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2527"/>
  <workbookPr defaultThemeVersion="124226"/>
  <mc:AlternateContent xmlns:mc="http://schemas.openxmlformats.org/markup-compatibility/2006">
    <mc:Choice Requires="x15">
      <x15ac:absPath xmlns:x15ac="http://schemas.microsoft.com/office/spreadsheetml/2010/11/ac" url="H:\11\"/>
    </mc:Choice>
  </mc:AlternateContent>
  <xr:revisionPtr revIDLastSave="0" documentId="13_ncr:1_{B5234EDA-3ABE-4551-A4F0-418124ABEDAA}" xr6:coauthVersionLast="45" xr6:coauthVersionMax="45" xr10:uidLastSave="{00000000-0000-0000-0000-000000000000}"/>
  <bookViews>
    <workbookView xWindow="-108" yWindow="-108" windowWidth="23256" windowHeight="12600" firstSheet="2" activeTab="4" xr2:uid="{00000000-000D-0000-FFFF-FFFF00000000}"/>
  </bookViews>
  <sheets>
    <sheet name="北京" sheetId="1" r:id="rId1"/>
    <sheet name="太原" sheetId="2" r:id="rId2"/>
    <sheet name="天津" sheetId="3" r:id="rId3"/>
    <sheet name="广州" sheetId="4" r:id="rId4"/>
    <sheet name="丰桥" sheetId="5" r:id="rId5"/>
    <sheet name="石家庄" sheetId="6" r:id="rId6"/>
    <sheet name="呼和" sheetId="7" r:id="rId7"/>
    <sheet name="路桥" sheetId="8" r:id="rId8"/>
    <sheet name="建安" sheetId="9" r:id="rId9"/>
    <sheet name="交通" sheetId="10" r:id="rId10"/>
    <sheet name="电务" sheetId="11" r:id="rId11"/>
  </sheet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M272" i="10" l="1"/>
  <c r="M271" i="10"/>
  <c r="M270" i="10"/>
  <c r="M268" i="10"/>
  <c r="M267" i="10"/>
  <c r="M960" i="9" l="1"/>
  <c r="M959" i="9"/>
  <c r="M958" i="9"/>
  <c r="M957" i="9"/>
  <c r="M956" i="9"/>
  <c r="M955" i="9"/>
  <c r="M954" i="9"/>
  <c r="M953" i="9"/>
  <c r="M952" i="9"/>
  <c r="M951" i="9"/>
  <c r="M950" i="9"/>
  <c r="M949" i="9"/>
  <c r="M948" i="9"/>
  <c r="M947" i="9"/>
  <c r="M946" i="9"/>
  <c r="M945" i="9"/>
  <c r="M944" i="9"/>
  <c r="M943" i="9"/>
  <c r="M942" i="9"/>
  <c r="M941" i="9"/>
  <c r="M940" i="9"/>
  <c r="M939" i="9"/>
  <c r="M938" i="9"/>
  <c r="L701" i="9"/>
  <c r="U682" i="9"/>
  <c r="U681" i="9"/>
  <c r="U680" i="9"/>
  <c r="U679" i="9"/>
  <c r="U678" i="9"/>
  <c r="U677" i="9"/>
  <c r="U676" i="9"/>
  <c r="U675" i="9"/>
  <c r="U674" i="9"/>
  <c r="U673" i="9"/>
  <c r="U672" i="9"/>
  <c r="U671" i="9"/>
  <c r="U670" i="9"/>
  <c r="U669" i="9"/>
  <c r="U668" i="9"/>
  <c r="U667" i="9"/>
  <c r="M666" i="9"/>
  <c r="L666" i="9"/>
  <c r="U666" i="9" s="1"/>
  <c r="U665" i="9"/>
  <c r="U664" i="9"/>
  <c r="U663" i="9"/>
  <c r="U662" i="9"/>
  <c r="U661" i="9"/>
  <c r="U660" i="9"/>
  <c r="U659" i="9"/>
  <c r="U604" i="9"/>
  <c r="U603" i="9"/>
  <c r="M563" i="9"/>
  <c r="L563" i="9"/>
  <c r="U541" i="9"/>
  <c r="U540" i="9"/>
  <c r="U539" i="9"/>
  <c r="U538" i="9"/>
  <c r="U537" i="9"/>
  <c r="U536" i="9"/>
  <c r="U535" i="9"/>
  <c r="U534" i="9"/>
  <c r="U533" i="9"/>
  <c r="E461" i="9"/>
  <c r="M460" i="9"/>
  <c r="M459" i="9"/>
  <c r="M458" i="9"/>
  <c r="M457" i="9"/>
  <c r="M456" i="9"/>
  <c r="M455" i="9"/>
  <c r="L421" i="9"/>
  <c r="M417" i="9"/>
  <c r="L417" i="9"/>
  <c r="L263" i="9"/>
  <c r="M263" i="9" s="1"/>
  <c r="M262" i="9"/>
  <c r="M261" i="9"/>
  <c r="M260" i="9"/>
  <c r="M259" i="9"/>
  <c r="L259" i="9"/>
  <c r="L258" i="9"/>
  <c r="M258" i="9" s="1"/>
  <c r="M257" i="9"/>
  <c r="M256" i="9"/>
  <c r="L256" i="9"/>
  <c r="M255" i="9"/>
  <c r="M254" i="9"/>
  <c r="L254" i="9"/>
  <c r="L253" i="9"/>
  <c r="M253" i="9" s="1"/>
  <c r="M249" i="9"/>
  <c r="L249" i="9"/>
  <c r="E249" i="9"/>
  <c r="M248" i="9"/>
  <c r="L248" i="9"/>
  <c r="E248" i="9"/>
  <c r="L245" i="9"/>
  <c r="M240" i="9"/>
  <c r="L240" i="9"/>
  <c r="E240" i="9"/>
  <c r="M237" i="9"/>
  <c r="L237" i="9"/>
  <c r="L236" i="9" s="1"/>
  <c r="M236" i="9"/>
  <c r="L211" i="9"/>
  <c r="E211" i="9"/>
  <c r="L201" i="9"/>
  <c r="M148" i="9"/>
  <c r="M147" i="9"/>
  <c r="M146" i="9"/>
  <c r="M145" i="9"/>
  <c r="M144" i="9"/>
  <c r="M143" i="9"/>
  <c r="M141" i="9"/>
  <c r="M140" i="9"/>
  <c r="M139" i="9"/>
  <c r="M137" i="9"/>
  <c r="M136" i="9"/>
  <c r="L52" i="9"/>
  <c r="E52" i="9"/>
  <c r="M553" i="8" l="1"/>
  <c r="L553" i="8"/>
  <c r="L203" i="8"/>
  <c r="L202" i="8"/>
  <c r="M451" i="7"/>
  <c r="M450" i="7"/>
  <c r="M449" i="7"/>
  <c r="M448" i="7"/>
  <c r="M447" i="7"/>
  <c r="L439" i="7"/>
  <c r="L431" i="7"/>
  <c r="M431" i="7" s="1"/>
  <c r="L430" i="7"/>
  <c r="M430" i="7" s="1"/>
  <c r="L429" i="7"/>
  <c r="M429" i="7" s="1"/>
  <c r="L428" i="7"/>
  <c r="M428" i="7" s="1"/>
  <c r="M427" i="7"/>
  <c r="F401" i="7"/>
  <c r="E385" i="7"/>
  <c r="F364" i="7"/>
  <c r="L364" i="7" s="1"/>
  <c r="M364" i="7" s="1"/>
  <c r="L363" i="7"/>
  <c r="M363" i="7" s="1"/>
  <c r="F363" i="7"/>
  <c r="F359" i="7"/>
  <c r="L359" i="7" s="1"/>
  <c r="M359" i="7" s="1"/>
  <c r="L358" i="7"/>
  <c r="M358" i="7" s="1"/>
  <c r="F358" i="7"/>
  <c r="M344" i="7"/>
  <c r="M342" i="7"/>
  <c r="M341" i="7"/>
  <c r="L340" i="7"/>
  <c r="M340" i="7" s="1"/>
  <c r="F340" i="7"/>
  <c r="F339" i="7"/>
  <c r="L339" i="7" s="1"/>
  <c r="M339" i="7" s="1"/>
  <c r="L338" i="7"/>
  <c r="M338" i="7" s="1"/>
  <c r="F338" i="7"/>
  <c r="F337" i="7"/>
  <c r="L337" i="7" s="1"/>
  <c r="M337" i="7" s="1"/>
  <c r="E337" i="7"/>
  <c r="F336" i="7"/>
  <c r="L336" i="7" s="1"/>
  <c r="M336" i="7" s="1"/>
  <c r="E335" i="7"/>
  <c r="F335" i="7" s="1"/>
  <c r="L335" i="7" s="1"/>
  <c r="M335" i="7" s="1"/>
  <c r="L334" i="7"/>
  <c r="M334" i="7" s="1"/>
  <c r="F334" i="7"/>
  <c r="F333" i="7"/>
  <c r="L333" i="7" s="1"/>
  <c r="M333" i="7" s="1"/>
  <c r="E333" i="7"/>
  <c r="M315" i="7"/>
  <c r="M314" i="7"/>
  <c r="M293" i="7"/>
  <c r="L293" i="7"/>
  <c r="M264" i="7"/>
  <c r="L264" i="7"/>
  <c r="M244" i="7"/>
  <c r="L244" i="7"/>
  <c r="M240" i="7"/>
  <c r="L240" i="7"/>
  <c r="M217" i="7"/>
  <c r="E197" i="7"/>
  <c r="E196" i="7"/>
  <c r="E195" i="7"/>
  <c r="E194" i="7"/>
  <c r="E193" i="7"/>
  <c r="E192" i="7"/>
  <c r="E191" i="7"/>
  <c r="M170" i="7"/>
  <c r="M169" i="7"/>
  <c r="M168" i="7"/>
  <c r="M167" i="7"/>
  <c r="M166" i="7"/>
  <c r="M165" i="7"/>
  <c r="M164" i="7"/>
  <c r="M163" i="7"/>
  <c r="M162" i="7"/>
  <c r="L162" i="7"/>
  <c r="M161" i="7"/>
  <c r="L161" i="7"/>
  <c r="M160" i="7"/>
  <c r="L160" i="7"/>
  <c r="M159" i="7"/>
  <c r="L159" i="7"/>
  <c r="M158" i="7"/>
  <c r="L158" i="7"/>
  <c r="M157" i="7"/>
  <c r="L157" i="7"/>
  <c r="M156" i="7"/>
  <c r="L156" i="7"/>
  <c r="M155" i="7"/>
  <c r="L155" i="7"/>
  <c r="M154" i="7"/>
  <c r="L154" i="7"/>
  <c r="M153" i="7"/>
  <c r="L153" i="7"/>
  <c r="M152" i="7"/>
  <c r="L152" i="7"/>
  <c r="M151" i="7"/>
  <c r="L151" i="7"/>
  <c r="M150" i="7"/>
  <c r="L150" i="7"/>
  <c r="M149" i="7"/>
  <c r="L149" i="7"/>
  <c r="M148" i="7"/>
  <c r="L148" i="7"/>
  <c r="M147" i="7"/>
  <c r="L147" i="7"/>
  <c r="M146" i="7"/>
  <c r="L146" i="7"/>
  <c r="M145" i="7"/>
  <c r="L145" i="7"/>
  <c r="M144" i="7"/>
  <c r="L144" i="7"/>
  <c r="M143" i="7"/>
  <c r="L143" i="7"/>
  <c r="M142" i="7"/>
  <c r="L142" i="7"/>
  <c r="M141" i="7"/>
  <c r="L141" i="7"/>
  <c r="M140" i="7"/>
  <c r="L140" i="7"/>
  <c r="M139" i="7"/>
  <c r="L139" i="7"/>
  <c r="M138" i="7"/>
  <c r="L138" i="7"/>
  <c r="M137" i="7"/>
  <c r="L137" i="7"/>
  <c r="M136" i="7"/>
  <c r="L136" i="7"/>
  <c r="M135" i="7"/>
  <c r="L135" i="7"/>
  <c r="M134" i="7"/>
  <c r="L134" i="7"/>
  <c r="M133" i="7"/>
  <c r="L133" i="7"/>
  <c r="M132" i="7"/>
  <c r="L132" i="7"/>
  <c r="M131" i="7"/>
  <c r="L131" i="7"/>
  <c r="M130" i="7"/>
  <c r="L130" i="7"/>
  <c r="M129" i="7"/>
  <c r="L129" i="7"/>
  <c r="M128" i="7"/>
  <c r="L128" i="7"/>
  <c r="M127" i="7"/>
  <c r="L127" i="7"/>
  <c r="M126" i="7"/>
  <c r="L126" i="7"/>
  <c r="M125" i="7"/>
  <c r="L125" i="7"/>
  <c r="M124" i="7"/>
  <c r="L124" i="7"/>
  <c r="M123" i="7"/>
  <c r="L123" i="7"/>
  <c r="M122" i="7"/>
  <c r="L122" i="7"/>
  <c r="M121" i="7"/>
  <c r="L121" i="7"/>
  <c r="M120" i="7"/>
  <c r="L120" i="7"/>
  <c r="M119" i="7"/>
  <c r="L119" i="7"/>
  <c r="M118" i="7"/>
  <c r="L118" i="7"/>
  <c r="M117" i="7"/>
  <c r="L117" i="7"/>
  <c r="M116" i="7"/>
  <c r="L116" i="7"/>
  <c r="M115" i="7"/>
  <c r="L115" i="7"/>
  <c r="M114" i="7"/>
  <c r="L114" i="7"/>
  <c r="M113" i="7"/>
  <c r="L113" i="7"/>
  <c r="M112" i="7"/>
  <c r="L112" i="7"/>
  <c r="M111" i="7"/>
  <c r="L111" i="7"/>
  <c r="M110" i="7"/>
  <c r="L110" i="7"/>
  <c r="M109" i="7"/>
  <c r="L109" i="7"/>
  <c r="M108" i="7"/>
  <c r="L108" i="7"/>
  <c r="M107" i="7"/>
  <c r="L107" i="7"/>
  <c r="M106" i="7"/>
  <c r="L106" i="7"/>
  <c r="M105" i="7"/>
  <c r="L105" i="7"/>
  <c r="M104" i="7"/>
  <c r="L104" i="7"/>
  <c r="M103" i="7"/>
  <c r="L103" i="7"/>
  <c r="M102" i="7"/>
  <c r="L102" i="7"/>
  <c r="M101" i="7"/>
  <c r="L101" i="7"/>
  <c r="M100" i="7"/>
  <c r="L100" i="7"/>
  <c r="M99" i="7"/>
  <c r="L99" i="7"/>
  <c r="M98" i="7"/>
  <c r="L98" i="7"/>
  <c r="M97" i="7"/>
  <c r="L97" i="7"/>
  <c r="M96" i="7"/>
  <c r="L96" i="7"/>
  <c r="M95" i="7"/>
  <c r="L95" i="7"/>
  <c r="M94" i="7"/>
  <c r="L94" i="7"/>
  <c r="M93" i="7"/>
  <c r="L93" i="7"/>
  <c r="M92" i="7"/>
  <c r="L92" i="7"/>
  <c r="M91" i="7"/>
  <c r="L91" i="7"/>
  <c r="M90" i="7"/>
  <c r="L90" i="7"/>
  <c r="M89" i="7"/>
  <c r="L89" i="7"/>
  <c r="M88" i="7"/>
  <c r="L88" i="7"/>
  <c r="M87" i="7"/>
  <c r="L87" i="7"/>
  <c r="M86" i="7"/>
  <c r="L86" i="7"/>
  <c r="M85" i="7"/>
  <c r="L85" i="7"/>
  <c r="M84" i="7"/>
  <c r="L84" i="7"/>
  <c r="M83" i="7"/>
  <c r="L83" i="7"/>
  <c r="M82" i="7"/>
  <c r="L82" i="7"/>
  <c r="M81" i="7"/>
  <c r="L81" i="7"/>
  <c r="M80" i="7"/>
  <c r="L80" i="7"/>
  <c r="M79" i="7"/>
  <c r="L79" i="7"/>
  <c r="M78" i="7"/>
  <c r="L78" i="7"/>
  <c r="M77" i="7"/>
  <c r="L77" i="7"/>
  <c r="M76" i="7"/>
  <c r="L76" i="7"/>
  <c r="M75" i="7"/>
  <c r="L75" i="7"/>
  <c r="M74" i="7"/>
  <c r="L74" i="7"/>
  <c r="M73" i="7"/>
  <c r="L73" i="7"/>
  <c r="M72" i="7"/>
  <c r="L72" i="7"/>
  <c r="M71" i="7"/>
  <c r="L71" i="7"/>
  <c r="M70" i="7"/>
  <c r="L70" i="7"/>
  <c r="M69" i="7"/>
  <c r="L69" i="7"/>
  <c r="M68" i="7"/>
  <c r="L68" i="7"/>
  <c r="M67" i="7"/>
  <c r="L67" i="7"/>
  <c r="M66" i="7"/>
  <c r="L66" i="7"/>
  <c r="M65" i="7"/>
  <c r="L65" i="7"/>
  <c r="M64" i="7"/>
  <c r="L64" i="7"/>
  <c r="M63" i="7"/>
  <c r="L63" i="7"/>
  <c r="M62" i="7"/>
  <c r="L62" i="7"/>
  <c r="M61" i="7"/>
  <c r="L61" i="7"/>
  <c r="M60" i="7"/>
  <c r="L60" i="7"/>
  <c r="F59" i="7"/>
  <c r="L59" i="7" s="1"/>
  <c r="M59" i="7" s="1"/>
  <c r="L58" i="7"/>
  <c r="M58" i="7" s="1"/>
  <c r="F58" i="7"/>
  <c r="F57" i="7"/>
  <c r="L57" i="7" s="1"/>
  <c r="M57" i="7" s="1"/>
  <c r="L56" i="7"/>
  <c r="M56" i="7" s="1"/>
  <c r="F56" i="7"/>
  <c r="F55" i="7"/>
  <c r="L55" i="7" s="1"/>
  <c r="M55" i="7" s="1"/>
  <c r="L54" i="7"/>
  <c r="M54" i="7" s="1"/>
  <c r="F54" i="7"/>
  <c r="M673" i="6"/>
  <c r="M672" i="6"/>
  <c r="M670" i="6"/>
  <c r="M669" i="6"/>
  <c r="M668" i="6"/>
  <c r="M667" i="6"/>
  <c r="M666" i="6"/>
  <c r="M665" i="6"/>
  <c r="M664" i="6"/>
  <c r="M661" i="6"/>
  <c r="L510" i="6"/>
  <c r="L509" i="6"/>
  <c r="M508" i="6"/>
  <c r="M507" i="6"/>
  <c r="M506" i="6"/>
  <c r="M505" i="6"/>
  <c r="M504" i="6"/>
  <c r="M503" i="6"/>
  <c r="M502" i="6"/>
  <c r="M501" i="6"/>
  <c r="M500" i="6"/>
  <c r="M499" i="6"/>
  <c r="M498" i="6"/>
  <c r="M497" i="6"/>
  <c r="M496" i="6"/>
  <c r="M481" i="6"/>
  <c r="M480" i="6"/>
  <c r="M427" i="6"/>
  <c r="M426" i="6"/>
  <c r="M424" i="6"/>
  <c r="M423" i="6"/>
  <c r="M422" i="6"/>
  <c r="M421" i="6"/>
  <c r="M420" i="6"/>
  <c r="L371" i="6"/>
  <c r="L370" i="6"/>
  <c r="L333" i="6"/>
  <c r="L332" i="6"/>
  <c r="L331" i="6"/>
  <c r="L330" i="6"/>
  <c r="L329" i="6"/>
  <c r="L328" i="6"/>
  <c r="L327" i="6"/>
  <c r="L326" i="6"/>
  <c r="L325" i="6"/>
  <c r="L324" i="6"/>
  <c r="L323" i="6"/>
  <c r="L322" i="6"/>
  <c r="L321" i="6"/>
  <c r="L320" i="6"/>
  <c r="L319" i="6"/>
  <c r="L318" i="6"/>
  <c r="L317" i="6"/>
  <c r="L316" i="6"/>
  <c r="L315" i="6"/>
  <c r="L314" i="6"/>
  <c r="L313" i="6"/>
  <c r="L312" i="6"/>
  <c r="E312" i="6"/>
  <c r="M297" i="6"/>
  <c r="M296" i="6"/>
  <c r="F293" i="6"/>
  <c r="M228" i="6"/>
  <c r="M227" i="6"/>
  <c r="M226" i="6"/>
  <c r="M225" i="6"/>
  <c r="M224" i="6"/>
  <c r="M223" i="6"/>
  <c r="M222" i="6"/>
  <c r="M221" i="6"/>
  <c r="M220" i="6"/>
  <c r="M219" i="6"/>
  <c r="M26" i="6"/>
  <c r="M25" i="6"/>
  <c r="L24" i="6"/>
  <c r="L23" i="6"/>
  <c r="L22" i="6"/>
  <c r="L21" i="6"/>
  <c r="E21" i="6"/>
  <c r="L20" i="6"/>
  <c r="E20" i="6"/>
  <c r="L19" i="6"/>
  <c r="L18" i="6"/>
  <c r="L17" i="6"/>
  <c r="E17" i="6"/>
  <c r="L16" i="6"/>
  <c r="L15" i="6"/>
  <c r="E15" i="6"/>
  <c r="L14" i="6"/>
  <c r="E14"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dell25</author>
  </authors>
  <commentList>
    <comment ref="N191" authorId="0" shapeId="0" xr:uid="{ECAD8B5D-8CB2-4B93-97EA-39A0F6CD6FE9}">
      <text>
        <r>
          <rPr>
            <b/>
            <sz val="9"/>
            <rFont val="宋体"/>
            <family val="3"/>
            <charset val="134"/>
          </rPr>
          <t>dell25:</t>
        </r>
        <r>
          <rPr>
            <sz val="9"/>
            <rFont val="宋体"/>
            <family val="3"/>
            <charset val="134"/>
          </rPr>
          <t xml:space="preserve">
进场5月-7月</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Unknown User</author>
  </authors>
  <commentList>
    <comment ref="F39" authorId="0" shapeId="0" xr:uid="{12BEB622-345A-49BA-B446-FE1944067157}">
      <text>
        <r>
          <rPr>
            <sz val="9"/>
            <rFont val="宋体"/>
            <family val="3"/>
            <charset val="134"/>
          </rPr>
          <t xml:space="preserve">
调节块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Lenovo</author>
  </authors>
  <commentList>
    <comment ref="L81" authorId="0" shapeId="0" xr:uid="{0D270E9F-F5AC-47D0-94F4-E152606563B1}">
      <text>
        <r>
          <rPr>
            <b/>
            <sz val="9"/>
            <color indexed="81"/>
            <rFont val="宋体"/>
            <family val="3"/>
            <charset val="134"/>
          </rPr>
          <t>Lenovo:</t>
        </r>
        <r>
          <rPr>
            <sz val="9"/>
            <color indexed="81"/>
            <rFont val="宋体"/>
            <family val="3"/>
            <charset val="134"/>
          </rPr>
          <t xml:space="preserve">
原来960根</t>
        </r>
      </text>
    </comment>
    <comment ref="L106" authorId="0" shapeId="0" xr:uid="{F0A98F2B-B21D-4A24-B1BD-0AE8A9A86B80}">
      <text>
        <r>
          <rPr>
            <b/>
            <sz val="9"/>
            <color indexed="81"/>
            <rFont val="宋体"/>
            <family val="3"/>
            <charset val="134"/>
          </rPr>
          <t>Lenovo:</t>
        </r>
        <r>
          <rPr>
            <sz val="9"/>
            <color indexed="81"/>
            <rFont val="宋体"/>
            <family val="3"/>
            <charset val="134"/>
          </rPr>
          <t xml:space="preserve">
原来数量3516块</t>
        </r>
      </text>
    </comment>
  </commentList>
</comments>
</file>

<file path=xl/sharedStrings.xml><?xml version="1.0" encoding="utf-8"?>
<sst xmlns="http://schemas.openxmlformats.org/spreadsheetml/2006/main" count="62795" uniqueCount="7116">
  <si>
    <t>附表</t>
  </si>
  <si>
    <t>中铁六局集团(北京铁建)公司周转材料信息管理台账</t>
  </si>
  <si>
    <t>序号</t>
  </si>
  <si>
    <t>材料名称</t>
  </si>
  <si>
    <t>规格型号</t>
  </si>
  <si>
    <t>单位</t>
  </si>
  <si>
    <t>数量</t>
  </si>
  <si>
    <t>换算重量</t>
  </si>
  <si>
    <t>状况</t>
  </si>
  <si>
    <t>使用状态</t>
  </si>
  <si>
    <t>设计</t>
  </si>
  <si>
    <t>工程设计单位名称</t>
  </si>
  <si>
    <t>周转料</t>
  </si>
  <si>
    <t>原值</t>
  </si>
  <si>
    <t>现值</t>
  </si>
  <si>
    <t>购入年月</t>
  </si>
  <si>
    <t>详细存放地</t>
  </si>
  <si>
    <t>物资主管</t>
  </si>
  <si>
    <t>联系电话</t>
  </si>
  <si>
    <t>项目部名称</t>
  </si>
  <si>
    <t>公司名称</t>
  </si>
  <si>
    <t>备注</t>
  </si>
  <si>
    <t>（吨）</t>
  </si>
  <si>
    <t>图号</t>
  </si>
  <si>
    <t>生产单位</t>
  </si>
  <si>
    <t>（元）</t>
  </si>
  <si>
    <t>一</t>
  </si>
  <si>
    <t>模板类</t>
  </si>
  <si>
    <t>普通钢模板</t>
  </si>
  <si>
    <t>模板</t>
  </si>
  <si>
    <t>块</t>
  </si>
  <si>
    <t>良好</t>
  </si>
  <si>
    <t>在用</t>
  </si>
  <si>
    <t>北京诚智佳业模板有限公司</t>
  </si>
  <si>
    <t>2016.6</t>
  </si>
  <si>
    <t>昌平基地</t>
  </si>
  <si>
    <t>周转材料租赁中心</t>
  </si>
  <si>
    <t>中铁六局集团北京铁建公司</t>
  </si>
  <si>
    <t>2016.8</t>
  </si>
  <si>
    <t>钢模板</t>
  </si>
  <si>
    <t>50型*2015</t>
  </si>
  <si>
    <t>闲置</t>
  </si>
  <si>
    <t>天津久安集团亨实钢结构有限公司</t>
  </si>
  <si>
    <t>2018.4</t>
  </si>
  <si>
    <t>50型*3015</t>
  </si>
  <si>
    <t>吨</t>
  </si>
  <si>
    <t>京沈星火项目部</t>
  </si>
  <si>
    <t>主墩钢模板</t>
  </si>
  <si>
    <t>高12m</t>
  </si>
  <si>
    <t>山西百利机械制造有限公司</t>
  </si>
  <si>
    <t>廊坊市交通中心现场使用</t>
  </si>
  <si>
    <t>王昭</t>
  </si>
  <si>
    <t>廊坊市交通中心工程</t>
  </si>
  <si>
    <t>北京铁建公司</t>
  </si>
  <si>
    <t>盖梁钢模板</t>
  </si>
  <si>
    <t>/</t>
  </si>
  <si>
    <t>墩身钢模板</t>
  </si>
  <si>
    <t>直径2米</t>
  </si>
  <si>
    <t>自330国道武义江大桥改建工程项目部调入</t>
  </si>
  <si>
    <t>2021.03.21</t>
  </si>
  <si>
    <t>国道109工地</t>
  </si>
  <si>
    <t>王伟</t>
  </si>
  <si>
    <t>国道109</t>
  </si>
  <si>
    <t>北京铁建</t>
  </si>
  <si>
    <t>600*600*700</t>
  </si>
  <si>
    <t>套</t>
  </si>
  <si>
    <t>天津中贵投资有限公司</t>
  </si>
  <si>
    <t>项目部工地</t>
  </si>
  <si>
    <t>李冰</t>
  </si>
  <si>
    <t>新建津兴铁路三标项目经理部一分部</t>
  </si>
  <si>
    <t>600*800*900</t>
  </si>
  <si>
    <t>4600*9800*2200</t>
  </si>
  <si>
    <t>5000/5600*10400*2200</t>
  </si>
  <si>
    <t>5.8*2.0双直墩</t>
  </si>
  <si>
    <t>文水县钢建长城模板有限公司</t>
  </si>
  <si>
    <t>胜芳特大桥</t>
  </si>
  <si>
    <t>李永楼</t>
  </si>
  <si>
    <t>新建津兴铁路三标项目经理部五分部</t>
  </si>
  <si>
    <t>北京铁路建设有限公司</t>
  </si>
  <si>
    <t>4.5*2.3单坡墩</t>
  </si>
  <si>
    <t>4.5*2.6单坡墩</t>
  </si>
  <si>
    <t>挡土墙模板</t>
  </si>
  <si>
    <t>安次南站</t>
  </si>
  <si>
    <t>胜芳右线特大桥</t>
  </si>
  <si>
    <t>5.8*2.0双坡墩</t>
  </si>
  <si>
    <t>7.2*4.0双坡墩</t>
  </si>
  <si>
    <t>7.0*2.5双直墩</t>
  </si>
  <si>
    <t>7.2*3.6双坡墩</t>
  </si>
  <si>
    <t>7.6*3.0双线连续梁</t>
  </si>
  <si>
    <t>墩柱模板</t>
  </si>
  <si>
    <t>50:1底宽：230*580cm，顶宽：230*580cm,顶宽300*760cm，墩身最高：14.5米，最低11.5米</t>
  </si>
  <si>
    <t>汾阳市馨盛钢结构有限公司</t>
  </si>
  <si>
    <t>北京市通州区</t>
  </si>
  <si>
    <t>夏培培</t>
  </si>
  <si>
    <t>京唐铁路燕郊站枢纽站前工程项目经理部一分部</t>
  </si>
  <si>
    <t>中铁六局集团北京铁建有限公司</t>
  </si>
  <si>
    <t>墩身最高：14.5ｍ最低：6.5ｍ</t>
  </si>
  <si>
    <t>文水县恒鑫盛机械制造有限公司</t>
  </si>
  <si>
    <t>底宽：200*400cm，顶宽：260*600cm</t>
  </si>
  <si>
    <t>35:1顶宽：200*400cm 墩身最高11.5米，最低5.5米</t>
  </si>
  <si>
    <t>底宽：210*360cm，顶宽：250*600cm</t>
  </si>
  <si>
    <t>2020.11.10-2021.1.20</t>
  </si>
  <si>
    <t>45:1，底宽：230*580cm，顶宽：230*580cm，顶宽：300*760cm 墩身最高：14.5ｍ最低：11.5ｍ</t>
  </si>
  <si>
    <t>异形钢模板</t>
  </si>
  <si>
    <t>仰拱模板</t>
  </si>
  <si>
    <t>由于时间过长，无法核实规格型号</t>
  </si>
  <si>
    <t>损坏</t>
  </si>
  <si>
    <t>中铁隧道勘测设计院</t>
  </si>
  <si>
    <t>洛阳兴坤隧道工程机械有限公司</t>
  </si>
  <si>
    <t>2016.10.30</t>
  </si>
  <si>
    <t>北京地铁6号线</t>
  </si>
  <si>
    <t>北京地铁六号线管廊</t>
  </si>
  <si>
    <t>防撞护栏模板</t>
  </si>
  <si>
    <t>890*1500</t>
  </si>
  <si>
    <t>微损</t>
  </si>
  <si>
    <t>河北宏胤实业有限公司</t>
  </si>
  <si>
    <t>宣左</t>
  </si>
  <si>
    <t>孙百胜</t>
  </si>
  <si>
    <t>宣左项目部</t>
  </si>
  <si>
    <t>中铁六局北京铁建公司</t>
  </si>
  <si>
    <t>自购</t>
  </si>
  <si>
    <t>970*1500</t>
  </si>
  <si>
    <t>80*1500</t>
  </si>
  <si>
    <t>防撞墙模板</t>
  </si>
  <si>
    <t>2.5*1.4</t>
  </si>
  <si>
    <t>变形</t>
  </si>
  <si>
    <t>胶泥湾调拨</t>
  </si>
  <si>
    <t>2.5*1.47</t>
  </si>
  <si>
    <t>拱形骨架护坡模板</t>
  </si>
  <si>
    <t>拱形骨架净距3m*3m，主骨架宽0.6m，拱部骨架宽0.4m，厚均为0.4m</t>
  </si>
  <si>
    <t>北京诚达建业装饰工程有限公司</t>
  </si>
  <si>
    <t>区间路基附属</t>
  </si>
  <si>
    <t>李路</t>
  </si>
  <si>
    <t>中铁六局集团北京铁路建设有限公司丰台站改建工程站区站前工程一标段项目经理部</t>
  </si>
  <si>
    <t>中铁六局集团北京铁路建设有限公司</t>
  </si>
  <si>
    <t>高10.3米</t>
  </si>
  <si>
    <t>天津连欧桥梁模板制造有限公司</t>
  </si>
  <si>
    <t>玻璃纤维钢化模板</t>
  </si>
  <si>
    <t>2380×250×12</t>
  </si>
  <si>
    <t>北京美华宏德建筑模板有限公司</t>
  </si>
  <si>
    <t>北京市海淀区清河站</t>
  </si>
  <si>
    <t>王海涛</t>
  </si>
  <si>
    <t>代建京张铁路站前工程二分部</t>
  </si>
  <si>
    <t>2380×600×12</t>
  </si>
  <si>
    <t>1860×606×12</t>
  </si>
  <si>
    <t>桥梁钢模板</t>
  </si>
  <si>
    <t>铁路</t>
  </si>
  <si>
    <t>承台模板</t>
  </si>
  <si>
    <t>4600*9800*2200mm</t>
  </si>
  <si>
    <t>河北弘安建筑科技有限公司</t>
  </si>
  <si>
    <t>垫石钢模板</t>
  </si>
  <si>
    <t>1.2*2.4*0.4m</t>
  </si>
  <si>
    <t>校平钢卡</t>
  </si>
  <si>
    <t>国标</t>
  </si>
  <si>
    <t>个</t>
  </si>
  <si>
    <t>大钢卡</t>
  </si>
  <si>
    <t>轨排</t>
  </si>
  <si>
    <t>北京铁五院工程机械有限公司</t>
  </si>
  <si>
    <t>箱梁模板</t>
  </si>
  <si>
    <t>30m</t>
  </si>
  <si>
    <t>φ2m</t>
  </si>
  <si>
    <t>米</t>
  </si>
  <si>
    <t>双桥基地</t>
  </si>
  <si>
    <t>T梁模板</t>
  </si>
  <si>
    <t>40m*2.6m</t>
  </si>
  <si>
    <t>φ1.4m</t>
  </si>
  <si>
    <t>φ1.5m</t>
  </si>
  <si>
    <t>φ1.6m</t>
  </si>
  <si>
    <t>φ1.8m</t>
  </si>
  <si>
    <t>35m</t>
  </si>
  <si>
    <t>40m</t>
  </si>
  <si>
    <t>武义江项目部</t>
  </si>
  <si>
    <t>抱箍</t>
  </si>
  <si>
    <t>空心墩模板</t>
  </si>
  <si>
    <t>45：1/80：1</t>
  </si>
  <si>
    <t>无</t>
  </si>
  <si>
    <t>北京康港工程技术有限公司</t>
  </si>
  <si>
    <t>张唐兴隆工地</t>
  </si>
  <si>
    <t>箱梁模板（中梁）</t>
  </si>
  <si>
    <t>H=1.6m</t>
  </si>
  <si>
    <t>河北省沧州市黄骅G228滨海三标项目部工地</t>
  </si>
  <si>
    <t>吴红民</t>
  </si>
  <si>
    <t>G228滨海三标项目部</t>
  </si>
  <si>
    <t>北京公司</t>
  </si>
  <si>
    <t>箱梁模板（半边）</t>
  </si>
  <si>
    <t>盖梁模板双侧模</t>
  </si>
  <si>
    <t>11.5长*1.5高</t>
  </si>
  <si>
    <t>河北省沧州市黄骅G229滨海三标项目部工地</t>
  </si>
  <si>
    <t>G229滨海三标项目部</t>
  </si>
  <si>
    <t>盖梁模板底模</t>
  </si>
  <si>
    <t>5.3米长*宽2米</t>
  </si>
  <si>
    <t>河北省沧州市黄骅G230滨海三标项目部工地</t>
  </si>
  <si>
    <t>G230滨海三标项目部</t>
  </si>
  <si>
    <t>5.3米长*宽2.4米</t>
  </si>
  <si>
    <t>1.5m</t>
  </si>
  <si>
    <t>北京奥宇模板有限公司</t>
  </si>
  <si>
    <t>方墩模板</t>
  </si>
  <si>
    <t>a=1.8m</t>
  </si>
  <si>
    <t>a=2m</t>
  </si>
  <si>
    <t>SA级-预制梁</t>
  </si>
  <si>
    <t>系梁模板</t>
  </si>
  <si>
    <t>1.8米</t>
  </si>
  <si>
    <t>河北东风世景轨道有限公司</t>
  </si>
  <si>
    <t>2021.09</t>
  </si>
  <si>
    <t>中铁六局</t>
  </si>
  <si>
    <t>Φ1.3M</t>
  </si>
  <si>
    <t>平凉（华亭）至天水高速公路项目PT5标项目经理部</t>
  </si>
  <si>
    <t>2020.4</t>
  </si>
  <si>
    <t>Φ1.8M</t>
  </si>
  <si>
    <t>河北省沧州市黄骅G231滨海三标项目部工地</t>
  </si>
  <si>
    <t>箱梁模板中梁</t>
  </si>
  <si>
    <t>41000*2100</t>
  </si>
  <si>
    <t>专桥邯郸机场南延（2013）S-2-1-2-03</t>
  </si>
  <si>
    <t>中铁咨询</t>
  </si>
  <si>
    <t>北京金凯利钢结构制造有限责任公司</t>
  </si>
  <si>
    <t>邯郸机场路工地</t>
  </si>
  <si>
    <t>谷彦磊</t>
  </si>
  <si>
    <t>国道112项目部</t>
  </si>
  <si>
    <t>箱梁模板边梁</t>
  </si>
  <si>
    <t>4100*2100</t>
  </si>
  <si>
    <t>箱梁模板芯模</t>
  </si>
  <si>
    <t>改造40m</t>
  </si>
  <si>
    <t>改造1.8m</t>
  </si>
  <si>
    <t>临时墩盖梁</t>
  </si>
  <si>
    <t>12根1*1*26m；6根1.2*1.2*33.6m；2根1.2*1.2*31m</t>
  </si>
  <si>
    <t>铁三设计院、上海市政设计院</t>
  </si>
  <si>
    <t>天津市宁河县造甲城</t>
  </si>
  <si>
    <t>边墩墩身模板</t>
  </si>
  <si>
    <t>6mm厚*2m节</t>
  </si>
  <si>
    <t>保定市长峰金属结构有限公司</t>
  </si>
  <si>
    <t>廊坊市交通中心现场</t>
  </si>
  <si>
    <t>X级钢模板</t>
  </si>
  <si>
    <t>HA级钢模板</t>
  </si>
  <si>
    <t>海滨路一标梁场</t>
  </si>
  <si>
    <t>孙赫光</t>
  </si>
  <si>
    <t>秦皇岛地区项目部</t>
  </si>
  <si>
    <t>33#墩柱模板</t>
  </si>
  <si>
    <t>52.5t/套，盖梁长13m，盖梁高度5m，盖梁宽度2.5m；墩柱高8.8m，长2.2m，宽2.5m锯齿形边</t>
  </si>
  <si>
    <t>北京岳星钢结构有限公司</t>
  </si>
  <si>
    <t>海滨路一标</t>
  </si>
  <si>
    <t>防撞模板</t>
  </si>
  <si>
    <t>高度1.8m、HA级；高度1.29m、1.6m，SS级</t>
  </si>
  <si>
    <t>按图纸加工</t>
  </si>
  <si>
    <t>唐山路通桥梁模板有限公司</t>
  </si>
  <si>
    <t>挡墙模板</t>
  </si>
  <si>
    <t>海滨路二标</t>
  </si>
  <si>
    <t>盖梁模板</t>
  </si>
  <si>
    <t>国道102</t>
  </si>
  <si>
    <t>B2米</t>
  </si>
  <si>
    <t>武义江大桥项目部</t>
  </si>
  <si>
    <t>2021.3.11</t>
  </si>
  <si>
    <t>京雄高速四工区（嘉年华）</t>
  </si>
  <si>
    <t>刘贺</t>
  </si>
  <si>
    <t>京雄高速四工区</t>
  </si>
  <si>
    <t>1.8m</t>
  </si>
  <si>
    <t>4-QL-106</t>
  </si>
  <si>
    <t>北京市市政工程设计研究总院有限公司</t>
  </si>
  <si>
    <t>北京铁建周转料租赁中心</t>
  </si>
  <si>
    <t>2021.4.10</t>
  </si>
  <si>
    <t>京雄高速四工区（学校）</t>
  </si>
  <si>
    <t>原始清单未给</t>
  </si>
  <si>
    <t>2021.4.14</t>
  </si>
  <si>
    <t>1.6m</t>
  </si>
  <si>
    <t>2021.6.7</t>
  </si>
  <si>
    <t>小箱梁模板</t>
  </si>
  <si>
    <t>30米梁（中梁）</t>
  </si>
  <si>
    <t>BZ-QL-L01</t>
  </si>
  <si>
    <t>2021.4.19</t>
  </si>
  <si>
    <t>京雄高速四工区（梁场）</t>
  </si>
  <si>
    <t>液压系统</t>
  </si>
  <si>
    <t>30米梁（2套中梁，2套边梁）</t>
  </si>
  <si>
    <t>2021.5.25-2021.6.9</t>
  </si>
  <si>
    <t>四套</t>
  </si>
  <si>
    <t>边梁（泵站/油管/电箱/油顶）</t>
  </si>
  <si>
    <t>2021.5.31</t>
  </si>
  <si>
    <t>中梁（泵站/油管/电箱/油顶）</t>
  </si>
  <si>
    <t>35米梁（4套中梁，2套边梁</t>
  </si>
  <si>
    <t>2021.6.11-2021.7.16</t>
  </si>
  <si>
    <t>六套</t>
  </si>
  <si>
    <t>盖梁侧模端模模板及盖梁底模模板</t>
  </si>
  <si>
    <t>4-QL-104</t>
  </si>
  <si>
    <t>北京奥宇模板公司</t>
  </si>
  <si>
    <t>2021.5.20-2021.10.9</t>
  </si>
  <si>
    <t>京雄高速四工区（标尾）</t>
  </si>
  <si>
    <t>墩身模板</t>
  </si>
  <si>
    <t>9#</t>
  </si>
  <si>
    <t>中铁第四勘察设计院</t>
  </si>
  <si>
    <t>方菱桥隧模架（福州）有限公司</t>
  </si>
  <si>
    <t>2018.6.12</t>
  </si>
  <si>
    <t>福厦一分部工地</t>
  </si>
  <si>
    <t>邹云鹏</t>
  </si>
  <si>
    <t>福厦一分部</t>
  </si>
  <si>
    <t>1#</t>
  </si>
  <si>
    <t>1#/2#</t>
  </si>
  <si>
    <t>2018.6.15</t>
  </si>
  <si>
    <t>2#</t>
  </si>
  <si>
    <t>2#/4#</t>
  </si>
  <si>
    <t>2018.6.17</t>
  </si>
  <si>
    <t>1-5#</t>
  </si>
  <si>
    <t>2018.7.13</t>
  </si>
  <si>
    <t>4-2#</t>
  </si>
  <si>
    <t>2018.7.31</t>
  </si>
  <si>
    <t>2018.8.3</t>
  </si>
  <si>
    <t>4#/19#</t>
  </si>
  <si>
    <t>2018.9.2</t>
  </si>
  <si>
    <t>2018.9.6</t>
  </si>
  <si>
    <t>2018.9.11</t>
  </si>
  <si>
    <t>19#</t>
  </si>
  <si>
    <t>2018.10.14</t>
  </si>
  <si>
    <t>2#/19#</t>
  </si>
  <si>
    <t>2018.10.17</t>
  </si>
  <si>
    <t>2#/5#</t>
  </si>
  <si>
    <t>2018.10.18</t>
  </si>
  <si>
    <t>21#</t>
  </si>
  <si>
    <t>2018.8.27</t>
  </si>
  <si>
    <t>2#/15#</t>
  </si>
  <si>
    <t>24#</t>
  </si>
  <si>
    <t>27#/28#7# /2-4#</t>
  </si>
  <si>
    <t>2018.12.02-12.28</t>
  </si>
  <si>
    <t>1-2#/1-3#/1-4#/26#/14#</t>
  </si>
  <si>
    <t>2018.12.07-12.17</t>
  </si>
  <si>
    <t>2-2#/2-3#/2-4#/17#</t>
  </si>
  <si>
    <t>2018.12.14-12.22</t>
  </si>
  <si>
    <t>2019.3.26</t>
  </si>
  <si>
    <t>王建</t>
  </si>
  <si>
    <t>1#/5#</t>
  </si>
  <si>
    <t>2019.4.1</t>
  </si>
  <si>
    <t>1-2#/1-3#/1-4#</t>
  </si>
  <si>
    <t>2019.3.20</t>
  </si>
  <si>
    <t>2-2#/2-3#/7#/13#</t>
  </si>
  <si>
    <t>2019.4.07-4.11</t>
  </si>
  <si>
    <t>9#/13#/22#</t>
  </si>
  <si>
    <t>2019.4.21-4.30</t>
  </si>
  <si>
    <t>1-5#/1-6#</t>
  </si>
  <si>
    <t>2019.5.30</t>
  </si>
  <si>
    <t>2-5#/31-1#/2-5#/1-5#/1-6#</t>
  </si>
  <si>
    <t>2019.8.21</t>
  </si>
  <si>
    <t>27#/28#/14#/12#</t>
  </si>
  <si>
    <t>9#/13#</t>
  </si>
  <si>
    <t>2019.10.20</t>
  </si>
  <si>
    <t>30#/31#-1</t>
  </si>
  <si>
    <t>24#/27#/28#</t>
  </si>
  <si>
    <t>30#/13#</t>
  </si>
  <si>
    <t>2019.11.21</t>
  </si>
  <si>
    <t>连续梁模板</t>
  </si>
  <si>
    <t>16#32+48+32连续梁/17#</t>
  </si>
  <si>
    <t>湖北潜江江汉环保有限公司</t>
  </si>
  <si>
    <t>2019.12.1-12.15</t>
  </si>
  <si>
    <t>25#-1/25#-2</t>
  </si>
  <si>
    <t>2020.1.15</t>
  </si>
  <si>
    <t>挂篮模板主构件</t>
  </si>
  <si>
    <t>40+64+40</t>
  </si>
  <si>
    <t>2020.05.20</t>
  </si>
  <si>
    <t>24-2#</t>
  </si>
  <si>
    <t>25-2#</t>
  </si>
  <si>
    <t>31#</t>
  </si>
  <si>
    <t>挂篮</t>
  </si>
  <si>
    <t>40+56+40</t>
  </si>
  <si>
    <t>2020.4.16-2020.5.15</t>
  </si>
  <si>
    <t>17-2#</t>
  </si>
  <si>
    <t>2020.6.20</t>
  </si>
  <si>
    <t>倒角模板</t>
  </si>
  <si>
    <t>23#</t>
  </si>
  <si>
    <t>31-1#</t>
  </si>
  <si>
    <t>1-7#</t>
  </si>
  <si>
    <t>1-8#</t>
  </si>
  <si>
    <t>8#</t>
  </si>
  <si>
    <t>4-3#</t>
  </si>
  <si>
    <t>16#</t>
  </si>
  <si>
    <t>2020.1.20</t>
  </si>
  <si>
    <t>17#</t>
  </si>
  <si>
    <t>25#-1</t>
  </si>
  <si>
    <t>25#-2</t>
  </si>
  <si>
    <t>27#-1</t>
  </si>
  <si>
    <t>（40+64+40）m</t>
  </si>
  <si>
    <t>2020.7.15</t>
  </si>
  <si>
    <t>1－7#</t>
  </si>
  <si>
    <t>2020.5.28－5.30</t>
  </si>
  <si>
    <t>2020.6.9－6.11</t>
  </si>
  <si>
    <t>11#</t>
  </si>
  <si>
    <t>2020.6.18－6.20</t>
  </si>
  <si>
    <t>20#</t>
  </si>
  <si>
    <t>5－2#</t>
  </si>
  <si>
    <t>2020.5.29－6.1</t>
  </si>
  <si>
    <t>1－8#模板</t>
  </si>
  <si>
    <t>2020.6.28－7.1</t>
  </si>
  <si>
    <t>11#模板</t>
  </si>
  <si>
    <t>2020.6.30－7.16</t>
  </si>
  <si>
    <t>22－2#模板</t>
  </si>
  <si>
    <t>2020.7.8－8.2</t>
  </si>
  <si>
    <t>31-1#模板</t>
  </si>
  <si>
    <t>2020.7.29－7.31</t>
  </si>
  <si>
    <t>2020.8.9</t>
  </si>
  <si>
    <t>2020.8.13</t>
  </si>
  <si>
    <t>2020.8.14</t>
  </si>
  <si>
    <t>唐晓东</t>
  </si>
  <si>
    <t>2020.8.16</t>
  </si>
  <si>
    <t>2020.9.25-2020.9.27</t>
  </si>
  <si>
    <t>2020.10.21-2020.11.08</t>
  </si>
  <si>
    <t>护坡拱形骨架模板</t>
  </si>
  <si>
    <t>2020.10.27-2020.10.29</t>
  </si>
  <si>
    <t>挂篮模板</t>
  </si>
  <si>
    <t>三角托架</t>
  </si>
  <si>
    <t>2020.4.16-2020.6.15</t>
  </si>
  <si>
    <t>（40+56+40）m</t>
  </si>
  <si>
    <t>2020.5.16-2020.8.15</t>
  </si>
  <si>
    <t>（70+125+70）m</t>
  </si>
  <si>
    <t>\</t>
  </si>
  <si>
    <t>文水县旭弘工程机械制造有限公司</t>
  </si>
  <si>
    <t>(40+72+40)m</t>
  </si>
  <si>
    <t>浙江兴土桥梁专用装备制造有限公司</t>
  </si>
  <si>
    <t>山东邦杰金属制品有限公司</t>
  </si>
  <si>
    <t>2020.11.11-2020.11.13</t>
  </si>
  <si>
    <t>门式墩30#模板</t>
  </si>
  <si>
    <t>2020.11.09-2020.12.06</t>
  </si>
  <si>
    <t>截水天沟钢模板</t>
  </si>
  <si>
    <t>2020.12.04-2020.12.06</t>
  </si>
  <si>
    <t>边墩三角托架</t>
  </si>
  <si>
    <t>32+48+32</t>
  </si>
  <si>
    <t>（40+72+40）m</t>
  </si>
  <si>
    <t>门式墩11#</t>
  </si>
  <si>
    <t>拱形截水骨架模板</t>
  </si>
  <si>
    <t>28#</t>
  </si>
  <si>
    <t>16#、19#</t>
  </si>
  <si>
    <t>27#、28#</t>
  </si>
  <si>
    <t>30-2#</t>
  </si>
  <si>
    <t>圆弧倒角</t>
  </si>
  <si>
    <t>空心方墩角模</t>
  </si>
  <si>
    <t>1500mm</t>
  </si>
  <si>
    <t>236mm</t>
  </si>
  <si>
    <t>圆柱模</t>
  </si>
  <si>
    <t>φ1500*3000mm</t>
  </si>
  <si>
    <t>φ1500*2000mm</t>
  </si>
  <si>
    <t>正交</t>
  </si>
  <si>
    <t>斜交</t>
  </si>
  <si>
    <t>φ1500mm</t>
  </si>
  <si>
    <t>中系梁模板</t>
  </si>
  <si>
    <t>φ1500*580mm</t>
  </si>
  <si>
    <t>唐山二环线调拨</t>
  </si>
  <si>
    <t>1500*1800</t>
  </si>
  <si>
    <t>北京市丰台区匝道桥项目部工地</t>
  </si>
  <si>
    <t>徐策</t>
  </si>
  <si>
    <t>丰台匝道桥项目部</t>
  </si>
  <si>
    <t>薄壁空心墩模板</t>
  </si>
  <si>
    <t>2.4m*5.5m</t>
  </si>
  <si>
    <t>2021.8.18</t>
  </si>
  <si>
    <t>精轧螺纹钢</t>
  </si>
  <si>
    <t>PSB830φ25mm，6m/根</t>
  </si>
  <si>
    <t>北京明杰伟业商贸有限公司</t>
  </si>
  <si>
    <t>PSB930φ25mm，6.3m/根</t>
  </si>
  <si>
    <t>平螺母</t>
  </si>
  <si>
    <t>M25，50*60</t>
  </si>
  <si>
    <t>垫片</t>
  </si>
  <si>
    <t>M25，20*120*120</t>
  </si>
  <si>
    <t>螺旋筋</t>
  </si>
  <si>
    <t>M25，10*110*6*45</t>
  </si>
  <si>
    <t>锥螺母</t>
  </si>
  <si>
    <t>连接器</t>
  </si>
  <si>
    <t>M25</t>
  </si>
  <si>
    <t>φ10圆钢，螺径180mm，螺距100mm，5个螺距</t>
  </si>
  <si>
    <t>φ10圆钢，螺径190mm，螺距100mm，5个螺距</t>
  </si>
  <si>
    <t>φ10圆钢，螺径240mm，螺距100mm，5个螺距</t>
  </si>
  <si>
    <t>抗拉强度标准值fpk=830Mpa，弹性模量Ep=200Gpa，φ25预应力用螺纹钢筋，9m/根。</t>
  </si>
  <si>
    <t>北京京狮伟业钢材有限公司</t>
  </si>
  <si>
    <t>12m/根，PSB830φ25</t>
  </si>
  <si>
    <t xml:space="preserve">武汉桥隧精轧螺纹钢有限公司 </t>
  </si>
  <si>
    <t>PSB830φ32</t>
  </si>
  <si>
    <t>精轧螺母</t>
  </si>
  <si>
    <t>PSB830φ25</t>
  </si>
  <si>
    <t>140*140*20</t>
  </si>
  <si>
    <t>12m/根，PSB830φ32</t>
  </si>
  <si>
    <t>120*120*20</t>
  </si>
  <si>
    <t>74m</t>
  </si>
  <si>
    <t>BJS1XD-03-03-SS-QL-通020A</t>
  </si>
  <si>
    <t>铁三院</t>
  </si>
  <si>
    <t>北京奥宇</t>
  </si>
  <si>
    <t>中铁六局集团北京铁路建设有限公司北京市S1线西段工程03标项目部</t>
  </si>
  <si>
    <t>0#模板</t>
  </si>
  <si>
    <t>厂家设计</t>
  </si>
  <si>
    <t>各型</t>
  </si>
  <si>
    <t>河北博汇桥梁模板有限公司</t>
  </si>
  <si>
    <t>详见图纸</t>
  </si>
  <si>
    <t>移动模（支）架</t>
  </si>
  <si>
    <t>二</t>
  </si>
  <si>
    <t>型钢类</t>
  </si>
  <si>
    <t>型钢</t>
  </si>
  <si>
    <t>钢板</t>
  </si>
  <si>
    <t>中铁五院</t>
  </si>
  <si>
    <t>廊坊工地</t>
  </si>
  <si>
    <t>翟云淳</t>
  </si>
  <si>
    <t>廊坊艺术大道</t>
  </si>
  <si>
    <t>已切割</t>
  </si>
  <si>
    <t>工字钢</t>
  </si>
  <si>
    <t>56#b</t>
  </si>
  <si>
    <t>根</t>
  </si>
  <si>
    <t>40b双拼工字钢</t>
  </si>
  <si>
    <t>7米</t>
  </si>
  <si>
    <t>对</t>
  </si>
  <si>
    <t>中铁六局集团丰台站改建项目部</t>
  </si>
  <si>
    <t>7.3米</t>
  </si>
  <si>
    <t>6.9米</t>
  </si>
  <si>
    <t>6.5米</t>
  </si>
  <si>
    <t>40b工字钢</t>
  </si>
  <si>
    <t>5米</t>
  </si>
  <si>
    <t>H型钢400*400</t>
  </si>
  <si>
    <t>12.6米</t>
  </si>
  <si>
    <t>3.7米</t>
  </si>
  <si>
    <t>4米</t>
  </si>
  <si>
    <t>5.8米</t>
  </si>
  <si>
    <t>6米</t>
  </si>
  <si>
    <t>7.8米</t>
  </si>
  <si>
    <t>8米</t>
  </si>
  <si>
    <t>8.4米</t>
  </si>
  <si>
    <t>32#工字钢</t>
  </si>
  <si>
    <t>9.1米</t>
  </si>
  <si>
    <t>9.2米</t>
  </si>
  <si>
    <t>25#工字钢</t>
  </si>
  <si>
    <t>4.9米</t>
  </si>
  <si>
    <t>5.7米</t>
  </si>
  <si>
    <t>5.9米</t>
  </si>
  <si>
    <t>6.2米</t>
  </si>
  <si>
    <t>20#工字钢</t>
  </si>
  <si>
    <t>9.5米</t>
  </si>
  <si>
    <t>14#工字钢</t>
  </si>
  <si>
    <t>4.5米</t>
  </si>
  <si>
    <t>12米</t>
  </si>
  <si>
    <t>2.9米</t>
  </si>
  <si>
    <t>5m</t>
  </si>
  <si>
    <t>双拼45a工字钢</t>
  </si>
  <si>
    <t>2.01m</t>
  </si>
  <si>
    <t>2.02m</t>
  </si>
  <si>
    <t>2.06m</t>
  </si>
  <si>
    <t>双拼40b工字钢</t>
  </si>
  <si>
    <t>40b</t>
  </si>
  <si>
    <t>20工字钢</t>
  </si>
  <si>
    <t>25工字钢</t>
  </si>
  <si>
    <t>32工字钢</t>
  </si>
  <si>
    <t>45a工字钢</t>
  </si>
  <si>
    <t>45a</t>
  </si>
  <si>
    <t>方钢管</t>
  </si>
  <si>
    <t>6m</t>
  </si>
  <si>
    <t>12*2.24*0.02</t>
  </si>
  <si>
    <t>中铁六局集团北京铁路建设有限公司代建京张铁路站前工程一分部</t>
  </si>
  <si>
    <t>2020.7.2</t>
  </si>
  <si>
    <t>9.76*2.19*0.02</t>
  </si>
  <si>
    <t>5.36*2.19*0.02</t>
  </si>
  <si>
    <t>10*2.19*0.02</t>
  </si>
  <si>
    <t>3*2*0.02</t>
  </si>
  <si>
    <t>4.8*2*0.02</t>
  </si>
  <si>
    <t>4.4*2*0.02</t>
  </si>
  <si>
    <t>4.5*2*0.02</t>
  </si>
  <si>
    <t>5.6*2*0.02</t>
  </si>
  <si>
    <t>4.2*2*0.02</t>
  </si>
  <si>
    <t>6*2*0.02</t>
  </si>
  <si>
    <t>14# （6米一根）</t>
  </si>
  <si>
    <t>北京明山祥兴商贸有限公司</t>
  </si>
  <si>
    <t>丰台站改建工程四合庄工地</t>
  </si>
  <si>
    <t>3米/根</t>
  </si>
  <si>
    <t>3.8米/根</t>
  </si>
  <si>
    <t>4米/根</t>
  </si>
  <si>
    <t>4.5米/根</t>
  </si>
  <si>
    <t>5米/根</t>
  </si>
  <si>
    <t>6米/根</t>
  </si>
  <si>
    <t>6.5米/根</t>
  </si>
  <si>
    <t>9米/根</t>
  </si>
  <si>
    <t>槽钢</t>
  </si>
  <si>
    <t>14*9</t>
  </si>
  <si>
    <t>盐山县中诚盛乾商贸有限公司</t>
  </si>
  <si>
    <t>H型钢</t>
  </si>
  <si>
    <t>400*400</t>
  </si>
  <si>
    <t>32B</t>
  </si>
  <si>
    <t>25B</t>
  </si>
  <si>
    <t>20B</t>
  </si>
  <si>
    <t>12#</t>
  </si>
  <si>
    <t>1.51mx5mx6mm</t>
  </si>
  <si>
    <t>张</t>
  </si>
  <si>
    <t>北京正顺通达商贸中心/山东百得利建筑材料有限公司</t>
  </si>
  <si>
    <t>25cm*10cm*5mm</t>
  </si>
  <si>
    <t>天津市南开区正瑞丰达五金销售中心</t>
  </si>
  <si>
    <t>1.52m*3m*10mm</t>
  </si>
  <si>
    <t>邯郸市普照紧固件销售有限公司</t>
  </si>
  <si>
    <t>Q235B1.55*6</t>
  </si>
  <si>
    <t>沧州市铭磊商贸有限公司</t>
  </si>
  <si>
    <t>20mm*6m*2m Q235B</t>
  </si>
  <si>
    <t>直缝焊管</t>
  </si>
  <si>
    <t>630mm*10mm*12m Q235B</t>
  </si>
  <si>
    <t>45A Q235B</t>
  </si>
  <si>
    <t>45B Q235B</t>
  </si>
  <si>
    <t>角钢</t>
  </si>
  <si>
    <t>80*80*8 Q235B</t>
  </si>
  <si>
    <t>5# Q235B</t>
  </si>
  <si>
    <t>8# Q235B</t>
  </si>
  <si>
    <t>宽2.27m、长5.9m、厚2cm</t>
  </si>
  <si>
    <t>护筒</t>
  </si>
  <si>
    <t>直径1.6m、壁厚1cm、长5.2m</t>
  </si>
  <si>
    <t>江阴大桥（北京）工程有限公司</t>
  </si>
  <si>
    <t>钢管（焊管）</t>
  </si>
  <si>
    <t>外径48mm 壁厚3.5mm长6m</t>
  </si>
  <si>
    <t>北京自然居商贸有限公司</t>
  </si>
  <si>
    <t>2020.3.15</t>
  </si>
  <si>
    <t>36b*12m</t>
  </si>
  <si>
    <t>25B*12m</t>
  </si>
  <si>
    <t>12#*6m</t>
  </si>
  <si>
    <t>2018.4.12</t>
  </si>
  <si>
    <t>25b*12m</t>
  </si>
  <si>
    <t>56B*12m</t>
  </si>
  <si>
    <t>40B*12m</t>
  </si>
  <si>
    <t>2018.4.18</t>
  </si>
  <si>
    <t>2019.11.20</t>
  </si>
  <si>
    <t>2019.12.12</t>
  </si>
  <si>
    <t>螺旋管(钢管柱)</t>
  </si>
  <si>
    <t>外径400mm*8mm</t>
  </si>
  <si>
    <t>外径1400mm*18mm</t>
  </si>
  <si>
    <t>外径720mm*14mm</t>
  </si>
  <si>
    <t>外径426mm*10mm</t>
  </si>
  <si>
    <t>可拆装泥浆池模板</t>
  </si>
  <si>
    <t>10.2m*4.8m*2m</t>
  </si>
  <si>
    <t>云南益龙建材有限公司</t>
  </si>
  <si>
    <t>2020.4.21</t>
  </si>
  <si>
    <t>20A*12</t>
  </si>
  <si>
    <t>厦门市晋汇富贸易有限公司</t>
  </si>
  <si>
    <t>20A*9</t>
  </si>
  <si>
    <t>400*200*12米</t>
  </si>
  <si>
    <t>488*300*12米</t>
  </si>
  <si>
    <t>25B*12米</t>
  </si>
  <si>
    <t>2020.5.18</t>
  </si>
  <si>
    <t>30A*12米</t>
  </si>
  <si>
    <t>20A*12米</t>
  </si>
  <si>
    <t>40B*12米</t>
  </si>
  <si>
    <t>36A*12米</t>
  </si>
  <si>
    <t>25A*12米</t>
  </si>
  <si>
    <t>16A*12米</t>
  </si>
  <si>
    <t>32A*12米</t>
  </si>
  <si>
    <t>10*6米</t>
  </si>
  <si>
    <t>精轧螺纹</t>
  </si>
  <si>
    <t>PSB 32*12.03米</t>
  </si>
  <si>
    <t>16A*6米</t>
  </si>
  <si>
    <t>焊管</t>
  </si>
  <si>
    <t>48*3.5*6米</t>
  </si>
  <si>
    <t>2020.7.31</t>
  </si>
  <si>
    <t>50*50*4.0*6米</t>
  </si>
  <si>
    <t>1.5*3.5*6米</t>
  </si>
  <si>
    <t>48*3.5*6米(1.5寸）</t>
  </si>
  <si>
    <t>75*6*6米</t>
  </si>
  <si>
    <t>50*5*6米</t>
  </si>
  <si>
    <t>36B*12米</t>
  </si>
  <si>
    <t>18A*12米</t>
  </si>
  <si>
    <t>12A*6米</t>
  </si>
  <si>
    <t>2020.6.20-2020.7.15</t>
  </si>
  <si>
    <t>12*6米</t>
  </si>
  <si>
    <t>1.0寸*2.75*6米</t>
  </si>
  <si>
    <t>1.5寸*3.5*6米</t>
  </si>
  <si>
    <t>PSB 25*12.03米</t>
  </si>
  <si>
    <t>50*4*6米</t>
  </si>
  <si>
    <t>33*3.25*6米(1.0寸）</t>
  </si>
  <si>
    <t>PSB 32*12米</t>
  </si>
  <si>
    <t>2020.7.16-2020.9.15</t>
  </si>
  <si>
    <t>45B*12m</t>
  </si>
  <si>
    <t>16A#*9m</t>
  </si>
  <si>
    <t>钢护筒</t>
  </si>
  <si>
    <t>8-12mm厚</t>
  </si>
  <si>
    <t>厦门旺楷闳工贸有限公司</t>
  </si>
  <si>
    <t>1.8m×6m</t>
  </si>
  <si>
    <t>泉州市协万机电设备有限公司</t>
  </si>
  <si>
    <t>1.8m×4m×1.2</t>
  </si>
  <si>
    <t>泥浆池</t>
  </si>
  <si>
    <t>10.2*4.8*2</t>
  </si>
  <si>
    <t>厦门旺和祥建筑工程有限公司</t>
  </si>
  <si>
    <t>2.2*2.2*6*2</t>
  </si>
  <si>
    <t>2.2*2.2*6</t>
  </si>
  <si>
    <t>分体10.2*4.8*2.5</t>
  </si>
  <si>
    <t>2020.9.15-2020.10.25</t>
  </si>
  <si>
    <t>6*4.8*2.5沉渣池改制</t>
  </si>
  <si>
    <t>整体式（8*3*2）</t>
  </si>
  <si>
    <t>拼装式（10.2*4.8*2）Ⅰ型</t>
  </si>
  <si>
    <t>2019.8.3-9.18</t>
  </si>
  <si>
    <t>2020.7.16-2020.8.15</t>
  </si>
  <si>
    <t>2018.8.13</t>
  </si>
  <si>
    <t>分体（10.2*4.8*2.5）</t>
  </si>
  <si>
    <t>2018.8.20</t>
  </si>
  <si>
    <t>10.2*4.8双面钢板</t>
  </si>
  <si>
    <t>2019.4.10</t>
  </si>
  <si>
    <t>水泥罐</t>
  </si>
  <si>
    <t>150T</t>
  </si>
  <si>
    <t>青岛瑞玛机械设备安装有限公司</t>
  </si>
  <si>
    <t>钢管柱（螺旋管）</t>
  </si>
  <si>
    <t>1420mm* 壁厚10mm*12m</t>
  </si>
  <si>
    <t>厦门鸿进福贸易有限公司</t>
  </si>
  <si>
    <t>φ25*12m</t>
  </si>
  <si>
    <t>φ32*12m</t>
  </si>
  <si>
    <t>48*3.5mm，6m/根</t>
  </si>
  <si>
    <t>14#，12m/根</t>
  </si>
  <si>
    <t>20a，12m/根</t>
  </si>
  <si>
    <t>18a，6m/根</t>
  </si>
  <si>
    <t>角铁</t>
  </si>
  <si>
    <t>75mm*75mm*5mm，6m/根</t>
  </si>
  <si>
    <t>50mm*50mm*4mm，6m/根</t>
  </si>
  <si>
    <t>50*4*6m</t>
  </si>
  <si>
    <t>2019.7.14</t>
  </si>
  <si>
    <t>20A*12m</t>
  </si>
  <si>
    <t>48mm*3.5mm*6m</t>
  </si>
  <si>
    <t>33.5mm*2.75mm*6m</t>
  </si>
  <si>
    <t>25b*12m*12支</t>
  </si>
  <si>
    <t>40b*12m*8支</t>
  </si>
  <si>
    <t>25b*12m*40支</t>
  </si>
  <si>
    <t>三脚架连接件</t>
  </si>
  <si>
    <t>角钢200*100*10</t>
  </si>
  <si>
    <t>高强螺栓</t>
  </si>
  <si>
    <t>70*16</t>
  </si>
  <si>
    <t>2019.1.13</t>
  </si>
  <si>
    <t>三脚架脚踏板</t>
  </si>
  <si>
    <t>800*50</t>
  </si>
  <si>
    <t>镀锌溜槽</t>
  </si>
  <si>
    <t>4000*4000*20</t>
  </si>
  <si>
    <t>三脚架</t>
  </si>
  <si>
    <t>10#槽钢焊接</t>
  </si>
  <si>
    <t>2019.1.17</t>
  </si>
  <si>
    <t>钢筋定位卡具</t>
  </si>
  <si>
    <t>6.5m*3.5m*2mm 8节</t>
  </si>
  <si>
    <t>内径1.25m，外径1.33mm，壁厚20mm，连接壁厚40mm。</t>
  </si>
  <si>
    <t>北京正亚泰世纪商贸有限责任公司</t>
  </si>
  <si>
    <t>钢管</t>
  </si>
  <si>
    <t>外径48mm 壁厚3.5mm 长6m</t>
  </si>
  <si>
    <t>14A#*9m</t>
  </si>
  <si>
    <t>10#*6m</t>
  </si>
  <si>
    <t>36B*12m</t>
  </si>
  <si>
    <t>上饶市星亮实业有限公司</t>
  </si>
  <si>
    <t>225*600*3cm</t>
  </si>
  <si>
    <t>中建材大宗物联有限公司</t>
  </si>
  <si>
    <t>驼房营料场</t>
  </si>
  <si>
    <t>杨志超</t>
  </si>
  <si>
    <t>星火项目部</t>
  </si>
  <si>
    <t>225*615*3cm</t>
  </si>
  <si>
    <t>225*450*2cm</t>
  </si>
  <si>
    <t>225*900*2cm</t>
  </si>
  <si>
    <t>花纹钢板</t>
  </si>
  <si>
    <t>1.5m*6m*2mm</t>
  </si>
  <si>
    <t>北京华诚宏昌商贸有限公司</t>
  </si>
  <si>
    <t>14#*2m</t>
  </si>
  <si>
    <t>20#*6m</t>
  </si>
  <si>
    <t>22#*6m</t>
  </si>
  <si>
    <t>25#*6m</t>
  </si>
  <si>
    <t>30#*6m</t>
  </si>
  <si>
    <t>36#*6m</t>
  </si>
  <si>
    <t>40#*6m</t>
  </si>
  <si>
    <t>45#*6m</t>
  </si>
  <si>
    <t>55#*6m</t>
  </si>
  <si>
    <t>拉森钢板桩</t>
  </si>
  <si>
    <t>H=12米</t>
  </si>
  <si>
    <t>厚度20mm</t>
  </si>
  <si>
    <t>2.3m*6m*2cm</t>
  </si>
  <si>
    <t>山西奇沃达建筑材料有限公司</t>
  </si>
  <si>
    <t>Q235B 25B*12m</t>
  </si>
  <si>
    <t>56B Q235B</t>
  </si>
  <si>
    <t>22# Q235B</t>
  </si>
  <si>
    <t>75*6*6米 Q235B</t>
  </si>
  <si>
    <t>Ф48mm,壁厚3mm,6m/根</t>
  </si>
  <si>
    <t>12#*6米</t>
  </si>
  <si>
    <t>56A Q235B</t>
  </si>
  <si>
    <t>厚 10mm</t>
  </si>
  <si>
    <t>壁厚12mm,直径1.2m,长12m</t>
  </si>
  <si>
    <t>壁厚12mm,直径1.4m,长12m</t>
  </si>
  <si>
    <t>钢板桩</t>
  </si>
  <si>
    <t>400*170*15m</t>
  </si>
  <si>
    <t>中铁六局集团物资工贸有限公司</t>
  </si>
  <si>
    <t>30B*12M</t>
  </si>
  <si>
    <t>36B*12</t>
  </si>
  <si>
    <t>20B*9M</t>
  </si>
  <si>
    <t>14B*6M</t>
  </si>
  <si>
    <t>10#*6M</t>
  </si>
  <si>
    <t>14#*6M</t>
  </si>
  <si>
    <t>14#*9M</t>
  </si>
  <si>
    <t>20#,6米/根</t>
  </si>
  <si>
    <t>廊坊市坤平建筑材料有限公司</t>
  </si>
  <si>
    <t>14#,6米/根</t>
  </si>
  <si>
    <t>16#,6米一根</t>
  </si>
  <si>
    <t>45B</t>
  </si>
  <si>
    <t>100*100*10mm6米/根</t>
  </si>
  <si>
    <t>30cm*30cm*2cm</t>
  </si>
  <si>
    <t>1m*1m*2mm，（按尺寸加工）</t>
  </si>
  <si>
    <t>1.5米*3米*5mm</t>
  </si>
  <si>
    <t>16m*1m*1cm</t>
  </si>
  <si>
    <t>中厚钢板</t>
  </si>
  <si>
    <t>Q235 2cm*2.2m</t>
  </si>
  <si>
    <t>天津市永顺达钢材销售有限公司</t>
  </si>
  <si>
    <t>Q235 厚20cm 宽2.2m</t>
  </si>
  <si>
    <t>天津市兴鸿建材销售有限公司</t>
  </si>
  <si>
    <t>2.2m*6m*20mm*6块</t>
  </si>
  <si>
    <t>1500mm*6000mm*4mm厚</t>
  </si>
  <si>
    <t>天津广旭科技有限公司</t>
  </si>
  <si>
    <t>2021.3.24-2021.5.20</t>
  </si>
  <si>
    <t>10b*6000mm</t>
  </si>
  <si>
    <t>14b*6000mm</t>
  </si>
  <si>
    <t>6.3*6000m</t>
  </si>
  <si>
    <t>宽10cm,高4.7cm,厚4.5mm,6m/根</t>
  </si>
  <si>
    <t>7.5cm**6*6000mm</t>
  </si>
  <si>
    <t>16a*9m</t>
  </si>
  <si>
    <t>2020.5.2-2021.5.20</t>
  </si>
  <si>
    <t>20a*9m</t>
  </si>
  <si>
    <t>25*12m</t>
  </si>
  <si>
    <t>32b*6m</t>
  </si>
  <si>
    <t>16a*6m</t>
  </si>
  <si>
    <t>20a*12m</t>
  </si>
  <si>
    <t>20b*12m</t>
  </si>
  <si>
    <t>20b*9m</t>
  </si>
  <si>
    <t>16a*12m</t>
  </si>
  <si>
    <t>10*6m</t>
  </si>
  <si>
    <t>天津市和畅商贸有限公司</t>
  </si>
  <si>
    <t>2021.5.18-2021.5.20</t>
  </si>
  <si>
    <t>6b*6000mm</t>
  </si>
  <si>
    <t>14a，12m</t>
  </si>
  <si>
    <t>2000*4000*5mm</t>
  </si>
  <si>
    <t>16B*6m</t>
  </si>
  <si>
    <t>北京宏业盛泰钢铁物资有限公司</t>
  </si>
  <si>
    <t>2021.6.16-2021.6.20</t>
  </si>
  <si>
    <t>钢轨</t>
  </si>
  <si>
    <t>43KG</t>
  </si>
  <si>
    <t>北京鲁兴伟业商贸有限公司</t>
  </si>
  <si>
    <t>鱼尾板</t>
  </si>
  <si>
    <t>螺栓</t>
  </si>
  <si>
    <t>43*12.5</t>
  </si>
  <si>
    <t>包钢</t>
  </si>
  <si>
    <t>双桥库</t>
  </si>
  <si>
    <t>路桥工程项目部</t>
  </si>
  <si>
    <t>50*6-12.5</t>
  </si>
  <si>
    <t>再用钢轨</t>
  </si>
  <si>
    <t>P43*6.25m带孔</t>
  </si>
  <si>
    <t>中国铁路设计集团有限公司</t>
  </si>
  <si>
    <t>滦县秀平物资经销处</t>
  </si>
  <si>
    <t>北京市大兴区</t>
  </si>
  <si>
    <t>臧学斌</t>
  </si>
  <si>
    <t>新建城际铁路联络线项目部</t>
  </si>
  <si>
    <t>台车用</t>
  </si>
  <si>
    <t>50型（每根6米）</t>
  </si>
  <si>
    <t>第四设计院</t>
  </si>
  <si>
    <t>福建省闽清聚隆路桥设备有限公司</t>
  </si>
  <si>
    <t>福建省政和县熊城拌合站</t>
  </si>
  <si>
    <t>王立虎</t>
  </si>
  <si>
    <t>衢宁项目部</t>
  </si>
  <si>
    <t>P60</t>
  </si>
  <si>
    <t>河北翼辰实业集团股份有限公司</t>
  </si>
  <si>
    <t>昌平库房</t>
  </si>
  <si>
    <t>宋文杰</t>
  </si>
  <si>
    <t>京张线路项目部</t>
  </si>
  <si>
    <t>丰台项目部借用</t>
  </si>
  <si>
    <t>林州市工务铁路器材制造有限公司</t>
  </si>
  <si>
    <t>大扣板</t>
  </si>
  <si>
    <t>安徽金星预应力工程技术有限公司</t>
  </si>
  <si>
    <t>甲供材料33.8元/套</t>
  </si>
  <si>
    <t>小扣板</t>
  </si>
  <si>
    <t>胶垫</t>
  </si>
  <si>
    <t>尼龙挡板座</t>
  </si>
  <si>
    <t>螺母</t>
  </si>
  <si>
    <t>平垫</t>
  </si>
  <si>
    <t>螺旋道钉</t>
  </si>
  <si>
    <t>弹条</t>
  </si>
  <si>
    <t>护轨扣板</t>
  </si>
  <si>
    <t>P50</t>
  </si>
  <si>
    <t>护轨弹垫</t>
  </si>
  <si>
    <t>护轨螺母</t>
  </si>
  <si>
    <t>护轨平垫</t>
  </si>
  <si>
    <t>螺纹道钉</t>
  </si>
  <si>
    <t>护轨胶垫</t>
  </si>
  <si>
    <t>轨矩挡块</t>
  </si>
  <si>
    <t>6#</t>
  </si>
  <si>
    <t>房山青龙湖库房</t>
  </si>
  <si>
    <t>4#</t>
  </si>
  <si>
    <t>平垫圈</t>
  </si>
  <si>
    <t>胶带</t>
  </si>
  <si>
    <t>接头螺栓</t>
  </si>
  <si>
    <t>条</t>
  </si>
  <si>
    <t>60kg</t>
  </si>
  <si>
    <t>滑床板</t>
  </si>
  <si>
    <t>枕木道钉螺母</t>
  </si>
  <si>
    <t>枕木螺栓</t>
  </si>
  <si>
    <t>轨距挡板</t>
  </si>
  <si>
    <t>4-6#</t>
  </si>
  <si>
    <t>8-10#</t>
  </si>
  <si>
    <t>枕木胶垫</t>
  </si>
  <si>
    <t>190*150</t>
  </si>
  <si>
    <t>道岔胶垫</t>
  </si>
  <si>
    <t>190*145</t>
  </si>
  <si>
    <t>尼龙后座</t>
  </si>
  <si>
    <t>0-6#</t>
  </si>
  <si>
    <t>185*149*3</t>
  </si>
  <si>
    <t>185*149*4</t>
  </si>
  <si>
    <t>185*149*5</t>
  </si>
  <si>
    <t>185*149*2</t>
  </si>
  <si>
    <t>185*149*7</t>
  </si>
  <si>
    <t>轨距挡板底座</t>
  </si>
  <si>
    <t>5-2#</t>
  </si>
  <si>
    <t>5-8#</t>
  </si>
  <si>
    <t>5-7#</t>
  </si>
  <si>
    <t>5-5#</t>
  </si>
  <si>
    <t>5-3#</t>
  </si>
  <si>
    <t>道岔轨距扣铁</t>
  </si>
  <si>
    <t>9-11#</t>
  </si>
  <si>
    <t>线路轨距挡板</t>
  </si>
  <si>
    <t>5-4#</t>
  </si>
  <si>
    <t>5-6#</t>
  </si>
  <si>
    <t>13-15#</t>
  </si>
  <si>
    <t>7-17#</t>
  </si>
  <si>
    <t>185*150*10</t>
  </si>
  <si>
    <t>190*150*5</t>
  </si>
  <si>
    <t>绝缘轨距块</t>
  </si>
  <si>
    <t>顶铁</t>
  </si>
  <si>
    <t>横梁</t>
  </si>
  <si>
    <t>钢腰梁</t>
  </si>
  <si>
    <t>工28b*12</t>
  </si>
  <si>
    <t>京枢丰台施桥支护～2</t>
  </si>
  <si>
    <t>中铁六局集团有限工程设计院</t>
  </si>
  <si>
    <t>锚杆台座</t>
  </si>
  <si>
    <t>15º</t>
  </si>
  <si>
    <t>京枢丰台施桥支护～4</t>
  </si>
  <si>
    <t>2018.7-2018.9</t>
  </si>
  <si>
    <t>钢腰梁支架</t>
  </si>
  <si>
    <t>1100*16</t>
  </si>
  <si>
    <t>京枢丰台施桥支护～5</t>
  </si>
  <si>
    <t>28b*12</t>
  </si>
  <si>
    <t>京枢丰台施桥支护～8</t>
  </si>
  <si>
    <t>钢缀板</t>
  </si>
  <si>
    <t>458*150*12</t>
  </si>
  <si>
    <t>京枢丰台施桥支护～9</t>
  </si>
  <si>
    <t>1100*16*313*460</t>
  </si>
  <si>
    <t>京枢丰台施桥支护～10</t>
  </si>
  <si>
    <t>助板</t>
  </si>
  <si>
    <t>254*54*45</t>
  </si>
  <si>
    <t>京枢丰台施桥支护～11</t>
  </si>
  <si>
    <t>15度角</t>
  </si>
  <si>
    <t>京枢丰台施桥支护～12</t>
  </si>
  <si>
    <t>横移滑道梁</t>
  </si>
  <si>
    <t>Q355B</t>
  </si>
  <si>
    <t>北京北雄钢结构有限公司</t>
  </si>
  <si>
    <t>三</t>
  </si>
  <si>
    <t>支架类</t>
  </si>
  <si>
    <t>盘扣式脚手架</t>
  </si>
  <si>
    <t>脚手管</t>
  </si>
  <si>
    <t>40*6m</t>
  </si>
  <si>
    <t>天津科莱特有限公司</t>
  </si>
  <si>
    <t>扣件</t>
  </si>
  <si>
    <t>十字</t>
  </si>
  <si>
    <t>架子管</t>
  </si>
  <si>
    <t>48  6米一根</t>
  </si>
  <si>
    <t>北京明山祥兴商贸有限公司/北京辉煌腾锦商贸中心/山东百得利建筑材料有限/邯郸市普照紧固件销售有限公司</t>
  </si>
  <si>
    <t>安全笼梯</t>
  </si>
  <si>
    <t>3m*2m*2m</t>
  </si>
  <si>
    <t>开平市健利脚手架有限公司</t>
  </si>
  <si>
    <t>2020.12.16-2021.2.15</t>
  </si>
  <si>
    <t>扬州宏建工程材料有限公司</t>
  </si>
  <si>
    <t>2018.10.1</t>
  </si>
  <si>
    <t>2019.6.7</t>
  </si>
  <si>
    <t>HJP322-F</t>
  </si>
  <si>
    <t>6M</t>
  </si>
  <si>
    <t>2M</t>
  </si>
  <si>
    <t>十字卡</t>
  </si>
  <si>
    <t>-</t>
  </si>
  <si>
    <t>转卡</t>
  </si>
  <si>
    <t>接头</t>
  </si>
  <si>
    <t>接头卡子</t>
  </si>
  <si>
    <t>河北淮文商贸有限公司</t>
  </si>
  <si>
    <t>十字卡子</t>
  </si>
  <si>
    <t>转轴卡子</t>
  </si>
  <si>
    <t>顶托</t>
  </si>
  <si>
    <t>M36M</t>
  </si>
  <si>
    <t>φ3.0mm</t>
  </si>
  <si>
    <t>架子管接卡</t>
  </si>
  <si>
    <t>十字卡扣</t>
  </si>
  <si>
    <t>6m/根</t>
  </si>
  <si>
    <t>京张桥梁项目部</t>
  </si>
  <si>
    <t>3m/根</t>
  </si>
  <si>
    <t>清河火车站专用匝道桥建设工程</t>
  </si>
  <si>
    <t>直径φ48mm，壁厚2.5mm</t>
  </si>
  <si>
    <t>梯笼</t>
  </si>
  <si>
    <t>张家口吉永商贸有限公司</t>
  </si>
  <si>
    <t>贝雷梁</t>
  </si>
  <si>
    <t>贝雷片</t>
  </si>
  <si>
    <t>钢支撑</t>
  </si>
  <si>
    <t>活络端</t>
  </si>
  <si>
    <t>609*16*1450</t>
  </si>
  <si>
    <t>609*16*1000</t>
  </si>
  <si>
    <t>609*16*1500</t>
  </si>
  <si>
    <t>609*16*2000</t>
  </si>
  <si>
    <t>609*16*3000</t>
  </si>
  <si>
    <t>609*16*6000</t>
  </si>
  <si>
    <t>钢围檩</t>
  </si>
  <si>
    <t>700*480</t>
  </si>
  <si>
    <t>600*480</t>
  </si>
  <si>
    <t>680*480</t>
  </si>
  <si>
    <t>580*480</t>
  </si>
  <si>
    <t>固定端</t>
  </si>
  <si>
    <t>609*16*500</t>
  </si>
  <si>
    <t>609*16*300</t>
  </si>
  <si>
    <t>609*16*200</t>
  </si>
  <si>
    <t>609*16*100</t>
  </si>
  <si>
    <t>小三脚架</t>
  </si>
  <si>
    <t>600*650</t>
  </si>
  <si>
    <t>小挂板</t>
  </si>
  <si>
    <t>1000*750</t>
  </si>
  <si>
    <t>钢楔子</t>
  </si>
  <si>
    <t>40*50*350</t>
  </si>
  <si>
    <t>800*6000*16</t>
  </si>
  <si>
    <t>800*4000*16</t>
  </si>
  <si>
    <t>800*200</t>
  </si>
  <si>
    <t>挂板</t>
  </si>
  <si>
    <t>1200*1150</t>
  </si>
  <si>
    <t>Φ800mm</t>
  </si>
  <si>
    <t>钢支撑φ609*200</t>
  </si>
  <si>
    <t>钢支撑φ609*300</t>
  </si>
  <si>
    <t>钢支撑φ609*500</t>
  </si>
  <si>
    <t>钢支撑φ609*1000</t>
  </si>
  <si>
    <t>钢支撑φ609*2000</t>
  </si>
  <si>
    <t>钢支撑φ609*4000</t>
  </si>
  <si>
    <t>钢支撑φ609*6000</t>
  </si>
  <si>
    <t>活络头φ609</t>
  </si>
  <si>
    <t>钢支撑φ800*200</t>
  </si>
  <si>
    <t>钢支撑φ800*300</t>
  </si>
  <si>
    <t>钢支撑φ800*500</t>
  </si>
  <si>
    <t>钢支撑φ800*1000</t>
  </si>
  <si>
    <t>钢支撑φ800*2000</t>
  </si>
  <si>
    <t>钢支撑φ800*4000</t>
  </si>
  <si>
    <t>钢支撑φ800*6000</t>
  </si>
  <si>
    <t>活络头φ800</t>
  </si>
  <si>
    <t>700mm*6m</t>
  </si>
  <si>
    <t>保定易创装饰装修工程有限公司</t>
  </si>
  <si>
    <t>900mm*6m</t>
  </si>
  <si>
    <t>600mm*650mm</t>
  </si>
  <si>
    <t>预埋件</t>
  </si>
  <si>
    <t>Q235B</t>
  </si>
  <si>
    <t>钢支撑短节</t>
  </si>
  <si>
    <t>拉森钢板桩（Ⅳ）12m</t>
  </si>
  <si>
    <t>2020.4.16-2020.5.20</t>
  </si>
  <si>
    <t>拉森钢板桩（Ⅳ）9m</t>
  </si>
  <si>
    <t>2020.6.16-2020.7.15</t>
  </si>
  <si>
    <t>军便梁</t>
  </si>
  <si>
    <t>四</t>
  </si>
  <si>
    <t>台车类</t>
  </si>
  <si>
    <t>衬砌台车</t>
  </si>
  <si>
    <t>侧模台车</t>
  </si>
  <si>
    <t>12.1米标准段</t>
  </si>
  <si>
    <t>单边12米共24米</t>
  </si>
  <si>
    <t>边墙模板</t>
  </si>
  <si>
    <t>单边12.1米共24.2米</t>
  </si>
  <si>
    <t>仰拱堵头板</t>
  </si>
  <si>
    <t>单端</t>
  </si>
  <si>
    <t>侧模堵头板</t>
  </si>
  <si>
    <t>顶模模台车</t>
  </si>
  <si>
    <t>24米标准段</t>
  </si>
  <si>
    <t>外模模板</t>
  </si>
  <si>
    <t>12.1M</t>
  </si>
  <si>
    <t>顶模堵头板</t>
  </si>
  <si>
    <t>仰拱边墙模板</t>
  </si>
  <si>
    <t>外角模模板</t>
  </si>
  <si>
    <t>顶模台车</t>
  </si>
  <si>
    <t>12米架体</t>
  </si>
  <si>
    <t>开关洞模板</t>
  </si>
  <si>
    <t>大跨段仰拱、边墙模板</t>
  </si>
  <si>
    <t>仰拱模板、边墙模板</t>
  </si>
  <si>
    <t>12m架体</t>
  </si>
  <si>
    <t>12.1M标准段</t>
  </si>
  <si>
    <t>防水板简易台架</t>
  </si>
  <si>
    <t>9m架体</t>
  </si>
  <si>
    <t>6m架体</t>
  </si>
  <si>
    <t>顶模雾泡养护系统</t>
  </si>
  <si>
    <t>侧模养护台车</t>
  </si>
  <si>
    <t>仰拱模板、堵头板</t>
  </si>
  <si>
    <t>洞室模板、堵头板等</t>
  </si>
  <si>
    <t>隧道二衬台车</t>
  </si>
  <si>
    <t>12m</t>
  </si>
  <si>
    <t>2021.5.11</t>
  </si>
  <si>
    <t>12.15米</t>
  </si>
  <si>
    <t>营口金鼎模板制造有限公司</t>
  </si>
  <si>
    <t>2021.11.01</t>
  </si>
  <si>
    <t>凿岩台车</t>
  </si>
  <si>
    <t>其他作业台车</t>
  </si>
  <si>
    <t>挂防水板台架</t>
  </si>
  <si>
    <t>10.34m</t>
  </si>
  <si>
    <t>2021.05.07</t>
  </si>
  <si>
    <t>五</t>
  </si>
  <si>
    <t>栈桥类</t>
  </si>
  <si>
    <t>仰拱栈桥</t>
  </si>
  <si>
    <t>30.5m</t>
  </si>
  <si>
    <t>2021.04.15</t>
  </si>
  <si>
    <t>2021.04.28</t>
  </si>
  <si>
    <t>国道110工地</t>
  </si>
  <si>
    <t>国道110</t>
  </si>
  <si>
    <t>水中栈桥</t>
  </si>
  <si>
    <t>六</t>
  </si>
  <si>
    <t>大临类</t>
  </si>
  <si>
    <t>装配式房屋</t>
  </si>
  <si>
    <t>集装箱房屋</t>
  </si>
  <si>
    <t>标准箱</t>
  </si>
  <si>
    <t>6055×2990×2910mm</t>
  </si>
  <si>
    <t>间</t>
  </si>
  <si>
    <t>河北双龙建业金属制品有限公司</t>
  </si>
  <si>
    <t>2019.12.17</t>
  </si>
  <si>
    <t>峰峰矿区街儿庄小区工程项目部</t>
  </si>
  <si>
    <t>李彦华</t>
  </si>
  <si>
    <t>卫生间   （浴室）箱</t>
  </si>
  <si>
    <t>2020.1.13</t>
  </si>
  <si>
    <t>卫生间箱</t>
  </si>
  <si>
    <t>守卫室箱</t>
  </si>
  <si>
    <t>集装箱</t>
  </si>
  <si>
    <t>5620*3800mm</t>
  </si>
  <si>
    <t>㎡</t>
  </si>
  <si>
    <t>2020.3.17</t>
  </si>
  <si>
    <t>办公模块</t>
  </si>
  <si>
    <t>L6055mm*W2990mm*h2896mm</t>
  </si>
  <si>
    <t>北京博格建筑工程集团有限公司</t>
  </si>
  <si>
    <t>2021.2.3</t>
  </si>
  <si>
    <t>北京市通州区胡各庄邮政支局对面工地</t>
  </si>
  <si>
    <t>李世猛</t>
  </si>
  <si>
    <t>京通隆化地道桥项目部</t>
  </si>
  <si>
    <t>卫生间、洗漱间</t>
  </si>
  <si>
    <t>内楼梯</t>
  </si>
  <si>
    <t>2990*6055*2896</t>
  </si>
  <si>
    <t>走廊箱</t>
  </si>
  <si>
    <t>1930*6055*2896</t>
  </si>
  <si>
    <t>1930*3000*2896</t>
  </si>
  <si>
    <t>外楼梯</t>
  </si>
  <si>
    <t>3层</t>
  </si>
  <si>
    <t>玻璃幕墙</t>
  </si>
  <si>
    <t>6000*2576</t>
  </si>
  <si>
    <t>平米</t>
  </si>
  <si>
    <t>6米门厅</t>
  </si>
  <si>
    <t>5516*2576</t>
  </si>
  <si>
    <t>门卫室</t>
  </si>
  <si>
    <t>3990*6055*2896</t>
  </si>
  <si>
    <t>6米走廊箱</t>
  </si>
  <si>
    <t>6010*1800*2896mm</t>
  </si>
  <si>
    <t>北京鑫盛佳茂钢结构有限公司</t>
  </si>
  <si>
    <t>6055*3000*2896mm</t>
  </si>
  <si>
    <t>男卫生间</t>
  </si>
  <si>
    <t>女卫浴间</t>
  </si>
  <si>
    <t>洗漱间</t>
  </si>
  <si>
    <t>男淋浴间</t>
  </si>
  <si>
    <t>3米走廊箱</t>
  </si>
  <si>
    <t>3000*1800*2896mm</t>
  </si>
  <si>
    <t>6+12+6蓝星灰镀膜</t>
  </si>
  <si>
    <t>女卫生间</t>
  </si>
  <si>
    <t>室内四跑楼梯</t>
  </si>
  <si>
    <t>箱房</t>
  </si>
  <si>
    <t>3m*6m*2.7m</t>
  </si>
  <si>
    <t>天津恒联彩钢制品有限公司</t>
  </si>
  <si>
    <t>2.98*2.54*6m</t>
  </si>
  <si>
    <t>北京市石景山区工地</t>
  </si>
  <si>
    <t>中铁六局集团北京铁路建设有限公司北京市S1线西段工程04标项目部</t>
  </si>
  <si>
    <t>精华白</t>
  </si>
  <si>
    <t>栋</t>
  </si>
  <si>
    <t>北京东方广厦模块化房屋有限公司</t>
  </si>
  <si>
    <t>男卫生间箱</t>
  </si>
  <si>
    <t>标准箱/门卫箱/厨房箱/盥洗室箱/男（女）卫箱</t>
  </si>
  <si>
    <t>6055*2990*2896</t>
  </si>
  <si>
    <t>6米走道箱</t>
  </si>
  <si>
    <t>5995*1800*2896</t>
  </si>
  <si>
    <t>外挂单跑楼梯</t>
  </si>
  <si>
    <t>定制</t>
  </si>
  <si>
    <t>3米走道箱</t>
  </si>
  <si>
    <t>2990*1800*2896</t>
  </si>
  <si>
    <t>二层楼道箱</t>
  </si>
  <si>
    <t>6055*2990*5972</t>
  </si>
  <si>
    <t>玻璃门厅</t>
  </si>
  <si>
    <t>4800*1800*2896</t>
  </si>
  <si>
    <t>地簧门</t>
  </si>
  <si>
    <t>3000*2896</t>
  </si>
  <si>
    <t>储物间</t>
  </si>
  <si>
    <t>墙板及包件</t>
  </si>
  <si>
    <t>防火阻燃彩钢房</t>
  </si>
  <si>
    <t>3K*11K*3P</t>
  </si>
  <si>
    <t>北京安居昌盛集成房屋有限公司</t>
  </si>
  <si>
    <t>存料棚</t>
  </si>
  <si>
    <t>6m*20m</t>
  </si>
  <si>
    <t>中铁六局集团北京铁路建设有限公司周转材料租赁中心</t>
  </si>
  <si>
    <t>6m*24m</t>
  </si>
  <si>
    <t>集装箱房</t>
  </si>
  <si>
    <t>3m*6m</t>
  </si>
  <si>
    <t>北京明山祥兴商贸有限公司/中铁六局集团有限公司清河火车站专用匝道建设工程项目经理部</t>
  </si>
  <si>
    <t>集装箱活动板房</t>
  </si>
  <si>
    <t>北京昊文盛达科技有限公司/北京万洲鸿业科技有限公司</t>
  </si>
  <si>
    <t>北京辉煌腾锦商贸中心/北京明山祥兴商贸有限公司</t>
  </si>
  <si>
    <t>6m*6m*3m</t>
  </si>
  <si>
    <t>暂无</t>
  </si>
  <si>
    <t>中铁六局集团有限公司清河火车站专用匝道建设工程项目经理部</t>
  </si>
  <si>
    <t>2020.09.23</t>
  </si>
  <si>
    <t>国道107项目驻地</t>
  </si>
  <si>
    <t>国道107</t>
  </si>
  <si>
    <t>标箱</t>
  </si>
  <si>
    <t>中铁六局集团北京地铁6号线西延七标项目经理部</t>
  </si>
  <si>
    <t>2020.10.18</t>
  </si>
  <si>
    <t>国道108项目驻地</t>
  </si>
  <si>
    <t>国道108</t>
  </si>
  <si>
    <t>箱式房</t>
  </si>
  <si>
    <t>三河市宏远钢结构工程有限公司</t>
  </si>
  <si>
    <t>2020.12.05</t>
  </si>
  <si>
    <t>国道109项目驻地</t>
  </si>
  <si>
    <t>卫生间、淋浴间、洗漱间</t>
  </si>
  <si>
    <t>四跑室内楼梯</t>
  </si>
  <si>
    <t>不锈钢扶手</t>
  </si>
  <si>
    <t>L5992mm*W1840mm*h2896mm</t>
  </si>
  <si>
    <t>门厅及电动感应门</t>
  </si>
  <si>
    <t>有框断桥铝蓝色
镀膜玻璃外悬窗</t>
  </si>
  <si>
    <t>(5+12+5mm）中空钢化玻璃</t>
  </si>
  <si>
    <t>独立卫浴</t>
  </si>
  <si>
    <t>腰线</t>
  </si>
  <si>
    <t>1.5厚镀锌板</t>
  </si>
  <si>
    <t>前立面空调扣槽</t>
  </si>
  <si>
    <t>不锈钢扶手单跑外楼梯</t>
  </si>
  <si>
    <t>L4885mm*W1200mm*h3050mm</t>
  </si>
  <si>
    <t>折叠集装箱</t>
  </si>
  <si>
    <t>3m*6m*2.75m</t>
  </si>
  <si>
    <t>河北逸航新诺集成房屋有限公司</t>
  </si>
  <si>
    <t>2021.8.16</t>
  </si>
  <si>
    <t>雨棚</t>
  </si>
  <si>
    <t>2900*1200*68mm</t>
  </si>
  <si>
    <t>带透明玻璃窗和双开门箱式房</t>
  </si>
  <si>
    <t>北京融创绿色科技有限公司</t>
  </si>
  <si>
    <t>标准型箱式房</t>
  </si>
  <si>
    <t>新锐集成房屋（北京）有限公司</t>
  </si>
  <si>
    <t>规划一路</t>
  </si>
  <si>
    <t>孙辉</t>
  </si>
  <si>
    <t>卫生间</t>
  </si>
  <si>
    <t>淋浴间</t>
  </si>
  <si>
    <t>女淋浴+盥洗间</t>
  </si>
  <si>
    <t>楼梯间</t>
  </si>
  <si>
    <t>L6055mm*W1800mm*h2896mm</t>
  </si>
  <si>
    <t>L2990mm*W1800mm*h2896mm</t>
  </si>
  <si>
    <t>含挑梁栏杆</t>
  </si>
  <si>
    <t>端头走廊箱玻璃幕墙</t>
  </si>
  <si>
    <t>蓝色镀膜断桥铝外悬玻璃窗（5+12A+5）</t>
  </si>
  <si>
    <t>1.5mm ，蓝色腰线</t>
  </si>
  <si>
    <t>空调扣槽</t>
  </si>
  <si>
    <t>1.5mm 白色扣槽</t>
  </si>
  <si>
    <t>6m*3m*2.5m</t>
  </si>
  <si>
    <t>2019.1.15</t>
  </si>
  <si>
    <t>6*3M</t>
  </si>
  <si>
    <t>漳州市腾烨建筑有限公司</t>
  </si>
  <si>
    <t>2020.4.15</t>
  </si>
  <si>
    <t>衡安润五金制品有限公司</t>
  </si>
  <si>
    <t>2020.5.15</t>
  </si>
  <si>
    <t>3*6M</t>
  </si>
  <si>
    <t>2990*9055*2896</t>
  </si>
  <si>
    <t>北京市丰台区丰台站匝道桥工地</t>
  </si>
  <si>
    <t>丰台站匝道桥项目部</t>
  </si>
  <si>
    <t>丰台区芦井路A段（长辛店北十五路-长辛店北二十七路）道路工程项目</t>
  </si>
  <si>
    <t>丰台区芦井路A段道路工程项目部</t>
  </si>
  <si>
    <t>集装箱（少一面墙）</t>
  </si>
  <si>
    <t>住人集装箱</t>
  </si>
  <si>
    <t>3*6m</t>
  </si>
  <si>
    <t>北京东方广厦模块房屋有限公司</t>
  </si>
  <si>
    <t>楼梯、走廊、门厅</t>
  </si>
  <si>
    <t>北京法利莱得移动板房有限公司</t>
  </si>
  <si>
    <t>移动集装箱</t>
  </si>
  <si>
    <t>北京同城易家科技有限公司</t>
  </si>
  <si>
    <t>楼梯</t>
  </si>
  <si>
    <t>架</t>
  </si>
  <si>
    <t>中铁六局集团京沈项目部</t>
  </si>
  <si>
    <t>打包箱</t>
  </si>
  <si>
    <t>宁夏鑫中旺工贸有限公司</t>
  </si>
  <si>
    <t>2021.07.12</t>
  </si>
  <si>
    <t>驻地</t>
  </si>
  <si>
    <t>张阳阳</t>
  </si>
  <si>
    <t>宁大支线改线工程</t>
  </si>
  <si>
    <t>室内楼梯</t>
  </si>
  <si>
    <t>钢制</t>
  </si>
  <si>
    <t>2m*6m</t>
  </si>
  <si>
    <t>2m*3m</t>
  </si>
  <si>
    <t>玻璃钢材质</t>
  </si>
  <si>
    <t>自动门</t>
  </si>
  <si>
    <t>自动感应</t>
  </si>
  <si>
    <t>活动房屋</t>
  </si>
  <si>
    <t>活动房</t>
  </si>
  <si>
    <t>拼装</t>
  </si>
  <si>
    <t>邯郸市正鹏钢结构制造有限公司</t>
  </si>
  <si>
    <t>室外四跑+雨棚</t>
  </si>
  <si>
    <t>彩钢房</t>
  </si>
  <si>
    <t>标准K数房（三防贴面板吊顶）</t>
  </si>
  <si>
    <t>平方米</t>
  </si>
  <si>
    <t>文安县皓鸿彩钢房有限公司</t>
  </si>
  <si>
    <t>标准K数房（PVC吊顶）</t>
  </si>
  <si>
    <t>门卫岗亭</t>
  </si>
  <si>
    <t>3m*3m*2.7m</t>
  </si>
  <si>
    <t>3m*3m*2.9m（精装）</t>
  </si>
  <si>
    <t>楼梯室内平行双分</t>
  </si>
  <si>
    <t>钢结构</t>
  </si>
  <si>
    <t>移动钢筋棚</t>
  </si>
  <si>
    <t>12m*14m</t>
  </si>
  <si>
    <t>11m*14m</t>
  </si>
  <si>
    <t>12m*12m</t>
  </si>
  <si>
    <t>11m*12m</t>
  </si>
  <si>
    <t>钢筋承载平台</t>
  </si>
  <si>
    <t>30B*24m*10+7.5*2m+20B*4*1.5</t>
  </si>
  <si>
    <t>北京相泽鸿业科技有限公司</t>
  </si>
  <si>
    <t>30B*11m*8+5*2m+20B*4*1.5</t>
  </si>
  <si>
    <t>30B*11m*6+5*2m+*20B*25*1.5</t>
  </si>
  <si>
    <t>30B*9.5m*6+4.5m*2</t>
  </si>
  <si>
    <t>安全体验馆</t>
  </si>
  <si>
    <t>3*6</t>
  </si>
  <si>
    <t>大厂回族自治县鑫亿达彩钢结构有限公司</t>
  </si>
  <si>
    <t>活动板房</t>
  </si>
  <si>
    <t>25K*3K*9P2T*2栋（含硅钙板吊顶）</t>
  </si>
  <si>
    <t>大厂回族自治县鑫亿达彩钢活动房厂</t>
  </si>
  <si>
    <t>22K*3K*9P1T*1栋（含硅钙板吊顶）</t>
  </si>
  <si>
    <t>彩钢门卫亭</t>
  </si>
  <si>
    <t>2米*2米</t>
  </si>
  <si>
    <t>2020.12.10</t>
  </si>
  <si>
    <t>不锈钢门卫亭</t>
  </si>
  <si>
    <t>轻钢龙骨房</t>
  </si>
  <si>
    <t>河北京冀普惠金属制品有限公司</t>
  </si>
  <si>
    <t>3.64m*5.62m</t>
  </si>
  <si>
    <t>霸州德升益科技有限公司</t>
  </si>
  <si>
    <t>活动板房
外置楼梯</t>
  </si>
  <si>
    <t>双层使用</t>
  </si>
  <si>
    <t>部</t>
  </si>
  <si>
    <t>K式板房</t>
  </si>
  <si>
    <t>50型 18K*7K*9P 三层</t>
  </si>
  <si>
    <t>50型 14K*3K*3P 一层</t>
  </si>
  <si>
    <t>50型 6K*3.4m*3P 一层</t>
  </si>
  <si>
    <t>板厚75mm，岩棉密度50kg/m³</t>
  </si>
  <si>
    <t>彩钢房门房</t>
  </si>
  <si>
    <t>守卫房</t>
  </si>
  <si>
    <t>推拉式钢筋加工棚</t>
  </si>
  <si>
    <t>10m*12m*5m</t>
  </si>
  <si>
    <t>青海浩途建筑工程有限公司</t>
  </si>
  <si>
    <t>2021.07.30</t>
  </si>
  <si>
    <t>9.4m*12m*4m</t>
  </si>
  <si>
    <t>可移动钢筋加工棚</t>
  </si>
  <si>
    <t>钢筋加工棚</t>
  </si>
  <si>
    <t>25m*70m*12m</t>
  </si>
  <si>
    <t>3*5.9*2.7米</t>
  </si>
  <si>
    <t>5.9m*3m*2.7m</t>
  </si>
  <si>
    <t>6m*3m*2.7m</t>
  </si>
  <si>
    <t>2021.8.30</t>
  </si>
  <si>
    <t>七</t>
  </si>
  <si>
    <t>其他类</t>
  </si>
  <si>
    <t>沙箱</t>
  </si>
  <si>
    <t>不锈钢栏杆</t>
  </si>
  <si>
    <t>红白栏杆</t>
  </si>
  <si>
    <t>混凝土枕木</t>
  </si>
  <si>
    <t>Ⅲ型</t>
  </si>
  <si>
    <t>中铁六局集团京唐项目部</t>
  </si>
  <si>
    <t>围挡板</t>
  </si>
  <si>
    <t>2MX0.93</t>
  </si>
  <si>
    <t>2MX0.93白</t>
  </si>
  <si>
    <t>防护栏</t>
  </si>
  <si>
    <t>2.15*1.2</t>
  </si>
  <si>
    <t>延米</t>
  </si>
  <si>
    <t>组装式围挡</t>
  </si>
  <si>
    <t>2.4*3（灰白）</t>
  </si>
  <si>
    <t>北京隆驰致达建材经销中心</t>
  </si>
  <si>
    <t>2020.12.28</t>
  </si>
  <si>
    <t>成品围挡</t>
  </si>
  <si>
    <t>2.4*3（贴布）</t>
  </si>
  <si>
    <t>2.2*3</t>
  </si>
  <si>
    <t>地磅</t>
  </si>
  <si>
    <t>120吨，4块</t>
  </si>
  <si>
    <t>台</t>
  </si>
  <si>
    <t>北京市丰台区洪泰庄</t>
  </si>
  <si>
    <t>围挡</t>
  </si>
  <si>
    <t>WD-1</t>
  </si>
  <si>
    <t>中铁六局集团天津铁路建设有限公司</t>
  </si>
  <si>
    <t>蓝（白）围挡板</t>
  </si>
  <si>
    <t>2500*9300</t>
  </si>
  <si>
    <t>安全护栏</t>
  </si>
  <si>
    <t>北京昊文盛达科技有限公司</t>
  </si>
  <si>
    <t>配电箱</t>
  </si>
  <si>
    <t>一级、1000*800*400、二级、800*600、三级</t>
  </si>
  <si>
    <t>邯郸市普照紧固件销售有限公司/北京明山祥兴商贸有限公司/北京辉煌腾锦商贸中心/山东正德通业建筑材料有限公司/北京正顺通达商贸中心</t>
  </si>
  <si>
    <t>泥浆箱</t>
  </si>
  <si>
    <t>6.4*2.6*2.5m，壁厚6mm,底厚8mm</t>
  </si>
  <si>
    <t>天津宏鑫昌盛商贸有限公司</t>
  </si>
  <si>
    <t>2020.11.20</t>
  </si>
  <si>
    <t>国道109桥梁桩基工地</t>
  </si>
  <si>
    <t>6.4*2.6*2.2m，壁厚6mm,底厚8mm</t>
  </si>
  <si>
    <t>2020.11.26</t>
  </si>
  <si>
    <t>铺铁皮</t>
  </si>
  <si>
    <t>2mm</t>
  </si>
  <si>
    <t>油丝绳加固</t>
  </si>
  <si>
    <t>50型</t>
  </si>
  <si>
    <t>1.2*2.15</t>
  </si>
  <si>
    <t>2020.12.19</t>
  </si>
  <si>
    <t>2.2*0.93</t>
  </si>
  <si>
    <t>钢抱箍</t>
  </si>
  <si>
    <t>中铁六局集团北京铁路建设有限公司330国道武义江大桥改建工程项目部</t>
  </si>
  <si>
    <t>2021.03.20</t>
  </si>
  <si>
    <t>日字框围挡板</t>
  </si>
  <si>
    <t>2.2m</t>
  </si>
  <si>
    <t>2021.05.14</t>
  </si>
  <si>
    <t>电缆</t>
  </si>
  <si>
    <t>YC 3*95+2*50</t>
  </si>
  <si>
    <t>廊坊市集百商贸有限公司</t>
  </si>
  <si>
    <t>YC3*70+2*35</t>
  </si>
  <si>
    <t>3*240+2*120</t>
  </si>
  <si>
    <t>3*185+2*95</t>
  </si>
  <si>
    <t>铝凯电缆</t>
  </si>
  <si>
    <t>3*150+2*70</t>
  </si>
  <si>
    <t>保温棚</t>
  </si>
  <si>
    <t>19*5.8m</t>
  </si>
  <si>
    <t>北京君和信达建筑工程有限公司</t>
  </si>
  <si>
    <t>蓝色围挡</t>
  </si>
  <si>
    <t>2m*0.93</t>
  </si>
  <si>
    <t>北京市丰台区大葆台芦花路工地</t>
  </si>
  <si>
    <t>白色围挡</t>
  </si>
  <si>
    <t>二级防护棚</t>
  </si>
  <si>
    <t>2m*2.5m*2.5m</t>
  </si>
  <si>
    <t>2m*1.2m</t>
  </si>
  <si>
    <t>定型防护栏杆</t>
  </si>
  <si>
    <t>2*1.15米</t>
  </si>
  <si>
    <t>防护栏杆</t>
  </si>
  <si>
    <t>1.2*2.15米</t>
  </si>
  <si>
    <t>砂箱</t>
  </si>
  <si>
    <t>Φ750</t>
  </si>
  <si>
    <t>唐山通力模板有限公司</t>
  </si>
  <si>
    <t>北京黄村料库</t>
  </si>
  <si>
    <t>白围挡板</t>
  </si>
  <si>
    <t>0.93*2m</t>
  </si>
  <si>
    <t>损毁</t>
  </si>
  <si>
    <t>周转料租赁中心</t>
  </si>
  <si>
    <t>蓝围挡板</t>
  </si>
  <si>
    <t>方木</t>
  </si>
  <si>
    <t>0.08*0.08*4</t>
  </si>
  <si>
    <t>中铁六局集团有限公司新建津兴铁路三标项目经理部一分部</t>
  </si>
  <si>
    <t>10CM*10CM*4米</t>
  </si>
  <si>
    <t>竹胶板</t>
  </si>
  <si>
    <t>244CM*122CM*1.5CM</t>
  </si>
  <si>
    <t>方</t>
  </si>
  <si>
    <t>木跳板</t>
  </si>
  <si>
    <t>5cm*20cm*4m</t>
  </si>
  <si>
    <t>托盘</t>
  </si>
  <si>
    <t>大</t>
  </si>
  <si>
    <t>防护棚</t>
  </si>
  <si>
    <t>10CM*10CM</t>
  </si>
  <si>
    <t>5cm*10cm*400cm</t>
  </si>
  <si>
    <t>20cm*5cm*400cm</t>
  </si>
  <si>
    <t>蓝色围挡板</t>
  </si>
  <si>
    <t>1.8m*0.03mm</t>
  </si>
  <si>
    <t>混凝土预压块</t>
  </si>
  <si>
    <t>2吨</t>
  </si>
  <si>
    <t>围挡板篮板</t>
  </si>
  <si>
    <t>围挡板白板</t>
  </si>
  <si>
    <t>围挡板蓝板</t>
  </si>
  <si>
    <t>高2m宽0.93m厚0.3mm</t>
  </si>
  <si>
    <t>//</t>
  </si>
  <si>
    <t>脚手板</t>
  </si>
  <si>
    <t>250*4000*50mm</t>
  </si>
  <si>
    <t>2021.5.26-2021.5.30</t>
  </si>
  <si>
    <t>20*4*400cm</t>
  </si>
  <si>
    <t>122*244*1.5cm</t>
  </si>
  <si>
    <t>木方</t>
  </si>
  <si>
    <t>10*10*400cm</t>
  </si>
  <si>
    <t>4*8*400cm</t>
  </si>
  <si>
    <t>雄县顺畅商贸有限公司</t>
  </si>
  <si>
    <t>2020.11.24-12.20</t>
  </si>
  <si>
    <t>4*7*400cm</t>
  </si>
  <si>
    <t>10*10*300cm</t>
  </si>
  <si>
    <t>2020.11.28-12.20</t>
  </si>
  <si>
    <t>2020.12.6-12.20</t>
  </si>
  <si>
    <t>4*20*400cm</t>
  </si>
  <si>
    <t>多层复合模板</t>
  </si>
  <si>
    <t>木模板</t>
  </si>
  <si>
    <t>1222*2440*15mm</t>
  </si>
  <si>
    <t>100*100*4000mm</t>
  </si>
  <si>
    <t>弧形模板</t>
  </si>
  <si>
    <t>d3600*l2170*h1800mm</t>
  </si>
  <si>
    <t>400*5*20</t>
  </si>
  <si>
    <t>单根长3米，宽0.2米，厚0.04米</t>
  </si>
  <si>
    <t>1.22*2.44*1.5</t>
  </si>
  <si>
    <t>1.22*2.44*2</t>
  </si>
  <si>
    <t>2021.3.21-2021.5.20</t>
  </si>
  <si>
    <t>弧形木模板</t>
  </si>
  <si>
    <t>厚1.5cm，半径1.8米</t>
  </si>
  <si>
    <t>八</t>
  </si>
  <si>
    <t>小型机具</t>
  </si>
  <si>
    <t>二氧化碳气体保护焊机</t>
  </si>
  <si>
    <t>500A</t>
  </si>
  <si>
    <t>邢台天晨永拓机械制造有限公司</t>
  </si>
  <si>
    <t>污水泵</t>
  </si>
  <si>
    <t>2.5寸</t>
  </si>
  <si>
    <t>通用</t>
  </si>
  <si>
    <t>4寸</t>
  </si>
  <si>
    <t>6寸</t>
  </si>
  <si>
    <t>10寸</t>
  </si>
  <si>
    <t>起道机</t>
  </si>
  <si>
    <t>20T</t>
  </si>
  <si>
    <t>内燃振捣器</t>
  </si>
  <si>
    <t>*</t>
  </si>
  <si>
    <t>配电箱（含设备）</t>
  </si>
  <si>
    <t>一级</t>
  </si>
  <si>
    <t>二级</t>
  </si>
  <si>
    <t>2016-2019</t>
  </si>
  <si>
    <t>配电柜（含设备）</t>
  </si>
  <si>
    <t>内燃钢轨锯轨机</t>
  </si>
  <si>
    <t>NGJ- 9 GX270</t>
  </si>
  <si>
    <t>锦州市华兴铁路机械有限公司</t>
  </si>
  <si>
    <t>2018.11.27</t>
  </si>
  <si>
    <t>内燃钢轨钻孔机</t>
  </si>
  <si>
    <t>NGZ-31型</t>
  </si>
  <si>
    <t>内燃捣固机</t>
  </si>
  <si>
    <t>便携式</t>
  </si>
  <si>
    <t>任县佳明铁路机械配件厂</t>
  </si>
  <si>
    <t>2019.7.25</t>
  </si>
  <si>
    <t>电暖风炮</t>
  </si>
  <si>
    <t>50kw</t>
  </si>
  <si>
    <t>天津市南开区强劲海阔五金销售中心</t>
  </si>
  <si>
    <t>2019.12.8</t>
  </si>
  <si>
    <t>对讲机</t>
  </si>
  <si>
    <t>北京明山祥兴商贸有限公司/天津市南开区正瑞丰达五金销售中心/北京辉煌腾锦商贸中心/邯郸市普照紧固件销售有限公司</t>
  </si>
  <si>
    <t>2018.10.25</t>
  </si>
  <si>
    <t>防雷测试仪</t>
  </si>
  <si>
    <t>BM4100</t>
  </si>
  <si>
    <t>山东正德通业建筑材料有限公司</t>
  </si>
  <si>
    <t>2019.5.26</t>
  </si>
  <si>
    <t>管道泵</t>
  </si>
  <si>
    <t>3kw</t>
  </si>
  <si>
    <t>山东百得利建筑材料有限公司</t>
  </si>
  <si>
    <t>2020.1.14</t>
  </si>
  <si>
    <t>磨石机</t>
  </si>
  <si>
    <t>350型</t>
  </si>
  <si>
    <t>双臂焊烟净化器</t>
  </si>
  <si>
    <t>HCHYD4800</t>
  </si>
  <si>
    <t>2019.10.25</t>
  </si>
  <si>
    <t>柴油移动照明车</t>
  </si>
  <si>
    <t>LED</t>
  </si>
  <si>
    <t>2019.10.28</t>
  </si>
  <si>
    <t>混凝土测定仪</t>
  </si>
  <si>
    <t>北京正顺通达商贸中心</t>
  </si>
  <si>
    <t>2018.9.18</t>
  </si>
  <si>
    <t>一级配电箱</t>
  </si>
  <si>
    <t>1300*500*190</t>
  </si>
  <si>
    <t>河西支线九标项目部工地</t>
  </si>
  <si>
    <t>陈艳冰</t>
  </si>
  <si>
    <t xml:space="preserve">河西支线九标项目部 </t>
  </si>
  <si>
    <t>二级配电箱</t>
  </si>
  <si>
    <t>800*500*1400</t>
  </si>
  <si>
    <t>柴油锯</t>
  </si>
  <si>
    <t>φ600</t>
  </si>
  <si>
    <t>搅拌站料库</t>
  </si>
  <si>
    <t>刘兴</t>
  </si>
  <si>
    <t>代建京张一分部</t>
  </si>
  <si>
    <t>热风机</t>
  </si>
  <si>
    <t>35kw</t>
  </si>
  <si>
    <t>热放炮</t>
  </si>
  <si>
    <t>9-15kw</t>
  </si>
  <si>
    <t>3*6*2.8</t>
  </si>
  <si>
    <t>西道口驻地</t>
  </si>
  <si>
    <t>千斤顶</t>
  </si>
  <si>
    <t>50吨</t>
  </si>
  <si>
    <t>32吨</t>
  </si>
  <si>
    <t>磁座钻</t>
  </si>
  <si>
    <t>MOD:MLQ-38,功率1800W</t>
  </si>
  <si>
    <t>2020.3.13</t>
  </si>
  <si>
    <t>武义江大桥</t>
  </si>
  <si>
    <t>丁振山</t>
  </si>
  <si>
    <t>330国道武义江大桥改建抢修工程</t>
  </si>
  <si>
    <t>5.5kw</t>
  </si>
  <si>
    <t>2019.09.07</t>
  </si>
  <si>
    <t>331国道武义江大桥改建抢修工程</t>
  </si>
  <si>
    <t>3km 4寸</t>
  </si>
  <si>
    <t>2019.09.01</t>
  </si>
  <si>
    <t>压管钳</t>
  </si>
  <si>
    <t>把</t>
  </si>
  <si>
    <t>2019.09.08</t>
  </si>
  <si>
    <t>数显钢筋扳手</t>
  </si>
  <si>
    <t>320KN</t>
  </si>
  <si>
    <t>2019.09.11</t>
  </si>
  <si>
    <t>332国道武义江大桥改建抢修工程</t>
  </si>
  <si>
    <t>1.5km</t>
  </si>
  <si>
    <t>2019.09.12</t>
  </si>
  <si>
    <t>333国道武义江大桥改建抢修工程</t>
  </si>
  <si>
    <t>6寸污水泵</t>
  </si>
  <si>
    <t>7.5kw</t>
  </si>
  <si>
    <t>2019.09.17</t>
  </si>
  <si>
    <t>潜水泵</t>
  </si>
  <si>
    <t>2.2k</t>
  </si>
  <si>
    <t>2019.09.22</t>
  </si>
  <si>
    <t>多级泵</t>
  </si>
  <si>
    <t>Y19-95-5.5</t>
  </si>
  <si>
    <t>2019.09.26</t>
  </si>
  <si>
    <t>手拉链</t>
  </si>
  <si>
    <t>1吨</t>
  </si>
  <si>
    <t>2019.10.08</t>
  </si>
  <si>
    <t>扭力扳手</t>
  </si>
  <si>
    <t>2000型</t>
  </si>
  <si>
    <t>2019.10.19</t>
  </si>
  <si>
    <t>汽油打夯机</t>
  </si>
  <si>
    <t>2019.11.17</t>
  </si>
  <si>
    <r>
      <rPr>
        <sz val="12"/>
        <color rgb="FF000000"/>
        <rFont val="宋体"/>
        <family val="3"/>
        <charset val="134"/>
      </rPr>
      <t>填写说明：根据计划提报内容要求按周转材料分类填写，内容不足可补充，</t>
    </r>
    <r>
      <rPr>
        <sz val="12"/>
        <color rgb="FFFF0000"/>
        <rFont val="宋体"/>
        <family val="3"/>
        <charset val="134"/>
      </rPr>
      <t>材料名称统一</t>
    </r>
    <r>
      <rPr>
        <sz val="12"/>
        <color rgb="FF000000"/>
        <rFont val="宋体"/>
        <family val="3"/>
        <charset val="134"/>
      </rPr>
      <t>，</t>
    </r>
    <r>
      <rPr>
        <sz val="12"/>
        <color rgb="FFFF0000"/>
        <rFont val="宋体"/>
        <family val="3"/>
        <charset val="134"/>
      </rPr>
      <t>不同规格型号的周转材料填写要清晰（必填），有设计图号的（必填），存放地点要写详尽</t>
    </r>
    <r>
      <rPr>
        <sz val="12"/>
        <color rgb="FF000000"/>
        <rFont val="宋体"/>
        <family val="3"/>
        <charset val="134"/>
      </rPr>
      <t>。普通钢模（按照标准化图纸设计的桥墩、墩帽、承台、涵洞模板等）；异形钢模（连续梁主边墩、固定墩、门式墩、矩形墩、空心墩内外模、坡比墩、护栏模板、涵洞模板、桥面系各类模板、避车洞模板、洞门模板、0#块模板、现浇梁模板、6015（3015）标准建筑模板等）。墩柱模板：按照公路、普通铁路与高速铁路墩型分类，隧道衬砌台车:按照铁路单线、双线及公路分类。状况：是否良好等，使用情况：在用或闲置。</t>
    </r>
  </si>
  <si>
    <t>填报说明：1、	原值必须填写。
2、	模板没有设计图号的，填施工图图号。
3、	型钢的设计图号栏里可填写有代表性的规格型号。
4、	状况栏填写（良好/微损/损坏）。
5、	使用状态栏填写（在用/待用/闲置）。说明：“待用”指本项材料3个月内可能用到。
6、	每种材料内容填报完整，不能空项漏项。
7、	项目报送日期：每月23日前报公司物资部。
8、	每月月底公司物资部将周转材料信息台账上传至物资部群文件，方便项目查阅及信息共享，协调使用。
9、	漏报、不及时报送、台账内容格式错误的项目，季度考核扣分。</t>
  </si>
  <si>
    <t>附件</t>
  </si>
  <si>
    <t>中铁六局集团太原公司周转材料信息管理台账</t>
  </si>
  <si>
    <t>套数</t>
  </si>
  <si>
    <t>重量</t>
  </si>
  <si>
    <t>1.1</t>
  </si>
  <si>
    <t>文水益鑫钢模板厂</t>
  </si>
  <si>
    <t>轻轨工地</t>
  </si>
  <si>
    <t>王慧邦</t>
  </si>
  <si>
    <t>晋中市轻轨项目部</t>
  </si>
  <si>
    <t>太原公司</t>
  </si>
  <si>
    <t>1.2</t>
  </si>
  <si>
    <t>退租赁</t>
  </si>
  <si>
    <t>西中环瓦流路项目部</t>
  </si>
  <si>
    <t>1.3</t>
  </si>
  <si>
    <t>北中环东晋支线戏项目部</t>
  </si>
  <si>
    <t>1.4</t>
  </si>
  <si>
    <t>晋中政府北延工地</t>
  </si>
  <si>
    <t>晋中政府东巷北延北延</t>
  </si>
  <si>
    <t>1.5</t>
  </si>
  <si>
    <t>新店街调入</t>
  </si>
  <si>
    <t>1.6</t>
  </si>
  <si>
    <t>1.7</t>
  </si>
  <si>
    <t>滨河自行车专用道工地</t>
  </si>
  <si>
    <t>滨河自行车专用道</t>
  </si>
  <si>
    <t>1.8</t>
  </si>
  <si>
    <t>1.9</t>
  </si>
  <si>
    <t>1.10</t>
  </si>
  <si>
    <t>文水县亿鑫工程机械有限公司</t>
  </si>
  <si>
    <t>晋阳街地铁项目部工地</t>
  </si>
  <si>
    <t>张振远</t>
  </si>
  <si>
    <t>晋阳街地铁项目部</t>
  </si>
  <si>
    <t>1.11</t>
  </si>
  <si>
    <t>隧道中央水沟模板</t>
  </si>
  <si>
    <t>有</t>
  </si>
  <si>
    <t>文水县立华工程机械设备制造有限公司</t>
  </si>
  <si>
    <t>新田湾隧道出口-左洞</t>
  </si>
  <si>
    <t>乔贵庆</t>
  </si>
  <si>
    <t>宜彝项目部</t>
  </si>
  <si>
    <t>1.12</t>
  </si>
  <si>
    <t>新田湾隧道出口-右洞</t>
  </si>
  <si>
    <t>1.13</t>
  </si>
  <si>
    <t>新田湾隧道进口-左洞</t>
  </si>
  <si>
    <t>1.14</t>
  </si>
  <si>
    <t>新田湾隧道进-右洞</t>
  </si>
  <si>
    <t>1.15</t>
  </si>
  <si>
    <t>排水槽钢模板</t>
  </si>
  <si>
    <t>0.4*016*0.8*0.5</t>
  </si>
  <si>
    <t>太原尚易购电子商务有限公司</t>
  </si>
  <si>
    <t>山西省大同市云州区瓜园乡大同县站</t>
  </si>
  <si>
    <t>王占方</t>
  </si>
  <si>
    <t>大同县站改项目</t>
  </si>
  <si>
    <t>1.16</t>
  </si>
  <si>
    <t>加高纵向排水沟模板</t>
  </si>
  <si>
    <t>1.26*0.685*0.5</t>
  </si>
  <si>
    <t>1.17</t>
  </si>
  <si>
    <t>横向排水沟盖板模板</t>
  </si>
  <si>
    <t>0.8*0.5*0.21</t>
  </si>
  <si>
    <t>1.18</t>
  </si>
  <si>
    <t>横向排水沟模板</t>
  </si>
  <si>
    <t>1.24*1.08*0.5</t>
  </si>
  <si>
    <t>1.19</t>
  </si>
  <si>
    <t>矩形墩24米/15米</t>
  </si>
  <si>
    <t>山西文水县益鑫钢模板厂</t>
  </si>
  <si>
    <t>2019.5.28</t>
  </si>
  <si>
    <t>挂甲峪大桥，牦牛河大桥</t>
  </si>
  <si>
    <t>崔鲁柯</t>
  </si>
  <si>
    <t>京通项目部</t>
  </si>
  <si>
    <t>1.20</t>
  </si>
  <si>
    <t>矩形墩2.5*3</t>
  </si>
  <si>
    <t>2019.9.12</t>
  </si>
  <si>
    <t>1.21</t>
  </si>
  <si>
    <t>2020.6.25</t>
  </si>
  <si>
    <t>1.22</t>
  </si>
  <si>
    <t>1.23</t>
  </si>
  <si>
    <t>水沟模板</t>
  </si>
  <si>
    <t>太原站改工地</t>
  </si>
  <si>
    <t>燕永进</t>
  </si>
  <si>
    <t>太原站改项目部</t>
  </si>
  <si>
    <t>1.24</t>
  </si>
  <si>
    <t>1.26</t>
  </si>
  <si>
    <t>山西省交科公路勘察院</t>
  </si>
  <si>
    <t>2018.9</t>
  </si>
  <si>
    <t>前河二号</t>
  </si>
  <si>
    <t>李钊</t>
  </si>
  <si>
    <t>静兴项目部</t>
  </si>
  <si>
    <t>1.27</t>
  </si>
  <si>
    <t>空心墩钢模板</t>
  </si>
  <si>
    <t>2019年9月</t>
  </si>
  <si>
    <t>正洞</t>
  </si>
  <si>
    <t>1.28</t>
  </si>
  <si>
    <t>2020年3月</t>
  </si>
  <si>
    <t>1.29</t>
  </si>
  <si>
    <t>2020年8月</t>
  </si>
  <si>
    <t>阳坡</t>
  </si>
  <si>
    <t>1.30</t>
  </si>
  <si>
    <t>圆柱钢模板</t>
  </si>
  <si>
    <t>1.31</t>
  </si>
  <si>
    <t>钢模板加工</t>
  </si>
  <si>
    <t>40米T梁模板</t>
  </si>
  <si>
    <t>箱</t>
  </si>
  <si>
    <t>1.32</t>
  </si>
  <si>
    <t>12米台车模板</t>
  </si>
  <si>
    <t>2020年9月</t>
  </si>
  <si>
    <t>阳坡2</t>
  </si>
  <si>
    <t>1.33</t>
  </si>
  <si>
    <t>精扎螺纹钢配件</t>
  </si>
  <si>
    <t>1.34</t>
  </si>
  <si>
    <t>精扎螺母配件</t>
  </si>
  <si>
    <t>Ф20</t>
  </si>
  <si>
    <t>1.35</t>
  </si>
  <si>
    <t>Ф25</t>
  </si>
  <si>
    <t>1.36</t>
  </si>
  <si>
    <t>钢板（周模）</t>
  </si>
  <si>
    <t>10mm</t>
  </si>
  <si>
    <t>1.37</t>
  </si>
  <si>
    <t>2020年12月</t>
  </si>
  <si>
    <t>前河二号桥</t>
  </si>
  <si>
    <t>1.38</t>
  </si>
  <si>
    <t>1.39</t>
  </si>
  <si>
    <t>1.40</t>
  </si>
  <si>
    <t>槽钢（周模）</t>
  </si>
  <si>
    <t>5#</t>
  </si>
  <si>
    <t>阳坡大桥</t>
  </si>
  <si>
    <t>1.41</t>
  </si>
  <si>
    <t>14mm</t>
  </si>
  <si>
    <t>阳坡二号</t>
  </si>
  <si>
    <t>1.42</t>
  </si>
  <si>
    <t>10#</t>
  </si>
  <si>
    <t>1.43</t>
  </si>
  <si>
    <t>1.44</t>
  </si>
  <si>
    <t>1.45</t>
  </si>
  <si>
    <t>12mm</t>
  </si>
  <si>
    <t>1.46</t>
  </si>
  <si>
    <t>1.47</t>
  </si>
  <si>
    <t>1.48</t>
  </si>
  <si>
    <t>1.49</t>
  </si>
  <si>
    <t>1.50</t>
  </si>
  <si>
    <t>工字钢（周模）</t>
  </si>
  <si>
    <t>1.51</t>
  </si>
  <si>
    <t>18#</t>
  </si>
  <si>
    <t>1.52</t>
  </si>
  <si>
    <t>1.53</t>
  </si>
  <si>
    <t>25#</t>
  </si>
  <si>
    <t>1.54</t>
  </si>
  <si>
    <t>1.55</t>
  </si>
  <si>
    <t>1.56</t>
  </si>
  <si>
    <t>1.57</t>
  </si>
  <si>
    <t>1.58</t>
  </si>
  <si>
    <t>2019年3月</t>
  </si>
  <si>
    <t>梁场</t>
  </si>
  <si>
    <t>1.59</t>
  </si>
  <si>
    <t>承台钢模板</t>
  </si>
  <si>
    <t>2019年5月</t>
  </si>
  <si>
    <t>前河</t>
  </si>
  <si>
    <t>1.60</t>
  </si>
  <si>
    <t>防撞墙钢模板</t>
  </si>
  <si>
    <t>K21+666通道桥</t>
  </si>
  <si>
    <t>1.61</t>
  </si>
  <si>
    <t>2019年11月</t>
  </si>
  <si>
    <t>1.62</t>
  </si>
  <si>
    <t>2020年6月</t>
  </si>
  <si>
    <t>1.63</t>
  </si>
  <si>
    <t>T梁台座钢板</t>
  </si>
  <si>
    <t>2020年7月</t>
  </si>
  <si>
    <t>1.64</t>
  </si>
  <si>
    <t>加工收入</t>
  </si>
  <si>
    <t>1.65</t>
  </si>
  <si>
    <t>螺母配件</t>
  </si>
  <si>
    <t>1.66</t>
  </si>
  <si>
    <t>螺纹钢配件</t>
  </si>
  <si>
    <t>1.67</t>
  </si>
  <si>
    <t>1.68</t>
  </si>
  <si>
    <t>圆柱盖梁模板</t>
  </si>
  <si>
    <t>1.69</t>
  </si>
  <si>
    <t>1.70</t>
  </si>
  <si>
    <t>1.71</t>
  </si>
  <si>
    <t>箱梁钢模板</t>
  </si>
  <si>
    <t>1.72</t>
  </si>
  <si>
    <t>1.73</t>
  </si>
  <si>
    <t>1.74</t>
  </si>
  <si>
    <t>肋板式盖板涵盖板模板</t>
  </si>
  <si>
    <t>1-4</t>
  </si>
  <si>
    <t>2012年</t>
  </si>
  <si>
    <t>陕西省榆林市府谷县大岔乡大岔村</t>
  </si>
  <si>
    <t>曹慧君</t>
  </si>
  <si>
    <t>府谷项目部</t>
  </si>
  <si>
    <t>1.75</t>
  </si>
  <si>
    <t>1-5</t>
  </si>
  <si>
    <t>1.76</t>
  </si>
  <si>
    <t>1-6</t>
  </si>
  <si>
    <t>1.77</t>
  </si>
  <si>
    <t>600*1500</t>
  </si>
  <si>
    <t>2008年</t>
  </si>
  <si>
    <t>1.78</t>
  </si>
  <si>
    <t>虎峪河</t>
  </si>
  <si>
    <t>郭兴</t>
  </si>
  <si>
    <t>虎峪河项目部</t>
  </si>
  <si>
    <t>1.79</t>
  </si>
  <si>
    <t>4.5*2m</t>
  </si>
  <si>
    <t>1.80</t>
  </si>
  <si>
    <t>5*2m</t>
  </si>
  <si>
    <t>1.81</t>
  </si>
  <si>
    <t>箱涵</t>
  </si>
  <si>
    <t>文水县通宇钢结构有限公司</t>
  </si>
  <si>
    <t>山西省阳曲县北小店乡西北二环10标项目部钢筋加工厂</t>
  </si>
  <si>
    <t>王国来</t>
  </si>
  <si>
    <t>西北二环10标</t>
  </si>
  <si>
    <t>1.82</t>
  </si>
  <si>
    <t>墩柱</t>
  </si>
  <si>
    <t>1.83</t>
  </si>
  <si>
    <t>φ2*4.2m*10mm</t>
  </si>
  <si>
    <t>成自项目部调拨</t>
  </si>
  <si>
    <t>牛尾沟特大桥</t>
  </si>
  <si>
    <t>冯日生</t>
  </si>
  <si>
    <t>乐西项目部</t>
  </si>
  <si>
    <t>1.84</t>
  </si>
  <si>
    <t>φ2*2.2m*10mm</t>
  </si>
  <si>
    <t>1.85</t>
  </si>
  <si>
    <t>1.86</t>
  </si>
  <si>
    <t>圆柱模板</t>
  </si>
  <si>
    <t>φ1.6m*3m</t>
  </si>
  <si>
    <t>宜彝项目部调拨</t>
  </si>
  <si>
    <t>项目部料库</t>
  </si>
  <si>
    <t>1.87</t>
  </si>
  <si>
    <t>1.8m*2m</t>
  </si>
  <si>
    <t>1.88</t>
  </si>
  <si>
    <t>1.8m*3m</t>
  </si>
  <si>
    <t>1.89</t>
  </si>
  <si>
    <t>2.0m*3m</t>
  </si>
  <si>
    <t>1.90</t>
  </si>
  <si>
    <t>1.6m*1m</t>
  </si>
  <si>
    <t>1.91</t>
  </si>
  <si>
    <t>1.8m*1m</t>
  </si>
  <si>
    <t>1.92</t>
  </si>
  <si>
    <t>2.0m*6m</t>
  </si>
  <si>
    <t>1.93</t>
  </si>
  <si>
    <t>2.0m*1m</t>
  </si>
  <si>
    <t>1.94</t>
  </si>
  <si>
    <t>1.95</t>
  </si>
  <si>
    <t>φ1.6m*1m</t>
  </si>
  <si>
    <t>1.96</t>
  </si>
  <si>
    <t>φ1.4m*2m</t>
  </si>
  <si>
    <t>1.97</t>
  </si>
  <si>
    <t>φ1.4m*3m</t>
  </si>
  <si>
    <t>1.98</t>
  </si>
  <si>
    <t>钢棒</t>
  </si>
  <si>
    <t>φ100mm*6.41m</t>
  </si>
  <si>
    <t>1.99</t>
  </si>
  <si>
    <t>φ100mm*6.68m</t>
  </si>
  <si>
    <t>1.100</t>
  </si>
  <si>
    <t>φ100mm*4.25m</t>
  </si>
  <si>
    <t>1.101</t>
  </si>
  <si>
    <t>塑钢模板</t>
  </si>
  <si>
    <t>150*80*8</t>
  </si>
  <si>
    <t>平方</t>
  </si>
  <si>
    <t>1.102</t>
  </si>
  <si>
    <t>站台墙模板</t>
  </si>
  <si>
    <t>山西鑫诺路桥工程有限公司</t>
  </si>
  <si>
    <t>山西省吕梁市柳林县龙门会</t>
  </si>
  <si>
    <t>党有兵</t>
  </si>
  <si>
    <t>18630528116</t>
  </si>
  <si>
    <t>水曹项目部（太中银）</t>
  </si>
  <si>
    <t>1.103</t>
  </si>
  <si>
    <t>圆柱钢模板φ1.6</t>
  </si>
  <si>
    <t>t</t>
  </si>
  <si>
    <t>良</t>
  </si>
  <si>
    <t>山西省太原市阳曲县杨兴河大桥</t>
  </si>
  <si>
    <t>戎飞任</t>
  </si>
  <si>
    <t>西北二环11标</t>
  </si>
  <si>
    <t>1.104</t>
  </si>
  <si>
    <t>圆柱钢模板φ1.8</t>
  </si>
  <si>
    <t>1.105</t>
  </si>
  <si>
    <t>中系梁钢模板φ1.6m</t>
  </si>
  <si>
    <t>1.106</t>
  </si>
  <si>
    <t>盖梁钢模板φ1.4m</t>
  </si>
  <si>
    <t>1.107</t>
  </si>
  <si>
    <t>盖梁钢模板φ1.6m</t>
  </si>
  <si>
    <t>1.108</t>
  </si>
  <si>
    <t>盖梁钢模板φ1.8m</t>
  </si>
  <si>
    <t>1.109</t>
  </si>
  <si>
    <t>山西省太原市阳曲县北家庄2号桥</t>
  </si>
  <si>
    <t>1.110</t>
  </si>
  <si>
    <t>1.111</t>
  </si>
  <si>
    <t>1.112</t>
  </si>
  <si>
    <t>1.113</t>
  </si>
  <si>
    <t>矩形墩模板支撑</t>
  </si>
  <si>
    <t>1.114</t>
  </si>
  <si>
    <t>尖草坪项目部工地</t>
  </si>
  <si>
    <t>尖草坪项目部</t>
  </si>
  <si>
    <t>1.115</t>
  </si>
  <si>
    <t>30cm*150cm</t>
  </si>
  <si>
    <t>山西省吕梁市</t>
  </si>
  <si>
    <t>赵志刚</t>
  </si>
  <si>
    <t>太中银项目部</t>
  </si>
  <si>
    <t>1.116</t>
  </si>
  <si>
    <t>钢模板平模</t>
  </si>
  <si>
    <t>宽20*长150cm</t>
  </si>
  <si>
    <t>晋中市榆次区中鼎物流园对面</t>
  </si>
  <si>
    <t>太原站改</t>
  </si>
  <si>
    <t>1.117</t>
  </si>
  <si>
    <t>宽30*长150cm</t>
  </si>
  <si>
    <t>1.118</t>
  </si>
  <si>
    <t>宽90*长150cm</t>
  </si>
  <si>
    <t>1.119</t>
  </si>
  <si>
    <t>钢模板倒角模</t>
  </si>
  <si>
    <t>宽10+20+10*长150cm</t>
  </si>
  <si>
    <t>1.120</t>
  </si>
  <si>
    <t>钢模板直角模</t>
  </si>
  <si>
    <t>宽25+25*长150cm</t>
  </si>
  <si>
    <t>1.121</t>
  </si>
  <si>
    <t>宽30+45*长150cm</t>
  </si>
  <si>
    <t>1.122</t>
  </si>
  <si>
    <t>临汾五一路工地</t>
  </si>
  <si>
    <t>临汾五一路快速通道工程</t>
  </si>
  <si>
    <t>1.123</t>
  </si>
  <si>
    <t>2.1</t>
  </si>
  <si>
    <t>墩身异形模板</t>
  </si>
  <si>
    <t>ACDFGHIJLRM各1套为单线圆端实体型桥墩；ON各1套为32+48+32连续梁边墩及中墩；EK各3套为单线圆端实体型桥墩。曲线，坡率35:1。</t>
  </si>
  <si>
    <t>根据《单线圆端形实体桥墩 通桥（2012）4103-Ⅱ》定做</t>
  </si>
  <si>
    <t>中铁二院工程集团有限责任公司</t>
  </si>
  <si>
    <t>立华工程机械厂</t>
  </si>
  <si>
    <t>2015.6-2020.7</t>
  </si>
  <si>
    <t>马鹏程</t>
  </si>
  <si>
    <t>朔山项目部</t>
  </si>
  <si>
    <t>2.2</t>
  </si>
  <si>
    <t>文水县益鑫模板</t>
  </si>
  <si>
    <t>2.3</t>
  </si>
  <si>
    <t>E型4套，K型3套为单线圆端实体型桥墩</t>
  </si>
  <si>
    <t>2020.10.30</t>
  </si>
  <si>
    <t>2.4</t>
  </si>
  <si>
    <t>承台挡渣墙模板挡渣墙</t>
  </si>
  <si>
    <t>闲置（暂时）</t>
  </si>
  <si>
    <t xml:space="preserve">铁道第三勘察设计院集团有限公司
</t>
  </si>
  <si>
    <t>2017.10.20</t>
  </si>
  <si>
    <t>山西省朔州市朔城区三泉湾村朔山项目部料库</t>
  </si>
  <si>
    <t>2.5</t>
  </si>
  <si>
    <t>等截面曲线墩身模板</t>
  </si>
  <si>
    <t>文水县华盛钢模板有限公司</t>
  </si>
  <si>
    <t>2018.10</t>
  </si>
  <si>
    <t>山西省临汾市安泽县东梁家圪台</t>
  </si>
  <si>
    <t>杨春生</t>
  </si>
  <si>
    <t>永鑫项目部</t>
  </si>
  <si>
    <t>2.6</t>
  </si>
  <si>
    <t>变截面曲线墩身模板</t>
  </si>
  <si>
    <t>2.7</t>
  </si>
  <si>
    <t>变截面直线墩身模板</t>
  </si>
  <si>
    <t>2.8</t>
  </si>
  <si>
    <t>圆端型墩柱钢模板</t>
  </si>
  <si>
    <t>文水县通达工程设备有限公司</t>
  </si>
  <si>
    <t>2019.11</t>
  </si>
  <si>
    <t>山西省临汾市安泽东上县村</t>
  </si>
  <si>
    <t>2.9</t>
  </si>
  <si>
    <t>2020.5</t>
  </si>
  <si>
    <t>2.10</t>
  </si>
  <si>
    <t>空心墩身模板</t>
  </si>
  <si>
    <t>60:1</t>
  </si>
  <si>
    <t>2.11</t>
  </si>
  <si>
    <t>45:1</t>
  </si>
  <si>
    <t>2.12</t>
  </si>
  <si>
    <t>30:1</t>
  </si>
  <si>
    <t>2013年</t>
  </si>
  <si>
    <t>2.13</t>
  </si>
  <si>
    <t>2011年</t>
  </si>
  <si>
    <t>2.14</t>
  </si>
  <si>
    <t>实心墩身模板</t>
  </si>
  <si>
    <t>45：1</t>
  </si>
  <si>
    <t>2.15</t>
  </si>
  <si>
    <t>圆形墩柱模板</t>
  </si>
  <si>
    <t>文水县通达设备有限公司</t>
  </si>
  <si>
    <t>山西省吕梁市兴县蔚汾镇兴县北山项目部</t>
  </si>
  <si>
    <t>方仲浩</t>
  </si>
  <si>
    <t>兴县项目部</t>
  </si>
  <si>
    <t>2.16</t>
  </si>
  <si>
    <t>2.17</t>
  </si>
  <si>
    <t>2.18</t>
  </si>
  <si>
    <t>φ2.0m</t>
  </si>
  <si>
    <t>2.19</t>
  </si>
  <si>
    <t>桩间系梁模板</t>
  </si>
  <si>
    <t>2.20</t>
  </si>
  <si>
    <t>柱间系梁模板</t>
  </si>
  <si>
    <t>2.21</t>
  </si>
  <si>
    <t>2.22</t>
  </si>
  <si>
    <t>2.23</t>
  </si>
  <si>
    <t>2.24</t>
  </si>
  <si>
    <t>矩形空心墩模板</t>
  </si>
  <si>
    <t>2.8*6m</t>
  </si>
  <si>
    <t>2.25</t>
  </si>
  <si>
    <t>6*2.4m</t>
  </si>
  <si>
    <t>文水县航艺模板有限公司</t>
  </si>
  <si>
    <t>2.26</t>
  </si>
  <si>
    <t>2.27</t>
  </si>
  <si>
    <t>2.28</t>
  </si>
  <si>
    <t>2.29</t>
  </si>
  <si>
    <t>2.30</t>
  </si>
  <si>
    <t>2.31</t>
  </si>
  <si>
    <t>矩形盖梁模板</t>
  </si>
  <si>
    <t>2.32</t>
  </si>
  <si>
    <t>矩形钢模板</t>
  </si>
  <si>
    <t>矩形6*2.4m</t>
  </si>
  <si>
    <t>2.33</t>
  </si>
  <si>
    <t>2.34</t>
  </si>
  <si>
    <t>圆柱Φ2.3m</t>
  </si>
  <si>
    <t>2.35</t>
  </si>
  <si>
    <t>2.36</t>
  </si>
  <si>
    <t>2.37</t>
  </si>
  <si>
    <t>2.38</t>
  </si>
  <si>
    <t>2.39</t>
  </si>
  <si>
    <t>2.40</t>
  </si>
  <si>
    <t>2.41</t>
  </si>
  <si>
    <t>2.42</t>
  </si>
  <si>
    <t>圆柱系梁模板</t>
  </si>
  <si>
    <t>2.43</t>
  </si>
  <si>
    <t>护栏模板</t>
  </si>
  <si>
    <t>118*43.2cm</t>
  </si>
  <si>
    <t>2.44</t>
  </si>
  <si>
    <t>40米梁</t>
  </si>
  <si>
    <t>2.45</t>
  </si>
  <si>
    <t>原平项目部</t>
  </si>
  <si>
    <t>2.46</t>
  </si>
  <si>
    <t>2.47</t>
  </si>
  <si>
    <t>地系梁弧模</t>
  </si>
  <si>
    <t>2.48</t>
  </si>
  <si>
    <t>2.49</t>
  </si>
  <si>
    <t>φ1.4m 长5.5m*宽1m*高1.2m</t>
  </si>
  <si>
    <t>2.50</t>
  </si>
  <si>
    <t>地系梁模板</t>
  </si>
  <si>
    <t>φ1.6m 长5.3m*宽1.2m*高1.5m</t>
  </si>
  <si>
    <t>2.51</t>
  </si>
  <si>
    <t>1.6米柱式墩地系梁</t>
  </si>
  <si>
    <t>φ1.6m 长5.3m*宽1.3m*高1.5m</t>
  </si>
  <si>
    <t>2.52</t>
  </si>
  <si>
    <t>φ1.6m 长5.5m*宽1.3m*高1.5m</t>
  </si>
  <si>
    <t>2.53</t>
  </si>
  <si>
    <t>φ1.6m 长3.95m*宽1.3m*高1.5m</t>
  </si>
  <si>
    <t>2.54</t>
  </si>
  <si>
    <t>φ1.8m 长5.1m*宽1.3m*高1.5m</t>
  </si>
  <si>
    <t>3.1</t>
  </si>
  <si>
    <t>墩身模板6.68*1.2*1.5米 Ф1600中系梁</t>
  </si>
  <si>
    <t>3.2</t>
  </si>
  <si>
    <t>2019年7月</t>
  </si>
  <si>
    <t>3.3</t>
  </si>
  <si>
    <t>3.4</t>
  </si>
  <si>
    <t>3.5</t>
  </si>
  <si>
    <t>3.6</t>
  </si>
  <si>
    <t>3.7</t>
  </si>
  <si>
    <t>3.8</t>
  </si>
  <si>
    <t>系梁钢模板</t>
  </si>
  <si>
    <t>3.9</t>
  </si>
  <si>
    <t>24.8m</t>
  </si>
  <si>
    <t>2019.6.10</t>
  </si>
  <si>
    <t>3.10</t>
  </si>
  <si>
    <t>桥台钢模板</t>
  </si>
  <si>
    <t>2020.8-2021.5</t>
  </si>
  <si>
    <t>成自项目部料场、各大桥施工地</t>
  </si>
  <si>
    <t>王志伟</t>
  </si>
  <si>
    <t>成自项目部</t>
  </si>
  <si>
    <t>3.11</t>
  </si>
  <si>
    <t>60m</t>
  </si>
  <si>
    <t>2020.8-2021.1</t>
  </si>
  <si>
    <t>成自项目部料场</t>
  </si>
  <si>
    <t>3.12</t>
  </si>
  <si>
    <t>52m</t>
  </si>
  <si>
    <t>3.13</t>
  </si>
  <si>
    <t>墩柱钢模板</t>
  </si>
  <si>
    <t>实体直墩</t>
  </si>
  <si>
    <t>3.14</t>
  </si>
  <si>
    <t>实体坡比墩</t>
  </si>
  <si>
    <t>3.15</t>
  </si>
  <si>
    <t>直墩踏板</t>
  </si>
  <si>
    <t>3.16</t>
  </si>
  <si>
    <t>2-2.5m×2.9-5m</t>
  </si>
  <si>
    <t>3.17</t>
  </si>
  <si>
    <t>37m</t>
  </si>
  <si>
    <t>3.18</t>
  </si>
  <si>
    <t>2.5*2米盖梁  高低跨盖梁</t>
  </si>
  <si>
    <t>T</t>
  </si>
  <si>
    <t>山西省原平市前进东街</t>
  </si>
  <si>
    <t>李雪刚</t>
  </si>
  <si>
    <t>原平市前进东街铁路立交桥项目</t>
  </si>
  <si>
    <t>3.19</t>
  </si>
  <si>
    <t>1.8米圆墩，30°斜交盖梁</t>
  </si>
  <si>
    <t>3.20</t>
  </si>
  <si>
    <t>2*2米方墩0.15米倒角</t>
  </si>
  <si>
    <t>3.21</t>
  </si>
  <si>
    <t>1.8米圆墩</t>
  </si>
  <si>
    <t>3.22</t>
  </si>
  <si>
    <t>预制箱梁模板</t>
  </si>
  <si>
    <t>40m箱梁外模</t>
  </si>
  <si>
    <t>3.23</t>
  </si>
  <si>
    <t>40m箱梁内模</t>
  </si>
  <si>
    <t>3.24</t>
  </si>
  <si>
    <t>40米梁模板</t>
  </si>
  <si>
    <t>钢模板 内膜为合页式</t>
  </si>
  <si>
    <t>3.25</t>
  </si>
  <si>
    <t>防护模板</t>
  </si>
  <si>
    <t>2020.11.5</t>
  </si>
  <si>
    <t>3.26</t>
  </si>
  <si>
    <t>湿接缝模板</t>
  </si>
  <si>
    <t>40m箱梁湿接缝</t>
  </si>
  <si>
    <t>3.27</t>
  </si>
  <si>
    <t>文水县金杰建筑工程材料有限公司</t>
  </si>
  <si>
    <t>新田湾隧道出口炸药库旁</t>
  </si>
  <si>
    <t>3.28</t>
  </si>
  <si>
    <t>葫包咀大桥</t>
  </si>
  <si>
    <t>3.29</t>
  </si>
  <si>
    <t>文水县四方金属材料有限公司</t>
  </si>
  <si>
    <t>3.30</t>
  </si>
  <si>
    <t>3.31</t>
  </si>
  <si>
    <t>生基埂大桥</t>
  </si>
  <si>
    <t>3.32</t>
  </si>
  <si>
    <t>3.33</t>
  </si>
  <si>
    <t>3.34</t>
  </si>
  <si>
    <t>变截面实心墩模板</t>
  </si>
  <si>
    <t>25m</t>
  </si>
  <si>
    <t>3.35</t>
  </si>
  <si>
    <t>1.7*1.7m</t>
  </si>
  <si>
    <t>3.36</t>
  </si>
  <si>
    <t>25m、中梁</t>
  </si>
  <si>
    <t>3.37</t>
  </si>
  <si>
    <t>实心墩模板</t>
  </si>
  <si>
    <t>25m、边梁</t>
  </si>
  <si>
    <t>3.38</t>
  </si>
  <si>
    <t>3.39</t>
  </si>
  <si>
    <t>圆柱墩盖梁、系梁</t>
  </si>
  <si>
    <t>3.40</t>
  </si>
  <si>
    <t>T梁</t>
  </si>
  <si>
    <t>3.41</t>
  </si>
  <si>
    <t>变截面实心墩盖梁</t>
  </si>
  <si>
    <t>3.42</t>
  </si>
  <si>
    <t>液压滑模</t>
  </si>
  <si>
    <t>2m</t>
  </si>
  <si>
    <t>中铁二局第六工程有限公司</t>
  </si>
  <si>
    <t>3.43</t>
  </si>
  <si>
    <t>矩形墩模板</t>
  </si>
  <si>
    <t>1.7m</t>
  </si>
  <si>
    <t>3.44</t>
  </si>
  <si>
    <t>圆柱墩模板</t>
  </si>
  <si>
    <t>E匝道4#桥</t>
  </si>
  <si>
    <t>3.45</t>
  </si>
  <si>
    <t>桥面附属</t>
  </si>
  <si>
    <t>3.46</t>
  </si>
  <si>
    <t>25m、2套</t>
  </si>
  <si>
    <t>3.47</t>
  </si>
  <si>
    <t>25米内模、2套</t>
  </si>
  <si>
    <t>重庆市鹏骐钢模制造有限公司</t>
  </si>
  <si>
    <t>3.48</t>
  </si>
  <si>
    <t>25米边梁、1套</t>
  </si>
  <si>
    <t>3.49</t>
  </si>
  <si>
    <t>变截面空心墩盖梁模板</t>
  </si>
  <si>
    <t>2.3m、1套</t>
  </si>
  <si>
    <t>空岩湾1#桥</t>
  </si>
  <si>
    <t>3.50</t>
  </si>
  <si>
    <t>110米</t>
  </si>
  <si>
    <t>3.51</t>
  </si>
  <si>
    <t>25m、1.5套边梁</t>
  </si>
  <si>
    <t>3.52</t>
  </si>
  <si>
    <t>110米、21.71吨</t>
  </si>
  <si>
    <t>中铁六局集团太原铁路建设有限公司宜彝高速公路项目部</t>
  </si>
  <si>
    <t>太原铁建</t>
  </si>
  <si>
    <t xml:space="preserve">箱梁模板
</t>
  </si>
  <si>
    <t>35米，含内模</t>
  </si>
  <si>
    <t>文水县亚峰盛钢模板制造有限公司</t>
  </si>
  <si>
    <t>新兰路项目部</t>
  </si>
  <si>
    <t>3.53</t>
  </si>
  <si>
    <t>3.54</t>
  </si>
  <si>
    <t>3.55</t>
  </si>
  <si>
    <t>Φ1.4-Φ2.1m</t>
  </si>
  <si>
    <t>中铁第四勘察设计院集团有限公司</t>
  </si>
  <si>
    <t>云南中铁双百建材有限公司</t>
  </si>
  <si>
    <t>2021.3.23</t>
  </si>
  <si>
    <t>库房存放</t>
  </si>
  <si>
    <t>李靖</t>
  </si>
  <si>
    <t>勐绿项目部</t>
  </si>
  <si>
    <t>3.56</t>
  </si>
  <si>
    <t>墩身、墩帽模板</t>
  </si>
  <si>
    <t>26#墩</t>
  </si>
  <si>
    <t>文水县保俐钢模板有限公司</t>
  </si>
  <si>
    <t>蒙家湾北洛河特大桥</t>
  </si>
  <si>
    <t>尚龙</t>
  </si>
  <si>
    <t>西延项目部</t>
  </si>
  <si>
    <t>3.57</t>
  </si>
  <si>
    <t>23#墩</t>
  </si>
  <si>
    <t>3.109</t>
  </si>
  <si>
    <t>成自调</t>
  </si>
  <si>
    <t>3.110</t>
  </si>
  <si>
    <t>3.111</t>
  </si>
  <si>
    <t>矩形实体墩模板</t>
  </si>
  <si>
    <t>陕西金森桥隧设备制造有限公司</t>
  </si>
  <si>
    <t>丰足村大桥</t>
  </si>
  <si>
    <t>3.112</t>
  </si>
  <si>
    <t>实体墩身模板</t>
  </si>
  <si>
    <t>4.1</t>
  </si>
  <si>
    <t>第二架子队</t>
  </si>
  <si>
    <t>蒙华项目部</t>
  </si>
  <si>
    <t>4.2</t>
  </si>
  <si>
    <t>文水县天正安防设备有限公司</t>
  </si>
  <si>
    <t>2017.4.25</t>
  </si>
  <si>
    <t>2020.8.15</t>
  </si>
  <si>
    <t>现浇梁模板0#块</t>
  </si>
  <si>
    <t>32m+48m+32m</t>
  </si>
  <si>
    <t>安泽项目部</t>
  </si>
  <si>
    <t>2021.8-2021.11</t>
  </si>
  <si>
    <t>球溪河工地（成自）</t>
  </si>
  <si>
    <t>柱式墩模板</t>
  </si>
  <si>
    <t>φ1.4m 2m*4节+1m+0.5m+0.5m</t>
  </si>
  <si>
    <t>中铁六局太原铁路建设有限公司</t>
  </si>
  <si>
    <t>φ1.4m 2m*9节+1m+0.5m+0.5m</t>
  </si>
  <si>
    <t>圆柱墩抱箍</t>
  </si>
  <si>
    <t>φ2.4m</t>
  </si>
  <si>
    <t>φ1.3m</t>
  </si>
  <si>
    <t>4.10</t>
  </si>
  <si>
    <t>小边模</t>
  </si>
  <si>
    <t>200mm每块共3段</t>
  </si>
  <si>
    <t>钢模</t>
  </si>
  <si>
    <t>0.1m*1.5m</t>
  </si>
  <si>
    <t>0.2m*1.5m</t>
  </si>
  <si>
    <t>0.3m*1.5m</t>
  </si>
  <si>
    <t>5.1</t>
  </si>
  <si>
    <t>调车平转台</t>
  </si>
  <si>
    <t>DHZ-35</t>
  </si>
  <si>
    <t>长风街料库</t>
  </si>
  <si>
    <t>刘小民</t>
  </si>
  <si>
    <t>西南环项目部</t>
  </si>
  <si>
    <t>5.2</t>
  </si>
  <si>
    <t>轨道排架</t>
  </si>
  <si>
    <t>弹性支撑块型</t>
  </si>
  <si>
    <t>北京铁五院工程机械有限公司、蒙华调入</t>
  </si>
  <si>
    <t>5.3</t>
  </si>
  <si>
    <t>爬升机位</t>
  </si>
  <si>
    <t>2.3*2.3m液压爬模</t>
  </si>
  <si>
    <t>榀</t>
  </si>
  <si>
    <t>5.4</t>
  </si>
  <si>
    <t>操作平台</t>
  </si>
  <si>
    <t>5.5</t>
  </si>
  <si>
    <t>工槽角</t>
  </si>
  <si>
    <t>500*200*16</t>
  </si>
  <si>
    <t>顶一</t>
  </si>
  <si>
    <t>顶桥一项目部</t>
  </si>
  <si>
    <t>900*300</t>
  </si>
  <si>
    <t>螺纹钢</t>
  </si>
  <si>
    <t>HRB400EФ12mm</t>
  </si>
  <si>
    <t>隧道左线</t>
  </si>
  <si>
    <t>HRB400EФ16mm</t>
  </si>
  <si>
    <t>斜井</t>
  </si>
  <si>
    <t>HRB400EФ22mm</t>
  </si>
  <si>
    <t>5mm</t>
  </si>
  <si>
    <t>20mm</t>
  </si>
  <si>
    <t>30mm</t>
  </si>
  <si>
    <t>40mm</t>
  </si>
  <si>
    <t>I300A</t>
  </si>
  <si>
    <t>2019年12月</t>
  </si>
  <si>
    <t>400b</t>
  </si>
  <si>
    <t>钢筋加工场、拌合站</t>
  </si>
  <si>
    <t>300a</t>
  </si>
  <si>
    <t xml:space="preserve"> Q235B  140b</t>
  </si>
  <si>
    <t>球溪河工地</t>
  </si>
  <si>
    <t xml:space="preserve"> Q345B  250b</t>
  </si>
  <si>
    <t>6000*1510*2.5mm</t>
  </si>
  <si>
    <t>项目部</t>
  </si>
  <si>
    <t>6000*1510*10mm</t>
  </si>
  <si>
    <t>钢管立柱</t>
  </si>
  <si>
    <t>630*10*4.5米</t>
  </si>
  <si>
    <t>山西泰海钢材有限公司</t>
  </si>
  <si>
    <t>山西省太原市万柏林区北寒村</t>
  </si>
  <si>
    <t>梁忠</t>
  </si>
  <si>
    <t>东中环北延三标段</t>
  </si>
  <si>
    <t>32A*30米</t>
  </si>
  <si>
    <t>14*26米</t>
  </si>
  <si>
    <t>56*9.3米</t>
  </si>
  <si>
    <t>1.25</t>
  </si>
  <si>
    <t>630*10*4米</t>
  </si>
  <si>
    <t>1120*63mm</t>
  </si>
  <si>
    <t>榆次管片场</t>
  </si>
  <si>
    <t>任震</t>
  </si>
  <si>
    <t>榆次管片厂</t>
  </si>
  <si>
    <t>1206*63mm</t>
  </si>
  <si>
    <t>扁钢</t>
  </si>
  <si>
    <t>120*10*6000mm</t>
  </si>
  <si>
    <t>支</t>
  </si>
  <si>
    <t>80*80*6</t>
  </si>
  <si>
    <t>折弯钢板</t>
  </si>
  <si>
    <t>950*500*80mm</t>
  </si>
  <si>
    <t>600*500*80mm</t>
  </si>
  <si>
    <t>800*500*80mm</t>
  </si>
  <si>
    <t>矩形钢管</t>
  </si>
  <si>
    <t>100*50*30</t>
  </si>
  <si>
    <t xml:space="preserve">63C   </t>
  </si>
  <si>
    <t>市政项目部</t>
  </si>
  <si>
    <t>禹峰</t>
  </si>
  <si>
    <t>18636822122</t>
  </si>
  <si>
    <t>56B</t>
  </si>
  <si>
    <t>机械分公司</t>
  </si>
  <si>
    <t>16a</t>
  </si>
  <si>
    <t>钢管柱</t>
  </si>
  <si>
    <t>800*8000</t>
  </si>
  <si>
    <t>800*9200</t>
  </si>
  <si>
    <t>800*8500</t>
  </si>
  <si>
    <t>800*7730</t>
  </si>
  <si>
    <t>桥面走形板1.26*4.5m 203块，1.26*6m 37块</t>
  </si>
  <si>
    <t>800*7500</t>
  </si>
  <si>
    <t>63.0*10m</t>
  </si>
  <si>
    <t>630*10mm</t>
  </si>
  <si>
    <t>630*12米</t>
  </si>
  <si>
    <t>陕西省安康市汉阴县恒口中心料库</t>
  </si>
  <si>
    <t>王凯仁</t>
  </si>
  <si>
    <t>阳安项目部</t>
  </si>
  <si>
    <t>36a</t>
  </si>
  <si>
    <t>I45-2730</t>
  </si>
  <si>
    <t>22b</t>
  </si>
  <si>
    <t>36b</t>
  </si>
  <si>
    <t>32b</t>
  </si>
  <si>
    <t>22B</t>
  </si>
  <si>
    <t>36B</t>
  </si>
  <si>
    <t>32b*9.5m</t>
  </si>
  <si>
    <t>25b*10.3m</t>
  </si>
  <si>
    <t>25b*8m</t>
  </si>
  <si>
    <t>36b*8m</t>
  </si>
  <si>
    <t>45*2.73m</t>
  </si>
  <si>
    <t>工45*2730（YB163-63）</t>
  </si>
  <si>
    <t>工40*9500mm</t>
  </si>
  <si>
    <t>工18*3170mm</t>
  </si>
  <si>
    <t>工18*2270mm</t>
  </si>
  <si>
    <t>工32b*3370mm</t>
  </si>
  <si>
    <t>工18*1800mm</t>
  </si>
  <si>
    <t>工18*3005mm</t>
  </si>
  <si>
    <t>工18*2470mm</t>
  </si>
  <si>
    <t>工18*1610mm</t>
  </si>
  <si>
    <t>工18*3225mm</t>
  </si>
  <si>
    <t>工18*2798mm</t>
  </si>
  <si>
    <t>40B*6M*12.5MM</t>
  </si>
  <si>
    <t>规格：I18*长1.5m</t>
  </si>
  <si>
    <t>规格：I18*长3.5m</t>
  </si>
  <si>
    <t>100mm  6m</t>
  </si>
  <si>
    <t>陕西省安康市付家河</t>
  </si>
  <si>
    <t>2017.10</t>
  </si>
  <si>
    <t>陕西省安康市汉阴县恒口镇制梁场</t>
  </si>
  <si>
    <t>10# 6m</t>
  </si>
  <si>
    <t>安康市汉滨区恒口镇恒海物资供应站</t>
  </si>
  <si>
    <t>钢板Q235</t>
  </si>
  <si>
    <t>6mm</t>
  </si>
  <si>
    <t>陕西省安康市汉阴县恒口镇蒲溪、月亮坝</t>
  </si>
  <si>
    <t>8mm</t>
  </si>
  <si>
    <t>地脚钢板</t>
  </si>
  <si>
    <t>热镀M36*1300</t>
  </si>
  <si>
    <t>薄钢板</t>
  </si>
  <si>
    <t>连接钢板</t>
  </si>
  <si>
    <t>d880*22mm</t>
  </si>
  <si>
    <t>6000*2200*20mm</t>
  </si>
  <si>
    <t>6000*2200*225mm</t>
  </si>
  <si>
    <t>规格：24m*宽：2.2m*厚：2.5cm</t>
  </si>
  <si>
    <t>760*740*5</t>
  </si>
  <si>
    <t>1.26*6m*2mm</t>
  </si>
  <si>
    <t>冠梁工字钢</t>
  </si>
  <si>
    <t>45B*41000</t>
  </si>
  <si>
    <t>2019.7.20</t>
  </si>
  <si>
    <t>H70型钢腹板连接板</t>
  </si>
  <si>
    <t>665*115*10</t>
  </si>
  <si>
    <t>360*325*12</t>
  </si>
  <si>
    <t>横抬梁H型钢</t>
  </si>
  <si>
    <t>H700*300*19800</t>
  </si>
  <si>
    <t>H700*300*13500</t>
  </si>
  <si>
    <t>465*70*10</t>
  </si>
  <si>
    <t>665*300*22</t>
  </si>
  <si>
    <t>45B*17000</t>
  </si>
  <si>
    <t>465*152*16</t>
  </si>
  <si>
    <t>580*325*10</t>
  </si>
  <si>
    <t>m</t>
  </si>
  <si>
    <t>16#工字钢</t>
  </si>
  <si>
    <t>山西省太原市阳曲县北家庄牛金山隧道钢筋工厂旁</t>
  </si>
  <si>
    <t>1.124</t>
  </si>
  <si>
    <t>1.125</t>
  </si>
  <si>
    <t>22#A工字钢</t>
  </si>
  <si>
    <t>1.126</t>
  </si>
  <si>
    <t>1.127</t>
  </si>
  <si>
    <t>5#钢板</t>
  </si>
  <si>
    <t>1.128</t>
  </si>
  <si>
    <t>1.129</t>
  </si>
  <si>
    <t>1.130</t>
  </si>
  <si>
    <t>400*400H型钢</t>
  </si>
  <si>
    <t>1.131</t>
  </si>
  <si>
    <t>1.132</t>
  </si>
  <si>
    <t>1.133</t>
  </si>
  <si>
    <t>400*400H型钢（仰拱栈桥）</t>
  </si>
  <si>
    <t>1.134</t>
  </si>
  <si>
    <t>圆钢Φ10cm*3m</t>
  </si>
  <si>
    <t>山西省太原市阳曲县五家咀隧道</t>
  </si>
  <si>
    <t>1.135</t>
  </si>
  <si>
    <t>工字钢40#</t>
  </si>
  <si>
    <t>1.136</t>
  </si>
  <si>
    <t>槽钢16#</t>
  </si>
  <si>
    <t>1.137</t>
  </si>
  <si>
    <t>工字钢16#</t>
  </si>
  <si>
    <t>1.138</t>
  </si>
  <si>
    <t>工字钢45#</t>
  </si>
  <si>
    <t>1.139</t>
  </si>
  <si>
    <t>工字钢16mm</t>
  </si>
  <si>
    <t>1.140</t>
  </si>
  <si>
    <t>工字钢45b*12m</t>
  </si>
  <si>
    <t>1.141</t>
  </si>
  <si>
    <t>山西省太原市阳曲县料库</t>
  </si>
  <si>
    <t>1.142</t>
  </si>
  <si>
    <t>1.143</t>
  </si>
  <si>
    <t>1.144</t>
  </si>
  <si>
    <t>钢板20mm</t>
  </si>
  <si>
    <t>1.145</t>
  </si>
  <si>
    <t>钢板12mm</t>
  </si>
  <si>
    <t>1.146</t>
  </si>
  <si>
    <t>槽钢10#</t>
  </si>
  <si>
    <t>钢板10mm</t>
  </si>
  <si>
    <t>60kg/12.5m</t>
  </si>
  <si>
    <t>2020年4月</t>
  </si>
  <si>
    <t>岚城河</t>
  </si>
  <si>
    <t>主型卡</t>
  </si>
  <si>
    <t>内高320</t>
  </si>
  <si>
    <t>内高560</t>
  </si>
  <si>
    <t>扣板</t>
  </si>
  <si>
    <t>内高50</t>
  </si>
  <si>
    <t>p50-12.5m旧轨</t>
  </si>
  <si>
    <t>50kg/12.5米</t>
  </si>
  <si>
    <t>高强鱼尾螺栓</t>
  </si>
  <si>
    <t>60kg-25m</t>
  </si>
  <si>
    <t>P60-25m</t>
  </si>
  <si>
    <t>4m</t>
  </si>
  <si>
    <t>鸣里库房</t>
  </si>
  <si>
    <t>1m</t>
  </si>
  <si>
    <t>钢筋加工场</t>
  </si>
  <si>
    <t>旧钢轨</t>
  </si>
  <si>
    <t>50kg/12.5m</t>
  </si>
  <si>
    <t>滦县榛子镇永利物资经销处</t>
  </si>
  <si>
    <t>鱼尾夹板</t>
  </si>
  <si>
    <t>50kg/m</t>
  </si>
  <si>
    <t>鱼尾高强螺栓带帽</t>
  </si>
  <si>
    <t>50kg/m  24*145mm</t>
  </si>
  <si>
    <t>弹簧垫圈</t>
  </si>
  <si>
    <t>Ф26mm</t>
  </si>
  <si>
    <t>43kg/m</t>
  </si>
  <si>
    <t>中铁物贸集团有限公司轨道集成分公司</t>
  </si>
  <si>
    <t>钢筋加工厂</t>
  </si>
  <si>
    <t>宗苏晋</t>
  </si>
  <si>
    <r>
      <rPr>
        <sz val="9"/>
        <color theme="1"/>
        <rFont val="宋体"/>
        <family val="3"/>
        <charset val="134"/>
      </rPr>
      <t>国道</t>
    </r>
    <r>
      <rPr>
        <sz val="9"/>
        <color theme="1"/>
        <rFont val="Tahoma"/>
        <family val="2"/>
      </rPr>
      <t>241</t>
    </r>
    <r>
      <rPr>
        <sz val="9"/>
        <color theme="1"/>
        <rFont val="宋体"/>
        <family val="3"/>
        <charset val="134"/>
      </rPr>
      <t>项目部</t>
    </r>
  </si>
  <si>
    <t>盘扣挂网式安全爬梯</t>
  </si>
  <si>
    <t>3*2.7*1.45</t>
  </si>
  <si>
    <t>盘扣式安全爬梯</t>
  </si>
  <si>
    <t>梯笼式安全爬梯</t>
  </si>
  <si>
    <t>3*2*2</t>
  </si>
  <si>
    <t>框架组合式梯笼</t>
  </si>
  <si>
    <t>挂网式安全爬梯</t>
  </si>
  <si>
    <t>爬梯横杆</t>
  </si>
  <si>
    <t>1.34米</t>
  </si>
  <si>
    <t>安全爬梯</t>
  </si>
  <si>
    <t>立柱</t>
  </si>
  <si>
    <t>80*80</t>
  </si>
  <si>
    <t>扶手</t>
  </si>
  <si>
    <t>箱式梯笼</t>
  </si>
  <si>
    <t>4000mm*2000mm*2000mm 蓝色</t>
  </si>
  <si>
    <t>带网安全爬梯</t>
  </si>
  <si>
    <t>2438*1268</t>
  </si>
  <si>
    <t>2021年5月</t>
  </si>
  <si>
    <t>安全梯笼</t>
  </si>
  <si>
    <t>3008*1968</t>
  </si>
  <si>
    <t xml:space="preserve"> 米</t>
  </si>
  <si>
    <r>
      <rPr>
        <sz val="10"/>
        <rFont val="宋体"/>
        <family val="3"/>
        <charset val="134"/>
        <scheme val="minor"/>
      </rPr>
      <t>2013</t>
    </r>
    <r>
      <rPr>
        <sz val="10"/>
        <color theme="1"/>
        <rFont val="宋体"/>
        <family val="3"/>
        <charset val="134"/>
        <scheme val="minor"/>
      </rPr>
      <t>年</t>
    </r>
  </si>
  <si>
    <t>75型</t>
  </si>
  <si>
    <t>月亮坝墩身</t>
  </si>
  <si>
    <t>脚手架</t>
  </si>
  <si>
    <t>热镀锌盘扣式</t>
  </si>
  <si>
    <t>2017.4.20</t>
  </si>
  <si>
    <t>模块化安全梯笼</t>
  </si>
  <si>
    <t>3000*2000*2000高30m</t>
  </si>
  <si>
    <t>广东腾盛模架科技有限公司</t>
  </si>
  <si>
    <t>3000*2000*2000高32m</t>
  </si>
  <si>
    <t>3000*2000*2000高34m</t>
  </si>
  <si>
    <t>3*2*2米</t>
  </si>
  <si>
    <t>京张调拨</t>
  </si>
  <si>
    <t>2米高，2m*4m，带防护铁丝网，外侧需有防护铁丝网，楼梯宽度不低于75cm，外侧需刷防锈漆</t>
  </si>
  <si>
    <t>开平市中盛建筑脚手架有限公司</t>
  </si>
  <si>
    <t>2米高，2m*4m，外侧需有防护铁丝网，楼梯宽度不低于75cm，外侧需刷防锈漆，需配置门一套</t>
  </si>
  <si>
    <t>副</t>
  </si>
  <si>
    <t>山西省太原市阳曲县1#搅拌站</t>
  </si>
  <si>
    <t>挂网式安全爬梯1.3*2.5*3m</t>
  </si>
  <si>
    <t>1.5*3</t>
  </si>
  <si>
    <t>片</t>
  </si>
  <si>
    <t>L=3000</t>
  </si>
  <si>
    <t>1.5*2</t>
  </si>
  <si>
    <t>1.5*1.5</t>
  </si>
  <si>
    <t>京张项目部</t>
  </si>
  <si>
    <t>贝雷销</t>
  </si>
  <si>
    <t>含卡簧</t>
  </si>
  <si>
    <t>支撑架</t>
  </si>
  <si>
    <t>900型</t>
  </si>
  <si>
    <t>L=900</t>
  </si>
  <si>
    <t>450型</t>
  </si>
  <si>
    <t>中铁六局集团太原铁路建设有限公司</t>
  </si>
  <si>
    <t>立杆3米</t>
  </si>
  <si>
    <t>φ60*3.2*3000</t>
  </si>
  <si>
    <t>9015根</t>
  </si>
  <si>
    <t>立杆2米</t>
  </si>
  <si>
    <t>φ60*3.2*2500</t>
  </si>
  <si>
    <t>2520根</t>
  </si>
  <si>
    <t>立杆1.5米</t>
  </si>
  <si>
    <t>φ60*3.2*1500</t>
  </si>
  <si>
    <t>1292根</t>
  </si>
  <si>
    <t>立杆1米</t>
  </si>
  <si>
    <t>φ60*3.2*1000</t>
  </si>
  <si>
    <t>1471根</t>
  </si>
  <si>
    <t>立杆0.5米</t>
  </si>
  <si>
    <t>φ60*3.2*500</t>
  </si>
  <si>
    <t>958根</t>
  </si>
  <si>
    <t>200基座</t>
  </si>
  <si>
    <t>5908根</t>
  </si>
  <si>
    <t>横杆0.6米</t>
  </si>
  <si>
    <t>φ48*2.5*540</t>
  </si>
  <si>
    <t>44006根</t>
  </si>
  <si>
    <t>横向斜杆0.79米</t>
  </si>
  <si>
    <t>φ33*2.3*790</t>
  </si>
  <si>
    <t>1288根</t>
  </si>
  <si>
    <t>纵向斜杆1.61米</t>
  </si>
  <si>
    <t>φ33*2.3*1606</t>
  </si>
  <si>
    <t>10412根</t>
  </si>
  <si>
    <t>φ42*2.3*1606</t>
  </si>
  <si>
    <t>24900根</t>
  </si>
  <si>
    <t>丝杆下托</t>
  </si>
  <si>
    <t>XT</t>
  </si>
  <si>
    <t>2326根</t>
  </si>
  <si>
    <t>丝杆上托</t>
  </si>
  <si>
    <t>ST</t>
  </si>
  <si>
    <t>1910根</t>
  </si>
  <si>
    <t>400*170*15.5*9m</t>
  </si>
  <si>
    <t>合格</t>
  </si>
  <si>
    <t>睢县裕铭建设劳务有限公司</t>
  </si>
  <si>
    <t>中铁六局集团太原铁建</t>
  </si>
  <si>
    <t>D8型</t>
  </si>
  <si>
    <t>组</t>
  </si>
  <si>
    <t>D12型</t>
  </si>
  <si>
    <t>D24型</t>
  </si>
  <si>
    <t>台车模板</t>
  </si>
  <si>
    <t>隧道右线</t>
  </si>
  <si>
    <t>行走系统</t>
  </si>
  <si>
    <t>2017.9</t>
  </si>
  <si>
    <t>利旧</t>
  </si>
  <si>
    <t>液压行走系统</t>
  </si>
  <si>
    <t>隧道斜井</t>
  </si>
  <si>
    <t>二衬台车</t>
  </si>
  <si>
    <t>台车堵头模板</t>
  </si>
  <si>
    <t>人行横洞台车模板</t>
  </si>
  <si>
    <t>加宽段</t>
  </si>
  <si>
    <t>车行横洞台车</t>
  </si>
  <si>
    <t>水沟台车</t>
  </si>
  <si>
    <t>台车丝杠</t>
  </si>
  <si>
    <t>手动水沟槽模板</t>
  </si>
  <si>
    <t>水沟电缆槽台车</t>
  </si>
  <si>
    <t>台车行走系统</t>
  </si>
  <si>
    <t>台车液压系统</t>
  </si>
  <si>
    <t>二衬台车丝杠</t>
  </si>
  <si>
    <t>2019年8月</t>
  </si>
  <si>
    <t>二衬台车销子</t>
  </si>
  <si>
    <t>台车升降油缸</t>
  </si>
  <si>
    <t>800mm</t>
  </si>
  <si>
    <t>台车制动系统</t>
  </si>
  <si>
    <t>台车专用</t>
  </si>
  <si>
    <t>台车行走</t>
  </si>
  <si>
    <t>件</t>
  </si>
  <si>
    <t>台车液压</t>
  </si>
  <si>
    <t>隧道台车模板</t>
  </si>
  <si>
    <t>台车主动行走系统</t>
  </si>
  <si>
    <t>12.1m</t>
  </si>
  <si>
    <t>文水县城鑫钢模板有限公司</t>
  </si>
  <si>
    <t>新田湾隧道出口</t>
  </si>
  <si>
    <t>新田湾隧道进口</t>
  </si>
  <si>
    <t>隧道电缆沟台车</t>
  </si>
  <si>
    <t>洛阳众拓隧道机械设备有限公司</t>
  </si>
  <si>
    <t>新田湾隧道</t>
  </si>
  <si>
    <t>隧道加宽段台车</t>
  </si>
  <si>
    <t>中铁八局第二工程有限公司</t>
  </si>
  <si>
    <t>隧道电缆槽模板</t>
  </si>
  <si>
    <t>台车</t>
  </si>
  <si>
    <r>
      <rPr>
        <sz val="10"/>
        <color theme="1"/>
        <rFont val="Tahoma"/>
        <family val="2"/>
      </rPr>
      <t>12.1</t>
    </r>
    <r>
      <rPr>
        <sz val="10"/>
        <color theme="1"/>
        <rFont val="宋体"/>
        <family val="3"/>
        <charset val="134"/>
      </rPr>
      <t>米</t>
    </r>
  </si>
  <si>
    <t>山文水四方金属材料有限公司</t>
  </si>
  <si>
    <t>山西省太原市阳曲县北家庄牛金山隧道</t>
  </si>
  <si>
    <t>12.5m/136.17t</t>
  </si>
  <si>
    <t>120.88t</t>
  </si>
  <si>
    <t>山西省太原市阳曲县五家砠隧道</t>
  </si>
  <si>
    <t>120.89t</t>
  </si>
  <si>
    <t>液压衬砌台车</t>
  </si>
  <si>
    <r>
      <rPr>
        <sz val="9"/>
        <color rgb="FF333333"/>
        <rFont val="Helvetica"/>
      </rPr>
      <t>12</t>
    </r>
    <r>
      <rPr>
        <sz val="9"/>
        <color indexed="63"/>
        <rFont val="宋体"/>
        <family val="3"/>
        <charset val="134"/>
      </rPr>
      <t>米（普通二衬）</t>
    </r>
  </si>
  <si>
    <r>
      <rPr>
        <sz val="9"/>
        <color theme="1"/>
        <rFont val="宋体"/>
        <family val="3"/>
        <charset val="134"/>
      </rPr>
      <t>文水县四方金属材料有限公司</t>
    </r>
    <r>
      <rPr>
        <sz val="11"/>
        <color theme="1"/>
        <rFont val="Tahoma"/>
        <family val="2"/>
      </rPr>
      <t xml:space="preserve">  </t>
    </r>
  </si>
  <si>
    <t>山西省阳曲县北小店乡西北二环10标项目部工地</t>
  </si>
  <si>
    <r>
      <rPr>
        <sz val="9"/>
        <color theme="1"/>
        <rFont val="宋体"/>
        <family val="3"/>
        <charset val="134"/>
      </rPr>
      <t>西北二环</t>
    </r>
    <r>
      <rPr>
        <sz val="9"/>
        <color theme="1"/>
        <rFont val="Tahoma"/>
        <family val="2"/>
      </rPr>
      <t>10</t>
    </r>
    <r>
      <rPr>
        <sz val="9"/>
        <color theme="1"/>
        <rFont val="宋体"/>
        <family val="3"/>
        <charset val="134"/>
      </rPr>
      <t>标</t>
    </r>
  </si>
  <si>
    <t>自动浇筑系统</t>
  </si>
  <si>
    <t>斜井台车加工</t>
  </si>
  <si>
    <t>9m</t>
  </si>
  <si>
    <t>衬砌台车模板</t>
  </si>
  <si>
    <t>萍乡亿中桥梁模板有限公司</t>
  </si>
  <si>
    <t>隧道二衬台车模板</t>
  </si>
  <si>
    <t>乐西项目部（隧道出口）</t>
  </si>
  <si>
    <t>6.5米（洞口加宽段紧急通车）</t>
  </si>
  <si>
    <t>高分子堵头板（台车用）</t>
  </si>
  <si>
    <t>12米（普通二衬）</t>
  </si>
  <si>
    <t>分料槽（台车用）</t>
  </si>
  <si>
    <t>291*4管、6板</t>
  </si>
  <si>
    <t>操作平台（台车用）</t>
  </si>
  <si>
    <t>6.5m</t>
  </si>
  <si>
    <t>半自动化导轨（台车用）</t>
  </si>
  <si>
    <t>9.6m</t>
  </si>
  <si>
    <t>防爆低频振捣器（台车用）</t>
  </si>
  <si>
    <t>2.0kw</t>
  </si>
  <si>
    <t>60cm</t>
  </si>
  <si>
    <t>单侧曲轨侧卸式矿车</t>
  </si>
  <si>
    <t>（MCC8-9）</t>
  </si>
  <si>
    <t>（MCC12-9）</t>
  </si>
  <si>
    <t>人车</t>
  </si>
  <si>
    <t>(XRB15-9/6)</t>
  </si>
  <si>
    <t>轨轮式混泥土灌车</t>
  </si>
  <si>
    <t>MJC-4/9</t>
  </si>
  <si>
    <t>平板车</t>
  </si>
  <si>
    <t>天轮</t>
  </si>
  <si>
    <t>TDG2500/1600</t>
  </si>
  <si>
    <t>钢筋挂布台车</t>
  </si>
  <si>
    <t>洛阳中铁强力机械有限公司</t>
  </si>
  <si>
    <t>喷淋养护台车</t>
  </si>
  <si>
    <t>墩柱作业平台1.6m</t>
  </si>
  <si>
    <r>
      <rPr>
        <sz val="9"/>
        <color theme="1"/>
        <rFont val="宋体"/>
        <family val="3"/>
        <charset val="134"/>
      </rPr>
      <t>西北二环</t>
    </r>
    <r>
      <rPr>
        <sz val="9"/>
        <color theme="1"/>
        <rFont val="Tahoma"/>
        <family val="2"/>
      </rPr>
      <t>11</t>
    </r>
    <r>
      <rPr>
        <sz val="9"/>
        <color theme="1"/>
        <rFont val="宋体"/>
        <family val="3"/>
        <charset val="134"/>
      </rPr>
      <t>标</t>
    </r>
  </si>
  <si>
    <t>盖梁作业平台600mm（12.75*2）</t>
  </si>
  <si>
    <t>墩柱作业平台1.4m</t>
  </si>
  <si>
    <t>墩柱平台通道600mm*1.4m</t>
  </si>
  <si>
    <t>墩柱平台通道600mm*1.6m</t>
  </si>
  <si>
    <t>盖梁作业平台600mm（16.75*2）</t>
  </si>
  <si>
    <t>24m</t>
  </si>
  <si>
    <t>中铁隧道集团</t>
  </si>
  <si>
    <t>石挡山1#、2#隧道</t>
  </si>
  <si>
    <t>中国铁建重工集团有限公司</t>
  </si>
  <si>
    <t>寺山2#隧道</t>
  </si>
  <si>
    <t>寺山1#隧道</t>
  </si>
  <si>
    <t>第六架子队隧道</t>
  </si>
  <si>
    <t>24米</t>
  </si>
  <si>
    <t>2020.8.20</t>
  </si>
  <si>
    <t>朔山项目部料库</t>
  </si>
  <si>
    <t>蒙华调入</t>
  </si>
  <si>
    <t>液压仰拱栈桥</t>
  </si>
  <si>
    <r>
      <rPr>
        <sz val="9"/>
        <color rgb="FF333333"/>
        <rFont val="Helvetica"/>
      </rPr>
      <t>20m</t>
    </r>
    <r>
      <rPr>
        <sz val="9"/>
        <color rgb="FF333333"/>
        <rFont val="宋体"/>
        <family val="3"/>
        <charset val="134"/>
      </rPr>
      <t>全液压履带式自行栈桥</t>
    </r>
  </si>
  <si>
    <t>北二环10标</t>
  </si>
  <si>
    <t>栈桥</t>
  </si>
  <si>
    <t>16m</t>
  </si>
  <si>
    <t>有效长的24m</t>
  </si>
  <si>
    <t>乐西（隧道出口）</t>
  </si>
  <si>
    <t>精轧螺纹钢（栈桥用）</t>
  </si>
  <si>
    <t>φ25*500mm</t>
  </si>
  <si>
    <t>螺母垫片（栈桥用）</t>
  </si>
  <si>
    <t>φ25mm</t>
  </si>
  <si>
    <t>仰拱端头模</t>
  </si>
  <si>
    <t>顶板</t>
  </si>
  <si>
    <t>单瓦</t>
  </si>
  <si>
    <t>武汉佳泽达钢结构工程有限公司</t>
  </si>
  <si>
    <t>墙板</t>
  </si>
  <si>
    <t>T式（高5.1m）</t>
  </si>
  <si>
    <t>T式（厚度0.25mm，夹心厚度75mm，岩棉）</t>
  </si>
  <si>
    <t>彩钢瓦围墙</t>
  </si>
  <si>
    <t>钢筋加工场 搅拌站</t>
  </si>
  <si>
    <t>m2</t>
  </si>
  <si>
    <t>河北颖冲钢结构工程有限公司</t>
  </si>
  <si>
    <t>通风球</t>
  </si>
  <si>
    <t>600mm</t>
  </si>
  <si>
    <t>铝合金窗户</t>
  </si>
  <si>
    <t>2.35*2.65</t>
  </si>
  <si>
    <t>调度中心活动板房（T式）</t>
  </si>
  <si>
    <t>聚氨酯封边彩钢房</t>
  </si>
  <si>
    <t>断桥铝窗</t>
  </si>
  <si>
    <t>1.8m*1.5m</t>
  </si>
  <si>
    <t>仿古瓦</t>
  </si>
  <si>
    <t>仿古</t>
  </si>
  <si>
    <t>调度中心附属楼（T式）</t>
  </si>
  <si>
    <t>双层（聚氨酯封边）</t>
  </si>
  <si>
    <t>内置走廊</t>
  </si>
  <si>
    <t>双层</t>
  </si>
  <si>
    <t>内置楼梯</t>
  </si>
  <si>
    <t>3K</t>
  </si>
  <si>
    <t>2K</t>
  </si>
  <si>
    <t>外置楼梯</t>
  </si>
  <si>
    <t>彩钢瓦顶板</t>
  </si>
  <si>
    <t>拌合站</t>
  </si>
  <si>
    <t>生活区、空压机房、水房、锅炉房、厨房、厕所墙板</t>
  </si>
  <si>
    <t>材料库彩钢棚墙板</t>
  </si>
  <si>
    <t>进口架子队厨房屋顶彩钢板安装</t>
  </si>
  <si>
    <t>75mm复合板</t>
  </si>
  <si>
    <t>材料库彩钢棚立板</t>
  </si>
  <si>
    <t>材料库彩钢棚顶板</t>
  </si>
  <si>
    <t>K式房（75mm厚）</t>
  </si>
  <si>
    <t>进口架子队走廊顶彩钢板安装</t>
  </si>
  <si>
    <t>生活区、水房、锅炉房、厨房、厕所顶板</t>
  </si>
  <si>
    <t>空压机房顶板</t>
  </si>
  <si>
    <t>单瓦6m高</t>
  </si>
  <si>
    <t>发电机房</t>
  </si>
  <si>
    <t>轻钢单瓦</t>
  </si>
  <si>
    <t>减水剂房</t>
  </si>
  <si>
    <t>50mm厚岩棉板</t>
  </si>
  <si>
    <t>材料库封墙面积</t>
  </si>
  <si>
    <t>斜皮带封闭封墙</t>
  </si>
  <si>
    <t>1m宽</t>
  </si>
  <si>
    <t>活动房隔断</t>
  </si>
  <si>
    <t>活动房楼梯</t>
  </si>
  <si>
    <t>1.2m宽</t>
  </si>
  <si>
    <t>锅炉房</t>
  </si>
  <si>
    <t>修车房顶封墙</t>
  </si>
  <si>
    <t>修车房顶面积</t>
  </si>
  <si>
    <t>活动房走廊</t>
  </si>
  <si>
    <t>标准K式房</t>
  </si>
  <si>
    <t>材料库顶面积</t>
  </si>
  <si>
    <t>斜皮带封闭顶面积</t>
  </si>
  <si>
    <t>1#拌合彩钢棚</t>
  </si>
  <si>
    <t>试验室顶板</t>
  </si>
  <si>
    <t>1#拌合站板房顶板</t>
  </si>
  <si>
    <t>50mm复合板</t>
  </si>
  <si>
    <t>材料库板房</t>
  </si>
  <si>
    <t>T式（75mm彩钢夹芯板）</t>
  </si>
  <si>
    <t>1#拌合站板房</t>
  </si>
  <si>
    <t>T式房（高4.5m，50mm复合板）</t>
  </si>
  <si>
    <t>1#梁场板房楼梯</t>
  </si>
  <si>
    <t>K式（75mm厚复合板）</t>
  </si>
  <si>
    <t>项目部落水池板房</t>
  </si>
  <si>
    <t>K式（75mm彩钢夹芯板）</t>
  </si>
  <si>
    <t>钢筋加工厂生活区隔离板</t>
  </si>
  <si>
    <t>彩钢棚</t>
  </si>
  <si>
    <t>1#拌合站雨棚前沿折件</t>
  </si>
  <si>
    <t>1#拌合站板房侧板</t>
  </si>
  <si>
    <t>1#梁场板房</t>
  </si>
  <si>
    <t>试验室侧板</t>
  </si>
  <si>
    <t>52.2*102m</t>
  </si>
  <si>
    <t>云南永盈顺钢结构工程有限公司</t>
  </si>
  <si>
    <t>施工现场</t>
  </si>
  <si>
    <t>电动门</t>
  </si>
  <si>
    <t>大万山隧道正洞</t>
  </si>
  <si>
    <t>电动伸缩门</t>
  </si>
  <si>
    <t>1#加工场</t>
  </si>
  <si>
    <t>大万山隧道炸药库</t>
  </si>
  <si>
    <t>4*6</t>
  </si>
  <si>
    <t>集装箱活动房</t>
  </si>
  <si>
    <t>3*6m含装修、安装</t>
  </si>
  <si>
    <t>3*3m含装修、安装</t>
  </si>
  <si>
    <t>3*6米</t>
  </si>
  <si>
    <t>太原市小店区朝月建材经销部</t>
  </si>
  <si>
    <t>山西省临汾市安泽县西上县工地</t>
  </si>
  <si>
    <t>四标</t>
  </si>
  <si>
    <t>3*6*2.7m</t>
  </si>
  <si>
    <t>山西新柜人集装箱有限公司</t>
  </si>
  <si>
    <t>合肥巢湖市黄麓镇邘明建材批发部</t>
  </si>
  <si>
    <t>2021.5</t>
  </si>
  <si>
    <t>福建正成</t>
  </si>
  <si>
    <t>昆明豫赛钢结构有限公司</t>
  </si>
  <si>
    <t>山西格瑞斯泰商贸有限公司</t>
  </si>
  <si>
    <r>
      <rPr>
        <sz val="10"/>
        <color theme="1"/>
        <rFont val="宋体"/>
        <family val="3"/>
        <charset val="134"/>
      </rPr>
      <t>国道</t>
    </r>
    <r>
      <rPr>
        <sz val="10"/>
        <color theme="1"/>
        <rFont val="Tahoma"/>
        <family val="2"/>
      </rPr>
      <t>241</t>
    </r>
    <r>
      <rPr>
        <sz val="10"/>
        <color theme="1"/>
        <rFont val="宋体"/>
        <family val="3"/>
        <charset val="134"/>
      </rPr>
      <t>项目部</t>
    </r>
  </si>
  <si>
    <t>打包式集成房屋</t>
  </si>
  <si>
    <t>3米*6米</t>
  </si>
  <si>
    <t>延安强龙彩钢有限公司</t>
  </si>
  <si>
    <t>2米*6米*2.95米门厅</t>
  </si>
  <si>
    <t>三层开间</t>
  </si>
  <si>
    <t>隔断</t>
  </si>
  <si>
    <t>楼梯杆扶手</t>
  </si>
  <si>
    <t>63mm不锈钢</t>
  </si>
  <si>
    <t>办公楼梯</t>
  </si>
  <si>
    <t>1.14*3.4*2+2.8*3.4</t>
  </si>
  <si>
    <t>宿舍楼梯</t>
  </si>
  <si>
    <t>2.5*1.05*16</t>
  </si>
  <si>
    <t>宿舍楼梯平台</t>
  </si>
  <si>
    <t>2.2*1*16</t>
  </si>
  <si>
    <t>宿舍楼梯梯杆扶手</t>
  </si>
  <si>
    <t>2.5*24+3*16</t>
  </si>
  <si>
    <t>宿舍楼过道</t>
  </si>
  <si>
    <t>1*9*3*2+8*3*1*2</t>
  </si>
  <si>
    <t>宿舍楼雨棚</t>
  </si>
  <si>
    <t>1*9*3+11*8*3</t>
  </si>
  <si>
    <t>楼梯阳光板护栏</t>
  </si>
  <si>
    <t>晾衣间</t>
  </si>
  <si>
    <t>10*4*3</t>
  </si>
  <si>
    <t>树脂瓦楼顶</t>
  </si>
  <si>
    <t>楼梯改造</t>
  </si>
  <si>
    <t>玻璃窗户</t>
  </si>
  <si>
    <t>河北颖冲钢结构有限公司</t>
  </si>
  <si>
    <t>钢筋棚</t>
  </si>
  <si>
    <t>拱形彩钢棚2.95*130.5</t>
  </si>
  <si>
    <t>苏州辰丰钢结构工程有限公司</t>
  </si>
  <si>
    <r>
      <rPr>
        <sz val="10"/>
        <color theme="1"/>
        <rFont val="Tahoma"/>
        <family val="2"/>
      </rPr>
      <t>1#</t>
    </r>
    <r>
      <rPr>
        <sz val="10"/>
        <color theme="1"/>
        <rFont val="宋体"/>
        <family val="3"/>
        <charset val="134"/>
      </rPr>
      <t>拌合站</t>
    </r>
    <r>
      <rPr>
        <sz val="10"/>
        <color theme="1"/>
        <rFont val="Tahoma"/>
        <family val="2"/>
      </rPr>
      <t>1#</t>
    </r>
    <r>
      <rPr>
        <sz val="10"/>
        <color theme="1"/>
        <rFont val="宋体"/>
        <family val="3"/>
        <charset val="134"/>
      </rPr>
      <t>钢筋厂</t>
    </r>
  </si>
  <si>
    <t>料棚</t>
  </si>
  <si>
    <t>拱形彩钢棚119.5*80.6</t>
  </si>
  <si>
    <t>彩钢房屋檐</t>
  </si>
  <si>
    <t>3.7*1.2</t>
  </si>
  <si>
    <t>延安市宝塔区创迹工贸有限公司</t>
  </si>
  <si>
    <r>
      <rPr>
        <sz val="10"/>
        <color theme="1"/>
        <rFont val="Tahoma"/>
        <family val="2"/>
      </rPr>
      <t>1#</t>
    </r>
    <r>
      <rPr>
        <sz val="10"/>
        <color theme="1"/>
        <rFont val="宋体"/>
        <family val="3"/>
        <charset val="134"/>
      </rPr>
      <t>拌合站</t>
    </r>
    <r>
      <rPr>
        <sz val="10"/>
        <color theme="1"/>
        <rFont val="Tahoma"/>
        <family val="2"/>
      </rPr>
      <t>1#</t>
    </r>
    <r>
      <rPr>
        <sz val="10"/>
        <color theme="1"/>
        <rFont val="宋体"/>
        <family val="3"/>
        <charset val="134"/>
      </rPr>
      <t>钢筋厂综合一工区</t>
    </r>
  </si>
  <si>
    <t>地板革</t>
  </si>
  <si>
    <t>8.1*3.7</t>
  </si>
  <si>
    <t>3m*6m*2.8m</t>
  </si>
  <si>
    <r>
      <rPr>
        <sz val="10"/>
        <color theme="1"/>
        <rFont val="Tahoma"/>
        <family val="2"/>
      </rPr>
      <t>208</t>
    </r>
    <r>
      <rPr>
        <sz val="10"/>
        <color theme="1"/>
        <rFont val="宋体"/>
        <family val="3"/>
        <charset val="134"/>
      </rPr>
      <t>项目部</t>
    </r>
  </si>
  <si>
    <t>苏轶</t>
  </si>
  <si>
    <t>国道208项目部</t>
  </si>
  <si>
    <t>集装箱房（厕所）</t>
  </si>
  <si>
    <t>彩钢板厚度0.5mm；保温夹层为泡沫；夹层厚度10公分；防火；质量技术标准为JG/T516-2017</t>
  </si>
  <si>
    <t>山西省临汾市安泽县唐城镇永鑫项目部</t>
  </si>
  <si>
    <t>彩钢房顶板</t>
  </si>
  <si>
    <t>彩钢房墙板</t>
  </si>
  <si>
    <t>不锈钢水箱</t>
  </si>
  <si>
    <t>2*2*2m</t>
  </si>
  <si>
    <t>山西伯莱流体自控科技有限公司</t>
  </si>
  <si>
    <t>移动式安全防护棚</t>
  </si>
  <si>
    <t>兴县鸿达彩钢装饰材料有限公司</t>
  </si>
  <si>
    <t>32*20m</t>
  </si>
  <si>
    <t>移动棚</t>
  </si>
  <si>
    <t>22*21m</t>
  </si>
  <si>
    <t>单层</t>
  </si>
  <si>
    <t>20*10m</t>
  </si>
  <si>
    <t>5*4.5m</t>
  </si>
  <si>
    <t>7*7m</t>
  </si>
  <si>
    <t>彩钢围挡</t>
  </si>
  <si>
    <t>m²</t>
  </si>
  <si>
    <t>4.2m*4m</t>
  </si>
  <si>
    <t>彩钢房围挡板</t>
  </si>
  <si>
    <t>岩棉板房</t>
  </si>
  <si>
    <t>2020.3-2021.4</t>
  </si>
  <si>
    <t>钢筋加工场、拌合站、试验室、料库</t>
  </si>
  <si>
    <t>临时房建</t>
  </si>
  <si>
    <t>2020.3-2020.8</t>
  </si>
  <si>
    <t>钢筋加工场、拌合站、预制构件厂、球溪河工地</t>
  </si>
  <si>
    <t>钢筋加工场、拌合站、料库</t>
  </si>
  <si>
    <t>彩钢活动板房</t>
  </si>
  <si>
    <t>长113m，宽7.1m</t>
  </si>
  <si>
    <r>
      <rPr>
        <sz val="10"/>
        <rFont val="宋体"/>
        <family val="3"/>
        <charset val="134"/>
      </rPr>
      <t>m</t>
    </r>
    <r>
      <rPr>
        <vertAlign val="superscript"/>
        <sz val="10"/>
        <rFont val="宋体"/>
        <family val="3"/>
        <charset val="134"/>
      </rPr>
      <t>2</t>
    </r>
  </si>
  <si>
    <t>山西省朔州市怀仁市吴家窑镇峙峰山煤业公司</t>
  </si>
  <si>
    <t>李廷晋</t>
  </si>
  <si>
    <t>峙峰山项目部</t>
  </si>
  <si>
    <t>彩钢板（走廊）</t>
  </si>
  <si>
    <t>长105.57m，高2.55m</t>
  </si>
  <si>
    <t>怀仁市天盈商贸有限公司</t>
  </si>
  <si>
    <t>100mm厚，岩棉板，铁皮厚0.6mm，带安装</t>
  </si>
  <si>
    <t>活动彩钢板房</t>
  </si>
  <si>
    <t>3.7*6.9</t>
  </si>
  <si>
    <t>其他</t>
  </si>
  <si>
    <t>再用木枕</t>
  </si>
  <si>
    <t>160*220*2500mm</t>
  </si>
  <si>
    <t>山西省太原市阳曲县北家庄项目部料库</t>
  </si>
  <si>
    <t>160*220*3400mm</t>
  </si>
  <si>
    <t>山西省太原市阳曲县北家庄1#拌合站后</t>
  </si>
  <si>
    <t>160*240*4800mm</t>
  </si>
  <si>
    <t>枕木头</t>
  </si>
  <si>
    <t>160*220*500mm</t>
  </si>
  <si>
    <t>枕木2m</t>
  </si>
  <si>
    <t>圆铁油罐650*1100mm</t>
  </si>
  <si>
    <t>方铁油罐1*1.5*0.5m</t>
  </si>
  <si>
    <t>42.5*6m</t>
  </si>
  <si>
    <t>钢管卡子</t>
  </si>
  <si>
    <t>油罐</t>
  </si>
  <si>
    <t>1.5*1*0.5m</t>
  </si>
  <si>
    <t>1.52*1.5*0.7</t>
  </si>
  <si>
    <t>货架</t>
  </si>
  <si>
    <t>2.2*0.5*2m四层</t>
  </si>
  <si>
    <t>枕木</t>
  </si>
  <si>
    <t>2.5m</t>
  </si>
  <si>
    <t>钢轨接头夹板</t>
  </si>
  <si>
    <t>50kg</t>
  </si>
  <si>
    <t>柱帽</t>
  </si>
  <si>
    <t>180*180*150</t>
  </si>
  <si>
    <t>嘉兴望族实业有限公司</t>
  </si>
  <si>
    <t>上槛</t>
  </si>
  <si>
    <t>3000*180*125</t>
  </si>
  <si>
    <t>下槛</t>
  </si>
  <si>
    <t>2810*180*155</t>
  </si>
  <si>
    <t>中柱</t>
  </si>
  <si>
    <t>2375*180*180</t>
  </si>
  <si>
    <t>栏片</t>
  </si>
  <si>
    <t>1495*1405*90</t>
  </si>
  <si>
    <t>路堤拱形骨架护坡1#</t>
  </si>
  <si>
    <t>57.5cm*40cm*45.5cm</t>
  </si>
  <si>
    <t>济南圣鑫模具有限公司</t>
  </si>
  <si>
    <t>路堤拱形骨架护坡2#</t>
  </si>
  <si>
    <t>40cm*19.5cm*39cm*40.5cm</t>
  </si>
  <si>
    <t>路堤拱形骨架护坡3#</t>
  </si>
  <si>
    <t>40.5cm*39cm*24cm</t>
  </si>
  <si>
    <t>路堤拱形骨架护坡4#</t>
  </si>
  <si>
    <t>49.1cm*39cm*24cm</t>
  </si>
  <si>
    <t>路堤拱形骨架护坡5#</t>
  </si>
  <si>
    <t>40cm*39cm</t>
  </si>
  <si>
    <t>路堤拱形骨架护坡6#</t>
  </si>
  <si>
    <t>40cm*26cm</t>
  </si>
  <si>
    <t>路堤拱形骨架护坡7#</t>
  </si>
  <si>
    <t>39cm*62.5cm</t>
  </si>
  <si>
    <t>桥头六棱块</t>
  </si>
  <si>
    <t>20cm</t>
  </si>
  <si>
    <t>路堤排水沟（渠）1#</t>
  </si>
  <si>
    <t>52cm</t>
  </si>
  <si>
    <t>路堤排水沟（渠）2#</t>
  </si>
  <si>
    <t>路堤排水沟（渠）3#</t>
  </si>
  <si>
    <t>路堤排水沟（渠）4#</t>
  </si>
  <si>
    <t>26cm</t>
  </si>
  <si>
    <t>路堤排水沟（渠）5#</t>
  </si>
  <si>
    <t>46cm</t>
  </si>
  <si>
    <t>平台排（截）水沟1#</t>
  </si>
  <si>
    <t>200cm</t>
  </si>
  <si>
    <t>平台排（截）水沟2#</t>
  </si>
  <si>
    <t>填方路基边坡急流槽1#</t>
  </si>
  <si>
    <t>9cm*14cm*38cm</t>
  </si>
  <si>
    <t>填方路基边坡急流槽2#</t>
  </si>
  <si>
    <t>9cm*38cm*38cm</t>
  </si>
  <si>
    <t>填方路基边坡急流槽3#</t>
  </si>
  <si>
    <t>18cm*14*38cm</t>
  </si>
  <si>
    <t>填方路基边坡急流槽4#</t>
  </si>
  <si>
    <t>9cm*29cm*38cm</t>
  </si>
  <si>
    <t>连接边沟急流槽1#</t>
  </si>
  <si>
    <t>14cm*9cm*38CM</t>
  </si>
  <si>
    <t>连接边沟急流槽2#</t>
  </si>
  <si>
    <t>9CM*38CM*38cm</t>
  </si>
  <si>
    <t>连接边沟急流槽3#</t>
  </si>
  <si>
    <t>14CM*18CM*38CM</t>
  </si>
  <si>
    <t>连接边沟急流槽4#</t>
  </si>
  <si>
    <t>9CM*24CM*38CM</t>
  </si>
  <si>
    <t>连接平台截水沟急流槽盖板</t>
  </si>
  <si>
    <t>90CM</t>
  </si>
  <si>
    <t>1.15单元格</t>
  </si>
  <si>
    <t>1.15单元格坡度18°</t>
  </si>
  <si>
    <t>1.15单元格坡度24°</t>
  </si>
  <si>
    <t>1.15单元格坡度30°</t>
  </si>
  <si>
    <t>1.15单元格坡度36°</t>
  </si>
  <si>
    <t>PSB830 25mm</t>
  </si>
  <si>
    <t>2020.7-2021.5</t>
  </si>
  <si>
    <t>成自项目部料库、各大桥施工地</t>
  </si>
  <si>
    <t>墩身模板用</t>
  </si>
  <si>
    <t>2000*2000*10mm</t>
  </si>
  <si>
    <t>各大桥施工地</t>
  </si>
  <si>
    <t>2000*4000*10mm</t>
  </si>
  <si>
    <t>1200*6000*10mm</t>
  </si>
  <si>
    <t>2000*2200*10mm</t>
  </si>
  <si>
    <t>2000*2200*8mm</t>
  </si>
  <si>
    <t>2000*4200*10mm</t>
  </si>
  <si>
    <t>1200*6200*10mm</t>
  </si>
  <si>
    <t>1200*8200*10mm</t>
  </si>
  <si>
    <t>1200*9200*20mm锰钢</t>
  </si>
  <si>
    <t>1700*8200*20mm锰钢</t>
  </si>
  <si>
    <t>1700*9200*20mm锰钢</t>
  </si>
  <si>
    <t>1200*6200*10mm锰钢</t>
  </si>
  <si>
    <t>水泥筒仓</t>
  </si>
  <si>
    <t>300t</t>
  </si>
  <si>
    <t>4#搅拌站</t>
  </si>
  <si>
    <t>董想社</t>
  </si>
  <si>
    <t>150t</t>
  </si>
  <si>
    <t>5#搅拌站</t>
  </si>
  <si>
    <t>4cm*8cm*4m</t>
  </si>
  <si>
    <t>立方米</t>
  </si>
  <si>
    <t>钢筋混凝土管</t>
  </si>
  <si>
    <t>直径30cm，长2米，承插口</t>
  </si>
  <si>
    <t>直径1米，长2米，承插口</t>
  </si>
  <si>
    <t>直径1.2米，长2米，平口</t>
  </si>
  <si>
    <t>钢护桶</t>
  </si>
  <si>
    <t>内径1.7米*6米</t>
  </si>
  <si>
    <t>内径1.45米*6米</t>
  </si>
  <si>
    <t>内径1.2米*9米</t>
  </si>
  <si>
    <t>跟进护筒</t>
  </si>
  <si>
    <t>底管内径1m*3m</t>
  </si>
  <si>
    <t>节</t>
  </si>
  <si>
    <t>成都金达鑫宸机械设备有限公司</t>
  </si>
  <si>
    <t>关家沟北洛河特大桥</t>
  </si>
  <si>
    <t>方头驱动器</t>
  </si>
  <si>
    <t>内径1m</t>
  </si>
  <si>
    <t>内径1.25m</t>
  </si>
  <si>
    <t>通用节内径1m*3m</t>
  </si>
  <si>
    <t>通用节内径1m*2m</t>
  </si>
  <si>
    <t>通用节内径1m*1m</t>
  </si>
  <si>
    <t>通用节内径1.25m*1m</t>
  </si>
  <si>
    <t>通用节内径1.25m*2m</t>
  </si>
  <si>
    <t>通用节内径1.25m*3m</t>
  </si>
  <si>
    <t>木板</t>
  </si>
  <si>
    <t>长400*宽30*厚5cm</t>
  </si>
  <si>
    <t>部分损坏</t>
  </si>
  <si>
    <t>山西圆朔建筑材料有限公司</t>
  </si>
  <si>
    <t>吕梁站南200米材料库</t>
  </si>
  <si>
    <r>
      <rPr>
        <sz val="12"/>
        <color theme="1"/>
        <rFont val="宋体"/>
        <family val="3"/>
        <charset val="134"/>
      </rPr>
      <t>填写说明：根据计划提报内容要求按周转材料分类填写，内容不足可补充，</t>
    </r>
    <r>
      <rPr>
        <b/>
        <sz val="12"/>
        <color rgb="FFFF0000"/>
        <rFont val="宋体"/>
        <family val="3"/>
        <charset val="134"/>
      </rPr>
      <t>材料名称统一</t>
    </r>
    <r>
      <rPr>
        <b/>
        <sz val="12"/>
        <color theme="1"/>
        <rFont val="宋体"/>
        <family val="3"/>
        <charset val="134"/>
      </rPr>
      <t>，</t>
    </r>
    <r>
      <rPr>
        <b/>
        <sz val="12"/>
        <color rgb="FFFF0000"/>
        <rFont val="宋体"/>
        <family val="3"/>
        <charset val="134"/>
      </rPr>
      <t>不同规格型号的周转材料填写要清晰（必填），有设计图号的（必填），存放地点要写详尽</t>
    </r>
    <r>
      <rPr>
        <sz val="12"/>
        <color theme="1"/>
        <rFont val="宋体"/>
        <family val="3"/>
        <charset val="134"/>
      </rPr>
      <t>。普通钢模（按照标准化图纸设计的桥墩、墩帽、承台、涵洞模板等）；异形钢模（连续梁主边墩、固定墩、门式墩、矩形墩、空心墩内外模、坡比墩、护栏模板、涵洞模板、桥面系各类模板、避车洞模板、洞门模板、0#块模板、现浇梁模板、6015（3015）标准建筑模板等）。墩柱模板：按照公路、普通铁路与高速铁路墩型分类，隧道衬砌台车:按照铁路单线、双线及公路分类。状况：是否良好等，使用情况：在用或闲置。</t>
    </r>
  </si>
  <si>
    <t>中铁六局集团(  天津  )公司周转材料信息管理台账</t>
  </si>
  <si>
    <t>废旧</t>
  </si>
  <si>
    <t>南仓站129库房</t>
  </si>
  <si>
    <t>张景力</t>
  </si>
  <si>
    <t>城建</t>
  </si>
  <si>
    <t>天津公司</t>
  </si>
  <si>
    <t>1.5*1</t>
  </si>
  <si>
    <t>一般</t>
  </si>
  <si>
    <t>天津滨涛院内</t>
  </si>
  <si>
    <t>董云翔</t>
  </si>
  <si>
    <t>道桥</t>
  </si>
  <si>
    <t>2.5M*8M.2.5M*8.2M.1.25M*8.1.25*8.2</t>
  </si>
  <si>
    <t>2.5米</t>
  </si>
  <si>
    <t>104国道</t>
  </si>
  <si>
    <t>1290*3000</t>
  </si>
  <si>
    <t>2020.11</t>
  </si>
  <si>
    <t>105国道</t>
  </si>
  <si>
    <t>九园</t>
  </si>
  <si>
    <t>唐洪涛</t>
  </si>
  <si>
    <t>路政</t>
  </si>
  <si>
    <t>安徽省宣城市宣州区</t>
  </si>
  <si>
    <t>王森</t>
  </si>
  <si>
    <t>商合杭</t>
  </si>
  <si>
    <t>挂篮配件</t>
  </si>
  <si>
    <t>挂篮模板内模</t>
  </si>
  <si>
    <t>浮动价模板</t>
  </si>
  <si>
    <t>宁西调入</t>
  </si>
  <si>
    <t>2016.6.25</t>
  </si>
  <si>
    <t>张呼调入</t>
  </si>
  <si>
    <t>2016.8.15</t>
  </si>
  <si>
    <t>29.5米模板</t>
  </si>
  <si>
    <t>45:1变截面圆端形实体墩：顶帽上口尺寸：7.8m*3.0m，配节为从上往下依次为：2.m/节*7节，0.5m调整节，合计高度14.5m</t>
  </si>
  <si>
    <t>45:1变截面圆端形实体墩：顶帽上口尺寸：7.8m*3.3m，顶帽下口尺寸：6m*2.6m，墩帽模板下带0.5m墩身模板，顶帽高度为3m，配节从上往下依次为2m/节*11节，1.5m调整节2节，0.5m调整节2节，共计29.5m。</t>
  </si>
  <si>
    <t>工装模板</t>
  </si>
  <si>
    <t>底座板、自密实</t>
  </si>
  <si>
    <t>墩身</t>
  </si>
  <si>
    <t>0#块模板</t>
  </si>
  <si>
    <t>连续梁墩身模板</t>
  </si>
  <si>
    <t>2020.4.25</t>
  </si>
  <si>
    <t>2019.3</t>
  </si>
  <si>
    <t>丰台站改工地</t>
  </si>
  <si>
    <t>周恩春</t>
  </si>
  <si>
    <t>丰台</t>
  </si>
  <si>
    <t>2019.4</t>
  </si>
  <si>
    <t>2019.8</t>
  </si>
  <si>
    <t>2019.9</t>
  </si>
  <si>
    <t>2021.4</t>
  </si>
  <si>
    <t>通桥（2017）2101</t>
  </si>
  <si>
    <t>东海特钢工地</t>
  </si>
  <si>
    <t>李宝峰</t>
  </si>
  <si>
    <t>新东海</t>
  </si>
  <si>
    <t>墩模板</t>
  </si>
  <si>
    <t>东海特钢施桥（参02）</t>
  </si>
  <si>
    <t>防撞挡墙模板</t>
  </si>
  <si>
    <t>转体主墩模板</t>
  </si>
  <si>
    <t>盖梁端模</t>
  </si>
  <si>
    <t>2018.9-11</t>
  </si>
  <si>
    <t>2020.6</t>
  </si>
  <si>
    <t>2020.12</t>
  </si>
  <si>
    <t>2021.1</t>
  </si>
  <si>
    <t>2021.6</t>
  </si>
  <si>
    <t>斜坡35:1</t>
  </si>
  <si>
    <t>2020.10</t>
  </si>
  <si>
    <t>唐山小集工地</t>
  </si>
  <si>
    <t>高灿</t>
  </si>
  <si>
    <t>唐山</t>
  </si>
  <si>
    <t>墩身、承台</t>
  </si>
  <si>
    <t>滦县工地</t>
  </si>
  <si>
    <t>韩树志</t>
  </si>
  <si>
    <t>路桥</t>
  </si>
  <si>
    <t>A段</t>
  </si>
  <si>
    <t>转盘</t>
  </si>
  <si>
    <t>B段</t>
  </si>
  <si>
    <t>后浇段</t>
  </si>
  <si>
    <t>盖梁</t>
  </si>
  <si>
    <t>2021.3</t>
  </si>
  <si>
    <t>周永旭</t>
  </si>
  <si>
    <t>双槽钢托梁</t>
  </si>
  <si>
    <t>1.65m</t>
  </si>
  <si>
    <t>上托</t>
  </si>
  <si>
    <t>下托</t>
  </si>
  <si>
    <t>托梁座</t>
  </si>
  <si>
    <t>基座</t>
  </si>
  <si>
    <t>0.2m</t>
  </si>
  <si>
    <t>起步立杆</t>
  </si>
  <si>
    <t>3m</t>
  </si>
  <si>
    <t>立杆</t>
  </si>
  <si>
    <t>1.0m</t>
  </si>
  <si>
    <t>0.5m</t>
  </si>
  <si>
    <t>上调杆</t>
  </si>
  <si>
    <t>0.25m</t>
  </si>
  <si>
    <t>剪刀撑</t>
  </si>
  <si>
    <t>3.0m厚度6m管</t>
  </si>
  <si>
    <t>横杆</t>
  </si>
  <si>
    <t>1.2m</t>
  </si>
  <si>
    <t>0.9m</t>
  </si>
  <si>
    <t>0.6m</t>
  </si>
  <si>
    <t>斜杆</t>
  </si>
  <si>
    <t>1.2m*1.5m</t>
  </si>
  <si>
    <t>0.9m*1.5m</t>
  </si>
  <si>
    <t>0.6m*1.5m</t>
  </si>
  <si>
    <t>爬梯</t>
  </si>
  <si>
    <t>连续梁单线墩0#块</t>
  </si>
  <si>
    <t>连续梁单线墩直线段</t>
  </si>
  <si>
    <t>挂篮单线墩40+56+40</t>
  </si>
  <si>
    <t>挂篮杆件及内模</t>
  </si>
  <si>
    <t>挂篮内模及防护系统</t>
  </si>
  <si>
    <t>2020.01-2020.08</t>
  </si>
  <si>
    <t>天津市西青区李七庄镇于台村</t>
  </si>
  <si>
    <t>孙长胜</t>
  </si>
  <si>
    <t>地铁十号线</t>
  </si>
  <si>
    <t>2021.01</t>
  </si>
  <si>
    <t>2021.11</t>
  </si>
  <si>
    <t>2021.12</t>
  </si>
  <si>
    <t>爬模</t>
  </si>
  <si>
    <t>2019-6</t>
  </si>
  <si>
    <t>贵州瓮安县中坪镇茶店小学</t>
  </si>
  <si>
    <t>王宏</t>
  </si>
  <si>
    <t>瓮开高速</t>
  </si>
  <si>
    <t>2018-6</t>
  </si>
  <si>
    <t>40米</t>
  </si>
  <si>
    <t>2019-12</t>
  </si>
  <si>
    <t>6.5*3.5m</t>
  </si>
  <si>
    <t>30米</t>
  </si>
  <si>
    <t>防护栏模板</t>
  </si>
  <si>
    <t>1.22*2.44*0.015m</t>
  </si>
  <si>
    <t>2020.7</t>
  </si>
  <si>
    <t>m³</t>
  </si>
  <si>
    <t>2020.8</t>
  </si>
  <si>
    <t>50*200*4000mm</t>
  </si>
  <si>
    <t>清水模板</t>
  </si>
  <si>
    <t>1220×2440×15mm</t>
  </si>
  <si>
    <t>2021.7</t>
  </si>
  <si>
    <t>2021.9</t>
  </si>
  <si>
    <t>2021.10</t>
  </si>
  <si>
    <t>蒲烟项目工地</t>
  </si>
  <si>
    <t>王睿锋</t>
  </si>
  <si>
    <t>蒲烟</t>
  </si>
  <si>
    <t>台车钢模板</t>
  </si>
  <si>
    <t>保定市宇航机械科技有限公司</t>
  </si>
  <si>
    <t>2021.8</t>
  </si>
  <si>
    <t>团遵联络线工地</t>
  </si>
  <si>
    <t>何长血</t>
  </si>
  <si>
    <t>团遵</t>
  </si>
  <si>
    <t>…</t>
  </si>
  <si>
    <t>45#B</t>
  </si>
  <si>
    <t>630mm</t>
  </si>
  <si>
    <t>周城起</t>
  </si>
  <si>
    <t>560mm</t>
  </si>
  <si>
    <t>512mm</t>
  </si>
  <si>
    <t>450mm</t>
  </si>
  <si>
    <t>400mm</t>
  </si>
  <si>
    <t>300mm</t>
  </si>
  <si>
    <t>280mm</t>
  </si>
  <si>
    <t>0.56*0.02*12M</t>
  </si>
  <si>
    <t>天津西青钢构基地</t>
  </si>
  <si>
    <t>刘广树</t>
  </si>
  <si>
    <t>0.36*0.01*4M</t>
  </si>
  <si>
    <t>40B</t>
  </si>
  <si>
    <t>32A*12m</t>
  </si>
  <si>
    <t>40#B*12M</t>
  </si>
  <si>
    <t>32#A*12M</t>
  </si>
  <si>
    <t>50kg*12.5m</t>
  </si>
  <si>
    <t>工字钢拼接板</t>
  </si>
  <si>
    <t>800*390*10</t>
  </si>
  <si>
    <t>450mmB</t>
  </si>
  <si>
    <t>900*300*16*28</t>
  </si>
  <si>
    <t>900*300*16*28mm</t>
  </si>
  <si>
    <t>忠旺工程</t>
  </si>
  <si>
    <t>240mm</t>
  </si>
  <si>
    <t>忠旺工地</t>
  </si>
  <si>
    <t>3m*6m*20mm</t>
  </si>
  <si>
    <t>2*6*0.02m</t>
  </si>
  <si>
    <t>槽钢15</t>
  </si>
  <si>
    <t>钢管3cm</t>
  </si>
  <si>
    <t>钢管5cm</t>
  </si>
  <si>
    <t>铁丝网2*1.5m</t>
  </si>
  <si>
    <t>6m*6m*2cm</t>
  </si>
  <si>
    <t>6m*1.2m*1cm</t>
  </si>
  <si>
    <t>唐廊工地</t>
  </si>
  <si>
    <t>李杰</t>
  </si>
  <si>
    <t>市政</t>
  </si>
  <si>
    <t>钢平台</t>
  </si>
  <si>
    <t>钢管桩630*10</t>
  </si>
  <si>
    <t>工字钢114b</t>
  </si>
  <si>
    <t>工字钢125b</t>
  </si>
  <si>
    <t>工字钢145a</t>
  </si>
  <si>
    <t>槽钢123#</t>
  </si>
  <si>
    <t>内径1.4m，长度10m，壁厚10mm</t>
  </si>
  <si>
    <t>内径1.8m，长度10m，壁厚10mm</t>
  </si>
  <si>
    <t>内径2.2m，长度10m，壁厚15mm</t>
  </si>
  <si>
    <t>内径1.4m，长度16.5m，壁厚10mm</t>
  </si>
  <si>
    <t>内径1.8m，长度16.5m，壁厚10mm</t>
  </si>
  <si>
    <t>内径2.2m，长度16.5m，壁厚15mm</t>
  </si>
  <si>
    <t>r(内）=2.2m、l=10m、δ=15mm</t>
  </si>
  <si>
    <t>2018-11</t>
  </si>
  <si>
    <t>63*63*4</t>
  </si>
  <si>
    <t>20A</t>
  </si>
  <si>
    <t>45A</t>
  </si>
  <si>
    <t>I14</t>
  </si>
  <si>
    <t>[10</t>
  </si>
  <si>
    <t>[14</t>
  </si>
  <si>
    <t>[16</t>
  </si>
  <si>
    <t>3mm</t>
  </si>
  <si>
    <t>2019-9</t>
  </si>
  <si>
    <t>I20</t>
  </si>
  <si>
    <t>I63</t>
  </si>
  <si>
    <t>∠75</t>
  </si>
  <si>
    <t>[5</t>
  </si>
  <si>
    <t>圆钢</t>
  </si>
  <si>
    <t>100mm*1.2米</t>
  </si>
  <si>
    <t>Q345钢棒</t>
  </si>
  <si>
    <t>10cm*3米</t>
  </si>
  <si>
    <t>10米</t>
  </si>
  <si>
    <t>待用</t>
  </si>
  <si>
    <t>丰台转入</t>
  </si>
  <si>
    <t>连接件</t>
  </si>
  <si>
    <t>60型</t>
  </si>
  <si>
    <t>脚踏板安装支架</t>
  </si>
  <si>
    <t>48*3.5mm*1.6m</t>
  </si>
  <si>
    <t>2020.07</t>
  </si>
  <si>
    <t>48*3.5mm*2m</t>
  </si>
  <si>
    <t>48*3.5mm*1.2m</t>
  </si>
  <si>
    <t>48*3.5mm*1.7m</t>
  </si>
  <si>
    <t>斜拉杆</t>
  </si>
  <si>
    <t>42*3.5mm*1.9m</t>
  </si>
  <si>
    <t>底座</t>
  </si>
  <si>
    <t>38*3.5mm*0.5m</t>
  </si>
  <si>
    <t>1.2*1.8*2m</t>
  </si>
  <si>
    <t>踏板</t>
  </si>
  <si>
    <t>0.24*1.2m</t>
  </si>
  <si>
    <t>0.24*1.7m</t>
  </si>
  <si>
    <t>钢支撑及固定调节辅件</t>
  </si>
  <si>
    <t>钢支撑活络头</t>
  </si>
  <si>
    <t>36B、长度10米</t>
  </si>
  <si>
    <t>U型卡</t>
  </si>
  <si>
    <t>777*22</t>
  </si>
  <si>
    <t>327*22</t>
  </si>
  <si>
    <t>902*22</t>
  </si>
  <si>
    <t>584*22</t>
  </si>
  <si>
    <t>U型螺栓</t>
  </si>
  <si>
    <t>592*22</t>
  </si>
  <si>
    <t>1450*1450*350</t>
  </si>
  <si>
    <t>300#*22mm3扣5扣</t>
  </si>
  <si>
    <t>740#*22mm3扣5扣</t>
  </si>
  <si>
    <t>870#*22工字钢纵梁连接</t>
  </si>
  <si>
    <t>440*70</t>
  </si>
  <si>
    <t>570*70</t>
  </si>
  <si>
    <t>476*7mm3扣</t>
  </si>
  <si>
    <t>596*7mm5扣</t>
  </si>
  <si>
    <t>586*7mm工字钢纵梁连接</t>
  </si>
  <si>
    <t>24*4850</t>
  </si>
  <si>
    <t>20*2.9米</t>
  </si>
  <si>
    <t>25*4.850</t>
  </si>
  <si>
    <t>25*1.5米</t>
  </si>
  <si>
    <t>20*2.65米</t>
  </si>
  <si>
    <t>20*2米</t>
  </si>
  <si>
    <t>16*600配螺母</t>
  </si>
  <si>
    <t>16*900配螺母</t>
  </si>
  <si>
    <t>拉杆垫片</t>
  </si>
  <si>
    <t>12*150*150</t>
  </si>
  <si>
    <t>小滑车</t>
  </si>
  <si>
    <t>220*300</t>
  </si>
  <si>
    <t>钢栈桥</t>
  </si>
  <si>
    <t>滦河工地</t>
  </si>
  <si>
    <t>赵特</t>
  </si>
  <si>
    <t>模块房</t>
  </si>
  <si>
    <t>350442.49</t>
  </si>
  <si>
    <t>光华道工程</t>
  </si>
  <si>
    <t>东海现值转入</t>
  </si>
  <si>
    <t>多功能模块房(洗漱间)</t>
  </si>
  <si>
    <t>多功能模块房(卫生间)</t>
  </si>
  <si>
    <t>模块房(高端)</t>
  </si>
  <si>
    <t>6055*2990*3196mm</t>
  </si>
  <si>
    <t>多功能模块房(走廊箱)</t>
  </si>
  <si>
    <t>5996*1796*3196mm</t>
  </si>
  <si>
    <t>中控断桥铝5+10A+5</t>
  </si>
  <si>
    <t>二层室内楼梯(不锈钢含扶手等)</t>
  </si>
  <si>
    <t>1+1型</t>
  </si>
  <si>
    <t>电动门厅</t>
  </si>
  <si>
    <t>多功能模块房(楼梯间)</t>
  </si>
  <si>
    <t>男卫房</t>
  </si>
  <si>
    <t>6055*2990*2896mm</t>
  </si>
  <si>
    <t>男女混卫房</t>
  </si>
  <si>
    <t>护栏</t>
  </si>
  <si>
    <t>3.01*1.73</t>
  </si>
  <si>
    <t>*金属制品*模块房（办公室）</t>
  </si>
  <si>
    <t>地铁4号线</t>
  </si>
  <si>
    <t>刘凤有</t>
  </si>
  <si>
    <t>*金属制品*模块房（宿舍）</t>
  </si>
  <si>
    <t>*金属制品*玻璃幕墙</t>
  </si>
  <si>
    <t>金属制品*镀锌梯笼护栏</t>
  </si>
  <si>
    <t>2550*1200</t>
  </si>
  <si>
    <t>华通照明箱</t>
  </si>
  <si>
    <t>HBDX-14</t>
  </si>
  <si>
    <t>华通分配箱</t>
  </si>
  <si>
    <t>HBDX1-2</t>
  </si>
  <si>
    <t>华通配电箱</t>
  </si>
  <si>
    <t>HBDX-12</t>
  </si>
  <si>
    <t>HBDX-7</t>
  </si>
  <si>
    <t>HBDX-5</t>
  </si>
  <si>
    <t>HBDX1-5</t>
  </si>
  <si>
    <t>HBDX-4</t>
  </si>
  <si>
    <t>HBDX1-5T</t>
  </si>
  <si>
    <t>HBDX04-250A</t>
  </si>
  <si>
    <t>HBDX04-160A</t>
  </si>
  <si>
    <t>三级配电箱</t>
  </si>
  <si>
    <t>2019.12</t>
  </si>
  <si>
    <t>电表开关箱</t>
  </si>
  <si>
    <t>电闸箱</t>
  </si>
  <si>
    <t>一级箱、630A、分3路400A</t>
  </si>
  <si>
    <t>二级箱、双面开门、400A、分3路250A</t>
  </si>
  <si>
    <t>二级箱、单面开门、400A、分3路250A</t>
  </si>
  <si>
    <t>二级箱、总160A、1路100A</t>
  </si>
  <si>
    <t>三级箱、1路63A</t>
  </si>
  <si>
    <t>三级箱、1路40A</t>
  </si>
  <si>
    <t>1路100A</t>
  </si>
  <si>
    <t>40A空开、40/390漏电1个、40/290漏电1个</t>
  </si>
  <si>
    <t>总100A、3路63/490</t>
  </si>
  <si>
    <t>二级箱、总100A、3路40A、四级漏开</t>
  </si>
  <si>
    <t>总400、分2路250</t>
  </si>
  <si>
    <t>总400、分2路250、带计量</t>
  </si>
  <si>
    <t>总400、分4路100/490、2路83/290带5*63插座</t>
  </si>
  <si>
    <t>总400、分4路100/490、/2路63/290带5*63</t>
  </si>
  <si>
    <t>总400、分4路100/490/2路63/290带插座5*63</t>
  </si>
  <si>
    <t>总400分3路250</t>
  </si>
  <si>
    <t>带架子</t>
  </si>
  <si>
    <t>2021.06</t>
  </si>
  <si>
    <t>35平</t>
  </si>
  <si>
    <t>盘</t>
  </si>
  <si>
    <t>50平</t>
  </si>
  <si>
    <t>25平</t>
  </si>
  <si>
    <t>YJV3*95+2*50</t>
  </si>
  <si>
    <t>105国道工程</t>
  </si>
  <si>
    <t>35MM5芯</t>
  </si>
  <si>
    <t>3*95+2*50</t>
  </si>
  <si>
    <t>青县谭缺屯工地</t>
  </si>
  <si>
    <t>王杰</t>
  </si>
  <si>
    <t>电缆线</t>
  </si>
  <si>
    <t>YJV226*3+4*1</t>
  </si>
  <si>
    <t xml:space="preserve">C1#洞、C1-1#洞，C2#洞、C3#洞，C4#洞工区
</t>
  </si>
  <si>
    <t>朝阳一标</t>
  </si>
  <si>
    <t>YJV3*10+6*1</t>
  </si>
  <si>
    <t>YJV223*185+1*95</t>
  </si>
  <si>
    <t>YJV223*150+70*1</t>
  </si>
  <si>
    <t>YJV223*185+95*1</t>
  </si>
  <si>
    <t>YJLV22 3*185+1</t>
  </si>
  <si>
    <t>50平方/5芯</t>
  </si>
  <si>
    <t>承德偏岭</t>
  </si>
  <si>
    <t>25平方/5芯</t>
  </si>
  <si>
    <t>35平方/5芯</t>
  </si>
  <si>
    <t>16平方/5芯</t>
  </si>
  <si>
    <t>橡胶电缆</t>
  </si>
  <si>
    <t>25平方</t>
  </si>
  <si>
    <t>6平方</t>
  </si>
  <si>
    <t>4平方</t>
  </si>
  <si>
    <t>95平方</t>
  </si>
  <si>
    <t>2.5平方</t>
  </si>
  <si>
    <t>重型橡套软电缆</t>
  </si>
  <si>
    <t>YCW 450/750V 3×35㎜2+1×16㎜2</t>
  </si>
  <si>
    <t>YCW 450/750V 3×10㎜2+1×6㎜2</t>
  </si>
  <si>
    <t>YJLV3×70+2×35mm2</t>
  </si>
  <si>
    <t>YJLV22-26/35kV 3×150MM2</t>
  </si>
  <si>
    <t>铝芯电缆</t>
  </si>
  <si>
    <t>3*90+2*50</t>
  </si>
  <si>
    <t>九</t>
  </si>
  <si>
    <t>橡套线</t>
  </si>
  <si>
    <t>95平</t>
  </si>
  <si>
    <t>护套线</t>
  </si>
  <si>
    <t>16平</t>
  </si>
  <si>
    <t>油岔枕</t>
  </si>
  <si>
    <t>33.5-3.5</t>
  </si>
  <si>
    <t>电焊管</t>
  </si>
  <si>
    <t>DN150</t>
  </si>
  <si>
    <t>DN125</t>
  </si>
  <si>
    <t>DN80</t>
  </si>
  <si>
    <t>DN100</t>
  </si>
  <si>
    <t>火工品箱</t>
  </si>
  <si>
    <t>辽西北二期朝阳一标</t>
  </si>
  <si>
    <t>梅汕一工地</t>
  </si>
  <si>
    <t>周宁</t>
  </si>
  <si>
    <t>梅汕</t>
  </si>
  <si>
    <t>拉森桩</t>
  </si>
  <si>
    <t>沙溪镇</t>
  </si>
  <si>
    <t>刘屹</t>
  </si>
  <si>
    <t>二级闸箱</t>
  </si>
  <si>
    <t>60型十字盘塔梯</t>
  </si>
  <si>
    <t>钢爬梯</t>
  </si>
  <si>
    <t>3.5m*2.4m</t>
  </si>
  <si>
    <t>2020.9</t>
  </si>
  <si>
    <t>汉口管廊工地</t>
  </si>
  <si>
    <t>牛志斌</t>
  </si>
  <si>
    <t>汉口管廊</t>
  </si>
  <si>
    <t>2805*2040</t>
  </si>
  <si>
    <t>动车城工地</t>
  </si>
  <si>
    <t>1050*2040</t>
  </si>
  <si>
    <t>2.805m*2.2m</t>
  </si>
  <si>
    <t>60881.94</t>
  </si>
  <si>
    <t>39767.85</t>
  </si>
  <si>
    <t>2.865m*2.5m</t>
  </si>
  <si>
    <t>28355.02</t>
  </si>
  <si>
    <t>围栏</t>
  </si>
  <si>
    <t>2040mm*1200mm</t>
  </si>
  <si>
    <t>2018.6</t>
  </si>
  <si>
    <t>2018.5</t>
  </si>
  <si>
    <t>2017.12</t>
  </si>
  <si>
    <t>2019.7</t>
  </si>
  <si>
    <t>施工围栏</t>
  </si>
  <si>
    <t>2.04m*1.2m</t>
  </si>
  <si>
    <t>带耳片</t>
  </si>
  <si>
    <t>运费</t>
  </si>
  <si>
    <t>趟</t>
  </si>
  <si>
    <t>2.765m*2m</t>
  </si>
  <si>
    <t>2.865m*2m</t>
  </si>
  <si>
    <t>222000</t>
  </si>
  <si>
    <t>2m*0.75m</t>
  </si>
  <si>
    <t>120000</t>
  </si>
  <si>
    <t>12*12㎝</t>
  </si>
  <si>
    <t>5*10*4m</t>
  </si>
  <si>
    <t>10*10*4m</t>
  </si>
  <si>
    <t>5*10*4</t>
  </si>
  <si>
    <t>10*10*4</t>
  </si>
  <si>
    <t>0.1*0.1*4m</t>
  </si>
  <si>
    <t>0.05*0.1*4m</t>
  </si>
  <si>
    <t>50mm*100mm</t>
  </si>
  <si>
    <t>2021.05</t>
  </si>
  <si>
    <t>50*100mm</t>
  </si>
  <si>
    <t>0.05*0.1*3m</t>
  </si>
  <si>
    <t>0.05*0.1*2m</t>
  </si>
  <si>
    <t>1.8m*8.8m*18mm</t>
  </si>
  <si>
    <t>2021.08</t>
  </si>
  <si>
    <t>1830*915*12mm</t>
  </si>
  <si>
    <t>1.4m*1.5m*18</t>
  </si>
  <si>
    <t>1.2m*1.5m*18</t>
  </si>
  <si>
    <t>1.5m*1.2m*18</t>
  </si>
  <si>
    <t>915*1830*12mm</t>
  </si>
  <si>
    <t>1220*2440*12mm</t>
  </si>
  <si>
    <t>1.4*8.8m</t>
  </si>
  <si>
    <t>1.8*8.8m</t>
  </si>
  <si>
    <t>1.6*1.5m</t>
  </si>
  <si>
    <t>1.2*1.5m</t>
  </si>
  <si>
    <t>1.5*1.5m</t>
  </si>
  <si>
    <t>1.4*1.5m</t>
  </si>
  <si>
    <t>水箱</t>
  </si>
  <si>
    <t>2019.6</t>
  </si>
  <si>
    <t>防冻水箱</t>
  </si>
  <si>
    <t>20立方米</t>
  </si>
  <si>
    <t>2m*2m*2m</t>
  </si>
  <si>
    <t>安全网</t>
  </si>
  <si>
    <t>2019-3</t>
  </si>
  <si>
    <t>转换柜</t>
  </si>
  <si>
    <t>铁质水箱</t>
  </si>
  <si>
    <t>彩钢围墙</t>
  </si>
  <si>
    <t>12m*24m</t>
  </si>
  <si>
    <t>座</t>
  </si>
  <si>
    <t>DN40</t>
  </si>
  <si>
    <t>2.4*6.8米</t>
  </si>
  <si>
    <t>LED照明灯</t>
  </si>
  <si>
    <t>300w</t>
  </si>
  <si>
    <t>再生钢轨</t>
  </si>
  <si>
    <t>2020.09</t>
  </si>
  <si>
    <t>43kg*1.5m</t>
  </si>
  <si>
    <t>50kg*2.1m</t>
  </si>
  <si>
    <t>跨度8米</t>
  </si>
  <si>
    <t>钢踏板</t>
  </si>
  <si>
    <t>1.5*0.24m,壁厚1.2mm</t>
  </si>
  <si>
    <t>养护棉被</t>
  </si>
  <si>
    <t>4米*8米</t>
  </si>
  <si>
    <t>苫布（防水）</t>
  </si>
  <si>
    <t>10米*8米</t>
  </si>
  <si>
    <t>螺丝</t>
  </si>
  <si>
    <t>M22*60</t>
  </si>
  <si>
    <t>Φ25</t>
  </si>
  <si>
    <t>十</t>
  </si>
  <si>
    <t>打包式集装箱式房</t>
  </si>
  <si>
    <t>2018.12</t>
  </si>
  <si>
    <t>集装箱式可移动厕所(男女厕)</t>
  </si>
  <si>
    <t>集装箱式可移动厕所(男厕)</t>
  </si>
  <si>
    <t>3*6*2.8m，岩棉彩钢房</t>
  </si>
  <si>
    <t>集装箱货架</t>
  </si>
  <si>
    <t>2*0.5*2米，4层</t>
  </si>
  <si>
    <t>钢结构板房</t>
  </si>
  <si>
    <r>
      <t>填写说明：根据计划提报内容要求按周转材料分类填写，内容不足可补充，</t>
    </r>
    <r>
      <rPr>
        <b/>
        <sz val="12"/>
        <rFont val="宋体"/>
        <family val="3"/>
        <charset val="134"/>
      </rPr>
      <t>材料名称统一，不同规格型号的周转材料填写要清晰（必填），有设计图号的（必填），存放地点要写详尽</t>
    </r>
    <r>
      <rPr>
        <sz val="12"/>
        <rFont val="宋体"/>
        <family val="3"/>
        <charset val="134"/>
      </rPr>
      <t>。普通钢模（按照标准化图纸设计的桥墩、墩帽、承台、涵洞模板等）；异形钢模（连续梁主边墩、固定墩、门式墩、矩形墩、空心墩内外模、坡比墩、护栏模板、涵洞模板、桥面系各类模板、避车洞模板、洞门模板、0#块模板、现浇梁模板、6015（3015）标准建筑模板等）。墩柱模板：按照公路、普通铁路与高速铁路墩型分类，隧道衬砌台车:按照铁路单线、双线及公路分类。状况：是否良好等，使用情况：在用或闲置。</t>
    </r>
  </si>
  <si>
    <t>中铁六局集团( 广州公司   )公司周转材料信息管理台账</t>
  </si>
  <si>
    <t>铁路用墩柱钢模板</t>
  </si>
  <si>
    <t>双线，实心墩</t>
  </si>
  <si>
    <t>菏泽卓锐机械设备有限公司</t>
  </si>
  <si>
    <t>广东省梅州市兴宁市技工学校隔壁中国中铁</t>
  </si>
  <si>
    <t>成鑫</t>
  </si>
  <si>
    <t>中铁六局集团有限公司梅龙铁路(MLSG-3标)项目经理部</t>
  </si>
  <si>
    <t>中铁六局广州公司</t>
  </si>
  <si>
    <t>流水槽模板</t>
  </si>
  <si>
    <t>山东桥港重工机械有限公司</t>
  </si>
  <si>
    <t>仰拱和水沟钢模板</t>
  </si>
  <si>
    <t>3m*12.1m</t>
  </si>
  <si>
    <t>隧道加宽段模板</t>
  </si>
  <si>
    <t>隧道渐变段模板</t>
  </si>
  <si>
    <t>12m,(12+2)mm不锈钢面板</t>
  </si>
  <si>
    <t>1.5*3m</t>
  </si>
  <si>
    <t>江苏九洲桥梁工程有限公司</t>
  </si>
  <si>
    <t>贝雷销子</t>
  </si>
  <si>
    <t>1.5*0.9m</t>
  </si>
  <si>
    <t>支撑螺栓</t>
  </si>
  <si>
    <t>φ1.5m*11m</t>
  </si>
  <si>
    <t>φ1.9m*1.5m，φ1.25m*1.5m，φ1.2m*0.5m</t>
  </si>
  <si>
    <r>
      <rPr>
        <sz val="12"/>
        <rFont val="宋体"/>
        <family val="3"/>
        <charset val="134"/>
      </rPr>
      <t>填写说明：根据计划提报内容要求按周转材料分类填写，内容不足可补充，</t>
    </r>
    <r>
      <rPr>
        <b/>
        <sz val="12"/>
        <rFont val="宋体"/>
        <family val="3"/>
        <charset val="134"/>
      </rPr>
      <t>材料名称统一，不同规格型号的周转材料填写要清晰（必填），有设计图号的（必填），存放地点要写详尽</t>
    </r>
    <r>
      <rPr>
        <sz val="12"/>
        <rFont val="宋体"/>
        <family val="3"/>
        <charset val="134"/>
      </rPr>
      <t>。普通钢模（按照标准化图纸设计的桥墩、墩帽、承台、涵洞模板等）；异形钢模（连续梁主边墩、固定墩、门式墩、矩形墩、空心墩内外模、坡比墩、护栏模板、涵洞模板、桥面系各类模板、避车洞模板、洞门模板、0#块模板、现浇梁模板、6015（3015）标准建筑模板等）。墩柱模板：按照公路、普通铁路与高速铁路墩型分类，隧道衬砌台车:按照铁路单线、双线及公路分类。状况：是否良好等，使用情况：在用或闲置。</t>
    </r>
  </si>
  <si>
    <t>中铁六局集团(丰桥)公司周转材料信息管理台账</t>
  </si>
  <si>
    <t>重量（吨）</t>
  </si>
  <si>
    <t>设计图号</t>
  </si>
  <si>
    <t>周转料生产单位</t>
  </si>
  <si>
    <t>原值（含税）</t>
  </si>
  <si>
    <t>现值（不含税）</t>
  </si>
  <si>
    <t>丰桥公司</t>
  </si>
  <si>
    <t>产业化构件模台</t>
  </si>
  <si>
    <t>2.6*6.5</t>
  </si>
  <si>
    <t>北京隆华鑫盛商贸有限公司</t>
  </si>
  <si>
    <t>京丰谷分公司</t>
  </si>
  <si>
    <t>李林宝</t>
  </si>
  <si>
    <t>3.5*6.5</t>
  </si>
  <si>
    <t>楼梯模具</t>
  </si>
  <si>
    <t>槽钢框架</t>
  </si>
  <si>
    <t>4m*2.5m</t>
  </si>
  <si>
    <t>3m*2.5m</t>
  </si>
  <si>
    <t>3.5m*9m</t>
  </si>
  <si>
    <t>灰斗</t>
  </si>
  <si>
    <t>酒店项目叠合板模具</t>
  </si>
  <si>
    <t>天津禹诚机械设备有限公司</t>
  </si>
  <si>
    <t>酒店项目梁柱模具</t>
  </si>
  <si>
    <t>楼梯板模具（洋房）</t>
  </si>
  <si>
    <t>天津易鸿装配式建筑科技研发有限公司</t>
  </si>
  <si>
    <t>楼梯板模具（中航）</t>
  </si>
  <si>
    <t>济南联合众为建筑科技有限公司</t>
  </si>
  <si>
    <t>线盒工装铁片（中航）</t>
  </si>
  <si>
    <t>叠合板模具（门头沟）</t>
  </si>
  <si>
    <t>楼梯模具（门头沟）</t>
  </si>
  <si>
    <t>内墙板模具（门头沟）</t>
  </si>
  <si>
    <t>预制梁模具（门头沟）</t>
  </si>
  <si>
    <t>预制柱模具（门头沟）</t>
  </si>
  <si>
    <t>构件模台</t>
  </si>
  <si>
    <t>墙板运输工装</t>
  </si>
  <si>
    <t>角钢加固件</t>
  </si>
  <si>
    <t>墙板存储架</t>
  </si>
  <si>
    <t>轨模起拱胎</t>
  </si>
  <si>
    <t>停用</t>
  </si>
  <si>
    <t>北京分公司东侧10T</t>
  </si>
  <si>
    <t>李涛涛</t>
  </si>
  <si>
    <t>北京分公司</t>
  </si>
  <si>
    <t>岔枕壳体压制胎</t>
  </si>
  <si>
    <t>北京分公司结构厂房</t>
  </si>
  <si>
    <t>CIIIA轨枕壳体模具</t>
  </si>
  <si>
    <t>CIIIA</t>
  </si>
  <si>
    <t>折弯机</t>
  </si>
  <si>
    <t>金属制品*墩身模板</t>
  </si>
  <si>
    <r>
      <rPr>
        <sz val="10"/>
        <rFont val="宋体"/>
        <family val="3"/>
        <charset val="134"/>
        <scheme val="minor"/>
      </rPr>
      <t>2.1</t>
    </r>
    <r>
      <rPr>
        <sz val="10"/>
        <rFont val="宋体"/>
        <family val="3"/>
        <charset val="134"/>
        <scheme val="minor"/>
      </rPr>
      <t>1</t>
    </r>
  </si>
  <si>
    <t>方形墩帽</t>
  </si>
  <si>
    <t>S-Ⅱ-26b</t>
  </si>
  <si>
    <t>江苏省交通规格化设计院股份有限公司</t>
  </si>
  <si>
    <t>无锡豪威金属构件有限公司</t>
  </si>
  <si>
    <t>无锡黄石大桥</t>
  </si>
  <si>
    <t>李旭阳</t>
  </si>
  <si>
    <t>丰桥公司黄石项目部</t>
  </si>
  <si>
    <r>
      <rPr>
        <sz val="10"/>
        <rFont val="宋体"/>
        <family val="3"/>
        <charset val="134"/>
        <scheme val="minor"/>
      </rPr>
      <t>2.12</t>
    </r>
  </si>
  <si>
    <t>花瓶墩帽</t>
  </si>
  <si>
    <t>S-Ⅱ-35b</t>
  </si>
  <si>
    <r>
      <rPr>
        <sz val="10"/>
        <rFont val="宋体"/>
        <family val="3"/>
        <charset val="134"/>
        <scheme val="minor"/>
      </rPr>
      <t>2.13</t>
    </r>
  </si>
  <si>
    <t>2m*2m墩身</t>
  </si>
  <si>
    <t>S-Ⅱ-44b</t>
  </si>
  <si>
    <r>
      <rPr>
        <sz val="10"/>
        <rFont val="宋体"/>
        <family val="3"/>
        <charset val="134"/>
        <scheme val="minor"/>
      </rPr>
      <t>2.14</t>
    </r>
  </si>
  <si>
    <t>2.5m*2.5m墩身</t>
  </si>
  <si>
    <t>S-Ⅱ-48b</t>
  </si>
  <si>
    <r>
      <rPr>
        <sz val="10"/>
        <rFont val="宋体"/>
        <family val="3"/>
        <charset val="134"/>
        <scheme val="minor"/>
      </rPr>
      <t>2.15</t>
    </r>
  </si>
  <si>
    <t>S-Ⅱ-37b</t>
  </si>
  <si>
    <t>南通奥宇机械有限公司</t>
  </si>
  <si>
    <r>
      <rPr>
        <sz val="10"/>
        <rFont val="宋体"/>
        <family val="3"/>
        <charset val="134"/>
        <scheme val="minor"/>
      </rPr>
      <t>2.16</t>
    </r>
  </si>
  <si>
    <t>墩身及系梁</t>
  </si>
  <si>
    <t>S-Ⅱ-52b</t>
  </si>
  <si>
    <r>
      <rPr>
        <sz val="10"/>
        <rFont val="宋体"/>
        <family val="3"/>
        <charset val="134"/>
        <scheme val="minor"/>
      </rPr>
      <t>2.17</t>
    </r>
  </si>
  <si>
    <r>
      <rPr>
        <sz val="10"/>
        <rFont val="宋体"/>
        <family val="3"/>
        <charset val="134"/>
        <scheme val="minor"/>
      </rPr>
      <t>2.18</t>
    </r>
  </si>
  <si>
    <t>2000mm*150mm*5mm</t>
  </si>
  <si>
    <t>金塘铺轨基地/综合保税区基地</t>
  </si>
  <si>
    <t>张志远</t>
  </si>
  <si>
    <t>金华线路项目部</t>
  </si>
  <si>
    <r>
      <rPr>
        <sz val="10"/>
        <rFont val="宋体"/>
        <family val="3"/>
        <charset val="134"/>
        <scheme val="minor"/>
      </rPr>
      <t>2.19</t>
    </r>
  </si>
  <si>
    <t>2000mm*350mm*5mm</t>
  </si>
  <si>
    <r>
      <rPr>
        <sz val="10"/>
        <rFont val="宋体"/>
        <family val="3"/>
        <charset val="134"/>
        <scheme val="minor"/>
      </rPr>
      <t>2.20</t>
    </r>
  </si>
  <si>
    <r>
      <rPr>
        <sz val="10"/>
        <color theme="1"/>
        <rFont val="宋体"/>
        <family val="3"/>
        <charset val="134"/>
        <scheme val="minor"/>
      </rPr>
      <t>通桥（2017）4103-</t>
    </r>
    <r>
      <rPr>
        <sz val="10"/>
        <color theme="1"/>
        <rFont val="宋体"/>
        <family val="3"/>
        <charset val="134"/>
      </rPr>
      <t>Ⅱ</t>
    </r>
  </si>
  <si>
    <t>通海长欣工贸有限公司</t>
  </si>
  <si>
    <t>丰桥公司云南项目部</t>
  </si>
  <si>
    <t>李国立</t>
  </si>
  <si>
    <r>
      <rPr>
        <sz val="10"/>
        <rFont val="宋体"/>
        <family val="3"/>
        <charset val="134"/>
        <scheme val="minor"/>
      </rPr>
      <t>2.21</t>
    </r>
  </si>
  <si>
    <t>6.3*8.7*2.5m承台</t>
  </si>
  <si>
    <r>
      <rPr>
        <sz val="10"/>
        <rFont val="宋体"/>
        <family val="3"/>
        <charset val="134"/>
        <scheme val="minor"/>
      </rPr>
      <t>2.22</t>
    </r>
  </si>
  <si>
    <r>
      <rPr>
        <sz val="10"/>
        <rFont val="宋体"/>
        <family val="3"/>
        <charset val="134"/>
        <scheme val="minor"/>
      </rPr>
      <t>2.23</t>
    </r>
  </si>
  <si>
    <t>挡土板模板</t>
  </si>
  <si>
    <r>
      <rPr>
        <sz val="10"/>
        <rFont val="宋体"/>
        <family val="3"/>
        <charset val="134"/>
        <scheme val="minor"/>
      </rPr>
      <t>3.</t>
    </r>
    <r>
      <rPr>
        <sz val="10"/>
        <rFont val="宋体"/>
        <family val="3"/>
        <charset val="134"/>
        <scheme val="minor"/>
      </rPr>
      <t>11</t>
    </r>
  </si>
  <si>
    <t>(2012)2109-24M边梁</t>
  </si>
  <si>
    <t>差</t>
  </si>
  <si>
    <t>混凝土机械分公司</t>
  </si>
  <si>
    <t>自制</t>
  </si>
  <si>
    <t>河北省邢台市信都区107国道白马河大桥北向西300米</t>
  </si>
  <si>
    <t>刘龙飞</t>
  </si>
  <si>
    <t>邢台分公司</t>
  </si>
  <si>
    <r>
      <rPr>
        <sz val="10"/>
        <rFont val="宋体"/>
        <family val="3"/>
        <charset val="134"/>
        <scheme val="minor"/>
      </rPr>
      <t>3.</t>
    </r>
    <r>
      <rPr>
        <sz val="10"/>
        <rFont val="宋体"/>
        <family val="3"/>
        <charset val="134"/>
        <scheme val="minor"/>
      </rPr>
      <t>12</t>
    </r>
  </si>
  <si>
    <t>2101-24M边</t>
  </si>
  <si>
    <r>
      <rPr>
        <sz val="10"/>
        <rFont val="宋体"/>
        <family val="3"/>
        <charset val="134"/>
        <scheme val="minor"/>
      </rPr>
      <t>3.</t>
    </r>
    <r>
      <rPr>
        <sz val="10"/>
        <rFont val="宋体"/>
        <family val="3"/>
        <charset val="134"/>
        <scheme val="minor"/>
      </rPr>
      <t>13</t>
    </r>
  </si>
  <si>
    <t>2101-24M中</t>
  </si>
  <si>
    <r>
      <rPr>
        <sz val="10"/>
        <rFont val="宋体"/>
        <family val="3"/>
        <charset val="134"/>
        <scheme val="minor"/>
      </rPr>
      <t>3.</t>
    </r>
    <r>
      <rPr>
        <sz val="10"/>
        <rFont val="宋体"/>
        <family val="3"/>
        <charset val="134"/>
        <scheme val="minor"/>
      </rPr>
      <t>14</t>
    </r>
  </si>
  <si>
    <t>（2012）32M2101</t>
  </si>
  <si>
    <r>
      <rPr>
        <sz val="10"/>
        <rFont val="宋体"/>
        <family val="3"/>
        <charset val="134"/>
        <scheme val="minor"/>
      </rPr>
      <t>3.</t>
    </r>
    <r>
      <rPr>
        <sz val="10"/>
        <rFont val="宋体"/>
        <family val="3"/>
        <charset val="134"/>
        <scheme val="minor"/>
      </rPr>
      <t>15</t>
    </r>
  </si>
  <si>
    <t>（2012改2017）32M2101</t>
  </si>
  <si>
    <r>
      <rPr>
        <sz val="10"/>
        <rFont val="宋体"/>
        <family val="3"/>
        <charset val="134"/>
        <scheme val="minor"/>
      </rPr>
      <t>3.</t>
    </r>
    <r>
      <rPr>
        <sz val="10"/>
        <rFont val="宋体"/>
        <family val="3"/>
        <charset val="134"/>
        <scheme val="minor"/>
      </rPr>
      <t>16</t>
    </r>
  </si>
  <si>
    <r>
      <rPr>
        <sz val="10"/>
        <rFont val="宋体"/>
        <family val="3"/>
        <charset val="134"/>
        <scheme val="minor"/>
      </rPr>
      <t>3.</t>
    </r>
    <r>
      <rPr>
        <sz val="10"/>
        <rFont val="宋体"/>
        <family val="3"/>
        <charset val="134"/>
        <scheme val="minor"/>
      </rPr>
      <t>17</t>
    </r>
  </si>
  <si>
    <t>(2012)2101-16M边梁</t>
  </si>
  <si>
    <r>
      <rPr>
        <sz val="10"/>
        <rFont val="宋体"/>
        <family val="3"/>
        <charset val="134"/>
        <scheme val="minor"/>
      </rPr>
      <t>3.</t>
    </r>
    <r>
      <rPr>
        <sz val="10"/>
        <rFont val="宋体"/>
        <family val="3"/>
        <charset val="134"/>
        <scheme val="minor"/>
      </rPr>
      <t>18</t>
    </r>
  </si>
  <si>
    <t>(2012)2101-32M边梁</t>
  </si>
  <si>
    <r>
      <rPr>
        <sz val="10"/>
        <rFont val="宋体"/>
        <family val="3"/>
        <charset val="134"/>
        <scheme val="minor"/>
      </rPr>
      <t>3.</t>
    </r>
    <r>
      <rPr>
        <sz val="10"/>
        <rFont val="宋体"/>
        <family val="3"/>
        <charset val="134"/>
        <scheme val="minor"/>
      </rPr>
      <t>19</t>
    </r>
  </si>
  <si>
    <t>(2012）2109-32M边梁</t>
  </si>
  <si>
    <r>
      <rPr>
        <sz val="10"/>
        <rFont val="宋体"/>
        <family val="3"/>
        <charset val="134"/>
        <scheme val="minor"/>
      </rPr>
      <t>3.</t>
    </r>
    <r>
      <rPr>
        <sz val="10"/>
        <rFont val="宋体"/>
        <family val="3"/>
        <charset val="134"/>
        <scheme val="minor"/>
      </rPr>
      <t>20</t>
    </r>
  </si>
  <si>
    <t>(2005改2012)2101-32M中梁</t>
  </si>
  <si>
    <r>
      <rPr>
        <sz val="10"/>
        <rFont val="宋体"/>
        <family val="3"/>
        <charset val="134"/>
        <scheme val="minor"/>
      </rPr>
      <t>3.</t>
    </r>
    <r>
      <rPr>
        <sz val="10"/>
        <rFont val="宋体"/>
        <family val="3"/>
        <charset val="134"/>
        <scheme val="minor"/>
      </rPr>
      <t>21</t>
    </r>
  </si>
  <si>
    <t>(2012)2109-32M边梁</t>
  </si>
  <si>
    <r>
      <rPr>
        <sz val="10"/>
        <rFont val="宋体"/>
        <family val="3"/>
        <charset val="134"/>
        <scheme val="minor"/>
      </rPr>
      <t>3.</t>
    </r>
    <r>
      <rPr>
        <sz val="10"/>
        <rFont val="宋体"/>
        <family val="3"/>
        <charset val="134"/>
        <scheme val="minor"/>
      </rPr>
      <t>22</t>
    </r>
  </si>
  <si>
    <t>2101-32M底模</t>
  </si>
  <si>
    <r>
      <rPr>
        <sz val="10"/>
        <rFont val="宋体"/>
        <family val="3"/>
        <charset val="134"/>
        <scheme val="minor"/>
      </rPr>
      <t>3.</t>
    </r>
    <r>
      <rPr>
        <sz val="10"/>
        <rFont val="宋体"/>
        <family val="3"/>
        <charset val="134"/>
        <scheme val="minor"/>
      </rPr>
      <t>23</t>
    </r>
  </si>
  <si>
    <t xml:space="preserve"> (2012)2101-24米中梁</t>
  </si>
  <si>
    <t>密云北京分公司内存放</t>
  </si>
  <si>
    <t>田腾飞</t>
  </si>
  <si>
    <r>
      <rPr>
        <sz val="10"/>
        <rFont val="宋体"/>
        <family val="3"/>
        <charset val="134"/>
        <scheme val="minor"/>
      </rPr>
      <t>3.</t>
    </r>
    <r>
      <rPr>
        <sz val="10"/>
        <rFont val="宋体"/>
        <family val="3"/>
        <charset val="134"/>
        <scheme val="minor"/>
      </rPr>
      <t>44</t>
    </r>
  </si>
  <si>
    <t>2101-32m（含端模、侧模）</t>
  </si>
  <si>
    <t>北京分公司自制</t>
  </si>
  <si>
    <t>廊坊永清</t>
  </si>
  <si>
    <t>津兴项目部</t>
  </si>
  <si>
    <r>
      <rPr>
        <sz val="10"/>
        <rFont val="宋体"/>
        <family val="3"/>
        <charset val="134"/>
        <scheme val="minor"/>
      </rPr>
      <t>3.</t>
    </r>
    <r>
      <rPr>
        <sz val="10"/>
        <rFont val="宋体"/>
        <family val="3"/>
        <charset val="134"/>
        <scheme val="minor"/>
      </rPr>
      <t>45</t>
    </r>
  </si>
  <si>
    <t>2101-32m（底模）</t>
  </si>
  <si>
    <r>
      <rPr>
        <sz val="10"/>
        <rFont val="宋体"/>
        <family val="3"/>
        <charset val="134"/>
        <scheme val="minor"/>
      </rPr>
      <t>3.</t>
    </r>
    <r>
      <rPr>
        <sz val="10"/>
        <rFont val="宋体"/>
        <family val="3"/>
        <charset val="134"/>
        <scheme val="minor"/>
      </rPr>
      <t>46</t>
    </r>
  </si>
  <si>
    <t>2109-32m（含端模、侧模）</t>
  </si>
  <si>
    <r>
      <rPr>
        <sz val="10"/>
        <rFont val="宋体"/>
        <family val="3"/>
        <charset val="134"/>
        <scheme val="minor"/>
      </rPr>
      <t>3.</t>
    </r>
    <r>
      <rPr>
        <sz val="10"/>
        <rFont val="宋体"/>
        <family val="3"/>
        <charset val="134"/>
        <scheme val="minor"/>
      </rPr>
      <t>47</t>
    </r>
  </si>
  <si>
    <t>2101-24m（含端模、侧模）</t>
  </si>
  <si>
    <r>
      <rPr>
        <sz val="10"/>
        <rFont val="宋体"/>
        <family val="3"/>
        <charset val="134"/>
        <scheme val="minor"/>
      </rPr>
      <t>3.</t>
    </r>
    <r>
      <rPr>
        <sz val="10"/>
        <rFont val="宋体"/>
        <family val="3"/>
        <charset val="134"/>
        <scheme val="minor"/>
      </rPr>
      <t>48</t>
    </r>
  </si>
  <si>
    <t>2101-32m非标梁模板（含端模、侧模）</t>
  </si>
  <si>
    <r>
      <rPr>
        <sz val="10"/>
        <rFont val="宋体"/>
        <family val="3"/>
        <charset val="134"/>
        <scheme val="minor"/>
      </rPr>
      <t>3.</t>
    </r>
    <r>
      <rPr>
        <sz val="10"/>
        <rFont val="宋体"/>
        <family val="3"/>
        <charset val="134"/>
        <scheme val="minor"/>
      </rPr>
      <t>49</t>
    </r>
  </si>
  <si>
    <t>T梁底模</t>
  </si>
  <si>
    <t>2101-32m非标梁模板（底模）</t>
  </si>
  <si>
    <r>
      <rPr>
        <sz val="10"/>
        <rFont val="宋体"/>
        <family val="3"/>
        <charset val="134"/>
        <scheme val="minor"/>
      </rPr>
      <t>3.</t>
    </r>
    <r>
      <rPr>
        <sz val="10"/>
        <rFont val="宋体"/>
        <family val="3"/>
        <charset val="134"/>
        <scheme val="minor"/>
      </rPr>
      <t>50</t>
    </r>
  </si>
  <si>
    <t>T梁模型</t>
  </si>
  <si>
    <t>32米2101（2017）</t>
  </si>
  <si>
    <r>
      <rPr>
        <sz val="10"/>
        <rFont val="宋体"/>
        <family val="3"/>
        <charset val="134"/>
        <scheme val="minor"/>
      </rPr>
      <t>3.</t>
    </r>
    <r>
      <rPr>
        <sz val="10"/>
        <rFont val="宋体"/>
        <family val="3"/>
        <charset val="134"/>
        <scheme val="minor"/>
      </rPr>
      <t>51</t>
    </r>
  </si>
  <si>
    <t>32米2109（2012）</t>
  </si>
  <si>
    <r>
      <rPr>
        <sz val="10"/>
        <rFont val="宋体"/>
        <family val="3"/>
        <charset val="134"/>
        <scheme val="minor"/>
      </rPr>
      <t>3.</t>
    </r>
    <r>
      <rPr>
        <sz val="10"/>
        <rFont val="宋体"/>
        <family val="3"/>
        <charset val="134"/>
        <scheme val="minor"/>
      </rPr>
      <t>52</t>
    </r>
  </si>
  <si>
    <t>32米</t>
  </si>
  <si>
    <r>
      <rPr>
        <sz val="10"/>
        <rFont val="宋体"/>
        <family val="3"/>
        <charset val="134"/>
        <scheme val="minor"/>
      </rPr>
      <t>3.</t>
    </r>
    <r>
      <rPr>
        <sz val="10"/>
        <rFont val="宋体"/>
        <family val="3"/>
        <charset val="134"/>
        <scheme val="minor"/>
      </rPr>
      <t>53</t>
    </r>
  </si>
  <si>
    <t>32米边模</t>
  </si>
  <si>
    <t>通桥（2017）2101-I</t>
  </si>
  <si>
    <t>四川东泉机械设备制造有限公司</t>
  </si>
  <si>
    <t>东泉</t>
  </si>
  <si>
    <t>2010.9自制</t>
  </si>
  <si>
    <t>太原分公司</t>
  </si>
  <si>
    <t>张昭萍</t>
  </si>
  <si>
    <r>
      <rPr>
        <sz val="10"/>
        <rFont val="宋体"/>
        <family val="3"/>
        <charset val="134"/>
        <scheme val="minor"/>
      </rPr>
      <t>3.</t>
    </r>
    <r>
      <rPr>
        <sz val="10"/>
        <rFont val="宋体"/>
        <family val="3"/>
        <charset val="134"/>
        <scheme val="minor"/>
      </rPr>
      <t>54</t>
    </r>
  </si>
  <si>
    <t>中铁丰桥桥梁有限公司密云分公司</t>
  </si>
  <si>
    <t>密云</t>
  </si>
  <si>
    <t>2020.8自制</t>
  </si>
  <si>
    <r>
      <rPr>
        <sz val="10"/>
        <rFont val="宋体"/>
        <family val="3"/>
        <charset val="134"/>
        <scheme val="minor"/>
      </rPr>
      <t>3.</t>
    </r>
    <r>
      <rPr>
        <sz val="10"/>
        <rFont val="宋体"/>
        <family val="3"/>
        <charset val="134"/>
        <scheme val="minor"/>
      </rPr>
      <t>55</t>
    </r>
  </si>
  <si>
    <t>32米底模</t>
  </si>
  <si>
    <r>
      <rPr>
        <sz val="10"/>
        <rFont val="宋体"/>
        <family val="3"/>
        <charset val="134"/>
        <scheme val="minor"/>
      </rPr>
      <t>3.</t>
    </r>
    <r>
      <rPr>
        <sz val="10"/>
        <rFont val="宋体"/>
        <family val="3"/>
        <charset val="134"/>
        <scheme val="minor"/>
      </rPr>
      <t>56</t>
    </r>
  </si>
  <si>
    <t>2010.10自制</t>
  </si>
  <si>
    <r>
      <rPr>
        <sz val="10"/>
        <rFont val="宋体"/>
        <family val="3"/>
        <charset val="134"/>
        <scheme val="minor"/>
      </rPr>
      <t>3.</t>
    </r>
    <r>
      <rPr>
        <sz val="10"/>
        <rFont val="宋体"/>
        <family val="3"/>
        <charset val="134"/>
        <scheme val="minor"/>
      </rPr>
      <t>57</t>
    </r>
  </si>
  <si>
    <t>24米边模</t>
  </si>
  <si>
    <r>
      <rPr>
        <sz val="10"/>
        <rFont val="宋体"/>
        <family val="3"/>
        <charset val="134"/>
        <scheme val="minor"/>
      </rPr>
      <t>3.</t>
    </r>
    <r>
      <rPr>
        <sz val="10"/>
        <rFont val="宋体"/>
        <family val="3"/>
        <charset val="134"/>
        <scheme val="minor"/>
      </rPr>
      <t>61</t>
    </r>
  </si>
  <si>
    <t>丰桥公司北京分公司</t>
  </si>
  <si>
    <t>香格里拉项目部</t>
  </si>
  <si>
    <r>
      <rPr>
        <sz val="10"/>
        <rFont val="宋体"/>
        <family val="3"/>
        <charset val="134"/>
        <scheme val="minor"/>
      </rPr>
      <t>3.</t>
    </r>
    <r>
      <rPr>
        <sz val="10"/>
        <rFont val="宋体"/>
        <family val="3"/>
        <charset val="134"/>
        <scheme val="minor"/>
      </rPr>
      <t>62</t>
    </r>
  </si>
  <si>
    <r>
      <rPr>
        <sz val="10"/>
        <rFont val="宋体"/>
        <family val="3"/>
        <charset val="134"/>
        <scheme val="minor"/>
      </rPr>
      <t>3.</t>
    </r>
    <r>
      <rPr>
        <sz val="10"/>
        <rFont val="宋体"/>
        <family val="3"/>
        <charset val="134"/>
        <scheme val="minor"/>
      </rPr>
      <t>63</t>
    </r>
  </si>
  <si>
    <t>2109-32米</t>
  </si>
  <si>
    <t>通桥（2012）2109-I</t>
  </si>
  <si>
    <t>黑龙江省安达市卧里屯乡</t>
  </si>
  <si>
    <t>白曜榕</t>
  </si>
  <si>
    <t>丰桥公司黑龙江分公司</t>
  </si>
  <si>
    <r>
      <rPr>
        <sz val="10"/>
        <rFont val="宋体"/>
        <family val="3"/>
        <charset val="134"/>
        <scheme val="minor"/>
      </rPr>
      <t>3.</t>
    </r>
    <r>
      <rPr>
        <sz val="10"/>
        <rFont val="宋体"/>
        <family val="3"/>
        <charset val="134"/>
        <scheme val="minor"/>
      </rPr>
      <t>64</t>
    </r>
  </si>
  <si>
    <t>32m</t>
  </si>
  <si>
    <r>
      <rPr>
        <sz val="10"/>
        <rFont val="宋体"/>
        <family val="3"/>
        <charset val="134"/>
        <scheme val="minor"/>
      </rPr>
      <t>3.</t>
    </r>
    <r>
      <rPr>
        <sz val="10"/>
        <rFont val="宋体"/>
        <family val="3"/>
        <charset val="134"/>
        <scheme val="minor"/>
      </rPr>
      <t>65</t>
    </r>
  </si>
  <si>
    <t>再用</t>
  </si>
  <si>
    <r>
      <rPr>
        <sz val="10"/>
        <rFont val="宋体"/>
        <family val="3"/>
        <charset val="134"/>
        <scheme val="minor"/>
      </rPr>
      <t>3.</t>
    </r>
    <r>
      <rPr>
        <sz val="10"/>
        <rFont val="宋体"/>
        <family val="3"/>
        <charset val="134"/>
        <scheme val="minor"/>
      </rPr>
      <t>66</t>
    </r>
  </si>
  <si>
    <t>通桥（2017）2101-II</t>
  </si>
  <si>
    <r>
      <rPr>
        <sz val="10"/>
        <rFont val="宋体"/>
        <family val="3"/>
        <charset val="134"/>
        <scheme val="minor"/>
      </rPr>
      <t>3.</t>
    </r>
    <r>
      <rPr>
        <sz val="10"/>
        <rFont val="宋体"/>
        <family val="3"/>
        <charset val="134"/>
        <scheme val="minor"/>
      </rPr>
      <t>67</t>
    </r>
  </si>
  <si>
    <t>通桥（2012）2109</t>
  </si>
  <si>
    <t>通海大众异型钢模板有限公司</t>
  </si>
  <si>
    <t>2020年</t>
  </si>
  <si>
    <r>
      <rPr>
        <sz val="10"/>
        <rFont val="宋体"/>
        <family val="3"/>
        <charset val="134"/>
        <scheme val="minor"/>
      </rPr>
      <t>3.</t>
    </r>
    <r>
      <rPr>
        <sz val="10"/>
        <rFont val="宋体"/>
        <family val="3"/>
        <charset val="134"/>
        <scheme val="minor"/>
      </rPr>
      <t>68</t>
    </r>
  </si>
  <si>
    <r>
      <rPr>
        <sz val="10"/>
        <rFont val="宋体"/>
        <family val="3"/>
        <charset val="134"/>
        <scheme val="minor"/>
      </rPr>
      <t>通桥（2012）2109-</t>
    </r>
    <r>
      <rPr>
        <sz val="10"/>
        <rFont val="宋体"/>
        <family val="3"/>
        <charset val="134"/>
      </rPr>
      <t>Ⅱ</t>
    </r>
  </si>
  <si>
    <t>2019年</t>
  </si>
  <si>
    <r>
      <rPr>
        <sz val="10"/>
        <rFont val="宋体"/>
        <family val="3"/>
        <charset val="134"/>
        <scheme val="minor"/>
      </rPr>
      <t>3.</t>
    </r>
    <r>
      <rPr>
        <sz val="10"/>
        <rFont val="宋体"/>
        <family val="3"/>
        <charset val="134"/>
        <scheme val="minor"/>
      </rPr>
      <t>69</t>
    </r>
  </si>
  <si>
    <t>通桥(2012)2101</t>
  </si>
  <si>
    <t>2015年</t>
  </si>
  <si>
    <r>
      <rPr>
        <sz val="10"/>
        <rFont val="宋体"/>
        <family val="3"/>
        <charset val="134"/>
        <scheme val="minor"/>
      </rPr>
      <t>3.</t>
    </r>
    <r>
      <rPr>
        <sz val="10"/>
        <rFont val="宋体"/>
        <family val="3"/>
        <charset val="134"/>
        <scheme val="minor"/>
      </rPr>
      <t>70</t>
    </r>
  </si>
  <si>
    <r>
      <rPr>
        <sz val="10"/>
        <rFont val="宋体"/>
        <family val="3"/>
        <charset val="134"/>
        <scheme val="minor"/>
      </rPr>
      <t>3.</t>
    </r>
    <r>
      <rPr>
        <sz val="10"/>
        <rFont val="宋体"/>
        <family val="3"/>
        <charset val="134"/>
        <scheme val="minor"/>
      </rPr>
      <t>71</t>
    </r>
  </si>
  <si>
    <t>密云自制</t>
  </si>
  <si>
    <t>永清分公司</t>
  </si>
  <si>
    <t>丰桥公司永清分公司</t>
  </si>
  <si>
    <r>
      <rPr>
        <sz val="10"/>
        <rFont val="宋体"/>
        <family val="3"/>
        <charset val="134"/>
        <scheme val="minor"/>
      </rPr>
      <t>3.</t>
    </r>
    <r>
      <rPr>
        <sz val="10"/>
        <rFont val="宋体"/>
        <family val="3"/>
        <charset val="134"/>
        <scheme val="minor"/>
      </rPr>
      <t>72</t>
    </r>
  </si>
  <si>
    <r>
      <rPr>
        <sz val="10"/>
        <rFont val="宋体"/>
        <family val="3"/>
        <charset val="134"/>
        <scheme val="minor"/>
      </rPr>
      <t>3.</t>
    </r>
    <r>
      <rPr>
        <sz val="10"/>
        <rFont val="宋体"/>
        <family val="3"/>
        <charset val="134"/>
        <scheme val="minor"/>
      </rPr>
      <t>73</t>
    </r>
  </si>
  <si>
    <r>
      <rPr>
        <sz val="10"/>
        <rFont val="宋体"/>
        <family val="3"/>
        <charset val="134"/>
        <scheme val="minor"/>
      </rPr>
      <t>3.</t>
    </r>
    <r>
      <rPr>
        <sz val="10"/>
        <rFont val="宋体"/>
        <family val="3"/>
        <charset val="134"/>
        <scheme val="minor"/>
      </rPr>
      <t>74</t>
    </r>
  </si>
  <si>
    <t>2109-32m（底模）</t>
  </si>
  <si>
    <r>
      <rPr>
        <sz val="10"/>
        <rFont val="宋体"/>
        <family val="3"/>
        <charset val="134"/>
        <scheme val="minor"/>
      </rPr>
      <t>3.</t>
    </r>
    <r>
      <rPr>
        <sz val="10"/>
        <rFont val="宋体"/>
        <family val="3"/>
        <charset val="134"/>
        <scheme val="minor"/>
      </rPr>
      <t>75</t>
    </r>
  </si>
  <si>
    <r>
      <rPr>
        <sz val="10"/>
        <rFont val="宋体"/>
        <family val="3"/>
        <charset val="134"/>
        <scheme val="minor"/>
      </rPr>
      <t>3.</t>
    </r>
    <r>
      <rPr>
        <sz val="10"/>
        <rFont val="宋体"/>
        <family val="3"/>
        <charset val="134"/>
        <scheme val="minor"/>
      </rPr>
      <t>76</t>
    </r>
  </si>
  <si>
    <t>2101-24m（底模）</t>
  </si>
  <si>
    <r>
      <rPr>
        <sz val="10"/>
        <rFont val="宋体"/>
        <family val="3"/>
        <charset val="134"/>
        <scheme val="minor"/>
      </rPr>
      <t>3.</t>
    </r>
    <r>
      <rPr>
        <sz val="10"/>
        <rFont val="宋体"/>
        <family val="3"/>
        <charset val="134"/>
        <scheme val="minor"/>
      </rPr>
      <t>77</t>
    </r>
  </si>
  <si>
    <r>
      <rPr>
        <sz val="10"/>
        <rFont val="宋体"/>
        <family val="3"/>
        <charset val="134"/>
        <scheme val="minor"/>
      </rPr>
      <t>3.</t>
    </r>
    <r>
      <rPr>
        <sz val="10"/>
        <rFont val="宋体"/>
        <family val="3"/>
        <charset val="134"/>
        <scheme val="minor"/>
      </rPr>
      <t>78</t>
    </r>
  </si>
  <si>
    <r>
      <rPr>
        <sz val="10"/>
        <rFont val="宋体"/>
        <family val="3"/>
        <charset val="134"/>
        <scheme val="minor"/>
      </rPr>
      <t>3.</t>
    </r>
    <r>
      <rPr>
        <sz val="10"/>
        <rFont val="宋体"/>
        <family val="3"/>
        <charset val="134"/>
        <scheme val="minor"/>
      </rPr>
      <t>79</t>
    </r>
  </si>
  <si>
    <t>2101-20m（含端模、侧模）</t>
  </si>
  <si>
    <r>
      <rPr>
        <sz val="10"/>
        <rFont val="宋体"/>
        <family val="3"/>
        <charset val="134"/>
        <scheme val="minor"/>
      </rPr>
      <t>3.</t>
    </r>
    <r>
      <rPr>
        <sz val="10"/>
        <rFont val="宋体"/>
        <family val="3"/>
        <charset val="134"/>
        <scheme val="minor"/>
      </rPr>
      <t>80</t>
    </r>
  </si>
  <si>
    <t>32米T梁底模</t>
  </si>
  <si>
    <t>2101</t>
  </si>
  <si>
    <r>
      <rPr>
        <sz val="10"/>
        <rFont val="宋体"/>
        <family val="3"/>
        <charset val="134"/>
        <scheme val="minor"/>
      </rPr>
      <t>3.</t>
    </r>
    <r>
      <rPr>
        <sz val="10"/>
        <rFont val="宋体"/>
        <family val="3"/>
        <charset val="134"/>
        <scheme val="minor"/>
      </rPr>
      <t>81</t>
    </r>
  </si>
  <si>
    <t>24米T梁边模</t>
  </si>
  <si>
    <r>
      <rPr>
        <sz val="10"/>
        <rFont val="宋体"/>
        <family val="3"/>
        <charset val="134"/>
        <scheme val="minor"/>
      </rPr>
      <t>3.</t>
    </r>
    <r>
      <rPr>
        <sz val="10"/>
        <rFont val="宋体"/>
        <family val="3"/>
        <charset val="134"/>
        <scheme val="minor"/>
      </rPr>
      <t>82</t>
    </r>
  </si>
  <si>
    <r>
      <rPr>
        <sz val="10"/>
        <rFont val="宋体"/>
        <family val="3"/>
        <charset val="134"/>
        <scheme val="minor"/>
      </rPr>
      <t>3.</t>
    </r>
    <r>
      <rPr>
        <sz val="10"/>
        <rFont val="宋体"/>
        <family val="3"/>
        <charset val="134"/>
        <scheme val="minor"/>
      </rPr>
      <t>83</t>
    </r>
  </si>
  <si>
    <t>丰桥公司云南项目部丽江梁场</t>
  </si>
  <si>
    <r>
      <rPr>
        <sz val="10"/>
        <rFont val="宋体"/>
        <family val="3"/>
        <charset val="134"/>
        <scheme val="minor"/>
      </rPr>
      <t>3.</t>
    </r>
    <r>
      <rPr>
        <sz val="10"/>
        <rFont val="宋体"/>
        <family val="3"/>
        <charset val="134"/>
        <scheme val="minor"/>
      </rPr>
      <t>84</t>
    </r>
  </si>
  <si>
    <t>2109-24米</t>
  </si>
  <si>
    <r>
      <rPr>
        <sz val="10"/>
        <rFont val="宋体"/>
        <family val="3"/>
        <charset val="134"/>
        <scheme val="minor"/>
      </rPr>
      <t>3.</t>
    </r>
    <r>
      <rPr>
        <sz val="10"/>
        <rFont val="宋体"/>
        <family val="3"/>
        <charset val="134"/>
        <scheme val="minor"/>
      </rPr>
      <t>85</t>
    </r>
  </si>
  <si>
    <t>2101-32米</t>
  </si>
  <si>
    <r>
      <rPr>
        <sz val="10"/>
        <rFont val="宋体"/>
        <family val="3"/>
        <charset val="134"/>
        <scheme val="minor"/>
      </rPr>
      <t>3.</t>
    </r>
    <r>
      <rPr>
        <sz val="10"/>
        <rFont val="宋体"/>
        <family val="3"/>
        <charset val="134"/>
        <scheme val="minor"/>
      </rPr>
      <t>86</t>
    </r>
  </si>
  <si>
    <r>
      <rPr>
        <sz val="10"/>
        <rFont val="宋体"/>
        <family val="3"/>
        <charset val="134"/>
        <scheme val="minor"/>
      </rPr>
      <t>3.</t>
    </r>
    <r>
      <rPr>
        <sz val="10"/>
        <rFont val="宋体"/>
        <family val="3"/>
        <charset val="134"/>
        <scheme val="minor"/>
      </rPr>
      <t>87</t>
    </r>
  </si>
  <si>
    <r>
      <rPr>
        <sz val="10"/>
        <rFont val="宋体"/>
        <family val="3"/>
        <charset val="134"/>
        <scheme val="minor"/>
      </rPr>
      <t>3.</t>
    </r>
    <r>
      <rPr>
        <sz val="10"/>
        <rFont val="宋体"/>
        <family val="3"/>
        <charset val="134"/>
        <scheme val="minor"/>
      </rPr>
      <t>88</t>
    </r>
  </si>
  <si>
    <r>
      <rPr>
        <sz val="10"/>
        <rFont val="宋体"/>
        <family val="3"/>
        <charset val="134"/>
        <scheme val="minor"/>
      </rPr>
      <t>3.</t>
    </r>
    <r>
      <rPr>
        <sz val="10"/>
        <rFont val="宋体"/>
        <family val="3"/>
        <charset val="134"/>
        <scheme val="minor"/>
      </rPr>
      <t>89</t>
    </r>
  </si>
  <si>
    <t>箱梁外模</t>
  </si>
  <si>
    <t>2套一般2套差</t>
  </si>
  <si>
    <t>通桥32M(2016)2322A</t>
  </si>
  <si>
    <t>中铁第四勘探设计院集团有限公司</t>
  </si>
  <si>
    <t>中铁六局集团丰桥桥梁有限公司赣深铁路和平项目部</t>
  </si>
  <si>
    <t>王勇</t>
  </si>
  <si>
    <t>中铁六局集团丰桥桥梁有限公司梅龙铁路项目部</t>
  </si>
  <si>
    <r>
      <rPr>
        <sz val="10"/>
        <rFont val="宋体"/>
        <family val="3"/>
        <charset val="134"/>
        <scheme val="minor"/>
      </rPr>
      <t>3.</t>
    </r>
    <r>
      <rPr>
        <sz val="10"/>
        <rFont val="宋体"/>
        <family val="3"/>
        <charset val="134"/>
        <scheme val="minor"/>
      </rPr>
      <t>90</t>
    </r>
  </si>
  <si>
    <t>箱梁内模</t>
  </si>
  <si>
    <r>
      <rPr>
        <sz val="10"/>
        <rFont val="宋体"/>
        <family val="3"/>
        <charset val="134"/>
        <scheme val="minor"/>
      </rPr>
      <t>3.</t>
    </r>
    <r>
      <rPr>
        <sz val="10"/>
        <rFont val="宋体"/>
        <family val="3"/>
        <charset val="134"/>
        <scheme val="minor"/>
      </rPr>
      <t>91</t>
    </r>
  </si>
  <si>
    <t>箱梁底模</t>
  </si>
  <si>
    <r>
      <rPr>
        <sz val="10"/>
        <rFont val="宋体"/>
        <family val="3"/>
        <charset val="134"/>
        <scheme val="minor"/>
      </rPr>
      <t>3.</t>
    </r>
    <r>
      <rPr>
        <sz val="10"/>
        <rFont val="宋体"/>
        <family val="3"/>
        <charset val="134"/>
        <scheme val="minor"/>
      </rPr>
      <t>92</t>
    </r>
  </si>
  <si>
    <t>箱梁端模</t>
  </si>
  <si>
    <r>
      <rPr>
        <sz val="10"/>
        <rFont val="宋体"/>
        <family val="3"/>
        <charset val="134"/>
        <scheme val="minor"/>
      </rPr>
      <t>3.</t>
    </r>
    <r>
      <rPr>
        <sz val="10"/>
        <rFont val="宋体"/>
        <family val="3"/>
        <charset val="134"/>
        <scheme val="minor"/>
      </rPr>
      <t>93</t>
    </r>
  </si>
  <si>
    <t>通桥24M(2016)2322A</t>
  </si>
  <si>
    <r>
      <rPr>
        <sz val="10"/>
        <rFont val="宋体"/>
        <family val="3"/>
        <charset val="134"/>
        <scheme val="minor"/>
      </rPr>
      <t>3.</t>
    </r>
    <r>
      <rPr>
        <sz val="10"/>
        <rFont val="宋体"/>
        <family val="3"/>
        <charset val="134"/>
        <scheme val="minor"/>
      </rPr>
      <t>94</t>
    </r>
  </si>
  <si>
    <r>
      <rPr>
        <sz val="10"/>
        <rFont val="宋体"/>
        <family val="3"/>
        <charset val="134"/>
        <scheme val="minor"/>
      </rPr>
      <t>3.</t>
    </r>
    <r>
      <rPr>
        <sz val="10"/>
        <rFont val="宋体"/>
        <family val="3"/>
        <charset val="134"/>
        <scheme val="minor"/>
      </rPr>
      <t>95</t>
    </r>
  </si>
  <si>
    <r>
      <rPr>
        <sz val="10"/>
        <rFont val="宋体"/>
        <family val="3"/>
        <charset val="134"/>
        <scheme val="minor"/>
      </rPr>
      <t>3.</t>
    </r>
    <r>
      <rPr>
        <sz val="10"/>
        <rFont val="宋体"/>
        <family val="3"/>
        <charset val="134"/>
        <scheme val="minor"/>
      </rPr>
      <t>96</t>
    </r>
  </si>
  <si>
    <t>通桥32M（2016）2322A</t>
  </si>
  <si>
    <t>通桥(2016)2322A-32m</t>
  </si>
  <si>
    <t>北京东风世景模板有限公司</t>
  </si>
  <si>
    <t>福井梁场</t>
  </si>
  <si>
    <t>王跃刚</t>
  </si>
  <si>
    <t>丰桥公司福厦制梁场</t>
  </si>
  <si>
    <r>
      <rPr>
        <sz val="10"/>
        <rFont val="宋体"/>
        <family val="3"/>
        <charset val="134"/>
        <scheme val="minor"/>
      </rPr>
      <t>3.</t>
    </r>
    <r>
      <rPr>
        <sz val="10"/>
        <rFont val="宋体"/>
        <family val="3"/>
        <charset val="134"/>
        <scheme val="minor"/>
      </rPr>
      <t>97</t>
    </r>
  </si>
  <si>
    <t>通桥24M（2016）2322A</t>
  </si>
  <si>
    <r>
      <rPr>
        <sz val="10"/>
        <rFont val="宋体"/>
        <family val="3"/>
        <charset val="134"/>
        <scheme val="minor"/>
      </rPr>
      <t>3.</t>
    </r>
    <r>
      <rPr>
        <sz val="10"/>
        <rFont val="宋体"/>
        <family val="3"/>
        <charset val="134"/>
        <scheme val="minor"/>
      </rPr>
      <t>98</t>
    </r>
  </si>
  <si>
    <r>
      <rPr>
        <sz val="10"/>
        <rFont val="宋体"/>
        <family val="3"/>
        <charset val="134"/>
        <scheme val="minor"/>
      </rPr>
      <t>3.</t>
    </r>
    <r>
      <rPr>
        <sz val="10"/>
        <rFont val="宋体"/>
        <family val="3"/>
        <charset val="134"/>
        <scheme val="minor"/>
      </rPr>
      <t>99</t>
    </r>
  </si>
  <si>
    <r>
      <rPr>
        <sz val="10"/>
        <rFont val="宋体"/>
        <family val="3"/>
        <charset val="134"/>
        <scheme val="minor"/>
      </rPr>
      <t>3.</t>
    </r>
    <r>
      <rPr>
        <sz val="10"/>
        <rFont val="宋体"/>
        <family val="3"/>
        <charset val="134"/>
        <scheme val="minor"/>
      </rPr>
      <t>100</t>
    </r>
  </si>
  <si>
    <r>
      <rPr>
        <sz val="10"/>
        <rFont val="宋体"/>
        <family val="3"/>
        <charset val="134"/>
        <scheme val="minor"/>
      </rPr>
      <t>3.</t>
    </r>
    <r>
      <rPr>
        <sz val="10"/>
        <rFont val="宋体"/>
        <family val="3"/>
        <charset val="134"/>
        <scheme val="minor"/>
      </rPr>
      <t>101</t>
    </r>
  </si>
  <si>
    <r>
      <rPr>
        <sz val="10"/>
        <rFont val="宋体"/>
        <family val="3"/>
        <charset val="134"/>
        <scheme val="minor"/>
      </rPr>
      <t>3.</t>
    </r>
    <r>
      <rPr>
        <sz val="10"/>
        <rFont val="宋体"/>
        <family val="3"/>
        <charset val="134"/>
        <scheme val="minor"/>
      </rPr>
      <t>102</t>
    </r>
  </si>
  <si>
    <r>
      <rPr>
        <sz val="10"/>
        <rFont val="宋体"/>
        <family val="3"/>
        <charset val="134"/>
        <scheme val="minor"/>
      </rPr>
      <t>3.</t>
    </r>
    <r>
      <rPr>
        <sz val="10"/>
        <rFont val="宋体"/>
        <family val="3"/>
        <charset val="134"/>
        <scheme val="minor"/>
      </rPr>
      <t>103</t>
    </r>
  </si>
  <si>
    <r>
      <rPr>
        <sz val="10"/>
        <rFont val="宋体"/>
        <family val="3"/>
        <charset val="134"/>
        <scheme val="minor"/>
      </rPr>
      <t>3.</t>
    </r>
    <r>
      <rPr>
        <sz val="10"/>
        <rFont val="宋体"/>
        <family val="3"/>
        <charset val="134"/>
        <scheme val="minor"/>
      </rPr>
      <t>104</t>
    </r>
  </si>
  <si>
    <r>
      <rPr>
        <sz val="10"/>
        <rFont val="宋体"/>
        <family val="3"/>
        <charset val="134"/>
        <scheme val="minor"/>
      </rPr>
      <t>3.</t>
    </r>
    <r>
      <rPr>
        <sz val="10"/>
        <rFont val="宋体"/>
        <family val="3"/>
        <charset val="134"/>
        <scheme val="minor"/>
      </rPr>
      <t>105</t>
    </r>
  </si>
  <si>
    <t>湖南中铁五新钢模有限责任公司</t>
  </si>
  <si>
    <r>
      <rPr>
        <sz val="10"/>
        <rFont val="宋体"/>
        <family val="3"/>
        <charset val="134"/>
        <scheme val="minor"/>
      </rPr>
      <t>3.</t>
    </r>
    <r>
      <rPr>
        <sz val="10"/>
        <rFont val="宋体"/>
        <family val="3"/>
        <charset val="134"/>
        <scheme val="minor"/>
      </rPr>
      <t>106</t>
    </r>
  </si>
  <si>
    <r>
      <rPr>
        <sz val="10"/>
        <rFont val="宋体"/>
        <family val="3"/>
        <charset val="134"/>
        <scheme val="minor"/>
      </rPr>
      <t>3.</t>
    </r>
    <r>
      <rPr>
        <sz val="10"/>
        <rFont val="宋体"/>
        <family val="3"/>
        <charset val="134"/>
        <scheme val="minor"/>
      </rPr>
      <t>107</t>
    </r>
  </si>
  <si>
    <r>
      <rPr>
        <sz val="10"/>
        <rFont val="宋体"/>
        <family val="3"/>
        <charset val="134"/>
        <scheme val="minor"/>
      </rPr>
      <t>3.</t>
    </r>
    <r>
      <rPr>
        <sz val="10"/>
        <rFont val="宋体"/>
        <family val="3"/>
        <charset val="134"/>
        <scheme val="minor"/>
      </rPr>
      <t>108</t>
    </r>
  </si>
  <si>
    <r>
      <rPr>
        <sz val="10"/>
        <rFont val="宋体"/>
        <family val="3"/>
        <charset val="134"/>
        <scheme val="minor"/>
      </rPr>
      <t>3.</t>
    </r>
    <r>
      <rPr>
        <sz val="10"/>
        <rFont val="宋体"/>
        <family val="3"/>
        <charset val="134"/>
        <scheme val="minor"/>
      </rPr>
      <t>109</t>
    </r>
  </si>
  <si>
    <t>单线箱梁外模</t>
  </si>
  <si>
    <t>32米通桥（2014）2131</t>
  </si>
  <si>
    <t>山东淄博环宇桥梁模板有限公司</t>
  </si>
  <si>
    <r>
      <rPr>
        <sz val="10"/>
        <rFont val="宋体"/>
        <family val="3"/>
        <charset val="134"/>
        <scheme val="minor"/>
      </rPr>
      <t>3.</t>
    </r>
    <r>
      <rPr>
        <sz val="10"/>
        <rFont val="宋体"/>
        <family val="3"/>
        <charset val="134"/>
        <scheme val="minor"/>
      </rPr>
      <t>110</t>
    </r>
  </si>
  <si>
    <t>单线箱梁内模</t>
  </si>
  <si>
    <r>
      <rPr>
        <sz val="10"/>
        <rFont val="宋体"/>
        <family val="3"/>
        <charset val="134"/>
        <scheme val="minor"/>
      </rPr>
      <t>3.</t>
    </r>
    <r>
      <rPr>
        <sz val="10"/>
        <rFont val="宋体"/>
        <family val="3"/>
        <charset val="134"/>
        <scheme val="minor"/>
      </rPr>
      <t>111</t>
    </r>
  </si>
  <si>
    <t>单线箱梁端模</t>
  </si>
  <si>
    <r>
      <rPr>
        <sz val="10"/>
        <rFont val="宋体"/>
        <family val="3"/>
        <charset val="134"/>
        <scheme val="minor"/>
      </rPr>
      <t>3.</t>
    </r>
    <r>
      <rPr>
        <sz val="10"/>
        <rFont val="宋体"/>
        <family val="3"/>
        <charset val="134"/>
        <scheme val="minor"/>
      </rPr>
      <t>112</t>
    </r>
  </si>
  <si>
    <t>24米通桥（2014）2131</t>
  </si>
  <si>
    <r>
      <rPr>
        <sz val="10"/>
        <rFont val="宋体"/>
        <family val="3"/>
        <charset val="134"/>
        <scheme val="minor"/>
      </rPr>
      <t>3.</t>
    </r>
    <r>
      <rPr>
        <sz val="10"/>
        <rFont val="宋体"/>
        <family val="3"/>
        <charset val="134"/>
        <scheme val="minor"/>
      </rPr>
      <t>113</t>
    </r>
  </si>
  <si>
    <t>2229型32/24m共用</t>
  </si>
  <si>
    <t>通桥（2016）2229-I</t>
  </si>
  <si>
    <t>鲍凯</t>
  </si>
  <si>
    <t>津兴三标二分部</t>
  </si>
  <si>
    <r>
      <rPr>
        <sz val="10"/>
        <rFont val="宋体"/>
        <family val="3"/>
        <charset val="134"/>
        <scheme val="minor"/>
      </rPr>
      <t>3.</t>
    </r>
    <r>
      <rPr>
        <sz val="10"/>
        <rFont val="宋体"/>
        <family val="3"/>
        <charset val="134"/>
        <scheme val="minor"/>
      </rPr>
      <t>114</t>
    </r>
  </si>
  <si>
    <r>
      <rPr>
        <sz val="10"/>
        <rFont val="宋体"/>
        <family val="3"/>
        <charset val="134"/>
        <scheme val="minor"/>
      </rPr>
      <t>3.</t>
    </r>
    <r>
      <rPr>
        <sz val="10"/>
        <rFont val="宋体"/>
        <family val="3"/>
        <charset val="134"/>
        <scheme val="minor"/>
      </rPr>
      <t>115</t>
    </r>
  </si>
  <si>
    <r>
      <rPr>
        <sz val="10"/>
        <rFont val="宋体"/>
        <family val="3"/>
        <charset val="134"/>
        <scheme val="minor"/>
      </rPr>
      <t>3.</t>
    </r>
    <r>
      <rPr>
        <sz val="10"/>
        <rFont val="宋体"/>
        <family val="3"/>
        <charset val="134"/>
        <scheme val="minor"/>
      </rPr>
      <t>116</t>
    </r>
  </si>
  <si>
    <t>内模配件</t>
  </si>
  <si>
    <t>通桥[2016]2229-I/II</t>
  </si>
  <si>
    <r>
      <rPr>
        <sz val="10"/>
        <rFont val="宋体"/>
        <family val="3"/>
        <charset val="134"/>
        <scheme val="minor"/>
      </rPr>
      <t>3.</t>
    </r>
    <r>
      <rPr>
        <sz val="10"/>
        <rFont val="宋体"/>
        <family val="3"/>
        <charset val="134"/>
        <scheme val="minor"/>
      </rPr>
      <t>117</t>
    </r>
  </si>
  <si>
    <t>内模自走形装置</t>
  </si>
  <si>
    <r>
      <rPr>
        <sz val="10"/>
        <rFont val="宋体"/>
        <family val="3"/>
        <charset val="134"/>
        <scheme val="minor"/>
      </rPr>
      <t>3.</t>
    </r>
    <r>
      <rPr>
        <sz val="10"/>
        <rFont val="宋体"/>
        <family val="3"/>
        <charset val="134"/>
        <scheme val="minor"/>
      </rPr>
      <t>118</t>
    </r>
  </si>
  <si>
    <t>湖南五新</t>
  </si>
  <si>
    <t>制梁台座</t>
  </si>
  <si>
    <t>赵阳</t>
  </si>
  <si>
    <t>资中分公司</t>
  </si>
  <si>
    <r>
      <rPr>
        <sz val="10"/>
        <rFont val="宋体"/>
        <family val="3"/>
        <charset val="134"/>
        <scheme val="minor"/>
      </rPr>
      <t>3.</t>
    </r>
    <r>
      <rPr>
        <sz val="10"/>
        <rFont val="宋体"/>
        <family val="3"/>
        <charset val="134"/>
        <scheme val="minor"/>
      </rPr>
      <t>119</t>
    </r>
  </si>
  <si>
    <r>
      <rPr>
        <sz val="10"/>
        <rFont val="宋体"/>
        <family val="3"/>
        <charset val="134"/>
        <scheme val="minor"/>
      </rPr>
      <t>3.</t>
    </r>
    <r>
      <rPr>
        <sz val="10"/>
        <rFont val="宋体"/>
        <family val="3"/>
        <charset val="134"/>
        <scheme val="minor"/>
      </rPr>
      <t>120</t>
    </r>
  </si>
  <si>
    <r>
      <rPr>
        <sz val="10"/>
        <rFont val="宋体"/>
        <family val="3"/>
        <charset val="134"/>
        <scheme val="minor"/>
      </rPr>
      <t>3.</t>
    </r>
    <r>
      <rPr>
        <sz val="10"/>
        <rFont val="宋体"/>
        <family val="3"/>
        <charset val="134"/>
        <scheme val="minor"/>
      </rPr>
      <t>121</t>
    </r>
  </si>
  <si>
    <t>正在组装</t>
  </si>
  <si>
    <r>
      <rPr>
        <sz val="10"/>
        <rFont val="宋体"/>
        <family val="3"/>
        <charset val="134"/>
        <scheme val="minor"/>
      </rPr>
      <t>3.</t>
    </r>
    <r>
      <rPr>
        <sz val="10"/>
        <rFont val="宋体"/>
        <family val="3"/>
        <charset val="134"/>
        <scheme val="minor"/>
      </rPr>
      <t>122</t>
    </r>
  </si>
  <si>
    <r>
      <rPr>
        <sz val="10"/>
        <rFont val="宋体"/>
        <family val="3"/>
        <charset val="134"/>
        <scheme val="minor"/>
      </rPr>
      <t>3.</t>
    </r>
    <r>
      <rPr>
        <sz val="10"/>
        <rFont val="宋体"/>
        <family val="3"/>
        <charset val="134"/>
        <scheme val="minor"/>
      </rPr>
      <t>123</t>
    </r>
  </si>
  <si>
    <r>
      <rPr>
        <sz val="10"/>
        <rFont val="宋体"/>
        <family val="3"/>
        <charset val="134"/>
        <scheme val="minor"/>
      </rPr>
      <t>3.</t>
    </r>
    <r>
      <rPr>
        <sz val="10"/>
        <rFont val="宋体"/>
        <family val="3"/>
        <charset val="134"/>
        <scheme val="minor"/>
      </rPr>
      <t>124</t>
    </r>
  </si>
  <si>
    <r>
      <rPr>
        <sz val="10"/>
        <rFont val="宋体"/>
        <family val="3"/>
        <charset val="134"/>
        <scheme val="minor"/>
      </rPr>
      <t>3.</t>
    </r>
    <r>
      <rPr>
        <sz val="10"/>
        <rFont val="宋体"/>
        <family val="3"/>
        <charset val="134"/>
        <scheme val="minor"/>
      </rPr>
      <t>125</t>
    </r>
  </si>
  <si>
    <r>
      <rPr>
        <sz val="10"/>
        <rFont val="宋体"/>
        <family val="3"/>
        <charset val="134"/>
        <scheme val="minor"/>
      </rPr>
      <t>3.</t>
    </r>
    <r>
      <rPr>
        <sz val="10"/>
        <rFont val="宋体"/>
        <family val="3"/>
        <charset val="134"/>
        <scheme val="minor"/>
      </rPr>
      <t>126</t>
    </r>
  </si>
  <si>
    <r>
      <rPr>
        <sz val="10"/>
        <rFont val="宋体"/>
        <family val="3"/>
        <charset val="134"/>
        <scheme val="minor"/>
      </rPr>
      <t>3.</t>
    </r>
    <r>
      <rPr>
        <sz val="10"/>
        <rFont val="宋体"/>
        <family val="3"/>
        <charset val="134"/>
        <scheme val="minor"/>
      </rPr>
      <t>127</t>
    </r>
  </si>
  <si>
    <r>
      <rPr>
        <sz val="10"/>
        <rFont val="宋体"/>
        <family val="3"/>
        <charset val="134"/>
        <scheme val="minor"/>
      </rPr>
      <t>3.</t>
    </r>
    <r>
      <rPr>
        <sz val="10"/>
        <rFont val="宋体"/>
        <family val="3"/>
        <charset val="134"/>
        <scheme val="minor"/>
      </rPr>
      <t>128</t>
    </r>
  </si>
  <si>
    <r>
      <rPr>
        <sz val="10"/>
        <rFont val="宋体"/>
        <family val="3"/>
        <charset val="134"/>
        <scheme val="minor"/>
      </rPr>
      <t>3.</t>
    </r>
    <r>
      <rPr>
        <sz val="10"/>
        <rFont val="宋体"/>
        <family val="3"/>
        <charset val="134"/>
        <scheme val="minor"/>
      </rPr>
      <t>129</t>
    </r>
  </si>
  <si>
    <r>
      <rPr>
        <sz val="10"/>
        <rFont val="宋体"/>
        <family val="3"/>
        <charset val="134"/>
        <scheme val="minor"/>
      </rPr>
      <t>3.</t>
    </r>
    <r>
      <rPr>
        <sz val="10"/>
        <rFont val="宋体"/>
        <family val="3"/>
        <charset val="134"/>
        <scheme val="minor"/>
      </rPr>
      <t>130</t>
    </r>
  </si>
  <si>
    <t>2229-Ⅰ双线（32兼24米）</t>
  </si>
  <si>
    <t>通桥（2016）2229A</t>
  </si>
  <si>
    <t>常州国丰机械有限公司</t>
  </si>
  <si>
    <t>沧县罗庄子制梁场</t>
  </si>
  <si>
    <t>王燕华</t>
  </si>
  <si>
    <t>沧州北分公司</t>
  </si>
  <si>
    <r>
      <rPr>
        <sz val="10"/>
        <rFont val="宋体"/>
        <family val="3"/>
        <charset val="134"/>
        <scheme val="minor"/>
      </rPr>
      <t>3.</t>
    </r>
    <r>
      <rPr>
        <sz val="10"/>
        <rFont val="宋体"/>
        <family val="3"/>
        <charset val="134"/>
        <scheme val="minor"/>
      </rPr>
      <t>131</t>
    </r>
  </si>
  <si>
    <t>2229-Ⅰ双线32M</t>
  </si>
  <si>
    <r>
      <rPr>
        <sz val="10"/>
        <rFont val="宋体"/>
        <family val="3"/>
        <charset val="134"/>
        <scheme val="minor"/>
      </rPr>
      <t>3.</t>
    </r>
    <r>
      <rPr>
        <sz val="10"/>
        <rFont val="宋体"/>
        <family val="3"/>
        <charset val="134"/>
        <scheme val="minor"/>
      </rPr>
      <t>132</t>
    </r>
  </si>
  <si>
    <r>
      <rPr>
        <sz val="10"/>
        <rFont val="宋体"/>
        <family val="3"/>
        <charset val="134"/>
        <scheme val="minor"/>
      </rPr>
      <t>3.</t>
    </r>
    <r>
      <rPr>
        <sz val="10"/>
        <rFont val="宋体"/>
        <family val="3"/>
        <charset val="134"/>
        <scheme val="minor"/>
      </rPr>
      <t>133</t>
    </r>
  </si>
  <si>
    <r>
      <rPr>
        <sz val="10"/>
        <rFont val="宋体"/>
        <family val="3"/>
        <charset val="134"/>
        <scheme val="minor"/>
      </rPr>
      <t>3.</t>
    </r>
    <r>
      <rPr>
        <sz val="10"/>
        <rFont val="宋体"/>
        <family val="3"/>
        <charset val="134"/>
        <scheme val="minor"/>
      </rPr>
      <t>134</t>
    </r>
  </si>
  <si>
    <t>2229-II双线24米</t>
  </si>
  <si>
    <r>
      <rPr>
        <sz val="10"/>
        <rFont val="宋体"/>
        <family val="3"/>
        <charset val="134"/>
        <scheme val="minor"/>
      </rPr>
      <t>3.</t>
    </r>
    <r>
      <rPr>
        <sz val="10"/>
        <rFont val="宋体"/>
        <family val="3"/>
        <charset val="134"/>
        <scheme val="minor"/>
      </rPr>
      <t>135</t>
    </r>
  </si>
  <si>
    <t>2229-II双线24米（一个侧包端）</t>
  </si>
  <si>
    <r>
      <rPr>
        <sz val="10"/>
        <rFont val="宋体"/>
        <family val="3"/>
        <charset val="134"/>
        <scheme val="minor"/>
      </rPr>
      <t>3.</t>
    </r>
    <r>
      <rPr>
        <sz val="10"/>
        <rFont val="宋体"/>
        <family val="3"/>
        <charset val="134"/>
        <scheme val="minor"/>
      </rPr>
      <t>136</t>
    </r>
  </si>
  <si>
    <t>2229-I双线32M</t>
  </si>
  <si>
    <t>通桥（2016）2229</t>
  </si>
  <si>
    <r>
      <rPr>
        <sz val="10"/>
        <rFont val="宋体"/>
        <family val="3"/>
        <charset val="134"/>
        <scheme val="minor"/>
      </rPr>
      <t>3.</t>
    </r>
    <r>
      <rPr>
        <sz val="10"/>
        <rFont val="宋体"/>
        <family val="3"/>
        <charset val="134"/>
        <scheme val="minor"/>
      </rPr>
      <t>137</t>
    </r>
  </si>
  <si>
    <r>
      <rPr>
        <sz val="10"/>
        <rFont val="宋体"/>
        <family val="3"/>
        <charset val="134"/>
        <scheme val="minor"/>
      </rPr>
      <t>3.</t>
    </r>
    <r>
      <rPr>
        <sz val="10"/>
        <rFont val="宋体"/>
        <family val="3"/>
        <charset val="134"/>
        <scheme val="minor"/>
      </rPr>
      <t>138</t>
    </r>
  </si>
  <si>
    <r>
      <rPr>
        <sz val="10"/>
        <rFont val="宋体"/>
        <family val="3"/>
        <charset val="134"/>
        <scheme val="minor"/>
      </rPr>
      <t>3.</t>
    </r>
    <r>
      <rPr>
        <sz val="10"/>
        <rFont val="宋体"/>
        <family val="3"/>
        <charset val="134"/>
        <scheme val="minor"/>
      </rPr>
      <t>139</t>
    </r>
  </si>
  <si>
    <t>2322A-I 32M</t>
  </si>
  <si>
    <t>通桥（2016）2322A</t>
  </si>
  <si>
    <t>河南三跃模板工程有限公司</t>
  </si>
  <si>
    <t>安徽省宣城市</t>
  </si>
  <si>
    <t>逯季斌</t>
  </si>
  <si>
    <t>宣绩分公司</t>
  </si>
  <si>
    <r>
      <rPr>
        <sz val="10"/>
        <rFont val="宋体"/>
        <family val="3"/>
        <charset val="134"/>
        <scheme val="minor"/>
      </rPr>
      <t>3.</t>
    </r>
    <r>
      <rPr>
        <sz val="10"/>
        <rFont val="宋体"/>
        <family val="3"/>
        <charset val="134"/>
        <scheme val="minor"/>
      </rPr>
      <t>140</t>
    </r>
  </si>
  <si>
    <r>
      <rPr>
        <sz val="10"/>
        <rFont val="宋体"/>
        <family val="3"/>
        <charset val="134"/>
        <scheme val="minor"/>
      </rPr>
      <t>3.</t>
    </r>
    <r>
      <rPr>
        <sz val="10"/>
        <rFont val="宋体"/>
        <family val="3"/>
        <charset val="134"/>
        <scheme val="minor"/>
      </rPr>
      <t>141</t>
    </r>
  </si>
  <si>
    <r>
      <rPr>
        <sz val="10"/>
        <rFont val="宋体"/>
        <family val="3"/>
        <charset val="134"/>
        <scheme val="minor"/>
      </rPr>
      <t>3.</t>
    </r>
    <r>
      <rPr>
        <sz val="10"/>
        <rFont val="宋体"/>
        <family val="3"/>
        <charset val="134"/>
        <scheme val="minor"/>
      </rPr>
      <t>142</t>
    </r>
  </si>
  <si>
    <t>2322A-I 24M</t>
  </si>
  <si>
    <r>
      <rPr>
        <sz val="10"/>
        <rFont val="宋体"/>
        <family val="3"/>
        <charset val="134"/>
        <scheme val="minor"/>
      </rPr>
      <t>3.</t>
    </r>
    <r>
      <rPr>
        <sz val="10"/>
        <rFont val="宋体"/>
        <family val="3"/>
        <charset val="134"/>
        <scheme val="minor"/>
      </rPr>
      <t>143</t>
    </r>
  </si>
  <si>
    <r>
      <rPr>
        <sz val="10"/>
        <rFont val="宋体"/>
        <family val="3"/>
        <charset val="134"/>
        <scheme val="minor"/>
      </rPr>
      <t>3.</t>
    </r>
    <r>
      <rPr>
        <sz val="10"/>
        <rFont val="宋体"/>
        <family val="3"/>
        <charset val="134"/>
        <scheme val="minor"/>
      </rPr>
      <t>144</t>
    </r>
  </si>
  <si>
    <t>2322A-II-32M</t>
  </si>
  <si>
    <r>
      <rPr>
        <sz val="10"/>
        <rFont val="宋体"/>
        <family val="3"/>
        <charset val="134"/>
        <scheme val="minor"/>
      </rPr>
      <t>3.</t>
    </r>
    <r>
      <rPr>
        <sz val="10"/>
        <rFont val="宋体"/>
        <family val="3"/>
        <charset val="134"/>
        <scheme val="minor"/>
      </rPr>
      <t>145</t>
    </r>
  </si>
  <si>
    <r>
      <rPr>
        <sz val="10"/>
        <rFont val="宋体"/>
        <family val="3"/>
        <charset val="134"/>
        <scheme val="minor"/>
      </rPr>
      <t>3.</t>
    </r>
    <r>
      <rPr>
        <sz val="10"/>
        <rFont val="宋体"/>
        <family val="3"/>
        <charset val="134"/>
        <scheme val="minor"/>
      </rPr>
      <t>146</t>
    </r>
  </si>
  <si>
    <t>箱梁侧模</t>
  </si>
  <si>
    <r>
      <rPr>
        <sz val="10"/>
        <rFont val="宋体"/>
        <family val="3"/>
        <charset val="134"/>
        <scheme val="minor"/>
      </rPr>
      <t>3.</t>
    </r>
    <r>
      <rPr>
        <sz val="10"/>
        <rFont val="宋体"/>
        <family val="3"/>
        <charset val="134"/>
        <scheme val="minor"/>
      </rPr>
      <t>147</t>
    </r>
  </si>
  <si>
    <r>
      <rPr>
        <sz val="10"/>
        <rFont val="宋体"/>
        <family val="3"/>
        <charset val="134"/>
        <scheme val="minor"/>
      </rPr>
      <t>3.</t>
    </r>
    <r>
      <rPr>
        <sz val="10"/>
        <rFont val="宋体"/>
        <family val="3"/>
        <charset val="134"/>
        <scheme val="minor"/>
      </rPr>
      <t>148</t>
    </r>
  </si>
  <si>
    <t>通桥（2016）2322A-II-I</t>
  </si>
  <si>
    <t>四川资中</t>
  </si>
  <si>
    <t>成自-资中分公司</t>
  </si>
  <si>
    <r>
      <rPr>
        <sz val="10"/>
        <rFont val="宋体"/>
        <family val="3"/>
        <charset val="134"/>
        <scheme val="minor"/>
      </rPr>
      <t>3.</t>
    </r>
    <r>
      <rPr>
        <sz val="10"/>
        <rFont val="宋体"/>
        <family val="3"/>
        <charset val="134"/>
        <scheme val="minor"/>
      </rPr>
      <t>149</t>
    </r>
  </si>
  <si>
    <r>
      <rPr>
        <sz val="10"/>
        <rFont val="宋体"/>
        <family val="3"/>
        <charset val="134"/>
        <scheme val="minor"/>
      </rPr>
      <t>3.</t>
    </r>
    <r>
      <rPr>
        <sz val="10"/>
        <rFont val="宋体"/>
        <family val="3"/>
        <charset val="134"/>
        <scheme val="minor"/>
      </rPr>
      <t>150</t>
    </r>
  </si>
  <si>
    <t>津兴桥通-||-04；坡比45:1，顶帽顶截面5.5m*3m，顶帽顶截面4.5m*2.3m，高2.5m</t>
  </si>
  <si>
    <t>津兴桥通-||-04</t>
  </si>
  <si>
    <t>文水县壮志钢模板有限公司</t>
  </si>
  <si>
    <r>
      <rPr>
        <sz val="10"/>
        <rFont val="宋体"/>
        <family val="3"/>
        <charset val="134"/>
        <scheme val="minor"/>
      </rPr>
      <t>3.</t>
    </r>
    <r>
      <rPr>
        <sz val="10"/>
        <rFont val="宋体"/>
        <family val="3"/>
        <charset val="134"/>
        <scheme val="minor"/>
      </rPr>
      <t>151</t>
    </r>
  </si>
  <si>
    <t>转向架</t>
  </si>
  <si>
    <t>DL1型</t>
  </si>
  <si>
    <t>石家庄藁城</t>
  </si>
  <si>
    <t>简易模架</t>
  </si>
  <si>
    <t>邢台</t>
  </si>
  <si>
    <t>苗成</t>
  </si>
  <si>
    <t>移动模架</t>
  </si>
  <si>
    <t>TYMC</t>
  </si>
  <si>
    <t>废旧积压</t>
  </si>
  <si>
    <t>中铁科工集团有限公司中铁机械装备研究设计院（成都）有限公司与中铁二院工程集团有限公司科学技术研究院</t>
  </si>
  <si>
    <t>石家庄南基地东院</t>
  </si>
  <si>
    <t>新型复合塑料模板</t>
  </si>
  <si>
    <r>
      <rPr>
        <sz val="10"/>
        <rFont val="宋体"/>
        <family val="3"/>
        <charset val="134"/>
        <scheme val="minor"/>
      </rPr>
      <t>2.</t>
    </r>
    <r>
      <rPr>
        <sz val="10"/>
        <rFont val="宋体"/>
        <family val="3"/>
        <charset val="134"/>
        <scheme val="minor"/>
      </rPr>
      <t>11</t>
    </r>
  </si>
  <si>
    <t>P50/12.5M</t>
  </si>
  <si>
    <t>现场制梁区</t>
  </si>
  <si>
    <r>
      <rPr>
        <sz val="10"/>
        <rFont val="宋体"/>
        <family val="3"/>
        <charset val="134"/>
        <scheme val="minor"/>
      </rPr>
      <t>2.</t>
    </r>
    <r>
      <rPr>
        <sz val="10"/>
        <rFont val="宋体"/>
        <family val="3"/>
        <charset val="134"/>
        <scheme val="minor"/>
      </rPr>
      <t>12</t>
    </r>
  </si>
  <si>
    <t>南平县金信铁料</t>
  </si>
  <si>
    <t>沧州北</t>
  </si>
  <si>
    <t>石衡沧港北</t>
  </si>
  <si>
    <r>
      <rPr>
        <sz val="10"/>
        <rFont val="宋体"/>
        <family val="3"/>
        <charset val="134"/>
        <scheme val="minor"/>
      </rPr>
      <t>2.</t>
    </r>
    <r>
      <rPr>
        <sz val="10"/>
        <rFont val="宋体"/>
        <family val="3"/>
        <charset val="134"/>
        <scheme val="minor"/>
      </rPr>
      <t>13</t>
    </r>
  </si>
  <si>
    <t>黑色金属冶炼压延品*再用轨</t>
  </si>
  <si>
    <t>P60-12.5m</t>
  </si>
  <si>
    <r>
      <rPr>
        <sz val="10"/>
        <rFont val="宋体"/>
        <family val="3"/>
        <charset val="134"/>
        <scheme val="minor"/>
      </rPr>
      <t>2.</t>
    </r>
    <r>
      <rPr>
        <sz val="10"/>
        <rFont val="宋体"/>
        <family val="3"/>
        <charset val="134"/>
        <scheme val="minor"/>
      </rPr>
      <t>14</t>
    </r>
  </si>
  <si>
    <r>
      <rPr>
        <sz val="10"/>
        <rFont val="宋体"/>
        <family val="3"/>
        <charset val="134"/>
        <scheme val="minor"/>
      </rPr>
      <t>2.</t>
    </r>
    <r>
      <rPr>
        <sz val="10"/>
        <rFont val="宋体"/>
        <family val="3"/>
        <charset val="134"/>
        <scheme val="minor"/>
      </rPr>
      <t>15</t>
    </r>
  </si>
  <si>
    <r>
      <rPr>
        <sz val="10"/>
        <rFont val="宋体"/>
        <family val="3"/>
        <charset val="134"/>
        <scheme val="minor"/>
      </rPr>
      <t>2.</t>
    </r>
    <r>
      <rPr>
        <sz val="10"/>
        <rFont val="宋体"/>
        <family val="3"/>
        <charset val="134"/>
        <scheme val="minor"/>
      </rPr>
      <t>16</t>
    </r>
  </si>
  <si>
    <t>P43</t>
  </si>
  <si>
    <r>
      <rPr>
        <sz val="10"/>
        <rFont val="宋体"/>
        <family val="3"/>
        <charset val="134"/>
        <scheme val="minor"/>
      </rPr>
      <t>2.</t>
    </r>
    <r>
      <rPr>
        <sz val="10"/>
        <rFont val="宋体"/>
        <family val="3"/>
        <charset val="134"/>
        <scheme val="minor"/>
      </rPr>
      <t>17</t>
    </r>
  </si>
  <si>
    <t>沧北</t>
  </si>
  <si>
    <t>王燕花</t>
  </si>
  <si>
    <r>
      <rPr>
        <sz val="10"/>
        <rFont val="宋体"/>
        <family val="3"/>
        <charset val="134"/>
        <scheme val="minor"/>
      </rPr>
      <t>2.</t>
    </r>
    <r>
      <rPr>
        <sz val="10"/>
        <rFont val="宋体"/>
        <family val="3"/>
        <charset val="134"/>
        <scheme val="minor"/>
      </rPr>
      <t>18</t>
    </r>
  </si>
  <si>
    <r>
      <rPr>
        <sz val="10"/>
        <rFont val="Arial"/>
        <family val="2"/>
      </rPr>
      <t xml:space="preserve">    </t>
    </r>
    <r>
      <rPr>
        <sz val="10"/>
        <rFont val="宋体"/>
        <family val="3"/>
        <charset val="134"/>
      </rPr>
      <t>螺栓（鱼尾板配套）</t>
    </r>
  </si>
  <si>
    <r>
      <rPr>
        <sz val="10"/>
        <rFont val="宋体"/>
        <family val="3"/>
        <charset val="134"/>
        <scheme val="minor"/>
      </rPr>
      <t>2.</t>
    </r>
    <r>
      <rPr>
        <sz val="10"/>
        <rFont val="宋体"/>
        <family val="3"/>
        <charset val="134"/>
        <scheme val="minor"/>
      </rPr>
      <t>19</t>
    </r>
  </si>
  <si>
    <r>
      <rPr>
        <sz val="10"/>
        <rFont val="宋体"/>
        <family val="3"/>
        <charset val="134"/>
        <scheme val="minor"/>
      </rPr>
      <t>2.</t>
    </r>
    <r>
      <rPr>
        <sz val="10"/>
        <rFont val="宋体"/>
        <family val="3"/>
        <charset val="134"/>
        <scheme val="minor"/>
      </rPr>
      <t>20</t>
    </r>
  </si>
  <si>
    <t>钢轨(鱼尾板）</t>
  </si>
  <si>
    <t>‘2019/10/1</t>
  </si>
  <si>
    <t>43型</t>
  </si>
  <si>
    <t>较差</t>
  </si>
  <si>
    <t>2009.9</t>
  </si>
  <si>
    <t>石家庄良村经济开发区</t>
  </si>
  <si>
    <t>石家庄制梁分部</t>
  </si>
  <si>
    <t>50*12.5m/根</t>
  </si>
  <si>
    <t>5</t>
  </si>
  <si>
    <t>道岔</t>
  </si>
  <si>
    <t>P50-9右开</t>
  </si>
  <si>
    <t>宣城分公司</t>
  </si>
  <si>
    <t>左晓磊</t>
  </si>
  <si>
    <t>丰桥公司宣城分公司</t>
  </si>
  <si>
    <t>P50-9左开</t>
  </si>
  <si>
    <t>钢支墩</t>
  </si>
  <si>
    <t>400mm-650mm</t>
  </si>
  <si>
    <t>轨距拉杆</t>
  </si>
  <si>
    <t>绝缘</t>
  </si>
  <si>
    <t>4.3</t>
  </si>
  <si>
    <t>双头顶托</t>
  </si>
  <si>
    <t>1400mm-2100mm</t>
  </si>
  <si>
    <t>4.4</t>
  </si>
  <si>
    <t>800mm-1300mm</t>
  </si>
  <si>
    <t>综合保税区基地</t>
  </si>
  <si>
    <t>4.5</t>
  </si>
  <si>
    <t>轨排支撑架</t>
  </si>
  <si>
    <t>6cm*6cm*6mm</t>
  </si>
  <si>
    <t>4.6</t>
  </si>
  <si>
    <t>津兴箱房</t>
  </si>
  <si>
    <t>6055*3000*2896</t>
  </si>
  <si>
    <t>福厦箱房</t>
  </si>
  <si>
    <t>福厦项目部</t>
  </si>
  <si>
    <t>方道钉</t>
  </si>
  <si>
    <t>木枕</t>
  </si>
  <si>
    <t>高频振动机</t>
  </si>
  <si>
    <t>1.5KW</t>
  </si>
  <si>
    <t>1.5kw</t>
  </si>
  <si>
    <t>制管孔（90*25*18）</t>
  </si>
  <si>
    <t>河南开封铁塔</t>
  </si>
  <si>
    <t>制管孔（80*25*18）</t>
  </si>
  <si>
    <t>制管孔（70*25*18）</t>
  </si>
  <si>
    <t>胶管</t>
  </si>
  <si>
    <t>通桥（2017）2102-I</t>
  </si>
  <si>
    <t>铁锋区齐盈机械设备</t>
  </si>
  <si>
    <t>钢筋笼吊具</t>
  </si>
  <si>
    <t>静载试验架子</t>
  </si>
  <si>
    <t>橡胶垫（存梁区)</t>
  </si>
  <si>
    <t>500*500</t>
  </si>
  <si>
    <t>差（部分报废）</t>
  </si>
  <si>
    <t>料斗（含振动器）</t>
  </si>
  <si>
    <t>2.6m*1.6m*1.2m</t>
  </si>
  <si>
    <t>吊具</t>
  </si>
  <si>
    <t>丝杠</t>
  </si>
  <si>
    <t>胶套</t>
  </si>
  <si>
    <t>燕尾条</t>
  </si>
  <si>
    <t>33m</t>
  </si>
  <si>
    <t>泄水孔压盖</t>
  </si>
  <si>
    <t>丰桥北京分公司</t>
  </si>
  <si>
    <t>挡渣墙</t>
  </si>
  <si>
    <t>端边墙</t>
  </si>
  <si>
    <t>上拉条</t>
  </si>
  <si>
    <t>梳形板</t>
  </si>
  <si>
    <t>稳定拉杆</t>
  </si>
  <si>
    <t>斜支撑</t>
  </si>
  <si>
    <t>模型吊具</t>
  </si>
  <si>
    <t>耳板</t>
  </si>
  <si>
    <t>胶管护套</t>
  </si>
  <si>
    <t>燕尾条（三角）</t>
  </si>
  <si>
    <t>锚穴橡胶管</t>
  </si>
  <si>
    <t>抽拔橡胶管</t>
  </si>
  <si>
    <t>Ф70mm</t>
  </si>
  <si>
    <t>差（报废）</t>
  </si>
  <si>
    <t>Ф80mm</t>
  </si>
  <si>
    <t>Ф90mm</t>
  </si>
  <si>
    <t>开封铁塔橡胶（集团）有限公司桥梁制品分公司</t>
  </si>
  <si>
    <t>φ80*18m</t>
  </si>
  <si>
    <t>φ90*18m</t>
  </si>
  <si>
    <t>φ70*18m</t>
  </si>
  <si>
    <t>橡胶垫板</t>
  </si>
  <si>
    <t>500*500*50</t>
  </si>
  <si>
    <t>整平分条装置</t>
  </si>
  <si>
    <t>ZP0.5-2.-1300</t>
  </si>
  <si>
    <t>RPC盖板生产工装</t>
  </si>
  <si>
    <t>RPC活性粉末混凝土专用</t>
  </si>
  <si>
    <t>北京分公司构件厂房</t>
  </si>
  <si>
    <t>制管孔</t>
  </si>
  <si>
    <t>90*25*18</t>
  </si>
  <si>
    <t>80*25*18</t>
  </si>
  <si>
    <t>70*25*18</t>
  </si>
  <si>
    <t>静载门架</t>
  </si>
  <si>
    <t>成都华道</t>
  </si>
  <si>
    <t>操作柜</t>
  </si>
  <si>
    <t>高频电机</t>
  </si>
  <si>
    <t>电机</t>
  </si>
  <si>
    <t>ZD151-4(13kw)</t>
  </si>
  <si>
    <t>河南省利超起重配件销售有限公司</t>
  </si>
  <si>
    <t>2020</t>
  </si>
  <si>
    <t>内蒙古赤峰市</t>
  </si>
  <si>
    <t>谢月凯</t>
  </si>
  <si>
    <t>朔黄项目部</t>
  </si>
  <si>
    <t>ZDY121-4(0.8kw)</t>
  </si>
  <si>
    <t>YDE100L1-4(kw)</t>
  </si>
  <si>
    <t>16吨变速箱</t>
  </si>
  <si>
    <t>16T</t>
  </si>
  <si>
    <t>16吨电动葫芦总承</t>
  </si>
  <si>
    <t>CD1</t>
  </si>
  <si>
    <t>16吨驱动装置</t>
  </si>
  <si>
    <t>LDAC1</t>
  </si>
  <si>
    <t>3吨电动葫芦外壳</t>
  </si>
  <si>
    <t>电缆卷筒</t>
  </si>
  <si>
    <t>5*10+3*2.5</t>
  </si>
  <si>
    <t>3*16+1</t>
  </si>
  <si>
    <t>捆</t>
  </si>
  <si>
    <t>楔子</t>
  </si>
  <si>
    <t>元宝垫钣轴</t>
  </si>
  <si>
    <t>φ20</t>
  </si>
  <si>
    <t>φ20-0.7m</t>
  </si>
  <si>
    <t>φ20-2.8m</t>
  </si>
  <si>
    <t>厚1.5cm</t>
  </si>
  <si>
    <r>
      <rPr>
        <sz val="10"/>
        <rFont val="Arial"/>
        <family val="2"/>
      </rPr>
      <t xml:space="preserve">    </t>
    </r>
    <r>
      <rPr>
        <sz val="10"/>
        <rFont val="宋体"/>
        <family val="3"/>
        <charset val="134"/>
      </rPr>
      <t>反力架</t>
    </r>
  </si>
  <si>
    <r>
      <rPr>
        <sz val="10"/>
        <rFont val="Arial"/>
        <family val="2"/>
      </rPr>
      <t xml:space="preserve">    </t>
    </r>
    <r>
      <rPr>
        <sz val="10"/>
        <rFont val="宋体"/>
        <family val="3"/>
        <charset val="134"/>
      </rPr>
      <t>下灰斗</t>
    </r>
  </si>
  <si>
    <r>
      <rPr>
        <sz val="10"/>
        <rFont val="Arial"/>
        <family val="2"/>
      </rPr>
      <t xml:space="preserve">    </t>
    </r>
    <r>
      <rPr>
        <sz val="10"/>
        <rFont val="宋体"/>
        <family val="3"/>
        <charset val="134"/>
      </rPr>
      <t>狗头吊具</t>
    </r>
  </si>
  <si>
    <t xml:space="preserve">    抽拔管（70）</t>
  </si>
  <si>
    <t xml:space="preserve">    抽拔管（80）</t>
  </si>
  <si>
    <t xml:space="preserve">    抽拔管（90）</t>
  </si>
  <si>
    <t xml:space="preserve">    降温冷却系统</t>
  </si>
  <si>
    <t xml:space="preserve">    自动箱式压滤机</t>
  </si>
  <si>
    <t xml:space="preserve">    智能真空压浆机</t>
  </si>
  <si>
    <t xml:space="preserve">    千斤顶-300T</t>
  </si>
  <si>
    <t>300T</t>
  </si>
  <si>
    <t xml:space="preserve">    千斤顶-200T</t>
  </si>
  <si>
    <t>200T</t>
  </si>
  <si>
    <t xml:space="preserve">    静载千斤顶-200T</t>
  </si>
  <si>
    <t xml:space="preserve">    电动油泵-55</t>
  </si>
  <si>
    <t xml:space="preserve">    电动油泵-60</t>
  </si>
  <si>
    <t xml:space="preserve">    电动油泵-80</t>
  </si>
  <si>
    <t xml:space="preserve">    高频振动柜（ZKF-30)</t>
  </si>
  <si>
    <t>ZKF-30</t>
  </si>
  <si>
    <t>金属制品*锰钢热处理护筒</t>
  </si>
  <si>
    <t>38M</t>
  </si>
  <si>
    <t>伊春市祥腾建筑工程有限公司</t>
  </si>
  <si>
    <t>宣绩</t>
  </si>
  <si>
    <t>48M</t>
  </si>
  <si>
    <t>填写说明：根据计划提报内容要求按周转材料分类填写，内容不足可补充，材料名称统一，不同规格型号的周转材料填写要清晰（必填），有设计图号的（必填），存放地点要写详尽。普通钢模（按照标准化图纸设计的桥墩、墩帽、承台、涵洞模板等）；异形钢模（连续梁主边墩、固定墩、门式墩、矩形墩、空心墩内外模、坡比墩、护栏模板、涵洞模板、桥面系各类模板、避车洞模板、洞门模板、0#块模板、现浇梁模板、6015（3015）标准建筑模板等）。墩柱模板：按照公路、普通铁路与高速铁路墩型分类，隧道衬砌台车:按照铁路单线、双线及公路分类。状况：是否良好等，使用情况：在用或闲置。</t>
  </si>
  <si>
    <t>中铁六局集团(石家庄)公司周转材料信息管理台账</t>
    <phoneticPr fontId="125" type="noConversion"/>
  </si>
  <si>
    <t>使用状态</t>
    <phoneticPr fontId="125" type="noConversion"/>
  </si>
  <si>
    <t>原值</t>
    <phoneticPr fontId="125" type="noConversion"/>
  </si>
  <si>
    <t>详细存放地</t>
    <phoneticPr fontId="125" type="noConversion"/>
  </si>
  <si>
    <t>公司名称</t>
    <phoneticPr fontId="125" type="noConversion"/>
  </si>
  <si>
    <t>备注</t>
    <phoneticPr fontId="125" type="noConversion"/>
  </si>
  <si>
    <t>一</t>
    <phoneticPr fontId="125" type="noConversion"/>
  </si>
  <si>
    <t>模板类</t>
    <phoneticPr fontId="125" type="noConversion"/>
  </si>
  <si>
    <t>普通钢模板</t>
    <phoneticPr fontId="125" type="noConversion"/>
  </si>
  <si>
    <t>京9015</t>
  </si>
  <si>
    <t>在用</t>
    <phoneticPr fontId="125" type="noConversion"/>
  </si>
  <si>
    <t>机械设备分公司</t>
  </si>
  <si>
    <t>席永兴</t>
  </si>
  <si>
    <t>机械分公司</t>
    <phoneticPr fontId="125" type="noConversion"/>
  </si>
  <si>
    <t>石家庄公司</t>
    <phoneticPr fontId="125" type="noConversion"/>
  </si>
  <si>
    <t>商合杭项目施工现场</t>
  </si>
  <si>
    <t>石家庄公司</t>
  </si>
  <si>
    <t>京6015</t>
  </si>
  <si>
    <t>京3015</t>
  </si>
  <si>
    <t>京2015</t>
  </si>
  <si>
    <t>京1015</t>
  </si>
  <si>
    <t>蓝1015</t>
  </si>
  <si>
    <t>待修</t>
    <phoneticPr fontId="125" type="noConversion"/>
  </si>
  <si>
    <t>北京诚智佳业科技发展有限公司</t>
  </si>
  <si>
    <t>料库</t>
  </si>
  <si>
    <t>张凯建</t>
  </si>
  <si>
    <t>路桥项目部</t>
    <phoneticPr fontId="125" type="noConversion"/>
  </si>
  <si>
    <t>蓝9015</t>
  </si>
  <si>
    <t>待报废</t>
    <phoneticPr fontId="125" type="noConversion"/>
  </si>
  <si>
    <t>角模161.6</t>
  </si>
  <si>
    <t>待修</t>
  </si>
  <si>
    <t>9015帯孔</t>
  </si>
  <si>
    <t>料库</t>
    <phoneticPr fontId="125" type="noConversion"/>
  </si>
  <si>
    <t>30*50*150</t>
  </si>
  <si>
    <t>基地库房</t>
  </si>
  <si>
    <t>薛爽</t>
  </si>
  <si>
    <t>成自高铁</t>
  </si>
  <si>
    <t>涵洞模板</t>
  </si>
  <si>
    <t>中交远洲交通科技集团有限公司</t>
  </si>
  <si>
    <t>曲阳县东林建材有限公司</t>
  </si>
  <si>
    <t>王君</t>
  </si>
  <si>
    <t>良好</t>
    <phoneticPr fontId="55" type="noConversion"/>
  </si>
  <si>
    <t>在用</t>
    <phoneticPr fontId="55" type="noConversion"/>
  </si>
  <si>
    <t>中铁二院工程集团有限公司</t>
    <phoneticPr fontId="55" type="noConversion"/>
  </si>
  <si>
    <t>河北华建金属科技有限公司</t>
    <phoneticPr fontId="55" type="noConversion"/>
  </si>
  <si>
    <t>阳曲县石沟村</t>
    <phoneticPr fontId="55" type="noConversion"/>
  </si>
  <si>
    <t>齐伟强</t>
    <phoneticPr fontId="55" type="noConversion"/>
  </si>
  <si>
    <t>太原西北二环高速zh12标</t>
    <phoneticPr fontId="55" type="noConversion"/>
  </si>
  <si>
    <t>中铁六局石家庄公司</t>
  </si>
  <si>
    <t>异形钢模板</t>
    <phoneticPr fontId="125" type="noConversion"/>
  </si>
  <si>
    <t>3m正面</t>
  </si>
  <si>
    <t>3*1.8*0.1</t>
  </si>
  <si>
    <t>铁四院</t>
  </si>
  <si>
    <t>柳州市双赢钢模制造有限公司</t>
  </si>
  <si>
    <t>施工工地仓库</t>
  </si>
  <si>
    <t>任超</t>
  </si>
  <si>
    <t>柳石南车辆段</t>
  </si>
  <si>
    <t>2m正面</t>
  </si>
  <si>
    <t>2*1.8*0.1</t>
  </si>
  <si>
    <t>0.5m正面</t>
  </si>
  <si>
    <t>0.5*1.8*0.1</t>
  </si>
  <si>
    <t>接帽梁1.5m正面</t>
  </si>
  <si>
    <t>1.5*1.8*0.1</t>
  </si>
  <si>
    <t>帽梁正面</t>
  </si>
  <si>
    <t>异形</t>
  </si>
  <si>
    <t>3m侧面</t>
  </si>
  <si>
    <t>2m侧面</t>
  </si>
  <si>
    <t>0.5m侧面</t>
  </si>
  <si>
    <t>1.5m侧面</t>
  </si>
  <si>
    <t>帽梁侧面</t>
  </si>
  <si>
    <t>中墩张拉槽模板</t>
  </si>
  <si>
    <t>0.6*1.6*0.2</t>
  </si>
  <si>
    <t>边墩张拉槽模板</t>
  </si>
  <si>
    <t>2.3*1.5*0.1</t>
  </si>
  <si>
    <t>承台</t>
  </si>
  <si>
    <t>1.5*2*0.1</t>
  </si>
  <si>
    <t>0.9*1.5*0.1</t>
  </si>
  <si>
    <t>0.6*1.5*0.1</t>
  </si>
  <si>
    <t>0.5*1.5*0.1</t>
  </si>
  <si>
    <t>2.3*2*0.1</t>
  </si>
  <si>
    <t>防护墙模板</t>
  </si>
  <si>
    <t>630*1990</t>
  </si>
  <si>
    <t>通桥（2008）8388A</t>
  </si>
  <si>
    <t>正常</t>
    <phoneticPr fontId="125" type="noConversion"/>
  </si>
  <si>
    <t>石济三队</t>
  </si>
  <si>
    <t>赵建永</t>
  </si>
  <si>
    <t>石济</t>
    <phoneticPr fontId="125" type="noConversion"/>
  </si>
  <si>
    <t>680*1990</t>
  </si>
  <si>
    <t>支撑架调节丝杆</t>
  </si>
  <si>
    <t>50*100</t>
  </si>
  <si>
    <t>900*1990</t>
  </si>
  <si>
    <t>1080*1990</t>
  </si>
  <si>
    <t>防护墙钢模板</t>
  </si>
  <si>
    <t>390*1990</t>
  </si>
  <si>
    <t>新乐工地</t>
  </si>
  <si>
    <t>张建辉</t>
  </si>
  <si>
    <t>15032119313</t>
  </si>
  <si>
    <t>新乐项目</t>
    <phoneticPr fontId="125" type="noConversion"/>
  </si>
  <si>
    <t>侧模模板</t>
  </si>
  <si>
    <t>良好</t>
    <phoneticPr fontId="125" type="noConversion"/>
  </si>
  <si>
    <t>西兆通车辆段工地</t>
  </si>
  <si>
    <t>王永玮</t>
  </si>
  <si>
    <t>石家庄地铁1号线</t>
    <phoneticPr fontId="125" type="noConversion"/>
  </si>
  <si>
    <t>1800*80H</t>
  </si>
  <si>
    <t>西安市灞桥区洪庆十字</t>
  </si>
  <si>
    <t>张志东</t>
    <phoneticPr fontId="123" type="noConversion"/>
  </si>
  <si>
    <t>西安地铁</t>
    <phoneticPr fontId="125" type="noConversion"/>
  </si>
  <si>
    <t>直径1.6米圆柱</t>
  </si>
  <si>
    <t>石家庄地铁2号线</t>
  </si>
  <si>
    <t>陈东升</t>
  </si>
  <si>
    <t>定型钢模</t>
  </si>
  <si>
    <t>700*700</t>
  </si>
  <si>
    <t>石家庄地铁施工现场</t>
  </si>
  <si>
    <t>陈乐</t>
  </si>
  <si>
    <t>800*800</t>
  </si>
  <si>
    <t>800*1000</t>
  </si>
  <si>
    <t>1000*1000</t>
  </si>
  <si>
    <t>定型钢模板</t>
    <phoneticPr fontId="125" type="noConversion"/>
  </si>
  <si>
    <t>850*1m</t>
  </si>
  <si>
    <t>六项基地</t>
  </si>
  <si>
    <t>侯吉文</t>
  </si>
  <si>
    <t>徐水项目部</t>
    <phoneticPr fontId="125" type="noConversion"/>
  </si>
  <si>
    <t>650*1m</t>
  </si>
  <si>
    <t>750*1000</t>
  </si>
  <si>
    <t>2015.12.12</t>
  </si>
  <si>
    <t>护坡模板</t>
  </si>
  <si>
    <t>中铁第五勘察设计院集团有限公司</t>
  </si>
  <si>
    <t>河北奋泰</t>
  </si>
  <si>
    <t>2021.3.10</t>
  </si>
  <si>
    <t>邢台市皇寺镇八方村</t>
  </si>
  <si>
    <t>李韩飞</t>
  </si>
  <si>
    <t>和邢一分部</t>
  </si>
  <si>
    <t>桥梁钢模板</t>
    <phoneticPr fontId="125" type="noConversion"/>
  </si>
  <si>
    <t>2米*8米弧形（主墩）</t>
    <phoneticPr fontId="125" type="noConversion"/>
  </si>
  <si>
    <t>徐水工地</t>
  </si>
  <si>
    <t>2米，异形（引桥墩柱）</t>
    <phoneticPr fontId="125" type="noConversion"/>
  </si>
  <si>
    <t>2米*1.5米（防撞护栏）</t>
    <phoneticPr fontId="125" type="noConversion"/>
  </si>
  <si>
    <t>闲置</t>
    <phoneticPr fontId="125" type="noConversion"/>
  </si>
  <si>
    <t>通桥 （2009）4201-Ⅰ</t>
  </si>
  <si>
    <t>2015.3</t>
  </si>
  <si>
    <t>跨307特大桥</t>
  </si>
  <si>
    <t>王尧</t>
  </si>
  <si>
    <t>石济代建</t>
    <phoneticPr fontId="125" type="noConversion"/>
  </si>
  <si>
    <t>45:1</t>
    <phoneticPr fontId="125" type="noConversion"/>
  </si>
  <si>
    <t>2015.7</t>
  </si>
  <si>
    <t>40+64+40m（主墩）</t>
    <phoneticPr fontId="125" type="noConversion"/>
  </si>
  <si>
    <t>石济客专桥通-Ⅱ-08</t>
  </si>
  <si>
    <t>40+64+40m（边墩）</t>
    <phoneticPr fontId="125" type="noConversion"/>
  </si>
  <si>
    <t>32+48+32m（主墩）</t>
    <phoneticPr fontId="125" type="noConversion"/>
  </si>
  <si>
    <t>石济客专桥通-Ⅱ-07</t>
  </si>
  <si>
    <t>32+48+32m（边墩）</t>
    <phoneticPr fontId="125" type="noConversion"/>
  </si>
  <si>
    <t>双线支墩</t>
    <phoneticPr fontId="125" type="noConversion"/>
  </si>
  <si>
    <t>通桥（2009）4201-Ⅰ</t>
  </si>
  <si>
    <t>2015.10</t>
  </si>
  <si>
    <t>45:1空变实</t>
    <phoneticPr fontId="125" type="noConversion"/>
  </si>
  <si>
    <t>石济客专桥通-Ⅱ-02</t>
  </si>
  <si>
    <t>2016.1</t>
  </si>
  <si>
    <t>墩身模板</t>
    <phoneticPr fontId="125" type="noConversion"/>
  </si>
  <si>
    <t>石济客专桥通-Ⅱ-09</t>
  </si>
  <si>
    <t>2016.2</t>
  </si>
  <si>
    <t>墩身模板+精轧</t>
    <phoneticPr fontId="125" type="noConversion"/>
  </si>
  <si>
    <t>2016.3</t>
  </si>
  <si>
    <t>模板</t>
    <phoneticPr fontId="125" type="noConversion"/>
  </si>
  <si>
    <t>定型模板</t>
    <phoneticPr fontId="125" type="noConversion"/>
  </si>
  <si>
    <t>墩身</t>
    <phoneticPr fontId="125" type="noConversion"/>
  </si>
  <si>
    <t>直墩</t>
    <phoneticPr fontId="125" type="noConversion"/>
  </si>
  <si>
    <t>跨309特大桥</t>
  </si>
  <si>
    <t>100m连续梁边墩</t>
    <phoneticPr fontId="125" type="noConversion"/>
  </si>
  <si>
    <t>石济客专桥通-Ⅱ-10</t>
  </si>
  <si>
    <t>跨310特大桥</t>
  </si>
  <si>
    <t>水沟模板底板</t>
    <phoneticPr fontId="125" type="noConversion"/>
  </si>
  <si>
    <t>50*55*8cm</t>
    <phoneticPr fontId="125" type="noConversion"/>
  </si>
  <si>
    <t>铁道第三勘察设计院集团有限公司</t>
  </si>
  <si>
    <t>水沟模板侧板</t>
    <phoneticPr fontId="125" type="noConversion"/>
  </si>
  <si>
    <t>50*80*8cm</t>
    <phoneticPr fontId="125" type="noConversion"/>
  </si>
  <si>
    <t>空心桥墩模板</t>
  </si>
  <si>
    <t>报废</t>
  </si>
  <si>
    <t>成都西南交通大学设计研究院有限公司</t>
  </si>
  <si>
    <t>冀南新区</t>
  </si>
  <si>
    <t>叶勇</t>
  </si>
  <si>
    <t>平面模板</t>
  </si>
  <si>
    <t>0.9*1.5</t>
  </si>
  <si>
    <t>1318-04-Ⅱ-125（主桥外侧防撞护栏）</t>
  </si>
  <si>
    <t>1318-04-Ⅲ-75（引桥外侧防撞护栏）</t>
  </si>
  <si>
    <t>墩身莫模板</t>
    <phoneticPr fontId="123" type="noConversion"/>
  </si>
  <si>
    <t>T</t>
    <phoneticPr fontId="123" type="noConversion"/>
  </si>
  <si>
    <t>使用</t>
    <phoneticPr fontId="125" type="noConversion"/>
  </si>
  <si>
    <t>工地</t>
    <phoneticPr fontId="125" type="noConversion"/>
  </si>
  <si>
    <t>周应林</t>
  </si>
  <si>
    <t>京唐</t>
    <phoneticPr fontId="125" type="noConversion"/>
  </si>
  <si>
    <t>2020.10.14</t>
  </si>
  <si>
    <t>2020.12.18</t>
  </si>
  <si>
    <t>使用</t>
    <phoneticPr fontId="123" type="noConversion"/>
  </si>
  <si>
    <t>2021.04.01</t>
    <phoneticPr fontId="123" type="noConversion"/>
  </si>
  <si>
    <t>2021.05.07</t>
    <phoneticPr fontId="123" type="noConversion"/>
  </si>
  <si>
    <t>2021.07.01</t>
    <phoneticPr fontId="123" type="noConversion"/>
  </si>
  <si>
    <t>护栏模板
1.5m</t>
  </si>
  <si>
    <t>1702-04-2-3-039</t>
  </si>
  <si>
    <t>防撞栏杆</t>
  </si>
  <si>
    <t>护栏模板
1.2m</t>
  </si>
  <si>
    <t>1702-04-3-D-007</t>
  </si>
  <si>
    <t>异形钢模</t>
  </si>
  <si>
    <t>连续梁边墩模板</t>
  </si>
  <si>
    <t>1702-04-3-232</t>
  </si>
  <si>
    <t>边墩</t>
  </si>
  <si>
    <t>1702-04-2-038</t>
  </si>
  <si>
    <t>定型模板</t>
  </si>
  <si>
    <t>直墩2*5.8m</t>
  </si>
  <si>
    <t>坡墩45:1</t>
  </si>
  <si>
    <t>空心墩3*8</t>
  </si>
  <si>
    <t>中国铁设</t>
  </si>
  <si>
    <t>60+100+60边墩</t>
  </si>
  <si>
    <t>石济客专桥通-Ⅲ-01</t>
  </si>
  <si>
    <t>40+64+40m（边墩）</t>
  </si>
  <si>
    <t>32+48+32m</t>
  </si>
  <si>
    <t>石济客专桥通-Ⅰ-02</t>
  </si>
  <si>
    <t>现浇梁倒角</t>
  </si>
  <si>
    <t>11.5m</t>
  </si>
  <si>
    <t>山东如德模板有限公司</t>
  </si>
  <si>
    <t>2016.12.11</t>
  </si>
  <si>
    <t>和邢项目部</t>
    <phoneticPr fontId="125" type="noConversion"/>
  </si>
  <si>
    <t>和邢</t>
    <phoneticPr fontId="125" type="noConversion"/>
  </si>
  <si>
    <t>13.5m</t>
  </si>
  <si>
    <t xml:space="preserve">2016.12.1 </t>
  </si>
  <si>
    <t>墩帽模板</t>
  </si>
  <si>
    <t>高低跨</t>
  </si>
  <si>
    <t>主墩模板</t>
  </si>
  <si>
    <t>40+60+40</t>
  </si>
  <si>
    <t>2016.7.10</t>
  </si>
  <si>
    <t>边墩模板</t>
  </si>
  <si>
    <t>3.6*2.1</t>
  </si>
  <si>
    <t>3.9*1.9</t>
  </si>
  <si>
    <t>圆柱直墩</t>
  </si>
  <si>
    <t>2018.1.10</t>
  </si>
  <si>
    <t>三线桥墩</t>
  </si>
  <si>
    <t>保定宇航</t>
  </si>
  <si>
    <t>2017.4.5</t>
  </si>
  <si>
    <t>80+130+80</t>
  </si>
  <si>
    <t>滨州腾捷机械有限公司</t>
  </si>
  <si>
    <t>2018.5.20</t>
  </si>
  <si>
    <t>公跨铁护栏模板</t>
  </si>
  <si>
    <t>L=13m</t>
  </si>
  <si>
    <t>德州市德城区俪海机械设备有限公司</t>
  </si>
  <si>
    <t>2017.5.16</t>
  </si>
  <si>
    <t>水沟电缆槽模板</t>
  </si>
  <si>
    <t>普通I型</t>
  </si>
  <si>
    <t>德州聚众机械设备有限公司</t>
  </si>
  <si>
    <t>2017.4.8</t>
  </si>
  <si>
    <t>圆管模板</t>
  </si>
  <si>
    <t>φ1.2m</t>
  </si>
  <si>
    <t>邯郸市奋发物资有限公司</t>
  </si>
  <si>
    <t>2016.11.8</t>
  </si>
  <si>
    <t>板梁模板</t>
  </si>
  <si>
    <t>空心梁</t>
  </si>
  <si>
    <t>φ1m</t>
  </si>
  <si>
    <t>单线现浇梁模板</t>
  </si>
  <si>
    <t>42m</t>
  </si>
  <si>
    <t>连续梁桥墩模板</t>
  </si>
  <si>
    <t>临县大居特大桥</t>
  </si>
  <si>
    <t>史建伟</t>
  </si>
  <si>
    <t>临县北</t>
    <phoneticPr fontId="125" type="noConversion"/>
  </si>
  <si>
    <t>桥墩模板</t>
  </si>
  <si>
    <t>CFG桩帽模板</t>
  </si>
  <si>
    <t>商合杭阜杭施（桥）参-012</t>
  </si>
  <si>
    <t>安徽泰格</t>
  </si>
  <si>
    <t>安徽宣城郎溪县十字镇</t>
  </si>
  <si>
    <t>邓仕伦</t>
  </si>
  <si>
    <t>墩柱柱模1400*2000</t>
  </si>
  <si>
    <t>成都淦鑫钢模制造
有限公司</t>
  </si>
  <si>
    <t>1号制梁场</t>
  </si>
  <si>
    <t>刘朋</t>
  </si>
  <si>
    <t>宜彝高速公路6标项目部</t>
    <phoneticPr fontId="125" type="noConversion"/>
  </si>
  <si>
    <t>墩柱柱模1400*1000</t>
  </si>
  <si>
    <t>墩柱柱模1600*2000</t>
  </si>
  <si>
    <t>墩柱柱模1600*1000</t>
  </si>
  <si>
    <t>墩柱柱模2000*2000</t>
  </si>
  <si>
    <t>系梁A8</t>
  </si>
  <si>
    <t>系梁A9</t>
  </si>
  <si>
    <t>收坡墩</t>
  </si>
  <si>
    <t>2.2*2.2</t>
  </si>
  <si>
    <t>贵州卓良模板有限
公司</t>
  </si>
  <si>
    <t>学堂湾大桥</t>
  </si>
  <si>
    <t>弓形系梁</t>
  </si>
  <si>
    <t>1.6*2</t>
  </si>
  <si>
    <t>1.8*2.4</t>
  </si>
  <si>
    <t>圆柱桩系梁</t>
  </si>
  <si>
    <t>1.8*1.2*1.6</t>
  </si>
  <si>
    <t>圆柱盖梁</t>
  </si>
  <si>
    <t>1.8*2.1</t>
  </si>
  <si>
    <t>圆柱模板
圆柱桩系梁</t>
  </si>
  <si>
    <t>1.7*2.667m</t>
  </si>
  <si>
    <t>2.2*3.383m</t>
  </si>
  <si>
    <t>重型梯笼</t>
  </si>
  <si>
    <t>3*2*2M</t>
  </si>
  <si>
    <t>安全爬梯带安全网</t>
  </si>
  <si>
    <t>圆柱施工平台</t>
  </si>
  <si>
    <t>2.0m</t>
  </si>
  <si>
    <t>重庆市超强钢结构制造有限公司</t>
  </si>
  <si>
    <t>石家庄铁路建
设有限公司</t>
  </si>
  <si>
    <t>挂网爬梯</t>
  </si>
  <si>
    <t>阜城恒鑫建筑器材有限公司</t>
  </si>
  <si>
    <t>盖梁平台</t>
  </si>
  <si>
    <t>1.5高*2宽</t>
  </si>
  <si>
    <t>桂花村大桥</t>
  </si>
  <si>
    <t>1.5高*1.8宽</t>
  </si>
  <si>
    <t>方柱盖梁</t>
  </si>
  <si>
    <t>2.3高*2.1*6宽</t>
  </si>
  <si>
    <t>圆柱中系梁</t>
  </si>
  <si>
    <t>2高*1.2*1.6宽</t>
  </si>
  <si>
    <t>1.4m</t>
  </si>
  <si>
    <t>25m箱梁模板</t>
  </si>
  <si>
    <t>1400*2000</t>
  </si>
  <si>
    <t>1400*1000</t>
  </si>
  <si>
    <t>1600*1000</t>
  </si>
  <si>
    <t>1600*2000</t>
  </si>
  <si>
    <t>宜彝高速公路6标一分部一工区</t>
  </si>
  <si>
    <t>收坡墩内模</t>
  </si>
  <si>
    <t>2200*2200</t>
  </si>
  <si>
    <t>茶叶湾大桥</t>
  </si>
  <si>
    <t>河北省武安市徘徊镇西河下村</t>
  </si>
  <si>
    <t>王崇</t>
  </si>
  <si>
    <t>河北太行钢铁集团专用铁路工程项目部</t>
  </si>
  <si>
    <t>压杠</t>
  </si>
  <si>
    <t>2020.2.19</t>
  </si>
  <si>
    <t>荣乌工地</t>
    <phoneticPr fontId="55" type="noConversion"/>
  </si>
  <si>
    <t>荣乌高速项目部</t>
    <phoneticPr fontId="55" type="noConversion"/>
  </si>
  <si>
    <t>箱梁端头钢模板</t>
  </si>
  <si>
    <t>箱梁液压不锈钢模板</t>
  </si>
  <si>
    <t>复合不锈钢模板</t>
  </si>
  <si>
    <t>2020.4.24</t>
  </si>
  <si>
    <t>1.3-2.2m</t>
  </si>
  <si>
    <t>2020.6.7</t>
  </si>
  <si>
    <t>液压复合不锈钢模板</t>
  </si>
  <si>
    <t>2020.6.3</t>
  </si>
  <si>
    <r>
      <t>2</t>
    </r>
    <r>
      <rPr>
        <sz val="10"/>
        <rFont val="宋体"/>
        <family val="3"/>
        <charset val="134"/>
      </rPr>
      <t>020.6.19</t>
    </r>
  </si>
  <si>
    <t>25米</t>
  </si>
  <si>
    <t>134</t>
  </si>
  <si>
    <r>
      <t>2</t>
    </r>
    <r>
      <rPr>
        <sz val="10"/>
        <rFont val="宋体"/>
        <family val="3"/>
        <charset val="134"/>
      </rPr>
      <t>020.7.8</t>
    </r>
  </si>
  <si>
    <t>M15-4</t>
  </si>
  <si>
    <t>调整节</t>
  </si>
  <si>
    <t>复合不锈钢箱梁模板</t>
  </si>
  <si>
    <t>100</t>
  </si>
  <si>
    <t>2020.7.11</t>
  </si>
  <si>
    <t>复合不锈钢台座</t>
  </si>
  <si>
    <t>45</t>
  </si>
  <si>
    <r>
      <t>2</t>
    </r>
    <r>
      <rPr>
        <sz val="10"/>
        <rFont val="宋体"/>
        <family val="3"/>
        <charset val="134"/>
      </rPr>
      <t>020.7.14</t>
    </r>
  </si>
  <si>
    <t>2020.8.12</t>
    <phoneticPr fontId="55" type="noConversion"/>
  </si>
  <si>
    <t>梳齿板</t>
  </si>
  <si>
    <t>液压复合不锈钢模板30米箱梁</t>
  </si>
  <si>
    <t>1.6-1.8m</t>
  </si>
  <si>
    <t>2020.10</t>
    <phoneticPr fontId="55" type="noConversion"/>
  </si>
  <si>
    <t>景观护栏模板</t>
  </si>
  <si>
    <t>荣乌工地</t>
  </si>
  <si>
    <t>荣乌高速项目部</t>
  </si>
  <si>
    <t>2021.2</t>
  </si>
  <si>
    <t>箱梁</t>
  </si>
  <si>
    <t>成都淦鑫钢模制造有限公司</t>
  </si>
  <si>
    <t>贵州卓良模板有限公司</t>
  </si>
  <si>
    <t>空心墩内模</t>
  </si>
  <si>
    <t>盖系梁</t>
  </si>
  <si>
    <t>884734.51</t>
  </si>
  <si>
    <t>盖系梁模板</t>
  </si>
  <si>
    <t>墩模</t>
  </si>
  <si>
    <t>使用中</t>
  </si>
  <si>
    <t>桥台模板</t>
  </si>
  <si>
    <t>附属模板</t>
  </si>
  <si>
    <t>重庆市众泽田五金塑胶制品有限公司</t>
  </si>
  <si>
    <t>隧道自行式仰拱栈桥</t>
  </si>
  <si>
    <t>成都锐龙机械制造有限公司</t>
  </si>
  <si>
    <t>直墩</t>
  </si>
  <si>
    <t>坡墩</t>
  </si>
  <si>
    <t>四川长锋建筑机械租赁有限公司</t>
  </si>
  <si>
    <t>2021.02</t>
  </si>
  <si>
    <t>2021.04</t>
  </si>
  <si>
    <t>空心墩</t>
  </si>
  <si>
    <t>2021.07</t>
  </si>
  <si>
    <t>张大勇</t>
  </si>
  <si>
    <t>敬业项目部</t>
  </si>
  <si>
    <t>/</t>
    <phoneticPr fontId="125" type="noConversion"/>
  </si>
  <si>
    <t>Q235；坡比35：1</t>
  </si>
  <si>
    <t>2021.08.29</t>
  </si>
  <si>
    <t>2m*9m*2.25m</t>
  </si>
  <si>
    <t>中铁二院工程集团有限公司</t>
  </si>
  <si>
    <t>北方重工</t>
  </si>
  <si>
    <t>2020.09.19</t>
  </si>
  <si>
    <t>桥梁工地</t>
  </si>
  <si>
    <t>齐伟强</t>
  </si>
  <si>
    <t>太原西北二环高速zh12标</t>
  </si>
  <si>
    <t>河北华建</t>
  </si>
  <si>
    <t>2020.10.13</t>
  </si>
  <si>
    <t>1.4m、1.6m、1.8m</t>
  </si>
  <si>
    <t>钢模板（水沟模板）</t>
  </si>
  <si>
    <t>12200*2010*1300</t>
  </si>
  <si>
    <t>文水四方</t>
  </si>
  <si>
    <t>2020.11.06</t>
  </si>
  <si>
    <t>钢模板（墩柱）</t>
  </si>
  <si>
    <t>12m*15.6m*9.1m</t>
  </si>
  <si>
    <t>2021.01.07</t>
  </si>
  <si>
    <t>钢模板（盖梁）</t>
  </si>
  <si>
    <t>φ1.6m/φ1.4m</t>
  </si>
  <si>
    <t>钢模板（箱梁）</t>
  </si>
  <si>
    <t>2021.05.18</t>
  </si>
  <si>
    <t>钢模板（T梁模板）</t>
  </si>
  <si>
    <t>北京中铁建</t>
  </si>
  <si>
    <t>2021.08.20</t>
  </si>
  <si>
    <t>挂篮</t>
    <phoneticPr fontId="125" type="noConversion"/>
  </si>
  <si>
    <t>2015.12</t>
  </si>
  <si>
    <t xml:space="preserve"> 墩身+挂篮模板</t>
  </si>
  <si>
    <t>天津天津久安集团亨实钢结构有限公司久安</t>
  </si>
  <si>
    <t>2016.7.5</t>
  </si>
  <si>
    <t>和邢工地</t>
  </si>
  <si>
    <t>0#块</t>
  </si>
  <si>
    <t>挂篮模板</t>
    <phoneticPr fontId="125" type="noConversion"/>
  </si>
  <si>
    <t>移动模（支）架</t>
    <phoneticPr fontId="125" type="noConversion"/>
  </si>
  <si>
    <t>二</t>
    <phoneticPr fontId="125" type="noConversion"/>
  </si>
  <si>
    <t>型钢类</t>
    <phoneticPr fontId="125" type="noConversion"/>
  </si>
  <si>
    <t>型钢</t>
    <phoneticPr fontId="125" type="noConversion"/>
  </si>
  <si>
    <t>工槽角</t>
    <phoneticPr fontId="125" type="noConversion"/>
  </si>
  <si>
    <t>和邢项目施工现场</t>
  </si>
  <si>
    <t>100mm</t>
  </si>
  <si>
    <t>200a</t>
  </si>
  <si>
    <t>徐水项目部</t>
  </si>
  <si>
    <t>c100</t>
  </si>
  <si>
    <t>待报废</t>
  </si>
  <si>
    <t>5*3*6000</t>
  </si>
  <si>
    <t>围档槽钢</t>
  </si>
  <si>
    <t>三角架</t>
  </si>
  <si>
    <t>工字钢连接板</t>
  </si>
  <si>
    <t>正常</t>
  </si>
  <si>
    <t>拉筋垫板</t>
  </si>
  <si>
    <t>100*100*16</t>
  </si>
  <si>
    <t>三扣扣板</t>
  </si>
  <si>
    <t>五扣扣板</t>
  </si>
  <si>
    <t>u型卡子</t>
  </si>
  <si>
    <t>570mm</t>
  </si>
  <si>
    <t>760mm</t>
  </si>
  <si>
    <t>850mm</t>
  </si>
  <si>
    <t>860mm</t>
  </si>
  <si>
    <t>拉筋垫片</t>
  </si>
  <si>
    <t>100*100*10</t>
  </si>
  <si>
    <t>400*12m</t>
  </si>
  <si>
    <t>米</t>
    <phoneticPr fontId="125" type="noConversion"/>
  </si>
  <si>
    <t>中板</t>
  </si>
  <si>
    <t>2.25*10m*2cm国标</t>
  </si>
  <si>
    <t>2016.5</t>
  </si>
  <si>
    <t>1.51*6m*0.5cm国标</t>
  </si>
  <si>
    <t>20b（9m）国标</t>
  </si>
  <si>
    <t>28b（12m）国标</t>
  </si>
  <si>
    <t>16#（6m）国标</t>
  </si>
  <si>
    <t>10#（6m）国标</t>
  </si>
  <si>
    <t>36b（12m）国标</t>
  </si>
  <si>
    <t>40b（12m）国标</t>
  </si>
  <si>
    <t>螺旋钢管</t>
  </si>
  <si>
    <t>DN720*10</t>
  </si>
  <si>
    <t>螺旋管</t>
  </si>
  <si>
    <t>630*10mm*7m</t>
  </si>
  <si>
    <t>630*10mm*6.9m</t>
  </si>
  <si>
    <t>630*10mm*12m</t>
  </si>
  <si>
    <t>圆法兰</t>
  </si>
  <si>
    <t>910*630*10，16个24mm孔</t>
  </si>
  <si>
    <t>2016.7</t>
  </si>
  <si>
    <t>圆法兰盘</t>
  </si>
  <si>
    <t>1000*720*10mm</t>
  </si>
  <si>
    <t>盲板</t>
  </si>
  <si>
    <t>径910，厚10mm</t>
  </si>
  <si>
    <t>法兰盘</t>
  </si>
  <si>
    <t>910*610*20mm</t>
  </si>
  <si>
    <t>方法兰</t>
  </si>
  <si>
    <t>730*730*20mm</t>
  </si>
  <si>
    <t>910*20</t>
  </si>
  <si>
    <t>910*630*20mm 16个24mm孔</t>
  </si>
  <si>
    <t>40B*12米 国标</t>
  </si>
  <si>
    <t>2016.9</t>
  </si>
  <si>
    <t>45B*12米 国标</t>
  </si>
  <si>
    <t>10#*9米 国标</t>
  </si>
  <si>
    <t>16#*9米 国标</t>
  </si>
  <si>
    <t>28b*12米 国标</t>
  </si>
  <si>
    <t>630*10</t>
  </si>
  <si>
    <t>400MM</t>
  </si>
  <si>
    <t>16#a</t>
  </si>
  <si>
    <t>石港1#加工厂</t>
  </si>
  <si>
    <t>张海丰</t>
  </si>
  <si>
    <t>石港项目部</t>
    <phoneticPr fontId="125" type="noConversion"/>
  </si>
  <si>
    <t>热轧200*100*7mm</t>
  </si>
  <si>
    <t>钢轨</t>
    <phoneticPr fontId="125" type="noConversion"/>
  </si>
  <si>
    <t>43kg/m</t>
    <phoneticPr fontId="125" type="noConversion"/>
  </si>
  <si>
    <t>50kg</t>
    <phoneticPr fontId="125" type="noConversion"/>
  </si>
  <si>
    <t>顶铁</t>
    <phoneticPr fontId="125" type="noConversion"/>
  </si>
  <si>
    <t>0.2米</t>
  </si>
  <si>
    <t>0.3米</t>
  </si>
  <si>
    <t>0.6米</t>
  </si>
  <si>
    <t>1米</t>
  </si>
  <si>
    <t>1.2米</t>
  </si>
  <si>
    <t>2米</t>
  </si>
  <si>
    <t>1998.6</t>
  </si>
  <si>
    <t>横梁</t>
    <phoneticPr fontId="125" type="noConversion"/>
  </si>
  <si>
    <t>中间梁</t>
  </si>
  <si>
    <t>大横梁</t>
  </si>
  <si>
    <t>4-10米</t>
  </si>
  <si>
    <t>三扣板</t>
  </si>
  <si>
    <t>五扣板</t>
  </si>
  <si>
    <t>楔板</t>
  </si>
  <si>
    <t>校平卡</t>
  </si>
  <si>
    <t>…</t>
    <phoneticPr fontId="125" type="noConversion"/>
  </si>
  <si>
    <t>三</t>
    <phoneticPr fontId="125" type="noConversion"/>
  </si>
  <si>
    <t>支架类</t>
    <phoneticPr fontId="125" type="noConversion"/>
  </si>
  <si>
    <t>盘扣式脚手架</t>
    <phoneticPr fontId="125" type="noConversion"/>
  </si>
  <si>
    <t>贝雷梁</t>
    <phoneticPr fontId="125" type="noConversion"/>
  </si>
  <si>
    <t>贝雷片</t>
    <phoneticPr fontId="125" type="noConversion"/>
  </si>
  <si>
    <t>钢支撑</t>
    <phoneticPr fontId="125" type="noConversion"/>
  </si>
  <si>
    <t>钢板桩</t>
    <phoneticPr fontId="125" type="noConversion"/>
  </si>
  <si>
    <t>军便梁</t>
    <phoneticPr fontId="125" type="noConversion"/>
  </si>
  <si>
    <t>四</t>
    <phoneticPr fontId="125" type="noConversion"/>
  </si>
  <si>
    <t>台车类</t>
    <phoneticPr fontId="125" type="noConversion"/>
  </si>
  <si>
    <t>衬砌台车</t>
    <phoneticPr fontId="125" type="noConversion"/>
  </si>
  <si>
    <t>单线9m</t>
  </si>
  <si>
    <t>二衬模板台车</t>
    <phoneticPr fontId="125" type="noConversion"/>
  </si>
  <si>
    <t>9米</t>
    <phoneticPr fontId="125" type="noConversion"/>
  </si>
  <si>
    <t>台车堵头</t>
  </si>
  <si>
    <t>配件</t>
  </si>
  <si>
    <t>12.1米</t>
  </si>
  <si>
    <t>防水板台车</t>
  </si>
  <si>
    <t>钢模板（斜井二衬台车）</t>
  </si>
  <si>
    <t>12m*10.2m*8.8m</t>
  </si>
  <si>
    <t>钢模板（正洞二衬台车）</t>
  </si>
  <si>
    <t>凿岩台车</t>
    <phoneticPr fontId="125" type="noConversion"/>
  </si>
  <si>
    <t>其他作业台车</t>
    <phoneticPr fontId="125" type="noConversion"/>
  </si>
  <si>
    <t>隧道二衬定型钢模板</t>
  </si>
  <si>
    <t>隧道二衬模板</t>
  </si>
  <si>
    <t>五</t>
    <phoneticPr fontId="125" type="noConversion"/>
  </si>
  <si>
    <t>栈桥类</t>
    <phoneticPr fontId="125" type="noConversion"/>
  </si>
  <si>
    <t>仰拱栈桥</t>
    <phoneticPr fontId="125" type="noConversion"/>
  </si>
  <si>
    <t>水中栈桥</t>
    <phoneticPr fontId="125" type="noConversion"/>
  </si>
  <si>
    <t>六</t>
    <phoneticPr fontId="125" type="noConversion"/>
  </si>
  <si>
    <t>大临类</t>
    <phoneticPr fontId="125" type="noConversion"/>
  </si>
  <si>
    <t>装配式房屋</t>
    <phoneticPr fontId="125" type="noConversion"/>
  </si>
  <si>
    <t>集装箱房屋</t>
    <phoneticPr fontId="125" type="noConversion"/>
  </si>
  <si>
    <t>活动板房</t>
    <phoneticPr fontId="125" type="noConversion"/>
  </si>
  <si>
    <t>活动房屋</t>
    <phoneticPr fontId="125" type="noConversion"/>
  </si>
  <si>
    <t>残次</t>
  </si>
  <si>
    <t>六项基地再用</t>
  </si>
  <si>
    <t>彩钢活动房</t>
  </si>
  <si>
    <t>5.05m</t>
  </si>
  <si>
    <t>徐水项目部基地</t>
  </si>
  <si>
    <r>
      <t>5.05*13</t>
    </r>
    <r>
      <rPr>
        <sz val="9"/>
        <color indexed="8"/>
        <rFont val="宋体"/>
        <family val="3"/>
        <charset val="134"/>
      </rPr>
      <t>m</t>
    </r>
  </si>
  <si>
    <t xml:space="preserve">木板房 </t>
  </si>
  <si>
    <t>5m*13m</t>
  </si>
  <si>
    <t xml:space="preserve">木板房隔断 </t>
  </si>
  <si>
    <t>5m*9m</t>
  </si>
  <si>
    <t>裕华路基地再用</t>
  </si>
  <si>
    <t>二层</t>
  </si>
  <si>
    <t>彩钢板</t>
  </si>
  <si>
    <t>集装箱房</t>
    <phoneticPr fontId="116" type="noConversion"/>
  </si>
  <si>
    <t>3米*6米*2.7米</t>
    <phoneticPr fontId="116" type="noConversion"/>
  </si>
  <si>
    <t>栋</t>
    <phoneticPr fontId="116" type="noConversion"/>
  </si>
  <si>
    <t>望都工地</t>
    <phoneticPr fontId="116" type="noConversion"/>
  </si>
  <si>
    <t>集装箱洗澡间</t>
    <phoneticPr fontId="116" type="noConversion"/>
  </si>
  <si>
    <t>2*2*2.4</t>
    <phoneticPr fontId="116" type="noConversion"/>
  </si>
  <si>
    <t>集装箱厕所</t>
    <phoneticPr fontId="116" type="noConversion"/>
  </si>
  <si>
    <t>两个蹲位</t>
    <phoneticPr fontId="116" type="noConversion"/>
  </si>
  <si>
    <t>肥乡</t>
  </si>
  <si>
    <t>广平</t>
  </si>
  <si>
    <t>岩棉</t>
  </si>
  <si>
    <t>2016.2.2</t>
  </si>
  <si>
    <t>普通</t>
  </si>
  <si>
    <t>河北诚建钢结构有限公司</t>
  </si>
  <si>
    <t>移动板房</t>
  </si>
  <si>
    <t>文安县宏达彩板钢构厂</t>
  </si>
  <si>
    <t>其它</t>
    <phoneticPr fontId="125" type="noConversion"/>
  </si>
  <si>
    <t>水泥仓</t>
  </si>
  <si>
    <t>京唐2#站</t>
  </si>
  <si>
    <t>石晓明</t>
  </si>
  <si>
    <t>混凝土公司</t>
    <phoneticPr fontId="125" type="noConversion"/>
  </si>
  <si>
    <t>荣乌拌和站</t>
  </si>
  <si>
    <t>太原拌和站</t>
  </si>
  <si>
    <t>管道加热器</t>
  </si>
  <si>
    <t>100KW</t>
  </si>
  <si>
    <t>石港拌和站</t>
  </si>
  <si>
    <t>控制柜</t>
  </si>
  <si>
    <t>水泵</t>
  </si>
  <si>
    <t>100kw</t>
  </si>
  <si>
    <t>150kw</t>
  </si>
  <si>
    <t>混凝土搅拌机组</t>
  </si>
  <si>
    <t>9HZS90F</t>
    <phoneticPr fontId="116" type="noConversion"/>
  </si>
  <si>
    <t>四川集英建筑工程有限公司</t>
  </si>
  <si>
    <t>1号拌合站</t>
  </si>
  <si>
    <t>旧混凝土罐</t>
  </si>
  <si>
    <t>9HZS90F</t>
  </si>
  <si>
    <t>新混凝土罐</t>
  </si>
  <si>
    <t>3×2×2m</t>
  </si>
  <si>
    <t>安全通道</t>
  </si>
  <si>
    <t>2米×6米</t>
  </si>
  <si>
    <t>附着</t>
  </si>
  <si>
    <t>道</t>
  </si>
  <si>
    <t>装配式安全梯笼</t>
  </si>
  <si>
    <t>中间标准笼4m×2m×2m</t>
  </si>
  <si>
    <t>13000×4200×2400mm</t>
  </si>
  <si>
    <t>2×2×3m</t>
  </si>
  <si>
    <t>铜芯3*50+1*25</t>
  </si>
  <si>
    <t>微损</t>
    <phoneticPr fontId="125" type="noConversion"/>
  </si>
  <si>
    <t>项目部料库</t>
    <phoneticPr fontId="125" type="noConversion"/>
  </si>
  <si>
    <t>卷扬机</t>
  </si>
  <si>
    <t>YJV22 5*6</t>
  </si>
  <si>
    <t>石家庄库房</t>
  </si>
  <si>
    <t>YH1*50</t>
  </si>
  <si>
    <t>YJLV22 3*240+2*120</t>
  </si>
  <si>
    <t>2015.4</t>
  </si>
  <si>
    <t>门式钢管脚手架</t>
  </si>
  <si>
    <t>1.93*1.25*2m</t>
  </si>
  <si>
    <t>2015.6</t>
  </si>
  <si>
    <t>雷亚爬梯</t>
  </si>
  <si>
    <t>2.5*1.5*2m</t>
  </si>
  <si>
    <t>YJLV22 4*35+1</t>
  </si>
  <si>
    <t>倒链</t>
  </si>
  <si>
    <t>3t*3米</t>
  </si>
  <si>
    <t>2015.11</t>
  </si>
  <si>
    <t>20t</t>
  </si>
  <si>
    <t>4KW</t>
  </si>
  <si>
    <t>5T</t>
  </si>
  <si>
    <t>10T</t>
  </si>
  <si>
    <t>5*10cm*4m 东北落叶松 下差不得超过8mm</t>
  </si>
  <si>
    <t>清水板</t>
  </si>
  <si>
    <t>1.22m*2.44m*1.2cm</t>
  </si>
  <si>
    <t>1.1cm*1.83m*0.915m</t>
  </si>
  <si>
    <t>1.22m*2.44m*1.5cm</t>
  </si>
  <si>
    <t>1.22m*2.44m*1.8cm</t>
  </si>
  <si>
    <t>10*15cm*4m 东北落叶松 下差不得超过8mm</t>
  </si>
  <si>
    <t>10*10cm*4m 东北落叶松 下差不得超过8mm</t>
  </si>
  <si>
    <t>1.22*2.44m*1.2cm</t>
  </si>
  <si>
    <t>10*10cm*4m 东北落叶松 下差在8mm以内</t>
  </si>
  <si>
    <t>10*15cm*4m 东北落叶松 下差在8mm以内</t>
  </si>
  <si>
    <t>915*1830*1.2cm</t>
  </si>
  <si>
    <t>特制围挡板</t>
  </si>
  <si>
    <t>2*1.5m （带0.5m的腿）</t>
  </si>
  <si>
    <t>海鸥栏杆模板</t>
  </si>
  <si>
    <t>YJLV22 3*50+2*25国标</t>
  </si>
  <si>
    <t>YJLV22 3*70+2*35国标</t>
  </si>
  <si>
    <t>配电箱尺寸：400*600*800*1.5mm</t>
  </si>
  <si>
    <t>双面，内含250A空开一个，160A漏电2个，
电表1个，200/5互感器3个。国标</t>
  </si>
  <si>
    <t>线鼻子</t>
  </si>
  <si>
    <t>150²国标</t>
  </si>
  <si>
    <t>70²国标</t>
  </si>
  <si>
    <t>50²国标</t>
  </si>
  <si>
    <t>35²国标</t>
  </si>
  <si>
    <t>25²国标</t>
  </si>
  <si>
    <t>YC 3*4 国标</t>
  </si>
  <si>
    <t>YJLV22 3*150+2*70国标</t>
  </si>
  <si>
    <t>双面，内含250A空开3个，电表1个,400/5互感器
3个。国标</t>
  </si>
  <si>
    <t>双面，内含250A空开一个，100A空开3个，
电表1个，200/5互感器3个。国标</t>
  </si>
  <si>
    <t>配电箱锁</t>
  </si>
  <si>
    <t>RVV 3*4国标</t>
  </si>
  <si>
    <t>RVV 2*4国标</t>
  </si>
  <si>
    <t>YC 50国标</t>
  </si>
  <si>
    <t>尺寸：300*500*600*1.5mm，内含63A漏电3个，
电表1个。国标</t>
  </si>
  <si>
    <t>尺寸：200*300*400*1.5mm，内含100A漏电1个。
国标</t>
  </si>
  <si>
    <t>YC 3*6。国标</t>
  </si>
  <si>
    <t>接地电阻测量仪</t>
  </si>
  <si>
    <t>单位：0.1Ω，1.0Ω，10Ω国标</t>
  </si>
  <si>
    <t>尺寸：400*600*800*1.5mm，双面，内含250A
空开一个，100A漏电3个，电表1个国标</t>
  </si>
  <si>
    <t>配电箱（国标）</t>
  </si>
  <si>
    <t>尺寸：400*600*800*1.5mm，双面，
内含250A漏电3个，电表1个，400/5互感器3个</t>
  </si>
  <si>
    <t>齿轮油</t>
  </si>
  <si>
    <t>长城牌</t>
  </si>
  <si>
    <t>升</t>
  </si>
  <si>
    <t>YC 3*16+1国标</t>
  </si>
  <si>
    <t>控制器</t>
  </si>
  <si>
    <t>KT14-25J-3国标</t>
  </si>
  <si>
    <t>电机接口</t>
  </si>
  <si>
    <t>15KW+护罩绝缘接线板国标</t>
  </si>
  <si>
    <t>YC 3*10+6国标</t>
  </si>
  <si>
    <t>灯泡灯口</t>
  </si>
  <si>
    <t>插排</t>
  </si>
  <si>
    <t>4孔</t>
  </si>
  <si>
    <t>RVV 2*2.5国标</t>
  </si>
  <si>
    <t>RVV 2*6国标</t>
  </si>
  <si>
    <t>电线杆拉线</t>
  </si>
  <si>
    <t>电表</t>
  </si>
  <si>
    <t>40A国标</t>
  </si>
  <si>
    <t>YC 5*6国标</t>
  </si>
  <si>
    <t>尺寸：400*500*600*1.5mm，双面国标</t>
  </si>
  <si>
    <t>绝缘胶带</t>
  </si>
  <si>
    <t>卷</t>
  </si>
  <si>
    <t>电缆预埋槽道</t>
  </si>
  <si>
    <t>EHMQ-31国标</t>
  </si>
  <si>
    <t>梁体A墙模板</t>
  </si>
  <si>
    <t>声屏障A墙配件</t>
  </si>
  <si>
    <t>梁体B墙模板</t>
  </si>
  <si>
    <t>挡砟墙接触网模板配件</t>
  </si>
  <si>
    <t>A墙接触网模板配件</t>
  </si>
  <si>
    <t>B墙接触网模板配件</t>
  </si>
  <si>
    <t>声屏障A墙接触网模板配件</t>
  </si>
  <si>
    <t>声屏障A墙模板配件</t>
  </si>
  <si>
    <t>泄水孔</t>
  </si>
  <si>
    <t>夹板</t>
  </si>
  <si>
    <t>梁体挡砟墙模板</t>
  </si>
  <si>
    <t>声屏障A墙模板</t>
  </si>
  <si>
    <t>2T</t>
  </si>
  <si>
    <t>3T</t>
  </si>
  <si>
    <t>油压千斤顶</t>
  </si>
  <si>
    <t>QLY32 立式 32t</t>
  </si>
  <si>
    <t>螺旋千斤顶</t>
  </si>
  <si>
    <t>铝电缆</t>
  </si>
  <si>
    <r>
      <rPr>
        <sz val="10"/>
        <color indexed="8"/>
        <rFont val="宋体"/>
        <family val="3"/>
        <charset val="134"/>
      </rPr>
      <t>3*120</t>
    </r>
    <r>
      <rPr>
        <b/>
        <sz val="11"/>
        <color rgb="FF000000"/>
        <rFont val="宋体"/>
        <family val="3"/>
        <charset val="134"/>
      </rPr>
      <t>㎡</t>
    </r>
    <r>
      <rPr>
        <b/>
        <sz val="11"/>
        <color rgb="FF000000"/>
        <rFont val="ˎ̥"/>
        <family val="1"/>
      </rPr>
      <t>+2</t>
    </r>
  </si>
  <si>
    <r>
      <rPr>
        <sz val="10"/>
        <color indexed="8"/>
        <rFont val="宋体"/>
        <family val="3"/>
        <charset val="134"/>
      </rPr>
      <t>3*95</t>
    </r>
    <r>
      <rPr>
        <b/>
        <sz val="11"/>
        <color rgb="FF000000"/>
        <rFont val="宋体"/>
        <family val="3"/>
        <charset val="134"/>
      </rPr>
      <t>㎡</t>
    </r>
    <r>
      <rPr>
        <b/>
        <sz val="11"/>
        <color rgb="FF000000"/>
        <rFont val="ˎ̥"/>
        <family val="1"/>
      </rPr>
      <t>+2</t>
    </r>
  </si>
  <si>
    <t>30*25*8</t>
  </si>
  <si>
    <t>2016.3.10</t>
  </si>
  <si>
    <t>22.25*8.5*4</t>
  </si>
  <si>
    <t>4cm*9cm*4m</t>
  </si>
  <si>
    <t>1.3cm*1.22m*2.44m</t>
  </si>
  <si>
    <t>复合木模板</t>
  </si>
  <si>
    <t>板材</t>
  </si>
  <si>
    <t>支撑方木</t>
  </si>
  <si>
    <t>14mm厚</t>
  </si>
  <si>
    <t>建筑</t>
  </si>
  <si>
    <t>45*75*2000mm</t>
  </si>
  <si>
    <t>m3</t>
  </si>
  <si>
    <t>高23米</t>
  </si>
  <si>
    <t>13000</t>
  </si>
  <si>
    <t>高26米</t>
  </si>
  <si>
    <t>14611</t>
  </si>
  <si>
    <t>高30米</t>
  </si>
  <si>
    <t>16859</t>
  </si>
  <si>
    <t>高18米</t>
  </si>
  <si>
    <t>11050</t>
  </si>
  <si>
    <t>高14米</t>
  </si>
  <si>
    <t>8595</t>
  </si>
  <si>
    <t>3*4+1</t>
  </si>
  <si>
    <t>3*6+1</t>
  </si>
  <si>
    <t>3*95+1</t>
  </si>
  <si>
    <t>3*150+1</t>
  </si>
  <si>
    <t>水钻</t>
  </si>
  <si>
    <t>200V</t>
  </si>
  <si>
    <t>2寸</t>
  </si>
  <si>
    <t>6.4*2.2m</t>
  </si>
  <si>
    <t>2440×1220×12</t>
  </si>
  <si>
    <t>石家庄地铁2号线</t>
    <phoneticPr fontId="125" type="noConversion"/>
  </si>
  <si>
    <t>1830mm×915mm×12mm</t>
  </si>
  <si>
    <t>石家庄地铁1号线</t>
  </si>
  <si>
    <t>承台、方柱钢模板</t>
  </si>
  <si>
    <t>方柱2m×2m</t>
  </si>
  <si>
    <t>直径1.6m圆柱</t>
  </si>
  <si>
    <t>40×80mm×4米</t>
  </si>
  <si>
    <t>1200×2400×12</t>
  </si>
  <si>
    <t>1220×2440×15</t>
  </si>
  <si>
    <t>3000×450×20mm</t>
  </si>
  <si>
    <t>3000×600×20mm</t>
  </si>
  <si>
    <t>3000×500×20mm</t>
  </si>
  <si>
    <t>圆柱模板钢带</t>
  </si>
  <si>
    <t>Φ800</t>
  </si>
  <si>
    <t>Φ900</t>
  </si>
  <si>
    <t>/</t>
    <phoneticPr fontId="123" type="noConversion"/>
  </si>
  <si>
    <t>木垫板</t>
  </si>
  <si>
    <t>600×250×30mm</t>
  </si>
  <si>
    <t>YJV3*10+2*6</t>
  </si>
  <si>
    <t>280</t>
  </si>
  <si>
    <t>2020.5.28</t>
  </si>
  <si>
    <t>YJV3*16+2*10</t>
  </si>
  <si>
    <t>120</t>
  </si>
  <si>
    <t>YJV3*25+2*16</t>
  </si>
  <si>
    <t>62</t>
  </si>
  <si>
    <t>YJV3*35+2*16</t>
  </si>
  <si>
    <t>YJV3*70+1*35</t>
  </si>
  <si>
    <t>50</t>
  </si>
  <si>
    <t>YJV224*95+1*50</t>
  </si>
  <si>
    <t>70</t>
  </si>
  <si>
    <r>
      <t>填写说明：根据计划提报内容要求按周转材料分类填写，内容不足可补充，</t>
    </r>
    <r>
      <rPr>
        <b/>
        <sz val="12"/>
        <color rgb="FFFF0000"/>
        <rFont val="宋体"/>
        <family val="3"/>
        <charset val="134"/>
      </rPr>
      <t>材料名称统一</t>
    </r>
    <r>
      <rPr>
        <b/>
        <sz val="12"/>
        <color theme="1"/>
        <rFont val="宋体"/>
        <family val="3"/>
        <charset val="134"/>
      </rPr>
      <t>，</t>
    </r>
    <r>
      <rPr>
        <b/>
        <sz val="12"/>
        <color rgb="FFFF0000"/>
        <rFont val="宋体"/>
        <family val="3"/>
        <charset val="134"/>
      </rPr>
      <t>不同规格型号的周转材料填写要清晰（必填），有设计图号的（必填），存放地点要写详尽</t>
    </r>
    <r>
      <rPr>
        <sz val="12"/>
        <color theme="1"/>
        <rFont val="宋体"/>
        <family val="3"/>
        <charset val="134"/>
      </rPr>
      <t>。普通钢模（按照标准化图纸设计的桥墩、墩帽、承台、涵洞模板等）；异形钢模（连续梁主边墩、固定墩、门式墩、矩形墩、空心墩内外模、坡比墩、护栏模板、涵洞模板、桥面系各类模板、避车洞模板、洞门模板、0#块模板、现浇梁模板、6015（3015）标准建筑模板等）。墩柱模板：按照公路、普通铁路与高速铁路墩型分类，隧道衬砌台车:按照铁路单线、双线及公路分类。状况：是否良好等，使用情况：在用或闲置。</t>
    </r>
    <phoneticPr fontId="125" type="noConversion"/>
  </si>
  <si>
    <t>中铁六局集团(呼和)公司周转材料信息管理台账</t>
  </si>
  <si>
    <t>1.5*1.05</t>
  </si>
  <si>
    <t>部分良好</t>
  </si>
  <si>
    <t>呼和料库</t>
  </si>
  <si>
    <t>张霞</t>
  </si>
  <si>
    <t>呼和铁建物机分公司</t>
  </si>
  <si>
    <t>呼和铁建</t>
  </si>
  <si>
    <t>0.9*1.5米</t>
  </si>
  <si>
    <t>2014年</t>
  </si>
  <si>
    <t>枢纽二队料库</t>
  </si>
  <si>
    <t>张彬</t>
  </si>
  <si>
    <t>呼和枢纽项目部</t>
  </si>
  <si>
    <t>呼和公司</t>
  </si>
  <si>
    <t>1.05*1.5米</t>
  </si>
  <si>
    <t>0.6*1.5米</t>
  </si>
  <si>
    <t>桥面系模板</t>
  </si>
  <si>
    <t>防护墙模板（含螺杆）</t>
  </si>
  <si>
    <t>通桥（2016）8388A图</t>
  </si>
  <si>
    <t>中铁第四勘察设计集团有限公司</t>
  </si>
  <si>
    <t>安徽神舟</t>
  </si>
  <si>
    <t>安徽宣城市十字镇双沟搅拌站</t>
  </si>
  <si>
    <t>徐雷</t>
  </si>
  <si>
    <t>商合杭项目部</t>
  </si>
  <si>
    <t>AB墙模板</t>
  </si>
  <si>
    <t>安徽奥发</t>
  </si>
  <si>
    <t>重力式挡土墙</t>
  </si>
  <si>
    <t>抗滑桩模板</t>
  </si>
  <si>
    <t>合肥早力</t>
  </si>
  <si>
    <t>重力式挡土墙（含螺栓）</t>
  </si>
  <si>
    <t>拱形骨架</t>
  </si>
  <si>
    <t>郎溪鑫汇达</t>
  </si>
  <si>
    <t>异型钢模板</t>
  </si>
  <si>
    <t>2.855*2</t>
  </si>
  <si>
    <t>S-QL-01-改</t>
  </si>
  <si>
    <t>中国铁路设计集团有限公司天津</t>
  </si>
  <si>
    <t>原平市大牛店宏丰模板厂</t>
  </si>
  <si>
    <t>鄂尔多斯伊金霍洛旗</t>
  </si>
  <si>
    <t>尹文鹏</t>
  </si>
  <si>
    <t>营业线改建工程项目部</t>
  </si>
  <si>
    <t>2.855*1.5</t>
  </si>
  <si>
    <t>2.855*1</t>
  </si>
  <si>
    <t>1.8*2</t>
  </si>
  <si>
    <t>1.8*1.5</t>
  </si>
  <si>
    <t>1.8*1.0</t>
  </si>
  <si>
    <t>2*0.2</t>
  </si>
  <si>
    <t>1.5*0.2</t>
  </si>
  <si>
    <t>1*0.2</t>
  </si>
  <si>
    <t>2*0.6</t>
  </si>
  <si>
    <t>1.5*0.6</t>
  </si>
  <si>
    <t>1*0.6</t>
  </si>
  <si>
    <t>1.8*0.2</t>
  </si>
  <si>
    <t>6.1*0.5</t>
  </si>
  <si>
    <t>2*3.218</t>
  </si>
  <si>
    <t>2*5.236</t>
  </si>
  <si>
    <t>2.088*6.2</t>
  </si>
  <si>
    <t>3.21*1.1</t>
  </si>
  <si>
    <t>6.1*0.65</t>
  </si>
  <si>
    <t>6.1*0.60</t>
  </si>
  <si>
    <t>3.21*0.65</t>
  </si>
  <si>
    <t>0.25*0.65</t>
  </si>
  <si>
    <t>直径2m</t>
  </si>
  <si>
    <t>四川省西昌市喜得县北山村料库</t>
  </si>
  <si>
    <t>冯田田</t>
  </si>
  <si>
    <t>西昭高速项目部</t>
  </si>
  <si>
    <t>直径1.8m</t>
  </si>
  <si>
    <t>成都万欣邦达机械制造有限公司</t>
  </si>
  <si>
    <t>直径1.6m</t>
  </si>
  <si>
    <t>2018.8</t>
  </si>
  <si>
    <t>直径1.5m</t>
  </si>
  <si>
    <t>2019.1</t>
  </si>
  <si>
    <t>Φ1500*2250圆柱模</t>
  </si>
  <si>
    <t>Φ1500*2250</t>
  </si>
  <si>
    <t>YZ-1525</t>
  </si>
  <si>
    <t>超强钢结构</t>
  </si>
  <si>
    <t>昆明超强钢模板制造有限公司</t>
  </si>
  <si>
    <t>李晓忠</t>
  </si>
  <si>
    <t>玉楚高速公路项目部</t>
  </si>
  <si>
    <t>Φ1500*1000圆柱模</t>
  </si>
  <si>
    <t>Φ1500*1000</t>
  </si>
  <si>
    <t>YZ-1510</t>
  </si>
  <si>
    <t>Φ1700*1000圆柱模</t>
  </si>
  <si>
    <t>Φ1700*1000</t>
  </si>
  <si>
    <t>YZ-1710</t>
  </si>
  <si>
    <t>Φ1700*500圆柱模</t>
  </si>
  <si>
    <t>Φ1700*500</t>
  </si>
  <si>
    <t>YZ-1705</t>
  </si>
  <si>
    <t>2019.6.1</t>
  </si>
  <si>
    <t>Φ1500*500圆柱模</t>
  </si>
  <si>
    <t>Φ1500*500</t>
  </si>
  <si>
    <t>YZ-1505</t>
  </si>
  <si>
    <t>侧模Z2-1</t>
  </si>
  <si>
    <t>2000*1300</t>
  </si>
  <si>
    <t>Z2-1</t>
  </si>
  <si>
    <t>底模Z2-3</t>
  </si>
  <si>
    <t>2000*1270</t>
  </si>
  <si>
    <t>Z2-3</t>
  </si>
  <si>
    <t>侧模D2-1</t>
  </si>
  <si>
    <t>Φ1600*1978*1300</t>
  </si>
  <si>
    <t>D2-1</t>
  </si>
  <si>
    <t>Φ1700*2250圆柱模</t>
  </si>
  <si>
    <t>Φ1700*2250</t>
  </si>
  <si>
    <t>YZ-1725</t>
  </si>
  <si>
    <t>侧模Z3-1</t>
  </si>
  <si>
    <t>2000*1500</t>
  </si>
  <si>
    <t>Z3-1</t>
  </si>
  <si>
    <t>底模Z3-3</t>
  </si>
  <si>
    <t>2000*1200</t>
  </si>
  <si>
    <t>Z3-3</t>
  </si>
  <si>
    <t>1500*2250</t>
  </si>
  <si>
    <t>侧模Z2-2</t>
  </si>
  <si>
    <t>Φ1500*1930*1385</t>
  </si>
  <si>
    <t>Z2-2</t>
  </si>
  <si>
    <t>底模Z2-4</t>
  </si>
  <si>
    <t>580*1100</t>
  </si>
  <si>
    <t>Z2-4</t>
  </si>
  <si>
    <t>侧模Z3-2</t>
  </si>
  <si>
    <t>Φ1700*2040*1585</t>
  </si>
  <si>
    <t>Z3-2</t>
  </si>
  <si>
    <t>底模Z3-4</t>
  </si>
  <si>
    <t>488*1200</t>
  </si>
  <si>
    <t>Z3-4</t>
  </si>
  <si>
    <t>侧模D3-1</t>
  </si>
  <si>
    <t>Φ1800*2088*1500</t>
  </si>
  <si>
    <t>D3-1</t>
  </si>
  <si>
    <t>2019.6.3</t>
  </si>
  <si>
    <t>Φ2000*2250圆柱模</t>
  </si>
  <si>
    <t>Φ2000*2250</t>
  </si>
  <si>
    <t>YZ-2025</t>
  </si>
  <si>
    <t>2019.7.1</t>
  </si>
  <si>
    <t>底模Z4-3</t>
  </si>
  <si>
    <t>2000*1570</t>
  </si>
  <si>
    <t>Z4-3</t>
  </si>
  <si>
    <t>Φ2100*2250圆柱模</t>
  </si>
  <si>
    <t>Φ2100*2250</t>
  </si>
  <si>
    <t>YZ-2125</t>
  </si>
  <si>
    <t>Φ2100*1000圆柱模</t>
  </si>
  <si>
    <t>Φ2100*1000</t>
  </si>
  <si>
    <t>YZ-2110</t>
  </si>
  <si>
    <t>底模Z6-3</t>
  </si>
  <si>
    <t>2000*1470</t>
  </si>
  <si>
    <t>Z6-3</t>
  </si>
  <si>
    <t>操作平台支架</t>
  </si>
  <si>
    <t>20*2250</t>
  </si>
  <si>
    <t>ZJ-1</t>
  </si>
  <si>
    <t>侧模Z4-1</t>
  </si>
  <si>
    <t>2000*1800</t>
  </si>
  <si>
    <t>Z4-1</t>
  </si>
  <si>
    <t>侧模Z4-2</t>
  </si>
  <si>
    <t>Φ2000*2214*1800</t>
  </si>
  <si>
    <t>Z4-2</t>
  </si>
  <si>
    <t>侧模D4-1</t>
  </si>
  <si>
    <t>Φ2200*2309*1800</t>
  </si>
  <si>
    <t>D4-1</t>
  </si>
  <si>
    <t>2019.7.2</t>
  </si>
  <si>
    <t>Φ2000*1000圆柱模</t>
  </si>
  <si>
    <t>Φ2000*1000</t>
  </si>
  <si>
    <t>YZ-2010</t>
  </si>
  <si>
    <t>Φ2000*500圆柱模</t>
  </si>
  <si>
    <t>Φ2000*500</t>
  </si>
  <si>
    <t>YZ-2005</t>
  </si>
  <si>
    <t>Φ2100*500圆柱模</t>
  </si>
  <si>
    <t>Φ2100*500</t>
  </si>
  <si>
    <t>YZ-2105</t>
  </si>
  <si>
    <t>侧模Z6-1</t>
  </si>
  <si>
    <t>2000*1600</t>
  </si>
  <si>
    <t>Z6-1</t>
  </si>
  <si>
    <t>2019.7.4</t>
  </si>
  <si>
    <t>底模Z4-4</t>
  </si>
  <si>
    <t>376*1400</t>
  </si>
  <si>
    <t>Z4-4</t>
  </si>
  <si>
    <t>侧模Z5-1</t>
  </si>
  <si>
    <t>Φ2100*2428*1800</t>
  </si>
  <si>
    <t>Z5-1</t>
  </si>
  <si>
    <t>底模Z5-2</t>
  </si>
  <si>
    <t>482*1400</t>
  </si>
  <si>
    <t>Z5-2</t>
  </si>
  <si>
    <t>侧模D5-1</t>
  </si>
  <si>
    <t>350*1800</t>
  </si>
  <si>
    <t>D5-1</t>
  </si>
  <si>
    <t>侧模Z6-1a</t>
  </si>
  <si>
    <t>350*1600</t>
  </si>
  <si>
    <t>Z6-1a</t>
  </si>
  <si>
    <t>侧模Z6-2</t>
  </si>
  <si>
    <t>Φ1800*2130*1685</t>
  </si>
  <si>
    <t>Z6-2</t>
  </si>
  <si>
    <t>底模Z6-3a</t>
  </si>
  <si>
    <t>350*1470</t>
  </si>
  <si>
    <t>Z6-3a</t>
  </si>
  <si>
    <t>底模Z6-4</t>
  </si>
  <si>
    <t>468*1300</t>
  </si>
  <si>
    <t>Z6-4</t>
  </si>
  <si>
    <t>侧模D6-1</t>
  </si>
  <si>
    <t>Φ1900*2318*1600</t>
  </si>
  <si>
    <t>D6-1</t>
  </si>
  <si>
    <t>组焊件</t>
  </si>
  <si>
    <t>侧模G1-1</t>
  </si>
  <si>
    <t>2000*1700</t>
  </si>
  <si>
    <t>G1-1</t>
  </si>
  <si>
    <t>侧模G1-2</t>
  </si>
  <si>
    <t>2000*2300</t>
  </si>
  <si>
    <t>G1-2</t>
  </si>
  <si>
    <t>底模G1-4</t>
  </si>
  <si>
    <t>2270*2750</t>
  </si>
  <si>
    <t>G1-4</t>
  </si>
  <si>
    <t>底模G1-6</t>
  </si>
  <si>
    <t>1100*2270</t>
  </si>
  <si>
    <t>G1-6</t>
  </si>
  <si>
    <t>底模G1-7</t>
  </si>
  <si>
    <t>1090*2270</t>
  </si>
  <si>
    <t>G1-7</t>
  </si>
  <si>
    <t>底模G1-6a</t>
  </si>
  <si>
    <t>G1-6a</t>
  </si>
  <si>
    <t>底模G1-7a</t>
  </si>
  <si>
    <t>G1-7a</t>
  </si>
  <si>
    <t>底模G1-6b</t>
  </si>
  <si>
    <t>G1-6b</t>
  </si>
  <si>
    <t>底模G1-7b</t>
  </si>
  <si>
    <t>G1-7b</t>
  </si>
  <si>
    <t>底模G1-6c</t>
  </si>
  <si>
    <t>G1-6c</t>
  </si>
  <si>
    <t>底模G1-7c</t>
  </si>
  <si>
    <t>G1-7c</t>
  </si>
  <si>
    <t>G1-8</t>
  </si>
  <si>
    <t>连杆</t>
  </si>
  <si>
    <t>L=1.8M</t>
  </si>
  <si>
    <t>L=2.0M</t>
  </si>
  <si>
    <t>精轧螺纹钢拉杆1</t>
  </si>
  <si>
    <t>Φ20*2900</t>
  </si>
  <si>
    <t>精轧螺纹钢螺母</t>
  </si>
  <si>
    <t>m20</t>
  </si>
  <si>
    <t>调节拉杆</t>
  </si>
  <si>
    <t>侧模G1-3</t>
  </si>
  <si>
    <t>2000*500</t>
  </si>
  <si>
    <t>G1-3</t>
  </si>
  <si>
    <t>底模G1-5</t>
  </si>
  <si>
    <t>2000*2270</t>
  </si>
  <si>
    <t>G1-5</t>
  </si>
  <si>
    <t>侧模G2-3a</t>
  </si>
  <si>
    <t>700*600</t>
  </si>
  <si>
    <t>G2-3a</t>
  </si>
  <si>
    <t>2019.8.27</t>
  </si>
  <si>
    <t>Φ1800*2250圆柱模</t>
  </si>
  <si>
    <t>Φ1800*2250</t>
  </si>
  <si>
    <t>YZ-1825</t>
  </si>
  <si>
    <t>2019.10.7</t>
  </si>
  <si>
    <t>Φ1800*750圆柱模</t>
  </si>
  <si>
    <t>Φ1800*750</t>
  </si>
  <si>
    <t>YZ-1875</t>
  </si>
  <si>
    <t>侧模G2-1</t>
  </si>
  <si>
    <t>2000*1900</t>
  </si>
  <si>
    <t>G2-1</t>
  </si>
  <si>
    <t>侧模G2-2</t>
  </si>
  <si>
    <t>2400*2325</t>
  </si>
  <si>
    <t>G2-2</t>
  </si>
  <si>
    <t>侧模G2-3</t>
  </si>
  <si>
    <t>2300*600</t>
  </si>
  <si>
    <t>G2-3</t>
  </si>
  <si>
    <t>底模G2-6a</t>
  </si>
  <si>
    <t>1275*2470</t>
  </si>
  <si>
    <t>G2-6a</t>
  </si>
  <si>
    <t>底模G2-7a</t>
  </si>
  <si>
    <t>1100*2470</t>
  </si>
  <si>
    <t>G2-7a</t>
  </si>
  <si>
    <t>2100*500</t>
  </si>
  <si>
    <t>2019.10.23</t>
  </si>
  <si>
    <t>底模G2-4</t>
  </si>
  <si>
    <t>2470*3000</t>
  </si>
  <si>
    <t>G2-4</t>
  </si>
  <si>
    <t>底模G2-5</t>
  </si>
  <si>
    <t>2000*2470</t>
  </si>
  <si>
    <t>G2-5</t>
  </si>
  <si>
    <t>底模G2-6</t>
  </si>
  <si>
    <t>G2-6</t>
  </si>
  <si>
    <t>底模G2-7</t>
  </si>
  <si>
    <t>G2-7</t>
  </si>
  <si>
    <t>呼市福利马料库</t>
  </si>
  <si>
    <t>李计卜</t>
  </si>
  <si>
    <t>呼市地铁</t>
  </si>
  <si>
    <t>桩系梁模板</t>
  </si>
  <si>
    <t>1.3m</t>
  </si>
  <si>
    <t xml:space="preserve">内蒙古陆桥钢结构有限责任公司 </t>
  </si>
  <si>
    <t>2020.9.1</t>
  </si>
  <si>
    <t>后旗工地</t>
  </si>
  <si>
    <t>刘晓军</t>
  </si>
  <si>
    <t>公铁立交桥项目部</t>
  </si>
  <si>
    <t>柱系梁模板</t>
  </si>
  <si>
    <t>21m*1.7m</t>
  </si>
  <si>
    <t>柱模</t>
  </si>
  <si>
    <t>1.64m*1.5m</t>
  </si>
  <si>
    <t>2021.9.10</t>
  </si>
  <si>
    <t>1.54m*1.5m</t>
  </si>
  <si>
    <t>墩柱模板（方模）</t>
  </si>
  <si>
    <t>集通电化施桥-20/23</t>
  </si>
  <si>
    <t>中国铁路设计集通有限公司</t>
  </si>
  <si>
    <t>林西嘎斯泰河特大桥料库</t>
  </si>
  <si>
    <t>徐建忠</t>
  </si>
  <si>
    <t>集通铁路电气化改造工程项目部</t>
  </si>
  <si>
    <t>墩柱模板（圆模）</t>
  </si>
  <si>
    <t>托盘顶帽</t>
  </si>
  <si>
    <t>墩柱模板（平模）</t>
  </si>
  <si>
    <t>山西星火机械制造有限公司</t>
  </si>
  <si>
    <t>高度1m*6m</t>
  </si>
  <si>
    <t>高度0.5m*6m</t>
  </si>
  <si>
    <t>墩柱模板（弧模）</t>
  </si>
  <si>
    <t>H=2M</t>
  </si>
  <si>
    <t>H=1M</t>
  </si>
  <si>
    <t>H=0.5M</t>
  </si>
  <si>
    <t>牛腿底膜</t>
  </si>
  <si>
    <t>1.806*1.812m</t>
  </si>
  <si>
    <t>2.4m*2m</t>
  </si>
  <si>
    <t>十家子大桥</t>
  </si>
  <si>
    <t>王朔</t>
  </si>
  <si>
    <t>集通电气化改造工程项目部</t>
  </si>
  <si>
    <t>高2m</t>
  </si>
  <si>
    <t>1m*6m</t>
  </si>
  <si>
    <t>高1m</t>
  </si>
  <si>
    <t>0.5m*6m</t>
  </si>
  <si>
    <t>高0.5m</t>
  </si>
  <si>
    <t>0.55*4.95m</t>
  </si>
  <si>
    <t>1.4*6m</t>
  </si>
  <si>
    <t>0.6*0.55m</t>
  </si>
  <si>
    <t>0.85*1.5m</t>
  </si>
  <si>
    <t>0.85*1.812m</t>
  </si>
  <si>
    <t>8.4*4-33m空心墩模版</t>
  </si>
  <si>
    <t>新地村 新地特大桥施工现场</t>
  </si>
  <si>
    <t>李晓鹏</t>
  </si>
  <si>
    <t>集通电气化改造工程项目部一工区</t>
  </si>
  <si>
    <t>侧模3000*1800</t>
  </si>
  <si>
    <t>鞍山嘉胜模板有限公司</t>
  </si>
  <si>
    <t>沈阳市大东区高官台街钢筋存放场</t>
  </si>
  <si>
    <t>孙昌</t>
  </si>
  <si>
    <t>沈白高铁沈阳枢纽改建工程项目部</t>
  </si>
  <si>
    <t>外侧弧模3000*1914</t>
  </si>
  <si>
    <t>内侧弧模3000*1914</t>
  </si>
  <si>
    <t>系梁侧模2400*1365</t>
  </si>
  <si>
    <t>系梁底模2400*1412</t>
  </si>
  <si>
    <t>弧模1700*2000</t>
  </si>
  <si>
    <t>平模1300*2000</t>
  </si>
  <si>
    <t>弧模1700*1000</t>
  </si>
  <si>
    <t>弧模1700*500</t>
  </si>
  <si>
    <t>平模1300*500</t>
  </si>
  <si>
    <t>侧模3000*2150</t>
  </si>
  <si>
    <t>系梁侧模3100*1650</t>
  </si>
  <si>
    <t>系梁底模1991*2464</t>
  </si>
  <si>
    <t>内侧模板1269*2464</t>
  </si>
  <si>
    <t>平模1300*1000</t>
  </si>
  <si>
    <t>外侧弧模3000*2800</t>
  </si>
  <si>
    <t>现浇箱梁模板</t>
  </si>
  <si>
    <t>侧模01,2600*1500</t>
  </si>
  <si>
    <t>侧模02,1500*213</t>
  </si>
  <si>
    <t>2000节  圆弧</t>
  </si>
  <si>
    <t>鞍山市昱丰模板有限公司</t>
  </si>
  <si>
    <t>玉楚项目部</t>
  </si>
  <si>
    <t>1000节  圆弧</t>
  </si>
  <si>
    <t>2000节 平模</t>
  </si>
  <si>
    <t>1000节 平模</t>
  </si>
  <si>
    <t>500节 平模</t>
  </si>
  <si>
    <t>精轧螺纹1300</t>
  </si>
  <si>
    <t>500节 圆弧</t>
  </si>
  <si>
    <t>系梁底模</t>
  </si>
  <si>
    <t>系梁侧模</t>
  </si>
  <si>
    <t>柱头</t>
  </si>
  <si>
    <t>精轧螺纹钢Φ25*3700</t>
  </si>
  <si>
    <t>精轧螺纹钢Φ25*3300</t>
  </si>
  <si>
    <t>精轧螺纹钢Φ25*3000</t>
  </si>
  <si>
    <t>精轧螺纹钢Φ25*2000</t>
  </si>
  <si>
    <t>精轧螺纹钢Φ25*1300</t>
  </si>
  <si>
    <t>精轧螺母M25</t>
  </si>
  <si>
    <t>垫片120*100*12</t>
  </si>
  <si>
    <t>连接螺丝M20*70</t>
  </si>
  <si>
    <t>系梁侧模2400*1412</t>
  </si>
  <si>
    <t>外侧模板3000*2800</t>
  </si>
  <si>
    <t>平模 2m节墩身</t>
  </si>
  <si>
    <t>辽宁广利德路桥材料有限公司</t>
  </si>
  <si>
    <t>圆弧 2m节墩身</t>
  </si>
  <si>
    <t>平模 1m节墩身</t>
  </si>
  <si>
    <t>圆弧 1m节墩身</t>
  </si>
  <si>
    <t>平模 0.5m节墩身</t>
  </si>
  <si>
    <t>圆弧 0.5m节墩身</t>
  </si>
  <si>
    <t>精轧螺纹钢Φ25*1200</t>
  </si>
  <si>
    <t>螺栓Φ20*60</t>
  </si>
  <si>
    <t>平模 1.5m节墩身</t>
  </si>
  <si>
    <t>花瓶墩柱头模板</t>
  </si>
  <si>
    <t>沈阳市大东区柳条湖特大桥</t>
  </si>
  <si>
    <t>内蒙古陆桥钢结构有限责任公司</t>
  </si>
  <si>
    <t>通桥（2009）4301-1图纸</t>
  </si>
  <si>
    <r>
      <rPr>
        <sz val="10"/>
        <color rgb="FF000000"/>
        <rFont val="宋体"/>
        <family val="3"/>
        <charset val="134"/>
      </rPr>
      <t>19.5米</t>
    </r>
    <r>
      <rPr>
        <sz val="10"/>
        <color rgb="FF000000"/>
        <rFont val="Calibri"/>
        <family val="2"/>
      </rPr>
      <t>*12.8</t>
    </r>
    <r>
      <rPr>
        <sz val="10"/>
        <color rgb="FF000000"/>
        <rFont val="宋体"/>
        <family val="3"/>
        <charset val="134"/>
      </rPr>
      <t>米</t>
    </r>
    <r>
      <rPr>
        <sz val="10"/>
        <color rgb="FF000000"/>
        <rFont val="Calibri"/>
        <family val="2"/>
      </rPr>
      <t>*4</t>
    </r>
    <r>
      <rPr>
        <sz val="10"/>
        <color rgb="FF000000"/>
        <rFont val="宋体"/>
        <family val="3"/>
        <charset val="134"/>
      </rPr>
      <t>米</t>
    </r>
  </si>
  <si>
    <t>原平市大牛店</t>
  </si>
  <si>
    <r>
      <rPr>
        <sz val="10"/>
        <color rgb="FF000000"/>
        <rFont val="宋体"/>
        <family val="3"/>
        <charset val="134"/>
      </rPr>
      <t>12.3米</t>
    </r>
    <r>
      <rPr>
        <sz val="10"/>
        <color rgb="FF000000"/>
        <rFont val="Calibri"/>
        <family val="2"/>
      </rPr>
      <t>*9*</t>
    </r>
    <r>
      <rPr>
        <sz val="10"/>
        <color rgb="FF000000"/>
        <rFont val="宋体"/>
        <family val="3"/>
        <charset val="134"/>
      </rPr>
      <t>米</t>
    </r>
    <r>
      <rPr>
        <sz val="10"/>
        <color rgb="FF000000"/>
        <rFont val="Calibri"/>
        <family val="2"/>
      </rPr>
      <t>2.5</t>
    </r>
    <r>
      <rPr>
        <sz val="10"/>
        <color rgb="FF000000"/>
        <rFont val="宋体"/>
        <family val="3"/>
        <charset val="134"/>
      </rPr>
      <t>米</t>
    </r>
  </si>
  <si>
    <t>不良</t>
  </si>
  <si>
    <t>物机分公司（呼和料库、集宁料库、包头网片厂）</t>
  </si>
  <si>
    <t>30#</t>
  </si>
  <si>
    <t>四川石之源商贸有限公司</t>
  </si>
  <si>
    <t>56#</t>
  </si>
  <si>
    <t>四川明宇佳工程材料有限公司</t>
  </si>
  <si>
    <t>四川鸿琛科技有限责任公司</t>
  </si>
  <si>
    <t>梓潼蚁顺建材有限公司</t>
  </si>
  <si>
    <t>绵阳瑞鑫泰商贸有限公司</t>
  </si>
  <si>
    <t xml:space="preserve">工字钢 </t>
  </si>
  <si>
    <t>30b*12</t>
  </si>
  <si>
    <t>中铁物贸</t>
  </si>
  <si>
    <t>2021.10.</t>
  </si>
  <si>
    <t>四川省西昌市喜得县北山村峰子岩隧道</t>
  </si>
  <si>
    <t>300*300*10*15</t>
  </si>
  <si>
    <t>内径800mm 壁厚10mm</t>
  </si>
  <si>
    <t>成都冀物金</t>
  </si>
  <si>
    <t>商都工地</t>
  </si>
  <si>
    <t>郑俊义</t>
  </si>
  <si>
    <t>物资机械分公司</t>
  </si>
  <si>
    <t>P50-12.5m</t>
  </si>
  <si>
    <t>P50-10m</t>
  </si>
  <si>
    <t>P50-7m</t>
  </si>
  <si>
    <t>P50-6m</t>
  </si>
  <si>
    <t>P60-11m</t>
  </si>
  <si>
    <t>P60-10m</t>
  </si>
  <si>
    <t>P60-9m</t>
  </si>
  <si>
    <t>P60-6m</t>
  </si>
  <si>
    <t>轨道钢</t>
  </si>
  <si>
    <t>四川东晟达商贸有限责任公司</t>
  </si>
  <si>
    <t>成都市锦江区满周林架子队</t>
  </si>
  <si>
    <t>成都天府机场高速公路TJ1标项目部</t>
  </si>
  <si>
    <t>成都市双流区白鹭湾架子队</t>
  </si>
  <si>
    <t>焊轨</t>
  </si>
  <si>
    <t>P60 U75V 25米</t>
  </si>
  <si>
    <t>库存</t>
  </si>
  <si>
    <t>三工区3#搅拌站</t>
  </si>
  <si>
    <t>P50 U75Mn 25米</t>
  </si>
  <si>
    <t>西昭高速</t>
  </si>
  <si>
    <t>0.4米</t>
  </si>
  <si>
    <t>设备管理站院内</t>
  </si>
  <si>
    <t>李春森</t>
  </si>
  <si>
    <t>2011-2018</t>
  </si>
  <si>
    <t>0.9米</t>
  </si>
  <si>
    <t>0.5米</t>
  </si>
  <si>
    <t>横铁</t>
  </si>
  <si>
    <t>便梁</t>
  </si>
  <si>
    <t>孔</t>
  </si>
  <si>
    <t>盘扣脚手架</t>
  </si>
  <si>
    <t>各种</t>
  </si>
  <si>
    <r>
      <rPr>
        <sz val="10"/>
        <color indexed="8"/>
        <rFont val="宋体"/>
        <family val="3"/>
        <charset val="134"/>
      </rPr>
      <t>2</t>
    </r>
    <r>
      <rPr>
        <sz val="10"/>
        <color indexed="8"/>
        <rFont val="宋体"/>
        <family val="3"/>
        <charset val="134"/>
      </rPr>
      <t>017年</t>
    </r>
  </si>
  <si>
    <t xml:space="preserve"> 格构柱（9号线钢板加工）</t>
  </si>
  <si>
    <t>450*450</t>
  </si>
  <si>
    <t>成都地铁13号线幸福梅林站</t>
  </si>
  <si>
    <t>刘矿木</t>
  </si>
  <si>
    <t>成都轨道交通13号线一期工程土建7工区幸福梅林站</t>
  </si>
  <si>
    <t xml:space="preserve"> 格构柱（9号线直接调入）</t>
  </si>
  <si>
    <t>440*440</t>
  </si>
  <si>
    <t>6米-0.2米</t>
  </si>
  <si>
    <t>7.15-1.6</t>
  </si>
  <si>
    <t>云南华建建工</t>
  </si>
  <si>
    <t>玉楚高速干海子隧道进出口</t>
  </si>
  <si>
    <t>河北保定宇航</t>
  </si>
  <si>
    <t>集通新地隧道入库、出口各一套</t>
  </si>
  <si>
    <t>防水挂布台车</t>
  </si>
  <si>
    <t>新地隧道入口</t>
  </si>
  <si>
    <t>柳林隧道</t>
  </si>
  <si>
    <t>集通电气化改造工程项目部二工区</t>
  </si>
  <si>
    <t>77.26吨</t>
  </si>
  <si>
    <t>停车场1工区民工驻地</t>
  </si>
  <si>
    <t>王刚</t>
  </si>
  <si>
    <t>成都地铁9号线3B停车场项目部</t>
  </si>
  <si>
    <t>河北佳强节能科技有限公司</t>
  </si>
  <si>
    <r>
      <rPr>
        <sz val="10"/>
        <color theme="1"/>
        <rFont val="宋体"/>
        <family val="3"/>
        <charset val="134"/>
      </rPr>
      <t>呼和浩特市和林格尔新区中铁六局集团内蒙古和林格尔新区</t>
    </r>
    <r>
      <rPr>
        <sz val="11"/>
        <color theme="1"/>
        <rFont val="Tahoma"/>
        <family val="2"/>
      </rPr>
      <t>2017</t>
    </r>
    <r>
      <rPr>
        <sz val="11"/>
        <color theme="1"/>
        <rFont val="宋体"/>
        <family val="3"/>
        <charset val="134"/>
      </rPr>
      <t>年市政工程一标项目部现场</t>
    </r>
  </si>
  <si>
    <t>张永军</t>
  </si>
  <si>
    <r>
      <rPr>
        <sz val="10"/>
        <color theme="1"/>
        <rFont val="宋体"/>
        <family val="3"/>
        <charset val="134"/>
      </rPr>
      <t>中铁六局集团有限公司内蒙古和林格尔新区</t>
    </r>
    <r>
      <rPr>
        <sz val="11"/>
        <color theme="1"/>
        <rFont val="Tahoma"/>
        <family val="2"/>
      </rPr>
      <t>2018</t>
    </r>
    <r>
      <rPr>
        <sz val="11"/>
        <color theme="1"/>
        <rFont val="宋体"/>
        <family val="3"/>
        <charset val="134"/>
      </rPr>
      <t>年市政基础设施建设项目一期工程施工一标段项目部</t>
    </r>
  </si>
  <si>
    <t>四川富利昇商贸有限公司</t>
  </si>
  <si>
    <t>2018.1</t>
  </si>
  <si>
    <t>四川茂发建筑装饰有限公司</t>
  </si>
  <si>
    <t>折叠式厢房</t>
  </si>
  <si>
    <t>2.5m（高）*3m（宽）*6m(长）</t>
  </si>
  <si>
    <t>成都鑫至鑫</t>
  </si>
  <si>
    <t>2021.4.5</t>
  </si>
  <si>
    <t>四川省西昌市喜得县北山村项目部</t>
  </si>
  <si>
    <t>乌兰察布市博泰鑫盛钢结构有限公司</t>
  </si>
  <si>
    <t>鄂尔多斯市准格尔旗</t>
  </si>
  <si>
    <t>海勃湾区恒诚五金机电维修销售部</t>
  </si>
  <si>
    <t>乌兰察布市集宁区七苏木</t>
  </si>
  <si>
    <t>折叠集装厢房</t>
  </si>
  <si>
    <t>2.85*6m</t>
  </si>
  <si>
    <t>2020年6</t>
  </si>
  <si>
    <t xml:space="preserve">新疆阿拉山口
</t>
  </si>
  <si>
    <t>王月明</t>
  </si>
  <si>
    <t>新疆区域工程项目部</t>
  </si>
  <si>
    <t>2020年7</t>
  </si>
  <si>
    <t>8.6*6m</t>
  </si>
  <si>
    <t>2020年9</t>
  </si>
  <si>
    <t>3m*6m岩棉</t>
  </si>
  <si>
    <t>集通电气化改造1工区院内</t>
  </si>
  <si>
    <t>2021年6月 18间新</t>
  </si>
  <si>
    <t>集通电气化改造1工区驻地</t>
  </si>
  <si>
    <t>彩钢大棚</t>
  </si>
  <si>
    <t>高*宽*长10*30.5*60.3m</t>
  </si>
  <si>
    <r>
      <rPr>
        <sz val="10"/>
        <color theme="1"/>
        <rFont val="宋体"/>
        <family val="3"/>
        <charset val="134"/>
      </rPr>
      <t>呼和浩特市和林格尔新区中铁六局集团内蒙古和林格尔新区</t>
    </r>
    <r>
      <rPr>
        <sz val="11"/>
        <color theme="1"/>
        <rFont val="Tahoma"/>
        <family val="2"/>
      </rPr>
      <t>2018</t>
    </r>
    <r>
      <rPr>
        <sz val="11"/>
        <color theme="1"/>
        <rFont val="宋体"/>
        <family val="3"/>
        <charset val="134"/>
      </rPr>
      <t>年市政工程一标项目部现场</t>
    </r>
  </si>
  <si>
    <t>T型（2层）</t>
  </si>
  <si>
    <t>四川省西昌市喜得线北山村项目部</t>
  </si>
  <si>
    <t>K型（2层）</t>
  </si>
  <si>
    <t>楼梯及雨棚</t>
  </si>
  <si>
    <t>6.35m(长）*1m（宽）</t>
  </si>
  <si>
    <t>中铁六局集团路桥公司周转材料信息管理台账</t>
  </si>
  <si>
    <t>2.3*2.3m</t>
  </si>
  <si>
    <t>第三册/BS4-3-4</t>
  </si>
  <si>
    <t>中国公路工程咨询集团有限公司</t>
  </si>
  <si>
    <t>成都锐龙</t>
  </si>
  <si>
    <t>四川省绵阳市平武县中铁六局九绵高速项目部钢筋加工厂</t>
  </si>
  <si>
    <t>何振兴</t>
  </si>
  <si>
    <t>九绵项目部</t>
  </si>
  <si>
    <t>路桥公司</t>
  </si>
  <si>
    <t>(2-1.8）*1.6m</t>
  </si>
  <si>
    <t>唐山鸿尚</t>
  </si>
  <si>
    <t>杨峰</t>
  </si>
  <si>
    <t>赣深铁路项目</t>
  </si>
  <si>
    <t>路基电缆槽模板</t>
  </si>
  <si>
    <t>720mm*375mm*500mm</t>
  </si>
  <si>
    <t>台州焙元建设工程有限公司</t>
  </si>
  <si>
    <t>路基电缆槽盖板模板</t>
  </si>
  <si>
    <t>715mm*400mm*60mm</t>
  </si>
  <si>
    <t>钢筋混凝土立柱模板</t>
  </si>
  <si>
    <t>100mm*100mm*1390mm</t>
  </si>
  <si>
    <t>桥梁电缆槽盖板模板</t>
  </si>
  <si>
    <t>794mm*494mm*60mm</t>
  </si>
  <si>
    <t>444mm*494mm*60mm</t>
  </si>
  <si>
    <t>立柱模板</t>
  </si>
  <si>
    <t>120mm*120mm*1070mm</t>
  </si>
  <si>
    <t>伸缩缝立柱模板</t>
  </si>
  <si>
    <t>120mm*120mm*1080mm</t>
  </si>
  <si>
    <t>柱帽模板</t>
  </si>
  <si>
    <t>160mm*160mm*70mm</t>
  </si>
  <si>
    <t>栏片模板</t>
  </si>
  <si>
    <t>937.5mm*50mm*940mm</t>
  </si>
  <si>
    <t>扶手模板</t>
  </si>
  <si>
    <t>1960mm*100mm*100mm</t>
  </si>
  <si>
    <t>桥下栅栏立柱模板</t>
  </si>
  <si>
    <t>120mm*120mm*2500mm</t>
  </si>
  <si>
    <t>C35钢筋混凝土1号板模板</t>
  </si>
  <si>
    <t>420mm×400mm×80mm</t>
  </si>
  <si>
    <t>C35钢筋混凝土2号板模板</t>
  </si>
  <si>
    <t>470mm×400mm×80mm</t>
  </si>
  <si>
    <t>C35钢筋混凝土3号板模板</t>
  </si>
  <si>
    <t>700mm×400mm×80mm</t>
  </si>
  <si>
    <t>中间立柱模板</t>
  </si>
  <si>
    <t>36-45°防护栅栏</t>
  </si>
  <si>
    <t>低侧端立柱模板</t>
  </si>
  <si>
    <t>高侧端立柱模板</t>
  </si>
  <si>
    <t>上槛模板</t>
  </si>
  <si>
    <t>下槛模板</t>
  </si>
  <si>
    <t>平模</t>
  </si>
  <si>
    <t>1.5*1.2*0.56m</t>
  </si>
  <si>
    <t>江西大地路桥制造有限公司</t>
  </si>
  <si>
    <t>组合式梯笼</t>
  </si>
  <si>
    <t>2*4m</t>
  </si>
  <si>
    <t>山西交科公路
勘察设计院</t>
  </si>
  <si>
    <t>献县宏兴建筑器材厂</t>
  </si>
  <si>
    <t>2m/2.5m空心桥墩</t>
  </si>
  <si>
    <t>福厦施桥参-02</t>
  </si>
  <si>
    <t>中铁中铁四院工程集团有限责任公司</t>
  </si>
  <si>
    <t>2018.11.01</t>
  </si>
  <si>
    <t>福建省漳州市龙海市角美镇吴宅村中铁六局福厦项目部二分部</t>
  </si>
  <si>
    <t>赵杰</t>
  </si>
  <si>
    <t>32米空心桥墩</t>
  </si>
  <si>
    <t>26米空心桥墩</t>
  </si>
  <si>
    <t>2019.03.01</t>
  </si>
  <si>
    <t>28米实心桥墩</t>
  </si>
  <si>
    <t>福厦施桥参-01</t>
  </si>
  <si>
    <t>30.5米实心墩</t>
  </si>
  <si>
    <t>2019.06.01</t>
  </si>
  <si>
    <t>双线圆端22.5-24.5米空心墩</t>
  </si>
  <si>
    <t>福厦施（桥）参-15-1</t>
  </si>
  <si>
    <t>2.5米实心墩</t>
  </si>
  <si>
    <t>26米直坡实心桥墩</t>
  </si>
  <si>
    <t>2019.01.01</t>
  </si>
  <si>
    <t>48+80+48空心墩</t>
  </si>
  <si>
    <t>2019.11.01</t>
  </si>
  <si>
    <t>空心墩截面10*3.7m，直坡，总墩高25.5米，墩帽高5米</t>
  </si>
  <si>
    <t>2.3*6米圆端型实体墩</t>
  </si>
  <si>
    <t>2020.06.01</t>
  </si>
  <si>
    <t>32米简支箱梁矩形边墩</t>
  </si>
  <si>
    <t>2020.08.12</t>
  </si>
  <si>
    <t>（70+125+70）m双綫无砟连续梁挂篮模板</t>
  </si>
  <si>
    <t>圆端型实心墩</t>
  </si>
  <si>
    <t>2020.10.23</t>
  </si>
  <si>
    <t>肆桥（2016）2302-Ⅵ</t>
  </si>
  <si>
    <t>ZTLJFX-8</t>
  </si>
  <si>
    <t>22.5m空心桥墩</t>
  </si>
  <si>
    <t>2021.03.10</t>
  </si>
  <si>
    <t>门式墩</t>
  </si>
  <si>
    <t>2021.04.05</t>
  </si>
  <si>
    <t>系杆拱</t>
  </si>
  <si>
    <t>2021.04.08</t>
  </si>
  <si>
    <t>TYT-QLX-26QD-30、TYT-QLX-26QD-40</t>
  </si>
  <si>
    <t>贵州省交通规划勘察设计研究院股份有限公司</t>
  </si>
  <si>
    <t>玉磨调入</t>
  </si>
  <si>
    <t>云南省楚雄彝族自治州双柏县妥甸镇</t>
  </si>
  <si>
    <t>张虎</t>
  </si>
  <si>
    <t>云南宇航机械制造有限公司</t>
  </si>
  <si>
    <t>隧道水沟模板</t>
  </si>
  <si>
    <t>空心板梁模板</t>
  </si>
  <si>
    <t>1*16m</t>
  </si>
  <si>
    <t>淮南市中兴路南段建设工程第四分册</t>
  </si>
  <si>
    <t>无锡市政设计研究院</t>
  </si>
  <si>
    <t>安徽宏材工程科技有限公司</t>
  </si>
  <si>
    <t>安徽省淮南市大通区工业园产区中铁六局项目部</t>
  </si>
  <si>
    <t>谷利军</t>
  </si>
  <si>
    <t>淮南项目部</t>
  </si>
  <si>
    <t>昆明鼎骏塑业有限公司</t>
  </si>
  <si>
    <t>长号，中号，短号</t>
  </si>
  <si>
    <t>避车洞、梯车洞模板</t>
  </si>
  <si>
    <t>中铁二院</t>
  </si>
  <si>
    <t>云南省玉溪市红塔区研和镇</t>
  </si>
  <si>
    <t>郭令贺</t>
  </si>
  <si>
    <t>玉磨隧道项目部</t>
  </si>
  <si>
    <t>组合
钢模板</t>
  </si>
  <si>
    <t>600×600
×4230mm</t>
  </si>
  <si>
    <t>京沪宿州站
改施（站）</t>
  </si>
  <si>
    <t>中国中铁第四勘察
设计院集团有限公司</t>
  </si>
  <si>
    <t>安徽华骅桥梁
设备制造有限公司</t>
  </si>
  <si>
    <t>张瑞华</t>
  </si>
  <si>
    <t>宿州项目部</t>
  </si>
  <si>
    <t>600×600
×4180mm</t>
  </si>
  <si>
    <t>800×800
×4080mm</t>
  </si>
  <si>
    <t>桩顶系梁整体模板</t>
  </si>
  <si>
    <t>S4-4-7-5</t>
  </si>
  <si>
    <t>中铁交投交通投资集团有限公司</t>
  </si>
  <si>
    <t>广西省南宁市飞龙乡横县</t>
  </si>
  <si>
    <t>祁锴</t>
  </si>
  <si>
    <t>南横项目部</t>
  </si>
  <si>
    <t>桩顶系梁圆弧模板</t>
  </si>
  <si>
    <t>柱间系梁模板侧模</t>
  </si>
  <si>
    <t>柱间系梁模板底模</t>
  </si>
  <si>
    <t>柱间系梁整体模板</t>
  </si>
  <si>
    <t>盖梁模板侧模</t>
  </si>
  <si>
    <t>2%横向坡度</t>
  </si>
  <si>
    <t>S4-4-7-5、S4-4-7-6</t>
  </si>
  <si>
    <t>柱径盖梁底模</t>
  </si>
  <si>
    <t>柱径盖梁整体模板</t>
  </si>
  <si>
    <t>1.6m墩柱模板</t>
  </si>
  <si>
    <t>13.6m高（除去系梁高度）</t>
  </si>
  <si>
    <t>1.8m墩柱模板</t>
  </si>
  <si>
    <t>22.1m高（除去系梁高度）</t>
  </si>
  <si>
    <t>2.0m墩柱模板</t>
  </si>
  <si>
    <t>13.7m高（除去系梁高度）</t>
  </si>
  <si>
    <t>S5-4-1-1</t>
  </si>
  <si>
    <t>玉楚试验段调入</t>
  </si>
  <si>
    <t>支墩模板</t>
  </si>
  <si>
    <t>1.5*0.5*0.5m</t>
  </si>
  <si>
    <t>淮南市中兴路综合管廊工程第二册结构工程（上册)</t>
  </si>
  <si>
    <t>河北助力工程材料有限公司</t>
  </si>
  <si>
    <t>1.5*0.5*0.8m</t>
  </si>
  <si>
    <t>防撞护栏钢模板</t>
  </si>
  <si>
    <t>2*1.28m</t>
  </si>
  <si>
    <t>淮南市中兴路南段建设工程第四分册桥涵工程</t>
  </si>
  <si>
    <t>模具</t>
  </si>
  <si>
    <t>51*30*5</t>
  </si>
  <si>
    <t>遵余项目部调入</t>
  </si>
  <si>
    <t>贵州省遵义市桐梓县娄山关镇</t>
  </si>
  <si>
    <t>冯晓光</t>
  </si>
  <si>
    <t>金仁桐项目部</t>
  </si>
  <si>
    <t>六角块模具</t>
  </si>
  <si>
    <t>镶边石模具</t>
  </si>
  <si>
    <t>铁托盘</t>
  </si>
  <si>
    <t>1m*2m</t>
  </si>
  <si>
    <t>玉楚项目部调入</t>
  </si>
  <si>
    <t>φ1.8m*2.25m</t>
  </si>
  <si>
    <t>φ2m*2m</t>
  </si>
  <si>
    <t>φ1.8m*1m</t>
  </si>
  <si>
    <t>2.0×3m
2.5×3m
3.5×3m
2.7×3m
2.2×3m
2.0×0.5m
2.5×0.5m
3.5×0.5m</t>
  </si>
  <si>
    <t>QX-7-1-7(5)、
QX-14-1(5)、
QX-14-1(6)、
S6-2-13-80、
S6-2-13-42、
S6-2-13-42（3）、
S6-2-13-30（7）、
S6-2-13-36（2）、
S6-5-3-29（4）、
QX-14-1</t>
  </si>
  <si>
    <t>山西省忻州市静乐县</t>
  </si>
  <si>
    <t>王建国</t>
  </si>
  <si>
    <t>φ1.8m×2.5m、φ2.5m×2.5m</t>
  </si>
  <si>
    <t>S4-3-10（1）、S4-3-9（2）、S4-3-9（3）S4-3-10（4）</t>
  </si>
  <si>
    <t>2250×1750
2250×3300
2250×700
2250×1600
2250×500
2250×3100</t>
  </si>
  <si>
    <t>S4-3-11(1)、
S4-3-10(3)、
S4-3-11(4)、
S6-2-13-77(1)、
S6-2-13-35（2）、
S6-2-13-29（7）、
S6-2-13-41（5）</t>
  </si>
  <si>
    <t>桥梁遮板</t>
  </si>
  <si>
    <t>广东省河源市和平县林寨镇</t>
  </si>
  <si>
    <t>AB墙及防撞墙</t>
  </si>
  <si>
    <t>直径φ1.5m</t>
  </si>
  <si>
    <t>TYT-QLX-26QD-30-1-1</t>
  </si>
  <si>
    <t>直径φ1.8m</t>
  </si>
  <si>
    <t>TYT-QLX-26QD-40-1-2</t>
  </si>
  <si>
    <t>直径φ2.1m</t>
  </si>
  <si>
    <t>TYT-QLX-26QD-40-1-3</t>
  </si>
  <si>
    <t>TYT-QLX-26QD-40-1</t>
  </si>
  <si>
    <t>薄壁空心墩模板（利用试验段原有模板改造）</t>
  </si>
  <si>
    <t>2.25米*2节/套</t>
  </si>
  <si>
    <t>TYT-QLX-26QD-30-2-2</t>
  </si>
  <si>
    <t>1.5m中系梁底模</t>
  </si>
  <si>
    <t>（系梁规格1.1m*1.3m）</t>
  </si>
  <si>
    <t>TYT-QLX-26QD-30-1-9</t>
  </si>
  <si>
    <t>1.5m中系梁圆模</t>
  </si>
  <si>
    <t>1.5m地系梁圆模</t>
  </si>
  <si>
    <t>1.5m墩柱中地系梁侧模</t>
  </si>
  <si>
    <t>（系梁高1.3m）</t>
  </si>
  <si>
    <t>1.6m地系梁圆模</t>
  </si>
  <si>
    <t>1套</t>
  </si>
  <si>
    <t>TYT-QLX-26QD-40-1-9</t>
  </si>
  <si>
    <t>1.6m地系梁侧模</t>
  </si>
  <si>
    <t>1.7m墩柱中系梁底模</t>
  </si>
  <si>
    <t>（系梁规格1.1m*1.5m）</t>
  </si>
  <si>
    <t>TYT-QLX-26QD-30-1-11</t>
  </si>
  <si>
    <t>1.7m中系梁圆模</t>
  </si>
  <si>
    <t>（系梁规格1.2m*1.5m）</t>
  </si>
  <si>
    <t>1.7m地系梁圆模</t>
  </si>
  <si>
    <t>1.7m墩柱中（地）系梁侧模</t>
  </si>
  <si>
    <t>（系梁高1.5m）</t>
  </si>
  <si>
    <t>1.8m中系梁圆模</t>
  </si>
  <si>
    <t>TYT-QLX-26QD-40-1-11</t>
  </si>
  <si>
    <t>1.8m中系梁侧模</t>
  </si>
  <si>
    <t>1.8m中系梁底模</t>
  </si>
  <si>
    <t>φ1.8m地系梁圆模</t>
  </si>
  <si>
    <t>1.9m地系梁圆模</t>
  </si>
  <si>
    <t>1.9m地系梁侧模</t>
  </si>
  <si>
    <t>2.1m中系梁圆模</t>
  </si>
  <si>
    <t>TYT-QLX-26QD-40-1-13</t>
  </si>
  <si>
    <t>2.1m中系梁侧模</t>
  </si>
  <si>
    <t>2.1m中系梁底模</t>
  </si>
  <si>
    <t>1.5m中系梁底模调节块</t>
  </si>
  <si>
    <t>（L=1330mm）</t>
  </si>
  <si>
    <t>1.5m墩柱系梁侧模调节块</t>
  </si>
  <si>
    <t>（L=1450mm）</t>
  </si>
  <si>
    <t>1.7m中系梁底模调节块</t>
  </si>
  <si>
    <t>（L=1250mm）</t>
  </si>
  <si>
    <t>1.7m墩柱系梁侧模调节块</t>
  </si>
  <si>
    <t>TYT-QLX-26QD-30-1</t>
  </si>
  <si>
    <t>Φ1.5m盖梁底模</t>
  </si>
  <si>
    <t>1.5m盖梁使用</t>
  </si>
  <si>
    <t>TYT-QLX-26QD-30-1-4</t>
  </si>
  <si>
    <t>Φ1.5m盖梁悬臂</t>
  </si>
  <si>
    <t>Φ1.5m盖梁中、边挡块模板</t>
  </si>
  <si>
    <t>盖梁挡块使用</t>
  </si>
  <si>
    <t>φ1.5m盖梁堵板</t>
  </si>
  <si>
    <t>1.5m、1.6m盖梁使用</t>
  </si>
  <si>
    <t>11.7*1.7*2.1盖梁中侧模</t>
  </si>
  <si>
    <t>1.5m、1.7m墩柱共用</t>
  </si>
  <si>
    <t>11.7*1.7*2.1盖梁边侧模</t>
  </si>
  <si>
    <t>11.7*1.7*2.1盖梁堵板</t>
  </si>
  <si>
    <t>11.7*1.7*2.1盖梁挡块</t>
  </si>
  <si>
    <t>Φ1.6m盖梁底模</t>
  </si>
  <si>
    <t>Φ1.6m盖梁悬臂</t>
  </si>
  <si>
    <t>Φ1.7m盖梁底模</t>
  </si>
  <si>
    <t>Φ1.7m盖梁悬臂</t>
  </si>
  <si>
    <t>φ1.7m盖梁堵板</t>
  </si>
  <si>
    <t>Φ1.7m盖梁中、边挡块模板</t>
  </si>
  <si>
    <t>Φ1.8m盖梁底模</t>
  </si>
  <si>
    <t>TYT-QLX-26QD-40-1-5</t>
  </si>
  <si>
    <t>Φ1.8m盖梁悬臂</t>
  </si>
  <si>
    <t>Φ1.8m盖梁堵板</t>
  </si>
  <si>
    <t>Φ2.1m盖梁底模</t>
  </si>
  <si>
    <t>Φ2.1m盖梁悬臂</t>
  </si>
  <si>
    <t>Φ2.1m盖梁中、边挡块模板</t>
  </si>
  <si>
    <t>空心墩盖梁侧模</t>
  </si>
  <si>
    <t>侧模为各型号圆柱墩、空心墩盖梁共用</t>
  </si>
  <si>
    <t>TYT-QLX-26QD-40-2-3</t>
  </si>
  <si>
    <t>空心墩中、边挡块模板</t>
  </si>
  <si>
    <t>空心墩盖梁堵板</t>
  </si>
  <si>
    <t>空心墩盖梁底模</t>
  </si>
  <si>
    <t>空心墩盖梁悬臂</t>
  </si>
  <si>
    <t>φ1.5m盖梁底模调节块</t>
  </si>
  <si>
    <t>（L=217cm）（适用于双柏互通匝道处间距渐变盖梁）</t>
  </si>
  <si>
    <t>φ1.5m盖梁侧模调节块</t>
  </si>
  <si>
    <t>（L=350cm）（适用于双柏互通匝道处间距渐变盖梁）</t>
  </si>
  <si>
    <t xml:space="preserve">φ1.5m盖梁侧模调节块 </t>
  </si>
  <si>
    <t>（L=55cm）（适用于双柏互通匝道处间距渐变盖梁）</t>
  </si>
  <si>
    <t xml:space="preserve">φ1.5m盖梁底模调节块 </t>
  </si>
  <si>
    <t>（L=36cm）（适用于双柏互通匝道处间距渐变盖梁）</t>
  </si>
  <si>
    <t>（L=91cm）（适用于双柏互通匝道处间距渐变盖梁）</t>
  </si>
  <si>
    <t>（L=99cm）（适用于双柏互通匝道处间距渐变盖梁）</t>
  </si>
  <si>
    <t>（L=154cm）（适用于双柏互通匝道处间距渐变盖梁）</t>
  </si>
  <si>
    <t>φ1.7m盖梁底模调节块</t>
  </si>
  <si>
    <t>（L=80cm）（适用于双柏互通匝道处间距渐变盖梁）</t>
  </si>
  <si>
    <t>φ1.7m盖梁侧模调节块</t>
  </si>
  <si>
    <t>（L=600cm）（适用于双柏互通匝道处间距渐变盖梁）</t>
  </si>
  <si>
    <t xml:space="preserve">φ1.7m盖梁侧模调节块 </t>
  </si>
  <si>
    <t>TYT-QLX-26T-30</t>
  </si>
  <si>
    <t>T梁模板（含调节块）</t>
  </si>
  <si>
    <t>防撞护栏模板（含配件）</t>
  </si>
  <si>
    <t>TYT-QLX-26T-30、TYT-QLX-26T-40</t>
  </si>
  <si>
    <t>高低边各0.5套</t>
  </si>
  <si>
    <t>40+80+80+48</t>
  </si>
  <si>
    <t>肆桥（2016）2302-II</t>
  </si>
  <si>
    <t>2019.08.01</t>
  </si>
  <si>
    <t>48+80+80+48</t>
  </si>
  <si>
    <t>FX-9-QL-28</t>
  </si>
  <si>
    <t>2020.04.20</t>
  </si>
  <si>
    <t>墩柱模板（铁路桥）</t>
  </si>
  <si>
    <t>1.5*2 斜墩  40:1（直线）</t>
  </si>
  <si>
    <t>中铁工程设计咨询集团有限公司</t>
  </si>
  <si>
    <t>山西丰晟钢模板有限公司</t>
  </si>
  <si>
    <t>山西省吕梁市柳林县留誉镇惠家坪村
中铁六局集团有限公司
山西焦煤汾西荣欣矿区铁路专用线（一期）一标段项目经理部温家山中桥加工厂</t>
  </si>
  <si>
    <t>张勇亮</t>
  </si>
  <si>
    <t>汾西项目部</t>
  </si>
  <si>
    <t>1.7*2 斜墩40:1</t>
  </si>
  <si>
    <t>1.5*2 斜墩40:1（直线）调节块</t>
  </si>
  <si>
    <t>1.7*2 斜墩40:1调节块</t>
  </si>
  <si>
    <t>电缆槽盖板塑模</t>
  </si>
  <si>
    <t>700×400×60mm</t>
  </si>
  <si>
    <t>海盐华丰塑业有限公司</t>
  </si>
  <si>
    <t>2018.6.1</t>
  </si>
  <si>
    <t>云南省玉溪市红塔区大营街</t>
  </si>
  <si>
    <t>李俊杰</t>
  </si>
  <si>
    <t>玉磨路桥项目部</t>
  </si>
  <si>
    <t>电缆槽模具</t>
  </si>
  <si>
    <t>1060mm×500mm×375mm</t>
  </si>
  <si>
    <t>2018.6.7</t>
  </si>
  <si>
    <t>φ90</t>
  </si>
  <si>
    <t>预制梁模板</t>
  </si>
  <si>
    <t>汶马调拨</t>
  </si>
  <si>
    <t>工字钢、角钢</t>
  </si>
  <si>
    <t>36#</t>
  </si>
  <si>
    <t>云南省宜良县汤池镇可保村中铁六局运架分公司库房</t>
  </si>
  <si>
    <t>张书海</t>
  </si>
  <si>
    <t>昆枢项目部</t>
  </si>
  <si>
    <t>合肥光讯建材有限公司</t>
  </si>
  <si>
    <t>30#B</t>
  </si>
  <si>
    <t>32#</t>
  </si>
  <si>
    <t>45#</t>
  </si>
  <si>
    <t>玉磨项目部调入</t>
  </si>
  <si>
    <t>Φ48*1.5*6</t>
  </si>
  <si>
    <t>山西利恒钢铁集团股份有限公司</t>
  </si>
  <si>
    <t>Φ48*2.2*6</t>
  </si>
  <si>
    <t>Φ48*3*6</t>
  </si>
  <si>
    <t>十字扣件</t>
  </si>
  <si>
    <t>1.7Kg</t>
  </si>
  <si>
    <t>1.2cm*1.5m*6m</t>
  </si>
  <si>
    <t>360C</t>
  </si>
  <si>
    <t>从大西客专项目部调出</t>
  </si>
  <si>
    <t>防滑钢板</t>
  </si>
  <si>
    <t>126×600×4</t>
  </si>
  <si>
    <t>南安市美林黄思念贸易商行</t>
  </si>
  <si>
    <t>2018.01.01</t>
  </si>
  <si>
    <t>江苏中贸路桥工程设备有限公司</t>
  </si>
  <si>
    <t>花纹板</t>
  </si>
  <si>
    <t>Φ820*8mm</t>
  </si>
  <si>
    <t>Φ630*8mm</t>
  </si>
  <si>
    <t>Φ48*3.5mm</t>
  </si>
  <si>
    <t>工字钢(I型钢)</t>
  </si>
  <si>
    <t xml:space="preserve">热轧 </t>
  </si>
  <si>
    <t>I12b*6000mm</t>
  </si>
  <si>
    <t>I16b</t>
  </si>
  <si>
    <t>I36b*12000mm</t>
  </si>
  <si>
    <t>18mm*9m</t>
  </si>
  <si>
    <t>18mm*10m</t>
  </si>
  <si>
    <t>2018.10.01</t>
  </si>
  <si>
    <t>14mm*7.54m</t>
  </si>
  <si>
    <t>河北晨祖铁路工程有限公司</t>
  </si>
  <si>
    <t>12mm*5m</t>
  </si>
  <si>
    <t>12mm*6m</t>
  </si>
  <si>
    <t xml:space="preserve"> Q235B 8mm</t>
  </si>
  <si>
    <t xml:space="preserve"> Q235B 10mm</t>
  </si>
  <si>
    <t>12mm*6000mm*2000mm</t>
  </si>
  <si>
    <t>12mm*5000mm*2000mm</t>
  </si>
  <si>
    <t>14mm*11000mm*2000mm</t>
  </si>
  <si>
    <t>18mm*9000mm*2000mm</t>
  </si>
  <si>
    <t>工字钢（支架体系）</t>
  </si>
  <si>
    <t>63B</t>
  </si>
  <si>
    <t>加工钢板</t>
  </si>
  <si>
    <t>按照图纸</t>
  </si>
  <si>
    <t>中铁开发投资有限公司</t>
  </si>
  <si>
    <t>600*600*20mm</t>
  </si>
  <si>
    <t>[18</t>
  </si>
  <si>
    <t>[12</t>
  </si>
  <si>
    <t>Q235 6mm</t>
  </si>
  <si>
    <t>Q235 12mm</t>
  </si>
  <si>
    <t>Q235 14mm</t>
  </si>
  <si>
    <t>Q235 3mm</t>
  </si>
  <si>
    <t>[20</t>
  </si>
  <si>
    <t>20mm*1500*8000</t>
  </si>
  <si>
    <t>20*2000*10000</t>
  </si>
  <si>
    <t>43kg</t>
  </si>
  <si>
    <t>路桥公司昆明枢纽项目部调入</t>
  </si>
  <si>
    <t>43kg（配套钢轨）</t>
  </si>
  <si>
    <t>43kg/12.5米</t>
  </si>
  <si>
    <t>昆枢调拨</t>
  </si>
  <si>
    <t xml:space="preserve"> 43kg/m   12.5m</t>
  </si>
  <si>
    <t>调拨</t>
  </si>
  <si>
    <t>湖南省常德市石门县太平镇</t>
  </si>
  <si>
    <t>王伟杰</t>
  </si>
  <si>
    <t>炉慈项目部</t>
  </si>
  <si>
    <t>321型</t>
  </si>
  <si>
    <t>四川省绵阳市平武县中铁六局九绵高速项目部隧道库房</t>
  </si>
  <si>
    <t>河北赛夫特建筑设备有限公司</t>
  </si>
  <si>
    <t>支架</t>
  </si>
  <si>
    <t>45型</t>
  </si>
  <si>
    <t>90型</t>
  </si>
  <si>
    <t>50*200</t>
  </si>
  <si>
    <t>安全卡</t>
  </si>
  <si>
    <t>支架螺栓</t>
  </si>
  <si>
    <t>22*110</t>
  </si>
  <si>
    <t>3000×1500mm</t>
  </si>
  <si>
    <t>3米</t>
  </si>
  <si>
    <t>贝雷片支撑架</t>
  </si>
  <si>
    <t>900×1180mm</t>
  </si>
  <si>
    <t>3*1.5m</t>
  </si>
  <si>
    <r>
      <rPr>
        <sz val="11"/>
        <color rgb="FF000000"/>
        <rFont val="宋体"/>
        <family val="3"/>
        <charset val="134"/>
      </rPr>
      <t>山西交科公路</t>
    </r>
    <r>
      <rPr>
        <sz val="11"/>
        <color rgb="FF000000"/>
        <rFont val="Times New Roman"/>
        <family val="1"/>
      </rPr>
      <t xml:space="preserve">
</t>
    </r>
    <r>
      <rPr>
        <sz val="11"/>
        <color rgb="FF000000"/>
        <rFont val="宋体"/>
        <family val="3"/>
        <charset val="134"/>
      </rPr>
      <t>勘察设计院</t>
    </r>
  </si>
  <si>
    <t>山西恒特安远建筑工程有限公司</t>
  </si>
  <si>
    <t>螺旋管（逃生管道）</t>
  </si>
  <si>
    <t>Φ800*8</t>
  </si>
  <si>
    <t>Φ920*10</t>
  </si>
  <si>
    <t>820*10</t>
  </si>
  <si>
    <t>920*8</t>
  </si>
  <si>
    <t>24M</t>
  </si>
  <si>
    <t>贵阳市白云区都拉乡冷水村</t>
  </si>
  <si>
    <t>兰云飞</t>
  </si>
  <si>
    <t>贵阳项目部</t>
  </si>
  <si>
    <t>小钢梁</t>
  </si>
  <si>
    <t>3.95*0.21*0.20</t>
  </si>
  <si>
    <t>云南省宜良县汤池镇可保村中铁六局运架分公司库</t>
  </si>
  <si>
    <t>2*3m</t>
  </si>
  <si>
    <r>
      <rPr>
        <sz val="12"/>
        <color rgb="FF000000"/>
        <rFont val="宋体"/>
        <family val="3"/>
        <charset val="134"/>
      </rPr>
      <t>山西交科公路</t>
    </r>
    <r>
      <rPr>
        <sz val="12"/>
        <color rgb="FF000000"/>
        <rFont val="Times New Roman"/>
        <family val="1"/>
      </rPr>
      <t xml:space="preserve">
</t>
    </r>
    <r>
      <rPr>
        <sz val="12"/>
        <color rgb="FF000000"/>
        <rFont val="宋体"/>
        <family val="3"/>
        <charset val="134"/>
      </rPr>
      <t>勘察设计院</t>
    </r>
  </si>
  <si>
    <t>沧州军义路畅工程材料有限公司</t>
  </si>
  <si>
    <t>广东中铁建工</t>
  </si>
  <si>
    <t>二衬台车（普通面板）</t>
  </si>
  <si>
    <t>12m,成品</t>
  </si>
  <si>
    <t>湖南五新隧道智能装备股份有限公司</t>
  </si>
  <si>
    <t>封堵模板</t>
  </si>
  <si>
    <t>12m,成品，与台车配套</t>
  </si>
  <si>
    <t>与台车配套</t>
  </si>
  <si>
    <t>二衬台车（不锈钢面板）</t>
  </si>
  <si>
    <t>263.15（已处理）</t>
  </si>
  <si>
    <t>455.36（已处理）</t>
  </si>
  <si>
    <t>二衬台车（普通面板、利用原试验段二衬台车架体改造）</t>
  </si>
  <si>
    <t>145.684（已处理，余9.104吨）</t>
  </si>
  <si>
    <t>二衬台车（普通面板，试验段调入改装部分）</t>
  </si>
  <si>
    <t>二衬台车（台车修补）</t>
  </si>
  <si>
    <t>12m，普通面板（现有台车改造为加宽段台车）</t>
  </si>
  <si>
    <t>台车配件</t>
  </si>
  <si>
    <t>第四册第一分册/S5-1-8</t>
  </si>
  <si>
    <t>隧道衬砌台车</t>
  </si>
  <si>
    <t>公路二衬台车</t>
  </si>
  <si>
    <t>台车平板振动器</t>
  </si>
  <si>
    <t>批</t>
  </si>
  <si>
    <t>柳林县鑫盛工程有限公司</t>
  </si>
  <si>
    <t>山西省吕梁市柳林县留誉镇惠家坪村
中铁六局集团有限公司
山西焦煤汾西荣欣矿区铁路专用线（一期）一标段项目经理部温家山1号隧道</t>
  </si>
  <si>
    <t>精调配件</t>
  </si>
  <si>
    <t>标准</t>
  </si>
  <si>
    <t>云南省玉溪市红塔区棠梨树1#拌合站</t>
  </si>
  <si>
    <t>水沟电缆槽钢模</t>
  </si>
  <si>
    <t>钢筋加工棚、活动房</t>
  </si>
  <si>
    <t>河南庆利建筑工程有限公司</t>
  </si>
  <si>
    <t xml:space="preserve"> 活动板房</t>
  </si>
  <si>
    <t>K型</t>
  </si>
  <si>
    <t>活动板房墙面</t>
  </si>
  <si>
    <t>晾衣棚</t>
  </si>
  <si>
    <t>轻型钢架</t>
  </si>
  <si>
    <t>彩钢板围挡</t>
  </si>
  <si>
    <t>高1.8m,厚0.4mm</t>
  </si>
  <si>
    <t>商丘铭华建筑工程有限公司</t>
  </si>
  <si>
    <t>献县亚中五金建材销售处</t>
  </si>
  <si>
    <t>K式双坡</t>
  </si>
  <si>
    <t>四川华一荣鹏</t>
  </si>
  <si>
    <t>四川省绵阳市平武县中铁六局九绵高速项目部驻地</t>
  </si>
  <si>
    <t>青羊勇拓</t>
  </si>
  <si>
    <t>成都欣诚</t>
  </si>
  <si>
    <t>平武县万晟</t>
  </si>
  <si>
    <t>钢结构大棚</t>
  </si>
  <si>
    <t>96*20*12m</t>
  </si>
  <si>
    <t>河北颖冲</t>
  </si>
  <si>
    <t>27.5*18*4.5m</t>
  </si>
  <si>
    <t>中心料库料棚</t>
  </si>
  <si>
    <t>中心料库活动房</t>
  </si>
  <si>
    <t>值班室</t>
  </si>
  <si>
    <t>加工场棚</t>
  </si>
  <si>
    <t>卷闸门</t>
  </si>
  <si>
    <t>围墙</t>
  </si>
  <si>
    <t>拌和站增加料棚</t>
  </si>
  <si>
    <t>拌合站料棚</t>
  </si>
  <si>
    <t>2018.04</t>
  </si>
  <si>
    <t>钢筋加工场棚</t>
  </si>
  <si>
    <t>窗户</t>
  </si>
  <si>
    <t>铝合金</t>
  </si>
  <si>
    <t>外加剂房、空压机房、蓄水池房、发电机房</t>
  </si>
  <si>
    <t>轴流风机</t>
  </si>
  <si>
    <t>100cm*100cm</t>
  </si>
  <si>
    <t>500T</t>
  </si>
  <si>
    <t>青岛艾玛重工有限公司</t>
  </si>
  <si>
    <t>吊顶</t>
  </si>
  <si>
    <t>上料仓棚</t>
  </si>
  <si>
    <t>4K*3P</t>
  </si>
  <si>
    <t>3K*NK*3P</t>
  </si>
  <si>
    <t>3K*NK*6P</t>
  </si>
  <si>
    <t>3K*NK*4P</t>
  </si>
  <si>
    <t>4K*NK*3P</t>
  </si>
  <si>
    <t>5K*NK*4P</t>
  </si>
  <si>
    <t>石膏</t>
  </si>
  <si>
    <t>3K*NK*6P 双坡顶</t>
  </si>
  <si>
    <t>11m高</t>
  </si>
  <si>
    <t>彩钢</t>
  </si>
  <si>
    <t>4K*NK*4P</t>
  </si>
  <si>
    <t>材料棚</t>
  </si>
  <si>
    <t>砂石料仓棚</t>
  </si>
  <si>
    <t>3*6p</t>
  </si>
  <si>
    <t>路桥玉磨隧道项目部调入</t>
  </si>
  <si>
    <t>2017.12.01</t>
  </si>
  <si>
    <t>彩钢板料棚</t>
  </si>
  <si>
    <t>钢筋厂棚</t>
  </si>
  <si>
    <t>M型钢架</t>
  </si>
  <si>
    <t>0.33mm</t>
  </si>
  <si>
    <t>大波浪住人集装箱</t>
  </si>
  <si>
    <t>A级防火3*6*2.7m</t>
  </si>
  <si>
    <t>大波浪住人集装箱（配置空调）</t>
  </si>
  <si>
    <t>献县益鸿物资经销处</t>
  </si>
  <si>
    <t>漳州市鑫宏顺商贸有限公司</t>
  </si>
  <si>
    <t>山东和新建筑机械有限公司</t>
  </si>
  <si>
    <t>文安县禄玥活动才刚房厂</t>
  </si>
  <si>
    <t>2015.10.25</t>
  </si>
  <si>
    <t>异型彩钢房</t>
  </si>
  <si>
    <t>文安县禄玥活动板房厂</t>
  </si>
  <si>
    <t>彩钢板房</t>
  </si>
  <si>
    <t>K式单层</t>
  </si>
  <si>
    <t>会议室钢结构彩板房</t>
  </si>
  <si>
    <t>30.86×9.1+30.86×0.5(高3.5米)</t>
  </si>
  <si>
    <t>文安县国旗活动板房厂</t>
  </si>
  <si>
    <t>12*50</t>
  </si>
  <si>
    <t>钢结构钢筋加工棚</t>
  </si>
  <si>
    <t>桐梓县合桐建材有限公司</t>
  </si>
  <si>
    <t>柴井搅拌站料仓</t>
  </si>
  <si>
    <t>文安县国旗</t>
  </si>
  <si>
    <t>柴井搅拌站料棚</t>
  </si>
  <si>
    <t>2016.10</t>
  </si>
  <si>
    <t>薛家山进口、排山村钢筋棚围挡</t>
  </si>
  <si>
    <t>2017.5</t>
  </si>
  <si>
    <t>薛家山进口、排山村钢筋加工棚</t>
  </si>
  <si>
    <t>薛家山进口、排山村活动房</t>
  </si>
  <si>
    <t>和乐1号斜活动房</t>
  </si>
  <si>
    <t>钢筋棚顶板</t>
  </si>
  <si>
    <t>51m*27m*0.3mm</t>
  </si>
  <si>
    <t>3m*2.4m</t>
  </si>
  <si>
    <t>钢筋棚墙板</t>
  </si>
  <si>
    <t>102m*12m*0.3mm</t>
  </si>
  <si>
    <t>54m*12m*0.3mm</t>
  </si>
  <si>
    <t>54m*3m*0.3mm</t>
  </si>
  <si>
    <t>雨棚
模板</t>
  </si>
  <si>
    <t>12000*12000*5m</t>
  </si>
  <si>
    <t>再用
钢轨</t>
  </si>
  <si>
    <t>43#</t>
  </si>
  <si>
    <t>配套43#钢轨</t>
  </si>
  <si>
    <t>18*12m</t>
  </si>
  <si>
    <t>住房集装箱</t>
  </si>
  <si>
    <t>3*4m</t>
  </si>
  <si>
    <t>昭阳五金</t>
  </si>
  <si>
    <t>崇州黄琼芳</t>
  </si>
  <si>
    <t>2.4*4m</t>
  </si>
  <si>
    <t>成都和信昌</t>
  </si>
  <si>
    <t>3.1m*3.25m*2.65m</t>
  </si>
  <si>
    <t>吴江区震泽镇新申华建筑工程安装经营部</t>
  </si>
  <si>
    <t>安全操作平台</t>
  </si>
  <si>
    <t>重庆仟亿金属制品有限公司</t>
  </si>
  <si>
    <t>2438mm*1268mm*3135mm(长宽高），75实用型，承插式+防护网（φ60mm钢管）</t>
  </si>
  <si>
    <t>盖梁安全防护施工操作平台</t>
  </si>
  <si>
    <t>14.7m*4.5m*1.5m</t>
  </si>
  <si>
    <t>梯笼式爬梯</t>
  </si>
  <si>
    <t>3*2*2m</t>
  </si>
  <si>
    <t>沧州永盛建筑器材有限公司</t>
  </si>
  <si>
    <t>2020.03.01</t>
  </si>
  <si>
    <t>2020.09.</t>
  </si>
  <si>
    <t>240*3+1</t>
  </si>
  <si>
    <t>昆明多宝电缆有限公司</t>
  </si>
  <si>
    <t>3×70+2</t>
  </si>
  <si>
    <t>3×50+2</t>
  </si>
  <si>
    <t>3×25+2</t>
  </si>
  <si>
    <t>VLV3×95+2×50</t>
  </si>
  <si>
    <t>铝芯电缆线</t>
  </si>
  <si>
    <t>70mm</t>
  </si>
  <si>
    <t>铜芯电缆线</t>
  </si>
  <si>
    <t>3×16+1</t>
  </si>
  <si>
    <t>3×6+1</t>
  </si>
  <si>
    <t>3×952+2</t>
  </si>
  <si>
    <t>双色铜芯线</t>
  </si>
  <si>
    <t>95mm2</t>
  </si>
  <si>
    <t>铝电缆（带铠、国标）</t>
  </si>
  <si>
    <t>VLV22-3×150+2×70</t>
  </si>
  <si>
    <t>3×4+1</t>
  </si>
  <si>
    <t>3×10+1</t>
  </si>
  <si>
    <t>3×25mm2+2×10mm2</t>
  </si>
  <si>
    <t>3*240+120mm2</t>
  </si>
  <si>
    <t>四川九洲</t>
  </si>
  <si>
    <t>3*300+150mm2</t>
  </si>
  <si>
    <t>成都德源</t>
  </si>
  <si>
    <t>标电缆线</t>
  </si>
  <si>
    <t>3+352+1</t>
  </si>
  <si>
    <t>柳林县建大工程用品大全</t>
  </si>
  <si>
    <t>电线电缆</t>
  </si>
  <si>
    <t>柳林县金家庄海平门市部</t>
  </si>
  <si>
    <t>YJV-4*240+1*120</t>
  </si>
  <si>
    <t>—</t>
  </si>
  <si>
    <t>2.5m2/3芯</t>
  </si>
  <si>
    <t>2.5-2.8m</t>
  </si>
  <si>
    <t>高效消毒灭菌仓</t>
  </si>
  <si>
    <t>海天智联科技有限公司</t>
  </si>
  <si>
    <t>新津邓双鹏程</t>
  </si>
  <si>
    <t>眉山万汇丰</t>
  </si>
  <si>
    <t>水管</t>
  </si>
  <si>
    <t>50mm</t>
  </si>
  <si>
    <t>风管</t>
  </si>
  <si>
    <t>高强度螺栓螺母</t>
  </si>
  <si>
    <t>M12*40</t>
  </si>
  <si>
    <t>安全围挡</t>
  </si>
  <si>
    <t>2m*0.8m*0.3mm</t>
  </si>
  <si>
    <t>横县新福镇明达建材经营部</t>
  </si>
  <si>
    <t>聚氨酯彩钢房</t>
  </si>
  <si>
    <t>轻钢房</t>
  </si>
  <si>
    <t>T式彩钢房</t>
  </si>
  <si>
    <t>内置墙面</t>
  </si>
  <si>
    <t>断桥铝</t>
  </si>
  <si>
    <t>K式彩钢房</t>
  </si>
  <si>
    <t>轻钢构</t>
  </si>
  <si>
    <t>铝合金窗</t>
  </si>
  <si>
    <t>防火K式活动板房</t>
  </si>
  <si>
    <t>A级 7K×18K×6P</t>
  </si>
  <si>
    <t>石膏板吊顶</t>
  </si>
  <si>
    <t>600*600mm</t>
  </si>
  <si>
    <t>彩钢瓦侧封</t>
  </si>
  <si>
    <t>新乡烨炜钢结构有限公司</t>
  </si>
  <si>
    <r>
      <rPr>
        <sz val="12"/>
        <color theme="1"/>
        <rFont val="宋体"/>
        <family val="3"/>
        <charset val="134"/>
        <scheme val="major"/>
      </rPr>
      <t>填写说明：根据计划提报内容要求按周转材料分类填写，内容不足可补充，</t>
    </r>
    <r>
      <rPr>
        <b/>
        <sz val="12"/>
        <color rgb="FFFF0000"/>
        <rFont val="宋体"/>
        <family val="3"/>
        <charset val="134"/>
        <scheme val="major"/>
      </rPr>
      <t>材料名称统一</t>
    </r>
    <r>
      <rPr>
        <b/>
        <sz val="12"/>
        <color theme="1"/>
        <rFont val="宋体"/>
        <family val="3"/>
        <charset val="134"/>
        <scheme val="major"/>
      </rPr>
      <t>，</t>
    </r>
    <r>
      <rPr>
        <b/>
        <sz val="12"/>
        <color rgb="FFFF0000"/>
        <rFont val="宋体"/>
        <family val="3"/>
        <charset val="134"/>
        <scheme val="major"/>
      </rPr>
      <t>不同规格型号的周转材料填写要清晰（必填），有设计图号的（必填），存放地点要写详尽</t>
    </r>
    <r>
      <rPr>
        <sz val="12"/>
        <color theme="1"/>
        <rFont val="宋体"/>
        <family val="3"/>
        <charset val="134"/>
        <scheme val="major"/>
      </rPr>
      <t>。普通钢模（按照标准化图纸设计的桥墩、墩帽、承台、涵洞模板等）；异形钢模（连续梁主边墩、固定墩、门式墩、矩形墩、空心墩内外模、坡比墩、护栏模板、涵洞模板、桥面系各类模板、避车洞模板、洞门模板、0#块模板、现浇梁模板、6015（3015）标准建筑模板等）。墩柱模板：按照公路、普通铁路与高速铁路墩型分类，隧道衬砌台车:按照铁路单线、双线及公路分类。状况：是否良好等，使用情况：在用或闲置。</t>
    </r>
  </si>
  <si>
    <t>中铁六局集团（建安）公司周转材料信息管理台账</t>
    <phoneticPr fontId="123" type="noConversion"/>
  </si>
  <si>
    <t>原值（元）</t>
  </si>
  <si>
    <t>现值（元）</t>
  </si>
  <si>
    <t>200×100×2000</t>
  </si>
  <si>
    <t>造甲街北里丰台站改工程</t>
  </si>
  <si>
    <t>陈浩</t>
  </si>
  <si>
    <t>丰台站改建工程</t>
  </si>
  <si>
    <t>建安公司</t>
  </si>
  <si>
    <t>600×1500mm</t>
  </si>
  <si>
    <t>300×1000</t>
  </si>
  <si>
    <t>1000×1500mm</t>
  </si>
  <si>
    <t>400×100×2000</t>
  </si>
  <si>
    <t>异型角模</t>
  </si>
  <si>
    <t>560*900mm</t>
  </si>
  <si>
    <t>祥瑞城项目部</t>
  </si>
  <si>
    <t>栾城县神宏桥模板厂</t>
  </si>
  <si>
    <t>山西省晋中市建安料库</t>
  </si>
  <si>
    <t>赵泽峰</t>
  </si>
  <si>
    <t>710*900mm</t>
  </si>
  <si>
    <t>690*900mm</t>
  </si>
  <si>
    <t>空心圆柱模板</t>
  </si>
  <si>
    <t>内模(6*3.14)*2.1m    外模（7*3.14)*2m</t>
    <phoneticPr fontId="123" type="noConversion"/>
  </si>
  <si>
    <t>河北省石家庄市桥西区永庆路</t>
  </si>
  <si>
    <t>移动模架</t>
    <phoneticPr fontId="123" type="noConversion"/>
  </si>
  <si>
    <t>DX40/1300</t>
  </si>
  <si>
    <t>太原新店街钢结构分公司厂内</t>
  </si>
  <si>
    <t>朱军利</t>
  </si>
  <si>
    <t>钢结构分公司</t>
  </si>
  <si>
    <t>DX32/900(低墩）</t>
  </si>
  <si>
    <t>DX32/900(高墩）</t>
  </si>
  <si>
    <t>闲置</t>
    <phoneticPr fontId="123" type="noConversion"/>
  </si>
  <si>
    <t>门头沟诺德彩园项目部</t>
  </si>
  <si>
    <t>朔州市鑫盛德建筑装饰工程有限公司</t>
  </si>
  <si>
    <t>北京市门头沟区永定镇新城大街</t>
    <phoneticPr fontId="123" type="noConversion"/>
  </si>
  <si>
    <t>张利英</t>
  </si>
  <si>
    <t>10*10*4000mm</t>
  </si>
  <si>
    <t>合肥金木晁商贸有限公司</t>
  </si>
  <si>
    <t>江苏省徐州市鼓楼区</t>
    <phoneticPr fontId="123" type="noConversion"/>
  </si>
  <si>
    <t>韩  航</t>
    <phoneticPr fontId="123" type="noConversion"/>
  </si>
  <si>
    <t>徐州棚改项目部</t>
  </si>
  <si>
    <t>915*1830*15mm</t>
  </si>
  <si>
    <t>江苏省徐州市鼓楼区</t>
  </si>
  <si>
    <t>0.04*0.09*4m</t>
  </si>
  <si>
    <t>机器人项目调入</t>
  </si>
  <si>
    <t>0.04*0.09*3m</t>
  </si>
  <si>
    <t>0.04*0.09*2m</t>
  </si>
  <si>
    <t>0.04*0.09*1m</t>
  </si>
  <si>
    <t>925*1830*15mm</t>
  </si>
  <si>
    <t>内蒙古春晨商贸有限公司</t>
  </si>
  <si>
    <t>北京市门头沟区车站街一号</t>
  </si>
  <si>
    <t>陆大伟</t>
  </si>
  <si>
    <t>门头沟站货场铁路职工住房项目部</t>
  </si>
  <si>
    <t>40*80mm</t>
  </si>
  <si>
    <t>立方米</t>
    <phoneticPr fontId="55" type="noConversion"/>
  </si>
  <si>
    <t>/</t>
    <phoneticPr fontId="55" type="noConversion"/>
  </si>
  <si>
    <t>925*1830*15mm</t>
    <phoneticPr fontId="55" type="noConversion"/>
  </si>
  <si>
    <t>北京盘古时代国际贸易有限公司</t>
  </si>
  <si>
    <t>925*1830*14mm</t>
    <phoneticPr fontId="55" type="noConversion"/>
  </si>
  <si>
    <t>915*1830*14mm</t>
  </si>
  <si>
    <t>50*250*4000mm</t>
  </si>
  <si>
    <t>2021.10</t>
    <phoneticPr fontId="55" type="noConversion"/>
  </si>
  <si>
    <t>北京市门头沟区车站街一号</t>
    <phoneticPr fontId="55" type="noConversion"/>
  </si>
  <si>
    <t>塑料建筑模板</t>
  </si>
  <si>
    <t>15*915*1830mm</t>
  </si>
  <si>
    <t>廊坊荣建环保科技有限公司</t>
  </si>
  <si>
    <t>4000*200*50</t>
  </si>
  <si>
    <t>浙江省金华监狱西关押点改扩建工程</t>
  </si>
  <si>
    <t>浙江祺翔智能科技有限公司</t>
  </si>
  <si>
    <t>浙江省金华市婺城区蒋堂镇六大队</t>
    <phoneticPr fontId="123" type="noConversion"/>
  </si>
  <si>
    <t>李攀</t>
  </si>
  <si>
    <t>金华监狱项目部</t>
  </si>
  <si>
    <t>15mm</t>
  </si>
  <si>
    <t>河北省张家口市崇礼区太子城村</t>
  </si>
  <si>
    <t>马继斌</t>
    <phoneticPr fontId="123" type="noConversion"/>
  </si>
  <si>
    <t>太子城高铁客运枢纽工程项目部</t>
  </si>
  <si>
    <t>5m*10m</t>
  </si>
  <si>
    <t>河北省张家口市崇礼区太子城村</t>
    <phoneticPr fontId="123" type="noConversion"/>
  </si>
  <si>
    <t>50*100*4000</t>
  </si>
  <si>
    <t>江苏省连云港市海州区前关村</t>
    <phoneticPr fontId="123" type="noConversion"/>
  </si>
  <si>
    <t>张运超</t>
  </si>
  <si>
    <t>连云港樱桃谷项目部</t>
  </si>
  <si>
    <t>多层板</t>
  </si>
  <si>
    <t>1.22*2.44*12mm</t>
  </si>
  <si>
    <t>江苏省连云港市海州区前关村</t>
  </si>
  <si>
    <t>1.83*0.915*12mm</t>
  </si>
  <si>
    <t>4cm*8cm*3m</t>
  </si>
  <si>
    <t>在用</t>
    <phoneticPr fontId="123" type="noConversion"/>
  </si>
  <si>
    <t>1220*2440*12</t>
  </si>
  <si>
    <t>915*183*12</t>
  </si>
  <si>
    <t>1830*915*14</t>
  </si>
  <si>
    <t>浙江省金华市婺城区蒋堂镇六大队</t>
  </si>
  <si>
    <t>4000*100*50</t>
  </si>
  <si>
    <t>4*0.077*0.04</t>
  </si>
  <si>
    <t>1830*915*15</t>
  </si>
  <si>
    <t>组合工字钢</t>
  </si>
  <si>
    <t>800*300*4000</t>
  </si>
  <si>
    <t>400*1200*12000</t>
  </si>
  <si>
    <t>工装</t>
  </si>
  <si>
    <t>钢板</t>
    <phoneticPr fontId="123" type="noConversion"/>
  </si>
  <si>
    <t>6*1.5*0.18</t>
  </si>
  <si>
    <t>金华市日进金属物资有限公司</t>
  </si>
  <si>
    <t>16#*9m</t>
  </si>
  <si>
    <t>第五项目部</t>
  </si>
  <si>
    <t>登封项目部调拨</t>
  </si>
  <si>
    <t>河南省安阳市汤阴县白营镇长虹路杨村中铁六局项目部工地</t>
    <phoneticPr fontId="123" type="noConversion"/>
  </si>
  <si>
    <t>王  景</t>
    <phoneticPr fontId="123" type="noConversion"/>
  </si>
  <si>
    <t>汤阴县长虹路北棚户区改造杨村片区安置房项目</t>
  </si>
  <si>
    <t>100*6.8*4.5mm</t>
  </si>
  <si>
    <t>北京天雅彩钢钢构有限公司</t>
  </si>
  <si>
    <t>北京市昌平区马池口镇下念头村建安公司</t>
  </si>
  <si>
    <t>殷佩林</t>
  </si>
  <si>
    <t>西北旺项目部</t>
  </si>
  <si>
    <t>钢板网</t>
  </si>
  <si>
    <t>北京源汇建设工程有限公司</t>
  </si>
  <si>
    <t>门头沟9月报</t>
    <phoneticPr fontId="123" type="noConversion"/>
  </si>
  <si>
    <t>2公分厚</t>
  </si>
  <si>
    <t>北京中科辉腾科技有限公司</t>
  </si>
  <si>
    <t>山西省晋中市榆次区动车所</t>
    <phoneticPr fontId="123" type="noConversion"/>
  </si>
  <si>
    <t>李艳</t>
  </si>
  <si>
    <t>太原诺德逸宸云著项目部</t>
  </si>
  <si>
    <t>建安公司</t>
    <phoneticPr fontId="123" type="noConversion"/>
  </si>
  <si>
    <t>钢板</t>
    <phoneticPr fontId="55" type="noConversion"/>
  </si>
  <si>
    <t>（中厚板）20mm</t>
    <phoneticPr fontId="116" type="noConversion"/>
  </si>
  <si>
    <t>t</t>
    <phoneticPr fontId="55" type="noConversion"/>
  </si>
  <si>
    <t>北京中科辉腾科技有限公司</t>
    <phoneticPr fontId="55" type="noConversion"/>
  </si>
  <si>
    <t>山西省太原市万柏林区大井峪街</t>
  </si>
  <si>
    <t>盘扣式脚手架</t>
    <phoneticPr fontId="123" type="noConversion"/>
  </si>
  <si>
    <t>外脚手架钢管</t>
    <phoneticPr fontId="123" type="noConversion"/>
  </si>
  <si>
    <t>φ48*6000*3.0</t>
  </si>
  <si>
    <t>山西荣江全商贸有限公司</t>
  </si>
  <si>
    <t>广东锦邦冷链仓储物流园项目工地</t>
  </si>
  <si>
    <t>刘士杰</t>
    <phoneticPr fontId="123" type="noConversion"/>
  </si>
  <si>
    <t>广东锦邦冷链仓储物流园项目部</t>
  </si>
  <si>
    <t>1.1KG</t>
  </si>
  <si>
    <t>回转扣件</t>
  </si>
  <si>
    <t>钢管扣件</t>
  </si>
  <si>
    <t>一字50mm</t>
  </si>
  <si>
    <t>山西省阳泉市盂县金龙街</t>
  </si>
  <si>
    <t>武秀忠</t>
  </si>
  <si>
    <t>盂县项目部</t>
  </si>
  <si>
    <t>十字50mm</t>
  </si>
  <si>
    <t>山西省阳泉市盂县金龙街</t>
    <phoneticPr fontId="123" type="noConversion"/>
  </si>
  <si>
    <t>旋转50mm</t>
  </si>
  <si>
    <t>悬挑架1</t>
  </si>
  <si>
    <t>16#工字钢，长度1米</t>
  </si>
  <si>
    <t>第四项目部西北旺工程</t>
  </si>
  <si>
    <t>北京市昌平区马池口镇下念头村建安公司</t>
    <phoneticPr fontId="123" type="noConversion"/>
  </si>
  <si>
    <t>悬挑架2</t>
  </si>
  <si>
    <t>16#工字钢，长度1.5米</t>
  </si>
  <si>
    <t>悬挑架3</t>
  </si>
  <si>
    <t>HN250x125，长度2.6米</t>
  </si>
  <si>
    <t>抱箍钢板</t>
  </si>
  <si>
    <t>20x100x372</t>
  </si>
  <si>
    <t>活动脚手架</t>
  </si>
  <si>
    <t>对拉螺杆带帽</t>
  </si>
  <si>
    <t>步步紧</t>
  </si>
  <si>
    <t>80cm</t>
  </si>
  <si>
    <t>蝴蝶扣</t>
  </si>
  <si>
    <t>良好</t>
    <phoneticPr fontId="123" type="noConversion"/>
  </si>
  <si>
    <t>钢管</t>
    <phoneticPr fontId="123" type="noConversion"/>
  </si>
  <si>
    <t>48*3</t>
    <phoneticPr fontId="123" type="noConversion"/>
  </si>
  <si>
    <t>清远调入</t>
    <phoneticPr fontId="123" type="noConversion"/>
  </si>
  <si>
    <t>广东省河源市源城区原南镇江东新区</t>
    <phoneticPr fontId="123" type="noConversion"/>
  </si>
  <si>
    <t>霍永国</t>
    <phoneticPr fontId="123" type="noConversion"/>
  </si>
  <si>
    <t>河源法院项目部</t>
    <phoneticPr fontId="123" type="noConversion"/>
  </si>
  <si>
    <t>₵48</t>
  </si>
  <si>
    <t>河北省沧州市献县郭庄镇西双坦</t>
    <phoneticPr fontId="123" type="noConversion"/>
  </si>
  <si>
    <t>霍永国</t>
  </si>
  <si>
    <t>河源法院项目</t>
  </si>
  <si>
    <t>直接扣件</t>
  </si>
  <si>
    <t>旋转扣件</t>
  </si>
  <si>
    <t>贝雷梁</t>
    <phoneticPr fontId="123" type="noConversion"/>
  </si>
  <si>
    <t>钢管立杆</t>
  </si>
  <si>
    <t xml:space="preserve">1.2m </t>
  </si>
  <si>
    <t>北京市同力工贸有限公司</t>
  </si>
  <si>
    <t>门头沟站货场铁路职工住房项目部</t>
    <phoneticPr fontId="55" type="noConversion"/>
  </si>
  <si>
    <t>弯头</t>
  </si>
  <si>
    <t>48钢管配套</t>
  </si>
  <si>
    <t>1.9*1.1m（45°）</t>
  </si>
  <si>
    <t>1.9*1.1m（135°）</t>
  </si>
  <si>
    <t>1.5*0.6m</t>
  </si>
  <si>
    <t>1.9*0.6m（45°）</t>
  </si>
  <si>
    <t>1.9*0.6m（135°）</t>
  </si>
  <si>
    <t>1.8*1.1m</t>
  </si>
  <si>
    <t>阳台柱</t>
  </si>
  <si>
    <t>2.72m（层高）</t>
  </si>
  <si>
    <t>2.8m（层高）</t>
  </si>
  <si>
    <t>窗口柱</t>
  </si>
  <si>
    <t>1.5m（层高）</t>
  </si>
  <si>
    <t>1.6m（层高）</t>
  </si>
  <si>
    <t>1.4m（层高）</t>
  </si>
  <si>
    <t>1.3m（层高）</t>
  </si>
  <si>
    <t>地下车库顶坡道</t>
  </si>
  <si>
    <t>11m*4m*3.5m</t>
  </si>
  <si>
    <t>北京市中宇恒盛商贸有限公司</t>
  </si>
  <si>
    <t>2021.11</t>
    <phoneticPr fontId="55" type="noConversion"/>
  </si>
  <si>
    <t>3#楼马道</t>
  </si>
  <si>
    <t>17.5m*3.5m*3.5m</t>
  </si>
  <si>
    <t>4#楼马道</t>
  </si>
  <si>
    <t>6.5m*1.8m* 2.8m</t>
  </si>
  <si>
    <t>φ630*9*1000</t>
  </si>
  <si>
    <t>φ630*9*2000</t>
  </si>
  <si>
    <t>φ630*9*6000</t>
  </si>
  <si>
    <t>φ630*9*6500</t>
  </si>
  <si>
    <t>φ630*9*7000</t>
  </si>
  <si>
    <t>φ630*9*8000</t>
  </si>
  <si>
    <t>φ630*9*9000</t>
  </si>
  <si>
    <t>φ630*9*10000</t>
  </si>
  <si>
    <t>北京阜石路工地</t>
  </si>
  <si>
    <t>胡晋</t>
  </si>
  <si>
    <t>φ630*9*11000</t>
  </si>
  <si>
    <t>φ630*9*12000</t>
  </si>
  <si>
    <t>φ630*9*13500</t>
  </si>
  <si>
    <t>φ630*9*14500</t>
  </si>
  <si>
    <t>φ630*9*15000</t>
  </si>
  <si>
    <t>400*10*6000</t>
  </si>
  <si>
    <t>700*10*6000</t>
  </si>
  <si>
    <t>普通钢管</t>
  </si>
  <si>
    <t>48mm</t>
  </si>
  <si>
    <t>其他作业台车</t>
    <phoneticPr fontId="123" type="noConversion"/>
  </si>
  <si>
    <t>滑道</t>
  </si>
  <si>
    <t>2.4m（C型）</t>
  </si>
  <si>
    <t>滑板</t>
  </si>
  <si>
    <t>350*350*12</t>
  </si>
  <si>
    <t>350*350*100</t>
  </si>
  <si>
    <t>大滑车</t>
  </si>
  <si>
    <t>装配式房屋</t>
    <phoneticPr fontId="123" type="noConversion"/>
  </si>
  <si>
    <t>3m*3m</t>
  </si>
  <si>
    <t>LY2HX S 04-CZ03</t>
  </si>
  <si>
    <t>广州地铁设计研究院股份有限公司</t>
  </si>
  <si>
    <t>洛阳汇满金属制品有限公司</t>
  </si>
  <si>
    <r>
      <t>洛阳地铁</t>
    </r>
    <r>
      <rPr>
        <sz val="10"/>
        <color theme="1"/>
        <rFont val="宋体"/>
        <family val="3"/>
        <charset val="134"/>
        <scheme val="major"/>
      </rPr>
      <t>2号线一期洛阳火车站、国花路站施工站点</t>
    </r>
    <phoneticPr fontId="123" type="noConversion"/>
  </si>
  <si>
    <t>毛龙龙</t>
    <phoneticPr fontId="123" type="noConversion"/>
  </si>
  <si>
    <t>洛阳地铁项目</t>
  </si>
  <si>
    <r>
      <t>洛阳地铁</t>
    </r>
    <r>
      <rPr>
        <sz val="10"/>
        <color theme="1"/>
        <rFont val="宋体"/>
        <family val="3"/>
        <charset val="134"/>
        <scheme val="major"/>
      </rPr>
      <t>2号线一期洛阳火车站、国花路站施工站点</t>
    </r>
  </si>
  <si>
    <t>5950*3000*2780</t>
  </si>
  <si>
    <t>建安公司盂县市政项目部</t>
  </si>
  <si>
    <t>集装箱房屋</t>
    <phoneticPr fontId="123" type="noConversion"/>
  </si>
  <si>
    <t>郑州华瑞轻钢房屋工程有限公司</t>
  </si>
  <si>
    <t>河南省郑州市管城回族区（郑州经济技术开发区）朝凤路盛和六期小区工地</t>
  </si>
  <si>
    <t>郑州经济技术开发区盛和六期（3#地块）项目部</t>
  </si>
  <si>
    <t xml:space="preserve">
标准3m*6m*2.92m</t>
    <phoneticPr fontId="123" type="noConversion"/>
  </si>
  <si>
    <t>（含隔墙）
标准3m*6m*2.92m</t>
    <phoneticPr fontId="123" type="noConversion"/>
  </si>
  <si>
    <t>江苏省连云港市海州区</t>
  </si>
  <si>
    <t>（两连箱）
标准6m*6m*2.92m</t>
    <phoneticPr fontId="123" type="noConversion"/>
  </si>
  <si>
    <t>（楼梯）
标准3m*6m*2.92m</t>
    <phoneticPr fontId="123" type="noConversion"/>
  </si>
  <si>
    <t>（男女卫）
标准3m*6m*2.92m</t>
    <phoneticPr fontId="123" type="noConversion"/>
  </si>
  <si>
    <t>（走廊）
标准1.8m*6m*2.92m</t>
    <phoneticPr fontId="123" type="noConversion"/>
  </si>
  <si>
    <t>集装箱（走廊）
标准1.8m*3m*2.92m</t>
  </si>
  <si>
    <t>玻璃幕墙
5+12A+5中空钢化单侧镀膜玻璃</t>
  </si>
  <si>
    <t>电动玻璃门</t>
  </si>
  <si>
    <t>玻璃雨棚
6m*1.2m</t>
  </si>
  <si>
    <t>室内直跑楼梯</t>
  </si>
  <si>
    <t>室外直跑楼梯</t>
  </si>
  <si>
    <t>拼箱件</t>
  </si>
  <si>
    <t>门卫室
2.2m*2.5m*2.8m</t>
  </si>
  <si>
    <t>坐便器</t>
  </si>
  <si>
    <t>集装箱（餐厅）
24mx6mx3.3m</t>
  </si>
  <si>
    <t>集装箱（会议
24mx6mx3.3m
室）</t>
  </si>
  <si>
    <t>集装箱（K式）
3K*24K*3P*6栋</t>
  </si>
  <si>
    <t>集装箱（K式食堂、卫生间）</t>
  </si>
  <si>
    <t>连云港樱桃谷项目部</t>
    <phoneticPr fontId="123" type="noConversion"/>
  </si>
  <si>
    <t>3m*6m*2.92m</t>
    <phoneticPr fontId="123" type="noConversion"/>
  </si>
  <si>
    <t>洗漱间3m*6m*2.92m</t>
    <phoneticPr fontId="123" type="noConversion"/>
  </si>
  <si>
    <t>男女卫3m*6m*2.92m</t>
    <phoneticPr fontId="123" type="noConversion"/>
  </si>
  <si>
    <t>走廊1.8m*6m*2.92m</t>
    <phoneticPr fontId="123" type="noConversion"/>
  </si>
  <si>
    <t>玻璃雨棚1.2m*1.8m</t>
  </si>
  <si>
    <t>玻璃幕墙5+12A+5中空钢化单侧镀膜玻璃</t>
  </si>
  <si>
    <t>拼箱件标准1.8m*3m*2.92m</t>
  </si>
  <si>
    <t>3×6×2.8</t>
  </si>
  <si>
    <t>天津市壕泉活动房制造有限公司</t>
  </si>
  <si>
    <t>5950x3000x2780</t>
  </si>
  <si>
    <t>室外三层楼梯 四跑折返楼梯，方通扶手</t>
    <phoneticPr fontId="123" type="noConversion"/>
  </si>
  <si>
    <t>外置走廊  宽度1米
花纹板走廊+方通护栏</t>
    <phoneticPr fontId="123" type="noConversion"/>
  </si>
  <si>
    <t>雨棚  宽度1.15米
50mm阻燃复合板+钢支架</t>
    <phoneticPr fontId="123" type="noConversion"/>
  </si>
  <si>
    <t>标准箱  3mx6.055mx2.92m</t>
    <phoneticPr fontId="123" type="noConversion"/>
  </si>
  <si>
    <t>男卫生间  3mx6.055mx2.92m</t>
    <phoneticPr fontId="123" type="noConversion"/>
  </si>
  <si>
    <t>男淋浴间  3mx6.055mx2.92m</t>
    <phoneticPr fontId="123" type="noConversion"/>
  </si>
  <si>
    <t>女卫生间  3mx6.055mx2.92m</t>
    <phoneticPr fontId="123" type="noConversion"/>
  </si>
  <si>
    <t>外置走廊1m宽</t>
    <phoneticPr fontId="123" type="noConversion"/>
  </si>
  <si>
    <t>3m*6m*2.92m</t>
  </si>
  <si>
    <t>1.8m*6m*2.92m</t>
  </si>
  <si>
    <t>6m*6m*2.95m</t>
  </si>
  <si>
    <t>三层</t>
  </si>
  <si>
    <t>衡水荣瀚鑫达钢结构有限公司</t>
  </si>
  <si>
    <t>2550*3000*6</t>
  </si>
  <si>
    <t>3000*3000*6</t>
  </si>
  <si>
    <t>3000*6000*2700</t>
  </si>
  <si>
    <t>3000*6055*2920</t>
  </si>
  <si>
    <t>6055*3000*2920</t>
  </si>
  <si>
    <t>北京市门头沟区车站街一号</t>
    <phoneticPr fontId="123" type="noConversion"/>
  </si>
  <si>
    <t>6010*6055*2920</t>
  </si>
  <si>
    <t>6055*1800*2920</t>
  </si>
  <si>
    <t>3000*1800*2920</t>
  </si>
  <si>
    <t>L3米*W1.15米</t>
  </si>
  <si>
    <t>1000*3000</t>
  </si>
  <si>
    <t>防砸棚  24.15*31.48m</t>
    <phoneticPr fontId="123" type="noConversion"/>
  </si>
  <si>
    <t>6055x3000x2920</t>
  </si>
  <si>
    <t>辽宁省沈阳市于洪区向山北街</t>
  </si>
  <si>
    <t>白如</t>
  </si>
  <si>
    <t>沈阳阅香湖项目</t>
  </si>
  <si>
    <t>男女卫6055x3000x2920</t>
    <phoneticPr fontId="123" type="noConversion"/>
  </si>
  <si>
    <t>6*3*2.4m</t>
  </si>
  <si>
    <t>沈阳鑫鸿联机械设备有限公司</t>
  </si>
  <si>
    <t>外置走廊 1m宽</t>
  </si>
  <si>
    <t>外置雨棚  1.15m宽</t>
  </si>
  <si>
    <t>2.4m*6m</t>
  </si>
  <si>
    <t>三层楼梯  双跑楼梯</t>
  </si>
  <si>
    <t>6*3m</t>
  </si>
  <si>
    <t>6*3*3m</t>
  </si>
  <si>
    <t>6*3*2.8m</t>
  </si>
  <si>
    <t>河北省涿州市郎庄村</t>
  </si>
  <si>
    <t>5950x6000x2780</t>
  </si>
  <si>
    <t>外置走廊  宽度1米
花纹板走廊+方通护栏</t>
  </si>
  <si>
    <t>雨棚  宽度1.15米
50mm阻燃复合板+钢支架</t>
  </si>
  <si>
    <t>6m*3m*2.6m</t>
  </si>
  <si>
    <t>经济开发区海祯建材经销部</t>
  </si>
  <si>
    <t>太子城高铁客运枢纽工程项目部</t>
    <phoneticPr fontId="123" type="noConversion"/>
  </si>
  <si>
    <t>5.95m*3m*2.78m</t>
  </si>
  <si>
    <t>（标准）3m*6m*2.92m</t>
    <phoneticPr fontId="123" type="noConversion"/>
  </si>
  <si>
    <t>新建崇礼铁路太子城站站房项目部</t>
  </si>
  <si>
    <t>楼梯 3m*6m*2.92m</t>
    <phoneticPr fontId="123" type="noConversion"/>
  </si>
  <si>
    <t>盥洗  3m*6m*2.92m</t>
    <phoneticPr fontId="123" type="noConversion"/>
  </si>
  <si>
    <t>男女卫  3m*6m*2.92m</t>
    <phoneticPr fontId="123" type="noConversion"/>
  </si>
  <si>
    <t>淋浴间  3m*6m*2.92m</t>
    <phoneticPr fontId="123" type="noConversion"/>
  </si>
  <si>
    <t>走廊  1.8mx6mx2.92m</t>
    <phoneticPr fontId="123" type="noConversion"/>
  </si>
  <si>
    <t>门厅 1.8mx6.0mx2.92m</t>
    <phoneticPr fontId="123" type="noConversion"/>
  </si>
  <si>
    <t>三连箱  9mx6mx2.92m</t>
    <phoneticPr fontId="123" type="noConversion"/>
  </si>
  <si>
    <t>会议室   21mx8mx6m</t>
    <phoneticPr fontId="123" type="noConversion"/>
  </si>
  <si>
    <t>门卫箱3mx3mx2.92m</t>
    <phoneticPr fontId="123" type="noConversion"/>
  </si>
  <si>
    <t>玻璃幕墙明框断桥铝框架
5+10+5中空钢化镀膜玻璃</t>
    <phoneticPr fontId="123" type="noConversion"/>
  </si>
  <si>
    <t>6010x3023x2780</t>
  </si>
  <si>
    <t>1+2型钢制组合折返楼梯，踏步铺防滑地胶，不锈钢扶手</t>
  </si>
  <si>
    <t>7855x3000x3300</t>
  </si>
  <si>
    <t>6010x1800x2920</t>
  </si>
  <si>
    <t>3000x1800x2920</t>
  </si>
  <si>
    <t>5+12A+5中空钢化单侧镀膜玻璃，断桥铝框架</t>
  </si>
  <si>
    <t>玻璃雨棚</t>
  </si>
  <si>
    <t>北京东站货场项目部</t>
  </si>
  <si>
    <t>北京市朝阳区双井街道百子湾路27号</t>
    <phoneticPr fontId="123" type="noConversion"/>
  </si>
  <si>
    <t>崔长江</t>
  </si>
  <si>
    <t>东站货场项目部</t>
  </si>
  <si>
    <t>北京市朝阳区双井街道百子湾路27号</t>
  </si>
  <si>
    <t>6010x2970x2780</t>
  </si>
  <si>
    <t>6010x1800x2780</t>
  </si>
  <si>
    <t>3000x1800x2780</t>
  </si>
  <si>
    <t>彩钢复合板+钢质门</t>
  </si>
  <si>
    <t>彩钢复合板+塑钢窗</t>
  </si>
  <si>
    <t>钢制四跑折返楼梯，方通扶手</t>
  </si>
  <si>
    <t>彩涂单板+方通龙骨</t>
  </si>
  <si>
    <t>宽度1米花纹板走廊+方通护栏</t>
  </si>
  <si>
    <t>宽度1.15米50mm阻燃复合板+钢支架</t>
  </si>
  <si>
    <t>直跑钢制楼梯，方通扶手</t>
  </si>
  <si>
    <t>3*6.055*2.92</t>
  </si>
  <si>
    <t>门头沟诺德彩园项目部</t>
    <phoneticPr fontId="123" type="noConversion"/>
  </si>
  <si>
    <t>6*6*2.92</t>
  </si>
  <si>
    <t>12*6.055*2.92</t>
  </si>
  <si>
    <t>双跑楼梯</t>
  </si>
  <si>
    <t>1跑楼梯</t>
  </si>
  <si>
    <t>1.15宽</t>
  </si>
  <si>
    <t>6055x6000x2920</t>
  </si>
  <si>
    <t>6055x9000x2920</t>
  </si>
  <si>
    <t>6010x3023x2920</t>
  </si>
  <si>
    <t>6010x6055x2920</t>
  </si>
  <si>
    <t>玻璃幕墙  5+12A+5中空钢化单侧镀膜玻璃，60系断桥铝框架（白）</t>
  </si>
  <si>
    <t>山西省太原市万柏林区大井峪街</t>
    <phoneticPr fontId="123" type="noConversion"/>
  </si>
  <si>
    <t>6010x3000x2920</t>
  </si>
  <si>
    <t>玻璃雨棚 1.8米x1.2米</t>
  </si>
  <si>
    <t>二层走廊加门 50/1150复合板+钢制门</t>
  </si>
  <si>
    <t>7855x18000x4000</t>
  </si>
  <si>
    <t>7855x12000x4000</t>
  </si>
  <si>
    <t>7855x6000x4000</t>
  </si>
  <si>
    <t>玻璃雨棚 3米x1.2米 12mm夹胶钢化玻璃+钢支架</t>
  </si>
  <si>
    <t>断桥铝玻璃门</t>
  </si>
  <si>
    <t>玻璃平开门</t>
  </si>
  <si>
    <t>玻璃雨棚3m*1.2m</t>
  </si>
  <si>
    <t>玻璃雨棚6m*1.2m</t>
  </si>
  <si>
    <t>钢木门2.1*0.9m</t>
  </si>
  <si>
    <t>玻璃自动门不锈钢框架</t>
  </si>
  <si>
    <t>门禁器</t>
  </si>
  <si>
    <t>楼梯下封闭</t>
  </si>
  <si>
    <t>活动室隔墙7.85*4m</t>
  </si>
  <si>
    <t>集装箱隔墙6*2.9m</t>
  </si>
  <si>
    <t>6×3×2.6m</t>
  </si>
  <si>
    <t>陈  浩</t>
    <phoneticPr fontId="123" type="noConversion"/>
  </si>
  <si>
    <t>丰台站改建工程项目部</t>
    <phoneticPr fontId="123" type="noConversion"/>
  </si>
  <si>
    <t>外走廊2996×1090×102mm</t>
  </si>
  <si>
    <t>2118型</t>
  </si>
  <si>
    <t>楼梯踏步-</t>
  </si>
  <si>
    <t>玻璃雨棚-</t>
  </si>
  <si>
    <t>塑钢门</t>
  </si>
  <si>
    <t>2M×2M</t>
  </si>
  <si>
    <t>吊顶板 石膏板</t>
  </si>
  <si>
    <t>洗澡间PVC板厚：14mm</t>
  </si>
  <si>
    <t>7900×2900×2896</t>
  </si>
  <si>
    <t>隔断板防水</t>
  </si>
  <si>
    <t>60cm×30cm</t>
  </si>
  <si>
    <t>T式3×4m</t>
  </si>
  <si>
    <t>3.8长</t>
  </si>
  <si>
    <t>6055×2990×2896</t>
  </si>
  <si>
    <t>吊顶板石膏板</t>
  </si>
  <si>
    <t>洗澡间PVC板  厚：14mm</t>
  </si>
  <si>
    <t>2.5×3M</t>
  </si>
  <si>
    <t>隔断板 防水</t>
  </si>
  <si>
    <t>集成吊顶板  60cm×30cm</t>
  </si>
  <si>
    <t>12M×2.4M×2.9M</t>
  </si>
  <si>
    <t>1800×6010×2920mm</t>
  </si>
  <si>
    <t>6055×2990×2896mm</t>
  </si>
  <si>
    <t>氧气库房-</t>
  </si>
  <si>
    <t>造甲街北里丰台站改工程</t>
    <phoneticPr fontId="123" type="noConversion"/>
  </si>
  <si>
    <t>3000×1100×10mm</t>
  </si>
  <si>
    <t>钢制门 700×2100mm</t>
  </si>
  <si>
    <t>樘</t>
  </si>
  <si>
    <t>成品展示柜</t>
  </si>
  <si>
    <t>钢制大门  2400×3000</t>
  </si>
  <si>
    <t>6m×3m×2.7m</t>
  </si>
  <si>
    <t>外走廊 2996×1090×102mm</t>
  </si>
  <si>
    <t>3 m*6m</t>
  </si>
  <si>
    <t>北京市昌平区马池口镇建安公司</t>
  </si>
  <si>
    <t>王  鹏</t>
    <phoneticPr fontId="123" type="noConversion"/>
  </si>
  <si>
    <t>昌平项目部</t>
  </si>
  <si>
    <t>3m*5.8m</t>
  </si>
  <si>
    <t>回民区鑫浩瑞金属制品加工厂</t>
  </si>
  <si>
    <t>内蒙古呼和浩特市回民区海拉尔西街回民区法院东100米</t>
    <phoneticPr fontId="123" type="noConversion"/>
  </si>
  <si>
    <t>张向阳</t>
  </si>
  <si>
    <t>金汇家苑项目部</t>
  </si>
  <si>
    <t>门禁房  3M*6M</t>
  </si>
  <si>
    <t>广州市永筑钢结构有限公司</t>
  </si>
  <si>
    <t>广东省肇庆市鼎湖区桂城街道宝鼎路</t>
    <phoneticPr fontId="123" type="noConversion"/>
  </si>
  <si>
    <t>张   雄</t>
    <phoneticPr fontId="123" type="noConversion"/>
  </si>
  <si>
    <t>肇庆市鼎湖区人民法院审判法庭新建项目</t>
    <phoneticPr fontId="123" type="noConversion"/>
  </si>
  <si>
    <t>门禁房  3M*2.7M</t>
  </si>
  <si>
    <t>广东省肇庆市鼎湖区桂城街道宝鼎路</t>
  </si>
  <si>
    <t>闸机房</t>
  </si>
  <si>
    <t>浙江省金华市婺城区罗店镇北山路1644号</t>
    <phoneticPr fontId="123" type="noConversion"/>
  </si>
  <si>
    <t>程会平</t>
  </si>
  <si>
    <t>浙江地区基建项目部金华分部</t>
  </si>
  <si>
    <t>（男厕所）3*6*2.7m</t>
    <phoneticPr fontId="123" type="noConversion"/>
  </si>
  <si>
    <t>上海易凯建筑工程有限公司</t>
  </si>
  <si>
    <t>上海市徐汇区柳州路与中山西路交叉口</t>
  </si>
  <si>
    <t>杨晋飞</t>
  </si>
  <si>
    <t>54013项目部</t>
  </si>
  <si>
    <t>（男淋浴+女厕所）3*6*2.7m</t>
    <phoneticPr fontId="123" type="noConversion"/>
  </si>
  <si>
    <t>闸机箱  6055*2990*2896</t>
    <phoneticPr fontId="123" type="noConversion"/>
  </si>
  <si>
    <t>河源法院新建项目</t>
  </si>
  <si>
    <t>库房  3*6m</t>
    <phoneticPr fontId="123" type="noConversion"/>
  </si>
  <si>
    <t>金华市婺城区亚鑫金属家具加工厂</t>
  </si>
  <si>
    <t>2020.01</t>
    <phoneticPr fontId="123" type="noConversion"/>
  </si>
  <si>
    <t>标养室 3*6m</t>
    <phoneticPr fontId="123" type="noConversion"/>
  </si>
  <si>
    <t>卫生间  3*6m</t>
    <phoneticPr fontId="123" type="noConversion"/>
  </si>
  <si>
    <t>门卫  3*6m</t>
    <phoneticPr fontId="123" type="noConversion"/>
  </si>
  <si>
    <t>6*3*2.78m</t>
  </si>
  <si>
    <t>吉林省长春市朝阳区永春镇长春博览中心</t>
  </si>
  <si>
    <t>长春博览城项目</t>
  </si>
  <si>
    <t>6*2.5*2.7m</t>
  </si>
  <si>
    <t>3k*16k*3p</t>
  </si>
  <si>
    <t>1.8*3*2.92m</t>
  </si>
  <si>
    <t>楼梯2420*1980mm</t>
    <phoneticPr fontId="123" type="noConversion"/>
  </si>
  <si>
    <t>闸机箱1800*3000*2780mm</t>
    <phoneticPr fontId="123" type="noConversion"/>
  </si>
  <si>
    <t>楼梯踏步</t>
    <phoneticPr fontId="123" type="noConversion"/>
  </si>
  <si>
    <t>楼梯1990*1900mm</t>
    <phoneticPr fontId="123" type="noConversion"/>
  </si>
  <si>
    <t>玻璃雨棚</t>
    <phoneticPr fontId="123" type="noConversion"/>
  </si>
  <si>
    <t>活动房屋</t>
    <phoneticPr fontId="123" type="noConversion"/>
  </si>
  <si>
    <t>3K*18K*3P</t>
  </si>
  <si>
    <t>濮阳市富恒新型建筑材料股份有限公司</t>
  </si>
  <si>
    <t>河南省濮阳市华龙区西湖社区中铁六局项目部</t>
    <phoneticPr fontId="123" type="noConversion"/>
  </si>
  <si>
    <t>李政伟</t>
  </si>
  <si>
    <t>3k*24K*3P</t>
  </si>
  <si>
    <t>河南省濮阳市华龙区西湖社区中铁六局项目部</t>
  </si>
  <si>
    <t>3K*2K*3P</t>
  </si>
  <si>
    <t>3K*21K*6P</t>
  </si>
  <si>
    <t>3K*17K*3P</t>
  </si>
  <si>
    <t>3K*30K*3P</t>
  </si>
  <si>
    <t>3K*20K*6P</t>
  </si>
  <si>
    <t>二层办公 3K*18K*6P</t>
    <phoneticPr fontId="123" type="noConversion"/>
  </si>
  <si>
    <t>广东省建筑设计研究院</t>
  </si>
  <si>
    <t>广东省清远市碧桂园江与城对面中铁六局工地</t>
  </si>
  <si>
    <t>刘士杰</t>
  </si>
  <si>
    <t>安装分公司清远法院项目</t>
  </si>
  <si>
    <t>厨房，餐厅,库房 3K*18K*3P</t>
    <phoneticPr fontId="123" type="noConversion"/>
  </si>
  <si>
    <t>水泥库房 3K*3K*3P</t>
    <phoneticPr fontId="123" type="noConversion"/>
  </si>
  <si>
    <t>会议室 3K*7K*4P</t>
    <phoneticPr fontId="123" type="noConversion"/>
  </si>
  <si>
    <t>办公防砸棚7200*32920</t>
    <phoneticPr fontId="123" type="noConversion"/>
  </si>
  <si>
    <t>防风架/</t>
    <phoneticPr fontId="123" type="noConversion"/>
  </si>
  <si>
    <t>北京华安海成集成房屋有限公司</t>
  </si>
  <si>
    <t>3k*9k*3p</t>
  </si>
  <si>
    <t>2700*2300</t>
  </si>
  <si>
    <t>彩钢板房</t>
    <phoneticPr fontId="123" type="noConversion"/>
  </si>
  <si>
    <t>晋中市榆次区邦奕物资经营部</t>
    <phoneticPr fontId="123" type="noConversion"/>
  </si>
  <si>
    <t>二层板房 3K*26K*6P</t>
    <phoneticPr fontId="116" type="noConversion"/>
  </si>
  <si>
    <r>
      <t>m</t>
    </r>
    <r>
      <rPr>
        <vertAlign val="superscript"/>
        <sz val="10"/>
        <rFont val="宋体"/>
        <family val="3"/>
        <charset val="134"/>
        <scheme val="major"/>
      </rPr>
      <t>2</t>
    </r>
  </si>
  <si>
    <t>衡水荣瀚鑫达钢结构有限公司</t>
    <phoneticPr fontId="55" type="noConversion"/>
  </si>
  <si>
    <t>一层板房卫生间3K*6K*3P</t>
    <phoneticPr fontId="116" type="noConversion"/>
  </si>
  <si>
    <t>3K*14K*6P</t>
  </si>
  <si>
    <t>河南平顶山市郏县东城街道</t>
    <phoneticPr fontId="123" type="noConversion"/>
  </si>
  <si>
    <t>郑靖宇</t>
  </si>
  <si>
    <t>郏县项目部</t>
  </si>
  <si>
    <t>3K*14K*3P</t>
  </si>
  <si>
    <t>河南平顶山市郏县东城街道</t>
  </si>
  <si>
    <t>3K*16K*6P</t>
  </si>
  <si>
    <t>3K*16K*3P</t>
  </si>
  <si>
    <t>3K*9K*3P</t>
  </si>
  <si>
    <t>3K*8K*3P</t>
  </si>
  <si>
    <t>钢结构彩钢房</t>
    <phoneticPr fontId="123" type="noConversion"/>
  </si>
  <si>
    <t>太子城</t>
    <phoneticPr fontId="55" type="noConversion"/>
  </si>
  <si>
    <t>厕所3K*11K*3P</t>
    <phoneticPr fontId="123" type="noConversion"/>
  </si>
  <si>
    <t>厨房4K*13K*4P</t>
    <phoneticPr fontId="123" type="noConversion"/>
  </si>
  <si>
    <t>3K*6K*4P</t>
  </si>
  <si>
    <t>2K*3K*4P</t>
  </si>
  <si>
    <t>3K*6K*3P</t>
  </si>
  <si>
    <t>会议室防砸棚12000*7000</t>
    <phoneticPr fontId="123" type="noConversion"/>
  </si>
  <si>
    <t>会议室、厨房雨棚1200*2400*2</t>
    <phoneticPr fontId="123" type="noConversion"/>
  </si>
  <si>
    <t>3k*6p*18k</t>
  </si>
  <si>
    <t>辽宁天聚元建筑材料有限公司</t>
  </si>
  <si>
    <t>沈阳阅香湖项目</t>
    <phoneticPr fontId="123" type="noConversion"/>
  </si>
  <si>
    <t>山西省晋中市建安公司料库</t>
  </si>
  <si>
    <t>3K*12K*6p</t>
  </si>
  <si>
    <t>3K*7K*3P</t>
  </si>
  <si>
    <t>24K*3K*6p</t>
  </si>
  <si>
    <t>10K*3K*3P</t>
  </si>
  <si>
    <t>15K*3K*3P</t>
  </si>
  <si>
    <t>20K*3K*6P</t>
  </si>
  <si>
    <t>8K*4K*6P</t>
  </si>
  <si>
    <t>7K*4K*3P</t>
  </si>
  <si>
    <t>6K*3K*3P</t>
  </si>
  <si>
    <t>3K*24K*6P</t>
  </si>
  <si>
    <t>3K*10K*3P</t>
  </si>
  <si>
    <t>3K*22K*6P</t>
  </si>
  <si>
    <t>3K*20K*3P</t>
  </si>
  <si>
    <t>4K*46K*6P</t>
  </si>
  <si>
    <t>22k*4k*6p</t>
  </si>
  <si>
    <t>安阳市中豪彩钢钢结构有限公司</t>
  </si>
  <si>
    <t>10k*4k*3p</t>
  </si>
  <si>
    <t>河南省安阳市汤阴县白营镇长虹路杨村中铁六局项目部工地</t>
  </si>
  <si>
    <t>10k*4k*4p</t>
  </si>
  <si>
    <t>16k*4k*6p</t>
  </si>
  <si>
    <t>10k*3k*3p</t>
  </si>
  <si>
    <t>6k*3k*3p</t>
  </si>
  <si>
    <t>20k*3k*6p</t>
  </si>
  <si>
    <t>24k*3k*3p</t>
  </si>
  <si>
    <t>14k*3k*3p</t>
  </si>
  <si>
    <t>A级 3K×12K×9P</t>
  </si>
  <si>
    <t>河南省郑州市登封太和路与玉带路交叉口东北角</t>
    <phoneticPr fontId="123" type="noConversion"/>
  </si>
  <si>
    <t>郑住·天地云墅二期一标段项目</t>
  </si>
  <si>
    <t>3.6M×5.56M</t>
  </si>
  <si>
    <t>河南省郑州市登封太和路与玉带路交叉口东北角</t>
  </si>
  <si>
    <t>3K*22K*3P</t>
  </si>
  <si>
    <t>成武县人民医院扩建工程项目部</t>
  </si>
  <si>
    <t>山东世捷建筑工程有限公司</t>
  </si>
  <si>
    <t>山东省菏泽市成武县永昌路与北环路交叉口中铁六局项目部</t>
    <phoneticPr fontId="123" type="noConversion"/>
  </si>
  <si>
    <t>刘晓龙</t>
  </si>
  <si>
    <t>成武县人民医院项目部</t>
  </si>
  <si>
    <t>3K*4K*3P</t>
  </si>
  <si>
    <t>山东省菏泽市成武县永昌路与北环路交叉口中铁六局项目部</t>
  </si>
  <si>
    <t>办公楼玻璃幕墙</t>
    <phoneticPr fontId="123" type="noConversion"/>
  </si>
  <si>
    <t>门卫</t>
    <phoneticPr fontId="123" type="noConversion"/>
  </si>
  <si>
    <t>2K*15K*3P</t>
  </si>
  <si>
    <t>3K*12K*3P</t>
  </si>
  <si>
    <t>2K*6K*3P，卷帘门</t>
  </si>
  <si>
    <t>宽1m</t>
  </si>
  <si>
    <t>4K*20K*9P</t>
  </si>
  <si>
    <t>徐州项目部</t>
  </si>
  <si>
    <t>江苏省徐州市鼓楼区卡特彼勒配套园</t>
    <phoneticPr fontId="123" type="noConversion"/>
  </si>
  <si>
    <t>岳田田</t>
    <phoneticPr fontId="123" type="noConversion"/>
  </si>
  <si>
    <t>徐州机器人项目部</t>
  </si>
  <si>
    <t>3K*16K*4P</t>
  </si>
  <si>
    <t>3K*14K*6P
2栋</t>
  </si>
  <si>
    <t>雨棚 4*12</t>
  </si>
  <si>
    <t>25.64*5.62</t>
  </si>
  <si>
    <t>靖江市阳鸿建设有限公司</t>
  </si>
  <si>
    <t>9.1*18.2</t>
  </si>
  <si>
    <t>9.1*21.84</t>
  </si>
  <si>
    <t>3米*3米</t>
  </si>
  <si>
    <t>5.4*3.6</t>
  </si>
  <si>
    <t>3.6*3.6</t>
  </si>
  <si>
    <t>3*3</t>
  </si>
  <si>
    <t>3.6*5.4</t>
  </si>
  <si>
    <t>12kx2</t>
  </si>
  <si>
    <t>5.5x11</t>
  </si>
  <si>
    <t>3K*14K*3P*1栋</t>
  </si>
  <si>
    <t>廊坊辰拓钢结构工程有限公司</t>
  </si>
  <si>
    <t>3K*9K*3P*2栋</t>
  </si>
  <si>
    <t>3K*18K*6P*2栋</t>
  </si>
  <si>
    <t>K型3K*16K*9P</t>
  </si>
  <si>
    <t>K型3K*12K*3P*2</t>
  </si>
  <si>
    <t>K型3K*11K*3P</t>
  </si>
  <si>
    <t>3K*26K*6P</t>
  </si>
  <si>
    <t>广州市华鑫钢结构</t>
    <phoneticPr fontId="123" type="noConversion"/>
  </si>
  <si>
    <t>3K*6K*6P</t>
  </si>
  <si>
    <t>钢结构彩钢房/</t>
    <phoneticPr fontId="123" type="noConversion"/>
  </si>
  <si>
    <t>1.2m*2m</t>
  </si>
  <si>
    <t>总配电柜</t>
  </si>
  <si>
    <t>630A</t>
  </si>
  <si>
    <t>菏泽石峰机电设备有限公司</t>
  </si>
  <si>
    <t>二级配电柜</t>
  </si>
  <si>
    <t>400A</t>
  </si>
  <si>
    <t>401A</t>
  </si>
  <si>
    <t>照明配电柜</t>
  </si>
  <si>
    <t>100A</t>
  </si>
  <si>
    <t>JVLV22-3*185+2*90</t>
  </si>
  <si>
    <t>JVLV22-3*70+2*35</t>
  </si>
  <si>
    <t>JVLV22-3*50+2*25</t>
  </si>
  <si>
    <t>JVLV22-3*240+2*150</t>
  </si>
  <si>
    <t>铠装电缆</t>
  </si>
  <si>
    <t>YJLV22-4*240+1*120</t>
  </si>
  <si>
    <t>山西宝力电气有限公司</t>
  </si>
  <si>
    <t>平顶山市郏县东城街道</t>
  </si>
  <si>
    <t>河南郏县项目部</t>
  </si>
  <si>
    <t>YJLV22-4*95+1+50</t>
  </si>
  <si>
    <t>XL-21</t>
  </si>
  <si>
    <t>塔吊配电箱</t>
  </si>
  <si>
    <t>JXF</t>
  </si>
  <si>
    <t>YJLV铝电缆</t>
  </si>
  <si>
    <t>3*35+2*16</t>
  </si>
  <si>
    <t>Φ48*6</t>
  </si>
  <si>
    <t>太原市隆和广信商贸有限公司</t>
  </si>
  <si>
    <t>栅栏</t>
  </si>
  <si>
    <t>铁艺栏杆</t>
  </si>
  <si>
    <t>卡扣</t>
  </si>
  <si>
    <t>工地大门（含电动伸缩门）</t>
  </si>
  <si>
    <t>净宽高13.4m*6m</t>
  </si>
  <si>
    <t>常州信瑞达工程材料有限公司</t>
  </si>
  <si>
    <t>2019.12</t>
    <phoneticPr fontId="123" type="noConversion"/>
  </si>
  <si>
    <t>监控室电脑</t>
  </si>
  <si>
    <t>监控室桌子</t>
  </si>
  <si>
    <t>塔吊专用箱</t>
  </si>
  <si>
    <t>砼斗</t>
  </si>
  <si>
    <t>110cm</t>
  </si>
  <si>
    <t>料斗</t>
  </si>
  <si>
    <t>140*110*60</t>
  </si>
  <si>
    <t>电梯井防护门</t>
  </si>
  <si>
    <t>1.8*1.8</t>
  </si>
  <si>
    <t>扇</t>
  </si>
  <si>
    <t>1.8*2.5</t>
  </si>
  <si>
    <t>施工电梯防护门</t>
  </si>
  <si>
    <t>1.2*1.8</t>
  </si>
  <si>
    <t>施工大门</t>
  </si>
  <si>
    <t>6*12m</t>
  </si>
  <si>
    <t>铁艺大门</t>
  </si>
  <si>
    <t>2.5*4m</t>
  </si>
  <si>
    <t>电梯井口防护</t>
    <phoneticPr fontId="123" type="noConversion"/>
  </si>
  <si>
    <t>1.5m*1.8m</t>
  </si>
  <si>
    <t>H=2m</t>
  </si>
  <si>
    <t>2020.09</t>
    <phoneticPr fontId="123" type="noConversion"/>
  </si>
  <si>
    <t>陕西省安康市安康火车站</t>
    <phoneticPr fontId="123" type="noConversion"/>
  </si>
  <si>
    <t>梁海宏</t>
    <phoneticPr fontId="123" type="noConversion"/>
  </si>
  <si>
    <t>安康站改项目部</t>
  </si>
  <si>
    <t>H=2.5m</t>
  </si>
  <si>
    <t>铁皮大门</t>
  </si>
  <si>
    <t>地下室样板</t>
  </si>
  <si>
    <t>2.3*2.9m</t>
  </si>
  <si>
    <t>陕西蓝软信息科技有限公司</t>
  </si>
  <si>
    <t>基础样板</t>
  </si>
  <si>
    <t>主体结构样板</t>
  </si>
  <si>
    <t>砌体抹灰样板</t>
  </si>
  <si>
    <t>屋面样板</t>
  </si>
  <si>
    <t>厨卫样板</t>
  </si>
  <si>
    <t>水井电井预埋样板</t>
  </si>
  <si>
    <t>装饰抹灰样板</t>
  </si>
  <si>
    <t>安全体验馆大门</t>
  </si>
  <si>
    <t>3.8*0.4*3.8m</t>
  </si>
  <si>
    <t>安全讲平台</t>
  </si>
  <si>
    <t>4.5*0.4*2.8m</t>
  </si>
  <si>
    <t>电动安全带体验</t>
  </si>
  <si>
    <t>5.4*0.5*4.5m</t>
  </si>
  <si>
    <t>劳保用品展示（B型）</t>
  </si>
  <si>
    <t>3*2.7*0.8m</t>
  </si>
  <si>
    <t>电焊机安全操作体验</t>
  </si>
  <si>
    <t>1.5*2.3m</t>
  </si>
  <si>
    <t>平台倾倒体验（带液压倾斜功能）</t>
  </si>
  <si>
    <t>1.85*0.95*3m</t>
  </si>
  <si>
    <t>护栏推到体验</t>
  </si>
  <si>
    <t>2.06*0.08*2.4m</t>
  </si>
  <si>
    <t>钢筋摆放支架</t>
  </si>
  <si>
    <t>6*9</t>
  </si>
  <si>
    <t>北京鑫同力装饰有限公司</t>
  </si>
  <si>
    <t>9*6</t>
  </si>
  <si>
    <t>木工加工棚</t>
  </si>
  <si>
    <t>5*5</t>
  </si>
  <si>
    <t>基坑防护栏杆</t>
  </si>
  <si>
    <t>2*1.2</t>
  </si>
  <si>
    <t>盘螺支架</t>
  </si>
  <si>
    <t>0.8m*4.5m</t>
  </si>
  <si>
    <t>2*4*2m</t>
  </si>
  <si>
    <t>不锈钢货架</t>
  </si>
  <si>
    <t>2.5*0.7*1.8m</t>
  </si>
  <si>
    <t>组装式货架</t>
  </si>
  <si>
    <t>2*0.6*2m</t>
  </si>
  <si>
    <t>伸缩门</t>
  </si>
  <si>
    <t>10.5m</t>
  </si>
  <si>
    <t>不锈钢门</t>
  </si>
  <si>
    <t>1.2*1.7</t>
  </si>
  <si>
    <t>临边防护栏杆</t>
    <phoneticPr fontId="116" type="noConversion"/>
  </si>
  <si>
    <t>1.2m*2m</t>
    <phoneticPr fontId="116" type="noConversion"/>
  </si>
  <si>
    <t>套</t>
    <phoneticPr fontId="116" type="noConversion"/>
  </si>
  <si>
    <t>电梯井防护栏杆</t>
  </si>
  <si>
    <t>长1.3m，高1.5m</t>
  </si>
  <si>
    <t>长2.2m，高1.5m</t>
  </si>
  <si>
    <t>长2m，高1.5m</t>
  </si>
  <si>
    <t>电梯井道提升架</t>
  </si>
  <si>
    <t xml:space="preserve">2200*2050  </t>
  </si>
  <si>
    <t xml:space="preserve"> 1850*2300 </t>
  </si>
  <si>
    <t>红白防护栏</t>
    <phoneticPr fontId="116" type="noConversion"/>
  </si>
  <si>
    <t>北京市中宇恒盛商贸有限公司</t>
    <phoneticPr fontId="116" type="noConversion"/>
  </si>
  <si>
    <t>1000*2000*800</t>
  </si>
  <si>
    <t>台</t>
    <phoneticPr fontId="55" type="noConversion"/>
  </si>
  <si>
    <t>山西发建币尚善工程有限公司</t>
    <phoneticPr fontId="55" type="noConversion"/>
  </si>
  <si>
    <t>防砸棚</t>
  </si>
  <si>
    <t>7300*58640</t>
    <phoneticPr fontId="116" type="noConversion"/>
  </si>
  <si>
    <t>防砸木</t>
  </si>
  <si>
    <t>7300*58640</t>
  </si>
  <si>
    <t>彩钢板</t>
    <phoneticPr fontId="116" type="noConversion"/>
  </si>
  <si>
    <t>5460*3640*13</t>
    <phoneticPr fontId="116" type="noConversion"/>
  </si>
  <si>
    <t>集装箱防砸架</t>
    <phoneticPr fontId="116" type="noConversion"/>
  </si>
  <si>
    <t>7200*3000*11</t>
    <phoneticPr fontId="116" type="noConversion"/>
  </si>
  <si>
    <t>集装箱防砸木</t>
    <phoneticPr fontId="116" type="noConversion"/>
  </si>
  <si>
    <t>标准箱</t>
    <phoneticPr fontId="116" type="noConversion"/>
  </si>
  <si>
    <t>6055*2990*2896</t>
    <phoneticPr fontId="116" type="noConversion"/>
  </si>
  <si>
    <t>个</t>
    <phoneticPr fontId="116" type="noConversion"/>
  </si>
  <si>
    <t>玻璃幕墙</t>
    <phoneticPr fontId="116" type="noConversion"/>
  </si>
  <si>
    <t>3000*2920*10</t>
    <phoneticPr fontId="116" type="noConversion"/>
  </si>
  <si>
    <t>雨棚</t>
    <phoneticPr fontId="116" type="noConversion"/>
  </si>
  <si>
    <t>3000*1200</t>
    <phoneticPr fontId="116" type="noConversion"/>
  </si>
  <si>
    <t>组</t>
    <phoneticPr fontId="116" type="noConversion"/>
  </si>
  <si>
    <t>拼箱件</t>
    <phoneticPr fontId="116" type="noConversion"/>
  </si>
  <si>
    <t>/</t>
    <phoneticPr fontId="116" type="noConversion"/>
  </si>
  <si>
    <t>钢筋加工棚</t>
    <phoneticPr fontId="116" type="noConversion"/>
  </si>
  <si>
    <t>6m*9m</t>
    <phoneticPr fontId="116" type="noConversion"/>
  </si>
  <si>
    <t>北京市中宇恒盛商贸有限公司</t>
    <phoneticPr fontId="55" type="noConversion"/>
  </si>
  <si>
    <t>小棚子</t>
    <phoneticPr fontId="116" type="noConversion"/>
  </si>
  <si>
    <t>2m*2m</t>
    <phoneticPr fontId="116" type="noConversion"/>
  </si>
  <si>
    <t>钢筋堆放架</t>
  </si>
  <si>
    <t>10m*12m</t>
    <phoneticPr fontId="116" type="noConversion"/>
  </si>
  <si>
    <t>盘条堆放架</t>
  </si>
  <si>
    <t>0.8m*6m</t>
    <phoneticPr fontId="116" type="noConversion"/>
  </si>
  <si>
    <t>塔吊防攀爬</t>
  </si>
  <si>
    <t>PZ30</t>
  </si>
  <si>
    <t>江苏中硕电气有限公司</t>
  </si>
  <si>
    <t>一级箱</t>
  </si>
  <si>
    <t>二级箱</t>
  </si>
  <si>
    <t>防护围栏</t>
  </si>
  <si>
    <t>1200*2000</t>
  </si>
  <si>
    <t>靖江红科装饰材料经营部</t>
  </si>
  <si>
    <t>变频器箱</t>
  </si>
  <si>
    <t>7.5KW</t>
  </si>
  <si>
    <t>2.2KW</t>
  </si>
  <si>
    <t>增压泵</t>
  </si>
  <si>
    <t>电表箱</t>
  </si>
  <si>
    <t>3*2.5</t>
  </si>
  <si>
    <t xml:space="preserve">西峰区立奥五金建材销售部 </t>
  </si>
  <si>
    <t>3*50+2*25</t>
  </si>
  <si>
    <t>3*70+2+35</t>
  </si>
  <si>
    <t>3*120+2+70</t>
  </si>
  <si>
    <t>3*150+2+70</t>
  </si>
  <si>
    <t>断桥铝门</t>
  </si>
  <si>
    <t>3.64*2.5</t>
  </si>
  <si>
    <t>不锈钢防护窗</t>
  </si>
  <si>
    <t>1810*950mm</t>
  </si>
  <si>
    <t>工程充电柜</t>
  </si>
  <si>
    <t>损坏</t>
    <phoneticPr fontId="123" type="noConversion"/>
  </si>
  <si>
    <t>北京西北旺项目</t>
  </si>
  <si>
    <t>塔吊灰斗</t>
  </si>
  <si>
    <t>0.6方</t>
  </si>
  <si>
    <t>锈蚀严重</t>
    <phoneticPr fontId="123" type="noConversion"/>
  </si>
  <si>
    <t>LED投光灯</t>
  </si>
  <si>
    <t>1.1*0.9m</t>
  </si>
  <si>
    <t>0.8*0.6m</t>
  </si>
  <si>
    <t>动力柜</t>
  </si>
  <si>
    <t>400*500 </t>
  </si>
  <si>
    <t>配电箱总电箱</t>
  </si>
  <si>
    <t>1900*800*600</t>
  </si>
  <si>
    <t>600*800</t>
  </si>
  <si>
    <t>220V照明开关箱</t>
  </si>
  <si>
    <t>低压照明变压器</t>
  </si>
  <si>
    <t>JMB-5KVA</t>
  </si>
  <si>
    <t>YJV3*50+1*25</t>
  </si>
  <si>
    <t>电力电缆</t>
  </si>
  <si>
    <t>VV 1kV 3×25＋1×16mm </t>
  </si>
  <si>
    <t>VV 1kV 3×120＋1×70mm </t>
  </si>
  <si>
    <t>楼梯连接件</t>
  </si>
  <si>
    <t>1.25m</t>
  </si>
  <si>
    <t>楼梯转角</t>
  </si>
  <si>
    <t>12cm*12cm</t>
  </si>
  <si>
    <t>1.06*1.9</t>
  </si>
  <si>
    <t>山西省太原市榆次区龙湖桥</t>
  </si>
  <si>
    <t>打灰斗</t>
  </si>
  <si>
    <t>0.8m³</t>
  </si>
  <si>
    <t>1.2*1.2*0.8</t>
  </si>
  <si>
    <t>1.6*1.6*0.9</t>
  </si>
  <si>
    <t>1.8*1.8*0.9</t>
  </si>
  <si>
    <t>导向灯</t>
  </si>
  <si>
    <t>水泥隔离墩</t>
  </si>
  <si>
    <t>500*600</t>
  </si>
  <si>
    <t>充电手电钻</t>
  </si>
  <si>
    <t>配电箱防护棚</t>
  </si>
  <si>
    <t>2.1m*2.1m*2.8m</t>
  </si>
  <si>
    <t>河南品壹信商贸有限公司</t>
  </si>
  <si>
    <t>基坑定型防护栏杆</t>
  </si>
  <si>
    <t>1700*1300</t>
  </si>
  <si>
    <t>楼梯扶手</t>
  </si>
  <si>
    <t>常规性</t>
  </si>
  <si>
    <t>9m*6m*4m</t>
  </si>
  <si>
    <t>赵晓凯</t>
  </si>
  <si>
    <t>爬架网片</t>
    <phoneticPr fontId="123" type="noConversion"/>
  </si>
  <si>
    <t>楼梯样板</t>
  </si>
  <si>
    <t>2900*2300*1800mm</t>
  </si>
  <si>
    <t>卸料平台</t>
  </si>
  <si>
    <t>2*1.2m</t>
  </si>
  <si>
    <t>1.25×1.8m</t>
  </si>
  <si>
    <t>防护门</t>
  </si>
  <si>
    <t>1300×1800mm</t>
  </si>
  <si>
    <t>一般</t>
    <phoneticPr fontId="123" type="noConversion"/>
  </si>
  <si>
    <t>西北旺永靓家园项目</t>
  </si>
  <si>
    <t>一级配电箱防护棚</t>
  </si>
  <si>
    <t>电箱防砸顶棚</t>
  </si>
  <si>
    <t>锚喷机防护棚</t>
  </si>
  <si>
    <t>3.5m*3.5m</t>
  </si>
  <si>
    <t>围挡（含灯，线）</t>
  </si>
  <si>
    <t>货物存放支架</t>
  </si>
  <si>
    <t>2m*6.0m*0.01m</t>
  </si>
  <si>
    <t>门头</t>
  </si>
  <si>
    <t>大门</t>
  </si>
  <si>
    <t>二级配电箱防护棚</t>
  </si>
  <si>
    <t>箱变防护棚</t>
  </si>
  <si>
    <t>水泥罐防护棚</t>
  </si>
  <si>
    <t>10.5m*7.5m</t>
  </si>
  <si>
    <t>2m×1.2m</t>
  </si>
  <si>
    <t>标准养护室</t>
  </si>
  <si>
    <t>10*12m</t>
  </si>
  <si>
    <t>2019.01</t>
    <phoneticPr fontId="123" type="noConversion"/>
  </si>
  <si>
    <t>6*6m</t>
  </si>
  <si>
    <t>4*2*2</t>
  </si>
  <si>
    <t>沿街围挡</t>
  </si>
  <si>
    <t>2.4m*3.98m</t>
  </si>
  <si>
    <t>铁艺护栏</t>
  </si>
  <si>
    <r>
      <t>长</t>
    </r>
    <r>
      <rPr>
        <sz val="10"/>
        <color rgb="FF000000"/>
        <rFont val="宋体"/>
        <family val="3"/>
        <charset val="134"/>
        <scheme val="major"/>
      </rPr>
      <t>3m</t>
    </r>
    <r>
      <rPr>
        <sz val="10"/>
        <color indexed="8"/>
        <rFont val="宋体"/>
        <family val="3"/>
        <charset val="134"/>
        <scheme val="major"/>
      </rPr>
      <t>、高</t>
    </r>
    <r>
      <rPr>
        <sz val="10"/>
        <color rgb="FF000000"/>
        <rFont val="宋体"/>
        <family val="3"/>
        <charset val="134"/>
        <scheme val="major"/>
      </rPr>
      <t>2m</t>
    </r>
  </si>
  <si>
    <r>
      <t>9</t>
    </r>
    <r>
      <rPr>
        <sz val="10"/>
        <color indexed="8"/>
        <rFont val="宋体"/>
        <family val="3"/>
        <charset val="134"/>
        <scheme val="major"/>
      </rPr>
      <t>米长，具体做法见附件</t>
    </r>
  </si>
  <si>
    <t>垃圾桶堆放棚</t>
  </si>
  <si>
    <t>3.9*0.8m</t>
  </si>
  <si>
    <t>4*4*1m</t>
  </si>
  <si>
    <t>2.2*6m</t>
  </si>
  <si>
    <t>广告围挡</t>
  </si>
  <si>
    <t>加覆钢板，粘贴广告布</t>
  </si>
  <si>
    <t>梯笼防砸棚</t>
  </si>
  <si>
    <t>2米宽</t>
  </si>
  <si>
    <t>钢筋防砸棚</t>
  </si>
  <si>
    <t>木工防砸棚</t>
  </si>
  <si>
    <t>6*9m</t>
  </si>
  <si>
    <t>宿舍防砸板</t>
  </si>
  <si>
    <t>12*3.6*5.4</t>
  </si>
  <si>
    <t>门头喷漆</t>
  </si>
  <si>
    <t>门柱：1.2*8m</t>
  </si>
  <si>
    <t>七板两图</t>
  </si>
  <si>
    <t>汽车防撞杆</t>
  </si>
  <si>
    <t>1500*300，刷黄黑漆</t>
  </si>
  <si>
    <t>标识牌架</t>
  </si>
  <si>
    <t>600*350</t>
  </si>
  <si>
    <t>3000*1800*400</t>
  </si>
  <si>
    <t>钢踏步</t>
  </si>
  <si>
    <t>1.4*1.4</t>
  </si>
  <si>
    <t>1.5*1.5*1.5m</t>
  </si>
  <si>
    <t>混凝土试块货架</t>
  </si>
  <si>
    <t>3000*2000*350</t>
  </si>
  <si>
    <t>宣传牌骨架</t>
  </si>
  <si>
    <t>500*6000，方钢焊接</t>
  </si>
  <si>
    <t>厨房烟筒外罩</t>
  </si>
  <si>
    <t>800*400*400，不锈钢板</t>
  </si>
  <si>
    <t>水电棚隔断</t>
  </si>
  <si>
    <t>1.3*2m，两面</t>
  </si>
  <si>
    <t>铝合金模板</t>
  </si>
  <si>
    <t>江苏鼎正建材有限公司</t>
  </si>
  <si>
    <t>1800*3000*0.35mm</t>
  </si>
  <si>
    <t>连云港天涯文化传播有限公司</t>
  </si>
  <si>
    <t>2021.11.12</t>
  </si>
  <si>
    <t>3m高</t>
  </si>
  <si>
    <t>连云港润云园林绿化工程有限公司</t>
  </si>
  <si>
    <t>2m高</t>
  </si>
  <si>
    <t>2.76*2.3m</t>
  </si>
  <si>
    <t>钢制爬架网</t>
  </si>
  <si>
    <t>1200*1800</t>
  </si>
  <si>
    <t>平方m</t>
  </si>
  <si>
    <t>1.2*2m</t>
  </si>
  <si>
    <t>消防展示柜</t>
  </si>
  <si>
    <t>2*3.6*0.4m</t>
  </si>
  <si>
    <t>钢材存放架</t>
  </si>
  <si>
    <t>6*1.2m</t>
  </si>
  <si>
    <t>3*1.2m</t>
  </si>
  <si>
    <t>一级户外防雨箱</t>
  </si>
  <si>
    <t>0.8*0.6*1.8m</t>
  </si>
  <si>
    <t>0.4*1.2*1.9m</t>
  </si>
  <si>
    <t>只</t>
  </si>
  <si>
    <t>二级户外防雨箱</t>
  </si>
  <si>
    <t>1.2*0.3*1m</t>
  </si>
  <si>
    <t>1.2*0.3*1.1m</t>
  </si>
  <si>
    <t>0.3*0.8*1.25</t>
  </si>
  <si>
    <t>主楼洞口护栏</t>
  </si>
  <si>
    <t>北京市门头沟区永定镇新城大街中铁六局诺德彩园项目部</t>
  </si>
  <si>
    <t>6m*2m</t>
  </si>
  <si>
    <t>叉放架</t>
  </si>
  <si>
    <t>L=6m</t>
  </si>
  <si>
    <t>吊梁</t>
  </si>
  <si>
    <t>L=4.5m</t>
  </si>
  <si>
    <t>L=5.5m</t>
  </si>
  <si>
    <t>防攀爬护网</t>
  </si>
  <si>
    <t>4150*4150</t>
  </si>
  <si>
    <t>1.8m*1.8m</t>
  </si>
  <si>
    <t>L=5.5米</t>
  </si>
  <si>
    <t>L=5米</t>
  </si>
  <si>
    <t>L=4.5米</t>
  </si>
  <si>
    <t>悬挑架</t>
  </si>
  <si>
    <t>216#工字钢，长度1.5米</t>
  </si>
  <si>
    <t>3HN250x125，长度2.6米</t>
  </si>
  <si>
    <t>垫卡片</t>
  </si>
  <si>
    <t>80*80*88</t>
  </si>
  <si>
    <t>1.2*1.2</t>
  </si>
  <si>
    <t>定型防护栏</t>
  </si>
  <si>
    <t>1.8M*1.8</t>
  </si>
  <si>
    <t>1.5M*1.8</t>
  </si>
  <si>
    <t>护栏立柱</t>
  </si>
  <si>
    <t>1.8M</t>
  </si>
  <si>
    <t>2.2*2.6M</t>
  </si>
  <si>
    <t>0.8*1.2M</t>
  </si>
  <si>
    <t>1.8M*1.8M</t>
  </si>
  <si>
    <t>1.5M*1.8M</t>
  </si>
  <si>
    <t>施工电梯楼层门</t>
  </si>
  <si>
    <t>1.5M*2.1M</t>
  </si>
  <si>
    <t>4.2R*4.6R</t>
  </si>
  <si>
    <t>2.9R*3.3R</t>
  </si>
  <si>
    <t>3.2R*3.6R</t>
  </si>
  <si>
    <t>3.6R*4.0R</t>
  </si>
  <si>
    <t>1.1R*1.5R</t>
  </si>
  <si>
    <t>2.96R*3.0R</t>
  </si>
  <si>
    <t>加厚型定型防护栏</t>
  </si>
  <si>
    <t>1.5*1.8</t>
  </si>
  <si>
    <t>加厚型定型防护栏立柱</t>
  </si>
  <si>
    <t>移动卫生间</t>
  </si>
  <si>
    <t>1.1*1.1*2.35</t>
  </si>
  <si>
    <t>德州德能环保科技有限公司</t>
  </si>
  <si>
    <t>6.2m*12.4m*4m</t>
  </si>
  <si>
    <t>铜山区莱胜机械设备制造厂</t>
  </si>
  <si>
    <t>8.14m*10.12m</t>
  </si>
  <si>
    <t>铜芯电缆</t>
  </si>
  <si>
    <t>YJLY0.6/1kv1*50mm²</t>
  </si>
  <si>
    <t>厦门项目调入</t>
  </si>
  <si>
    <t>YJV0.6/1KV5*10</t>
  </si>
  <si>
    <t>YJV0.6/1KV3*16</t>
  </si>
  <si>
    <t>三级</t>
  </si>
  <si>
    <t>临边防护</t>
  </si>
  <si>
    <t>120cm*200cm</t>
  </si>
  <si>
    <t>江苏宏程达模板有限公司</t>
  </si>
  <si>
    <t>配电箱护栏</t>
  </si>
  <si>
    <t>220cm*220cm*4片</t>
  </si>
  <si>
    <t>240cm*220cm*4片</t>
  </si>
  <si>
    <t>120cm*100cm</t>
  </si>
  <si>
    <t>110cm*200cm</t>
  </si>
  <si>
    <t>110cm*100cm</t>
  </si>
  <si>
    <t>临边防护立杆</t>
  </si>
  <si>
    <t>临边防护标语牌</t>
  </si>
  <si>
    <t>总配电箱</t>
  </si>
  <si>
    <t>1800*1200*500</t>
  </si>
  <si>
    <t>闸机箱
（舒适型箱体）</t>
  </si>
  <si>
    <t>闸机</t>
  </si>
  <si>
    <t>◇开闸时间：0.2s 
◇通行速度：35人/分
◇电压 ：220V,50HZ
◇驱动电压：24v 
◇功率：32W 
◇驱动信号：12v干接点
◇双向读卡窗、方向指示，断电落杆；</t>
  </si>
  <si>
    <t>控制系统</t>
  </si>
  <si>
    <t xml:space="preserve">800*1000*400 </t>
  </si>
  <si>
    <t>镇江施耐德电器有限公司</t>
  </si>
  <si>
    <t xml:space="preserve">800*1400*350 </t>
  </si>
  <si>
    <t xml:space="preserve">600*800*250 </t>
  </si>
  <si>
    <t xml:space="preserve">500*600*250 </t>
  </si>
  <si>
    <t>700*800*250</t>
  </si>
  <si>
    <t xml:space="preserve">800*1500*400 </t>
  </si>
  <si>
    <t>电梯防砸棚</t>
  </si>
  <si>
    <t>4*200</t>
  </si>
  <si>
    <t>徐州步谨广告传媒有限公司</t>
  </si>
  <si>
    <t>200g</t>
  </si>
  <si>
    <t>变压器柜</t>
  </si>
  <si>
    <t>220v变36v</t>
  </si>
  <si>
    <t>徐州墨琳滕物资贸易有限公司</t>
  </si>
  <si>
    <t>临时安全防护护栏</t>
  </si>
  <si>
    <t>1.2*2.0</t>
  </si>
  <si>
    <t>井口防护门</t>
  </si>
  <si>
    <t>2.1*1.5</t>
  </si>
  <si>
    <t>2.6*1.5</t>
  </si>
  <si>
    <t>电梯门</t>
  </si>
  <si>
    <t>1.95*1.5</t>
  </si>
  <si>
    <t>护栏片</t>
  </si>
  <si>
    <t>1.3*1.95</t>
  </si>
  <si>
    <t>1.0*1.95</t>
  </si>
  <si>
    <t>0.4*2.2</t>
  </si>
  <si>
    <t>1.2*2.2</t>
  </si>
  <si>
    <t>0.975*1.95</t>
  </si>
  <si>
    <t>0.8*1.95</t>
  </si>
  <si>
    <t>1.1*1.95</t>
  </si>
  <si>
    <t>1.5*1.95</t>
  </si>
  <si>
    <t>砂浆罐防护棚</t>
  </si>
  <si>
    <t>4.5*3.1*3.5</t>
  </si>
  <si>
    <t>电梯防护门</t>
  </si>
  <si>
    <t>1.2*20</t>
  </si>
  <si>
    <t>基坑护栏</t>
  </si>
  <si>
    <t>赛罕区树仁五金建材经销店</t>
  </si>
  <si>
    <t>低压电力电缆</t>
  </si>
  <si>
    <t>YJLV22-1KV-4*120+1*70</t>
  </si>
  <si>
    <t>回民区隆海线缆电气销售部</t>
  </si>
  <si>
    <t>YJLV22-1KV-4*95+1*50</t>
  </si>
  <si>
    <t>YJLV22-1KV-4*70+1*35</t>
  </si>
  <si>
    <t>YJLV22-1KV-4*35+1*25</t>
  </si>
  <si>
    <t>一级柜</t>
  </si>
  <si>
    <t>AP1</t>
  </si>
  <si>
    <t>AP2</t>
  </si>
  <si>
    <t>AA1</t>
  </si>
  <si>
    <t>AA2</t>
  </si>
  <si>
    <t>AA3</t>
  </si>
  <si>
    <t>AA4</t>
  </si>
  <si>
    <t>AA5</t>
  </si>
  <si>
    <t>AA6</t>
  </si>
  <si>
    <t>AA7</t>
  </si>
  <si>
    <t>AA8</t>
  </si>
  <si>
    <t>AP3</t>
  </si>
  <si>
    <t>AH1</t>
  </si>
  <si>
    <t>AC1</t>
  </si>
  <si>
    <t>AS1</t>
  </si>
  <si>
    <t>SN1</t>
  </si>
  <si>
    <t>SN2</t>
  </si>
  <si>
    <t>SN3</t>
  </si>
  <si>
    <t>SN4</t>
  </si>
  <si>
    <t>SN5</t>
  </si>
  <si>
    <t>SN6</t>
  </si>
  <si>
    <t>防雨配电箱</t>
  </si>
  <si>
    <t>600*800*200</t>
  </si>
  <si>
    <t>消防箱</t>
  </si>
  <si>
    <t>800*600*240</t>
  </si>
  <si>
    <t>卷帘门</t>
  </si>
  <si>
    <t>内蒙古冠达电子科技有限公司</t>
  </si>
  <si>
    <t>闸机通道厢房</t>
  </si>
  <si>
    <t>3000*6000</t>
  </si>
  <si>
    <t>电梯井平台</t>
  </si>
  <si>
    <t>1.8*1.9m</t>
  </si>
  <si>
    <t>盂县项目部调入</t>
  </si>
  <si>
    <t>2.1*2.2m</t>
  </si>
  <si>
    <t>2.1*6m</t>
  </si>
  <si>
    <t>1.5*6m</t>
  </si>
  <si>
    <t>1.06*1.9m</t>
  </si>
  <si>
    <t>内蒙古光中钢材有限公司</t>
  </si>
  <si>
    <t>3*2*1.5</t>
  </si>
  <si>
    <t>钢筋、木工加工棚</t>
  </si>
  <si>
    <t>1.5*1*1m</t>
  </si>
  <si>
    <t>生活区集装箱防晒板</t>
  </si>
  <si>
    <t>1.8*1.5m</t>
    <phoneticPr fontId="123" type="noConversion"/>
  </si>
  <si>
    <t>施工电梯门</t>
    <phoneticPr fontId="123" type="noConversion"/>
  </si>
  <si>
    <t>内蒙古十方商贸有限公司</t>
  </si>
  <si>
    <t>6000x12000x3500</t>
  </si>
  <si>
    <t>套丝机加工棚</t>
  </si>
  <si>
    <t>2500x2000x3000</t>
  </si>
  <si>
    <t>北京建祥瑞新型建筑器材技术开发有限公司</t>
  </si>
  <si>
    <t>2方</t>
  </si>
  <si>
    <t>靖江市红科装饰材料经营部</t>
  </si>
  <si>
    <t>1.2*1.5</t>
  </si>
  <si>
    <t>1.5*1.8*2.5</t>
  </si>
  <si>
    <t>组装式电梯防护棚</t>
  </si>
  <si>
    <t>6*6*3.5</t>
  </si>
  <si>
    <t>组装式安全通道棚</t>
  </si>
  <si>
    <t>4*6*6</t>
  </si>
  <si>
    <t>4*4*6</t>
  </si>
  <si>
    <t>电子吊秤</t>
  </si>
  <si>
    <t>10t</t>
  </si>
  <si>
    <t>裕华安建建材经销处</t>
  </si>
  <si>
    <t>手机充电柜</t>
  </si>
  <si>
    <t>200*300*300</t>
  </si>
  <si>
    <t>振动台</t>
  </si>
  <si>
    <t>1000MM*1000MM</t>
  </si>
  <si>
    <t>楼层箱</t>
  </si>
  <si>
    <t>250A+380V*2+3P63A+220V*3+2P40A</t>
  </si>
  <si>
    <t>160A+380V*2+3P63A+220V*4+2P40A</t>
  </si>
  <si>
    <t>电梯配电箱</t>
  </si>
  <si>
    <t>250A+160*2</t>
  </si>
  <si>
    <t>组装式围栏</t>
  </si>
  <si>
    <t>3*2.5m</t>
  </si>
  <si>
    <t>1级配电柜</t>
  </si>
  <si>
    <t>现场</t>
  </si>
  <si>
    <t>浙江基建项目部金华分部</t>
  </si>
  <si>
    <t>2级配电柜</t>
  </si>
  <si>
    <t>会议</t>
  </si>
  <si>
    <t>家属区提升机</t>
  </si>
  <si>
    <t>会议加工区</t>
  </si>
  <si>
    <t>北区1-4号楼</t>
  </si>
  <si>
    <t>塔吊配电柜</t>
  </si>
  <si>
    <t>南区办公楼</t>
  </si>
  <si>
    <t>修理工间</t>
  </si>
  <si>
    <t>南区567</t>
  </si>
  <si>
    <t>北区</t>
  </si>
  <si>
    <t>车库</t>
  </si>
  <si>
    <t>转接箱</t>
  </si>
  <si>
    <t>主630A二路400A二路250A</t>
  </si>
  <si>
    <t>肇庆市天盛五金电器有限公司</t>
  </si>
  <si>
    <t>肇庆市鼎湖区人民法院审判法庭新建项目</t>
  </si>
  <si>
    <t>主500A一路400A二路250A</t>
  </si>
  <si>
    <t>主400A一路300A三路100A</t>
  </si>
  <si>
    <t>铝铠电缆</t>
  </si>
  <si>
    <t>广州珠江</t>
  </si>
  <si>
    <t>三辊闸机</t>
  </si>
  <si>
    <t>5*6</t>
  </si>
  <si>
    <t>地下室防水样板</t>
  </si>
  <si>
    <t>2.2*2.8m</t>
  </si>
  <si>
    <t>长沙凯途标准建筑工程有限公司</t>
  </si>
  <si>
    <t>砌块加窗框安装样板</t>
  </si>
  <si>
    <t>备注：昆明、西北旺、石家庄枢纽、沈阳汇总的数据通同6月份的汇总表；太原南站行包库，以2021年1月份上报的为准，因行数太多，不能帅选，去掉了</t>
    <phoneticPr fontId="123" type="noConversion"/>
  </si>
  <si>
    <t>因行数超过1000行，出问题，对于9月份蓝色和红色标注的已删除</t>
    <phoneticPr fontId="123" type="noConversion"/>
  </si>
  <si>
    <t xml:space="preserve">                                                                                                              </t>
    <phoneticPr fontId="123" type="noConversion"/>
  </si>
  <si>
    <t>Z</t>
    <phoneticPr fontId="123" type="noConversion"/>
  </si>
  <si>
    <t>中铁六局集团(交通)公司周转材料信息管理台账</t>
    <phoneticPr fontId="125" type="noConversion"/>
  </si>
  <si>
    <t>交通公司</t>
    <phoneticPr fontId="125" type="noConversion"/>
  </si>
  <si>
    <t>H型钢桩</t>
  </si>
  <si>
    <t>热轧 Q235 20b 200mm×102mm×9mm</t>
  </si>
  <si>
    <t>老旧</t>
  </si>
  <si>
    <t>郑州调拨</t>
  </si>
  <si>
    <t>北京13号线</t>
  </si>
  <si>
    <t>张佳伟</t>
  </si>
  <si>
    <t>北京13号线项目部</t>
  </si>
  <si>
    <t xml:space="preserve">H型钢 </t>
  </si>
  <si>
    <t>150×150×12m</t>
  </si>
  <si>
    <t>完好</t>
  </si>
  <si>
    <t>北京同德永益商贸有限公司</t>
  </si>
  <si>
    <t>150×150</t>
  </si>
  <si>
    <t>北京京师伟业钢材有限公司</t>
  </si>
  <si>
    <t>150*150</t>
  </si>
  <si>
    <t>428*407*35*20</t>
  </si>
  <si>
    <t>成都地铁13号线</t>
  </si>
  <si>
    <t>黄威</t>
  </si>
  <si>
    <t>成都轨道交通13号线一期工程土建7工区</t>
  </si>
  <si>
    <t>I56C</t>
  </si>
  <si>
    <t>镀锌护栏管20*2</t>
  </si>
  <si>
    <t>良好</t>
    <phoneticPr fontId="116" type="noConversion"/>
  </si>
  <si>
    <t>中铁工程设计咨询集团有限公司</t>
    <phoneticPr fontId="123" type="noConversion"/>
  </si>
  <si>
    <t>兰州2号线</t>
    <phoneticPr fontId="116" type="noConversion"/>
  </si>
  <si>
    <t>黄振</t>
    <phoneticPr fontId="125" type="noConversion"/>
  </si>
  <si>
    <t>15117016400</t>
    <phoneticPr fontId="125" type="noConversion"/>
  </si>
  <si>
    <t>中铁六局兰州轨道2号线一期2-TJ-5标项目部</t>
    <phoneticPr fontId="125" type="noConversion"/>
  </si>
  <si>
    <t>管箍20</t>
  </si>
  <si>
    <t>20MM镀锌护栏管</t>
  </si>
  <si>
    <t>护栏管管箍</t>
  </si>
  <si>
    <t>镀锌管</t>
  </si>
  <si>
    <t>镀锌管（热）</t>
  </si>
  <si>
    <t>100*4.0</t>
  </si>
  <si>
    <t>镀锌管</t>
    <phoneticPr fontId="125" type="noConversion"/>
  </si>
  <si>
    <t>100*4</t>
  </si>
  <si>
    <t>清水管6m</t>
    <phoneticPr fontId="116" type="noConversion"/>
  </si>
  <si>
    <t>根</t>
    <phoneticPr fontId="116" type="noConversion"/>
  </si>
  <si>
    <t>污水管6m</t>
    <phoneticPr fontId="116" type="noConversion"/>
  </si>
  <si>
    <t>镀锌管6m</t>
    <phoneticPr fontId="116" type="noConversion"/>
  </si>
  <si>
    <t>旧</t>
    <phoneticPr fontId="116" type="noConversion"/>
  </si>
  <si>
    <t>污水管</t>
    <phoneticPr fontId="116" type="noConversion"/>
  </si>
  <si>
    <t>中铁工程设计咨询集团有限公司</t>
    <phoneticPr fontId="116" type="noConversion"/>
  </si>
  <si>
    <t>黄振</t>
    <phoneticPr fontId="116" type="noConversion"/>
  </si>
  <si>
    <t>15117016400</t>
    <phoneticPr fontId="116" type="noConversion"/>
  </si>
  <si>
    <t>中铁六局兰州轨道2号线一期2-TJ-5标项目部</t>
    <phoneticPr fontId="116" type="noConversion"/>
  </si>
  <si>
    <t>40a</t>
  </si>
  <si>
    <t>辽宁省沈阳市大东区望花屯站沈阳项目</t>
  </si>
  <si>
    <t>宣泽鹏</t>
  </si>
  <si>
    <t>沈阳项目</t>
  </si>
  <si>
    <t>30mm Q235B</t>
  </si>
  <si>
    <t>热轧 12mm</t>
  </si>
  <si>
    <t>热轧 Q235 20mm</t>
  </si>
  <si>
    <t>10*1.51*6</t>
  </si>
  <si>
    <t>北京城建设计发展集团股份有限公司</t>
  </si>
  <si>
    <t>文化广场站工区</t>
  </si>
  <si>
    <t>徐占杰</t>
  </si>
  <si>
    <t>长春地铁项目部</t>
  </si>
  <si>
    <t>20mm×2m×6m</t>
  </si>
  <si>
    <t>20*1.51*6</t>
  </si>
  <si>
    <t>20*2280</t>
  </si>
  <si>
    <t>P43/12.5米/根</t>
  </si>
  <si>
    <t>河北巨浪建筑工程有限公司</t>
  </si>
  <si>
    <t>武汉地铁16号线05标项目部</t>
  </si>
  <si>
    <t>湖北省武汉市汉阳区沌口路42号滚装码头五号库沌老工区</t>
  </si>
  <si>
    <t>张春辉</t>
  </si>
  <si>
    <t>P50-12M</t>
  </si>
  <si>
    <t>太原市万柏林区西矿街铁道口</t>
  </si>
  <si>
    <t>郑强</t>
  </si>
  <si>
    <t>太原西南环线盾构项目部</t>
  </si>
  <si>
    <t>P50-6M</t>
  </si>
  <si>
    <t>43轨</t>
  </si>
  <si>
    <t>广西福铁商贸有限公司</t>
  </si>
  <si>
    <t>2019.11.19</t>
  </si>
  <si>
    <t>广州项目部车站施工场地</t>
  </si>
  <si>
    <t>宋黎明</t>
  </si>
  <si>
    <t>广州市轨道交通十三号线二期工程一项目经理部</t>
  </si>
  <si>
    <t>43＃、12.5米/根</t>
  </si>
  <si>
    <t>广州一品嘉利贸易有限公司</t>
  </si>
  <si>
    <t>2020.07.16</t>
  </si>
  <si>
    <t>43＃、6.25米/根</t>
  </si>
  <si>
    <t>P43/6.25m</t>
  </si>
  <si>
    <t>广州项目部盾构施工场地</t>
  </si>
  <si>
    <t>P43/3.125m</t>
  </si>
  <si>
    <t>P43/12.5m</t>
  </si>
  <si>
    <t>交通公司</t>
  </si>
  <si>
    <t>仙游县华诺贸易商行</t>
  </si>
  <si>
    <t>2021.03.22</t>
  </si>
  <si>
    <t>p43</t>
  </si>
  <si>
    <t>深圳14号线调入</t>
  </si>
  <si>
    <t>2021.5.8</t>
  </si>
  <si>
    <t>混凝土模板台车</t>
  </si>
  <si>
    <t>辆</t>
  </si>
  <si>
    <t>25.5m*6.9m</t>
  </si>
  <si>
    <t>惠州市中基钢结构工程有限公司</t>
  </si>
  <si>
    <t>6×3m</t>
  </si>
  <si>
    <t>文安县拓源钢结构有限公司</t>
  </si>
  <si>
    <t>高碑店市金阔商贸有限公司</t>
  </si>
  <si>
    <t>6m×6m×2.9m</t>
  </si>
  <si>
    <t>标准集装箱</t>
  </si>
  <si>
    <t>文安县迈锐建材销售部</t>
  </si>
  <si>
    <t>河北丰圣钢结构工程有限公司</t>
  </si>
  <si>
    <t>二连间集装箱</t>
  </si>
  <si>
    <t>6055*2990*2*2896</t>
  </si>
  <si>
    <t>门厅箱5990*1800*2896</t>
  </si>
  <si>
    <t>大厅箱6055*2990*2*2896</t>
  </si>
  <si>
    <t>大走廊箱5990*1800*2896</t>
  </si>
  <si>
    <t>小走廊箱2990*1800*2896</t>
  </si>
  <si>
    <t>大楼梯箱5990*3020*2896</t>
  </si>
  <si>
    <t>大楼梯箱内置楼梯三层一拖二楼梯</t>
  </si>
  <si>
    <t>小楼梯箱内置楼梯三层楼梯</t>
  </si>
  <si>
    <t>小楼梯箱6055*2990*2896</t>
  </si>
  <si>
    <t>女卫生间5990*3020*2896</t>
  </si>
  <si>
    <t>男卫生间5990*3020*2896</t>
  </si>
  <si>
    <t>洗漱间6055*2990*2896</t>
  </si>
  <si>
    <t>男浴室6055*2990*2896</t>
  </si>
  <si>
    <t>女卫浴5990*2990*2896</t>
  </si>
  <si>
    <t>2层</t>
  </si>
  <si>
    <t>6055mm*2990mm*2896mm</t>
  </si>
  <si>
    <t>大走廊箱</t>
  </si>
  <si>
    <t>5990mm*1800mm*2986mm</t>
  </si>
  <si>
    <t>3*8</t>
  </si>
  <si>
    <t>6*5 监控室</t>
  </si>
  <si>
    <t>3*6 卫生间</t>
  </si>
  <si>
    <t>3*6 项目部三楼</t>
  </si>
  <si>
    <t>3*6 带走廊</t>
  </si>
  <si>
    <t>3米×6米</t>
  </si>
  <si>
    <t xml:space="preserve">中铁工程装备集团钢结构有限公司	</t>
  </si>
  <si>
    <t>广州项目部临建</t>
  </si>
  <si>
    <t>2层</t>
    <phoneticPr fontId="125" type="noConversion"/>
  </si>
  <si>
    <t>福建省迪胜工程材料有限公司</t>
    <phoneticPr fontId="116" type="noConversion"/>
  </si>
  <si>
    <t>榆中鑫翔龙彩钢厂</t>
    <phoneticPr fontId="125" type="noConversion"/>
  </si>
  <si>
    <t>2020.7.</t>
    <phoneticPr fontId="125" type="noConversion"/>
  </si>
  <si>
    <r>
      <t>中铁六局兰州轨道2号线一期2-TJ-6标项目部</t>
    </r>
    <r>
      <rPr>
        <sz val="10"/>
        <color rgb="FFFF0000"/>
        <rFont val="宋体"/>
        <family val="3"/>
        <charset val="134"/>
      </rPr>
      <t/>
    </r>
  </si>
  <si>
    <t>沈阳市沈河区和睦路</t>
  </si>
  <si>
    <t>刘飞飞</t>
  </si>
  <si>
    <t>沈阳地铁一号线东延线</t>
  </si>
  <si>
    <t>中铁六局集团(电务)公司周转材料信息管理台账</t>
  </si>
  <si>
    <t>石济库房</t>
  </si>
  <si>
    <t>曲万松</t>
  </si>
  <si>
    <t>石济项目部</t>
  </si>
  <si>
    <t>电务公司</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</si>
</sst>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1">
    <numFmt numFmtId="42" formatCode="_ &quot;¥&quot;* #,##0_ ;_ &quot;¥&quot;* \-#,##0_ ;_ &quot;¥&quot;* &quot;-&quot;_ ;_ @_ "/>
    <numFmt numFmtId="41" formatCode="_ * #,##0_ ;_ * \-#,##0_ ;_ * &quot;-&quot;_ ;_ @_ "/>
    <numFmt numFmtId="44" formatCode="_ &quot;¥&quot;* #,##0.00_ ;_ &quot;¥&quot;* \-#,##0.00_ ;_ &quot;¥&quot;* &quot;-&quot;??_ ;_ @_ "/>
    <numFmt numFmtId="43" formatCode="_ * #,##0.00_ ;_ * \-#,##0.00_ ;_ * &quot;-&quot;??_ ;_ @_ "/>
    <numFmt numFmtId="24" formatCode="\$#,##0_);[Red]\(\$#,##0\)"/>
    <numFmt numFmtId="25" formatCode="\$#,##0.00_);\(\$#,##0.00\)"/>
    <numFmt numFmtId="176" formatCode="0.00_);[Red]\(0.00\)"/>
    <numFmt numFmtId="177" formatCode="0.00_ "/>
    <numFmt numFmtId="178" formatCode="yyyy/m/d;@"/>
    <numFmt numFmtId="179" formatCode="yyyy&quot;.&quot;m&quot;.&quot;d"/>
    <numFmt numFmtId="180" formatCode="yyyy&quot;年&quot;m&quot;月&quot;;@"/>
    <numFmt numFmtId="181" formatCode="yyyy&quot;年&quot;m&quot;月&quot;d&quot;日&quot;;@"/>
    <numFmt numFmtId="182" formatCode="0.000_);[Red]\(0.000\)"/>
    <numFmt numFmtId="183" formatCode="0.000_ "/>
    <numFmt numFmtId="184" formatCode="0.000"/>
    <numFmt numFmtId="185" formatCode="_-* #,##0.00_-;\-* #,##0.00_-;_-* &quot;-&quot;??_-;_-@_-"/>
    <numFmt numFmtId="186" formatCode="#,##0.00&quot;¥&quot;;[Red]\-#,##0.00&quot;¥&quot;"/>
    <numFmt numFmtId="187" formatCode="_-* #,##0_-;\-* #,##0_-;_-* &quot;-&quot;_-;_-@_-"/>
    <numFmt numFmtId="188" formatCode="#,##0_);\(#,##0_)"/>
    <numFmt numFmtId="189" formatCode="&quot;\&quot;#,##0.00;[Red]&quot;\&quot;\-#,##0.00"/>
    <numFmt numFmtId="190" formatCode="mm/dd/yy_)"/>
    <numFmt numFmtId="191" formatCode="_(&quot;$&quot;* #,##0.00_);_(&quot;$&quot;* \(#,##0.00\);_(&quot;$&quot;* &quot;-&quot;??_);_(@_)"/>
    <numFmt numFmtId="192" formatCode="_-#,##0_-;\(#,##0\);_-\ \ &quot;-&quot;_-;_-@_-"/>
    <numFmt numFmtId="193" formatCode="_(&quot;$&quot;* #,##0.0_);_(&quot;$&quot;* \(#,##0.0\);_(&quot;$&quot;* &quot;-&quot;??_);_(@_)"/>
    <numFmt numFmtId="194" formatCode="[Red]0.0%;[Red]\(0.0%\)"/>
    <numFmt numFmtId="195" formatCode="_-#,###,_-;\(#,###,\);_-\ \ &quot;-&quot;_-;_-@_-"/>
    <numFmt numFmtId="196" formatCode="mmm/yyyy;_-\ &quot;N/A&quot;_-;_-\ &quot;-&quot;_-"/>
    <numFmt numFmtId="197" formatCode="&quot;$&quot;\ #,##0.00_-;[Red]&quot;$&quot;\ #,##0.00\-"/>
    <numFmt numFmtId="198" formatCode="0.0%"/>
    <numFmt numFmtId="199" formatCode="#,##0.0_);\(#,##0.0\)"/>
    <numFmt numFmtId="200" formatCode="[Blue]#,##0_);[Blue]\(#,##0\)"/>
    <numFmt numFmtId="201" formatCode="\(#,##0\)\ "/>
    <numFmt numFmtId="202" formatCode="#,##0_);[Blue]\(#,##0\)"/>
    <numFmt numFmtId="203" formatCode="_-&quot;$&quot;\ * #,##0_-;_-&quot;$&quot;\ * #,##0\-;_-&quot;$&quot;\ * &quot;-&quot;_-;_-@_-"/>
    <numFmt numFmtId="204" formatCode="_-* #,##0&quot;¥&quot;_-;\-* #,##0&quot;¥&quot;_-;_-* &quot;-&quot;&quot;¥&quot;_-;_-@_-"/>
    <numFmt numFmtId="205" formatCode="_-#,##0%_-;\(#,##0%\);_-\ &quot;-&quot;_-"/>
    <numFmt numFmtId="206" formatCode="_-#,##0.00_-;\(#,##0.00\);_-\ \ &quot;-&quot;_-;_-@_-"/>
    <numFmt numFmtId="207" formatCode="mmm/dd/yyyy;_-\ &quot;N/A&quot;_-;_-\ &quot;-&quot;_-"/>
    <numFmt numFmtId="208" formatCode="_-#,###.00,_-;\(#,###.00,\);_-\ \ &quot;-&quot;_-;_-@_-"/>
    <numFmt numFmtId="209" formatCode="\$#,##0.00;\(\$#,##0.00\)"/>
    <numFmt numFmtId="210" formatCode="\800000"/>
    <numFmt numFmtId="211" formatCode="&quot;$&quot;\ #,##0_-;[Red]&quot;$&quot;\ #,##0\-"/>
    <numFmt numFmtId="212" formatCode="#,##0.00&quot;¥&quot;;\-#,##0.00&quot;¥&quot;"/>
    <numFmt numFmtId="213" formatCode="_(&quot;$&quot;* #,##0_);_(&quot;$&quot;* \(#,##0\);_(&quot;$&quot;* &quot;-&quot;??_);_(@_)"/>
    <numFmt numFmtId="214" formatCode="yy\.mm\.dd"/>
    <numFmt numFmtId="215" formatCode="&quot;$&quot;#,##0.00_);[Red]\(&quot;$&quot;#,##0.00\)"/>
    <numFmt numFmtId="216" formatCode="&quot;\&quot;#,##0;[Red]&quot;\&quot;&quot;\&quot;&quot;\&quot;&quot;\&quot;&quot;\&quot;&quot;\&quot;&quot;\&quot;\-#,##0"/>
    <numFmt numFmtId="217" formatCode="[Blue]0.0%;[Blue]\(0.0%\)"/>
    <numFmt numFmtId="218" formatCode="0.0%;\(0.0%\)"/>
    <numFmt numFmtId="219" formatCode="#,##0;\(#,##0\)"/>
    <numFmt numFmtId="220" formatCode="#,##0;[Red]\(#,##0\)"/>
    <numFmt numFmtId="221" formatCode="&quot;$&quot;#,##0_);[Red]\(&quot;$&quot;#,##0\)"/>
    <numFmt numFmtId="222" formatCode="&quot;NT$&quot;#,##0;\-&quot;NT$&quot;#,##0"/>
    <numFmt numFmtId="223" formatCode="&quot;NT$&quot;#,##0.00;\-&quot;NT$&quot;#,##0.00"/>
    <numFmt numFmtId="224" formatCode="&quot;\&quot;#,##0;&quot;\&quot;\-#,##0"/>
    <numFmt numFmtId="225" formatCode="&quot;$&quot;#,##0;\-&quot;$&quot;#,##0"/>
    <numFmt numFmtId="226" formatCode="\$#,##0;\(\$#,##0\)"/>
    <numFmt numFmtId="227" formatCode="_([$€-2]* #,##0.00_);_([$€-2]* \(#,##0.00\);_([$€-2]* &quot;-&quot;??_)"/>
    <numFmt numFmtId="228" formatCode="0%;\(0%\)"/>
    <numFmt numFmtId="229" formatCode="0_)"/>
    <numFmt numFmtId="230" formatCode="\ \ @"/>
    <numFmt numFmtId="231" formatCode="_(* #,##0.0,_);_(* \(#,##0.0,\);_(* &quot;-&quot;_);_(@_)"/>
    <numFmt numFmtId="232" formatCode="_(&quot;$&quot;* #,##0_);_(&quot;$&quot;* \(#,##0\);_(&quot;$&quot;* &quot;-&quot;_);_(@_)"/>
    <numFmt numFmtId="233" formatCode="mmm\ dd\,\ yy"/>
    <numFmt numFmtId="234" formatCode="#,##0.00\¥;[Red]\-#,##0.00\¥"/>
    <numFmt numFmtId="235" formatCode="#,##0.00\¥;\-#,##0.00\¥"/>
    <numFmt numFmtId="236" formatCode="_ \¥* #,##0.00_ ;_ \¥* \-#,##0.00_ ;_ \¥* &quot;-&quot;??_ ;_ @_ "/>
    <numFmt numFmtId="237" formatCode="#,##0.00_ "/>
    <numFmt numFmtId="238" formatCode="0.0_ "/>
    <numFmt numFmtId="239" formatCode="0_ "/>
    <numFmt numFmtId="240" formatCode="0.0000_ "/>
    <numFmt numFmtId="241" formatCode="0.0"/>
    <numFmt numFmtId="242" formatCode="[DBNum2][$-804]General"/>
    <numFmt numFmtId="243" formatCode="0_);[Red]\(0\)"/>
    <numFmt numFmtId="244" formatCode="0.00_);\(0.00\)"/>
    <numFmt numFmtId="245" formatCode="#,##0.0"/>
    <numFmt numFmtId="246" formatCode="_ * #,##0_ ;_ * \-#,##0_ ;_ * &quot;-&quot;??_ ;_ @_ "/>
    <numFmt numFmtId="247" formatCode="#,##0_ "/>
    <numFmt numFmtId="248" formatCode="0.00;\-0.00;#"/>
    <numFmt numFmtId="249" formatCode="0.00;[Red]0.00"/>
    <numFmt numFmtId="250" formatCode="0.00_ ;[Red]\-0.00_ "/>
  </numFmts>
  <fonts count="320">
    <font>
      <sz val="11"/>
      <color theme="1"/>
      <name val="Tahoma"/>
      <family val="2"/>
      <charset val="134"/>
    </font>
    <font>
      <sz val="11"/>
      <color theme="1"/>
      <name val="宋体"/>
      <family val="2"/>
      <charset val="134"/>
      <scheme val="minor"/>
    </font>
    <font>
      <sz val="11"/>
      <color theme="1"/>
      <name val="Tahoma"/>
      <family val="2"/>
      <charset val="134"/>
    </font>
    <font>
      <sz val="11"/>
      <color indexed="8"/>
      <name val="宋体"/>
      <charset val="134"/>
      <scheme val="minor"/>
    </font>
    <font>
      <sz val="9"/>
      <name val="宋体"/>
      <charset val="134"/>
    </font>
    <font>
      <sz val="22"/>
      <name val="宋体"/>
      <charset val="134"/>
    </font>
    <font>
      <sz val="14"/>
      <name val="宋体"/>
      <charset val="134"/>
    </font>
    <font>
      <sz val="10"/>
      <name val="宋体"/>
      <charset val="134"/>
    </font>
    <font>
      <b/>
      <sz val="10"/>
      <name val="宋体"/>
      <charset val="134"/>
    </font>
    <font>
      <sz val="10"/>
      <color rgb="FF000000"/>
      <name val="宋体"/>
      <charset val="134"/>
    </font>
    <font>
      <sz val="11"/>
      <name val="宋体"/>
      <charset val="134"/>
    </font>
    <font>
      <sz val="10"/>
      <color rgb="FFFF0000"/>
      <name val="宋体"/>
      <charset val="134"/>
    </font>
    <font>
      <sz val="10"/>
      <color rgb="FF000000"/>
      <name val="SimSun"/>
      <charset val="134"/>
    </font>
    <font>
      <sz val="10"/>
      <color rgb="FF000000"/>
      <name val="Tahoma"/>
      <family val="2"/>
    </font>
    <font>
      <sz val="10"/>
      <color rgb="FF000000"/>
      <name val="仿宋_GB2312"/>
      <charset val="134"/>
    </font>
    <font>
      <sz val="10"/>
      <name val="Tahoma"/>
      <family val="2"/>
    </font>
    <font>
      <sz val="10"/>
      <name val="微软雅黑"/>
      <charset val="134"/>
    </font>
    <font>
      <sz val="10"/>
      <name val="仿宋_GB2312"/>
      <charset val="134"/>
    </font>
    <font>
      <sz val="12"/>
      <name val="宋体"/>
      <charset val="134"/>
    </font>
    <font>
      <b/>
      <sz val="12"/>
      <color rgb="FFFF0000"/>
      <name val="宋体"/>
      <charset val="134"/>
    </font>
    <font>
      <b/>
      <sz val="12"/>
      <color rgb="FFFF0000"/>
      <name val="Tahoma"/>
      <family val="2"/>
    </font>
    <font>
      <sz val="11"/>
      <name val="Tahoma"/>
      <family val="2"/>
    </font>
    <font>
      <sz val="11"/>
      <color theme="1"/>
      <name val="宋体"/>
      <charset val="134"/>
      <scheme val="minor"/>
    </font>
    <font>
      <sz val="9"/>
      <name val="宋体"/>
      <charset val="134"/>
      <scheme val="minor"/>
    </font>
    <font>
      <sz val="9"/>
      <color indexed="8"/>
      <name val="宋体"/>
      <charset val="134"/>
    </font>
    <font>
      <sz val="9"/>
      <color theme="1"/>
      <name val="宋体"/>
      <charset val="134"/>
    </font>
    <font>
      <sz val="9"/>
      <color rgb="FF333333"/>
      <name val="宋体"/>
      <charset val="134"/>
    </font>
    <font>
      <sz val="8"/>
      <color indexed="8"/>
      <name val="黑体"/>
      <charset val="134"/>
    </font>
    <font>
      <sz val="8.5"/>
      <color theme="1"/>
      <name val="宋体"/>
      <charset val="134"/>
      <scheme val="major"/>
    </font>
    <font>
      <sz val="8.5"/>
      <color rgb="FF333333"/>
      <name val="宋体"/>
      <charset val="134"/>
      <scheme val="major"/>
    </font>
    <font>
      <sz val="8"/>
      <name val="黑体"/>
      <charset val="134"/>
    </font>
    <font>
      <sz val="10"/>
      <name val="宋体"/>
      <charset val="134"/>
      <scheme val="minor"/>
    </font>
    <font>
      <sz val="10"/>
      <color indexed="8"/>
      <name val="宋体"/>
      <charset val="134"/>
      <scheme val="minor"/>
    </font>
    <font>
      <sz val="10"/>
      <color theme="1"/>
      <name val="宋体"/>
      <charset val="134"/>
      <scheme val="minor"/>
    </font>
    <font>
      <sz val="10"/>
      <color theme="1"/>
      <name val="宋体"/>
      <charset val="134"/>
    </font>
    <font>
      <sz val="10"/>
      <color indexed="8"/>
      <name val="宋体"/>
      <charset val="134"/>
    </font>
    <font>
      <sz val="10"/>
      <color rgb="FF000000"/>
      <name val="宋体"/>
      <charset val="134"/>
      <scheme val="minor"/>
    </font>
    <font>
      <sz val="9"/>
      <color rgb="FF000000"/>
      <name val="宋体"/>
      <charset val="134"/>
    </font>
    <font>
      <sz val="10"/>
      <color indexed="63"/>
      <name val="宋体"/>
      <charset val="134"/>
    </font>
    <font>
      <sz val="10"/>
      <color indexed="63"/>
      <name val="宋体"/>
      <charset val="134"/>
      <scheme val="minor"/>
    </font>
    <font>
      <sz val="10"/>
      <color indexed="63"/>
      <name val="宋体"/>
      <charset val="134"/>
      <scheme val="major"/>
    </font>
    <font>
      <sz val="9"/>
      <color theme="1"/>
      <name val="Tahoma"/>
      <family val="2"/>
    </font>
    <font>
      <sz val="10.5"/>
      <name val="宋体"/>
      <charset val="134"/>
    </font>
    <font>
      <sz val="10"/>
      <name val="宋体"/>
      <charset val="134"/>
      <scheme val="major"/>
    </font>
    <font>
      <sz val="10"/>
      <color rgb="FF000000"/>
      <name val="Arial Unicode MS"/>
      <family val="2"/>
    </font>
    <font>
      <sz val="11"/>
      <color theme="1"/>
      <name val="Tahoma"/>
      <family val="2"/>
    </font>
    <font>
      <sz val="10"/>
      <color theme="1"/>
      <name val="Tahoma"/>
      <family val="2"/>
    </font>
    <font>
      <sz val="11"/>
      <color theme="1"/>
      <name val="宋体"/>
      <family val="3"/>
      <charset val="134"/>
    </font>
    <font>
      <sz val="10"/>
      <color theme="1"/>
      <name val="黑体"/>
      <family val="3"/>
      <charset val="134"/>
    </font>
    <font>
      <sz val="9"/>
      <name val="仿宋_GB2312"/>
      <family val="3"/>
      <charset val="134"/>
    </font>
    <font>
      <sz val="22"/>
      <name val="宋体"/>
      <family val="3"/>
      <charset val="134"/>
      <scheme val="minor"/>
    </font>
    <font>
      <sz val="14"/>
      <name val="宋体"/>
      <family val="3"/>
      <charset val="134"/>
      <scheme val="minor"/>
    </font>
    <font>
      <b/>
      <sz val="10"/>
      <name val="黑体"/>
      <family val="3"/>
      <charset val="134"/>
    </font>
    <font>
      <b/>
      <sz val="10"/>
      <name val="宋体"/>
      <family val="3"/>
      <charset val="134"/>
      <scheme val="minor"/>
    </font>
    <font>
      <sz val="9"/>
      <color theme="1"/>
      <name val="宋体"/>
      <family val="3"/>
      <charset val="134"/>
      <scheme val="minor"/>
    </font>
    <font>
      <sz val="9"/>
      <name val="Tahoma"/>
      <family val="2"/>
    </font>
    <font>
      <sz val="8"/>
      <name val="宋体"/>
      <family val="3"/>
      <charset val="134"/>
    </font>
    <font>
      <sz val="8"/>
      <color indexed="8"/>
      <name val="宋体"/>
      <family val="3"/>
      <charset val="134"/>
    </font>
    <font>
      <sz val="8.5"/>
      <color theme="1"/>
      <name val="宋体"/>
      <family val="3"/>
      <charset val="134"/>
    </font>
    <font>
      <sz val="8.5"/>
      <color indexed="8"/>
      <name val="宋体"/>
      <family val="3"/>
      <charset val="134"/>
      <scheme val="major"/>
    </font>
    <font>
      <sz val="8.5"/>
      <color theme="1"/>
      <name val="Tahoma"/>
      <family val="2"/>
    </font>
    <font>
      <sz val="8"/>
      <color theme="1"/>
      <name val="宋体"/>
      <family val="3"/>
      <charset val="134"/>
    </font>
    <font>
      <sz val="8"/>
      <color rgb="FF333333"/>
      <name val="宋体 "/>
      <charset val="134"/>
    </font>
    <font>
      <sz val="10"/>
      <name val="仿宋_GB2312"/>
      <family val="3"/>
      <charset val="134"/>
    </font>
    <font>
      <sz val="12"/>
      <name val="仿宋_GB2312"/>
      <family val="3"/>
      <charset val="134"/>
    </font>
    <font>
      <sz val="9"/>
      <color rgb="FF002060"/>
      <name val="宋体"/>
      <family val="3"/>
      <charset val="134"/>
      <scheme val="minor"/>
    </font>
    <font>
      <sz val="10"/>
      <color rgb="FF002060"/>
      <name val="宋体"/>
      <family val="3"/>
      <charset val="134"/>
      <scheme val="minor"/>
    </font>
    <font>
      <sz val="11"/>
      <name val="宋体"/>
      <family val="3"/>
      <charset val="134"/>
      <scheme val="minor"/>
    </font>
    <font>
      <b/>
      <sz val="10"/>
      <color theme="1"/>
      <name val="宋体"/>
      <family val="3"/>
      <charset val="134"/>
      <scheme val="minor"/>
    </font>
    <font>
      <b/>
      <sz val="10"/>
      <color theme="1"/>
      <name val="黑体"/>
      <family val="3"/>
      <charset val="134"/>
    </font>
    <font>
      <sz val="11"/>
      <name val="宋体"/>
      <family val="3"/>
      <charset val="134"/>
    </font>
    <font>
      <sz val="10"/>
      <color rgb="FFFF0000"/>
      <name val="宋体"/>
      <family val="3"/>
      <charset val="134"/>
      <scheme val="minor"/>
    </font>
    <font>
      <sz val="8.5"/>
      <color indexed="8"/>
      <name val="宋体"/>
      <family val="3"/>
      <charset val="134"/>
      <scheme val="minor"/>
    </font>
    <font>
      <b/>
      <sz val="10"/>
      <color theme="1"/>
      <name val="Tahoma"/>
      <family val="2"/>
    </font>
    <font>
      <sz val="8.5"/>
      <name val="宋体"/>
      <family val="3"/>
      <charset val="134"/>
      <scheme val="minor"/>
    </font>
    <font>
      <sz val="9"/>
      <color indexed="8"/>
      <name val="宋体"/>
      <family val="3"/>
      <charset val="134"/>
      <scheme val="minor"/>
    </font>
    <font>
      <sz val="10"/>
      <color theme="1"/>
      <name val="宋体"/>
      <family val="3"/>
      <charset val="134"/>
      <scheme val="major"/>
    </font>
    <font>
      <sz val="10"/>
      <color indexed="8"/>
      <name val="黑体"/>
      <family val="3"/>
      <charset val="134"/>
    </font>
    <font>
      <sz val="10"/>
      <color rgb="FF333333"/>
      <name val="宋体"/>
      <family val="3"/>
      <charset val="134"/>
      <scheme val="major"/>
    </font>
    <font>
      <sz val="10"/>
      <name val="黑体"/>
      <family val="3"/>
      <charset val="134"/>
    </font>
    <font>
      <sz val="9"/>
      <color rgb="FF333333"/>
      <name val="Helvetica"/>
    </font>
    <font>
      <sz val="8"/>
      <color theme="1"/>
      <name val="Arial Unicode MS"/>
      <family val="2"/>
      <charset val="134"/>
    </font>
    <font>
      <sz val="9"/>
      <color rgb="FF333333"/>
      <name val="Helvetica"/>
      <family val="2"/>
    </font>
    <font>
      <sz val="9"/>
      <color rgb="FF333333"/>
      <name val="Arial"/>
      <family val="2"/>
    </font>
    <font>
      <sz val="10"/>
      <color rgb="FF333333"/>
      <name val="宋体"/>
      <family val="3"/>
      <charset val="134"/>
    </font>
    <font>
      <sz val="10"/>
      <color indexed="8"/>
      <name val="仿宋_GB2312"/>
      <family val="3"/>
      <charset val="134"/>
    </font>
    <font>
      <sz val="8"/>
      <name val="宋体"/>
      <family val="3"/>
      <charset val="134"/>
      <scheme val="major"/>
    </font>
    <font>
      <b/>
      <sz val="10"/>
      <color theme="1"/>
      <name val="宋体"/>
      <family val="3"/>
      <charset val="134"/>
    </font>
    <font>
      <sz val="9"/>
      <name val="黑体"/>
      <family val="3"/>
      <charset val="134"/>
    </font>
    <font>
      <sz val="8.5"/>
      <name val="宋体"/>
      <family val="3"/>
      <charset val="134"/>
      <scheme val="major"/>
    </font>
    <font>
      <sz val="10"/>
      <color rgb="FF333333"/>
      <name val="宋体 "/>
      <charset val="134"/>
    </font>
    <font>
      <sz val="10"/>
      <color theme="1"/>
      <name val="Microsoft JhengHei UI Light"/>
      <family val="1"/>
    </font>
    <font>
      <sz val="12"/>
      <color theme="1"/>
      <name val="宋体"/>
      <family val="3"/>
      <charset val="134"/>
    </font>
    <font>
      <sz val="12"/>
      <name val="宋体"/>
      <family val="3"/>
      <charset val="134"/>
    </font>
    <font>
      <b/>
      <sz val="11"/>
      <color theme="1"/>
      <name val="宋体"/>
      <family val="3"/>
      <charset val="134"/>
      <scheme val="minor"/>
    </font>
    <font>
      <sz val="11"/>
      <color rgb="FFFA7D00"/>
      <name val="宋体"/>
      <family val="3"/>
      <charset val="134"/>
      <scheme val="minor"/>
    </font>
    <font>
      <sz val="11"/>
      <color rgb="FF3F3F76"/>
      <name val="宋体"/>
      <family val="3"/>
      <charset val="134"/>
      <scheme val="minor"/>
    </font>
    <font>
      <sz val="11"/>
      <color theme="1"/>
      <name val="宋体"/>
      <family val="3"/>
      <charset val="134"/>
      <scheme val="minor"/>
    </font>
    <font>
      <sz val="11"/>
      <color theme="0"/>
      <name val="宋体"/>
      <family val="3"/>
      <charset val="134"/>
      <scheme val="minor"/>
    </font>
    <font>
      <sz val="11"/>
      <color rgb="FFFF0000"/>
      <name val="宋体"/>
      <family val="3"/>
      <charset val="134"/>
      <scheme val="minor"/>
    </font>
    <font>
      <sz val="11"/>
      <color indexed="8"/>
      <name val="宋体"/>
      <family val="3"/>
      <charset val="134"/>
    </font>
    <font>
      <b/>
      <sz val="13"/>
      <color theme="3"/>
      <name val="宋体"/>
      <family val="3"/>
      <charset val="134"/>
      <scheme val="minor"/>
    </font>
    <font>
      <sz val="11"/>
      <color rgb="FF006100"/>
      <name val="宋体"/>
      <family val="3"/>
      <charset val="134"/>
      <scheme val="minor"/>
    </font>
    <font>
      <b/>
      <sz val="10"/>
      <name val="Arial"/>
      <family val="2"/>
    </font>
    <font>
      <b/>
      <sz val="11"/>
      <color rgb="FF3F3F3F"/>
      <name val="宋体"/>
      <family val="3"/>
      <charset val="134"/>
      <scheme val="minor"/>
    </font>
    <font>
      <b/>
      <sz val="11"/>
      <color theme="3"/>
      <name val="宋体"/>
      <family val="3"/>
      <charset val="134"/>
      <scheme val="minor"/>
    </font>
    <font>
      <sz val="10"/>
      <name val="Helv"/>
      <family val="2"/>
    </font>
    <font>
      <b/>
      <sz val="15"/>
      <color theme="3"/>
      <name val="宋体"/>
      <family val="3"/>
      <charset val="134"/>
      <scheme val="minor"/>
    </font>
    <font>
      <sz val="11"/>
      <color rgb="FF9C0006"/>
      <name val="宋体"/>
      <family val="3"/>
      <charset val="134"/>
      <scheme val="minor"/>
    </font>
    <font>
      <i/>
      <sz val="11"/>
      <color rgb="FF7F7F7F"/>
      <name val="宋体"/>
      <family val="3"/>
      <charset val="134"/>
      <scheme val="minor"/>
    </font>
    <font>
      <b/>
      <sz val="11"/>
      <color rgb="FFFA7D00"/>
      <name val="宋体"/>
      <family val="3"/>
      <charset val="134"/>
      <scheme val="minor"/>
    </font>
    <font>
      <sz val="11"/>
      <color rgb="FF9C6500"/>
      <name val="宋体"/>
      <family val="3"/>
      <charset val="134"/>
      <scheme val="minor"/>
    </font>
    <font>
      <sz val="9"/>
      <color indexed="63"/>
      <name val="宋体"/>
      <family val="3"/>
      <charset val="134"/>
    </font>
    <font>
      <vertAlign val="superscript"/>
      <sz val="10"/>
      <name val="宋体"/>
      <family val="3"/>
      <charset val="134"/>
    </font>
    <font>
      <b/>
      <sz val="12"/>
      <color rgb="FFFF0000"/>
      <name val="宋体"/>
      <family val="3"/>
      <charset val="134"/>
    </font>
    <font>
      <b/>
      <sz val="12"/>
      <color theme="1"/>
      <name val="宋体"/>
      <family val="3"/>
      <charset val="134"/>
    </font>
    <font>
      <sz val="9"/>
      <name val="宋体"/>
      <family val="3"/>
      <charset val="134"/>
    </font>
    <font>
      <sz val="9"/>
      <color theme="1"/>
      <name val="宋体"/>
      <family val="3"/>
      <charset val="134"/>
    </font>
    <font>
      <sz val="10"/>
      <name val="宋体"/>
      <family val="3"/>
      <charset val="134"/>
      <scheme val="minor"/>
    </font>
    <font>
      <sz val="10"/>
      <color theme="1"/>
      <name val="宋体"/>
      <family val="3"/>
      <charset val="134"/>
      <scheme val="minor"/>
    </font>
    <font>
      <sz val="10"/>
      <color theme="1"/>
      <name val="宋体"/>
      <family val="3"/>
      <charset val="134"/>
    </font>
    <font>
      <sz val="9"/>
      <color rgb="FF333333"/>
      <name val="宋体"/>
      <family val="3"/>
      <charset val="134"/>
    </font>
    <font>
      <sz val="10"/>
      <name val="宋体"/>
      <family val="3"/>
      <charset val="134"/>
    </font>
    <font>
      <sz val="9"/>
      <name val="宋体"/>
      <family val="3"/>
      <charset val="134"/>
      <scheme val="minor"/>
    </font>
    <font>
      <sz val="11"/>
      <color theme="1"/>
      <name val="宋体"/>
      <family val="2"/>
      <scheme val="minor"/>
    </font>
    <font>
      <sz val="9"/>
      <name val="Tahoma"/>
      <family val="2"/>
      <charset val="134"/>
    </font>
    <font>
      <sz val="10"/>
      <name val="Arial"/>
      <family val="2"/>
    </font>
    <font>
      <sz val="9"/>
      <name val="仿宋_GB2312"/>
      <family val="3"/>
      <charset val="134"/>
    </font>
    <font>
      <sz val="12"/>
      <color indexed="8"/>
      <name val="宋体"/>
      <family val="3"/>
      <charset val="134"/>
    </font>
    <font>
      <sz val="12"/>
      <color indexed="0"/>
      <name val="宋体"/>
      <family val="3"/>
      <charset val="134"/>
    </font>
    <font>
      <sz val="11"/>
      <color rgb="FF000000"/>
      <name val="宋体"/>
      <family val="3"/>
      <charset val="134"/>
    </font>
    <font>
      <b/>
      <sz val="18"/>
      <color theme="3"/>
      <name val="宋体"/>
      <family val="3"/>
      <charset val="134"/>
      <scheme val="major"/>
    </font>
    <font>
      <b/>
      <sz val="11"/>
      <color theme="0"/>
      <name val="宋体"/>
      <family val="3"/>
      <charset val="134"/>
      <scheme val="minor"/>
    </font>
    <font>
      <sz val="11"/>
      <color indexed="17"/>
      <name val="宋体"/>
      <family val="3"/>
      <charset val="134"/>
    </font>
    <font>
      <sz val="11"/>
      <color indexed="60"/>
      <name val="宋体"/>
      <family val="3"/>
      <charset val="134"/>
    </font>
    <font>
      <sz val="10"/>
      <color indexed="8"/>
      <name val="Arial"/>
      <family val="2"/>
    </font>
    <font>
      <b/>
      <sz val="18"/>
      <color indexed="56"/>
      <name val="宋体"/>
      <family val="3"/>
      <charset val="134"/>
    </font>
    <font>
      <b/>
      <sz val="11"/>
      <color indexed="63"/>
      <name val="宋体"/>
      <family val="3"/>
      <charset val="134"/>
    </font>
    <font>
      <sz val="8"/>
      <name val="Arial"/>
      <family val="2"/>
    </font>
    <font>
      <u/>
      <sz val="10"/>
      <color indexed="12"/>
      <name val="Arial"/>
      <family val="2"/>
    </font>
    <font>
      <sz val="11"/>
      <color indexed="20"/>
      <name val="宋体"/>
      <family val="3"/>
      <charset val="134"/>
    </font>
    <font>
      <sz val="11"/>
      <color indexed="42"/>
      <name val="宋体"/>
      <family val="3"/>
      <charset val="134"/>
    </font>
    <font>
      <sz val="11"/>
      <color indexed="10"/>
      <name val="宋体"/>
      <family val="3"/>
      <charset val="134"/>
    </font>
    <font>
      <b/>
      <sz val="15"/>
      <color indexed="62"/>
      <name val="宋体"/>
      <family val="3"/>
      <charset val="134"/>
    </font>
    <font>
      <sz val="11"/>
      <name val="ＭＳ Ｐゴシック"/>
      <family val="2"/>
      <charset val="134"/>
    </font>
    <font>
      <sz val="11"/>
      <color indexed="62"/>
      <name val="宋体"/>
      <family val="3"/>
      <charset val="134"/>
    </font>
    <font>
      <b/>
      <sz val="15"/>
      <color indexed="56"/>
      <name val="宋体"/>
      <family val="3"/>
      <charset val="134"/>
    </font>
    <font>
      <sz val="8"/>
      <name val="Times New Roman"/>
      <family val="1"/>
    </font>
    <font>
      <sz val="12"/>
      <name val="Times New Roman"/>
      <family val="1"/>
    </font>
    <font>
      <sz val="11"/>
      <color indexed="9"/>
      <name val="宋体"/>
      <family val="3"/>
      <charset val="134"/>
    </font>
    <font>
      <i/>
      <sz val="11"/>
      <color indexed="23"/>
      <name val="宋体"/>
      <family val="3"/>
      <charset val="134"/>
    </font>
    <font>
      <b/>
      <sz val="11"/>
      <color indexed="56"/>
      <name val="宋体"/>
      <family val="3"/>
      <charset val="134"/>
    </font>
    <font>
      <sz val="10"/>
      <name val="Geneva"/>
      <family val="2"/>
    </font>
    <font>
      <b/>
      <sz val="13"/>
      <color indexed="56"/>
      <name val="宋体"/>
      <family val="3"/>
      <charset val="134"/>
    </font>
    <font>
      <b/>
      <sz val="11"/>
      <color indexed="52"/>
      <name val="宋体"/>
      <family val="3"/>
      <charset val="134"/>
    </font>
    <font>
      <b/>
      <sz val="13"/>
      <color indexed="62"/>
      <name val="宋体"/>
      <family val="3"/>
      <charset val="134"/>
    </font>
    <font>
      <b/>
      <sz val="11"/>
      <color indexed="9"/>
      <name val="宋体"/>
      <family val="3"/>
      <charset val="134"/>
    </font>
    <font>
      <sz val="11"/>
      <color indexed="52"/>
      <name val="宋体"/>
      <family val="3"/>
      <charset val="134"/>
    </font>
    <font>
      <b/>
      <sz val="11"/>
      <color indexed="8"/>
      <name val="宋体"/>
      <family val="3"/>
      <charset val="134"/>
    </font>
    <font>
      <sz val="11"/>
      <name val="MS P????"/>
      <family val="2"/>
    </font>
    <font>
      <b/>
      <sz val="11"/>
      <color indexed="62"/>
      <name val="宋体"/>
      <family val="3"/>
      <charset val="134"/>
    </font>
    <font>
      <sz val="12"/>
      <color indexed="9"/>
      <name val="宋体"/>
      <family val="3"/>
      <charset val="134"/>
    </font>
    <font>
      <sz val="10"/>
      <name val="ＭＳ Ｐゴシック"/>
      <family val="2"/>
      <charset val="134"/>
    </font>
    <font>
      <sz val="12"/>
      <name val="MS Sans Serif"/>
      <family val="2"/>
    </font>
    <font>
      <sz val="10"/>
      <name val="Times New Roman"/>
      <family val="1"/>
    </font>
    <font>
      <b/>
      <sz val="18"/>
      <color indexed="62"/>
      <name val="宋体"/>
      <family val="3"/>
      <charset val="134"/>
    </font>
    <font>
      <sz val="11"/>
      <name val="Times New Roman"/>
      <family val="1"/>
    </font>
    <font>
      <b/>
      <sz val="11"/>
      <color indexed="42"/>
      <name val="宋体"/>
      <family val="3"/>
      <charset val="134"/>
    </font>
    <font>
      <b/>
      <sz val="12"/>
      <name val="Arial"/>
      <family val="2"/>
    </font>
    <font>
      <u val="singleAccounting"/>
      <vertAlign val="subscript"/>
      <sz val="10"/>
      <name val="Times New Roman"/>
      <family val="1"/>
    </font>
    <font>
      <sz val="10"/>
      <name val="MS Serif"/>
      <family val="2"/>
    </font>
    <font>
      <sz val="11"/>
      <color indexed="20"/>
      <name val="Tahoma"/>
      <family val="2"/>
      <charset val="134"/>
    </font>
    <font>
      <sz val="13"/>
      <name val="Tms Rmn"/>
      <family val="2"/>
    </font>
    <font>
      <u/>
      <sz val="8"/>
      <color indexed="36"/>
      <name val="Arial"/>
      <family val="2"/>
    </font>
    <font>
      <b/>
      <sz val="8"/>
      <name val="Arial"/>
      <family val="2"/>
    </font>
    <font>
      <sz val="10"/>
      <color indexed="8"/>
      <name val="MS Sans Serif"/>
      <family val="2"/>
    </font>
    <font>
      <u/>
      <sz val="8"/>
      <color indexed="12"/>
      <name val="Arial"/>
      <family val="2"/>
    </font>
    <font>
      <sz val="12"/>
      <name val="Helv"/>
      <family val="2"/>
    </font>
    <font>
      <b/>
      <sz val="13"/>
      <name val="Times New Roman"/>
      <family val="1"/>
    </font>
    <font>
      <sz val="18"/>
      <name val="Times New Roman"/>
      <family val="1"/>
    </font>
    <font>
      <b/>
      <i/>
      <sz val="12"/>
      <name val="Times New Roman"/>
      <family val="1"/>
    </font>
    <font>
      <i/>
      <sz val="12"/>
      <name val="Times New Roman"/>
      <family val="1"/>
    </font>
    <font>
      <sz val="10"/>
      <name val="MS Sans Serif"/>
      <family val="2"/>
    </font>
    <font>
      <sz val="12"/>
      <color indexed="9"/>
      <name val="Helv"/>
      <family val="2"/>
    </font>
    <font>
      <b/>
      <sz val="10"/>
      <name val="Tms Rmn"/>
      <family val="2"/>
    </font>
    <font>
      <i/>
      <sz val="9"/>
      <name val="Times New Roman"/>
      <family val="1"/>
    </font>
    <font>
      <b/>
      <sz val="12"/>
      <color indexed="8"/>
      <name val="宋体"/>
      <family val="3"/>
      <charset val="134"/>
    </font>
    <font>
      <sz val="12"/>
      <color indexed="20"/>
      <name val="宋体"/>
      <family val="3"/>
      <charset val="134"/>
    </font>
    <font>
      <b/>
      <sz val="12"/>
      <name val="Helv"/>
      <family val="2"/>
    </font>
    <font>
      <sz val="7"/>
      <name val="Small Fonts"/>
      <family val="2"/>
    </font>
    <font>
      <b/>
      <sz val="11"/>
      <name val="Arial"/>
      <family val="2"/>
    </font>
    <font>
      <sz val="12"/>
      <name val="標楷體"/>
      <family val="4"/>
    </font>
    <font>
      <b/>
      <sz val="10"/>
      <name val="Helv"/>
      <family val="2"/>
    </font>
    <font>
      <b/>
      <sz val="13"/>
      <name val="Tms Rmn"/>
      <family val="2"/>
    </font>
    <font>
      <b/>
      <sz val="10"/>
      <name val="MS Sans Serif"/>
      <family val="2"/>
    </font>
    <font>
      <b/>
      <sz val="11"/>
      <name val="Helv"/>
      <family val="2"/>
    </font>
    <font>
      <sz val="10"/>
      <name val="Courier"/>
      <family val="2"/>
    </font>
    <font>
      <sz val="12"/>
      <name val="Tms Rmn"/>
      <family val="2"/>
    </font>
    <font>
      <sz val="10"/>
      <color indexed="16"/>
      <name val="MS Serif"/>
      <family val="2"/>
    </font>
    <font>
      <sz val="10"/>
      <name val="Tms Rmn"/>
      <family val="2"/>
    </font>
    <font>
      <b/>
      <sz val="14"/>
      <color indexed="9"/>
      <name val="Times New Roman"/>
      <family val="1"/>
    </font>
    <font>
      <b/>
      <sz val="12"/>
      <name val="MS Sans Serif"/>
      <family val="2"/>
    </font>
    <font>
      <b/>
      <sz val="8"/>
      <color indexed="8"/>
      <name val="Helv"/>
      <family val="2"/>
    </font>
    <font>
      <sz val="11"/>
      <color indexed="12"/>
      <name val="Times New Roman"/>
      <family val="1"/>
    </font>
    <font>
      <b/>
      <sz val="9"/>
      <name val="Arial"/>
      <family val="2"/>
    </font>
    <font>
      <b/>
      <sz val="14"/>
      <name val="楷体"/>
      <family val="3"/>
      <charset val="134"/>
    </font>
    <font>
      <sz val="11"/>
      <color indexed="8"/>
      <name val="ＭＳ Ｐゴシック"/>
      <family val="2"/>
      <charset val="134"/>
    </font>
    <font>
      <sz val="10"/>
      <name val="楷体"/>
      <family val="3"/>
      <charset val="134"/>
    </font>
    <font>
      <sz val="12"/>
      <color indexed="16"/>
      <name val="宋体"/>
      <family val="3"/>
      <charset val="134"/>
    </font>
    <font>
      <sz val="11"/>
      <color indexed="8"/>
      <name val="Tahoma"/>
      <family val="2"/>
      <charset val="134"/>
    </font>
    <font>
      <sz val="11"/>
      <color indexed="17"/>
      <name val="Tahoma"/>
      <family val="2"/>
      <charset val="134"/>
    </font>
    <font>
      <sz val="11"/>
      <name val="宋体繁体"/>
      <charset val="134"/>
    </font>
    <font>
      <sz val="12"/>
      <name val="바탕체"/>
      <family val="3"/>
      <charset val="134"/>
    </font>
    <font>
      <sz val="12"/>
      <color indexed="17"/>
      <name val="宋体"/>
      <family val="3"/>
      <charset val="134"/>
    </font>
    <font>
      <u/>
      <sz val="10"/>
      <color indexed="36"/>
      <name val="Arial"/>
      <family val="2"/>
    </font>
    <font>
      <sz val="11"/>
      <name val="蹈框"/>
      <charset val="134"/>
    </font>
    <font>
      <sz val="11"/>
      <name val="ＭＳ Ｐゴシック"/>
      <family val="2"/>
    </font>
    <font>
      <sz val="13"/>
      <name val="Tms Rmn"/>
      <family val="1"/>
    </font>
    <font>
      <b/>
      <sz val="13"/>
      <name val="Tms Rmn"/>
      <family val="1"/>
    </font>
    <font>
      <sz val="10"/>
      <name val="ＭＳ Ｐゴシック"/>
      <family val="2"/>
    </font>
    <font>
      <sz val="10"/>
      <name val="MS Serif"/>
      <family val="1"/>
    </font>
    <font>
      <sz val="10"/>
      <name val="Courier"/>
      <family val="3"/>
    </font>
    <font>
      <sz val="12"/>
      <name val="Tms Rmn"/>
      <family val="1"/>
    </font>
    <font>
      <sz val="10"/>
      <color indexed="16"/>
      <name val="MS Serif"/>
      <family val="1"/>
    </font>
    <font>
      <u/>
      <sz val="9.9"/>
      <color indexed="36"/>
      <name val="Times New Roman"/>
      <family val="1"/>
    </font>
    <font>
      <u/>
      <sz val="10"/>
      <color indexed="37"/>
      <name val="Times New Roman"/>
      <family val="1"/>
    </font>
    <font>
      <sz val="10"/>
      <name val="Tms Rmn"/>
      <family val="1"/>
    </font>
    <font>
      <b/>
      <sz val="10"/>
      <name val="Tms Rmn"/>
      <family val="1"/>
    </font>
    <font>
      <sz val="11"/>
      <color indexed="20"/>
      <name val="Tahoma"/>
      <family val="2"/>
    </font>
    <font>
      <sz val="11"/>
      <color indexed="8"/>
      <name val="Tahoma"/>
      <family val="2"/>
    </font>
    <font>
      <sz val="11"/>
      <color indexed="17"/>
      <name val="Tahoma"/>
      <family val="2"/>
    </font>
    <font>
      <sz val="10"/>
      <name val="Geneva"/>
      <family val="1"/>
    </font>
    <font>
      <sz val="12"/>
      <name val="MS Sans Serif"/>
      <family val="1"/>
    </font>
    <font>
      <sz val="10"/>
      <name val="Helv"/>
    </font>
    <font>
      <sz val="11"/>
      <name val="Tahoma"/>
      <family val="2"/>
      <charset val="134"/>
    </font>
    <font>
      <sz val="22"/>
      <name val="宋体"/>
      <family val="3"/>
      <charset val="134"/>
      <scheme val="minor"/>
    </font>
    <font>
      <sz val="14"/>
      <name val="宋体"/>
      <family val="3"/>
      <charset val="134"/>
      <scheme val="minor"/>
    </font>
    <font>
      <b/>
      <sz val="10"/>
      <name val="黑体"/>
      <family val="3"/>
      <charset val="134"/>
    </font>
    <font>
      <sz val="10"/>
      <name val="宋体"/>
      <family val="3"/>
      <charset val="134"/>
      <scheme val="major"/>
    </font>
    <font>
      <sz val="10"/>
      <name val="Tahoma"/>
      <family val="2"/>
      <charset val="134"/>
    </font>
    <font>
      <b/>
      <sz val="10"/>
      <name val="宋体"/>
      <family val="3"/>
      <charset val="134"/>
      <scheme val="major"/>
    </font>
    <font>
      <sz val="10"/>
      <name val="宋体"/>
      <family val="2"/>
      <charset val="134"/>
      <scheme val="minor"/>
    </font>
    <font>
      <b/>
      <sz val="10"/>
      <name val="宋体"/>
      <family val="3"/>
      <charset val="134"/>
    </font>
    <font>
      <b/>
      <sz val="12"/>
      <name val="宋体"/>
      <family val="3"/>
      <charset val="134"/>
    </font>
    <font>
      <sz val="12"/>
      <name val="宋体"/>
      <family val="3"/>
      <charset val="134"/>
      <scheme val="minor"/>
    </font>
    <font>
      <sz val="10"/>
      <color theme="1"/>
      <name val="宋体"/>
      <family val="2"/>
      <charset val="134"/>
      <scheme val="minor"/>
    </font>
    <font>
      <sz val="10.5"/>
      <name val="宋体"/>
      <family val="3"/>
      <charset val="134"/>
    </font>
    <font>
      <sz val="10"/>
      <color rgb="FF000000"/>
      <name val="Arial Unicode MS"/>
      <family val="2"/>
      <charset val="134"/>
    </font>
    <font>
      <sz val="10"/>
      <name val="Arial Unicode MS"/>
      <family val="2"/>
      <charset val="134"/>
    </font>
    <font>
      <sz val="10"/>
      <color theme="1"/>
      <name val="Arial Unicode MS"/>
      <family val="2"/>
      <charset val="134"/>
    </font>
    <font>
      <sz val="11"/>
      <color rgb="FF000000"/>
      <name val="宋体"/>
      <family val="3"/>
      <charset val="134"/>
      <scheme val="minor"/>
    </font>
    <font>
      <sz val="10"/>
      <color rgb="FF000000"/>
      <name val="宋体"/>
      <family val="3"/>
      <charset val="134"/>
      <scheme val="major"/>
    </font>
    <font>
      <sz val="10"/>
      <color rgb="FF000000"/>
      <name val="宋体"/>
      <family val="3"/>
      <charset val="134"/>
    </font>
    <font>
      <sz val="6"/>
      <name val="宋体"/>
      <family val="3"/>
      <charset val="134"/>
    </font>
    <font>
      <sz val="10"/>
      <color rgb="FFFF0000"/>
      <name val="宋体"/>
      <family val="3"/>
      <charset val="134"/>
    </font>
    <font>
      <sz val="11"/>
      <color rgb="FFFF0000"/>
      <name val="Tahoma"/>
      <family val="2"/>
    </font>
    <font>
      <sz val="11"/>
      <color rgb="FF00B0F0"/>
      <name val="Tahoma"/>
      <family val="2"/>
    </font>
    <font>
      <b/>
      <sz val="10"/>
      <name val="宋体"/>
      <family val="3"/>
      <charset val="134"/>
      <scheme val="minor"/>
    </font>
    <font>
      <sz val="8"/>
      <name val="宋体"/>
      <family val="3"/>
      <charset val="134"/>
      <scheme val="minor"/>
    </font>
    <font>
      <sz val="10"/>
      <color indexed="8"/>
      <name val="宋体"/>
      <family val="3"/>
      <charset val="134"/>
    </font>
    <font>
      <sz val="6"/>
      <name val="宋体"/>
      <family val="3"/>
      <charset val="134"/>
      <scheme val="minor"/>
    </font>
    <font>
      <sz val="10"/>
      <color indexed="8"/>
      <name val="宋体"/>
      <family val="3"/>
      <charset val="134"/>
      <scheme val="minor"/>
    </font>
    <font>
      <sz val="11"/>
      <color rgb="FFFF0000"/>
      <name val="宋体"/>
      <family val="3"/>
      <charset val="134"/>
    </font>
    <font>
      <sz val="11"/>
      <color rgb="FF00B0F0"/>
      <name val="宋体"/>
      <family val="3"/>
      <charset val="134"/>
    </font>
    <font>
      <sz val="8"/>
      <name val="宋体"/>
      <family val="3"/>
      <charset val="134"/>
    </font>
    <font>
      <sz val="9"/>
      <color theme="1"/>
      <name val="宋体"/>
      <family val="3"/>
      <charset val="134"/>
      <scheme val="minor"/>
    </font>
    <font>
      <sz val="10"/>
      <color rgb="FF000000"/>
      <name val="宋体"/>
      <family val="3"/>
      <charset val="134"/>
      <scheme val="minor"/>
    </font>
    <font>
      <sz val="11"/>
      <color indexed="8"/>
      <name val="Arial"/>
      <family val="2"/>
    </font>
    <font>
      <sz val="8"/>
      <name val="MS Sans Serif"/>
      <family val="2"/>
    </font>
    <font>
      <sz val="12"/>
      <color rgb="FF000000"/>
      <name val="宋体"/>
      <family val="3"/>
      <charset val="134"/>
    </font>
    <font>
      <sz val="12"/>
      <color rgb="FFFF0000"/>
      <name val="宋体"/>
      <family val="3"/>
      <charset val="134"/>
    </font>
    <font>
      <sz val="16"/>
      <name val="Tahoma"/>
      <family val="2"/>
      <charset val="134"/>
    </font>
    <font>
      <sz val="9"/>
      <color indexed="8"/>
      <name val="宋体"/>
      <family val="3"/>
      <charset val="134"/>
    </font>
    <font>
      <sz val="10"/>
      <color theme="1"/>
      <name val="Tahoma"/>
      <family val="2"/>
      <charset val="134"/>
    </font>
    <font>
      <sz val="9"/>
      <color indexed="8"/>
      <name val="仿宋_GB2312"/>
      <family val="3"/>
      <charset val="134"/>
    </font>
    <font>
      <sz val="12"/>
      <color indexed="8"/>
      <name val="仿宋_GB2312"/>
      <family val="3"/>
      <charset val="134"/>
    </font>
    <font>
      <sz val="12"/>
      <color rgb="FF000000"/>
      <name val="宋体"/>
      <family val="3"/>
      <charset val="134"/>
      <scheme val="minor"/>
    </font>
    <font>
      <sz val="14"/>
      <color indexed="8"/>
      <name val="仿宋_GB2312"/>
      <family val="3"/>
      <charset val="134"/>
    </font>
    <font>
      <b/>
      <sz val="11"/>
      <color rgb="FF000000"/>
      <name val="宋体"/>
      <family val="3"/>
      <charset val="134"/>
    </font>
    <font>
      <b/>
      <sz val="11"/>
      <color rgb="FF000000"/>
      <name val="ˎ̥"/>
      <family val="1"/>
    </font>
    <font>
      <sz val="16"/>
      <name val="Tahoma"/>
      <family val="2"/>
    </font>
    <font>
      <sz val="10"/>
      <name val="Arial Unicode MS"/>
      <family val="2"/>
    </font>
    <font>
      <sz val="10"/>
      <color rgb="FF000000"/>
      <name val="Calibri"/>
      <family val="2"/>
    </font>
    <font>
      <sz val="12"/>
      <color theme="1"/>
      <name val="宋体"/>
      <family val="3"/>
      <charset val="134"/>
      <scheme val="minor"/>
    </font>
    <font>
      <b/>
      <sz val="9"/>
      <name val="宋体"/>
      <family val="3"/>
      <charset val="134"/>
    </font>
    <font>
      <sz val="12"/>
      <name val="宋体"/>
      <family val="3"/>
      <charset val="134"/>
      <scheme val="major"/>
    </font>
    <font>
      <sz val="12"/>
      <color theme="1"/>
      <name val="宋体"/>
      <family val="3"/>
      <charset val="134"/>
      <scheme val="major"/>
    </font>
    <font>
      <sz val="36"/>
      <name val="宋体"/>
      <family val="3"/>
      <charset val="134"/>
      <scheme val="major"/>
    </font>
    <font>
      <sz val="36"/>
      <color theme="1"/>
      <name val="宋体"/>
      <family val="3"/>
      <charset val="134"/>
      <scheme val="major"/>
    </font>
    <font>
      <sz val="26"/>
      <name val="宋体"/>
      <family val="3"/>
      <charset val="134"/>
      <scheme val="major"/>
    </font>
    <font>
      <sz val="26"/>
      <color theme="1"/>
      <name val="宋体"/>
      <family val="3"/>
      <charset val="134"/>
      <scheme val="major"/>
    </font>
    <font>
      <b/>
      <sz val="12"/>
      <name val="宋体"/>
      <family val="3"/>
      <charset val="134"/>
      <scheme val="major"/>
    </font>
    <font>
      <sz val="12"/>
      <color indexed="8"/>
      <name val="宋体"/>
      <family val="3"/>
      <charset val="134"/>
      <scheme val="minor"/>
    </font>
    <font>
      <sz val="12"/>
      <name val="新宋体"/>
      <family val="3"/>
      <charset val="134"/>
    </font>
    <font>
      <sz val="12"/>
      <color theme="1"/>
      <name val="新宋体"/>
      <family val="3"/>
      <charset val="134"/>
    </font>
    <font>
      <sz val="12"/>
      <color theme="1"/>
      <name val="Tahoma"/>
      <family val="2"/>
    </font>
    <font>
      <b/>
      <sz val="12"/>
      <name val="宋体"/>
      <family val="3"/>
      <charset val="134"/>
      <scheme val="minor"/>
    </font>
    <font>
      <sz val="12"/>
      <name val="Tahoma"/>
      <family val="2"/>
    </font>
    <font>
      <sz val="12"/>
      <color rgb="FF000000"/>
      <name val="宋体"/>
      <family val="3"/>
      <charset val="134"/>
      <scheme val="major"/>
    </font>
    <font>
      <b/>
      <sz val="12"/>
      <color rgb="FF000000"/>
      <name val="宋体"/>
      <family val="3"/>
      <charset val="134"/>
      <scheme val="minor"/>
    </font>
    <font>
      <b/>
      <sz val="12"/>
      <color theme="1"/>
      <name val="宋体"/>
      <family val="3"/>
      <charset val="134"/>
      <scheme val="minor"/>
    </font>
    <font>
      <sz val="11"/>
      <color theme="1"/>
      <name val="黑体"/>
      <family val="3"/>
      <charset val="134"/>
    </font>
    <font>
      <sz val="11"/>
      <color rgb="FF000000"/>
      <name val="Times New Roman"/>
      <family val="1"/>
    </font>
    <font>
      <sz val="12"/>
      <color rgb="FF000000"/>
      <name val="Times New Roman"/>
      <family val="1"/>
    </font>
    <font>
      <sz val="12"/>
      <color rgb="FF333333"/>
      <name val="宋体"/>
      <family val="3"/>
      <charset val="134"/>
      <scheme val="minor"/>
    </font>
    <font>
      <sz val="11"/>
      <color indexed="8"/>
      <name val="宋体"/>
      <family val="3"/>
      <charset val="134"/>
      <scheme val="minor"/>
    </font>
    <font>
      <sz val="11"/>
      <name val="宋体"/>
      <family val="3"/>
      <charset val="134"/>
      <scheme val="major"/>
    </font>
    <font>
      <sz val="11"/>
      <color rgb="FF000000"/>
      <name val="宋体"/>
      <family val="3"/>
      <charset val="134"/>
      <scheme val="major"/>
    </font>
    <font>
      <b/>
      <sz val="12"/>
      <color rgb="FFFF0000"/>
      <name val="宋体"/>
      <family val="3"/>
      <charset val="134"/>
      <scheme val="major"/>
    </font>
    <font>
      <b/>
      <sz val="12"/>
      <color theme="1"/>
      <name val="宋体"/>
      <family val="3"/>
      <charset val="134"/>
      <scheme val="major"/>
    </font>
    <font>
      <sz val="20"/>
      <color theme="1"/>
      <name val="宋体"/>
      <family val="3"/>
      <charset val="134"/>
      <scheme val="major"/>
    </font>
    <font>
      <sz val="20"/>
      <name val="宋体"/>
      <family val="3"/>
      <charset val="134"/>
      <scheme val="major"/>
    </font>
    <font>
      <sz val="10"/>
      <color indexed="8"/>
      <name val="宋体"/>
      <family val="3"/>
      <charset val="134"/>
      <scheme val="major"/>
    </font>
    <font>
      <sz val="10"/>
      <color indexed="0"/>
      <name val="宋体"/>
      <family val="3"/>
      <charset val="134"/>
      <scheme val="major"/>
    </font>
    <font>
      <sz val="10"/>
      <color rgb="FFFF0000"/>
      <name val="宋体"/>
      <family val="3"/>
      <charset val="134"/>
      <scheme val="major"/>
    </font>
    <font>
      <vertAlign val="superscript"/>
      <sz val="10"/>
      <name val="宋体"/>
      <family val="3"/>
      <charset val="134"/>
      <scheme val="major"/>
    </font>
    <font>
      <b/>
      <sz val="10"/>
      <color theme="1"/>
      <name val="宋体"/>
      <family val="3"/>
      <charset val="134"/>
      <scheme val="major"/>
    </font>
    <font>
      <sz val="9"/>
      <color indexed="8"/>
      <name val="新宋体"/>
      <family val="3"/>
      <charset val="134"/>
    </font>
    <font>
      <b/>
      <sz val="9"/>
      <color indexed="81"/>
      <name val="宋体"/>
      <family val="3"/>
      <charset val="134"/>
    </font>
    <font>
      <sz val="9"/>
      <color indexed="81"/>
      <name val="宋体"/>
      <family val="3"/>
      <charset val="134"/>
    </font>
  </fonts>
  <fills count="223">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
      <patternFill patternType="solid">
        <fgColor rgb="FFF2F2F2"/>
        <bgColor indexed="64"/>
      </patternFill>
    </fill>
    <fill>
      <patternFill patternType="solid">
        <fgColor rgb="FFFFCC99"/>
        <bgColor indexed="64"/>
      </patternFill>
    </fill>
    <fill>
      <patternFill patternType="solid">
        <fgColor theme="8" tint="0.39994506668294322"/>
        <bgColor indexed="64"/>
      </patternFill>
    </fill>
    <fill>
      <patternFill patternType="solid">
        <fgColor rgb="FFFFC7CE"/>
        <bgColor indexed="64"/>
      </patternFill>
    </fill>
    <fill>
      <patternFill patternType="solid">
        <fgColor theme="6" tint="0.79995117038483843"/>
        <bgColor indexed="64"/>
      </patternFill>
    </fill>
    <fill>
      <patternFill patternType="solid">
        <fgColor theme="4"/>
        <bgColor indexed="64"/>
      </patternFill>
    </fill>
    <fill>
      <patternFill patternType="solid">
        <fgColor theme="6" tint="0.59999389629810485"/>
        <bgColor indexed="64"/>
      </patternFill>
    </fill>
    <fill>
      <patternFill patternType="solid">
        <fgColor theme="9"/>
        <bgColor indexed="64"/>
      </patternFill>
    </fill>
    <fill>
      <patternFill patternType="solid">
        <fgColor theme="9" tint="0.79995117038483843"/>
        <bgColor indexed="64"/>
      </patternFill>
    </fill>
    <fill>
      <patternFill patternType="solid">
        <fgColor theme="6" tint="0.39994506668294322"/>
        <bgColor indexed="64"/>
      </patternFill>
    </fill>
    <fill>
      <patternFill patternType="solid">
        <fgColor rgb="FFFFFFCC"/>
        <bgColor indexed="64"/>
      </patternFill>
    </fill>
    <fill>
      <patternFill patternType="solid">
        <fgColor theme="5" tint="0.39994506668294322"/>
        <bgColor indexed="64"/>
      </patternFill>
    </fill>
    <fill>
      <patternFill patternType="solid">
        <fgColor rgb="FFA5A5A5"/>
        <bgColor indexed="64"/>
      </patternFill>
    </fill>
    <fill>
      <patternFill patternType="solid">
        <fgColor theme="9" tint="0.59999389629810485"/>
        <bgColor indexed="64"/>
      </patternFill>
    </fill>
    <fill>
      <patternFill patternType="solid">
        <fgColor theme="4" tint="0.39994506668294322"/>
        <bgColor indexed="64"/>
      </patternFill>
    </fill>
    <fill>
      <patternFill patternType="solid">
        <fgColor theme="4" tint="0.79995117038483843"/>
        <bgColor indexed="64"/>
      </patternFill>
    </fill>
    <fill>
      <patternFill patternType="solid">
        <fgColor theme="7" tint="0.39994506668294322"/>
        <bgColor indexed="64"/>
      </patternFill>
    </fill>
    <fill>
      <patternFill patternType="solid">
        <fgColor theme="7" tint="0.79995117038483843"/>
        <bgColor indexed="64"/>
      </patternFill>
    </fill>
    <fill>
      <patternFill patternType="solid">
        <fgColor theme="5"/>
        <bgColor indexed="64"/>
      </patternFill>
    </fill>
    <fill>
      <patternFill patternType="solid">
        <fgColor rgb="FFFFEB9C"/>
        <bgColor indexed="64"/>
      </patternFill>
    </fill>
    <fill>
      <patternFill patternType="solid">
        <fgColor rgb="FFC6EFCE"/>
        <bgColor indexed="64"/>
      </patternFill>
    </fill>
    <fill>
      <patternFill patternType="solid">
        <fgColor theme="8" tint="0.79995117038483843"/>
        <bgColor indexed="64"/>
      </patternFill>
    </fill>
    <fill>
      <patternFill patternType="solid">
        <fgColor theme="4" tint="0.59999389629810485"/>
        <bgColor indexed="64"/>
      </patternFill>
    </fill>
    <fill>
      <patternFill patternType="solid">
        <fgColor theme="9" tint="0.39994506668294322"/>
        <bgColor indexed="64"/>
      </patternFill>
    </fill>
    <fill>
      <patternFill patternType="solid">
        <fgColor theme="7" tint="0.59999389629810485"/>
        <bgColor indexed="64"/>
      </patternFill>
    </fill>
    <fill>
      <patternFill patternType="solid">
        <fgColor theme="5" tint="0.79995117038483843"/>
        <bgColor indexed="64"/>
      </patternFill>
    </fill>
    <fill>
      <patternFill patternType="solid">
        <fgColor theme="8" tint="0.59999389629810485"/>
        <bgColor indexed="64"/>
      </patternFill>
    </fill>
    <fill>
      <patternFill patternType="solid">
        <fgColor theme="5" tint="0.5999938962981048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0"/>
        <bgColor indexed="64"/>
      </patternFill>
    </fill>
    <fill>
      <patternFill patternType="solid">
        <fgColor indexed="9"/>
        <bgColor indexed="64"/>
      </patternFill>
    </fill>
    <fill>
      <patternFill patternType="solid">
        <fgColor rgb="FFFFFFFF"/>
        <bgColor indexed="64"/>
      </patternFill>
    </fill>
    <fill>
      <patternFill patternType="solid">
        <fgColor indexed="10"/>
        <bgColor indexed="64"/>
      </patternFill>
    </fill>
    <fill>
      <patternFill patternType="solid">
        <fgColor indexed="42"/>
        <bgColor indexed="64"/>
      </patternFill>
    </fill>
    <fill>
      <patternFill patternType="solid">
        <fgColor indexed="45"/>
        <bgColor indexed="64"/>
      </patternFill>
    </fill>
    <fill>
      <patternFill patternType="solid">
        <fgColor indexed="47"/>
        <bgColor indexed="64"/>
      </patternFill>
    </fill>
    <fill>
      <patternFill patternType="solid">
        <fgColor indexed="49"/>
        <bgColor indexed="64"/>
      </patternFill>
    </fill>
    <fill>
      <patternFill patternType="solid">
        <fgColor indexed="22"/>
        <bgColor indexed="64"/>
      </patternFill>
    </fill>
    <fill>
      <patternFill patternType="solid">
        <fgColor indexed="11"/>
        <bgColor indexed="64"/>
      </patternFill>
    </fill>
    <fill>
      <patternFill patternType="solid">
        <fgColor indexed="26"/>
        <bgColor indexed="64"/>
      </patternFill>
    </fill>
    <fill>
      <patternFill patternType="solid">
        <fgColor indexed="29"/>
        <bgColor indexed="64"/>
      </patternFill>
    </fill>
    <fill>
      <patternFill patternType="solid">
        <fgColor indexed="30"/>
        <bgColor indexed="64"/>
      </patternFill>
    </fill>
    <fill>
      <patternFill patternType="solid">
        <fgColor indexed="36"/>
        <bgColor indexed="64"/>
      </patternFill>
    </fill>
    <fill>
      <patternFill patternType="solid">
        <fgColor indexed="55"/>
        <bgColor indexed="64"/>
      </patternFill>
    </fill>
    <fill>
      <patternFill patternType="solid">
        <fgColor indexed="43"/>
        <bgColor indexed="64"/>
      </patternFill>
    </fill>
    <fill>
      <patternFill patternType="solid">
        <fgColor indexed="27"/>
        <bgColor indexed="64"/>
      </patternFill>
    </fill>
    <fill>
      <patternFill patternType="solid">
        <fgColor indexed="62"/>
        <bgColor indexed="64"/>
      </patternFill>
    </fill>
    <fill>
      <patternFill patternType="solid">
        <fgColor indexed="31"/>
        <bgColor indexed="64"/>
      </patternFill>
    </fill>
    <fill>
      <patternFill patternType="solid">
        <fgColor indexed="44"/>
        <bgColor indexed="64"/>
      </patternFill>
    </fill>
    <fill>
      <patternFill patternType="solid">
        <fgColor indexed="57"/>
        <bgColor indexed="64"/>
      </patternFill>
    </fill>
    <fill>
      <patternFill patternType="solid">
        <fgColor indexed="46"/>
        <bgColor indexed="64"/>
      </patternFill>
    </fill>
    <fill>
      <patternFill patternType="solid">
        <fgColor indexed="53"/>
        <bgColor indexed="64"/>
      </patternFill>
    </fill>
    <fill>
      <patternFill patternType="solid">
        <fgColor indexed="51"/>
        <bgColor indexed="64"/>
      </patternFill>
    </fill>
    <fill>
      <patternFill patternType="solid">
        <fgColor indexed="52"/>
        <bgColor indexed="64"/>
      </patternFill>
    </fill>
    <fill>
      <patternFill patternType="solid">
        <fgColor indexed="54"/>
        <bgColor indexed="64"/>
      </patternFill>
    </fill>
    <fill>
      <patternFill patternType="gray0625"/>
    </fill>
    <fill>
      <patternFill patternType="lightUp">
        <fgColor indexed="9"/>
        <bgColor indexed="55"/>
      </patternFill>
    </fill>
    <fill>
      <patternFill patternType="lightUp">
        <fgColor indexed="9"/>
        <bgColor indexed="29"/>
      </patternFill>
    </fill>
    <fill>
      <patternFill patternType="solid">
        <fgColor indexed="25"/>
        <bgColor indexed="64"/>
      </patternFill>
    </fill>
    <fill>
      <patternFill patternType="solid">
        <fgColor indexed="13"/>
        <bgColor indexed="64"/>
      </patternFill>
    </fill>
    <fill>
      <patternFill patternType="solid">
        <fgColor indexed="15"/>
        <bgColor indexed="64"/>
      </patternFill>
    </fill>
    <fill>
      <patternFill patternType="solid">
        <fgColor indexed="12"/>
        <bgColor indexed="64"/>
      </patternFill>
    </fill>
    <fill>
      <patternFill patternType="mediumGray">
        <fgColor indexed="22"/>
      </patternFill>
    </fill>
    <fill>
      <patternFill patternType="lightUp">
        <fgColor indexed="9"/>
        <bgColor indexed="22"/>
      </patternFill>
    </fill>
    <fill>
      <patternFill patternType="solid">
        <fgColor indexed="9"/>
      </patternFill>
    </fill>
    <fill>
      <patternFill patternType="solid">
        <fgColor indexed="31"/>
      </patternFill>
    </fill>
    <fill>
      <patternFill patternType="solid">
        <fgColor indexed="47"/>
      </patternFill>
    </fill>
    <fill>
      <patternFill patternType="solid">
        <fgColor indexed="45"/>
      </patternFill>
    </fill>
    <fill>
      <patternFill patternType="solid">
        <fgColor indexed="26"/>
      </patternFill>
    </fill>
    <fill>
      <patternFill patternType="solid">
        <fgColor indexed="42"/>
      </patternFill>
    </fill>
    <fill>
      <patternFill patternType="solid">
        <fgColor indexed="46"/>
      </patternFill>
    </fill>
    <fill>
      <patternFill patternType="solid">
        <fgColor indexed="27"/>
      </patternFill>
    </fill>
    <fill>
      <patternFill patternType="solid">
        <fgColor indexed="22"/>
      </patternFill>
    </fill>
    <fill>
      <patternFill patternType="solid">
        <fgColor indexed="44"/>
      </patternFill>
    </fill>
    <fill>
      <patternFill patternType="solid">
        <fgColor indexed="29"/>
      </patternFill>
    </fill>
    <fill>
      <patternFill patternType="solid">
        <fgColor indexed="43"/>
      </patternFill>
    </fill>
    <fill>
      <patternFill patternType="solid">
        <fgColor indexed="11"/>
      </patternFill>
    </fill>
    <fill>
      <patternFill patternType="solid">
        <fgColor indexed="51"/>
      </patternFill>
    </fill>
    <fill>
      <patternFill patternType="solid">
        <fgColor indexed="49"/>
      </patternFill>
    </fill>
    <fill>
      <patternFill patternType="solid">
        <fgColor indexed="30"/>
      </patternFill>
    </fill>
    <fill>
      <patternFill patternType="solid">
        <fgColor indexed="36"/>
      </patternFill>
    </fill>
    <fill>
      <patternFill patternType="solid">
        <fgColor indexed="52"/>
      </patternFill>
    </fill>
    <fill>
      <patternFill patternType="solid">
        <fgColor indexed="57"/>
      </patternFill>
    </fill>
    <fill>
      <patternFill patternType="solid">
        <fgColor indexed="31"/>
        <bgColor indexed="31"/>
      </patternFill>
    </fill>
    <fill>
      <patternFill patternType="solid">
        <fgColor indexed="44"/>
        <bgColor indexed="44"/>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42"/>
        <bgColor indexed="42"/>
      </patternFill>
    </fill>
    <fill>
      <patternFill patternType="solid">
        <fgColor indexed="27"/>
        <bgColor indexed="27"/>
      </patternFill>
    </fill>
    <fill>
      <patternFill patternType="solid">
        <fgColor indexed="47"/>
        <bgColor indexed="47"/>
      </patternFill>
    </fill>
    <fill>
      <patternFill patternType="solid">
        <fgColor indexed="15"/>
      </patternFill>
    </fill>
    <fill>
      <patternFill patternType="solid">
        <fgColor indexed="12"/>
      </patternFill>
    </fill>
    <fill>
      <patternFill patternType="solid">
        <fgColor indexed="9"/>
        <bgColor indexed="9"/>
      </patternFill>
    </fill>
    <fill>
      <patternFill patternType="solid">
        <fgColor indexed="45"/>
        <bgColor indexed="45"/>
      </patternFill>
    </fill>
    <fill>
      <patternFill patternType="solid">
        <fgColor indexed="55"/>
      </patternFill>
    </fill>
    <fill>
      <patternFill patternType="solid">
        <fgColor indexed="62"/>
      </patternFill>
    </fill>
    <fill>
      <patternFill patternType="solid">
        <fgColor indexed="10"/>
      </patternFill>
    </fill>
    <fill>
      <patternFill patternType="solid">
        <fgColor indexed="54"/>
      </patternFill>
    </fill>
    <fill>
      <patternFill patternType="solid">
        <fgColor indexed="53"/>
      </patternFill>
    </fill>
    <fill>
      <patternFill patternType="solid">
        <fgColor theme="7" tint="0.79992065187536243"/>
        <bgColor indexed="64"/>
      </patternFill>
    </fill>
    <fill>
      <patternFill patternType="solid">
        <fgColor theme="6" tint="0.39991454817346722"/>
        <bgColor indexed="64"/>
      </patternFill>
    </fill>
    <fill>
      <patternFill patternType="solid">
        <fgColor theme="5" tint="0.39991454817346722"/>
        <bgColor indexed="64"/>
      </patternFill>
    </fill>
    <fill>
      <patternFill patternType="solid">
        <fgColor theme="7" tint="0.39991454817346722"/>
        <bgColor indexed="64"/>
      </patternFill>
    </fill>
    <fill>
      <patternFill patternType="solid">
        <fgColor theme="4" tint="0.79992065187536243"/>
        <bgColor indexed="64"/>
      </patternFill>
    </fill>
    <fill>
      <patternFill patternType="solid">
        <fgColor theme="9" tint="0.79992065187536243"/>
        <bgColor indexed="64"/>
      </patternFill>
    </fill>
    <fill>
      <patternFill patternType="solid">
        <fgColor theme="8" tint="0.79992065187536243"/>
        <bgColor indexed="64"/>
      </patternFill>
    </fill>
    <fill>
      <patternFill patternType="solid">
        <fgColor theme="6" tint="0.79992065187536243"/>
        <bgColor indexed="64"/>
      </patternFill>
    </fill>
    <fill>
      <patternFill patternType="solid">
        <fgColor theme="8" tint="0.39991454817346722"/>
        <bgColor indexed="64"/>
      </patternFill>
    </fill>
    <fill>
      <patternFill patternType="solid">
        <fgColor theme="4" tint="0.39991454817346722"/>
        <bgColor indexed="64"/>
      </patternFill>
    </fill>
    <fill>
      <patternFill patternType="solid">
        <fgColor theme="5" tint="0.79992065187536243"/>
        <bgColor indexed="64"/>
      </patternFill>
    </fill>
    <fill>
      <patternFill patternType="solid">
        <fgColor theme="9" tint="0.39991454817346722"/>
        <bgColor indexed="64"/>
      </patternFill>
    </fill>
    <fill>
      <patternFill patternType="solid">
        <fgColor theme="9" tint="0.79989013336588644"/>
        <bgColor indexed="64"/>
      </patternFill>
    </fill>
    <fill>
      <patternFill patternType="solid">
        <fgColor theme="4" tint="0.39988402966399123"/>
        <bgColor indexed="64"/>
      </patternFill>
    </fill>
    <fill>
      <patternFill patternType="solid">
        <fgColor theme="5" tint="0.39988402966399123"/>
        <bgColor indexed="64"/>
      </patternFill>
    </fill>
    <fill>
      <patternFill patternType="solid">
        <fgColor theme="7" tint="0.39988402966399123"/>
        <bgColor indexed="64"/>
      </patternFill>
    </fill>
    <fill>
      <patternFill patternType="solid">
        <fgColor theme="6" tint="0.39988402966399123"/>
        <bgColor indexed="64"/>
      </patternFill>
    </fill>
    <fill>
      <patternFill patternType="solid">
        <fgColor theme="6" tint="0.79989013336588644"/>
        <bgColor indexed="64"/>
      </patternFill>
    </fill>
    <fill>
      <patternFill patternType="solid">
        <fgColor theme="9" tint="0.39988402966399123"/>
        <bgColor indexed="64"/>
      </patternFill>
    </fill>
    <fill>
      <patternFill patternType="solid">
        <fgColor theme="7" tint="0.79989013336588644"/>
        <bgColor indexed="64"/>
      </patternFill>
    </fill>
    <fill>
      <patternFill patternType="solid">
        <fgColor theme="4" tint="0.79989013336588644"/>
        <bgColor indexed="64"/>
      </patternFill>
    </fill>
    <fill>
      <patternFill patternType="solid">
        <fgColor theme="8" tint="0.79989013336588644"/>
        <bgColor indexed="64"/>
      </patternFill>
    </fill>
    <fill>
      <patternFill patternType="solid">
        <fgColor theme="5" tint="0.79989013336588644"/>
        <bgColor indexed="64"/>
      </patternFill>
    </fill>
    <fill>
      <patternFill patternType="solid">
        <fgColor theme="8" tint="0.39988402966399123"/>
        <bgColor indexed="64"/>
      </patternFill>
    </fill>
    <fill>
      <patternFill patternType="solid">
        <fgColor theme="4" tint="0.79982909634693444"/>
        <bgColor indexed="64"/>
      </patternFill>
    </fill>
    <fill>
      <patternFill patternType="solid">
        <fgColor theme="7" tint="0.79982909634693444"/>
        <bgColor indexed="64"/>
      </patternFill>
    </fill>
    <fill>
      <patternFill patternType="solid">
        <fgColor theme="5" tint="0.39985351115451523"/>
        <bgColor indexed="64"/>
      </patternFill>
    </fill>
    <fill>
      <patternFill patternType="solid">
        <fgColor theme="4" tint="0.79979857783745845"/>
        <bgColor indexed="64"/>
      </patternFill>
    </fill>
    <fill>
      <patternFill patternType="solid">
        <fgColor theme="7" tint="0.39979247413556324"/>
        <bgColor indexed="64"/>
      </patternFill>
    </fill>
    <fill>
      <patternFill patternType="solid">
        <fgColor theme="5" tint="0.79979857783745845"/>
        <bgColor indexed="64"/>
      </patternFill>
    </fill>
    <fill>
      <patternFill patternType="solid">
        <fgColor theme="5" tint="0.79985961485641044"/>
        <bgColor indexed="64"/>
      </patternFill>
    </fill>
    <fill>
      <patternFill patternType="solid">
        <fgColor theme="9" tint="0.79982909634693444"/>
        <bgColor indexed="64"/>
      </patternFill>
    </fill>
    <fill>
      <patternFill patternType="solid">
        <fgColor theme="9" tint="0.79985961485641044"/>
        <bgColor indexed="64"/>
      </patternFill>
    </fill>
    <fill>
      <patternFill patternType="solid">
        <fgColor theme="6" tint="0.79982909634693444"/>
        <bgColor indexed="64"/>
      </patternFill>
    </fill>
    <fill>
      <patternFill patternType="solid">
        <fgColor theme="4" tint="0.79985961485641044"/>
        <bgColor indexed="64"/>
      </patternFill>
    </fill>
    <fill>
      <patternFill patternType="solid">
        <fgColor theme="6" tint="0.79985961485641044"/>
        <bgColor indexed="64"/>
      </patternFill>
    </fill>
    <fill>
      <patternFill patternType="solid">
        <fgColor theme="8" tint="0.79985961485641044"/>
        <bgColor indexed="64"/>
      </patternFill>
    </fill>
    <fill>
      <patternFill patternType="solid">
        <fgColor theme="7" tint="0.79979857783745845"/>
        <bgColor indexed="64"/>
      </patternFill>
    </fill>
    <fill>
      <patternFill patternType="solid">
        <fgColor theme="6" tint="0.79979857783745845"/>
        <bgColor indexed="64"/>
      </patternFill>
    </fill>
    <fill>
      <patternFill patternType="solid">
        <fgColor theme="5" tint="0.79982909634693444"/>
        <bgColor indexed="64"/>
      </patternFill>
    </fill>
    <fill>
      <patternFill patternType="solid">
        <fgColor theme="7" tint="0.79985961485641044"/>
        <bgColor indexed="64"/>
      </patternFill>
    </fill>
    <fill>
      <patternFill patternType="solid">
        <fgColor theme="7" tint="0.39982299264503923"/>
        <bgColor indexed="64"/>
      </patternFill>
    </fill>
    <fill>
      <patternFill patternType="solid">
        <fgColor theme="9" tint="0.39979247413556324"/>
        <bgColor indexed="64"/>
      </patternFill>
    </fill>
    <fill>
      <patternFill patternType="solid">
        <fgColor theme="9" tint="0.79979857783745845"/>
        <bgColor indexed="64"/>
      </patternFill>
    </fill>
    <fill>
      <patternFill patternType="solid">
        <fgColor theme="8" tint="0.79982909634693444"/>
        <bgColor indexed="64"/>
      </patternFill>
    </fill>
    <fill>
      <patternFill patternType="solid">
        <fgColor theme="4" tint="0.39982299264503923"/>
        <bgColor indexed="64"/>
      </patternFill>
    </fill>
    <fill>
      <patternFill patternType="solid">
        <fgColor theme="9" tint="0.39985351115451523"/>
        <bgColor indexed="64"/>
      </patternFill>
    </fill>
    <fill>
      <patternFill patternType="solid">
        <fgColor theme="8" tint="0.79979857783745845"/>
        <bgColor indexed="64"/>
      </patternFill>
    </fill>
    <fill>
      <patternFill patternType="solid">
        <fgColor theme="6" tint="0.39979247413556324"/>
        <bgColor indexed="64"/>
      </patternFill>
    </fill>
    <fill>
      <patternFill patternType="solid">
        <fgColor theme="6" tint="0.39982299264503923"/>
        <bgColor indexed="64"/>
      </patternFill>
    </fill>
    <fill>
      <patternFill patternType="solid">
        <fgColor theme="4" tint="0.39985351115451523"/>
        <bgColor indexed="64"/>
      </patternFill>
    </fill>
    <fill>
      <patternFill patternType="solid">
        <fgColor theme="5" tint="0.39982299264503923"/>
        <bgColor indexed="64"/>
      </patternFill>
    </fill>
    <fill>
      <patternFill patternType="solid">
        <fgColor theme="9" tint="0.39982299264503923"/>
        <bgColor indexed="64"/>
      </patternFill>
    </fill>
    <fill>
      <patternFill patternType="solid">
        <fgColor theme="8" tint="0.39982299264503923"/>
        <bgColor indexed="64"/>
      </patternFill>
    </fill>
    <fill>
      <patternFill patternType="solid">
        <fgColor theme="8" tint="0.39985351115451523"/>
        <bgColor indexed="64"/>
      </patternFill>
    </fill>
    <fill>
      <patternFill patternType="solid">
        <fgColor theme="7" tint="0.39985351115451523"/>
        <bgColor indexed="64"/>
      </patternFill>
    </fill>
    <fill>
      <patternFill patternType="solid">
        <fgColor theme="6" tint="0.39985351115451523"/>
        <bgColor indexed="64"/>
      </patternFill>
    </fill>
    <fill>
      <patternFill patternType="solid">
        <fgColor theme="4" tint="0.39979247413556324"/>
        <bgColor indexed="64"/>
      </patternFill>
    </fill>
    <fill>
      <patternFill patternType="solid">
        <fgColor theme="5" tint="0.39979247413556324"/>
        <bgColor indexed="64"/>
      </patternFill>
    </fill>
    <fill>
      <patternFill patternType="solid">
        <fgColor theme="8" tint="0.39979247413556324"/>
        <bgColor indexed="64"/>
      </patternFill>
    </fill>
    <fill>
      <patternFill patternType="solid">
        <fgColor rgb="FF0070C0"/>
        <bgColor indexed="64"/>
      </patternFill>
    </fill>
    <fill>
      <patternFill patternType="solid">
        <fgColor rgb="FFC00000"/>
        <bgColor indexed="64"/>
      </patternFill>
    </fill>
    <fill>
      <patternFill patternType="solid">
        <fgColor rgb="FF92D050"/>
        <bgColor indexed="64"/>
      </patternFill>
    </fill>
    <fill>
      <patternFill patternType="solid">
        <fgColor theme="8" tint="0.79976805932798245"/>
        <bgColor indexed="64"/>
      </patternFill>
    </fill>
    <fill>
      <patternFill patternType="solid">
        <fgColor theme="5" tint="0.79973754081850645"/>
        <bgColor indexed="64"/>
      </patternFill>
    </fill>
    <fill>
      <patternFill patternType="solid">
        <fgColor theme="7" tint="0.39976195562608724"/>
        <bgColor indexed="64"/>
      </patternFill>
    </fill>
    <fill>
      <patternFill patternType="solid">
        <fgColor theme="5" tint="0.79976805932798245"/>
        <bgColor indexed="64"/>
      </patternFill>
    </fill>
    <fill>
      <patternFill patternType="solid">
        <fgColor theme="9" tint="0.39976195562608724"/>
        <bgColor indexed="64"/>
      </patternFill>
    </fill>
    <fill>
      <patternFill patternType="solid">
        <fgColor theme="8" tint="0.39973143711661124"/>
        <bgColor indexed="64"/>
      </patternFill>
    </fill>
    <fill>
      <patternFill patternType="solid">
        <fgColor theme="4" tint="0.79976805932798245"/>
        <bgColor indexed="64"/>
      </patternFill>
    </fill>
    <fill>
      <patternFill patternType="solid">
        <fgColor theme="4" tint="0.79973754081850645"/>
        <bgColor indexed="64"/>
      </patternFill>
    </fill>
    <fill>
      <patternFill patternType="solid">
        <fgColor theme="4" tint="0.39973143711661124"/>
        <bgColor indexed="64"/>
      </patternFill>
    </fill>
    <fill>
      <patternFill patternType="solid">
        <fgColor theme="6" tint="0.79976805932798245"/>
        <bgColor indexed="64"/>
      </patternFill>
    </fill>
    <fill>
      <patternFill patternType="solid">
        <fgColor theme="8" tint="0.39976195562608724"/>
        <bgColor indexed="64"/>
      </patternFill>
    </fill>
    <fill>
      <patternFill patternType="solid">
        <fgColor theme="4" tint="0.39976195562608724"/>
        <bgColor indexed="64"/>
      </patternFill>
    </fill>
    <fill>
      <patternFill patternType="solid">
        <fgColor theme="6" tint="0.79973754081850645"/>
        <bgColor indexed="64"/>
      </patternFill>
    </fill>
    <fill>
      <patternFill patternType="solid">
        <fgColor theme="5" tint="0.39976195562608724"/>
        <bgColor indexed="64"/>
      </patternFill>
    </fill>
    <fill>
      <patternFill patternType="solid">
        <fgColor theme="5" tint="0.39973143711661124"/>
        <bgColor indexed="64"/>
      </patternFill>
    </fill>
    <fill>
      <patternFill patternType="solid">
        <fgColor theme="7" tint="0.79976805932798245"/>
        <bgColor indexed="64"/>
      </patternFill>
    </fill>
    <fill>
      <patternFill patternType="solid">
        <fgColor theme="8" tint="0.79973754081850645"/>
        <bgColor indexed="64"/>
      </patternFill>
    </fill>
    <fill>
      <patternFill patternType="solid">
        <fgColor theme="7" tint="0.39973143711661124"/>
        <bgColor indexed="64"/>
      </patternFill>
    </fill>
    <fill>
      <patternFill patternType="solid">
        <fgColor theme="9" tint="0.79973754081850645"/>
        <bgColor indexed="64"/>
      </patternFill>
    </fill>
    <fill>
      <patternFill patternType="solid">
        <fgColor theme="9" tint="0.79976805932798245"/>
        <bgColor indexed="64"/>
      </patternFill>
    </fill>
    <fill>
      <patternFill patternType="solid">
        <fgColor theme="9" tint="0.39973143711661124"/>
        <bgColor indexed="64"/>
      </patternFill>
    </fill>
    <fill>
      <patternFill patternType="solid">
        <fgColor theme="7" tint="0.79973754081850645"/>
        <bgColor indexed="64"/>
      </patternFill>
    </fill>
    <fill>
      <patternFill patternType="solid">
        <fgColor theme="6" tint="0.39973143711661124"/>
        <bgColor indexed="64"/>
      </patternFill>
    </fill>
    <fill>
      <patternFill patternType="solid">
        <fgColor theme="6" tint="0.39976195562608724"/>
        <bgColor indexed="64"/>
      </patternFill>
    </fill>
  </fills>
  <borders count="96">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rgb="FF000000"/>
      </bottom>
      <diagonal/>
    </border>
    <border>
      <left/>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bottom/>
      <diagonal/>
    </border>
    <border>
      <left style="thin">
        <color rgb="FF000000"/>
      </left>
      <right/>
      <top style="thin">
        <color rgb="FF000000"/>
      </top>
      <bottom/>
      <diagonal/>
    </border>
    <border>
      <left style="thin">
        <color rgb="FF800080"/>
      </left>
      <right style="thin">
        <color rgb="FF800080"/>
      </right>
      <top style="thin">
        <color rgb="FF800080"/>
      </top>
      <bottom style="thin">
        <color rgb="FF800080"/>
      </bottom>
      <diagonal/>
    </border>
    <border>
      <left style="thin">
        <color rgb="FF800080"/>
      </left>
      <right/>
      <top style="thin">
        <color rgb="FF800080"/>
      </top>
      <bottom style="thin">
        <color rgb="FF800080"/>
      </bottom>
      <diagonal/>
    </border>
    <border>
      <left style="thin">
        <color rgb="FF000000"/>
      </left>
      <right style="thin">
        <color rgb="FF000000"/>
      </right>
      <top style="thin">
        <color rgb="FF000000"/>
      </top>
      <bottom/>
      <diagonal/>
    </border>
    <border>
      <left/>
      <right style="thin">
        <color rgb="FF000000"/>
      </right>
      <top style="thin">
        <color rgb="FF000000"/>
      </top>
      <bottom style="thin">
        <color rgb="FF000000"/>
      </bottom>
      <diagonal/>
    </border>
    <border>
      <left/>
      <right style="thin">
        <color rgb="FF000000"/>
      </right>
      <top/>
      <bottom style="thin">
        <color rgb="FF000000"/>
      </bottom>
      <diagonal/>
    </border>
    <border>
      <left style="thin">
        <color rgb="FF800080"/>
      </left>
      <right style="thin">
        <color rgb="FF800080"/>
      </right>
      <top style="thin">
        <color rgb="FF800080"/>
      </top>
      <bottom/>
      <diagonal/>
    </border>
    <border>
      <left style="thin">
        <color rgb="FF000000"/>
      </left>
      <right/>
      <top style="thin">
        <color rgb="FF000000"/>
      </top>
      <bottom style="thin">
        <color rgb="FF000000"/>
      </bottom>
      <diagonal/>
    </border>
    <border>
      <left/>
      <right/>
      <top style="thin">
        <color rgb="FF000000"/>
      </top>
      <bottom/>
      <diagonal/>
    </border>
    <border>
      <left style="thin">
        <color auto="1"/>
      </left>
      <right style="thin">
        <color auto="1"/>
      </right>
      <top style="thin">
        <color auto="1"/>
      </top>
      <bottom style="thin">
        <color auto="1"/>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style="thin">
        <color indexed="8"/>
      </left>
      <right style="thin">
        <color indexed="8"/>
      </right>
      <top style="thin">
        <color auto="1"/>
      </top>
      <bottom/>
      <diagonal/>
    </border>
    <border>
      <left/>
      <right style="thin">
        <color auto="1"/>
      </right>
      <top style="thin">
        <color auto="1"/>
      </top>
      <bottom style="thin">
        <color auto="1"/>
      </bottom>
      <diagonal/>
    </border>
    <border>
      <left/>
      <right/>
      <top/>
      <bottom style="thin">
        <color auto="1"/>
      </bottom>
      <diagonal/>
    </border>
    <border>
      <left/>
      <right/>
      <top style="thin">
        <color auto="1"/>
      </top>
      <bottom style="thin">
        <color auto="1"/>
      </bottom>
      <diagonal/>
    </border>
    <border>
      <left style="thin">
        <color indexed="8"/>
      </left>
      <right style="thin">
        <color indexed="8"/>
      </right>
      <top style="thin">
        <color indexed="8"/>
      </top>
      <bottom/>
      <diagonal/>
    </border>
    <border>
      <left style="thin">
        <color auto="1"/>
      </left>
      <right/>
      <top/>
      <bottom/>
      <diagonal/>
    </border>
    <border>
      <left style="thin">
        <color auto="1"/>
      </left>
      <right/>
      <top/>
      <bottom style="thin">
        <color auto="1"/>
      </bottom>
      <diagonal/>
    </border>
    <border>
      <left/>
      <right style="thin">
        <color auto="1"/>
      </right>
      <top style="thin">
        <color auto="1"/>
      </top>
      <bottom/>
      <diagonal/>
    </border>
    <border>
      <left style="thin">
        <color auto="1"/>
      </left>
      <right/>
      <top style="thin">
        <color auto="1"/>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63"/>
      </left>
      <right style="thin">
        <color indexed="63"/>
      </right>
      <top style="thin">
        <color indexed="63"/>
      </top>
      <bottom style="thin">
        <color indexed="6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style="thin">
        <color indexed="62"/>
      </top>
      <bottom style="double">
        <color indexed="62"/>
      </bottom>
      <diagonal/>
    </border>
    <border>
      <left/>
      <right/>
      <top style="thin">
        <color indexed="49"/>
      </top>
      <bottom style="double">
        <color indexed="49"/>
      </bottom>
      <diagonal/>
    </border>
    <border>
      <left/>
      <right/>
      <top/>
      <bottom style="thick">
        <color indexed="49"/>
      </bottom>
      <diagonal/>
    </border>
    <border>
      <left/>
      <right style="thin">
        <color indexed="64"/>
      </right>
      <top/>
      <bottom style="thin">
        <color indexed="64"/>
      </bottom>
      <diagonal/>
    </border>
    <border>
      <left/>
      <right/>
      <top/>
      <bottom style="medium">
        <color indexed="64"/>
      </bottom>
      <diagonal/>
    </border>
    <border>
      <left/>
      <right/>
      <top style="medium">
        <color indexed="64"/>
      </top>
      <bottom style="medium">
        <color indexed="64"/>
      </bottom>
      <diagonal/>
    </border>
    <border>
      <left/>
      <right/>
      <top/>
      <bottom style="medium">
        <color indexed="49"/>
      </bottom>
      <diagonal/>
    </border>
    <border>
      <left/>
      <right/>
      <top/>
      <bottom style="medium">
        <color theme="4" tint="0.39994506668294322"/>
      </bottom>
      <diagonal/>
    </border>
    <border>
      <left/>
      <right/>
      <top/>
      <bottom style="medium">
        <color theme="4" tint="0.39991454817346722"/>
      </bottom>
      <diagonal/>
    </border>
    <border>
      <left/>
      <right/>
      <top/>
      <bottom style="medium">
        <color theme="4" tint="0.39988402966399123"/>
      </bottom>
      <diagonal/>
    </border>
    <border>
      <left/>
      <right/>
      <top style="thin">
        <color indexed="64"/>
      </top>
      <bottom/>
      <diagonal/>
    </border>
    <border>
      <left style="thin">
        <color indexed="64"/>
      </left>
      <right style="thin">
        <color indexed="64"/>
      </right>
      <top style="thin">
        <color indexed="64"/>
      </top>
      <bottom/>
      <diagonal/>
    </border>
    <border>
      <left/>
      <right style="thin">
        <color auto="1"/>
      </right>
      <top style="thin">
        <color auto="1"/>
      </top>
      <bottom style="thin">
        <color auto="1"/>
      </bottom>
      <diagonal/>
    </border>
    <border>
      <left style="thin">
        <color rgb="FF000000"/>
      </left>
      <right/>
      <top/>
      <bottom style="thin">
        <color rgb="FF000000"/>
      </bottom>
      <diagonal/>
    </border>
    <border>
      <left style="thin">
        <color auto="1"/>
      </left>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medium">
        <color theme="4" tint="0.39982299264503923"/>
      </bottom>
      <diagonal/>
    </border>
    <border>
      <left/>
      <right/>
      <top style="thin">
        <color indexed="49"/>
      </top>
      <bottom style="double">
        <color indexed="49"/>
      </bottom>
      <diagonal/>
    </border>
    <border>
      <left/>
      <right/>
      <top/>
      <bottom style="medium">
        <color theme="4" tint="0.39979247413556324"/>
      </bottom>
      <diagonal/>
    </border>
    <border>
      <left/>
      <right/>
      <top style="thin">
        <color indexed="62"/>
      </top>
      <bottom style="double">
        <color indexed="62"/>
      </bottom>
      <diagonal/>
    </border>
    <border>
      <left/>
      <right/>
      <top/>
      <bottom style="medium">
        <color auto="1"/>
      </bottom>
      <diagonal/>
    </border>
    <border>
      <left/>
      <right/>
      <top/>
      <bottom style="medium">
        <color theme="4" tint="0.39985351115451523"/>
      </bottom>
      <diagonal/>
    </border>
    <border>
      <left/>
      <right style="thin">
        <color auto="1"/>
      </right>
      <top/>
      <bottom/>
      <diagonal/>
    </border>
    <border>
      <left/>
      <right/>
      <top style="thin">
        <color auto="1"/>
      </top>
      <bottom/>
      <diagonal/>
    </border>
    <border>
      <left/>
      <right/>
      <top/>
      <bottom style="medium">
        <color theme="4" tint="0.39976195562608724"/>
      </bottom>
      <diagonal/>
    </border>
    <border>
      <left/>
      <right/>
      <top/>
      <bottom style="medium">
        <color theme="4" tint="0.3997314371166112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8"/>
      </right>
      <top/>
      <bottom style="thin">
        <color indexed="8"/>
      </bottom>
      <diagonal/>
    </border>
    <border>
      <left style="thin">
        <color indexed="64"/>
      </left>
      <right style="thin">
        <color indexed="64"/>
      </right>
      <top/>
      <bottom style="thin">
        <color indexed="64"/>
      </bottom>
      <diagonal/>
    </border>
    <border>
      <left/>
      <right style="thin">
        <color indexed="8"/>
      </right>
      <top/>
      <bottom/>
      <diagonal/>
    </border>
    <border>
      <left/>
      <right/>
      <top/>
      <bottom style="thin">
        <color indexed="8"/>
      </bottom>
      <diagonal/>
    </border>
    <border>
      <left style="thin">
        <color auto="1"/>
      </left>
      <right/>
      <top style="thin">
        <color auto="1"/>
      </top>
      <bottom/>
      <diagonal/>
    </border>
    <border>
      <left/>
      <right style="thin">
        <color auto="1"/>
      </right>
      <top style="thin">
        <color auto="1"/>
      </top>
      <bottom/>
      <diagonal/>
    </border>
    <border>
      <left/>
      <right style="thin">
        <color auto="1"/>
      </right>
      <top style="thin">
        <color auto="1"/>
      </top>
      <bottom style="thin">
        <color auto="1"/>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style="thin">
        <color indexed="8"/>
      </left>
      <right/>
      <top style="thin">
        <color indexed="8"/>
      </top>
      <bottom style="thin">
        <color indexed="8"/>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indexed="0"/>
      </left>
      <right style="thin">
        <color indexed="0"/>
      </right>
      <top/>
      <bottom style="thin">
        <color indexed="0"/>
      </bottom>
      <diagonal/>
    </border>
    <border>
      <left style="thin">
        <color indexed="8"/>
      </left>
      <right style="thin">
        <color indexed="8"/>
      </right>
      <top/>
      <bottom style="thin">
        <color indexed="8"/>
      </bottom>
      <diagonal/>
    </border>
    <border>
      <left style="thin">
        <color indexed="0"/>
      </left>
      <right style="thin">
        <color indexed="0"/>
      </right>
      <top style="thin">
        <color indexed="0"/>
      </top>
      <bottom style="thin">
        <color indexed="0"/>
      </bottom>
      <diagonal/>
    </border>
    <border>
      <left/>
      <right/>
      <top style="thin">
        <color indexed="64"/>
      </top>
      <bottom style="thin">
        <color indexed="64"/>
      </bottom>
      <diagonal/>
    </border>
  </borders>
  <cellStyleXfs count="43680">
    <xf numFmtId="0" fontId="0" fillId="0" borderId="0"/>
    <xf numFmtId="0" fontId="3" fillId="0" borderId="0">
      <alignment vertical="center"/>
    </xf>
    <xf numFmtId="0" fontId="22" fillId="0" borderId="0">
      <alignment vertical="center"/>
    </xf>
    <xf numFmtId="0" fontId="97" fillId="0" borderId="0"/>
    <xf numFmtId="0" fontId="93" fillId="0" borderId="0"/>
    <xf numFmtId="0" fontId="97" fillId="0" borderId="0"/>
    <xf numFmtId="0" fontId="97" fillId="0" borderId="0"/>
    <xf numFmtId="0" fontId="93" fillId="0" borderId="0">
      <alignment vertical="center"/>
    </xf>
    <xf numFmtId="0" fontId="93" fillId="0" borderId="0"/>
    <xf numFmtId="0" fontId="93" fillId="0" borderId="0">
      <alignment vertical="top"/>
    </xf>
    <xf numFmtId="0" fontId="93" fillId="0" borderId="0"/>
    <xf numFmtId="0" fontId="100" fillId="0" borderId="0">
      <alignment vertical="center"/>
    </xf>
    <xf numFmtId="0" fontId="93" fillId="0" borderId="0">
      <alignment vertical="center"/>
    </xf>
    <xf numFmtId="0" fontId="103" fillId="0" borderId="0">
      <alignment vertical="top"/>
    </xf>
    <xf numFmtId="0" fontId="100" fillId="0" borderId="0" applyProtection="0">
      <alignment vertical="center"/>
    </xf>
    <xf numFmtId="0" fontId="97" fillId="0" borderId="0"/>
    <xf numFmtId="0" fontId="97" fillId="0" borderId="0"/>
    <xf numFmtId="0" fontId="93" fillId="0" borderId="0">
      <alignment vertical="center"/>
    </xf>
    <xf numFmtId="0" fontId="93" fillId="0" borderId="0">
      <alignment vertical="top"/>
    </xf>
    <xf numFmtId="0" fontId="93" fillId="0" borderId="0">
      <alignment vertical="top"/>
    </xf>
    <xf numFmtId="0" fontId="93" fillId="0" borderId="0">
      <alignment vertical="top"/>
    </xf>
    <xf numFmtId="0" fontId="97" fillId="0" borderId="0"/>
    <xf numFmtId="0" fontId="100" fillId="0" borderId="0">
      <alignment vertical="center"/>
    </xf>
    <xf numFmtId="0" fontId="93" fillId="0" borderId="0">
      <alignment vertical="top"/>
    </xf>
    <xf numFmtId="43" fontId="100" fillId="0" borderId="0" applyFont="0" applyFill="0" applyBorder="0" applyAlignment="0" applyProtection="0">
      <alignment vertical="center"/>
    </xf>
    <xf numFmtId="43" fontId="97" fillId="0" borderId="0" applyFont="0" applyFill="0" applyBorder="0" applyAlignment="0" applyProtection="0">
      <alignment vertical="center"/>
    </xf>
    <xf numFmtId="0" fontId="97" fillId="0" borderId="0"/>
    <xf numFmtId="0" fontId="93" fillId="0" borderId="0">
      <alignment vertical="center"/>
    </xf>
    <xf numFmtId="0" fontId="106" fillId="0" borderId="0"/>
    <xf numFmtId="0" fontId="93" fillId="0" borderId="0">
      <alignment vertical="center"/>
    </xf>
    <xf numFmtId="0" fontId="93" fillId="0" borderId="0">
      <alignment vertical="top"/>
    </xf>
    <xf numFmtId="0" fontId="100" fillId="0" borderId="0">
      <alignment vertical="center"/>
    </xf>
    <xf numFmtId="0" fontId="93" fillId="0" borderId="0">
      <alignment vertical="center"/>
    </xf>
    <xf numFmtId="227" fontId="2" fillId="0" borderId="0"/>
    <xf numFmtId="227" fontId="93" fillId="0" borderId="0">
      <alignment vertical="center"/>
    </xf>
    <xf numFmtId="227" fontId="93" fillId="0" borderId="0">
      <alignment vertical="top"/>
    </xf>
    <xf numFmtId="227" fontId="100" fillId="0" borderId="0">
      <alignment vertical="center"/>
    </xf>
    <xf numFmtId="227" fontId="100" fillId="0" borderId="0">
      <alignment vertical="center"/>
    </xf>
    <xf numFmtId="227" fontId="93" fillId="0" borderId="0">
      <alignment vertical="center"/>
    </xf>
    <xf numFmtId="227" fontId="103" fillId="0" borderId="0">
      <alignment vertical="top"/>
    </xf>
    <xf numFmtId="227" fontId="124" fillId="0" borderId="0"/>
    <xf numFmtId="227" fontId="97" fillId="0" borderId="0">
      <alignment vertical="center"/>
    </xf>
    <xf numFmtId="227" fontId="93" fillId="0" borderId="0">
      <alignment vertical="center"/>
    </xf>
    <xf numFmtId="227" fontId="97" fillId="0" borderId="0">
      <alignment vertical="center"/>
    </xf>
    <xf numFmtId="227" fontId="100" fillId="0" borderId="0" applyProtection="0">
      <alignment vertical="center"/>
    </xf>
    <xf numFmtId="227" fontId="93" fillId="0" borderId="0"/>
    <xf numFmtId="227" fontId="93" fillId="0" borderId="0">
      <alignment vertical="top"/>
    </xf>
    <xf numFmtId="227" fontId="100" fillId="0" borderId="0">
      <alignment vertical="center"/>
    </xf>
    <xf numFmtId="227" fontId="100" fillId="0" borderId="0"/>
    <xf numFmtId="227" fontId="1" fillId="0" borderId="0">
      <alignment vertical="center"/>
    </xf>
    <xf numFmtId="227" fontId="93" fillId="0" borderId="0">
      <alignment vertical="center"/>
    </xf>
    <xf numFmtId="227" fontId="93" fillId="0" borderId="0"/>
    <xf numFmtId="227" fontId="93" fillId="0" borderId="0">
      <alignment vertical="center"/>
    </xf>
    <xf numFmtId="43" fontId="93" fillId="0" borderId="0" applyFont="0" applyFill="0" applyBorder="0" applyAlignment="0" applyProtection="0">
      <alignment vertical="center"/>
    </xf>
    <xf numFmtId="227" fontId="97" fillId="0" borderId="0"/>
    <xf numFmtId="227" fontId="97" fillId="0" borderId="0"/>
    <xf numFmtId="43" fontId="97" fillId="0" borderId="0" applyFont="0" applyFill="0" applyBorder="0" applyAlignment="0" applyProtection="0">
      <alignment vertical="center"/>
    </xf>
    <xf numFmtId="227" fontId="97" fillId="0" borderId="0"/>
    <xf numFmtId="227" fontId="97" fillId="0" borderId="0"/>
    <xf numFmtId="43" fontId="97" fillId="0" borderId="0" applyFont="0" applyFill="0" applyBorder="0" applyAlignment="0" applyProtection="0">
      <alignment vertical="center"/>
    </xf>
    <xf numFmtId="227" fontId="97" fillId="0" borderId="0"/>
    <xf numFmtId="227" fontId="97" fillId="0" borderId="0"/>
    <xf numFmtId="43" fontId="97" fillId="0" borderId="0" applyFont="0" applyFill="0" applyBorder="0" applyAlignment="0" applyProtection="0">
      <alignment vertical="center"/>
    </xf>
    <xf numFmtId="227" fontId="116" fillId="0" borderId="0">
      <protection locked="0"/>
    </xf>
    <xf numFmtId="43" fontId="1" fillId="0" borderId="0" applyFont="0" applyFill="0" applyBorder="0" applyAlignment="0" applyProtection="0">
      <alignment vertical="center"/>
    </xf>
    <xf numFmtId="227" fontId="97" fillId="0" borderId="0"/>
    <xf numFmtId="227" fontId="93" fillId="0" borderId="0">
      <alignment vertical="top"/>
    </xf>
    <xf numFmtId="227" fontId="126" fillId="0" borderId="0"/>
    <xf numFmtId="227" fontId="97" fillId="0" borderId="0">
      <alignment vertical="center"/>
    </xf>
    <xf numFmtId="227" fontId="97" fillId="0" borderId="0">
      <alignment vertical="center"/>
    </xf>
    <xf numFmtId="227" fontId="93" fillId="0" borderId="0"/>
    <xf numFmtId="227" fontId="97" fillId="0" borderId="0">
      <alignment vertical="center"/>
    </xf>
    <xf numFmtId="227" fontId="97" fillId="0" borderId="0"/>
    <xf numFmtId="227" fontId="97" fillId="0" borderId="0">
      <alignment vertical="center"/>
    </xf>
    <xf numFmtId="227" fontId="93" fillId="0" borderId="0">
      <alignment vertical="top"/>
    </xf>
    <xf numFmtId="227" fontId="100" fillId="0" borderId="0">
      <alignment vertical="center"/>
    </xf>
    <xf numFmtId="227" fontId="97" fillId="0" borderId="0"/>
    <xf numFmtId="227" fontId="124" fillId="0" borderId="0"/>
    <xf numFmtId="227" fontId="97" fillId="0" borderId="0">
      <alignment vertical="center"/>
    </xf>
    <xf numFmtId="227" fontId="129" fillId="0" borderId="0" applyFill="0">
      <alignment vertical="center"/>
    </xf>
    <xf numFmtId="227" fontId="130" fillId="0" borderId="0" applyFill="0">
      <alignment vertical="center"/>
    </xf>
    <xf numFmtId="227" fontId="97" fillId="10" borderId="0" applyNumberFormat="0" applyBorder="0" applyAlignment="0" applyProtection="0">
      <alignment vertical="center"/>
    </xf>
    <xf numFmtId="227" fontId="97" fillId="10" borderId="0" applyNumberFormat="0" applyBorder="0" applyAlignment="0" applyProtection="0">
      <alignment vertical="center"/>
    </xf>
    <xf numFmtId="227" fontId="97" fillId="10" borderId="0" applyNumberFormat="0" applyBorder="0" applyAlignment="0" applyProtection="0">
      <alignment vertical="center"/>
    </xf>
    <xf numFmtId="227" fontId="97" fillId="10" borderId="0" applyNumberFormat="0" applyBorder="0" applyAlignment="0" applyProtection="0">
      <alignment vertical="center"/>
    </xf>
    <xf numFmtId="227" fontId="97" fillId="14" borderId="0" applyNumberFormat="0" applyBorder="0" applyAlignment="0" applyProtection="0">
      <alignment vertical="center"/>
    </xf>
    <xf numFmtId="227" fontId="97" fillId="14" borderId="0" applyNumberFormat="0" applyBorder="0" applyAlignment="0" applyProtection="0">
      <alignment vertical="center"/>
    </xf>
    <xf numFmtId="227" fontId="97" fillId="14" borderId="0" applyNumberFormat="0" applyBorder="0" applyAlignment="0" applyProtection="0">
      <alignment vertical="center"/>
    </xf>
    <xf numFmtId="227" fontId="97" fillId="14" borderId="0" applyNumberFormat="0" applyBorder="0" applyAlignment="0" applyProtection="0">
      <alignment vertical="center"/>
    </xf>
    <xf numFmtId="227" fontId="97" fillId="18" borderId="0" applyNumberFormat="0" applyBorder="0" applyAlignment="0" applyProtection="0">
      <alignment vertical="center"/>
    </xf>
    <xf numFmtId="227" fontId="97" fillId="18" borderId="0" applyNumberFormat="0" applyBorder="0" applyAlignment="0" applyProtection="0">
      <alignment vertical="center"/>
    </xf>
    <xf numFmtId="227" fontId="97" fillId="18" borderId="0" applyNumberFormat="0" applyBorder="0" applyAlignment="0" applyProtection="0">
      <alignment vertical="center"/>
    </xf>
    <xf numFmtId="227" fontId="97" fillId="18" borderId="0" applyNumberFormat="0" applyBorder="0" applyAlignment="0" applyProtection="0">
      <alignment vertical="center"/>
    </xf>
    <xf numFmtId="227" fontId="97" fillId="22" borderId="0" applyNumberFormat="0" applyBorder="0" applyAlignment="0" applyProtection="0">
      <alignment vertical="center"/>
    </xf>
    <xf numFmtId="227" fontId="97" fillId="22" borderId="0" applyNumberFormat="0" applyBorder="0" applyAlignment="0" applyProtection="0">
      <alignment vertical="center"/>
    </xf>
    <xf numFmtId="227" fontId="97" fillId="22" borderId="0" applyNumberFormat="0" applyBorder="0" applyAlignment="0" applyProtection="0">
      <alignment vertical="center"/>
    </xf>
    <xf numFmtId="227" fontId="97" fillId="22" borderId="0" applyNumberFormat="0" applyBorder="0" applyAlignment="0" applyProtection="0">
      <alignment vertical="center"/>
    </xf>
    <xf numFmtId="227" fontId="97" fillId="26" borderId="0" applyNumberFormat="0" applyBorder="0" applyAlignment="0" applyProtection="0">
      <alignment vertical="center"/>
    </xf>
    <xf numFmtId="227" fontId="97" fillId="26" borderId="0" applyNumberFormat="0" applyBorder="0" applyAlignment="0" applyProtection="0">
      <alignment vertical="center"/>
    </xf>
    <xf numFmtId="227" fontId="97" fillId="26" borderId="0" applyNumberFormat="0" applyBorder="0" applyAlignment="0" applyProtection="0">
      <alignment vertical="center"/>
    </xf>
    <xf numFmtId="227" fontId="97" fillId="26" borderId="0" applyNumberFormat="0" applyBorder="0" applyAlignment="0" applyProtection="0">
      <alignment vertical="center"/>
    </xf>
    <xf numFmtId="227" fontId="97" fillId="30" borderId="0" applyNumberFormat="0" applyBorder="0" applyAlignment="0" applyProtection="0">
      <alignment vertical="center"/>
    </xf>
    <xf numFmtId="227" fontId="97" fillId="30" borderId="0" applyNumberFormat="0" applyBorder="0" applyAlignment="0" applyProtection="0">
      <alignment vertical="center"/>
    </xf>
    <xf numFmtId="227" fontId="97" fillId="30" borderId="0" applyNumberFormat="0" applyBorder="0" applyAlignment="0" applyProtection="0">
      <alignment vertical="center"/>
    </xf>
    <xf numFmtId="227" fontId="97" fillId="30" borderId="0" applyNumberFormat="0" applyBorder="0" applyAlignment="0" applyProtection="0">
      <alignment vertical="center"/>
    </xf>
    <xf numFmtId="227" fontId="97" fillId="11" borderId="0" applyNumberFormat="0" applyBorder="0" applyAlignment="0" applyProtection="0">
      <alignment vertical="center"/>
    </xf>
    <xf numFmtId="227" fontId="97" fillId="11" borderId="0" applyNumberFormat="0" applyBorder="0" applyAlignment="0" applyProtection="0">
      <alignment vertical="center"/>
    </xf>
    <xf numFmtId="227" fontId="97" fillId="11" borderId="0" applyNumberFormat="0" applyBorder="0" applyAlignment="0" applyProtection="0">
      <alignment vertical="center"/>
    </xf>
    <xf numFmtId="227" fontId="97" fillId="11" borderId="0" applyNumberFormat="0" applyBorder="0" applyAlignment="0" applyProtection="0">
      <alignment vertical="center"/>
    </xf>
    <xf numFmtId="227" fontId="97" fillId="15" borderId="0" applyNumberFormat="0" applyBorder="0" applyAlignment="0" applyProtection="0">
      <alignment vertical="center"/>
    </xf>
    <xf numFmtId="227" fontId="97" fillId="15" borderId="0" applyNumberFormat="0" applyBorder="0" applyAlignment="0" applyProtection="0">
      <alignment vertical="center"/>
    </xf>
    <xf numFmtId="227" fontId="97" fillId="15" borderId="0" applyNumberFormat="0" applyBorder="0" applyAlignment="0" applyProtection="0">
      <alignment vertical="center"/>
    </xf>
    <xf numFmtId="227" fontId="97" fillId="15" borderId="0" applyNumberFormat="0" applyBorder="0" applyAlignment="0" applyProtection="0">
      <alignment vertical="center"/>
    </xf>
    <xf numFmtId="227" fontId="97" fillId="19" borderId="0" applyNumberFormat="0" applyBorder="0" applyAlignment="0" applyProtection="0">
      <alignment vertical="center"/>
    </xf>
    <xf numFmtId="227" fontId="97" fillId="19" borderId="0" applyNumberFormat="0" applyBorder="0" applyAlignment="0" applyProtection="0">
      <alignment vertical="center"/>
    </xf>
    <xf numFmtId="227" fontId="97" fillId="19" borderId="0" applyNumberFormat="0" applyBorder="0" applyAlignment="0" applyProtection="0">
      <alignment vertical="center"/>
    </xf>
    <xf numFmtId="227" fontId="97" fillId="19" borderId="0" applyNumberFormat="0" applyBorder="0" applyAlignment="0" applyProtection="0">
      <alignment vertical="center"/>
    </xf>
    <xf numFmtId="227" fontId="97" fillId="23" borderId="0" applyNumberFormat="0" applyBorder="0" applyAlignment="0" applyProtection="0">
      <alignment vertical="center"/>
    </xf>
    <xf numFmtId="227" fontId="97" fillId="23" borderId="0" applyNumberFormat="0" applyBorder="0" applyAlignment="0" applyProtection="0">
      <alignment vertical="center"/>
    </xf>
    <xf numFmtId="227" fontId="97" fillId="23" borderId="0" applyNumberFormat="0" applyBorder="0" applyAlignment="0" applyProtection="0">
      <alignment vertical="center"/>
    </xf>
    <xf numFmtId="227" fontId="97" fillId="23" borderId="0" applyNumberFormat="0" applyBorder="0" applyAlignment="0" applyProtection="0">
      <alignment vertical="center"/>
    </xf>
    <xf numFmtId="227" fontId="97" fillId="27" borderId="0" applyNumberFormat="0" applyBorder="0" applyAlignment="0" applyProtection="0">
      <alignment vertical="center"/>
    </xf>
    <xf numFmtId="227" fontId="97" fillId="27" borderId="0" applyNumberFormat="0" applyBorder="0" applyAlignment="0" applyProtection="0">
      <alignment vertical="center"/>
    </xf>
    <xf numFmtId="227" fontId="97" fillId="27" borderId="0" applyNumberFormat="0" applyBorder="0" applyAlignment="0" applyProtection="0">
      <alignment vertical="center"/>
    </xf>
    <xf numFmtId="227" fontId="97" fillId="27" borderId="0" applyNumberFormat="0" applyBorder="0" applyAlignment="0" applyProtection="0">
      <alignment vertical="center"/>
    </xf>
    <xf numFmtId="227" fontId="97" fillId="31" borderId="0" applyNumberFormat="0" applyBorder="0" applyAlignment="0" applyProtection="0">
      <alignment vertical="center"/>
    </xf>
    <xf numFmtId="227" fontId="97" fillId="31" borderId="0" applyNumberFormat="0" applyBorder="0" applyAlignment="0" applyProtection="0">
      <alignment vertical="center"/>
    </xf>
    <xf numFmtId="227" fontId="97" fillId="31" borderId="0" applyNumberFormat="0" applyBorder="0" applyAlignment="0" applyProtection="0">
      <alignment vertical="center"/>
    </xf>
    <xf numFmtId="227" fontId="97" fillId="31" borderId="0" applyNumberFormat="0" applyBorder="0" applyAlignment="0" applyProtection="0">
      <alignment vertical="center"/>
    </xf>
    <xf numFmtId="227" fontId="98" fillId="12" borderId="0" applyNumberFormat="0" applyBorder="0" applyAlignment="0" applyProtection="0">
      <alignment vertical="center"/>
    </xf>
    <xf numFmtId="227" fontId="98" fillId="12" borderId="0" applyNumberFormat="0" applyBorder="0" applyAlignment="0" applyProtection="0">
      <alignment vertical="center"/>
    </xf>
    <xf numFmtId="227" fontId="98" fillId="12" borderId="0" applyNumberFormat="0" applyBorder="0" applyAlignment="0" applyProtection="0">
      <alignment vertical="center"/>
    </xf>
    <xf numFmtId="227" fontId="98" fillId="12" borderId="0" applyNumberFormat="0" applyBorder="0" applyAlignment="0" applyProtection="0">
      <alignment vertical="center"/>
    </xf>
    <xf numFmtId="227" fontId="98" fillId="16" borderId="0" applyNumberFormat="0" applyBorder="0" applyAlignment="0" applyProtection="0">
      <alignment vertical="center"/>
    </xf>
    <xf numFmtId="227" fontId="98" fillId="16" borderId="0" applyNumberFormat="0" applyBorder="0" applyAlignment="0" applyProtection="0">
      <alignment vertical="center"/>
    </xf>
    <xf numFmtId="227" fontId="98" fillId="16" borderId="0" applyNumberFormat="0" applyBorder="0" applyAlignment="0" applyProtection="0">
      <alignment vertical="center"/>
    </xf>
    <xf numFmtId="227" fontId="98" fillId="16" borderId="0" applyNumberFormat="0" applyBorder="0" applyAlignment="0" applyProtection="0">
      <alignment vertical="center"/>
    </xf>
    <xf numFmtId="227" fontId="98" fillId="20" borderId="0" applyNumberFormat="0" applyBorder="0" applyAlignment="0" applyProtection="0">
      <alignment vertical="center"/>
    </xf>
    <xf numFmtId="227" fontId="98" fillId="20" borderId="0" applyNumberFormat="0" applyBorder="0" applyAlignment="0" applyProtection="0">
      <alignment vertical="center"/>
    </xf>
    <xf numFmtId="227" fontId="98" fillId="20" borderId="0" applyNumberFormat="0" applyBorder="0" applyAlignment="0" applyProtection="0">
      <alignment vertical="center"/>
    </xf>
    <xf numFmtId="227" fontId="98" fillId="20" borderId="0" applyNumberFormat="0" applyBorder="0" applyAlignment="0" applyProtection="0">
      <alignment vertical="center"/>
    </xf>
    <xf numFmtId="227" fontId="98" fillId="24" borderId="0" applyNumberFormat="0" applyBorder="0" applyAlignment="0" applyProtection="0">
      <alignment vertical="center"/>
    </xf>
    <xf numFmtId="227" fontId="98" fillId="24" borderId="0" applyNumberFormat="0" applyBorder="0" applyAlignment="0" applyProtection="0">
      <alignment vertical="center"/>
    </xf>
    <xf numFmtId="227" fontId="98" fillId="24" borderId="0" applyNumberFormat="0" applyBorder="0" applyAlignment="0" applyProtection="0">
      <alignment vertical="center"/>
    </xf>
    <xf numFmtId="227" fontId="98" fillId="24" borderId="0" applyNumberFormat="0" applyBorder="0" applyAlignment="0" applyProtection="0">
      <alignment vertical="center"/>
    </xf>
    <xf numFmtId="227" fontId="98" fillId="28" borderId="0" applyNumberFormat="0" applyBorder="0" applyAlignment="0" applyProtection="0">
      <alignment vertical="center"/>
    </xf>
    <xf numFmtId="227" fontId="98" fillId="28" borderId="0" applyNumberFormat="0" applyBorder="0" applyAlignment="0" applyProtection="0">
      <alignment vertical="center"/>
    </xf>
    <xf numFmtId="227" fontId="98" fillId="28" borderId="0" applyNumberFormat="0" applyBorder="0" applyAlignment="0" applyProtection="0">
      <alignment vertical="center"/>
    </xf>
    <xf numFmtId="227" fontId="98" fillId="28" borderId="0" applyNumberFormat="0" applyBorder="0" applyAlignment="0" applyProtection="0">
      <alignment vertical="center"/>
    </xf>
    <xf numFmtId="227" fontId="98" fillId="32" borderId="0" applyNumberFormat="0" applyBorder="0" applyAlignment="0" applyProtection="0">
      <alignment vertical="center"/>
    </xf>
    <xf numFmtId="227" fontId="98" fillId="32" borderId="0" applyNumberFormat="0" applyBorder="0" applyAlignment="0" applyProtection="0">
      <alignment vertical="center"/>
    </xf>
    <xf numFmtId="227" fontId="98" fillId="32" borderId="0" applyNumberFormat="0" applyBorder="0" applyAlignment="0" applyProtection="0">
      <alignment vertical="center"/>
    </xf>
    <xf numFmtId="227" fontId="98" fillId="32" borderId="0" applyNumberFormat="0" applyBorder="0" applyAlignment="0" applyProtection="0">
      <alignment vertical="center"/>
    </xf>
    <xf numFmtId="227" fontId="107" fillId="0" borderId="1" applyNumberFormat="0" applyFill="0" applyAlignment="0" applyProtection="0">
      <alignment vertical="center"/>
    </xf>
    <xf numFmtId="227" fontId="107" fillId="0" borderId="1" applyNumberFormat="0" applyFill="0" applyAlignment="0" applyProtection="0">
      <alignment vertical="center"/>
    </xf>
    <xf numFmtId="227" fontId="107" fillId="0" borderId="1" applyNumberFormat="0" applyFill="0" applyAlignment="0" applyProtection="0">
      <alignment vertical="center"/>
    </xf>
    <xf numFmtId="227" fontId="107" fillId="0" borderId="1" applyNumberFormat="0" applyFill="0" applyAlignment="0" applyProtection="0">
      <alignment vertical="center"/>
    </xf>
    <xf numFmtId="227" fontId="101" fillId="0" borderId="2" applyNumberFormat="0" applyFill="0" applyAlignment="0" applyProtection="0">
      <alignment vertical="center"/>
    </xf>
    <xf numFmtId="227" fontId="101" fillId="0" borderId="2" applyNumberFormat="0" applyFill="0" applyAlignment="0" applyProtection="0">
      <alignment vertical="center"/>
    </xf>
    <xf numFmtId="227" fontId="101" fillId="0" borderId="2" applyNumberFormat="0" applyFill="0" applyAlignment="0" applyProtection="0">
      <alignment vertical="center"/>
    </xf>
    <xf numFmtId="227" fontId="101" fillId="0" borderId="2" applyNumberFormat="0" applyFill="0" applyAlignment="0" applyProtection="0">
      <alignment vertical="center"/>
    </xf>
    <xf numFmtId="227" fontId="105" fillId="0" borderId="3" applyNumberFormat="0" applyFill="0" applyAlignment="0" applyProtection="0">
      <alignment vertical="center"/>
    </xf>
    <xf numFmtId="227" fontId="105" fillId="0" borderId="3" applyNumberFormat="0" applyFill="0" applyAlignment="0" applyProtection="0">
      <alignment vertical="center"/>
    </xf>
    <xf numFmtId="227" fontId="105" fillId="0" borderId="3" applyNumberFormat="0" applyFill="0" applyAlignment="0" applyProtection="0">
      <alignment vertical="center"/>
    </xf>
    <xf numFmtId="227" fontId="105" fillId="0" borderId="3" applyNumberFormat="0" applyFill="0" applyAlignment="0" applyProtection="0">
      <alignment vertical="center"/>
    </xf>
    <xf numFmtId="227" fontId="105" fillId="0" borderId="0" applyNumberFormat="0" applyFill="0" applyBorder="0" applyAlignment="0" applyProtection="0">
      <alignment vertical="center"/>
    </xf>
    <xf numFmtId="227" fontId="105" fillId="0" borderId="0" applyNumberFormat="0" applyFill="0" applyBorder="0" applyAlignment="0" applyProtection="0">
      <alignment vertical="center"/>
    </xf>
    <xf numFmtId="227" fontId="105" fillId="0" borderId="0" applyNumberFormat="0" applyFill="0" applyBorder="0" applyAlignment="0" applyProtection="0">
      <alignment vertical="center"/>
    </xf>
    <xf numFmtId="227" fontId="105" fillId="0" borderId="0" applyNumberFormat="0" applyFill="0" applyBorder="0" applyAlignment="0" applyProtection="0">
      <alignment vertical="center"/>
    </xf>
    <xf numFmtId="227" fontId="131" fillId="0" borderId="0" applyNumberFormat="0" applyFill="0" applyBorder="0" applyAlignment="0" applyProtection="0">
      <alignment vertical="center"/>
    </xf>
    <xf numFmtId="227" fontId="131" fillId="0" borderId="0" applyNumberFormat="0" applyFill="0" applyBorder="0" applyAlignment="0" applyProtection="0">
      <alignment vertical="center"/>
    </xf>
    <xf numFmtId="227" fontId="131" fillId="0" borderId="0" applyNumberFormat="0" applyFill="0" applyBorder="0" applyAlignment="0" applyProtection="0">
      <alignment vertical="center"/>
    </xf>
    <xf numFmtId="227" fontId="131" fillId="0" borderId="0" applyNumberFormat="0" applyFill="0" applyBorder="0" applyAlignment="0" applyProtection="0">
      <alignment vertical="center"/>
    </xf>
    <xf numFmtId="227" fontId="108" fillId="3" borderId="0" applyNumberFormat="0" applyBorder="0" applyAlignment="0" applyProtection="0">
      <alignment vertical="center"/>
    </xf>
    <xf numFmtId="227" fontId="108" fillId="3" borderId="0" applyNumberFormat="0" applyBorder="0" applyAlignment="0" applyProtection="0">
      <alignment vertical="center"/>
    </xf>
    <xf numFmtId="227" fontId="108" fillId="3" borderId="0" applyNumberFormat="0" applyBorder="0" applyAlignment="0" applyProtection="0">
      <alignment vertical="center"/>
    </xf>
    <xf numFmtId="227" fontId="108" fillId="3" borderId="0" applyNumberFormat="0" applyBorder="0" applyAlignment="0" applyProtection="0">
      <alignment vertical="center"/>
    </xf>
    <xf numFmtId="227" fontId="97" fillId="0" borderId="0">
      <alignment vertical="center"/>
    </xf>
    <xf numFmtId="227" fontId="97" fillId="0" borderId="0">
      <alignment vertical="center"/>
    </xf>
    <xf numFmtId="227" fontId="97" fillId="0" borderId="0">
      <alignment vertical="center"/>
    </xf>
    <xf numFmtId="227" fontId="102" fillId="2" borderId="0" applyNumberFormat="0" applyBorder="0" applyAlignment="0" applyProtection="0">
      <alignment vertical="center"/>
    </xf>
    <xf numFmtId="227" fontId="102" fillId="2" borderId="0" applyNumberFormat="0" applyBorder="0" applyAlignment="0" applyProtection="0">
      <alignment vertical="center"/>
    </xf>
    <xf numFmtId="227" fontId="102" fillId="2" borderId="0" applyNumberFormat="0" applyBorder="0" applyAlignment="0" applyProtection="0">
      <alignment vertical="center"/>
    </xf>
    <xf numFmtId="227" fontId="102" fillId="2" borderId="0" applyNumberFormat="0" applyBorder="0" applyAlignment="0" applyProtection="0">
      <alignment vertical="center"/>
    </xf>
    <xf numFmtId="227" fontId="94" fillId="0" borderId="9" applyNumberFormat="0" applyFill="0" applyAlignment="0" applyProtection="0">
      <alignment vertical="center"/>
    </xf>
    <xf numFmtId="227" fontId="94" fillId="0" borderId="9" applyNumberFormat="0" applyFill="0" applyAlignment="0" applyProtection="0">
      <alignment vertical="center"/>
    </xf>
    <xf numFmtId="227" fontId="94" fillId="0" borderId="9" applyNumberFormat="0" applyFill="0" applyAlignment="0" applyProtection="0">
      <alignment vertical="center"/>
    </xf>
    <xf numFmtId="227" fontId="94" fillId="0" borderId="9" applyNumberFormat="0" applyFill="0" applyAlignment="0" applyProtection="0">
      <alignment vertical="center"/>
    </xf>
    <xf numFmtId="227" fontId="110" fillId="6" borderId="4" applyNumberFormat="0" applyAlignment="0" applyProtection="0">
      <alignment vertical="center"/>
    </xf>
    <xf numFmtId="227" fontId="110" fillId="6" borderId="4" applyNumberFormat="0" applyAlignment="0" applyProtection="0">
      <alignment vertical="center"/>
    </xf>
    <xf numFmtId="227" fontId="110" fillId="6" borderId="4" applyNumberFormat="0" applyAlignment="0" applyProtection="0">
      <alignment vertical="center"/>
    </xf>
    <xf numFmtId="227" fontId="110" fillId="6" borderId="4" applyNumberFormat="0" applyAlignment="0" applyProtection="0">
      <alignment vertical="center"/>
    </xf>
    <xf numFmtId="227" fontId="132" fillId="7" borderId="7" applyNumberFormat="0" applyAlignment="0" applyProtection="0">
      <alignment vertical="center"/>
    </xf>
    <xf numFmtId="227" fontId="132" fillId="7" borderId="7" applyNumberFormat="0" applyAlignment="0" applyProtection="0">
      <alignment vertical="center"/>
    </xf>
    <xf numFmtId="227" fontId="132" fillId="7" borderId="7" applyNumberFormat="0" applyAlignment="0" applyProtection="0">
      <alignment vertical="center"/>
    </xf>
    <xf numFmtId="227" fontId="132" fillId="7" borderId="7" applyNumberFormat="0" applyAlignment="0" applyProtection="0">
      <alignment vertical="center"/>
    </xf>
    <xf numFmtId="227" fontId="109" fillId="0" borderId="0" applyNumberFormat="0" applyFill="0" applyBorder="0" applyAlignment="0" applyProtection="0">
      <alignment vertical="center"/>
    </xf>
    <xf numFmtId="227" fontId="109" fillId="0" borderId="0" applyNumberFormat="0" applyFill="0" applyBorder="0" applyAlignment="0" applyProtection="0">
      <alignment vertical="center"/>
    </xf>
    <xf numFmtId="227" fontId="109" fillId="0" borderId="0" applyNumberFormat="0" applyFill="0" applyBorder="0" applyAlignment="0" applyProtection="0">
      <alignment vertical="center"/>
    </xf>
    <xf numFmtId="227" fontId="109" fillId="0" borderId="0" applyNumberFormat="0" applyFill="0" applyBorder="0" applyAlignment="0" applyProtection="0">
      <alignment vertical="center"/>
    </xf>
    <xf numFmtId="227" fontId="99" fillId="0" borderId="0" applyNumberFormat="0" applyFill="0" applyBorder="0" applyAlignment="0" applyProtection="0">
      <alignment vertical="center"/>
    </xf>
    <xf numFmtId="227" fontId="99" fillId="0" borderId="0" applyNumberFormat="0" applyFill="0" applyBorder="0" applyAlignment="0" applyProtection="0">
      <alignment vertical="center"/>
    </xf>
    <xf numFmtId="227" fontId="99" fillId="0" borderId="0" applyNumberFormat="0" applyFill="0" applyBorder="0" applyAlignment="0" applyProtection="0">
      <alignment vertical="center"/>
    </xf>
    <xf numFmtId="227" fontId="99" fillId="0" borderId="0" applyNumberFormat="0" applyFill="0" applyBorder="0" applyAlignment="0" applyProtection="0">
      <alignment vertical="center"/>
    </xf>
    <xf numFmtId="227" fontId="95" fillId="0" borderId="6" applyNumberFormat="0" applyFill="0" applyAlignment="0" applyProtection="0">
      <alignment vertical="center"/>
    </xf>
    <xf numFmtId="227" fontId="95" fillId="0" borderId="6" applyNumberFormat="0" applyFill="0" applyAlignment="0" applyProtection="0">
      <alignment vertical="center"/>
    </xf>
    <xf numFmtId="227" fontId="95" fillId="0" borderId="6" applyNumberFormat="0" applyFill="0" applyAlignment="0" applyProtection="0">
      <alignment vertical="center"/>
    </xf>
    <xf numFmtId="227" fontId="95" fillId="0" borderId="6" applyNumberFormat="0" applyFill="0" applyAlignment="0" applyProtection="0">
      <alignment vertical="center"/>
    </xf>
    <xf numFmtId="227" fontId="98" fillId="9" borderId="0" applyNumberFormat="0" applyBorder="0" applyAlignment="0" applyProtection="0">
      <alignment vertical="center"/>
    </xf>
    <xf numFmtId="227" fontId="98" fillId="9" borderId="0" applyNumberFormat="0" applyBorder="0" applyAlignment="0" applyProtection="0">
      <alignment vertical="center"/>
    </xf>
    <xf numFmtId="227" fontId="98" fillId="9" borderId="0" applyNumberFormat="0" applyBorder="0" applyAlignment="0" applyProtection="0">
      <alignment vertical="center"/>
    </xf>
    <xf numFmtId="227" fontId="98" fillId="9" borderId="0" applyNumberFormat="0" applyBorder="0" applyAlignment="0" applyProtection="0">
      <alignment vertical="center"/>
    </xf>
    <xf numFmtId="227" fontId="98" fillId="13" borderId="0" applyNumberFormat="0" applyBorder="0" applyAlignment="0" applyProtection="0">
      <alignment vertical="center"/>
    </xf>
    <xf numFmtId="227" fontId="98" fillId="13" borderId="0" applyNumberFormat="0" applyBorder="0" applyAlignment="0" applyProtection="0">
      <alignment vertical="center"/>
    </xf>
    <xf numFmtId="227" fontId="98" fillId="13" borderId="0" applyNumberFormat="0" applyBorder="0" applyAlignment="0" applyProtection="0">
      <alignment vertical="center"/>
    </xf>
    <xf numFmtId="227" fontId="98" fillId="13" borderId="0" applyNumberFormat="0" applyBorder="0" applyAlignment="0" applyProtection="0">
      <alignment vertical="center"/>
    </xf>
    <xf numFmtId="227" fontId="98" fillId="17" borderId="0" applyNumberFormat="0" applyBorder="0" applyAlignment="0" applyProtection="0">
      <alignment vertical="center"/>
    </xf>
    <xf numFmtId="227" fontId="98" fillId="17" borderId="0" applyNumberFormat="0" applyBorder="0" applyAlignment="0" applyProtection="0">
      <alignment vertical="center"/>
    </xf>
    <xf numFmtId="227" fontId="98" fillId="17" borderId="0" applyNumberFormat="0" applyBorder="0" applyAlignment="0" applyProtection="0">
      <alignment vertical="center"/>
    </xf>
    <xf numFmtId="227" fontId="98" fillId="17" borderId="0" applyNumberFormat="0" applyBorder="0" applyAlignment="0" applyProtection="0">
      <alignment vertical="center"/>
    </xf>
    <xf numFmtId="227" fontId="98" fillId="21" borderId="0" applyNumberFormat="0" applyBorder="0" applyAlignment="0" applyProtection="0">
      <alignment vertical="center"/>
    </xf>
    <xf numFmtId="227" fontId="98" fillId="21" borderId="0" applyNumberFormat="0" applyBorder="0" applyAlignment="0" applyProtection="0">
      <alignment vertical="center"/>
    </xf>
    <xf numFmtId="227" fontId="98" fillId="21" borderId="0" applyNumberFormat="0" applyBorder="0" applyAlignment="0" applyProtection="0">
      <alignment vertical="center"/>
    </xf>
    <xf numFmtId="227" fontId="98" fillId="21" borderId="0" applyNumberFormat="0" applyBorder="0" applyAlignment="0" applyProtection="0">
      <alignment vertical="center"/>
    </xf>
    <xf numFmtId="227" fontId="98" fillId="25" borderId="0" applyNumberFormat="0" applyBorder="0" applyAlignment="0" applyProtection="0">
      <alignment vertical="center"/>
    </xf>
    <xf numFmtId="227" fontId="98" fillId="25" borderId="0" applyNumberFormat="0" applyBorder="0" applyAlignment="0" applyProtection="0">
      <alignment vertical="center"/>
    </xf>
    <xf numFmtId="227" fontId="98" fillId="25" borderId="0" applyNumberFormat="0" applyBorder="0" applyAlignment="0" applyProtection="0">
      <alignment vertical="center"/>
    </xf>
    <xf numFmtId="227" fontId="98" fillId="25" borderId="0" applyNumberFormat="0" applyBorder="0" applyAlignment="0" applyProtection="0">
      <alignment vertical="center"/>
    </xf>
    <xf numFmtId="227" fontId="98" fillId="29" borderId="0" applyNumberFormat="0" applyBorder="0" applyAlignment="0" applyProtection="0">
      <alignment vertical="center"/>
    </xf>
    <xf numFmtId="227" fontId="98" fillId="29" borderId="0" applyNumberFormat="0" applyBorder="0" applyAlignment="0" applyProtection="0">
      <alignment vertical="center"/>
    </xf>
    <xf numFmtId="227" fontId="98" fillId="29" borderId="0" applyNumberFormat="0" applyBorder="0" applyAlignment="0" applyProtection="0">
      <alignment vertical="center"/>
    </xf>
    <xf numFmtId="227" fontId="98" fillId="29" borderId="0" applyNumberFormat="0" applyBorder="0" applyAlignment="0" applyProtection="0">
      <alignment vertical="center"/>
    </xf>
    <xf numFmtId="227" fontId="111" fillId="4" borderId="0" applyNumberFormat="0" applyBorder="0" applyAlignment="0" applyProtection="0">
      <alignment vertical="center"/>
    </xf>
    <xf numFmtId="227" fontId="111" fillId="4" borderId="0" applyNumberFormat="0" applyBorder="0" applyAlignment="0" applyProtection="0">
      <alignment vertical="center"/>
    </xf>
    <xf numFmtId="227" fontId="111" fillId="4" borderId="0" applyNumberFormat="0" applyBorder="0" applyAlignment="0" applyProtection="0">
      <alignment vertical="center"/>
    </xf>
    <xf numFmtId="227" fontId="111" fillId="4" borderId="0" applyNumberFormat="0" applyBorder="0" applyAlignment="0" applyProtection="0">
      <alignment vertical="center"/>
    </xf>
    <xf numFmtId="227" fontId="104" fillId="6" borderId="5" applyNumberFormat="0" applyAlignment="0" applyProtection="0">
      <alignment vertical="center"/>
    </xf>
    <xf numFmtId="227" fontId="104" fillId="6" borderId="5" applyNumberFormat="0" applyAlignment="0" applyProtection="0">
      <alignment vertical="center"/>
    </xf>
    <xf numFmtId="227" fontId="104" fillId="6" borderId="5" applyNumberFormat="0" applyAlignment="0" applyProtection="0">
      <alignment vertical="center"/>
    </xf>
    <xf numFmtId="227" fontId="104" fillId="6" borderId="5" applyNumberFormat="0" applyAlignment="0" applyProtection="0">
      <alignment vertical="center"/>
    </xf>
    <xf numFmtId="227" fontId="96" fillId="5" borderId="4" applyNumberFormat="0" applyAlignment="0" applyProtection="0">
      <alignment vertical="center"/>
    </xf>
    <xf numFmtId="227" fontId="96" fillId="5" borderId="4" applyNumberFormat="0" applyAlignment="0" applyProtection="0">
      <alignment vertical="center"/>
    </xf>
    <xf numFmtId="227" fontId="96" fillId="5" borderId="4" applyNumberFormat="0" applyAlignment="0" applyProtection="0">
      <alignment vertical="center"/>
    </xf>
    <xf numFmtId="227" fontId="96" fillId="5" borderId="4" applyNumberFormat="0" applyAlignment="0" applyProtection="0">
      <alignment vertical="center"/>
    </xf>
    <xf numFmtId="227" fontId="97" fillId="8" borderId="8" applyNumberFormat="0" applyFont="0" applyAlignment="0" applyProtection="0">
      <alignment vertical="center"/>
    </xf>
    <xf numFmtId="227" fontId="97" fillId="8" borderId="8" applyNumberFormat="0" applyFont="0" applyAlignment="0" applyProtection="0">
      <alignment vertical="center"/>
    </xf>
    <xf numFmtId="227" fontId="97" fillId="8" borderId="8" applyNumberFormat="0" applyFont="0" applyAlignment="0" applyProtection="0">
      <alignment vertical="center"/>
    </xf>
    <xf numFmtId="227" fontId="97" fillId="8" borderId="8" applyNumberFormat="0" applyFont="0" applyAlignment="0" applyProtection="0">
      <alignment vertical="center"/>
    </xf>
    <xf numFmtId="227" fontId="130" fillId="0" borderId="0" applyFill="0">
      <alignment vertical="center"/>
    </xf>
    <xf numFmtId="227" fontId="97" fillId="10" borderId="0" applyNumberFormat="0" applyBorder="0" applyAlignment="0" applyProtection="0">
      <alignment vertical="center"/>
    </xf>
    <xf numFmtId="227" fontId="97" fillId="10" borderId="0" applyNumberFormat="0" applyBorder="0" applyAlignment="0" applyProtection="0">
      <alignment vertical="center"/>
    </xf>
    <xf numFmtId="227" fontId="97" fillId="10" borderId="0" applyNumberFormat="0" applyBorder="0" applyAlignment="0" applyProtection="0">
      <alignment vertical="center"/>
    </xf>
    <xf numFmtId="227" fontId="97" fillId="10" borderId="0" applyNumberFormat="0" applyBorder="0" applyAlignment="0" applyProtection="0">
      <alignment vertical="center"/>
    </xf>
    <xf numFmtId="227" fontId="97" fillId="14" borderId="0" applyNumberFormat="0" applyBorder="0" applyAlignment="0" applyProtection="0">
      <alignment vertical="center"/>
    </xf>
    <xf numFmtId="227" fontId="97" fillId="14" borderId="0" applyNumberFormat="0" applyBorder="0" applyAlignment="0" applyProtection="0">
      <alignment vertical="center"/>
    </xf>
    <xf numFmtId="227" fontId="97" fillId="14" borderId="0" applyNumberFormat="0" applyBorder="0" applyAlignment="0" applyProtection="0">
      <alignment vertical="center"/>
    </xf>
    <xf numFmtId="227" fontId="97" fillId="14" borderId="0" applyNumberFormat="0" applyBorder="0" applyAlignment="0" applyProtection="0">
      <alignment vertical="center"/>
    </xf>
    <xf numFmtId="227" fontId="97" fillId="18" borderId="0" applyNumberFormat="0" applyBorder="0" applyAlignment="0" applyProtection="0">
      <alignment vertical="center"/>
    </xf>
    <xf numFmtId="227" fontId="97" fillId="18" borderId="0" applyNumberFormat="0" applyBorder="0" applyAlignment="0" applyProtection="0">
      <alignment vertical="center"/>
    </xf>
    <xf numFmtId="227" fontId="97" fillId="18" borderId="0" applyNumberFormat="0" applyBorder="0" applyAlignment="0" applyProtection="0">
      <alignment vertical="center"/>
    </xf>
    <xf numFmtId="227" fontId="97" fillId="18" borderId="0" applyNumberFormat="0" applyBorder="0" applyAlignment="0" applyProtection="0">
      <alignment vertical="center"/>
    </xf>
    <xf numFmtId="227" fontId="97" fillId="22" borderId="0" applyNumberFormat="0" applyBorder="0" applyAlignment="0" applyProtection="0">
      <alignment vertical="center"/>
    </xf>
    <xf numFmtId="227" fontId="97" fillId="22" borderId="0" applyNumberFormat="0" applyBorder="0" applyAlignment="0" applyProtection="0">
      <alignment vertical="center"/>
    </xf>
    <xf numFmtId="227" fontId="97" fillId="22" borderId="0" applyNumberFormat="0" applyBorder="0" applyAlignment="0" applyProtection="0">
      <alignment vertical="center"/>
    </xf>
    <xf numFmtId="227" fontId="97" fillId="22" borderId="0" applyNumberFormat="0" applyBorder="0" applyAlignment="0" applyProtection="0">
      <alignment vertical="center"/>
    </xf>
    <xf numFmtId="227" fontId="97" fillId="26" borderId="0" applyNumberFormat="0" applyBorder="0" applyAlignment="0" applyProtection="0">
      <alignment vertical="center"/>
    </xf>
    <xf numFmtId="227" fontId="97" fillId="26" borderId="0" applyNumberFormat="0" applyBorder="0" applyAlignment="0" applyProtection="0">
      <alignment vertical="center"/>
    </xf>
    <xf numFmtId="227" fontId="97" fillId="26" borderId="0" applyNumberFormat="0" applyBorder="0" applyAlignment="0" applyProtection="0">
      <alignment vertical="center"/>
    </xf>
    <xf numFmtId="227" fontId="97" fillId="26" borderId="0" applyNumberFormat="0" applyBorder="0" applyAlignment="0" applyProtection="0">
      <alignment vertical="center"/>
    </xf>
    <xf numFmtId="227" fontId="97" fillId="30" borderId="0" applyNumberFormat="0" applyBorder="0" applyAlignment="0" applyProtection="0">
      <alignment vertical="center"/>
    </xf>
    <xf numFmtId="227" fontId="97" fillId="30" borderId="0" applyNumberFormat="0" applyBorder="0" applyAlignment="0" applyProtection="0">
      <alignment vertical="center"/>
    </xf>
    <xf numFmtId="227" fontId="97" fillId="30" borderId="0" applyNumberFormat="0" applyBorder="0" applyAlignment="0" applyProtection="0">
      <alignment vertical="center"/>
    </xf>
    <xf numFmtId="227" fontId="97" fillId="30" borderId="0" applyNumberFormat="0" applyBorder="0" applyAlignment="0" applyProtection="0">
      <alignment vertical="center"/>
    </xf>
    <xf numFmtId="227" fontId="97" fillId="11" borderId="0" applyNumberFormat="0" applyBorder="0" applyAlignment="0" applyProtection="0">
      <alignment vertical="center"/>
    </xf>
    <xf numFmtId="227" fontId="97" fillId="11" borderId="0" applyNumberFormat="0" applyBorder="0" applyAlignment="0" applyProtection="0">
      <alignment vertical="center"/>
    </xf>
    <xf numFmtId="227" fontId="97" fillId="11" borderId="0" applyNumberFormat="0" applyBorder="0" applyAlignment="0" applyProtection="0">
      <alignment vertical="center"/>
    </xf>
    <xf numFmtId="227" fontId="97" fillId="11" borderId="0" applyNumberFormat="0" applyBorder="0" applyAlignment="0" applyProtection="0">
      <alignment vertical="center"/>
    </xf>
    <xf numFmtId="227" fontId="97" fillId="15" borderId="0" applyNumberFormat="0" applyBorder="0" applyAlignment="0" applyProtection="0">
      <alignment vertical="center"/>
    </xf>
    <xf numFmtId="227" fontId="97" fillId="15" borderId="0" applyNumberFormat="0" applyBorder="0" applyAlignment="0" applyProtection="0">
      <alignment vertical="center"/>
    </xf>
    <xf numFmtId="227" fontId="97" fillId="15" borderId="0" applyNumberFormat="0" applyBorder="0" applyAlignment="0" applyProtection="0">
      <alignment vertical="center"/>
    </xf>
    <xf numFmtId="227" fontId="97" fillId="15" borderId="0" applyNumberFormat="0" applyBorder="0" applyAlignment="0" applyProtection="0">
      <alignment vertical="center"/>
    </xf>
    <xf numFmtId="227" fontId="97" fillId="19" borderId="0" applyNumberFormat="0" applyBorder="0" applyAlignment="0" applyProtection="0">
      <alignment vertical="center"/>
    </xf>
    <xf numFmtId="227" fontId="97" fillId="19" borderId="0" applyNumberFormat="0" applyBorder="0" applyAlignment="0" applyProtection="0">
      <alignment vertical="center"/>
    </xf>
    <xf numFmtId="227" fontId="97" fillId="19" borderId="0" applyNumberFormat="0" applyBorder="0" applyAlignment="0" applyProtection="0">
      <alignment vertical="center"/>
    </xf>
    <xf numFmtId="227" fontId="97" fillId="19" borderId="0" applyNumberFormat="0" applyBorder="0" applyAlignment="0" applyProtection="0">
      <alignment vertical="center"/>
    </xf>
    <xf numFmtId="227" fontId="97" fillId="23" borderId="0" applyNumberFormat="0" applyBorder="0" applyAlignment="0" applyProtection="0">
      <alignment vertical="center"/>
    </xf>
    <xf numFmtId="227" fontId="97" fillId="23" borderId="0" applyNumberFormat="0" applyBorder="0" applyAlignment="0" applyProtection="0">
      <alignment vertical="center"/>
    </xf>
    <xf numFmtId="227" fontId="97" fillId="23" borderId="0" applyNumberFormat="0" applyBorder="0" applyAlignment="0" applyProtection="0">
      <alignment vertical="center"/>
    </xf>
    <xf numFmtId="227" fontId="97" fillId="23" borderId="0" applyNumberFormat="0" applyBorder="0" applyAlignment="0" applyProtection="0">
      <alignment vertical="center"/>
    </xf>
    <xf numFmtId="227" fontId="97" fillId="27" borderId="0" applyNumberFormat="0" applyBorder="0" applyAlignment="0" applyProtection="0">
      <alignment vertical="center"/>
    </xf>
    <xf numFmtId="227" fontId="97" fillId="27" borderId="0" applyNumberFormat="0" applyBorder="0" applyAlignment="0" applyProtection="0">
      <alignment vertical="center"/>
    </xf>
    <xf numFmtId="227" fontId="97" fillId="27" borderId="0" applyNumberFormat="0" applyBorder="0" applyAlignment="0" applyProtection="0">
      <alignment vertical="center"/>
    </xf>
    <xf numFmtId="227" fontId="97" fillId="27" borderId="0" applyNumberFormat="0" applyBorder="0" applyAlignment="0" applyProtection="0">
      <alignment vertical="center"/>
    </xf>
    <xf numFmtId="227" fontId="97" fillId="31" borderId="0" applyNumberFormat="0" applyBorder="0" applyAlignment="0" applyProtection="0">
      <alignment vertical="center"/>
    </xf>
    <xf numFmtId="227" fontId="97" fillId="31" borderId="0" applyNumberFormat="0" applyBorder="0" applyAlignment="0" applyProtection="0">
      <alignment vertical="center"/>
    </xf>
    <xf numFmtId="227" fontId="97" fillId="31" borderId="0" applyNumberFormat="0" applyBorder="0" applyAlignment="0" applyProtection="0">
      <alignment vertical="center"/>
    </xf>
    <xf numFmtId="227" fontId="97" fillId="31" borderId="0" applyNumberFormat="0" applyBorder="0" applyAlignment="0" applyProtection="0">
      <alignment vertical="center"/>
    </xf>
    <xf numFmtId="227" fontId="98" fillId="12" borderId="0" applyNumberFormat="0" applyBorder="0" applyAlignment="0" applyProtection="0">
      <alignment vertical="center"/>
    </xf>
    <xf numFmtId="227" fontId="98" fillId="12" borderId="0" applyNumberFormat="0" applyBorder="0" applyAlignment="0" applyProtection="0">
      <alignment vertical="center"/>
    </xf>
    <xf numFmtId="227" fontId="98" fillId="12" borderId="0" applyNumberFormat="0" applyBorder="0" applyAlignment="0" applyProtection="0">
      <alignment vertical="center"/>
    </xf>
    <xf numFmtId="227" fontId="98" fillId="12" borderId="0" applyNumberFormat="0" applyBorder="0" applyAlignment="0" applyProtection="0">
      <alignment vertical="center"/>
    </xf>
    <xf numFmtId="227" fontId="98" fillId="16" borderId="0" applyNumberFormat="0" applyBorder="0" applyAlignment="0" applyProtection="0">
      <alignment vertical="center"/>
    </xf>
    <xf numFmtId="227" fontId="98" fillId="16" borderId="0" applyNumberFormat="0" applyBorder="0" applyAlignment="0" applyProtection="0">
      <alignment vertical="center"/>
    </xf>
    <xf numFmtId="227" fontId="98" fillId="16" borderId="0" applyNumberFormat="0" applyBorder="0" applyAlignment="0" applyProtection="0">
      <alignment vertical="center"/>
    </xf>
    <xf numFmtId="227" fontId="98" fillId="16" borderId="0" applyNumberFormat="0" applyBorder="0" applyAlignment="0" applyProtection="0">
      <alignment vertical="center"/>
    </xf>
    <xf numFmtId="227" fontId="98" fillId="20" borderId="0" applyNumberFormat="0" applyBorder="0" applyAlignment="0" applyProtection="0">
      <alignment vertical="center"/>
    </xf>
    <xf numFmtId="227" fontId="98" fillId="20" borderId="0" applyNumberFormat="0" applyBorder="0" applyAlignment="0" applyProtection="0">
      <alignment vertical="center"/>
    </xf>
    <xf numFmtId="227" fontId="98" fillId="20" borderId="0" applyNumberFormat="0" applyBorder="0" applyAlignment="0" applyProtection="0">
      <alignment vertical="center"/>
    </xf>
    <xf numFmtId="227" fontId="98" fillId="20" borderId="0" applyNumberFormat="0" applyBorder="0" applyAlignment="0" applyProtection="0">
      <alignment vertical="center"/>
    </xf>
    <xf numFmtId="227" fontId="98" fillId="24" borderId="0" applyNumberFormat="0" applyBorder="0" applyAlignment="0" applyProtection="0">
      <alignment vertical="center"/>
    </xf>
    <xf numFmtId="227" fontId="98" fillId="24" borderId="0" applyNumberFormat="0" applyBorder="0" applyAlignment="0" applyProtection="0">
      <alignment vertical="center"/>
    </xf>
    <xf numFmtId="227" fontId="98" fillId="24" borderId="0" applyNumberFormat="0" applyBorder="0" applyAlignment="0" applyProtection="0">
      <alignment vertical="center"/>
    </xf>
    <xf numFmtId="227" fontId="98" fillId="24" borderId="0" applyNumberFormat="0" applyBorder="0" applyAlignment="0" applyProtection="0">
      <alignment vertical="center"/>
    </xf>
    <xf numFmtId="227" fontId="98" fillId="28" borderId="0" applyNumberFormat="0" applyBorder="0" applyAlignment="0" applyProtection="0">
      <alignment vertical="center"/>
    </xf>
    <xf numFmtId="227" fontId="98" fillId="28" borderId="0" applyNumberFormat="0" applyBorder="0" applyAlignment="0" applyProtection="0">
      <alignment vertical="center"/>
    </xf>
    <xf numFmtId="227" fontId="98" fillId="28" borderId="0" applyNumberFormat="0" applyBorder="0" applyAlignment="0" applyProtection="0">
      <alignment vertical="center"/>
    </xf>
    <xf numFmtId="227" fontId="98" fillId="28" borderId="0" applyNumberFormat="0" applyBorder="0" applyAlignment="0" applyProtection="0">
      <alignment vertical="center"/>
    </xf>
    <xf numFmtId="227" fontId="98" fillId="32" borderId="0" applyNumberFormat="0" applyBorder="0" applyAlignment="0" applyProtection="0">
      <alignment vertical="center"/>
    </xf>
    <xf numFmtId="227" fontId="98" fillId="32" borderId="0" applyNumberFormat="0" applyBorder="0" applyAlignment="0" applyProtection="0">
      <alignment vertical="center"/>
    </xf>
    <xf numFmtId="227" fontId="98" fillId="32" borderId="0" applyNumberFormat="0" applyBorder="0" applyAlignment="0" applyProtection="0">
      <alignment vertical="center"/>
    </xf>
    <xf numFmtId="227" fontId="98" fillId="32" borderId="0" applyNumberFormat="0" applyBorder="0" applyAlignment="0" applyProtection="0">
      <alignment vertical="center"/>
    </xf>
    <xf numFmtId="227" fontId="107" fillId="0" borderId="1" applyNumberFormat="0" applyFill="0" applyAlignment="0" applyProtection="0">
      <alignment vertical="center"/>
    </xf>
    <xf numFmtId="227" fontId="107" fillId="0" borderId="1" applyNumberFormat="0" applyFill="0" applyAlignment="0" applyProtection="0">
      <alignment vertical="center"/>
    </xf>
    <xf numFmtId="227" fontId="107" fillId="0" borderId="1" applyNumberFormat="0" applyFill="0" applyAlignment="0" applyProtection="0">
      <alignment vertical="center"/>
    </xf>
    <xf numFmtId="227" fontId="107" fillId="0" borderId="1" applyNumberFormat="0" applyFill="0" applyAlignment="0" applyProtection="0">
      <alignment vertical="center"/>
    </xf>
    <xf numFmtId="227" fontId="101" fillId="0" borderId="2" applyNumberFormat="0" applyFill="0" applyAlignment="0" applyProtection="0">
      <alignment vertical="center"/>
    </xf>
    <xf numFmtId="227" fontId="101" fillId="0" borderId="2" applyNumberFormat="0" applyFill="0" applyAlignment="0" applyProtection="0">
      <alignment vertical="center"/>
    </xf>
    <xf numFmtId="227" fontId="101" fillId="0" borderId="2" applyNumberFormat="0" applyFill="0" applyAlignment="0" applyProtection="0">
      <alignment vertical="center"/>
    </xf>
    <xf numFmtId="227" fontId="101" fillId="0" borderId="2" applyNumberFormat="0" applyFill="0" applyAlignment="0" applyProtection="0">
      <alignment vertical="center"/>
    </xf>
    <xf numFmtId="227" fontId="105" fillId="0" borderId="3" applyNumberFormat="0" applyFill="0" applyAlignment="0" applyProtection="0">
      <alignment vertical="center"/>
    </xf>
    <xf numFmtId="227" fontId="105" fillId="0" borderId="3" applyNumberFormat="0" applyFill="0" applyAlignment="0" applyProtection="0">
      <alignment vertical="center"/>
    </xf>
    <xf numFmtId="227" fontId="105" fillId="0" borderId="3" applyNumberFormat="0" applyFill="0" applyAlignment="0" applyProtection="0">
      <alignment vertical="center"/>
    </xf>
    <xf numFmtId="227" fontId="105" fillId="0" borderId="3" applyNumberFormat="0" applyFill="0" applyAlignment="0" applyProtection="0">
      <alignment vertical="center"/>
    </xf>
    <xf numFmtId="227" fontId="105" fillId="0" borderId="0" applyNumberFormat="0" applyFill="0" applyBorder="0" applyAlignment="0" applyProtection="0">
      <alignment vertical="center"/>
    </xf>
    <xf numFmtId="227" fontId="105" fillId="0" borderId="0" applyNumberFormat="0" applyFill="0" applyBorder="0" applyAlignment="0" applyProtection="0">
      <alignment vertical="center"/>
    </xf>
    <xf numFmtId="227" fontId="105" fillId="0" borderId="0" applyNumberFormat="0" applyFill="0" applyBorder="0" applyAlignment="0" applyProtection="0">
      <alignment vertical="center"/>
    </xf>
    <xf numFmtId="227" fontId="105" fillId="0" borderId="0" applyNumberFormat="0" applyFill="0" applyBorder="0" applyAlignment="0" applyProtection="0">
      <alignment vertical="center"/>
    </xf>
    <xf numFmtId="227" fontId="131" fillId="0" borderId="0" applyNumberFormat="0" applyFill="0" applyBorder="0" applyAlignment="0" applyProtection="0">
      <alignment vertical="center"/>
    </xf>
    <xf numFmtId="227" fontId="131" fillId="0" borderId="0" applyNumberFormat="0" applyFill="0" applyBorder="0" applyAlignment="0" applyProtection="0">
      <alignment vertical="center"/>
    </xf>
    <xf numFmtId="227" fontId="131" fillId="0" borderId="0" applyNumberFormat="0" applyFill="0" applyBorder="0" applyAlignment="0" applyProtection="0">
      <alignment vertical="center"/>
    </xf>
    <xf numFmtId="227" fontId="131" fillId="0" borderId="0" applyNumberFormat="0" applyFill="0" applyBorder="0" applyAlignment="0" applyProtection="0">
      <alignment vertical="center"/>
    </xf>
    <xf numFmtId="227" fontId="108" fillId="3" borderId="0" applyNumberFormat="0" applyBorder="0" applyAlignment="0" applyProtection="0">
      <alignment vertical="center"/>
    </xf>
    <xf numFmtId="227" fontId="108" fillId="3" borderId="0" applyNumberFormat="0" applyBorder="0" applyAlignment="0" applyProtection="0">
      <alignment vertical="center"/>
    </xf>
    <xf numFmtId="227" fontId="108" fillId="3" borderId="0" applyNumberFormat="0" applyBorder="0" applyAlignment="0" applyProtection="0">
      <alignment vertical="center"/>
    </xf>
    <xf numFmtId="227" fontId="108" fillId="3" borderId="0" applyNumberFormat="0" applyBorder="0" applyAlignment="0" applyProtection="0">
      <alignment vertical="center"/>
    </xf>
    <xf numFmtId="227" fontId="97" fillId="0" borderId="0">
      <alignment vertical="center"/>
    </xf>
    <xf numFmtId="227" fontId="97" fillId="0" borderId="0">
      <alignment vertical="center"/>
    </xf>
    <xf numFmtId="227" fontId="97" fillId="0" borderId="0">
      <alignment vertical="center"/>
    </xf>
    <xf numFmtId="227" fontId="102" fillId="2" borderId="0" applyNumberFormat="0" applyBorder="0" applyAlignment="0" applyProtection="0">
      <alignment vertical="center"/>
    </xf>
    <xf numFmtId="227" fontId="102" fillId="2" borderId="0" applyNumberFormat="0" applyBorder="0" applyAlignment="0" applyProtection="0">
      <alignment vertical="center"/>
    </xf>
    <xf numFmtId="227" fontId="102" fillId="2" borderId="0" applyNumberFormat="0" applyBorder="0" applyAlignment="0" applyProtection="0">
      <alignment vertical="center"/>
    </xf>
    <xf numFmtId="227" fontId="102" fillId="2" borderId="0" applyNumberFormat="0" applyBorder="0" applyAlignment="0" applyProtection="0">
      <alignment vertical="center"/>
    </xf>
    <xf numFmtId="227" fontId="94" fillId="0" borderId="9" applyNumberFormat="0" applyFill="0" applyAlignment="0" applyProtection="0">
      <alignment vertical="center"/>
    </xf>
    <xf numFmtId="227" fontId="94" fillId="0" borderId="9" applyNumberFormat="0" applyFill="0" applyAlignment="0" applyProtection="0">
      <alignment vertical="center"/>
    </xf>
    <xf numFmtId="227" fontId="94" fillId="0" borderId="9" applyNumberFormat="0" applyFill="0" applyAlignment="0" applyProtection="0">
      <alignment vertical="center"/>
    </xf>
    <xf numFmtId="227" fontId="94" fillId="0" borderId="9" applyNumberFormat="0" applyFill="0" applyAlignment="0" applyProtection="0">
      <alignment vertical="center"/>
    </xf>
    <xf numFmtId="227" fontId="110" fillId="6" borderId="4" applyNumberFormat="0" applyAlignment="0" applyProtection="0">
      <alignment vertical="center"/>
    </xf>
    <xf numFmtId="227" fontId="110" fillId="6" borderId="4" applyNumberFormat="0" applyAlignment="0" applyProtection="0">
      <alignment vertical="center"/>
    </xf>
    <xf numFmtId="227" fontId="110" fillId="6" borderId="4" applyNumberFormat="0" applyAlignment="0" applyProtection="0">
      <alignment vertical="center"/>
    </xf>
    <xf numFmtId="227" fontId="110" fillId="6" borderId="4" applyNumberFormat="0" applyAlignment="0" applyProtection="0">
      <alignment vertical="center"/>
    </xf>
    <xf numFmtId="227" fontId="132" fillId="7" borderId="7" applyNumberFormat="0" applyAlignment="0" applyProtection="0">
      <alignment vertical="center"/>
    </xf>
    <xf numFmtId="227" fontId="132" fillId="7" borderId="7" applyNumberFormat="0" applyAlignment="0" applyProtection="0">
      <alignment vertical="center"/>
    </xf>
    <xf numFmtId="227" fontId="132" fillId="7" borderId="7" applyNumberFormat="0" applyAlignment="0" applyProtection="0">
      <alignment vertical="center"/>
    </xf>
    <xf numFmtId="227" fontId="132" fillId="7" borderId="7" applyNumberFormat="0" applyAlignment="0" applyProtection="0">
      <alignment vertical="center"/>
    </xf>
    <xf numFmtId="227" fontId="109" fillId="0" borderId="0" applyNumberFormat="0" applyFill="0" applyBorder="0" applyAlignment="0" applyProtection="0">
      <alignment vertical="center"/>
    </xf>
    <xf numFmtId="227" fontId="109" fillId="0" borderId="0" applyNumberFormat="0" applyFill="0" applyBorder="0" applyAlignment="0" applyProtection="0">
      <alignment vertical="center"/>
    </xf>
    <xf numFmtId="227" fontId="109" fillId="0" borderId="0" applyNumberFormat="0" applyFill="0" applyBorder="0" applyAlignment="0" applyProtection="0">
      <alignment vertical="center"/>
    </xf>
    <xf numFmtId="227" fontId="109" fillId="0" borderId="0" applyNumberFormat="0" applyFill="0" applyBorder="0" applyAlignment="0" applyProtection="0">
      <alignment vertical="center"/>
    </xf>
    <xf numFmtId="227" fontId="99" fillId="0" borderId="0" applyNumberFormat="0" applyFill="0" applyBorder="0" applyAlignment="0" applyProtection="0">
      <alignment vertical="center"/>
    </xf>
    <xf numFmtId="227" fontId="99" fillId="0" borderId="0" applyNumberFormat="0" applyFill="0" applyBorder="0" applyAlignment="0" applyProtection="0">
      <alignment vertical="center"/>
    </xf>
    <xf numFmtId="227" fontId="99" fillId="0" borderId="0" applyNumberFormat="0" applyFill="0" applyBorder="0" applyAlignment="0" applyProtection="0">
      <alignment vertical="center"/>
    </xf>
    <xf numFmtId="227" fontId="99" fillId="0" borderId="0" applyNumberFormat="0" applyFill="0" applyBorder="0" applyAlignment="0" applyProtection="0">
      <alignment vertical="center"/>
    </xf>
    <xf numFmtId="227" fontId="95" fillId="0" borderId="6" applyNumberFormat="0" applyFill="0" applyAlignment="0" applyProtection="0">
      <alignment vertical="center"/>
    </xf>
    <xf numFmtId="227" fontId="95" fillId="0" borderId="6" applyNumberFormat="0" applyFill="0" applyAlignment="0" applyProtection="0">
      <alignment vertical="center"/>
    </xf>
    <xf numFmtId="227" fontId="95" fillId="0" borderId="6" applyNumberFormat="0" applyFill="0" applyAlignment="0" applyProtection="0">
      <alignment vertical="center"/>
    </xf>
    <xf numFmtId="227" fontId="95" fillId="0" borderId="6" applyNumberFormat="0" applyFill="0" applyAlignment="0" applyProtection="0">
      <alignment vertical="center"/>
    </xf>
    <xf numFmtId="227" fontId="98" fillId="9" borderId="0" applyNumberFormat="0" applyBorder="0" applyAlignment="0" applyProtection="0">
      <alignment vertical="center"/>
    </xf>
    <xf numFmtId="227" fontId="98" fillId="9" borderId="0" applyNumberFormat="0" applyBorder="0" applyAlignment="0" applyProtection="0">
      <alignment vertical="center"/>
    </xf>
    <xf numFmtId="227" fontId="98" fillId="9" borderId="0" applyNumberFormat="0" applyBorder="0" applyAlignment="0" applyProtection="0">
      <alignment vertical="center"/>
    </xf>
    <xf numFmtId="227" fontId="98" fillId="9" borderId="0" applyNumberFormat="0" applyBorder="0" applyAlignment="0" applyProtection="0">
      <alignment vertical="center"/>
    </xf>
    <xf numFmtId="227" fontId="98" fillId="13" borderId="0" applyNumberFormat="0" applyBorder="0" applyAlignment="0" applyProtection="0">
      <alignment vertical="center"/>
    </xf>
    <xf numFmtId="227" fontId="98" fillId="13" borderId="0" applyNumberFormat="0" applyBorder="0" applyAlignment="0" applyProtection="0">
      <alignment vertical="center"/>
    </xf>
    <xf numFmtId="227" fontId="98" fillId="13" borderId="0" applyNumberFormat="0" applyBorder="0" applyAlignment="0" applyProtection="0">
      <alignment vertical="center"/>
    </xf>
    <xf numFmtId="227" fontId="98" fillId="13" borderId="0" applyNumberFormat="0" applyBorder="0" applyAlignment="0" applyProtection="0">
      <alignment vertical="center"/>
    </xf>
    <xf numFmtId="227" fontId="98" fillId="17" borderId="0" applyNumberFormat="0" applyBorder="0" applyAlignment="0" applyProtection="0">
      <alignment vertical="center"/>
    </xf>
    <xf numFmtId="227" fontId="98" fillId="17" borderId="0" applyNumberFormat="0" applyBorder="0" applyAlignment="0" applyProtection="0">
      <alignment vertical="center"/>
    </xf>
    <xf numFmtId="227" fontId="98" fillId="17" borderId="0" applyNumberFormat="0" applyBorder="0" applyAlignment="0" applyProtection="0">
      <alignment vertical="center"/>
    </xf>
    <xf numFmtId="227" fontId="98" fillId="17" borderId="0" applyNumberFormat="0" applyBorder="0" applyAlignment="0" applyProtection="0">
      <alignment vertical="center"/>
    </xf>
    <xf numFmtId="227" fontId="98" fillId="21" borderId="0" applyNumberFormat="0" applyBorder="0" applyAlignment="0" applyProtection="0">
      <alignment vertical="center"/>
    </xf>
    <xf numFmtId="227" fontId="98" fillId="21" borderId="0" applyNumberFormat="0" applyBorder="0" applyAlignment="0" applyProtection="0">
      <alignment vertical="center"/>
    </xf>
    <xf numFmtId="227" fontId="98" fillId="21" borderId="0" applyNumberFormat="0" applyBorder="0" applyAlignment="0" applyProtection="0">
      <alignment vertical="center"/>
    </xf>
    <xf numFmtId="227" fontId="98" fillId="21" borderId="0" applyNumberFormat="0" applyBorder="0" applyAlignment="0" applyProtection="0">
      <alignment vertical="center"/>
    </xf>
    <xf numFmtId="227" fontId="98" fillId="25" borderId="0" applyNumberFormat="0" applyBorder="0" applyAlignment="0" applyProtection="0">
      <alignment vertical="center"/>
    </xf>
    <xf numFmtId="227" fontId="98" fillId="25" borderId="0" applyNumberFormat="0" applyBorder="0" applyAlignment="0" applyProtection="0">
      <alignment vertical="center"/>
    </xf>
    <xf numFmtId="227" fontId="98" fillId="25" borderId="0" applyNumberFormat="0" applyBorder="0" applyAlignment="0" applyProtection="0">
      <alignment vertical="center"/>
    </xf>
    <xf numFmtId="227" fontId="98" fillId="25" borderId="0" applyNumberFormat="0" applyBorder="0" applyAlignment="0" applyProtection="0">
      <alignment vertical="center"/>
    </xf>
    <xf numFmtId="227" fontId="98" fillId="29" borderId="0" applyNumberFormat="0" applyBorder="0" applyAlignment="0" applyProtection="0">
      <alignment vertical="center"/>
    </xf>
    <xf numFmtId="227" fontId="98" fillId="29" borderId="0" applyNumberFormat="0" applyBorder="0" applyAlignment="0" applyProtection="0">
      <alignment vertical="center"/>
    </xf>
    <xf numFmtId="227" fontId="98" fillId="29" borderId="0" applyNumberFormat="0" applyBorder="0" applyAlignment="0" applyProtection="0">
      <alignment vertical="center"/>
    </xf>
    <xf numFmtId="227" fontId="98" fillId="29" borderId="0" applyNumberFormat="0" applyBorder="0" applyAlignment="0" applyProtection="0">
      <alignment vertical="center"/>
    </xf>
    <xf numFmtId="227" fontId="111" fillId="4" borderId="0" applyNumberFormat="0" applyBorder="0" applyAlignment="0" applyProtection="0">
      <alignment vertical="center"/>
    </xf>
    <xf numFmtId="227" fontId="111" fillId="4" borderId="0" applyNumberFormat="0" applyBorder="0" applyAlignment="0" applyProtection="0">
      <alignment vertical="center"/>
    </xf>
    <xf numFmtId="227" fontId="111" fillId="4" borderId="0" applyNumberFormat="0" applyBorder="0" applyAlignment="0" applyProtection="0">
      <alignment vertical="center"/>
    </xf>
    <xf numFmtId="227" fontId="111" fillId="4" borderId="0" applyNumberFormat="0" applyBorder="0" applyAlignment="0" applyProtection="0">
      <alignment vertical="center"/>
    </xf>
    <xf numFmtId="227" fontId="104" fillId="6" borderId="5" applyNumberFormat="0" applyAlignment="0" applyProtection="0">
      <alignment vertical="center"/>
    </xf>
    <xf numFmtId="227" fontId="104" fillId="6" borderId="5" applyNumberFormat="0" applyAlignment="0" applyProtection="0">
      <alignment vertical="center"/>
    </xf>
    <xf numFmtId="227" fontId="104" fillId="6" borderId="5" applyNumberFormat="0" applyAlignment="0" applyProtection="0">
      <alignment vertical="center"/>
    </xf>
    <xf numFmtId="227" fontId="104" fillId="6" borderId="5" applyNumberFormat="0" applyAlignment="0" applyProtection="0">
      <alignment vertical="center"/>
    </xf>
    <xf numFmtId="227" fontId="96" fillId="5" borderId="4" applyNumberFormat="0" applyAlignment="0" applyProtection="0">
      <alignment vertical="center"/>
    </xf>
    <xf numFmtId="227" fontId="96" fillId="5" borderId="4" applyNumberFormat="0" applyAlignment="0" applyProtection="0">
      <alignment vertical="center"/>
    </xf>
    <xf numFmtId="227" fontId="96" fillId="5" borderId="4" applyNumberFormat="0" applyAlignment="0" applyProtection="0">
      <alignment vertical="center"/>
    </xf>
    <xf numFmtId="227" fontId="96" fillId="5" borderId="4" applyNumberFormat="0" applyAlignment="0" applyProtection="0">
      <alignment vertical="center"/>
    </xf>
    <xf numFmtId="227" fontId="97" fillId="8" borderId="8" applyNumberFormat="0" applyFont="0" applyAlignment="0" applyProtection="0">
      <alignment vertical="center"/>
    </xf>
    <xf numFmtId="227" fontId="97" fillId="8" borderId="8" applyNumberFormat="0" applyFont="0" applyAlignment="0" applyProtection="0">
      <alignment vertical="center"/>
    </xf>
    <xf numFmtId="227" fontId="97" fillId="8" borderId="8" applyNumberFormat="0" applyFont="0" applyAlignment="0" applyProtection="0">
      <alignment vertical="center"/>
    </xf>
    <xf numFmtId="227" fontId="97" fillId="8" borderId="8" applyNumberFormat="0" applyFont="0" applyAlignment="0" applyProtection="0">
      <alignment vertical="center"/>
    </xf>
    <xf numFmtId="227" fontId="93" fillId="0" borderId="0">
      <alignment vertical="center"/>
    </xf>
    <xf numFmtId="227" fontId="141" fillId="68" borderId="0" applyNumberFormat="0" applyBorder="0" applyAlignment="0" applyProtection="0">
      <alignment vertical="center"/>
    </xf>
    <xf numFmtId="227" fontId="133" fillId="69" borderId="0" applyNumberFormat="0" applyBorder="0" applyAlignment="0" applyProtection="0">
      <alignment vertical="center"/>
    </xf>
    <xf numFmtId="227" fontId="140" fillId="70" borderId="0" applyNumberFormat="0" applyBorder="0" applyAlignment="0" applyProtection="0">
      <alignment vertical="center"/>
    </xf>
    <xf numFmtId="227" fontId="141" fillId="72" borderId="0" applyNumberFormat="0" applyBorder="0" applyAlignment="0" applyProtection="0">
      <alignment vertical="center"/>
    </xf>
    <xf numFmtId="227" fontId="126" fillId="0" borderId="0"/>
    <xf numFmtId="227" fontId="135" fillId="0" borderId="0">
      <alignment vertical="top"/>
    </xf>
    <xf numFmtId="227" fontId="93" fillId="0" borderId="0">
      <alignment vertical="center"/>
    </xf>
    <xf numFmtId="227" fontId="128" fillId="73" borderId="0" applyNumberFormat="0" applyBorder="0" applyAlignment="0" applyProtection="0"/>
    <xf numFmtId="227" fontId="140" fillId="70" borderId="0" applyNumberFormat="0" applyBorder="0" applyAlignment="0" applyProtection="0">
      <alignment vertical="center"/>
    </xf>
    <xf numFmtId="227" fontId="126" fillId="0" borderId="0"/>
    <xf numFmtId="227" fontId="116" fillId="0" borderId="0"/>
    <xf numFmtId="227" fontId="133" fillId="69" borderId="0" applyNumberFormat="0" applyBorder="0" applyAlignment="0" applyProtection="0">
      <alignment vertical="center"/>
    </xf>
    <xf numFmtId="227" fontId="135" fillId="0" borderId="0">
      <alignment vertical="top"/>
    </xf>
    <xf numFmtId="227" fontId="135" fillId="0" borderId="0">
      <alignment vertical="top"/>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49" fillId="76"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5" fillId="0" borderId="0">
      <alignment vertical="top"/>
    </xf>
    <xf numFmtId="227" fontId="135" fillId="0" borderId="0">
      <alignment vertical="top"/>
    </xf>
    <xf numFmtId="227" fontId="140" fillId="70" borderId="0" applyNumberFormat="0" applyBorder="0" applyAlignment="0" applyProtection="0">
      <alignment vertical="center"/>
    </xf>
    <xf numFmtId="227" fontId="126" fillId="0" borderId="0"/>
    <xf numFmtId="227" fontId="133" fillId="69" borderId="0" applyNumberFormat="0" applyBorder="0" applyAlignment="0" applyProtection="0">
      <alignment vertical="center"/>
    </xf>
    <xf numFmtId="227" fontId="135" fillId="0" borderId="0">
      <alignment vertical="top"/>
    </xf>
    <xf numFmtId="227" fontId="93" fillId="0" borderId="0"/>
    <xf numFmtId="227" fontId="133" fillId="69" borderId="0" applyNumberFormat="0" applyBorder="0" applyAlignment="0" applyProtection="0">
      <alignment vertical="center"/>
    </xf>
    <xf numFmtId="227" fontId="126" fillId="0" borderId="0"/>
    <xf numFmtId="227" fontId="126" fillId="0" borderId="0"/>
    <xf numFmtId="227" fontId="133" fillId="69" borderId="0" applyNumberFormat="0" applyBorder="0" applyAlignment="0" applyProtection="0">
      <alignment vertical="center"/>
    </xf>
    <xf numFmtId="227" fontId="93" fillId="0" borderId="0">
      <alignment vertical="center"/>
    </xf>
    <xf numFmtId="227" fontId="126" fillId="0" borderId="0"/>
    <xf numFmtId="186" fontId="126" fillId="0" borderId="0" applyFont="0" applyFill="0" applyBorder="0" applyAlignment="0" applyProtection="0"/>
    <xf numFmtId="227" fontId="106" fillId="0" borderId="0"/>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5" fillId="0" borderId="0">
      <alignment vertical="top"/>
    </xf>
    <xf numFmtId="227" fontId="133" fillId="69" borderId="0" applyNumberFormat="0" applyBorder="0" applyAlignment="0" applyProtection="0">
      <alignment vertical="center"/>
    </xf>
    <xf numFmtId="227" fontId="126" fillId="0" borderId="0"/>
    <xf numFmtId="227" fontId="100" fillId="71" borderId="0" applyNumberFormat="0" applyBorder="0" applyAlignment="0" applyProtection="0">
      <alignment vertical="center"/>
    </xf>
    <xf numFmtId="227" fontId="126" fillId="0" borderId="0"/>
    <xf numFmtId="227" fontId="140" fillId="70" borderId="0" applyNumberFormat="0" applyBorder="0" applyAlignment="0" applyProtection="0">
      <alignment vertical="center"/>
    </xf>
    <xf numFmtId="227" fontId="100" fillId="66" borderId="0" applyNumberFormat="0" applyBorder="0" applyAlignment="0" applyProtection="0">
      <alignment vertical="center"/>
    </xf>
    <xf numFmtId="227" fontId="126" fillId="0" borderId="0"/>
    <xf numFmtId="227" fontId="137" fillId="66" borderId="46" applyNumberFormat="0" applyAlignment="0" applyProtection="0">
      <alignment vertical="center"/>
    </xf>
    <xf numFmtId="227" fontId="135" fillId="0" borderId="0">
      <alignment vertical="top"/>
    </xf>
    <xf numFmtId="227" fontId="135" fillId="0" borderId="0">
      <alignment vertical="top"/>
    </xf>
    <xf numFmtId="227" fontId="126" fillId="0" borderId="0"/>
    <xf numFmtId="227" fontId="133" fillId="69" borderId="0" applyNumberFormat="0" applyBorder="0" applyAlignment="0" applyProtection="0">
      <alignment vertical="center"/>
    </xf>
    <xf numFmtId="227" fontId="126" fillId="0" borderId="0"/>
    <xf numFmtId="227" fontId="133" fillId="69" borderId="0" applyNumberFormat="0" applyBorder="0" applyAlignment="0" applyProtection="0">
      <alignment vertical="center"/>
    </xf>
    <xf numFmtId="227" fontId="140" fillId="70" borderId="0" applyNumberFormat="0" applyBorder="0" applyAlignment="0" applyProtection="0">
      <alignment vertical="center"/>
    </xf>
    <xf numFmtId="227" fontId="126" fillId="0" borderId="0"/>
    <xf numFmtId="227" fontId="140" fillId="70" borderId="0" applyNumberFormat="0" applyBorder="0" applyAlignment="0" applyProtection="0">
      <alignment vertical="center"/>
    </xf>
    <xf numFmtId="227" fontId="126" fillId="0" borderId="0"/>
    <xf numFmtId="227" fontId="126" fillId="0" borderId="0"/>
    <xf numFmtId="227" fontId="140" fillId="70" borderId="0" applyNumberFormat="0" applyBorder="0" applyAlignment="0" applyProtection="0">
      <alignment vertical="center"/>
    </xf>
    <xf numFmtId="227" fontId="126" fillId="0" borderId="0"/>
    <xf numFmtId="227" fontId="126" fillId="0" borderId="0"/>
    <xf numFmtId="227" fontId="133" fillId="69" borderId="0" applyNumberFormat="0" applyBorder="0" applyAlignment="0" applyProtection="0">
      <alignment vertical="center"/>
    </xf>
    <xf numFmtId="227" fontId="100" fillId="69" borderId="0" applyNumberFormat="0" applyBorder="0" applyAlignment="0" applyProtection="0">
      <alignment vertical="center"/>
    </xf>
    <xf numFmtId="227" fontId="100" fillId="69" borderId="0" applyNumberFormat="0" applyBorder="0" applyAlignment="0" applyProtection="0">
      <alignment vertical="center"/>
    </xf>
    <xf numFmtId="227" fontId="135" fillId="0" borderId="0">
      <alignment vertical="top"/>
    </xf>
    <xf numFmtId="227" fontId="93" fillId="0" borderId="0">
      <protection locked="0"/>
    </xf>
    <xf numFmtId="49" fontId="126" fillId="0" borderId="0" applyFont="0" applyFill="0" applyBorder="0" applyAlignment="0" applyProtection="0"/>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33" fillId="69" borderId="0" applyNumberFormat="0" applyBorder="0" applyAlignment="0" applyProtection="0">
      <alignment vertical="center"/>
    </xf>
    <xf numFmtId="227" fontId="140" fillId="70" borderId="0" applyNumberFormat="0" applyBorder="0" applyAlignment="0" applyProtection="0">
      <alignment vertical="center"/>
    </xf>
    <xf numFmtId="227" fontId="126" fillId="0" borderId="0"/>
    <xf numFmtId="227" fontId="140" fillId="70"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06" fillId="0" borderId="0"/>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5" fillId="0" borderId="0">
      <alignment vertical="top"/>
    </xf>
    <xf numFmtId="227" fontId="126" fillId="0" borderId="0"/>
    <xf numFmtId="227" fontId="133" fillId="69" borderId="0" applyNumberFormat="0" applyBorder="0" applyAlignment="0" applyProtection="0">
      <alignment vertical="center"/>
    </xf>
    <xf numFmtId="227" fontId="126" fillId="0" borderId="0"/>
    <xf numFmtId="227" fontId="140" fillId="70" borderId="0" applyNumberFormat="0" applyBorder="0" applyAlignment="0" applyProtection="0">
      <alignment vertical="center"/>
    </xf>
    <xf numFmtId="227" fontId="126" fillId="0" borderId="0"/>
    <xf numFmtId="227" fontId="149" fillId="85" borderId="0" applyNumberFormat="0" applyBorder="0" applyAlignment="0" applyProtection="0">
      <alignment vertical="center"/>
    </xf>
    <xf numFmtId="227" fontId="133" fillId="69" borderId="0" applyNumberFormat="0" applyBorder="0" applyAlignment="0" applyProtection="0">
      <alignment vertical="center"/>
    </xf>
    <xf numFmtId="227" fontId="140" fillId="70" borderId="0" applyNumberFormat="0" applyBorder="0" applyAlignment="0" applyProtection="0">
      <alignment vertical="center"/>
    </xf>
    <xf numFmtId="227" fontId="134" fillId="80"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189" fontId="159" fillId="0" borderId="0" applyFont="0" applyFill="0" applyBorder="0" applyAlignment="0" applyProtection="0"/>
    <xf numFmtId="227" fontId="133" fillId="69" borderId="0" applyNumberFormat="0" applyBorder="0" applyAlignment="0" applyProtection="0">
      <alignment vertical="center"/>
    </xf>
    <xf numFmtId="190" fontId="93" fillId="0" borderId="0" applyFont="0" applyFill="0" applyBorder="0" applyAlignment="0" applyProtection="0"/>
    <xf numFmtId="227" fontId="133" fillId="69" borderId="0" applyNumberFormat="0" applyBorder="0" applyAlignment="0" applyProtection="0">
      <alignment vertical="center"/>
    </xf>
    <xf numFmtId="227" fontId="135" fillId="0" borderId="0">
      <alignment vertical="top"/>
    </xf>
    <xf numFmtId="227" fontId="93" fillId="0" borderId="0"/>
    <xf numFmtId="227" fontId="106" fillId="0" borderId="0"/>
    <xf numFmtId="227" fontId="106" fillId="0" borderId="0"/>
    <xf numFmtId="227" fontId="135" fillId="0" borderId="0">
      <alignment vertical="top"/>
    </xf>
    <xf numFmtId="227" fontId="100" fillId="71" borderId="0" applyNumberFormat="0" applyBorder="0" applyAlignment="0" applyProtection="0">
      <alignment vertical="center"/>
    </xf>
    <xf numFmtId="227" fontId="100" fillId="84" borderId="0" applyNumberFormat="0" applyBorder="0" applyAlignment="0" applyProtection="0">
      <alignment vertical="center"/>
    </xf>
    <xf numFmtId="227" fontId="100" fillId="81" borderId="0" applyNumberFormat="0" applyBorder="0" applyAlignment="0" applyProtection="0">
      <alignment vertical="center"/>
    </xf>
    <xf numFmtId="227" fontId="135" fillId="0" borderId="0">
      <alignment vertical="top"/>
    </xf>
    <xf numFmtId="227" fontId="126" fillId="0" borderId="0"/>
    <xf numFmtId="227" fontId="106" fillId="0" borderId="0"/>
    <xf numFmtId="227" fontId="140" fillId="70" borderId="0" applyNumberFormat="0" applyBorder="0" applyAlignment="0" applyProtection="0">
      <alignment vertical="center"/>
    </xf>
    <xf numFmtId="227" fontId="116" fillId="0" borderId="0"/>
    <xf numFmtId="227" fontId="140" fillId="70" borderId="0" applyNumberFormat="0" applyBorder="0" applyAlignment="0" applyProtection="0">
      <alignment vertical="center"/>
    </xf>
    <xf numFmtId="227" fontId="126" fillId="0" borderId="0"/>
    <xf numFmtId="227" fontId="126" fillId="0" borderId="0"/>
    <xf numFmtId="227" fontId="133" fillId="69" borderId="0" applyNumberFormat="0" applyBorder="0" applyAlignment="0" applyProtection="0">
      <alignment vertical="center"/>
    </xf>
    <xf numFmtId="227" fontId="135" fillId="0" borderId="0">
      <alignment vertical="top"/>
    </xf>
    <xf numFmtId="227" fontId="126" fillId="0" borderId="0"/>
    <xf numFmtId="227" fontId="106" fillId="0" borderId="0"/>
    <xf numFmtId="227" fontId="140" fillId="70" borderId="0" applyNumberFormat="0" applyBorder="0" applyAlignment="0" applyProtection="0">
      <alignment vertical="center"/>
    </xf>
    <xf numFmtId="227" fontId="106" fillId="0" borderId="0"/>
    <xf numFmtId="227" fontId="126" fillId="0" borderId="0"/>
    <xf numFmtId="227" fontId="145" fillId="71" borderId="41" applyNumberFormat="0" applyAlignment="0" applyProtection="0">
      <alignment vertical="center"/>
    </xf>
    <xf numFmtId="227" fontId="135" fillId="0" borderId="0">
      <alignment vertical="top"/>
    </xf>
    <xf numFmtId="227" fontId="160" fillId="0" borderId="0" applyNumberFormat="0" applyFill="0" applyBorder="0" applyAlignment="0" applyProtection="0">
      <alignment vertical="center"/>
    </xf>
    <xf numFmtId="227" fontId="133" fillId="69" borderId="0" applyNumberFormat="0" applyBorder="0" applyAlignment="0" applyProtection="0">
      <alignment vertical="center"/>
    </xf>
    <xf numFmtId="227" fontId="135" fillId="0" borderId="0">
      <alignment vertical="top"/>
    </xf>
    <xf numFmtId="227" fontId="100" fillId="69" borderId="0" applyNumberFormat="0" applyBorder="0" applyAlignment="0" applyProtection="0">
      <alignment vertical="center"/>
    </xf>
    <xf numFmtId="227" fontId="135" fillId="0" borderId="0">
      <alignment vertical="top"/>
    </xf>
    <xf numFmtId="227" fontId="140" fillId="70" borderId="0" applyNumberFormat="0" applyBorder="0" applyAlignment="0" applyProtection="0">
      <alignment vertical="center"/>
    </xf>
    <xf numFmtId="227" fontId="144" fillId="0" borderId="0" applyFont="0" applyFill="0" applyBorder="0" applyAlignment="0" applyProtection="0"/>
    <xf numFmtId="227" fontId="100" fillId="0" borderId="0">
      <alignment vertical="center"/>
    </xf>
    <xf numFmtId="227" fontId="100" fillId="0" borderId="0">
      <alignment vertical="center"/>
    </xf>
    <xf numFmtId="227" fontId="126" fillId="0" borderId="0"/>
    <xf numFmtId="227" fontId="161" fillId="72" borderId="0" applyNumberFormat="0" applyBorder="0" applyAlignment="0" applyProtection="0"/>
    <xf numFmtId="227" fontId="140" fillId="70" borderId="0" applyNumberFormat="0" applyBorder="0" applyAlignment="0" applyProtection="0">
      <alignment vertical="center"/>
    </xf>
    <xf numFmtId="227" fontId="133" fillId="69" borderId="0" applyNumberFormat="0" applyBorder="0" applyAlignment="0" applyProtection="0">
      <alignment vertical="center"/>
    </xf>
    <xf numFmtId="227" fontId="144" fillId="0" borderId="0" applyFont="0" applyFill="0" applyBorder="0" applyAlignment="0" applyProtection="0"/>
    <xf numFmtId="227" fontId="135" fillId="0" borderId="0">
      <alignment vertical="top"/>
    </xf>
    <xf numFmtId="227" fontId="161" fillId="73" borderId="0" applyNumberFormat="0" applyBorder="0" applyAlignment="0" applyProtection="0"/>
    <xf numFmtId="191" fontId="126" fillId="0" borderId="0" applyFont="0" applyFill="0" applyBorder="0" applyAlignment="0" applyProtection="0"/>
    <xf numFmtId="227" fontId="106" fillId="0" borderId="0"/>
    <xf numFmtId="227" fontId="141" fillId="90" borderId="0" applyNumberFormat="0" applyBorder="0" applyAlignment="0" applyProtection="0">
      <alignment vertical="center"/>
    </xf>
    <xf numFmtId="227" fontId="126" fillId="0" borderId="0"/>
    <xf numFmtId="227" fontId="106" fillId="0" borderId="0"/>
    <xf numFmtId="227" fontId="126" fillId="0" borderId="0"/>
    <xf numFmtId="40" fontId="159" fillId="0" borderId="0" applyFont="0" applyFill="0" applyBorder="0" applyAlignment="0" applyProtection="0"/>
    <xf numFmtId="10" fontId="162" fillId="0" borderId="0" applyFont="0" applyFill="0" applyBorder="0" applyAlignment="0" applyProtection="0"/>
    <xf numFmtId="227" fontId="163" fillId="0" borderId="0" applyNumberFormat="0" applyFill="0">
      <alignment horizontal="left" vertical="center"/>
    </xf>
    <xf numFmtId="227" fontId="135" fillId="0" borderId="0">
      <alignment vertical="top"/>
    </xf>
    <xf numFmtId="227" fontId="140" fillId="70" borderId="0" applyNumberFormat="0" applyBorder="0" applyAlignment="0" applyProtection="0">
      <alignment vertical="center"/>
    </xf>
    <xf numFmtId="227" fontId="133" fillId="69" borderId="0" applyNumberFormat="0" applyBorder="0" applyAlignment="0" applyProtection="0">
      <alignment vertical="center"/>
    </xf>
    <xf numFmtId="227" fontId="135" fillId="0" borderId="0">
      <alignment vertical="top"/>
    </xf>
    <xf numFmtId="227" fontId="141" fillId="72" borderId="0" applyNumberFormat="0" applyBorder="0" applyAlignment="0" applyProtection="0">
      <alignment vertical="center"/>
    </xf>
    <xf numFmtId="227" fontId="133" fillId="69" borderId="0" applyNumberFormat="0" applyBorder="0" applyAlignment="0" applyProtection="0">
      <alignment vertical="center"/>
    </xf>
    <xf numFmtId="227" fontId="140" fillId="70" borderId="0" applyNumberFormat="0" applyBorder="0" applyAlignment="0" applyProtection="0">
      <alignment vertical="center"/>
    </xf>
    <xf numFmtId="227" fontId="135" fillId="0" borderId="0">
      <alignment vertical="top"/>
    </xf>
    <xf numFmtId="227" fontId="100" fillId="75" borderId="0" applyNumberFormat="0" applyBorder="0" applyAlignment="0" applyProtection="0">
      <alignment vertical="center"/>
    </xf>
    <xf numFmtId="227" fontId="137" fillId="66" borderId="46" applyNumberFormat="0" applyAlignment="0" applyProtection="0">
      <alignment vertical="center"/>
    </xf>
    <xf numFmtId="227" fontId="140" fillId="70" borderId="0" applyNumberFormat="0" applyBorder="0" applyAlignment="0" applyProtection="0">
      <alignment vertical="center"/>
    </xf>
    <xf numFmtId="227" fontId="165" fillId="0" borderId="0" applyNumberFormat="0" applyFill="0" applyBorder="0" applyAlignment="0" applyProtection="0">
      <alignment vertical="center"/>
    </xf>
    <xf numFmtId="227" fontId="126" fillId="0" borderId="0"/>
    <xf numFmtId="38" fontId="159" fillId="0" borderId="0" applyFont="0" applyFill="0" applyBorder="0" applyAlignment="0" applyProtection="0"/>
    <xf numFmtId="227" fontId="133" fillId="69"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00" fillId="81" borderId="0" applyNumberFormat="0" applyBorder="0" applyAlignment="0" applyProtection="0">
      <alignment vertical="center"/>
    </xf>
    <xf numFmtId="227" fontId="100" fillId="81" borderId="0" applyNumberFormat="0" applyBorder="0" applyAlignment="0" applyProtection="0">
      <alignment vertical="center"/>
    </xf>
    <xf numFmtId="227" fontId="135" fillId="0" borderId="0">
      <alignment vertical="top"/>
    </xf>
    <xf numFmtId="227" fontId="126" fillId="0" borderId="0"/>
    <xf numFmtId="227" fontId="142" fillId="0" borderId="0" applyNumberFormat="0" applyFill="0" applyBorder="0" applyAlignment="0" applyProtection="0">
      <alignment vertical="center"/>
    </xf>
    <xf numFmtId="227" fontId="93" fillId="0" borderId="0">
      <protection locked="0"/>
    </xf>
    <xf numFmtId="227" fontId="149" fillId="78" borderId="0" applyNumberFormat="0" applyBorder="0" applyAlignment="0" applyProtection="0">
      <alignment vertical="center"/>
    </xf>
    <xf numFmtId="227" fontId="100" fillId="80" borderId="0" applyNumberFormat="0" applyBorder="0" applyAlignment="0" applyProtection="0">
      <alignment vertical="center"/>
    </xf>
    <xf numFmtId="227" fontId="100" fillId="71" borderId="0" applyNumberFormat="0" applyBorder="0" applyAlignment="0" applyProtection="0">
      <alignment vertical="center"/>
    </xf>
    <xf numFmtId="227" fontId="135" fillId="0" borderId="0">
      <alignment vertical="top"/>
    </xf>
    <xf numFmtId="227" fontId="135" fillId="0" borderId="0">
      <alignment vertical="top"/>
    </xf>
    <xf numFmtId="227" fontId="133" fillId="69" borderId="0" applyNumberFormat="0" applyBorder="0" applyAlignment="0" applyProtection="0">
      <alignment vertical="center"/>
    </xf>
    <xf numFmtId="227" fontId="140" fillId="70" borderId="0" applyNumberFormat="0" applyBorder="0" applyAlignment="0" applyProtection="0">
      <alignment vertical="center"/>
    </xf>
    <xf numFmtId="227" fontId="100" fillId="75" borderId="0" applyNumberFormat="0" applyBorder="0" applyAlignment="0" applyProtection="0">
      <alignment vertical="center"/>
    </xf>
    <xf numFmtId="49" fontId="164" fillId="0" borderId="0" applyProtection="0">
      <alignment horizontal="left"/>
    </xf>
    <xf numFmtId="227" fontId="106" fillId="0" borderId="0"/>
    <xf numFmtId="227" fontId="135" fillId="0" borderId="0">
      <alignment vertical="top"/>
    </xf>
    <xf numFmtId="227" fontId="135" fillId="0" borderId="0">
      <alignment vertical="top"/>
    </xf>
    <xf numFmtId="227" fontId="126" fillId="0" borderId="0"/>
    <xf numFmtId="227" fontId="140" fillId="70" borderId="0" applyNumberFormat="0" applyBorder="0" applyAlignment="0" applyProtection="0">
      <alignment vertical="center"/>
    </xf>
    <xf numFmtId="227" fontId="100" fillId="73" borderId="0" applyNumberFormat="0" applyBorder="0" applyAlignment="0" applyProtection="0">
      <alignment vertical="center"/>
    </xf>
    <xf numFmtId="227" fontId="126" fillId="0" borderId="0"/>
    <xf numFmtId="227" fontId="135" fillId="0" borderId="0">
      <alignment vertical="top"/>
    </xf>
    <xf numFmtId="227" fontId="148" fillId="0" borderId="0">
      <protection locked="0"/>
    </xf>
    <xf numFmtId="227" fontId="140" fillId="70" borderId="0" applyNumberFormat="0" applyBorder="0" applyAlignment="0" applyProtection="0">
      <alignment vertical="center"/>
    </xf>
    <xf numFmtId="227" fontId="100" fillId="73" borderId="0" applyNumberFormat="0" applyBorder="0" applyAlignment="0" applyProtection="0">
      <alignment vertical="center"/>
    </xf>
    <xf numFmtId="227" fontId="126" fillId="0" borderId="0"/>
    <xf numFmtId="227" fontId="126" fillId="0" borderId="0"/>
    <xf numFmtId="227" fontId="135" fillId="0" borderId="0">
      <alignment vertical="top"/>
    </xf>
    <xf numFmtId="227" fontId="135" fillId="0" borderId="0">
      <alignment vertical="top"/>
    </xf>
    <xf numFmtId="227" fontId="135" fillId="0" borderId="0">
      <alignment vertical="top"/>
    </xf>
    <xf numFmtId="227" fontId="149" fillId="85" borderId="0" applyNumberFormat="0" applyBorder="0" applyAlignment="0" applyProtection="0">
      <alignment vertical="center"/>
    </xf>
    <xf numFmtId="227" fontId="126" fillId="0" borderId="0"/>
    <xf numFmtId="227" fontId="134" fillId="80" borderId="0" applyNumberFormat="0" applyBorder="0" applyAlignment="0" applyProtection="0">
      <alignment vertical="center"/>
    </xf>
    <xf numFmtId="227" fontId="106" fillId="0" borderId="0"/>
    <xf numFmtId="227" fontId="100" fillId="73" borderId="0" applyNumberFormat="0" applyBorder="0" applyAlignment="0" applyProtection="0">
      <alignment vertical="center"/>
    </xf>
    <xf numFmtId="227" fontId="135" fillId="0" borderId="0">
      <alignment vertical="top"/>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16" fillId="0" borderId="0"/>
    <xf numFmtId="227" fontId="126" fillId="0" borderId="0"/>
    <xf numFmtId="227" fontId="135" fillId="0" borderId="0">
      <alignment vertical="top"/>
    </xf>
    <xf numFmtId="227" fontId="133" fillId="69" borderId="0" applyNumberFormat="0" applyBorder="0" applyAlignment="0" applyProtection="0">
      <alignment vertical="center"/>
    </xf>
    <xf numFmtId="227" fontId="135" fillId="0" borderId="0">
      <alignment vertical="top"/>
    </xf>
    <xf numFmtId="227" fontId="133" fillId="69" borderId="0" applyNumberFormat="0" applyBorder="0" applyAlignment="0" applyProtection="0">
      <alignment vertical="center"/>
    </xf>
    <xf numFmtId="227" fontId="135" fillId="0" borderId="0">
      <alignment vertical="top"/>
    </xf>
    <xf numFmtId="227" fontId="140" fillId="70" borderId="0" applyNumberFormat="0" applyBorder="0" applyAlignment="0" applyProtection="0">
      <alignment vertical="center"/>
    </xf>
    <xf numFmtId="192" fontId="164" fillId="0" borderId="0" applyFill="0" applyBorder="0" applyProtection="0">
      <alignment horizontal="right"/>
    </xf>
    <xf numFmtId="227" fontId="133" fillId="69" borderId="0" applyNumberFormat="0" applyBorder="0" applyAlignment="0" applyProtection="0">
      <alignment vertical="center"/>
    </xf>
    <xf numFmtId="227" fontId="135" fillId="0" borderId="0">
      <alignment vertical="top"/>
    </xf>
    <xf numFmtId="227" fontId="133" fillId="69" borderId="0" applyNumberFormat="0" applyBorder="0" applyAlignment="0" applyProtection="0">
      <alignment vertical="center"/>
    </xf>
    <xf numFmtId="227" fontId="135" fillId="0" borderId="0">
      <alignment vertical="top"/>
    </xf>
    <xf numFmtId="227" fontId="126" fillId="0" borderId="0"/>
    <xf numFmtId="227" fontId="93" fillId="0" borderId="0"/>
    <xf numFmtId="227" fontId="126" fillId="0" borderId="0"/>
    <xf numFmtId="227" fontId="135" fillId="0" borderId="0">
      <alignment vertical="top"/>
    </xf>
    <xf numFmtId="227" fontId="135" fillId="0" borderId="0">
      <alignment vertical="top"/>
    </xf>
    <xf numFmtId="227" fontId="100" fillId="66" borderId="0" applyNumberFormat="0" applyBorder="0" applyAlignment="0" applyProtection="0">
      <alignment vertical="center"/>
    </xf>
    <xf numFmtId="227" fontId="135" fillId="0" borderId="0">
      <alignment vertical="top"/>
    </xf>
    <xf numFmtId="227" fontId="135" fillId="0" borderId="0">
      <alignment vertical="top"/>
    </xf>
    <xf numFmtId="227" fontId="100" fillId="81" borderId="0" applyNumberFormat="0" applyBorder="0" applyAlignment="0" applyProtection="0">
      <alignment vertical="center"/>
    </xf>
    <xf numFmtId="227" fontId="135" fillId="0" borderId="0">
      <alignment vertical="top"/>
    </xf>
    <xf numFmtId="227" fontId="126" fillId="0" borderId="0"/>
    <xf numFmtId="227" fontId="140" fillId="70" borderId="0" applyNumberFormat="0" applyBorder="0" applyAlignment="0" applyProtection="0">
      <alignment vertical="center"/>
    </xf>
    <xf numFmtId="227" fontId="126" fillId="0" borderId="0"/>
    <xf numFmtId="227" fontId="148" fillId="0" borderId="0"/>
    <xf numFmtId="227" fontId="100" fillId="71" borderId="0" applyNumberFormat="0" applyBorder="0" applyAlignment="0" applyProtection="0">
      <alignment vertical="center"/>
    </xf>
    <xf numFmtId="227" fontId="126" fillId="0" borderId="0"/>
    <xf numFmtId="227" fontId="126" fillId="0" borderId="0"/>
    <xf numFmtId="227" fontId="106" fillId="0" borderId="0"/>
    <xf numFmtId="227" fontId="135" fillId="0" borderId="0">
      <alignment vertical="top"/>
    </xf>
    <xf numFmtId="227" fontId="135" fillId="0" borderId="0">
      <alignment vertical="top"/>
    </xf>
    <xf numFmtId="227" fontId="140" fillId="70" borderId="0" applyNumberFormat="0" applyBorder="0" applyAlignment="0" applyProtection="0">
      <alignment vertical="center"/>
    </xf>
    <xf numFmtId="227" fontId="100" fillId="66" borderId="0" applyNumberFormat="0" applyBorder="0" applyAlignment="0" applyProtection="0">
      <alignment vertical="center"/>
    </xf>
    <xf numFmtId="227" fontId="133" fillId="69" borderId="0" applyNumberFormat="0" applyBorder="0" applyAlignment="0" applyProtection="0">
      <alignment vertical="center"/>
    </xf>
    <xf numFmtId="227" fontId="100" fillId="0" borderId="0">
      <alignment vertical="center"/>
    </xf>
    <xf numFmtId="227" fontId="135" fillId="0" borderId="0">
      <alignment vertical="top"/>
    </xf>
    <xf numFmtId="227" fontId="133" fillId="69" borderId="0" applyNumberFormat="0" applyBorder="0" applyAlignment="0" applyProtection="0">
      <alignment vertical="center"/>
    </xf>
    <xf numFmtId="227" fontId="140" fillId="70" borderId="0" applyNumberFormat="0" applyBorder="0" applyAlignment="0" applyProtection="0">
      <alignment vertical="center"/>
    </xf>
    <xf numFmtId="227" fontId="106" fillId="0" borderId="0"/>
    <xf numFmtId="227" fontId="106" fillId="0" borderId="0"/>
    <xf numFmtId="227" fontId="126" fillId="0" borderId="0"/>
    <xf numFmtId="227" fontId="133" fillId="69" borderId="0" applyNumberFormat="0" applyBorder="0" applyAlignment="0" applyProtection="0">
      <alignment vertical="center"/>
    </xf>
    <xf numFmtId="227" fontId="140" fillId="70" borderId="0" applyNumberFormat="0" applyBorder="0" applyAlignment="0" applyProtection="0">
      <alignment vertical="center"/>
    </xf>
    <xf numFmtId="227" fontId="135" fillId="0" borderId="0">
      <alignment vertical="top"/>
    </xf>
    <xf numFmtId="227" fontId="135" fillId="0" borderId="0">
      <alignment vertical="top"/>
    </xf>
    <xf numFmtId="227" fontId="135" fillId="0" borderId="0">
      <alignment vertical="top"/>
    </xf>
    <xf numFmtId="227" fontId="158" fillId="0" borderId="50" applyNumberFormat="0" applyFill="0" applyAlignment="0" applyProtection="0">
      <alignment vertical="center"/>
    </xf>
    <xf numFmtId="227" fontId="135" fillId="0" borderId="0">
      <alignment vertical="top"/>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5" fillId="0" borderId="0">
      <alignment vertical="top"/>
    </xf>
    <xf numFmtId="227" fontId="135" fillId="0" borderId="0">
      <alignment vertical="top"/>
    </xf>
    <xf numFmtId="227" fontId="140" fillId="70" borderId="0" applyNumberFormat="0" applyBorder="0" applyAlignment="0" applyProtection="0">
      <alignment vertical="center"/>
    </xf>
    <xf numFmtId="227" fontId="100" fillId="66" borderId="0" applyNumberFormat="0" applyBorder="0" applyAlignment="0" applyProtection="0">
      <alignment vertical="center"/>
    </xf>
    <xf numFmtId="227" fontId="106" fillId="0" borderId="0"/>
    <xf numFmtId="227" fontId="93" fillId="0" borderId="0">
      <alignment vertical="center"/>
    </xf>
    <xf numFmtId="227" fontId="135" fillId="0" borderId="0">
      <alignment vertical="top"/>
    </xf>
    <xf numFmtId="227" fontId="100" fillId="69" borderId="0" applyNumberFormat="0" applyBorder="0" applyAlignment="0" applyProtection="0">
      <alignment vertical="center"/>
    </xf>
    <xf numFmtId="227" fontId="126" fillId="0" borderId="0"/>
    <xf numFmtId="227" fontId="106" fillId="0" borderId="0"/>
    <xf numFmtId="227" fontId="126" fillId="0" borderId="0"/>
    <xf numFmtId="227" fontId="133" fillId="69" borderId="0" applyNumberFormat="0" applyBorder="0" applyAlignment="0" applyProtection="0">
      <alignment vertical="center"/>
    </xf>
    <xf numFmtId="227" fontId="140" fillId="70" borderId="0" applyNumberFormat="0" applyBorder="0" applyAlignment="0" applyProtection="0">
      <alignment vertical="center"/>
    </xf>
    <xf numFmtId="227" fontId="106" fillId="0" borderId="0"/>
    <xf numFmtId="227" fontId="140" fillId="70" borderId="0" applyNumberFormat="0" applyBorder="0" applyAlignment="0" applyProtection="0">
      <alignment vertical="center"/>
    </xf>
    <xf numFmtId="227" fontId="135" fillId="0" borderId="0">
      <alignment vertical="top"/>
    </xf>
    <xf numFmtId="227" fontId="126" fillId="0" borderId="0"/>
    <xf numFmtId="227" fontId="106" fillId="0" borderId="0"/>
    <xf numFmtId="227" fontId="126" fillId="0" borderId="0"/>
    <xf numFmtId="227" fontId="140" fillId="70" borderId="0" applyNumberFormat="0" applyBorder="0" applyAlignment="0" applyProtection="0">
      <alignment vertical="center"/>
    </xf>
    <xf numFmtId="227" fontId="135" fillId="0" borderId="0">
      <alignment vertical="top"/>
    </xf>
    <xf numFmtId="227" fontId="100" fillId="71" borderId="0" applyNumberFormat="0" applyBorder="0" applyAlignment="0" applyProtection="0">
      <alignment vertical="center"/>
    </xf>
    <xf numFmtId="227" fontId="133" fillId="69" borderId="0" applyNumberFormat="0" applyBorder="0" applyAlignment="0" applyProtection="0">
      <alignment vertical="center"/>
    </xf>
    <xf numFmtId="227" fontId="140" fillId="70" borderId="0" applyNumberFormat="0" applyBorder="0" applyAlignment="0" applyProtection="0">
      <alignment vertical="center"/>
    </xf>
    <xf numFmtId="227" fontId="100" fillId="71" borderId="0" applyNumberFormat="0" applyBorder="0" applyAlignment="0" applyProtection="0">
      <alignment vertical="center"/>
    </xf>
    <xf numFmtId="227" fontId="135" fillId="0" borderId="0">
      <alignment vertical="top"/>
    </xf>
    <xf numFmtId="227" fontId="93" fillId="0" borderId="0"/>
    <xf numFmtId="227" fontId="135" fillId="0" borderId="0">
      <alignment vertical="top"/>
    </xf>
    <xf numFmtId="227" fontId="106" fillId="0" borderId="0"/>
    <xf numFmtId="227" fontId="133" fillId="69" borderId="0" applyNumberFormat="0" applyBorder="0" applyAlignment="0" applyProtection="0">
      <alignment vertical="center"/>
    </xf>
    <xf numFmtId="227" fontId="126" fillId="0" borderId="0"/>
    <xf numFmtId="227" fontId="133" fillId="69" borderId="0" applyNumberFormat="0" applyBorder="0" applyAlignment="0" applyProtection="0">
      <alignment vertical="center"/>
    </xf>
    <xf numFmtId="227" fontId="126" fillId="0" borderId="0"/>
    <xf numFmtId="227" fontId="135" fillId="0" borderId="0">
      <alignment vertical="top"/>
    </xf>
    <xf numFmtId="227" fontId="148" fillId="0" borderId="0"/>
    <xf numFmtId="193" fontId="93" fillId="0" borderId="0" applyFont="0" applyFill="0" applyBorder="0" applyAlignment="0" applyProtection="0"/>
    <xf numFmtId="227" fontId="135" fillId="0" borderId="0">
      <alignment vertical="top"/>
    </xf>
    <xf numFmtId="227" fontId="126" fillId="0" borderId="0"/>
    <xf numFmtId="227" fontId="137" fillId="66" borderId="46" applyNumberFormat="0" applyAlignment="0" applyProtection="0">
      <alignment vertical="center"/>
    </xf>
    <xf numFmtId="227" fontId="133" fillId="69" borderId="0" applyNumberFormat="0" applyBorder="0" applyAlignment="0" applyProtection="0">
      <alignment vertical="center"/>
    </xf>
    <xf numFmtId="227" fontId="135" fillId="0" borderId="0">
      <alignment vertical="top"/>
    </xf>
    <xf numFmtId="227" fontId="106" fillId="0" borderId="0"/>
    <xf numFmtId="227" fontId="126" fillId="0" borderId="0"/>
    <xf numFmtId="227" fontId="133" fillId="69" borderId="0" applyNumberFormat="0" applyBorder="0" applyAlignment="0" applyProtection="0">
      <alignment vertical="center"/>
    </xf>
    <xf numFmtId="227" fontId="106" fillId="0" borderId="0"/>
    <xf numFmtId="227" fontId="141" fillId="72" borderId="0" applyNumberFormat="0" applyBorder="0" applyAlignment="0" applyProtection="0">
      <alignment vertical="center"/>
    </xf>
    <xf numFmtId="227" fontId="135" fillId="0" borderId="0">
      <alignment vertical="top"/>
    </xf>
    <xf numFmtId="227" fontId="149" fillId="74" borderId="0" applyNumberFormat="0" applyBorder="0" applyAlignment="0" applyProtection="0">
      <alignment vertical="center"/>
    </xf>
    <xf numFmtId="227" fontId="100" fillId="76" borderId="0" applyNumberFormat="0" applyBorder="0" applyAlignment="0" applyProtection="0">
      <alignment vertical="center"/>
    </xf>
    <xf numFmtId="227" fontId="126" fillId="0" borderId="0"/>
    <xf numFmtId="227" fontId="106" fillId="0" borderId="0"/>
    <xf numFmtId="227" fontId="100" fillId="66" borderId="0" applyNumberFormat="0" applyBorder="0" applyAlignment="0" applyProtection="0">
      <alignment vertical="center"/>
    </xf>
    <xf numFmtId="227" fontId="148" fillId="0" borderId="0"/>
    <xf numFmtId="227" fontId="149" fillId="72" borderId="0" applyNumberFormat="0" applyBorder="0" applyAlignment="0" applyProtection="0">
      <alignment vertical="center"/>
    </xf>
    <xf numFmtId="227" fontId="135" fillId="0" borderId="0">
      <alignment vertical="top"/>
    </xf>
    <xf numFmtId="227" fontId="133" fillId="69" borderId="0" applyNumberFormat="0" applyBorder="0" applyAlignment="0" applyProtection="0">
      <alignment vertical="center"/>
    </xf>
    <xf numFmtId="227" fontId="135" fillId="0" borderId="0">
      <alignment vertical="top"/>
    </xf>
    <xf numFmtId="194" fontId="126" fillId="0" borderId="0" applyFill="0" applyBorder="0" applyAlignment="0"/>
    <xf numFmtId="227" fontId="106" fillId="0" borderId="0"/>
    <xf numFmtId="227" fontId="106" fillId="0" borderId="0"/>
    <xf numFmtId="227" fontId="149" fillId="87"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26" fillId="0" borderId="0"/>
    <xf numFmtId="227" fontId="140" fillId="70" borderId="0" applyNumberFormat="0" applyBorder="0" applyAlignment="0" applyProtection="0">
      <alignment vertical="center"/>
    </xf>
    <xf numFmtId="227" fontId="126" fillId="0" borderId="0"/>
    <xf numFmtId="227" fontId="100" fillId="73" borderId="0" applyNumberFormat="0" applyBorder="0" applyAlignment="0" applyProtection="0">
      <alignment vertical="center"/>
    </xf>
    <xf numFmtId="227" fontId="152" fillId="0" borderId="0"/>
    <xf numFmtId="227" fontId="135" fillId="0" borderId="0" applyNumberFormat="0" applyFill="0" applyBorder="0" applyAlignment="0" applyProtection="0"/>
    <xf numFmtId="49" fontId="126" fillId="0" borderId="0" applyFont="0" applyFill="0" applyBorder="0" applyAlignment="0" applyProtection="0"/>
    <xf numFmtId="227" fontId="100" fillId="69" borderId="0" applyNumberFormat="0" applyBorder="0" applyAlignment="0" applyProtection="0">
      <alignment vertical="center"/>
    </xf>
    <xf numFmtId="227" fontId="140" fillId="70" borderId="0" applyNumberFormat="0" applyBorder="0" applyAlignment="0" applyProtection="0">
      <alignment vertical="center"/>
    </xf>
    <xf numFmtId="227" fontId="152" fillId="0" borderId="0"/>
    <xf numFmtId="227" fontId="140" fillId="70" borderId="0" applyNumberFormat="0" applyBorder="0" applyAlignment="0" applyProtection="0">
      <alignment vertical="center"/>
    </xf>
    <xf numFmtId="227" fontId="126" fillId="0" borderId="0"/>
    <xf numFmtId="43" fontId="126" fillId="0" borderId="0" applyFont="0" applyFill="0" applyBorder="0" applyAlignment="0" applyProtection="0"/>
    <xf numFmtId="227" fontId="140" fillId="70" borderId="0" applyNumberFormat="0" applyBorder="0" applyAlignment="0" applyProtection="0">
      <alignment vertical="center"/>
    </xf>
    <xf numFmtId="227" fontId="106" fillId="0" borderId="0"/>
    <xf numFmtId="227" fontId="133" fillId="69" borderId="0" applyNumberFormat="0" applyBorder="0" applyAlignment="0" applyProtection="0">
      <alignment vertical="center"/>
    </xf>
    <xf numFmtId="227" fontId="126" fillId="0" borderId="0"/>
    <xf numFmtId="227" fontId="100" fillId="71" borderId="0" applyNumberFormat="0" applyBorder="0" applyAlignment="0" applyProtection="0">
      <alignment vertical="center"/>
    </xf>
    <xf numFmtId="227" fontId="100" fillId="71" borderId="0" applyNumberFormat="0" applyBorder="0" applyAlignment="0" applyProtection="0">
      <alignment vertical="center"/>
    </xf>
    <xf numFmtId="227" fontId="140" fillId="70" borderId="0" applyNumberFormat="0" applyBorder="0" applyAlignment="0" applyProtection="0">
      <alignment vertical="center"/>
    </xf>
    <xf numFmtId="227" fontId="135" fillId="0" borderId="0">
      <alignment vertical="top"/>
    </xf>
    <xf numFmtId="227" fontId="126" fillId="0" borderId="0"/>
    <xf numFmtId="227" fontId="126" fillId="0" borderId="0"/>
    <xf numFmtId="227" fontId="100" fillId="71" borderId="0" applyNumberFormat="0" applyBorder="0" applyAlignment="0" applyProtection="0">
      <alignment vertical="center"/>
    </xf>
    <xf numFmtId="227" fontId="126" fillId="0" borderId="0"/>
    <xf numFmtId="227" fontId="140" fillId="70" borderId="0" applyNumberFormat="0" applyBorder="0" applyAlignment="0" applyProtection="0">
      <alignment vertical="center"/>
    </xf>
    <xf numFmtId="227" fontId="126" fillId="0" borderId="0"/>
    <xf numFmtId="227" fontId="140" fillId="70" borderId="0" applyNumberFormat="0" applyBorder="0" applyAlignment="0" applyProtection="0">
      <alignment vertical="center"/>
    </xf>
    <xf numFmtId="227" fontId="126" fillId="0" borderId="0"/>
    <xf numFmtId="227" fontId="126" fillId="0" borderId="0"/>
    <xf numFmtId="227" fontId="126" fillId="0" borderId="0"/>
    <xf numFmtId="227" fontId="100" fillId="66" borderId="0" applyNumberFormat="0" applyBorder="0" applyAlignment="0" applyProtection="0">
      <alignment vertical="center"/>
    </xf>
    <xf numFmtId="227" fontId="126" fillId="0" borderId="0"/>
    <xf numFmtId="227" fontId="143" fillId="0" borderId="51" applyNumberFormat="0" applyFill="0" applyAlignment="0" applyProtection="0">
      <alignment vertical="center"/>
    </xf>
    <xf numFmtId="227" fontId="126" fillId="0" borderId="0"/>
    <xf numFmtId="227" fontId="126" fillId="0" borderId="0"/>
    <xf numFmtId="227" fontId="133" fillId="69" borderId="0" applyNumberFormat="0" applyBorder="0" applyAlignment="0" applyProtection="0">
      <alignment vertical="center"/>
    </xf>
    <xf numFmtId="227" fontId="126" fillId="0" borderId="0"/>
    <xf numFmtId="227" fontId="126" fillId="0" borderId="0"/>
    <xf numFmtId="227" fontId="100" fillId="71" borderId="0" applyNumberFormat="0" applyBorder="0" applyAlignment="0" applyProtection="0">
      <alignment vertical="center"/>
    </xf>
    <xf numFmtId="227" fontId="126" fillId="0" borderId="0"/>
    <xf numFmtId="227" fontId="133" fillId="69" borderId="0" applyNumberFormat="0" applyBorder="0" applyAlignment="0" applyProtection="0">
      <alignment vertical="center"/>
    </xf>
    <xf numFmtId="227" fontId="126" fillId="0" borderId="0"/>
    <xf numFmtId="227" fontId="106" fillId="0" borderId="0"/>
    <xf numFmtId="227" fontId="126" fillId="0" borderId="0"/>
    <xf numFmtId="227" fontId="126" fillId="0" borderId="0"/>
    <xf numFmtId="227" fontId="106" fillId="0" borderId="0"/>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26" fillId="0" borderId="0"/>
    <xf numFmtId="227" fontId="126" fillId="0" borderId="0"/>
    <xf numFmtId="227" fontId="93" fillId="0" borderId="0">
      <alignment vertical="center"/>
    </xf>
    <xf numFmtId="195" fontId="164" fillId="0" borderId="0" applyFill="0" applyBorder="0" applyProtection="0">
      <alignment horizontal="right"/>
    </xf>
    <xf numFmtId="14" fontId="147" fillId="0" borderId="0">
      <alignment horizontal="center" wrapText="1"/>
      <protection locked="0"/>
    </xf>
    <xf numFmtId="227" fontId="149" fillId="78" borderId="0" applyNumberFormat="0" applyBorder="0" applyAlignment="0" applyProtection="0">
      <alignment vertical="center"/>
    </xf>
    <xf numFmtId="196" fontId="169" fillId="0" borderId="0" applyFill="0" applyBorder="0" applyProtection="0">
      <alignment horizontal="center"/>
    </xf>
    <xf numFmtId="227" fontId="140" fillId="70" borderId="0" applyNumberFormat="0" applyBorder="0" applyAlignment="0" applyProtection="0">
      <alignment vertical="center"/>
    </xf>
    <xf numFmtId="227" fontId="126" fillId="0" borderId="0"/>
    <xf numFmtId="227" fontId="126" fillId="0" borderId="0"/>
    <xf numFmtId="227" fontId="126" fillId="0" borderId="0"/>
    <xf numFmtId="227" fontId="170" fillId="0" borderId="0" applyNumberFormat="0" applyAlignment="0">
      <alignment horizontal="left"/>
    </xf>
    <xf numFmtId="227" fontId="135" fillId="0" borderId="0">
      <alignment vertical="top"/>
    </xf>
    <xf numFmtId="227" fontId="135" fillId="0" borderId="0">
      <alignment vertical="top"/>
    </xf>
    <xf numFmtId="227" fontId="137" fillId="66" borderId="46" applyNumberFormat="0" applyAlignment="0" applyProtection="0">
      <alignment vertical="center"/>
    </xf>
    <xf numFmtId="227" fontId="126" fillId="0" borderId="0"/>
    <xf numFmtId="227" fontId="133" fillId="69" borderId="0" applyNumberFormat="0" applyBorder="0" applyAlignment="0" applyProtection="0">
      <alignment vertical="center"/>
    </xf>
    <xf numFmtId="227" fontId="126" fillId="0" borderId="0"/>
    <xf numFmtId="227" fontId="143" fillId="0" borderId="51" applyNumberFormat="0" applyFill="0" applyAlignment="0" applyProtection="0">
      <alignment vertical="center"/>
    </xf>
    <xf numFmtId="227" fontId="100" fillId="66" borderId="0" applyNumberFormat="0" applyBorder="0" applyAlignment="0" applyProtection="0">
      <alignment vertical="center"/>
    </xf>
    <xf numFmtId="227" fontId="133" fillId="69" borderId="0" applyNumberFormat="0" applyBorder="0" applyAlignment="0" applyProtection="0">
      <alignment vertical="center"/>
    </xf>
    <xf numFmtId="227" fontId="93" fillId="0" borderId="0"/>
    <xf numFmtId="227" fontId="140" fillId="70" borderId="0" applyNumberFormat="0" applyBorder="0" applyAlignment="0" applyProtection="0">
      <alignment vertical="center"/>
    </xf>
    <xf numFmtId="227" fontId="126" fillId="0" borderId="0"/>
    <xf numFmtId="227" fontId="100" fillId="80" borderId="0" applyNumberFormat="0" applyBorder="0" applyAlignment="0" applyProtection="0">
      <alignment vertical="center"/>
    </xf>
    <xf numFmtId="227" fontId="126" fillId="0" borderId="0"/>
    <xf numFmtId="227" fontId="134" fillId="80" borderId="0" applyNumberFormat="0" applyBorder="0" applyAlignment="0" applyProtection="0">
      <alignment vertical="center"/>
    </xf>
    <xf numFmtId="227" fontId="126" fillId="0" borderId="0"/>
    <xf numFmtId="227" fontId="133" fillId="69" borderId="0" applyNumberFormat="0" applyBorder="0" applyAlignment="0" applyProtection="0">
      <alignment vertical="center"/>
    </xf>
    <xf numFmtId="227" fontId="100" fillId="86" borderId="0" applyNumberFormat="0" applyBorder="0" applyAlignment="0" applyProtection="0">
      <alignment vertical="center"/>
    </xf>
    <xf numFmtId="227" fontId="100" fillId="75" borderId="0" applyNumberFormat="0" applyBorder="0" applyAlignment="0" applyProtection="0">
      <alignment vertical="center"/>
    </xf>
    <xf numFmtId="227" fontId="133" fillId="69" borderId="0" applyNumberFormat="0" applyBorder="0" applyAlignment="0" applyProtection="0">
      <alignment vertical="center"/>
    </xf>
    <xf numFmtId="227" fontId="126" fillId="0" borderId="0"/>
    <xf numFmtId="227" fontId="126" fillId="0" borderId="0"/>
    <xf numFmtId="227" fontId="100" fillId="80" borderId="0" applyNumberFormat="0" applyBorder="0" applyAlignment="0" applyProtection="0">
      <alignment vertical="center"/>
    </xf>
    <xf numFmtId="227" fontId="100" fillId="86" borderId="0" applyNumberFormat="0" applyBorder="0" applyAlignment="0" applyProtection="0">
      <alignment vertical="center"/>
    </xf>
    <xf numFmtId="227" fontId="100" fillId="71" borderId="0" applyNumberFormat="0" applyBorder="0" applyAlignment="0" applyProtection="0">
      <alignment vertical="center"/>
    </xf>
    <xf numFmtId="227" fontId="135" fillId="0" borderId="0">
      <alignment vertical="top"/>
    </xf>
    <xf numFmtId="227" fontId="126" fillId="0" borderId="0"/>
    <xf numFmtId="227" fontId="134" fillId="80" borderId="0" applyNumberFormat="0" applyBorder="0" applyAlignment="0" applyProtection="0">
      <alignment vertical="center"/>
    </xf>
    <xf numFmtId="227" fontId="148" fillId="0" borderId="0">
      <protection locked="0"/>
    </xf>
    <xf numFmtId="227" fontId="141" fillId="85" borderId="0" applyNumberFormat="0" applyBorder="0" applyAlignment="0" applyProtection="0">
      <alignment vertical="center"/>
    </xf>
    <xf numFmtId="227" fontId="126" fillId="0" borderId="0"/>
    <xf numFmtId="227" fontId="133" fillId="69" borderId="0" applyNumberFormat="0" applyBorder="0" applyAlignment="0" applyProtection="0">
      <alignment vertical="center"/>
    </xf>
    <xf numFmtId="227" fontId="126" fillId="0" borderId="0"/>
    <xf numFmtId="227" fontId="126" fillId="0" borderId="0"/>
    <xf numFmtId="227" fontId="106" fillId="0" borderId="0"/>
    <xf numFmtId="227" fontId="138" fillId="73" borderId="39"/>
    <xf numFmtId="227" fontId="100" fillId="71" borderId="0" applyNumberFormat="0" applyBorder="0" applyAlignment="0" applyProtection="0">
      <alignment vertical="center"/>
    </xf>
    <xf numFmtId="227" fontId="126" fillId="0" borderId="0"/>
    <xf numFmtId="227" fontId="126" fillId="0" borderId="0"/>
    <xf numFmtId="227" fontId="126" fillId="0" borderId="0"/>
    <xf numFmtId="227" fontId="140" fillId="70" borderId="0" applyNumberFormat="0" applyBorder="0" applyAlignment="0" applyProtection="0">
      <alignment vertical="center"/>
    </xf>
    <xf numFmtId="227" fontId="141" fillId="80" borderId="0" applyNumberFormat="0" applyBorder="0" applyAlignment="0" applyProtection="0">
      <alignment vertical="center"/>
    </xf>
    <xf numFmtId="227" fontId="100" fillId="76" borderId="0" applyNumberFormat="0" applyBorder="0" applyAlignment="0" applyProtection="0">
      <alignment vertical="center"/>
    </xf>
    <xf numFmtId="227" fontId="126" fillId="0" borderId="0"/>
    <xf numFmtId="227" fontId="135" fillId="0" borderId="0">
      <alignment vertical="top"/>
    </xf>
    <xf numFmtId="227" fontId="126" fillId="0" borderId="0"/>
    <xf numFmtId="227" fontId="126" fillId="0" borderId="0"/>
    <xf numFmtId="227" fontId="171" fillId="70" borderId="0" applyNumberFormat="0" applyBorder="0" applyAlignment="0" applyProtection="0">
      <alignment vertical="center"/>
    </xf>
    <xf numFmtId="227" fontId="126" fillId="0" borderId="0"/>
    <xf numFmtId="227" fontId="126" fillId="0" borderId="0"/>
    <xf numFmtId="227" fontId="140" fillId="70" borderId="0" applyNumberFormat="0" applyBorder="0" applyAlignment="0" applyProtection="0">
      <alignment vertical="center"/>
    </xf>
    <xf numFmtId="227" fontId="158" fillId="0" borderId="49" applyNumberFormat="0" applyFill="0" applyAlignment="0" applyProtection="0">
      <alignment vertical="center"/>
    </xf>
    <xf numFmtId="227" fontId="126" fillId="0" borderId="0"/>
    <xf numFmtId="227" fontId="140" fillId="70" borderId="0" applyNumberFormat="0" applyBorder="0" applyAlignment="0" applyProtection="0">
      <alignment vertical="center"/>
    </xf>
    <xf numFmtId="227" fontId="126" fillId="0" borderId="0"/>
    <xf numFmtId="227" fontId="126" fillId="0" borderId="0"/>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16" fillId="0" borderId="0"/>
    <xf numFmtId="227" fontId="126" fillId="0" borderId="0"/>
    <xf numFmtId="227" fontId="133" fillId="69" borderId="0" applyNumberFormat="0" applyBorder="0" applyAlignment="0" applyProtection="0">
      <alignment vertical="center"/>
    </xf>
    <xf numFmtId="227" fontId="126" fillId="0" borderId="0"/>
    <xf numFmtId="227" fontId="126" fillId="0" borderId="0"/>
    <xf numFmtId="227" fontId="148" fillId="0" borderId="0"/>
    <xf numFmtId="227" fontId="126" fillId="0" borderId="0"/>
    <xf numFmtId="227" fontId="144" fillId="0" borderId="0" applyFont="0" applyFill="0" applyBorder="0" applyAlignment="0" applyProtection="0"/>
    <xf numFmtId="227" fontId="135" fillId="0" borderId="0">
      <alignment vertical="top"/>
    </xf>
    <xf numFmtId="227" fontId="126" fillId="0" borderId="0"/>
    <xf numFmtId="227" fontId="93" fillId="0" borderId="0"/>
    <xf numFmtId="227" fontId="126" fillId="0" borderId="0"/>
    <xf numFmtId="227" fontId="126" fillId="0" borderId="0"/>
    <xf numFmtId="227" fontId="140" fillId="70" borderId="0" applyNumberFormat="0" applyBorder="0" applyAlignment="0" applyProtection="0">
      <alignment vertical="center"/>
    </xf>
    <xf numFmtId="227" fontId="116" fillId="0" borderId="0"/>
    <xf numFmtId="227" fontId="100" fillId="83" borderId="0" applyNumberFormat="0" applyBorder="0" applyAlignment="0" applyProtection="0">
      <alignment vertical="center"/>
    </xf>
    <xf numFmtId="227" fontId="116" fillId="0" borderId="0"/>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26" fillId="0" borderId="0"/>
    <xf numFmtId="227" fontId="133" fillId="69" borderId="0" applyNumberFormat="0" applyBorder="0" applyAlignment="0" applyProtection="0">
      <alignment vertical="center"/>
    </xf>
    <xf numFmtId="227" fontId="126" fillId="0" borderId="0"/>
    <xf numFmtId="227" fontId="126" fillId="0" borderId="0"/>
    <xf numFmtId="227" fontId="126" fillId="0" borderId="0"/>
    <xf numFmtId="227" fontId="141" fillId="90" borderId="0" applyNumberFormat="0" applyBorder="0" applyAlignment="0" applyProtection="0">
      <alignment vertical="center"/>
    </xf>
    <xf numFmtId="227" fontId="133" fillId="69" borderId="0" applyNumberFormat="0" applyBorder="0" applyAlignment="0" applyProtection="0">
      <alignment vertical="center"/>
    </xf>
    <xf numFmtId="227" fontId="126" fillId="0" borderId="0"/>
    <xf numFmtId="227" fontId="145" fillId="71" borderId="41" applyNumberFormat="0" applyAlignment="0" applyProtection="0">
      <alignment vertical="center"/>
    </xf>
    <xf numFmtId="227" fontId="93" fillId="0" borderId="0">
      <alignment vertical="center"/>
    </xf>
    <xf numFmtId="227" fontId="141" fillId="72" borderId="0" applyNumberFormat="0" applyBorder="0" applyAlignment="0" applyProtection="0">
      <alignment vertical="center"/>
    </xf>
    <xf numFmtId="227" fontId="168" fillId="0" borderId="40">
      <alignment horizontal="left" vertical="center"/>
    </xf>
    <xf numFmtId="227" fontId="126" fillId="0" borderId="0"/>
    <xf numFmtId="227" fontId="133" fillId="69" borderId="0" applyNumberFormat="0" applyBorder="0" applyAlignment="0" applyProtection="0">
      <alignment vertical="center"/>
    </xf>
    <xf numFmtId="227" fontId="126" fillId="0" borderId="0"/>
    <xf numFmtId="227" fontId="126" fillId="0" borderId="0"/>
    <xf numFmtId="9" fontId="100" fillId="0" borderId="0" applyFont="0" applyFill="0" applyBorder="0" applyAlignment="0" applyProtection="0">
      <alignment vertical="center"/>
    </xf>
    <xf numFmtId="227" fontId="126" fillId="0" borderId="0"/>
    <xf numFmtId="227" fontId="93" fillId="0" borderId="0"/>
    <xf numFmtId="227" fontId="100" fillId="71" borderId="0" applyNumberFormat="0" applyBorder="0" applyAlignment="0" applyProtection="0">
      <alignment vertical="center"/>
    </xf>
    <xf numFmtId="227" fontId="126" fillId="0" borderId="0"/>
    <xf numFmtId="227" fontId="133" fillId="69" borderId="0" applyNumberFormat="0" applyBorder="0" applyAlignment="0" applyProtection="0">
      <alignment vertical="center"/>
    </xf>
    <xf numFmtId="227" fontId="100" fillId="71" borderId="0" applyNumberFormat="0" applyBorder="0" applyAlignment="0" applyProtection="0">
      <alignment vertical="center"/>
    </xf>
    <xf numFmtId="227" fontId="133" fillId="69" borderId="0" applyNumberFormat="0" applyBorder="0" applyAlignment="0" applyProtection="0">
      <alignment vertical="center"/>
    </xf>
    <xf numFmtId="227" fontId="140" fillId="70" borderId="0" applyNumberFormat="0" applyBorder="0" applyAlignment="0" applyProtection="0">
      <alignment vertical="center"/>
    </xf>
    <xf numFmtId="227" fontId="126" fillId="0" borderId="0"/>
    <xf numFmtId="227" fontId="133" fillId="69" borderId="0" applyNumberFormat="0" applyBorder="0" applyAlignment="0" applyProtection="0">
      <alignment vertical="center"/>
    </xf>
    <xf numFmtId="227" fontId="126" fillId="0" borderId="0"/>
    <xf numFmtId="227" fontId="126" fillId="0" borderId="0"/>
    <xf numFmtId="227" fontId="148" fillId="0" borderId="0" applyNumberFormat="0" applyFill="0" applyBorder="0" applyAlignment="0" applyProtection="0"/>
    <xf numFmtId="227" fontId="126" fillId="0" borderId="0"/>
    <xf numFmtId="227" fontId="140" fillId="70" borderId="0" applyNumberFormat="0" applyBorder="0" applyAlignment="0" applyProtection="0">
      <alignment vertical="center"/>
    </xf>
    <xf numFmtId="227" fontId="126" fillId="0" borderId="0"/>
    <xf numFmtId="227" fontId="126" fillId="0" borderId="0"/>
    <xf numFmtId="227" fontId="126" fillId="0" borderId="0"/>
    <xf numFmtId="227" fontId="140" fillId="70" borderId="0" applyNumberFormat="0" applyBorder="0" applyAlignment="0" applyProtection="0">
      <alignment vertical="center"/>
    </xf>
    <xf numFmtId="227" fontId="100" fillId="66" borderId="0" applyNumberFormat="0" applyBorder="0" applyAlignment="0" applyProtection="0">
      <alignment vertical="center"/>
    </xf>
    <xf numFmtId="227" fontId="141" fillId="72" borderId="0" applyNumberFormat="0" applyBorder="0" applyAlignment="0" applyProtection="0">
      <alignment vertical="center"/>
    </xf>
    <xf numFmtId="227" fontId="140" fillId="70" borderId="0" applyNumberFormat="0" applyBorder="0" applyAlignment="0" applyProtection="0">
      <alignment vertical="center"/>
    </xf>
    <xf numFmtId="227" fontId="126" fillId="0" borderId="0"/>
    <xf numFmtId="227" fontId="140" fillId="70" borderId="0" applyNumberFormat="0" applyBorder="0" applyAlignment="0" applyProtection="0">
      <alignment vertical="center"/>
    </xf>
    <xf numFmtId="227" fontId="106" fillId="0" borderId="0"/>
    <xf numFmtId="227" fontId="140" fillId="70" borderId="0" applyNumberFormat="0" applyBorder="0" applyAlignment="0" applyProtection="0">
      <alignment vertical="center"/>
    </xf>
    <xf numFmtId="227" fontId="133" fillId="69" borderId="0" applyNumberFormat="0" applyBorder="0" applyAlignment="0" applyProtection="0">
      <alignment vertical="center"/>
    </xf>
    <xf numFmtId="227" fontId="106" fillId="0" borderId="0"/>
    <xf numFmtId="227" fontId="126" fillId="0" borderId="0"/>
    <xf numFmtId="227" fontId="126" fillId="0" borderId="0"/>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26" fillId="0" borderId="0"/>
    <xf numFmtId="227" fontId="126" fillId="0" borderId="0"/>
    <xf numFmtId="227" fontId="126" fillId="0" borderId="0"/>
    <xf numFmtId="227" fontId="126" fillId="0" borderId="0"/>
    <xf numFmtId="227" fontId="100" fillId="84" borderId="0" applyNumberFormat="0" applyBorder="0" applyAlignment="0" applyProtection="0">
      <alignment vertical="center"/>
    </xf>
    <xf numFmtId="227" fontId="126" fillId="75" borderId="42" applyNumberFormat="0" applyFont="0" applyAlignment="0" applyProtection="0">
      <alignment vertical="center"/>
    </xf>
    <xf numFmtId="227" fontId="126" fillId="0" borderId="0"/>
    <xf numFmtId="227" fontId="133" fillId="69" borderId="0" applyNumberFormat="0" applyBorder="0" applyAlignment="0" applyProtection="0">
      <alignment vertical="center"/>
    </xf>
    <xf numFmtId="227" fontId="126" fillId="0" borderId="0"/>
    <xf numFmtId="227" fontId="126" fillId="0" borderId="0"/>
    <xf numFmtId="227" fontId="126" fillId="0" borderId="0"/>
    <xf numFmtId="227" fontId="100" fillId="73" borderId="0" applyNumberFormat="0" applyBorder="0" applyAlignment="0" applyProtection="0">
      <alignment vertical="center"/>
    </xf>
    <xf numFmtId="227" fontId="126" fillId="0" borderId="0"/>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26" fillId="0" borderId="0"/>
    <xf numFmtId="227" fontId="100" fillId="84" borderId="0" applyNumberFormat="0" applyBorder="0" applyAlignment="0" applyProtection="0">
      <alignment vertical="center"/>
    </xf>
    <xf numFmtId="227" fontId="141" fillId="71" borderId="0" applyNumberFormat="0" applyBorder="0" applyAlignment="0" applyProtection="0">
      <alignment vertical="center"/>
    </xf>
    <xf numFmtId="227" fontId="126" fillId="0" borderId="0"/>
    <xf numFmtId="227" fontId="100" fillId="71" borderId="0" applyNumberFormat="0" applyBorder="0" applyAlignment="0" applyProtection="0">
      <alignment vertical="center"/>
    </xf>
    <xf numFmtId="227" fontId="133" fillId="69" borderId="0" applyNumberFormat="0" applyBorder="0" applyAlignment="0" applyProtection="0">
      <alignment vertical="center"/>
    </xf>
    <xf numFmtId="227" fontId="149" fillId="89" borderId="0" applyNumberFormat="0" applyBorder="0" applyAlignment="0" applyProtection="0">
      <alignment vertical="center"/>
    </xf>
    <xf numFmtId="227" fontId="100" fillId="84" borderId="0" applyNumberFormat="0" applyBorder="0" applyAlignment="0" applyProtection="0">
      <alignment vertical="center"/>
    </xf>
    <xf numFmtId="227" fontId="100" fillId="66" borderId="0" applyNumberFormat="0" applyBorder="0" applyAlignment="0" applyProtection="0">
      <alignment vertical="center"/>
    </xf>
    <xf numFmtId="227" fontId="126" fillId="0" borderId="0"/>
    <xf numFmtId="227" fontId="126" fillId="0" borderId="0"/>
    <xf numFmtId="227" fontId="126" fillId="0" borderId="0"/>
    <xf numFmtId="227" fontId="140" fillId="70" borderId="0" applyNumberFormat="0" applyBorder="0" applyAlignment="0" applyProtection="0">
      <alignment vertical="center"/>
    </xf>
    <xf numFmtId="227" fontId="126" fillId="0" borderId="0"/>
    <xf numFmtId="227" fontId="126" fillId="0" borderId="0"/>
    <xf numFmtId="227" fontId="149" fillId="72" borderId="0" applyNumberFormat="0" applyBorder="0" applyAlignment="0" applyProtection="0">
      <alignment vertical="center"/>
    </xf>
    <xf numFmtId="227" fontId="140" fillId="70" borderId="0" applyNumberFormat="0" applyBorder="0" applyAlignment="0" applyProtection="0">
      <alignment vertical="center"/>
    </xf>
    <xf numFmtId="227" fontId="126" fillId="0" borderId="0"/>
    <xf numFmtId="227" fontId="126" fillId="0" borderId="0"/>
    <xf numFmtId="227" fontId="126" fillId="0" borderId="0"/>
    <xf numFmtId="227" fontId="133" fillId="69" borderId="0" applyNumberFormat="0" applyBorder="0" applyAlignment="0" applyProtection="0">
      <alignment vertical="center"/>
    </xf>
    <xf numFmtId="227" fontId="141" fillId="72" borderId="0" applyNumberFormat="0" applyBorder="0" applyAlignment="0" applyProtection="0">
      <alignment vertical="center"/>
    </xf>
    <xf numFmtId="227" fontId="100" fillId="73" borderId="0" applyNumberFormat="0" applyBorder="0" applyAlignment="0" applyProtection="0">
      <alignment vertical="center"/>
    </xf>
    <xf numFmtId="227" fontId="126" fillId="0" borderId="0"/>
    <xf numFmtId="227" fontId="126" fillId="0" borderId="0"/>
    <xf numFmtId="227" fontId="126" fillId="0" borderId="0"/>
    <xf numFmtId="227" fontId="100" fillId="75" borderId="42" applyNumberFormat="0" applyFont="0" applyAlignment="0" applyProtection="0">
      <alignment vertical="center"/>
    </xf>
    <xf numFmtId="227" fontId="126" fillId="0" borderId="0"/>
    <xf numFmtId="227" fontId="126" fillId="0" borderId="0"/>
    <xf numFmtId="227" fontId="126" fillId="0" borderId="0"/>
    <xf numFmtId="227" fontId="133" fillId="69" borderId="0" applyNumberFormat="0" applyBorder="0" applyAlignment="0" applyProtection="0">
      <alignment vertical="center"/>
    </xf>
    <xf numFmtId="227" fontId="126" fillId="0" borderId="0"/>
    <xf numFmtId="227" fontId="126" fillId="0" borderId="0"/>
    <xf numFmtId="227" fontId="133" fillId="69" borderId="0" applyNumberFormat="0" applyBorder="0" applyAlignment="0" applyProtection="0">
      <alignment vertical="center"/>
    </xf>
    <xf numFmtId="227" fontId="126" fillId="0" borderId="0"/>
    <xf numFmtId="227" fontId="140" fillId="70" borderId="0" applyNumberFormat="0" applyBorder="0" applyAlignment="0" applyProtection="0">
      <alignment vertical="center"/>
    </xf>
    <xf numFmtId="227" fontId="148" fillId="0" borderId="0"/>
    <xf numFmtId="227" fontId="106" fillId="0" borderId="0"/>
    <xf numFmtId="227" fontId="140" fillId="70" borderId="0" applyNumberFormat="0" applyBorder="0" applyAlignment="0" applyProtection="0">
      <alignment vertical="center"/>
    </xf>
    <xf numFmtId="227" fontId="148" fillId="0" borderId="0"/>
    <xf numFmtId="227" fontId="135" fillId="0" borderId="0">
      <alignment vertical="top"/>
    </xf>
    <xf numFmtId="227" fontId="133" fillId="69" borderId="0" applyNumberFormat="0" applyBorder="0" applyAlignment="0" applyProtection="0">
      <alignment vertical="center"/>
    </xf>
    <xf numFmtId="227" fontId="106" fillId="0" borderId="0"/>
    <xf numFmtId="227" fontId="100" fillId="66" borderId="0" applyNumberFormat="0" applyBorder="0" applyAlignment="0" applyProtection="0">
      <alignment vertical="center"/>
    </xf>
    <xf numFmtId="227" fontId="126" fillId="0" borderId="0"/>
    <xf numFmtId="227" fontId="100" fillId="66" borderId="0" applyNumberFormat="0" applyBorder="0" applyAlignment="0" applyProtection="0">
      <alignment vertical="center"/>
    </xf>
    <xf numFmtId="227" fontId="140" fillId="70" borderId="0" applyNumberFormat="0" applyBorder="0" applyAlignment="0" applyProtection="0">
      <alignment vertical="center"/>
    </xf>
    <xf numFmtId="227" fontId="126" fillId="0" borderId="0"/>
    <xf numFmtId="227" fontId="100" fillId="66" borderId="0" applyNumberFormat="0" applyBorder="0" applyAlignment="0" applyProtection="0">
      <alignment vertical="center"/>
    </xf>
    <xf numFmtId="227" fontId="126" fillId="0" borderId="0"/>
    <xf numFmtId="227" fontId="100" fillId="74" borderId="0" applyNumberFormat="0" applyBorder="0" applyAlignment="0" applyProtection="0">
      <alignment vertical="center"/>
    </xf>
    <xf numFmtId="227" fontId="135" fillId="0" borderId="0" applyNumberFormat="0" applyFill="0" applyBorder="0" applyAlignment="0" applyProtection="0"/>
    <xf numFmtId="227" fontId="140" fillId="70" borderId="0" applyNumberFormat="0" applyBorder="0" applyAlignment="0" applyProtection="0">
      <alignment vertical="center"/>
    </xf>
    <xf numFmtId="227" fontId="106" fillId="0" borderId="0"/>
    <xf numFmtId="227" fontId="135" fillId="0" borderId="0" applyNumberFormat="0" applyFill="0" applyBorder="0" applyAlignment="0" applyProtection="0"/>
    <xf numFmtId="227" fontId="133" fillId="69" borderId="0" applyNumberFormat="0" applyBorder="0" applyAlignment="0" applyProtection="0">
      <alignment vertical="center"/>
    </xf>
    <xf numFmtId="227" fontId="126" fillId="0" borderId="0"/>
    <xf numFmtId="227" fontId="126" fillId="0" borderId="0"/>
    <xf numFmtId="37" fontId="172" fillId="0" borderId="0" applyFont="0" applyFill="0" applyBorder="0" applyAlignment="0" applyProtection="0"/>
    <xf numFmtId="227" fontId="100" fillId="74" borderId="0" applyNumberFormat="0" applyBorder="0" applyAlignment="0" applyProtection="0">
      <alignment vertical="center"/>
    </xf>
    <xf numFmtId="227" fontId="152" fillId="0" borderId="0"/>
    <xf numFmtId="227" fontId="141" fillId="85" borderId="0" applyNumberFormat="0" applyBorder="0" applyAlignment="0" applyProtection="0">
      <alignment vertical="center"/>
    </xf>
    <xf numFmtId="227" fontId="93" fillId="0" borderId="0">
      <alignment vertical="center"/>
    </xf>
    <xf numFmtId="227" fontId="140" fillId="70" borderId="0" applyNumberFormat="0" applyBorder="0" applyAlignment="0" applyProtection="0">
      <alignment vertical="center"/>
    </xf>
    <xf numFmtId="227" fontId="152" fillId="0" borderId="0"/>
    <xf numFmtId="227" fontId="140" fillId="70" borderId="0" applyNumberFormat="0" applyBorder="0" applyAlignment="0" applyProtection="0">
      <alignment vertical="center"/>
    </xf>
    <xf numFmtId="227" fontId="148" fillId="0" borderId="0"/>
    <xf numFmtId="227" fontId="148" fillId="0" borderId="0"/>
    <xf numFmtId="227" fontId="145" fillId="71" borderId="41" applyNumberFormat="0" applyAlignment="0" applyProtection="0">
      <alignment vertical="center"/>
    </xf>
    <xf numFmtId="227" fontId="173" fillId="0" borderId="0" applyNumberFormat="0" applyFill="0" applyBorder="0" applyAlignment="0" applyProtection="0">
      <alignment vertical="top"/>
      <protection locked="0"/>
    </xf>
    <xf numFmtId="227" fontId="126" fillId="0" borderId="0"/>
    <xf numFmtId="227" fontId="148" fillId="0" borderId="0"/>
    <xf numFmtId="227" fontId="106" fillId="0" borderId="0"/>
    <xf numFmtId="227" fontId="148" fillId="0" borderId="0"/>
    <xf numFmtId="227" fontId="93" fillId="0" borderId="0">
      <alignment vertical="center"/>
    </xf>
    <xf numFmtId="227" fontId="106" fillId="0" borderId="0"/>
    <xf numFmtId="227" fontId="135" fillId="0" borderId="0">
      <alignment vertical="top"/>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48" fillId="0" borderId="0"/>
    <xf numFmtId="227" fontId="133" fillId="69" borderId="0" applyNumberFormat="0" applyBorder="0" applyAlignment="0" applyProtection="0">
      <alignment vertical="center"/>
    </xf>
    <xf numFmtId="227" fontId="106" fillId="0" borderId="0"/>
    <xf numFmtId="227" fontId="135" fillId="0" borderId="0">
      <alignment vertical="top"/>
    </xf>
    <xf numFmtId="227" fontId="137" fillId="73" borderId="46" applyNumberFormat="0" applyAlignment="0" applyProtection="0">
      <alignment vertical="center"/>
    </xf>
    <xf numFmtId="227" fontId="135" fillId="0" borderId="0">
      <alignment vertical="top"/>
    </xf>
    <xf numFmtId="198" fontId="172" fillId="0" borderId="0" applyFont="0" applyFill="0" applyBorder="0" applyAlignment="0" applyProtection="0"/>
    <xf numFmtId="227" fontId="126" fillId="0" borderId="0"/>
    <xf numFmtId="227" fontId="126" fillId="0" borderId="0"/>
    <xf numFmtId="227" fontId="141" fillId="68"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26" fillId="0" borderId="0"/>
    <xf numFmtId="227" fontId="126" fillId="0" borderId="0"/>
    <xf numFmtId="227" fontId="126" fillId="0" borderId="0"/>
    <xf numFmtId="227" fontId="150" fillId="0" borderId="0" applyNumberFormat="0" applyFill="0" applyBorder="0" applyAlignment="0" applyProtection="0">
      <alignment vertical="center"/>
    </xf>
    <xf numFmtId="227" fontId="140" fillId="70" borderId="0" applyNumberFormat="0" applyBorder="0" applyAlignment="0" applyProtection="0">
      <alignment vertical="center"/>
    </xf>
    <xf numFmtId="227" fontId="126" fillId="0" borderId="0"/>
    <xf numFmtId="227" fontId="133" fillId="69" borderId="0" applyNumberFormat="0" applyBorder="0" applyAlignment="0" applyProtection="0">
      <alignment vertical="center"/>
    </xf>
    <xf numFmtId="227" fontId="126" fillId="0" borderId="0"/>
    <xf numFmtId="227" fontId="126" fillId="0" borderId="0"/>
    <xf numFmtId="227" fontId="126" fillId="0" borderId="0"/>
    <xf numFmtId="227" fontId="133" fillId="69" borderId="0" applyNumberFormat="0" applyBorder="0" applyAlignment="0" applyProtection="0">
      <alignment vertical="center"/>
    </xf>
    <xf numFmtId="227" fontId="126" fillId="0" borderId="0"/>
    <xf numFmtId="227" fontId="175" fillId="0" borderId="0"/>
    <xf numFmtId="227" fontId="126" fillId="0" borderId="0"/>
    <xf numFmtId="227" fontId="126" fillId="0" borderId="0"/>
    <xf numFmtId="227" fontId="133" fillId="69" borderId="0" applyNumberFormat="0" applyBorder="0" applyAlignment="0" applyProtection="0">
      <alignment vertical="center"/>
    </xf>
    <xf numFmtId="227" fontId="93" fillId="0" borderId="0"/>
    <xf numFmtId="227" fontId="126" fillId="0" borderId="0"/>
    <xf numFmtId="227" fontId="126" fillId="0" borderId="0"/>
    <xf numFmtId="227" fontId="126" fillId="0" borderId="0"/>
    <xf numFmtId="227" fontId="142" fillId="0" borderId="0" applyNumberFormat="0" applyFill="0" applyBorder="0" applyAlignment="0" applyProtection="0">
      <alignment vertical="center"/>
    </xf>
    <xf numFmtId="227" fontId="140" fillId="70" borderId="0" applyNumberFormat="0" applyBorder="0" applyAlignment="0" applyProtection="0">
      <alignment vertical="center"/>
    </xf>
    <xf numFmtId="227" fontId="100" fillId="88" borderId="0" applyNumberFormat="0" applyBorder="0" applyAlignment="0" applyProtection="0">
      <alignment vertical="center"/>
    </xf>
    <xf numFmtId="227" fontId="126" fillId="0" borderId="0"/>
    <xf numFmtId="227" fontId="140" fillId="70" borderId="0" applyNumberFormat="0" applyBorder="0" applyAlignment="0" applyProtection="0">
      <alignment vertical="center"/>
    </xf>
    <xf numFmtId="227" fontId="126" fillId="0" borderId="0"/>
    <xf numFmtId="227" fontId="148" fillId="0" borderId="0"/>
    <xf numFmtId="227" fontId="126" fillId="0" borderId="0"/>
    <xf numFmtId="227" fontId="126" fillId="0" borderId="0"/>
    <xf numFmtId="227" fontId="126" fillId="0" borderId="0"/>
    <xf numFmtId="227" fontId="133" fillId="69" borderId="0" applyNumberFormat="0" applyBorder="0" applyAlignment="0" applyProtection="0">
      <alignment vertical="center"/>
    </xf>
    <xf numFmtId="227" fontId="126" fillId="0" borderId="0"/>
    <xf numFmtId="227" fontId="126" fillId="0" borderId="0"/>
    <xf numFmtId="227" fontId="140" fillId="70" borderId="0" applyNumberFormat="0" applyBorder="0" applyAlignment="0" applyProtection="0">
      <alignment vertical="center"/>
    </xf>
    <xf numFmtId="227" fontId="149" fillId="80" borderId="0" applyNumberFormat="0" applyBorder="0" applyAlignment="0" applyProtection="0">
      <alignment vertical="center"/>
    </xf>
    <xf numFmtId="227" fontId="126" fillId="0" borderId="0"/>
    <xf numFmtId="227" fontId="126" fillId="0" borderId="0"/>
    <xf numFmtId="227" fontId="126" fillId="0" borderId="0"/>
    <xf numFmtId="227" fontId="158" fillId="0" borderId="49" applyNumberFormat="0" applyFill="0" applyAlignment="0" applyProtection="0">
      <alignment vertical="center"/>
    </xf>
    <xf numFmtId="227" fontId="135" fillId="0" borderId="0">
      <alignment vertical="top"/>
    </xf>
    <xf numFmtId="227" fontId="126" fillId="0" borderId="0"/>
    <xf numFmtId="227" fontId="140" fillId="70" borderId="0" applyNumberFormat="0" applyBorder="0" applyAlignment="0" applyProtection="0">
      <alignment vertical="center"/>
    </xf>
    <xf numFmtId="227" fontId="126" fillId="0" borderId="0"/>
    <xf numFmtId="227" fontId="100" fillId="81" borderId="0" applyNumberFormat="0" applyBorder="0" applyAlignment="0" applyProtection="0">
      <alignment vertical="center"/>
    </xf>
    <xf numFmtId="227" fontId="126" fillId="0" borderId="0"/>
    <xf numFmtId="227" fontId="140" fillId="70" borderId="0" applyNumberFormat="0" applyBorder="0" applyAlignment="0" applyProtection="0">
      <alignment vertical="center"/>
    </xf>
    <xf numFmtId="227" fontId="126" fillId="0" borderId="0"/>
    <xf numFmtId="227" fontId="133" fillId="69" borderId="0" applyNumberFormat="0" applyBorder="0" applyAlignment="0" applyProtection="0">
      <alignment vertical="center"/>
    </xf>
    <xf numFmtId="227" fontId="140" fillId="70" borderId="0" applyNumberFormat="0" applyBorder="0" applyAlignment="0" applyProtection="0">
      <alignment vertical="center"/>
    </xf>
    <xf numFmtId="227" fontId="100" fillId="75" borderId="0" applyNumberFormat="0" applyBorder="0" applyAlignment="0" applyProtection="0">
      <alignment vertical="center"/>
    </xf>
    <xf numFmtId="227" fontId="126" fillId="0" borderId="0"/>
    <xf numFmtId="227" fontId="143" fillId="0" borderId="51" applyNumberFormat="0" applyFill="0" applyAlignment="0" applyProtection="0">
      <alignment vertical="center"/>
    </xf>
    <xf numFmtId="227" fontId="126" fillId="0" borderId="0"/>
    <xf numFmtId="227" fontId="140" fillId="70" borderId="0" applyNumberFormat="0" applyBorder="0" applyAlignment="0" applyProtection="0">
      <alignment vertical="center"/>
    </xf>
    <xf numFmtId="227" fontId="126" fillId="0" borderId="0"/>
    <xf numFmtId="227" fontId="100" fillId="71" borderId="0" applyNumberFormat="0" applyBorder="0" applyAlignment="0" applyProtection="0">
      <alignment vertical="center"/>
    </xf>
    <xf numFmtId="227" fontId="140" fillId="70" borderId="0" applyNumberFormat="0" applyBorder="0" applyAlignment="0" applyProtection="0">
      <alignment vertical="center"/>
    </xf>
    <xf numFmtId="227" fontId="126" fillId="0" borderId="0" applyNumberFormat="0" applyFill="0" applyBorder="0" applyAlignment="0" applyProtection="0"/>
    <xf numFmtId="227" fontId="126" fillId="0" borderId="0"/>
    <xf numFmtId="227" fontId="126" fillId="0" borderId="0"/>
    <xf numFmtId="227" fontId="133" fillId="69" borderId="0" applyNumberFormat="0" applyBorder="0" applyAlignment="0" applyProtection="0">
      <alignment vertical="center"/>
    </xf>
    <xf numFmtId="227" fontId="126" fillId="0" borderId="0"/>
    <xf numFmtId="227" fontId="126" fillId="0" borderId="0"/>
    <xf numFmtId="227" fontId="149" fillId="89" borderId="0" applyNumberFormat="0" applyBorder="0" applyAlignment="0" applyProtection="0">
      <alignment vertical="center"/>
    </xf>
    <xf numFmtId="227" fontId="126" fillId="0" borderId="0"/>
    <xf numFmtId="227" fontId="100" fillId="71" borderId="0" applyNumberFormat="0" applyBorder="0" applyAlignment="0" applyProtection="0">
      <alignment vertical="center"/>
    </xf>
    <xf numFmtId="227" fontId="135" fillId="0" borderId="0">
      <alignment vertical="top"/>
    </xf>
    <xf numFmtId="227" fontId="135" fillId="0" borderId="0">
      <alignment vertical="top"/>
    </xf>
    <xf numFmtId="227" fontId="133" fillId="69" borderId="0" applyNumberFormat="0" applyBorder="0" applyAlignment="0" applyProtection="0">
      <alignment vertical="center"/>
    </xf>
    <xf numFmtId="227" fontId="135" fillId="0" borderId="0">
      <alignment vertical="top"/>
    </xf>
    <xf numFmtId="227" fontId="135" fillId="0" borderId="0">
      <alignment vertical="top"/>
    </xf>
    <xf numFmtId="227" fontId="100" fillId="71" borderId="0" applyNumberFormat="0" applyBorder="0" applyAlignment="0" applyProtection="0">
      <alignment vertical="center"/>
    </xf>
    <xf numFmtId="227" fontId="126" fillId="0" borderId="0"/>
    <xf numFmtId="227" fontId="100" fillId="70" borderId="0" applyNumberFormat="0" applyBorder="0" applyAlignment="0" applyProtection="0">
      <alignment vertical="center"/>
    </xf>
    <xf numFmtId="227" fontId="140" fillId="70" borderId="0" applyNumberFormat="0" applyBorder="0" applyAlignment="0" applyProtection="0">
      <alignment vertical="center"/>
    </xf>
    <xf numFmtId="227" fontId="135" fillId="0" borderId="0">
      <alignment vertical="top"/>
    </xf>
    <xf numFmtId="227" fontId="150" fillId="0" borderId="0" applyNumberFormat="0" applyFill="0" applyBorder="0" applyAlignment="0" applyProtection="0">
      <alignment vertical="center"/>
    </xf>
    <xf numFmtId="227" fontId="140" fillId="70" borderId="0" applyNumberFormat="0" applyBorder="0" applyAlignment="0" applyProtection="0">
      <alignment vertical="center"/>
    </xf>
    <xf numFmtId="227" fontId="135" fillId="0" borderId="0">
      <alignment vertical="top"/>
    </xf>
    <xf numFmtId="227" fontId="135" fillId="0" borderId="0">
      <alignment vertical="top"/>
    </xf>
    <xf numFmtId="227" fontId="100" fillId="73" borderId="0" applyNumberFormat="0" applyBorder="0" applyAlignment="0" applyProtection="0">
      <alignment vertical="center"/>
    </xf>
    <xf numFmtId="227" fontId="135" fillId="0" borderId="0">
      <alignment vertical="top"/>
    </xf>
    <xf numFmtId="227" fontId="133" fillId="69" borderId="0" applyNumberFormat="0" applyBorder="0" applyAlignment="0" applyProtection="0">
      <alignment vertical="center"/>
    </xf>
    <xf numFmtId="227" fontId="100" fillId="75" borderId="0" applyNumberFormat="0" applyBorder="0" applyAlignment="0" applyProtection="0">
      <alignment vertical="center"/>
    </xf>
    <xf numFmtId="227" fontId="141" fillId="72" borderId="0" applyNumberFormat="0" applyBorder="0" applyAlignment="0" applyProtection="0">
      <alignment vertical="center"/>
    </xf>
    <xf numFmtId="227" fontId="126" fillId="0" borderId="0"/>
    <xf numFmtId="227" fontId="184" fillId="91" borderId="27">
      <protection locked="0"/>
    </xf>
    <xf numFmtId="227" fontId="100" fillId="83" borderId="0" applyNumberFormat="0" applyBorder="0" applyAlignment="0" applyProtection="0">
      <alignment vertical="center"/>
    </xf>
    <xf numFmtId="227" fontId="106" fillId="0" borderId="0"/>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5" fillId="0" borderId="0">
      <alignment vertical="top"/>
    </xf>
    <xf numFmtId="227" fontId="135" fillId="0" borderId="0">
      <alignment vertical="top"/>
    </xf>
    <xf numFmtId="227" fontId="135" fillId="0" borderId="0">
      <alignment vertical="top"/>
    </xf>
    <xf numFmtId="227" fontId="133" fillId="69" borderId="0" applyNumberFormat="0" applyBorder="0" applyAlignment="0" applyProtection="0">
      <alignment vertical="center"/>
    </xf>
    <xf numFmtId="227" fontId="141" fillId="80" borderId="0" applyNumberFormat="0" applyBorder="0" applyAlignment="0" applyProtection="0">
      <alignment vertical="center"/>
    </xf>
    <xf numFmtId="227" fontId="135" fillId="0" borderId="0">
      <alignment vertical="top"/>
    </xf>
    <xf numFmtId="227" fontId="133" fillId="69" borderId="0" applyNumberFormat="0" applyBorder="0" applyAlignment="0" applyProtection="0">
      <alignment vertical="center"/>
    </xf>
    <xf numFmtId="227" fontId="135" fillId="0" borderId="0">
      <alignment vertical="top"/>
    </xf>
    <xf numFmtId="227" fontId="100" fillId="66" borderId="0" applyNumberFormat="0" applyBorder="0" applyAlignment="0" applyProtection="0">
      <alignment vertical="center"/>
    </xf>
    <xf numFmtId="227" fontId="133" fillId="69" borderId="0" applyNumberFormat="0" applyBorder="0" applyAlignment="0" applyProtection="0">
      <alignment vertical="center"/>
    </xf>
    <xf numFmtId="227" fontId="135" fillId="0" borderId="0">
      <alignment vertical="top"/>
    </xf>
    <xf numFmtId="227" fontId="93" fillId="0" borderId="0"/>
    <xf numFmtId="40" fontId="182" fillId="0" borderId="0" applyFont="0" applyFill="0" applyBorder="0" applyAlignment="0" applyProtection="0"/>
    <xf numFmtId="227" fontId="135" fillId="0" borderId="0">
      <alignment vertical="top"/>
    </xf>
    <xf numFmtId="227" fontId="135" fillId="0" borderId="0">
      <alignment vertical="top"/>
    </xf>
    <xf numFmtId="227" fontId="106" fillId="0" borderId="0"/>
    <xf numFmtId="227" fontId="100" fillId="66" borderId="0" applyNumberFormat="0" applyBorder="0" applyAlignment="0" applyProtection="0">
      <alignment vertical="center"/>
    </xf>
    <xf numFmtId="227" fontId="106" fillId="0" borderId="0"/>
    <xf numFmtId="227" fontId="133" fillId="69" borderId="0" applyNumberFormat="0" applyBorder="0" applyAlignment="0" applyProtection="0">
      <alignment vertical="center"/>
    </xf>
    <xf numFmtId="227" fontId="135" fillId="0" borderId="0">
      <alignment vertical="top"/>
    </xf>
    <xf numFmtId="227" fontId="103" fillId="0" borderId="0">
      <alignment vertical="top"/>
    </xf>
    <xf numFmtId="227" fontId="133" fillId="69" borderId="0" applyNumberFormat="0" applyBorder="0" applyAlignment="0" applyProtection="0">
      <alignment vertical="center"/>
    </xf>
    <xf numFmtId="227" fontId="100" fillId="0" borderId="0">
      <alignment vertical="center"/>
    </xf>
    <xf numFmtId="227" fontId="135" fillId="0" borderId="0">
      <alignment vertical="top"/>
    </xf>
    <xf numFmtId="227" fontId="100" fillId="71" borderId="0" applyNumberFormat="0" applyBorder="0" applyAlignment="0" applyProtection="0">
      <alignment vertical="center"/>
    </xf>
    <xf numFmtId="227" fontId="135" fillId="0" borderId="0">
      <alignment vertical="top"/>
    </xf>
    <xf numFmtId="227" fontId="133" fillId="69" borderId="0" applyNumberFormat="0" applyBorder="0" applyAlignment="0" applyProtection="0">
      <alignment vertical="center"/>
    </xf>
    <xf numFmtId="227" fontId="135" fillId="0" borderId="0">
      <alignment vertical="top"/>
    </xf>
    <xf numFmtId="227" fontId="133" fillId="69" borderId="0" applyNumberFormat="0" applyBorder="0" applyAlignment="0" applyProtection="0">
      <alignment vertical="center"/>
    </xf>
    <xf numFmtId="227" fontId="135" fillId="0" borderId="0">
      <alignment vertical="top"/>
    </xf>
    <xf numFmtId="227" fontId="133" fillId="69" borderId="0" applyNumberFormat="0" applyBorder="0" applyAlignment="0" applyProtection="0">
      <alignment vertical="center"/>
    </xf>
    <xf numFmtId="227" fontId="135" fillId="0" borderId="0">
      <alignment vertical="top"/>
    </xf>
    <xf numFmtId="227" fontId="100" fillId="71" borderId="0" applyNumberFormat="0" applyBorder="0" applyAlignment="0" applyProtection="0">
      <alignment vertical="center"/>
    </xf>
    <xf numFmtId="227" fontId="135" fillId="0" borderId="0">
      <alignment vertical="top"/>
    </xf>
    <xf numFmtId="227" fontId="133" fillId="69"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35" fillId="0" borderId="0">
      <alignment vertical="top"/>
    </xf>
    <xf numFmtId="227" fontId="135" fillId="0" borderId="0">
      <alignment vertical="top"/>
    </xf>
    <xf numFmtId="227" fontId="133" fillId="69" borderId="0" applyNumberFormat="0" applyBorder="0" applyAlignment="0" applyProtection="0">
      <alignment vertical="center"/>
    </xf>
    <xf numFmtId="227" fontId="135" fillId="0" borderId="0">
      <alignment vertical="top"/>
    </xf>
    <xf numFmtId="227" fontId="135" fillId="0" borderId="0">
      <alignment vertical="top"/>
    </xf>
    <xf numFmtId="227" fontId="140" fillId="70" borderId="0" applyNumberFormat="0" applyBorder="0" applyAlignment="0" applyProtection="0">
      <alignment vertical="center"/>
    </xf>
    <xf numFmtId="227" fontId="135" fillId="0" borderId="0">
      <alignment vertical="top"/>
    </xf>
    <xf numFmtId="227" fontId="133" fillId="69" borderId="0" applyNumberFormat="0" applyBorder="0" applyAlignment="0" applyProtection="0">
      <alignment vertical="center"/>
    </xf>
    <xf numFmtId="9" fontId="164" fillId="0" borderId="0" applyFont="0" applyFill="0" applyBorder="0" applyAlignment="0" applyProtection="0"/>
    <xf numFmtId="227" fontId="135" fillId="0" borderId="0">
      <alignment vertical="top"/>
    </xf>
    <xf numFmtId="227" fontId="135" fillId="0" borderId="0">
      <alignment vertical="top"/>
    </xf>
    <xf numFmtId="227" fontId="140" fillId="70" borderId="0" applyNumberFormat="0" applyBorder="0" applyAlignment="0" applyProtection="0">
      <alignment vertical="center"/>
    </xf>
    <xf numFmtId="227" fontId="135" fillId="0" borderId="0">
      <alignment vertical="top"/>
    </xf>
    <xf numFmtId="205" fontId="185" fillId="0" borderId="0" applyFill="0" applyBorder="0" applyProtection="0">
      <alignment horizontal="right"/>
    </xf>
    <xf numFmtId="227" fontId="135" fillId="0" borderId="0">
      <alignment vertical="top"/>
    </xf>
    <xf numFmtId="227" fontId="135" fillId="0" borderId="0">
      <alignment vertical="top"/>
    </xf>
    <xf numFmtId="227" fontId="135" fillId="0" borderId="0">
      <alignment vertical="top"/>
    </xf>
    <xf numFmtId="227" fontId="135" fillId="0" borderId="0">
      <alignment vertical="top"/>
    </xf>
    <xf numFmtId="227" fontId="133" fillId="69" borderId="0" applyNumberFormat="0" applyBorder="0" applyAlignment="0" applyProtection="0">
      <alignment vertical="center"/>
    </xf>
    <xf numFmtId="227" fontId="100" fillId="71" borderId="0" applyNumberFormat="0" applyBorder="0" applyAlignment="0" applyProtection="0">
      <alignment vertical="center"/>
    </xf>
    <xf numFmtId="227" fontId="135" fillId="0" borderId="0">
      <alignment vertical="top"/>
    </xf>
    <xf numFmtId="227" fontId="140" fillId="70" borderId="0" applyNumberFormat="0" applyBorder="0" applyAlignment="0" applyProtection="0">
      <alignment vertical="center"/>
    </xf>
    <xf numFmtId="227" fontId="100" fillId="80" borderId="0" applyNumberFormat="0" applyBorder="0" applyAlignment="0" applyProtection="0">
      <alignment vertical="center"/>
    </xf>
    <xf numFmtId="227" fontId="135" fillId="0" borderId="0">
      <alignment vertical="top"/>
    </xf>
    <xf numFmtId="227" fontId="139" fillId="0" borderId="0" applyNumberFormat="0" applyFill="0" applyBorder="0" applyAlignment="0" applyProtection="0">
      <alignment vertical="top"/>
      <protection locked="0"/>
    </xf>
    <xf numFmtId="227" fontId="135" fillId="0" borderId="0">
      <alignment vertical="top"/>
    </xf>
    <xf numFmtId="227" fontId="140" fillId="70" borderId="0" applyNumberFormat="0" applyBorder="0" applyAlignment="0" applyProtection="0">
      <alignment vertical="center"/>
    </xf>
    <xf numFmtId="227" fontId="135" fillId="0" borderId="0">
      <alignment vertical="top"/>
    </xf>
    <xf numFmtId="227" fontId="142" fillId="0" borderId="0" applyNumberFormat="0" applyFill="0" applyBorder="0" applyAlignment="0" applyProtection="0">
      <alignment vertical="center"/>
    </xf>
    <xf numFmtId="227" fontId="133" fillId="69" borderId="0" applyNumberFormat="0" applyBorder="0" applyAlignment="0" applyProtection="0">
      <alignment vertical="center"/>
    </xf>
    <xf numFmtId="227" fontId="135" fillId="0" borderId="0">
      <alignment vertical="top"/>
    </xf>
    <xf numFmtId="227" fontId="133" fillId="69" borderId="0" applyNumberFormat="0" applyBorder="0" applyAlignment="0" applyProtection="0">
      <alignment vertical="center"/>
    </xf>
    <xf numFmtId="227" fontId="100" fillId="70" borderId="0" applyNumberFormat="0" applyBorder="0" applyAlignment="0" applyProtection="0">
      <alignment vertical="center"/>
    </xf>
    <xf numFmtId="227" fontId="100" fillId="70" borderId="0" applyNumberFormat="0" applyBorder="0" applyAlignment="0" applyProtection="0">
      <alignment vertical="center"/>
    </xf>
    <xf numFmtId="227" fontId="106" fillId="0" borderId="0"/>
    <xf numFmtId="227" fontId="106" fillId="0" borderId="0"/>
    <xf numFmtId="227" fontId="106" fillId="0" borderId="0"/>
    <xf numFmtId="227" fontId="140" fillId="70" borderId="0" applyNumberFormat="0" applyBorder="0" applyAlignment="0" applyProtection="0">
      <alignment vertical="center"/>
    </xf>
    <xf numFmtId="227" fontId="100" fillId="75" borderId="0" applyNumberFormat="0" applyBorder="0" applyAlignment="0" applyProtection="0">
      <alignment vertical="center"/>
    </xf>
    <xf numFmtId="227" fontId="151" fillId="0" borderId="45" applyNumberFormat="0" applyFill="0" applyAlignment="0" applyProtection="0">
      <alignment vertical="center"/>
    </xf>
    <xf numFmtId="227" fontId="106" fillId="0" borderId="0"/>
    <xf numFmtId="227" fontId="93" fillId="0" borderId="0"/>
    <xf numFmtId="227" fontId="133" fillId="69" borderId="0" applyNumberFormat="0" applyBorder="0" applyAlignment="0" applyProtection="0">
      <alignment vertical="center"/>
    </xf>
    <xf numFmtId="227" fontId="126" fillId="0" borderId="0" applyNumberFormat="0" applyFill="0" applyBorder="0" applyAlignment="0" applyProtection="0"/>
    <xf numFmtId="227" fontId="106" fillId="0" borderId="0"/>
    <xf numFmtId="227" fontId="145" fillId="71" borderId="41" applyNumberFormat="0" applyAlignment="0" applyProtection="0">
      <alignment vertical="center"/>
    </xf>
    <xf numFmtId="227" fontId="106" fillId="0" borderId="0"/>
    <xf numFmtId="227" fontId="106" fillId="0" borderId="0"/>
    <xf numFmtId="227" fontId="135" fillId="0" borderId="0">
      <alignment vertical="top"/>
    </xf>
    <xf numFmtId="227" fontId="93" fillId="0" borderId="0"/>
    <xf numFmtId="227" fontId="135" fillId="0" borderId="0">
      <alignment vertical="top"/>
    </xf>
    <xf numFmtId="227" fontId="106" fillId="0" borderId="0"/>
    <xf numFmtId="227" fontId="100" fillId="66" borderId="0" applyNumberFormat="0" applyBorder="0" applyAlignment="0" applyProtection="0">
      <alignment vertical="center"/>
    </xf>
    <xf numFmtId="227" fontId="135" fillId="0" borderId="0">
      <alignment vertical="top"/>
    </xf>
    <xf numFmtId="227" fontId="135" fillId="0" borderId="0">
      <alignment vertical="top"/>
    </xf>
    <xf numFmtId="227" fontId="133" fillId="69" borderId="0" applyNumberFormat="0" applyBorder="0" applyAlignment="0" applyProtection="0">
      <alignment vertical="center"/>
    </xf>
    <xf numFmtId="227" fontId="135" fillId="0" borderId="0">
      <alignment vertical="top"/>
    </xf>
    <xf numFmtId="227" fontId="135" fillId="0" borderId="0">
      <alignment vertical="top"/>
    </xf>
    <xf numFmtId="227" fontId="135" fillId="0" borderId="0">
      <alignment vertical="top"/>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00" fillId="83" borderId="0" applyNumberFormat="0" applyBorder="0" applyAlignment="0" applyProtection="0">
      <alignment vertical="center"/>
    </xf>
    <xf numFmtId="227" fontId="140" fillId="70" borderId="0" applyNumberFormat="0" applyBorder="0" applyAlignment="0" applyProtection="0">
      <alignment vertical="center"/>
    </xf>
    <xf numFmtId="227" fontId="135" fillId="0" borderId="0">
      <alignment vertical="top"/>
    </xf>
    <xf numFmtId="227" fontId="135" fillId="0" borderId="0">
      <alignment vertical="top"/>
    </xf>
    <xf numFmtId="227" fontId="140" fillId="70" borderId="0" applyNumberFormat="0" applyBorder="0" applyAlignment="0" applyProtection="0">
      <alignment vertical="center"/>
    </xf>
    <xf numFmtId="227" fontId="106" fillId="0" borderId="0"/>
    <xf numFmtId="227" fontId="150" fillId="0" borderId="0" applyNumberFormat="0" applyFill="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06" fontId="164" fillId="0" borderId="0" applyFill="0" applyBorder="0" applyProtection="0">
      <alignment horizontal="right"/>
    </xf>
    <xf numFmtId="227" fontId="133" fillId="69" borderId="0" applyNumberFormat="0" applyBorder="0" applyAlignment="0" applyProtection="0">
      <alignment vertical="center"/>
    </xf>
    <xf numFmtId="207" fontId="169" fillId="0" borderId="0" applyFill="0" applyBorder="0" applyProtection="0">
      <alignment horizontal="center"/>
    </xf>
    <xf numFmtId="227" fontId="133" fillId="69" borderId="0" applyNumberFormat="0" applyBorder="0" applyAlignment="0" applyProtection="0">
      <alignment vertical="center"/>
    </xf>
    <xf numFmtId="227" fontId="100" fillId="75" borderId="0" applyNumberFormat="0" applyBorder="0" applyAlignment="0" applyProtection="0">
      <alignment vertical="center"/>
    </xf>
    <xf numFmtId="227" fontId="134" fillId="80" borderId="0" applyNumberFormat="0" applyBorder="0" applyAlignment="0" applyProtection="0">
      <alignment vertical="center"/>
    </xf>
    <xf numFmtId="208" fontId="164" fillId="0" borderId="0" applyFill="0" applyBorder="0" applyProtection="0">
      <alignment horizontal="right"/>
    </xf>
    <xf numFmtId="227" fontId="93" fillId="0" borderId="0"/>
    <xf numFmtId="227" fontId="140" fillId="70" borderId="0" applyNumberFormat="0" applyBorder="0" applyAlignment="0" applyProtection="0">
      <alignment vertical="center"/>
    </xf>
    <xf numFmtId="227" fontId="93" fillId="0" borderId="0">
      <protection locked="0"/>
    </xf>
    <xf numFmtId="227" fontId="133" fillId="69" borderId="0" applyNumberFormat="0" applyBorder="0" applyAlignment="0" applyProtection="0">
      <alignment vertical="center"/>
    </xf>
    <xf numFmtId="227" fontId="93" fillId="0" borderId="0">
      <protection locked="0"/>
    </xf>
    <xf numFmtId="227" fontId="148" fillId="0" borderId="0">
      <protection locked="0"/>
    </xf>
    <xf numFmtId="227" fontId="140" fillId="70" borderId="0" applyNumberFormat="0" applyBorder="0" applyAlignment="0" applyProtection="0">
      <alignment vertical="center"/>
    </xf>
    <xf numFmtId="227" fontId="93" fillId="0" borderId="0"/>
    <xf numFmtId="227" fontId="141" fillId="68" borderId="0" applyNumberFormat="0" applyBorder="0" applyAlignment="0" applyProtection="0">
      <alignment vertical="center"/>
    </xf>
    <xf numFmtId="227" fontId="128" fillId="83" borderId="0" applyNumberFormat="0" applyBorder="0" applyAlignment="0" applyProtection="0"/>
    <xf numFmtId="227" fontId="100" fillId="83" borderId="0" applyNumberFormat="0" applyBorder="0" applyAlignment="0" applyProtection="0">
      <alignment vertical="center"/>
    </xf>
    <xf numFmtId="227" fontId="133" fillId="69" borderId="0" applyNumberFormat="0" applyBorder="0" applyAlignment="0" applyProtection="0">
      <alignment vertical="center"/>
    </xf>
    <xf numFmtId="227" fontId="140" fillId="70" borderId="0" applyNumberFormat="0" applyBorder="0" applyAlignment="0" applyProtection="0">
      <alignment vertical="center"/>
    </xf>
    <xf numFmtId="227" fontId="93" fillId="0" borderId="0" applyProtection="0"/>
    <xf numFmtId="227" fontId="133" fillId="69" borderId="0" applyNumberFormat="0" applyBorder="0" applyAlignment="0" applyProtection="0">
      <alignment vertical="center"/>
    </xf>
    <xf numFmtId="10" fontId="172" fillId="0" borderId="0" applyFont="0" applyFill="0" applyBorder="0" applyAlignment="0" applyProtection="0"/>
    <xf numFmtId="227" fontId="100" fillId="83" borderId="0" applyNumberFormat="0" applyBorder="0" applyAlignment="0" applyProtection="0">
      <alignment vertical="center"/>
    </xf>
    <xf numFmtId="227" fontId="100" fillId="83" borderId="0" applyNumberFormat="0" applyBorder="0" applyAlignment="0" applyProtection="0">
      <alignment vertical="center"/>
    </xf>
    <xf numFmtId="227" fontId="141" fillId="68" borderId="0" applyNumberFormat="0" applyBorder="0" applyAlignment="0" applyProtection="0">
      <alignment vertical="center"/>
    </xf>
    <xf numFmtId="227" fontId="100" fillId="70" borderId="0" applyNumberFormat="0" applyBorder="0" applyAlignment="0" applyProtection="0">
      <alignment vertical="center"/>
    </xf>
    <xf numFmtId="227" fontId="100" fillId="86" borderId="0" applyNumberFormat="0" applyBorder="0" applyAlignment="0" applyProtection="0">
      <alignment vertical="center"/>
    </xf>
    <xf numFmtId="227" fontId="100" fillId="86" borderId="0" applyNumberFormat="0" applyBorder="0" applyAlignment="0" applyProtection="0">
      <alignment vertical="center"/>
    </xf>
    <xf numFmtId="227" fontId="100" fillId="71" borderId="0" applyNumberFormat="0" applyBorder="0" applyAlignment="0" applyProtection="0">
      <alignment vertical="center"/>
    </xf>
    <xf numFmtId="227" fontId="140" fillId="70" borderId="0" applyNumberFormat="0" applyBorder="0" applyAlignment="0" applyProtection="0">
      <alignment vertical="center"/>
    </xf>
    <xf numFmtId="227" fontId="100" fillId="76" borderId="0" applyNumberFormat="0" applyBorder="0" applyAlignment="0" applyProtection="0">
      <alignment vertical="center"/>
    </xf>
    <xf numFmtId="227" fontId="100" fillId="66" borderId="0" applyNumberFormat="0" applyBorder="0" applyAlignment="0" applyProtection="0">
      <alignment vertical="center"/>
    </xf>
    <xf numFmtId="227" fontId="133" fillId="69" borderId="0" applyNumberFormat="0" applyBorder="0" applyAlignment="0" applyProtection="0">
      <alignment vertical="center"/>
    </xf>
    <xf numFmtId="227" fontId="100" fillId="76" borderId="0" applyNumberFormat="0" applyBorder="0" applyAlignment="0" applyProtection="0">
      <alignment vertical="center"/>
    </xf>
    <xf numFmtId="227" fontId="100" fillId="66" borderId="0" applyNumberFormat="0" applyBorder="0" applyAlignment="0" applyProtection="0">
      <alignment vertical="center"/>
    </xf>
    <xf numFmtId="227" fontId="100" fillId="66" borderId="0" applyNumberFormat="0" applyBorder="0" applyAlignment="0" applyProtection="0">
      <alignment vertical="center"/>
    </xf>
    <xf numFmtId="227" fontId="100" fillId="66" borderId="0" applyNumberFormat="0" applyBorder="0" applyAlignment="0" applyProtection="0">
      <alignment vertical="center"/>
    </xf>
    <xf numFmtId="227" fontId="133" fillId="69" borderId="0" applyNumberFormat="0" applyBorder="0" applyAlignment="0" applyProtection="0">
      <alignment vertical="center"/>
    </xf>
    <xf numFmtId="227" fontId="100" fillId="66" borderId="0" applyNumberFormat="0" applyBorder="0" applyAlignment="0" applyProtection="0">
      <alignment vertical="center"/>
    </xf>
    <xf numFmtId="227" fontId="100" fillId="71" borderId="0" applyNumberFormat="0" applyBorder="0" applyAlignment="0" applyProtection="0">
      <alignment vertical="center"/>
    </xf>
    <xf numFmtId="227" fontId="100" fillId="66" borderId="0" applyNumberFormat="0" applyBorder="0" applyAlignment="0" applyProtection="0">
      <alignment vertical="center"/>
    </xf>
    <xf numFmtId="227" fontId="155" fillId="0" borderId="44" applyNumberFormat="0" applyFill="0" applyAlignment="0" applyProtection="0">
      <alignment vertical="center"/>
    </xf>
    <xf numFmtId="227" fontId="100" fillId="66"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00" fillId="74" borderId="0" applyNumberFormat="0" applyBorder="0" applyAlignment="0" applyProtection="0">
      <alignment vertical="center"/>
    </xf>
    <xf numFmtId="227" fontId="100" fillId="71" borderId="0" applyNumberFormat="0" applyBorder="0" applyAlignment="0" applyProtection="0">
      <alignment vertical="center"/>
    </xf>
    <xf numFmtId="227" fontId="140" fillId="70" borderId="0" applyNumberFormat="0" applyBorder="0" applyAlignment="0" applyProtection="0">
      <alignment vertical="center"/>
    </xf>
    <xf numFmtId="227" fontId="100" fillId="70" borderId="0" applyNumberFormat="0" applyBorder="0" applyAlignment="0" applyProtection="0">
      <alignment vertical="center"/>
    </xf>
    <xf numFmtId="227" fontId="133" fillId="69" borderId="0" applyNumberFormat="0" applyBorder="0" applyAlignment="0" applyProtection="0">
      <alignment vertical="center"/>
    </xf>
    <xf numFmtId="227" fontId="100" fillId="70" borderId="0" applyNumberFormat="0" applyBorder="0" applyAlignment="0" applyProtection="0">
      <alignment vertical="center"/>
    </xf>
    <xf numFmtId="227" fontId="100" fillId="71" borderId="0" applyNumberFormat="0" applyBorder="0" applyAlignment="0" applyProtection="0">
      <alignment vertical="center"/>
    </xf>
    <xf numFmtId="227" fontId="100" fillId="71" borderId="0" applyNumberFormat="0" applyBorder="0" applyAlignment="0" applyProtection="0">
      <alignment vertical="center"/>
    </xf>
    <xf numFmtId="227" fontId="100" fillId="71" borderId="0" applyNumberFormat="0" applyBorder="0" applyAlignment="0" applyProtection="0">
      <alignment vertical="center"/>
    </xf>
    <xf numFmtId="227" fontId="148" fillId="0" borderId="0"/>
    <xf numFmtId="227" fontId="133" fillId="69" borderId="0" applyNumberFormat="0" applyBorder="0" applyAlignment="0" applyProtection="0">
      <alignment vertical="center"/>
    </xf>
    <xf numFmtId="227" fontId="100" fillId="71" borderId="0" applyNumberFormat="0" applyBorder="0" applyAlignment="0" applyProtection="0">
      <alignment vertical="center"/>
    </xf>
    <xf numFmtId="227" fontId="149" fillId="72" borderId="0" applyNumberFormat="0" applyBorder="0" applyAlignment="0" applyProtection="0">
      <alignment vertical="center"/>
    </xf>
    <xf numFmtId="227" fontId="100" fillId="73" borderId="0" applyNumberFormat="0" applyBorder="0" applyAlignment="0" applyProtection="0">
      <alignment vertical="center"/>
    </xf>
    <xf numFmtId="227" fontId="100" fillId="75" borderId="0" applyNumberFormat="0" applyBorder="0" applyAlignment="0" applyProtection="0">
      <alignment vertical="center"/>
    </xf>
    <xf numFmtId="227" fontId="140" fillId="70" borderId="0" applyNumberFormat="0" applyBorder="0" applyAlignment="0" applyProtection="0">
      <alignment vertical="center"/>
    </xf>
    <xf numFmtId="227" fontId="100" fillId="73" borderId="0" applyNumberFormat="0" applyBorder="0" applyAlignment="0" applyProtection="0">
      <alignment vertical="center"/>
    </xf>
    <xf numFmtId="227" fontId="100" fillId="75" borderId="0" applyNumberFormat="0" applyBorder="0" applyAlignment="0" applyProtection="0">
      <alignment vertical="center"/>
    </xf>
    <xf numFmtId="227" fontId="100" fillId="75" borderId="0" applyNumberFormat="0" applyBorder="0" applyAlignment="0" applyProtection="0">
      <alignment vertical="center"/>
    </xf>
    <xf numFmtId="227" fontId="100" fillId="75" borderId="0" applyNumberFormat="0" applyBorder="0" applyAlignment="0" applyProtection="0">
      <alignment vertical="center"/>
    </xf>
    <xf numFmtId="227" fontId="100" fillId="75" borderId="0" applyNumberFormat="0" applyBorder="0" applyAlignment="0" applyProtection="0">
      <alignment vertical="center"/>
    </xf>
    <xf numFmtId="227" fontId="100" fillId="69" borderId="0" applyNumberFormat="0" applyBorder="0" applyAlignment="0" applyProtection="0">
      <alignment vertical="center"/>
    </xf>
    <xf numFmtId="227" fontId="100" fillId="75" borderId="0" applyNumberFormat="0" applyBorder="0" applyAlignment="0" applyProtection="0">
      <alignment vertical="center"/>
    </xf>
    <xf numFmtId="227" fontId="100" fillId="75" borderId="0" applyNumberFormat="0" applyBorder="0" applyAlignment="0" applyProtection="0">
      <alignment vertical="center"/>
    </xf>
    <xf numFmtId="227" fontId="100" fillId="75" borderId="0" applyNumberFormat="0" applyBorder="0" applyAlignment="0" applyProtection="0">
      <alignment vertical="center"/>
    </xf>
    <xf numFmtId="227" fontId="100" fillId="75" borderId="0" applyNumberFormat="0" applyBorder="0" applyAlignment="0" applyProtection="0">
      <alignment vertical="center"/>
    </xf>
    <xf numFmtId="227" fontId="140" fillId="70" borderId="0" applyNumberFormat="0" applyBorder="0" applyAlignment="0" applyProtection="0">
      <alignment vertical="center"/>
    </xf>
    <xf numFmtId="227" fontId="100" fillId="75" borderId="0" applyNumberFormat="0" applyBorder="0" applyAlignment="0" applyProtection="0">
      <alignment vertical="center"/>
    </xf>
    <xf numFmtId="227" fontId="100" fillId="75" borderId="0" applyNumberFormat="0" applyBorder="0" applyAlignment="0" applyProtection="0">
      <alignment vertical="center"/>
    </xf>
    <xf numFmtId="227" fontId="141" fillId="80" borderId="0" applyNumberFormat="0" applyBorder="0" applyAlignment="0" applyProtection="0">
      <alignment vertical="center"/>
    </xf>
    <xf numFmtId="227" fontId="100" fillId="75" borderId="0" applyNumberFormat="0" applyBorder="0" applyAlignment="0" applyProtection="0">
      <alignment vertical="center"/>
    </xf>
    <xf numFmtId="227" fontId="100" fillId="75" borderId="0" applyNumberFormat="0" applyBorder="0" applyAlignment="0" applyProtection="0">
      <alignment vertical="center"/>
    </xf>
    <xf numFmtId="227" fontId="100" fillId="84" borderId="0" applyNumberFormat="0" applyBorder="0" applyAlignment="0" applyProtection="0">
      <alignment vertical="center"/>
    </xf>
    <xf numFmtId="227" fontId="100" fillId="66" borderId="0" applyNumberFormat="0" applyBorder="0" applyAlignment="0" applyProtection="0">
      <alignment vertical="center"/>
    </xf>
    <xf numFmtId="227" fontId="100" fillId="84" borderId="0" applyNumberFormat="0" applyBorder="0" applyAlignment="0" applyProtection="0">
      <alignment vertical="center"/>
    </xf>
    <xf numFmtId="227" fontId="100" fillId="66" borderId="0" applyNumberFormat="0" applyBorder="0" applyAlignment="0" applyProtection="0">
      <alignment vertical="center"/>
    </xf>
    <xf numFmtId="227" fontId="100" fillId="66" borderId="0" applyNumberFormat="0" applyBorder="0" applyAlignment="0" applyProtection="0">
      <alignment vertical="center"/>
    </xf>
    <xf numFmtId="227" fontId="100" fillId="86" borderId="0" applyNumberFormat="0" applyBorder="0" applyAlignment="0" applyProtection="0">
      <alignment vertical="center"/>
    </xf>
    <xf numFmtId="227" fontId="100" fillId="86" borderId="0" applyNumberFormat="0" applyBorder="0" applyAlignment="0" applyProtection="0">
      <alignment vertical="center"/>
    </xf>
    <xf numFmtId="227" fontId="100" fillId="66" borderId="0" applyNumberFormat="0" applyBorder="0" applyAlignment="0" applyProtection="0">
      <alignment vertical="center"/>
    </xf>
    <xf numFmtId="227" fontId="100" fillId="66" borderId="0" applyNumberFormat="0" applyBorder="0" applyAlignment="0" applyProtection="0">
      <alignment vertical="center"/>
    </xf>
    <xf numFmtId="227" fontId="145" fillId="71" borderId="41" applyNumberFormat="0" applyAlignment="0" applyProtection="0">
      <alignment vertical="center"/>
    </xf>
    <xf numFmtId="227" fontId="100" fillId="66" borderId="0" applyNumberFormat="0" applyBorder="0" applyAlignment="0" applyProtection="0">
      <alignment vertical="center"/>
    </xf>
    <xf numFmtId="227" fontId="100" fillId="86" borderId="0" applyNumberFormat="0" applyBorder="0" applyAlignment="0" applyProtection="0">
      <alignment vertical="center"/>
    </xf>
    <xf numFmtId="227" fontId="100" fillId="66" borderId="0" applyNumberFormat="0" applyBorder="0" applyAlignment="0" applyProtection="0">
      <alignment vertical="center"/>
    </xf>
    <xf numFmtId="227" fontId="145" fillId="71" borderId="41" applyNumberFormat="0" applyAlignment="0" applyProtection="0">
      <alignment vertical="center"/>
    </xf>
    <xf numFmtId="227" fontId="100" fillId="66" borderId="0" applyNumberFormat="0" applyBorder="0" applyAlignment="0" applyProtection="0">
      <alignment vertical="center"/>
    </xf>
    <xf numFmtId="227" fontId="100" fillId="66" borderId="0" applyNumberFormat="0" applyBorder="0" applyAlignment="0" applyProtection="0">
      <alignment vertical="center"/>
    </xf>
    <xf numFmtId="227" fontId="100" fillId="66"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00" fillId="66"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00" fillId="66" borderId="0" applyNumberFormat="0" applyBorder="0" applyAlignment="0" applyProtection="0">
      <alignment vertical="center"/>
    </xf>
    <xf numFmtId="227" fontId="100" fillId="66" borderId="0" applyNumberFormat="0" applyBorder="0" applyAlignment="0" applyProtection="0">
      <alignment vertical="center"/>
    </xf>
    <xf numFmtId="227" fontId="100" fillId="66" borderId="0" applyNumberFormat="0" applyBorder="0" applyAlignment="0" applyProtection="0">
      <alignment vertical="center"/>
    </xf>
    <xf numFmtId="227" fontId="100" fillId="66" borderId="0" applyNumberFormat="0" applyBorder="0" applyAlignment="0" applyProtection="0">
      <alignment vertical="center"/>
    </xf>
    <xf numFmtId="227" fontId="100" fillId="66" borderId="0" applyNumberFormat="0" applyBorder="0" applyAlignment="0" applyProtection="0">
      <alignment vertical="center"/>
    </xf>
    <xf numFmtId="227" fontId="100" fillId="66" borderId="0" applyNumberFormat="0" applyBorder="0" applyAlignment="0" applyProtection="0">
      <alignment vertical="center"/>
    </xf>
    <xf numFmtId="227" fontId="100" fillId="66" borderId="0" applyNumberFormat="0" applyBorder="0" applyAlignment="0" applyProtection="0">
      <alignment vertical="center"/>
    </xf>
    <xf numFmtId="227" fontId="100" fillId="71" borderId="0" applyNumberFormat="0" applyBorder="0" applyAlignment="0" applyProtection="0">
      <alignment vertical="center"/>
    </xf>
    <xf numFmtId="227" fontId="100" fillId="81" borderId="0" applyNumberFormat="0" applyBorder="0" applyAlignment="0" applyProtection="0">
      <alignment vertical="center"/>
    </xf>
    <xf numFmtId="227" fontId="100" fillId="88" borderId="0" applyNumberFormat="0" applyBorder="0" applyAlignment="0" applyProtection="0">
      <alignment vertical="center"/>
    </xf>
    <xf numFmtId="227" fontId="100" fillId="81" borderId="0" applyNumberFormat="0" applyBorder="0" applyAlignment="0" applyProtection="0">
      <alignment vertical="center"/>
    </xf>
    <xf numFmtId="227" fontId="140" fillId="70" borderId="0" applyNumberFormat="0" applyBorder="0" applyAlignment="0" applyProtection="0">
      <alignment vertical="center"/>
    </xf>
    <xf numFmtId="227" fontId="100" fillId="81" borderId="0" applyNumberFormat="0" applyBorder="0" applyAlignment="0" applyProtection="0">
      <alignment vertical="center"/>
    </xf>
    <xf numFmtId="227" fontId="100" fillId="81" borderId="0" applyNumberFormat="0" applyBorder="0" applyAlignment="0" applyProtection="0">
      <alignment vertical="center"/>
    </xf>
    <xf numFmtId="44" fontId="93" fillId="0" borderId="0" applyFont="0" applyFill="0" applyBorder="0" applyAlignment="0" applyProtection="0"/>
    <xf numFmtId="227" fontId="100" fillId="81" borderId="0" applyNumberFormat="0" applyBorder="0" applyAlignment="0" applyProtection="0">
      <alignment vertical="center"/>
    </xf>
    <xf numFmtId="227" fontId="133" fillId="69" borderId="0" applyNumberFormat="0" applyBorder="0" applyAlignment="0" applyProtection="0">
      <alignment vertical="center"/>
    </xf>
    <xf numFmtId="227" fontId="140" fillId="70" borderId="0" applyNumberFormat="0" applyBorder="0" applyAlignment="0" applyProtection="0">
      <alignment vertical="center"/>
    </xf>
    <xf numFmtId="227" fontId="100" fillId="81" borderId="0" applyNumberFormat="0" applyBorder="0" applyAlignment="0" applyProtection="0">
      <alignment vertical="center"/>
    </xf>
    <xf numFmtId="227" fontId="100" fillId="81" borderId="0" applyNumberFormat="0" applyBorder="0" applyAlignment="0" applyProtection="0">
      <alignment vertical="center"/>
    </xf>
    <xf numFmtId="227" fontId="100" fillId="81" borderId="0" applyNumberFormat="0" applyBorder="0" applyAlignment="0" applyProtection="0">
      <alignment vertical="center"/>
    </xf>
    <xf numFmtId="227" fontId="100" fillId="81" borderId="0" applyNumberFormat="0" applyBorder="0" applyAlignment="0" applyProtection="0">
      <alignment vertical="center"/>
    </xf>
    <xf numFmtId="227" fontId="100" fillId="81" borderId="0" applyNumberFormat="0" applyBorder="0" applyAlignment="0" applyProtection="0">
      <alignment vertical="center"/>
    </xf>
    <xf numFmtId="227" fontId="140" fillId="70" borderId="0" applyNumberFormat="0" applyBorder="0" applyAlignment="0" applyProtection="0">
      <alignment vertical="center"/>
    </xf>
    <xf numFmtId="227" fontId="100" fillId="81" borderId="0" applyNumberFormat="0" applyBorder="0" applyAlignment="0" applyProtection="0">
      <alignment vertical="center"/>
    </xf>
    <xf numFmtId="227" fontId="100" fillId="81" borderId="0" applyNumberFormat="0" applyBorder="0" applyAlignment="0" applyProtection="0">
      <alignment vertical="center"/>
    </xf>
    <xf numFmtId="227" fontId="100" fillId="81" borderId="0" applyNumberFormat="0" applyBorder="0" applyAlignment="0" applyProtection="0">
      <alignment vertical="center"/>
    </xf>
    <xf numFmtId="227" fontId="100" fillId="81"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00" fillId="81" borderId="0" applyNumberFormat="0" applyBorder="0" applyAlignment="0" applyProtection="0">
      <alignment vertical="center"/>
    </xf>
    <xf numFmtId="227" fontId="100" fillId="81" borderId="0" applyNumberFormat="0" applyBorder="0" applyAlignment="0" applyProtection="0">
      <alignment vertical="center"/>
    </xf>
    <xf numFmtId="227" fontId="186" fillId="92" borderId="0" applyNumberFormat="0" applyBorder="0" applyAlignment="0" applyProtection="0"/>
    <xf numFmtId="200" fontId="126" fillId="0" borderId="0" applyFill="0" applyBorder="0" applyAlignment="0"/>
    <xf numFmtId="227" fontId="100" fillId="81" borderId="0" applyNumberFormat="0" applyBorder="0" applyAlignment="0" applyProtection="0">
      <alignment vertical="center"/>
    </xf>
    <xf numFmtId="227" fontId="100" fillId="81" borderId="0" applyNumberFormat="0" applyBorder="0" applyAlignment="0" applyProtection="0">
      <alignment vertical="center"/>
    </xf>
    <xf numFmtId="227" fontId="186" fillId="93" borderId="0" applyNumberFormat="0" applyBorder="0" applyAlignment="0" applyProtection="0"/>
    <xf numFmtId="227" fontId="100" fillId="81" borderId="0" applyNumberFormat="0" applyBorder="0" applyAlignment="0" applyProtection="0">
      <alignment vertical="center"/>
    </xf>
    <xf numFmtId="227" fontId="188" fillId="0" borderId="0">
      <alignment horizontal="left"/>
    </xf>
    <xf numFmtId="227" fontId="100" fillId="81" borderId="0" applyNumberFormat="0" applyBorder="0" applyAlignment="0" applyProtection="0">
      <alignment vertical="center"/>
    </xf>
    <xf numFmtId="227" fontId="100" fillId="71" borderId="0" applyNumberFormat="0" applyBorder="0" applyAlignment="0" applyProtection="0">
      <alignment vertical="center"/>
    </xf>
    <xf numFmtId="227" fontId="100" fillId="71"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00" fillId="71" borderId="0" applyNumberFormat="0" applyBorder="0" applyAlignment="0" applyProtection="0">
      <alignment vertical="center"/>
    </xf>
    <xf numFmtId="227" fontId="100" fillId="71" borderId="0" applyNumberFormat="0" applyBorder="0" applyAlignment="0" applyProtection="0">
      <alignment vertical="center"/>
    </xf>
    <xf numFmtId="227" fontId="100" fillId="71" borderId="0" applyNumberFormat="0" applyBorder="0" applyAlignment="0" applyProtection="0">
      <alignment vertical="center"/>
    </xf>
    <xf numFmtId="227" fontId="100" fillId="71" borderId="0" applyNumberFormat="0" applyBorder="0" applyAlignment="0" applyProtection="0">
      <alignment vertical="center"/>
    </xf>
    <xf numFmtId="227" fontId="100" fillId="71" borderId="0" applyNumberFormat="0" applyBorder="0" applyAlignment="0" applyProtection="0">
      <alignment vertical="center"/>
    </xf>
    <xf numFmtId="37" fontId="189" fillId="0" borderId="0"/>
    <xf numFmtId="227" fontId="100" fillId="71" borderId="0" applyNumberFormat="0" applyBorder="0" applyAlignment="0" applyProtection="0">
      <alignment vertical="center"/>
    </xf>
    <xf numFmtId="227" fontId="100" fillId="71" borderId="0" applyNumberFormat="0" applyBorder="0" applyAlignment="0" applyProtection="0">
      <alignment vertical="center"/>
    </xf>
    <xf numFmtId="227" fontId="100" fillId="71" borderId="0" applyNumberFormat="0" applyBorder="0" applyAlignment="0" applyProtection="0">
      <alignment vertical="center"/>
    </xf>
    <xf numFmtId="227" fontId="100" fillId="71" borderId="0" applyNumberFormat="0" applyBorder="0" applyAlignment="0" applyProtection="0">
      <alignment vertical="center"/>
    </xf>
    <xf numFmtId="227" fontId="133" fillId="69" borderId="0" applyNumberFormat="0" applyBorder="0" applyAlignment="0" applyProtection="0">
      <alignment vertical="center"/>
    </xf>
    <xf numFmtId="227" fontId="100" fillId="71" borderId="0" applyNumberFormat="0" applyBorder="0" applyAlignment="0" applyProtection="0">
      <alignment vertical="center"/>
    </xf>
    <xf numFmtId="227" fontId="100" fillId="71" borderId="0" applyNumberFormat="0" applyBorder="0" applyAlignment="0" applyProtection="0">
      <alignment vertical="center"/>
    </xf>
    <xf numFmtId="227" fontId="100" fillId="71" borderId="0" applyNumberFormat="0" applyBorder="0" applyAlignment="0" applyProtection="0">
      <alignment vertical="center"/>
    </xf>
    <xf numFmtId="227" fontId="100" fillId="71" borderId="0" applyNumberFormat="0" applyBorder="0" applyAlignment="0" applyProtection="0">
      <alignment vertical="center"/>
    </xf>
    <xf numFmtId="227" fontId="140" fillId="70" borderId="0" applyNumberFormat="0" applyBorder="0" applyAlignment="0" applyProtection="0">
      <alignment vertical="center"/>
    </xf>
    <xf numFmtId="227" fontId="100" fillId="71" borderId="0" applyNumberFormat="0" applyBorder="0" applyAlignment="0" applyProtection="0">
      <alignment vertical="center"/>
    </xf>
    <xf numFmtId="227" fontId="100" fillId="71" borderId="0" applyNumberFormat="0" applyBorder="0" applyAlignment="0" applyProtection="0">
      <alignment vertical="center"/>
    </xf>
    <xf numFmtId="227" fontId="100" fillId="71" borderId="0" applyNumberFormat="0" applyBorder="0" applyAlignment="0" applyProtection="0">
      <alignment vertical="center"/>
    </xf>
    <xf numFmtId="227" fontId="100" fillId="71" borderId="0" applyNumberFormat="0" applyBorder="0" applyAlignment="0" applyProtection="0">
      <alignment vertical="center"/>
    </xf>
    <xf numFmtId="227" fontId="100" fillId="71" borderId="0" applyNumberFormat="0" applyBorder="0" applyAlignment="0" applyProtection="0">
      <alignment vertical="center"/>
    </xf>
    <xf numFmtId="227" fontId="154" fillId="73" borderId="41" applyNumberFormat="0" applyAlignment="0" applyProtection="0">
      <alignment vertical="center"/>
    </xf>
    <xf numFmtId="227" fontId="100" fillId="81" borderId="0" applyNumberFormat="0" applyBorder="0" applyAlignment="0" applyProtection="0">
      <alignment vertical="center"/>
    </xf>
    <xf numFmtId="227" fontId="154" fillId="66" borderId="41" applyNumberFormat="0" applyAlignment="0" applyProtection="0">
      <alignment vertical="center"/>
    </xf>
    <xf numFmtId="227" fontId="100" fillId="81" borderId="0" applyNumberFormat="0" applyBorder="0" applyAlignment="0" applyProtection="0">
      <alignment vertical="center"/>
    </xf>
    <xf numFmtId="227" fontId="154" fillId="73" borderId="41" applyNumberFormat="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00" fillId="71" borderId="0" applyNumberFormat="0" applyBorder="0" applyAlignment="0" applyProtection="0">
      <alignment vertical="center"/>
    </xf>
    <xf numFmtId="227" fontId="154" fillId="66" borderId="41" applyNumberFormat="0" applyAlignment="0" applyProtection="0">
      <alignment vertical="center"/>
    </xf>
    <xf numFmtId="227" fontId="133" fillId="69" borderId="0" applyNumberFormat="0" applyBorder="0" applyAlignment="0" applyProtection="0">
      <alignment vertical="center"/>
    </xf>
    <xf numFmtId="227" fontId="93" fillId="0" borderId="0">
      <alignment vertical="center"/>
    </xf>
    <xf numFmtId="227" fontId="100" fillId="71" borderId="0" applyNumberFormat="0" applyBorder="0" applyAlignment="0" applyProtection="0">
      <alignment vertical="center"/>
    </xf>
    <xf numFmtId="227" fontId="154" fillId="66" borderId="41" applyNumberFormat="0" applyAlignment="0" applyProtection="0">
      <alignment vertical="center"/>
    </xf>
    <xf numFmtId="227" fontId="100" fillId="66" borderId="0" applyNumberFormat="0" applyBorder="0" applyAlignment="0" applyProtection="0">
      <alignment vertical="center"/>
    </xf>
    <xf numFmtId="227" fontId="154" fillId="66" borderId="41" applyNumberFormat="0" applyAlignment="0" applyProtection="0">
      <alignment vertical="center"/>
    </xf>
    <xf numFmtId="227" fontId="100" fillId="66" borderId="0" applyNumberFormat="0" applyBorder="0" applyAlignment="0" applyProtection="0">
      <alignment vertical="center"/>
    </xf>
    <xf numFmtId="227" fontId="154" fillId="66" borderId="41" applyNumberFormat="0" applyAlignment="0" applyProtection="0">
      <alignment vertical="center"/>
    </xf>
    <xf numFmtId="227" fontId="100" fillId="75" borderId="0" applyNumberFormat="0" applyBorder="0" applyAlignment="0" applyProtection="0">
      <alignment vertical="center"/>
    </xf>
    <xf numFmtId="227" fontId="154" fillId="66" borderId="41" applyNumberFormat="0" applyAlignment="0" applyProtection="0">
      <alignment vertical="center"/>
    </xf>
    <xf numFmtId="209" fontId="164" fillId="0" borderId="0"/>
    <xf numFmtId="227" fontId="100" fillId="75" borderId="0" applyNumberFormat="0" applyBorder="0" applyAlignment="0" applyProtection="0">
      <alignment vertical="center"/>
    </xf>
    <xf numFmtId="227" fontId="154" fillId="66" borderId="41" applyNumberFormat="0" applyAlignment="0" applyProtection="0">
      <alignment vertical="center"/>
    </xf>
    <xf numFmtId="227" fontId="100" fillId="83" borderId="0" applyNumberFormat="0" applyBorder="0" applyAlignment="0" applyProtection="0">
      <alignment vertical="center"/>
    </xf>
    <xf numFmtId="227" fontId="154" fillId="66" borderId="41" applyNumberFormat="0" applyAlignment="0" applyProtection="0">
      <alignment vertical="center"/>
    </xf>
    <xf numFmtId="227" fontId="100" fillId="83" borderId="0" applyNumberFormat="0" applyBorder="0" applyAlignment="0" applyProtection="0">
      <alignment vertical="center"/>
    </xf>
    <xf numFmtId="227" fontId="154" fillId="66" borderId="41" applyNumberFormat="0" applyAlignment="0" applyProtection="0">
      <alignment vertical="center"/>
    </xf>
    <xf numFmtId="227" fontId="100" fillId="69" borderId="0" applyNumberFormat="0" applyBorder="0" applyAlignment="0" applyProtection="0">
      <alignment vertical="center"/>
    </xf>
    <xf numFmtId="227" fontId="154" fillId="66" borderId="41" applyNumberFormat="0" applyAlignment="0" applyProtection="0">
      <alignment vertical="center"/>
    </xf>
    <xf numFmtId="227" fontId="100" fillId="69" borderId="0" applyNumberFormat="0" applyBorder="0" applyAlignment="0" applyProtection="0">
      <alignment vertical="center"/>
    </xf>
    <xf numFmtId="227" fontId="140" fillId="70" borderId="0" applyNumberFormat="0" applyBorder="0" applyAlignment="0" applyProtection="0">
      <alignment vertical="center"/>
    </xf>
    <xf numFmtId="227" fontId="126" fillId="0" borderId="0"/>
    <xf numFmtId="227" fontId="100" fillId="84" borderId="0" applyNumberFormat="0" applyBorder="0" applyAlignment="0" applyProtection="0">
      <alignment vertical="center"/>
    </xf>
    <xf numFmtId="227" fontId="100" fillId="76" borderId="0" applyNumberFormat="0" applyBorder="0" applyAlignment="0" applyProtection="0">
      <alignment vertical="center"/>
    </xf>
    <xf numFmtId="227" fontId="100" fillId="76"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00" fillId="74" borderId="0" applyNumberFormat="0" applyBorder="0" applyAlignment="0" applyProtection="0">
      <alignment vertical="center"/>
    </xf>
    <xf numFmtId="227" fontId="133" fillId="69" borderId="0" applyNumberFormat="0" applyBorder="0" applyAlignment="0" applyProtection="0">
      <alignment vertical="center"/>
    </xf>
    <xf numFmtId="227" fontId="100" fillId="74" borderId="0" applyNumberFormat="0" applyBorder="0" applyAlignment="0" applyProtection="0">
      <alignment vertical="center"/>
    </xf>
    <xf numFmtId="211" fontId="126" fillId="0" borderId="0"/>
    <xf numFmtId="227" fontId="100" fillId="86" borderId="0" applyNumberFormat="0" applyBorder="0" applyAlignment="0" applyProtection="0">
      <alignment vertical="center"/>
    </xf>
    <xf numFmtId="227" fontId="100" fillId="86" borderId="0" applyNumberFormat="0" applyBorder="0" applyAlignment="0" applyProtection="0">
      <alignment vertical="center"/>
    </xf>
    <xf numFmtId="227" fontId="142" fillId="0" borderId="0" applyNumberFormat="0" applyFill="0" applyBorder="0" applyAlignment="0" applyProtection="0">
      <alignment vertical="center"/>
    </xf>
    <xf numFmtId="227" fontId="100" fillId="84" borderId="0" applyNumberFormat="0" applyBorder="0" applyAlignment="0" applyProtection="0">
      <alignment vertical="center"/>
    </xf>
    <xf numFmtId="227" fontId="142" fillId="0" borderId="0" applyNumberFormat="0" applyFill="0" applyBorder="0" applyAlignment="0" applyProtection="0">
      <alignment vertical="center"/>
    </xf>
    <xf numFmtId="227" fontId="100" fillId="84" borderId="0" applyNumberFormat="0" applyBorder="0" applyAlignment="0" applyProtection="0">
      <alignment vertical="center"/>
    </xf>
    <xf numFmtId="227" fontId="142" fillId="0" borderId="0" applyNumberFormat="0" applyFill="0" applyBorder="0" applyAlignment="0" applyProtection="0">
      <alignment vertical="center"/>
    </xf>
    <xf numFmtId="227" fontId="140" fillId="70" borderId="0" applyNumberFormat="0" applyBorder="0" applyAlignment="0" applyProtection="0">
      <alignment vertical="center"/>
    </xf>
    <xf numFmtId="227" fontId="100" fillId="88" borderId="0" applyNumberFormat="0" applyBorder="0" applyAlignment="0" applyProtection="0">
      <alignment vertical="center"/>
    </xf>
    <xf numFmtId="227" fontId="141" fillId="76" borderId="0" applyNumberFormat="0" applyBorder="0" applyAlignment="0" applyProtection="0">
      <alignment vertical="center"/>
    </xf>
    <xf numFmtId="227" fontId="100" fillId="73" borderId="0" applyNumberFormat="0" applyBorder="0" applyAlignment="0" applyProtection="0">
      <alignment vertical="center"/>
    </xf>
    <xf numFmtId="227" fontId="154" fillId="73" borderId="41" applyNumberFormat="0" applyAlignment="0" applyProtection="0">
      <alignment vertical="center"/>
    </xf>
    <xf numFmtId="227" fontId="100" fillId="73"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49" fillId="76" borderId="0" applyNumberFormat="0" applyBorder="0" applyAlignment="0" applyProtection="0">
      <alignment vertical="center"/>
    </xf>
    <xf numFmtId="227" fontId="100" fillId="73" borderId="0" applyNumberFormat="0" applyBorder="0" applyAlignment="0" applyProtection="0">
      <alignment vertical="center"/>
    </xf>
    <xf numFmtId="227" fontId="133" fillId="69" borderId="0" applyNumberFormat="0" applyBorder="0" applyAlignment="0" applyProtection="0">
      <alignment vertical="center"/>
    </xf>
    <xf numFmtId="227" fontId="100" fillId="73" borderId="0" applyNumberFormat="0" applyBorder="0" applyAlignment="0" applyProtection="0">
      <alignment vertical="center"/>
    </xf>
    <xf numFmtId="227" fontId="133" fillId="69" borderId="0" applyNumberFormat="0" applyBorder="0" applyAlignment="0" applyProtection="0">
      <alignment vertical="center"/>
    </xf>
    <xf numFmtId="227" fontId="100" fillId="84" borderId="0" applyNumberFormat="0" applyBorder="0" applyAlignment="0" applyProtection="0">
      <alignment vertical="center"/>
    </xf>
    <xf numFmtId="227" fontId="133" fillId="69"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00" fillId="84" borderId="0" applyNumberFormat="0" applyBorder="0" applyAlignment="0" applyProtection="0">
      <alignment vertical="center"/>
    </xf>
    <xf numFmtId="227" fontId="133" fillId="69" borderId="0" applyNumberFormat="0" applyBorder="0" applyAlignment="0" applyProtection="0">
      <alignment vertical="center"/>
    </xf>
    <xf numFmtId="227" fontId="140" fillId="70" borderId="0" applyNumberFormat="0" applyBorder="0" applyAlignment="0" applyProtection="0">
      <alignment vertical="center"/>
    </xf>
    <xf numFmtId="42" fontId="93" fillId="0" borderId="0" applyFont="0" applyFill="0" applyBorder="0" applyAlignment="0" applyProtection="0"/>
    <xf numFmtId="227" fontId="100" fillId="73" borderId="0" applyNumberFormat="0" applyBorder="0" applyAlignment="0" applyProtection="0">
      <alignment vertical="center"/>
    </xf>
    <xf numFmtId="227" fontId="93" fillId="0" borderId="0">
      <alignment vertical="center"/>
    </xf>
    <xf numFmtId="227" fontId="100" fillId="84" borderId="0" applyNumberFormat="0" applyBorder="0" applyAlignment="0" applyProtection="0">
      <alignment vertical="center"/>
    </xf>
    <xf numFmtId="227" fontId="100" fillId="75" borderId="42" applyNumberFormat="0" applyFont="0" applyAlignment="0" applyProtection="0">
      <alignment vertical="center"/>
    </xf>
    <xf numFmtId="227" fontId="100" fillId="73" borderId="0" applyNumberFormat="0" applyBorder="0" applyAlignment="0" applyProtection="0">
      <alignment vertical="center"/>
    </xf>
    <xf numFmtId="227" fontId="100" fillId="75" borderId="42" applyNumberFormat="0" applyFont="0" applyAlignment="0" applyProtection="0">
      <alignment vertical="center"/>
    </xf>
    <xf numFmtId="227" fontId="100" fillId="73" borderId="0" applyNumberFormat="0" applyBorder="0" applyAlignment="0" applyProtection="0">
      <alignment vertical="center"/>
    </xf>
    <xf numFmtId="227" fontId="133" fillId="69" borderId="0" applyNumberFormat="0" applyBorder="0" applyAlignment="0" applyProtection="0">
      <alignment vertical="center"/>
    </xf>
    <xf numFmtId="227" fontId="93" fillId="0" borderId="0">
      <alignment vertical="center"/>
    </xf>
    <xf numFmtId="227" fontId="100" fillId="84" borderId="0" applyNumberFormat="0" applyBorder="0" applyAlignment="0" applyProtection="0">
      <alignment vertical="center"/>
    </xf>
    <xf numFmtId="227" fontId="140" fillId="70" borderId="0" applyNumberFormat="0" applyBorder="0" applyAlignment="0" applyProtection="0">
      <alignment vertical="center"/>
    </xf>
    <xf numFmtId="227" fontId="100" fillId="73" borderId="0" applyNumberFormat="0" applyBorder="0" applyAlignment="0" applyProtection="0">
      <alignment vertical="center"/>
    </xf>
    <xf numFmtId="227" fontId="100" fillId="73" borderId="0" applyNumberFormat="0" applyBorder="0" applyAlignment="0" applyProtection="0">
      <alignment vertical="center"/>
    </xf>
    <xf numFmtId="227" fontId="100" fillId="73" borderId="0" applyNumberFormat="0" applyBorder="0" applyAlignment="0" applyProtection="0">
      <alignment vertical="center"/>
    </xf>
    <xf numFmtId="227" fontId="100" fillId="73" borderId="0" applyNumberFormat="0" applyBorder="0" applyAlignment="0" applyProtection="0">
      <alignment vertical="center"/>
    </xf>
    <xf numFmtId="227" fontId="100" fillId="73" borderId="0" applyNumberFormat="0" applyBorder="0" applyAlignment="0" applyProtection="0">
      <alignment vertical="center"/>
    </xf>
    <xf numFmtId="227" fontId="100" fillId="73" borderId="0" applyNumberFormat="0" applyBorder="0" applyAlignment="0" applyProtection="0">
      <alignment vertical="center"/>
    </xf>
    <xf numFmtId="227" fontId="100" fillId="73" borderId="0" applyNumberFormat="0" applyBorder="0" applyAlignment="0" applyProtection="0">
      <alignment vertical="center"/>
    </xf>
    <xf numFmtId="227" fontId="100" fillId="73" borderId="0" applyNumberFormat="0" applyBorder="0" applyAlignment="0" applyProtection="0">
      <alignment vertical="center"/>
    </xf>
    <xf numFmtId="227" fontId="100" fillId="73" borderId="0" applyNumberFormat="0" applyBorder="0" applyAlignment="0" applyProtection="0">
      <alignment vertical="center"/>
    </xf>
    <xf numFmtId="227" fontId="133" fillId="69" borderId="0" applyNumberFormat="0" applyBorder="0" applyAlignment="0" applyProtection="0">
      <alignment vertical="center"/>
    </xf>
    <xf numFmtId="227" fontId="100" fillId="76" borderId="0" applyNumberFormat="0" applyBorder="0" applyAlignment="0" applyProtection="0">
      <alignment vertical="center"/>
    </xf>
    <xf numFmtId="227" fontId="140" fillId="70" borderId="0" applyNumberFormat="0" applyBorder="0" applyAlignment="0" applyProtection="0">
      <alignment vertical="center"/>
    </xf>
    <xf numFmtId="227" fontId="100" fillId="76" borderId="0" applyNumberFormat="0" applyBorder="0" applyAlignment="0" applyProtection="0">
      <alignment vertical="center"/>
    </xf>
    <xf numFmtId="227" fontId="100" fillId="76" borderId="0" applyNumberFormat="0" applyBorder="0" applyAlignment="0" applyProtection="0">
      <alignment vertical="center"/>
    </xf>
    <xf numFmtId="227" fontId="100" fillId="76" borderId="0" applyNumberFormat="0" applyBorder="0" applyAlignment="0" applyProtection="0">
      <alignment vertical="center"/>
    </xf>
    <xf numFmtId="227" fontId="100" fillId="76" borderId="0" applyNumberFormat="0" applyBorder="0" applyAlignment="0" applyProtection="0">
      <alignment vertical="center"/>
    </xf>
    <xf numFmtId="227" fontId="100" fillId="76" borderId="0" applyNumberFormat="0" applyBorder="0" applyAlignment="0" applyProtection="0">
      <alignment vertical="center"/>
    </xf>
    <xf numFmtId="227" fontId="100" fillId="76" borderId="0" applyNumberFormat="0" applyBorder="0" applyAlignment="0" applyProtection="0">
      <alignment vertical="center"/>
    </xf>
    <xf numFmtId="227" fontId="100" fillId="76" borderId="0" applyNumberFormat="0" applyBorder="0" applyAlignment="0" applyProtection="0">
      <alignment vertical="center"/>
    </xf>
    <xf numFmtId="227" fontId="100" fillId="76" borderId="0" applyNumberFormat="0" applyBorder="0" applyAlignment="0" applyProtection="0">
      <alignment vertical="center"/>
    </xf>
    <xf numFmtId="227" fontId="140" fillId="70" borderId="0" applyNumberFormat="0" applyBorder="0" applyAlignment="0" applyProtection="0">
      <alignment vertical="center"/>
    </xf>
    <xf numFmtId="227" fontId="100" fillId="76"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00" fillId="76"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00" fillId="76" borderId="0" applyNumberFormat="0" applyBorder="0" applyAlignment="0" applyProtection="0">
      <alignment vertical="center"/>
    </xf>
    <xf numFmtId="227" fontId="133" fillId="69" borderId="0" applyNumberFormat="0" applyBorder="0" applyAlignment="0" applyProtection="0">
      <alignment vertical="center"/>
    </xf>
    <xf numFmtId="227" fontId="100" fillId="76" borderId="0" applyNumberFormat="0" applyBorder="0" applyAlignment="0" applyProtection="0">
      <alignment vertical="center"/>
    </xf>
    <xf numFmtId="227" fontId="100" fillId="76" borderId="0" applyNumberFormat="0" applyBorder="0" applyAlignment="0" applyProtection="0">
      <alignment vertical="center"/>
    </xf>
    <xf numFmtId="227" fontId="100" fillId="76" borderId="0" applyNumberFormat="0" applyBorder="0" applyAlignment="0" applyProtection="0">
      <alignment vertical="center"/>
    </xf>
    <xf numFmtId="227" fontId="133" fillId="69" borderId="0" applyNumberFormat="0" applyBorder="0" applyAlignment="0" applyProtection="0">
      <alignment vertical="center"/>
    </xf>
    <xf numFmtId="227" fontId="140" fillId="70" borderId="0" applyNumberFormat="0" applyBorder="0" applyAlignment="0" applyProtection="0">
      <alignment vertical="center"/>
    </xf>
    <xf numFmtId="227" fontId="100" fillId="76" borderId="0" applyNumberFormat="0" applyBorder="0" applyAlignment="0" applyProtection="0">
      <alignment vertical="center"/>
    </xf>
    <xf numFmtId="227" fontId="140" fillId="70" borderId="0" applyNumberFormat="0" applyBorder="0" applyAlignment="0" applyProtection="0">
      <alignment vertical="center"/>
    </xf>
    <xf numFmtId="227" fontId="146" fillId="0" borderId="43" applyNumberFormat="0" applyFill="0" applyAlignment="0" applyProtection="0">
      <alignment vertical="center"/>
    </xf>
    <xf numFmtId="227" fontId="100" fillId="76" borderId="0" applyNumberFormat="0" applyBorder="0" applyAlignment="0" applyProtection="0">
      <alignment vertical="center"/>
    </xf>
    <xf numFmtId="227" fontId="140" fillId="70" borderId="0" applyNumberFormat="0" applyBorder="0" applyAlignment="0" applyProtection="0">
      <alignment vertical="center"/>
    </xf>
    <xf numFmtId="227" fontId="100" fillId="76" borderId="0" applyNumberFormat="0" applyBorder="0" applyAlignment="0" applyProtection="0">
      <alignment vertical="center"/>
    </xf>
    <xf numFmtId="227" fontId="140" fillId="70" borderId="0" applyNumberFormat="0" applyBorder="0" applyAlignment="0" applyProtection="0">
      <alignment vertical="center"/>
    </xf>
    <xf numFmtId="227" fontId="153" fillId="0" borderId="44" applyNumberFormat="0" applyFill="0" applyAlignment="0" applyProtection="0">
      <alignment vertical="center"/>
    </xf>
    <xf numFmtId="227" fontId="100" fillId="76" borderId="0" applyNumberFormat="0" applyBorder="0" applyAlignment="0" applyProtection="0">
      <alignment vertical="center"/>
    </xf>
    <xf numFmtId="227" fontId="141" fillId="72" borderId="0" applyNumberFormat="0" applyBorder="0" applyAlignment="0" applyProtection="0">
      <alignment vertical="center"/>
    </xf>
    <xf numFmtId="24" fontId="162" fillId="0" borderId="0" applyFont="0" applyFill="0" applyBorder="0" applyAlignment="0" applyProtection="0"/>
    <xf numFmtId="227" fontId="141" fillId="73" borderId="0" applyNumberFormat="0" applyBorder="0" applyAlignment="0" applyProtection="0">
      <alignment vertical="center"/>
    </xf>
    <xf numFmtId="227" fontId="100" fillId="80" borderId="0" applyNumberFormat="0" applyBorder="0" applyAlignment="0" applyProtection="0">
      <alignment vertical="center"/>
    </xf>
    <xf numFmtId="9" fontId="93" fillId="0" borderId="0" applyFont="0" applyFill="0" applyBorder="0" applyAlignment="0" applyProtection="0"/>
    <xf numFmtId="227" fontId="100" fillId="80" borderId="0" applyNumberFormat="0" applyBorder="0" applyAlignment="0" applyProtection="0">
      <alignment vertical="center"/>
    </xf>
    <xf numFmtId="227" fontId="140" fillId="70" borderId="0" applyNumberFormat="0" applyBorder="0" applyAlignment="0" applyProtection="0">
      <alignment vertical="center"/>
    </xf>
    <xf numFmtId="227" fontId="100" fillId="71" borderId="0" applyNumberFormat="0" applyBorder="0" applyAlignment="0" applyProtection="0">
      <alignment vertical="center"/>
    </xf>
    <xf numFmtId="227" fontId="100" fillId="80" borderId="0" applyNumberFormat="0" applyBorder="0" applyAlignment="0" applyProtection="0">
      <alignment vertical="center"/>
    </xf>
    <xf numFmtId="227" fontId="100" fillId="80" borderId="0" applyNumberFormat="0" applyBorder="0" applyAlignment="0" applyProtection="0">
      <alignment vertical="center"/>
    </xf>
    <xf numFmtId="227" fontId="100" fillId="0" borderId="0">
      <alignment vertical="center"/>
    </xf>
    <xf numFmtId="227" fontId="100" fillId="0" borderId="0">
      <alignment vertical="center"/>
    </xf>
    <xf numFmtId="227" fontId="100" fillId="80" borderId="0" applyNumberFormat="0" applyBorder="0" applyAlignment="0" applyProtection="0">
      <alignment vertical="center"/>
    </xf>
    <xf numFmtId="227" fontId="100" fillId="0" borderId="0">
      <alignment vertical="center"/>
    </xf>
    <xf numFmtId="227" fontId="93" fillId="0" borderId="0"/>
    <xf numFmtId="227" fontId="100" fillId="80" borderId="0" applyNumberFormat="0" applyBorder="0" applyAlignment="0" applyProtection="0">
      <alignment vertical="center"/>
    </xf>
    <xf numFmtId="200" fontId="126" fillId="0" borderId="0" applyFill="0" applyBorder="0" applyAlignment="0"/>
    <xf numFmtId="212" fontId="126" fillId="0" borderId="0" applyFont="0" applyFill="0" applyBorder="0" applyAlignment="0" applyProtection="0"/>
    <xf numFmtId="227" fontId="100" fillId="74" borderId="0" applyNumberFormat="0" applyBorder="0" applyAlignment="0" applyProtection="0">
      <alignment vertical="center"/>
    </xf>
    <xf numFmtId="227" fontId="93" fillId="0" borderId="0">
      <alignment vertical="center"/>
    </xf>
    <xf numFmtId="227" fontId="140" fillId="70" borderId="0" applyNumberFormat="0" applyBorder="0" applyAlignment="0" applyProtection="0">
      <alignment vertical="center"/>
    </xf>
    <xf numFmtId="227" fontId="100" fillId="80" borderId="0" applyNumberFormat="0" applyBorder="0" applyAlignment="0" applyProtection="0">
      <alignment vertical="center"/>
    </xf>
    <xf numFmtId="39" fontId="172" fillId="0" borderId="0" applyFont="0" applyFill="0" applyBorder="0" applyAlignment="0" applyProtection="0"/>
    <xf numFmtId="227" fontId="100" fillId="80" borderId="0" applyNumberFormat="0" applyBorder="0" applyAlignment="0" applyProtection="0">
      <alignment vertical="center"/>
    </xf>
    <xf numFmtId="227" fontId="100" fillId="80" borderId="0" applyNumberFormat="0" applyBorder="0" applyAlignment="0" applyProtection="0">
      <alignment vertical="center"/>
    </xf>
    <xf numFmtId="227" fontId="140" fillId="70" borderId="0" applyNumberFormat="0" applyBorder="0" applyAlignment="0" applyProtection="0">
      <alignment vertical="center"/>
    </xf>
    <xf numFmtId="227" fontId="100" fillId="80" borderId="0" applyNumberFormat="0" applyBorder="0" applyAlignment="0" applyProtection="0">
      <alignment vertical="center"/>
    </xf>
    <xf numFmtId="227" fontId="100" fillId="80" borderId="0" applyNumberFormat="0" applyBorder="0" applyAlignment="0" applyProtection="0">
      <alignment vertical="center"/>
    </xf>
    <xf numFmtId="227" fontId="100" fillId="80" borderId="0" applyNumberFormat="0" applyBorder="0" applyAlignment="0" applyProtection="0">
      <alignment vertical="center"/>
    </xf>
    <xf numFmtId="227" fontId="161" fillId="90" borderId="0" applyNumberFormat="0" applyBorder="0" applyAlignment="0" applyProtection="0"/>
    <xf numFmtId="227" fontId="100" fillId="80" borderId="0" applyNumberFormat="0" applyBorder="0" applyAlignment="0" applyProtection="0">
      <alignment vertical="center"/>
    </xf>
    <xf numFmtId="227" fontId="151" fillId="0" borderId="0" applyNumberFormat="0" applyFill="0" applyBorder="0" applyAlignment="0" applyProtection="0">
      <alignment vertical="center"/>
    </xf>
    <xf numFmtId="227" fontId="100" fillId="80" borderId="0" applyNumberFormat="0" applyBorder="0" applyAlignment="0" applyProtection="0">
      <alignment vertical="center"/>
    </xf>
    <xf numFmtId="227" fontId="133" fillId="69" borderId="0" applyNumberFormat="0" applyBorder="0" applyAlignment="0" applyProtection="0">
      <alignment vertical="center"/>
    </xf>
    <xf numFmtId="202" fontId="126" fillId="0" borderId="0" applyFill="0" applyBorder="0" applyAlignment="0"/>
    <xf numFmtId="227" fontId="100" fillId="80" borderId="0" applyNumberFormat="0" applyBorder="0" applyAlignment="0" applyProtection="0">
      <alignment vertical="center"/>
    </xf>
    <xf numFmtId="227" fontId="133" fillId="69" borderId="0" applyNumberFormat="0" applyBorder="0" applyAlignment="0" applyProtection="0">
      <alignment vertical="center"/>
    </xf>
    <xf numFmtId="227" fontId="100" fillId="80" borderId="0" applyNumberFormat="0" applyBorder="0" applyAlignment="0" applyProtection="0">
      <alignment vertical="center"/>
    </xf>
    <xf numFmtId="227" fontId="100" fillId="73" borderId="0" applyNumberFormat="0" applyBorder="0" applyAlignment="0" applyProtection="0">
      <alignment vertical="center"/>
    </xf>
    <xf numFmtId="227" fontId="100" fillId="86" borderId="0" applyNumberFormat="0" applyBorder="0" applyAlignment="0" applyProtection="0">
      <alignment vertical="center"/>
    </xf>
    <xf numFmtId="227" fontId="100" fillId="73" borderId="0" applyNumberFormat="0" applyBorder="0" applyAlignment="0" applyProtection="0">
      <alignment vertical="center"/>
    </xf>
    <xf numFmtId="227" fontId="133" fillId="69" borderId="0" applyNumberFormat="0" applyBorder="0" applyAlignment="0" applyProtection="0">
      <alignment vertical="center"/>
    </xf>
    <xf numFmtId="227" fontId="100" fillId="86"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00" fillId="73" borderId="0" applyNumberFormat="0" applyBorder="0" applyAlignment="0" applyProtection="0">
      <alignment vertical="center"/>
    </xf>
    <xf numFmtId="227" fontId="100" fillId="73" borderId="0" applyNumberFormat="0" applyBorder="0" applyAlignment="0" applyProtection="0">
      <alignment vertical="center"/>
    </xf>
    <xf numFmtId="227" fontId="133" fillId="69" borderId="0" applyNumberFormat="0" applyBorder="0" applyAlignment="0" applyProtection="0">
      <alignment vertical="center"/>
    </xf>
    <xf numFmtId="227" fontId="100" fillId="86" borderId="0" applyNumberFormat="0" applyBorder="0" applyAlignment="0" applyProtection="0">
      <alignment vertical="center"/>
    </xf>
    <xf numFmtId="227" fontId="133" fillId="69" borderId="0" applyNumberFormat="0" applyBorder="0" applyAlignment="0" applyProtection="0">
      <alignment vertical="center"/>
    </xf>
    <xf numFmtId="227" fontId="140" fillId="70" borderId="0" applyNumberFormat="0" applyBorder="0" applyAlignment="0" applyProtection="0">
      <alignment vertical="center"/>
    </xf>
    <xf numFmtId="227" fontId="100" fillId="73" borderId="0" applyNumberFormat="0" applyBorder="0" applyAlignment="0" applyProtection="0">
      <alignment vertical="center"/>
    </xf>
    <xf numFmtId="227" fontId="100" fillId="73" borderId="0" applyNumberFormat="0" applyBorder="0" applyAlignment="0" applyProtection="0">
      <alignment vertical="center"/>
    </xf>
    <xf numFmtId="227" fontId="133" fillId="69" borderId="0" applyNumberFormat="0" applyBorder="0" applyAlignment="0" applyProtection="0">
      <alignment vertical="center"/>
    </xf>
    <xf numFmtId="227" fontId="100" fillId="73" borderId="0" applyNumberFormat="0" applyBorder="0" applyAlignment="0" applyProtection="0">
      <alignment vertical="center"/>
    </xf>
    <xf numFmtId="227" fontId="100" fillId="73" borderId="0" applyNumberFormat="0" applyBorder="0" applyAlignment="0" applyProtection="0">
      <alignment vertical="center"/>
    </xf>
    <xf numFmtId="227" fontId="100" fillId="73" borderId="0" applyNumberFormat="0" applyBorder="0" applyAlignment="0" applyProtection="0">
      <alignment vertical="center"/>
    </xf>
    <xf numFmtId="227" fontId="100" fillId="73" borderId="0" applyNumberFormat="0" applyBorder="0" applyAlignment="0" applyProtection="0">
      <alignment vertical="center"/>
    </xf>
    <xf numFmtId="227" fontId="100" fillId="73" borderId="0" applyNumberFormat="0" applyBorder="0" applyAlignment="0" applyProtection="0">
      <alignment vertical="center"/>
    </xf>
    <xf numFmtId="227" fontId="140" fillId="70" borderId="0" applyNumberFormat="0" applyBorder="0" applyAlignment="0" applyProtection="0">
      <alignment vertical="center"/>
    </xf>
    <xf numFmtId="197" fontId="126" fillId="0" borderId="0" applyFont="0" applyFill="0" applyBorder="0" applyAlignment="0" applyProtection="0"/>
    <xf numFmtId="227" fontId="100" fillId="73" borderId="0" applyNumberFormat="0" applyBorder="0" applyAlignment="0" applyProtection="0">
      <alignment vertical="center"/>
    </xf>
    <xf numFmtId="227" fontId="140" fillId="70" borderId="0" applyNumberFormat="0" applyBorder="0" applyAlignment="0" applyProtection="0">
      <alignment vertical="center"/>
    </xf>
    <xf numFmtId="227" fontId="100" fillId="73" borderId="0" applyNumberFormat="0" applyBorder="0" applyAlignment="0" applyProtection="0">
      <alignment vertical="center"/>
    </xf>
    <xf numFmtId="227" fontId="100" fillId="73" borderId="0" applyNumberFormat="0" applyBorder="0" applyAlignment="0" applyProtection="0">
      <alignment vertical="center"/>
    </xf>
    <xf numFmtId="227" fontId="100" fillId="73" borderId="0" applyNumberFormat="0" applyBorder="0" applyAlignment="0" applyProtection="0">
      <alignment vertical="center"/>
    </xf>
    <xf numFmtId="227" fontId="140" fillId="70" borderId="0" applyNumberFormat="0" applyBorder="0" applyAlignment="0" applyProtection="0">
      <alignment vertical="center"/>
    </xf>
    <xf numFmtId="227" fontId="100" fillId="84" borderId="0" applyNumberFormat="0" applyBorder="0" applyAlignment="0" applyProtection="0">
      <alignment vertical="center"/>
    </xf>
    <xf numFmtId="227" fontId="100" fillId="84" borderId="0" applyNumberFormat="0" applyBorder="0" applyAlignment="0" applyProtection="0">
      <alignment vertical="center"/>
    </xf>
    <xf numFmtId="227" fontId="100" fillId="84" borderId="0" applyNumberFormat="0" applyBorder="0" applyAlignment="0" applyProtection="0">
      <alignment vertical="center"/>
    </xf>
    <xf numFmtId="227" fontId="100" fillId="84" borderId="0" applyNumberFormat="0" applyBorder="0" applyAlignment="0" applyProtection="0">
      <alignment vertical="center"/>
    </xf>
    <xf numFmtId="227" fontId="100" fillId="84" borderId="0" applyNumberFormat="0" applyBorder="0" applyAlignment="0" applyProtection="0">
      <alignment vertical="center"/>
    </xf>
    <xf numFmtId="227" fontId="100" fillId="84" borderId="0" applyNumberFormat="0" applyBorder="0" applyAlignment="0" applyProtection="0">
      <alignment vertical="center"/>
    </xf>
    <xf numFmtId="227" fontId="100" fillId="84" borderId="0" applyNumberFormat="0" applyBorder="0" applyAlignment="0" applyProtection="0">
      <alignment vertical="center"/>
    </xf>
    <xf numFmtId="227" fontId="100" fillId="84" borderId="0" applyNumberFormat="0" applyBorder="0" applyAlignment="0" applyProtection="0">
      <alignment vertical="center"/>
    </xf>
    <xf numFmtId="227" fontId="100" fillId="84" borderId="0" applyNumberFormat="0" applyBorder="0" applyAlignment="0" applyProtection="0">
      <alignment vertical="center"/>
    </xf>
    <xf numFmtId="227" fontId="100" fillId="84" borderId="0" applyNumberFormat="0" applyBorder="0" applyAlignment="0" applyProtection="0">
      <alignment vertical="center"/>
    </xf>
    <xf numFmtId="227" fontId="133" fillId="69" borderId="0" applyNumberFormat="0" applyBorder="0" applyAlignment="0" applyProtection="0">
      <alignment vertical="center"/>
    </xf>
    <xf numFmtId="227" fontId="100" fillId="84" borderId="0" applyNumberFormat="0" applyBorder="0" applyAlignment="0" applyProtection="0">
      <alignment vertical="center"/>
    </xf>
    <xf numFmtId="227" fontId="100" fillId="84" borderId="0" applyNumberFormat="0" applyBorder="0" applyAlignment="0" applyProtection="0">
      <alignment vertical="center"/>
    </xf>
    <xf numFmtId="227" fontId="126" fillId="75" borderId="42" applyNumberFormat="0" applyFont="0" applyAlignment="0" applyProtection="0">
      <alignment vertical="center"/>
    </xf>
    <xf numFmtId="227" fontId="140" fillId="70" borderId="0" applyNumberFormat="0" applyBorder="0" applyAlignment="0" applyProtection="0">
      <alignment vertical="center"/>
    </xf>
    <xf numFmtId="227" fontId="100" fillId="84" borderId="0" applyNumberFormat="0" applyBorder="0" applyAlignment="0" applyProtection="0">
      <alignment vertical="center"/>
    </xf>
    <xf numFmtId="227" fontId="100" fillId="84"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00" fillId="84" borderId="0" applyNumberFormat="0" applyBorder="0" applyAlignment="0" applyProtection="0">
      <alignment vertical="center"/>
    </xf>
    <xf numFmtId="227" fontId="140" fillId="70" borderId="0" applyNumberFormat="0" applyBorder="0" applyAlignment="0" applyProtection="0">
      <alignment vertical="center"/>
    </xf>
    <xf numFmtId="227" fontId="100" fillId="84" borderId="0" applyNumberFormat="0" applyBorder="0" applyAlignment="0" applyProtection="0">
      <alignment vertical="center"/>
    </xf>
    <xf numFmtId="227" fontId="100" fillId="84" borderId="0" applyNumberFormat="0" applyBorder="0" applyAlignment="0" applyProtection="0">
      <alignment vertical="center"/>
    </xf>
    <xf numFmtId="227" fontId="100" fillId="84" borderId="0" applyNumberFormat="0" applyBorder="0" applyAlignment="0" applyProtection="0">
      <alignment vertical="center"/>
    </xf>
    <xf numFmtId="227" fontId="140" fillId="70" borderId="0" applyNumberFormat="0" applyBorder="0" applyAlignment="0" applyProtection="0">
      <alignment vertical="center"/>
    </xf>
    <xf numFmtId="227" fontId="100" fillId="71" borderId="0" applyNumberFormat="0" applyBorder="0" applyAlignment="0" applyProtection="0">
      <alignment vertical="center"/>
    </xf>
    <xf numFmtId="227" fontId="100" fillId="71"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00" fillId="88" borderId="0" applyNumberFormat="0" applyBorder="0" applyAlignment="0" applyProtection="0">
      <alignment vertical="center"/>
    </xf>
    <xf numFmtId="227" fontId="100" fillId="71" borderId="0" applyNumberFormat="0" applyBorder="0" applyAlignment="0" applyProtection="0">
      <alignment vertical="center"/>
    </xf>
    <xf numFmtId="227" fontId="100" fillId="71" borderId="0" applyNumberFormat="0" applyBorder="0" applyAlignment="0" applyProtection="0">
      <alignment vertical="center"/>
    </xf>
    <xf numFmtId="227" fontId="100" fillId="88" borderId="0" applyNumberFormat="0" applyBorder="0" applyAlignment="0" applyProtection="0">
      <alignment vertical="center"/>
    </xf>
    <xf numFmtId="227" fontId="100" fillId="71" borderId="0" applyNumberFormat="0" applyBorder="0" applyAlignment="0" applyProtection="0">
      <alignment vertical="center"/>
    </xf>
    <xf numFmtId="227" fontId="100" fillId="71" borderId="0" applyNumberFormat="0" applyBorder="0" applyAlignment="0" applyProtection="0">
      <alignment vertical="center"/>
    </xf>
    <xf numFmtId="227" fontId="141" fillId="73" borderId="0" applyNumberFormat="0" applyBorder="0" applyAlignment="0" applyProtection="0">
      <alignment vertical="center"/>
    </xf>
    <xf numFmtId="227" fontId="100" fillId="88" borderId="0" applyNumberFormat="0" applyBorder="0" applyAlignment="0" applyProtection="0">
      <alignment vertical="center"/>
    </xf>
    <xf numFmtId="227" fontId="133" fillId="69" borderId="0" applyNumberFormat="0" applyBorder="0" applyAlignment="0" applyProtection="0">
      <alignment vertical="center"/>
    </xf>
    <xf numFmtId="227" fontId="100" fillId="71" borderId="0" applyNumberFormat="0" applyBorder="0" applyAlignment="0" applyProtection="0">
      <alignment vertical="center"/>
    </xf>
    <xf numFmtId="227" fontId="141" fillId="73" borderId="0" applyNumberFormat="0" applyBorder="0" applyAlignment="0" applyProtection="0">
      <alignment vertical="center"/>
    </xf>
    <xf numFmtId="227" fontId="100" fillId="71" borderId="0" applyNumberFormat="0" applyBorder="0" applyAlignment="0" applyProtection="0">
      <alignment vertical="center"/>
    </xf>
    <xf numFmtId="227" fontId="100" fillId="71" borderId="0" applyNumberFormat="0" applyBorder="0" applyAlignment="0" applyProtection="0">
      <alignment vertical="center"/>
    </xf>
    <xf numFmtId="227" fontId="126" fillId="75" borderId="42" applyNumberFormat="0" applyFont="0" applyAlignment="0" applyProtection="0">
      <alignment vertical="center"/>
    </xf>
    <xf numFmtId="227" fontId="100" fillId="71" borderId="0" applyNumberFormat="0" applyBorder="0" applyAlignment="0" applyProtection="0">
      <alignment vertical="center"/>
    </xf>
    <xf numFmtId="227" fontId="100" fillId="71" borderId="0" applyNumberFormat="0" applyBorder="0" applyAlignment="0" applyProtection="0">
      <alignment vertical="center"/>
    </xf>
    <xf numFmtId="227" fontId="126" fillId="75" borderId="42" applyNumberFormat="0" applyFont="0" applyAlignment="0" applyProtection="0">
      <alignment vertical="center"/>
    </xf>
    <xf numFmtId="227" fontId="100" fillId="71" borderId="0" applyNumberFormat="0" applyBorder="0" applyAlignment="0" applyProtection="0">
      <alignment vertical="center"/>
    </xf>
    <xf numFmtId="227" fontId="140" fillId="70" borderId="0" applyNumberFormat="0" applyBorder="0" applyAlignment="0" applyProtection="0">
      <alignment vertical="center"/>
    </xf>
    <xf numFmtId="227" fontId="100" fillId="71" borderId="0" applyNumberFormat="0" applyBorder="0" applyAlignment="0" applyProtection="0">
      <alignment vertical="center"/>
    </xf>
    <xf numFmtId="227" fontId="100" fillId="71"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00" fillId="71" borderId="0" applyNumberFormat="0" applyBorder="0" applyAlignment="0" applyProtection="0">
      <alignment vertical="center"/>
    </xf>
    <xf numFmtId="44" fontId="93" fillId="0" borderId="0" applyFont="0" applyFill="0" applyBorder="0" applyAlignment="0" applyProtection="0"/>
    <xf numFmtId="227" fontId="100" fillId="84" borderId="0" applyNumberFormat="0" applyBorder="0" applyAlignment="0" applyProtection="0">
      <alignment vertical="center"/>
    </xf>
    <xf numFmtId="227" fontId="100" fillId="84" borderId="0" applyNumberFormat="0" applyBorder="0" applyAlignment="0" applyProtection="0">
      <alignment vertical="center"/>
    </xf>
    <xf numFmtId="44" fontId="93" fillId="0" borderId="0" applyFont="0" applyFill="0" applyBorder="0" applyAlignment="0" applyProtection="0"/>
    <xf numFmtId="227" fontId="133" fillId="69" borderId="0" applyNumberFormat="0" applyBorder="0" applyAlignment="0" applyProtection="0">
      <alignment vertical="center"/>
    </xf>
    <xf numFmtId="227" fontId="100" fillId="71" borderId="0" applyNumberFormat="0" applyBorder="0" applyAlignment="0" applyProtection="0">
      <alignment vertical="center"/>
    </xf>
    <xf numFmtId="227" fontId="100" fillId="71" borderId="0" applyNumberFormat="0" applyBorder="0" applyAlignment="0" applyProtection="0">
      <alignment vertical="center"/>
    </xf>
    <xf numFmtId="44" fontId="93" fillId="0" borderId="0" applyFont="0" applyFill="0" applyBorder="0" applyAlignment="0" applyProtection="0"/>
    <xf numFmtId="227" fontId="133" fillId="69" borderId="0" applyNumberFormat="0" applyBorder="0" applyAlignment="0" applyProtection="0">
      <alignment vertical="center"/>
    </xf>
    <xf numFmtId="227" fontId="100" fillId="73" borderId="0" applyNumberFormat="0" applyBorder="0" applyAlignment="0" applyProtection="0">
      <alignment vertical="center"/>
    </xf>
    <xf numFmtId="227" fontId="133" fillId="69" borderId="0" applyNumberFormat="0" applyBorder="0" applyAlignment="0" applyProtection="0">
      <alignment vertical="center"/>
    </xf>
    <xf numFmtId="227" fontId="140" fillId="70" borderId="0" applyNumberFormat="0" applyBorder="0" applyAlignment="0" applyProtection="0">
      <alignment vertical="center"/>
    </xf>
    <xf numFmtId="227" fontId="100" fillId="73" borderId="0" applyNumberFormat="0" applyBorder="0" applyAlignment="0" applyProtection="0">
      <alignment vertical="center"/>
    </xf>
    <xf numFmtId="44" fontId="93" fillId="0" borderId="0" applyFont="0" applyFill="0" applyBorder="0" applyAlignment="0" applyProtection="0"/>
    <xf numFmtId="227" fontId="140" fillId="70" borderId="0" applyNumberFormat="0" applyBorder="0" applyAlignment="0" applyProtection="0">
      <alignment vertical="center"/>
    </xf>
    <xf numFmtId="227" fontId="100" fillId="80" borderId="0" applyNumberFormat="0" applyBorder="0" applyAlignment="0" applyProtection="0">
      <alignment vertical="center"/>
    </xf>
    <xf numFmtId="227" fontId="100" fillId="80" borderId="0" applyNumberFormat="0" applyBorder="0" applyAlignment="0" applyProtection="0">
      <alignment vertical="center"/>
    </xf>
    <xf numFmtId="44" fontId="93" fillId="0" borderId="0" applyFont="0" applyFill="0" applyBorder="0" applyAlignment="0" applyProtection="0"/>
    <xf numFmtId="227" fontId="133" fillId="69" borderId="0" applyNumberFormat="0" applyBorder="0" applyAlignment="0" applyProtection="0">
      <alignment vertical="center"/>
    </xf>
    <xf numFmtId="227" fontId="100" fillId="84" borderId="0" applyNumberFormat="0" applyBorder="0" applyAlignment="0" applyProtection="0">
      <alignment vertical="center"/>
    </xf>
    <xf numFmtId="227" fontId="93" fillId="0" borderId="0">
      <alignment vertical="center"/>
    </xf>
    <xf numFmtId="227" fontId="100" fillId="84" borderId="0" applyNumberFormat="0" applyBorder="0" applyAlignment="0" applyProtection="0">
      <alignment vertical="center"/>
    </xf>
    <xf numFmtId="227" fontId="140" fillId="70" borderId="0" applyNumberFormat="0" applyBorder="0" applyAlignment="0" applyProtection="0">
      <alignment vertical="center"/>
    </xf>
    <xf numFmtId="227" fontId="190" fillId="0" borderId="0" applyNumberFormat="0" applyFill="0" applyBorder="0" applyAlignment="0" applyProtection="0"/>
    <xf numFmtId="227" fontId="100" fillId="80" borderId="0" applyNumberFormat="0" applyBorder="0" applyAlignment="0" applyProtection="0">
      <alignment vertical="center"/>
    </xf>
    <xf numFmtId="227" fontId="133" fillId="69" borderId="0" applyNumberFormat="0" applyBorder="0" applyAlignment="0" applyProtection="0">
      <alignment vertical="center"/>
    </xf>
    <xf numFmtId="227" fontId="100" fillId="80" borderId="0" applyNumberFormat="0" applyBorder="0" applyAlignment="0" applyProtection="0">
      <alignment vertical="center"/>
    </xf>
    <xf numFmtId="227" fontId="149" fillId="77" borderId="0" applyNumberFormat="0" applyBorder="0" applyAlignment="0" applyProtection="0">
      <alignment vertical="center"/>
    </xf>
    <xf numFmtId="227" fontId="149" fillId="77" borderId="0" applyNumberFormat="0" applyBorder="0" applyAlignment="0" applyProtection="0">
      <alignment vertical="center"/>
    </xf>
    <xf numFmtId="227" fontId="149" fillId="76" borderId="0" applyNumberFormat="0" applyBorder="0" applyAlignment="0" applyProtection="0">
      <alignment vertical="center"/>
    </xf>
    <xf numFmtId="227" fontId="149" fillId="76" borderId="0" applyNumberFormat="0" applyBorder="0" applyAlignment="0" applyProtection="0">
      <alignment vertical="center"/>
    </xf>
    <xf numFmtId="227" fontId="149" fillId="74" borderId="0" applyNumberFormat="0" applyBorder="0" applyAlignment="0" applyProtection="0">
      <alignment vertical="center"/>
    </xf>
    <xf numFmtId="227" fontId="149" fillId="74" borderId="0" applyNumberFormat="0" applyBorder="0" applyAlignment="0" applyProtection="0">
      <alignment vertical="center"/>
    </xf>
    <xf numFmtId="227" fontId="191" fillId="0" borderId="0"/>
    <xf numFmtId="227" fontId="149" fillId="78" borderId="0" applyNumberFormat="0" applyBorder="0" applyAlignment="0" applyProtection="0">
      <alignment vertical="center"/>
    </xf>
    <xf numFmtId="227" fontId="149" fillId="78" borderId="0" applyNumberFormat="0" applyBorder="0" applyAlignment="0" applyProtection="0">
      <alignment vertical="center"/>
    </xf>
    <xf numFmtId="227" fontId="149" fillId="72" borderId="0" applyNumberFormat="0" applyBorder="0" applyAlignment="0" applyProtection="0">
      <alignment vertical="center"/>
    </xf>
    <xf numFmtId="227" fontId="141" fillId="90" borderId="0" applyNumberFormat="0" applyBorder="0" applyAlignment="0" applyProtection="0">
      <alignment vertical="center"/>
    </xf>
    <xf numFmtId="227" fontId="149" fillId="72" borderId="0" applyNumberFormat="0" applyBorder="0" applyAlignment="0" applyProtection="0">
      <alignment vertical="center"/>
    </xf>
    <xf numFmtId="227" fontId="149" fillId="78" borderId="0" applyNumberFormat="0" applyBorder="0" applyAlignment="0" applyProtection="0">
      <alignment vertical="center"/>
    </xf>
    <xf numFmtId="227" fontId="149" fillId="89" borderId="0" applyNumberFormat="0" applyBorder="0" applyAlignment="0" applyProtection="0">
      <alignment vertical="center"/>
    </xf>
    <xf numFmtId="227" fontId="141" fillId="9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9" fillId="89" borderId="0" applyNumberFormat="0" applyBorder="0" applyAlignment="0" applyProtection="0">
      <alignment vertical="center"/>
    </xf>
    <xf numFmtId="227" fontId="141" fillId="72" borderId="0" applyNumberFormat="0" applyBorder="0" applyAlignment="0" applyProtection="0">
      <alignment vertical="center"/>
    </xf>
    <xf numFmtId="227" fontId="149" fillId="77" borderId="0" applyNumberFormat="0" applyBorder="0" applyAlignment="0" applyProtection="0">
      <alignment vertical="center"/>
    </xf>
    <xf numFmtId="227" fontId="149" fillId="77" borderId="0" applyNumberFormat="0" applyBorder="0" applyAlignment="0" applyProtection="0">
      <alignment vertical="center"/>
    </xf>
    <xf numFmtId="227" fontId="141" fillId="72" borderId="0" applyNumberFormat="0" applyBorder="0" applyAlignment="0" applyProtection="0">
      <alignment vertical="center"/>
    </xf>
    <xf numFmtId="227" fontId="149" fillId="77" borderId="0" applyNumberFormat="0" applyBorder="0" applyAlignment="0" applyProtection="0">
      <alignment vertical="center"/>
    </xf>
    <xf numFmtId="227" fontId="93" fillId="0" borderId="0">
      <alignment vertical="center"/>
    </xf>
    <xf numFmtId="227" fontId="141" fillId="72" borderId="0" applyNumberFormat="0" applyBorder="0" applyAlignment="0" applyProtection="0">
      <alignment vertical="center"/>
    </xf>
    <xf numFmtId="227" fontId="93" fillId="0" borderId="0">
      <alignment vertical="center"/>
    </xf>
    <xf numFmtId="227" fontId="141" fillId="72" borderId="0" applyNumberFormat="0" applyBorder="0" applyAlignment="0" applyProtection="0">
      <alignment vertical="center"/>
    </xf>
    <xf numFmtId="227" fontId="140" fillId="70" borderId="0" applyNumberFormat="0" applyBorder="0" applyAlignment="0" applyProtection="0">
      <alignment vertical="center"/>
    </xf>
    <xf numFmtId="227" fontId="149" fillId="77" borderId="0" applyNumberFormat="0" applyBorder="0" applyAlignment="0" applyProtection="0">
      <alignment vertical="center"/>
    </xf>
    <xf numFmtId="213" fontId="93" fillId="0" borderId="0" applyFont="0" applyFill="0" applyBorder="0" applyAlignment="0" applyProtection="0"/>
    <xf numFmtId="227" fontId="141" fillId="72" borderId="0" applyNumberFormat="0" applyBorder="0" applyAlignment="0" applyProtection="0">
      <alignment vertical="center"/>
    </xf>
    <xf numFmtId="227" fontId="133" fillId="69" borderId="0" applyNumberFormat="0" applyBorder="0" applyAlignment="0" applyProtection="0">
      <alignment vertical="center"/>
    </xf>
    <xf numFmtId="227" fontId="140" fillId="70" borderId="0" applyNumberFormat="0" applyBorder="0" applyAlignment="0" applyProtection="0">
      <alignment vertical="center"/>
    </xf>
    <xf numFmtId="227" fontId="141" fillId="72" borderId="0" applyNumberFormat="0" applyBorder="0" applyAlignment="0" applyProtection="0">
      <alignment vertical="center"/>
    </xf>
    <xf numFmtId="227" fontId="141" fillId="72" borderId="0" applyNumberFormat="0" applyBorder="0" applyAlignment="0" applyProtection="0">
      <alignment vertical="center"/>
    </xf>
    <xf numFmtId="227" fontId="141" fillId="72" borderId="0" applyNumberFormat="0" applyBorder="0" applyAlignment="0" applyProtection="0">
      <alignment vertical="center"/>
    </xf>
    <xf numFmtId="227" fontId="133" fillId="69" borderId="0" applyNumberFormat="0" applyBorder="0" applyAlignment="0" applyProtection="0">
      <alignment vertical="center"/>
    </xf>
    <xf numFmtId="227" fontId="141" fillId="72" borderId="0" applyNumberFormat="0" applyBorder="0" applyAlignment="0" applyProtection="0">
      <alignment vertical="center"/>
    </xf>
    <xf numFmtId="227" fontId="141" fillId="72" borderId="0" applyNumberFormat="0" applyBorder="0" applyAlignment="0" applyProtection="0">
      <alignment vertical="center"/>
    </xf>
    <xf numFmtId="227" fontId="141" fillId="72" borderId="0" applyNumberFormat="0" applyBorder="0" applyAlignment="0" applyProtection="0">
      <alignment vertical="center"/>
    </xf>
    <xf numFmtId="227" fontId="141" fillId="76" borderId="0" applyNumberFormat="0" applyBorder="0" applyAlignment="0" applyProtection="0">
      <alignment vertical="center"/>
    </xf>
    <xf numFmtId="227" fontId="149" fillId="76" borderId="0" applyNumberFormat="0" applyBorder="0" applyAlignment="0" applyProtection="0">
      <alignment vertical="center"/>
    </xf>
    <xf numFmtId="227" fontId="133" fillId="69" borderId="0" applyNumberFormat="0" applyBorder="0" applyAlignment="0" applyProtection="0">
      <alignment vertical="center"/>
    </xf>
    <xf numFmtId="227" fontId="141" fillId="76" borderId="0" applyNumberFormat="0" applyBorder="0" applyAlignment="0" applyProtection="0">
      <alignment vertical="center"/>
    </xf>
    <xf numFmtId="227" fontId="145" fillId="71" borderId="41" applyNumberFormat="0" applyAlignment="0" applyProtection="0">
      <alignment vertical="center"/>
    </xf>
    <xf numFmtId="227" fontId="141" fillId="76" borderId="0" applyNumberFormat="0" applyBorder="0" applyAlignment="0" applyProtection="0">
      <alignment vertical="center"/>
    </xf>
    <xf numFmtId="227" fontId="93" fillId="75" borderId="42" applyNumberFormat="0" applyFont="0" applyAlignment="0" applyProtection="0">
      <alignment vertical="center"/>
    </xf>
    <xf numFmtId="227" fontId="133" fillId="69" borderId="0" applyNumberFormat="0" applyBorder="0" applyAlignment="0" applyProtection="0">
      <alignment vertical="center"/>
    </xf>
    <xf numFmtId="227" fontId="141" fillId="76" borderId="0" applyNumberFormat="0" applyBorder="0" applyAlignment="0" applyProtection="0">
      <alignment vertical="center"/>
    </xf>
    <xf numFmtId="227" fontId="93" fillId="75" borderId="42" applyNumberFormat="0" applyFont="0" applyAlignment="0" applyProtection="0">
      <alignment vertical="center"/>
    </xf>
    <xf numFmtId="227" fontId="145" fillId="71" borderId="41" applyNumberFormat="0" applyAlignment="0" applyProtection="0">
      <alignment vertical="center"/>
    </xf>
    <xf numFmtId="227" fontId="133" fillId="69" borderId="0" applyNumberFormat="0" applyBorder="0" applyAlignment="0" applyProtection="0">
      <alignment vertical="center"/>
    </xf>
    <xf numFmtId="227" fontId="181" fillId="83" borderId="0" applyNumberFormat="0" applyFont="0" applyBorder="0" applyAlignment="0" applyProtection="0">
      <alignment horizontal="right"/>
    </xf>
    <xf numFmtId="227" fontId="141" fillId="76" borderId="0" applyNumberFormat="0" applyBorder="0" applyAlignment="0" applyProtection="0">
      <alignment vertical="center"/>
    </xf>
    <xf numFmtId="227" fontId="184" fillId="91" borderId="27">
      <protection locked="0"/>
    </xf>
    <xf numFmtId="227" fontId="149" fillId="76" borderId="0" applyNumberFormat="0" applyBorder="0" applyAlignment="0" applyProtection="0">
      <alignment vertical="center"/>
    </xf>
    <xf numFmtId="227" fontId="141" fillId="76" borderId="0" applyNumberFormat="0" applyBorder="0" applyAlignment="0" applyProtection="0">
      <alignment vertical="center"/>
    </xf>
    <xf numFmtId="227" fontId="145" fillId="71" borderId="41" applyNumberFormat="0" applyAlignment="0" applyProtection="0">
      <alignment vertical="center"/>
    </xf>
    <xf numFmtId="227" fontId="133" fillId="69" borderId="0" applyNumberFormat="0" applyBorder="0" applyAlignment="0" applyProtection="0">
      <alignment vertical="center"/>
    </xf>
    <xf numFmtId="227" fontId="141" fillId="76" borderId="0" applyNumberFormat="0" applyBorder="0" applyAlignment="0" applyProtection="0">
      <alignment vertical="center"/>
    </xf>
    <xf numFmtId="227" fontId="141" fillId="76" borderId="0" applyNumberFormat="0" applyBorder="0" applyAlignment="0" applyProtection="0">
      <alignment vertical="center"/>
    </xf>
    <xf numFmtId="227" fontId="141" fillId="76" borderId="0" applyNumberFormat="0" applyBorder="0" applyAlignment="0" applyProtection="0">
      <alignment vertical="center"/>
    </xf>
    <xf numFmtId="14" fontId="135" fillId="0" borderId="0" applyFill="0" applyBorder="0" applyAlignment="0"/>
    <xf numFmtId="227" fontId="141" fillId="76" borderId="0" applyNumberFormat="0" applyBorder="0" applyAlignment="0" applyProtection="0">
      <alignment vertical="center"/>
    </xf>
    <xf numFmtId="227" fontId="141" fillId="76" borderId="0" applyNumberFormat="0" applyBorder="0" applyAlignment="0" applyProtection="0">
      <alignment vertical="center"/>
    </xf>
    <xf numFmtId="227" fontId="140" fillId="70" borderId="0" applyNumberFormat="0" applyBorder="0" applyAlignment="0" applyProtection="0">
      <alignment vertical="center"/>
    </xf>
    <xf numFmtId="227" fontId="141" fillId="76" borderId="0" applyNumberFormat="0" applyBorder="0" applyAlignment="0" applyProtection="0">
      <alignment vertical="center"/>
    </xf>
    <xf numFmtId="227" fontId="149" fillId="74" borderId="0" applyNumberFormat="0" applyBorder="0" applyAlignment="0" applyProtection="0">
      <alignment vertical="center"/>
    </xf>
    <xf numFmtId="227" fontId="141" fillId="80" borderId="0" applyNumberFormat="0" applyBorder="0" applyAlignment="0" applyProtection="0">
      <alignment vertical="center"/>
    </xf>
    <xf numFmtId="227" fontId="141" fillId="80" borderId="0" applyNumberFormat="0" applyBorder="0" applyAlignment="0" applyProtection="0">
      <alignment vertical="center"/>
    </xf>
    <xf numFmtId="227" fontId="133" fillId="69" borderId="0" applyNumberFormat="0" applyBorder="0" applyAlignment="0" applyProtection="0">
      <alignment vertical="center"/>
    </xf>
    <xf numFmtId="227" fontId="149" fillId="74" borderId="0" applyNumberFormat="0" applyBorder="0" applyAlignment="0" applyProtection="0">
      <alignment vertical="center"/>
    </xf>
    <xf numFmtId="227" fontId="141" fillId="80" borderId="0" applyNumberFormat="0" applyBorder="0" applyAlignment="0" applyProtection="0">
      <alignment vertical="center"/>
    </xf>
    <xf numFmtId="227" fontId="141" fillId="80" borderId="0" applyNumberFormat="0" applyBorder="0" applyAlignment="0" applyProtection="0">
      <alignment vertical="center"/>
    </xf>
    <xf numFmtId="227" fontId="149" fillId="74" borderId="0" applyNumberFormat="0" applyBorder="0" applyAlignment="0" applyProtection="0">
      <alignment vertical="center"/>
    </xf>
    <xf numFmtId="227" fontId="141" fillId="80" borderId="0" applyNumberFormat="0" applyBorder="0" applyAlignment="0" applyProtection="0">
      <alignment vertical="center"/>
    </xf>
    <xf numFmtId="227" fontId="133" fillId="69" borderId="0" applyNumberFormat="0" applyBorder="0" applyAlignment="0" applyProtection="0">
      <alignment vertical="center"/>
    </xf>
    <xf numFmtId="227" fontId="140" fillId="70" borderId="0" applyNumberFormat="0" applyBorder="0" applyAlignment="0" applyProtection="0">
      <alignment vertical="center"/>
    </xf>
    <xf numFmtId="227" fontId="141" fillId="80" borderId="0" applyNumberFormat="0" applyBorder="0" applyAlignment="0" applyProtection="0">
      <alignment vertical="center"/>
    </xf>
    <xf numFmtId="227" fontId="141" fillId="80" borderId="0" applyNumberFormat="0" applyBorder="0" applyAlignment="0" applyProtection="0">
      <alignment vertical="center"/>
    </xf>
    <xf numFmtId="227" fontId="141" fillId="80" borderId="0" applyNumberFormat="0" applyBorder="0" applyAlignment="0" applyProtection="0">
      <alignment vertical="center"/>
    </xf>
    <xf numFmtId="227" fontId="141" fillId="80" borderId="0" applyNumberFormat="0" applyBorder="0" applyAlignment="0" applyProtection="0">
      <alignment vertical="center"/>
    </xf>
    <xf numFmtId="227" fontId="141" fillId="80" borderId="0" applyNumberFormat="0" applyBorder="0" applyAlignment="0" applyProtection="0">
      <alignment vertical="center"/>
    </xf>
    <xf numFmtId="227" fontId="133" fillId="69" borderId="0" applyNumberFormat="0" applyBorder="0" applyAlignment="0" applyProtection="0">
      <alignment vertical="center"/>
    </xf>
    <xf numFmtId="227" fontId="141" fillId="72" borderId="0" applyNumberFormat="0" applyBorder="0" applyAlignment="0" applyProtection="0">
      <alignment vertical="center"/>
    </xf>
    <xf numFmtId="227" fontId="133" fillId="69" borderId="0" applyNumberFormat="0" applyBorder="0" applyAlignment="0" applyProtection="0">
      <alignment vertical="center"/>
    </xf>
    <xf numFmtId="227" fontId="141" fillId="73" borderId="0" applyNumberFormat="0" applyBorder="0" applyAlignment="0" applyProtection="0">
      <alignment vertical="center"/>
    </xf>
    <xf numFmtId="227" fontId="149" fillId="78" borderId="0" applyNumberFormat="0" applyBorder="0" applyAlignment="0" applyProtection="0">
      <alignment vertical="center"/>
    </xf>
    <xf numFmtId="227" fontId="149" fillId="78" borderId="0" applyNumberFormat="0" applyBorder="0" applyAlignment="0" applyProtection="0">
      <alignment vertical="center"/>
    </xf>
    <xf numFmtId="227" fontId="93" fillId="0" borderId="0"/>
    <xf numFmtId="227" fontId="93" fillId="0" borderId="0"/>
    <xf numFmtId="227" fontId="140" fillId="70" borderId="0" applyNumberFormat="0" applyBorder="0" applyAlignment="0" applyProtection="0">
      <alignment vertical="center"/>
    </xf>
    <xf numFmtId="227" fontId="141" fillId="73" borderId="0" applyNumberFormat="0" applyBorder="0" applyAlignment="0" applyProtection="0">
      <alignment vertical="center"/>
    </xf>
    <xf numFmtId="227" fontId="100" fillId="0" borderId="0">
      <alignment vertical="center"/>
    </xf>
    <xf numFmtId="227" fontId="93" fillId="0" borderId="0"/>
    <xf numFmtId="227" fontId="141" fillId="73" borderId="0" applyNumberFormat="0" applyBorder="0" applyAlignment="0" applyProtection="0">
      <alignment vertical="center"/>
    </xf>
    <xf numFmtId="227" fontId="133" fillId="69" borderId="0" applyNumberFormat="0" applyBorder="0" applyAlignment="0" applyProtection="0">
      <alignment vertical="center"/>
    </xf>
    <xf numFmtId="227" fontId="149" fillId="78" borderId="0" applyNumberFormat="0" applyBorder="0" applyAlignment="0" applyProtection="0">
      <alignment vertical="center"/>
    </xf>
    <xf numFmtId="227" fontId="133" fillId="69" borderId="0" applyNumberFormat="0" applyBorder="0" applyAlignment="0" applyProtection="0">
      <alignment vertical="center"/>
    </xf>
    <xf numFmtId="227" fontId="141" fillId="73" borderId="0" applyNumberFormat="0" applyBorder="0" applyAlignment="0" applyProtection="0">
      <alignment vertical="center"/>
    </xf>
    <xf numFmtId="227" fontId="141" fillId="73" borderId="0" applyNumberFormat="0" applyBorder="0" applyAlignment="0" applyProtection="0">
      <alignment vertical="center"/>
    </xf>
    <xf numFmtId="227" fontId="141" fillId="73" borderId="0" applyNumberFormat="0" applyBorder="0" applyAlignment="0" applyProtection="0">
      <alignment vertical="center"/>
    </xf>
    <xf numFmtId="227" fontId="141" fillId="73" borderId="0" applyNumberFormat="0" applyBorder="0" applyAlignment="0" applyProtection="0">
      <alignment vertical="center"/>
    </xf>
    <xf numFmtId="227" fontId="140" fillId="70" borderId="0" applyNumberFormat="0" applyBorder="0" applyAlignment="0" applyProtection="0">
      <alignment vertical="center"/>
    </xf>
    <xf numFmtId="227" fontId="141" fillId="73" borderId="0" applyNumberFormat="0" applyBorder="0" applyAlignment="0" applyProtection="0">
      <alignment vertical="center"/>
    </xf>
    <xf numFmtId="227" fontId="141" fillId="73" borderId="0" applyNumberFormat="0" applyBorder="0" applyAlignment="0" applyProtection="0">
      <alignment vertical="center"/>
    </xf>
    <xf numFmtId="227" fontId="141" fillId="73" borderId="0" applyNumberFormat="0" applyBorder="0" applyAlignment="0" applyProtection="0">
      <alignment vertical="center"/>
    </xf>
    <xf numFmtId="227" fontId="149" fillId="72" borderId="0" applyNumberFormat="0" applyBorder="0" applyAlignment="0" applyProtection="0">
      <alignment vertical="center"/>
    </xf>
    <xf numFmtId="227" fontId="141" fillId="72" borderId="0" applyNumberFormat="0" applyBorder="0" applyAlignment="0" applyProtection="0">
      <alignment vertical="center"/>
    </xf>
    <xf numFmtId="227" fontId="149" fillId="72" borderId="0" applyNumberFormat="0" applyBorder="0" applyAlignment="0" applyProtection="0">
      <alignment vertical="center"/>
    </xf>
    <xf numFmtId="227" fontId="141" fillId="72" borderId="0" applyNumberFormat="0" applyBorder="0" applyAlignment="0" applyProtection="0">
      <alignment vertical="center"/>
    </xf>
    <xf numFmtId="227" fontId="149" fillId="72" borderId="0" applyNumberFormat="0" applyBorder="0" applyAlignment="0" applyProtection="0">
      <alignment vertical="center"/>
    </xf>
    <xf numFmtId="227" fontId="141" fillId="72" borderId="0" applyNumberFormat="0" applyBorder="0" applyAlignment="0" applyProtection="0">
      <alignment vertical="center"/>
    </xf>
    <xf numFmtId="227" fontId="141" fillId="72" borderId="0" applyNumberFormat="0" applyBorder="0" applyAlignment="0" applyProtection="0">
      <alignment vertical="center"/>
    </xf>
    <xf numFmtId="227" fontId="141" fillId="72" borderId="0" applyNumberFormat="0" applyBorder="0" applyAlignment="0" applyProtection="0">
      <alignment vertical="center"/>
    </xf>
    <xf numFmtId="227" fontId="141" fillId="72" borderId="0" applyNumberFormat="0" applyBorder="0" applyAlignment="0" applyProtection="0">
      <alignment vertical="center"/>
    </xf>
    <xf numFmtId="227" fontId="141" fillId="72" borderId="0" applyNumberFormat="0" applyBorder="0" applyAlignment="0" applyProtection="0">
      <alignment vertical="center"/>
    </xf>
    <xf numFmtId="227" fontId="141" fillId="72" borderId="0" applyNumberFormat="0" applyBorder="0" applyAlignment="0" applyProtection="0">
      <alignment vertical="center"/>
    </xf>
    <xf numFmtId="227" fontId="141" fillId="72" borderId="0" applyNumberFormat="0" applyBorder="0" applyAlignment="0" applyProtection="0">
      <alignment vertical="center"/>
    </xf>
    <xf numFmtId="227" fontId="93" fillId="0" borderId="0"/>
    <xf numFmtId="227" fontId="141" fillId="71"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49" fillId="89" borderId="0" applyNumberFormat="0" applyBorder="0" applyAlignment="0" applyProtection="0">
      <alignment vertical="center"/>
    </xf>
    <xf numFmtId="227" fontId="141" fillId="71" borderId="0" applyNumberFormat="0" applyBorder="0" applyAlignment="0" applyProtection="0">
      <alignment vertical="center"/>
    </xf>
    <xf numFmtId="227" fontId="141" fillId="71" borderId="0" applyNumberFormat="0" applyBorder="0" applyAlignment="0" applyProtection="0">
      <alignment vertical="center"/>
    </xf>
    <xf numFmtId="227" fontId="149" fillId="89" borderId="0" applyNumberFormat="0" applyBorder="0" applyAlignment="0" applyProtection="0">
      <alignment vertical="center"/>
    </xf>
    <xf numFmtId="214" fontId="126" fillId="0" borderId="52" applyFill="0" applyProtection="0">
      <alignment horizontal="right"/>
    </xf>
    <xf numFmtId="227" fontId="141" fillId="71" borderId="0" applyNumberFormat="0" applyBorder="0" applyAlignment="0" applyProtection="0">
      <alignment vertical="center"/>
    </xf>
    <xf numFmtId="227" fontId="141" fillId="71" borderId="0" applyNumberFormat="0" applyBorder="0" applyAlignment="0" applyProtection="0">
      <alignment vertical="center"/>
    </xf>
    <xf numFmtId="227" fontId="141" fillId="71" borderId="0" applyNumberFormat="0" applyBorder="0" applyAlignment="0" applyProtection="0">
      <alignment vertical="center"/>
    </xf>
    <xf numFmtId="227" fontId="141" fillId="71" borderId="0" applyNumberFormat="0" applyBorder="0" applyAlignment="0" applyProtection="0">
      <alignment vertical="center"/>
    </xf>
    <xf numFmtId="227" fontId="140" fillId="70" borderId="0" applyNumberFormat="0" applyBorder="0" applyAlignment="0" applyProtection="0">
      <alignment vertical="center"/>
    </xf>
    <xf numFmtId="227" fontId="141" fillId="71" borderId="0" applyNumberFormat="0" applyBorder="0" applyAlignment="0" applyProtection="0">
      <alignment vertical="center"/>
    </xf>
    <xf numFmtId="227" fontId="122" fillId="0" borderId="0" applyFill="0" applyBorder="0" applyAlignment="0"/>
    <xf numFmtId="227" fontId="141" fillId="71" borderId="0" applyNumberFormat="0" applyBorder="0" applyAlignment="0" applyProtection="0">
      <alignment vertical="center"/>
    </xf>
    <xf numFmtId="227" fontId="141" fillId="71" borderId="0" applyNumberFormat="0" applyBorder="0" applyAlignment="0" applyProtection="0">
      <alignment vertical="center"/>
    </xf>
    <xf numFmtId="200" fontId="126" fillId="0" borderId="0" applyFill="0" applyBorder="0" applyAlignment="0"/>
    <xf numFmtId="227" fontId="141" fillId="71" borderId="0" applyNumberFormat="0" applyBorder="0" applyAlignment="0" applyProtection="0">
      <alignment vertical="center"/>
    </xf>
    <xf numFmtId="227" fontId="140" fillId="70" borderId="0" applyNumberFormat="0" applyBorder="0" applyAlignment="0" applyProtection="0">
      <alignment vertical="center"/>
    </xf>
    <xf numFmtId="227" fontId="141" fillId="71" borderId="0" applyNumberFormat="0" applyBorder="0" applyAlignment="0" applyProtection="0">
      <alignment vertical="center"/>
    </xf>
    <xf numFmtId="227" fontId="149" fillId="84" borderId="0" applyNumberFormat="0" applyBorder="0" applyAlignment="0" applyProtection="0">
      <alignment vertical="center"/>
    </xf>
    <xf numFmtId="227" fontId="140" fillId="70" borderId="0" applyNumberFormat="0" applyBorder="0" applyAlignment="0" applyProtection="0">
      <alignment vertical="center"/>
    </xf>
    <xf numFmtId="227" fontId="149" fillId="84" borderId="0" applyNumberFormat="0" applyBorder="0" applyAlignment="0" applyProtection="0">
      <alignment vertical="center"/>
    </xf>
    <xf numFmtId="227" fontId="149" fillId="71" borderId="0" applyNumberFormat="0" applyBorder="0" applyAlignment="0" applyProtection="0">
      <alignment vertical="center"/>
    </xf>
    <xf numFmtId="227" fontId="149" fillId="71" borderId="0" applyNumberFormat="0" applyBorder="0" applyAlignment="0" applyProtection="0">
      <alignment vertical="center"/>
    </xf>
    <xf numFmtId="227" fontId="140" fillId="70" borderId="0" applyNumberFormat="0" applyBorder="0" applyAlignment="0" applyProtection="0">
      <alignment vertical="center"/>
    </xf>
    <xf numFmtId="227" fontId="149" fillId="73" borderId="0" applyNumberFormat="0" applyBorder="0" applyAlignment="0" applyProtection="0">
      <alignment vertical="center"/>
    </xf>
    <xf numFmtId="215" fontId="182" fillId="0" borderId="0" applyFont="0" applyFill="0" applyBorder="0" applyAlignment="0" applyProtection="0"/>
    <xf numFmtId="227" fontId="149" fillId="73" borderId="0" applyNumberFormat="0" applyBorder="0" applyAlignment="0" applyProtection="0">
      <alignment vertical="center"/>
    </xf>
    <xf numFmtId="227" fontId="149" fillId="80" borderId="0" applyNumberFormat="0" applyBorder="0" applyAlignment="0" applyProtection="0">
      <alignment vertical="center"/>
    </xf>
    <xf numFmtId="227" fontId="140" fillId="70" borderId="0" applyNumberFormat="0" applyBorder="0" applyAlignment="0" applyProtection="0">
      <alignment vertical="center"/>
    </xf>
    <xf numFmtId="227" fontId="149" fillId="72"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16" fontId="126" fillId="0" borderId="0"/>
    <xf numFmtId="227" fontId="149" fillId="72" borderId="0" applyNumberFormat="0" applyBorder="0" applyAlignment="0" applyProtection="0">
      <alignment vertical="center"/>
    </xf>
    <xf numFmtId="227" fontId="149" fillId="85" borderId="0" applyNumberFormat="0" applyBorder="0" applyAlignment="0" applyProtection="0">
      <alignment vertical="center"/>
    </xf>
    <xf numFmtId="227" fontId="106" fillId="0" borderId="0">
      <protection locked="0"/>
    </xf>
    <xf numFmtId="227" fontId="93" fillId="0" borderId="0" applyNumberFormat="0" applyFont="0"/>
    <xf numFmtId="227" fontId="149" fillId="82" borderId="0" applyNumberFormat="0" applyBorder="0" applyAlignment="0" applyProtection="0">
      <alignment vertical="center"/>
    </xf>
    <xf numFmtId="227" fontId="141" fillId="68" borderId="0" applyNumberFormat="0" applyBorder="0" applyAlignment="0" applyProtection="0">
      <alignment vertical="center"/>
    </xf>
    <xf numFmtId="227" fontId="128" fillId="83" borderId="0" applyNumberFormat="0" applyBorder="0" applyAlignment="0" applyProtection="0"/>
    <xf numFmtId="227" fontId="140" fillId="70" borderId="0" applyNumberFormat="0" applyBorder="0" applyAlignment="0" applyProtection="0">
      <alignment vertical="center"/>
    </xf>
    <xf numFmtId="227" fontId="161" fillId="84" borderId="0" applyNumberFormat="0" applyBorder="0" applyAlignment="0" applyProtection="0"/>
    <xf numFmtId="227" fontId="140" fillId="70" borderId="0" applyNumberFormat="0" applyBorder="0" applyAlignment="0" applyProtection="0">
      <alignment vertical="center"/>
    </xf>
    <xf numFmtId="227" fontId="149" fillId="82" borderId="0" applyNumberFormat="0" applyBorder="0" applyAlignment="0" applyProtection="0">
      <alignment vertical="center"/>
    </xf>
    <xf numFmtId="227" fontId="149" fillId="68" borderId="0" applyNumberFormat="0" applyBorder="0" applyAlignment="0" applyProtection="0">
      <alignment vertical="center"/>
    </xf>
    <xf numFmtId="227" fontId="100" fillId="0" borderId="0"/>
    <xf numFmtId="227" fontId="128" fillId="75" borderId="0" applyNumberFormat="0" applyBorder="0" applyAlignment="0" applyProtection="0"/>
    <xf numFmtId="227" fontId="161" fillId="79" borderId="0" applyNumberFormat="0" applyBorder="0" applyAlignment="0" applyProtection="0"/>
    <xf numFmtId="227" fontId="140" fillId="70" borderId="0" applyNumberFormat="0" applyBorder="0" applyAlignment="0" applyProtection="0">
      <alignment vertical="center"/>
    </xf>
    <xf numFmtId="227" fontId="149" fillId="68" borderId="0" applyNumberFormat="0" applyBorder="0" applyAlignment="0" applyProtection="0">
      <alignment vertical="center"/>
    </xf>
    <xf numFmtId="227" fontId="140" fillId="70" borderId="0" applyNumberFormat="0" applyBorder="0" applyAlignment="0" applyProtection="0">
      <alignment vertical="center"/>
    </xf>
    <xf numFmtId="227" fontId="161" fillId="94" borderId="0" applyNumberFormat="0" applyBorder="0" applyAlignment="0" applyProtection="0"/>
    <xf numFmtId="227" fontId="141" fillId="87" borderId="0" applyNumberFormat="0" applyBorder="0" applyAlignment="0" applyProtection="0">
      <alignment vertical="center"/>
    </xf>
    <xf numFmtId="227" fontId="149" fillId="85" borderId="0" applyNumberFormat="0" applyBorder="0" applyAlignment="0" applyProtection="0">
      <alignment vertical="center"/>
    </xf>
    <xf numFmtId="227" fontId="128" fillId="75" borderId="0" applyNumberFormat="0" applyBorder="0" applyAlignment="0" applyProtection="0"/>
    <xf numFmtId="227" fontId="128" fillId="69" borderId="0" applyNumberFormat="0" applyBorder="0" applyAlignment="0" applyProtection="0"/>
    <xf numFmtId="227" fontId="161" fillId="73" borderId="0" applyNumberFormat="0" applyBorder="0" applyAlignment="0" applyProtection="0"/>
    <xf numFmtId="227" fontId="140" fillId="70" borderId="0" applyNumberFormat="0" applyBorder="0" applyAlignment="0" applyProtection="0">
      <alignment vertical="center"/>
    </xf>
    <xf numFmtId="227" fontId="161" fillId="79" borderId="0" applyNumberFormat="0" applyBorder="0" applyAlignment="0" applyProtection="0"/>
    <xf numFmtId="227" fontId="141" fillId="87" borderId="0" applyNumberFormat="0" applyBorder="0" applyAlignment="0" applyProtection="0">
      <alignment vertical="center"/>
    </xf>
    <xf numFmtId="227" fontId="133" fillId="69" borderId="0" applyNumberFormat="0" applyBorder="0" applyAlignment="0" applyProtection="0">
      <alignment vertical="center"/>
    </xf>
    <xf numFmtId="227" fontId="140" fillId="70" borderId="0" applyNumberFormat="0" applyBorder="0" applyAlignment="0" applyProtection="0">
      <alignment vertical="center"/>
    </xf>
    <xf numFmtId="227" fontId="149" fillId="78" borderId="0" applyNumberFormat="0" applyBorder="0" applyAlignment="0" applyProtection="0">
      <alignment vertical="center"/>
    </xf>
    <xf numFmtId="227" fontId="128" fillId="83" borderId="0" applyNumberFormat="0" applyBorder="0" applyAlignment="0" applyProtection="0"/>
    <xf numFmtId="227" fontId="128" fillId="73" borderId="0" applyNumberFormat="0" applyBorder="0" applyAlignment="0" applyProtection="0"/>
    <xf numFmtId="227" fontId="133" fillId="69" borderId="0" applyNumberFormat="0" applyBorder="0" applyAlignment="0" applyProtection="0">
      <alignment vertical="center"/>
    </xf>
    <xf numFmtId="227" fontId="149" fillId="78" borderId="0" applyNumberFormat="0" applyBorder="0" applyAlignment="0" applyProtection="0">
      <alignment vertical="center"/>
    </xf>
    <xf numFmtId="227" fontId="140" fillId="70" borderId="0" applyNumberFormat="0" applyBorder="0" applyAlignment="0" applyProtection="0">
      <alignment vertical="center"/>
    </xf>
    <xf numFmtId="227" fontId="161" fillId="90" borderId="0" applyNumberFormat="0" applyBorder="0" applyAlignment="0" applyProtection="0"/>
    <xf numFmtId="227" fontId="149" fillId="72" borderId="0" applyNumberFormat="0" applyBorder="0" applyAlignment="0" applyProtection="0">
      <alignment vertical="center"/>
    </xf>
    <xf numFmtId="227" fontId="133" fillId="69" borderId="0" applyNumberFormat="0" applyBorder="0" applyAlignment="0" applyProtection="0">
      <alignment vertical="center"/>
    </xf>
    <xf numFmtId="227" fontId="128" fillId="81" borderId="0" applyNumberFormat="0" applyBorder="0" applyAlignment="0" applyProtection="0"/>
    <xf numFmtId="227" fontId="140" fillId="70" borderId="0" applyNumberFormat="0" applyBorder="0" applyAlignment="0" applyProtection="0">
      <alignment vertical="center"/>
    </xf>
    <xf numFmtId="227" fontId="128" fillId="83" borderId="0" applyNumberFormat="0" applyBorder="0" applyAlignment="0" applyProtection="0"/>
    <xf numFmtId="227" fontId="161" fillId="84" borderId="0" applyNumberFormat="0" applyBorder="0" applyAlignment="0" applyProtection="0"/>
    <xf numFmtId="227" fontId="149" fillId="72" borderId="0" applyNumberFormat="0" applyBorder="0" applyAlignment="0" applyProtection="0">
      <alignment vertical="center"/>
    </xf>
    <xf numFmtId="227" fontId="149" fillId="87" borderId="0" applyNumberFormat="0" applyBorder="0" applyAlignment="0" applyProtection="0">
      <alignment vertical="center"/>
    </xf>
    <xf numFmtId="227" fontId="133" fillId="69" borderId="0" applyNumberFormat="0" applyBorder="0" applyAlignment="0" applyProtection="0">
      <alignment vertical="center"/>
    </xf>
    <xf numFmtId="227" fontId="128" fillId="75" borderId="0" applyNumberFormat="0" applyBorder="0" applyAlignment="0" applyProtection="0"/>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28" fillId="71" borderId="0" applyNumberFormat="0" applyBorder="0" applyAlignment="0" applyProtection="0"/>
    <xf numFmtId="227" fontId="161" fillId="71" borderId="0" applyNumberFormat="0" applyBorder="0" applyAlignment="0" applyProtection="0"/>
    <xf numFmtId="227" fontId="140" fillId="70" borderId="0" applyNumberFormat="0" applyBorder="0" applyAlignment="0" applyProtection="0">
      <alignment vertical="center"/>
    </xf>
    <xf numFmtId="227" fontId="149" fillId="87" borderId="0" applyNumberFormat="0" applyBorder="0" applyAlignment="0" applyProtection="0">
      <alignment vertical="center"/>
    </xf>
    <xf numFmtId="227" fontId="161" fillId="89" borderId="0" applyNumberFormat="0" applyBorder="0" applyAlignment="0" applyProtection="0"/>
    <xf numFmtId="227" fontId="133" fillId="69" borderId="0" applyNumberFormat="0" applyBorder="0" applyAlignment="0" applyProtection="0">
      <alignment vertical="center"/>
    </xf>
    <xf numFmtId="41" fontId="166" fillId="0" borderId="0"/>
    <xf numFmtId="227" fontId="147" fillId="0" borderId="0">
      <alignment horizontal="center" wrapText="1"/>
      <protection locked="0"/>
    </xf>
    <xf numFmtId="227" fontId="140" fillId="70" borderId="0" applyNumberFormat="0" applyBorder="0" applyAlignment="0" applyProtection="0">
      <alignment vertical="center"/>
    </xf>
    <xf numFmtId="227" fontId="93" fillId="0" borderId="0"/>
    <xf numFmtId="227" fontId="140" fillId="70" borderId="0" applyNumberFormat="0" applyBorder="0" applyAlignment="0" applyProtection="0">
      <alignment vertical="center"/>
    </xf>
    <xf numFmtId="227" fontId="137" fillId="66" borderId="46" applyNumberFormat="0" applyAlignment="0" applyProtection="0">
      <alignment vertical="center"/>
    </xf>
    <xf numFmtId="227" fontId="93" fillId="0" borderId="0" applyFill="0" applyBorder="0" applyAlignment="0"/>
    <xf numFmtId="227" fontId="140" fillId="70" borderId="0" applyNumberFormat="0" applyBorder="0" applyAlignment="0" applyProtection="0">
      <alignment vertical="center"/>
    </xf>
    <xf numFmtId="201" fontId="126" fillId="0" borderId="0" applyFill="0" applyBorder="0" applyAlignment="0"/>
    <xf numFmtId="217" fontId="126" fillId="0" borderId="0" applyFill="0" applyBorder="0" applyAlignment="0"/>
    <xf numFmtId="218" fontId="126" fillId="0" borderId="0" applyFill="0" applyBorder="0" applyAlignment="0"/>
    <xf numFmtId="202" fontId="126" fillId="0" borderId="0" applyFill="0" applyBorder="0" applyAlignment="0"/>
    <xf numFmtId="201" fontId="126" fillId="0" borderId="0" applyFill="0" applyBorder="0" applyAlignment="0"/>
    <xf numFmtId="227" fontId="154" fillId="73" borderId="41" applyNumberFormat="0" applyAlignment="0" applyProtection="0">
      <alignment vertical="center"/>
    </xf>
    <xf numFmtId="227" fontId="133" fillId="69" borderId="0" applyNumberFormat="0" applyBorder="0" applyAlignment="0" applyProtection="0">
      <alignment vertical="center"/>
    </xf>
    <xf numFmtId="227" fontId="140" fillId="70" borderId="0" applyNumberFormat="0" applyBorder="0" applyAlignment="0" applyProtection="0">
      <alignment vertical="center"/>
    </xf>
    <xf numFmtId="227" fontId="192" fillId="0" borderId="0"/>
    <xf numFmtId="227" fontId="156" fillId="79" borderId="47" applyNumberFormat="0" applyAlignment="0" applyProtection="0">
      <alignment vertical="center"/>
    </xf>
    <xf numFmtId="227" fontId="156" fillId="79" borderId="47" applyNumberFormat="0" applyAlignment="0" applyProtection="0">
      <alignment vertical="center"/>
    </xf>
    <xf numFmtId="227" fontId="193" fillId="0" borderId="32" applyNumberFormat="0" applyFill="0" applyProtection="0">
      <alignment horizontal="center"/>
    </xf>
    <xf numFmtId="227" fontId="133" fillId="69" borderId="0" applyNumberFormat="0" applyBorder="0" applyAlignment="0" applyProtection="0">
      <alignment vertical="center"/>
    </xf>
    <xf numFmtId="227" fontId="140" fillId="70" borderId="0" applyNumberFormat="0" applyBorder="0" applyAlignment="0" applyProtection="0">
      <alignment vertical="center"/>
    </xf>
    <xf numFmtId="227" fontId="194" fillId="0" borderId="0" applyNumberFormat="0" applyFill="0" applyBorder="0" applyAlignment="0" applyProtection="0"/>
    <xf numFmtId="227" fontId="181" fillId="0" borderId="0" applyFill="0" applyBorder="0">
      <alignment horizontal="right"/>
    </xf>
    <xf numFmtId="227" fontId="140" fillId="70" borderId="0" applyNumberFormat="0" applyBorder="0" applyAlignment="0" applyProtection="0">
      <alignment vertical="center"/>
    </xf>
    <xf numFmtId="227" fontId="195" fillId="0" borderId="53"/>
    <xf numFmtId="227" fontId="148" fillId="0" borderId="0" applyFill="0" applyBorder="0">
      <alignment horizontal="right"/>
    </xf>
    <xf numFmtId="227" fontId="153" fillId="0" borderId="44" applyNumberFormat="0" applyFill="0" applyAlignment="0" applyProtection="0">
      <alignment vertical="center"/>
    </xf>
    <xf numFmtId="227" fontId="174" fillId="0" borderId="26">
      <alignment horizontal="center"/>
    </xf>
    <xf numFmtId="227" fontId="137" fillId="73" borderId="46" applyNumberFormat="0" applyAlignment="0" applyProtection="0">
      <alignment vertical="center"/>
    </xf>
    <xf numFmtId="216" fontId="126" fillId="0" borderId="0"/>
    <xf numFmtId="216" fontId="126" fillId="0" borderId="0"/>
    <xf numFmtId="216" fontId="126" fillId="0" borderId="0"/>
    <xf numFmtId="227" fontId="133" fillId="69" borderId="0" applyNumberFormat="0" applyBorder="0" applyAlignment="0" applyProtection="0">
      <alignment vertical="center"/>
    </xf>
    <xf numFmtId="216" fontId="126" fillId="0" borderId="0"/>
    <xf numFmtId="216" fontId="126" fillId="0" borderId="0"/>
    <xf numFmtId="216" fontId="126" fillId="0" borderId="0"/>
    <xf numFmtId="216" fontId="126" fillId="0" borderId="0"/>
    <xf numFmtId="187" fontId="126" fillId="0" borderId="0" applyFont="0" applyFill="0" applyBorder="0" applyAlignment="0" applyProtection="0"/>
    <xf numFmtId="227" fontId="140" fillId="70" borderId="0" applyNumberFormat="0" applyBorder="0" applyAlignment="0" applyProtection="0">
      <alignment vertical="center"/>
    </xf>
    <xf numFmtId="200" fontId="126" fillId="0" borderId="0" applyFont="0" applyFill="0" applyBorder="0" applyAlignment="0" applyProtection="0"/>
    <xf numFmtId="227" fontId="144" fillId="0" borderId="0" applyFont="0" applyFill="0" applyBorder="0" applyAlignment="0" applyProtection="0"/>
    <xf numFmtId="219" fontId="164" fillId="0" borderId="0"/>
    <xf numFmtId="227" fontId="133" fillId="69" borderId="0" applyNumberFormat="0" applyBorder="0" applyAlignment="0" applyProtection="0">
      <alignment vertical="center"/>
    </xf>
    <xf numFmtId="227" fontId="140" fillId="70" borderId="0" applyNumberFormat="0" applyBorder="0" applyAlignment="0" applyProtection="0">
      <alignment vertical="center"/>
    </xf>
    <xf numFmtId="39" fontId="162" fillId="0" borderId="0" applyFont="0" applyFill="0" applyBorder="0" applyAlignment="0" applyProtection="0"/>
    <xf numFmtId="185" fontId="126" fillId="0" borderId="0" applyFont="0" applyFill="0" applyBorder="0" applyAlignment="0" applyProtection="0"/>
    <xf numFmtId="220" fontId="126" fillId="0" borderId="0"/>
    <xf numFmtId="227" fontId="133" fillId="69" borderId="0" applyNumberFormat="0" applyBorder="0" applyAlignment="0" applyProtection="0">
      <alignment vertical="center"/>
    </xf>
    <xf numFmtId="227" fontId="196" fillId="0" borderId="0" applyNumberFormat="0" applyAlignment="0"/>
    <xf numFmtId="221" fontId="182" fillId="0" borderId="0" applyFont="0" applyFill="0" applyBorder="0" applyAlignment="0" applyProtection="0"/>
    <xf numFmtId="201" fontId="126" fillId="0" borderId="0" applyFont="0" applyFill="0" applyBorder="0" applyAlignment="0" applyProtection="0"/>
    <xf numFmtId="25" fontId="162" fillId="0" borderId="0" applyFont="0" applyFill="0" applyBorder="0" applyAlignment="0" applyProtection="0"/>
    <xf numFmtId="222" fontId="172" fillId="0" borderId="0" applyFont="0" applyFill="0" applyBorder="0" applyAlignment="0" applyProtection="0"/>
    <xf numFmtId="223" fontId="172" fillId="0" borderId="0" applyFont="0" applyFill="0" applyBorder="0" applyAlignment="0" applyProtection="0"/>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57" fillId="0" borderId="48" applyNumberFormat="0" applyFill="0" applyAlignment="0" applyProtection="0">
      <alignment vertical="center"/>
    </xf>
    <xf numFmtId="224" fontId="162" fillId="0" borderId="0" applyFont="0" applyFill="0" applyBorder="0" applyAlignment="0" applyProtection="0"/>
    <xf numFmtId="225" fontId="93" fillId="0" borderId="0" applyFont="0" applyFill="0" applyBorder="0" applyAlignment="0" applyProtection="0"/>
    <xf numFmtId="227" fontId="133" fillId="69" borderId="0" applyNumberFormat="0" applyBorder="0" applyAlignment="0" applyProtection="0">
      <alignment vertical="center"/>
    </xf>
    <xf numFmtId="15" fontId="182" fillId="0" borderId="0"/>
    <xf numFmtId="227" fontId="133" fillId="69" borderId="0" applyNumberFormat="0" applyBorder="0" applyAlignment="0" applyProtection="0">
      <alignment vertical="center"/>
    </xf>
    <xf numFmtId="226" fontId="164" fillId="0" borderId="0"/>
    <xf numFmtId="227" fontId="197" fillId="0" borderId="0" applyNumberFormat="0" applyFill="0" applyBorder="0" applyAlignment="0" applyProtection="0"/>
    <xf numFmtId="200" fontId="126" fillId="0" borderId="0" applyFill="0" applyBorder="0" applyAlignment="0"/>
    <xf numFmtId="201" fontId="126" fillId="0" borderId="0" applyFill="0" applyBorder="0" applyAlignment="0"/>
    <xf numFmtId="227" fontId="140" fillId="70" borderId="0" applyNumberFormat="0" applyBorder="0" applyAlignment="0" applyProtection="0">
      <alignment vertical="center"/>
    </xf>
    <xf numFmtId="200" fontId="126" fillId="0" borderId="0" applyFill="0" applyBorder="0" applyAlignment="0"/>
    <xf numFmtId="202" fontId="126" fillId="0" borderId="0" applyFill="0" applyBorder="0" applyAlignment="0"/>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01" fontId="126" fillId="0" borderId="0" applyFill="0" applyBorder="0" applyAlignment="0"/>
    <xf numFmtId="227" fontId="133" fillId="69" borderId="0" applyNumberFormat="0" applyBorder="0" applyAlignment="0" applyProtection="0">
      <alignment vertical="center"/>
    </xf>
    <xf numFmtId="227" fontId="140" fillId="70" borderId="0" applyNumberFormat="0" applyBorder="0" applyAlignment="0" applyProtection="0">
      <alignment vertical="center"/>
    </xf>
    <xf numFmtId="227" fontId="198" fillId="0" borderId="0" applyNumberFormat="0" applyAlignment="0">
      <alignment horizontal="left"/>
    </xf>
    <xf numFmtId="227" fontId="133" fillId="69" borderId="0" applyNumberFormat="0" applyBorder="0" applyAlignment="0" applyProtection="0">
      <alignment vertical="center"/>
    </xf>
    <xf numFmtId="227" fontId="138" fillId="95" borderId="39"/>
    <xf numFmtId="227" fontId="164" fillId="0" borderId="0" applyFont="0" applyFill="0" applyBorder="0" applyAlignment="0" applyProtection="0"/>
    <xf numFmtId="227" fontId="150" fillId="0" borderId="0" applyNumberFormat="0" applyFill="0" applyBorder="0" applyAlignment="0" applyProtection="0">
      <alignment vertical="center"/>
    </xf>
    <xf numFmtId="227" fontId="140" fillId="70" borderId="0" applyNumberFormat="0" applyBorder="0" applyAlignment="0" applyProtection="0">
      <alignment vertical="center"/>
    </xf>
    <xf numFmtId="227" fontId="150" fillId="0" borderId="0" applyNumberFormat="0" applyFill="0" applyBorder="0" applyAlignment="0" applyProtection="0">
      <alignment vertical="center"/>
    </xf>
    <xf numFmtId="227" fontId="133" fillId="69" borderId="0" applyNumberFormat="0" applyBorder="0" applyAlignment="0" applyProtection="0">
      <alignment vertical="center"/>
    </xf>
    <xf numFmtId="227" fontId="140" fillId="70" borderId="0" applyNumberFormat="0" applyBorder="0" applyAlignment="0" applyProtection="0">
      <alignment vertical="center"/>
    </xf>
    <xf numFmtId="227" fontId="126" fillId="0" borderId="0"/>
    <xf numFmtId="227" fontId="93" fillId="0" borderId="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93" fillId="0" borderId="0"/>
    <xf numFmtId="227" fontId="133" fillId="69" borderId="0" applyNumberFormat="0" applyBorder="0" applyAlignment="0" applyProtection="0">
      <alignment vertical="center"/>
    </xf>
    <xf numFmtId="38" fontId="138" fillId="73" borderId="0" applyNumberFormat="0" applyBorder="0" applyAlignment="0" applyProtection="0"/>
    <xf numFmtId="227" fontId="141" fillId="72" borderId="0" applyNumberFormat="0" applyBorder="0" applyAlignment="0" applyProtection="0">
      <alignment vertical="center"/>
    </xf>
    <xf numFmtId="227" fontId="168" fillId="0" borderId="54" applyNumberFormat="0" applyAlignment="0" applyProtection="0">
      <alignment horizontal="left" vertical="center"/>
    </xf>
    <xf numFmtId="227" fontId="103" fillId="0" borderId="0" applyNumberFormat="0" applyFill="0"/>
    <xf numFmtId="227" fontId="100" fillId="75" borderId="42" applyNumberFormat="0" applyFont="0" applyAlignment="0" applyProtection="0">
      <alignment vertical="center"/>
    </xf>
    <xf numFmtId="227" fontId="154" fillId="66" borderId="41" applyNumberFormat="0" applyAlignment="0" applyProtection="0">
      <alignment vertical="center"/>
    </xf>
    <xf numFmtId="227" fontId="146" fillId="0" borderId="43" applyNumberFormat="0" applyFill="0" applyAlignment="0" applyProtection="0">
      <alignment vertical="center"/>
    </xf>
    <xf numFmtId="227" fontId="154" fillId="66" borderId="41" applyNumberFormat="0" applyAlignment="0" applyProtection="0">
      <alignment vertical="center"/>
    </xf>
    <xf numFmtId="227" fontId="100" fillId="0" borderId="0">
      <alignment vertical="center"/>
    </xf>
    <xf numFmtId="227" fontId="146" fillId="0" borderId="43" applyNumberFormat="0" applyFill="0" applyAlignment="0" applyProtection="0">
      <alignment vertical="center"/>
    </xf>
    <xf numFmtId="227" fontId="153" fillId="0" borderId="44" applyNumberFormat="0" applyFill="0" applyAlignment="0" applyProtection="0">
      <alignment vertical="center"/>
    </xf>
    <xf numFmtId="227" fontId="133" fillId="69" borderId="0" applyNumberFormat="0" applyBorder="0" applyAlignment="0" applyProtection="0">
      <alignment vertical="center"/>
    </xf>
    <xf numFmtId="227" fontId="153" fillId="0" borderId="44" applyNumberFormat="0" applyFill="0" applyAlignment="0" applyProtection="0">
      <alignment vertical="center"/>
    </xf>
    <xf numFmtId="227" fontId="151" fillId="0" borderId="45" applyNumberFormat="0" applyFill="0" applyAlignment="0" applyProtection="0">
      <alignment vertical="center"/>
    </xf>
    <xf numFmtId="227" fontId="151" fillId="0" borderId="0" applyNumberFormat="0" applyFill="0" applyBorder="0" applyAlignment="0" applyProtection="0">
      <alignment vertical="center"/>
    </xf>
    <xf numFmtId="227" fontId="133" fillId="69" borderId="0" applyNumberFormat="0" applyBorder="0" applyAlignment="0" applyProtection="0">
      <alignment vertical="center"/>
    </xf>
    <xf numFmtId="227" fontId="174" fillId="0" borderId="40" applyNumberFormat="0">
      <alignment horizontal="right" wrapText="1"/>
    </xf>
    <xf numFmtId="227" fontId="140" fillId="70" borderId="0" applyNumberFormat="0" applyBorder="0" applyAlignment="0" applyProtection="0">
      <alignment vertical="center"/>
    </xf>
    <xf numFmtId="227" fontId="176" fillId="0" borderId="0" applyNumberFormat="0" applyFill="0" applyBorder="0" applyAlignment="0" applyProtection="0">
      <alignment vertical="top"/>
      <protection locked="0"/>
    </xf>
    <xf numFmtId="227" fontId="93" fillId="0" borderId="0" applyNumberFormat="0" applyFill="0" applyBorder="0" applyAlignment="0" applyProtection="0">
      <alignment vertical="top"/>
      <protection locked="0"/>
    </xf>
    <xf numFmtId="227" fontId="145" fillId="71" borderId="41" applyNumberFormat="0" applyAlignment="0" applyProtection="0">
      <alignment vertical="center"/>
    </xf>
    <xf numFmtId="227" fontId="140" fillId="70" borderId="0" applyNumberFormat="0" applyBorder="0" applyAlignment="0" applyProtection="0">
      <alignment vertical="center"/>
    </xf>
    <xf numFmtId="10" fontId="138" fillId="75" borderId="39" applyNumberFormat="0" applyBorder="0" applyAlignment="0" applyProtection="0"/>
    <xf numFmtId="227" fontId="133" fillId="69" borderId="0" applyNumberFormat="0" applyBorder="0" applyAlignment="0" applyProtection="0">
      <alignment vertical="center"/>
    </xf>
    <xf numFmtId="227" fontId="145" fillId="71" borderId="41" applyNumberFormat="0" applyAlignment="0" applyProtection="0">
      <alignment vertical="center"/>
    </xf>
    <xf numFmtId="199" fontId="177" fillId="96" borderId="0"/>
    <xf numFmtId="227" fontId="145" fillId="71" borderId="41" applyNumberFormat="0" applyAlignment="0" applyProtection="0">
      <alignment vertical="center"/>
    </xf>
    <xf numFmtId="38" fontId="179" fillId="0" borderId="0"/>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38" fontId="178" fillId="0" borderId="0"/>
    <xf numFmtId="38" fontId="180" fillId="0" borderId="0"/>
    <xf numFmtId="38" fontId="181" fillId="0" borderId="0"/>
    <xf numFmtId="227" fontId="140" fillId="70" borderId="0" applyNumberFormat="0" applyBorder="0" applyAlignment="0" applyProtection="0">
      <alignment vertical="center"/>
    </xf>
    <xf numFmtId="227" fontId="166" fillId="0" borderId="0"/>
    <xf numFmtId="227" fontId="166" fillId="0" borderId="0"/>
    <xf numFmtId="227" fontId="148" fillId="0" borderId="0" applyFont="0" applyFill="0">
      <alignment horizontal="fill"/>
    </xf>
    <xf numFmtId="227" fontId="133" fillId="69" borderId="0" applyNumberFormat="0" applyBorder="0" applyAlignment="0" applyProtection="0">
      <alignment vertical="center"/>
    </xf>
    <xf numFmtId="200" fontId="126" fillId="0" borderId="0" applyFill="0" applyBorder="0" applyAlignment="0"/>
    <xf numFmtId="201" fontId="126" fillId="0" borderId="0" applyFill="0" applyBorder="0" applyAlignment="0"/>
    <xf numFmtId="200" fontId="126" fillId="0" borderId="0" applyFill="0" applyBorder="0" applyAlignment="0"/>
    <xf numFmtId="227" fontId="145" fillId="71" borderId="41" applyNumberFormat="0" applyAlignment="0" applyProtection="0">
      <alignment vertical="center"/>
    </xf>
    <xf numFmtId="202" fontId="126" fillId="0" borderId="0" applyFill="0" applyBorder="0" applyAlignment="0"/>
    <xf numFmtId="201" fontId="126" fillId="0" borderId="0" applyFill="0" applyBorder="0" applyAlignment="0"/>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57" fillId="0" borderId="48" applyNumberFormat="0" applyFill="0" applyAlignment="0" applyProtection="0">
      <alignment vertical="center"/>
    </xf>
    <xf numFmtId="199" fontId="183" fillId="97" borderId="0"/>
    <xf numFmtId="227" fontId="133" fillId="69" borderId="0" applyNumberFormat="0" applyBorder="0" applyAlignment="0" applyProtection="0">
      <alignment vertical="center"/>
    </xf>
    <xf numFmtId="38" fontId="182" fillId="0" borderId="0" applyFont="0" applyFill="0" applyBorder="0" applyAlignment="0" applyProtection="0"/>
    <xf numFmtId="203" fontId="126" fillId="0" borderId="0" applyFont="0" applyFill="0" applyBorder="0" applyAlignment="0" applyProtection="0"/>
    <xf numFmtId="227" fontId="126" fillId="0" borderId="0" applyFont="0" applyFill="0" applyBorder="0" applyAlignment="0" applyProtection="0"/>
    <xf numFmtId="204" fontId="93" fillId="0" borderId="0" applyFont="0" applyFill="0" applyBorder="0" applyAlignment="0" applyProtection="0"/>
    <xf numFmtId="198" fontId="93" fillId="0" borderId="0" applyFont="0" applyFill="0" applyBorder="0" applyAlignment="0" applyProtection="0"/>
    <xf numFmtId="203" fontId="126" fillId="0" borderId="0" applyFont="0" applyFill="0" applyBorder="0" applyAlignment="0" applyProtection="0"/>
    <xf numFmtId="227" fontId="100" fillId="0" borderId="0">
      <alignment vertical="center"/>
    </xf>
    <xf numFmtId="227" fontId="134" fillId="80" borderId="0" applyNumberFormat="0" applyBorder="0" applyAlignment="0" applyProtection="0">
      <alignment vertical="center"/>
    </xf>
    <xf numFmtId="227" fontId="164" fillId="0" borderId="0"/>
    <xf numFmtId="227" fontId="182" fillId="0" borderId="0"/>
    <xf numFmtId="227" fontId="93" fillId="75" borderId="42" applyNumberFormat="0" applyFont="0" applyAlignment="0" applyProtection="0">
      <alignment vertical="center"/>
    </xf>
    <xf numFmtId="227" fontId="140" fillId="70" borderId="0" applyNumberFormat="0" applyBorder="0" applyAlignment="0" applyProtection="0">
      <alignment vertical="center"/>
    </xf>
    <xf numFmtId="185" fontId="126" fillId="0" borderId="0" applyFont="0" applyFill="0" applyBorder="0" applyAlignment="0" applyProtection="0"/>
    <xf numFmtId="227" fontId="133" fillId="69" borderId="0" applyNumberFormat="0" applyBorder="0" applyAlignment="0" applyProtection="0">
      <alignment vertical="center"/>
    </xf>
    <xf numFmtId="187" fontId="126" fillId="0" borderId="0" applyFont="0" applyFill="0" applyBorder="0" applyAlignment="0" applyProtection="0"/>
    <xf numFmtId="227" fontId="133" fillId="69" borderId="0" applyNumberFormat="0" applyBorder="0" applyAlignment="0" applyProtection="0">
      <alignment vertical="center"/>
    </xf>
    <xf numFmtId="227" fontId="140" fillId="70" borderId="0" applyNumberFormat="0" applyBorder="0" applyAlignment="0" applyProtection="0">
      <alignment vertical="center"/>
    </xf>
    <xf numFmtId="227" fontId="137" fillId="73" borderId="46" applyNumberFormat="0" applyAlignment="0" applyProtection="0">
      <alignment vertical="center"/>
    </xf>
    <xf numFmtId="227" fontId="140" fillId="70" borderId="0" applyNumberFormat="0" applyBorder="0" applyAlignment="0" applyProtection="0">
      <alignment vertical="center"/>
    </xf>
    <xf numFmtId="227" fontId="137" fillId="73" borderId="46" applyNumberFormat="0" applyAlignment="0" applyProtection="0">
      <alignment vertical="center"/>
    </xf>
    <xf numFmtId="227" fontId="133" fillId="69" borderId="0" applyNumberFormat="0" applyBorder="0" applyAlignment="0" applyProtection="0">
      <alignment vertical="center"/>
    </xf>
    <xf numFmtId="10" fontId="164" fillId="0" borderId="0" applyFont="0" applyFill="0" applyBorder="0" applyAlignment="0" applyProtection="0"/>
    <xf numFmtId="227" fontId="133" fillId="69" borderId="0" applyNumberFormat="0" applyBorder="0" applyAlignment="0" applyProtection="0">
      <alignment vertical="center"/>
    </xf>
    <xf numFmtId="194" fontId="126" fillId="0" borderId="0" applyFont="0" applyFill="0" applyBorder="0" applyAlignment="0" applyProtection="0"/>
    <xf numFmtId="227" fontId="140" fillId="70" borderId="0" applyNumberFormat="0" applyBorder="0" applyAlignment="0" applyProtection="0">
      <alignment vertical="center"/>
    </xf>
    <xf numFmtId="227" fontId="136" fillId="0" borderId="0" applyNumberFormat="0" applyFill="0" applyBorder="0" applyAlignment="0" applyProtection="0">
      <alignment vertical="center"/>
    </xf>
    <xf numFmtId="228" fontId="126" fillId="0" borderId="0" applyFont="0" applyFill="0" applyBorder="0" applyAlignment="0" applyProtection="0"/>
    <xf numFmtId="10" fontId="126" fillId="0" borderId="0" applyFont="0" applyFill="0" applyBorder="0" applyAlignment="0" applyProtection="0"/>
    <xf numFmtId="9" fontId="162" fillId="0" borderId="0" applyFont="0" applyFill="0" applyBorder="0" applyAlignment="0" applyProtection="0"/>
    <xf numFmtId="227" fontId="133" fillId="69" borderId="0" applyNumberFormat="0" applyBorder="0" applyAlignment="0" applyProtection="0">
      <alignment vertical="center"/>
    </xf>
    <xf numFmtId="227" fontId="140" fillId="70" borderId="0" applyNumberFormat="0" applyBorder="0" applyAlignment="0" applyProtection="0">
      <alignment vertical="center"/>
    </xf>
    <xf numFmtId="9" fontId="106" fillId="0" borderId="0" applyFont="0" applyFill="0" applyBorder="0" applyAlignment="0" applyProtection="0"/>
    <xf numFmtId="227" fontId="133" fillId="69" borderId="0" applyNumberFormat="0" applyBorder="0" applyAlignment="0" applyProtection="0">
      <alignment vertical="center"/>
    </xf>
    <xf numFmtId="13" fontId="126" fillId="0" borderId="0" applyFont="0" applyFill="0" applyProtection="0"/>
    <xf numFmtId="201" fontId="126" fillId="0" borderId="0" applyFill="0" applyBorder="0" applyAlignment="0"/>
    <xf numFmtId="201" fontId="126" fillId="0" borderId="0" applyFill="0" applyBorder="0" applyAlignment="0"/>
    <xf numFmtId="225" fontId="199" fillId="0" borderId="0"/>
    <xf numFmtId="227" fontId="182" fillId="0" borderId="0" applyNumberFormat="0" applyFont="0" applyFill="0" applyBorder="0" applyAlignment="0" applyProtection="0">
      <alignment horizontal="left"/>
    </xf>
    <xf numFmtId="15" fontId="182" fillId="0" borderId="0" applyFont="0" applyFill="0" applyBorder="0" applyAlignment="0" applyProtection="0"/>
    <xf numFmtId="4" fontId="182" fillId="0" borderId="0" applyFont="0" applyFill="0" applyBorder="0" applyAlignment="0" applyProtection="0"/>
    <xf numFmtId="227" fontId="194" fillId="0" borderId="53">
      <alignment horizontal="center"/>
    </xf>
    <xf numFmtId="3" fontId="182" fillId="0" borderId="0" applyFont="0" applyFill="0" applyBorder="0" applyAlignment="0" applyProtection="0"/>
    <xf numFmtId="227" fontId="182" fillId="98" borderId="0" applyNumberFormat="0" applyFont="0" applyBorder="0" applyAlignment="0" applyProtection="0"/>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186" fontId="93" fillId="0" borderId="0" applyNumberFormat="0" applyFill="0" applyBorder="0" applyAlignment="0" applyProtection="0">
      <alignment horizontal="left"/>
    </xf>
    <xf numFmtId="227" fontId="194" fillId="0" borderId="0" applyNumberFormat="0" applyFill="0" applyBorder="0" applyAlignment="0" applyProtection="0"/>
    <xf numFmtId="227" fontId="200" fillId="90" borderId="0" applyNumberFormat="0"/>
    <xf numFmtId="229" fontId="135" fillId="0" borderId="28">
      <alignment horizontal="justify" vertical="top" wrapText="1"/>
    </xf>
    <xf numFmtId="227" fontId="184" fillId="91" borderId="27">
      <protection locked="0"/>
    </xf>
    <xf numFmtId="227" fontId="175" fillId="0" borderId="0"/>
    <xf numFmtId="227" fontId="126" fillId="75" borderId="42" applyNumberFormat="0" applyFont="0" applyAlignment="0" applyProtection="0">
      <alignment vertical="center"/>
    </xf>
    <xf numFmtId="227" fontId="100" fillId="0" borderId="0">
      <alignment vertical="center"/>
    </xf>
    <xf numFmtId="227" fontId="100" fillId="0" borderId="0">
      <alignment vertical="center"/>
    </xf>
    <xf numFmtId="227" fontId="201" fillId="0" borderId="39">
      <alignment horizontal="center"/>
    </xf>
    <xf numFmtId="227" fontId="201" fillId="0" borderId="0">
      <alignment horizontal="center" vertical="center"/>
    </xf>
    <xf numFmtId="227" fontId="195" fillId="0" borderId="0"/>
    <xf numFmtId="40" fontId="202" fillId="0" borderId="0" applyBorder="0">
      <alignment horizontal="right"/>
    </xf>
    <xf numFmtId="227" fontId="133" fillId="69" borderId="0" applyNumberFormat="0" applyBorder="0" applyAlignment="0" applyProtection="0">
      <alignment vertical="center"/>
    </xf>
    <xf numFmtId="227" fontId="184" fillId="91" borderId="27">
      <protection locked="0"/>
    </xf>
    <xf numFmtId="227" fontId="184" fillId="91" borderId="27">
      <protection locked="0"/>
    </xf>
    <xf numFmtId="227" fontId="140" fillId="70" borderId="0" applyNumberFormat="0" applyBorder="0" applyAlignment="0" applyProtection="0">
      <alignment vertical="center"/>
    </xf>
    <xf numFmtId="49" fontId="135" fillId="0" borderId="0" applyFill="0" applyBorder="0" applyAlignment="0"/>
    <xf numFmtId="230" fontId="135" fillId="0" borderId="0" applyFill="0" applyBorder="0" applyAlignment="0"/>
    <xf numFmtId="227" fontId="140" fillId="70" borderId="0" applyNumberFormat="0" applyBorder="0" applyAlignment="0" applyProtection="0">
      <alignment vertical="center"/>
    </xf>
    <xf numFmtId="188" fontId="126" fillId="0" borderId="0" applyFill="0" applyBorder="0" applyAlignment="0"/>
    <xf numFmtId="227" fontId="190" fillId="0" borderId="0" applyNumberFormat="0" applyFill="0" applyBorder="0" applyAlignment="0" applyProtection="0"/>
    <xf numFmtId="231" fontId="126" fillId="0" borderId="0" applyFont="0" applyFill="0" applyBorder="0" applyAlignment="0" applyProtection="0"/>
    <xf numFmtId="227" fontId="136" fillId="0" borderId="0" applyNumberFormat="0" applyFill="0" applyBorder="0" applyAlignment="0" applyProtection="0">
      <alignment vertical="center"/>
    </xf>
    <xf numFmtId="227" fontId="140" fillId="70" borderId="0" applyNumberFormat="0" applyBorder="0" applyAlignment="0" applyProtection="0">
      <alignment vertical="center"/>
    </xf>
    <xf numFmtId="227" fontId="136" fillId="0" borderId="0" applyNumberFormat="0" applyFill="0" applyBorder="0" applyAlignment="0" applyProtection="0">
      <alignment vertical="center"/>
    </xf>
    <xf numFmtId="227" fontId="158" fillId="0" borderId="49" applyNumberFormat="0" applyFill="0" applyAlignment="0" applyProtection="0">
      <alignment vertical="center"/>
    </xf>
    <xf numFmtId="9" fontId="203" fillId="0" borderId="0" applyNumberFormat="0" applyFill="0" applyBorder="0" applyAlignment="0">
      <protection locked="0"/>
    </xf>
    <xf numFmtId="227" fontId="142" fillId="0" borderId="0" applyNumberFormat="0" applyFill="0" applyBorder="0" applyAlignment="0" applyProtection="0">
      <alignment vertical="center"/>
    </xf>
    <xf numFmtId="227" fontId="137" fillId="66" borderId="46" applyNumberFormat="0" applyAlignment="0" applyProtection="0">
      <alignment vertical="center"/>
    </xf>
    <xf numFmtId="227" fontId="133" fillId="69" borderId="0" applyNumberFormat="0" applyBorder="0" applyAlignment="0" applyProtection="0">
      <alignment vertical="center"/>
    </xf>
    <xf numFmtId="227" fontId="142" fillId="0" borderId="0" applyNumberFormat="0" applyFill="0" applyBorder="0" applyAlignment="0" applyProtection="0">
      <alignment vertical="center"/>
    </xf>
    <xf numFmtId="9" fontId="93" fillId="0" borderId="0" applyFont="0" applyFill="0" applyBorder="0" applyAlignment="0" applyProtection="0"/>
    <xf numFmtId="9" fontId="93" fillId="0" borderId="0" applyFont="0" applyFill="0" applyBorder="0" applyAlignment="0" applyProtection="0"/>
    <xf numFmtId="9" fontId="100" fillId="0" borderId="0" applyFont="0" applyFill="0" applyBorder="0" applyAlignment="0" applyProtection="0">
      <alignment vertical="center"/>
    </xf>
    <xf numFmtId="9" fontId="93" fillId="0" borderId="0" applyFont="0" applyFill="0" applyBorder="0" applyAlignment="0" applyProtection="0"/>
    <xf numFmtId="9" fontId="93" fillId="0" borderId="0" applyFont="0" applyFill="0" applyBorder="0" applyAlignment="0" applyProtection="0"/>
    <xf numFmtId="232" fontId="126" fillId="0" borderId="0" applyFont="0" applyFill="0" applyBorder="0" applyAlignment="0" applyProtection="0"/>
    <xf numFmtId="227" fontId="133" fillId="69" borderId="0" applyNumberFormat="0" applyBorder="0" applyAlignment="0" applyProtection="0">
      <alignment vertical="center"/>
    </xf>
    <xf numFmtId="227" fontId="126" fillId="0" borderId="28" applyNumberFormat="0" applyFill="0" applyProtection="0">
      <alignment horizontal="right"/>
    </xf>
    <xf numFmtId="227" fontId="133" fillId="69" borderId="0" applyNumberFormat="0" applyBorder="0" applyAlignment="0" applyProtection="0">
      <alignment vertical="center"/>
    </xf>
    <xf numFmtId="227" fontId="146" fillId="0" borderId="43" applyNumberFormat="0" applyFill="0" applyAlignment="0" applyProtection="0">
      <alignment vertical="center"/>
    </xf>
    <xf numFmtId="227" fontId="143" fillId="0" borderId="51" applyNumberFormat="0" applyFill="0" applyAlignment="0" applyProtection="0">
      <alignment vertical="center"/>
    </xf>
    <xf numFmtId="227" fontId="143" fillId="0" borderId="51" applyNumberFormat="0" applyFill="0" applyAlignment="0" applyProtection="0">
      <alignment vertical="center"/>
    </xf>
    <xf numFmtId="227" fontId="143" fillId="0" borderId="51" applyNumberFormat="0" applyFill="0" applyAlignment="0" applyProtection="0">
      <alignment vertical="center"/>
    </xf>
    <xf numFmtId="227" fontId="143" fillId="0" borderId="51" applyNumberFormat="0" applyFill="0" applyAlignment="0" applyProtection="0">
      <alignment vertical="center"/>
    </xf>
    <xf numFmtId="227" fontId="133" fillId="69" borderId="0" applyNumberFormat="0" applyBorder="0" applyAlignment="0" applyProtection="0">
      <alignment vertical="center"/>
    </xf>
    <xf numFmtId="227" fontId="143" fillId="0" borderId="51" applyNumberFormat="0" applyFill="0" applyAlignment="0" applyProtection="0">
      <alignment vertical="center"/>
    </xf>
    <xf numFmtId="227" fontId="140" fillId="70" borderId="0" applyNumberFormat="0" applyBorder="0" applyAlignment="0" applyProtection="0">
      <alignment vertical="center"/>
    </xf>
    <xf numFmtId="227" fontId="143" fillId="0" borderId="51" applyNumberFormat="0" applyFill="0" applyAlignment="0" applyProtection="0">
      <alignment vertical="center"/>
    </xf>
    <xf numFmtId="227" fontId="149" fillId="72" borderId="0" applyNumberFormat="0" applyBorder="0" applyAlignment="0" applyProtection="0">
      <alignment vertical="center"/>
    </xf>
    <xf numFmtId="227" fontId="133" fillId="69" borderId="0" applyNumberFormat="0" applyBorder="0" applyAlignment="0" applyProtection="0">
      <alignment vertical="center"/>
    </xf>
    <xf numFmtId="227" fontId="140" fillId="70" borderId="0" applyNumberFormat="0" applyBorder="0" applyAlignment="0" applyProtection="0">
      <alignment vertical="center"/>
    </xf>
    <xf numFmtId="227" fontId="146" fillId="0" borderId="43" applyNumberFormat="0" applyFill="0" applyAlignment="0" applyProtection="0">
      <alignment vertical="center"/>
    </xf>
    <xf numFmtId="227" fontId="93" fillId="0" borderId="0">
      <alignment vertical="center"/>
    </xf>
    <xf numFmtId="227" fontId="165" fillId="0" borderId="0" applyNumberFormat="0" applyFill="0" applyBorder="0" applyAlignment="0" applyProtection="0">
      <alignment vertical="center"/>
    </xf>
    <xf numFmtId="227" fontId="136" fillId="0" borderId="0" applyNumberFormat="0" applyFill="0" applyBorder="0" applyAlignment="0" applyProtection="0">
      <alignment vertical="center"/>
    </xf>
    <xf numFmtId="227" fontId="155" fillId="0" borderId="44" applyNumberFormat="0" applyFill="0" applyAlignment="0" applyProtection="0">
      <alignment vertical="center"/>
    </xf>
    <xf numFmtId="227" fontId="133" fillId="69" borderId="0" applyNumberFormat="0" applyBorder="0" applyAlignment="0" applyProtection="0">
      <alignment vertical="center"/>
    </xf>
    <xf numFmtId="227" fontId="155" fillId="0" borderId="44" applyNumberFormat="0" applyFill="0" applyAlignment="0" applyProtection="0">
      <alignment vertical="center"/>
    </xf>
    <xf numFmtId="227" fontId="140" fillId="70" borderId="0" applyNumberFormat="0" applyBorder="0" applyAlignment="0" applyProtection="0">
      <alignment vertical="center"/>
    </xf>
    <xf numFmtId="227" fontId="155" fillId="0" borderId="44" applyNumberFormat="0" applyFill="0" applyAlignment="0" applyProtection="0">
      <alignment vertical="center"/>
    </xf>
    <xf numFmtId="227" fontId="155" fillId="0" borderId="44" applyNumberFormat="0" applyFill="0" applyAlignment="0" applyProtection="0">
      <alignment vertical="center"/>
    </xf>
    <xf numFmtId="227" fontId="140" fillId="70" borderId="0" applyNumberFormat="0" applyBorder="0" applyAlignment="0" applyProtection="0">
      <alignment vertical="center"/>
    </xf>
    <xf numFmtId="227" fontId="155" fillId="0" borderId="44" applyNumberFormat="0" applyFill="0" applyAlignment="0" applyProtection="0">
      <alignment vertical="center"/>
    </xf>
    <xf numFmtId="227" fontId="155" fillId="0" borderId="44" applyNumberFormat="0" applyFill="0" applyAlignment="0" applyProtection="0">
      <alignment vertical="center"/>
    </xf>
    <xf numFmtId="227" fontId="155" fillId="0" borderId="44" applyNumberFormat="0" applyFill="0" applyAlignment="0" applyProtection="0">
      <alignment vertical="center"/>
    </xf>
    <xf numFmtId="227" fontId="155" fillId="0" borderId="44" applyNumberFormat="0" applyFill="0" applyAlignment="0" applyProtection="0">
      <alignment vertical="center"/>
    </xf>
    <xf numFmtId="227" fontId="149" fillId="87" borderId="0" applyNumberFormat="0" applyBorder="0" applyAlignment="0" applyProtection="0">
      <alignment vertical="center"/>
    </xf>
    <xf numFmtId="227" fontId="153" fillId="0" borderId="44" applyNumberFormat="0" applyFill="0" applyAlignment="0" applyProtection="0">
      <alignment vertical="center"/>
    </xf>
    <xf numFmtId="227" fontId="151" fillId="0" borderId="45" applyNumberFormat="0" applyFill="0" applyAlignment="0" applyProtection="0">
      <alignment vertical="center"/>
    </xf>
    <xf numFmtId="227" fontId="133" fillId="69" borderId="0" applyNumberFormat="0" applyBorder="0" applyAlignment="0" applyProtection="0">
      <alignment vertical="center"/>
    </xf>
    <xf numFmtId="227" fontId="160" fillId="0" borderId="55" applyNumberFormat="0" applyFill="0" applyAlignment="0" applyProtection="0">
      <alignment vertical="center"/>
    </xf>
    <xf numFmtId="227" fontId="133" fillId="69" borderId="0" applyNumberFormat="0" applyBorder="0" applyAlignment="0" applyProtection="0">
      <alignment vertical="center"/>
    </xf>
    <xf numFmtId="227" fontId="160" fillId="0" borderId="55" applyNumberFormat="0" applyFill="0" applyAlignment="0" applyProtection="0">
      <alignment vertical="center"/>
    </xf>
    <xf numFmtId="227" fontId="151" fillId="0" borderId="45" applyNumberFormat="0" applyFill="0" applyAlignment="0" applyProtection="0">
      <alignment vertical="center"/>
    </xf>
    <xf numFmtId="227" fontId="204" fillId="0" borderId="0" applyNumberFormat="0" applyFill="0" applyBorder="0" applyAlignment="0" applyProtection="0"/>
    <xf numFmtId="227" fontId="160" fillId="0" borderId="55" applyNumberFormat="0" applyFill="0" applyAlignment="0" applyProtection="0">
      <alignment vertical="center"/>
    </xf>
    <xf numFmtId="227" fontId="160" fillId="0" borderId="55" applyNumberFormat="0" applyFill="0" applyAlignment="0" applyProtection="0">
      <alignment vertical="center"/>
    </xf>
    <xf numFmtId="227" fontId="160" fillId="0" borderId="55" applyNumberFormat="0" applyFill="0" applyAlignment="0" applyProtection="0">
      <alignment vertical="center"/>
    </xf>
    <xf numFmtId="227" fontId="160" fillId="0" borderId="55" applyNumberFormat="0" applyFill="0" applyAlignment="0" applyProtection="0">
      <alignment vertical="center"/>
    </xf>
    <xf numFmtId="227" fontId="160" fillId="0" borderId="55" applyNumberFormat="0" applyFill="0" applyAlignment="0" applyProtection="0">
      <alignment vertical="center"/>
    </xf>
    <xf numFmtId="227" fontId="140" fillId="70" borderId="0" applyNumberFormat="0" applyBorder="0" applyAlignment="0" applyProtection="0">
      <alignment vertical="center"/>
    </xf>
    <xf numFmtId="227" fontId="160" fillId="0" borderId="55" applyNumberFormat="0" applyFill="0" applyAlignment="0" applyProtection="0">
      <alignment vertical="center"/>
    </xf>
    <xf numFmtId="227" fontId="160" fillId="0" borderId="55" applyNumberFormat="0" applyFill="0" applyAlignment="0" applyProtection="0">
      <alignment vertical="center"/>
    </xf>
    <xf numFmtId="227" fontId="149" fillId="79" borderId="0" applyNumberFormat="0" applyBorder="0" applyAlignment="0" applyProtection="0">
      <alignment vertical="center"/>
    </xf>
    <xf numFmtId="227" fontId="151" fillId="0" borderId="45" applyNumberFormat="0" applyFill="0" applyAlignment="0" applyProtection="0">
      <alignment vertical="center"/>
    </xf>
    <xf numFmtId="227" fontId="133" fillId="69" borderId="0" applyNumberFormat="0" applyBorder="0" applyAlignment="0" applyProtection="0">
      <alignment vertical="center"/>
    </xf>
    <xf numFmtId="43" fontId="93" fillId="0" borderId="0" applyFont="0" applyFill="0" applyBorder="0" applyAlignment="0" applyProtection="0"/>
    <xf numFmtId="227" fontId="133" fillId="69" borderId="0" applyNumberFormat="0" applyBorder="0" applyAlignment="0" applyProtection="0">
      <alignment vertical="center"/>
    </xf>
    <xf numFmtId="227" fontId="151" fillId="0" borderId="0" applyNumberFormat="0" applyFill="0" applyBorder="0" applyAlignment="0" applyProtection="0">
      <alignment vertical="center"/>
    </xf>
    <xf numFmtId="227" fontId="160" fillId="0" borderId="0" applyNumberFormat="0" applyFill="0" applyBorder="0" applyAlignment="0" applyProtection="0">
      <alignment vertical="center"/>
    </xf>
    <xf numFmtId="43" fontId="93" fillId="0" borderId="0" applyFont="0" applyFill="0" applyBorder="0" applyAlignment="0" applyProtection="0"/>
    <xf numFmtId="227" fontId="151" fillId="0" borderId="0" applyNumberFormat="0" applyFill="0" applyBorder="0" applyAlignment="0" applyProtection="0">
      <alignment vertical="center"/>
    </xf>
    <xf numFmtId="227" fontId="160" fillId="0" borderId="0" applyNumberFormat="0" applyFill="0" applyBorder="0" applyAlignment="0" applyProtection="0">
      <alignment vertical="center"/>
    </xf>
    <xf numFmtId="227" fontId="160" fillId="0" borderId="0" applyNumberFormat="0" applyFill="0" applyBorder="0" applyAlignment="0" applyProtection="0">
      <alignment vertical="center"/>
    </xf>
    <xf numFmtId="227" fontId="160" fillId="0" borderId="0" applyNumberFormat="0" applyFill="0" applyBorder="0" applyAlignment="0" applyProtection="0">
      <alignment vertical="center"/>
    </xf>
    <xf numFmtId="227" fontId="160" fillId="0" borderId="0" applyNumberFormat="0" applyFill="0" applyBorder="0" applyAlignment="0" applyProtection="0">
      <alignment vertical="center"/>
    </xf>
    <xf numFmtId="227" fontId="160" fillId="0" borderId="0" applyNumberFormat="0" applyFill="0" applyBorder="0" applyAlignment="0" applyProtection="0">
      <alignment vertical="center"/>
    </xf>
    <xf numFmtId="227" fontId="160" fillId="0" borderId="0" applyNumberFormat="0" applyFill="0" applyBorder="0" applyAlignment="0" applyProtection="0">
      <alignment vertical="center"/>
    </xf>
    <xf numFmtId="43" fontId="93" fillId="0" borderId="0" applyFont="0" applyFill="0" applyBorder="0" applyAlignment="0" applyProtection="0"/>
    <xf numFmtId="227" fontId="160" fillId="0" borderId="0" applyNumberFormat="0" applyFill="0" applyBorder="0" applyAlignment="0" applyProtection="0">
      <alignment vertical="center"/>
    </xf>
    <xf numFmtId="227" fontId="149" fillId="88" borderId="0" applyNumberFormat="0" applyBorder="0" applyAlignment="0" applyProtection="0">
      <alignment vertical="center"/>
    </xf>
    <xf numFmtId="227" fontId="140" fillId="70" borderId="0" applyNumberFormat="0" applyBorder="0" applyAlignment="0" applyProtection="0">
      <alignment vertical="center"/>
    </xf>
    <xf numFmtId="227" fontId="151" fillId="0" borderId="0" applyNumberFormat="0" applyFill="0" applyBorder="0" applyAlignment="0" applyProtection="0">
      <alignment vertical="center"/>
    </xf>
    <xf numFmtId="227" fontId="136" fillId="0" borderId="0" applyNumberFormat="0" applyFill="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65" fillId="0" borderId="0" applyNumberFormat="0" applyFill="0" applyBorder="0" applyAlignment="0" applyProtection="0">
      <alignment vertical="center"/>
    </xf>
    <xf numFmtId="227" fontId="165" fillId="0" borderId="0" applyNumberFormat="0" applyFill="0" applyBorder="0" applyAlignment="0" applyProtection="0">
      <alignment vertical="center"/>
    </xf>
    <xf numFmtId="227" fontId="165" fillId="0" borderId="0" applyNumberFormat="0" applyFill="0" applyBorder="0" applyAlignment="0" applyProtection="0">
      <alignment vertical="center"/>
    </xf>
    <xf numFmtId="227" fontId="133" fillId="69" borderId="0" applyNumberFormat="0" applyBorder="0" applyAlignment="0" applyProtection="0">
      <alignment vertical="center"/>
    </xf>
    <xf numFmtId="227" fontId="165" fillId="0" borderId="0" applyNumberFormat="0" applyFill="0" applyBorder="0" applyAlignment="0" applyProtection="0">
      <alignment vertical="center"/>
    </xf>
    <xf numFmtId="227" fontId="165" fillId="0" borderId="0" applyNumberFormat="0" applyFill="0" applyBorder="0" applyAlignment="0" applyProtection="0">
      <alignment vertical="center"/>
    </xf>
    <xf numFmtId="227" fontId="165" fillId="0" borderId="0" applyNumberFormat="0" applyFill="0" applyBorder="0" applyAlignment="0" applyProtection="0">
      <alignment vertical="center"/>
    </xf>
    <xf numFmtId="227" fontId="165" fillId="0" borderId="0" applyNumberFormat="0" applyFill="0" applyBorder="0" applyAlignment="0" applyProtection="0">
      <alignment vertical="center"/>
    </xf>
    <xf numFmtId="227" fontId="142" fillId="0" borderId="0" applyNumberFormat="0" applyFill="0" applyBorder="0" applyAlignment="0" applyProtection="0">
      <alignment vertical="center"/>
    </xf>
    <xf numFmtId="227" fontId="133" fillId="69" borderId="0" applyNumberFormat="0" applyBorder="0" applyAlignment="0" applyProtection="0">
      <alignment vertical="center"/>
    </xf>
    <xf numFmtId="227" fontId="205" fillId="0" borderId="28" applyNumberFormat="0" applyFill="0" applyProtection="0">
      <alignment horizontal="center"/>
    </xf>
    <xf numFmtId="227" fontId="158" fillId="0" borderId="49" applyNumberFormat="0" applyFill="0" applyAlignment="0" applyProtection="0">
      <alignment vertical="center"/>
    </xf>
    <xf numFmtId="227" fontId="206" fillId="0" borderId="0"/>
    <xf numFmtId="227" fontId="133" fillId="69" borderId="0" applyNumberFormat="0" applyBorder="0" applyAlignment="0" applyProtection="0">
      <alignment vertical="center"/>
    </xf>
    <xf numFmtId="227" fontId="165" fillId="0" borderId="0" applyNumberFormat="0" applyFill="0" applyBorder="0" applyAlignment="0" applyProtection="0"/>
    <xf numFmtId="227" fontId="207" fillId="0" borderId="52" applyNumberFormat="0" applyFill="0" applyProtection="0">
      <alignment horizont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33" fillId="69"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50" fillId="0" borderId="0" applyNumberFormat="0" applyFill="0" applyBorder="0" applyAlignment="0" applyProtection="0">
      <alignment vertical="center"/>
    </xf>
    <xf numFmtId="227" fontId="140" fillId="70" borderId="0" applyNumberFormat="0" applyBorder="0" applyAlignment="0" applyProtection="0">
      <alignment vertical="center"/>
    </xf>
    <xf numFmtId="227" fontId="150" fillId="0" borderId="0" applyNumberFormat="0" applyFill="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50" fillId="0" borderId="0" applyNumberFormat="0" applyFill="0" applyBorder="0" applyAlignment="0" applyProtection="0">
      <alignment vertical="center"/>
    </xf>
    <xf numFmtId="227" fontId="140" fillId="70" borderId="0" applyNumberFormat="0" applyBorder="0" applyAlignment="0" applyProtection="0">
      <alignment vertical="center"/>
    </xf>
    <xf numFmtId="227" fontId="150" fillId="0" borderId="0" applyNumberFormat="0" applyFill="0" applyBorder="0" applyAlignment="0" applyProtection="0">
      <alignment vertical="center"/>
    </xf>
    <xf numFmtId="227" fontId="133" fillId="69" borderId="0" applyNumberFormat="0" applyBorder="0" applyAlignment="0" applyProtection="0">
      <alignment vertical="center"/>
    </xf>
    <xf numFmtId="227" fontId="140" fillId="70" borderId="0" applyNumberFormat="0" applyBorder="0" applyAlignment="0" applyProtection="0">
      <alignment vertical="center"/>
    </xf>
    <xf numFmtId="227" fontId="133" fillId="69" borderId="0" applyNumberFormat="0" applyBorder="0" applyAlignment="0" applyProtection="0">
      <alignment vertical="center"/>
    </xf>
    <xf numFmtId="227" fontId="140" fillId="70" borderId="0" applyNumberFormat="0" applyBorder="0" applyAlignment="0" applyProtection="0">
      <alignment vertical="center"/>
    </xf>
    <xf numFmtId="227" fontId="150" fillId="0" borderId="0" applyNumberFormat="0" applyFill="0" applyBorder="0" applyAlignment="0" applyProtection="0">
      <alignment vertical="center"/>
    </xf>
    <xf numFmtId="227" fontId="140" fillId="70" borderId="0" applyNumberFormat="0" applyBorder="0" applyAlignment="0" applyProtection="0">
      <alignment vertical="center"/>
    </xf>
    <xf numFmtId="227" fontId="150" fillId="0" borderId="0" applyNumberFormat="0" applyFill="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33" fillId="69"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33" fillId="69" borderId="0" applyNumberFormat="0" applyBorder="0" applyAlignment="0" applyProtection="0">
      <alignment vertical="center"/>
    </xf>
    <xf numFmtId="227" fontId="140" fillId="70" borderId="0" applyNumberFormat="0" applyBorder="0" applyAlignment="0" applyProtection="0">
      <alignment vertical="center"/>
    </xf>
    <xf numFmtId="227" fontId="133" fillId="69"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33" fillId="69"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33" fillId="69"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33" fillId="69" borderId="0" applyNumberFormat="0" applyBorder="0" applyAlignment="0" applyProtection="0">
      <alignment vertical="center"/>
    </xf>
    <xf numFmtId="227" fontId="140" fillId="70" borderId="0" applyNumberFormat="0" applyBorder="0" applyAlignment="0" applyProtection="0">
      <alignment vertical="center"/>
    </xf>
    <xf numFmtId="227" fontId="133" fillId="69"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9" fillId="85" borderId="0" applyNumberFormat="0" applyBorder="0" applyAlignment="0" applyProtection="0">
      <alignment vertical="center"/>
    </xf>
    <xf numFmtId="227" fontId="140" fillId="70" borderId="0" applyNumberFormat="0" applyBorder="0" applyAlignment="0" applyProtection="0">
      <alignment vertical="center"/>
    </xf>
    <xf numFmtId="227" fontId="133" fillId="69"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33" fillId="69"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10" fontId="148" fillId="0" borderId="0">
      <alignment horizontal="center"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33" fillId="69"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33" fillId="69" borderId="0" applyNumberFormat="0" applyBorder="0" applyAlignment="0" applyProtection="0">
      <alignment vertical="center"/>
    </xf>
    <xf numFmtId="227" fontId="140" fillId="70" borderId="0" applyNumberFormat="0" applyBorder="0" applyAlignment="0" applyProtection="0">
      <alignment vertical="center"/>
    </xf>
    <xf numFmtId="227" fontId="133" fillId="69"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33" fillId="69"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33" fillId="69"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33" fillId="69"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33" fillId="69"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33" fillId="69" borderId="0" applyNumberFormat="0" applyBorder="0" applyAlignment="0" applyProtection="0">
      <alignment vertical="center"/>
    </xf>
    <xf numFmtId="227" fontId="140" fillId="70" borderId="0" applyNumberFormat="0" applyBorder="0" applyAlignment="0" applyProtection="0">
      <alignment vertical="center"/>
    </xf>
    <xf numFmtId="227" fontId="133" fillId="69"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33" fillId="69" borderId="0" applyNumberFormat="0" applyBorder="0" applyAlignment="0" applyProtection="0">
      <alignment vertical="center"/>
    </xf>
    <xf numFmtId="227" fontId="93" fillId="0" borderId="0">
      <alignment vertical="center"/>
    </xf>
    <xf numFmtId="227" fontId="93" fillId="0" borderId="0"/>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58" fillId="0" borderId="50" applyNumberFormat="0" applyFill="0" applyAlignment="0" applyProtection="0">
      <alignment vertical="center"/>
    </xf>
    <xf numFmtId="227" fontId="133" fillId="69" borderId="0" applyNumberFormat="0" applyBorder="0" applyAlignment="0" applyProtection="0">
      <alignment vertical="center"/>
    </xf>
    <xf numFmtId="227" fontId="140" fillId="70" borderId="0" applyNumberFormat="0" applyBorder="0" applyAlignment="0" applyProtection="0">
      <alignment vertical="center"/>
    </xf>
    <xf numFmtId="227" fontId="133" fillId="69"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33" fillId="69" borderId="0" applyNumberFormat="0" applyBorder="0" applyAlignment="0" applyProtection="0">
      <alignment vertical="center"/>
    </xf>
    <xf numFmtId="227" fontId="140" fillId="70" borderId="0" applyNumberFormat="0" applyBorder="0" applyAlignment="0" applyProtection="0">
      <alignment vertical="center"/>
    </xf>
    <xf numFmtId="227" fontId="133" fillId="69" borderId="0" applyNumberFormat="0" applyBorder="0" applyAlignment="0" applyProtection="0">
      <alignment vertical="center"/>
    </xf>
    <xf numFmtId="227" fontId="140" fillId="70" borderId="0" applyNumberFormat="0" applyBorder="0" applyAlignment="0" applyProtection="0">
      <alignment vertical="center"/>
    </xf>
    <xf numFmtId="227" fontId="133" fillId="69"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1" fillId="72"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33" fillId="69"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33" fillId="69"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71" fillId="70" borderId="0" applyNumberFormat="0" applyBorder="0" applyAlignment="0" applyProtection="0">
      <alignment vertical="center"/>
    </xf>
    <xf numFmtId="227" fontId="154" fillId="66" borderId="41" applyNumberFormat="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54" fillId="66" borderId="41" applyNumberFormat="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67" fillId="79" borderId="47" applyNumberFormat="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33" fillId="69"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33" fillId="69" borderId="0" applyNumberFormat="0" applyBorder="0" applyAlignment="0" applyProtection="0">
      <alignment vertical="center"/>
    </xf>
    <xf numFmtId="227" fontId="140" fillId="70" borderId="0" applyNumberFormat="0" applyBorder="0" applyAlignment="0" applyProtection="0">
      <alignment vertical="center"/>
    </xf>
    <xf numFmtId="227" fontId="133" fillId="69" borderId="0" applyNumberFormat="0" applyBorder="0" applyAlignment="0" applyProtection="0">
      <alignment vertical="center"/>
    </xf>
    <xf numFmtId="227" fontId="140" fillId="70" borderId="0" applyNumberFormat="0" applyBorder="0" applyAlignment="0" applyProtection="0">
      <alignment vertical="center"/>
    </xf>
    <xf numFmtId="227" fontId="93" fillId="0" borderId="0"/>
    <xf numFmtId="227" fontId="140" fillId="70" borderId="0" applyNumberFormat="0" applyBorder="0" applyAlignment="0" applyProtection="0">
      <alignment vertical="center"/>
    </xf>
    <xf numFmtId="227" fontId="133" fillId="69"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33" fillId="69" borderId="0" applyNumberFormat="0" applyBorder="0" applyAlignment="0" applyProtection="0">
      <alignment vertical="center"/>
    </xf>
    <xf numFmtId="227" fontId="93" fillId="0" borderId="0"/>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33" fillId="69"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9" fillId="72" borderId="0" applyNumberFormat="0" applyBorder="0" applyAlignment="0" applyProtection="0">
      <alignment vertical="center"/>
    </xf>
    <xf numFmtId="227" fontId="133" fillId="69"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33" fillId="69"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33" fillId="69"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00" fillId="0" borderId="0"/>
    <xf numFmtId="227" fontId="140" fillId="70" borderId="0" applyNumberFormat="0" applyBorder="0" applyAlignment="0" applyProtection="0">
      <alignment vertical="center"/>
    </xf>
    <xf numFmtId="227" fontId="133" fillId="69"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33" fillId="69"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50" fillId="0" borderId="0" applyNumberFormat="0" applyFill="0" applyBorder="0" applyAlignment="0" applyProtection="0">
      <alignment vertical="center"/>
    </xf>
    <xf numFmtId="227" fontId="133" fillId="69" borderId="0" applyNumberFormat="0" applyBorder="0" applyAlignment="0" applyProtection="0">
      <alignment vertical="center"/>
    </xf>
    <xf numFmtId="227" fontId="140" fillId="70" borderId="0" applyNumberFormat="0" applyBorder="0" applyAlignment="0" applyProtection="0">
      <alignment vertical="center"/>
    </xf>
    <xf numFmtId="227" fontId="150" fillId="0" borderId="0" applyNumberFormat="0" applyFill="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33" fillId="69"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33" fillId="69"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33" fillId="69"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00" fillId="0" borderId="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33" fillId="69"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33" fillId="69"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33" fillId="69" borderId="0" applyNumberFormat="0" applyBorder="0" applyAlignment="0" applyProtection="0">
      <alignment vertical="center"/>
    </xf>
    <xf numFmtId="227" fontId="140" fillId="70" borderId="0" applyNumberFormat="0" applyBorder="0" applyAlignment="0" applyProtection="0">
      <alignment vertical="center"/>
    </xf>
    <xf numFmtId="227" fontId="93" fillId="0" borderId="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2" fillId="0" borderId="0" applyNumberFormat="0" applyFill="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44" fontId="93" fillId="0" borderId="0" applyFont="0" applyFill="0" applyBorder="0" applyAlignment="0" applyProtection="0"/>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33" fillId="69" borderId="0" applyNumberFormat="0" applyBorder="0" applyAlignment="0" applyProtection="0">
      <alignment vertical="center"/>
    </xf>
    <xf numFmtId="227" fontId="140" fillId="70" borderId="0" applyNumberFormat="0" applyBorder="0" applyAlignment="0" applyProtection="0">
      <alignment vertical="center"/>
    </xf>
    <xf numFmtId="227" fontId="133" fillId="69"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1" fillId="87" borderId="0" applyNumberFormat="0" applyBorder="0" applyAlignment="0" applyProtection="0">
      <alignment vertical="center"/>
    </xf>
    <xf numFmtId="227" fontId="140" fillId="70"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93" fillId="0" borderId="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40" fillId="70" borderId="0" applyNumberFormat="0" applyBorder="0" applyAlignment="0" applyProtection="0">
      <alignment vertical="center"/>
    </xf>
    <xf numFmtId="227" fontId="133" fillId="69"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37" fillId="66" borderId="46" applyNumberFormat="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58" fillId="0" borderId="50" applyNumberFormat="0" applyFill="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33" fillId="69"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37" fillId="66" borderId="46" applyNumberFormat="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33" fillId="69"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34" fillId="8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41" fontId="164" fillId="0" borderId="0" applyFont="0" applyFill="0" applyBorder="0" applyAlignment="0" applyProtection="0"/>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22" fillId="0" borderId="0" applyFill="0" applyBorder="0" applyAlignment="0"/>
    <xf numFmtId="227" fontId="140" fillId="70" borderId="0" applyNumberFormat="0" applyBorder="0" applyAlignment="0" applyProtection="0">
      <alignment vertical="center"/>
    </xf>
    <xf numFmtId="1" fontId="126" fillId="0" borderId="52" applyFill="0" applyProtection="0">
      <alignment horizont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3" fontId="103" fillId="0" borderId="0" applyNumberFormat="0" applyFill="0" applyBorder="0" applyAlignment="0" applyProtection="0"/>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71" fillId="70" borderId="0" applyNumberFormat="0" applyBorder="0" applyAlignment="0" applyProtection="0">
      <alignment vertical="center"/>
    </xf>
    <xf numFmtId="227" fontId="171" fillId="70" borderId="0" applyNumberFormat="0" applyBorder="0" applyAlignment="0" applyProtection="0">
      <alignment vertical="center"/>
    </xf>
    <xf numFmtId="227" fontId="140" fillId="70" borderId="0" applyNumberFormat="0" applyBorder="0" applyAlignment="0" applyProtection="0">
      <alignment vertical="center"/>
    </xf>
    <xf numFmtId="227" fontId="208" fillId="70" borderId="0" applyNumberFormat="0" applyBorder="0" applyAlignment="0" applyProtection="0"/>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93" fillId="0" borderId="0">
      <alignment vertical="top"/>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93" fillId="0" borderId="0">
      <alignment vertical="center"/>
    </xf>
    <xf numFmtId="227" fontId="140" fillId="70" borderId="0" applyNumberFormat="0" applyBorder="0" applyAlignment="0" applyProtection="0">
      <alignment vertical="center"/>
    </xf>
    <xf numFmtId="227" fontId="93" fillId="0" borderId="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33" fillId="69"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93" fillId="0" borderId="0"/>
    <xf numFmtId="227" fontId="140" fillId="70" borderId="0" applyNumberFormat="0" applyBorder="0" applyAlignment="0" applyProtection="0">
      <alignment vertical="center"/>
    </xf>
    <xf numFmtId="227" fontId="133" fillId="69"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33" fillId="69"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33" fillId="69" borderId="0" applyNumberFormat="0" applyBorder="0" applyAlignment="0" applyProtection="0">
      <alignment vertical="center"/>
    </xf>
    <xf numFmtId="227" fontId="140" fillId="70" borderId="0" applyNumberFormat="0" applyBorder="0" applyAlignment="0" applyProtection="0">
      <alignment vertical="center"/>
    </xf>
    <xf numFmtId="227" fontId="209" fillId="0" borderId="0">
      <alignment vertical="center"/>
    </xf>
    <xf numFmtId="227" fontId="93" fillId="0" borderId="0">
      <alignment vertical="top"/>
    </xf>
    <xf numFmtId="227" fontId="140" fillId="70" borderId="0" applyNumberFormat="0" applyBorder="0" applyAlignment="0" applyProtection="0">
      <alignment vertical="center"/>
    </xf>
    <xf numFmtId="227" fontId="141" fillId="72" borderId="0" applyNumberFormat="0" applyBorder="0" applyAlignment="0" applyProtection="0">
      <alignment vertical="center"/>
    </xf>
    <xf numFmtId="227" fontId="133" fillId="69"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33" fillId="69"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67" fillId="79" borderId="47" applyNumberFormat="0" applyAlignment="0" applyProtection="0">
      <alignment vertical="center"/>
    </xf>
    <xf numFmtId="227" fontId="133" fillId="69"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33" fillId="69"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00" fillId="0" borderId="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35" fillId="0" borderId="0">
      <alignment vertical="top"/>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33" fillId="69" borderId="0" applyNumberFormat="0" applyBorder="0" applyAlignment="0" applyProtection="0">
      <alignment vertical="center"/>
    </xf>
    <xf numFmtId="227" fontId="140" fillId="70" borderId="0" applyNumberFormat="0" applyBorder="0" applyAlignment="0" applyProtection="0">
      <alignment vertical="center"/>
    </xf>
    <xf numFmtId="227" fontId="133" fillId="69" borderId="0" applyNumberFormat="0" applyBorder="0" applyAlignment="0" applyProtection="0">
      <alignment vertical="center"/>
    </xf>
    <xf numFmtId="227" fontId="187"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00" fillId="75" borderId="42" applyNumberFormat="0" applyFont="0" applyAlignment="0" applyProtection="0">
      <alignment vertical="center"/>
    </xf>
    <xf numFmtId="227" fontId="137" fillId="66" borderId="46" applyNumberFormat="0" applyAlignment="0" applyProtection="0">
      <alignment vertical="center"/>
    </xf>
    <xf numFmtId="227" fontId="133" fillId="69" borderId="0" applyNumberFormat="0" applyBorder="0" applyAlignment="0" applyProtection="0">
      <alignment vertical="center"/>
    </xf>
    <xf numFmtId="227" fontId="93" fillId="0" borderId="0">
      <alignment vertical="center"/>
    </xf>
    <xf numFmtId="227" fontId="140" fillId="70" borderId="0" applyNumberFormat="0" applyBorder="0" applyAlignment="0" applyProtection="0">
      <alignment vertical="center"/>
    </xf>
    <xf numFmtId="227" fontId="100" fillId="75" borderId="42" applyNumberFormat="0" applyFont="0" applyAlignment="0" applyProtection="0">
      <alignment vertical="center"/>
    </xf>
    <xf numFmtId="227" fontId="93" fillId="0" borderId="0">
      <alignment vertical="center"/>
    </xf>
    <xf numFmtId="227" fontId="140" fillId="70" borderId="0" applyNumberFormat="0" applyBorder="0" applyAlignment="0" applyProtection="0">
      <alignment vertical="center"/>
    </xf>
    <xf numFmtId="38" fontId="144" fillId="0" borderId="0" applyFont="0" applyFill="0" applyBorder="0" applyAlignment="0" applyProtection="0"/>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33" fillId="69" borderId="0" applyNumberFormat="0" applyBorder="0" applyAlignment="0" applyProtection="0">
      <alignment vertical="center"/>
    </xf>
    <xf numFmtId="227" fontId="140" fillId="70" borderId="0" applyNumberFormat="0" applyBorder="0" applyAlignment="0" applyProtection="0">
      <alignment vertical="center"/>
    </xf>
    <xf numFmtId="227" fontId="93" fillId="0" borderId="0">
      <alignment vertical="center"/>
    </xf>
    <xf numFmtId="227" fontId="140" fillId="70" borderId="0" applyNumberFormat="0" applyBorder="0" applyAlignment="0" applyProtection="0">
      <alignment vertical="center"/>
    </xf>
    <xf numFmtId="227" fontId="141" fillId="87"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56" fillId="79" borderId="47" applyNumberFormat="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33" fillId="69" borderId="0" applyNumberFormat="0" applyBorder="0" applyAlignment="0" applyProtection="0">
      <alignment vertical="center"/>
    </xf>
    <xf numFmtId="227" fontId="140" fillId="70" borderId="0" applyNumberFormat="0" applyBorder="0" applyAlignment="0" applyProtection="0">
      <alignment vertical="center"/>
    </xf>
    <xf numFmtId="227" fontId="141" fillId="68"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33" fillId="69" borderId="0" applyNumberFormat="0" applyBorder="0" applyAlignment="0" applyProtection="0">
      <alignment vertical="center"/>
    </xf>
    <xf numFmtId="227" fontId="140" fillId="70" borderId="0" applyNumberFormat="0" applyBorder="0" applyAlignment="0" applyProtection="0">
      <alignment vertical="center"/>
    </xf>
    <xf numFmtId="227" fontId="133" fillId="69"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34" fillId="8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2" fillId="0" borderId="0" applyNumberFormat="0" applyFill="0" applyBorder="0" applyAlignment="0" applyProtection="0">
      <alignment vertical="center"/>
    </xf>
    <xf numFmtId="227" fontId="140" fillId="70" borderId="0" applyNumberFormat="0" applyBorder="0" applyAlignment="0" applyProtection="0">
      <alignment vertical="center"/>
    </xf>
    <xf numFmtId="227" fontId="133" fillId="69"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185" fontId="126" fillId="0" borderId="39" applyNumberFormat="0"/>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33" fillId="69"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210" fillId="69"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33" fillId="69"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33" fillId="69"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00" fillId="0" borderId="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33" fillId="69"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40" fillId="70" borderId="0" applyNumberFormat="0" applyBorder="0" applyAlignment="0" applyProtection="0">
      <alignment vertical="center"/>
    </xf>
    <xf numFmtId="227" fontId="133" fillId="69"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67" fillId="79" borderId="47" applyNumberFormat="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5" fillId="71" borderId="41" applyNumberFormat="0" applyAlignment="0" applyProtection="0">
      <alignment vertical="center"/>
    </xf>
    <xf numFmtId="227" fontId="93" fillId="0" borderId="0">
      <alignment vertical="center"/>
    </xf>
    <xf numFmtId="227" fontId="140" fillId="70" borderId="0" applyNumberFormat="0" applyBorder="0" applyAlignment="0" applyProtection="0">
      <alignment vertical="center"/>
    </xf>
    <xf numFmtId="227" fontId="145" fillId="71" borderId="41" applyNumberFormat="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67" fillId="79" borderId="47" applyNumberFormat="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33" fillId="69"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33" fillId="69" borderId="0" applyNumberFormat="0" applyBorder="0" applyAlignment="0" applyProtection="0">
      <alignment vertical="center"/>
    </xf>
    <xf numFmtId="227" fontId="140" fillId="70" borderId="0" applyNumberFormat="0" applyBorder="0" applyAlignment="0" applyProtection="0">
      <alignment vertical="center"/>
    </xf>
    <xf numFmtId="227" fontId="133" fillId="69"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34" fillId="80" borderId="0" applyNumberFormat="0" applyBorder="0" applyAlignment="0" applyProtection="0">
      <alignment vertical="center"/>
    </xf>
    <xf numFmtId="227" fontId="140" fillId="70" borderId="0" applyNumberFormat="0" applyBorder="0" applyAlignment="0" applyProtection="0">
      <alignment vertical="center"/>
    </xf>
    <xf numFmtId="227" fontId="93" fillId="0" borderId="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33" fillId="69"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5" fillId="71" borderId="41" applyNumberFormat="0" applyAlignment="0" applyProtection="0">
      <alignment vertical="center"/>
    </xf>
    <xf numFmtId="227" fontId="133" fillId="69" borderId="0" applyNumberFormat="0" applyBorder="0" applyAlignment="0" applyProtection="0">
      <alignment vertical="center"/>
    </xf>
    <xf numFmtId="227" fontId="93" fillId="0" borderId="0"/>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33" fillId="69" borderId="0" applyNumberFormat="0" applyBorder="0" applyAlignment="0" applyProtection="0">
      <alignment vertical="center"/>
    </xf>
    <xf numFmtId="227" fontId="140" fillId="70" borderId="0" applyNumberFormat="0" applyBorder="0" applyAlignment="0" applyProtection="0">
      <alignment vertical="center"/>
    </xf>
    <xf numFmtId="227" fontId="133" fillId="69"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33" fillId="69"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43" fontId="93" fillId="0" borderId="0" applyFont="0" applyFill="0" applyBorder="0" applyAlignment="0" applyProtection="0"/>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33" fillId="69"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57" fillId="0" borderId="48" applyNumberFormat="0" applyFill="0" applyAlignment="0" applyProtection="0">
      <alignment vertical="center"/>
    </xf>
    <xf numFmtId="227" fontId="140" fillId="70" borderId="0" applyNumberFormat="0" applyBorder="0" applyAlignment="0" applyProtection="0">
      <alignment vertical="center"/>
    </xf>
    <xf numFmtId="227" fontId="149" fillId="88" borderId="0" applyNumberFormat="0" applyBorder="0" applyAlignment="0" applyProtection="0">
      <alignment vertical="center"/>
    </xf>
    <xf numFmtId="227" fontId="157" fillId="0" borderId="48" applyNumberFormat="0" applyFill="0" applyAlignment="0" applyProtection="0">
      <alignment vertical="center"/>
    </xf>
    <xf numFmtId="227" fontId="140" fillId="70"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40" fillId="70" borderId="0" applyNumberFormat="0" applyBorder="0" applyAlignment="0" applyProtection="0">
      <alignment vertical="center"/>
    </xf>
    <xf numFmtId="227" fontId="133" fillId="69" borderId="0" applyNumberFormat="0" applyBorder="0" applyAlignment="0" applyProtection="0">
      <alignment vertical="center"/>
    </xf>
    <xf numFmtId="227" fontId="140" fillId="70" borderId="0" applyNumberFormat="0" applyBorder="0" applyAlignment="0" applyProtection="0">
      <alignment vertical="center"/>
    </xf>
    <xf numFmtId="227" fontId="133" fillId="69"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57" fillId="0" borderId="48" applyNumberFormat="0" applyFill="0" applyAlignment="0" applyProtection="0">
      <alignment vertical="center"/>
    </xf>
    <xf numFmtId="227" fontId="140" fillId="70" borderId="0" applyNumberFormat="0" applyBorder="0" applyAlignment="0" applyProtection="0">
      <alignment vertical="center"/>
    </xf>
    <xf numFmtId="227" fontId="157" fillId="0" borderId="48" applyNumberFormat="0" applyFill="0" applyAlignment="0" applyProtection="0">
      <alignment vertical="center"/>
    </xf>
    <xf numFmtId="227" fontId="140" fillId="70" borderId="0" applyNumberFormat="0" applyBorder="0" applyAlignment="0" applyProtection="0">
      <alignment vertical="center"/>
    </xf>
    <xf numFmtId="227" fontId="93" fillId="0" borderId="0"/>
    <xf numFmtId="227" fontId="93" fillId="0" borderId="0">
      <alignment vertical="center"/>
    </xf>
    <xf numFmtId="227" fontId="93" fillId="0" borderId="0"/>
    <xf numFmtId="227" fontId="100" fillId="0" borderId="0">
      <alignment vertical="center"/>
    </xf>
    <xf numFmtId="227" fontId="133" fillId="69" borderId="0" applyNumberFormat="0" applyBorder="0" applyAlignment="0" applyProtection="0">
      <alignment vertical="center"/>
    </xf>
    <xf numFmtId="227" fontId="93" fillId="0" borderId="0">
      <alignment vertical="center"/>
    </xf>
    <xf numFmtId="227" fontId="93" fillId="0" borderId="0"/>
    <xf numFmtId="227" fontId="93" fillId="0" borderId="0"/>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93" fillId="0" borderId="0">
      <alignment vertical="center"/>
    </xf>
    <xf numFmtId="227" fontId="93" fillId="0" borderId="0"/>
    <xf numFmtId="227" fontId="100" fillId="0" borderId="0">
      <alignment vertical="center"/>
    </xf>
    <xf numFmtId="227" fontId="93" fillId="0" borderId="0">
      <alignment vertical="center"/>
    </xf>
    <xf numFmtId="227" fontId="93" fillId="0" borderId="0"/>
    <xf numFmtId="227" fontId="93" fillId="0" borderId="0"/>
    <xf numFmtId="227" fontId="93" fillId="0" borderId="0">
      <alignment vertical="top"/>
    </xf>
    <xf numFmtId="227" fontId="100" fillId="0" borderId="0">
      <alignment vertical="center"/>
    </xf>
    <xf numFmtId="227" fontId="106" fillId="0" borderId="0"/>
    <xf numFmtId="227" fontId="106" fillId="0" borderId="0"/>
    <xf numFmtId="227" fontId="126" fillId="75" borderId="42" applyNumberFormat="0" applyFont="0" applyAlignment="0" applyProtection="0">
      <alignment vertical="center"/>
    </xf>
    <xf numFmtId="227" fontId="93" fillId="0" borderId="0">
      <alignment vertical="top"/>
    </xf>
    <xf numFmtId="227" fontId="93" fillId="0" borderId="0"/>
    <xf numFmtId="227" fontId="100" fillId="0" borderId="0">
      <alignment vertical="center"/>
    </xf>
    <xf numFmtId="227" fontId="100" fillId="0" borderId="0">
      <alignment vertical="center"/>
    </xf>
    <xf numFmtId="227" fontId="93" fillId="0" borderId="0">
      <alignment vertical="center"/>
    </xf>
    <xf numFmtId="227" fontId="133" fillId="69" borderId="0" applyNumberFormat="0" applyBorder="0" applyAlignment="0" applyProtection="0">
      <alignment vertical="center"/>
    </xf>
    <xf numFmtId="227" fontId="93" fillId="0" borderId="0"/>
    <xf numFmtId="227" fontId="149" fillId="85" borderId="0" applyNumberFormat="0" applyBorder="0" applyAlignment="0" applyProtection="0">
      <alignment vertical="center"/>
    </xf>
    <xf numFmtId="227" fontId="133" fillId="69" borderId="0" applyNumberFormat="0" applyBorder="0" applyAlignment="0" applyProtection="0">
      <alignment vertical="center"/>
    </xf>
    <xf numFmtId="227" fontId="93" fillId="0" borderId="0">
      <alignment vertical="center"/>
    </xf>
    <xf numFmtId="227" fontId="149" fillId="85" borderId="0" applyNumberFormat="0" applyBorder="0" applyAlignment="0" applyProtection="0">
      <alignment vertical="center"/>
    </xf>
    <xf numFmtId="227" fontId="93" fillId="0" borderId="0">
      <alignment vertical="center"/>
    </xf>
    <xf numFmtId="227" fontId="141" fillId="85" borderId="0" applyNumberFormat="0" applyBorder="0" applyAlignment="0" applyProtection="0">
      <alignment vertical="center"/>
    </xf>
    <xf numFmtId="227" fontId="93" fillId="0" borderId="0">
      <alignment vertical="center"/>
    </xf>
    <xf numFmtId="227" fontId="141" fillId="85" borderId="0" applyNumberFormat="0" applyBorder="0" applyAlignment="0" applyProtection="0">
      <alignment vertical="center"/>
    </xf>
    <xf numFmtId="227" fontId="133" fillId="69" borderId="0" applyNumberFormat="0" applyBorder="0" applyAlignment="0" applyProtection="0">
      <alignment vertical="center"/>
    </xf>
    <xf numFmtId="227" fontId="93" fillId="0" borderId="0">
      <alignment vertical="center"/>
    </xf>
    <xf numFmtId="227" fontId="141" fillId="85" borderId="0" applyNumberFormat="0" applyBorder="0" applyAlignment="0" applyProtection="0">
      <alignment vertical="center"/>
    </xf>
    <xf numFmtId="227" fontId="93" fillId="0" borderId="0">
      <alignment vertical="center"/>
    </xf>
    <xf numFmtId="227" fontId="141" fillId="85" borderId="0" applyNumberFormat="0" applyBorder="0" applyAlignment="0" applyProtection="0">
      <alignment vertical="center"/>
    </xf>
    <xf numFmtId="227" fontId="93" fillId="0" borderId="0">
      <alignment vertical="center"/>
    </xf>
    <xf numFmtId="227" fontId="93" fillId="0" borderId="0">
      <alignment vertical="center"/>
    </xf>
    <xf numFmtId="227" fontId="133" fillId="69" borderId="0" applyNumberFormat="0" applyBorder="0" applyAlignment="0" applyProtection="0">
      <alignment vertical="center"/>
    </xf>
    <xf numFmtId="227" fontId="93" fillId="0" borderId="0"/>
    <xf numFmtId="227" fontId="93" fillId="0" borderId="0"/>
    <xf numFmtId="227" fontId="93" fillId="0" borderId="0"/>
    <xf numFmtId="227" fontId="93" fillId="0" borderId="0">
      <alignment vertical="center"/>
    </xf>
    <xf numFmtId="227" fontId="93" fillId="0" borderId="0"/>
    <xf numFmtId="227" fontId="93" fillId="0" borderId="0"/>
    <xf numFmtId="227" fontId="93" fillId="0" borderId="0"/>
    <xf numFmtId="227" fontId="93" fillId="0" borderId="0">
      <alignment vertical="center"/>
    </xf>
    <xf numFmtId="227" fontId="100" fillId="0" borderId="0">
      <alignment vertical="center"/>
    </xf>
    <xf numFmtId="227" fontId="100" fillId="0" borderId="0">
      <alignment vertical="center"/>
    </xf>
    <xf numFmtId="227" fontId="93" fillId="0" borderId="0">
      <alignment vertical="center"/>
    </xf>
    <xf numFmtId="227" fontId="93" fillId="0" borderId="0">
      <alignment vertical="center"/>
    </xf>
    <xf numFmtId="227" fontId="133" fillId="69" borderId="0" applyNumberFormat="0" applyBorder="0" applyAlignment="0" applyProtection="0">
      <alignment vertical="center"/>
    </xf>
    <xf numFmtId="227" fontId="93" fillId="0" borderId="0"/>
    <xf numFmtId="227" fontId="100" fillId="0" borderId="0">
      <alignment vertical="center"/>
    </xf>
    <xf numFmtId="227" fontId="93" fillId="0" borderId="0"/>
    <xf numFmtId="227" fontId="93" fillId="0" borderId="0"/>
    <xf numFmtId="227" fontId="93" fillId="0" borderId="0"/>
    <xf numFmtId="227" fontId="100" fillId="0" borderId="0">
      <alignment vertical="center"/>
    </xf>
    <xf numFmtId="227" fontId="100" fillId="75" borderId="42" applyNumberFormat="0" applyFont="0" applyAlignment="0" applyProtection="0">
      <alignment vertical="center"/>
    </xf>
    <xf numFmtId="227" fontId="137" fillId="66" borderId="46" applyNumberFormat="0" applyAlignment="0" applyProtection="0">
      <alignment vertical="center"/>
    </xf>
    <xf numFmtId="227" fontId="133" fillId="69" borderId="0" applyNumberFormat="0" applyBorder="0" applyAlignment="0" applyProtection="0">
      <alignment vertical="center"/>
    </xf>
    <xf numFmtId="227" fontId="93" fillId="0" borderId="0">
      <alignment vertical="center"/>
    </xf>
    <xf numFmtId="227" fontId="100" fillId="0" borderId="0">
      <alignment vertical="center"/>
    </xf>
    <xf numFmtId="227" fontId="100" fillId="75" borderId="42" applyNumberFormat="0" applyFont="0" applyAlignment="0" applyProtection="0">
      <alignment vertical="center"/>
    </xf>
    <xf numFmtId="227" fontId="133" fillId="69" borderId="0" applyNumberFormat="0" applyBorder="0" applyAlignment="0" applyProtection="0">
      <alignment vertical="center"/>
    </xf>
    <xf numFmtId="227" fontId="93" fillId="0" borderId="0">
      <alignment vertical="center"/>
    </xf>
    <xf numFmtId="227" fontId="93" fillId="0" borderId="0"/>
    <xf numFmtId="227" fontId="93" fillId="0" borderId="0"/>
    <xf numFmtId="227" fontId="93" fillId="0" borderId="0"/>
    <xf numFmtId="227" fontId="100" fillId="0" borderId="0">
      <alignment vertical="center"/>
    </xf>
    <xf numFmtId="227" fontId="93" fillId="0" borderId="0"/>
    <xf numFmtId="227" fontId="93" fillId="0" borderId="0"/>
    <xf numFmtId="227" fontId="93" fillId="0" borderId="0">
      <alignment vertical="center"/>
    </xf>
    <xf numFmtId="227" fontId="133" fillId="69" borderId="0" applyNumberFormat="0" applyBorder="0" applyAlignment="0" applyProtection="0">
      <alignment vertical="center"/>
    </xf>
    <xf numFmtId="227" fontId="100" fillId="0" borderId="0">
      <alignment vertical="center"/>
    </xf>
    <xf numFmtId="227" fontId="100" fillId="0" borderId="0">
      <alignment vertical="center"/>
    </xf>
    <xf numFmtId="227" fontId="93" fillId="0" borderId="0">
      <alignment vertical="center"/>
    </xf>
    <xf numFmtId="227" fontId="133" fillId="69" borderId="0" applyNumberFormat="0" applyBorder="0" applyAlignment="0" applyProtection="0">
      <alignment vertical="center"/>
    </xf>
    <xf numFmtId="227" fontId="93" fillId="0" borderId="0"/>
    <xf numFmtId="227" fontId="93" fillId="0" borderId="0">
      <alignment vertical="center"/>
    </xf>
    <xf numFmtId="227" fontId="133" fillId="69" borderId="0" applyNumberFormat="0" applyBorder="0" applyAlignment="0" applyProtection="0">
      <alignment vertical="center"/>
    </xf>
    <xf numFmtId="227" fontId="93" fillId="0" borderId="0">
      <alignment vertical="center"/>
    </xf>
    <xf numFmtId="227" fontId="93" fillId="0" borderId="0">
      <alignment vertical="center"/>
    </xf>
    <xf numFmtId="227" fontId="93" fillId="0" borderId="0">
      <alignment vertical="center"/>
    </xf>
    <xf numFmtId="227" fontId="93" fillId="0" borderId="0">
      <alignment vertical="center"/>
    </xf>
    <xf numFmtId="227" fontId="93" fillId="0" borderId="0"/>
    <xf numFmtId="227" fontId="133" fillId="69" borderId="0" applyNumberFormat="0" applyBorder="0" applyAlignment="0" applyProtection="0">
      <alignment vertical="center"/>
    </xf>
    <xf numFmtId="227" fontId="93" fillId="0" borderId="0">
      <alignment vertical="center"/>
    </xf>
    <xf numFmtId="227" fontId="93" fillId="0" borderId="0">
      <alignment vertical="center"/>
    </xf>
    <xf numFmtId="227" fontId="93" fillId="75" borderId="42" applyNumberFormat="0" applyFont="0" applyAlignment="0" applyProtection="0">
      <alignment vertical="center"/>
    </xf>
    <xf numFmtId="227" fontId="93" fillId="0" borderId="0">
      <alignment vertical="center"/>
    </xf>
    <xf numFmtId="227" fontId="93" fillId="0" borderId="0">
      <alignment vertical="center"/>
    </xf>
    <xf numFmtId="227" fontId="100" fillId="0" borderId="0">
      <alignment vertical="center"/>
    </xf>
    <xf numFmtId="227" fontId="93" fillId="0" borderId="0"/>
    <xf numFmtId="227" fontId="93" fillId="0" borderId="0"/>
    <xf numFmtId="227" fontId="93" fillId="0" borderId="0"/>
    <xf numFmtId="227" fontId="93" fillId="0" borderId="0"/>
    <xf numFmtId="227" fontId="93" fillId="0" borderId="0">
      <alignment vertical="center"/>
    </xf>
    <xf numFmtId="227" fontId="93" fillId="0" borderId="0"/>
    <xf numFmtId="227" fontId="93" fillId="0" borderId="0"/>
    <xf numFmtId="227" fontId="100" fillId="0" borderId="0">
      <alignment vertical="center"/>
    </xf>
    <xf numFmtId="227" fontId="100" fillId="0" borderId="0">
      <alignment vertical="center"/>
    </xf>
    <xf numFmtId="227" fontId="93" fillId="0" borderId="0">
      <alignment vertical="center"/>
    </xf>
    <xf numFmtId="227" fontId="100" fillId="75" borderId="42" applyNumberFormat="0" applyFont="0" applyAlignment="0" applyProtection="0">
      <alignment vertical="center"/>
    </xf>
    <xf numFmtId="227" fontId="93" fillId="0" borderId="0"/>
    <xf numFmtId="227" fontId="93" fillId="0" borderId="0">
      <alignment vertical="center"/>
    </xf>
    <xf numFmtId="227" fontId="93" fillId="0" borderId="0"/>
    <xf numFmtId="227" fontId="133" fillId="69" borderId="0" applyNumberFormat="0" applyBorder="0" applyAlignment="0" applyProtection="0">
      <alignment vertical="center"/>
    </xf>
    <xf numFmtId="227" fontId="209" fillId="0" borderId="0">
      <alignment vertical="center"/>
    </xf>
    <xf numFmtId="227" fontId="93" fillId="0" borderId="0">
      <alignment vertical="center"/>
    </xf>
    <xf numFmtId="227" fontId="93" fillId="0" borderId="0">
      <alignment vertical="center"/>
    </xf>
    <xf numFmtId="227" fontId="157" fillId="0" borderId="48" applyNumberFormat="0" applyFill="0" applyAlignment="0" applyProtection="0">
      <alignment vertical="center"/>
    </xf>
    <xf numFmtId="227" fontId="133" fillId="69" borderId="0" applyNumberFormat="0" applyBorder="0" applyAlignment="0" applyProtection="0">
      <alignment vertical="center"/>
    </xf>
    <xf numFmtId="227" fontId="93" fillId="0" borderId="0"/>
    <xf numFmtId="227" fontId="157" fillId="0" borderId="48" applyNumberFormat="0" applyFill="0" applyAlignment="0" applyProtection="0">
      <alignment vertical="center"/>
    </xf>
    <xf numFmtId="227" fontId="93" fillId="0" borderId="0"/>
    <xf numFmtId="227" fontId="100" fillId="0" borderId="0">
      <alignment vertical="center"/>
    </xf>
    <xf numFmtId="227" fontId="133" fillId="69" borderId="0" applyNumberFormat="0" applyBorder="0" applyAlignment="0" applyProtection="0">
      <alignment vertical="center"/>
    </xf>
    <xf numFmtId="227" fontId="100" fillId="0" borderId="0">
      <alignment vertical="center"/>
    </xf>
    <xf numFmtId="227" fontId="93" fillId="0" borderId="0"/>
    <xf numFmtId="227" fontId="133" fillId="69" borderId="0" applyNumberFormat="0" applyBorder="0" applyAlignment="0" applyProtection="0">
      <alignment vertical="center"/>
    </xf>
    <xf numFmtId="227" fontId="100" fillId="0" borderId="0">
      <alignment vertical="center"/>
    </xf>
    <xf numFmtId="227" fontId="139" fillId="0" borderId="0" applyNumberFormat="0" applyFill="0" applyBorder="0" applyAlignment="0" applyProtection="0">
      <alignment vertical="top"/>
      <protection locked="0"/>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49" fillId="7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7" fillId="66" borderId="46" applyNumberFormat="0" applyAlignment="0" applyProtection="0">
      <alignment vertical="center"/>
    </xf>
    <xf numFmtId="227" fontId="133" fillId="69" borderId="0" applyNumberFormat="0" applyBorder="0" applyAlignment="0" applyProtection="0">
      <alignment vertical="center"/>
    </xf>
    <xf numFmtId="227" fontId="142" fillId="0" borderId="0" applyNumberFormat="0" applyFill="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45" fillId="71" borderId="41" applyNumberFormat="0" applyAlignment="0" applyProtection="0">
      <alignment vertical="center"/>
    </xf>
    <xf numFmtId="227" fontId="210"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57" fillId="0" borderId="48" applyNumberFormat="0" applyFill="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213" fillId="69" borderId="0" applyNumberFormat="0" applyBorder="0" applyAlignment="0" applyProtection="0"/>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49" fillId="82"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41" fillId="85"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41" fillId="72"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4" fillId="80"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41" fillId="68"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210"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42" fillId="0" borderId="0" applyNumberFormat="0" applyFill="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67" fillId="79" borderId="47" applyNumberFormat="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210" fillId="69" borderId="0" applyNumberFormat="0" applyBorder="0" applyAlignment="0" applyProtection="0">
      <alignment vertical="center"/>
    </xf>
    <xf numFmtId="227" fontId="133" fillId="69" borderId="0" applyNumberFormat="0" applyBorder="0" applyAlignment="0" applyProtection="0">
      <alignment vertical="center"/>
    </xf>
    <xf numFmtId="227" fontId="149" fillId="87"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54" fillId="66" borderId="41" applyNumberFormat="0" applyAlignment="0" applyProtection="0">
      <alignment vertical="center"/>
    </xf>
    <xf numFmtId="227" fontId="133" fillId="69" borderId="0" applyNumberFormat="0" applyBorder="0" applyAlignment="0" applyProtection="0">
      <alignment vertical="center"/>
    </xf>
    <xf numFmtId="227" fontId="154" fillId="66" borderId="41" applyNumberFormat="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41" fillId="87"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7" fillId="66" borderId="46" applyNumberFormat="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21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45" fillId="71" borderId="41" applyNumberFormat="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4" fillId="80"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06" fillId="0" borderId="0"/>
    <xf numFmtId="227" fontId="145" fillId="71" borderId="41" applyNumberFormat="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43" fontId="93" fillId="0" borderId="0" applyFont="0" applyFill="0" applyBorder="0" applyAlignment="0" applyProtection="0"/>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41" fillId="72"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41" fillId="72"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50" fillId="0" borderId="0" applyNumberFormat="0" applyFill="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7" fillId="73" borderId="46" applyNumberFormat="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43" fontId="126" fillId="0" borderId="0" applyFont="0" applyFill="0" applyBorder="0" applyAlignment="0" applyProtection="0"/>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214" fillId="0" borderId="0" applyNumberFormat="0" applyFill="0" applyBorder="0" applyAlignment="0" applyProtection="0">
      <alignment vertical="top"/>
      <protection locked="0"/>
    </xf>
    <xf numFmtId="227" fontId="158" fillId="0" borderId="50" applyNumberFormat="0" applyFill="0" applyAlignment="0" applyProtection="0">
      <alignment vertical="center"/>
    </xf>
    <xf numFmtId="227" fontId="158" fillId="0" borderId="50" applyNumberFormat="0" applyFill="0" applyAlignment="0" applyProtection="0">
      <alignment vertical="center"/>
    </xf>
    <xf numFmtId="227" fontId="158" fillId="0" borderId="50" applyNumberFormat="0" applyFill="0" applyAlignment="0" applyProtection="0">
      <alignment vertical="center"/>
    </xf>
    <xf numFmtId="227" fontId="158" fillId="0" borderId="50" applyNumberFormat="0" applyFill="0" applyAlignment="0" applyProtection="0">
      <alignment vertical="center"/>
    </xf>
    <xf numFmtId="227" fontId="158" fillId="0" borderId="50" applyNumberFormat="0" applyFill="0" applyAlignment="0" applyProtection="0">
      <alignment vertical="center"/>
    </xf>
    <xf numFmtId="227" fontId="158" fillId="0" borderId="50" applyNumberFormat="0" applyFill="0" applyAlignment="0" applyProtection="0">
      <alignment vertical="center"/>
    </xf>
    <xf numFmtId="227" fontId="158" fillId="0" borderId="50" applyNumberFormat="0" applyFill="0" applyAlignment="0" applyProtection="0">
      <alignment vertical="center"/>
    </xf>
    <xf numFmtId="227" fontId="158" fillId="0" borderId="50" applyNumberFormat="0" applyFill="0" applyAlignment="0" applyProtection="0">
      <alignment vertical="center"/>
    </xf>
    <xf numFmtId="227" fontId="158" fillId="0" borderId="50" applyNumberFormat="0" applyFill="0" applyAlignment="0" applyProtection="0">
      <alignment vertical="center"/>
    </xf>
    <xf numFmtId="227" fontId="158" fillId="0" borderId="50" applyNumberFormat="0" applyFill="0" applyAlignment="0" applyProtection="0">
      <alignment vertical="center"/>
    </xf>
    <xf numFmtId="227" fontId="158" fillId="0" borderId="50" applyNumberFormat="0" applyFill="0" applyAlignment="0" applyProtection="0">
      <alignment vertical="center"/>
    </xf>
    <xf numFmtId="227" fontId="158" fillId="0" borderId="49" applyNumberFormat="0" applyFill="0" applyAlignment="0" applyProtection="0">
      <alignment vertical="center"/>
    </xf>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227" fontId="154" fillId="66" borderId="41" applyNumberFormat="0" applyAlignment="0" applyProtection="0">
      <alignment vertical="center"/>
    </xf>
    <xf numFmtId="227" fontId="154" fillId="66" borderId="41" applyNumberFormat="0" applyAlignment="0" applyProtection="0">
      <alignment vertical="center"/>
    </xf>
    <xf numFmtId="227" fontId="154" fillId="73" borderId="41" applyNumberFormat="0" applyAlignment="0" applyProtection="0">
      <alignment vertical="center"/>
    </xf>
    <xf numFmtId="227" fontId="154" fillId="73" borderId="41" applyNumberFormat="0" applyAlignment="0" applyProtection="0">
      <alignment vertical="center"/>
    </xf>
    <xf numFmtId="227" fontId="154" fillId="66" borderId="41" applyNumberFormat="0" applyAlignment="0" applyProtection="0">
      <alignment vertical="center"/>
    </xf>
    <xf numFmtId="227" fontId="154" fillId="66" borderId="41" applyNumberFormat="0" applyAlignment="0" applyProtection="0">
      <alignment vertical="center"/>
    </xf>
    <xf numFmtId="227" fontId="156" fillId="79" borderId="47" applyNumberFormat="0" applyAlignment="0" applyProtection="0">
      <alignment vertical="center"/>
    </xf>
    <xf numFmtId="227" fontId="167" fillId="79" borderId="47" applyNumberFormat="0" applyAlignment="0" applyProtection="0">
      <alignment vertical="center"/>
    </xf>
    <xf numFmtId="227" fontId="167" fillId="79" borderId="47" applyNumberFormat="0" applyAlignment="0" applyProtection="0">
      <alignment vertical="center"/>
    </xf>
    <xf numFmtId="227" fontId="156" fillId="79" borderId="47" applyNumberFormat="0" applyAlignment="0" applyProtection="0">
      <alignment vertical="center"/>
    </xf>
    <xf numFmtId="227" fontId="167" fillId="79" borderId="47" applyNumberFormat="0" applyAlignment="0" applyProtection="0">
      <alignment vertical="center"/>
    </xf>
    <xf numFmtId="227" fontId="167" fillId="79" borderId="47" applyNumberFormat="0" applyAlignment="0" applyProtection="0">
      <alignment vertical="center"/>
    </xf>
    <xf numFmtId="227" fontId="156" fillId="79" borderId="47" applyNumberFormat="0" applyAlignment="0" applyProtection="0">
      <alignment vertical="center"/>
    </xf>
    <xf numFmtId="227" fontId="167" fillId="79" borderId="47" applyNumberFormat="0" applyAlignment="0" applyProtection="0">
      <alignment vertical="center"/>
    </xf>
    <xf numFmtId="227" fontId="167" fillId="79" borderId="47" applyNumberFormat="0" applyAlignment="0" applyProtection="0">
      <alignment vertical="center"/>
    </xf>
    <xf numFmtId="227" fontId="167" fillId="79" borderId="47" applyNumberFormat="0" applyAlignment="0" applyProtection="0">
      <alignment vertical="center"/>
    </xf>
    <xf numFmtId="227" fontId="167" fillId="79" borderId="47" applyNumberFormat="0" applyAlignment="0" applyProtection="0">
      <alignment vertical="center"/>
    </xf>
    <xf numFmtId="227" fontId="150" fillId="0" borderId="0" applyNumberFormat="0" applyFill="0" applyBorder="0" applyAlignment="0" applyProtection="0">
      <alignment vertical="center"/>
    </xf>
    <xf numFmtId="227" fontId="150" fillId="0" borderId="0" applyNumberFormat="0" applyFill="0" applyBorder="0" applyAlignment="0" applyProtection="0">
      <alignment vertical="center"/>
    </xf>
    <xf numFmtId="227" fontId="150" fillId="0" borderId="0" applyNumberFormat="0" applyFill="0" applyBorder="0" applyAlignment="0" applyProtection="0">
      <alignment vertical="center"/>
    </xf>
    <xf numFmtId="227" fontId="207" fillId="0" borderId="52" applyNumberFormat="0" applyFill="0" applyProtection="0">
      <alignment horizontal="left"/>
    </xf>
    <xf numFmtId="227" fontId="142" fillId="0" borderId="0" applyNumberFormat="0" applyFill="0" applyBorder="0" applyAlignment="0" applyProtection="0">
      <alignment vertical="center"/>
    </xf>
    <xf numFmtId="227" fontId="142" fillId="0" borderId="0" applyNumberFormat="0" applyFill="0" applyBorder="0" applyAlignment="0" applyProtection="0">
      <alignment vertical="center"/>
    </xf>
    <xf numFmtId="227" fontId="142" fillId="0" borderId="0" applyNumberFormat="0" applyFill="0" applyBorder="0" applyAlignment="0" applyProtection="0">
      <alignment vertical="center"/>
    </xf>
    <xf numFmtId="227" fontId="142" fillId="0" borderId="0" applyNumberFormat="0" applyFill="0" applyBorder="0" applyAlignment="0" applyProtection="0">
      <alignment vertical="center"/>
    </xf>
    <xf numFmtId="227" fontId="157" fillId="0" borderId="48" applyNumberFormat="0" applyFill="0" applyAlignment="0" applyProtection="0">
      <alignment vertical="center"/>
    </xf>
    <xf numFmtId="227" fontId="157" fillId="0" borderId="48" applyNumberFormat="0" applyFill="0" applyAlignment="0" applyProtection="0">
      <alignment vertical="center"/>
    </xf>
    <xf numFmtId="227" fontId="157" fillId="0" borderId="48" applyNumberFormat="0" applyFill="0" applyAlignment="0" applyProtection="0">
      <alignment vertical="center"/>
    </xf>
    <xf numFmtId="227" fontId="157" fillId="0" borderId="48" applyNumberFormat="0" applyFill="0" applyAlignment="0" applyProtection="0">
      <alignment vertical="center"/>
    </xf>
    <xf numFmtId="227" fontId="157" fillId="0" borderId="48" applyNumberFormat="0" applyFill="0" applyAlignment="0" applyProtection="0">
      <alignment vertical="center"/>
    </xf>
    <xf numFmtId="227" fontId="157" fillId="0" borderId="48" applyNumberFormat="0" applyFill="0" applyAlignment="0" applyProtection="0">
      <alignment vertical="center"/>
    </xf>
    <xf numFmtId="227" fontId="157" fillId="0" borderId="48" applyNumberFormat="0" applyFill="0" applyAlignment="0" applyProtection="0">
      <alignment vertical="center"/>
    </xf>
    <xf numFmtId="227" fontId="157" fillId="0" borderId="48" applyNumberFormat="0" applyFill="0" applyAlignment="0" applyProtection="0">
      <alignment vertical="center"/>
    </xf>
    <xf numFmtId="233" fontId="93" fillId="0" borderId="0" applyFont="0" applyFill="0" applyBorder="0" applyAlignment="0" applyProtection="0"/>
    <xf numFmtId="193" fontId="93" fillId="0" borderId="0" applyFont="0" applyFill="0" applyBorder="0" applyAlignment="0" applyProtection="0"/>
    <xf numFmtId="227" fontId="164" fillId="0" borderId="0"/>
    <xf numFmtId="43" fontId="164" fillId="0" borderId="0" applyFont="0" applyFill="0" applyBorder="0" applyAlignment="0" applyProtection="0"/>
    <xf numFmtId="41" fontId="126" fillId="0" borderId="0" applyFont="0" applyFill="0" applyBorder="0" applyAlignment="0" applyProtection="0"/>
    <xf numFmtId="43" fontId="93" fillId="0" borderId="0" applyFont="0" applyFill="0" applyBorder="0" applyAlignment="0" applyProtection="0"/>
    <xf numFmtId="43" fontId="148" fillId="0" borderId="0" applyFont="0" applyFill="0" applyBorder="0" applyAlignment="0" applyProtection="0"/>
    <xf numFmtId="43" fontId="148" fillId="0" borderId="0" applyFont="0" applyFill="0" applyBorder="0" applyAlignment="0" applyProtection="0"/>
    <xf numFmtId="41" fontId="93" fillId="0" borderId="0" applyFont="0" applyFill="0" applyBorder="0" applyAlignment="0" applyProtection="0">
      <alignment vertical="center"/>
    </xf>
    <xf numFmtId="41" fontId="93" fillId="0" borderId="0" applyFont="0" applyFill="0" applyBorder="0" applyAlignment="0" applyProtection="0">
      <alignment vertical="center"/>
    </xf>
    <xf numFmtId="227" fontId="145" fillId="71" borderId="41" applyNumberFormat="0" applyAlignment="0" applyProtection="0">
      <alignment vertical="center"/>
    </xf>
    <xf numFmtId="227" fontId="215" fillId="0" borderId="0"/>
    <xf numFmtId="227" fontId="186" fillId="99" borderId="0" applyNumberFormat="0" applyBorder="0" applyAlignment="0" applyProtection="0"/>
    <xf numFmtId="227" fontId="141" fillId="72" borderId="0" applyNumberFormat="0" applyBorder="0" applyAlignment="0" applyProtection="0">
      <alignment vertical="center"/>
    </xf>
    <xf numFmtId="227" fontId="141" fillId="72" borderId="0" applyNumberFormat="0" applyBorder="0" applyAlignment="0" applyProtection="0">
      <alignment vertical="center"/>
    </xf>
    <xf numFmtId="227" fontId="149" fillId="82" borderId="0" applyNumberFormat="0" applyBorder="0" applyAlignment="0" applyProtection="0">
      <alignment vertical="center"/>
    </xf>
    <xf numFmtId="227" fontId="149" fillId="82" borderId="0" applyNumberFormat="0" applyBorder="0" applyAlignment="0" applyProtection="0">
      <alignment vertical="center"/>
    </xf>
    <xf numFmtId="227" fontId="141" fillId="72" borderId="0" applyNumberFormat="0" applyBorder="0" applyAlignment="0" applyProtection="0">
      <alignment vertical="center"/>
    </xf>
    <xf numFmtId="227" fontId="141" fillId="72" borderId="0" applyNumberFormat="0" applyBorder="0" applyAlignment="0" applyProtection="0">
      <alignment vertical="center"/>
    </xf>
    <xf numFmtId="227" fontId="149" fillId="82" borderId="0" applyNumberFormat="0" applyBorder="0" applyAlignment="0" applyProtection="0">
      <alignment vertical="center"/>
    </xf>
    <xf numFmtId="227" fontId="141" fillId="72" borderId="0" applyNumberFormat="0" applyBorder="0" applyAlignment="0" applyProtection="0">
      <alignment vertical="center"/>
    </xf>
    <xf numFmtId="227" fontId="141" fillId="72" borderId="0" applyNumberFormat="0" applyBorder="0" applyAlignment="0" applyProtection="0">
      <alignment vertical="center"/>
    </xf>
    <xf numFmtId="227" fontId="141" fillId="72" borderId="0" applyNumberFormat="0" applyBorder="0" applyAlignment="0" applyProtection="0">
      <alignment vertical="center"/>
    </xf>
    <xf numFmtId="227" fontId="141" fillId="72" borderId="0" applyNumberFormat="0" applyBorder="0" applyAlignment="0" applyProtection="0">
      <alignment vertical="center"/>
    </xf>
    <xf numFmtId="227" fontId="141" fillId="72" borderId="0" applyNumberFormat="0" applyBorder="0" applyAlignment="0" applyProtection="0">
      <alignment vertical="center"/>
    </xf>
    <xf numFmtId="227" fontId="141" fillId="68" borderId="0" applyNumberFormat="0" applyBorder="0" applyAlignment="0" applyProtection="0">
      <alignment vertical="center"/>
    </xf>
    <xf numFmtId="227" fontId="141" fillId="68" borderId="0" applyNumberFormat="0" applyBorder="0" applyAlignment="0" applyProtection="0">
      <alignment vertical="center"/>
    </xf>
    <xf numFmtId="227" fontId="149" fillId="68" borderId="0" applyNumberFormat="0" applyBorder="0" applyAlignment="0" applyProtection="0">
      <alignment vertical="center"/>
    </xf>
    <xf numFmtId="227" fontId="149" fillId="68" borderId="0" applyNumberFormat="0" applyBorder="0" applyAlignment="0" applyProtection="0">
      <alignment vertical="center"/>
    </xf>
    <xf numFmtId="227" fontId="149" fillId="68" borderId="0" applyNumberFormat="0" applyBorder="0" applyAlignment="0" applyProtection="0">
      <alignment vertical="center"/>
    </xf>
    <xf numFmtId="227" fontId="149" fillId="68" borderId="0" applyNumberFormat="0" applyBorder="0" applyAlignment="0" applyProtection="0">
      <alignment vertical="center"/>
    </xf>
    <xf numFmtId="227" fontId="141" fillId="68" borderId="0" applyNumberFormat="0" applyBorder="0" applyAlignment="0" applyProtection="0">
      <alignment vertical="center"/>
    </xf>
    <xf numFmtId="227" fontId="141" fillId="68" borderId="0" applyNumberFormat="0" applyBorder="0" applyAlignment="0" applyProtection="0">
      <alignment vertical="center"/>
    </xf>
    <xf numFmtId="227" fontId="141" fillId="68" borderId="0" applyNumberFormat="0" applyBorder="0" applyAlignment="0" applyProtection="0">
      <alignment vertical="center"/>
    </xf>
    <xf numFmtId="227" fontId="141" fillId="68" borderId="0" applyNumberFormat="0" applyBorder="0" applyAlignment="0" applyProtection="0">
      <alignment vertical="center"/>
    </xf>
    <xf numFmtId="227" fontId="141" fillId="85" borderId="0" applyNumberFormat="0" applyBorder="0" applyAlignment="0" applyProtection="0">
      <alignment vertical="center"/>
    </xf>
    <xf numFmtId="227" fontId="141" fillId="85" borderId="0" applyNumberFormat="0" applyBorder="0" applyAlignment="0" applyProtection="0">
      <alignment vertical="center"/>
    </xf>
    <xf numFmtId="227" fontId="149" fillId="85" borderId="0" applyNumberFormat="0" applyBorder="0" applyAlignment="0" applyProtection="0">
      <alignment vertical="center"/>
    </xf>
    <xf numFmtId="227" fontId="149" fillId="85" borderId="0" applyNumberFormat="0" applyBorder="0" applyAlignment="0" applyProtection="0">
      <alignment vertical="center"/>
    </xf>
    <xf numFmtId="227" fontId="141" fillId="85" borderId="0" applyNumberFormat="0" applyBorder="0" applyAlignment="0" applyProtection="0">
      <alignment vertical="center"/>
    </xf>
    <xf numFmtId="227" fontId="141" fillId="85" borderId="0" applyNumberFormat="0" applyBorder="0" applyAlignment="0" applyProtection="0">
      <alignment vertical="center"/>
    </xf>
    <xf numFmtId="227" fontId="141" fillId="85" borderId="0" applyNumberFormat="0" applyBorder="0" applyAlignment="0" applyProtection="0">
      <alignment vertical="center"/>
    </xf>
    <xf numFmtId="227" fontId="141" fillId="85" borderId="0" applyNumberFormat="0" applyBorder="0" applyAlignment="0" applyProtection="0">
      <alignment vertical="center"/>
    </xf>
    <xf numFmtId="227" fontId="141" fillId="90" borderId="0" applyNumberFormat="0" applyBorder="0" applyAlignment="0" applyProtection="0">
      <alignment vertical="center"/>
    </xf>
    <xf numFmtId="227" fontId="149" fillId="78" borderId="0" applyNumberFormat="0" applyBorder="0" applyAlignment="0" applyProtection="0">
      <alignment vertical="center"/>
    </xf>
    <xf numFmtId="227" fontId="141" fillId="90" borderId="0" applyNumberFormat="0" applyBorder="0" applyAlignment="0" applyProtection="0">
      <alignment vertical="center"/>
    </xf>
    <xf numFmtId="227" fontId="141" fillId="90" borderId="0" applyNumberFormat="0" applyBorder="0" applyAlignment="0" applyProtection="0">
      <alignment vertical="center"/>
    </xf>
    <xf numFmtId="227" fontId="149" fillId="78" borderId="0" applyNumberFormat="0" applyBorder="0" applyAlignment="0" applyProtection="0">
      <alignment vertical="center"/>
    </xf>
    <xf numFmtId="227" fontId="141" fillId="90" borderId="0" applyNumberFormat="0" applyBorder="0" applyAlignment="0" applyProtection="0">
      <alignment vertical="center"/>
    </xf>
    <xf numFmtId="227" fontId="141" fillId="90" borderId="0" applyNumberFormat="0" applyBorder="0" applyAlignment="0" applyProtection="0">
      <alignment vertical="center"/>
    </xf>
    <xf numFmtId="227" fontId="141" fillId="90" borderId="0" applyNumberFormat="0" applyBorder="0" applyAlignment="0" applyProtection="0">
      <alignment vertical="center"/>
    </xf>
    <xf numFmtId="227" fontId="141" fillId="90" borderId="0" applyNumberFormat="0" applyBorder="0" applyAlignment="0" applyProtection="0">
      <alignment vertical="center"/>
    </xf>
    <xf numFmtId="227" fontId="145" fillId="71" borderId="41" applyNumberFormat="0" applyAlignment="0" applyProtection="0">
      <alignment vertical="center"/>
    </xf>
    <xf numFmtId="227" fontId="141" fillId="90" borderId="0" applyNumberFormat="0" applyBorder="0" applyAlignment="0" applyProtection="0">
      <alignment vertical="center"/>
    </xf>
    <xf numFmtId="227" fontId="145" fillId="71" borderId="41" applyNumberFormat="0" applyAlignment="0" applyProtection="0">
      <alignment vertical="center"/>
    </xf>
    <xf numFmtId="227" fontId="141" fillId="90" borderId="0" applyNumberFormat="0" applyBorder="0" applyAlignment="0" applyProtection="0">
      <alignment vertical="center"/>
    </xf>
    <xf numFmtId="227" fontId="141" fillId="72" borderId="0" applyNumberFormat="0" applyBorder="0" applyAlignment="0" applyProtection="0">
      <alignment vertical="center"/>
    </xf>
    <xf numFmtId="227" fontId="141" fillId="72" borderId="0" applyNumberFormat="0" applyBorder="0" applyAlignment="0" applyProtection="0">
      <alignment vertical="center"/>
    </xf>
    <xf numFmtId="227" fontId="149" fillId="72" borderId="0" applyNumberFormat="0" applyBorder="0" applyAlignment="0" applyProtection="0">
      <alignment vertical="center"/>
    </xf>
    <xf numFmtId="227" fontId="141" fillId="72" borderId="0" applyNumberFormat="0" applyBorder="0" applyAlignment="0" applyProtection="0">
      <alignment vertical="center"/>
    </xf>
    <xf numFmtId="227" fontId="149" fillId="72" borderId="0" applyNumberFormat="0" applyBorder="0" applyAlignment="0" applyProtection="0">
      <alignment vertical="center"/>
    </xf>
    <xf numFmtId="227" fontId="141" fillId="72" borderId="0" applyNumberFormat="0" applyBorder="0" applyAlignment="0" applyProtection="0">
      <alignment vertical="center"/>
    </xf>
    <xf numFmtId="227" fontId="141" fillId="72" borderId="0" applyNumberFormat="0" applyBorder="0" applyAlignment="0" applyProtection="0">
      <alignment vertical="center"/>
    </xf>
    <xf numFmtId="227" fontId="141" fillId="72" borderId="0" applyNumberFormat="0" applyBorder="0" applyAlignment="0" applyProtection="0">
      <alignment vertical="center"/>
    </xf>
    <xf numFmtId="227" fontId="141" fillId="72" borderId="0" applyNumberFormat="0" applyBorder="0" applyAlignment="0" applyProtection="0">
      <alignment vertical="center"/>
    </xf>
    <xf numFmtId="227" fontId="141" fillId="72" borderId="0" applyNumberFormat="0" applyBorder="0" applyAlignment="0" applyProtection="0">
      <alignment vertical="center"/>
    </xf>
    <xf numFmtId="227" fontId="141" fillId="87" borderId="0" applyNumberFormat="0" applyBorder="0" applyAlignment="0" applyProtection="0">
      <alignment vertical="center"/>
    </xf>
    <xf numFmtId="227" fontId="149" fillId="87" borderId="0" applyNumberFormat="0" applyBorder="0" applyAlignment="0" applyProtection="0">
      <alignment vertical="center"/>
    </xf>
    <xf numFmtId="227" fontId="141" fillId="87" borderId="0" applyNumberFormat="0" applyBorder="0" applyAlignment="0" applyProtection="0">
      <alignment vertical="center"/>
    </xf>
    <xf numFmtId="227" fontId="141" fillId="87" borderId="0" applyNumberFormat="0" applyBorder="0" applyAlignment="0" applyProtection="0">
      <alignment vertical="center"/>
    </xf>
    <xf numFmtId="227" fontId="149" fillId="87" borderId="0" applyNumberFormat="0" applyBorder="0" applyAlignment="0" applyProtection="0">
      <alignment vertical="center"/>
    </xf>
    <xf numFmtId="227" fontId="141" fillId="87" borderId="0" applyNumberFormat="0" applyBorder="0" applyAlignment="0" applyProtection="0">
      <alignment vertical="center"/>
    </xf>
    <xf numFmtId="227" fontId="141" fillId="87" borderId="0" applyNumberFormat="0" applyBorder="0" applyAlignment="0" applyProtection="0">
      <alignment vertical="center"/>
    </xf>
    <xf numFmtId="227" fontId="149" fillId="87" borderId="0" applyNumberFormat="0" applyBorder="0" applyAlignment="0" applyProtection="0">
      <alignment vertical="center"/>
    </xf>
    <xf numFmtId="227" fontId="141" fillId="87" borderId="0" applyNumberFormat="0" applyBorder="0" applyAlignment="0" applyProtection="0">
      <alignment vertical="center"/>
    </xf>
    <xf numFmtId="227" fontId="141" fillId="87" borderId="0" applyNumberFormat="0" applyBorder="0" applyAlignment="0" applyProtection="0">
      <alignment vertical="center"/>
    </xf>
    <xf numFmtId="227" fontId="141" fillId="87" borderId="0" applyNumberFormat="0" applyBorder="0" applyAlignment="0" applyProtection="0">
      <alignment vertical="center"/>
    </xf>
    <xf numFmtId="227" fontId="149" fillId="85" borderId="0" applyNumberFormat="0" applyBorder="0" applyAlignment="0" applyProtection="0">
      <alignment vertical="center"/>
    </xf>
    <xf numFmtId="227" fontId="126" fillId="0" borderId="28" applyNumberFormat="0" applyFill="0" applyProtection="0">
      <alignment horizontal="left"/>
    </xf>
    <xf numFmtId="227" fontId="134" fillId="80" borderId="0" applyNumberFormat="0" applyBorder="0" applyAlignment="0" applyProtection="0">
      <alignment vertical="center"/>
    </xf>
    <xf numFmtId="227" fontId="134" fillId="80" borderId="0" applyNumberFormat="0" applyBorder="0" applyAlignment="0" applyProtection="0">
      <alignment vertical="center"/>
    </xf>
    <xf numFmtId="227" fontId="134" fillId="80" borderId="0" applyNumberFormat="0" applyBorder="0" applyAlignment="0" applyProtection="0">
      <alignment vertical="center"/>
    </xf>
    <xf numFmtId="227" fontId="134" fillId="80" borderId="0" applyNumberFormat="0" applyBorder="0" applyAlignment="0" applyProtection="0">
      <alignment vertical="center"/>
    </xf>
    <xf numFmtId="227" fontId="134" fillId="80" borderId="0" applyNumberFormat="0" applyBorder="0" applyAlignment="0" applyProtection="0">
      <alignment vertical="center"/>
    </xf>
    <xf numFmtId="227" fontId="134" fillId="80" borderId="0" applyNumberFormat="0" applyBorder="0" applyAlignment="0" applyProtection="0">
      <alignment vertical="center"/>
    </xf>
    <xf numFmtId="227" fontId="134" fillId="80" borderId="0" applyNumberFormat="0" applyBorder="0" applyAlignment="0" applyProtection="0">
      <alignment vertical="center"/>
    </xf>
    <xf numFmtId="227" fontId="134" fillId="80" borderId="0" applyNumberFormat="0" applyBorder="0" applyAlignment="0" applyProtection="0">
      <alignment vertical="center"/>
    </xf>
    <xf numFmtId="227" fontId="134" fillId="80" borderId="0" applyNumberFormat="0" applyBorder="0" applyAlignment="0" applyProtection="0">
      <alignment vertical="center"/>
    </xf>
    <xf numFmtId="227" fontId="134" fillId="80" borderId="0" applyNumberFormat="0" applyBorder="0" applyAlignment="0" applyProtection="0">
      <alignment vertical="center"/>
    </xf>
    <xf numFmtId="227" fontId="134" fillId="80" borderId="0" applyNumberFormat="0" applyBorder="0" applyAlignment="0" applyProtection="0">
      <alignment vertical="center"/>
    </xf>
    <xf numFmtId="227" fontId="134" fillId="80" borderId="0" applyNumberFormat="0" applyBorder="0" applyAlignment="0" applyProtection="0">
      <alignment vertical="center"/>
    </xf>
    <xf numFmtId="227" fontId="134" fillId="80" borderId="0" applyNumberFormat="0" applyBorder="0" applyAlignment="0" applyProtection="0">
      <alignment vertical="center"/>
    </xf>
    <xf numFmtId="227" fontId="134" fillId="80" borderId="0" applyNumberFormat="0" applyBorder="0" applyAlignment="0" applyProtection="0">
      <alignment vertical="center"/>
    </xf>
    <xf numFmtId="227" fontId="137" fillId="66" borderId="46" applyNumberFormat="0" applyAlignment="0" applyProtection="0">
      <alignment vertical="center"/>
    </xf>
    <xf numFmtId="227" fontId="137" fillId="66" borderId="46" applyNumberFormat="0" applyAlignment="0" applyProtection="0">
      <alignment vertical="center"/>
    </xf>
    <xf numFmtId="227" fontId="137" fillId="66" borderId="46" applyNumberFormat="0" applyAlignment="0" applyProtection="0">
      <alignment vertical="center"/>
    </xf>
    <xf numFmtId="227" fontId="137" fillId="66" borderId="46" applyNumberFormat="0" applyAlignment="0" applyProtection="0">
      <alignment vertical="center"/>
    </xf>
    <xf numFmtId="227" fontId="137" fillId="66" borderId="46" applyNumberFormat="0" applyAlignment="0" applyProtection="0">
      <alignment vertical="center"/>
    </xf>
    <xf numFmtId="227" fontId="137" fillId="73" borderId="46" applyNumberFormat="0" applyAlignment="0" applyProtection="0">
      <alignment vertical="center"/>
    </xf>
    <xf numFmtId="227" fontId="137" fillId="66" borderId="46" applyNumberFormat="0" applyAlignment="0" applyProtection="0">
      <alignment vertical="center"/>
    </xf>
    <xf numFmtId="227" fontId="137" fillId="66" borderId="46" applyNumberFormat="0" applyAlignment="0" applyProtection="0">
      <alignment vertical="center"/>
    </xf>
    <xf numFmtId="227" fontId="137" fillId="66" borderId="46" applyNumberFormat="0" applyAlignment="0" applyProtection="0">
      <alignment vertical="center"/>
    </xf>
    <xf numFmtId="227" fontId="145" fillId="71" borderId="41" applyNumberFormat="0" applyAlignment="0" applyProtection="0">
      <alignment vertical="center"/>
    </xf>
    <xf numFmtId="227" fontId="145" fillId="71" borderId="41" applyNumberFormat="0" applyAlignment="0" applyProtection="0">
      <alignment vertical="center"/>
    </xf>
    <xf numFmtId="227" fontId="145" fillId="71" borderId="41" applyNumberFormat="0" applyAlignment="0" applyProtection="0">
      <alignment vertical="center"/>
    </xf>
    <xf numFmtId="227" fontId="145" fillId="71" borderId="41" applyNumberFormat="0" applyAlignment="0" applyProtection="0">
      <alignment vertical="center"/>
    </xf>
    <xf numFmtId="227" fontId="211" fillId="0" borderId="0"/>
    <xf numFmtId="227" fontId="135" fillId="0" borderId="0">
      <alignment vertical="top"/>
    </xf>
    <xf numFmtId="227" fontId="148" fillId="0" borderId="0"/>
    <xf numFmtId="227" fontId="182" fillId="0" borderId="0"/>
    <xf numFmtId="227" fontId="149" fillId="82" borderId="0" applyNumberFormat="0" applyBorder="0" applyAlignment="0" applyProtection="0">
      <alignment vertical="center"/>
    </xf>
    <xf numFmtId="227" fontId="149" fillId="82" borderId="0" applyNumberFormat="0" applyBorder="0" applyAlignment="0" applyProtection="0">
      <alignment vertical="center"/>
    </xf>
    <xf numFmtId="41" fontId="126" fillId="0" borderId="0" applyFont="0" applyFill="0" applyBorder="0" applyAlignment="0" applyProtection="0"/>
    <xf numFmtId="227" fontId="93" fillId="75" borderId="42" applyNumberFormat="0" applyFont="0" applyAlignment="0" applyProtection="0">
      <alignment vertical="center"/>
    </xf>
    <xf numFmtId="227" fontId="100" fillId="75" borderId="42" applyNumberFormat="0" applyFont="0" applyAlignment="0" applyProtection="0">
      <alignment vertical="center"/>
    </xf>
    <xf numFmtId="227" fontId="100" fillId="75" borderId="42" applyNumberFormat="0" applyFont="0" applyAlignment="0" applyProtection="0">
      <alignment vertical="center"/>
    </xf>
    <xf numFmtId="227" fontId="100" fillId="75" borderId="42" applyNumberFormat="0" applyFont="0" applyAlignment="0" applyProtection="0">
      <alignment vertical="center"/>
    </xf>
    <xf numFmtId="227" fontId="100" fillId="75" borderId="42" applyNumberFormat="0" applyFont="0" applyAlignment="0" applyProtection="0">
      <alignment vertical="center"/>
    </xf>
    <xf numFmtId="227" fontId="100" fillId="75" borderId="42" applyNumberFormat="0" applyFont="0" applyAlignment="0" applyProtection="0">
      <alignment vertical="center"/>
    </xf>
    <xf numFmtId="40" fontId="144" fillId="0" borderId="0" applyFont="0" applyFill="0" applyBorder="0" applyAlignment="0" applyProtection="0"/>
    <xf numFmtId="227" fontId="212" fillId="0" borderId="0"/>
    <xf numFmtId="227" fontId="97" fillId="0" borderId="0"/>
    <xf numFmtId="227" fontId="45" fillId="0" borderId="0"/>
    <xf numFmtId="227" fontId="124" fillId="0" borderId="0"/>
    <xf numFmtId="227" fontId="97" fillId="0" borderId="0">
      <alignment vertical="center"/>
    </xf>
    <xf numFmtId="44" fontId="93" fillId="0" borderId="0" applyFont="0" applyFill="0" applyBorder="0" applyAlignment="0" applyProtection="0">
      <alignment vertical="center"/>
    </xf>
    <xf numFmtId="227" fontId="135" fillId="0" borderId="0">
      <alignment vertical="top"/>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35" fillId="0" borderId="0">
      <alignment vertical="top"/>
    </xf>
    <xf numFmtId="227" fontId="140" fillId="70"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5" fillId="0" borderId="0">
      <alignment vertical="top"/>
    </xf>
    <xf numFmtId="227" fontId="135" fillId="0" borderId="0">
      <alignment vertical="top"/>
    </xf>
    <xf numFmtId="227" fontId="140" fillId="70" borderId="0" applyNumberFormat="0" applyBorder="0" applyAlignment="0" applyProtection="0">
      <alignment vertical="center"/>
    </xf>
    <xf numFmtId="227" fontId="135" fillId="0" borderId="0">
      <alignment vertical="top"/>
    </xf>
    <xf numFmtId="227" fontId="135" fillId="0" borderId="0">
      <alignment vertical="top"/>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03" fillId="0" borderId="0">
      <alignment vertical="top"/>
    </xf>
    <xf numFmtId="227" fontId="135" fillId="0" borderId="0">
      <alignment vertical="top"/>
    </xf>
    <xf numFmtId="227" fontId="133" fillId="69" borderId="0" applyNumberFormat="0" applyBorder="0" applyAlignment="0" applyProtection="0">
      <alignment vertical="center"/>
    </xf>
    <xf numFmtId="227" fontId="135" fillId="0" borderId="0">
      <alignment vertical="top"/>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33" fillId="69" borderId="0" applyNumberFormat="0" applyBorder="0" applyAlignment="0" applyProtection="0">
      <alignment vertical="center"/>
    </xf>
    <xf numFmtId="227" fontId="135" fillId="0" borderId="0">
      <alignment vertical="top"/>
    </xf>
    <xf numFmtId="227" fontId="133" fillId="69"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35" fillId="0" borderId="0">
      <alignment vertical="top"/>
    </xf>
    <xf numFmtId="227" fontId="135" fillId="0" borderId="0">
      <alignment vertical="top"/>
    </xf>
    <xf numFmtId="227" fontId="135" fillId="0" borderId="0">
      <alignment vertical="top"/>
    </xf>
    <xf numFmtId="227" fontId="135" fillId="0" borderId="0">
      <alignment vertical="top"/>
    </xf>
    <xf numFmtId="227" fontId="140" fillId="70" borderId="0" applyNumberFormat="0" applyBorder="0" applyAlignment="0" applyProtection="0">
      <alignment vertical="center"/>
    </xf>
    <xf numFmtId="227" fontId="135" fillId="0" borderId="0">
      <alignment vertical="top"/>
    </xf>
    <xf numFmtId="227" fontId="133" fillId="69" borderId="0" applyNumberFormat="0" applyBorder="0" applyAlignment="0" applyProtection="0">
      <alignment vertical="center"/>
    </xf>
    <xf numFmtId="227" fontId="140" fillId="70" borderId="0" applyNumberFormat="0" applyBorder="0" applyAlignment="0" applyProtection="0">
      <alignment vertical="center"/>
    </xf>
    <xf numFmtId="227" fontId="135" fillId="0" borderId="0">
      <alignment vertical="top"/>
    </xf>
    <xf numFmtId="227" fontId="140" fillId="70" borderId="0" applyNumberFormat="0" applyBorder="0" applyAlignment="0" applyProtection="0">
      <alignment vertical="center"/>
    </xf>
    <xf numFmtId="227" fontId="135" fillId="0" borderId="0">
      <alignment vertical="top"/>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35" fillId="0" borderId="0">
      <alignment vertical="top"/>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35" fillId="0" borderId="0">
      <alignment vertical="top"/>
    </xf>
    <xf numFmtId="227" fontId="133" fillId="69" borderId="0" applyNumberFormat="0" applyBorder="0" applyAlignment="0" applyProtection="0">
      <alignment vertical="center"/>
    </xf>
    <xf numFmtId="227" fontId="100" fillId="0" borderId="0">
      <alignment vertical="center"/>
    </xf>
    <xf numFmtId="227" fontId="135" fillId="0" borderId="0">
      <alignment vertical="top"/>
    </xf>
    <xf numFmtId="227" fontId="135" fillId="0" borderId="0">
      <alignment vertical="top"/>
    </xf>
    <xf numFmtId="227" fontId="135" fillId="0" borderId="0">
      <alignment vertical="top"/>
    </xf>
    <xf numFmtId="227" fontId="135" fillId="0" borderId="0">
      <alignment vertical="top"/>
    </xf>
    <xf numFmtId="227" fontId="135" fillId="0" borderId="0">
      <alignment vertical="top"/>
    </xf>
    <xf numFmtId="227" fontId="133" fillId="69" borderId="0" applyNumberFormat="0" applyBorder="0" applyAlignment="0" applyProtection="0">
      <alignment vertical="center"/>
    </xf>
    <xf numFmtId="227" fontId="135" fillId="0" borderId="0">
      <alignment vertical="top"/>
    </xf>
    <xf numFmtId="227" fontId="135" fillId="0" borderId="0">
      <alignment vertical="top"/>
    </xf>
    <xf numFmtId="227" fontId="135" fillId="0" borderId="0">
      <alignment vertical="top"/>
    </xf>
    <xf numFmtId="227" fontId="135" fillId="0" borderId="0">
      <alignment vertical="top"/>
    </xf>
    <xf numFmtId="227" fontId="103" fillId="0" borderId="0">
      <alignment vertical="top"/>
    </xf>
    <xf numFmtId="227" fontId="135" fillId="0" borderId="0">
      <alignment vertical="top"/>
    </xf>
    <xf numFmtId="227" fontId="135" fillId="0" borderId="0">
      <alignment vertical="top"/>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33" fillId="69" borderId="0" applyNumberFormat="0" applyBorder="0" applyAlignment="0" applyProtection="0">
      <alignment vertical="center"/>
    </xf>
    <xf numFmtId="227" fontId="135" fillId="0" borderId="0">
      <alignment vertical="top"/>
    </xf>
    <xf numFmtId="227" fontId="140" fillId="70" borderId="0" applyNumberFormat="0" applyBorder="0" applyAlignment="0" applyProtection="0">
      <alignment vertical="center"/>
    </xf>
    <xf numFmtId="227" fontId="133" fillId="69" borderId="0" applyNumberFormat="0" applyBorder="0" applyAlignment="0" applyProtection="0">
      <alignment vertical="center"/>
    </xf>
    <xf numFmtId="227" fontId="135" fillId="0" borderId="0">
      <alignment vertical="top"/>
    </xf>
    <xf numFmtId="227" fontId="135" fillId="0" borderId="0">
      <alignment vertical="top"/>
    </xf>
    <xf numFmtId="227" fontId="135" fillId="0" borderId="0">
      <alignment vertical="top"/>
    </xf>
    <xf numFmtId="227" fontId="135" fillId="0" borderId="0">
      <alignment vertical="top"/>
    </xf>
    <xf numFmtId="227" fontId="135" fillId="0" borderId="0">
      <alignment vertical="top"/>
    </xf>
    <xf numFmtId="227" fontId="140" fillId="70" borderId="0" applyNumberFormat="0" applyBorder="0" applyAlignment="0" applyProtection="0">
      <alignment vertical="center"/>
    </xf>
    <xf numFmtId="227" fontId="133" fillId="69" borderId="0" applyNumberFormat="0" applyBorder="0" applyAlignment="0" applyProtection="0">
      <alignment vertical="center"/>
    </xf>
    <xf numFmtId="227" fontId="135" fillId="0" borderId="0">
      <alignment vertical="top"/>
    </xf>
    <xf numFmtId="227" fontId="135" fillId="0" borderId="0">
      <alignment vertical="top"/>
    </xf>
    <xf numFmtId="227" fontId="135" fillId="0" borderId="0">
      <alignment vertical="top"/>
    </xf>
    <xf numFmtId="227" fontId="135" fillId="0" borderId="0">
      <alignment vertical="top"/>
    </xf>
    <xf numFmtId="227" fontId="135" fillId="0" borderId="0">
      <alignment vertical="top"/>
    </xf>
    <xf numFmtId="227" fontId="140" fillId="70" borderId="0" applyNumberFormat="0" applyBorder="0" applyAlignment="0" applyProtection="0">
      <alignment vertical="center"/>
    </xf>
    <xf numFmtId="227" fontId="135" fillId="0" borderId="0">
      <alignment vertical="top"/>
    </xf>
    <xf numFmtId="227" fontId="135" fillId="0" borderId="0">
      <alignment vertical="top"/>
    </xf>
    <xf numFmtId="227" fontId="135" fillId="0" borderId="0">
      <alignment vertical="top"/>
    </xf>
    <xf numFmtId="227" fontId="126" fillId="0" borderId="0" applyNumberFormat="0" applyFill="0" applyBorder="0" applyAlignment="0" applyProtection="0"/>
    <xf numFmtId="227" fontId="133" fillId="69" borderId="0" applyNumberFormat="0" applyBorder="0" applyAlignment="0" applyProtection="0">
      <alignment vertical="center"/>
    </xf>
    <xf numFmtId="227" fontId="135" fillId="0" borderId="0">
      <alignment vertical="top"/>
    </xf>
    <xf numFmtId="227" fontId="135" fillId="0" borderId="0">
      <alignment vertical="top"/>
    </xf>
    <xf numFmtId="227" fontId="135" fillId="0" borderId="0">
      <alignment vertical="top"/>
    </xf>
    <xf numFmtId="227" fontId="135" fillId="0" borderId="0">
      <alignment vertical="top"/>
    </xf>
    <xf numFmtId="227" fontId="135" fillId="0" borderId="0">
      <alignment vertical="top"/>
    </xf>
    <xf numFmtId="227" fontId="133" fillId="69" borderId="0" applyNumberFormat="0" applyBorder="0" applyAlignment="0" applyProtection="0">
      <alignment vertical="center"/>
    </xf>
    <xf numFmtId="227" fontId="135" fillId="0" borderId="0">
      <alignment vertical="top"/>
    </xf>
    <xf numFmtId="227" fontId="135" fillId="0" borderId="0">
      <alignment vertical="top"/>
    </xf>
    <xf numFmtId="227" fontId="135" fillId="0" borderId="0">
      <alignment vertical="top"/>
    </xf>
    <xf numFmtId="227" fontId="140" fillId="70" borderId="0" applyNumberFormat="0" applyBorder="0" applyAlignment="0" applyProtection="0">
      <alignment vertical="center"/>
    </xf>
    <xf numFmtId="227" fontId="135" fillId="0" borderId="0">
      <alignment vertical="top"/>
    </xf>
    <xf numFmtId="227" fontId="135" fillId="0" borderId="0">
      <alignment vertical="top"/>
    </xf>
    <xf numFmtId="227" fontId="135" fillId="0" borderId="0">
      <alignment vertical="top"/>
    </xf>
    <xf numFmtId="227" fontId="135" fillId="0" borderId="0">
      <alignment vertical="top"/>
    </xf>
    <xf numFmtId="227" fontId="135" fillId="0" borderId="0">
      <alignment vertical="top"/>
    </xf>
    <xf numFmtId="227" fontId="140" fillId="70" borderId="0" applyNumberFormat="0" applyBorder="0" applyAlignment="0" applyProtection="0">
      <alignment vertical="center"/>
    </xf>
    <xf numFmtId="227" fontId="133" fillId="69" borderId="0" applyNumberFormat="0" applyBorder="0" applyAlignment="0" applyProtection="0">
      <alignment vertical="center"/>
    </xf>
    <xf numFmtId="227" fontId="135" fillId="0" borderId="0">
      <alignment vertical="top"/>
    </xf>
    <xf numFmtId="227" fontId="140" fillId="70" borderId="0" applyNumberFormat="0" applyBorder="0" applyAlignment="0" applyProtection="0">
      <alignment vertical="center"/>
    </xf>
    <xf numFmtId="227" fontId="135" fillId="0" borderId="0">
      <alignment vertical="top"/>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33" fillId="69" borderId="0" applyNumberFormat="0" applyBorder="0" applyAlignment="0" applyProtection="0">
      <alignment vertical="center"/>
    </xf>
    <xf numFmtId="227" fontId="140" fillId="70" borderId="0" applyNumberFormat="0" applyBorder="0" applyAlignment="0" applyProtection="0">
      <alignment vertical="center"/>
    </xf>
    <xf numFmtId="227" fontId="133" fillId="69" borderId="0" applyNumberFormat="0" applyBorder="0" applyAlignment="0" applyProtection="0">
      <alignment vertical="center"/>
    </xf>
    <xf numFmtId="227" fontId="135" fillId="0" borderId="0">
      <alignment vertical="top"/>
    </xf>
    <xf numFmtId="227" fontId="135" fillId="0" borderId="0">
      <alignment vertical="top"/>
    </xf>
    <xf numFmtId="227" fontId="135" fillId="0" borderId="0">
      <alignment vertical="top"/>
    </xf>
    <xf numFmtId="227" fontId="135" fillId="0" borderId="0">
      <alignment vertical="top"/>
    </xf>
    <xf numFmtId="227" fontId="133" fillId="69" borderId="0" applyNumberFormat="0" applyBorder="0" applyAlignment="0" applyProtection="0">
      <alignment vertical="center"/>
    </xf>
    <xf numFmtId="227" fontId="135" fillId="0" borderId="0">
      <alignment vertical="top"/>
    </xf>
    <xf numFmtId="227" fontId="135" fillId="0" borderId="0">
      <alignment vertical="top"/>
    </xf>
    <xf numFmtId="227" fontId="135" fillId="0" borderId="0">
      <alignment vertical="top"/>
    </xf>
    <xf numFmtId="227" fontId="140" fillId="70" borderId="0" applyNumberFormat="0" applyBorder="0" applyAlignment="0" applyProtection="0">
      <alignment vertical="center"/>
    </xf>
    <xf numFmtId="227" fontId="133" fillId="69" borderId="0" applyNumberFormat="0" applyBorder="0" applyAlignment="0" applyProtection="0">
      <alignment vertical="center"/>
    </xf>
    <xf numFmtId="227" fontId="135" fillId="0" borderId="0">
      <alignment vertical="top"/>
    </xf>
    <xf numFmtId="227" fontId="140" fillId="70" borderId="0" applyNumberFormat="0" applyBorder="0" applyAlignment="0" applyProtection="0">
      <alignment vertical="center"/>
    </xf>
    <xf numFmtId="227" fontId="135" fillId="0" borderId="0">
      <alignment vertical="top"/>
    </xf>
    <xf numFmtId="227" fontId="135" fillId="0" borderId="0">
      <alignment vertical="top"/>
    </xf>
    <xf numFmtId="227" fontId="133" fillId="69" borderId="0" applyNumberFormat="0" applyBorder="0" applyAlignment="0" applyProtection="0">
      <alignment vertical="center"/>
    </xf>
    <xf numFmtId="227" fontId="135" fillId="0" borderId="0">
      <alignment vertical="top"/>
    </xf>
    <xf numFmtId="227" fontId="135" fillId="0" borderId="0">
      <alignment vertical="top"/>
    </xf>
    <xf numFmtId="227" fontId="135" fillId="0" borderId="0">
      <alignment vertical="top"/>
    </xf>
    <xf numFmtId="227" fontId="140" fillId="70" borderId="0" applyNumberFormat="0" applyBorder="0" applyAlignment="0" applyProtection="0">
      <alignment vertical="center"/>
    </xf>
    <xf numFmtId="227" fontId="135" fillId="0" borderId="0">
      <alignment vertical="top"/>
    </xf>
    <xf numFmtId="227" fontId="133" fillId="69" borderId="0" applyNumberFormat="0" applyBorder="0" applyAlignment="0" applyProtection="0">
      <alignment vertical="center"/>
    </xf>
    <xf numFmtId="227" fontId="135" fillId="0" borderId="0">
      <alignment vertical="top"/>
    </xf>
    <xf numFmtId="227" fontId="135" fillId="0" borderId="0">
      <alignment vertical="top"/>
    </xf>
    <xf numFmtId="227" fontId="135" fillId="0" borderId="0">
      <alignment vertical="top"/>
    </xf>
    <xf numFmtId="227" fontId="140" fillId="70" borderId="0" applyNumberFormat="0" applyBorder="0" applyAlignment="0" applyProtection="0">
      <alignment vertical="center"/>
    </xf>
    <xf numFmtId="227" fontId="135" fillId="0" borderId="0">
      <alignment vertical="top"/>
    </xf>
    <xf numFmtId="227" fontId="135" fillId="0" borderId="0">
      <alignment vertical="top"/>
    </xf>
    <xf numFmtId="227" fontId="135" fillId="0" borderId="0">
      <alignment vertical="top"/>
    </xf>
    <xf numFmtId="227" fontId="135" fillId="0" borderId="0">
      <alignment vertical="top"/>
    </xf>
    <xf numFmtId="227" fontId="135" fillId="0" borderId="0">
      <alignment vertical="top"/>
    </xf>
    <xf numFmtId="227" fontId="135" fillId="0" borderId="0">
      <alignment vertical="top"/>
    </xf>
    <xf numFmtId="227" fontId="135" fillId="0" borderId="0">
      <alignment vertical="top"/>
    </xf>
    <xf numFmtId="227" fontId="135" fillId="0" borderId="0">
      <alignment vertical="top"/>
    </xf>
    <xf numFmtId="227" fontId="135" fillId="0" borderId="0">
      <alignment vertical="top"/>
    </xf>
    <xf numFmtId="227" fontId="133" fillId="69" borderId="0" applyNumberFormat="0" applyBorder="0" applyAlignment="0" applyProtection="0">
      <alignment vertical="center"/>
    </xf>
    <xf numFmtId="227" fontId="135" fillId="0" borderId="0">
      <alignment vertical="top"/>
    </xf>
    <xf numFmtId="227" fontId="135" fillId="0" borderId="0">
      <alignment vertical="top"/>
    </xf>
    <xf numFmtId="227" fontId="135" fillId="0" borderId="0">
      <alignment vertical="top"/>
    </xf>
    <xf numFmtId="227" fontId="133" fillId="69" borderId="0" applyNumberFormat="0" applyBorder="0" applyAlignment="0" applyProtection="0">
      <alignment vertical="center"/>
    </xf>
    <xf numFmtId="227" fontId="135" fillId="0" borderId="0">
      <alignment vertical="top"/>
    </xf>
    <xf numFmtId="227" fontId="135" fillId="0" borderId="0">
      <alignment vertical="top"/>
    </xf>
    <xf numFmtId="227" fontId="135" fillId="0" borderId="0">
      <alignment vertical="top"/>
    </xf>
    <xf numFmtId="227" fontId="135" fillId="0" borderId="0">
      <alignment vertical="top"/>
    </xf>
    <xf numFmtId="227" fontId="135" fillId="0" borderId="0">
      <alignment vertical="top"/>
    </xf>
    <xf numFmtId="227" fontId="140" fillId="70" borderId="0" applyNumberFormat="0" applyBorder="0" applyAlignment="0" applyProtection="0">
      <alignment vertical="center"/>
    </xf>
    <xf numFmtId="227" fontId="133" fillId="69" borderId="0" applyNumberFormat="0" applyBorder="0" applyAlignment="0" applyProtection="0">
      <alignment vertical="center"/>
    </xf>
    <xf numFmtId="227" fontId="135" fillId="0" borderId="0">
      <alignment vertical="top"/>
    </xf>
    <xf numFmtId="227" fontId="135" fillId="0" borderId="0">
      <alignment vertical="top"/>
    </xf>
    <xf numFmtId="227" fontId="135" fillId="0" borderId="0">
      <alignment vertical="top"/>
    </xf>
    <xf numFmtId="227" fontId="133" fillId="69" borderId="0" applyNumberFormat="0" applyBorder="0" applyAlignment="0" applyProtection="0">
      <alignment vertical="center"/>
    </xf>
    <xf numFmtId="227" fontId="135" fillId="0" borderId="0">
      <alignment vertical="top"/>
    </xf>
    <xf numFmtId="227" fontId="135" fillId="0" borderId="0">
      <alignment vertical="top"/>
    </xf>
    <xf numFmtId="227" fontId="140" fillId="70" borderId="0" applyNumberFormat="0" applyBorder="0" applyAlignment="0" applyProtection="0">
      <alignment vertical="center"/>
    </xf>
    <xf numFmtId="227" fontId="135" fillId="0" borderId="0">
      <alignment vertical="top"/>
    </xf>
    <xf numFmtId="227" fontId="140" fillId="70" borderId="0" applyNumberFormat="0" applyBorder="0" applyAlignment="0" applyProtection="0">
      <alignment vertical="center"/>
    </xf>
    <xf numFmtId="227" fontId="133" fillId="69" borderId="0" applyNumberFormat="0" applyBorder="0" applyAlignment="0" applyProtection="0">
      <alignment vertical="center"/>
    </xf>
    <xf numFmtId="227" fontId="135" fillId="0" borderId="0">
      <alignment vertical="top"/>
    </xf>
    <xf numFmtId="227" fontId="135" fillId="0" borderId="0">
      <alignment vertical="top"/>
    </xf>
    <xf numFmtId="227" fontId="135" fillId="0" borderId="0">
      <alignment vertical="top"/>
    </xf>
    <xf numFmtId="227" fontId="140" fillId="70" borderId="0" applyNumberFormat="0" applyBorder="0" applyAlignment="0" applyProtection="0">
      <alignment vertical="center"/>
    </xf>
    <xf numFmtId="227" fontId="133" fillId="69" borderId="0" applyNumberFormat="0" applyBorder="0" applyAlignment="0" applyProtection="0">
      <alignment vertical="center"/>
    </xf>
    <xf numFmtId="227" fontId="135" fillId="0" borderId="0">
      <alignment vertical="top"/>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35" fillId="0" borderId="0">
      <alignment vertical="top"/>
    </xf>
    <xf numFmtId="227" fontId="135" fillId="0" borderId="0">
      <alignment vertical="top"/>
    </xf>
    <xf numFmtId="227" fontId="135" fillId="0" borderId="0">
      <alignment vertical="top"/>
    </xf>
    <xf numFmtId="227" fontId="135" fillId="0" borderId="0">
      <alignment vertical="top"/>
    </xf>
    <xf numFmtId="227" fontId="135" fillId="0" borderId="0">
      <alignment vertical="top"/>
    </xf>
    <xf numFmtId="227" fontId="135" fillId="0" borderId="0">
      <alignment vertical="top"/>
    </xf>
    <xf numFmtId="227" fontId="140" fillId="70" borderId="0" applyNumberFormat="0" applyBorder="0" applyAlignment="0" applyProtection="0">
      <alignment vertical="center"/>
    </xf>
    <xf numFmtId="227" fontId="135" fillId="0" borderId="0">
      <alignment vertical="top"/>
    </xf>
    <xf numFmtId="227" fontId="135" fillId="0" borderId="0">
      <alignment vertical="top"/>
    </xf>
    <xf numFmtId="227" fontId="133" fillId="69" borderId="0" applyNumberFormat="0" applyBorder="0" applyAlignment="0" applyProtection="0">
      <alignment vertical="center"/>
    </xf>
    <xf numFmtId="227" fontId="135" fillId="0" borderId="0">
      <alignment vertical="top"/>
    </xf>
    <xf numFmtId="227" fontId="135" fillId="0" borderId="0">
      <alignment vertical="top"/>
    </xf>
    <xf numFmtId="227" fontId="140" fillId="70" borderId="0" applyNumberFormat="0" applyBorder="0" applyAlignment="0" applyProtection="0">
      <alignment vertical="center"/>
    </xf>
    <xf numFmtId="227" fontId="135" fillId="0" borderId="0">
      <alignment vertical="top"/>
    </xf>
    <xf numFmtId="227" fontId="135" fillId="0" borderId="0">
      <alignment vertical="top"/>
    </xf>
    <xf numFmtId="227" fontId="140" fillId="70" borderId="0" applyNumberFormat="0" applyBorder="0" applyAlignment="0" applyProtection="0">
      <alignment vertical="center"/>
    </xf>
    <xf numFmtId="227" fontId="135" fillId="0" borderId="0">
      <alignment vertical="top"/>
    </xf>
    <xf numFmtId="227" fontId="135" fillId="0" borderId="0">
      <alignment vertical="top"/>
    </xf>
    <xf numFmtId="227" fontId="135" fillId="0" borderId="0">
      <alignment vertical="top"/>
    </xf>
    <xf numFmtId="227" fontId="135" fillId="0" borderId="0">
      <alignment vertical="top"/>
    </xf>
    <xf numFmtId="227" fontId="135" fillId="0" borderId="0">
      <alignment vertical="top"/>
    </xf>
    <xf numFmtId="227" fontId="135" fillId="0" borderId="0">
      <alignment vertical="top"/>
    </xf>
    <xf numFmtId="227" fontId="135" fillId="0" borderId="0">
      <alignment vertical="top"/>
    </xf>
    <xf numFmtId="227" fontId="135" fillId="0" borderId="0">
      <alignment vertical="top"/>
    </xf>
    <xf numFmtId="227" fontId="135" fillId="0" borderId="0">
      <alignment vertical="top"/>
    </xf>
    <xf numFmtId="227" fontId="135" fillId="0" borderId="0">
      <alignment vertical="top"/>
    </xf>
    <xf numFmtId="227" fontId="140" fillId="70" borderId="0" applyNumberFormat="0" applyBorder="0" applyAlignment="0" applyProtection="0">
      <alignment vertical="center"/>
    </xf>
    <xf numFmtId="227" fontId="135" fillId="0" borderId="0">
      <alignment vertical="top"/>
    </xf>
    <xf numFmtId="227" fontId="135" fillId="0" borderId="0">
      <alignment vertical="top"/>
    </xf>
    <xf numFmtId="227" fontId="133" fillId="69" borderId="0" applyNumberFormat="0" applyBorder="0" applyAlignment="0" applyProtection="0">
      <alignment vertical="center"/>
    </xf>
    <xf numFmtId="227" fontId="135" fillId="0" borderId="0">
      <alignment vertical="top"/>
    </xf>
    <xf numFmtId="227" fontId="140" fillId="70" borderId="0" applyNumberFormat="0" applyBorder="0" applyAlignment="0" applyProtection="0">
      <alignment vertical="center"/>
    </xf>
    <xf numFmtId="227" fontId="135" fillId="0" borderId="0">
      <alignment vertical="top"/>
    </xf>
    <xf numFmtId="227" fontId="140" fillId="70" borderId="0" applyNumberFormat="0" applyBorder="0" applyAlignment="0" applyProtection="0">
      <alignment vertical="center"/>
    </xf>
    <xf numFmtId="227" fontId="135" fillId="0" borderId="0">
      <alignment vertical="top"/>
    </xf>
    <xf numFmtId="227" fontId="135" fillId="0" borderId="0">
      <alignment vertical="top"/>
    </xf>
    <xf numFmtId="227" fontId="135" fillId="0" borderId="0">
      <alignment vertical="top"/>
    </xf>
    <xf numFmtId="227" fontId="140" fillId="70" borderId="0" applyNumberFormat="0" applyBorder="0" applyAlignment="0" applyProtection="0">
      <alignment vertical="center"/>
    </xf>
    <xf numFmtId="227" fontId="133" fillId="69" borderId="0" applyNumberFormat="0" applyBorder="0" applyAlignment="0" applyProtection="0">
      <alignment vertical="center"/>
    </xf>
    <xf numFmtId="227" fontId="135" fillId="0" borderId="0">
      <alignment vertical="top"/>
    </xf>
    <xf numFmtId="227" fontId="135" fillId="0" borderId="0">
      <alignment vertical="top"/>
    </xf>
    <xf numFmtId="227" fontId="135" fillId="0" borderId="0">
      <alignment vertical="top"/>
    </xf>
    <xf numFmtId="227" fontId="135" fillId="0" borderId="0">
      <alignment vertical="top"/>
    </xf>
    <xf numFmtId="227" fontId="135" fillId="0" borderId="0">
      <alignment vertical="top"/>
    </xf>
    <xf numFmtId="227" fontId="135" fillId="0" borderId="0">
      <alignment vertical="top"/>
    </xf>
    <xf numFmtId="227" fontId="135" fillId="0" borderId="0">
      <alignment vertical="top"/>
    </xf>
    <xf numFmtId="227" fontId="135" fillId="0" borderId="0">
      <alignment vertical="top"/>
    </xf>
    <xf numFmtId="227" fontId="135" fillId="0" borderId="0">
      <alignment vertical="top"/>
    </xf>
    <xf numFmtId="227" fontId="126" fillId="0" borderId="0" applyNumberFormat="0" applyFill="0" applyBorder="0" applyAlignment="0" applyProtection="0"/>
    <xf numFmtId="227" fontId="135" fillId="0" borderId="0">
      <alignment vertical="top"/>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5" fillId="0" borderId="0">
      <alignment vertical="top"/>
    </xf>
    <xf numFmtId="227" fontId="135" fillId="0" borderId="0">
      <alignment vertical="top"/>
    </xf>
    <xf numFmtId="227" fontId="133" fillId="69" borderId="0" applyNumberFormat="0" applyBorder="0" applyAlignment="0" applyProtection="0">
      <alignment vertical="center"/>
    </xf>
    <xf numFmtId="227" fontId="135" fillId="0" borderId="0">
      <alignment vertical="top"/>
    </xf>
    <xf numFmtId="227" fontId="135" fillId="0" borderId="0">
      <alignment vertical="top"/>
    </xf>
    <xf numFmtId="227" fontId="135" fillId="0" borderId="0">
      <alignment vertical="top"/>
    </xf>
    <xf numFmtId="227" fontId="135" fillId="0" borderId="0">
      <alignment vertical="top"/>
    </xf>
    <xf numFmtId="227" fontId="135" fillId="0" borderId="0">
      <alignment vertical="top"/>
    </xf>
    <xf numFmtId="227" fontId="135" fillId="0" borderId="0">
      <alignment vertical="top"/>
    </xf>
    <xf numFmtId="227" fontId="135" fillId="0" borderId="0">
      <alignment vertical="top"/>
    </xf>
    <xf numFmtId="227" fontId="135" fillId="0" borderId="0">
      <alignment vertical="top"/>
    </xf>
    <xf numFmtId="227" fontId="133" fillId="69" borderId="0" applyNumberFormat="0" applyBorder="0" applyAlignment="0" applyProtection="0">
      <alignment vertical="center"/>
    </xf>
    <xf numFmtId="227" fontId="135" fillId="0" borderId="0">
      <alignment vertical="top"/>
    </xf>
    <xf numFmtId="227" fontId="140" fillId="70" borderId="0" applyNumberFormat="0" applyBorder="0" applyAlignment="0" applyProtection="0">
      <alignment vertical="center"/>
    </xf>
    <xf numFmtId="227" fontId="135" fillId="0" borderId="0">
      <alignment vertical="top"/>
    </xf>
    <xf numFmtId="227" fontId="135" fillId="0" borderId="0">
      <alignment vertical="top"/>
    </xf>
    <xf numFmtId="227" fontId="135" fillId="0" borderId="0">
      <alignment vertical="top"/>
    </xf>
    <xf numFmtId="227" fontId="135" fillId="0" borderId="0">
      <alignment vertical="top"/>
    </xf>
    <xf numFmtId="227" fontId="135" fillId="0" borderId="0">
      <alignment vertical="top"/>
    </xf>
    <xf numFmtId="227" fontId="140" fillId="70" borderId="0" applyNumberFormat="0" applyBorder="0" applyAlignment="0" applyProtection="0">
      <alignment vertical="center"/>
    </xf>
    <xf numFmtId="227" fontId="135" fillId="0" borderId="0">
      <alignment vertical="top"/>
    </xf>
    <xf numFmtId="227" fontId="135" fillId="0" borderId="0">
      <alignment vertical="top"/>
    </xf>
    <xf numFmtId="227" fontId="135" fillId="0" borderId="0">
      <alignment vertical="top"/>
    </xf>
    <xf numFmtId="227" fontId="135" fillId="0" borderId="0">
      <alignment vertical="top"/>
    </xf>
    <xf numFmtId="227" fontId="135" fillId="0" borderId="0">
      <alignment vertical="top"/>
    </xf>
    <xf numFmtId="227" fontId="140" fillId="70" borderId="0" applyNumberFormat="0" applyBorder="0" applyAlignment="0" applyProtection="0">
      <alignment vertical="center"/>
    </xf>
    <xf numFmtId="227" fontId="135" fillId="0" borderId="0">
      <alignment vertical="top"/>
    </xf>
    <xf numFmtId="227" fontId="135" fillId="0" borderId="0">
      <alignment vertical="top"/>
    </xf>
    <xf numFmtId="227" fontId="135" fillId="0" borderId="0">
      <alignment vertical="top"/>
    </xf>
    <xf numFmtId="227" fontId="140" fillId="70" borderId="0" applyNumberFormat="0" applyBorder="0" applyAlignment="0" applyProtection="0">
      <alignment vertical="center"/>
    </xf>
    <xf numFmtId="227" fontId="135" fillId="0" borderId="0">
      <alignment vertical="top"/>
    </xf>
    <xf numFmtId="227" fontId="135" fillId="0" borderId="0">
      <alignment vertical="top"/>
    </xf>
    <xf numFmtId="227" fontId="140" fillId="70" borderId="0" applyNumberFormat="0" applyBorder="0" applyAlignment="0" applyProtection="0">
      <alignment vertical="center"/>
    </xf>
    <xf numFmtId="227" fontId="135" fillId="0" borderId="0">
      <alignment vertical="top"/>
    </xf>
    <xf numFmtId="227" fontId="140" fillId="70" borderId="0" applyNumberFormat="0" applyBorder="0" applyAlignment="0" applyProtection="0">
      <alignment vertical="center"/>
    </xf>
    <xf numFmtId="227" fontId="135" fillId="0" borderId="0">
      <alignment vertical="top"/>
    </xf>
    <xf numFmtId="227" fontId="135" fillId="0" borderId="0">
      <alignment vertical="top"/>
    </xf>
    <xf numFmtId="227" fontId="135" fillId="0" borderId="0">
      <alignment vertical="top"/>
    </xf>
    <xf numFmtId="227" fontId="140" fillId="70" borderId="0" applyNumberFormat="0" applyBorder="0" applyAlignment="0" applyProtection="0">
      <alignment vertical="center"/>
    </xf>
    <xf numFmtId="227" fontId="135" fillId="0" borderId="0">
      <alignment vertical="top"/>
    </xf>
    <xf numFmtId="227" fontId="140" fillId="70" borderId="0" applyNumberFormat="0" applyBorder="0" applyAlignment="0" applyProtection="0">
      <alignment vertical="center"/>
    </xf>
    <xf numFmtId="227" fontId="135" fillId="0" borderId="0">
      <alignment vertical="top"/>
    </xf>
    <xf numFmtId="227" fontId="140" fillId="70" borderId="0" applyNumberFormat="0" applyBorder="0" applyAlignment="0" applyProtection="0">
      <alignment vertical="center"/>
    </xf>
    <xf numFmtId="227" fontId="135" fillId="0" borderId="0">
      <alignment vertical="top"/>
    </xf>
    <xf numFmtId="227" fontId="140" fillId="70" borderId="0" applyNumberFormat="0" applyBorder="0" applyAlignment="0" applyProtection="0">
      <alignment vertical="center"/>
    </xf>
    <xf numFmtId="227" fontId="135" fillId="0" borderId="0">
      <alignment vertical="top"/>
    </xf>
    <xf numFmtId="227" fontId="135" fillId="0" borderId="0">
      <alignment vertical="top"/>
    </xf>
    <xf numFmtId="227" fontId="135" fillId="0" borderId="0">
      <alignment vertical="top"/>
    </xf>
    <xf numFmtId="227" fontId="135" fillId="0" borderId="0">
      <alignment vertical="top"/>
    </xf>
    <xf numFmtId="227" fontId="135" fillId="0" borderId="0">
      <alignment vertical="top"/>
    </xf>
    <xf numFmtId="227" fontId="140" fillId="70" borderId="0" applyNumberFormat="0" applyBorder="0" applyAlignment="0" applyProtection="0">
      <alignment vertical="center"/>
    </xf>
    <xf numFmtId="227" fontId="135" fillId="0" borderId="0">
      <alignment vertical="top"/>
    </xf>
    <xf numFmtId="227" fontId="135" fillId="0" borderId="0">
      <alignment vertical="top"/>
    </xf>
    <xf numFmtId="227" fontId="140" fillId="70" borderId="0" applyNumberFormat="0" applyBorder="0" applyAlignment="0" applyProtection="0">
      <alignment vertical="center"/>
    </xf>
    <xf numFmtId="227" fontId="135" fillId="0" borderId="0">
      <alignment vertical="top"/>
    </xf>
    <xf numFmtId="227" fontId="140" fillId="70" borderId="0" applyNumberFormat="0" applyBorder="0" applyAlignment="0" applyProtection="0">
      <alignment vertical="center"/>
    </xf>
    <xf numFmtId="227" fontId="135" fillId="0" borderId="0">
      <alignment vertical="top"/>
    </xf>
    <xf numFmtId="227" fontId="135" fillId="0" borderId="0">
      <alignment vertical="top"/>
    </xf>
    <xf numFmtId="227" fontId="135" fillId="0" borderId="0">
      <alignment vertical="top"/>
    </xf>
    <xf numFmtId="227" fontId="135" fillId="0" borderId="0">
      <alignment vertical="top"/>
    </xf>
    <xf numFmtId="227" fontId="133" fillId="69" borderId="0" applyNumberFormat="0" applyBorder="0" applyAlignment="0" applyProtection="0">
      <alignment vertical="center"/>
    </xf>
    <xf numFmtId="227" fontId="135" fillId="0" borderId="0">
      <alignment vertical="top"/>
    </xf>
    <xf numFmtId="227" fontId="135" fillId="0" borderId="0">
      <alignment vertical="top"/>
    </xf>
    <xf numFmtId="227" fontId="140" fillId="70" borderId="0" applyNumberFormat="0" applyBorder="0" applyAlignment="0" applyProtection="0">
      <alignment vertical="center"/>
    </xf>
    <xf numFmtId="227" fontId="135" fillId="0" borderId="0">
      <alignment vertical="top"/>
    </xf>
    <xf numFmtId="227" fontId="140" fillId="70" borderId="0" applyNumberFormat="0" applyBorder="0" applyAlignment="0" applyProtection="0">
      <alignment vertical="center"/>
    </xf>
    <xf numFmtId="227" fontId="135" fillId="0" borderId="0">
      <alignment vertical="top"/>
    </xf>
    <xf numFmtId="227" fontId="135" fillId="0" borderId="0">
      <alignment vertical="top"/>
    </xf>
    <xf numFmtId="227" fontId="133" fillId="69" borderId="0" applyNumberFormat="0" applyBorder="0" applyAlignment="0" applyProtection="0">
      <alignment vertical="center"/>
    </xf>
    <xf numFmtId="227" fontId="135" fillId="0" borderId="0">
      <alignment vertical="top"/>
    </xf>
    <xf numFmtId="227" fontId="135" fillId="0" borderId="0">
      <alignment vertical="top"/>
    </xf>
    <xf numFmtId="227" fontId="135" fillId="0" borderId="0">
      <alignment vertical="top"/>
    </xf>
    <xf numFmtId="227" fontId="140" fillId="70"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5" fillId="0" borderId="0">
      <alignment vertical="top"/>
    </xf>
    <xf numFmtId="227" fontId="133" fillId="69" borderId="0" applyNumberFormat="0" applyBorder="0" applyAlignment="0" applyProtection="0">
      <alignment vertical="center"/>
    </xf>
    <xf numFmtId="227" fontId="135" fillId="0" borderId="0">
      <alignment vertical="top"/>
    </xf>
    <xf numFmtId="227" fontId="140" fillId="70" borderId="0" applyNumberFormat="0" applyBorder="0" applyAlignment="0" applyProtection="0">
      <alignment vertical="center"/>
    </xf>
    <xf numFmtId="227" fontId="135" fillId="0" borderId="0">
      <alignment vertical="top"/>
    </xf>
    <xf numFmtId="227" fontId="135" fillId="0" borderId="0">
      <alignment vertical="top"/>
    </xf>
    <xf numFmtId="227" fontId="135" fillId="0" borderId="0">
      <alignment vertical="top"/>
    </xf>
    <xf numFmtId="227" fontId="133" fillId="69" borderId="0" applyNumberFormat="0" applyBorder="0" applyAlignment="0" applyProtection="0">
      <alignment vertical="center"/>
    </xf>
    <xf numFmtId="227" fontId="135" fillId="0" borderId="0">
      <alignment vertical="top"/>
    </xf>
    <xf numFmtId="227" fontId="135" fillId="0" borderId="0">
      <alignment vertical="top"/>
    </xf>
    <xf numFmtId="227" fontId="135" fillId="0" borderId="0">
      <alignment vertical="top"/>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35" fillId="0" borderId="0">
      <alignment vertical="top"/>
    </xf>
    <xf numFmtId="227" fontId="140" fillId="70" borderId="0" applyNumberFormat="0" applyBorder="0" applyAlignment="0" applyProtection="0">
      <alignment vertical="center"/>
    </xf>
    <xf numFmtId="227" fontId="135" fillId="0" borderId="0">
      <alignment vertical="top"/>
    </xf>
    <xf numFmtId="227" fontId="133" fillId="69" borderId="0" applyNumberFormat="0" applyBorder="0" applyAlignment="0" applyProtection="0">
      <alignment vertical="center"/>
    </xf>
    <xf numFmtId="227" fontId="103" fillId="0" borderId="0">
      <alignment vertical="top"/>
    </xf>
    <xf numFmtId="227" fontId="140" fillId="70" borderId="0" applyNumberFormat="0" applyBorder="0" applyAlignment="0" applyProtection="0">
      <alignment vertical="center"/>
    </xf>
    <xf numFmtId="227" fontId="103" fillId="0" borderId="0">
      <alignment vertical="top"/>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93" fillId="0" borderId="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33" fillId="69"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33" fillId="69"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33" fillId="69" borderId="0" applyNumberFormat="0" applyBorder="0" applyAlignment="0" applyProtection="0">
      <alignment vertical="center"/>
    </xf>
    <xf numFmtId="227" fontId="140" fillId="70" borderId="0" applyNumberFormat="0" applyBorder="0" applyAlignment="0" applyProtection="0">
      <alignment vertical="center"/>
    </xf>
    <xf numFmtId="227" fontId="133" fillId="69"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33" fillId="69"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33" fillId="69"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93" fillId="0" borderId="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33" fillId="69"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33" fillId="69"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33" fillId="69"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33" fillId="69"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00" fillId="0" borderId="0">
      <alignment vertical="center"/>
    </xf>
    <xf numFmtId="227" fontId="100" fillId="0" borderId="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26" fillId="0" borderId="0" applyNumberFormat="0" applyFill="0" applyBorder="0" applyAlignment="0" applyProtection="0"/>
    <xf numFmtId="227" fontId="135" fillId="0" borderId="0">
      <alignment vertical="top"/>
    </xf>
    <xf numFmtId="227" fontId="100" fillId="106" borderId="0" applyNumberFormat="0" applyBorder="0" applyAlignment="0" applyProtection="0">
      <alignment vertical="center"/>
    </xf>
    <xf numFmtId="227" fontId="100" fillId="86" borderId="0" applyNumberFormat="0" applyBorder="0" applyAlignment="0" applyProtection="0">
      <alignment vertical="center"/>
    </xf>
    <xf numFmtId="227" fontId="100" fillId="100" borderId="0" applyNumberFormat="0" applyBorder="0" applyAlignment="0" applyProtection="0">
      <alignment vertical="center"/>
    </xf>
    <xf numFmtId="227" fontId="135" fillId="0" borderId="0">
      <alignment vertical="top"/>
    </xf>
    <xf numFmtId="227" fontId="100" fillId="104" borderId="0" applyNumberFormat="0" applyBorder="0" applyAlignment="0" applyProtection="0">
      <alignment vertical="center"/>
    </xf>
    <xf numFmtId="227" fontId="100" fillId="0" borderId="0">
      <alignment vertical="center"/>
    </xf>
    <xf numFmtId="227" fontId="100" fillId="100" borderId="0" applyNumberFormat="0" applyBorder="0" applyAlignment="0" applyProtection="0">
      <alignment vertical="center"/>
    </xf>
    <xf numFmtId="227" fontId="100" fillId="104" borderId="0" applyNumberFormat="0" applyBorder="0" applyAlignment="0" applyProtection="0">
      <alignment vertical="center"/>
    </xf>
    <xf numFmtId="227" fontId="100" fillId="86" borderId="0" applyNumberFormat="0" applyBorder="0" applyAlignment="0" applyProtection="0">
      <alignment vertical="center"/>
    </xf>
    <xf numFmtId="227" fontId="100" fillId="71" borderId="0" applyNumberFormat="0" applyBorder="0" applyAlignment="0" applyProtection="0">
      <alignment vertical="center"/>
    </xf>
    <xf numFmtId="227" fontId="100" fillId="0" borderId="0">
      <alignment vertical="center"/>
    </xf>
    <xf numFmtId="227" fontId="135" fillId="0" borderId="0">
      <alignment vertical="top"/>
    </xf>
    <xf numFmtId="227" fontId="100" fillId="71" borderId="0" applyNumberFormat="0" applyBorder="0" applyAlignment="0" applyProtection="0">
      <alignment vertical="center"/>
    </xf>
    <xf numFmtId="227" fontId="135" fillId="0" borderId="0">
      <alignment vertical="top"/>
    </xf>
    <xf numFmtId="227" fontId="100" fillId="104" borderId="0" applyNumberFormat="0" applyBorder="0" applyAlignment="0" applyProtection="0">
      <alignment vertical="center"/>
    </xf>
    <xf numFmtId="227" fontId="100" fillId="102" borderId="0" applyNumberFormat="0" applyBorder="0" applyAlignment="0" applyProtection="0">
      <alignment vertical="center"/>
    </xf>
    <xf numFmtId="227" fontId="100" fillId="75" borderId="0" applyNumberFormat="0" applyBorder="0" applyAlignment="0" applyProtection="0">
      <alignment vertical="center"/>
    </xf>
    <xf numFmtId="227" fontId="135" fillId="0" borderId="0">
      <alignment vertical="top"/>
    </xf>
    <xf numFmtId="227" fontId="100" fillId="102" borderId="0" applyNumberFormat="0" applyBorder="0" applyAlignment="0" applyProtection="0">
      <alignment vertical="center"/>
    </xf>
    <xf numFmtId="227" fontId="100" fillId="104" borderId="0" applyNumberFormat="0" applyBorder="0" applyAlignment="0" applyProtection="0">
      <alignment vertical="center"/>
    </xf>
    <xf numFmtId="227" fontId="135" fillId="0" borderId="0">
      <alignment vertical="top"/>
    </xf>
    <xf numFmtId="227" fontId="100" fillId="102" borderId="0" applyNumberFormat="0" applyBorder="0" applyAlignment="0" applyProtection="0">
      <alignment vertical="center"/>
    </xf>
    <xf numFmtId="227" fontId="135" fillId="0" borderId="0">
      <alignment vertical="top"/>
    </xf>
    <xf numFmtId="227" fontId="100" fillId="100" borderId="0" applyNumberFormat="0" applyBorder="0" applyAlignment="0" applyProtection="0">
      <alignment vertical="center"/>
    </xf>
    <xf numFmtId="227" fontId="116" fillId="0" borderId="0"/>
    <xf numFmtId="227" fontId="135" fillId="0" borderId="0">
      <alignment vertical="top"/>
    </xf>
    <xf numFmtId="227" fontId="100" fillId="81" borderId="0" applyNumberFormat="0" applyBorder="0" applyAlignment="0" applyProtection="0">
      <alignment vertical="center"/>
    </xf>
    <xf numFmtId="227" fontId="135" fillId="0" borderId="0">
      <alignment vertical="top"/>
    </xf>
    <xf numFmtId="10" fontId="217" fillId="0" borderId="0" applyFont="0" applyFill="0" applyBorder="0" applyAlignment="0" applyProtection="0"/>
    <xf numFmtId="227" fontId="100" fillId="100" borderId="0" applyNumberFormat="0" applyBorder="0" applyAlignment="0" applyProtection="0">
      <alignment vertical="center"/>
    </xf>
    <xf numFmtId="227" fontId="135" fillId="0" borderId="0">
      <alignment vertical="top"/>
    </xf>
    <xf numFmtId="227" fontId="100" fillId="86" borderId="0" applyNumberFormat="0" applyBorder="0" applyAlignment="0" applyProtection="0">
      <alignment vertical="center"/>
    </xf>
    <xf numFmtId="227" fontId="100" fillId="69" borderId="0" applyNumberFormat="0" applyBorder="0" applyAlignment="0" applyProtection="0">
      <alignment vertical="center"/>
    </xf>
    <xf numFmtId="227" fontId="116" fillId="0" borderId="0"/>
    <xf numFmtId="227" fontId="135" fillId="0" borderId="0">
      <alignment vertical="top"/>
    </xf>
    <xf numFmtId="227" fontId="100" fillId="0" borderId="0">
      <alignment vertical="center"/>
    </xf>
    <xf numFmtId="227" fontId="100" fillId="66"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00" fillId="104" borderId="0" applyNumberFormat="0" applyBorder="0" applyAlignment="0" applyProtection="0">
      <alignment vertical="center"/>
    </xf>
    <xf numFmtId="227" fontId="100" fillId="86" borderId="0" applyNumberFormat="0" applyBorder="0" applyAlignment="0" applyProtection="0">
      <alignment vertical="center"/>
    </xf>
    <xf numFmtId="227" fontId="100" fillId="83" borderId="0" applyNumberFormat="0" applyBorder="0" applyAlignment="0" applyProtection="0">
      <alignment vertical="center"/>
    </xf>
    <xf numFmtId="227" fontId="100" fillId="75" borderId="0" applyNumberFormat="0" applyBorder="0" applyAlignment="0" applyProtection="0">
      <alignment vertical="center"/>
    </xf>
    <xf numFmtId="227" fontId="100" fillId="100" borderId="0" applyNumberFormat="0" applyBorder="0" applyAlignment="0" applyProtection="0">
      <alignment vertical="center"/>
    </xf>
    <xf numFmtId="227" fontId="100" fillId="102" borderId="0" applyNumberFormat="0" applyBorder="0" applyAlignment="0" applyProtection="0">
      <alignment vertical="center"/>
    </xf>
    <xf numFmtId="227" fontId="100" fillId="104" borderId="0" applyNumberFormat="0" applyBorder="0" applyAlignment="0" applyProtection="0">
      <alignment vertical="center"/>
    </xf>
    <xf numFmtId="227" fontId="100" fillId="104" borderId="0" applyNumberFormat="0" applyBorder="0" applyAlignment="0" applyProtection="0">
      <alignment vertical="center"/>
    </xf>
    <xf numFmtId="227" fontId="100" fillId="66" borderId="0" applyNumberFormat="0" applyBorder="0" applyAlignment="0" applyProtection="0">
      <alignment vertical="center"/>
    </xf>
    <xf numFmtId="227" fontId="116" fillId="0" borderId="0"/>
    <xf numFmtId="227" fontId="100" fillId="102" borderId="0" applyNumberFormat="0" applyBorder="0" applyAlignment="0" applyProtection="0">
      <alignment vertical="center"/>
    </xf>
    <xf numFmtId="227" fontId="100" fillId="86" borderId="0" applyNumberFormat="0" applyBorder="0" applyAlignment="0" applyProtection="0">
      <alignment vertical="center"/>
    </xf>
    <xf numFmtId="227" fontId="100" fillId="104" borderId="0" applyNumberFormat="0" applyBorder="0" applyAlignment="0" applyProtection="0">
      <alignment vertical="center"/>
    </xf>
    <xf numFmtId="227" fontId="100" fillId="102" borderId="0" applyNumberFormat="0" applyBorder="0" applyAlignment="0" applyProtection="0">
      <alignment vertical="center"/>
    </xf>
    <xf numFmtId="227" fontId="100" fillId="100" borderId="0" applyNumberFormat="0" applyBorder="0" applyAlignment="0" applyProtection="0">
      <alignment vertical="center"/>
    </xf>
    <xf numFmtId="227" fontId="100" fillId="83" borderId="0" applyNumberFormat="0" applyBorder="0" applyAlignment="0" applyProtection="0">
      <alignment vertical="center"/>
    </xf>
    <xf numFmtId="227" fontId="100" fillId="100" borderId="0" applyNumberFormat="0" applyBorder="0" applyAlignment="0" applyProtection="0">
      <alignment vertical="center"/>
    </xf>
    <xf numFmtId="227" fontId="100" fillId="100" borderId="0" applyNumberFormat="0" applyBorder="0" applyAlignment="0" applyProtection="0">
      <alignment vertical="center"/>
    </xf>
    <xf numFmtId="227" fontId="100" fillId="66" borderId="0" applyNumberFormat="0" applyBorder="0" applyAlignment="0" applyProtection="0">
      <alignment vertical="center"/>
    </xf>
    <xf numFmtId="198" fontId="217" fillId="0" borderId="0" applyFont="0" applyFill="0" applyBorder="0" applyAlignment="0" applyProtection="0"/>
    <xf numFmtId="227" fontId="100" fillId="75" borderId="0" applyNumberFormat="0" applyBorder="0" applyAlignment="0" applyProtection="0">
      <alignment vertical="center"/>
    </xf>
    <xf numFmtId="227" fontId="100" fillId="104" borderId="0" applyNumberFormat="0" applyBorder="0" applyAlignment="0" applyProtection="0">
      <alignment vertical="center"/>
    </xf>
    <xf numFmtId="227" fontId="100" fillId="100" borderId="0" applyNumberFormat="0" applyBorder="0" applyAlignment="0" applyProtection="0">
      <alignment vertical="center"/>
    </xf>
    <xf numFmtId="227" fontId="100" fillId="70" borderId="0" applyNumberFormat="0" applyBorder="0" applyAlignment="0" applyProtection="0">
      <alignment vertical="center"/>
    </xf>
    <xf numFmtId="227" fontId="116" fillId="0" borderId="0"/>
    <xf numFmtId="227" fontId="100" fillId="66" borderId="0" applyNumberFormat="0" applyBorder="0" applyAlignment="0" applyProtection="0">
      <alignment vertical="center"/>
    </xf>
    <xf numFmtId="227" fontId="100" fillId="71" borderId="0" applyNumberFormat="0" applyBorder="0" applyAlignment="0" applyProtection="0">
      <alignment vertical="center"/>
    </xf>
    <xf numFmtId="227" fontId="100" fillId="66" borderId="0" applyNumberFormat="0" applyBorder="0" applyAlignment="0" applyProtection="0">
      <alignment vertical="center"/>
    </xf>
    <xf numFmtId="227" fontId="135" fillId="0" borderId="0">
      <alignment vertical="top"/>
    </xf>
    <xf numFmtId="227" fontId="100" fillId="104" borderId="0" applyNumberFormat="0" applyBorder="0" applyAlignment="0" applyProtection="0">
      <alignment vertical="center"/>
    </xf>
    <xf numFmtId="227" fontId="100" fillId="104" borderId="0" applyNumberFormat="0" applyBorder="0" applyAlignment="0" applyProtection="0">
      <alignment vertical="center"/>
    </xf>
    <xf numFmtId="227" fontId="100" fillId="100" borderId="0" applyNumberFormat="0" applyBorder="0" applyAlignment="0" applyProtection="0">
      <alignment vertical="center"/>
    </xf>
    <xf numFmtId="227" fontId="100" fillId="102" borderId="0" applyNumberFormat="0" applyBorder="0" applyAlignment="0" applyProtection="0">
      <alignment vertical="center"/>
    </xf>
    <xf numFmtId="227" fontId="100" fillId="71" borderId="0" applyNumberFormat="0" applyBorder="0" applyAlignment="0" applyProtection="0">
      <alignment vertical="center"/>
    </xf>
    <xf numFmtId="227" fontId="135" fillId="0" borderId="0">
      <alignment vertical="top"/>
    </xf>
    <xf numFmtId="227" fontId="100" fillId="104" borderId="0" applyNumberFormat="0" applyBorder="0" applyAlignment="0" applyProtection="0">
      <alignment vertical="center"/>
    </xf>
    <xf numFmtId="227" fontId="100" fillId="83" borderId="0" applyNumberFormat="0" applyBorder="0" applyAlignment="0" applyProtection="0">
      <alignment vertical="center"/>
    </xf>
    <xf numFmtId="227" fontId="100" fillId="66" borderId="0" applyNumberFormat="0" applyBorder="0" applyAlignment="0" applyProtection="0">
      <alignment vertical="center"/>
    </xf>
    <xf numFmtId="227" fontId="100" fillId="66" borderId="0" applyNumberFormat="0" applyBorder="0" applyAlignment="0" applyProtection="0">
      <alignment vertical="center"/>
    </xf>
    <xf numFmtId="227" fontId="100" fillId="103" borderId="0" applyNumberFormat="0" applyBorder="0" applyAlignment="0" applyProtection="0">
      <alignment vertical="center"/>
    </xf>
    <xf numFmtId="227" fontId="100" fillId="102" borderId="0" applyNumberFormat="0" applyBorder="0" applyAlignment="0" applyProtection="0">
      <alignment vertical="center"/>
    </xf>
    <xf numFmtId="227" fontId="135" fillId="0" borderId="0">
      <alignment vertical="top"/>
    </xf>
    <xf numFmtId="227" fontId="100" fillId="100" borderId="0" applyNumberFormat="0" applyBorder="0" applyAlignment="0" applyProtection="0">
      <alignment vertical="center"/>
    </xf>
    <xf numFmtId="227" fontId="100" fillId="100" borderId="0" applyNumberFormat="0" applyBorder="0" applyAlignment="0" applyProtection="0">
      <alignment vertical="center"/>
    </xf>
    <xf numFmtId="227" fontId="100" fillId="101" borderId="0" applyNumberFormat="0" applyBorder="0" applyAlignment="0" applyProtection="0">
      <alignment vertical="center"/>
    </xf>
    <xf numFmtId="227" fontId="100" fillId="69" borderId="0" applyNumberFormat="0" applyBorder="0" applyAlignment="0" applyProtection="0">
      <alignment vertical="center"/>
    </xf>
    <xf numFmtId="227" fontId="100" fillId="71" borderId="0" applyNumberFormat="0" applyBorder="0" applyAlignment="0" applyProtection="0">
      <alignment vertical="center"/>
    </xf>
    <xf numFmtId="227" fontId="216" fillId="0" borderId="0" applyFont="0" applyFill="0" applyBorder="0" applyAlignment="0" applyProtection="0"/>
    <xf numFmtId="227" fontId="100" fillId="100" borderId="0" applyNumberFormat="0" applyBorder="0" applyAlignment="0" applyProtection="0">
      <alignment vertical="center"/>
    </xf>
    <xf numFmtId="227" fontId="135" fillId="0" borderId="0">
      <alignment vertical="top"/>
    </xf>
    <xf numFmtId="227" fontId="135" fillId="0" borderId="0">
      <alignment vertical="top"/>
    </xf>
    <xf numFmtId="227" fontId="100" fillId="70" borderId="0" applyNumberFormat="0" applyBorder="0" applyAlignment="0" applyProtection="0">
      <alignment vertical="center"/>
    </xf>
    <xf numFmtId="227" fontId="100" fillId="102" borderId="0" applyNumberFormat="0" applyBorder="0" applyAlignment="0" applyProtection="0">
      <alignment vertical="center"/>
    </xf>
    <xf numFmtId="227" fontId="100" fillId="102" borderId="0" applyNumberFormat="0" applyBorder="0" applyAlignment="0" applyProtection="0">
      <alignment vertical="center"/>
    </xf>
    <xf numFmtId="227" fontId="135" fillId="0" borderId="0">
      <alignment vertical="top"/>
    </xf>
    <xf numFmtId="227" fontId="216" fillId="0" borderId="0" applyFont="0" applyFill="0" applyBorder="0" applyAlignment="0" applyProtection="0"/>
    <xf numFmtId="227" fontId="100" fillId="100" borderId="0" applyNumberFormat="0" applyBorder="0" applyAlignment="0" applyProtection="0">
      <alignment vertical="center"/>
    </xf>
    <xf numFmtId="227" fontId="116" fillId="0" borderId="0"/>
    <xf numFmtId="227" fontId="100" fillId="75" borderId="0" applyNumberFormat="0" applyBorder="0" applyAlignment="0" applyProtection="0">
      <alignment vertical="center"/>
    </xf>
    <xf numFmtId="227" fontId="100" fillId="102" borderId="0" applyNumberFormat="0" applyBorder="0" applyAlignment="0" applyProtection="0">
      <alignment vertical="center"/>
    </xf>
    <xf numFmtId="227" fontId="116" fillId="0" borderId="0"/>
    <xf numFmtId="227" fontId="100" fillId="66" borderId="0" applyNumberFormat="0" applyBorder="0" applyAlignment="0" applyProtection="0">
      <alignment vertical="center"/>
    </xf>
    <xf numFmtId="227" fontId="100" fillId="0" borderId="0">
      <alignment vertical="center"/>
    </xf>
    <xf numFmtId="227" fontId="135" fillId="0" borderId="0">
      <alignment vertical="top"/>
    </xf>
    <xf numFmtId="227" fontId="100" fillId="69" borderId="0" applyNumberFormat="0" applyBorder="0" applyAlignment="0" applyProtection="0">
      <alignment vertical="center"/>
    </xf>
    <xf numFmtId="227" fontId="100" fillId="71" borderId="0" applyNumberFormat="0" applyBorder="0" applyAlignment="0" applyProtection="0">
      <alignment vertical="center"/>
    </xf>
    <xf numFmtId="227" fontId="100" fillId="69" borderId="0" applyNumberFormat="0" applyBorder="0" applyAlignment="0" applyProtection="0">
      <alignment vertical="center"/>
    </xf>
    <xf numFmtId="227" fontId="100" fillId="102" borderId="0" applyNumberFormat="0" applyBorder="0" applyAlignment="0" applyProtection="0">
      <alignment vertical="center"/>
    </xf>
    <xf numFmtId="227" fontId="100" fillId="75" borderId="0" applyNumberFormat="0" applyBorder="0" applyAlignment="0" applyProtection="0">
      <alignment vertical="center"/>
    </xf>
    <xf numFmtId="227" fontId="100" fillId="71" borderId="0" applyNumberFormat="0" applyBorder="0" applyAlignment="0" applyProtection="0">
      <alignment vertical="center"/>
    </xf>
    <xf numFmtId="227" fontId="100" fillId="100" borderId="0" applyNumberFormat="0" applyBorder="0" applyAlignment="0" applyProtection="0">
      <alignment vertical="center"/>
    </xf>
    <xf numFmtId="227" fontId="100" fillId="105" borderId="0" applyNumberFormat="0" applyBorder="0" applyAlignment="0" applyProtection="0">
      <alignment vertical="center"/>
    </xf>
    <xf numFmtId="227" fontId="100" fillId="70" borderId="0" applyNumberFormat="0" applyBorder="0" applyAlignment="0" applyProtection="0">
      <alignment vertical="center"/>
    </xf>
    <xf numFmtId="227" fontId="100" fillId="102" borderId="0" applyNumberFormat="0" applyBorder="0" applyAlignment="0" applyProtection="0">
      <alignment vertical="center"/>
    </xf>
    <xf numFmtId="227" fontId="135" fillId="0" borderId="0">
      <alignment vertical="top"/>
    </xf>
    <xf numFmtId="227" fontId="100" fillId="66" borderId="0" applyNumberFormat="0" applyBorder="0" applyAlignment="0" applyProtection="0">
      <alignment vertical="center"/>
    </xf>
    <xf numFmtId="227" fontId="100" fillId="70" borderId="0" applyNumberFormat="0" applyBorder="0" applyAlignment="0" applyProtection="0">
      <alignment vertical="center"/>
    </xf>
    <xf numFmtId="227" fontId="100" fillId="100" borderId="0" applyNumberFormat="0" applyBorder="0" applyAlignment="0" applyProtection="0">
      <alignment vertical="center"/>
    </xf>
    <xf numFmtId="227" fontId="100" fillId="71" borderId="0" applyNumberFormat="0" applyBorder="0" applyAlignment="0" applyProtection="0">
      <alignment vertical="center"/>
    </xf>
    <xf numFmtId="227" fontId="135" fillId="0" borderId="0">
      <alignment vertical="top"/>
    </xf>
    <xf numFmtId="227" fontId="100" fillId="66" borderId="0" applyNumberFormat="0" applyBorder="0" applyAlignment="0" applyProtection="0">
      <alignment vertical="center"/>
    </xf>
    <xf numFmtId="227" fontId="100" fillId="102" borderId="0" applyNumberFormat="0" applyBorder="0" applyAlignment="0" applyProtection="0">
      <alignment vertical="center"/>
    </xf>
    <xf numFmtId="227" fontId="100" fillId="104" borderId="0" applyNumberFormat="0" applyBorder="0" applyAlignment="0" applyProtection="0">
      <alignment vertical="center"/>
    </xf>
    <xf numFmtId="227" fontId="100" fillId="69" borderId="0" applyNumberFormat="0" applyBorder="0" applyAlignment="0" applyProtection="0">
      <alignment vertical="center"/>
    </xf>
    <xf numFmtId="227" fontId="100" fillId="100" borderId="0" applyNumberFormat="0" applyBorder="0" applyAlignment="0" applyProtection="0">
      <alignment vertical="center"/>
    </xf>
    <xf numFmtId="227" fontId="100" fillId="83" borderId="0" applyNumberFormat="0" applyBorder="0" applyAlignment="0" applyProtection="0">
      <alignment vertical="center"/>
    </xf>
    <xf numFmtId="227" fontId="100" fillId="100" borderId="0" applyNumberFormat="0" applyBorder="0" applyAlignment="0" applyProtection="0">
      <alignment vertical="center"/>
    </xf>
    <xf numFmtId="227" fontId="135" fillId="0" borderId="0">
      <alignment vertical="top"/>
    </xf>
    <xf numFmtId="227" fontId="100" fillId="0" borderId="0">
      <alignment vertical="center"/>
    </xf>
    <xf numFmtId="227" fontId="100" fillId="70" borderId="0" applyNumberFormat="0" applyBorder="0" applyAlignment="0" applyProtection="0">
      <alignment vertical="center"/>
    </xf>
    <xf numFmtId="227" fontId="100" fillId="81" borderId="0" applyNumberFormat="0" applyBorder="0" applyAlignment="0" applyProtection="0">
      <alignment vertical="center"/>
    </xf>
    <xf numFmtId="227" fontId="135" fillId="0" borderId="0">
      <alignment vertical="top"/>
    </xf>
    <xf numFmtId="227" fontId="100" fillId="75" borderId="0" applyNumberFormat="0" applyBorder="0" applyAlignment="0" applyProtection="0">
      <alignment vertical="center"/>
    </xf>
    <xf numFmtId="227" fontId="100" fillId="104" borderId="0" applyNumberFormat="0" applyBorder="0" applyAlignment="0" applyProtection="0">
      <alignment vertical="center"/>
    </xf>
    <xf numFmtId="227" fontId="100" fillId="83" borderId="0" applyNumberFormat="0" applyBorder="0" applyAlignment="0" applyProtection="0">
      <alignment vertical="center"/>
    </xf>
    <xf numFmtId="227" fontId="135" fillId="0" borderId="0">
      <alignment vertical="top"/>
    </xf>
    <xf numFmtId="227" fontId="100" fillId="66" borderId="0" applyNumberFormat="0" applyBorder="0" applyAlignment="0" applyProtection="0">
      <alignment vertical="center"/>
    </xf>
    <xf numFmtId="227" fontId="100" fillId="66" borderId="0" applyNumberFormat="0" applyBorder="0" applyAlignment="0" applyProtection="0">
      <alignment vertical="center"/>
    </xf>
    <xf numFmtId="227" fontId="100" fillId="100" borderId="0" applyNumberFormat="0" applyBorder="0" applyAlignment="0" applyProtection="0">
      <alignment vertical="center"/>
    </xf>
    <xf numFmtId="227" fontId="100" fillId="100" borderId="0" applyNumberFormat="0" applyBorder="0" applyAlignment="0" applyProtection="0">
      <alignment vertical="center"/>
    </xf>
    <xf numFmtId="227" fontId="100" fillId="100" borderId="0" applyNumberFormat="0" applyBorder="0" applyAlignment="0" applyProtection="0">
      <alignment vertical="center"/>
    </xf>
    <xf numFmtId="227" fontId="100" fillId="100" borderId="0" applyNumberFormat="0" applyBorder="0" applyAlignment="0" applyProtection="0">
      <alignment vertical="center"/>
    </xf>
    <xf numFmtId="227" fontId="100" fillId="100" borderId="0" applyNumberFormat="0" applyBorder="0" applyAlignment="0" applyProtection="0">
      <alignment vertical="center"/>
    </xf>
    <xf numFmtId="227" fontId="100" fillId="100" borderId="0" applyNumberFormat="0" applyBorder="0" applyAlignment="0" applyProtection="0">
      <alignment vertical="center"/>
    </xf>
    <xf numFmtId="227" fontId="100" fillId="100" borderId="0" applyNumberFormat="0" applyBorder="0" applyAlignment="0" applyProtection="0">
      <alignment vertical="center"/>
    </xf>
    <xf numFmtId="227" fontId="100" fillId="100" borderId="0" applyNumberFormat="0" applyBorder="0" applyAlignment="0" applyProtection="0">
      <alignment vertical="center"/>
    </xf>
    <xf numFmtId="227" fontId="100" fillId="100" borderId="0" applyNumberFormat="0" applyBorder="0" applyAlignment="0" applyProtection="0">
      <alignment vertical="center"/>
    </xf>
    <xf numFmtId="227" fontId="100" fillId="100" borderId="0" applyNumberFormat="0" applyBorder="0" applyAlignment="0" applyProtection="0">
      <alignment vertical="center"/>
    </xf>
    <xf numFmtId="227" fontId="100" fillId="107" borderId="0" applyNumberFormat="0" applyBorder="0" applyAlignment="0" applyProtection="0">
      <alignment vertical="center"/>
    </xf>
    <xf numFmtId="227" fontId="100" fillId="107" borderId="0" applyNumberFormat="0" applyBorder="0" applyAlignment="0" applyProtection="0">
      <alignment vertical="center"/>
    </xf>
    <xf numFmtId="227" fontId="100" fillId="107" borderId="0" applyNumberFormat="0" applyBorder="0" applyAlignment="0" applyProtection="0">
      <alignment vertical="center"/>
    </xf>
    <xf numFmtId="227" fontId="100" fillId="107" borderId="0" applyNumberFormat="0" applyBorder="0" applyAlignment="0" applyProtection="0">
      <alignment vertical="center"/>
    </xf>
    <xf numFmtId="227" fontId="100" fillId="81" borderId="0" applyNumberFormat="0" applyBorder="0" applyAlignment="0" applyProtection="0">
      <alignment vertical="center"/>
    </xf>
    <xf numFmtId="227" fontId="100" fillId="81" borderId="0" applyNumberFormat="0" applyBorder="0" applyAlignment="0" applyProtection="0">
      <alignment vertical="center"/>
    </xf>
    <xf numFmtId="227" fontId="100" fillId="81" borderId="0" applyNumberFormat="0" applyBorder="0" applyAlignment="0" applyProtection="0">
      <alignment vertical="center"/>
    </xf>
    <xf numFmtId="227" fontId="100" fillId="107" borderId="0" applyNumberFormat="0" applyBorder="0" applyAlignment="0" applyProtection="0">
      <alignment vertical="center"/>
    </xf>
    <xf numFmtId="227" fontId="100" fillId="81" borderId="0" applyNumberFormat="0" applyBorder="0" applyAlignment="0" applyProtection="0">
      <alignment vertical="center"/>
    </xf>
    <xf numFmtId="227" fontId="100" fillId="81" borderId="0" applyNumberFormat="0" applyBorder="0" applyAlignment="0" applyProtection="0">
      <alignment vertical="center"/>
    </xf>
    <xf numFmtId="227" fontId="100" fillId="81" borderId="0" applyNumberFormat="0" applyBorder="0" applyAlignment="0" applyProtection="0">
      <alignment vertical="center"/>
    </xf>
    <xf numFmtId="227" fontId="100" fillId="81" borderId="0" applyNumberFormat="0" applyBorder="0" applyAlignment="0" applyProtection="0">
      <alignment vertical="center"/>
    </xf>
    <xf numFmtId="227" fontId="100" fillId="81" borderId="0" applyNumberFormat="0" applyBorder="0" applyAlignment="0" applyProtection="0">
      <alignment vertical="center"/>
    </xf>
    <xf numFmtId="227" fontId="100" fillId="107" borderId="0" applyNumberFormat="0" applyBorder="0" applyAlignment="0" applyProtection="0">
      <alignment vertical="center"/>
    </xf>
    <xf numFmtId="227" fontId="100" fillId="107" borderId="0" applyNumberFormat="0" applyBorder="0" applyAlignment="0" applyProtection="0">
      <alignment vertical="center"/>
    </xf>
    <xf numFmtId="227" fontId="100" fillId="107" borderId="0" applyNumberFormat="0" applyBorder="0" applyAlignment="0" applyProtection="0">
      <alignment vertical="center"/>
    </xf>
    <xf numFmtId="227" fontId="100" fillId="107" borderId="0" applyNumberFormat="0" applyBorder="0" applyAlignment="0" applyProtection="0">
      <alignment vertical="center"/>
    </xf>
    <xf numFmtId="227" fontId="100" fillId="107" borderId="0" applyNumberFormat="0" applyBorder="0" applyAlignment="0" applyProtection="0">
      <alignment vertical="center"/>
    </xf>
    <xf numFmtId="227" fontId="100" fillId="107" borderId="0" applyNumberFormat="0" applyBorder="0" applyAlignment="0" applyProtection="0">
      <alignment vertical="center"/>
    </xf>
    <xf numFmtId="227" fontId="100" fillId="107" borderId="0" applyNumberFormat="0" applyBorder="0" applyAlignment="0" applyProtection="0">
      <alignment vertical="center"/>
    </xf>
    <xf numFmtId="227" fontId="100" fillId="107" borderId="0" applyNumberFormat="0" applyBorder="0" applyAlignment="0" applyProtection="0">
      <alignment vertical="center"/>
    </xf>
    <xf numFmtId="227" fontId="100" fillId="107" borderId="0" applyNumberFormat="0" applyBorder="0" applyAlignment="0" applyProtection="0">
      <alignment vertical="center"/>
    </xf>
    <xf numFmtId="227" fontId="100" fillId="107" borderId="0" applyNumberFormat="0" applyBorder="0" applyAlignment="0" applyProtection="0">
      <alignment vertical="center"/>
    </xf>
    <xf numFmtId="227" fontId="100" fillId="102" borderId="0" applyNumberFormat="0" applyBorder="0" applyAlignment="0" applyProtection="0">
      <alignment vertical="center"/>
    </xf>
    <xf numFmtId="227" fontId="100" fillId="102" borderId="0" applyNumberFormat="0" applyBorder="0" applyAlignment="0" applyProtection="0">
      <alignment vertical="center"/>
    </xf>
    <xf numFmtId="227" fontId="100" fillId="102" borderId="0" applyNumberFormat="0" applyBorder="0" applyAlignment="0" applyProtection="0">
      <alignment vertical="center"/>
    </xf>
    <xf numFmtId="227" fontId="100" fillId="102" borderId="0" applyNumberFormat="0" applyBorder="0" applyAlignment="0" applyProtection="0">
      <alignment vertical="center"/>
    </xf>
    <xf numFmtId="227" fontId="100" fillId="71" borderId="0" applyNumberFormat="0" applyBorder="0" applyAlignment="0" applyProtection="0">
      <alignment vertical="center"/>
    </xf>
    <xf numFmtId="227" fontId="100" fillId="71" borderId="0" applyNumberFormat="0" applyBorder="0" applyAlignment="0" applyProtection="0">
      <alignment vertical="center"/>
    </xf>
    <xf numFmtId="227" fontId="100" fillId="71" borderId="0" applyNumberFormat="0" applyBorder="0" applyAlignment="0" applyProtection="0">
      <alignment vertical="center"/>
    </xf>
    <xf numFmtId="227" fontId="100" fillId="102" borderId="0" applyNumberFormat="0" applyBorder="0" applyAlignment="0" applyProtection="0">
      <alignment vertical="center"/>
    </xf>
    <xf numFmtId="227" fontId="100" fillId="71" borderId="0" applyNumberFormat="0" applyBorder="0" applyAlignment="0" applyProtection="0">
      <alignment vertical="center"/>
    </xf>
    <xf numFmtId="227" fontId="100" fillId="71" borderId="0" applyNumberFormat="0" applyBorder="0" applyAlignment="0" applyProtection="0">
      <alignment vertical="center"/>
    </xf>
    <xf numFmtId="227" fontId="100" fillId="71" borderId="0" applyNumberFormat="0" applyBorder="0" applyAlignment="0" applyProtection="0">
      <alignment vertical="center"/>
    </xf>
    <xf numFmtId="227" fontId="100" fillId="71" borderId="0" applyNumberFormat="0" applyBorder="0" applyAlignment="0" applyProtection="0">
      <alignment vertical="center"/>
    </xf>
    <xf numFmtId="227" fontId="100" fillId="71" borderId="0" applyNumberFormat="0" applyBorder="0" applyAlignment="0" applyProtection="0">
      <alignment vertical="center"/>
    </xf>
    <xf numFmtId="227" fontId="100" fillId="102" borderId="0" applyNumberFormat="0" applyBorder="0" applyAlignment="0" applyProtection="0">
      <alignment vertical="center"/>
    </xf>
    <xf numFmtId="227" fontId="100" fillId="102" borderId="0" applyNumberFormat="0" applyBorder="0" applyAlignment="0" applyProtection="0">
      <alignment vertical="center"/>
    </xf>
    <xf numFmtId="227" fontId="100" fillId="102" borderId="0" applyNumberFormat="0" applyBorder="0" applyAlignment="0" applyProtection="0">
      <alignment vertical="center"/>
    </xf>
    <xf numFmtId="227" fontId="100" fillId="102" borderId="0" applyNumberFormat="0" applyBorder="0" applyAlignment="0" applyProtection="0">
      <alignment vertical="center"/>
    </xf>
    <xf numFmtId="227" fontId="100" fillId="102" borderId="0" applyNumberFormat="0" applyBorder="0" applyAlignment="0" applyProtection="0">
      <alignment vertical="center"/>
    </xf>
    <xf numFmtId="227" fontId="100" fillId="102" borderId="0" applyNumberFormat="0" applyBorder="0" applyAlignment="0" applyProtection="0">
      <alignment vertical="center"/>
    </xf>
    <xf numFmtId="227" fontId="100" fillId="102" borderId="0" applyNumberFormat="0" applyBorder="0" applyAlignment="0" applyProtection="0">
      <alignment vertical="center"/>
    </xf>
    <xf numFmtId="227" fontId="100" fillId="102" borderId="0" applyNumberFormat="0" applyBorder="0" applyAlignment="0" applyProtection="0">
      <alignment vertical="center"/>
    </xf>
    <xf numFmtId="227" fontId="100" fillId="102" borderId="0" applyNumberFormat="0" applyBorder="0" applyAlignment="0" applyProtection="0">
      <alignment vertical="center"/>
    </xf>
    <xf numFmtId="227" fontId="100" fillId="102" borderId="0" applyNumberFormat="0" applyBorder="0" applyAlignment="0" applyProtection="0">
      <alignment vertical="center"/>
    </xf>
    <xf numFmtId="227" fontId="100" fillId="107" borderId="0" applyNumberFormat="0" applyBorder="0" applyAlignment="0" applyProtection="0">
      <alignment vertical="center"/>
    </xf>
    <xf numFmtId="227" fontId="100" fillId="102" borderId="0" applyNumberFormat="0" applyBorder="0" applyAlignment="0" applyProtection="0">
      <alignment vertical="center"/>
    </xf>
    <xf numFmtId="227" fontId="100" fillId="100" borderId="0" applyNumberFormat="0" applyBorder="0" applyAlignment="0" applyProtection="0">
      <alignment vertical="center"/>
    </xf>
    <xf numFmtId="227" fontId="100" fillId="104" borderId="0" applyNumberFormat="0" applyBorder="0" applyAlignment="0" applyProtection="0">
      <alignment vertical="center"/>
    </xf>
    <xf numFmtId="227" fontId="100" fillId="101" borderId="0" applyNumberFormat="0" applyBorder="0" applyAlignment="0" applyProtection="0">
      <alignment vertical="center"/>
    </xf>
    <xf numFmtId="227" fontId="100" fillId="105" borderId="0" applyNumberFormat="0" applyBorder="0" applyAlignment="0" applyProtection="0">
      <alignment vertical="center"/>
    </xf>
    <xf numFmtId="227" fontId="100" fillId="84" borderId="0" applyNumberFormat="0" applyBorder="0" applyAlignment="0" applyProtection="0">
      <alignment vertical="center"/>
    </xf>
    <xf numFmtId="227" fontId="100" fillId="84" borderId="0" applyNumberFormat="0" applyBorder="0" applyAlignment="0" applyProtection="0">
      <alignment vertical="center"/>
    </xf>
    <xf numFmtId="227" fontId="100" fillId="76" borderId="0" applyNumberFormat="0" applyBorder="0" applyAlignment="0" applyProtection="0">
      <alignment vertical="center"/>
    </xf>
    <xf numFmtId="227" fontId="100" fillId="76" borderId="0" applyNumberFormat="0" applyBorder="0" applyAlignment="0" applyProtection="0">
      <alignment vertical="center"/>
    </xf>
    <xf numFmtId="227" fontId="100" fillId="74" borderId="0" applyNumberFormat="0" applyBorder="0" applyAlignment="0" applyProtection="0">
      <alignment vertical="center"/>
    </xf>
    <xf numFmtId="227" fontId="100" fillId="74" borderId="0" applyNumberFormat="0" applyBorder="0" applyAlignment="0" applyProtection="0">
      <alignment vertical="center"/>
    </xf>
    <xf numFmtId="227" fontId="100" fillId="86" borderId="0" applyNumberFormat="0" applyBorder="0" applyAlignment="0" applyProtection="0">
      <alignment vertical="center"/>
    </xf>
    <xf numFmtId="227" fontId="100" fillId="86" borderId="0" applyNumberFormat="0" applyBorder="0" applyAlignment="0" applyProtection="0">
      <alignment vertical="center"/>
    </xf>
    <xf numFmtId="227" fontId="100" fillId="84" borderId="0" applyNumberFormat="0" applyBorder="0" applyAlignment="0" applyProtection="0">
      <alignment vertical="center"/>
    </xf>
    <xf numFmtId="227" fontId="100" fillId="84" borderId="0" applyNumberFormat="0" applyBorder="0" applyAlignment="0" applyProtection="0">
      <alignment vertical="center"/>
    </xf>
    <xf numFmtId="227" fontId="100" fillId="88" borderId="0" applyNumberFormat="0" applyBorder="0" applyAlignment="0" applyProtection="0">
      <alignment vertical="center"/>
    </xf>
    <xf numFmtId="227" fontId="100" fillId="88" borderId="0" applyNumberFormat="0" applyBorder="0" applyAlignment="0" applyProtection="0">
      <alignment vertical="center"/>
    </xf>
    <xf numFmtId="227" fontId="100" fillId="108" borderId="0" applyNumberFormat="0" applyBorder="0" applyAlignment="0" applyProtection="0">
      <alignment vertical="center"/>
    </xf>
    <xf numFmtId="227" fontId="100" fillId="108" borderId="0" applyNumberFormat="0" applyBorder="0" applyAlignment="0" applyProtection="0">
      <alignment vertical="center"/>
    </xf>
    <xf numFmtId="227" fontId="100" fillId="108" borderId="0" applyNumberFormat="0" applyBorder="0" applyAlignment="0" applyProtection="0">
      <alignment vertical="center"/>
    </xf>
    <xf numFmtId="227" fontId="100" fillId="108" borderId="0" applyNumberFormat="0" applyBorder="0" applyAlignment="0" applyProtection="0">
      <alignment vertical="center"/>
    </xf>
    <xf numFmtId="227" fontId="100" fillId="84" borderId="0" applyNumberFormat="0" applyBorder="0" applyAlignment="0" applyProtection="0">
      <alignment vertical="center"/>
    </xf>
    <xf numFmtId="227" fontId="100" fillId="84" borderId="0" applyNumberFormat="0" applyBorder="0" applyAlignment="0" applyProtection="0">
      <alignment vertical="center"/>
    </xf>
    <xf numFmtId="227" fontId="100" fillId="73" borderId="0" applyNumberFormat="0" applyBorder="0" applyAlignment="0" applyProtection="0">
      <alignment vertical="center"/>
    </xf>
    <xf numFmtId="227" fontId="100" fillId="73" borderId="0" applyNumberFormat="0" applyBorder="0" applyAlignment="0" applyProtection="0">
      <alignment vertical="center"/>
    </xf>
    <xf numFmtId="227" fontId="100" fillId="109" borderId="0" applyNumberFormat="0" applyBorder="0" applyAlignment="0" applyProtection="0">
      <alignment vertical="center"/>
    </xf>
    <xf numFmtId="227" fontId="100" fillId="73" borderId="0" applyNumberFormat="0" applyBorder="0" applyAlignment="0" applyProtection="0">
      <alignment vertical="center"/>
    </xf>
    <xf numFmtId="227" fontId="100" fillId="73" borderId="0" applyNumberFormat="0" applyBorder="0" applyAlignment="0" applyProtection="0">
      <alignment vertical="center"/>
    </xf>
    <xf numFmtId="227" fontId="100" fillId="84" borderId="0" applyNumberFormat="0" applyBorder="0" applyAlignment="0" applyProtection="0">
      <alignment vertical="center"/>
    </xf>
    <xf numFmtId="227" fontId="100" fillId="73" borderId="0" applyNumberFormat="0" applyBorder="0" applyAlignment="0" applyProtection="0">
      <alignment vertical="center"/>
    </xf>
    <xf numFmtId="227" fontId="100" fillId="73" borderId="0" applyNumberFormat="0" applyBorder="0" applyAlignment="0" applyProtection="0">
      <alignment vertical="center"/>
    </xf>
    <xf numFmtId="227" fontId="100" fillId="108" borderId="0" applyNumberFormat="0" applyBorder="0" applyAlignment="0" applyProtection="0">
      <alignment vertical="center"/>
    </xf>
    <xf numFmtId="227" fontId="100" fillId="108" borderId="0" applyNumberFormat="0" applyBorder="0" applyAlignment="0" applyProtection="0">
      <alignment vertical="center"/>
    </xf>
    <xf numFmtId="227" fontId="100" fillId="108" borderId="0" applyNumberFormat="0" applyBorder="0" applyAlignment="0" applyProtection="0">
      <alignment vertical="center"/>
    </xf>
    <xf numFmtId="227" fontId="100" fillId="108" borderId="0" applyNumberFormat="0" applyBorder="0" applyAlignment="0" applyProtection="0">
      <alignment vertical="center"/>
    </xf>
    <xf numFmtId="227" fontId="100" fillId="108" borderId="0" applyNumberFormat="0" applyBorder="0" applyAlignment="0" applyProtection="0">
      <alignment vertical="center"/>
    </xf>
    <xf numFmtId="227" fontId="100" fillId="108" borderId="0" applyNumberFormat="0" applyBorder="0" applyAlignment="0" applyProtection="0">
      <alignment vertical="center"/>
    </xf>
    <xf numFmtId="227" fontId="100" fillId="108" borderId="0" applyNumberFormat="0" applyBorder="0" applyAlignment="0" applyProtection="0">
      <alignment vertical="center"/>
    </xf>
    <xf numFmtId="227" fontId="100" fillId="108" borderId="0" applyNumberFormat="0" applyBorder="0" applyAlignment="0" applyProtection="0">
      <alignment vertical="center"/>
    </xf>
    <xf numFmtId="227" fontId="100" fillId="108" borderId="0" applyNumberFormat="0" applyBorder="0" applyAlignment="0" applyProtection="0">
      <alignment vertical="center"/>
    </xf>
    <xf numFmtId="227" fontId="100" fillId="108" borderId="0" applyNumberFormat="0" applyBorder="0" applyAlignment="0" applyProtection="0">
      <alignment vertical="center"/>
    </xf>
    <xf numFmtId="227" fontId="100" fillId="110" borderId="0" applyNumberFormat="0" applyBorder="0" applyAlignment="0" applyProtection="0">
      <alignment vertical="center"/>
    </xf>
    <xf numFmtId="227" fontId="100" fillId="110" borderId="0" applyNumberFormat="0" applyBorder="0" applyAlignment="0" applyProtection="0">
      <alignment vertical="center"/>
    </xf>
    <xf numFmtId="227" fontId="100" fillId="110" borderId="0" applyNumberFormat="0" applyBorder="0" applyAlignment="0" applyProtection="0">
      <alignment vertical="center"/>
    </xf>
    <xf numFmtId="227" fontId="100" fillId="110" borderId="0" applyNumberFormat="0" applyBorder="0" applyAlignment="0" applyProtection="0">
      <alignment vertical="center"/>
    </xf>
    <xf numFmtId="227" fontId="100" fillId="76" borderId="0" applyNumberFormat="0" applyBorder="0" applyAlignment="0" applyProtection="0">
      <alignment vertical="center"/>
    </xf>
    <xf numFmtId="227" fontId="100" fillId="76" borderId="0" applyNumberFormat="0" applyBorder="0" applyAlignment="0" applyProtection="0">
      <alignment vertical="center"/>
    </xf>
    <xf numFmtId="227" fontId="100" fillId="76" borderId="0" applyNumberFormat="0" applyBorder="0" applyAlignment="0" applyProtection="0">
      <alignment vertical="center"/>
    </xf>
    <xf numFmtId="227" fontId="100" fillId="110" borderId="0" applyNumberFormat="0" applyBorder="0" applyAlignment="0" applyProtection="0">
      <alignment vertical="center"/>
    </xf>
    <xf numFmtId="227" fontId="100" fillId="76" borderId="0" applyNumberFormat="0" applyBorder="0" applyAlignment="0" applyProtection="0">
      <alignment vertical="center"/>
    </xf>
    <xf numFmtId="227" fontId="100" fillId="76" borderId="0" applyNumberFormat="0" applyBorder="0" applyAlignment="0" applyProtection="0">
      <alignment vertical="center"/>
    </xf>
    <xf numFmtId="227" fontId="100" fillId="76" borderId="0" applyNumberFormat="0" applyBorder="0" applyAlignment="0" applyProtection="0">
      <alignment vertical="center"/>
    </xf>
    <xf numFmtId="227" fontId="100" fillId="76" borderId="0" applyNumberFormat="0" applyBorder="0" applyAlignment="0" applyProtection="0">
      <alignment vertical="center"/>
    </xf>
    <xf numFmtId="227" fontId="100" fillId="76" borderId="0" applyNumberFormat="0" applyBorder="0" applyAlignment="0" applyProtection="0">
      <alignment vertical="center"/>
    </xf>
    <xf numFmtId="227" fontId="100" fillId="110" borderId="0" applyNumberFormat="0" applyBorder="0" applyAlignment="0" applyProtection="0">
      <alignment vertical="center"/>
    </xf>
    <xf numFmtId="227" fontId="100" fillId="110" borderId="0" applyNumberFormat="0" applyBorder="0" applyAlignment="0" applyProtection="0">
      <alignment vertical="center"/>
    </xf>
    <xf numFmtId="227" fontId="100" fillId="110" borderId="0" applyNumberFormat="0" applyBorder="0" applyAlignment="0" applyProtection="0">
      <alignment vertical="center"/>
    </xf>
    <xf numFmtId="227" fontId="100" fillId="110" borderId="0" applyNumberFormat="0" applyBorder="0" applyAlignment="0" applyProtection="0">
      <alignment vertical="center"/>
    </xf>
    <xf numFmtId="227" fontId="100" fillId="110" borderId="0" applyNumberFormat="0" applyBorder="0" applyAlignment="0" applyProtection="0">
      <alignment vertical="center"/>
    </xf>
    <xf numFmtId="227" fontId="100" fillId="110" borderId="0" applyNumberFormat="0" applyBorder="0" applyAlignment="0" applyProtection="0">
      <alignment vertical="center"/>
    </xf>
    <xf numFmtId="227" fontId="100" fillId="110" borderId="0" applyNumberFormat="0" applyBorder="0" applyAlignment="0" applyProtection="0">
      <alignment vertical="center"/>
    </xf>
    <xf numFmtId="227" fontId="100" fillId="110" borderId="0" applyNumberFormat="0" applyBorder="0" applyAlignment="0" applyProtection="0">
      <alignment vertical="center"/>
    </xf>
    <xf numFmtId="227" fontId="100" fillId="110" borderId="0" applyNumberFormat="0" applyBorder="0" applyAlignment="0" applyProtection="0">
      <alignment vertical="center"/>
    </xf>
    <xf numFmtId="227" fontId="100" fillId="110" borderId="0" applyNumberFormat="0" applyBorder="0" applyAlignment="0" applyProtection="0">
      <alignment vertical="center"/>
    </xf>
    <xf numFmtId="227" fontId="100" fillId="111" borderId="0" applyNumberFormat="0" applyBorder="0" applyAlignment="0" applyProtection="0">
      <alignment vertical="center"/>
    </xf>
    <xf numFmtId="227" fontId="100" fillId="111" borderId="0" applyNumberFormat="0" applyBorder="0" applyAlignment="0" applyProtection="0">
      <alignment vertical="center"/>
    </xf>
    <xf numFmtId="227" fontId="100" fillId="111" borderId="0" applyNumberFormat="0" applyBorder="0" applyAlignment="0" applyProtection="0">
      <alignment vertical="center"/>
    </xf>
    <xf numFmtId="227" fontId="100" fillId="111" borderId="0" applyNumberFormat="0" applyBorder="0" applyAlignment="0" applyProtection="0">
      <alignment vertical="center"/>
    </xf>
    <xf numFmtId="227" fontId="100" fillId="74" borderId="0" applyNumberFormat="0" applyBorder="0" applyAlignment="0" applyProtection="0">
      <alignment vertical="center"/>
    </xf>
    <xf numFmtId="227" fontId="100" fillId="74" borderId="0" applyNumberFormat="0" applyBorder="0" applyAlignment="0" applyProtection="0">
      <alignment vertical="center"/>
    </xf>
    <xf numFmtId="227" fontId="100" fillId="80" borderId="0" applyNumberFormat="0" applyBorder="0" applyAlignment="0" applyProtection="0">
      <alignment vertical="center"/>
    </xf>
    <xf numFmtId="227" fontId="100" fillId="80" borderId="0" applyNumberFormat="0" applyBorder="0" applyAlignment="0" applyProtection="0">
      <alignment vertical="center"/>
    </xf>
    <xf numFmtId="227" fontId="100" fillId="112" borderId="0" applyNumberFormat="0" applyBorder="0" applyAlignment="0" applyProtection="0">
      <alignment vertical="center"/>
    </xf>
    <xf numFmtId="227" fontId="100" fillId="80" borderId="0" applyNumberFormat="0" applyBorder="0" applyAlignment="0" applyProtection="0">
      <alignment vertical="center"/>
    </xf>
    <xf numFmtId="227" fontId="100" fillId="80" borderId="0" applyNumberFormat="0" applyBorder="0" applyAlignment="0" applyProtection="0">
      <alignment vertical="center"/>
    </xf>
    <xf numFmtId="227" fontId="100" fillId="74" borderId="0" applyNumberFormat="0" applyBorder="0" applyAlignment="0" applyProtection="0">
      <alignment vertical="center"/>
    </xf>
    <xf numFmtId="227" fontId="100" fillId="80" borderId="0" applyNumberFormat="0" applyBorder="0" applyAlignment="0" applyProtection="0">
      <alignment vertical="center"/>
    </xf>
    <xf numFmtId="227" fontId="100" fillId="80" borderId="0" applyNumberFormat="0" applyBorder="0" applyAlignment="0" applyProtection="0">
      <alignment vertical="center"/>
    </xf>
    <xf numFmtId="227" fontId="100" fillId="111" borderId="0" applyNumberFormat="0" applyBorder="0" applyAlignment="0" applyProtection="0">
      <alignment vertical="center"/>
    </xf>
    <xf numFmtId="227" fontId="100" fillId="111" borderId="0" applyNumberFormat="0" applyBorder="0" applyAlignment="0" applyProtection="0">
      <alignment vertical="center"/>
    </xf>
    <xf numFmtId="227" fontId="100" fillId="111" borderId="0" applyNumberFormat="0" applyBorder="0" applyAlignment="0" applyProtection="0">
      <alignment vertical="center"/>
    </xf>
    <xf numFmtId="227" fontId="100" fillId="111" borderId="0" applyNumberFormat="0" applyBorder="0" applyAlignment="0" applyProtection="0">
      <alignment vertical="center"/>
    </xf>
    <xf numFmtId="227" fontId="100" fillId="111" borderId="0" applyNumberFormat="0" applyBorder="0" applyAlignment="0" applyProtection="0">
      <alignment vertical="center"/>
    </xf>
    <xf numFmtId="227" fontId="100" fillId="111" borderId="0" applyNumberFormat="0" applyBorder="0" applyAlignment="0" applyProtection="0">
      <alignment vertical="center"/>
    </xf>
    <xf numFmtId="227" fontId="100" fillId="111" borderId="0" applyNumberFormat="0" applyBorder="0" applyAlignment="0" applyProtection="0">
      <alignment vertical="center"/>
    </xf>
    <xf numFmtId="227" fontId="100" fillId="111" borderId="0" applyNumberFormat="0" applyBorder="0" applyAlignment="0" applyProtection="0">
      <alignment vertical="center"/>
    </xf>
    <xf numFmtId="227" fontId="100" fillId="111" borderId="0" applyNumberFormat="0" applyBorder="0" applyAlignment="0" applyProtection="0">
      <alignment vertical="center"/>
    </xf>
    <xf numFmtId="227" fontId="100" fillId="111" borderId="0" applyNumberFormat="0" applyBorder="0" applyAlignment="0" applyProtection="0">
      <alignment vertical="center"/>
    </xf>
    <xf numFmtId="227" fontId="100" fillId="108" borderId="0" applyNumberFormat="0" applyBorder="0" applyAlignment="0" applyProtection="0">
      <alignment vertical="center"/>
    </xf>
    <xf numFmtId="227" fontId="100" fillId="108" borderId="0" applyNumberFormat="0" applyBorder="0" applyAlignment="0" applyProtection="0">
      <alignment vertical="center"/>
    </xf>
    <xf numFmtId="227" fontId="100" fillId="108" borderId="0" applyNumberFormat="0" applyBorder="0" applyAlignment="0" applyProtection="0">
      <alignment vertical="center"/>
    </xf>
    <xf numFmtId="227" fontId="100" fillId="108" borderId="0" applyNumberFormat="0" applyBorder="0" applyAlignment="0" applyProtection="0">
      <alignment vertical="center"/>
    </xf>
    <xf numFmtId="227" fontId="100" fillId="86" borderId="0" applyNumberFormat="0" applyBorder="0" applyAlignment="0" applyProtection="0">
      <alignment vertical="center"/>
    </xf>
    <xf numFmtId="227" fontId="100" fillId="86" borderId="0" applyNumberFormat="0" applyBorder="0" applyAlignment="0" applyProtection="0">
      <alignment vertical="center"/>
    </xf>
    <xf numFmtId="227" fontId="100" fillId="73" borderId="0" applyNumberFormat="0" applyBorder="0" applyAlignment="0" applyProtection="0">
      <alignment vertical="center"/>
    </xf>
    <xf numFmtId="227" fontId="100" fillId="73" borderId="0" applyNumberFormat="0" applyBorder="0" applyAlignment="0" applyProtection="0">
      <alignment vertical="center"/>
    </xf>
    <xf numFmtId="227" fontId="100" fillId="106" borderId="0" applyNumberFormat="0" applyBorder="0" applyAlignment="0" applyProtection="0">
      <alignment vertical="center"/>
    </xf>
    <xf numFmtId="227" fontId="100" fillId="73" borderId="0" applyNumberFormat="0" applyBorder="0" applyAlignment="0" applyProtection="0">
      <alignment vertical="center"/>
    </xf>
    <xf numFmtId="227" fontId="100" fillId="73" borderId="0" applyNumberFormat="0" applyBorder="0" applyAlignment="0" applyProtection="0">
      <alignment vertical="center"/>
    </xf>
    <xf numFmtId="227" fontId="100" fillId="86" borderId="0" applyNumberFormat="0" applyBorder="0" applyAlignment="0" applyProtection="0">
      <alignment vertical="center"/>
    </xf>
    <xf numFmtId="227" fontId="100" fillId="73" borderId="0" applyNumberFormat="0" applyBorder="0" applyAlignment="0" applyProtection="0">
      <alignment vertical="center"/>
    </xf>
    <xf numFmtId="227" fontId="100" fillId="73" borderId="0" applyNumberFormat="0" applyBorder="0" applyAlignment="0" applyProtection="0">
      <alignment vertical="center"/>
    </xf>
    <xf numFmtId="227" fontId="100" fillId="108" borderId="0" applyNumberFormat="0" applyBorder="0" applyAlignment="0" applyProtection="0">
      <alignment vertical="center"/>
    </xf>
    <xf numFmtId="227" fontId="100" fillId="108" borderId="0" applyNumberFormat="0" applyBorder="0" applyAlignment="0" applyProtection="0">
      <alignment vertical="center"/>
    </xf>
    <xf numFmtId="227" fontId="100" fillId="108" borderId="0" applyNumberFormat="0" applyBorder="0" applyAlignment="0" applyProtection="0">
      <alignment vertical="center"/>
    </xf>
    <xf numFmtId="227" fontId="100" fillId="108" borderId="0" applyNumberFormat="0" applyBorder="0" applyAlignment="0" applyProtection="0">
      <alignment vertical="center"/>
    </xf>
    <xf numFmtId="227" fontId="100" fillId="108" borderId="0" applyNumberFormat="0" applyBorder="0" applyAlignment="0" applyProtection="0">
      <alignment vertical="center"/>
    </xf>
    <xf numFmtId="227" fontId="100" fillId="108" borderId="0" applyNumberFormat="0" applyBorder="0" applyAlignment="0" applyProtection="0">
      <alignment vertical="center"/>
    </xf>
    <xf numFmtId="227" fontId="100" fillId="108" borderId="0" applyNumberFormat="0" applyBorder="0" applyAlignment="0" applyProtection="0">
      <alignment vertical="center"/>
    </xf>
    <xf numFmtId="227" fontId="100" fillId="108" borderId="0" applyNumberFormat="0" applyBorder="0" applyAlignment="0" applyProtection="0">
      <alignment vertical="center"/>
    </xf>
    <xf numFmtId="227" fontId="100" fillId="108" borderId="0" applyNumberFormat="0" applyBorder="0" applyAlignment="0" applyProtection="0">
      <alignment vertical="center"/>
    </xf>
    <xf numFmtId="227" fontId="100" fillId="108" borderId="0" applyNumberFormat="0" applyBorder="0" applyAlignment="0" applyProtection="0">
      <alignment vertical="center"/>
    </xf>
    <xf numFmtId="227" fontId="100" fillId="109" borderId="0" applyNumberFormat="0" applyBorder="0" applyAlignment="0" applyProtection="0">
      <alignment vertical="center"/>
    </xf>
    <xf numFmtId="227" fontId="100" fillId="109" borderId="0" applyNumberFormat="0" applyBorder="0" applyAlignment="0" applyProtection="0">
      <alignment vertical="center"/>
    </xf>
    <xf numFmtId="227" fontId="100" fillId="109" borderId="0" applyNumberFormat="0" applyBorder="0" applyAlignment="0" applyProtection="0">
      <alignment vertical="center"/>
    </xf>
    <xf numFmtId="227" fontId="100" fillId="109" borderId="0" applyNumberFormat="0" applyBorder="0" applyAlignment="0" applyProtection="0">
      <alignment vertical="center"/>
    </xf>
    <xf numFmtId="227" fontId="100" fillId="84" borderId="0" applyNumberFormat="0" applyBorder="0" applyAlignment="0" applyProtection="0">
      <alignment vertical="center"/>
    </xf>
    <xf numFmtId="227" fontId="100" fillId="84" borderId="0" applyNumberFormat="0" applyBorder="0" applyAlignment="0" applyProtection="0">
      <alignment vertical="center"/>
    </xf>
    <xf numFmtId="227" fontId="100" fillId="84" borderId="0" applyNumberFormat="0" applyBorder="0" applyAlignment="0" applyProtection="0">
      <alignment vertical="center"/>
    </xf>
    <xf numFmtId="227" fontId="100" fillId="109" borderId="0" applyNumberFormat="0" applyBorder="0" applyAlignment="0" applyProtection="0">
      <alignment vertical="center"/>
    </xf>
    <xf numFmtId="227" fontId="100" fillId="84" borderId="0" applyNumberFormat="0" applyBorder="0" applyAlignment="0" applyProtection="0">
      <alignment vertical="center"/>
    </xf>
    <xf numFmtId="227" fontId="100" fillId="84" borderId="0" applyNumberFormat="0" applyBorder="0" applyAlignment="0" applyProtection="0">
      <alignment vertical="center"/>
    </xf>
    <xf numFmtId="227" fontId="100" fillId="84" borderId="0" applyNumberFormat="0" applyBorder="0" applyAlignment="0" applyProtection="0">
      <alignment vertical="center"/>
    </xf>
    <xf numFmtId="227" fontId="100" fillId="84" borderId="0" applyNumberFormat="0" applyBorder="0" applyAlignment="0" applyProtection="0">
      <alignment vertical="center"/>
    </xf>
    <xf numFmtId="227" fontId="100" fillId="84" borderId="0" applyNumberFormat="0" applyBorder="0" applyAlignment="0" applyProtection="0">
      <alignment vertical="center"/>
    </xf>
    <xf numFmtId="227" fontId="100" fillId="109" borderId="0" applyNumberFormat="0" applyBorder="0" applyAlignment="0" applyProtection="0">
      <alignment vertical="center"/>
    </xf>
    <xf numFmtId="227" fontId="100" fillId="109" borderId="0" applyNumberFormat="0" applyBorder="0" applyAlignment="0" applyProtection="0">
      <alignment vertical="center"/>
    </xf>
    <xf numFmtId="227" fontId="100" fillId="109" borderId="0" applyNumberFormat="0" applyBorder="0" applyAlignment="0" applyProtection="0">
      <alignment vertical="center"/>
    </xf>
    <xf numFmtId="227" fontId="100" fillId="109" borderId="0" applyNumberFormat="0" applyBorder="0" applyAlignment="0" applyProtection="0">
      <alignment vertical="center"/>
    </xf>
    <xf numFmtId="227" fontId="100" fillId="109" borderId="0" applyNumberFormat="0" applyBorder="0" applyAlignment="0" applyProtection="0">
      <alignment vertical="center"/>
    </xf>
    <xf numFmtId="227" fontId="100" fillId="109" borderId="0" applyNumberFormat="0" applyBorder="0" applyAlignment="0" applyProtection="0">
      <alignment vertical="center"/>
    </xf>
    <xf numFmtId="227" fontId="100" fillId="109" borderId="0" applyNumberFormat="0" applyBorder="0" applyAlignment="0" applyProtection="0">
      <alignment vertical="center"/>
    </xf>
    <xf numFmtId="227" fontId="100" fillId="109" borderId="0" applyNumberFormat="0" applyBorder="0" applyAlignment="0" applyProtection="0">
      <alignment vertical="center"/>
    </xf>
    <xf numFmtId="227" fontId="100" fillId="109" borderId="0" applyNumberFormat="0" applyBorder="0" applyAlignment="0" applyProtection="0">
      <alignment vertical="center"/>
    </xf>
    <xf numFmtId="227" fontId="100" fillId="109" borderId="0" applyNumberFormat="0" applyBorder="0" applyAlignment="0" applyProtection="0">
      <alignment vertical="center"/>
    </xf>
    <xf numFmtId="227" fontId="100" fillId="102" borderId="0" applyNumberFormat="0" applyBorder="0" applyAlignment="0" applyProtection="0">
      <alignment vertical="center"/>
    </xf>
    <xf numFmtId="227" fontId="100" fillId="102" borderId="0" applyNumberFormat="0" applyBorder="0" applyAlignment="0" applyProtection="0">
      <alignment vertical="center"/>
    </xf>
    <xf numFmtId="227" fontId="100" fillId="102" borderId="0" applyNumberFormat="0" applyBorder="0" applyAlignment="0" applyProtection="0">
      <alignment vertical="center"/>
    </xf>
    <xf numFmtId="227" fontId="100" fillId="102" borderId="0" applyNumberFormat="0" applyBorder="0" applyAlignment="0" applyProtection="0">
      <alignment vertical="center"/>
    </xf>
    <xf numFmtId="227" fontId="100" fillId="88" borderId="0" applyNumberFormat="0" applyBorder="0" applyAlignment="0" applyProtection="0">
      <alignment vertical="center"/>
    </xf>
    <xf numFmtId="227" fontId="100" fillId="88" borderId="0" applyNumberFormat="0" applyBorder="0" applyAlignment="0" applyProtection="0">
      <alignment vertical="center"/>
    </xf>
    <xf numFmtId="227" fontId="100" fillId="71" borderId="0" applyNumberFormat="0" applyBorder="0" applyAlignment="0" applyProtection="0">
      <alignment vertical="center"/>
    </xf>
    <xf numFmtId="227" fontId="100" fillId="71" borderId="0" applyNumberFormat="0" applyBorder="0" applyAlignment="0" applyProtection="0">
      <alignment vertical="center"/>
    </xf>
    <xf numFmtId="227" fontId="100" fillId="113" borderId="0" applyNumberFormat="0" applyBorder="0" applyAlignment="0" applyProtection="0">
      <alignment vertical="center"/>
    </xf>
    <xf numFmtId="227" fontId="100" fillId="71" borderId="0" applyNumberFormat="0" applyBorder="0" applyAlignment="0" applyProtection="0">
      <alignment vertical="center"/>
    </xf>
    <xf numFmtId="227" fontId="100" fillId="71" borderId="0" applyNumberFormat="0" applyBorder="0" applyAlignment="0" applyProtection="0">
      <alignment vertical="center"/>
    </xf>
    <xf numFmtId="227" fontId="100" fillId="88" borderId="0" applyNumberFormat="0" applyBorder="0" applyAlignment="0" applyProtection="0">
      <alignment vertical="center"/>
    </xf>
    <xf numFmtId="227" fontId="100" fillId="71" borderId="0" applyNumberFormat="0" applyBorder="0" applyAlignment="0" applyProtection="0">
      <alignment vertical="center"/>
    </xf>
    <xf numFmtId="227" fontId="100" fillId="71" borderId="0" applyNumberFormat="0" applyBorder="0" applyAlignment="0" applyProtection="0">
      <alignment vertical="center"/>
    </xf>
    <xf numFmtId="227" fontId="100" fillId="102" borderId="0" applyNumberFormat="0" applyBorder="0" applyAlignment="0" applyProtection="0">
      <alignment vertical="center"/>
    </xf>
    <xf numFmtId="227" fontId="100" fillId="102" borderId="0" applyNumberFormat="0" applyBorder="0" applyAlignment="0" applyProtection="0">
      <alignment vertical="center"/>
    </xf>
    <xf numFmtId="227" fontId="100" fillId="102" borderId="0" applyNumberFormat="0" applyBorder="0" applyAlignment="0" applyProtection="0">
      <alignment vertical="center"/>
    </xf>
    <xf numFmtId="227" fontId="100" fillId="102" borderId="0" applyNumberFormat="0" applyBorder="0" applyAlignment="0" applyProtection="0">
      <alignment vertical="center"/>
    </xf>
    <xf numFmtId="227" fontId="100" fillId="102" borderId="0" applyNumberFormat="0" applyBorder="0" applyAlignment="0" applyProtection="0">
      <alignment vertical="center"/>
    </xf>
    <xf numFmtId="227" fontId="100" fillId="102" borderId="0" applyNumberFormat="0" applyBorder="0" applyAlignment="0" applyProtection="0">
      <alignment vertical="center"/>
    </xf>
    <xf numFmtId="227" fontId="100" fillId="102" borderId="0" applyNumberFormat="0" applyBorder="0" applyAlignment="0" applyProtection="0">
      <alignment vertical="center"/>
    </xf>
    <xf numFmtId="227" fontId="100" fillId="102" borderId="0" applyNumberFormat="0" applyBorder="0" applyAlignment="0" applyProtection="0">
      <alignment vertical="center"/>
    </xf>
    <xf numFmtId="227" fontId="100" fillId="102" borderId="0" applyNumberFormat="0" applyBorder="0" applyAlignment="0" applyProtection="0">
      <alignment vertical="center"/>
    </xf>
    <xf numFmtId="227" fontId="100" fillId="102" borderId="0" applyNumberFormat="0" applyBorder="0" applyAlignment="0" applyProtection="0">
      <alignment vertical="center"/>
    </xf>
    <xf numFmtId="227" fontId="100" fillId="109" borderId="0" applyNumberFormat="0" applyBorder="0" applyAlignment="0" applyProtection="0">
      <alignment vertical="center"/>
    </xf>
    <xf numFmtId="227" fontId="100" fillId="102" borderId="0" applyNumberFormat="0" applyBorder="0" applyAlignment="0" applyProtection="0">
      <alignment vertical="center"/>
    </xf>
    <xf numFmtId="227" fontId="100" fillId="108" borderId="0" applyNumberFormat="0" applyBorder="0" applyAlignment="0" applyProtection="0">
      <alignment vertical="center"/>
    </xf>
    <xf numFmtId="227" fontId="100" fillId="111" borderId="0" applyNumberFormat="0" applyBorder="0" applyAlignment="0" applyProtection="0">
      <alignment vertical="center"/>
    </xf>
    <xf numFmtId="227" fontId="100" fillId="109" borderId="0" applyNumberFormat="0" applyBorder="0" applyAlignment="0" applyProtection="0">
      <alignment vertical="center"/>
    </xf>
    <xf numFmtId="227" fontId="100" fillId="111" borderId="0" applyNumberFormat="0" applyBorder="0" applyAlignment="0" applyProtection="0">
      <alignment vertical="center"/>
    </xf>
    <xf numFmtId="227" fontId="149" fillId="77" borderId="0" applyNumberFormat="0" applyBorder="0" applyAlignment="0" applyProtection="0">
      <alignment vertical="center"/>
    </xf>
    <xf numFmtId="227" fontId="149" fillId="77" borderId="0" applyNumberFormat="0" applyBorder="0" applyAlignment="0" applyProtection="0">
      <alignment vertical="center"/>
    </xf>
    <xf numFmtId="227" fontId="149" fillId="76" borderId="0" applyNumberFormat="0" applyBorder="0" applyAlignment="0" applyProtection="0">
      <alignment vertical="center"/>
    </xf>
    <xf numFmtId="227" fontId="149" fillId="76" borderId="0" applyNumberFormat="0" applyBorder="0" applyAlignment="0" applyProtection="0">
      <alignment vertical="center"/>
    </xf>
    <xf numFmtId="227" fontId="149" fillId="74" borderId="0" applyNumberFormat="0" applyBorder="0" applyAlignment="0" applyProtection="0">
      <alignment vertical="center"/>
    </xf>
    <xf numFmtId="227" fontId="149" fillId="74" borderId="0" applyNumberFormat="0" applyBorder="0" applyAlignment="0" applyProtection="0">
      <alignment vertical="center"/>
    </xf>
    <xf numFmtId="227" fontId="149" fillId="78" borderId="0" applyNumberFormat="0" applyBorder="0" applyAlignment="0" applyProtection="0">
      <alignment vertical="center"/>
    </xf>
    <xf numFmtId="227" fontId="149" fillId="78" borderId="0" applyNumberFormat="0" applyBorder="0" applyAlignment="0" applyProtection="0">
      <alignment vertical="center"/>
    </xf>
    <xf numFmtId="227" fontId="149" fillId="72" borderId="0" applyNumberFormat="0" applyBorder="0" applyAlignment="0" applyProtection="0">
      <alignment vertical="center"/>
    </xf>
    <xf numFmtId="227" fontId="149" fillId="72" borderId="0" applyNumberFormat="0" applyBorder="0" applyAlignment="0" applyProtection="0">
      <alignment vertical="center"/>
    </xf>
    <xf numFmtId="227" fontId="149" fillId="89" borderId="0" applyNumberFormat="0" applyBorder="0" applyAlignment="0" applyProtection="0">
      <alignment vertical="center"/>
    </xf>
    <xf numFmtId="227" fontId="149" fillId="89" borderId="0" applyNumberFormat="0" applyBorder="0" applyAlignment="0" applyProtection="0">
      <alignment vertical="center"/>
    </xf>
    <xf numFmtId="227" fontId="141" fillId="114" borderId="0" applyNumberFormat="0" applyBorder="0" applyAlignment="0" applyProtection="0">
      <alignment vertical="center"/>
    </xf>
    <xf numFmtId="227" fontId="141" fillId="114" borderId="0" applyNumberFormat="0" applyBorder="0" applyAlignment="0" applyProtection="0">
      <alignment vertical="center"/>
    </xf>
    <xf numFmtId="227" fontId="149" fillId="77" borderId="0" applyNumberFormat="0" applyBorder="0" applyAlignment="0" applyProtection="0">
      <alignment vertical="center"/>
    </xf>
    <xf numFmtId="227" fontId="149" fillId="77" borderId="0" applyNumberFormat="0" applyBorder="0" applyAlignment="0" applyProtection="0">
      <alignment vertical="center"/>
    </xf>
    <xf numFmtId="227" fontId="141" fillId="72" borderId="0" applyNumberFormat="0" applyBorder="0" applyAlignment="0" applyProtection="0">
      <alignment vertical="center"/>
    </xf>
    <xf numFmtId="227" fontId="141" fillId="72" borderId="0" applyNumberFormat="0" applyBorder="0" applyAlignment="0" applyProtection="0">
      <alignment vertical="center"/>
    </xf>
    <xf numFmtId="227" fontId="149" fillId="115" borderId="0" applyNumberFormat="0" applyBorder="0" applyAlignment="0" applyProtection="0">
      <alignment vertical="center"/>
    </xf>
    <xf numFmtId="227" fontId="141" fillId="72" borderId="0" applyNumberFormat="0" applyBorder="0" applyAlignment="0" applyProtection="0">
      <alignment vertical="center"/>
    </xf>
    <xf numFmtId="227" fontId="141" fillId="72" borderId="0" applyNumberFormat="0" applyBorder="0" applyAlignment="0" applyProtection="0">
      <alignment vertical="center"/>
    </xf>
    <xf numFmtId="227" fontId="149" fillId="77" borderId="0" applyNumberFormat="0" applyBorder="0" applyAlignment="0" applyProtection="0">
      <alignment vertical="center"/>
    </xf>
    <xf numFmtId="227" fontId="141" fillId="72" borderId="0" applyNumberFormat="0" applyBorder="0" applyAlignment="0" applyProtection="0">
      <alignment vertical="center"/>
    </xf>
    <xf numFmtId="227" fontId="141" fillId="72" borderId="0" applyNumberFormat="0" applyBorder="0" applyAlignment="0" applyProtection="0">
      <alignment vertical="center"/>
    </xf>
    <xf numFmtId="227" fontId="141" fillId="114" borderId="0" applyNumberFormat="0" applyBorder="0" applyAlignment="0" applyProtection="0">
      <alignment vertical="center"/>
    </xf>
    <xf numFmtId="227" fontId="141" fillId="114" borderId="0" applyNumberFormat="0" applyBorder="0" applyAlignment="0" applyProtection="0">
      <alignment vertical="center"/>
    </xf>
    <xf numFmtId="227" fontId="141" fillId="114" borderId="0" applyNumberFormat="0" applyBorder="0" applyAlignment="0" applyProtection="0">
      <alignment vertical="center"/>
    </xf>
    <xf numFmtId="227" fontId="141" fillId="114" borderId="0" applyNumberFormat="0" applyBorder="0" applyAlignment="0" applyProtection="0">
      <alignment vertical="center"/>
    </xf>
    <xf numFmtId="227" fontId="141" fillId="114" borderId="0" applyNumberFormat="0" applyBorder="0" applyAlignment="0" applyProtection="0">
      <alignment vertical="center"/>
    </xf>
    <xf numFmtId="227" fontId="141" fillId="110" borderId="0" applyNumberFormat="0" applyBorder="0" applyAlignment="0" applyProtection="0">
      <alignment vertical="center"/>
    </xf>
    <xf numFmtId="227" fontId="141" fillId="110" borderId="0" applyNumberFormat="0" applyBorder="0" applyAlignment="0" applyProtection="0">
      <alignment vertical="center"/>
    </xf>
    <xf numFmtId="227" fontId="149" fillId="76" borderId="0" applyNumberFormat="0" applyBorder="0" applyAlignment="0" applyProtection="0">
      <alignment vertical="center"/>
    </xf>
    <xf numFmtId="227" fontId="149" fillId="76" borderId="0" applyNumberFormat="0" applyBorder="0" applyAlignment="0" applyProtection="0">
      <alignment vertical="center"/>
    </xf>
    <xf numFmtId="227" fontId="141" fillId="76" borderId="0" applyNumberFormat="0" applyBorder="0" applyAlignment="0" applyProtection="0">
      <alignment vertical="center"/>
    </xf>
    <xf numFmtId="227" fontId="141" fillId="76" borderId="0" applyNumberFormat="0" applyBorder="0" applyAlignment="0" applyProtection="0">
      <alignment vertical="center"/>
    </xf>
    <xf numFmtId="227" fontId="149" fillId="110" borderId="0" applyNumberFormat="0" applyBorder="0" applyAlignment="0" applyProtection="0">
      <alignment vertical="center"/>
    </xf>
    <xf numFmtId="227" fontId="141" fillId="76" borderId="0" applyNumberFormat="0" applyBorder="0" applyAlignment="0" applyProtection="0">
      <alignment vertical="center"/>
    </xf>
    <xf numFmtId="227" fontId="141" fillId="76" borderId="0" applyNumberFormat="0" applyBorder="0" applyAlignment="0" applyProtection="0">
      <alignment vertical="center"/>
    </xf>
    <xf numFmtId="227" fontId="149" fillId="76" borderId="0" applyNumberFormat="0" applyBorder="0" applyAlignment="0" applyProtection="0">
      <alignment vertical="center"/>
    </xf>
    <xf numFmtId="227" fontId="141" fillId="76" borderId="0" applyNumberFormat="0" applyBorder="0" applyAlignment="0" applyProtection="0">
      <alignment vertical="center"/>
    </xf>
    <xf numFmtId="227" fontId="141" fillId="76" borderId="0" applyNumberFormat="0" applyBorder="0" applyAlignment="0" applyProtection="0">
      <alignment vertical="center"/>
    </xf>
    <xf numFmtId="227" fontId="141" fillId="110" borderId="0" applyNumberFormat="0" applyBorder="0" applyAlignment="0" applyProtection="0">
      <alignment vertical="center"/>
    </xf>
    <xf numFmtId="227" fontId="141" fillId="110" borderId="0" applyNumberFormat="0" applyBorder="0" applyAlignment="0" applyProtection="0">
      <alignment vertical="center"/>
    </xf>
    <xf numFmtId="227" fontId="141" fillId="110" borderId="0" applyNumberFormat="0" applyBorder="0" applyAlignment="0" applyProtection="0">
      <alignment vertical="center"/>
    </xf>
    <xf numFmtId="227" fontId="141" fillId="110" borderId="0" applyNumberFormat="0" applyBorder="0" applyAlignment="0" applyProtection="0">
      <alignment vertical="center"/>
    </xf>
    <xf numFmtId="227" fontId="141" fillId="110" borderId="0" applyNumberFormat="0" applyBorder="0" applyAlignment="0" applyProtection="0">
      <alignment vertical="center"/>
    </xf>
    <xf numFmtId="227" fontId="141" fillId="111" borderId="0" applyNumberFormat="0" applyBorder="0" applyAlignment="0" applyProtection="0">
      <alignment vertical="center"/>
    </xf>
    <xf numFmtId="227" fontId="141" fillId="111" borderId="0" applyNumberFormat="0" applyBorder="0" applyAlignment="0" applyProtection="0">
      <alignment vertical="center"/>
    </xf>
    <xf numFmtId="227" fontId="149" fillId="74" borderId="0" applyNumberFormat="0" applyBorder="0" applyAlignment="0" applyProtection="0">
      <alignment vertical="center"/>
    </xf>
    <xf numFmtId="227" fontId="149" fillId="74" borderId="0" applyNumberFormat="0" applyBorder="0" applyAlignment="0" applyProtection="0">
      <alignment vertical="center"/>
    </xf>
    <xf numFmtId="227" fontId="141" fillId="80" borderId="0" applyNumberFormat="0" applyBorder="0" applyAlignment="0" applyProtection="0">
      <alignment vertical="center"/>
    </xf>
    <xf numFmtId="227" fontId="141" fillId="80" borderId="0" applyNumberFormat="0" applyBorder="0" applyAlignment="0" applyProtection="0">
      <alignment vertical="center"/>
    </xf>
    <xf numFmtId="227" fontId="149" fillId="112" borderId="0" applyNumberFormat="0" applyBorder="0" applyAlignment="0" applyProtection="0">
      <alignment vertical="center"/>
    </xf>
    <xf numFmtId="227" fontId="141" fillId="80" borderId="0" applyNumberFormat="0" applyBorder="0" applyAlignment="0" applyProtection="0">
      <alignment vertical="center"/>
    </xf>
    <xf numFmtId="227" fontId="141" fillId="80" borderId="0" applyNumberFormat="0" applyBorder="0" applyAlignment="0" applyProtection="0">
      <alignment vertical="center"/>
    </xf>
    <xf numFmtId="227" fontId="149" fillId="74" borderId="0" applyNumberFormat="0" applyBorder="0" applyAlignment="0" applyProtection="0">
      <alignment vertical="center"/>
    </xf>
    <xf numFmtId="227" fontId="141" fillId="80" borderId="0" applyNumberFormat="0" applyBorder="0" applyAlignment="0" applyProtection="0">
      <alignment vertical="center"/>
    </xf>
    <xf numFmtId="227" fontId="141" fillId="80" borderId="0" applyNumberFormat="0" applyBorder="0" applyAlignment="0" applyProtection="0">
      <alignment vertical="center"/>
    </xf>
    <xf numFmtId="227" fontId="141" fillId="111" borderId="0" applyNumberFormat="0" applyBorder="0" applyAlignment="0" applyProtection="0">
      <alignment vertical="center"/>
    </xf>
    <xf numFmtId="227" fontId="141" fillId="111" borderId="0" applyNumberFormat="0" applyBorder="0" applyAlignment="0" applyProtection="0">
      <alignment vertical="center"/>
    </xf>
    <xf numFmtId="227" fontId="141" fillId="111" borderId="0" applyNumberFormat="0" applyBorder="0" applyAlignment="0" applyProtection="0">
      <alignment vertical="center"/>
    </xf>
    <xf numFmtId="227" fontId="141" fillId="111" borderId="0" applyNumberFormat="0" applyBorder="0" applyAlignment="0" applyProtection="0">
      <alignment vertical="center"/>
    </xf>
    <xf numFmtId="227" fontId="141" fillId="111" borderId="0" applyNumberFormat="0" applyBorder="0" applyAlignment="0" applyProtection="0">
      <alignment vertical="center"/>
    </xf>
    <xf numFmtId="227" fontId="141" fillId="108" borderId="0" applyNumberFormat="0" applyBorder="0" applyAlignment="0" applyProtection="0">
      <alignment vertical="center"/>
    </xf>
    <xf numFmtId="227" fontId="141" fillId="108" borderId="0" applyNumberFormat="0" applyBorder="0" applyAlignment="0" applyProtection="0">
      <alignment vertical="center"/>
    </xf>
    <xf numFmtId="227" fontId="149" fillId="78" borderId="0" applyNumberFormat="0" applyBorder="0" applyAlignment="0" applyProtection="0">
      <alignment vertical="center"/>
    </xf>
    <xf numFmtId="227" fontId="149" fillId="78" borderId="0" applyNumberFormat="0" applyBorder="0" applyAlignment="0" applyProtection="0">
      <alignment vertical="center"/>
    </xf>
    <xf numFmtId="227" fontId="141" fillId="73" borderId="0" applyNumberFormat="0" applyBorder="0" applyAlignment="0" applyProtection="0">
      <alignment vertical="center"/>
    </xf>
    <xf numFmtId="227" fontId="141" fillId="73" borderId="0" applyNumberFormat="0" applyBorder="0" applyAlignment="0" applyProtection="0">
      <alignment vertical="center"/>
    </xf>
    <xf numFmtId="227" fontId="149" fillId="116" borderId="0" applyNumberFormat="0" applyBorder="0" applyAlignment="0" applyProtection="0">
      <alignment vertical="center"/>
    </xf>
    <xf numFmtId="227" fontId="141" fillId="73" borderId="0" applyNumberFormat="0" applyBorder="0" applyAlignment="0" applyProtection="0">
      <alignment vertical="center"/>
    </xf>
    <xf numFmtId="227" fontId="141" fillId="73" borderId="0" applyNumberFormat="0" applyBorder="0" applyAlignment="0" applyProtection="0">
      <alignment vertical="center"/>
    </xf>
    <xf numFmtId="227" fontId="149" fillId="78" borderId="0" applyNumberFormat="0" applyBorder="0" applyAlignment="0" applyProtection="0">
      <alignment vertical="center"/>
    </xf>
    <xf numFmtId="227" fontId="141" fillId="73" borderId="0" applyNumberFormat="0" applyBorder="0" applyAlignment="0" applyProtection="0">
      <alignment vertical="center"/>
    </xf>
    <xf numFmtId="227" fontId="141" fillId="73" borderId="0" applyNumberFormat="0" applyBorder="0" applyAlignment="0" applyProtection="0">
      <alignment vertical="center"/>
    </xf>
    <xf numFmtId="227" fontId="141" fillId="108" borderId="0" applyNumberFormat="0" applyBorder="0" applyAlignment="0" applyProtection="0">
      <alignment vertical="center"/>
    </xf>
    <xf numFmtId="227" fontId="141" fillId="108" borderId="0" applyNumberFormat="0" applyBorder="0" applyAlignment="0" applyProtection="0">
      <alignment vertical="center"/>
    </xf>
    <xf numFmtId="227" fontId="141" fillId="108" borderId="0" applyNumberFormat="0" applyBorder="0" applyAlignment="0" applyProtection="0">
      <alignment vertical="center"/>
    </xf>
    <xf numFmtId="227" fontId="141" fillId="108" borderId="0" applyNumberFormat="0" applyBorder="0" applyAlignment="0" applyProtection="0">
      <alignment vertical="center"/>
    </xf>
    <xf numFmtId="227" fontId="141" fillId="108" borderId="0" applyNumberFormat="0" applyBorder="0" applyAlignment="0" applyProtection="0">
      <alignment vertical="center"/>
    </xf>
    <xf numFmtId="227" fontId="141" fillId="114" borderId="0" applyNumberFormat="0" applyBorder="0" applyAlignment="0" applyProtection="0">
      <alignment vertical="center"/>
    </xf>
    <xf numFmtId="227" fontId="141" fillId="114" borderId="0" applyNumberFormat="0" applyBorder="0" applyAlignment="0" applyProtection="0">
      <alignment vertical="center"/>
    </xf>
    <xf numFmtId="227" fontId="149" fillId="72" borderId="0" applyNumberFormat="0" applyBorder="0" applyAlignment="0" applyProtection="0">
      <alignment vertical="center"/>
    </xf>
    <xf numFmtId="227" fontId="149" fillId="72" borderId="0" applyNumberFormat="0" applyBorder="0" applyAlignment="0" applyProtection="0">
      <alignment vertical="center"/>
    </xf>
    <xf numFmtId="227" fontId="141" fillId="72" borderId="0" applyNumberFormat="0" applyBorder="0" applyAlignment="0" applyProtection="0">
      <alignment vertical="center"/>
    </xf>
    <xf numFmtId="227" fontId="141" fillId="72" borderId="0" applyNumberFormat="0" applyBorder="0" applyAlignment="0" applyProtection="0">
      <alignment vertical="center"/>
    </xf>
    <xf numFmtId="227" fontId="149" fillId="114" borderId="0" applyNumberFormat="0" applyBorder="0" applyAlignment="0" applyProtection="0">
      <alignment vertical="center"/>
    </xf>
    <xf numFmtId="227" fontId="141" fillId="72" borderId="0" applyNumberFormat="0" applyBorder="0" applyAlignment="0" applyProtection="0">
      <alignment vertical="center"/>
    </xf>
    <xf numFmtId="227" fontId="141" fillId="72" borderId="0" applyNumberFormat="0" applyBorder="0" applyAlignment="0" applyProtection="0">
      <alignment vertical="center"/>
    </xf>
    <xf numFmtId="227" fontId="149" fillId="72" borderId="0" applyNumberFormat="0" applyBorder="0" applyAlignment="0" applyProtection="0">
      <alignment vertical="center"/>
    </xf>
    <xf numFmtId="227" fontId="141" fillId="72" borderId="0" applyNumberFormat="0" applyBorder="0" applyAlignment="0" applyProtection="0">
      <alignment vertical="center"/>
    </xf>
    <xf numFmtId="227" fontId="141" fillId="72" borderId="0" applyNumberFormat="0" applyBorder="0" applyAlignment="0" applyProtection="0">
      <alignment vertical="center"/>
    </xf>
    <xf numFmtId="227" fontId="141" fillId="114" borderId="0" applyNumberFormat="0" applyBorder="0" applyAlignment="0" applyProtection="0">
      <alignment vertical="center"/>
    </xf>
    <xf numFmtId="227" fontId="141" fillId="114" borderId="0" applyNumberFormat="0" applyBorder="0" applyAlignment="0" applyProtection="0">
      <alignment vertical="center"/>
    </xf>
    <xf numFmtId="227" fontId="141" fillId="114" borderId="0" applyNumberFormat="0" applyBorder="0" applyAlignment="0" applyProtection="0">
      <alignment vertical="center"/>
    </xf>
    <xf numFmtId="227" fontId="141" fillId="114" borderId="0" applyNumberFormat="0" applyBorder="0" applyAlignment="0" applyProtection="0">
      <alignment vertical="center"/>
    </xf>
    <xf numFmtId="227" fontId="141" fillId="114" borderId="0" applyNumberFormat="0" applyBorder="0" applyAlignment="0" applyProtection="0">
      <alignment vertical="center"/>
    </xf>
    <xf numFmtId="227" fontId="141" fillId="102" borderId="0" applyNumberFormat="0" applyBorder="0" applyAlignment="0" applyProtection="0">
      <alignment vertical="center"/>
    </xf>
    <xf numFmtId="227" fontId="141" fillId="102" borderId="0" applyNumberFormat="0" applyBorder="0" applyAlignment="0" applyProtection="0">
      <alignment vertical="center"/>
    </xf>
    <xf numFmtId="227" fontId="149" fillId="89" borderId="0" applyNumberFormat="0" applyBorder="0" applyAlignment="0" applyProtection="0">
      <alignment vertical="center"/>
    </xf>
    <xf numFmtId="227" fontId="149" fillId="89" borderId="0" applyNumberFormat="0" applyBorder="0" applyAlignment="0" applyProtection="0">
      <alignment vertical="center"/>
    </xf>
    <xf numFmtId="227" fontId="141" fillId="71" borderId="0" applyNumberFormat="0" applyBorder="0" applyAlignment="0" applyProtection="0">
      <alignment vertical="center"/>
    </xf>
    <xf numFmtId="227" fontId="141" fillId="71" borderId="0" applyNumberFormat="0" applyBorder="0" applyAlignment="0" applyProtection="0">
      <alignment vertical="center"/>
    </xf>
    <xf numFmtId="227" fontId="149" fillId="117" borderId="0" applyNumberFormat="0" applyBorder="0" applyAlignment="0" applyProtection="0">
      <alignment vertical="center"/>
    </xf>
    <xf numFmtId="227" fontId="141" fillId="71" borderId="0" applyNumberFormat="0" applyBorder="0" applyAlignment="0" applyProtection="0">
      <alignment vertical="center"/>
    </xf>
    <xf numFmtId="227" fontId="141" fillId="71" borderId="0" applyNumberFormat="0" applyBorder="0" applyAlignment="0" applyProtection="0">
      <alignment vertical="center"/>
    </xf>
    <xf numFmtId="227" fontId="149" fillId="89" borderId="0" applyNumberFormat="0" applyBorder="0" applyAlignment="0" applyProtection="0">
      <alignment vertical="center"/>
    </xf>
    <xf numFmtId="227" fontId="141" fillId="71" borderId="0" applyNumberFormat="0" applyBorder="0" applyAlignment="0" applyProtection="0">
      <alignment vertical="center"/>
    </xf>
    <xf numFmtId="227" fontId="141" fillId="71" borderId="0" applyNumberFormat="0" applyBorder="0" applyAlignment="0" applyProtection="0">
      <alignment vertical="center"/>
    </xf>
    <xf numFmtId="227" fontId="141" fillId="102" borderId="0" applyNumberFormat="0" applyBorder="0" applyAlignment="0" applyProtection="0">
      <alignment vertical="center"/>
    </xf>
    <xf numFmtId="227" fontId="141" fillId="102" borderId="0" applyNumberFormat="0" applyBorder="0" applyAlignment="0" applyProtection="0">
      <alignment vertical="center"/>
    </xf>
    <xf numFmtId="227" fontId="141" fillId="102" borderId="0" applyNumberFormat="0" applyBorder="0" applyAlignment="0" applyProtection="0">
      <alignment vertical="center"/>
    </xf>
    <xf numFmtId="227" fontId="141" fillId="102" borderId="0" applyNumberFormat="0" applyBorder="0" applyAlignment="0" applyProtection="0">
      <alignment vertical="center"/>
    </xf>
    <xf numFmtId="227" fontId="141" fillId="102" borderId="0" applyNumberFormat="0" applyBorder="0" applyAlignment="0" applyProtection="0">
      <alignment vertical="center"/>
    </xf>
    <xf numFmtId="227" fontId="149" fillId="109" borderId="0" applyNumberFormat="0" applyBorder="0" applyAlignment="0" applyProtection="0">
      <alignment vertical="center"/>
    </xf>
    <xf numFmtId="227" fontId="149" fillId="102" borderId="0" applyNumberFormat="0" applyBorder="0" applyAlignment="0" applyProtection="0">
      <alignment vertical="center"/>
    </xf>
    <xf numFmtId="227" fontId="149" fillId="108" borderId="0" applyNumberFormat="0" applyBorder="0" applyAlignment="0" applyProtection="0">
      <alignment vertical="center"/>
    </xf>
    <xf numFmtId="227" fontId="149" fillId="111" borderId="0" applyNumberFormat="0" applyBorder="0" applyAlignment="0" applyProtection="0">
      <alignment vertical="center"/>
    </xf>
    <xf numFmtId="227" fontId="149" fillId="114" borderId="0" applyNumberFormat="0" applyBorder="0" applyAlignment="0" applyProtection="0">
      <alignment vertical="center"/>
    </xf>
    <xf numFmtId="227" fontId="149" fillId="118" borderId="0" applyNumberFormat="0" applyBorder="0" applyAlignment="0" applyProtection="0">
      <alignment vertical="center"/>
    </xf>
    <xf numFmtId="227" fontId="149" fillId="82" borderId="0" applyNumberFormat="0" applyBorder="0" applyAlignment="0" applyProtection="0">
      <alignment vertical="center"/>
    </xf>
    <xf numFmtId="227" fontId="128" fillId="119" borderId="0" applyNumberFormat="0" applyBorder="0" applyAlignment="0" applyProtection="0"/>
    <xf numFmtId="227" fontId="128" fillId="119" borderId="0" applyNumberFormat="0" applyBorder="0" applyAlignment="0" applyProtection="0"/>
    <xf numFmtId="227" fontId="161" fillId="120" borderId="0" applyNumberFormat="0" applyBorder="0" applyAlignment="0" applyProtection="0"/>
    <xf numFmtId="227" fontId="149" fillId="82" borderId="0" applyNumberFormat="0" applyBorder="0" applyAlignment="0" applyProtection="0">
      <alignment vertical="center"/>
    </xf>
    <xf numFmtId="227" fontId="149" fillId="68" borderId="0" applyNumberFormat="0" applyBorder="0" applyAlignment="0" applyProtection="0">
      <alignment vertical="center"/>
    </xf>
    <xf numFmtId="227" fontId="128" fillId="121" borderId="0" applyNumberFormat="0" applyBorder="0" applyAlignment="0" applyProtection="0"/>
    <xf numFmtId="227" fontId="128" fillId="122" borderId="0" applyNumberFormat="0" applyBorder="0" applyAlignment="0" applyProtection="0"/>
    <xf numFmtId="227" fontId="161" fillId="123" borderId="0" applyNumberFormat="0" applyBorder="0" applyAlignment="0" applyProtection="0"/>
    <xf numFmtId="227" fontId="149" fillId="68" borderId="0" applyNumberFormat="0" applyBorder="0" applyAlignment="0" applyProtection="0">
      <alignment vertical="center"/>
    </xf>
    <xf numFmtId="227" fontId="149" fillId="85" borderId="0" applyNumberFormat="0" applyBorder="0" applyAlignment="0" applyProtection="0">
      <alignment vertical="center"/>
    </xf>
    <xf numFmtId="227" fontId="128" fillId="121" borderId="0" applyNumberFormat="0" applyBorder="0" applyAlignment="0" applyProtection="0"/>
    <xf numFmtId="227" fontId="128" fillId="124" borderId="0" applyNumberFormat="0" applyBorder="0" applyAlignment="0" applyProtection="0"/>
    <xf numFmtId="227" fontId="161" fillId="122" borderId="0" applyNumberFormat="0" applyBorder="0" applyAlignment="0" applyProtection="0"/>
    <xf numFmtId="227" fontId="149" fillId="85" borderId="0" applyNumberFormat="0" applyBorder="0" applyAlignment="0" applyProtection="0">
      <alignment vertical="center"/>
    </xf>
    <xf numFmtId="227" fontId="149" fillId="78" borderId="0" applyNumberFormat="0" applyBorder="0" applyAlignment="0" applyProtection="0">
      <alignment vertical="center"/>
    </xf>
    <xf numFmtId="227" fontId="128" fillId="119" borderId="0" applyNumberFormat="0" applyBorder="0" applyAlignment="0" applyProtection="0"/>
    <xf numFmtId="227" fontId="128" fillId="122" borderId="0" applyNumberFormat="0" applyBorder="0" applyAlignment="0" applyProtection="0"/>
    <xf numFmtId="227" fontId="161" fillId="122" borderId="0" applyNumberFormat="0" applyBorder="0" applyAlignment="0" applyProtection="0"/>
    <xf numFmtId="227" fontId="149" fillId="78" borderId="0" applyNumberFormat="0" applyBorder="0" applyAlignment="0" applyProtection="0">
      <alignment vertical="center"/>
    </xf>
    <xf numFmtId="227" fontId="149" fillId="72" borderId="0" applyNumberFormat="0" applyBorder="0" applyAlignment="0" applyProtection="0">
      <alignment vertical="center"/>
    </xf>
    <xf numFmtId="227" fontId="128" fillId="125" borderId="0" applyNumberFormat="0" applyBorder="0" applyAlignment="0" applyProtection="0"/>
    <xf numFmtId="227" fontId="128" fillId="119" borderId="0" applyNumberFormat="0" applyBorder="0" applyAlignment="0" applyProtection="0"/>
    <xf numFmtId="227" fontId="161" fillId="120" borderId="0" applyNumberFormat="0" applyBorder="0" applyAlignment="0" applyProtection="0"/>
    <xf numFmtId="227" fontId="149" fillId="72" borderId="0" applyNumberFormat="0" applyBorder="0" applyAlignment="0" applyProtection="0">
      <alignment vertical="center"/>
    </xf>
    <xf numFmtId="227" fontId="149" fillId="87" borderId="0" applyNumberFormat="0" applyBorder="0" applyAlignment="0" applyProtection="0">
      <alignment vertical="center"/>
    </xf>
    <xf numFmtId="227" fontId="128" fillId="121" borderId="0" applyNumberFormat="0" applyBorder="0" applyAlignment="0" applyProtection="0"/>
    <xf numFmtId="227" fontId="128" fillId="126" borderId="0" applyNumberFormat="0" applyBorder="0" applyAlignment="0" applyProtection="0"/>
    <xf numFmtId="227" fontId="161" fillId="126" borderId="0" applyNumberFormat="0" applyBorder="0" applyAlignment="0" applyProtection="0"/>
    <xf numFmtId="227" fontId="149" fillId="87"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218" fillId="0" borderId="32" applyNumberFormat="0" applyFill="0" applyProtection="0">
      <alignment horizontal="center"/>
    </xf>
    <xf numFmtId="37" fontId="217" fillId="0" borderId="0" applyFont="0" applyFill="0" applyBorder="0" applyAlignment="0" applyProtection="0"/>
    <xf numFmtId="39" fontId="217" fillId="0" borderId="0" applyFont="0" applyFill="0" applyBorder="0" applyAlignment="0" applyProtection="0"/>
    <xf numFmtId="37" fontId="219" fillId="0" borderId="0" applyFont="0" applyFill="0" applyBorder="0" applyAlignment="0" applyProtection="0"/>
    <xf numFmtId="39" fontId="219" fillId="0" borderId="0" applyFont="0" applyFill="0" applyBorder="0" applyAlignment="0" applyProtection="0"/>
    <xf numFmtId="227" fontId="220" fillId="0" borderId="0" applyNumberFormat="0" applyAlignment="0">
      <alignment horizontal="left"/>
    </xf>
    <xf numFmtId="227" fontId="221" fillId="0" borderId="0" applyNumberFormat="0" applyAlignment="0"/>
    <xf numFmtId="24" fontId="219" fillId="0" borderId="0" applyFont="0" applyFill="0" applyBorder="0" applyAlignment="0" applyProtection="0"/>
    <xf numFmtId="25" fontId="219" fillId="0" borderId="0" applyFont="0" applyFill="0" applyBorder="0" applyAlignment="0" applyProtection="0"/>
    <xf numFmtId="222" fontId="217" fillId="0" borderId="0" applyFont="0" applyFill="0" applyBorder="0" applyAlignment="0" applyProtection="0"/>
    <xf numFmtId="223" fontId="217" fillId="0" borderId="0" applyFont="0" applyFill="0" applyBorder="0" applyAlignment="0" applyProtection="0"/>
    <xf numFmtId="224" fontId="219" fillId="0" borderId="0" applyFont="0" applyFill="0" applyBorder="0" applyAlignment="0" applyProtection="0"/>
    <xf numFmtId="227" fontId="222" fillId="0" borderId="0" applyNumberFormat="0" applyFill="0" applyBorder="0" applyAlignment="0" applyProtection="0"/>
    <xf numFmtId="227" fontId="223" fillId="0" borderId="0" applyNumberFormat="0" applyAlignment="0">
      <alignment horizontal="left"/>
    </xf>
    <xf numFmtId="227" fontId="150" fillId="0" borderId="0" applyNumberFormat="0" applyFill="0" applyBorder="0" applyAlignment="0" applyProtection="0">
      <alignment vertical="center"/>
    </xf>
    <xf numFmtId="227" fontId="150" fillId="0" borderId="0" applyNumberFormat="0" applyFill="0" applyBorder="0" applyAlignment="0" applyProtection="0">
      <alignment vertical="center"/>
    </xf>
    <xf numFmtId="227" fontId="224" fillId="0" borderId="0" applyNumberFormat="0" applyFill="0" applyBorder="0" applyAlignment="0" applyProtection="0">
      <alignment vertical="top"/>
      <protection locked="0"/>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46" fillId="0" borderId="43" applyNumberFormat="0" applyFill="0" applyAlignment="0" applyProtection="0">
      <alignment vertical="center"/>
    </xf>
    <xf numFmtId="227" fontId="146" fillId="0" borderId="43" applyNumberFormat="0" applyFill="0" applyAlignment="0" applyProtection="0">
      <alignment vertical="center"/>
    </xf>
    <xf numFmtId="227" fontId="151" fillId="0" borderId="45" applyNumberFormat="0" applyFill="0" applyAlignment="0" applyProtection="0">
      <alignment vertical="center"/>
    </xf>
    <xf numFmtId="227" fontId="151" fillId="0" borderId="45" applyNumberFormat="0" applyFill="0" applyAlignment="0" applyProtection="0">
      <alignment vertical="center"/>
    </xf>
    <xf numFmtId="227" fontId="151" fillId="0" borderId="0" applyNumberFormat="0" applyFill="0" applyBorder="0" applyAlignment="0" applyProtection="0">
      <alignment vertical="center"/>
    </xf>
    <xf numFmtId="227" fontId="151" fillId="0" borderId="0" applyNumberFormat="0" applyFill="0" applyBorder="0" applyAlignment="0" applyProtection="0">
      <alignment vertical="center"/>
    </xf>
    <xf numFmtId="227" fontId="225" fillId="0" borderId="0" applyNumberFormat="0" applyFill="0" applyBorder="0" applyAlignment="0" applyProtection="0">
      <alignment vertical="top"/>
      <protection locked="0"/>
    </xf>
    <xf numFmtId="227" fontId="145" fillId="71" borderId="41" applyNumberFormat="0" applyAlignment="0" applyProtection="0">
      <alignment vertical="center"/>
    </xf>
    <xf numFmtId="227" fontId="145" fillId="71" borderId="41" applyNumberFormat="0" applyAlignment="0" applyProtection="0">
      <alignment vertical="center"/>
    </xf>
    <xf numFmtId="199" fontId="177" fillId="127" borderId="0"/>
    <xf numFmtId="199" fontId="183" fillId="128" borderId="0"/>
    <xf numFmtId="227" fontId="134" fillId="80" borderId="0" applyNumberFormat="0" applyBorder="0" applyAlignment="0" applyProtection="0">
      <alignment vertical="center"/>
    </xf>
    <xf numFmtId="227" fontId="134" fillId="80" borderId="0" applyNumberFormat="0" applyBorder="0" applyAlignment="0" applyProtection="0">
      <alignment vertical="center"/>
    </xf>
    <xf numFmtId="227" fontId="137" fillId="73" borderId="46" applyNumberFormat="0" applyAlignment="0" applyProtection="0">
      <alignment vertical="center"/>
    </xf>
    <xf numFmtId="227" fontId="137" fillId="73" borderId="46" applyNumberFormat="0" applyAlignment="0" applyProtection="0">
      <alignment vertical="center"/>
    </xf>
    <xf numFmtId="9" fontId="219" fillId="0" borderId="0" applyFont="0" applyFill="0" applyBorder="0" applyAlignment="0" applyProtection="0"/>
    <xf numFmtId="10" fontId="219" fillId="0" borderId="0" applyFont="0" applyFill="0" applyBorder="0" applyAlignment="0" applyProtection="0"/>
    <xf numFmtId="225" fontId="226" fillId="0" borderId="0"/>
    <xf numFmtId="227" fontId="227" fillId="91" borderId="27">
      <protection locked="0"/>
    </xf>
    <xf numFmtId="227" fontId="163" fillId="129" borderId="0" applyNumberFormat="0" applyFill="0">
      <alignment horizontal="left" vertical="center"/>
    </xf>
    <xf numFmtId="227" fontId="227" fillId="91" borderId="27">
      <protection locked="0"/>
    </xf>
    <xf numFmtId="227" fontId="227" fillId="91" borderId="27">
      <protection locked="0"/>
    </xf>
    <xf numFmtId="227" fontId="227" fillId="91" borderId="27">
      <protection locked="0"/>
    </xf>
    <xf numFmtId="227" fontId="227" fillId="91" borderId="27">
      <protection locked="0"/>
    </xf>
    <xf numFmtId="227" fontId="136" fillId="0" borderId="0" applyNumberFormat="0" applyFill="0" applyBorder="0" applyAlignment="0" applyProtection="0">
      <alignment vertical="center"/>
    </xf>
    <xf numFmtId="227" fontId="136" fillId="0" borderId="0" applyNumberFormat="0" applyFill="0" applyBorder="0" applyAlignment="0" applyProtection="0">
      <alignment vertical="center"/>
    </xf>
    <xf numFmtId="227" fontId="142" fillId="0" borderId="0" applyNumberFormat="0" applyFill="0" applyBorder="0" applyAlignment="0" applyProtection="0">
      <alignment vertical="center"/>
    </xf>
    <xf numFmtId="227" fontId="142" fillId="0" borderId="0" applyNumberFormat="0" applyFill="0" applyBorder="0" applyAlignment="0" applyProtection="0">
      <alignment vertical="center"/>
    </xf>
    <xf numFmtId="9" fontId="100" fillId="0" borderId="0" applyFont="0" applyFill="0" applyBorder="0" applyAlignment="0" applyProtection="0">
      <alignment vertical="center"/>
    </xf>
    <xf numFmtId="9" fontId="100" fillId="0" borderId="0" applyFont="0" applyFill="0" applyBorder="0" applyAlignment="0" applyProtection="0">
      <alignment vertical="center"/>
    </xf>
    <xf numFmtId="227" fontId="136" fillId="0" borderId="0" applyNumberFormat="0" applyFill="0" applyBorder="0" applyAlignment="0" applyProtection="0">
      <alignment vertical="center"/>
    </xf>
    <xf numFmtId="227" fontId="146" fillId="0" borderId="43" applyNumberFormat="0" applyFill="0" applyAlignment="0" applyProtection="0">
      <alignment vertical="center"/>
    </xf>
    <xf numFmtId="227" fontId="146" fillId="0" borderId="43" applyNumberFormat="0" applyFill="0" applyAlignment="0" applyProtection="0">
      <alignment vertical="center"/>
    </xf>
    <xf numFmtId="227" fontId="143" fillId="0" borderId="51" applyNumberFormat="0" applyFill="0" applyAlignment="0" applyProtection="0">
      <alignment vertical="center"/>
    </xf>
    <xf numFmtId="227" fontId="143" fillId="0" borderId="51" applyNumberFormat="0" applyFill="0" applyAlignment="0" applyProtection="0">
      <alignment vertical="center"/>
    </xf>
    <xf numFmtId="227" fontId="146" fillId="0" borderId="43" applyNumberFormat="0" applyFill="0" applyAlignment="0" applyProtection="0">
      <alignment vertical="center"/>
    </xf>
    <xf numFmtId="227" fontId="143" fillId="0" borderId="51" applyNumberFormat="0" applyFill="0" applyAlignment="0" applyProtection="0">
      <alignment vertical="center"/>
    </xf>
    <xf numFmtId="227" fontId="143" fillId="0" borderId="51" applyNumberFormat="0" applyFill="0" applyAlignment="0" applyProtection="0">
      <alignment vertical="center"/>
    </xf>
    <xf numFmtId="227" fontId="143" fillId="0" borderId="51" applyNumberFormat="0" applyFill="0" applyAlignment="0" applyProtection="0">
      <alignment vertical="center"/>
    </xf>
    <xf numFmtId="227" fontId="143" fillId="0" borderId="51" applyNumberFormat="0" applyFill="0" applyAlignment="0" applyProtection="0">
      <alignment vertical="center"/>
    </xf>
    <xf numFmtId="227" fontId="143" fillId="0" borderId="51" applyNumberFormat="0" applyFill="0" applyAlignment="0" applyProtection="0">
      <alignment vertical="center"/>
    </xf>
    <xf numFmtId="227" fontId="143" fillId="0" borderId="51" applyNumberFormat="0" applyFill="0" applyAlignment="0" applyProtection="0">
      <alignment vertical="center"/>
    </xf>
    <xf numFmtId="227" fontId="143" fillId="0" borderId="51" applyNumberFormat="0" applyFill="0" applyAlignment="0" applyProtection="0">
      <alignment vertical="center"/>
    </xf>
    <xf numFmtId="227" fontId="146" fillId="0" borderId="43" applyNumberFormat="0" applyFill="0" applyAlignment="0" applyProtection="0">
      <alignment vertical="center"/>
    </xf>
    <xf numFmtId="227" fontId="136" fillId="0" borderId="0" applyNumberFormat="0" applyFill="0" applyBorder="0" applyAlignment="0" applyProtection="0">
      <alignment vertical="center"/>
    </xf>
    <xf numFmtId="227" fontId="151" fillId="0" borderId="45" applyNumberFormat="0" applyFill="0" applyAlignment="0" applyProtection="0">
      <alignment vertical="center"/>
    </xf>
    <xf numFmtId="227" fontId="151" fillId="0" borderId="45" applyNumberFormat="0" applyFill="0" applyAlignment="0" applyProtection="0">
      <alignment vertical="center"/>
    </xf>
    <xf numFmtId="227" fontId="151" fillId="0" borderId="45" applyNumberFormat="0" applyFill="0" applyAlignment="0" applyProtection="0">
      <alignment vertical="center"/>
    </xf>
    <xf numFmtId="227" fontId="207" fillId="0" borderId="52" applyNumberFormat="0" applyFill="0" applyProtection="0">
      <alignment horizontal="left"/>
    </xf>
    <xf numFmtId="227" fontId="151" fillId="0" borderId="45" applyNumberFormat="0" applyFill="0" applyAlignment="0" applyProtection="0">
      <alignment vertical="center"/>
    </xf>
    <xf numFmtId="227" fontId="151" fillId="0" borderId="0" applyNumberFormat="0" applyFill="0" applyBorder="0" applyAlignment="0" applyProtection="0">
      <alignment vertical="center"/>
    </xf>
    <xf numFmtId="227" fontId="151" fillId="0" borderId="0" applyNumberFormat="0" applyFill="0" applyBorder="0" applyAlignment="0" applyProtection="0">
      <alignment vertical="center"/>
    </xf>
    <xf numFmtId="227" fontId="151" fillId="0" borderId="0" applyNumberFormat="0" applyFill="0" applyBorder="0" applyAlignment="0" applyProtection="0">
      <alignment vertical="center"/>
    </xf>
    <xf numFmtId="227" fontId="151" fillId="0" borderId="0" applyNumberFormat="0" applyFill="0" applyBorder="0" applyAlignment="0" applyProtection="0">
      <alignment vertical="center"/>
    </xf>
    <xf numFmtId="227" fontId="136" fillId="0" borderId="0" applyNumberFormat="0" applyFill="0" applyBorder="0" applyAlignment="0" applyProtection="0">
      <alignment vertical="center"/>
    </xf>
    <xf numFmtId="227" fontId="136" fillId="0" borderId="0" applyNumberFormat="0" applyFill="0" applyBorder="0" applyAlignment="0" applyProtection="0">
      <alignment vertical="center"/>
    </xf>
    <xf numFmtId="227" fontId="140" fillId="103" borderId="0" applyNumberFormat="0" applyBorder="0" applyAlignment="0" applyProtection="0">
      <alignment vertical="center"/>
    </xf>
    <xf numFmtId="227" fontId="140" fillId="103" borderId="0" applyNumberFormat="0" applyBorder="0" applyAlignment="0" applyProtection="0">
      <alignment vertical="center"/>
    </xf>
    <xf numFmtId="227" fontId="140" fillId="103" borderId="0" applyNumberFormat="0" applyBorder="0" applyAlignment="0" applyProtection="0">
      <alignment vertical="center"/>
    </xf>
    <xf numFmtId="227" fontId="140" fillId="103" borderId="0" applyNumberFormat="0" applyBorder="0" applyAlignment="0" applyProtection="0">
      <alignment vertical="center"/>
    </xf>
    <xf numFmtId="227" fontId="140" fillId="103"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103"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103" borderId="0" applyNumberFormat="0" applyBorder="0" applyAlignment="0" applyProtection="0">
      <alignment vertical="center"/>
    </xf>
    <xf numFmtId="227" fontId="140" fillId="103" borderId="0" applyNumberFormat="0" applyBorder="0" applyAlignment="0" applyProtection="0">
      <alignment vertical="center"/>
    </xf>
    <xf numFmtId="227" fontId="140" fillId="103" borderId="0" applyNumberFormat="0" applyBorder="0" applyAlignment="0" applyProtection="0">
      <alignment vertical="center"/>
    </xf>
    <xf numFmtId="227" fontId="140" fillId="103" borderId="0" applyNumberFormat="0" applyBorder="0" applyAlignment="0" applyProtection="0">
      <alignment vertical="center"/>
    </xf>
    <xf numFmtId="227" fontId="140" fillId="103" borderId="0" applyNumberFormat="0" applyBorder="0" applyAlignment="0" applyProtection="0">
      <alignment vertical="center"/>
    </xf>
    <xf numFmtId="227" fontId="140" fillId="103" borderId="0" applyNumberFormat="0" applyBorder="0" applyAlignment="0" applyProtection="0">
      <alignment vertical="center"/>
    </xf>
    <xf numFmtId="227" fontId="140" fillId="103" borderId="0" applyNumberFormat="0" applyBorder="0" applyAlignment="0" applyProtection="0">
      <alignment vertical="center"/>
    </xf>
    <xf numFmtId="227" fontId="140" fillId="103" borderId="0" applyNumberFormat="0" applyBorder="0" applyAlignment="0" applyProtection="0">
      <alignment vertical="center"/>
    </xf>
    <xf numFmtId="227" fontId="140" fillId="103" borderId="0" applyNumberFormat="0" applyBorder="0" applyAlignment="0" applyProtection="0">
      <alignment vertical="center"/>
    </xf>
    <xf numFmtId="227" fontId="140" fillId="103" borderId="0" applyNumberFormat="0" applyBorder="0" applyAlignment="0" applyProtection="0">
      <alignment vertical="center"/>
    </xf>
    <xf numFmtId="227" fontId="140" fillId="103" borderId="0" applyNumberFormat="0" applyBorder="0" applyAlignment="0" applyProtection="0">
      <alignment vertical="center"/>
    </xf>
    <xf numFmtId="227" fontId="140" fillId="103" borderId="0" applyNumberFormat="0" applyBorder="0" applyAlignment="0" applyProtection="0">
      <alignment vertical="center"/>
    </xf>
    <xf numFmtId="227" fontId="140" fillId="103" borderId="0" applyNumberFormat="0" applyBorder="0" applyAlignment="0" applyProtection="0">
      <alignment vertical="center"/>
    </xf>
    <xf numFmtId="227" fontId="140" fillId="103" borderId="0" applyNumberFormat="0" applyBorder="0" applyAlignment="0" applyProtection="0">
      <alignment vertical="center"/>
    </xf>
    <xf numFmtId="227" fontId="140" fillId="103" borderId="0" applyNumberFormat="0" applyBorder="0" applyAlignment="0" applyProtection="0">
      <alignment vertical="center"/>
    </xf>
    <xf numFmtId="227" fontId="140" fillId="103" borderId="0" applyNumberFormat="0" applyBorder="0" applyAlignment="0" applyProtection="0">
      <alignment vertical="center"/>
    </xf>
    <xf numFmtId="227" fontId="140" fillId="103" borderId="0" applyNumberFormat="0" applyBorder="0" applyAlignment="0" applyProtection="0">
      <alignment vertical="center"/>
    </xf>
    <xf numFmtId="227" fontId="140" fillId="103"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103" borderId="0" applyNumberFormat="0" applyBorder="0" applyAlignment="0" applyProtection="0">
      <alignment vertical="center"/>
    </xf>
    <xf numFmtId="227" fontId="140" fillId="103" borderId="0" applyNumberFormat="0" applyBorder="0" applyAlignment="0" applyProtection="0">
      <alignment vertical="center"/>
    </xf>
    <xf numFmtId="227" fontId="140" fillId="103" borderId="0" applyNumberFormat="0" applyBorder="0" applyAlignment="0" applyProtection="0">
      <alignment vertical="center"/>
    </xf>
    <xf numFmtId="227" fontId="140" fillId="103" borderId="0" applyNumberFormat="0" applyBorder="0" applyAlignment="0" applyProtection="0">
      <alignment vertical="center"/>
    </xf>
    <xf numFmtId="227" fontId="140" fillId="103"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103" borderId="0" applyNumberFormat="0" applyBorder="0" applyAlignment="0" applyProtection="0">
      <alignment vertical="center"/>
    </xf>
    <xf numFmtId="227" fontId="140" fillId="103"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103" borderId="0" applyNumberFormat="0" applyBorder="0" applyAlignment="0" applyProtection="0">
      <alignment vertical="center"/>
    </xf>
    <xf numFmtId="227" fontId="140" fillId="103"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103" borderId="0" applyNumberFormat="0" applyBorder="0" applyAlignment="0" applyProtection="0">
      <alignment vertical="center"/>
    </xf>
    <xf numFmtId="227" fontId="140" fillId="103"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103"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103"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103"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103"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103" borderId="0" applyNumberFormat="0" applyBorder="0" applyAlignment="0" applyProtection="0">
      <alignment vertical="center"/>
    </xf>
    <xf numFmtId="227" fontId="140" fillId="103"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103"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103"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103"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103"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103" borderId="0" applyNumberFormat="0" applyBorder="0" applyAlignment="0" applyProtection="0">
      <alignment vertical="center"/>
    </xf>
    <xf numFmtId="227" fontId="140" fillId="103" borderId="0" applyNumberFormat="0" applyBorder="0" applyAlignment="0" applyProtection="0">
      <alignment vertical="center"/>
    </xf>
    <xf numFmtId="227" fontId="140" fillId="103"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103" borderId="0" applyNumberFormat="0" applyBorder="0" applyAlignment="0" applyProtection="0">
      <alignment vertical="center"/>
    </xf>
    <xf numFmtId="227" fontId="140" fillId="103"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103" borderId="0" applyNumberFormat="0" applyBorder="0" applyAlignment="0" applyProtection="0">
      <alignment vertical="center"/>
    </xf>
    <xf numFmtId="227" fontId="140" fillId="103"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103"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103"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103"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103"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103" borderId="0" applyNumberFormat="0" applyBorder="0" applyAlignment="0" applyProtection="0">
      <alignment vertical="center"/>
    </xf>
    <xf numFmtId="227" fontId="140" fillId="103"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103" borderId="0" applyNumberFormat="0" applyBorder="0" applyAlignment="0" applyProtection="0">
      <alignment vertical="center"/>
    </xf>
    <xf numFmtId="227" fontId="140" fillId="70" borderId="0" applyNumberFormat="0" applyBorder="0" applyAlignment="0" applyProtection="0">
      <alignment vertical="center"/>
    </xf>
    <xf numFmtId="227" fontId="140" fillId="103" borderId="0" applyNumberFormat="0" applyBorder="0" applyAlignment="0" applyProtection="0">
      <alignment vertical="center"/>
    </xf>
    <xf numFmtId="227" fontId="140" fillId="70" borderId="0" applyNumberFormat="0" applyBorder="0" applyAlignment="0" applyProtection="0">
      <alignment vertical="center"/>
    </xf>
    <xf numFmtId="227" fontId="140" fillId="103"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103" borderId="0" applyNumberFormat="0" applyBorder="0" applyAlignment="0" applyProtection="0">
      <alignment vertical="center"/>
    </xf>
    <xf numFmtId="227" fontId="140" fillId="70" borderId="0" applyNumberFormat="0" applyBorder="0" applyAlignment="0" applyProtection="0">
      <alignment vertical="center"/>
    </xf>
    <xf numFmtId="227" fontId="140" fillId="103" borderId="0" applyNumberFormat="0" applyBorder="0" applyAlignment="0" applyProtection="0">
      <alignment vertical="center"/>
    </xf>
    <xf numFmtId="227" fontId="140" fillId="70" borderId="0" applyNumberFormat="0" applyBorder="0" applyAlignment="0" applyProtection="0">
      <alignment vertical="center"/>
    </xf>
    <xf numFmtId="227" fontId="140" fillId="103"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103" borderId="0" applyNumberFormat="0" applyBorder="0" applyAlignment="0" applyProtection="0">
      <alignment vertical="center"/>
    </xf>
    <xf numFmtId="227" fontId="140" fillId="70" borderId="0" applyNumberFormat="0" applyBorder="0" applyAlignment="0" applyProtection="0">
      <alignment vertical="center"/>
    </xf>
    <xf numFmtId="227" fontId="140" fillId="103" borderId="0" applyNumberFormat="0" applyBorder="0" applyAlignment="0" applyProtection="0">
      <alignment vertical="center"/>
    </xf>
    <xf numFmtId="227" fontId="140" fillId="70" borderId="0" applyNumberFormat="0" applyBorder="0" applyAlignment="0" applyProtection="0">
      <alignment vertical="center"/>
    </xf>
    <xf numFmtId="227" fontId="140" fillId="103"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228" fillId="70" borderId="0" applyNumberFormat="0" applyBorder="0" applyAlignment="0" applyProtection="0">
      <alignment vertical="center"/>
    </xf>
    <xf numFmtId="227" fontId="228"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103" borderId="0" applyNumberFormat="0" applyBorder="0" applyAlignment="0" applyProtection="0">
      <alignment vertical="center"/>
    </xf>
    <xf numFmtId="227" fontId="140" fillId="103"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103"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103"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103"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103" borderId="0" applyNumberFormat="0" applyBorder="0" applyAlignment="0" applyProtection="0">
      <alignment vertical="center"/>
    </xf>
    <xf numFmtId="227" fontId="140" fillId="103"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103" borderId="0" applyNumberFormat="0" applyBorder="0" applyAlignment="0" applyProtection="0">
      <alignment vertical="center"/>
    </xf>
    <xf numFmtId="227" fontId="140" fillId="103"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103" borderId="0" applyNumberFormat="0" applyBorder="0" applyAlignment="0" applyProtection="0">
      <alignment vertical="center"/>
    </xf>
    <xf numFmtId="227" fontId="140" fillId="103"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103" borderId="0" applyNumberFormat="0" applyBorder="0" applyAlignment="0" applyProtection="0">
      <alignment vertical="center"/>
    </xf>
    <xf numFmtId="227" fontId="140" fillId="103"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103" borderId="0" applyNumberFormat="0" applyBorder="0" applyAlignment="0" applyProtection="0">
      <alignment vertical="center"/>
    </xf>
    <xf numFmtId="227" fontId="140" fillId="103"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103" borderId="0" applyNumberFormat="0" applyBorder="0" applyAlignment="0" applyProtection="0">
      <alignment vertical="center"/>
    </xf>
    <xf numFmtId="227" fontId="140" fillId="103"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103" borderId="0" applyNumberFormat="0" applyBorder="0" applyAlignment="0" applyProtection="0">
      <alignment vertical="center"/>
    </xf>
    <xf numFmtId="227" fontId="140" fillId="103" borderId="0" applyNumberFormat="0" applyBorder="0" applyAlignment="0" applyProtection="0">
      <alignment vertical="center"/>
    </xf>
    <xf numFmtId="227" fontId="140" fillId="103" borderId="0" applyNumberFormat="0" applyBorder="0" applyAlignment="0" applyProtection="0">
      <alignment vertical="center"/>
    </xf>
    <xf numFmtId="227" fontId="140" fillId="103"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103" borderId="0" applyNumberFormat="0" applyBorder="0" applyAlignment="0" applyProtection="0">
      <alignment vertical="center"/>
    </xf>
    <xf numFmtId="227" fontId="140" fillId="103"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103" borderId="0" applyNumberFormat="0" applyBorder="0" applyAlignment="0" applyProtection="0">
      <alignment vertical="center"/>
    </xf>
    <xf numFmtId="227" fontId="140" fillId="103" borderId="0" applyNumberFormat="0" applyBorder="0" applyAlignment="0" applyProtection="0">
      <alignment vertical="center"/>
    </xf>
    <xf numFmtId="227" fontId="140" fillId="103" borderId="0" applyNumberFormat="0" applyBorder="0" applyAlignment="0" applyProtection="0">
      <alignment vertical="center"/>
    </xf>
    <xf numFmtId="227" fontId="140" fillId="103" borderId="0" applyNumberFormat="0" applyBorder="0" applyAlignment="0" applyProtection="0">
      <alignment vertical="center"/>
    </xf>
    <xf numFmtId="227" fontId="140" fillId="103" borderId="0" applyNumberFormat="0" applyBorder="0" applyAlignment="0" applyProtection="0">
      <alignment vertical="center"/>
    </xf>
    <xf numFmtId="227" fontId="140" fillId="103" borderId="0" applyNumberFormat="0" applyBorder="0" applyAlignment="0" applyProtection="0">
      <alignment vertical="center"/>
    </xf>
    <xf numFmtId="227" fontId="140" fillId="103" borderId="0" applyNumberFormat="0" applyBorder="0" applyAlignment="0" applyProtection="0">
      <alignment vertical="center"/>
    </xf>
    <xf numFmtId="227" fontId="140" fillId="70" borderId="0" applyNumberFormat="0" applyBorder="0" applyAlignment="0" applyProtection="0">
      <alignment vertical="center"/>
    </xf>
    <xf numFmtId="227" fontId="140" fillId="103" borderId="0" applyNumberFormat="0" applyBorder="0" applyAlignment="0" applyProtection="0">
      <alignment vertical="center"/>
    </xf>
    <xf numFmtId="227" fontId="140" fillId="70" borderId="0" applyNumberFormat="0" applyBorder="0" applyAlignment="0" applyProtection="0">
      <alignment vertical="center"/>
    </xf>
    <xf numFmtId="227" fontId="140" fillId="103"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103"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103" borderId="0" applyNumberFormat="0" applyBorder="0" applyAlignment="0" applyProtection="0">
      <alignment vertical="center"/>
    </xf>
    <xf numFmtId="227" fontId="140" fillId="103" borderId="0" applyNumberFormat="0" applyBorder="0" applyAlignment="0" applyProtection="0">
      <alignment vertical="center"/>
    </xf>
    <xf numFmtId="227" fontId="140" fillId="70" borderId="0" applyNumberFormat="0" applyBorder="0" applyAlignment="0" applyProtection="0">
      <alignment vertical="center"/>
    </xf>
    <xf numFmtId="227" fontId="140" fillId="103" borderId="0" applyNumberFormat="0" applyBorder="0" applyAlignment="0" applyProtection="0">
      <alignment vertical="center"/>
    </xf>
    <xf numFmtId="227" fontId="140" fillId="103" borderId="0" applyNumberFormat="0" applyBorder="0" applyAlignment="0" applyProtection="0">
      <alignment vertical="center"/>
    </xf>
    <xf numFmtId="227" fontId="140" fillId="103" borderId="0" applyNumberFormat="0" applyBorder="0" applyAlignment="0" applyProtection="0">
      <alignment vertical="center"/>
    </xf>
    <xf numFmtId="227" fontId="140" fillId="70" borderId="0" applyNumberFormat="0" applyBorder="0" applyAlignment="0" applyProtection="0">
      <alignment vertical="center"/>
    </xf>
    <xf numFmtId="227" fontId="140" fillId="103" borderId="0" applyNumberFormat="0" applyBorder="0" applyAlignment="0" applyProtection="0">
      <alignment vertical="center"/>
    </xf>
    <xf numFmtId="227" fontId="140" fillId="70" borderId="0" applyNumberFormat="0" applyBorder="0" applyAlignment="0" applyProtection="0">
      <alignment vertical="center"/>
    </xf>
    <xf numFmtId="227" fontId="140" fillId="103"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103" borderId="0" applyNumberFormat="0" applyBorder="0" applyAlignment="0" applyProtection="0">
      <alignment vertical="center"/>
    </xf>
    <xf numFmtId="227" fontId="140" fillId="103" borderId="0" applyNumberFormat="0" applyBorder="0" applyAlignment="0" applyProtection="0">
      <alignment vertical="center"/>
    </xf>
    <xf numFmtId="227" fontId="140" fillId="70" borderId="0" applyNumberFormat="0" applyBorder="0" applyAlignment="0" applyProtection="0">
      <alignment vertical="center"/>
    </xf>
    <xf numFmtId="227" fontId="140" fillId="103" borderId="0" applyNumberFormat="0" applyBorder="0" applyAlignment="0" applyProtection="0">
      <alignment vertical="center"/>
    </xf>
    <xf numFmtId="227" fontId="140" fillId="103"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103" borderId="0" applyNumberFormat="0" applyBorder="0" applyAlignment="0" applyProtection="0">
      <alignment vertical="center"/>
    </xf>
    <xf numFmtId="227" fontId="140" fillId="103"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103" borderId="0" applyNumberFormat="0" applyBorder="0" applyAlignment="0" applyProtection="0">
      <alignment vertical="center"/>
    </xf>
    <xf numFmtId="227" fontId="140" fillId="103"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103"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103"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103"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103"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103" borderId="0" applyNumberFormat="0" applyBorder="0" applyAlignment="0" applyProtection="0">
      <alignment vertical="center"/>
    </xf>
    <xf numFmtId="227" fontId="140" fillId="103" borderId="0" applyNumberFormat="0" applyBorder="0" applyAlignment="0" applyProtection="0">
      <alignment vertical="center"/>
    </xf>
    <xf numFmtId="227" fontId="140" fillId="103"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103" borderId="0" applyNumberFormat="0" applyBorder="0" applyAlignment="0" applyProtection="0">
      <alignment vertical="center"/>
    </xf>
    <xf numFmtId="227" fontId="140" fillId="70" borderId="0" applyNumberFormat="0" applyBorder="0" applyAlignment="0" applyProtection="0">
      <alignment vertical="center"/>
    </xf>
    <xf numFmtId="227" fontId="140" fillId="103"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103" borderId="0" applyNumberFormat="0" applyBorder="0" applyAlignment="0" applyProtection="0">
      <alignment vertical="center"/>
    </xf>
    <xf numFmtId="227" fontId="140" fillId="70" borderId="0" applyNumberFormat="0" applyBorder="0" applyAlignment="0" applyProtection="0">
      <alignment vertical="center"/>
    </xf>
    <xf numFmtId="227" fontId="140" fillId="103" borderId="0" applyNumberFormat="0" applyBorder="0" applyAlignment="0" applyProtection="0">
      <alignment vertical="center"/>
    </xf>
    <xf numFmtId="227" fontId="140" fillId="70" borderId="0" applyNumberFormat="0" applyBorder="0" applyAlignment="0" applyProtection="0">
      <alignment vertical="center"/>
    </xf>
    <xf numFmtId="227" fontId="140" fillId="103"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103" borderId="0" applyNumberFormat="0" applyBorder="0" applyAlignment="0" applyProtection="0">
      <alignment vertical="center"/>
    </xf>
    <xf numFmtId="227" fontId="140" fillId="70" borderId="0" applyNumberFormat="0" applyBorder="0" applyAlignment="0" applyProtection="0">
      <alignment vertical="center"/>
    </xf>
    <xf numFmtId="227" fontId="140" fillId="103" borderId="0" applyNumberFormat="0" applyBorder="0" applyAlignment="0" applyProtection="0">
      <alignment vertical="center"/>
    </xf>
    <xf numFmtId="227" fontId="140" fillId="70" borderId="0" applyNumberFormat="0" applyBorder="0" applyAlignment="0" applyProtection="0">
      <alignment vertical="center"/>
    </xf>
    <xf numFmtId="227" fontId="140" fillId="103"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103" borderId="0" applyNumberFormat="0" applyBorder="0" applyAlignment="0" applyProtection="0">
      <alignment vertical="center"/>
    </xf>
    <xf numFmtId="227" fontId="140" fillId="70" borderId="0" applyNumberFormat="0" applyBorder="0" applyAlignment="0" applyProtection="0">
      <alignment vertical="center"/>
    </xf>
    <xf numFmtId="227" fontId="140" fillId="103" borderId="0" applyNumberFormat="0" applyBorder="0" applyAlignment="0" applyProtection="0">
      <alignment vertical="center"/>
    </xf>
    <xf numFmtId="227" fontId="140" fillId="70" borderId="0" applyNumberFormat="0" applyBorder="0" applyAlignment="0" applyProtection="0">
      <alignment vertical="center"/>
    </xf>
    <xf numFmtId="227" fontId="140" fillId="103"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103" borderId="0" applyNumberFormat="0" applyBorder="0" applyAlignment="0" applyProtection="0">
      <alignment vertical="center"/>
    </xf>
    <xf numFmtId="227" fontId="140" fillId="70" borderId="0" applyNumberFormat="0" applyBorder="0" applyAlignment="0" applyProtection="0">
      <alignment vertical="center"/>
    </xf>
    <xf numFmtId="227" fontId="140" fillId="103" borderId="0" applyNumberFormat="0" applyBorder="0" applyAlignment="0" applyProtection="0">
      <alignment vertical="center"/>
    </xf>
    <xf numFmtId="227" fontId="140" fillId="70" borderId="0" applyNumberFormat="0" applyBorder="0" applyAlignment="0" applyProtection="0">
      <alignment vertical="center"/>
    </xf>
    <xf numFmtId="227" fontId="140" fillId="103"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103" borderId="0" applyNumberFormat="0" applyBorder="0" applyAlignment="0" applyProtection="0">
      <alignment vertical="center"/>
    </xf>
    <xf numFmtId="227" fontId="140" fillId="103" borderId="0" applyNumberFormat="0" applyBorder="0" applyAlignment="0" applyProtection="0">
      <alignment vertical="center"/>
    </xf>
    <xf numFmtId="227" fontId="140" fillId="103" borderId="0" applyNumberFormat="0" applyBorder="0" applyAlignment="0" applyProtection="0">
      <alignment vertical="center"/>
    </xf>
    <xf numFmtId="227" fontId="140" fillId="103" borderId="0" applyNumberFormat="0" applyBorder="0" applyAlignment="0" applyProtection="0">
      <alignment vertical="center"/>
    </xf>
    <xf numFmtId="227" fontId="140" fillId="70" borderId="0" applyNumberFormat="0" applyBorder="0" applyAlignment="0" applyProtection="0">
      <alignment vertical="center"/>
    </xf>
    <xf numFmtId="227" fontId="140" fillId="103"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103" borderId="0" applyNumberFormat="0" applyBorder="0" applyAlignment="0" applyProtection="0">
      <alignment vertical="center"/>
    </xf>
    <xf numFmtId="227" fontId="140" fillId="103" borderId="0" applyNumberFormat="0" applyBorder="0" applyAlignment="0" applyProtection="0">
      <alignment vertical="center"/>
    </xf>
    <xf numFmtId="227" fontId="140" fillId="103" borderId="0" applyNumberFormat="0" applyBorder="0" applyAlignment="0" applyProtection="0">
      <alignment vertical="center"/>
    </xf>
    <xf numFmtId="227" fontId="140" fillId="103" borderId="0" applyNumberFormat="0" applyBorder="0" applyAlignment="0" applyProtection="0">
      <alignment vertical="center"/>
    </xf>
    <xf numFmtId="227" fontId="140" fillId="103" borderId="0" applyNumberFormat="0" applyBorder="0" applyAlignment="0" applyProtection="0">
      <alignment vertical="center"/>
    </xf>
    <xf numFmtId="227" fontId="140" fillId="103" borderId="0" applyNumberFormat="0" applyBorder="0" applyAlignment="0" applyProtection="0">
      <alignment vertical="center"/>
    </xf>
    <xf numFmtId="227" fontId="140" fillId="70" borderId="0" applyNumberFormat="0" applyBorder="0" applyAlignment="0" applyProtection="0">
      <alignment vertical="center"/>
    </xf>
    <xf numFmtId="227" fontId="140" fillId="103" borderId="0" applyNumberFormat="0" applyBorder="0" applyAlignment="0" applyProtection="0">
      <alignment vertical="center"/>
    </xf>
    <xf numFmtId="227" fontId="140" fillId="103" borderId="0" applyNumberFormat="0" applyBorder="0" applyAlignment="0" applyProtection="0">
      <alignment vertical="center"/>
    </xf>
    <xf numFmtId="227" fontId="140" fillId="103" borderId="0" applyNumberFormat="0" applyBorder="0" applyAlignment="0" applyProtection="0">
      <alignment vertical="center"/>
    </xf>
    <xf numFmtId="227" fontId="140" fillId="103" borderId="0" applyNumberFormat="0" applyBorder="0" applyAlignment="0" applyProtection="0">
      <alignment vertical="center"/>
    </xf>
    <xf numFmtId="227" fontId="140" fillId="103" borderId="0" applyNumberFormat="0" applyBorder="0" applyAlignment="0" applyProtection="0">
      <alignment vertical="center"/>
    </xf>
    <xf numFmtId="227" fontId="140" fillId="103"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103" borderId="0" applyNumberFormat="0" applyBorder="0" applyAlignment="0" applyProtection="0">
      <alignment vertical="center"/>
    </xf>
    <xf numFmtId="227" fontId="140" fillId="103" borderId="0" applyNumberFormat="0" applyBorder="0" applyAlignment="0" applyProtection="0">
      <alignment vertical="center"/>
    </xf>
    <xf numFmtId="227" fontId="140" fillId="103" borderId="0" applyNumberFormat="0" applyBorder="0" applyAlignment="0" applyProtection="0">
      <alignment vertical="center"/>
    </xf>
    <xf numFmtId="227" fontId="140" fillId="103" borderId="0" applyNumberFormat="0" applyBorder="0" applyAlignment="0" applyProtection="0">
      <alignment vertical="center"/>
    </xf>
    <xf numFmtId="227" fontId="140" fillId="103" borderId="0" applyNumberFormat="0" applyBorder="0" applyAlignment="0" applyProtection="0">
      <alignment vertical="center"/>
    </xf>
    <xf numFmtId="227" fontId="140" fillId="103" borderId="0" applyNumberFormat="0" applyBorder="0" applyAlignment="0" applyProtection="0">
      <alignment vertical="center"/>
    </xf>
    <xf numFmtId="227" fontId="140" fillId="70" borderId="0" applyNumberFormat="0" applyBorder="0" applyAlignment="0" applyProtection="0">
      <alignment vertical="center"/>
    </xf>
    <xf numFmtId="227" fontId="140" fillId="103" borderId="0" applyNumberFormat="0" applyBorder="0" applyAlignment="0" applyProtection="0">
      <alignment vertical="center"/>
    </xf>
    <xf numFmtId="227" fontId="140" fillId="70" borderId="0" applyNumberFormat="0" applyBorder="0" applyAlignment="0" applyProtection="0">
      <alignment vertical="center"/>
    </xf>
    <xf numFmtId="227" fontId="140" fillId="103"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103" borderId="0" applyNumberFormat="0" applyBorder="0" applyAlignment="0" applyProtection="0">
      <alignment vertical="center"/>
    </xf>
    <xf numFmtId="227" fontId="140" fillId="70" borderId="0" applyNumberFormat="0" applyBorder="0" applyAlignment="0" applyProtection="0">
      <alignment vertical="center"/>
    </xf>
    <xf numFmtId="227" fontId="140" fillId="103" borderId="0" applyNumberFormat="0" applyBorder="0" applyAlignment="0" applyProtection="0">
      <alignment vertical="center"/>
    </xf>
    <xf numFmtId="227" fontId="140" fillId="70" borderId="0" applyNumberFormat="0" applyBorder="0" applyAlignment="0" applyProtection="0">
      <alignment vertical="center"/>
    </xf>
    <xf numFmtId="227" fontId="140" fillId="103"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103" borderId="0" applyNumberFormat="0" applyBorder="0" applyAlignment="0" applyProtection="0">
      <alignment vertical="center"/>
    </xf>
    <xf numFmtId="227" fontId="140" fillId="103" borderId="0" applyNumberFormat="0" applyBorder="0" applyAlignment="0" applyProtection="0">
      <alignment vertical="center"/>
    </xf>
    <xf numFmtId="227" fontId="140" fillId="70" borderId="0" applyNumberFormat="0" applyBorder="0" applyAlignment="0" applyProtection="0">
      <alignment vertical="center"/>
    </xf>
    <xf numFmtId="227" fontId="140" fillId="103" borderId="0" applyNumberFormat="0" applyBorder="0" applyAlignment="0" applyProtection="0">
      <alignment vertical="center"/>
    </xf>
    <xf numFmtId="227" fontId="140" fillId="103" borderId="0" applyNumberFormat="0" applyBorder="0" applyAlignment="0" applyProtection="0">
      <alignment vertical="center"/>
    </xf>
    <xf numFmtId="227" fontId="140" fillId="70" borderId="0" applyNumberFormat="0" applyBorder="0" applyAlignment="0" applyProtection="0">
      <alignment vertical="center"/>
    </xf>
    <xf numFmtId="227" fontId="140" fillId="103" borderId="0" applyNumberFormat="0" applyBorder="0" applyAlignment="0" applyProtection="0">
      <alignment vertical="center"/>
    </xf>
    <xf numFmtId="227" fontId="140" fillId="70" borderId="0" applyNumberFormat="0" applyBorder="0" applyAlignment="0" applyProtection="0">
      <alignment vertical="center"/>
    </xf>
    <xf numFmtId="227" fontId="140" fillId="103"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103" borderId="0" applyNumberFormat="0" applyBorder="0" applyAlignment="0" applyProtection="0">
      <alignment vertical="center"/>
    </xf>
    <xf numFmtId="227" fontId="140" fillId="103" borderId="0" applyNumberFormat="0" applyBorder="0" applyAlignment="0" applyProtection="0">
      <alignment vertical="center"/>
    </xf>
    <xf numFmtId="227" fontId="140" fillId="103" borderId="0" applyNumberFormat="0" applyBorder="0" applyAlignment="0" applyProtection="0">
      <alignment vertical="center"/>
    </xf>
    <xf numFmtId="227" fontId="140" fillId="103" borderId="0" applyNumberFormat="0" applyBorder="0" applyAlignment="0" applyProtection="0">
      <alignment vertical="center"/>
    </xf>
    <xf numFmtId="227" fontId="140" fillId="103"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228" fillId="103" borderId="0" applyNumberFormat="0" applyBorder="0" applyAlignment="0" applyProtection="0">
      <alignment vertical="center"/>
    </xf>
    <xf numFmtId="227" fontId="228" fillId="103" borderId="0" applyNumberFormat="0" applyBorder="0" applyAlignment="0" applyProtection="0">
      <alignment vertical="center"/>
    </xf>
    <xf numFmtId="227" fontId="140" fillId="103" borderId="0" applyNumberFormat="0" applyBorder="0" applyAlignment="0" applyProtection="0">
      <alignment vertical="center"/>
    </xf>
    <xf numFmtId="227" fontId="140" fillId="103" borderId="0" applyNumberFormat="0" applyBorder="0" applyAlignment="0" applyProtection="0">
      <alignment vertical="center"/>
    </xf>
    <xf numFmtId="227" fontId="208" fillId="130" borderId="0" applyNumberFormat="0" applyBorder="0" applyAlignment="0" applyProtection="0"/>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103" borderId="0" applyNumberFormat="0" applyBorder="0" applyAlignment="0" applyProtection="0">
      <alignment vertical="center"/>
    </xf>
    <xf numFmtId="227" fontId="140" fillId="103" borderId="0" applyNumberFormat="0" applyBorder="0" applyAlignment="0" applyProtection="0">
      <alignment vertical="center"/>
    </xf>
    <xf numFmtId="227" fontId="140" fillId="103" borderId="0" applyNumberFormat="0" applyBorder="0" applyAlignment="0" applyProtection="0">
      <alignment vertical="center"/>
    </xf>
    <xf numFmtId="227" fontId="140" fillId="103" borderId="0" applyNumberFormat="0" applyBorder="0" applyAlignment="0" applyProtection="0">
      <alignment vertical="center"/>
    </xf>
    <xf numFmtId="227" fontId="140" fillId="103" borderId="0" applyNumberFormat="0" applyBorder="0" applyAlignment="0" applyProtection="0">
      <alignment vertical="center"/>
    </xf>
    <xf numFmtId="227" fontId="140" fillId="103" borderId="0" applyNumberFormat="0" applyBorder="0" applyAlignment="0" applyProtection="0">
      <alignment vertical="center"/>
    </xf>
    <xf numFmtId="227" fontId="140" fillId="103" borderId="0" applyNumberFormat="0" applyBorder="0" applyAlignment="0" applyProtection="0">
      <alignment vertical="center"/>
    </xf>
    <xf numFmtId="227" fontId="140" fillId="103" borderId="0" applyNumberFormat="0" applyBorder="0" applyAlignment="0" applyProtection="0">
      <alignment vertical="center"/>
    </xf>
    <xf numFmtId="227" fontId="140" fillId="103" borderId="0" applyNumberFormat="0" applyBorder="0" applyAlignment="0" applyProtection="0">
      <alignment vertical="center"/>
    </xf>
    <xf numFmtId="227" fontId="140" fillId="103" borderId="0" applyNumberFormat="0" applyBorder="0" applyAlignment="0" applyProtection="0">
      <alignment vertical="center"/>
    </xf>
    <xf numFmtId="227" fontId="140" fillId="103" borderId="0" applyNumberFormat="0" applyBorder="0" applyAlignment="0" applyProtection="0">
      <alignment vertical="center"/>
    </xf>
    <xf numFmtId="227" fontId="140" fillId="103" borderId="0" applyNumberFormat="0" applyBorder="0" applyAlignment="0" applyProtection="0">
      <alignment vertical="center"/>
    </xf>
    <xf numFmtId="227" fontId="140" fillId="103" borderId="0" applyNumberFormat="0" applyBorder="0" applyAlignment="0" applyProtection="0">
      <alignment vertical="center"/>
    </xf>
    <xf numFmtId="227" fontId="140" fillId="103" borderId="0" applyNumberFormat="0" applyBorder="0" applyAlignment="0" applyProtection="0">
      <alignment vertical="center"/>
    </xf>
    <xf numFmtId="227" fontId="140" fillId="103" borderId="0" applyNumberFormat="0" applyBorder="0" applyAlignment="0" applyProtection="0">
      <alignment vertical="center"/>
    </xf>
    <xf numFmtId="227" fontId="140" fillId="103" borderId="0" applyNumberFormat="0" applyBorder="0" applyAlignment="0" applyProtection="0">
      <alignment vertical="center"/>
    </xf>
    <xf numFmtId="227" fontId="140" fillId="103" borderId="0" applyNumberFormat="0" applyBorder="0" applyAlignment="0" applyProtection="0">
      <alignment vertical="center"/>
    </xf>
    <xf numFmtId="227" fontId="140" fillId="103" borderId="0" applyNumberFormat="0" applyBorder="0" applyAlignment="0" applyProtection="0">
      <alignment vertical="center"/>
    </xf>
    <xf numFmtId="227" fontId="140" fillId="103" borderId="0" applyNumberFormat="0" applyBorder="0" applyAlignment="0" applyProtection="0">
      <alignment vertical="center"/>
    </xf>
    <xf numFmtId="227" fontId="140" fillId="103" borderId="0" applyNumberFormat="0" applyBorder="0" applyAlignment="0" applyProtection="0">
      <alignment vertical="center"/>
    </xf>
    <xf numFmtId="227" fontId="140" fillId="103" borderId="0" applyNumberFormat="0" applyBorder="0" applyAlignment="0" applyProtection="0">
      <alignment vertical="center"/>
    </xf>
    <xf numFmtId="227" fontId="140" fillId="103" borderId="0" applyNumberFormat="0" applyBorder="0" applyAlignment="0" applyProtection="0">
      <alignment vertical="center"/>
    </xf>
    <xf numFmtId="227" fontId="140" fillId="103" borderId="0" applyNumberFormat="0" applyBorder="0" applyAlignment="0" applyProtection="0">
      <alignment vertical="center"/>
    </xf>
    <xf numFmtId="227" fontId="140" fillId="103" borderId="0" applyNumberFormat="0" applyBorder="0" applyAlignment="0" applyProtection="0">
      <alignment vertical="center"/>
    </xf>
    <xf numFmtId="227" fontId="140" fillId="103" borderId="0" applyNumberFormat="0" applyBorder="0" applyAlignment="0" applyProtection="0">
      <alignment vertical="center"/>
    </xf>
    <xf numFmtId="227" fontId="140" fillId="103" borderId="0" applyNumberFormat="0" applyBorder="0" applyAlignment="0" applyProtection="0">
      <alignment vertical="center"/>
    </xf>
    <xf numFmtId="227" fontId="140" fillId="103" borderId="0" applyNumberFormat="0" applyBorder="0" applyAlignment="0" applyProtection="0">
      <alignment vertical="center"/>
    </xf>
    <xf numFmtId="227" fontId="140" fillId="103" borderId="0" applyNumberFormat="0" applyBorder="0" applyAlignment="0" applyProtection="0">
      <alignment vertical="center"/>
    </xf>
    <xf numFmtId="227" fontId="140" fillId="103" borderId="0" applyNumberFormat="0" applyBorder="0" applyAlignment="0" applyProtection="0">
      <alignment vertical="center"/>
    </xf>
    <xf numFmtId="227" fontId="140" fillId="103" borderId="0" applyNumberFormat="0" applyBorder="0" applyAlignment="0" applyProtection="0">
      <alignment vertical="center"/>
    </xf>
    <xf numFmtId="227" fontId="140" fillId="103" borderId="0" applyNumberFormat="0" applyBorder="0" applyAlignment="0" applyProtection="0">
      <alignment vertical="center"/>
    </xf>
    <xf numFmtId="227" fontId="140" fillId="103" borderId="0" applyNumberFormat="0" applyBorder="0" applyAlignment="0" applyProtection="0">
      <alignment vertical="center"/>
    </xf>
    <xf numFmtId="227" fontId="140" fillId="103" borderId="0" applyNumberFormat="0" applyBorder="0" applyAlignment="0" applyProtection="0">
      <alignment vertical="center"/>
    </xf>
    <xf numFmtId="227" fontId="140" fillId="70" borderId="0" applyNumberFormat="0" applyBorder="0" applyAlignment="0" applyProtection="0">
      <alignment vertical="center"/>
    </xf>
    <xf numFmtId="227" fontId="140" fillId="103" borderId="0" applyNumberFormat="0" applyBorder="0" applyAlignment="0" applyProtection="0">
      <alignment vertical="center"/>
    </xf>
    <xf numFmtId="227" fontId="140" fillId="103" borderId="0" applyNumberFormat="0" applyBorder="0" applyAlignment="0" applyProtection="0">
      <alignment vertical="center"/>
    </xf>
    <xf numFmtId="227" fontId="140" fillId="103" borderId="0" applyNumberFormat="0" applyBorder="0" applyAlignment="0" applyProtection="0">
      <alignment vertical="center"/>
    </xf>
    <xf numFmtId="227" fontId="140" fillId="103" borderId="0" applyNumberFormat="0" applyBorder="0" applyAlignment="0" applyProtection="0">
      <alignment vertical="center"/>
    </xf>
    <xf numFmtId="227" fontId="140" fillId="103" borderId="0" applyNumberFormat="0" applyBorder="0" applyAlignment="0" applyProtection="0">
      <alignment vertical="center"/>
    </xf>
    <xf numFmtId="227" fontId="140" fillId="103" borderId="0" applyNumberFormat="0" applyBorder="0" applyAlignment="0" applyProtection="0">
      <alignment vertical="center"/>
    </xf>
    <xf numFmtId="227" fontId="140" fillId="103" borderId="0" applyNumberFormat="0" applyBorder="0" applyAlignment="0" applyProtection="0">
      <alignment vertical="center"/>
    </xf>
    <xf numFmtId="227" fontId="140" fillId="103" borderId="0" applyNumberFormat="0" applyBorder="0" applyAlignment="0" applyProtection="0">
      <alignment vertical="center"/>
    </xf>
    <xf numFmtId="227" fontId="140" fillId="103" borderId="0" applyNumberFormat="0" applyBorder="0" applyAlignment="0" applyProtection="0">
      <alignment vertical="center"/>
    </xf>
    <xf numFmtId="227" fontId="140" fillId="103" borderId="0" applyNumberFormat="0" applyBorder="0" applyAlignment="0" applyProtection="0">
      <alignment vertical="center"/>
    </xf>
    <xf numFmtId="227" fontId="140" fillId="103" borderId="0" applyNumberFormat="0" applyBorder="0" applyAlignment="0" applyProtection="0">
      <alignment vertical="center"/>
    </xf>
    <xf numFmtId="227" fontId="140" fillId="103" borderId="0" applyNumberFormat="0" applyBorder="0" applyAlignment="0" applyProtection="0">
      <alignment vertical="center"/>
    </xf>
    <xf numFmtId="227" fontId="140" fillId="103" borderId="0" applyNumberFormat="0" applyBorder="0" applyAlignment="0" applyProtection="0">
      <alignment vertical="center"/>
    </xf>
    <xf numFmtId="227" fontId="140" fillId="103" borderId="0" applyNumberFormat="0" applyBorder="0" applyAlignment="0" applyProtection="0">
      <alignment vertical="center"/>
    </xf>
    <xf numFmtId="227" fontId="140" fillId="103" borderId="0" applyNumberFormat="0" applyBorder="0" applyAlignment="0" applyProtection="0">
      <alignment vertical="center"/>
    </xf>
    <xf numFmtId="227" fontId="140" fillId="70" borderId="0" applyNumberFormat="0" applyBorder="0" applyAlignment="0" applyProtection="0">
      <alignment vertical="center"/>
    </xf>
    <xf numFmtId="227" fontId="140" fillId="103" borderId="0" applyNumberFormat="0" applyBorder="0" applyAlignment="0" applyProtection="0">
      <alignment vertical="center"/>
    </xf>
    <xf numFmtId="227" fontId="140" fillId="70" borderId="0" applyNumberFormat="0" applyBorder="0" applyAlignment="0" applyProtection="0">
      <alignment vertical="center"/>
    </xf>
    <xf numFmtId="227" fontId="140" fillId="103" borderId="0" applyNumberFormat="0" applyBorder="0" applyAlignment="0" applyProtection="0">
      <alignment vertical="center"/>
    </xf>
    <xf numFmtId="227" fontId="140" fillId="70" borderId="0" applyNumberFormat="0" applyBorder="0" applyAlignment="0" applyProtection="0">
      <alignment vertical="center"/>
    </xf>
    <xf numFmtId="227" fontId="140" fillId="103"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103" borderId="0" applyNumberFormat="0" applyBorder="0" applyAlignment="0" applyProtection="0">
      <alignment vertical="center"/>
    </xf>
    <xf numFmtId="227" fontId="140" fillId="103" borderId="0" applyNumberFormat="0" applyBorder="0" applyAlignment="0" applyProtection="0">
      <alignment vertical="center"/>
    </xf>
    <xf numFmtId="227" fontId="140" fillId="103" borderId="0" applyNumberFormat="0" applyBorder="0" applyAlignment="0" applyProtection="0">
      <alignment vertical="center"/>
    </xf>
    <xf numFmtId="227" fontId="140" fillId="103" borderId="0" applyNumberFormat="0" applyBorder="0" applyAlignment="0" applyProtection="0">
      <alignment vertical="center"/>
    </xf>
    <xf numFmtId="227" fontId="140" fillId="103" borderId="0" applyNumberFormat="0" applyBorder="0" applyAlignment="0" applyProtection="0">
      <alignment vertical="center"/>
    </xf>
    <xf numFmtId="227" fontId="140" fillId="103" borderId="0" applyNumberFormat="0" applyBorder="0" applyAlignment="0" applyProtection="0">
      <alignment vertical="center"/>
    </xf>
    <xf numFmtId="227" fontId="140" fillId="103" borderId="0" applyNumberFormat="0" applyBorder="0" applyAlignment="0" applyProtection="0">
      <alignment vertical="center"/>
    </xf>
    <xf numFmtId="227" fontId="140" fillId="103" borderId="0" applyNumberFormat="0" applyBorder="0" applyAlignment="0" applyProtection="0">
      <alignment vertical="center"/>
    </xf>
    <xf numFmtId="227" fontId="187" fillId="103" borderId="0" applyNumberFormat="0" applyBorder="0" applyAlignment="0" applyProtection="0">
      <alignment vertical="center"/>
    </xf>
    <xf numFmtId="227" fontId="140" fillId="103" borderId="0" applyNumberFormat="0" applyBorder="0" applyAlignment="0" applyProtection="0">
      <alignment vertical="center"/>
    </xf>
    <xf numFmtId="227" fontId="140" fillId="103"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103" borderId="0" applyNumberFormat="0" applyBorder="0" applyAlignment="0" applyProtection="0">
      <alignment vertical="center"/>
    </xf>
    <xf numFmtId="227" fontId="140" fillId="103" borderId="0" applyNumberFormat="0" applyBorder="0" applyAlignment="0" applyProtection="0">
      <alignment vertical="center"/>
    </xf>
    <xf numFmtId="227" fontId="140" fillId="103" borderId="0" applyNumberFormat="0" applyBorder="0" applyAlignment="0" applyProtection="0">
      <alignment vertical="center"/>
    </xf>
    <xf numFmtId="227" fontId="140" fillId="103" borderId="0" applyNumberFormat="0" applyBorder="0" applyAlignment="0" applyProtection="0">
      <alignment vertical="center"/>
    </xf>
    <xf numFmtId="227" fontId="140" fillId="103" borderId="0" applyNumberFormat="0" applyBorder="0" applyAlignment="0" applyProtection="0">
      <alignment vertical="center"/>
    </xf>
    <xf numFmtId="227" fontId="140" fillId="103" borderId="0" applyNumberFormat="0" applyBorder="0" applyAlignment="0" applyProtection="0">
      <alignment vertical="center"/>
    </xf>
    <xf numFmtId="227" fontId="140" fillId="103" borderId="0" applyNumberFormat="0" applyBorder="0" applyAlignment="0" applyProtection="0">
      <alignment vertical="center"/>
    </xf>
    <xf numFmtId="227" fontId="140" fillId="103" borderId="0" applyNumberFormat="0" applyBorder="0" applyAlignment="0" applyProtection="0">
      <alignment vertical="center"/>
    </xf>
    <xf numFmtId="227" fontId="140" fillId="103" borderId="0" applyNumberFormat="0" applyBorder="0" applyAlignment="0" applyProtection="0">
      <alignment vertical="center"/>
    </xf>
    <xf numFmtId="227" fontId="140" fillId="103" borderId="0" applyNumberFormat="0" applyBorder="0" applyAlignment="0" applyProtection="0">
      <alignment vertical="center"/>
    </xf>
    <xf numFmtId="227" fontId="140" fillId="103" borderId="0" applyNumberFormat="0" applyBorder="0" applyAlignment="0" applyProtection="0">
      <alignment vertical="center"/>
    </xf>
    <xf numFmtId="227" fontId="140" fillId="103"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103" borderId="0" applyNumberFormat="0" applyBorder="0" applyAlignment="0" applyProtection="0">
      <alignment vertical="center"/>
    </xf>
    <xf numFmtId="227" fontId="140" fillId="103"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103" borderId="0" applyNumberFormat="0" applyBorder="0" applyAlignment="0" applyProtection="0">
      <alignment vertical="center"/>
    </xf>
    <xf numFmtId="227" fontId="140" fillId="103" borderId="0" applyNumberFormat="0" applyBorder="0" applyAlignment="0" applyProtection="0">
      <alignment vertical="center"/>
    </xf>
    <xf numFmtId="227" fontId="140" fillId="103" borderId="0" applyNumberFormat="0" applyBorder="0" applyAlignment="0" applyProtection="0">
      <alignment vertical="center"/>
    </xf>
    <xf numFmtId="227" fontId="140" fillId="103"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103" borderId="0" applyNumberFormat="0" applyBorder="0" applyAlignment="0" applyProtection="0">
      <alignment vertical="center"/>
    </xf>
    <xf numFmtId="227" fontId="140" fillId="103" borderId="0" applyNumberFormat="0" applyBorder="0" applyAlignment="0" applyProtection="0">
      <alignment vertical="center"/>
    </xf>
    <xf numFmtId="227" fontId="140" fillId="103" borderId="0" applyNumberFormat="0" applyBorder="0" applyAlignment="0" applyProtection="0">
      <alignment vertical="center"/>
    </xf>
    <xf numFmtId="227" fontId="140" fillId="103" borderId="0" applyNumberFormat="0" applyBorder="0" applyAlignment="0" applyProtection="0">
      <alignment vertical="center"/>
    </xf>
    <xf numFmtId="227" fontId="140" fillId="103" borderId="0" applyNumberFormat="0" applyBorder="0" applyAlignment="0" applyProtection="0">
      <alignment vertical="center"/>
    </xf>
    <xf numFmtId="227" fontId="140" fillId="103" borderId="0" applyNumberFormat="0" applyBorder="0" applyAlignment="0" applyProtection="0">
      <alignment vertical="center"/>
    </xf>
    <xf numFmtId="227" fontId="140" fillId="103" borderId="0" applyNumberFormat="0" applyBorder="0" applyAlignment="0" applyProtection="0">
      <alignment vertical="center"/>
    </xf>
    <xf numFmtId="227" fontId="140" fillId="103" borderId="0" applyNumberFormat="0" applyBorder="0" applyAlignment="0" applyProtection="0">
      <alignment vertical="center"/>
    </xf>
    <xf numFmtId="227" fontId="140" fillId="70" borderId="0" applyNumberFormat="0" applyBorder="0" applyAlignment="0" applyProtection="0">
      <alignment vertical="center"/>
    </xf>
    <xf numFmtId="227" fontId="140" fillId="103" borderId="0" applyNumberFormat="0" applyBorder="0" applyAlignment="0" applyProtection="0">
      <alignment vertical="center"/>
    </xf>
    <xf numFmtId="227" fontId="140" fillId="103" borderId="0" applyNumberFormat="0" applyBorder="0" applyAlignment="0" applyProtection="0">
      <alignment vertical="center"/>
    </xf>
    <xf numFmtId="227" fontId="140" fillId="103" borderId="0" applyNumberFormat="0" applyBorder="0" applyAlignment="0" applyProtection="0">
      <alignment vertical="center"/>
    </xf>
    <xf numFmtId="227" fontId="140" fillId="103" borderId="0" applyNumberFormat="0" applyBorder="0" applyAlignment="0" applyProtection="0">
      <alignment vertical="center"/>
    </xf>
    <xf numFmtId="227" fontId="140" fillId="70" borderId="0" applyNumberFormat="0" applyBorder="0" applyAlignment="0" applyProtection="0">
      <alignment vertical="center"/>
    </xf>
    <xf numFmtId="227" fontId="140" fillId="103"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103" borderId="0" applyNumberFormat="0" applyBorder="0" applyAlignment="0" applyProtection="0">
      <alignment vertical="center"/>
    </xf>
    <xf numFmtId="227" fontId="140" fillId="103"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103" borderId="0" applyNumberFormat="0" applyBorder="0" applyAlignment="0" applyProtection="0">
      <alignment vertical="center"/>
    </xf>
    <xf numFmtId="227" fontId="140" fillId="103" borderId="0" applyNumberFormat="0" applyBorder="0" applyAlignment="0" applyProtection="0">
      <alignment vertical="center"/>
    </xf>
    <xf numFmtId="227" fontId="140" fillId="103" borderId="0" applyNumberFormat="0" applyBorder="0" applyAlignment="0" applyProtection="0">
      <alignment vertical="center"/>
    </xf>
    <xf numFmtId="227" fontId="140" fillId="103" borderId="0" applyNumberFormat="0" applyBorder="0" applyAlignment="0" applyProtection="0">
      <alignment vertical="center"/>
    </xf>
    <xf numFmtId="227" fontId="140" fillId="103" borderId="0" applyNumberFormat="0" applyBorder="0" applyAlignment="0" applyProtection="0">
      <alignment vertical="center"/>
    </xf>
    <xf numFmtId="227" fontId="140" fillId="103" borderId="0" applyNumberFormat="0" applyBorder="0" applyAlignment="0" applyProtection="0">
      <alignment vertical="center"/>
    </xf>
    <xf numFmtId="227" fontId="140" fillId="103" borderId="0" applyNumberFormat="0" applyBorder="0" applyAlignment="0" applyProtection="0">
      <alignment vertical="center"/>
    </xf>
    <xf numFmtId="227" fontId="140" fillId="103" borderId="0" applyNumberFormat="0" applyBorder="0" applyAlignment="0" applyProtection="0">
      <alignment vertical="center"/>
    </xf>
    <xf numFmtId="227" fontId="140" fillId="103" borderId="0" applyNumberFormat="0" applyBorder="0" applyAlignment="0" applyProtection="0">
      <alignment vertical="center"/>
    </xf>
    <xf numFmtId="227" fontId="140" fillId="103" borderId="0" applyNumberFormat="0" applyBorder="0" applyAlignment="0" applyProtection="0">
      <alignment vertical="center"/>
    </xf>
    <xf numFmtId="227" fontId="140" fillId="103" borderId="0" applyNumberFormat="0" applyBorder="0" applyAlignment="0" applyProtection="0">
      <alignment vertical="center"/>
    </xf>
    <xf numFmtId="227" fontId="140" fillId="103" borderId="0" applyNumberFormat="0" applyBorder="0" applyAlignment="0" applyProtection="0">
      <alignment vertical="center"/>
    </xf>
    <xf numFmtId="227" fontId="140" fillId="103" borderId="0" applyNumberFormat="0" applyBorder="0" applyAlignment="0" applyProtection="0">
      <alignment vertical="center"/>
    </xf>
    <xf numFmtId="227" fontId="140" fillId="103" borderId="0" applyNumberFormat="0" applyBorder="0" applyAlignment="0" applyProtection="0">
      <alignment vertical="center"/>
    </xf>
    <xf numFmtId="227" fontId="140" fillId="103" borderId="0" applyNumberFormat="0" applyBorder="0" applyAlignment="0" applyProtection="0">
      <alignment vertical="center"/>
    </xf>
    <xf numFmtId="227" fontId="140" fillId="103" borderId="0" applyNumberFormat="0" applyBorder="0" applyAlignment="0" applyProtection="0">
      <alignment vertical="center"/>
    </xf>
    <xf numFmtId="227" fontId="140" fillId="103" borderId="0" applyNumberFormat="0" applyBorder="0" applyAlignment="0" applyProtection="0">
      <alignment vertical="center"/>
    </xf>
    <xf numFmtId="227" fontId="140" fillId="103" borderId="0" applyNumberFormat="0" applyBorder="0" applyAlignment="0" applyProtection="0">
      <alignment vertical="center"/>
    </xf>
    <xf numFmtId="227" fontId="140" fillId="103" borderId="0" applyNumberFormat="0" applyBorder="0" applyAlignment="0" applyProtection="0">
      <alignment vertical="center"/>
    </xf>
    <xf numFmtId="227" fontId="140" fillId="103" borderId="0" applyNumberFormat="0" applyBorder="0" applyAlignment="0" applyProtection="0">
      <alignment vertical="center"/>
    </xf>
    <xf numFmtId="227" fontId="140" fillId="103" borderId="0" applyNumberFormat="0" applyBorder="0" applyAlignment="0" applyProtection="0">
      <alignment vertical="center"/>
    </xf>
    <xf numFmtId="227" fontId="140" fillId="103" borderId="0" applyNumberFormat="0" applyBorder="0" applyAlignment="0" applyProtection="0">
      <alignment vertical="center"/>
    </xf>
    <xf numFmtId="227" fontId="140" fillId="103" borderId="0" applyNumberFormat="0" applyBorder="0" applyAlignment="0" applyProtection="0">
      <alignment vertical="center"/>
    </xf>
    <xf numFmtId="227" fontId="140" fillId="103" borderId="0" applyNumberFormat="0" applyBorder="0" applyAlignment="0" applyProtection="0">
      <alignment vertical="center"/>
    </xf>
    <xf numFmtId="227" fontId="140" fillId="103" borderId="0" applyNumberFormat="0" applyBorder="0" applyAlignment="0" applyProtection="0">
      <alignment vertical="center"/>
    </xf>
    <xf numFmtId="227" fontId="140" fillId="103" borderId="0" applyNumberFormat="0" applyBorder="0" applyAlignment="0" applyProtection="0">
      <alignment vertical="center"/>
    </xf>
    <xf numFmtId="227" fontId="140" fillId="103" borderId="0" applyNumberFormat="0" applyBorder="0" applyAlignment="0" applyProtection="0">
      <alignment vertical="center"/>
    </xf>
    <xf numFmtId="227" fontId="140" fillId="103"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103" borderId="0" applyNumberFormat="0" applyBorder="0" applyAlignment="0" applyProtection="0">
      <alignment vertical="center"/>
    </xf>
    <xf numFmtId="227" fontId="140" fillId="103" borderId="0" applyNumberFormat="0" applyBorder="0" applyAlignment="0" applyProtection="0">
      <alignment vertical="center"/>
    </xf>
    <xf numFmtId="227" fontId="140" fillId="103" borderId="0" applyNumberFormat="0" applyBorder="0" applyAlignment="0" applyProtection="0">
      <alignment vertical="center"/>
    </xf>
    <xf numFmtId="227" fontId="140" fillId="103" borderId="0" applyNumberFormat="0" applyBorder="0" applyAlignment="0" applyProtection="0">
      <alignment vertical="center"/>
    </xf>
    <xf numFmtId="227" fontId="140" fillId="103" borderId="0" applyNumberFormat="0" applyBorder="0" applyAlignment="0" applyProtection="0">
      <alignment vertical="center"/>
    </xf>
    <xf numFmtId="227" fontId="140" fillId="103" borderId="0" applyNumberFormat="0" applyBorder="0" applyAlignment="0" applyProtection="0">
      <alignment vertical="center"/>
    </xf>
    <xf numFmtId="227" fontId="140" fillId="103" borderId="0" applyNumberFormat="0" applyBorder="0" applyAlignment="0" applyProtection="0">
      <alignment vertical="center"/>
    </xf>
    <xf numFmtId="227" fontId="140" fillId="103" borderId="0" applyNumberFormat="0" applyBorder="0" applyAlignment="0" applyProtection="0">
      <alignment vertical="center"/>
    </xf>
    <xf numFmtId="227" fontId="140" fillId="103" borderId="0" applyNumberFormat="0" applyBorder="0" applyAlignment="0" applyProtection="0">
      <alignment vertical="center"/>
    </xf>
    <xf numFmtId="227" fontId="140" fillId="103" borderId="0" applyNumberFormat="0" applyBorder="0" applyAlignment="0" applyProtection="0">
      <alignment vertical="center"/>
    </xf>
    <xf numFmtId="227" fontId="140" fillId="103" borderId="0" applyNumberFormat="0" applyBorder="0" applyAlignment="0" applyProtection="0">
      <alignment vertical="center"/>
    </xf>
    <xf numFmtId="227" fontId="140" fillId="103" borderId="0" applyNumberFormat="0" applyBorder="0" applyAlignment="0" applyProtection="0">
      <alignment vertical="center"/>
    </xf>
    <xf numFmtId="227" fontId="140" fillId="103" borderId="0" applyNumberFormat="0" applyBorder="0" applyAlignment="0" applyProtection="0">
      <alignment vertical="center"/>
    </xf>
    <xf numFmtId="227" fontId="140" fillId="103" borderId="0" applyNumberFormat="0" applyBorder="0" applyAlignment="0" applyProtection="0">
      <alignment vertical="center"/>
    </xf>
    <xf numFmtId="227" fontId="140" fillId="103" borderId="0" applyNumberFormat="0" applyBorder="0" applyAlignment="0" applyProtection="0">
      <alignment vertical="center"/>
    </xf>
    <xf numFmtId="227" fontId="140" fillId="103" borderId="0" applyNumberFormat="0" applyBorder="0" applyAlignment="0" applyProtection="0">
      <alignment vertical="center"/>
    </xf>
    <xf numFmtId="227" fontId="140" fillId="103" borderId="0" applyNumberFormat="0" applyBorder="0" applyAlignment="0" applyProtection="0">
      <alignment vertical="center"/>
    </xf>
    <xf numFmtId="227" fontId="140" fillId="103" borderId="0" applyNumberFormat="0" applyBorder="0" applyAlignment="0" applyProtection="0">
      <alignment vertical="center"/>
    </xf>
    <xf numFmtId="227" fontId="140" fillId="103" borderId="0" applyNumberFormat="0" applyBorder="0" applyAlignment="0" applyProtection="0">
      <alignment vertical="center"/>
    </xf>
    <xf numFmtId="227" fontId="140" fillId="103" borderId="0" applyNumberFormat="0" applyBorder="0" applyAlignment="0" applyProtection="0">
      <alignment vertical="center"/>
    </xf>
    <xf numFmtId="227" fontId="140" fillId="103" borderId="0" applyNumberFormat="0" applyBorder="0" applyAlignment="0" applyProtection="0">
      <alignment vertical="center"/>
    </xf>
    <xf numFmtId="227" fontId="140" fillId="103" borderId="0" applyNumberFormat="0" applyBorder="0" applyAlignment="0" applyProtection="0">
      <alignment vertical="center"/>
    </xf>
    <xf numFmtId="227" fontId="140" fillId="103" borderId="0" applyNumberFormat="0" applyBorder="0" applyAlignment="0" applyProtection="0">
      <alignment vertical="center"/>
    </xf>
    <xf numFmtId="227" fontId="140" fillId="103" borderId="0" applyNumberFormat="0" applyBorder="0" applyAlignment="0" applyProtection="0">
      <alignment vertical="center"/>
    </xf>
    <xf numFmtId="227" fontId="140" fillId="103" borderId="0" applyNumberFormat="0" applyBorder="0" applyAlignment="0" applyProtection="0">
      <alignment vertical="center"/>
    </xf>
    <xf numFmtId="227" fontId="140" fillId="103"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103"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103" borderId="0" applyNumberFormat="0" applyBorder="0" applyAlignment="0" applyProtection="0">
      <alignment vertical="center"/>
    </xf>
    <xf numFmtId="227" fontId="140" fillId="103"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103"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103"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103"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103" borderId="0" applyNumberFormat="0" applyBorder="0" applyAlignment="0" applyProtection="0">
      <alignment vertical="center"/>
    </xf>
    <xf numFmtId="227" fontId="140" fillId="103" borderId="0" applyNumberFormat="0" applyBorder="0" applyAlignment="0" applyProtection="0">
      <alignment vertical="center"/>
    </xf>
    <xf numFmtId="227" fontId="140" fillId="103" borderId="0" applyNumberFormat="0" applyBorder="0" applyAlignment="0" applyProtection="0">
      <alignment vertical="center"/>
    </xf>
    <xf numFmtId="227" fontId="140" fillId="103" borderId="0" applyNumberFormat="0" applyBorder="0" applyAlignment="0" applyProtection="0">
      <alignment vertical="center"/>
    </xf>
    <xf numFmtId="227" fontId="140" fillId="103" borderId="0" applyNumberFormat="0" applyBorder="0" applyAlignment="0" applyProtection="0">
      <alignment vertical="center"/>
    </xf>
    <xf numFmtId="227" fontId="140" fillId="103" borderId="0" applyNumberFormat="0" applyBorder="0" applyAlignment="0" applyProtection="0">
      <alignment vertical="center"/>
    </xf>
    <xf numFmtId="227" fontId="140" fillId="103" borderId="0" applyNumberFormat="0" applyBorder="0" applyAlignment="0" applyProtection="0">
      <alignment vertical="center"/>
    </xf>
    <xf numFmtId="227" fontId="140" fillId="103" borderId="0" applyNumberFormat="0" applyBorder="0" applyAlignment="0" applyProtection="0">
      <alignment vertical="center"/>
    </xf>
    <xf numFmtId="227" fontId="140" fillId="70" borderId="0" applyNumberFormat="0" applyBorder="0" applyAlignment="0" applyProtection="0">
      <alignment vertical="center"/>
    </xf>
    <xf numFmtId="227" fontId="140" fillId="103" borderId="0" applyNumberFormat="0" applyBorder="0" applyAlignment="0" applyProtection="0">
      <alignment vertical="center"/>
    </xf>
    <xf numFmtId="227" fontId="140" fillId="103" borderId="0" applyNumberFormat="0" applyBorder="0" applyAlignment="0" applyProtection="0">
      <alignment vertical="center"/>
    </xf>
    <xf numFmtId="227" fontId="140" fillId="103" borderId="0" applyNumberFormat="0" applyBorder="0" applyAlignment="0" applyProtection="0">
      <alignment vertical="center"/>
    </xf>
    <xf numFmtId="227" fontId="140" fillId="103"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103" borderId="0" applyNumberFormat="0" applyBorder="0" applyAlignment="0" applyProtection="0">
      <alignment vertical="center"/>
    </xf>
    <xf numFmtId="227" fontId="140" fillId="103" borderId="0" applyNumberFormat="0" applyBorder="0" applyAlignment="0" applyProtection="0">
      <alignment vertical="center"/>
    </xf>
    <xf numFmtId="227" fontId="140" fillId="103" borderId="0" applyNumberFormat="0" applyBorder="0" applyAlignment="0" applyProtection="0">
      <alignment vertical="center"/>
    </xf>
    <xf numFmtId="227" fontId="140" fillId="103" borderId="0" applyNumberFormat="0" applyBorder="0" applyAlignment="0" applyProtection="0">
      <alignment vertical="center"/>
    </xf>
    <xf numFmtId="227" fontId="140" fillId="103" borderId="0" applyNumberFormat="0" applyBorder="0" applyAlignment="0" applyProtection="0">
      <alignment vertical="center"/>
    </xf>
    <xf numFmtId="227" fontId="140" fillId="103" borderId="0" applyNumberFormat="0" applyBorder="0" applyAlignment="0" applyProtection="0">
      <alignment vertical="center"/>
    </xf>
    <xf numFmtId="227" fontId="140" fillId="103" borderId="0" applyNumberFormat="0" applyBorder="0" applyAlignment="0" applyProtection="0">
      <alignment vertical="center"/>
    </xf>
    <xf numFmtId="227" fontId="140" fillId="103"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103" borderId="0" applyNumberFormat="0" applyBorder="0" applyAlignment="0" applyProtection="0">
      <alignment vertical="center"/>
    </xf>
    <xf numFmtId="227" fontId="140" fillId="103" borderId="0" applyNumberFormat="0" applyBorder="0" applyAlignment="0" applyProtection="0">
      <alignment vertical="center"/>
    </xf>
    <xf numFmtId="227" fontId="140" fillId="103" borderId="0" applyNumberFormat="0" applyBorder="0" applyAlignment="0" applyProtection="0">
      <alignment vertical="center"/>
    </xf>
    <xf numFmtId="227" fontId="140" fillId="103" borderId="0" applyNumberFormat="0" applyBorder="0" applyAlignment="0" applyProtection="0">
      <alignment vertical="center"/>
    </xf>
    <xf numFmtId="227" fontId="140" fillId="103" borderId="0" applyNumberFormat="0" applyBorder="0" applyAlignment="0" applyProtection="0">
      <alignment vertical="center"/>
    </xf>
    <xf numFmtId="227" fontId="140" fillId="103" borderId="0" applyNumberFormat="0" applyBorder="0" applyAlignment="0" applyProtection="0">
      <alignment vertical="center"/>
    </xf>
    <xf numFmtId="227" fontId="140" fillId="103" borderId="0" applyNumberFormat="0" applyBorder="0" applyAlignment="0" applyProtection="0">
      <alignment vertical="center"/>
    </xf>
    <xf numFmtId="227" fontId="140" fillId="103" borderId="0" applyNumberFormat="0" applyBorder="0" applyAlignment="0" applyProtection="0">
      <alignment vertical="center"/>
    </xf>
    <xf numFmtId="227" fontId="140" fillId="103" borderId="0" applyNumberFormat="0" applyBorder="0" applyAlignment="0" applyProtection="0">
      <alignment vertical="center"/>
    </xf>
    <xf numFmtId="227" fontId="140" fillId="103" borderId="0" applyNumberFormat="0" applyBorder="0" applyAlignment="0" applyProtection="0">
      <alignment vertical="center"/>
    </xf>
    <xf numFmtId="227" fontId="140" fillId="70" borderId="0" applyNumberFormat="0" applyBorder="0" applyAlignment="0" applyProtection="0">
      <alignment vertical="center"/>
    </xf>
    <xf numFmtId="227" fontId="100" fillId="0" borderId="0">
      <alignment vertical="center"/>
    </xf>
    <xf numFmtId="227" fontId="100" fillId="0" borderId="0">
      <alignment vertical="center"/>
    </xf>
    <xf numFmtId="227" fontId="100" fillId="0" borderId="0">
      <alignment vertical="center"/>
    </xf>
    <xf numFmtId="227" fontId="100" fillId="0" borderId="0">
      <alignment vertical="center"/>
    </xf>
    <xf numFmtId="227" fontId="100" fillId="0" borderId="0">
      <alignment vertical="center"/>
    </xf>
    <xf numFmtId="227" fontId="100" fillId="0" borderId="0">
      <alignment vertical="center"/>
    </xf>
    <xf numFmtId="227" fontId="100" fillId="0" borderId="0">
      <alignment vertical="center"/>
    </xf>
    <xf numFmtId="227" fontId="229" fillId="0" borderId="0">
      <alignment vertical="center"/>
    </xf>
    <xf numFmtId="227" fontId="100" fillId="0" borderId="0">
      <alignment vertical="center"/>
    </xf>
    <xf numFmtId="227" fontId="100" fillId="0" borderId="0">
      <alignment vertical="center"/>
    </xf>
    <xf numFmtId="227" fontId="100" fillId="0" borderId="0">
      <alignment vertical="center"/>
    </xf>
    <xf numFmtId="227" fontId="100" fillId="0" borderId="0">
      <alignment vertical="center"/>
    </xf>
    <xf numFmtId="227" fontId="100" fillId="0" borderId="0">
      <alignment vertical="center"/>
    </xf>
    <xf numFmtId="227" fontId="100" fillId="0" borderId="0">
      <alignment vertical="center"/>
    </xf>
    <xf numFmtId="227" fontId="100" fillId="0" borderId="0"/>
    <xf numFmtId="227" fontId="100" fillId="0" borderId="0"/>
    <xf numFmtId="227" fontId="100" fillId="0" borderId="0">
      <alignment vertical="center"/>
    </xf>
    <xf numFmtId="227" fontId="100" fillId="0" borderId="0">
      <alignment vertical="center"/>
    </xf>
    <xf numFmtId="227" fontId="100" fillId="0" borderId="0">
      <alignment vertical="center"/>
    </xf>
    <xf numFmtId="227" fontId="100" fillId="0" borderId="0">
      <alignment vertical="center"/>
    </xf>
    <xf numFmtId="227" fontId="100" fillId="0" borderId="0">
      <alignment vertical="center"/>
    </xf>
    <xf numFmtId="227" fontId="100" fillId="0" borderId="0">
      <alignment vertical="center"/>
    </xf>
    <xf numFmtId="227" fontId="100" fillId="0" borderId="0">
      <alignment vertical="center"/>
    </xf>
    <xf numFmtId="227" fontId="100" fillId="0" borderId="0">
      <alignment vertical="center"/>
    </xf>
    <xf numFmtId="227" fontId="100" fillId="0" borderId="0">
      <alignment vertical="center"/>
    </xf>
    <xf numFmtId="227" fontId="100" fillId="0" borderId="0">
      <alignment vertical="center"/>
    </xf>
    <xf numFmtId="227" fontId="100" fillId="0" borderId="0">
      <alignment vertical="center"/>
    </xf>
    <xf numFmtId="227" fontId="100" fillId="0" borderId="0">
      <alignment vertical="center"/>
    </xf>
    <xf numFmtId="227" fontId="100" fillId="0" borderId="0">
      <alignment vertical="center"/>
    </xf>
    <xf numFmtId="227" fontId="229" fillId="0" borderId="0">
      <alignment vertical="center"/>
    </xf>
    <xf numFmtId="227" fontId="122" fillId="0" borderId="0" applyFill="0" applyBorder="0" applyAlignment="0"/>
    <xf numFmtId="227" fontId="122" fillId="0" borderId="0" applyFill="0" applyBorder="0" applyAlignment="0"/>
    <xf numFmtId="227" fontId="133" fillId="105" borderId="0" applyNumberFormat="0" applyBorder="0" applyAlignment="0" applyProtection="0">
      <alignment vertical="center"/>
    </xf>
    <xf numFmtId="227" fontId="133" fillId="105" borderId="0" applyNumberFormat="0" applyBorder="0" applyAlignment="0" applyProtection="0">
      <alignment vertical="center"/>
    </xf>
    <xf numFmtId="227" fontId="133" fillId="105" borderId="0" applyNumberFormat="0" applyBorder="0" applyAlignment="0" applyProtection="0">
      <alignment vertical="center"/>
    </xf>
    <xf numFmtId="227" fontId="133" fillId="105" borderId="0" applyNumberFormat="0" applyBorder="0" applyAlignment="0" applyProtection="0">
      <alignment vertical="center"/>
    </xf>
    <xf numFmtId="227" fontId="133" fillId="105"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105"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105" borderId="0" applyNumberFormat="0" applyBorder="0" applyAlignment="0" applyProtection="0">
      <alignment vertical="center"/>
    </xf>
    <xf numFmtId="227" fontId="133" fillId="105" borderId="0" applyNumberFormat="0" applyBorder="0" applyAlignment="0" applyProtection="0">
      <alignment vertical="center"/>
    </xf>
    <xf numFmtId="227" fontId="133" fillId="105" borderId="0" applyNumberFormat="0" applyBorder="0" applyAlignment="0" applyProtection="0">
      <alignment vertical="center"/>
    </xf>
    <xf numFmtId="227" fontId="133" fillId="105" borderId="0" applyNumberFormat="0" applyBorder="0" applyAlignment="0" applyProtection="0">
      <alignment vertical="center"/>
    </xf>
    <xf numFmtId="227" fontId="133" fillId="105" borderId="0" applyNumberFormat="0" applyBorder="0" applyAlignment="0" applyProtection="0">
      <alignment vertical="center"/>
    </xf>
    <xf numFmtId="227" fontId="133" fillId="105" borderId="0" applyNumberFormat="0" applyBorder="0" applyAlignment="0" applyProtection="0">
      <alignment vertical="center"/>
    </xf>
    <xf numFmtId="227" fontId="133" fillId="105" borderId="0" applyNumberFormat="0" applyBorder="0" applyAlignment="0" applyProtection="0">
      <alignment vertical="center"/>
    </xf>
    <xf numFmtId="227" fontId="133" fillId="105" borderId="0" applyNumberFormat="0" applyBorder="0" applyAlignment="0" applyProtection="0">
      <alignment vertical="center"/>
    </xf>
    <xf numFmtId="227" fontId="133" fillId="105" borderId="0" applyNumberFormat="0" applyBorder="0" applyAlignment="0" applyProtection="0">
      <alignment vertical="center"/>
    </xf>
    <xf numFmtId="227" fontId="133" fillId="105" borderId="0" applyNumberFormat="0" applyBorder="0" applyAlignment="0" applyProtection="0">
      <alignment vertical="center"/>
    </xf>
    <xf numFmtId="227" fontId="133" fillId="105" borderId="0" applyNumberFormat="0" applyBorder="0" applyAlignment="0" applyProtection="0">
      <alignment vertical="center"/>
    </xf>
    <xf numFmtId="227" fontId="133" fillId="105" borderId="0" applyNumberFormat="0" applyBorder="0" applyAlignment="0" applyProtection="0">
      <alignment vertical="center"/>
    </xf>
    <xf numFmtId="227" fontId="133" fillId="105" borderId="0" applyNumberFormat="0" applyBorder="0" applyAlignment="0" applyProtection="0">
      <alignment vertical="center"/>
    </xf>
    <xf numFmtId="227" fontId="133" fillId="105" borderId="0" applyNumberFormat="0" applyBorder="0" applyAlignment="0" applyProtection="0">
      <alignment vertical="center"/>
    </xf>
    <xf numFmtId="227" fontId="133" fillId="105" borderId="0" applyNumberFormat="0" applyBorder="0" applyAlignment="0" applyProtection="0">
      <alignment vertical="center"/>
    </xf>
    <xf numFmtId="227" fontId="133" fillId="105" borderId="0" applyNumberFormat="0" applyBorder="0" applyAlignment="0" applyProtection="0">
      <alignment vertical="center"/>
    </xf>
    <xf numFmtId="227" fontId="133" fillId="105" borderId="0" applyNumberFormat="0" applyBorder="0" applyAlignment="0" applyProtection="0">
      <alignment vertical="center"/>
    </xf>
    <xf numFmtId="227" fontId="133" fillId="105"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105" borderId="0" applyNumberFormat="0" applyBorder="0" applyAlignment="0" applyProtection="0">
      <alignment vertical="center"/>
    </xf>
    <xf numFmtId="227" fontId="133" fillId="105" borderId="0" applyNumberFormat="0" applyBorder="0" applyAlignment="0" applyProtection="0">
      <alignment vertical="center"/>
    </xf>
    <xf numFmtId="227" fontId="133" fillId="105" borderId="0" applyNumberFormat="0" applyBorder="0" applyAlignment="0" applyProtection="0">
      <alignment vertical="center"/>
    </xf>
    <xf numFmtId="227" fontId="133" fillId="105" borderId="0" applyNumberFormat="0" applyBorder="0" applyAlignment="0" applyProtection="0">
      <alignment vertical="center"/>
    </xf>
    <xf numFmtId="227" fontId="133" fillId="105"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105" borderId="0" applyNumberFormat="0" applyBorder="0" applyAlignment="0" applyProtection="0">
      <alignment vertical="center"/>
    </xf>
    <xf numFmtId="227" fontId="133" fillId="105"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105" borderId="0" applyNumberFormat="0" applyBorder="0" applyAlignment="0" applyProtection="0">
      <alignment vertical="center"/>
    </xf>
    <xf numFmtId="227" fontId="133" fillId="105"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105" borderId="0" applyNumberFormat="0" applyBorder="0" applyAlignment="0" applyProtection="0">
      <alignment vertical="center"/>
    </xf>
    <xf numFmtId="227" fontId="133" fillId="105"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105"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105"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105"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105"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105" borderId="0" applyNumberFormat="0" applyBorder="0" applyAlignment="0" applyProtection="0">
      <alignment vertical="center"/>
    </xf>
    <xf numFmtId="227" fontId="133" fillId="105"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105"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105"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105"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105"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105" borderId="0" applyNumberFormat="0" applyBorder="0" applyAlignment="0" applyProtection="0">
      <alignment vertical="center"/>
    </xf>
    <xf numFmtId="227" fontId="133" fillId="105" borderId="0" applyNumberFormat="0" applyBorder="0" applyAlignment="0" applyProtection="0">
      <alignment vertical="center"/>
    </xf>
    <xf numFmtId="227" fontId="133" fillId="105"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105" borderId="0" applyNumberFormat="0" applyBorder="0" applyAlignment="0" applyProtection="0">
      <alignment vertical="center"/>
    </xf>
    <xf numFmtId="227" fontId="133" fillId="105"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105" borderId="0" applyNumberFormat="0" applyBorder="0" applyAlignment="0" applyProtection="0">
      <alignment vertical="center"/>
    </xf>
    <xf numFmtId="227" fontId="133" fillId="105"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105"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105"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105"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105"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105" borderId="0" applyNumberFormat="0" applyBorder="0" applyAlignment="0" applyProtection="0">
      <alignment vertical="center"/>
    </xf>
    <xf numFmtId="227" fontId="133" fillId="105"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105" borderId="0" applyNumberFormat="0" applyBorder="0" applyAlignment="0" applyProtection="0">
      <alignment vertical="center"/>
    </xf>
    <xf numFmtId="227" fontId="133" fillId="69" borderId="0" applyNumberFormat="0" applyBorder="0" applyAlignment="0" applyProtection="0">
      <alignment vertical="center"/>
    </xf>
    <xf numFmtId="227" fontId="133" fillId="105" borderId="0" applyNumberFormat="0" applyBorder="0" applyAlignment="0" applyProtection="0">
      <alignment vertical="center"/>
    </xf>
    <xf numFmtId="227" fontId="133" fillId="69" borderId="0" applyNumberFormat="0" applyBorder="0" applyAlignment="0" applyProtection="0">
      <alignment vertical="center"/>
    </xf>
    <xf numFmtId="227" fontId="133" fillId="105"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105" borderId="0" applyNumberFormat="0" applyBorder="0" applyAlignment="0" applyProtection="0">
      <alignment vertical="center"/>
    </xf>
    <xf numFmtId="227" fontId="133" fillId="69" borderId="0" applyNumberFormat="0" applyBorder="0" applyAlignment="0" applyProtection="0">
      <alignment vertical="center"/>
    </xf>
    <xf numFmtId="227" fontId="133" fillId="105" borderId="0" applyNumberFormat="0" applyBorder="0" applyAlignment="0" applyProtection="0">
      <alignment vertical="center"/>
    </xf>
    <xf numFmtId="227" fontId="133" fillId="69" borderId="0" applyNumberFormat="0" applyBorder="0" applyAlignment="0" applyProtection="0">
      <alignment vertical="center"/>
    </xf>
    <xf numFmtId="227" fontId="133" fillId="105"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105" borderId="0" applyNumberFormat="0" applyBorder="0" applyAlignment="0" applyProtection="0">
      <alignment vertical="center"/>
    </xf>
    <xf numFmtId="227" fontId="133" fillId="69" borderId="0" applyNumberFormat="0" applyBorder="0" applyAlignment="0" applyProtection="0">
      <alignment vertical="center"/>
    </xf>
    <xf numFmtId="227" fontId="133" fillId="105" borderId="0" applyNumberFormat="0" applyBorder="0" applyAlignment="0" applyProtection="0">
      <alignment vertical="center"/>
    </xf>
    <xf numFmtId="227" fontId="133" fillId="69" borderId="0" applyNumberFormat="0" applyBorder="0" applyAlignment="0" applyProtection="0">
      <alignment vertical="center"/>
    </xf>
    <xf numFmtId="227" fontId="133" fillId="105"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230" fillId="69" borderId="0" applyNumberFormat="0" applyBorder="0" applyAlignment="0" applyProtection="0">
      <alignment vertical="center"/>
    </xf>
    <xf numFmtId="227" fontId="230"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105" borderId="0" applyNumberFormat="0" applyBorder="0" applyAlignment="0" applyProtection="0">
      <alignment vertical="center"/>
    </xf>
    <xf numFmtId="227" fontId="133" fillId="105"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105"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105"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105"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105" borderId="0" applyNumberFormat="0" applyBorder="0" applyAlignment="0" applyProtection="0">
      <alignment vertical="center"/>
    </xf>
    <xf numFmtId="227" fontId="133" fillId="105"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105" borderId="0" applyNumberFormat="0" applyBorder="0" applyAlignment="0" applyProtection="0">
      <alignment vertical="center"/>
    </xf>
    <xf numFmtId="227" fontId="133" fillId="105"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105" borderId="0" applyNumberFormat="0" applyBorder="0" applyAlignment="0" applyProtection="0">
      <alignment vertical="center"/>
    </xf>
    <xf numFmtId="227" fontId="133" fillId="105"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105" borderId="0" applyNumberFormat="0" applyBorder="0" applyAlignment="0" applyProtection="0">
      <alignment vertical="center"/>
    </xf>
    <xf numFmtId="227" fontId="133" fillId="105"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105" borderId="0" applyNumberFormat="0" applyBorder="0" applyAlignment="0" applyProtection="0">
      <alignment vertical="center"/>
    </xf>
    <xf numFmtId="227" fontId="133" fillId="105"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105" borderId="0" applyNumberFormat="0" applyBorder="0" applyAlignment="0" applyProtection="0">
      <alignment vertical="center"/>
    </xf>
    <xf numFmtId="227" fontId="133" fillId="105"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105" borderId="0" applyNumberFormat="0" applyBorder="0" applyAlignment="0" applyProtection="0">
      <alignment vertical="center"/>
    </xf>
    <xf numFmtId="227" fontId="133" fillId="105" borderId="0" applyNumberFormat="0" applyBorder="0" applyAlignment="0" applyProtection="0">
      <alignment vertical="center"/>
    </xf>
    <xf numFmtId="227" fontId="133" fillId="105" borderId="0" applyNumberFormat="0" applyBorder="0" applyAlignment="0" applyProtection="0">
      <alignment vertical="center"/>
    </xf>
    <xf numFmtId="227" fontId="133" fillId="105"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105" borderId="0" applyNumberFormat="0" applyBorder="0" applyAlignment="0" applyProtection="0">
      <alignment vertical="center"/>
    </xf>
    <xf numFmtId="227" fontId="133" fillId="105"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105" borderId="0" applyNumberFormat="0" applyBorder="0" applyAlignment="0" applyProtection="0">
      <alignment vertical="center"/>
    </xf>
    <xf numFmtId="227" fontId="133" fillId="105" borderId="0" applyNumberFormat="0" applyBorder="0" applyAlignment="0" applyProtection="0">
      <alignment vertical="center"/>
    </xf>
    <xf numFmtId="227" fontId="133" fillId="105" borderId="0" applyNumberFormat="0" applyBorder="0" applyAlignment="0" applyProtection="0">
      <alignment vertical="center"/>
    </xf>
    <xf numFmtId="227" fontId="133" fillId="105" borderId="0" applyNumberFormat="0" applyBorder="0" applyAlignment="0" applyProtection="0">
      <alignment vertical="center"/>
    </xf>
    <xf numFmtId="227" fontId="133" fillId="105" borderId="0" applyNumberFormat="0" applyBorder="0" applyAlignment="0" applyProtection="0">
      <alignment vertical="center"/>
    </xf>
    <xf numFmtId="227" fontId="133" fillId="105" borderId="0" applyNumberFormat="0" applyBorder="0" applyAlignment="0" applyProtection="0">
      <alignment vertical="center"/>
    </xf>
    <xf numFmtId="227" fontId="133" fillId="105" borderId="0" applyNumberFormat="0" applyBorder="0" applyAlignment="0" applyProtection="0">
      <alignment vertical="center"/>
    </xf>
    <xf numFmtId="227" fontId="133" fillId="69" borderId="0" applyNumberFormat="0" applyBorder="0" applyAlignment="0" applyProtection="0">
      <alignment vertical="center"/>
    </xf>
    <xf numFmtId="227" fontId="133" fillId="105" borderId="0" applyNumberFormat="0" applyBorder="0" applyAlignment="0" applyProtection="0">
      <alignment vertical="center"/>
    </xf>
    <xf numFmtId="227" fontId="133" fillId="69" borderId="0" applyNumberFormat="0" applyBorder="0" applyAlignment="0" applyProtection="0">
      <alignment vertical="center"/>
    </xf>
    <xf numFmtId="227" fontId="133" fillId="105"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105"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105" borderId="0" applyNumberFormat="0" applyBorder="0" applyAlignment="0" applyProtection="0">
      <alignment vertical="center"/>
    </xf>
    <xf numFmtId="227" fontId="133" fillId="105" borderId="0" applyNumberFormat="0" applyBorder="0" applyAlignment="0" applyProtection="0">
      <alignment vertical="center"/>
    </xf>
    <xf numFmtId="227" fontId="133" fillId="69" borderId="0" applyNumberFormat="0" applyBorder="0" applyAlignment="0" applyProtection="0">
      <alignment vertical="center"/>
    </xf>
    <xf numFmtId="227" fontId="133" fillId="105" borderId="0" applyNumberFormat="0" applyBorder="0" applyAlignment="0" applyProtection="0">
      <alignment vertical="center"/>
    </xf>
    <xf numFmtId="227" fontId="133" fillId="105" borderId="0" applyNumberFormat="0" applyBorder="0" applyAlignment="0" applyProtection="0">
      <alignment vertical="center"/>
    </xf>
    <xf numFmtId="227" fontId="133" fillId="105" borderId="0" applyNumberFormat="0" applyBorder="0" applyAlignment="0" applyProtection="0">
      <alignment vertical="center"/>
    </xf>
    <xf numFmtId="227" fontId="133" fillId="69" borderId="0" applyNumberFormat="0" applyBorder="0" applyAlignment="0" applyProtection="0">
      <alignment vertical="center"/>
    </xf>
    <xf numFmtId="227" fontId="133" fillId="105" borderId="0" applyNumberFormat="0" applyBorder="0" applyAlignment="0" applyProtection="0">
      <alignment vertical="center"/>
    </xf>
    <xf numFmtId="227" fontId="133" fillId="69" borderId="0" applyNumberFormat="0" applyBorder="0" applyAlignment="0" applyProtection="0">
      <alignment vertical="center"/>
    </xf>
    <xf numFmtId="227" fontId="133" fillId="105"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105" borderId="0" applyNumberFormat="0" applyBorder="0" applyAlignment="0" applyProtection="0">
      <alignment vertical="center"/>
    </xf>
    <xf numFmtId="227" fontId="133" fillId="105" borderId="0" applyNumberFormat="0" applyBorder="0" applyAlignment="0" applyProtection="0">
      <alignment vertical="center"/>
    </xf>
    <xf numFmtId="227" fontId="133" fillId="69" borderId="0" applyNumberFormat="0" applyBorder="0" applyAlignment="0" applyProtection="0">
      <alignment vertical="center"/>
    </xf>
    <xf numFmtId="227" fontId="133" fillId="105" borderId="0" applyNumberFormat="0" applyBorder="0" applyAlignment="0" applyProtection="0">
      <alignment vertical="center"/>
    </xf>
    <xf numFmtId="227" fontId="133" fillId="105"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105" borderId="0" applyNumberFormat="0" applyBorder="0" applyAlignment="0" applyProtection="0">
      <alignment vertical="center"/>
    </xf>
    <xf numFmtId="227" fontId="133" fillId="105"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105" borderId="0" applyNumberFormat="0" applyBorder="0" applyAlignment="0" applyProtection="0">
      <alignment vertical="center"/>
    </xf>
    <xf numFmtId="227" fontId="133" fillId="105"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105"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105"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105"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105"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105" borderId="0" applyNumberFormat="0" applyBorder="0" applyAlignment="0" applyProtection="0">
      <alignment vertical="center"/>
    </xf>
    <xf numFmtId="227" fontId="133" fillId="105" borderId="0" applyNumberFormat="0" applyBorder="0" applyAlignment="0" applyProtection="0">
      <alignment vertical="center"/>
    </xf>
    <xf numFmtId="227" fontId="133" fillId="105"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105" borderId="0" applyNumberFormat="0" applyBorder="0" applyAlignment="0" applyProtection="0">
      <alignment vertical="center"/>
    </xf>
    <xf numFmtId="227" fontId="133" fillId="69" borderId="0" applyNumberFormat="0" applyBorder="0" applyAlignment="0" applyProtection="0">
      <alignment vertical="center"/>
    </xf>
    <xf numFmtId="227" fontId="133" fillId="105"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105" borderId="0" applyNumberFormat="0" applyBorder="0" applyAlignment="0" applyProtection="0">
      <alignment vertical="center"/>
    </xf>
    <xf numFmtId="227" fontId="133" fillId="69" borderId="0" applyNumberFormat="0" applyBorder="0" applyAlignment="0" applyProtection="0">
      <alignment vertical="center"/>
    </xf>
    <xf numFmtId="227" fontId="133" fillId="105" borderId="0" applyNumberFormat="0" applyBorder="0" applyAlignment="0" applyProtection="0">
      <alignment vertical="center"/>
    </xf>
    <xf numFmtId="227" fontId="133" fillId="69" borderId="0" applyNumberFormat="0" applyBorder="0" applyAlignment="0" applyProtection="0">
      <alignment vertical="center"/>
    </xf>
    <xf numFmtId="227" fontId="133" fillId="105"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105" borderId="0" applyNumberFormat="0" applyBorder="0" applyAlignment="0" applyProtection="0">
      <alignment vertical="center"/>
    </xf>
    <xf numFmtId="227" fontId="133" fillId="69" borderId="0" applyNumberFormat="0" applyBorder="0" applyAlignment="0" applyProtection="0">
      <alignment vertical="center"/>
    </xf>
    <xf numFmtId="227" fontId="133" fillId="105" borderId="0" applyNumberFormat="0" applyBorder="0" applyAlignment="0" applyProtection="0">
      <alignment vertical="center"/>
    </xf>
    <xf numFmtId="227" fontId="133" fillId="69" borderId="0" applyNumberFormat="0" applyBorder="0" applyAlignment="0" applyProtection="0">
      <alignment vertical="center"/>
    </xf>
    <xf numFmtId="227" fontId="133" fillId="105"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105" borderId="0" applyNumberFormat="0" applyBorder="0" applyAlignment="0" applyProtection="0">
      <alignment vertical="center"/>
    </xf>
    <xf numFmtId="227" fontId="133" fillId="69" borderId="0" applyNumberFormat="0" applyBorder="0" applyAlignment="0" applyProtection="0">
      <alignment vertical="center"/>
    </xf>
    <xf numFmtId="227" fontId="133" fillId="105" borderId="0" applyNumberFormat="0" applyBorder="0" applyAlignment="0" applyProtection="0">
      <alignment vertical="center"/>
    </xf>
    <xf numFmtId="227" fontId="133" fillId="69" borderId="0" applyNumberFormat="0" applyBorder="0" applyAlignment="0" applyProtection="0">
      <alignment vertical="center"/>
    </xf>
    <xf numFmtId="227" fontId="133" fillId="105"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105" borderId="0" applyNumberFormat="0" applyBorder="0" applyAlignment="0" applyProtection="0">
      <alignment vertical="center"/>
    </xf>
    <xf numFmtId="227" fontId="133" fillId="69" borderId="0" applyNumberFormat="0" applyBorder="0" applyAlignment="0" applyProtection="0">
      <alignment vertical="center"/>
    </xf>
    <xf numFmtId="227" fontId="133" fillId="105" borderId="0" applyNumberFormat="0" applyBorder="0" applyAlignment="0" applyProtection="0">
      <alignment vertical="center"/>
    </xf>
    <xf numFmtId="227" fontId="133" fillId="69" borderId="0" applyNumberFormat="0" applyBorder="0" applyAlignment="0" applyProtection="0">
      <alignment vertical="center"/>
    </xf>
    <xf numFmtId="227" fontId="133" fillId="105"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105" borderId="0" applyNumberFormat="0" applyBorder="0" applyAlignment="0" applyProtection="0">
      <alignment vertical="center"/>
    </xf>
    <xf numFmtId="227" fontId="133" fillId="105" borderId="0" applyNumberFormat="0" applyBorder="0" applyAlignment="0" applyProtection="0">
      <alignment vertical="center"/>
    </xf>
    <xf numFmtId="227" fontId="133" fillId="105" borderId="0" applyNumberFormat="0" applyBorder="0" applyAlignment="0" applyProtection="0">
      <alignment vertical="center"/>
    </xf>
    <xf numFmtId="227" fontId="133" fillId="105" borderId="0" applyNumberFormat="0" applyBorder="0" applyAlignment="0" applyProtection="0">
      <alignment vertical="center"/>
    </xf>
    <xf numFmtId="227" fontId="133" fillId="69" borderId="0" applyNumberFormat="0" applyBorder="0" applyAlignment="0" applyProtection="0">
      <alignment vertical="center"/>
    </xf>
    <xf numFmtId="227" fontId="133" fillId="105"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105" borderId="0" applyNumberFormat="0" applyBorder="0" applyAlignment="0" applyProtection="0">
      <alignment vertical="center"/>
    </xf>
    <xf numFmtId="227" fontId="133" fillId="105" borderId="0" applyNumberFormat="0" applyBorder="0" applyAlignment="0" applyProtection="0">
      <alignment vertical="center"/>
    </xf>
    <xf numFmtId="227" fontId="133" fillId="105" borderId="0" applyNumberFormat="0" applyBorder="0" applyAlignment="0" applyProtection="0">
      <alignment vertical="center"/>
    </xf>
    <xf numFmtId="227" fontId="133" fillId="105" borderId="0" applyNumberFormat="0" applyBorder="0" applyAlignment="0" applyProtection="0">
      <alignment vertical="center"/>
    </xf>
    <xf numFmtId="227" fontId="133" fillId="105" borderId="0" applyNumberFormat="0" applyBorder="0" applyAlignment="0" applyProtection="0">
      <alignment vertical="center"/>
    </xf>
    <xf numFmtId="227" fontId="133" fillId="105" borderId="0" applyNumberFormat="0" applyBorder="0" applyAlignment="0" applyProtection="0">
      <alignment vertical="center"/>
    </xf>
    <xf numFmtId="227" fontId="133" fillId="69" borderId="0" applyNumberFormat="0" applyBorder="0" applyAlignment="0" applyProtection="0">
      <alignment vertical="center"/>
    </xf>
    <xf numFmtId="227" fontId="133" fillId="105" borderId="0" applyNumberFormat="0" applyBorder="0" applyAlignment="0" applyProtection="0">
      <alignment vertical="center"/>
    </xf>
    <xf numFmtId="227" fontId="133" fillId="105" borderId="0" applyNumberFormat="0" applyBorder="0" applyAlignment="0" applyProtection="0">
      <alignment vertical="center"/>
    </xf>
    <xf numFmtId="227" fontId="133" fillId="105" borderId="0" applyNumberFormat="0" applyBorder="0" applyAlignment="0" applyProtection="0">
      <alignment vertical="center"/>
    </xf>
    <xf numFmtId="227" fontId="133" fillId="105" borderId="0" applyNumberFormat="0" applyBorder="0" applyAlignment="0" applyProtection="0">
      <alignment vertical="center"/>
    </xf>
    <xf numFmtId="227" fontId="133" fillId="105" borderId="0" applyNumberFormat="0" applyBorder="0" applyAlignment="0" applyProtection="0">
      <alignment vertical="center"/>
    </xf>
    <xf numFmtId="227" fontId="133" fillId="105"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105" borderId="0" applyNumberFormat="0" applyBorder="0" applyAlignment="0" applyProtection="0">
      <alignment vertical="center"/>
    </xf>
    <xf numFmtId="227" fontId="133" fillId="105" borderId="0" applyNumberFormat="0" applyBorder="0" applyAlignment="0" applyProtection="0">
      <alignment vertical="center"/>
    </xf>
    <xf numFmtId="227" fontId="133" fillId="105" borderId="0" applyNumberFormat="0" applyBorder="0" applyAlignment="0" applyProtection="0">
      <alignment vertical="center"/>
    </xf>
    <xf numFmtId="227" fontId="133" fillId="105" borderId="0" applyNumberFormat="0" applyBorder="0" applyAlignment="0" applyProtection="0">
      <alignment vertical="center"/>
    </xf>
    <xf numFmtId="227" fontId="133" fillId="105" borderId="0" applyNumberFormat="0" applyBorder="0" applyAlignment="0" applyProtection="0">
      <alignment vertical="center"/>
    </xf>
    <xf numFmtId="227" fontId="133" fillId="105" borderId="0" applyNumberFormat="0" applyBorder="0" applyAlignment="0" applyProtection="0">
      <alignment vertical="center"/>
    </xf>
    <xf numFmtId="227" fontId="133" fillId="69" borderId="0" applyNumberFormat="0" applyBorder="0" applyAlignment="0" applyProtection="0">
      <alignment vertical="center"/>
    </xf>
    <xf numFmtId="227" fontId="133" fillId="105" borderId="0" applyNumberFormat="0" applyBorder="0" applyAlignment="0" applyProtection="0">
      <alignment vertical="center"/>
    </xf>
    <xf numFmtId="227" fontId="133" fillId="69" borderId="0" applyNumberFormat="0" applyBorder="0" applyAlignment="0" applyProtection="0">
      <alignment vertical="center"/>
    </xf>
    <xf numFmtId="227" fontId="133" fillId="105"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105" borderId="0" applyNumberFormat="0" applyBorder="0" applyAlignment="0" applyProtection="0">
      <alignment vertical="center"/>
    </xf>
    <xf numFmtId="227" fontId="133" fillId="69" borderId="0" applyNumberFormat="0" applyBorder="0" applyAlignment="0" applyProtection="0">
      <alignment vertical="center"/>
    </xf>
    <xf numFmtId="227" fontId="133" fillId="105" borderId="0" applyNumberFormat="0" applyBorder="0" applyAlignment="0" applyProtection="0">
      <alignment vertical="center"/>
    </xf>
    <xf numFmtId="227" fontId="133" fillId="69" borderId="0" applyNumberFormat="0" applyBorder="0" applyAlignment="0" applyProtection="0">
      <alignment vertical="center"/>
    </xf>
    <xf numFmtId="227" fontId="133" fillId="105"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105" borderId="0" applyNumberFormat="0" applyBorder="0" applyAlignment="0" applyProtection="0">
      <alignment vertical="center"/>
    </xf>
    <xf numFmtId="227" fontId="133" fillId="105" borderId="0" applyNumberFormat="0" applyBorder="0" applyAlignment="0" applyProtection="0">
      <alignment vertical="center"/>
    </xf>
    <xf numFmtId="227" fontId="133" fillId="69" borderId="0" applyNumberFormat="0" applyBorder="0" applyAlignment="0" applyProtection="0">
      <alignment vertical="center"/>
    </xf>
    <xf numFmtId="227" fontId="133" fillId="105" borderId="0" applyNumberFormat="0" applyBorder="0" applyAlignment="0" applyProtection="0">
      <alignment vertical="center"/>
    </xf>
    <xf numFmtId="227" fontId="133" fillId="105" borderId="0" applyNumberFormat="0" applyBorder="0" applyAlignment="0" applyProtection="0">
      <alignment vertical="center"/>
    </xf>
    <xf numFmtId="227" fontId="133" fillId="69" borderId="0" applyNumberFormat="0" applyBorder="0" applyAlignment="0" applyProtection="0">
      <alignment vertical="center"/>
    </xf>
    <xf numFmtId="227" fontId="133" fillId="105" borderId="0" applyNumberFormat="0" applyBorder="0" applyAlignment="0" applyProtection="0">
      <alignment vertical="center"/>
    </xf>
    <xf numFmtId="227" fontId="133" fillId="69" borderId="0" applyNumberFormat="0" applyBorder="0" applyAlignment="0" applyProtection="0">
      <alignment vertical="center"/>
    </xf>
    <xf numFmtId="227" fontId="133" fillId="105"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105" borderId="0" applyNumberFormat="0" applyBorder="0" applyAlignment="0" applyProtection="0">
      <alignment vertical="center"/>
    </xf>
    <xf numFmtId="227" fontId="133" fillId="105" borderId="0" applyNumberFormat="0" applyBorder="0" applyAlignment="0" applyProtection="0">
      <alignment vertical="center"/>
    </xf>
    <xf numFmtId="227" fontId="133" fillId="105" borderId="0" applyNumberFormat="0" applyBorder="0" applyAlignment="0" applyProtection="0">
      <alignment vertical="center"/>
    </xf>
    <xf numFmtId="227" fontId="133" fillId="105" borderId="0" applyNumberFormat="0" applyBorder="0" applyAlignment="0" applyProtection="0">
      <alignment vertical="center"/>
    </xf>
    <xf numFmtId="227" fontId="133" fillId="105"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230" fillId="105" borderId="0" applyNumberFormat="0" applyBorder="0" applyAlignment="0" applyProtection="0">
      <alignment vertical="center"/>
    </xf>
    <xf numFmtId="227" fontId="230" fillId="105" borderId="0" applyNumberFormat="0" applyBorder="0" applyAlignment="0" applyProtection="0">
      <alignment vertical="center"/>
    </xf>
    <xf numFmtId="227" fontId="133" fillId="105" borderId="0" applyNumberFormat="0" applyBorder="0" applyAlignment="0" applyProtection="0">
      <alignment vertical="center"/>
    </xf>
    <xf numFmtId="227" fontId="133" fillId="105" borderId="0" applyNumberFormat="0" applyBorder="0" applyAlignment="0" applyProtection="0">
      <alignment vertical="center"/>
    </xf>
    <xf numFmtId="227" fontId="213" fillId="124" borderId="0" applyNumberFormat="0" applyBorder="0" applyAlignment="0" applyProtection="0"/>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14" fontId="126" fillId="0" borderId="52" applyFill="0" applyProtection="0">
      <alignment horizontal="right"/>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105" borderId="0" applyNumberFormat="0" applyBorder="0" applyAlignment="0" applyProtection="0">
      <alignment vertical="center"/>
    </xf>
    <xf numFmtId="227" fontId="133" fillId="105" borderId="0" applyNumberFormat="0" applyBorder="0" applyAlignment="0" applyProtection="0">
      <alignment vertical="center"/>
    </xf>
    <xf numFmtId="227" fontId="133" fillId="105" borderId="0" applyNumberFormat="0" applyBorder="0" applyAlignment="0" applyProtection="0">
      <alignment vertical="center"/>
    </xf>
    <xf numFmtId="227" fontId="133" fillId="105" borderId="0" applyNumberFormat="0" applyBorder="0" applyAlignment="0" applyProtection="0">
      <alignment vertical="center"/>
    </xf>
    <xf numFmtId="227" fontId="133" fillId="105" borderId="0" applyNumberFormat="0" applyBorder="0" applyAlignment="0" applyProtection="0">
      <alignment vertical="center"/>
    </xf>
    <xf numFmtId="227" fontId="133" fillId="105" borderId="0" applyNumberFormat="0" applyBorder="0" applyAlignment="0" applyProtection="0">
      <alignment vertical="center"/>
    </xf>
    <xf numFmtId="227" fontId="133" fillId="105" borderId="0" applyNumberFormat="0" applyBorder="0" applyAlignment="0" applyProtection="0">
      <alignment vertical="center"/>
    </xf>
    <xf numFmtId="227" fontId="133" fillId="105" borderId="0" applyNumberFormat="0" applyBorder="0" applyAlignment="0" applyProtection="0">
      <alignment vertical="center"/>
    </xf>
    <xf numFmtId="227" fontId="133" fillId="105" borderId="0" applyNumberFormat="0" applyBorder="0" applyAlignment="0" applyProtection="0">
      <alignment vertical="center"/>
    </xf>
    <xf numFmtId="227" fontId="133" fillId="105" borderId="0" applyNumberFormat="0" applyBorder="0" applyAlignment="0" applyProtection="0">
      <alignment vertical="center"/>
    </xf>
    <xf numFmtId="227" fontId="133" fillId="105" borderId="0" applyNumberFormat="0" applyBorder="0" applyAlignment="0" applyProtection="0">
      <alignment vertical="center"/>
    </xf>
    <xf numFmtId="227" fontId="133" fillId="105" borderId="0" applyNumberFormat="0" applyBorder="0" applyAlignment="0" applyProtection="0">
      <alignment vertical="center"/>
    </xf>
    <xf numFmtId="227" fontId="133" fillId="105" borderId="0" applyNumberFormat="0" applyBorder="0" applyAlignment="0" applyProtection="0">
      <alignment vertical="center"/>
    </xf>
    <xf numFmtId="227" fontId="133" fillId="105" borderId="0" applyNumberFormat="0" applyBorder="0" applyAlignment="0" applyProtection="0">
      <alignment vertical="center"/>
    </xf>
    <xf numFmtId="227" fontId="133" fillId="105" borderId="0" applyNumberFormat="0" applyBorder="0" applyAlignment="0" applyProtection="0">
      <alignment vertical="center"/>
    </xf>
    <xf numFmtId="227" fontId="133" fillId="105" borderId="0" applyNumberFormat="0" applyBorder="0" applyAlignment="0" applyProtection="0">
      <alignment vertical="center"/>
    </xf>
    <xf numFmtId="227" fontId="133" fillId="105" borderId="0" applyNumberFormat="0" applyBorder="0" applyAlignment="0" applyProtection="0">
      <alignment vertical="center"/>
    </xf>
    <xf numFmtId="227" fontId="133" fillId="105" borderId="0" applyNumberFormat="0" applyBorder="0" applyAlignment="0" applyProtection="0">
      <alignment vertical="center"/>
    </xf>
    <xf numFmtId="227" fontId="133" fillId="105" borderId="0" applyNumberFormat="0" applyBorder="0" applyAlignment="0" applyProtection="0">
      <alignment vertical="center"/>
    </xf>
    <xf numFmtId="227" fontId="133" fillId="105" borderId="0" applyNumberFormat="0" applyBorder="0" applyAlignment="0" applyProtection="0">
      <alignment vertical="center"/>
    </xf>
    <xf numFmtId="227" fontId="133" fillId="105" borderId="0" applyNumberFormat="0" applyBorder="0" applyAlignment="0" applyProtection="0">
      <alignment vertical="center"/>
    </xf>
    <xf numFmtId="227" fontId="133" fillId="105" borderId="0" applyNumberFormat="0" applyBorder="0" applyAlignment="0" applyProtection="0">
      <alignment vertical="center"/>
    </xf>
    <xf numFmtId="227" fontId="133" fillId="105" borderId="0" applyNumberFormat="0" applyBorder="0" applyAlignment="0" applyProtection="0">
      <alignment vertical="center"/>
    </xf>
    <xf numFmtId="227" fontId="133" fillId="105" borderId="0" applyNumberFormat="0" applyBorder="0" applyAlignment="0" applyProtection="0">
      <alignment vertical="center"/>
    </xf>
    <xf numFmtId="227" fontId="133" fillId="105" borderId="0" applyNumberFormat="0" applyBorder="0" applyAlignment="0" applyProtection="0">
      <alignment vertical="center"/>
    </xf>
    <xf numFmtId="227" fontId="133" fillId="105" borderId="0" applyNumberFormat="0" applyBorder="0" applyAlignment="0" applyProtection="0">
      <alignment vertical="center"/>
    </xf>
    <xf numFmtId="227" fontId="133" fillId="105" borderId="0" applyNumberFormat="0" applyBorder="0" applyAlignment="0" applyProtection="0">
      <alignment vertical="center"/>
    </xf>
    <xf numFmtId="227" fontId="133" fillId="105" borderId="0" applyNumberFormat="0" applyBorder="0" applyAlignment="0" applyProtection="0">
      <alignment vertical="center"/>
    </xf>
    <xf numFmtId="227" fontId="133" fillId="105" borderId="0" applyNumberFormat="0" applyBorder="0" applyAlignment="0" applyProtection="0">
      <alignment vertical="center"/>
    </xf>
    <xf numFmtId="227" fontId="133" fillId="105" borderId="0" applyNumberFormat="0" applyBorder="0" applyAlignment="0" applyProtection="0">
      <alignment vertical="center"/>
    </xf>
    <xf numFmtId="227" fontId="133" fillId="105" borderId="0" applyNumberFormat="0" applyBorder="0" applyAlignment="0" applyProtection="0">
      <alignment vertical="center"/>
    </xf>
    <xf numFmtId="227" fontId="133" fillId="105" borderId="0" applyNumberFormat="0" applyBorder="0" applyAlignment="0" applyProtection="0">
      <alignment vertical="center"/>
    </xf>
    <xf numFmtId="227" fontId="133" fillId="105" borderId="0" applyNumberFormat="0" applyBorder="0" applyAlignment="0" applyProtection="0">
      <alignment vertical="center"/>
    </xf>
    <xf numFmtId="227" fontId="133" fillId="69" borderId="0" applyNumberFormat="0" applyBorder="0" applyAlignment="0" applyProtection="0">
      <alignment vertical="center"/>
    </xf>
    <xf numFmtId="227" fontId="133" fillId="105" borderId="0" applyNumberFormat="0" applyBorder="0" applyAlignment="0" applyProtection="0">
      <alignment vertical="center"/>
    </xf>
    <xf numFmtId="227" fontId="133" fillId="105" borderId="0" applyNumberFormat="0" applyBorder="0" applyAlignment="0" applyProtection="0">
      <alignment vertical="center"/>
    </xf>
    <xf numFmtId="227" fontId="133" fillId="105" borderId="0" applyNumberFormat="0" applyBorder="0" applyAlignment="0" applyProtection="0">
      <alignment vertical="center"/>
    </xf>
    <xf numFmtId="227" fontId="133" fillId="105" borderId="0" applyNumberFormat="0" applyBorder="0" applyAlignment="0" applyProtection="0">
      <alignment vertical="center"/>
    </xf>
    <xf numFmtId="227" fontId="133" fillId="105" borderId="0" applyNumberFormat="0" applyBorder="0" applyAlignment="0" applyProtection="0">
      <alignment vertical="center"/>
    </xf>
    <xf numFmtId="227" fontId="133" fillId="105" borderId="0" applyNumberFormat="0" applyBorder="0" applyAlignment="0" applyProtection="0">
      <alignment vertical="center"/>
    </xf>
    <xf numFmtId="227" fontId="133" fillId="105" borderId="0" applyNumberFormat="0" applyBorder="0" applyAlignment="0" applyProtection="0">
      <alignment vertical="center"/>
    </xf>
    <xf numFmtId="227" fontId="133" fillId="105" borderId="0" applyNumberFormat="0" applyBorder="0" applyAlignment="0" applyProtection="0">
      <alignment vertical="center"/>
    </xf>
    <xf numFmtId="227" fontId="133" fillId="105" borderId="0" applyNumberFormat="0" applyBorder="0" applyAlignment="0" applyProtection="0">
      <alignment vertical="center"/>
    </xf>
    <xf numFmtId="227" fontId="133" fillId="105" borderId="0" applyNumberFormat="0" applyBorder="0" applyAlignment="0" applyProtection="0">
      <alignment vertical="center"/>
    </xf>
    <xf numFmtId="227" fontId="133" fillId="105" borderId="0" applyNumberFormat="0" applyBorder="0" applyAlignment="0" applyProtection="0">
      <alignment vertical="center"/>
    </xf>
    <xf numFmtId="227" fontId="133" fillId="105" borderId="0" applyNumberFormat="0" applyBorder="0" applyAlignment="0" applyProtection="0">
      <alignment vertical="center"/>
    </xf>
    <xf numFmtId="227" fontId="133" fillId="105" borderId="0" applyNumberFormat="0" applyBorder="0" applyAlignment="0" applyProtection="0">
      <alignment vertical="center"/>
    </xf>
    <xf numFmtId="227" fontId="133" fillId="105" borderId="0" applyNumberFormat="0" applyBorder="0" applyAlignment="0" applyProtection="0">
      <alignment vertical="center"/>
    </xf>
    <xf numFmtId="227" fontId="133" fillId="105" borderId="0" applyNumberFormat="0" applyBorder="0" applyAlignment="0" applyProtection="0">
      <alignment vertical="center"/>
    </xf>
    <xf numFmtId="227" fontId="133" fillId="69" borderId="0" applyNumberFormat="0" applyBorder="0" applyAlignment="0" applyProtection="0">
      <alignment vertical="center"/>
    </xf>
    <xf numFmtId="227" fontId="133" fillId="105" borderId="0" applyNumberFormat="0" applyBorder="0" applyAlignment="0" applyProtection="0">
      <alignment vertical="center"/>
    </xf>
    <xf numFmtId="227" fontId="133" fillId="69" borderId="0" applyNumberFormat="0" applyBorder="0" applyAlignment="0" applyProtection="0">
      <alignment vertical="center"/>
    </xf>
    <xf numFmtId="227" fontId="133" fillId="105" borderId="0" applyNumberFormat="0" applyBorder="0" applyAlignment="0" applyProtection="0">
      <alignment vertical="center"/>
    </xf>
    <xf numFmtId="227" fontId="133" fillId="69" borderId="0" applyNumberFormat="0" applyBorder="0" applyAlignment="0" applyProtection="0">
      <alignment vertical="center"/>
    </xf>
    <xf numFmtId="227" fontId="133" fillId="105"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105" borderId="0" applyNumberFormat="0" applyBorder="0" applyAlignment="0" applyProtection="0">
      <alignment vertical="center"/>
    </xf>
    <xf numFmtId="227" fontId="133" fillId="105" borderId="0" applyNumberFormat="0" applyBorder="0" applyAlignment="0" applyProtection="0">
      <alignment vertical="center"/>
    </xf>
    <xf numFmtId="227" fontId="133" fillId="105" borderId="0" applyNumberFormat="0" applyBorder="0" applyAlignment="0" applyProtection="0">
      <alignment vertical="center"/>
    </xf>
    <xf numFmtId="227" fontId="133" fillId="105" borderId="0" applyNumberFormat="0" applyBorder="0" applyAlignment="0" applyProtection="0">
      <alignment vertical="center"/>
    </xf>
    <xf numFmtId="227" fontId="133" fillId="105" borderId="0" applyNumberFormat="0" applyBorder="0" applyAlignment="0" applyProtection="0">
      <alignment vertical="center"/>
    </xf>
    <xf numFmtId="227" fontId="133" fillId="105" borderId="0" applyNumberFormat="0" applyBorder="0" applyAlignment="0" applyProtection="0">
      <alignment vertical="center"/>
    </xf>
    <xf numFmtId="227" fontId="133" fillId="105" borderId="0" applyNumberFormat="0" applyBorder="0" applyAlignment="0" applyProtection="0">
      <alignment vertical="center"/>
    </xf>
    <xf numFmtId="227" fontId="133" fillId="105" borderId="0" applyNumberFormat="0" applyBorder="0" applyAlignment="0" applyProtection="0">
      <alignment vertical="center"/>
    </xf>
    <xf numFmtId="227" fontId="213" fillId="105" borderId="0" applyNumberFormat="0" applyBorder="0" applyAlignment="0" applyProtection="0">
      <alignment vertical="center"/>
    </xf>
    <xf numFmtId="227" fontId="133" fillId="105" borderId="0" applyNumberFormat="0" applyBorder="0" applyAlignment="0" applyProtection="0">
      <alignment vertical="center"/>
    </xf>
    <xf numFmtId="227" fontId="133" fillId="105"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105" borderId="0" applyNumberFormat="0" applyBorder="0" applyAlignment="0" applyProtection="0">
      <alignment vertical="center"/>
    </xf>
    <xf numFmtId="227" fontId="133" fillId="105" borderId="0" applyNumberFormat="0" applyBorder="0" applyAlignment="0" applyProtection="0">
      <alignment vertical="center"/>
    </xf>
    <xf numFmtId="227" fontId="133" fillId="105" borderId="0" applyNumberFormat="0" applyBorder="0" applyAlignment="0" applyProtection="0">
      <alignment vertical="center"/>
    </xf>
    <xf numFmtId="227" fontId="133" fillId="105" borderId="0" applyNumberFormat="0" applyBorder="0" applyAlignment="0" applyProtection="0">
      <alignment vertical="center"/>
    </xf>
    <xf numFmtId="227" fontId="133" fillId="105" borderId="0" applyNumberFormat="0" applyBorder="0" applyAlignment="0" applyProtection="0">
      <alignment vertical="center"/>
    </xf>
    <xf numFmtId="227" fontId="133" fillId="105" borderId="0" applyNumberFormat="0" applyBorder="0" applyAlignment="0" applyProtection="0">
      <alignment vertical="center"/>
    </xf>
    <xf numFmtId="227" fontId="133" fillId="105" borderId="0" applyNumberFormat="0" applyBorder="0" applyAlignment="0" applyProtection="0">
      <alignment vertical="center"/>
    </xf>
    <xf numFmtId="227" fontId="133" fillId="105" borderId="0" applyNumberFormat="0" applyBorder="0" applyAlignment="0" applyProtection="0">
      <alignment vertical="center"/>
    </xf>
    <xf numFmtId="227" fontId="133" fillId="105" borderId="0" applyNumberFormat="0" applyBorder="0" applyAlignment="0" applyProtection="0">
      <alignment vertical="center"/>
    </xf>
    <xf numFmtId="227" fontId="133" fillId="105" borderId="0" applyNumberFormat="0" applyBorder="0" applyAlignment="0" applyProtection="0">
      <alignment vertical="center"/>
    </xf>
    <xf numFmtId="227" fontId="133" fillId="105" borderId="0" applyNumberFormat="0" applyBorder="0" applyAlignment="0" applyProtection="0">
      <alignment vertical="center"/>
    </xf>
    <xf numFmtId="227" fontId="133" fillId="105"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105" borderId="0" applyNumberFormat="0" applyBorder="0" applyAlignment="0" applyProtection="0">
      <alignment vertical="center"/>
    </xf>
    <xf numFmtId="227" fontId="133" fillId="105"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105" borderId="0" applyNumberFormat="0" applyBorder="0" applyAlignment="0" applyProtection="0">
      <alignment vertical="center"/>
    </xf>
    <xf numFmtId="227" fontId="133" fillId="105" borderId="0" applyNumberFormat="0" applyBorder="0" applyAlignment="0" applyProtection="0">
      <alignment vertical="center"/>
    </xf>
    <xf numFmtId="227" fontId="133" fillId="105" borderId="0" applyNumberFormat="0" applyBorder="0" applyAlignment="0" applyProtection="0">
      <alignment vertical="center"/>
    </xf>
    <xf numFmtId="227" fontId="133" fillId="105"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105" borderId="0" applyNumberFormat="0" applyBorder="0" applyAlignment="0" applyProtection="0">
      <alignment vertical="center"/>
    </xf>
    <xf numFmtId="227" fontId="133" fillId="105" borderId="0" applyNumberFormat="0" applyBorder="0" applyAlignment="0" applyProtection="0">
      <alignment vertical="center"/>
    </xf>
    <xf numFmtId="227" fontId="133" fillId="105" borderId="0" applyNumberFormat="0" applyBorder="0" applyAlignment="0" applyProtection="0">
      <alignment vertical="center"/>
    </xf>
    <xf numFmtId="227" fontId="133" fillId="105" borderId="0" applyNumberFormat="0" applyBorder="0" applyAlignment="0" applyProtection="0">
      <alignment vertical="center"/>
    </xf>
    <xf numFmtId="227" fontId="133" fillId="105" borderId="0" applyNumberFormat="0" applyBorder="0" applyAlignment="0" applyProtection="0">
      <alignment vertical="center"/>
    </xf>
    <xf numFmtId="227" fontId="133" fillId="105" borderId="0" applyNumberFormat="0" applyBorder="0" applyAlignment="0" applyProtection="0">
      <alignment vertical="center"/>
    </xf>
    <xf numFmtId="227" fontId="133" fillId="105" borderId="0" applyNumberFormat="0" applyBorder="0" applyAlignment="0" applyProtection="0">
      <alignment vertical="center"/>
    </xf>
    <xf numFmtId="227" fontId="133" fillId="105" borderId="0" applyNumberFormat="0" applyBorder="0" applyAlignment="0" applyProtection="0">
      <alignment vertical="center"/>
    </xf>
    <xf numFmtId="227" fontId="133" fillId="69" borderId="0" applyNumberFormat="0" applyBorder="0" applyAlignment="0" applyProtection="0">
      <alignment vertical="center"/>
    </xf>
    <xf numFmtId="227" fontId="133" fillId="105" borderId="0" applyNumberFormat="0" applyBorder="0" applyAlignment="0" applyProtection="0">
      <alignment vertical="center"/>
    </xf>
    <xf numFmtId="227" fontId="133" fillId="105" borderId="0" applyNumberFormat="0" applyBorder="0" applyAlignment="0" applyProtection="0">
      <alignment vertical="center"/>
    </xf>
    <xf numFmtId="227" fontId="133" fillId="105" borderId="0" applyNumberFormat="0" applyBorder="0" applyAlignment="0" applyProtection="0">
      <alignment vertical="center"/>
    </xf>
    <xf numFmtId="227" fontId="133" fillId="105" borderId="0" applyNumberFormat="0" applyBorder="0" applyAlignment="0" applyProtection="0">
      <alignment vertical="center"/>
    </xf>
    <xf numFmtId="227" fontId="133" fillId="69" borderId="0" applyNumberFormat="0" applyBorder="0" applyAlignment="0" applyProtection="0">
      <alignment vertical="center"/>
    </xf>
    <xf numFmtId="227" fontId="133" fillId="105"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105" borderId="0" applyNumberFormat="0" applyBorder="0" applyAlignment="0" applyProtection="0">
      <alignment vertical="center"/>
    </xf>
    <xf numFmtId="227" fontId="133" fillId="105"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105" borderId="0" applyNumberFormat="0" applyBorder="0" applyAlignment="0" applyProtection="0">
      <alignment vertical="center"/>
    </xf>
    <xf numFmtId="227" fontId="133" fillId="105" borderId="0" applyNumberFormat="0" applyBorder="0" applyAlignment="0" applyProtection="0">
      <alignment vertical="center"/>
    </xf>
    <xf numFmtId="227" fontId="133" fillId="105" borderId="0" applyNumberFormat="0" applyBorder="0" applyAlignment="0" applyProtection="0">
      <alignment vertical="center"/>
    </xf>
    <xf numFmtId="227" fontId="133" fillId="105" borderId="0" applyNumberFormat="0" applyBorder="0" applyAlignment="0" applyProtection="0">
      <alignment vertical="center"/>
    </xf>
    <xf numFmtId="227" fontId="133" fillId="105" borderId="0" applyNumberFormat="0" applyBorder="0" applyAlignment="0" applyProtection="0">
      <alignment vertical="center"/>
    </xf>
    <xf numFmtId="227" fontId="133" fillId="105" borderId="0" applyNumberFormat="0" applyBorder="0" applyAlignment="0" applyProtection="0">
      <alignment vertical="center"/>
    </xf>
    <xf numFmtId="227" fontId="133" fillId="105" borderId="0" applyNumberFormat="0" applyBorder="0" applyAlignment="0" applyProtection="0">
      <alignment vertical="center"/>
    </xf>
    <xf numFmtId="227" fontId="133" fillId="105" borderId="0" applyNumberFormat="0" applyBorder="0" applyAlignment="0" applyProtection="0">
      <alignment vertical="center"/>
    </xf>
    <xf numFmtId="227" fontId="133" fillId="105" borderId="0" applyNumberFormat="0" applyBorder="0" applyAlignment="0" applyProtection="0">
      <alignment vertical="center"/>
    </xf>
    <xf numFmtId="227" fontId="133" fillId="105" borderId="0" applyNumberFormat="0" applyBorder="0" applyAlignment="0" applyProtection="0">
      <alignment vertical="center"/>
    </xf>
    <xf numFmtId="227" fontId="133" fillId="105" borderId="0" applyNumberFormat="0" applyBorder="0" applyAlignment="0" applyProtection="0">
      <alignment vertical="center"/>
    </xf>
    <xf numFmtId="227" fontId="133" fillId="105" borderId="0" applyNumberFormat="0" applyBorder="0" applyAlignment="0" applyProtection="0">
      <alignment vertical="center"/>
    </xf>
    <xf numFmtId="227" fontId="133" fillId="105" borderId="0" applyNumberFormat="0" applyBorder="0" applyAlignment="0" applyProtection="0">
      <alignment vertical="center"/>
    </xf>
    <xf numFmtId="227" fontId="133" fillId="105" borderId="0" applyNumberFormat="0" applyBorder="0" applyAlignment="0" applyProtection="0">
      <alignment vertical="center"/>
    </xf>
    <xf numFmtId="227" fontId="133" fillId="105" borderId="0" applyNumberFormat="0" applyBorder="0" applyAlignment="0" applyProtection="0">
      <alignment vertical="center"/>
    </xf>
    <xf numFmtId="227" fontId="133" fillId="105" borderId="0" applyNumberFormat="0" applyBorder="0" applyAlignment="0" applyProtection="0">
      <alignment vertical="center"/>
    </xf>
    <xf numFmtId="227" fontId="133" fillId="105" borderId="0" applyNumberFormat="0" applyBorder="0" applyAlignment="0" applyProtection="0">
      <alignment vertical="center"/>
    </xf>
    <xf numFmtId="227" fontId="133" fillId="105" borderId="0" applyNumberFormat="0" applyBorder="0" applyAlignment="0" applyProtection="0">
      <alignment vertical="center"/>
    </xf>
    <xf numFmtId="227" fontId="133" fillId="105" borderId="0" applyNumberFormat="0" applyBorder="0" applyAlignment="0" applyProtection="0">
      <alignment vertical="center"/>
    </xf>
    <xf numFmtId="227" fontId="133" fillId="105" borderId="0" applyNumberFormat="0" applyBorder="0" applyAlignment="0" applyProtection="0">
      <alignment vertical="center"/>
    </xf>
    <xf numFmtId="227" fontId="133" fillId="105" borderId="0" applyNumberFormat="0" applyBorder="0" applyAlignment="0" applyProtection="0">
      <alignment vertical="center"/>
    </xf>
    <xf numFmtId="227" fontId="133" fillId="105" borderId="0" applyNumberFormat="0" applyBorder="0" applyAlignment="0" applyProtection="0">
      <alignment vertical="center"/>
    </xf>
    <xf numFmtId="227" fontId="133" fillId="105" borderId="0" applyNumberFormat="0" applyBorder="0" applyAlignment="0" applyProtection="0">
      <alignment vertical="center"/>
    </xf>
    <xf numFmtId="227" fontId="133" fillId="105" borderId="0" applyNumberFormat="0" applyBorder="0" applyAlignment="0" applyProtection="0">
      <alignment vertical="center"/>
    </xf>
    <xf numFmtId="227" fontId="133" fillId="105" borderId="0" applyNumberFormat="0" applyBorder="0" applyAlignment="0" applyProtection="0">
      <alignment vertical="center"/>
    </xf>
    <xf numFmtId="227" fontId="133" fillId="105" borderId="0" applyNumberFormat="0" applyBorder="0" applyAlignment="0" applyProtection="0">
      <alignment vertical="center"/>
    </xf>
    <xf numFmtId="227" fontId="133" fillId="105" borderId="0" applyNumberFormat="0" applyBorder="0" applyAlignment="0" applyProtection="0">
      <alignment vertical="center"/>
    </xf>
    <xf numFmtId="227" fontId="133" fillId="105"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105" borderId="0" applyNumberFormat="0" applyBorder="0" applyAlignment="0" applyProtection="0">
      <alignment vertical="center"/>
    </xf>
    <xf numFmtId="227" fontId="133" fillId="105" borderId="0" applyNumberFormat="0" applyBorder="0" applyAlignment="0" applyProtection="0">
      <alignment vertical="center"/>
    </xf>
    <xf numFmtId="227" fontId="133" fillId="105" borderId="0" applyNumberFormat="0" applyBorder="0" applyAlignment="0" applyProtection="0">
      <alignment vertical="center"/>
    </xf>
    <xf numFmtId="227" fontId="133" fillId="105" borderId="0" applyNumberFormat="0" applyBorder="0" applyAlignment="0" applyProtection="0">
      <alignment vertical="center"/>
    </xf>
    <xf numFmtId="227" fontId="133" fillId="105" borderId="0" applyNumberFormat="0" applyBorder="0" applyAlignment="0" applyProtection="0">
      <alignment vertical="center"/>
    </xf>
    <xf numFmtId="227" fontId="133" fillId="105" borderId="0" applyNumberFormat="0" applyBorder="0" applyAlignment="0" applyProtection="0">
      <alignment vertical="center"/>
    </xf>
    <xf numFmtId="227" fontId="133" fillId="105" borderId="0" applyNumberFormat="0" applyBorder="0" applyAlignment="0" applyProtection="0">
      <alignment vertical="center"/>
    </xf>
    <xf numFmtId="227" fontId="133" fillId="105" borderId="0" applyNumberFormat="0" applyBorder="0" applyAlignment="0" applyProtection="0">
      <alignment vertical="center"/>
    </xf>
    <xf numFmtId="227" fontId="133" fillId="105" borderId="0" applyNumberFormat="0" applyBorder="0" applyAlignment="0" applyProtection="0">
      <alignment vertical="center"/>
    </xf>
    <xf numFmtId="227" fontId="133" fillId="105" borderId="0" applyNumberFormat="0" applyBorder="0" applyAlignment="0" applyProtection="0">
      <alignment vertical="center"/>
    </xf>
    <xf numFmtId="227" fontId="133" fillId="105" borderId="0" applyNumberFormat="0" applyBorder="0" applyAlignment="0" applyProtection="0">
      <alignment vertical="center"/>
    </xf>
    <xf numFmtId="227" fontId="133" fillId="105" borderId="0" applyNumberFormat="0" applyBorder="0" applyAlignment="0" applyProtection="0">
      <alignment vertical="center"/>
    </xf>
    <xf numFmtId="227" fontId="133" fillId="105" borderId="0" applyNumberFormat="0" applyBorder="0" applyAlignment="0" applyProtection="0">
      <alignment vertical="center"/>
    </xf>
    <xf numFmtId="227" fontId="133" fillId="105" borderId="0" applyNumberFormat="0" applyBorder="0" applyAlignment="0" applyProtection="0">
      <alignment vertical="center"/>
    </xf>
    <xf numFmtId="227" fontId="133" fillId="105" borderId="0" applyNumberFormat="0" applyBorder="0" applyAlignment="0" applyProtection="0">
      <alignment vertical="center"/>
    </xf>
    <xf numFmtId="227" fontId="133" fillId="105" borderId="0" applyNumberFormat="0" applyBorder="0" applyAlignment="0" applyProtection="0">
      <alignment vertical="center"/>
    </xf>
    <xf numFmtId="227" fontId="133" fillId="105" borderId="0" applyNumberFormat="0" applyBorder="0" applyAlignment="0" applyProtection="0">
      <alignment vertical="center"/>
    </xf>
    <xf numFmtId="227" fontId="133" fillId="105" borderId="0" applyNumberFormat="0" applyBorder="0" applyAlignment="0" applyProtection="0">
      <alignment vertical="center"/>
    </xf>
    <xf numFmtId="227" fontId="133" fillId="105" borderId="0" applyNumberFormat="0" applyBorder="0" applyAlignment="0" applyProtection="0">
      <alignment vertical="center"/>
    </xf>
    <xf numFmtId="227" fontId="133" fillId="105" borderId="0" applyNumberFormat="0" applyBorder="0" applyAlignment="0" applyProtection="0">
      <alignment vertical="center"/>
    </xf>
    <xf numFmtId="227" fontId="133" fillId="105" borderId="0" applyNumberFormat="0" applyBorder="0" applyAlignment="0" applyProtection="0">
      <alignment vertical="center"/>
    </xf>
    <xf numFmtId="227" fontId="133" fillId="105" borderId="0" applyNumberFormat="0" applyBorder="0" applyAlignment="0" applyProtection="0">
      <alignment vertical="center"/>
    </xf>
    <xf numFmtId="227" fontId="133" fillId="105" borderId="0" applyNumberFormat="0" applyBorder="0" applyAlignment="0" applyProtection="0">
      <alignment vertical="center"/>
    </xf>
    <xf numFmtId="227" fontId="133" fillId="105" borderId="0" applyNumberFormat="0" applyBorder="0" applyAlignment="0" applyProtection="0">
      <alignment vertical="center"/>
    </xf>
    <xf numFmtId="227" fontId="133" fillId="105" borderId="0" applyNumberFormat="0" applyBorder="0" applyAlignment="0" applyProtection="0">
      <alignment vertical="center"/>
    </xf>
    <xf numFmtId="227" fontId="133" fillId="105"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105"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105" borderId="0" applyNumberFormat="0" applyBorder="0" applyAlignment="0" applyProtection="0">
      <alignment vertical="center"/>
    </xf>
    <xf numFmtId="227" fontId="133" fillId="105"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105"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105"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105"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105" borderId="0" applyNumberFormat="0" applyBorder="0" applyAlignment="0" applyProtection="0">
      <alignment vertical="center"/>
    </xf>
    <xf numFmtId="227" fontId="133" fillId="105" borderId="0" applyNumberFormat="0" applyBorder="0" applyAlignment="0" applyProtection="0">
      <alignment vertical="center"/>
    </xf>
    <xf numFmtId="227" fontId="133" fillId="105" borderId="0" applyNumberFormat="0" applyBorder="0" applyAlignment="0" applyProtection="0">
      <alignment vertical="center"/>
    </xf>
    <xf numFmtId="227" fontId="133" fillId="105" borderId="0" applyNumberFormat="0" applyBorder="0" applyAlignment="0" applyProtection="0">
      <alignment vertical="center"/>
    </xf>
    <xf numFmtId="227" fontId="133" fillId="105" borderId="0" applyNumberFormat="0" applyBorder="0" applyAlignment="0" applyProtection="0">
      <alignment vertical="center"/>
    </xf>
    <xf numFmtId="227" fontId="133" fillId="105" borderId="0" applyNumberFormat="0" applyBorder="0" applyAlignment="0" applyProtection="0">
      <alignment vertical="center"/>
    </xf>
    <xf numFmtId="227" fontId="133" fillId="105" borderId="0" applyNumberFormat="0" applyBorder="0" applyAlignment="0" applyProtection="0">
      <alignment vertical="center"/>
    </xf>
    <xf numFmtId="227" fontId="133" fillId="105" borderId="0" applyNumberFormat="0" applyBorder="0" applyAlignment="0" applyProtection="0">
      <alignment vertical="center"/>
    </xf>
    <xf numFmtId="227" fontId="133" fillId="69" borderId="0" applyNumberFormat="0" applyBorder="0" applyAlignment="0" applyProtection="0">
      <alignment vertical="center"/>
    </xf>
    <xf numFmtId="227" fontId="133" fillId="105" borderId="0" applyNumberFormat="0" applyBorder="0" applyAlignment="0" applyProtection="0">
      <alignment vertical="center"/>
    </xf>
    <xf numFmtId="227" fontId="133" fillId="105" borderId="0" applyNumberFormat="0" applyBorder="0" applyAlignment="0" applyProtection="0">
      <alignment vertical="center"/>
    </xf>
    <xf numFmtId="227" fontId="133" fillId="105" borderId="0" applyNumberFormat="0" applyBorder="0" applyAlignment="0" applyProtection="0">
      <alignment vertical="center"/>
    </xf>
    <xf numFmtId="227" fontId="133" fillId="105"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105" borderId="0" applyNumberFormat="0" applyBorder="0" applyAlignment="0" applyProtection="0">
      <alignment vertical="center"/>
    </xf>
    <xf numFmtId="227" fontId="133" fillId="105" borderId="0" applyNumberFormat="0" applyBorder="0" applyAlignment="0" applyProtection="0">
      <alignment vertical="center"/>
    </xf>
    <xf numFmtId="227" fontId="133" fillId="105" borderId="0" applyNumberFormat="0" applyBorder="0" applyAlignment="0" applyProtection="0">
      <alignment vertical="center"/>
    </xf>
    <xf numFmtId="227" fontId="133" fillId="105" borderId="0" applyNumberFormat="0" applyBorder="0" applyAlignment="0" applyProtection="0">
      <alignment vertical="center"/>
    </xf>
    <xf numFmtId="227" fontId="133" fillId="105" borderId="0" applyNumberFormat="0" applyBorder="0" applyAlignment="0" applyProtection="0">
      <alignment vertical="center"/>
    </xf>
    <xf numFmtId="227" fontId="133" fillId="105" borderId="0" applyNumberFormat="0" applyBorder="0" applyAlignment="0" applyProtection="0">
      <alignment vertical="center"/>
    </xf>
    <xf numFmtId="227" fontId="133" fillId="105" borderId="0" applyNumberFormat="0" applyBorder="0" applyAlignment="0" applyProtection="0">
      <alignment vertical="center"/>
    </xf>
    <xf numFmtId="227" fontId="133" fillId="105"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105" borderId="0" applyNumberFormat="0" applyBorder="0" applyAlignment="0" applyProtection="0">
      <alignment vertical="center"/>
    </xf>
    <xf numFmtId="227" fontId="133" fillId="105" borderId="0" applyNumberFormat="0" applyBorder="0" applyAlignment="0" applyProtection="0">
      <alignment vertical="center"/>
    </xf>
    <xf numFmtId="227" fontId="133" fillId="105" borderId="0" applyNumberFormat="0" applyBorder="0" applyAlignment="0" applyProtection="0">
      <alignment vertical="center"/>
    </xf>
    <xf numFmtId="227" fontId="133" fillId="105" borderId="0" applyNumberFormat="0" applyBorder="0" applyAlignment="0" applyProtection="0">
      <alignment vertical="center"/>
    </xf>
    <xf numFmtId="227" fontId="133" fillId="105" borderId="0" applyNumberFormat="0" applyBorder="0" applyAlignment="0" applyProtection="0">
      <alignment vertical="center"/>
    </xf>
    <xf numFmtId="227" fontId="133" fillId="105" borderId="0" applyNumberFormat="0" applyBorder="0" applyAlignment="0" applyProtection="0">
      <alignment vertical="center"/>
    </xf>
    <xf numFmtId="227" fontId="133" fillId="105" borderId="0" applyNumberFormat="0" applyBorder="0" applyAlignment="0" applyProtection="0">
      <alignment vertical="center"/>
    </xf>
    <xf numFmtId="227" fontId="133" fillId="105" borderId="0" applyNumberFormat="0" applyBorder="0" applyAlignment="0" applyProtection="0">
      <alignment vertical="center"/>
    </xf>
    <xf numFmtId="227" fontId="133" fillId="105" borderId="0" applyNumberFormat="0" applyBorder="0" applyAlignment="0" applyProtection="0">
      <alignment vertical="center"/>
    </xf>
    <xf numFmtId="227" fontId="133" fillId="105" borderId="0" applyNumberFormat="0" applyBorder="0" applyAlignment="0" applyProtection="0">
      <alignment vertical="center"/>
    </xf>
    <xf numFmtId="227" fontId="133" fillId="69" borderId="0" applyNumberFormat="0" applyBorder="0" applyAlignment="0" applyProtection="0">
      <alignment vertical="center"/>
    </xf>
    <xf numFmtId="227" fontId="126" fillId="0" borderId="28" applyNumberFormat="0" applyFill="0" applyProtection="0">
      <alignment horizontal="left"/>
    </xf>
    <xf numFmtId="227" fontId="154" fillId="108" borderId="41" applyNumberFormat="0" applyAlignment="0" applyProtection="0">
      <alignment vertical="center"/>
    </xf>
    <xf numFmtId="227" fontId="154" fillId="100" borderId="41" applyNumberFormat="0" applyAlignment="0" applyProtection="0">
      <alignment vertical="center"/>
    </xf>
    <xf numFmtId="227" fontId="154" fillId="100" borderId="41" applyNumberFormat="0" applyAlignment="0" applyProtection="0">
      <alignment vertical="center"/>
    </xf>
    <xf numFmtId="227" fontId="154" fillId="100" borderId="41" applyNumberFormat="0" applyAlignment="0" applyProtection="0">
      <alignment vertical="center"/>
    </xf>
    <xf numFmtId="227" fontId="154" fillId="100" borderId="41" applyNumberFormat="0" applyAlignment="0" applyProtection="0">
      <alignment vertical="center"/>
    </xf>
    <xf numFmtId="227" fontId="154" fillId="108" borderId="41" applyNumberFormat="0" applyAlignment="0" applyProtection="0">
      <alignment vertical="center"/>
    </xf>
    <xf numFmtId="227" fontId="154" fillId="100" borderId="41" applyNumberFormat="0" applyAlignment="0" applyProtection="0">
      <alignment vertical="center"/>
    </xf>
    <xf numFmtId="227" fontId="154" fillId="100" borderId="41" applyNumberFormat="0" applyAlignment="0" applyProtection="0">
      <alignment vertical="center"/>
    </xf>
    <xf numFmtId="227" fontId="154" fillId="100" borderId="41" applyNumberFormat="0" applyAlignment="0" applyProtection="0">
      <alignment vertical="center"/>
    </xf>
    <xf numFmtId="227" fontId="154" fillId="100" borderId="41" applyNumberFormat="0" applyAlignment="0" applyProtection="0">
      <alignment vertical="center"/>
    </xf>
    <xf numFmtId="227" fontId="154" fillId="100" borderId="41" applyNumberFormat="0" applyAlignment="0" applyProtection="0">
      <alignment vertical="center"/>
    </xf>
    <xf numFmtId="227" fontId="154" fillId="100" borderId="41" applyNumberFormat="0" applyAlignment="0" applyProtection="0">
      <alignment vertical="center"/>
    </xf>
    <xf numFmtId="227" fontId="154" fillId="100" borderId="41" applyNumberFormat="0" applyAlignment="0" applyProtection="0">
      <alignment vertical="center"/>
    </xf>
    <xf numFmtId="227" fontId="154" fillId="100" borderId="41" applyNumberFormat="0" applyAlignment="0" applyProtection="0">
      <alignment vertical="center"/>
    </xf>
    <xf numFmtId="227" fontId="154" fillId="100" borderId="41" applyNumberFormat="0" applyAlignment="0" applyProtection="0">
      <alignment vertical="center"/>
    </xf>
    <xf numFmtId="227" fontId="154" fillId="100" borderId="41" applyNumberFormat="0" applyAlignment="0" applyProtection="0">
      <alignment vertical="center"/>
    </xf>
    <xf numFmtId="227" fontId="156" fillId="131" borderId="47" applyNumberFormat="0" applyAlignment="0" applyProtection="0">
      <alignment vertical="center"/>
    </xf>
    <xf numFmtId="227" fontId="167" fillId="131" borderId="47" applyNumberFormat="0" applyAlignment="0" applyProtection="0">
      <alignment vertical="center"/>
    </xf>
    <xf numFmtId="227" fontId="167" fillId="131" borderId="47" applyNumberFormat="0" applyAlignment="0" applyProtection="0">
      <alignment vertical="center"/>
    </xf>
    <xf numFmtId="227" fontId="156" fillId="131" borderId="47" applyNumberFormat="0" applyAlignment="0" applyProtection="0">
      <alignment vertical="center"/>
    </xf>
    <xf numFmtId="227" fontId="167" fillId="131" borderId="47" applyNumberFormat="0" applyAlignment="0" applyProtection="0">
      <alignment vertical="center"/>
    </xf>
    <xf numFmtId="227" fontId="167" fillId="131" borderId="47" applyNumberFormat="0" applyAlignment="0" applyProtection="0">
      <alignment vertical="center"/>
    </xf>
    <xf numFmtId="227" fontId="167" fillId="131" borderId="47" applyNumberFormat="0" applyAlignment="0" applyProtection="0">
      <alignment vertical="center"/>
    </xf>
    <xf numFmtId="227" fontId="167" fillId="131" borderId="47" applyNumberFormat="0" applyAlignment="0" applyProtection="0">
      <alignment vertical="center"/>
    </xf>
    <xf numFmtId="227" fontId="167" fillId="131" borderId="47" applyNumberFormat="0" applyAlignment="0" applyProtection="0">
      <alignment vertical="center"/>
    </xf>
    <xf numFmtId="227" fontId="150" fillId="0" borderId="0" applyNumberFormat="0" applyFill="0" applyBorder="0" applyAlignment="0" applyProtection="0">
      <alignment vertical="center"/>
    </xf>
    <xf numFmtId="227" fontId="150" fillId="0" borderId="0" applyNumberFormat="0" applyFill="0" applyBorder="0" applyAlignment="0" applyProtection="0">
      <alignment vertical="center"/>
    </xf>
    <xf numFmtId="227" fontId="150" fillId="0" borderId="0" applyNumberFormat="0" applyFill="0" applyBorder="0" applyAlignment="0" applyProtection="0">
      <alignment vertical="center"/>
    </xf>
    <xf numFmtId="227" fontId="150" fillId="0" borderId="0" applyNumberFormat="0" applyFill="0" applyBorder="0" applyAlignment="0" applyProtection="0">
      <alignment vertical="center"/>
    </xf>
    <xf numFmtId="227" fontId="150" fillId="0" borderId="0" applyNumberFormat="0" applyFill="0" applyBorder="0" applyAlignment="0" applyProtection="0">
      <alignment vertical="center"/>
    </xf>
    <xf numFmtId="227" fontId="150" fillId="0" borderId="0" applyNumberFormat="0" applyFill="0" applyBorder="0" applyAlignment="0" applyProtection="0">
      <alignment vertical="center"/>
    </xf>
    <xf numFmtId="227" fontId="150" fillId="0" borderId="0" applyNumberFormat="0" applyFill="0" applyBorder="0" applyAlignment="0" applyProtection="0">
      <alignment vertical="center"/>
    </xf>
    <xf numFmtId="227" fontId="150" fillId="0" borderId="0" applyNumberFormat="0" applyFill="0" applyBorder="0" applyAlignment="0" applyProtection="0">
      <alignment vertical="center"/>
    </xf>
    <xf numFmtId="227" fontId="150" fillId="0" borderId="0" applyNumberFormat="0" applyFill="0" applyBorder="0" applyAlignment="0" applyProtection="0">
      <alignment vertical="center"/>
    </xf>
    <xf numFmtId="227" fontId="150" fillId="0" borderId="0" applyNumberFormat="0" applyFill="0" applyBorder="0" applyAlignment="0" applyProtection="0">
      <alignment vertical="center"/>
    </xf>
    <xf numFmtId="227" fontId="150" fillId="0" borderId="0" applyNumberFormat="0" applyFill="0" applyBorder="0" applyAlignment="0" applyProtection="0">
      <alignment vertical="center"/>
    </xf>
    <xf numFmtId="227" fontId="150" fillId="0" borderId="0" applyNumberFormat="0" applyFill="0" applyBorder="0" applyAlignment="0" applyProtection="0">
      <alignment vertical="center"/>
    </xf>
    <xf numFmtId="227" fontId="150" fillId="0" borderId="0" applyNumberFormat="0" applyFill="0" applyBorder="0" applyAlignment="0" applyProtection="0">
      <alignment vertical="center"/>
    </xf>
    <xf numFmtId="227" fontId="150" fillId="0" borderId="0" applyNumberFormat="0" applyFill="0" applyBorder="0" applyAlignment="0" applyProtection="0">
      <alignment vertical="center"/>
    </xf>
    <xf numFmtId="227" fontId="150" fillId="0" borderId="0" applyNumberFormat="0" applyFill="0" applyBorder="0" applyAlignment="0" applyProtection="0">
      <alignment vertical="center"/>
    </xf>
    <xf numFmtId="227" fontId="150" fillId="0" borderId="0" applyNumberFormat="0" applyFill="0" applyBorder="0" applyAlignment="0" applyProtection="0">
      <alignment vertical="center"/>
    </xf>
    <xf numFmtId="227" fontId="142" fillId="0" borderId="0" applyNumberFormat="0" applyFill="0" applyBorder="0" applyAlignment="0" applyProtection="0">
      <alignment vertical="center"/>
    </xf>
    <xf numFmtId="227" fontId="142" fillId="0" borderId="0" applyNumberFormat="0" applyFill="0" applyBorder="0" applyAlignment="0" applyProtection="0">
      <alignment vertical="center"/>
    </xf>
    <xf numFmtId="227" fontId="142" fillId="0" borderId="0" applyNumberFormat="0" applyFill="0" applyBorder="0" applyAlignment="0" applyProtection="0">
      <alignment vertical="center"/>
    </xf>
    <xf numFmtId="227" fontId="142" fillId="0" borderId="0" applyNumberFormat="0" applyFill="0" applyBorder="0" applyAlignment="0" applyProtection="0">
      <alignment vertical="center"/>
    </xf>
    <xf numFmtId="227" fontId="142" fillId="0" borderId="0" applyNumberFormat="0" applyFill="0" applyBorder="0" applyAlignment="0" applyProtection="0">
      <alignment vertical="center"/>
    </xf>
    <xf numFmtId="227" fontId="142" fillId="0" borderId="0" applyNumberFormat="0" applyFill="0" applyBorder="0" applyAlignment="0" applyProtection="0">
      <alignment vertical="center"/>
    </xf>
    <xf numFmtId="227" fontId="142" fillId="0" borderId="0" applyNumberFormat="0" applyFill="0" applyBorder="0" applyAlignment="0" applyProtection="0">
      <alignment vertical="center"/>
    </xf>
    <xf numFmtId="227" fontId="142" fillId="0" borderId="0" applyNumberFormat="0" applyFill="0" applyBorder="0" applyAlignment="0" applyProtection="0">
      <alignment vertical="center"/>
    </xf>
    <xf numFmtId="227" fontId="142" fillId="0" borderId="0" applyNumberFormat="0" applyFill="0" applyBorder="0" applyAlignment="0" applyProtection="0">
      <alignment vertical="center"/>
    </xf>
    <xf numFmtId="227" fontId="142" fillId="0" borderId="0" applyNumberFormat="0" applyFill="0" applyBorder="0" applyAlignment="0" applyProtection="0">
      <alignment vertical="center"/>
    </xf>
    <xf numFmtId="227" fontId="142" fillId="0" borderId="0" applyNumberFormat="0" applyFill="0" applyBorder="0" applyAlignment="0" applyProtection="0">
      <alignment vertical="center"/>
    </xf>
    <xf numFmtId="227" fontId="142" fillId="0" borderId="0" applyNumberFormat="0" applyFill="0" applyBorder="0" applyAlignment="0" applyProtection="0">
      <alignment vertical="center"/>
    </xf>
    <xf numFmtId="227" fontId="142" fillId="0" borderId="0" applyNumberFormat="0" applyFill="0" applyBorder="0" applyAlignment="0" applyProtection="0">
      <alignment vertical="center"/>
    </xf>
    <xf numFmtId="227" fontId="142" fillId="0" borderId="0" applyNumberFormat="0" applyFill="0" applyBorder="0" applyAlignment="0" applyProtection="0">
      <alignment vertical="center"/>
    </xf>
    <xf numFmtId="227" fontId="142" fillId="0" borderId="0" applyNumberFormat="0" applyFill="0" applyBorder="0" applyAlignment="0" applyProtection="0">
      <alignment vertical="center"/>
    </xf>
    <xf numFmtId="227" fontId="142" fillId="0" borderId="0" applyNumberFormat="0" applyFill="0" applyBorder="0" applyAlignment="0" applyProtection="0">
      <alignment vertical="center"/>
    </xf>
    <xf numFmtId="1" fontId="126" fillId="0" borderId="52" applyFill="0" applyProtection="0">
      <alignment horizontal="center"/>
    </xf>
    <xf numFmtId="227" fontId="141" fillId="114" borderId="0" applyNumberFormat="0" applyBorder="0" applyAlignment="0" applyProtection="0">
      <alignment vertical="center"/>
    </xf>
    <xf numFmtId="227" fontId="141" fillId="114" borderId="0" applyNumberFormat="0" applyBorder="0" applyAlignment="0" applyProtection="0">
      <alignment vertical="center"/>
    </xf>
    <xf numFmtId="227" fontId="149" fillId="82" borderId="0" applyNumberFormat="0" applyBorder="0" applyAlignment="0" applyProtection="0">
      <alignment vertical="center"/>
    </xf>
    <xf numFmtId="227" fontId="149" fillId="82" borderId="0" applyNumberFormat="0" applyBorder="0" applyAlignment="0" applyProtection="0">
      <alignment vertical="center"/>
    </xf>
    <xf numFmtId="227" fontId="141" fillId="72" borderId="0" applyNumberFormat="0" applyBorder="0" applyAlignment="0" applyProtection="0">
      <alignment vertical="center"/>
    </xf>
    <xf numFmtId="227" fontId="141" fillId="72" borderId="0" applyNumberFormat="0" applyBorder="0" applyAlignment="0" applyProtection="0">
      <alignment vertical="center"/>
    </xf>
    <xf numFmtId="227" fontId="149" fillId="132" borderId="0" applyNumberFormat="0" applyBorder="0" applyAlignment="0" applyProtection="0">
      <alignment vertical="center"/>
    </xf>
    <xf numFmtId="227" fontId="141" fillId="72" borderId="0" applyNumberFormat="0" applyBorder="0" applyAlignment="0" applyProtection="0">
      <alignment vertical="center"/>
    </xf>
    <xf numFmtId="227" fontId="141" fillId="72" borderId="0" applyNumberFormat="0" applyBorder="0" applyAlignment="0" applyProtection="0">
      <alignment vertical="center"/>
    </xf>
    <xf numFmtId="227" fontId="149" fillId="82" borderId="0" applyNumberFormat="0" applyBorder="0" applyAlignment="0" applyProtection="0">
      <alignment vertical="center"/>
    </xf>
    <xf numFmtId="227" fontId="141" fillId="72" borderId="0" applyNumberFormat="0" applyBorder="0" applyAlignment="0" applyProtection="0">
      <alignment vertical="center"/>
    </xf>
    <xf numFmtId="227" fontId="141" fillId="72" borderId="0" applyNumberFormat="0" applyBorder="0" applyAlignment="0" applyProtection="0">
      <alignment vertical="center"/>
    </xf>
    <xf numFmtId="227" fontId="141" fillId="114" borderId="0" applyNumberFormat="0" applyBorder="0" applyAlignment="0" applyProtection="0">
      <alignment vertical="center"/>
    </xf>
    <xf numFmtId="227" fontId="141" fillId="114" borderId="0" applyNumberFormat="0" applyBorder="0" applyAlignment="0" applyProtection="0">
      <alignment vertical="center"/>
    </xf>
    <xf numFmtId="227" fontId="141" fillId="114" borderId="0" applyNumberFormat="0" applyBorder="0" applyAlignment="0" applyProtection="0">
      <alignment vertical="center"/>
    </xf>
    <xf numFmtId="227" fontId="141" fillId="114" borderId="0" applyNumberFormat="0" applyBorder="0" applyAlignment="0" applyProtection="0">
      <alignment vertical="center"/>
    </xf>
    <xf numFmtId="227" fontId="141" fillId="114" borderId="0" applyNumberFormat="0" applyBorder="0" applyAlignment="0" applyProtection="0">
      <alignment vertical="center"/>
    </xf>
    <xf numFmtId="227" fontId="141" fillId="133" borderId="0" applyNumberFormat="0" applyBorder="0" applyAlignment="0" applyProtection="0">
      <alignment vertical="center"/>
    </xf>
    <xf numFmtId="227" fontId="141" fillId="133" borderId="0" applyNumberFormat="0" applyBorder="0" applyAlignment="0" applyProtection="0">
      <alignment vertical="center"/>
    </xf>
    <xf numFmtId="227" fontId="149" fillId="68" borderId="0" applyNumberFormat="0" applyBorder="0" applyAlignment="0" applyProtection="0">
      <alignment vertical="center"/>
    </xf>
    <xf numFmtId="227" fontId="149" fillId="68" borderId="0" applyNumberFormat="0" applyBorder="0" applyAlignment="0" applyProtection="0">
      <alignment vertical="center"/>
    </xf>
    <xf numFmtId="227" fontId="141" fillId="68" borderId="0" applyNumberFormat="0" applyBorder="0" applyAlignment="0" applyProtection="0">
      <alignment vertical="center"/>
    </xf>
    <xf numFmtId="227" fontId="141" fillId="68" borderId="0" applyNumberFormat="0" applyBorder="0" applyAlignment="0" applyProtection="0">
      <alignment vertical="center"/>
    </xf>
    <xf numFmtId="227" fontId="149" fillId="133" borderId="0" applyNumberFormat="0" applyBorder="0" applyAlignment="0" applyProtection="0">
      <alignment vertical="center"/>
    </xf>
    <xf numFmtId="227" fontId="141" fillId="68" borderId="0" applyNumberFormat="0" applyBorder="0" applyAlignment="0" applyProtection="0">
      <alignment vertical="center"/>
    </xf>
    <xf numFmtId="227" fontId="141" fillId="68" borderId="0" applyNumberFormat="0" applyBorder="0" applyAlignment="0" applyProtection="0">
      <alignment vertical="center"/>
    </xf>
    <xf numFmtId="227" fontId="149" fillId="68" borderId="0" applyNumberFormat="0" applyBorder="0" applyAlignment="0" applyProtection="0">
      <alignment vertical="center"/>
    </xf>
    <xf numFmtId="227" fontId="141" fillId="68" borderId="0" applyNumberFormat="0" applyBorder="0" applyAlignment="0" applyProtection="0">
      <alignment vertical="center"/>
    </xf>
    <xf numFmtId="227" fontId="141" fillId="68" borderId="0" applyNumberFormat="0" applyBorder="0" applyAlignment="0" applyProtection="0">
      <alignment vertical="center"/>
    </xf>
    <xf numFmtId="227" fontId="141" fillId="133" borderId="0" applyNumberFormat="0" applyBorder="0" applyAlignment="0" applyProtection="0">
      <alignment vertical="center"/>
    </xf>
    <xf numFmtId="227" fontId="141" fillId="133" borderId="0" applyNumberFormat="0" applyBorder="0" applyAlignment="0" applyProtection="0">
      <alignment vertical="center"/>
    </xf>
    <xf numFmtId="227" fontId="141" fillId="133" borderId="0" applyNumberFormat="0" applyBorder="0" applyAlignment="0" applyProtection="0">
      <alignment vertical="center"/>
    </xf>
    <xf numFmtId="227" fontId="141" fillId="133" borderId="0" applyNumberFormat="0" applyBorder="0" applyAlignment="0" applyProtection="0">
      <alignment vertical="center"/>
    </xf>
    <xf numFmtId="227" fontId="141" fillId="133" borderId="0" applyNumberFormat="0" applyBorder="0" applyAlignment="0" applyProtection="0">
      <alignment vertical="center"/>
    </xf>
    <xf numFmtId="227" fontId="141" fillId="118" borderId="0" applyNumberFormat="0" applyBorder="0" applyAlignment="0" applyProtection="0">
      <alignment vertical="center"/>
    </xf>
    <xf numFmtId="227" fontId="141" fillId="118" borderId="0" applyNumberFormat="0" applyBorder="0" applyAlignment="0" applyProtection="0">
      <alignment vertical="center"/>
    </xf>
    <xf numFmtId="227" fontId="149" fillId="85" borderId="0" applyNumberFormat="0" applyBorder="0" applyAlignment="0" applyProtection="0">
      <alignment vertical="center"/>
    </xf>
    <xf numFmtId="227" fontId="149" fillId="85" borderId="0" applyNumberFormat="0" applyBorder="0" applyAlignment="0" applyProtection="0">
      <alignment vertical="center"/>
    </xf>
    <xf numFmtId="227" fontId="141" fillId="85" borderId="0" applyNumberFormat="0" applyBorder="0" applyAlignment="0" applyProtection="0">
      <alignment vertical="center"/>
    </xf>
    <xf numFmtId="227" fontId="141" fillId="85" borderId="0" applyNumberFormat="0" applyBorder="0" applyAlignment="0" applyProtection="0">
      <alignment vertical="center"/>
    </xf>
    <xf numFmtId="227" fontId="149" fillId="118" borderId="0" applyNumberFormat="0" applyBorder="0" applyAlignment="0" applyProtection="0">
      <alignment vertical="center"/>
    </xf>
    <xf numFmtId="227" fontId="141" fillId="85" borderId="0" applyNumberFormat="0" applyBorder="0" applyAlignment="0" applyProtection="0">
      <alignment vertical="center"/>
    </xf>
    <xf numFmtId="227" fontId="141" fillId="85" borderId="0" applyNumberFormat="0" applyBorder="0" applyAlignment="0" applyProtection="0">
      <alignment vertical="center"/>
    </xf>
    <xf numFmtId="227" fontId="149" fillId="85" borderId="0" applyNumberFormat="0" applyBorder="0" applyAlignment="0" applyProtection="0">
      <alignment vertical="center"/>
    </xf>
    <xf numFmtId="227" fontId="141" fillId="85" borderId="0" applyNumberFormat="0" applyBorder="0" applyAlignment="0" applyProtection="0">
      <alignment vertical="center"/>
    </xf>
    <xf numFmtId="227" fontId="141" fillId="85" borderId="0" applyNumberFormat="0" applyBorder="0" applyAlignment="0" applyProtection="0">
      <alignment vertical="center"/>
    </xf>
    <xf numFmtId="227" fontId="141" fillId="118" borderId="0" applyNumberFormat="0" applyBorder="0" applyAlignment="0" applyProtection="0">
      <alignment vertical="center"/>
    </xf>
    <xf numFmtId="227" fontId="141" fillId="118" borderId="0" applyNumberFormat="0" applyBorder="0" applyAlignment="0" applyProtection="0">
      <alignment vertical="center"/>
    </xf>
    <xf numFmtId="227" fontId="141" fillId="118" borderId="0" applyNumberFormat="0" applyBorder="0" applyAlignment="0" applyProtection="0">
      <alignment vertical="center"/>
    </xf>
    <xf numFmtId="227" fontId="141" fillId="118" borderId="0" applyNumberFormat="0" applyBorder="0" applyAlignment="0" applyProtection="0">
      <alignment vertical="center"/>
    </xf>
    <xf numFmtId="227" fontId="141" fillId="118" borderId="0" applyNumberFormat="0" applyBorder="0" applyAlignment="0" applyProtection="0">
      <alignment vertical="center"/>
    </xf>
    <xf numFmtId="227" fontId="141" fillId="134" borderId="0" applyNumberFormat="0" applyBorder="0" applyAlignment="0" applyProtection="0">
      <alignment vertical="center"/>
    </xf>
    <xf numFmtId="227" fontId="141" fillId="134" borderId="0" applyNumberFormat="0" applyBorder="0" applyAlignment="0" applyProtection="0">
      <alignment vertical="center"/>
    </xf>
    <xf numFmtId="227" fontId="149" fillId="78" borderId="0" applyNumberFormat="0" applyBorder="0" applyAlignment="0" applyProtection="0">
      <alignment vertical="center"/>
    </xf>
    <xf numFmtId="227" fontId="149" fillId="78" borderId="0" applyNumberFormat="0" applyBorder="0" applyAlignment="0" applyProtection="0">
      <alignment vertical="center"/>
    </xf>
    <xf numFmtId="227" fontId="141" fillId="90" borderId="0" applyNumberFormat="0" applyBorder="0" applyAlignment="0" applyProtection="0">
      <alignment vertical="center"/>
    </xf>
    <xf numFmtId="227" fontId="141" fillId="90" borderId="0" applyNumberFormat="0" applyBorder="0" applyAlignment="0" applyProtection="0">
      <alignment vertical="center"/>
    </xf>
    <xf numFmtId="227" fontId="149" fillId="116" borderId="0" applyNumberFormat="0" applyBorder="0" applyAlignment="0" applyProtection="0">
      <alignment vertical="center"/>
    </xf>
    <xf numFmtId="227" fontId="141" fillId="90" borderId="0" applyNumberFormat="0" applyBorder="0" applyAlignment="0" applyProtection="0">
      <alignment vertical="center"/>
    </xf>
    <xf numFmtId="227" fontId="141" fillId="90" borderId="0" applyNumberFormat="0" applyBorder="0" applyAlignment="0" applyProtection="0">
      <alignment vertical="center"/>
    </xf>
    <xf numFmtId="227" fontId="149" fillId="78" borderId="0" applyNumberFormat="0" applyBorder="0" applyAlignment="0" applyProtection="0">
      <alignment vertical="center"/>
    </xf>
    <xf numFmtId="227" fontId="141" fillId="90" borderId="0" applyNumberFormat="0" applyBorder="0" applyAlignment="0" applyProtection="0">
      <alignment vertical="center"/>
    </xf>
    <xf numFmtId="227" fontId="141" fillId="90" borderId="0" applyNumberFormat="0" applyBorder="0" applyAlignment="0" applyProtection="0">
      <alignment vertical="center"/>
    </xf>
    <xf numFmtId="227" fontId="141" fillId="134" borderId="0" applyNumberFormat="0" applyBorder="0" applyAlignment="0" applyProtection="0">
      <alignment vertical="center"/>
    </xf>
    <xf numFmtId="227" fontId="141" fillId="134" borderId="0" applyNumberFormat="0" applyBorder="0" applyAlignment="0" applyProtection="0">
      <alignment vertical="center"/>
    </xf>
    <xf numFmtId="227" fontId="141" fillId="134" borderId="0" applyNumberFormat="0" applyBorder="0" applyAlignment="0" applyProtection="0">
      <alignment vertical="center"/>
    </xf>
    <xf numFmtId="227" fontId="141" fillId="134" borderId="0" applyNumberFormat="0" applyBorder="0" applyAlignment="0" applyProtection="0">
      <alignment vertical="center"/>
    </xf>
    <xf numFmtId="227" fontId="141" fillId="134" borderId="0" applyNumberFormat="0" applyBorder="0" applyAlignment="0" applyProtection="0">
      <alignment vertical="center"/>
    </xf>
    <xf numFmtId="227" fontId="141" fillId="114" borderId="0" applyNumberFormat="0" applyBorder="0" applyAlignment="0" applyProtection="0">
      <alignment vertical="center"/>
    </xf>
    <xf numFmtId="227" fontId="141" fillId="114" borderId="0" applyNumberFormat="0" applyBorder="0" applyAlignment="0" applyProtection="0">
      <alignment vertical="center"/>
    </xf>
    <xf numFmtId="227" fontId="149" fillId="72" borderId="0" applyNumberFormat="0" applyBorder="0" applyAlignment="0" applyProtection="0">
      <alignment vertical="center"/>
    </xf>
    <xf numFmtId="227" fontId="149" fillId="72" borderId="0" applyNumberFormat="0" applyBorder="0" applyAlignment="0" applyProtection="0">
      <alignment vertical="center"/>
    </xf>
    <xf numFmtId="227" fontId="141" fillId="72" borderId="0" applyNumberFormat="0" applyBorder="0" applyAlignment="0" applyProtection="0">
      <alignment vertical="center"/>
    </xf>
    <xf numFmtId="227" fontId="141" fillId="72" borderId="0" applyNumberFormat="0" applyBorder="0" applyAlignment="0" applyProtection="0">
      <alignment vertical="center"/>
    </xf>
    <xf numFmtId="227" fontId="149" fillId="114" borderId="0" applyNumberFormat="0" applyBorder="0" applyAlignment="0" applyProtection="0">
      <alignment vertical="center"/>
    </xf>
    <xf numFmtId="227" fontId="141" fillId="72" borderId="0" applyNumberFormat="0" applyBorder="0" applyAlignment="0" applyProtection="0">
      <alignment vertical="center"/>
    </xf>
    <xf numFmtId="227" fontId="141" fillId="72" borderId="0" applyNumberFormat="0" applyBorder="0" applyAlignment="0" applyProtection="0">
      <alignment vertical="center"/>
    </xf>
    <xf numFmtId="227" fontId="149" fillId="72" borderId="0" applyNumberFormat="0" applyBorder="0" applyAlignment="0" applyProtection="0">
      <alignment vertical="center"/>
    </xf>
    <xf numFmtId="227" fontId="141" fillId="72" borderId="0" applyNumberFormat="0" applyBorder="0" applyAlignment="0" applyProtection="0">
      <alignment vertical="center"/>
    </xf>
    <xf numFmtId="227" fontId="141" fillId="72" borderId="0" applyNumberFormat="0" applyBorder="0" applyAlignment="0" applyProtection="0">
      <alignment vertical="center"/>
    </xf>
    <xf numFmtId="227" fontId="141" fillId="114" borderId="0" applyNumberFormat="0" applyBorder="0" applyAlignment="0" applyProtection="0">
      <alignment vertical="center"/>
    </xf>
    <xf numFmtId="227" fontId="141" fillId="114" borderId="0" applyNumberFormat="0" applyBorder="0" applyAlignment="0" applyProtection="0">
      <alignment vertical="center"/>
    </xf>
    <xf numFmtId="227" fontId="141" fillId="114" borderId="0" applyNumberFormat="0" applyBorder="0" applyAlignment="0" applyProtection="0">
      <alignment vertical="center"/>
    </xf>
    <xf numFmtId="227" fontId="141" fillId="114" borderId="0" applyNumberFormat="0" applyBorder="0" applyAlignment="0" applyProtection="0">
      <alignment vertical="center"/>
    </xf>
    <xf numFmtId="227" fontId="141" fillId="114" borderId="0" applyNumberFormat="0" applyBorder="0" applyAlignment="0" applyProtection="0">
      <alignment vertical="center"/>
    </xf>
    <xf numFmtId="227" fontId="141" fillId="135" borderId="0" applyNumberFormat="0" applyBorder="0" applyAlignment="0" applyProtection="0">
      <alignment vertical="center"/>
    </xf>
    <xf numFmtId="227" fontId="141" fillId="135" borderId="0" applyNumberFormat="0" applyBorder="0" applyAlignment="0" applyProtection="0">
      <alignment vertical="center"/>
    </xf>
    <xf numFmtId="227" fontId="149" fillId="87" borderId="0" applyNumberFormat="0" applyBorder="0" applyAlignment="0" applyProtection="0">
      <alignment vertical="center"/>
    </xf>
    <xf numFmtId="227" fontId="149" fillId="87" borderId="0" applyNumberFormat="0" applyBorder="0" applyAlignment="0" applyProtection="0">
      <alignment vertical="center"/>
    </xf>
    <xf numFmtId="227" fontId="141" fillId="87" borderId="0" applyNumberFormat="0" applyBorder="0" applyAlignment="0" applyProtection="0">
      <alignment vertical="center"/>
    </xf>
    <xf numFmtId="227" fontId="141" fillId="87" borderId="0" applyNumberFormat="0" applyBorder="0" applyAlignment="0" applyProtection="0">
      <alignment vertical="center"/>
    </xf>
    <xf numFmtId="227" fontId="149" fillId="135" borderId="0" applyNumberFormat="0" applyBorder="0" applyAlignment="0" applyProtection="0">
      <alignment vertical="center"/>
    </xf>
    <xf numFmtId="227" fontId="141" fillId="87" borderId="0" applyNumberFormat="0" applyBorder="0" applyAlignment="0" applyProtection="0">
      <alignment vertical="center"/>
    </xf>
    <xf numFmtId="227" fontId="141" fillId="87" borderId="0" applyNumberFormat="0" applyBorder="0" applyAlignment="0" applyProtection="0">
      <alignment vertical="center"/>
    </xf>
    <xf numFmtId="227" fontId="149" fillId="87" borderId="0" applyNumberFormat="0" applyBorder="0" applyAlignment="0" applyProtection="0">
      <alignment vertical="center"/>
    </xf>
    <xf numFmtId="227" fontId="141" fillId="87" borderId="0" applyNumberFormat="0" applyBorder="0" applyAlignment="0" applyProtection="0">
      <alignment vertical="center"/>
    </xf>
    <xf numFmtId="227" fontId="141" fillId="87" borderId="0" applyNumberFormat="0" applyBorder="0" applyAlignment="0" applyProtection="0">
      <alignment vertical="center"/>
    </xf>
    <xf numFmtId="227" fontId="141" fillId="135" borderId="0" applyNumberFormat="0" applyBorder="0" applyAlignment="0" applyProtection="0">
      <alignment vertical="center"/>
    </xf>
    <xf numFmtId="227" fontId="141" fillId="135" borderId="0" applyNumberFormat="0" applyBorder="0" applyAlignment="0" applyProtection="0">
      <alignment vertical="center"/>
    </xf>
    <xf numFmtId="227" fontId="141" fillId="135" borderId="0" applyNumberFormat="0" applyBorder="0" applyAlignment="0" applyProtection="0">
      <alignment vertical="center"/>
    </xf>
    <xf numFmtId="227" fontId="141" fillId="135" borderId="0" applyNumberFormat="0" applyBorder="0" applyAlignment="0" applyProtection="0">
      <alignment vertical="center"/>
    </xf>
    <xf numFmtId="227" fontId="141" fillId="135" borderId="0" applyNumberFormat="0" applyBorder="0" applyAlignment="0" applyProtection="0">
      <alignment vertical="center"/>
    </xf>
    <xf numFmtId="227" fontId="134" fillId="111" borderId="0" applyNumberFormat="0" applyBorder="0" applyAlignment="0" applyProtection="0">
      <alignment vertical="center"/>
    </xf>
    <xf numFmtId="227" fontId="134" fillId="111" borderId="0" applyNumberFormat="0" applyBorder="0" applyAlignment="0" applyProtection="0">
      <alignment vertical="center"/>
    </xf>
    <xf numFmtId="227" fontId="134" fillId="111" borderId="0" applyNumberFormat="0" applyBorder="0" applyAlignment="0" applyProtection="0">
      <alignment vertical="center"/>
    </xf>
    <xf numFmtId="227" fontId="134" fillId="111" borderId="0" applyNumberFormat="0" applyBorder="0" applyAlignment="0" applyProtection="0">
      <alignment vertical="center"/>
    </xf>
    <xf numFmtId="227" fontId="134" fillId="111" borderId="0" applyNumberFormat="0" applyBorder="0" applyAlignment="0" applyProtection="0">
      <alignment vertical="center"/>
    </xf>
    <xf numFmtId="227" fontId="134" fillId="80" borderId="0" applyNumberFormat="0" applyBorder="0" applyAlignment="0" applyProtection="0">
      <alignment vertical="center"/>
    </xf>
    <xf numFmtId="227" fontId="134" fillId="80" borderId="0" applyNumberFormat="0" applyBorder="0" applyAlignment="0" applyProtection="0">
      <alignment vertical="center"/>
    </xf>
    <xf numFmtId="227" fontId="134" fillId="80" borderId="0" applyNumberFormat="0" applyBorder="0" applyAlignment="0" applyProtection="0">
      <alignment vertical="center"/>
    </xf>
    <xf numFmtId="227" fontId="134" fillId="111" borderId="0" applyNumberFormat="0" applyBorder="0" applyAlignment="0" applyProtection="0">
      <alignment vertical="center"/>
    </xf>
    <xf numFmtId="227" fontId="134" fillId="80" borderId="0" applyNumberFormat="0" applyBorder="0" applyAlignment="0" applyProtection="0">
      <alignment vertical="center"/>
    </xf>
    <xf numFmtId="227" fontId="134" fillId="80" borderId="0" applyNumberFormat="0" applyBorder="0" applyAlignment="0" applyProtection="0">
      <alignment vertical="center"/>
    </xf>
    <xf numFmtId="227" fontId="134" fillId="80" borderId="0" applyNumberFormat="0" applyBorder="0" applyAlignment="0" applyProtection="0">
      <alignment vertical="center"/>
    </xf>
    <xf numFmtId="227" fontId="134" fillId="80" borderId="0" applyNumberFormat="0" applyBorder="0" applyAlignment="0" applyProtection="0">
      <alignment vertical="center"/>
    </xf>
    <xf numFmtId="227" fontId="134" fillId="80" borderId="0" applyNumberFormat="0" applyBorder="0" applyAlignment="0" applyProtection="0">
      <alignment vertical="center"/>
    </xf>
    <xf numFmtId="227" fontId="134" fillId="111" borderId="0" applyNumberFormat="0" applyBorder="0" applyAlignment="0" applyProtection="0">
      <alignment vertical="center"/>
    </xf>
    <xf numFmtId="227" fontId="134" fillId="111" borderId="0" applyNumberFormat="0" applyBorder="0" applyAlignment="0" applyProtection="0">
      <alignment vertical="center"/>
    </xf>
    <xf numFmtId="227" fontId="134" fillId="111" borderId="0" applyNumberFormat="0" applyBorder="0" applyAlignment="0" applyProtection="0">
      <alignment vertical="center"/>
    </xf>
    <xf numFmtId="227" fontId="134" fillId="111" borderId="0" applyNumberFormat="0" applyBorder="0" applyAlignment="0" applyProtection="0">
      <alignment vertical="center"/>
    </xf>
    <xf numFmtId="227" fontId="134" fillId="111" borderId="0" applyNumberFormat="0" applyBorder="0" applyAlignment="0" applyProtection="0">
      <alignment vertical="center"/>
    </xf>
    <xf numFmtId="227" fontId="134" fillId="111" borderId="0" applyNumberFormat="0" applyBorder="0" applyAlignment="0" applyProtection="0">
      <alignment vertical="center"/>
    </xf>
    <xf numFmtId="227" fontId="134" fillId="111" borderId="0" applyNumberFormat="0" applyBorder="0" applyAlignment="0" applyProtection="0">
      <alignment vertical="center"/>
    </xf>
    <xf numFmtId="227" fontId="134" fillId="111" borderId="0" applyNumberFormat="0" applyBorder="0" applyAlignment="0" applyProtection="0">
      <alignment vertical="center"/>
    </xf>
    <xf numFmtId="227" fontId="134" fillId="111" borderId="0" applyNumberFormat="0" applyBorder="0" applyAlignment="0" applyProtection="0">
      <alignment vertical="center"/>
    </xf>
    <xf numFmtId="227" fontId="134" fillId="111" borderId="0" applyNumberFormat="0" applyBorder="0" applyAlignment="0" applyProtection="0">
      <alignment vertical="center"/>
    </xf>
    <xf numFmtId="227" fontId="137" fillId="108" borderId="46" applyNumberFormat="0" applyAlignment="0" applyProtection="0">
      <alignment vertical="center"/>
    </xf>
    <xf numFmtId="227" fontId="137" fillId="100" borderId="46" applyNumberFormat="0" applyAlignment="0" applyProtection="0">
      <alignment vertical="center"/>
    </xf>
    <xf numFmtId="227" fontId="137" fillId="100" borderId="46" applyNumberFormat="0" applyAlignment="0" applyProtection="0">
      <alignment vertical="center"/>
    </xf>
    <xf numFmtId="227" fontId="137" fillId="100" borderId="46" applyNumberFormat="0" applyAlignment="0" applyProtection="0">
      <alignment vertical="center"/>
    </xf>
    <xf numFmtId="227" fontId="137" fillId="100" borderId="46" applyNumberFormat="0" applyAlignment="0" applyProtection="0">
      <alignment vertical="center"/>
    </xf>
    <xf numFmtId="227" fontId="137" fillId="73" borderId="46" applyNumberFormat="0" applyAlignment="0" applyProtection="0">
      <alignment vertical="center"/>
    </xf>
    <xf numFmtId="227" fontId="137" fillId="73" borderId="46" applyNumberFormat="0" applyAlignment="0" applyProtection="0">
      <alignment vertical="center"/>
    </xf>
    <xf numFmtId="227" fontId="137" fillId="66" borderId="46" applyNumberFormat="0" applyAlignment="0" applyProtection="0">
      <alignment vertical="center"/>
    </xf>
    <xf numFmtId="227" fontId="137" fillId="66" borderId="46" applyNumberFormat="0" applyAlignment="0" applyProtection="0">
      <alignment vertical="center"/>
    </xf>
    <xf numFmtId="227" fontId="137" fillId="108" borderId="46" applyNumberFormat="0" applyAlignment="0" applyProtection="0">
      <alignment vertical="center"/>
    </xf>
    <xf numFmtId="227" fontId="137" fillId="66" borderId="46" applyNumberFormat="0" applyAlignment="0" applyProtection="0">
      <alignment vertical="center"/>
    </xf>
    <xf numFmtId="227" fontId="137" fillId="66" borderId="46" applyNumberFormat="0" applyAlignment="0" applyProtection="0">
      <alignment vertical="center"/>
    </xf>
    <xf numFmtId="227" fontId="137" fillId="73" borderId="46" applyNumberFormat="0" applyAlignment="0" applyProtection="0">
      <alignment vertical="center"/>
    </xf>
    <xf numFmtId="227" fontId="137" fillId="66" borderId="46" applyNumberFormat="0" applyAlignment="0" applyProtection="0">
      <alignment vertical="center"/>
    </xf>
    <xf numFmtId="227" fontId="137" fillId="66" borderId="46" applyNumberFormat="0" applyAlignment="0" applyProtection="0">
      <alignment vertical="center"/>
    </xf>
    <xf numFmtId="227" fontId="137" fillId="100" borderId="46" applyNumberFormat="0" applyAlignment="0" applyProtection="0">
      <alignment vertical="center"/>
    </xf>
    <xf numFmtId="227" fontId="137" fillId="100" borderId="46" applyNumberFormat="0" applyAlignment="0" applyProtection="0">
      <alignment vertical="center"/>
    </xf>
    <xf numFmtId="227" fontId="137" fillId="100" borderId="46" applyNumberFormat="0" applyAlignment="0" applyProtection="0">
      <alignment vertical="center"/>
    </xf>
    <xf numFmtId="227" fontId="137" fillId="100" borderId="46" applyNumberFormat="0" applyAlignment="0" applyProtection="0">
      <alignment vertical="center"/>
    </xf>
    <xf numFmtId="227" fontId="137" fillId="100" borderId="46" applyNumberFormat="0" applyAlignment="0" applyProtection="0">
      <alignment vertical="center"/>
    </xf>
    <xf numFmtId="227" fontId="137" fillId="100" borderId="46" applyNumberFormat="0" applyAlignment="0" applyProtection="0">
      <alignment vertical="center"/>
    </xf>
    <xf numFmtId="227" fontId="137" fillId="100" borderId="46" applyNumberFormat="0" applyAlignment="0" applyProtection="0">
      <alignment vertical="center"/>
    </xf>
    <xf numFmtId="227" fontId="137" fillId="100" borderId="46" applyNumberFormat="0" applyAlignment="0" applyProtection="0">
      <alignment vertical="center"/>
    </xf>
    <xf numFmtId="227" fontId="137" fillId="100" borderId="46" applyNumberFormat="0" applyAlignment="0" applyProtection="0">
      <alignment vertical="center"/>
    </xf>
    <xf numFmtId="227" fontId="137" fillId="100" borderId="46" applyNumberFormat="0" applyAlignment="0" applyProtection="0">
      <alignment vertical="center"/>
    </xf>
    <xf numFmtId="227" fontId="145" fillId="102" borderId="41" applyNumberFormat="0" applyAlignment="0" applyProtection="0">
      <alignment vertical="center"/>
    </xf>
    <xf numFmtId="227" fontId="145" fillId="102" borderId="41" applyNumberFormat="0" applyAlignment="0" applyProtection="0">
      <alignment vertical="center"/>
    </xf>
    <xf numFmtId="227" fontId="145" fillId="102" borderId="41" applyNumberFormat="0" applyAlignment="0" applyProtection="0">
      <alignment vertical="center"/>
    </xf>
    <xf numFmtId="227" fontId="145" fillId="102" borderId="41" applyNumberFormat="0" applyAlignment="0" applyProtection="0">
      <alignment vertical="center"/>
    </xf>
    <xf numFmtId="227" fontId="145" fillId="102" borderId="41" applyNumberFormat="0" applyAlignment="0" applyProtection="0">
      <alignment vertical="center"/>
    </xf>
    <xf numFmtId="227" fontId="145" fillId="71" borderId="41" applyNumberFormat="0" applyAlignment="0" applyProtection="0">
      <alignment vertical="center"/>
    </xf>
    <xf numFmtId="227" fontId="145" fillId="71" borderId="41" applyNumberFormat="0" applyAlignment="0" applyProtection="0">
      <alignment vertical="center"/>
    </xf>
    <xf numFmtId="227" fontId="145" fillId="71" borderId="41" applyNumberFormat="0" applyAlignment="0" applyProtection="0">
      <alignment vertical="center"/>
    </xf>
    <xf numFmtId="227" fontId="145" fillId="102" borderId="41" applyNumberFormat="0" applyAlignment="0" applyProtection="0">
      <alignment vertical="center"/>
    </xf>
    <xf numFmtId="227" fontId="145" fillId="71" borderId="41" applyNumberFormat="0" applyAlignment="0" applyProtection="0">
      <alignment vertical="center"/>
    </xf>
    <xf numFmtId="227" fontId="145" fillId="71" borderId="41" applyNumberFormat="0" applyAlignment="0" applyProtection="0">
      <alignment vertical="center"/>
    </xf>
    <xf numFmtId="227" fontId="145" fillId="71" borderId="41" applyNumberFormat="0" applyAlignment="0" applyProtection="0">
      <alignment vertical="center"/>
    </xf>
    <xf numFmtId="227" fontId="145" fillId="71" borderId="41" applyNumberFormat="0" applyAlignment="0" applyProtection="0">
      <alignment vertical="center"/>
    </xf>
    <xf numFmtId="227" fontId="145" fillId="71" borderId="41" applyNumberFormat="0" applyAlignment="0" applyProtection="0">
      <alignment vertical="center"/>
    </xf>
    <xf numFmtId="227" fontId="145" fillId="102" borderId="41" applyNumberFormat="0" applyAlignment="0" applyProtection="0">
      <alignment vertical="center"/>
    </xf>
    <xf numFmtId="227" fontId="145" fillId="102" borderId="41" applyNumberFormat="0" applyAlignment="0" applyProtection="0">
      <alignment vertical="center"/>
    </xf>
    <xf numFmtId="227" fontId="145" fillId="102" borderId="41" applyNumberFormat="0" applyAlignment="0" applyProtection="0">
      <alignment vertical="center"/>
    </xf>
    <xf numFmtId="227" fontId="145" fillId="102" borderId="41" applyNumberFormat="0" applyAlignment="0" applyProtection="0">
      <alignment vertical="center"/>
    </xf>
    <xf numFmtId="227" fontId="145" fillId="102" borderId="41" applyNumberFormat="0" applyAlignment="0" applyProtection="0">
      <alignment vertical="center"/>
    </xf>
    <xf numFmtId="227" fontId="145" fillId="102" borderId="41" applyNumberFormat="0" applyAlignment="0" applyProtection="0">
      <alignment vertical="center"/>
    </xf>
    <xf numFmtId="227" fontId="145" fillId="102" borderId="41" applyNumberFormat="0" applyAlignment="0" applyProtection="0">
      <alignment vertical="center"/>
    </xf>
    <xf numFmtId="227" fontId="145" fillId="102" borderId="41" applyNumberFormat="0" applyAlignment="0" applyProtection="0">
      <alignment vertical="center"/>
    </xf>
    <xf numFmtId="227" fontId="145" fillId="102" borderId="41" applyNumberFormat="0" applyAlignment="0" applyProtection="0">
      <alignment vertical="center"/>
    </xf>
    <xf numFmtId="227" fontId="145" fillId="102" borderId="41" applyNumberFormat="0" applyAlignment="0" applyProtection="0">
      <alignment vertical="center"/>
    </xf>
    <xf numFmtId="227" fontId="149" fillId="114" borderId="0" applyNumberFormat="0" applyBorder="0" applyAlignment="0" applyProtection="0">
      <alignment vertical="center"/>
    </xf>
    <xf numFmtId="227" fontId="149" fillId="135" borderId="0" applyNumberFormat="0" applyBorder="0" applyAlignment="0" applyProtection="0">
      <alignment vertical="center"/>
    </xf>
    <xf numFmtId="227" fontId="149" fillId="131" borderId="0" applyNumberFormat="0" applyBorder="0" applyAlignment="0" applyProtection="0">
      <alignment vertical="center"/>
    </xf>
    <xf numFmtId="227" fontId="149" fillId="113" borderId="0" applyNumberFormat="0" applyBorder="0" applyAlignment="0" applyProtection="0">
      <alignment vertical="center"/>
    </xf>
    <xf numFmtId="227" fontId="149" fillId="132" borderId="0" applyNumberFormat="0" applyBorder="0" applyAlignment="0" applyProtection="0">
      <alignment vertical="center"/>
    </xf>
    <xf numFmtId="227" fontId="149" fillId="118" borderId="0" applyNumberFormat="0" applyBorder="0" applyAlignment="0" applyProtection="0">
      <alignment vertical="center"/>
    </xf>
    <xf numFmtId="227" fontId="93" fillId="104" borderId="42" applyNumberFormat="0" applyFont="0" applyAlignment="0" applyProtection="0">
      <alignment vertical="center"/>
    </xf>
    <xf numFmtId="227" fontId="100" fillId="104" borderId="42" applyNumberFormat="0" applyFont="0" applyAlignment="0" applyProtection="0">
      <alignment vertical="center"/>
    </xf>
    <xf numFmtId="227" fontId="100" fillId="104" borderId="42" applyNumberFormat="0" applyFont="0" applyAlignment="0" applyProtection="0">
      <alignment vertical="center"/>
    </xf>
    <xf numFmtId="227" fontId="100" fillId="104" borderId="42" applyNumberFormat="0" applyFont="0" applyAlignment="0" applyProtection="0">
      <alignment vertical="center"/>
    </xf>
    <xf numFmtId="227" fontId="100" fillId="104" borderId="42" applyNumberFormat="0" applyFont="0" applyAlignment="0" applyProtection="0">
      <alignment vertical="center"/>
    </xf>
    <xf numFmtId="227" fontId="93" fillId="104" borderId="42" applyNumberFormat="0" applyFont="0" applyAlignment="0" applyProtection="0">
      <alignment vertical="center"/>
    </xf>
    <xf numFmtId="227" fontId="216" fillId="0" borderId="0" applyFont="0" applyFill="0" applyBorder="0" applyAlignment="0" applyProtection="0"/>
    <xf numFmtId="227" fontId="100" fillId="104" borderId="42" applyNumberFormat="0" applyFont="0" applyAlignment="0" applyProtection="0">
      <alignment vertical="center"/>
    </xf>
    <xf numFmtId="227" fontId="100" fillId="104" borderId="42" applyNumberFormat="0" applyFont="0" applyAlignment="0" applyProtection="0">
      <alignment vertical="center"/>
    </xf>
    <xf numFmtId="227" fontId="100" fillId="104" borderId="42" applyNumberFormat="0" applyFont="0" applyAlignment="0" applyProtection="0">
      <alignment vertical="center"/>
    </xf>
    <xf numFmtId="227" fontId="100" fillId="104" borderId="42" applyNumberFormat="0" applyFont="0" applyAlignment="0" applyProtection="0">
      <alignment vertical="center"/>
    </xf>
    <xf numFmtId="227" fontId="100" fillId="104" borderId="42" applyNumberFormat="0" applyFont="0" applyAlignment="0" applyProtection="0">
      <alignment vertical="center"/>
    </xf>
    <xf numFmtId="227" fontId="100" fillId="104" borderId="42" applyNumberFormat="0" applyFont="0" applyAlignment="0" applyProtection="0">
      <alignment vertical="center"/>
    </xf>
    <xf numFmtId="227" fontId="100" fillId="104" borderId="42" applyNumberFormat="0" applyFont="0" applyAlignment="0" applyProtection="0">
      <alignment vertical="center"/>
    </xf>
    <xf numFmtId="227" fontId="100" fillId="104" borderId="42" applyNumberFormat="0" applyFont="0" applyAlignment="0" applyProtection="0">
      <alignment vertical="center"/>
    </xf>
    <xf numFmtId="227" fontId="100" fillId="104" borderId="42" applyNumberFormat="0" applyFont="0" applyAlignment="0" applyProtection="0">
      <alignment vertical="center"/>
    </xf>
    <xf numFmtId="227" fontId="100" fillId="104" borderId="42" applyNumberFormat="0" applyFont="0" applyAlignment="0" applyProtection="0">
      <alignment vertical="center"/>
    </xf>
    <xf numFmtId="227" fontId="149" fillId="82" borderId="0" applyNumberFormat="0" applyBorder="0" applyAlignment="0" applyProtection="0">
      <alignment vertical="center"/>
    </xf>
    <xf numFmtId="227" fontId="149" fillId="82" borderId="0" applyNumberFormat="0" applyBorder="0" applyAlignment="0" applyProtection="0">
      <alignment vertical="center"/>
    </xf>
    <xf numFmtId="227" fontId="149" fillId="68" borderId="0" applyNumberFormat="0" applyBorder="0" applyAlignment="0" applyProtection="0">
      <alignment vertical="center"/>
    </xf>
    <xf numFmtId="227" fontId="149" fillId="68" borderId="0" applyNumberFormat="0" applyBorder="0" applyAlignment="0" applyProtection="0">
      <alignment vertical="center"/>
    </xf>
    <xf numFmtId="227" fontId="149" fillId="85" borderId="0" applyNumberFormat="0" applyBorder="0" applyAlignment="0" applyProtection="0">
      <alignment vertical="center"/>
    </xf>
    <xf numFmtId="227" fontId="149" fillId="85" borderId="0" applyNumberFormat="0" applyBorder="0" applyAlignment="0" applyProtection="0">
      <alignment vertical="center"/>
    </xf>
    <xf numFmtId="227" fontId="149" fillId="78" borderId="0" applyNumberFormat="0" applyBorder="0" applyAlignment="0" applyProtection="0">
      <alignment vertical="center"/>
    </xf>
    <xf numFmtId="227" fontId="149" fillId="78" borderId="0" applyNumberFormat="0" applyBorder="0" applyAlignment="0" applyProtection="0">
      <alignment vertical="center"/>
    </xf>
    <xf numFmtId="227" fontId="149" fillId="72" borderId="0" applyNumberFormat="0" applyBorder="0" applyAlignment="0" applyProtection="0">
      <alignment vertical="center"/>
    </xf>
    <xf numFmtId="227" fontId="149" fillId="72" borderId="0" applyNumberFormat="0" applyBorder="0" applyAlignment="0" applyProtection="0">
      <alignment vertical="center"/>
    </xf>
    <xf numFmtId="227" fontId="149" fillId="87" borderId="0" applyNumberFormat="0" applyBorder="0" applyAlignment="0" applyProtection="0">
      <alignment vertical="center"/>
    </xf>
    <xf numFmtId="227" fontId="149" fillId="87" borderId="0" applyNumberFormat="0" applyBorder="0" applyAlignment="0" applyProtection="0">
      <alignment vertical="center"/>
    </xf>
    <xf numFmtId="227" fontId="218" fillId="0" borderId="32" applyNumberFormat="0" applyFill="0" applyProtection="0">
      <alignment horizontal="center"/>
    </xf>
    <xf numFmtId="227" fontId="145" fillId="71" borderId="41" applyNumberFormat="0" applyAlignment="0" applyProtection="0">
      <alignment vertical="center"/>
    </xf>
    <xf numFmtId="227" fontId="145" fillId="71" borderId="41" applyNumberFormat="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207" fillId="0" borderId="52" applyNumberFormat="0" applyFill="0" applyProtection="0">
      <alignment horizontal="center"/>
    </xf>
    <xf numFmtId="227" fontId="205" fillId="0" borderId="28" applyNumberFormat="0" applyFill="0" applyProtection="0">
      <alignment horizontal="center"/>
    </xf>
    <xf numFmtId="227" fontId="126" fillId="0" borderId="28" applyNumberFormat="0" applyFill="0" applyProtection="0">
      <alignment horizontal="right"/>
    </xf>
    <xf numFmtId="229" fontId="135" fillId="0" borderId="28">
      <alignment horizontal="justify" vertical="top" wrapText="1"/>
    </xf>
    <xf numFmtId="227" fontId="145" fillId="71" borderId="41" applyNumberFormat="0" applyAlignment="0" applyProtection="0">
      <alignment vertical="center"/>
    </xf>
    <xf numFmtId="227" fontId="145" fillId="71" borderId="41" applyNumberFormat="0" applyAlignment="0" applyProtection="0">
      <alignment vertical="center"/>
    </xf>
    <xf numFmtId="227" fontId="218" fillId="0" borderId="32" applyNumberFormat="0" applyFill="0" applyProtection="0">
      <alignment horizontal="center"/>
    </xf>
    <xf numFmtId="227" fontId="149" fillId="87" borderId="0" applyNumberFormat="0" applyBorder="0" applyAlignment="0" applyProtection="0">
      <alignment vertical="center"/>
    </xf>
    <xf numFmtId="227" fontId="149" fillId="72" borderId="0" applyNumberFormat="0" applyBorder="0" applyAlignment="0" applyProtection="0">
      <alignment vertical="center"/>
    </xf>
    <xf numFmtId="227" fontId="149" fillId="78" borderId="0" applyNumberFormat="0" applyBorder="0" applyAlignment="0" applyProtection="0">
      <alignment vertical="center"/>
    </xf>
    <xf numFmtId="227" fontId="149" fillId="87" borderId="0" applyNumberFormat="0" applyBorder="0" applyAlignment="0" applyProtection="0">
      <alignment vertical="center"/>
    </xf>
    <xf numFmtId="227" fontId="149" fillId="85" borderId="0" applyNumberFormat="0" applyBorder="0" applyAlignment="0" applyProtection="0">
      <alignment vertical="center"/>
    </xf>
    <xf numFmtId="227" fontId="149" fillId="72" borderId="0" applyNumberFormat="0" applyBorder="0" applyAlignment="0" applyProtection="0">
      <alignment vertical="center"/>
    </xf>
    <xf numFmtId="227" fontId="149" fillId="68" borderId="0" applyNumberFormat="0" applyBorder="0" applyAlignment="0" applyProtection="0">
      <alignment vertical="center"/>
    </xf>
    <xf numFmtId="227" fontId="149" fillId="78" borderId="0" applyNumberFormat="0" applyBorder="0" applyAlignment="0" applyProtection="0">
      <alignment vertical="center"/>
    </xf>
    <xf numFmtId="227" fontId="149" fillId="82" borderId="0" applyNumberFormat="0" applyBorder="0" applyAlignment="0" applyProtection="0">
      <alignment vertical="center"/>
    </xf>
    <xf numFmtId="227" fontId="149" fillId="85" borderId="0" applyNumberFormat="0" applyBorder="0" applyAlignment="0" applyProtection="0">
      <alignment vertical="center"/>
    </xf>
    <xf numFmtId="227" fontId="149" fillId="68" borderId="0" applyNumberFormat="0" applyBorder="0" applyAlignment="0" applyProtection="0">
      <alignment vertical="center"/>
    </xf>
    <xf numFmtId="227" fontId="149" fillId="82"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216" fillId="0" borderId="0" applyFont="0" applyFill="0" applyBorder="0" applyAlignment="0" applyProtection="0"/>
    <xf numFmtId="227" fontId="216" fillId="0" borderId="0" applyFont="0" applyFill="0" applyBorder="0" applyAlignment="0" applyProtection="0"/>
    <xf numFmtId="227" fontId="216" fillId="0" borderId="0" applyFont="0" applyFill="0" applyBorder="0" applyAlignment="0" applyProtection="0"/>
    <xf numFmtId="227" fontId="97" fillId="0" borderId="0"/>
    <xf numFmtId="227" fontId="97" fillId="0" borderId="0"/>
    <xf numFmtId="227" fontId="97" fillId="0" borderId="0"/>
    <xf numFmtId="227" fontId="100" fillId="0" borderId="0">
      <alignment vertical="center"/>
    </xf>
    <xf numFmtId="227" fontId="93" fillId="0" borderId="0"/>
    <xf numFmtId="227" fontId="93" fillId="0" borderId="0">
      <alignment vertical="top"/>
    </xf>
    <xf numFmtId="227" fontId="97" fillId="0" borderId="0">
      <alignment vertical="center"/>
    </xf>
    <xf numFmtId="227" fontId="97" fillId="0" borderId="0">
      <alignment vertical="center"/>
    </xf>
    <xf numFmtId="227" fontId="93" fillId="0" borderId="0"/>
    <xf numFmtId="227" fontId="93" fillId="0" borderId="0">
      <alignment vertical="center"/>
    </xf>
    <xf numFmtId="227" fontId="93" fillId="0" borderId="0">
      <alignment vertical="top"/>
    </xf>
    <xf numFmtId="227" fontId="97" fillId="0" borderId="0">
      <alignment vertical="center"/>
    </xf>
    <xf numFmtId="227" fontId="97" fillId="0" borderId="0">
      <alignment vertical="center"/>
    </xf>
    <xf numFmtId="227" fontId="93" fillId="0" borderId="0">
      <alignment vertical="center"/>
    </xf>
    <xf numFmtId="227" fontId="100" fillId="0" borderId="0"/>
    <xf numFmtId="227" fontId="100" fillId="0" borderId="0">
      <alignment vertical="center"/>
    </xf>
    <xf numFmtId="227" fontId="97" fillId="0" borderId="0"/>
    <xf numFmtId="227" fontId="229" fillId="0" borderId="0">
      <alignment vertical="center"/>
    </xf>
    <xf numFmtId="227" fontId="93" fillId="0" borderId="0">
      <alignment vertical="top"/>
    </xf>
    <xf numFmtId="227" fontId="93" fillId="0" borderId="0">
      <alignment vertical="top"/>
    </xf>
    <xf numFmtId="227" fontId="93" fillId="0" borderId="0">
      <alignment vertical="top"/>
    </xf>
    <xf numFmtId="227" fontId="93" fillId="0" borderId="0" applyNumberFormat="0" applyFill="0" applyBorder="0" applyAlignment="0" applyProtection="0"/>
    <xf numFmtId="227" fontId="93" fillId="0" borderId="0">
      <alignment vertical="top"/>
    </xf>
    <xf numFmtId="227" fontId="93" fillId="0" borderId="0">
      <alignment vertical="top"/>
    </xf>
    <xf numFmtId="227" fontId="93" fillId="0" borderId="0">
      <alignment vertical="top"/>
    </xf>
    <xf numFmtId="227" fontId="97" fillId="0" borderId="0"/>
    <xf numFmtId="227" fontId="97" fillId="0" borderId="0"/>
    <xf numFmtId="227" fontId="93" fillId="0" borderId="0">
      <alignment vertical="center"/>
    </xf>
    <xf numFmtId="227" fontId="93" fillId="0" borderId="0">
      <alignment vertical="center"/>
    </xf>
    <xf numFmtId="227" fontId="97" fillId="0" borderId="0">
      <alignment vertical="center"/>
    </xf>
    <xf numFmtId="227" fontId="97" fillId="0" borderId="0"/>
    <xf numFmtId="227" fontId="138" fillId="73" borderId="39"/>
    <xf numFmtId="227" fontId="138" fillId="95" borderId="39"/>
    <xf numFmtId="10" fontId="138" fillId="75" borderId="39" applyNumberFormat="0" applyBorder="0" applyAlignment="0" applyProtection="0"/>
    <xf numFmtId="227" fontId="201" fillId="0" borderId="39">
      <alignment horizontal="center"/>
    </xf>
    <xf numFmtId="185" fontId="126" fillId="0" borderId="39" applyNumberFormat="0"/>
    <xf numFmtId="227" fontId="98" fillId="52" borderId="0" applyNumberFormat="0" applyBorder="0" applyAlignment="0" applyProtection="0">
      <alignment vertical="center"/>
    </xf>
    <xf numFmtId="227" fontId="149" fillId="77"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216" fillId="0" borderId="0" applyFont="0" applyFill="0" applyBorder="0" applyAlignment="0" applyProtection="0"/>
    <xf numFmtId="227" fontId="100" fillId="80" borderId="0" applyNumberFormat="0" applyBorder="0" applyAlignment="0" applyProtection="0">
      <alignment vertical="center"/>
    </xf>
    <xf numFmtId="227" fontId="98" fillId="45" borderId="0" applyNumberFormat="0" applyBorder="0" applyAlignment="0" applyProtection="0">
      <alignment vertical="center"/>
    </xf>
    <xf numFmtId="227" fontId="140" fillId="70" borderId="0" applyNumberFormat="0" applyBorder="0" applyAlignment="0" applyProtection="0">
      <alignment vertical="center"/>
    </xf>
    <xf numFmtId="234" fontId="126" fillId="0" borderId="0" applyFont="0" applyFill="0" applyBorder="0" applyAlignment="0" applyProtection="0"/>
    <xf numFmtId="227" fontId="97" fillId="59" borderId="0" applyNumberFormat="0" applyBorder="0" applyAlignment="0" applyProtection="0">
      <alignment vertical="center"/>
    </xf>
    <xf numFmtId="227" fontId="216" fillId="0" borderId="0" applyFont="0" applyFill="0" applyBorder="0" applyAlignment="0" applyProtection="0"/>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1" fillId="72" borderId="0" applyNumberFormat="0" applyBorder="0" applyAlignment="0" applyProtection="0">
      <alignment vertical="center"/>
    </xf>
    <xf numFmtId="227" fontId="140" fillId="70" borderId="0" applyNumberFormat="0" applyBorder="0" applyAlignment="0" applyProtection="0">
      <alignment vertical="center"/>
    </xf>
    <xf numFmtId="227" fontId="141" fillId="72" borderId="0" applyNumberFormat="0" applyBorder="0" applyAlignment="0" applyProtection="0">
      <alignment vertical="center"/>
    </xf>
    <xf numFmtId="227" fontId="133" fillId="69" borderId="0" applyNumberFormat="0" applyBorder="0" applyAlignment="0" applyProtection="0">
      <alignment vertical="center"/>
    </xf>
    <xf numFmtId="227" fontId="100" fillId="71" borderId="0" applyNumberFormat="0" applyBorder="0" applyAlignment="0" applyProtection="0">
      <alignment vertical="center"/>
    </xf>
    <xf numFmtId="227" fontId="100" fillId="66" borderId="0" applyNumberFormat="0" applyBorder="0" applyAlignment="0" applyProtection="0">
      <alignment vertical="center"/>
    </xf>
    <xf numFmtId="227" fontId="140" fillId="70" borderId="0" applyNumberFormat="0" applyBorder="0" applyAlignment="0" applyProtection="0">
      <alignment vertical="center"/>
    </xf>
    <xf numFmtId="227" fontId="216" fillId="0" borderId="0" applyFont="0" applyFill="0" applyBorder="0" applyAlignment="0" applyProtection="0"/>
    <xf numFmtId="227" fontId="100" fillId="75" borderId="0" applyNumberFormat="0" applyBorder="0" applyAlignment="0" applyProtection="0">
      <alignment vertical="center"/>
    </xf>
    <xf numFmtId="227" fontId="97" fillId="58" borderId="0" applyNumberFormat="0" applyBorder="0" applyAlignment="0" applyProtection="0">
      <alignment vertical="center"/>
    </xf>
    <xf numFmtId="227" fontId="216" fillId="0" borderId="0" applyFont="0" applyFill="0" applyBorder="0" applyAlignment="0" applyProtection="0"/>
    <xf numFmtId="227" fontId="104" fillId="34" borderId="5" applyNumberFormat="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98" fillId="57" borderId="0" applyNumberFormat="0" applyBorder="0" applyAlignment="0" applyProtection="0">
      <alignment vertical="center"/>
    </xf>
    <xf numFmtId="227" fontId="140" fillId="70" borderId="0" applyNumberFormat="0" applyBorder="0" applyAlignment="0" applyProtection="0">
      <alignment vertical="center"/>
    </xf>
    <xf numFmtId="227" fontId="100" fillId="71" borderId="0" applyNumberFormat="0" applyBorder="0" applyAlignment="0" applyProtection="0">
      <alignment vertical="center"/>
    </xf>
    <xf numFmtId="227" fontId="140" fillId="70" borderId="0" applyNumberFormat="0" applyBorder="0" applyAlignment="0" applyProtection="0">
      <alignment vertical="center"/>
    </xf>
    <xf numFmtId="227" fontId="100" fillId="84" borderId="0" applyNumberFormat="0" applyBorder="0" applyAlignment="0" applyProtection="0">
      <alignment vertical="center"/>
    </xf>
    <xf numFmtId="227" fontId="216" fillId="0" borderId="0" applyFont="0" applyFill="0" applyBorder="0" applyAlignment="0" applyProtection="0"/>
    <xf numFmtId="227" fontId="140" fillId="70" borderId="0" applyNumberFormat="0" applyBorder="0" applyAlignment="0" applyProtection="0">
      <alignment vertical="center"/>
    </xf>
    <xf numFmtId="227" fontId="216" fillId="0" borderId="0" applyFont="0" applyFill="0" applyBorder="0" applyAlignment="0" applyProtection="0"/>
    <xf numFmtId="227" fontId="216" fillId="0" borderId="0" applyFont="0" applyFill="0" applyBorder="0" applyAlignment="0" applyProtection="0"/>
    <xf numFmtId="227" fontId="140" fillId="70" borderId="0" applyNumberFormat="0" applyBorder="0" applyAlignment="0" applyProtection="0">
      <alignment vertical="center"/>
    </xf>
    <xf numFmtId="227" fontId="216" fillId="0" borderId="0" applyFont="0" applyFill="0" applyBorder="0" applyAlignment="0" applyProtection="0"/>
    <xf numFmtId="10" fontId="219" fillId="0" borderId="0" applyFont="0" applyFill="0" applyBorder="0" applyAlignment="0" applyProtection="0"/>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1" fillId="72"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63" fillId="0" borderId="0" applyNumberFormat="0" applyFill="0">
      <alignment horizontal="left" vertical="center"/>
    </xf>
    <xf numFmtId="10" fontId="219" fillId="0" borderId="0" applyFont="0" applyFill="0" applyBorder="0" applyAlignment="0" applyProtection="0"/>
    <xf numFmtId="227" fontId="100" fillId="75" borderId="42" applyNumberFormat="0" applyFont="0" applyAlignment="0" applyProtection="0">
      <alignment vertical="center"/>
    </xf>
    <xf numFmtId="227" fontId="100" fillId="76"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33" fillId="69" borderId="0" applyNumberFormat="0" applyBorder="0" applyAlignment="0" applyProtection="0">
      <alignment vertical="center"/>
    </xf>
    <xf numFmtId="227" fontId="100" fillId="73" borderId="0" applyNumberFormat="0" applyBorder="0" applyAlignment="0" applyProtection="0">
      <alignment vertical="center"/>
    </xf>
    <xf numFmtId="227" fontId="97" fillId="56" borderId="0" applyNumberFormat="0" applyBorder="0" applyAlignment="0" applyProtection="0">
      <alignment vertical="center"/>
    </xf>
    <xf numFmtId="227" fontId="133" fillId="69" borderId="0" applyNumberFormat="0" applyBorder="0" applyAlignment="0" applyProtection="0">
      <alignment vertical="center"/>
    </xf>
    <xf numFmtId="9" fontId="219" fillId="0" borderId="0" applyFont="0" applyFill="0" applyBorder="0" applyAlignment="0" applyProtection="0"/>
    <xf numFmtId="227" fontId="140" fillId="70" borderId="0" applyNumberFormat="0" applyBorder="0" applyAlignment="0" applyProtection="0">
      <alignment vertical="center"/>
    </xf>
    <xf numFmtId="227" fontId="133" fillId="69" borderId="0" applyNumberFormat="0" applyBorder="0" applyAlignment="0" applyProtection="0">
      <alignment vertical="center"/>
    </xf>
    <xf numFmtId="227" fontId="97" fillId="55" borderId="0" applyNumberFormat="0" applyBorder="0" applyAlignment="0" applyProtection="0">
      <alignment vertical="center"/>
    </xf>
    <xf numFmtId="227" fontId="140" fillId="70" borderId="0" applyNumberFormat="0" applyBorder="0" applyAlignment="0" applyProtection="0">
      <alignment vertical="center"/>
    </xf>
    <xf numFmtId="227" fontId="100" fillId="69" borderId="0" applyNumberFormat="0" applyBorder="0" applyAlignment="0" applyProtection="0">
      <alignment vertical="center"/>
    </xf>
    <xf numFmtId="227" fontId="97" fillId="58" borderId="0" applyNumberFormat="0" applyBorder="0" applyAlignment="0" applyProtection="0">
      <alignment vertical="center"/>
    </xf>
    <xf numFmtId="227" fontId="231" fillId="0" borderId="0"/>
    <xf numFmtId="227" fontId="231" fillId="0" borderId="0"/>
    <xf numFmtId="227" fontId="100" fillId="81"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02" fillId="54" borderId="0" applyNumberFormat="0" applyBorder="0" applyAlignment="0" applyProtection="0">
      <alignment vertical="center"/>
    </xf>
    <xf numFmtId="227" fontId="140" fillId="70" borderId="0" applyNumberFormat="0" applyBorder="0" applyAlignment="0" applyProtection="0">
      <alignment vertical="center"/>
    </xf>
    <xf numFmtId="227" fontId="133" fillId="69" borderId="0" applyNumberFormat="0" applyBorder="0" applyAlignment="0" applyProtection="0">
      <alignment vertical="center"/>
    </xf>
    <xf numFmtId="227" fontId="97" fillId="40" borderId="0" applyNumberFormat="0" applyBorder="0" applyAlignment="0" applyProtection="0">
      <alignment vertical="center"/>
    </xf>
    <xf numFmtId="227" fontId="98" fillId="39" borderId="0" applyNumberFormat="0" applyBorder="0" applyAlignment="0" applyProtection="0">
      <alignment vertical="center"/>
    </xf>
    <xf numFmtId="227" fontId="140" fillId="70" borderId="0" applyNumberFormat="0" applyBorder="0" applyAlignment="0" applyProtection="0">
      <alignment vertical="center"/>
    </xf>
    <xf numFmtId="227" fontId="141" fillId="76" borderId="0" applyNumberFormat="0" applyBorder="0" applyAlignment="0" applyProtection="0">
      <alignment vertical="center"/>
    </xf>
    <xf numFmtId="227" fontId="133" fillId="69"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96" fillId="35" borderId="4" applyNumberFormat="0" applyAlignment="0" applyProtection="0">
      <alignment vertical="center"/>
    </xf>
    <xf numFmtId="227" fontId="140" fillId="70" borderId="0" applyNumberFormat="0" applyBorder="0" applyAlignment="0" applyProtection="0">
      <alignment vertical="center"/>
    </xf>
    <xf numFmtId="227" fontId="168" fillId="0" borderId="40">
      <alignment horizontal="left" vertical="center"/>
    </xf>
    <xf numFmtId="227" fontId="140" fillId="70" borderId="0" applyNumberFormat="0" applyBorder="0" applyAlignment="0" applyProtection="0">
      <alignment vertical="center"/>
    </xf>
    <xf numFmtId="227" fontId="133" fillId="69" borderId="0" applyNumberFormat="0" applyBorder="0" applyAlignment="0" applyProtection="0">
      <alignment vertical="center"/>
    </xf>
    <xf numFmtId="227" fontId="100" fillId="71"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199" fontId="177" fillId="96" borderId="0"/>
    <xf numFmtId="227" fontId="98" fillId="64"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00" fillId="71" borderId="0" applyNumberFormat="0" applyBorder="0" applyAlignment="0" applyProtection="0">
      <alignment vertical="center"/>
    </xf>
    <xf numFmtId="227" fontId="133" fillId="69" borderId="0" applyNumberFormat="0" applyBorder="0" applyAlignment="0" applyProtection="0">
      <alignment vertical="center"/>
    </xf>
    <xf numFmtId="227" fontId="97" fillId="40" borderId="0" applyNumberFormat="0" applyBorder="0" applyAlignment="0" applyProtection="0">
      <alignment vertical="center"/>
    </xf>
    <xf numFmtId="227" fontId="97" fillId="40" borderId="0" applyNumberFormat="0" applyBorder="0" applyAlignment="0" applyProtection="0">
      <alignment vertical="center"/>
    </xf>
    <xf numFmtId="227" fontId="231" fillId="0" borderId="0"/>
    <xf numFmtId="227" fontId="231" fillId="0" borderId="0"/>
    <xf numFmtId="227" fontId="108" fillId="37" borderId="0" applyNumberFormat="0" applyBorder="0" applyAlignment="0" applyProtection="0">
      <alignment vertical="center"/>
    </xf>
    <xf numFmtId="227" fontId="140" fillId="70" borderId="0" applyNumberFormat="0" applyBorder="0" applyAlignment="0" applyProtection="0">
      <alignment vertical="center"/>
    </xf>
    <xf numFmtId="227" fontId="149" fillId="89"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1" fillId="87" borderId="0" applyNumberFormat="0" applyBorder="0" applyAlignment="0" applyProtection="0">
      <alignment vertical="center"/>
    </xf>
    <xf numFmtId="227" fontId="140" fillId="70" borderId="0" applyNumberFormat="0" applyBorder="0" applyAlignment="0" applyProtection="0">
      <alignment vertical="center"/>
    </xf>
    <xf numFmtId="227" fontId="98" fillId="57" borderId="0" applyNumberFormat="0" applyBorder="0" applyAlignment="0" applyProtection="0">
      <alignment vertical="center"/>
    </xf>
    <xf numFmtId="227" fontId="104" fillId="34" borderId="5" applyNumberFormat="0" applyAlignment="0" applyProtection="0">
      <alignment vertical="center"/>
    </xf>
    <xf numFmtId="227" fontId="97" fillId="59" borderId="0" applyNumberFormat="0" applyBorder="0" applyAlignment="0" applyProtection="0">
      <alignment vertical="center"/>
    </xf>
    <xf numFmtId="227" fontId="98" fillId="45" borderId="0" applyNumberFormat="0" applyBorder="0" applyAlignment="0" applyProtection="0">
      <alignment vertical="center"/>
    </xf>
    <xf numFmtId="227" fontId="140" fillId="70" borderId="0" applyNumberFormat="0" applyBorder="0" applyAlignment="0" applyProtection="0">
      <alignment vertical="center"/>
    </xf>
    <xf numFmtId="227" fontId="97" fillId="61" borderId="0" applyNumberFormat="0" applyBorder="0" applyAlignment="0" applyProtection="0">
      <alignment vertical="center"/>
    </xf>
    <xf numFmtId="227" fontId="97" fillId="60" borderId="0" applyNumberFormat="0" applyBorder="0" applyAlignment="0" applyProtection="0">
      <alignment vertical="center"/>
    </xf>
    <xf numFmtId="227" fontId="140" fillId="70" borderId="0" applyNumberFormat="0" applyBorder="0" applyAlignment="0" applyProtection="0">
      <alignment vertical="center"/>
    </xf>
    <xf numFmtId="227" fontId="133" fillId="69" borderId="0" applyNumberFormat="0" applyBorder="0" applyAlignment="0" applyProtection="0">
      <alignment vertical="center"/>
    </xf>
    <xf numFmtId="227" fontId="100" fillId="71" borderId="0" applyNumberFormat="0" applyBorder="0" applyAlignment="0" applyProtection="0">
      <alignment vertical="center"/>
    </xf>
    <xf numFmtId="227" fontId="98" fillId="43" borderId="0" applyNumberFormat="0" applyBorder="0" applyAlignment="0" applyProtection="0">
      <alignment vertical="center"/>
    </xf>
    <xf numFmtId="227" fontId="140" fillId="70" borderId="0" applyNumberFormat="0" applyBorder="0" applyAlignment="0" applyProtection="0">
      <alignment vertical="center"/>
    </xf>
    <xf numFmtId="227" fontId="133" fillId="69" borderId="0" applyNumberFormat="0" applyBorder="0" applyAlignment="0" applyProtection="0">
      <alignment vertical="center"/>
    </xf>
    <xf numFmtId="227" fontId="98" fillId="50" borderId="0" applyNumberFormat="0" applyBorder="0" applyAlignment="0" applyProtection="0">
      <alignment vertical="center"/>
    </xf>
    <xf numFmtId="227" fontId="133" fillId="69" borderId="0" applyNumberFormat="0" applyBorder="0" applyAlignment="0" applyProtection="0">
      <alignment vertical="center"/>
    </xf>
    <xf numFmtId="227" fontId="98" fillId="41" borderId="0" applyNumberFormat="0" applyBorder="0" applyAlignment="0" applyProtection="0">
      <alignment vertical="center"/>
    </xf>
    <xf numFmtId="227" fontId="100" fillId="73" borderId="0" applyNumberFormat="0" applyBorder="0" applyAlignment="0" applyProtection="0">
      <alignment vertical="center"/>
    </xf>
    <xf numFmtId="227" fontId="97" fillId="38" borderId="0" applyNumberFormat="0" applyBorder="0" applyAlignment="0" applyProtection="0">
      <alignment vertical="center"/>
    </xf>
    <xf numFmtId="227" fontId="133" fillId="69" borderId="0" applyNumberFormat="0" applyBorder="0" applyAlignment="0" applyProtection="0">
      <alignment vertical="center"/>
    </xf>
    <xf numFmtId="227" fontId="97" fillId="49" borderId="0" applyNumberFormat="0" applyBorder="0" applyAlignment="0" applyProtection="0">
      <alignment vertical="center"/>
    </xf>
    <xf numFmtId="227" fontId="140" fillId="70" borderId="0" applyNumberFormat="0" applyBorder="0" applyAlignment="0" applyProtection="0">
      <alignment vertical="center"/>
    </xf>
    <xf numFmtId="227" fontId="100" fillId="76" borderId="0" applyNumberFormat="0" applyBorder="0" applyAlignment="0" applyProtection="0">
      <alignment vertical="center"/>
    </xf>
    <xf numFmtId="227" fontId="140" fillId="70" borderId="0" applyNumberFormat="0" applyBorder="0" applyAlignment="0" applyProtection="0">
      <alignment vertical="center"/>
    </xf>
    <xf numFmtId="227" fontId="97" fillId="49" borderId="0" applyNumberFormat="0" applyBorder="0" applyAlignment="0" applyProtection="0">
      <alignment vertical="center"/>
    </xf>
    <xf numFmtId="227" fontId="100" fillId="71" borderId="0" applyNumberFormat="0" applyBorder="0" applyAlignment="0" applyProtection="0">
      <alignment vertical="center"/>
    </xf>
    <xf numFmtId="227" fontId="97" fillId="47" borderId="0" applyNumberFormat="0" applyBorder="0" applyAlignment="0" applyProtection="0">
      <alignment vertical="center"/>
    </xf>
    <xf numFmtId="227" fontId="97" fillId="61" borderId="0" applyNumberFormat="0" applyBorder="0" applyAlignment="0" applyProtection="0">
      <alignment vertical="center"/>
    </xf>
    <xf numFmtId="227" fontId="100" fillId="66" borderId="0" applyNumberFormat="0" applyBorder="0" applyAlignment="0" applyProtection="0">
      <alignment vertical="center"/>
    </xf>
    <xf numFmtId="227" fontId="100" fillId="71" borderId="0" applyNumberFormat="0" applyBorder="0" applyAlignment="0" applyProtection="0">
      <alignment vertical="center"/>
    </xf>
    <xf numFmtId="227" fontId="100" fillId="71" borderId="0" applyNumberFormat="0" applyBorder="0" applyAlignment="0" applyProtection="0">
      <alignment vertical="center"/>
    </xf>
    <xf numFmtId="227" fontId="97" fillId="38" borderId="0" applyNumberFormat="0" applyBorder="0" applyAlignment="0" applyProtection="0">
      <alignment vertical="center"/>
    </xf>
    <xf numFmtId="227" fontId="140" fillId="70" borderId="0" applyNumberFormat="0" applyBorder="0" applyAlignment="0" applyProtection="0">
      <alignment vertical="center"/>
    </xf>
    <xf numFmtId="227" fontId="133" fillId="69" borderId="0" applyNumberFormat="0" applyBorder="0" applyAlignment="0" applyProtection="0">
      <alignment vertical="center"/>
    </xf>
    <xf numFmtId="227" fontId="97" fillId="6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1" fillId="72" borderId="0" applyNumberFormat="0" applyBorder="0" applyAlignment="0" applyProtection="0">
      <alignment vertical="center"/>
    </xf>
    <xf numFmtId="227" fontId="100" fillId="84" borderId="0" applyNumberFormat="0" applyBorder="0" applyAlignment="0" applyProtection="0">
      <alignment vertical="center"/>
    </xf>
    <xf numFmtId="227" fontId="100" fillId="71" borderId="0" applyNumberFormat="0" applyBorder="0" applyAlignment="0" applyProtection="0">
      <alignment vertical="center"/>
    </xf>
    <xf numFmtId="227" fontId="108" fillId="37" borderId="0" applyNumberFormat="0" applyBorder="0" applyAlignment="0" applyProtection="0">
      <alignment vertical="center"/>
    </xf>
    <xf numFmtId="227" fontId="133" fillId="69" borderId="0" applyNumberFormat="0" applyBorder="0" applyAlignment="0" applyProtection="0">
      <alignment vertical="center"/>
    </xf>
    <xf numFmtId="227" fontId="108" fillId="37" borderId="0" applyNumberFormat="0" applyBorder="0" applyAlignment="0" applyProtection="0">
      <alignment vertical="center"/>
    </xf>
    <xf numFmtId="227" fontId="141" fillId="71" borderId="0" applyNumberFormat="0" applyBorder="0" applyAlignment="0" applyProtection="0">
      <alignment vertical="center"/>
    </xf>
    <xf numFmtId="227" fontId="100" fillId="71" borderId="0" applyNumberFormat="0" applyBorder="0" applyAlignment="0" applyProtection="0">
      <alignment vertical="center"/>
    </xf>
    <xf numFmtId="227" fontId="133" fillId="69" borderId="0" applyNumberFormat="0" applyBorder="0" applyAlignment="0" applyProtection="0">
      <alignment vertical="center"/>
    </xf>
    <xf numFmtId="227" fontId="97" fillId="59" borderId="0" applyNumberFormat="0" applyBorder="0" applyAlignment="0" applyProtection="0">
      <alignment vertical="center"/>
    </xf>
    <xf numFmtId="227" fontId="97" fillId="0" borderId="0"/>
    <xf numFmtId="227" fontId="97" fillId="40" borderId="0" applyNumberFormat="0" applyBorder="0" applyAlignment="0" applyProtection="0">
      <alignment vertical="center"/>
    </xf>
    <xf numFmtId="227" fontId="98" fillId="43" borderId="0" applyNumberFormat="0" applyBorder="0" applyAlignment="0" applyProtection="0">
      <alignment vertical="center"/>
    </xf>
    <xf numFmtId="227" fontId="97" fillId="59" borderId="0" applyNumberFormat="0" applyBorder="0" applyAlignment="0" applyProtection="0">
      <alignment vertical="center"/>
    </xf>
    <xf numFmtId="227" fontId="133" fillId="69" borderId="0" applyNumberFormat="0" applyBorder="0" applyAlignment="0" applyProtection="0">
      <alignment vertical="center"/>
    </xf>
    <xf numFmtId="227" fontId="140" fillId="70" borderId="0" applyNumberFormat="0" applyBorder="0" applyAlignment="0" applyProtection="0">
      <alignment vertical="center"/>
    </xf>
    <xf numFmtId="227" fontId="98" fillId="43" borderId="0" applyNumberFormat="0" applyBorder="0" applyAlignment="0" applyProtection="0">
      <alignment vertical="center"/>
    </xf>
    <xf numFmtId="227" fontId="140" fillId="70" borderId="0" applyNumberFormat="0" applyBorder="0" applyAlignment="0" applyProtection="0">
      <alignment vertical="center"/>
    </xf>
    <xf numFmtId="227" fontId="100" fillId="80" borderId="0" applyNumberFormat="0" applyBorder="0" applyAlignment="0" applyProtection="0">
      <alignment vertical="center"/>
    </xf>
    <xf numFmtId="227" fontId="140" fillId="70" borderId="0" applyNumberFormat="0" applyBorder="0" applyAlignment="0" applyProtection="0">
      <alignment vertical="center"/>
    </xf>
    <xf numFmtId="227" fontId="100" fillId="71" borderId="0" applyNumberFormat="0" applyBorder="0" applyAlignment="0" applyProtection="0">
      <alignment vertical="center"/>
    </xf>
    <xf numFmtId="227" fontId="100" fillId="80" borderId="0" applyNumberFormat="0" applyBorder="0" applyAlignment="0" applyProtection="0">
      <alignment vertical="center"/>
    </xf>
    <xf numFmtId="227" fontId="140" fillId="70" borderId="0" applyNumberFormat="0" applyBorder="0" applyAlignment="0" applyProtection="0">
      <alignment vertical="center"/>
    </xf>
    <xf numFmtId="227" fontId="133" fillId="69" borderId="0" applyNumberFormat="0" applyBorder="0" applyAlignment="0" applyProtection="0">
      <alignment vertical="center"/>
    </xf>
    <xf numFmtId="227" fontId="140" fillId="70" borderId="0" applyNumberFormat="0" applyBorder="0" applyAlignment="0" applyProtection="0">
      <alignment vertical="center"/>
    </xf>
    <xf numFmtId="227" fontId="108" fillId="37" borderId="0" applyNumberFormat="0" applyBorder="0" applyAlignment="0" applyProtection="0">
      <alignment vertical="center"/>
    </xf>
    <xf numFmtId="227" fontId="111" fillId="53" borderId="0" applyNumberFormat="0" applyBorder="0" applyAlignment="0" applyProtection="0">
      <alignment vertical="center"/>
    </xf>
    <xf numFmtId="227" fontId="140" fillId="70" borderId="0" applyNumberFormat="0" applyBorder="0" applyAlignment="0" applyProtection="0">
      <alignment vertical="center"/>
    </xf>
    <xf numFmtId="227" fontId="133" fillId="69" borderId="0" applyNumberFormat="0" applyBorder="0" applyAlignment="0" applyProtection="0">
      <alignment vertical="center"/>
    </xf>
    <xf numFmtId="227" fontId="140" fillId="70" borderId="0" applyNumberFormat="0" applyBorder="0" applyAlignment="0" applyProtection="0">
      <alignment vertical="center"/>
    </xf>
    <xf numFmtId="227" fontId="98" fillId="52" borderId="0" applyNumberFormat="0" applyBorder="0" applyAlignment="0" applyProtection="0">
      <alignment vertical="center"/>
    </xf>
    <xf numFmtId="227" fontId="97" fillId="49" borderId="0" applyNumberFormat="0" applyBorder="0" applyAlignment="0" applyProtection="0">
      <alignment vertical="center"/>
    </xf>
    <xf numFmtId="227" fontId="97" fillId="49" borderId="0" applyNumberFormat="0" applyBorder="0" applyAlignment="0" applyProtection="0">
      <alignment vertical="center"/>
    </xf>
    <xf numFmtId="227" fontId="97" fillId="49" borderId="0" applyNumberFormat="0" applyBorder="0" applyAlignment="0" applyProtection="0">
      <alignment vertical="center"/>
    </xf>
    <xf numFmtId="227" fontId="133" fillId="69" borderId="0" applyNumberFormat="0" applyBorder="0" applyAlignment="0" applyProtection="0">
      <alignment vertical="center"/>
    </xf>
    <xf numFmtId="227" fontId="97" fillId="59" borderId="0" applyNumberFormat="0" applyBorder="0" applyAlignment="0" applyProtection="0">
      <alignment vertical="center"/>
    </xf>
    <xf numFmtId="227" fontId="97" fillId="59" borderId="0" applyNumberFormat="0" applyBorder="0" applyAlignment="0" applyProtection="0">
      <alignment vertical="center"/>
    </xf>
    <xf numFmtId="227" fontId="97" fillId="38" borderId="0" applyNumberFormat="0" applyBorder="0" applyAlignment="0" applyProtection="0">
      <alignment vertical="center"/>
    </xf>
    <xf numFmtId="227" fontId="100" fillId="80" borderId="0" applyNumberFormat="0" applyBorder="0" applyAlignment="0" applyProtection="0">
      <alignment vertical="center"/>
    </xf>
    <xf numFmtId="227" fontId="97" fillId="51" borderId="0" applyNumberFormat="0" applyBorder="0" applyAlignment="0" applyProtection="0">
      <alignment vertical="center"/>
    </xf>
    <xf numFmtId="227" fontId="100" fillId="71" borderId="0" applyNumberFormat="0" applyBorder="0" applyAlignment="0" applyProtection="0">
      <alignment vertical="center"/>
    </xf>
    <xf numFmtId="227" fontId="97" fillId="51" borderId="0" applyNumberFormat="0" applyBorder="0" applyAlignment="0" applyProtection="0">
      <alignment vertical="center"/>
    </xf>
    <xf numFmtId="227" fontId="97" fillId="51" borderId="0" applyNumberFormat="0" applyBorder="0" applyAlignment="0" applyProtection="0">
      <alignment vertical="center"/>
    </xf>
    <xf numFmtId="227" fontId="100" fillId="80" borderId="0" applyNumberFormat="0" applyBorder="0" applyAlignment="0" applyProtection="0">
      <alignment vertical="center"/>
    </xf>
    <xf numFmtId="227" fontId="100" fillId="71" borderId="0" applyNumberFormat="0" applyBorder="0" applyAlignment="0" applyProtection="0">
      <alignment vertical="center"/>
    </xf>
    <xf numFmtId="227" fontId="97" fillId="55" borderId="0" applyNumberFormat="0" applyBorder="0" applyAlignment="0" applyProtection="0">
      <alignment vertical="center"/>
    </xf>
    <xf numFmtId="227" fontId="140" fillId="70" borderId="0" applyNumberFormat="0" applyBorder="0" applyAlignment="0" applyProtection="0">
      <alignment vertical="center"/>
    </xf>
    <xf numFmtId="227" fontId="97" fillId="55" borderId="0" applyNumberFormat="0" applyBorder="0" applyAlignment="0" applyProtection="0">
      <alignment vertical="center"/>
    </xf>
    <xf numFmtId="227" fontId="97" fillId="55" borderId="0" applyNumberFormat="0" applyBorder="0" applyAlignment="0" applyProtection="0">
      <alignment vertical="center"/>
    </xf>
    <xf numFmtId="227" fontId="97" fillId="42" borderId="0" applyNumberFormat="0" applyBorder="0" applyAlignment="0" applyProtection="0">
      <alignment vertical="center"/>
    </xf>
    <xf numFmtId="227" fontId="97" fillId="42" borderId="0" applyNumberFormat="0" applyBorder="0" applyAlignment="0" applyProtection="0">
      <alignment vertical="center"/>
    </xf>
    <xf numFmtId="227" fontId="97" fillId="42" borderId="0" applyNumberFormat="0" applyBorder="0" applyAlignment="0" applyProtection="0">
      <alignment vertical="center"/>
    </xf>
    <xf numFmtId="227" fontId="100" fillId="76" borderId="0" applyNumberFormat="0" applyBorder="0" applyAlignment="0" applyProtection="0">
      <alignment vertical="center"/>
    </xf>
    <xf numFmtId="227" fontId="100" fillId="66" borderId="0" applyNumberFormat="0" applyBorder="0" applyAlignment="0" applyProtection="0">
      <alignment vertical="center"/>
    </xf>
    <xf numFmtId="227" fontId="100" fillId="76" borderId="0" applyNumberFormat="0" applyBorder="0" applyAlignment="0" applyProtection="0">
      <alignment vertical="center"/>
    </xf>
    <xf numFmtId="227" fontId="100" fillId="66" borderId="0" applyNumberFormat="0" applyBorder="0" applyAlignment="0" applyProtection="0">
      <alignment vertical="center"/>
    </xf>
    <xf numFmtId="227" fontId="100" fillId="66" borderId="0" applyNumberFormat="0" applyBorder="0" applyAlignment="0" applyProtection="0">
      <alignment vertical="center"/>
    </xf>
    <xf numFmtId="227" fontId="100" fillId="66" borderId="0" applyNumberFormat="0" applyBorder="0" applyAlignment="0" applyProtection="0">
      <alignment vertical="center"/>
    </xf>
    <xf numFmtId="227" fontId="140" fillId="70" borderId="0" applyNumberFormat="0" applyBorder="0" applyAlignment="0" applyProtection="0">
      <alignment vertical="center"/>
    </xf>
    <xf numFmtId="227" fontId="97" fillId="49" borderId="0" applyNumberFormat="0" applyBorder="0" applyAlignment="0" applyProtection="0">
      <alignment vertical="center"/>
    </xf>
    <xf numFmtId="227" fontId="100" fillId="83" borderId="0" applyNumberFormat="0" applyBorder="0" applyAlignment="0" applyProtection="0">
      <alignment vertical="center"/>
    </xf>
    <xf numFmtId="227" fontId="97" fillId="49"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97" fillId="49" borderId="0" applyNumberFormat="0" applyBorder="0" applyAlignment="0" applyProtection="0">
      <alignment vertical="center"/>
    </xf>
    <xf numFmtId="227" fontId="98" fillId="43" borderId="0" applyNumberFormat="0" applyBorder="0" applyAlignment="0" applyProtection="0">
      <alignment vertical="center"/>
    </xf>
    <xf numFmtId="227" fontId="140" fillId="70" borderId="0" applyNumberFormat="0" applyBorder="0" applyAlignment="0" applyProtection="0">
      <alignment vertical="center"/>
    </xf>
    <xf numFmtId="227" fontId="98" fillId="43" borderId="0" applyNumberFormat="0" applyBorder="0" applyAlignment="0" applyProtection="0">
      <alignment vertical="center"/>
    </xf>
    <xf numFmtId="227" fontId="100" fillId="66" borderId="0" applyNumberFormat="0" applyBorder="0" applyAlignment="0" applyProtection="0">
      <alignment vertical="center"/>
    </xf>
    <xf numFmtId="227" fontId="140" fillId="70" borderId="0" applyNumberFormat="0" applyBorder="0" applyAlignment="0" applyProtection="0">
      <alignment vertical="center"/>
    </xf>
    <xf numFmtId="227" fontId="100" fillId="66" borderId="0" applyNumberFormat="0" applyBorder="0" applyAlignment="0" applyProtection="0">
      <alignment vertical="center"/>
    </xf>
    <xf numFmtId="227" fontId="100" fillId="66" borderId="0" applyNumberFormat="0" applyBorder="0" applyAlignment="0" applyProtection="0">
      <alignment vertical="center"/>
    </xf>
    <xf numFmtId="227" fontId="100" fillId="66" borderId="0" applyNumberFormat="0" applyBorder="0" applyAlignment="0" applyProtection="0">
      <alignment vertical="center"/>
    </xf>
    <xf numFmtId="227" fontId="100" fillId="66" borderId="0" applyNumberFormat="0" applyBorder="0" applyAlignment="0" applyProtection="0">
      <alignment vertical="center"/>
    </xf>
    <xf numFmtId="227" fontId="100" fillId="66" borderId="0" applyNumberFormat="0" applyBorder="0" applyAlignment="0" applyProtection="0">
      <alignment vertical="center"/>
    </xf>
    <xf numFmtId="227" fontId="100" fillId="66" borderId="0" applyNumberFormat="0" applyBorder="0" applyAlignment="0" applyProtection="0">
      <alignment vertical="center"/>
    </xf>
    <xf numFmtId="227" fontId="100" fillId="66" borderId="0" applyNumberFormat="0" applyBorder="0" applyAlignment="0" applyProtection="0">
      <alignment vertical="center"/>
    </xf>
    <xf numFmtId="227" fontId="133" fillId="69" borderId="0" applyNumberFormat="0" applyBorder="0" applyAlignment="0" applyProtection="0">
      <alignment vertical="center"/>
    </xf>
    <xf numFmtId="227" fontId="100" fillId="66" borderId="0" applyNumberFormat="0" applyBorder="0" applyAlignment="0" applyProtection="0">
      <alignment vertical="center"/>
    </xf>
    <xf numFmtId="227" fontId="140" fillId="70" borderId="0" applyNumberFormat="0" applyBorder="0" applyAlignment="0" applyProtection="0">
      <alignment vertical="center"/>
    </xf>
    <xf numFmtId="227" fontId="149" fillId="68" borderId="0" applyNumberFormat="0" applyBorder="0" applyAlignment="0" applyProtection="0">
      <alignment vertical="center"/>
    </xf>
    <xf numFmtId="227" fontId="100" fillId="71" borderId="0" applyNumberFormat="0" applyBorder="0" applyAlignment="0" applyProtection="0">
      <alignment vertical="center"/>
    </xf>
    <xf numFmtId="227" fontId="100" fillId="71" borderId="0" applyNumberFormat="0" applyBorder="0" applyAlignment="0" applyProtection="0">
      <alignment vertical="center"/>
    </xf>
    <xf numFmtId="227" fontId="140" fillId="70" borderId="0" applyNumberFormat="0" applyBorder="0" applyAlignment="0" applyProtection="0">
      <alignment vertical="center"/>
    </xf>
    <xf numFmtId="227" fontId="133" fillId="69" borderId="0" applyNumberFormat="0" applyBorder="0" applyAlignment="0" applyProtection="0">
      <alignment vertical="center"/>
    </xf>
    <xf numFmtId="227" fontId="97" fillId="59" borderId="0" applyNumberFormat="0" applyBorder="0" applyAlignment="0" applyProtection="0">
      <alignment vertical="center"/>
    </xf>
    <xf numFmtId="227" fontId="100" fillId="70" borderId="0" applyNumberFormat="0" applyBorder="0" applyAlignment="0" applyProtection="0">
      <alignment vertical="center"/>
    </xf>
    <xf numFmtId="227" fontId="97" fillId="59" borderId="0" applyNumberFormat="0" applyBorder="0" applyAlignment="0" applyProtection="0">
      <alignment vertical="center"/>
    </xf>
    <xf numFmtId="227" fontId="100" fillId="71" borderId="0" applyNumberFormat="0" applyBorder="0" applyAlignment="0" applyProtection="0">
      <alignment vertical="center"/>
    </xf>
    <xf numFmtId="227" fontId="100" fillId="71" borderId="0" applyNumberFormat="0" applyBorder="0" applyAlignment="0" applyProtection="0">
      <alignment vertical="center"/>
    </xf>
    <xf numFmtId="227" fontId="100" fillId="71" borderId="0" applyNumberFormat="0" applyBorder="0" applyAlignment="0" applyProtection="0">
      <alignment vertical="center"/>
    </xf>
    <xf numFmtId="227" fontId="100" fillId="71" borderId="0" applyNumberFormat="0" applyBorder="0" applyAlignment="0" applyProtection="0">
      <alignment vertical="center"/>
    </xf>
    <xf numFmtId="227" fontId="100" fillId="71" borderId="0" applyNumberFormat="0" applyBorder="0" applyAlignment="0" applyProtection="0">
      <alignment vertical="center"/>
    </xf>
    <xf numFmtId="227" fontId="100" fillId="71" borderId="0" applyNumberFormat="0" applyBorder="0" applyAlignment="0" applyProtection="0">
      <alignment vertical="center"/>
    </xf>
    <xf numFmtId="227" fontId="100" fillId="73" borderId="0" applyNumberFormat="0" applyBorder="0" applyAlignment="0" applyProtection="0">
      <alignment vertical="center"/>
    </xf>
    <xf numFmtId="227" fontId="100" fillId="75" borderId="0" applyNumberFormat="0" applyBorder="0" applyAlignment="0" applyProtection="0">
      <alignment vertical="center"/>
    </xf>
    <xf numFmtId="227" fontId="100" fillId="73" borderId="0" applyNumberFormat="0" applyBorder="0" applyAlignment="0" applyProtection="0">
      <alignment vertical="center"/>
    </xf>
    <xf numFmtId="227" fontId="100" fillId="75" borderId="0" applyNumberFormat="0" applyBorder="0" applyAlignment="0" applyProtection="0">
      <alignment vertical="center"/>
    </xf>
    <xf numFmtId="227" fontId="100" fillId="75" borderId="0" applyNumberFormat="0" applyBorder="0" applyAlignment="0" applyProtection="0">
      <alignment vertical="center"/>
    </xf>
    <xf numFmtId="227" fontId="97" fillId="38" borderId="0" applyNumberFormat="0" applyBorder="0" applyAlignment="0" applyProtection="0">
      <alignment vertical="center"/>
    </xf>
    <xf numFmtId="227" fontId="97" fillId="38" borderId="0" applyNumberFormat="0" applyBorder="0" applyAlignment="0" applyProtection="0">
      <alignment vertical="center"/>
    </xf>
    <xf numFmtId="227" fontId="140" fillId="70" borderId="0" applyNumberFormat="0" applyBorder="0" applyAlignment="0" applyProtection="0">
      <alignment vertical="center"/>
    </xf>
    <xf numFmtId="227" fontId="97" fillId="38" borderId="0" applyNumberFormat="0" applyBorder="0" applyAlignment="0" applyProtection="0">
      <alignment vertical="center"/>
    </xf>
    <xf numFmtId="227" fontId="140" fillId="70" borderId="0" applyNumberFormat="0" applyBorder="0" applyAlignment="0" applyProtection="0">
      <alignment vertical="center"/>
    </xf>
    <xf numFmtId="227" fontId="100" fillId="84" borderId="0" applyNumberFormat="0" applyBorder="0" applyAlignment="0" applyProtection="0">
      <alignment vertical="center"/>
    </xf>
    <xf numFmtId="227" fontId="97" fillId="38" borderId="0" applyNumberFormat="0" applyBorder="0" applyAlignment="0" applyProtection="0">
      <alignment vertical="center"/>
    </xf>
    <xf numFmtId="227" fontId="97" fillId="38" borderId="0" applyNumberFormat="0" applyBorder="0" applyAlignment="0" applyProtection="0">
      <alignment vertical="center"/>
    </xf>
    <xf numFmtId="227" fontId="100" fillId="75" borderId="0" applyNumberFormat="0" applyBorder="0" applyAlignment="0" applyProtection="0">
      <alignment vertical="center"/>
    </xf>
    <xf numFmtId="227" fontId="100" fillId="75" borderId="0" applyNumberFormat="0" applyBorder="0" applyAlignment="0" applyProtection="0">
      <alignment vertical="center"/>
    </xf>
    <xf numFmtId="227" fontId="140" fillId="70" borderId="0" applyNumberFormat="0" applyBorder="0" applyAlignment="0" applyProtection="0">
      <alignment vertical="center"/>
    </xf>
    <xf numFmtId="227" fontId="100" fillId="75" borderId="0" applyNumberFormat="0" applyBorder="0" applyAlignment="0" applyProtection="0">
      <alignment vertical="center"/>
    </xf>
    <xf numFmtId="227" fontId="100" fillId="75" borderId="0" applyNumberFormat="0" applyBorder="0" applyAlignment="0" applyProtection="0">
      <alignment vertical="center"/>
    </xf>
    <xf numFmtId="227" fontId="140" fillId="70" borderId="0" applyNumberFormat="0" applyBorder="0" applyAlignment="0" applyProtection="0">
      <alignment vertical="center"/>
    </xf>
    <xf numFmtId="227" fontId="100" fillId="75" borderId="0" applyNumberFormat="0" applyBorder="0" applyAlignment="0" applyProtection="0">
      <alignment vertical="center"/>
    </xf>
    <xf numFmtId="227" fontId="100" fillId="75" borderId="0" applyNumberFormat="0" applyBorder="0" applyAlignment="0" applyProtection="0">
      <alignment vertical="center"/>
    </xf>
    <xf numFmtId="227" fontId="140" fillId="70" borderId="0" applyNumberFormat="0" applyBorder="0" applyAlignment="0" applyProtection="0">
      <alignment vertical="center"/>
    </xf>
    <xf numFmtId="227" fontId="100" fillId="75" borderId="0" applyNumberFormat="0" applyBorder="0" applyAlignment="0" applyProtection="0">
      <alignment vertical="center"/>
    </xf>
    <xf numFmtId="227" fontId="140" fillId="70" borderId="0" applyNumberFormat="0" applyBorder="0" applyAlignment="0" applyProtection="0">
      <alignment vertical="center"/>
    </xf>
    <xf numFmtId="227" fontId="100" fillId="75" borderId="0" applyNumberFormat="0" applyBorder="0" applyAlignment="0" applyProtection="0">
      <alignment vertical="center"/>
    </xf>
    <xf numFmtId="227" fontId="140" fillId="70" borderId="0" applyNumberFormat="0" applyBorder="0" applyAlignment="0" applyProtection="0">
      <alignment vertical="center"/>
    </xf>
    <xf numFmtId="227" fontId="141" fillId="80" borderId="0" applyNumberFormat="0" applyBorder="0" applyAlignment="0" applyProtection="0">
      <alignment vertical="center"/>
    </xf>
    <xf numFmtId="227" fontId="100" fillId="75" borderId="0" applyNumberFormat="0" applyBorder="0" applyAlignment="0" applyProtection="0">
      <alignment vertical="center"/>
    </xf>
    <xf numFmtId="227" fontId="100" fillId="75" borderId="0" applyNumberFormat="0" applyBorder="0" applyAlignment="0" applyProtection="0">
      <alignment vertical="center"/>
    </xf>
    <xf numFmtId="227" fontId="100" fillId="84" borderId="0" applyNumberFormat="0" applyBorder="0" applyAlignment="0" applyProtection="0">
      <alignment vertical="center"/>
    </xf>
    <xf numFmtId="227" fontId="100" fillId="66" borderId="0" applyNumberFormat="0" applyBorder="0" applyAlignment="0" applyProtection="0">
      <alignment vertical="center"/>
    </xf>
    <xf numFmtId="227" fontId="100" fillId="84" borderId="0" applyNumberFormat="0" applyBorder="0" applyAlignment="0" applyProtection="0">
      <alignment vertical="center"/>
    </xf>
    <xf numFmtId="227" fontId="100" fillId="66" borderId="0" applyNumberFormat="0" applyBorder="0" applyAlignment="0" applyProtection="0">
      <alignment vertical="center"/>
    </xf>
    <xf numFmtId="227" fontId="100" fillId="66" borderId="0" applyNumberFormat="0" applyBorder="0" applyAlignment="0" applyProtection="0">
      <alignment vertical="center"/>
    </xf>
    <xf numFmtId="227" fontId="100" fillId="66" borderId="0" applyNumberFormat="0" applyBorder="0" applyAlignment="0" applyProtection="0">
      <alignment vertical="center"/>
    </xf>
    <xf numFmtId="227" fontId="97" fillId="51" borderId="0" applyNumberFormat="0" applyBorder="0" applyAlignment="0" applyProtection="0">
      <alignment vertical="center"/>
    </xf>
    <xf numFmtId="227" fontId="97" fillId="51" borderId="0" applyNumberFormat="0" applyBorder="0" applyAlignment="0" applyProtection="0">
      <alignment vertical="center"/>
    </xf>
    <xf numFmtId="227" fontId="100" fillId="86" borderId="0" applyNumberFormat="0" applyBorder="0" applyAlignment="0" applyProtection="0">
      <alignment vertical="center"/>
    </xf>
    <xf numFmtId="227" fontId="97" fillId="51" borderId="0" applyNumberFormat="0" applyBorder="0" applyAlignment="0" applyProtection="0">
      <alignment vertical="center"/>
    </xf>
    <xf numFmtId="227" fontId="100" fillId="81" borderId="0" applyNumberFormat="0" applyBorder="0" applyAlignment="0" applyProtection="0">
      <alignment vertical="center"/>
    </xf>
    <xf numFmtId="227" fontId="97" fillId="51" borderId="0" applyNumberFormat="0" applyBorder="0" applyAlignment="0" applyProtection="0">
      <alignment vertical="center"/>
    </xf>
    <xf numFmtId="227" fontId="97" fillId="51" borderId="0" applyNumberFormat="0" applyBorder="0" applyAlignment="0" applyProtection="0">
      <alignment vertical="center"/>
    </xf>
    <xf numFmtId="227" fontId="100" fillId="66" borderId="0" applyNumberFormat="0" applyBorder="0" applyAlignment="0" applyProtection="0">
      <alignment vertical="center"/>
    </xf>
    <xf numFmtId="227" fontId="100" fillId="66" borderId="0" applyNumberFormat="0" applyBorder="0" applyAlignment="0" applyProtection="0">
      <alignment vertical="center"/>
    </xf>
    <xf numFmtId="227" fontId="100" fillId="66" borderId="0" applyNumberFormat="0" applyBorder="0" applyAlignment="0" applyProtection="0">
      <alignment vertical="center"/>
    </xf>
    <xf numFmtId="227" fontId="100" fillId="66" borderId="0" applyNumberFormat="0" applyBorder="0" applyAlignment="0" applyProtection="0">
      <alignment vertical="center"/>
    </xf>
    <xf numFmtId="227" fontId="100" fillId="66" borderId="0" applyNumberFormat="0" applyBorder="0" applyAlignment="0" applyProtection="0">
      <alignment vertical="center"/>
    </xf>
    <xf numFmtId="227" fontId="100" fillId="66" borderId="0" applyNumberFormat="0" applyBorder="0" applyAlignment="0" applyProtection="0">
      <alignment vertical="center"/>
    </xf>
    <xf numFmtId="227" fontId="100" fillId="66" borderId="0" applyNumberFormat="0" applyBorder="0" applyAlignment="0" applyProtection="0">
      <alignment vertical="center"/>
    </xf>
    <xf numFmtId="227" fontId="100" fillId="66" borderId="0" applyNumberFormat="0" applyBorder="0" applyAlignment="0" applyProtection="0">
      <alignment vertical="center"/>
    </xf>
    <xf numFmtId="227" fontId="100" fillId="66" borderId="0" applyNumberFormat="0" applyBorder="0" applyAlignment="0" applyProtection="0">
      <alignment vertical="center"/>
    </xf>
    <xf numFmtId="227" fontId="100" fillId="71" borderId="0" applyNumberFormat="0" applyBorder="0" applyAlignment="0" applyProtection="0">
      <alignment vertical="center"/>
    </xf>
    <xf numFmtId="227" fontId="100" fillId="81" borderId="0" applyNumberFormat="0" applyBorder="0" applyAlignment="0" applyProtection="0">
      <alignment vertical="center"/>
    </xf>
    <xf numFmtId="227" fontId="100" fillId="71" borderId="0" applyNumberFormat="0" applyBorder="0" applyAlignment="0" applyProtection="0">
      <alignment vertical="center"/>
    </xf>
    <xf numFmtId="227" fontId="100" fillId="81" borderId="0" applyNumberFormat="0" applyBorder="0" applyAlignment="0" applyProtection="0">
      <alignment vertical="center"/>
    </xf>
    <xf numFmtId="227" fontId="100" fillId="81" borderId="0" applyNumberFormat="0" applyBorder="0" applyAlignment="0" applyProtection="0">
      <alignment vertical="center"/>
    </xf>
    <xf numFmtId="227" fontId="100" fillId="81" borderId="0" applyNumberFormat="0" applyBorder="0" applyAlignment="0" applyProtection="0">
      <alignment vertical="center"/>
    </xf>
    <xf numFmtId="227" fontId="97" fillId="55" borderId="0" applyNumberFormat="0" applyBorder="0" applyAlignment="0" applyProtection="0">
      <alignment vertical="center"/>
    </xf>
    <xf numFmtId="227" fontId="100" fillId="84" borderId="0" applyNumberFormat="0" applyBorder="0" applyAlignment="0" applyProtection="0">
      <alignment vertical="center"/>
    </xf>
    <xf numFmtId="227" fontId="100" fillId="71" borderId="0" applyNumberFormat="0" applyBorder="0" applyAlignment="0" applyProtection="0">
      <alignment vertical="center"/>
    </xf>
    <xf numFmtId="227" fontId="97" fillId="55" borderId="0" applyNumberFormat="0" applyBorder="0" applyAlignment="0" applyProtection="0">
      <alignment vertical="center"/>
    </xf>
    <xf numFmtId="227" fontId="100" fillId="73" borderId="0" applyNumberFormat="0" applyBorder="0" applyAlignment="0" applyProtection="0">
      <alignment vertical="center"/>
    </xf>
    <xf numFmtId="227" fontId="97" fillId="55" borderId="0" applyNumberFormat="0" applyBorder="0" applyAlignment="0" applyProtection="0">
      <alignment vertical="center"/>
    </xf>
    <xf numFmtId="227" fontId="97" fillId="55"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00" fillId="80" borderId="0" applyNumberFormat="0" applyBorder="0" applyAlignment="0" applyProtection="0">
      <alignment vertical="center"/>
    </xf>
    <xf numFmtId="227" fontId="100" fillId="81" borderId="0" applyNumberFormat="0" applyBorder="0" applyAlignment="0" applyProtection="0">
      <alignment vertical="center"/>
    </xf>
    <xf numFmtId="227" fontId="100" fillId="81" borderId="0" applyNumberFormat="0" applyBorder="0" applyAlignment="0" applyProtection="0">
      <alignment vertical="center"/>
    </xf>
    <xf numFmtId="227" fontId="100" fillId="81" borderId="0" applyNumberFormat="0" applyBorder="0" applyAlignment="0" applyProtection="0">
      <alignment vertical="center"/>
    </xf>
    <xf numFmtId="227" fontId="100" fillId="81" borderId="0" applyNumberFormat="0" applyBorder="0" applyAlignment="0" applyProtection="0">
      <alignment vertical="center"/>
    </xf>
    <xf numFmtId="227" fontId="100" fillId="81" borderId="0" applyNumberFormat="0" applyBorder="0" applyAlignment="0" applyProtection="0">
      <alignment vertical="center"/>
    </xf>
    <xf numFmtId="227" fontId="100" fillId="81" borderId="0" applyNumberFormat="0" applyBorder="0" applyAlignment="0" applyProtection="0">
      <alignment vertical="center"/>
    </xf>
    <xf numFmtId="227" fontId="100" fillId="81" borderId="0" applyNumberFormat="0" applyBorder="0" applyAlignment="0" applyProtection="0">
      <alignment vertical="center"/>
    </xf>
    <xf numFmtId="227" fontId="100" fillId="81" borderId="0" applyNumberFormat="0" applyBorder="0" applyAlignment="0" applyProtection="0">
      <alignment vertical="center"/>
    </xf>
    <xf numFmtId="227" fontId="100" fillId="81" borderId="0" applyNumberFormat="0" applyBorder="0" applyAlignment="0" applyProtection="0">
      <alignment vertical="center"/>
    </xf>
    <xf numFmtId="227" fontId="100" fillId="71" borderId="0" applyNumberFormat="0" applyBorder="0" applyAlignment="0" applyProtection="0">
      <alignment vertical="center"/>
    </xf>
    <xf numFmtId="227" fontId="100" fillId="71" borderId="0" applyNumberFormat="0" applyBorder="0" applyAlignment="0" applyProtection="0">
      <alignment vertical="center"/>
    </xf>
    <xf numFmtId="227" fontId="133" fillId="69" borderId="0" applyNumberFormat="0" applyBorder="0" applyAlignment="0" applyProtection="0">
      <alignment vertical="center"/>
    </xf>
    <xf numFmtId="227" fontId="100" fillId="71" borderId="0" applyNumberFormat="0" applyBorder="0" applyAlignment="0" applyProtection="0">
      <alignment vertical="center"/>
    </xf>
    <xf numFmtId="227" fontId="97" fillId="42" borderId="0" applyNumberFormat="0" applyBorder="0" applyAlignment="0" applyProtection="0">
      <alignment vertical="center"/>
    </xf>
    <xf numFmtId="227" fontId="97" fillId="42" borderId="0" applyNumberFormat="0" applyBorder="0" applyAlignment="0" applyProtection="0">
      <alignment vertical="center"/>
    </xf>
    <xf numFmtId="227" fontId="97" fillId="42" borderId="0" applyNumberFormat="0" applyBorder="0" applyAlignment="0" applyProtection="0">
      <alignment vertical="center"/>
    </xf>
    <xf numFmtId="227" fontId="140" fillId="70" borderId="0" applyNumberFormat="0" applyBorder="0" applyAlignment="0" applyProtection="0">
      <alignment vertical="center"/>
    </xf>
    <xf numFmtId="227" fontId="97" fillId="42" borderId="0" applyNumberFormat="0" applyBorder="0" applyAlignment="0" applyProtection="0">
      <alignment vertical="center"/>
    </xf>
    <xf numFmtId="227" fontId="97" fillId="42" borderId="0" applyNumberFormat="0" applyBorder="0" applyAlignment="0" applyProtection="0">
      <alignment vertical="center"/>
    </xf>
    <xf numFmtId="227" fontId="100" fillId="71" borderId="0" applyNumberFormat="0" applyBorder="0" applyAlignment="0" applyProtection="0">
      <alignment vertical="center"/>
    </xf>
    <xf numFmtId="227" fontId="100" fillId="71" borderId="0" applyNumberFormat="0" applyBorder="0" applyAlignment="0" applyProtection="0">
      <alignment vertical="center"/>
    </xf>
    <xf numFmtId="227" fontId="140" fillId="70" borderId="0" applyNumberFormat="0" applyBorder="0" applyAlignment="0" applyProtection="0">
      <alignment vertical="center"/>
    </xf>
    <xf numFmtId="227" fontId="100" fillId="71" borderId="0" applyNumberFormat="0" applyBorder="0" applyAlignment="0" applyProtection="0">
      <alignment vertical="center"/>
    </xf>
    <xf numFmtId="227" fontId="100" fillId="71" borderId="0" applyNumberFormat="0" applyBorder="0" applyAlignment="0" applyProtection="0">
      <alignment vertical="center"/>
    </xf>
    <xf numFmtId="227" fontId="100" fillId="71" borderId="0" applyNumberFormat="0" applyBorder="0" applyAlignment="0" applyProtection="0">
      <alignment vertical="center"/>
    </xf>
    <xf numFmtId="227" fontId="100" fillId="71" borderId="0" applyNumberFormat="0" applyBorder="0" applyAlignment="0" applyProtection="0">
      <alignment vertical="center"/>
    </xf>
    <xf numFmtId="227" fontId="100" fillId="71" borderId="0" applyNumberFormat="0" applyBorder="0" applyAlignment="0" applyProtection="0">
      <alignment vertical="center"/>
    </xf>
    <xf numFmtId="224" fontId="219" fillId="0" borderId="0" applyFont="0" applyFill="0" applyBorder="0" applyAlignment="0" applyProtection="0"/>
    <xf numFmtId="227" fontId="100" fillId="81" borderId="0" applyNumberFormat="0" applyBorder="0" applyAlignment="0" applyProtection="0">
      <alignment vertical="center"/>
    </xf>
    <xf numFmtId="227" fontId="100" fillId="71" borderId="0" applyNumberFormat="0" applyBorder="0" applyAlignment="0" applyProtection="0">
      <alignment vertical="center"/>
    </xf>
    <xf numFmtId="227" fontId="100" fillId="66" borderId="0" applyNumberFormat="0" applyBorder="0" applyAlignment="0" applyProtection="0">
      <alignment vertical="center"/>
    </xf>
    <xf numFmtId="227" fontId="100" fillId="75" borderId="0" applyNumberFormat="0" applyBorder="0" applyAlignment="0" applyProtection="0">
      <alignment vertical="center"/>
    </xf>
    <xf numFmtId="227" fontId="141" fillId="73" borderId="0" applyNumberFormat="0" applyBorder="0" applyAlignment="0" applyProtection="0">
      <alignment vertical="center"/>
    </xf>
    <xf numFmtId="227" fontId="100" fillId="83" borderId="0" applyNumberFormat="0" applyBorder="0" applyAlignment="0" applyProtection="0">
      <alignment vertical="center"/>
    </xf>
    <xf numFmtId="227" fontId="100" fillId="69" borderId="0" applyNumberFormat="0" applyBorder="0" applyAlignment="0" applyProtection="0">
      <alignment vertical="center"/>
    </xf>
    <xf numFmtId="227" fontId="141" fillId="76" borderId="0" applyNumberFormat="0" applyBorder="0" applyAlignment="0" applyProtection="0">
      <alignment vertical="center"/>
    </xf>
    <xf numFmtId="227" fontId="100" fillId="73" borderId="0" applyNumberFormat="0" applyBorder="0" applyAlignment="0" applyProtection="0">
      <alignment vertical="center"/>
    </xf>
    <xf numFmtId="227" fontId="140" fillId="70" borderId="0" applyNumberFormat="0" applyBorder="0" applyAlignment="0" applyProtection="0">
      <alignment vertical="center"/>
    </xf>
    <xf numFmtId="227" fontId="100" fillId="73" borderId="0" applyNumberFormat="0" applyBorder="0" applyAlignment="0" applyProtection="0">
      <alignment vertical="center"/>
    </xf>
    <xf numFmtId="227" fontId="100" fillId="73" borderId="0" applyNumberFormat="0" applyBorder="0" applyAlignment="0" applyProtection="0">
      <alignment vertical="center"/>
    </xf>
    <xf numFmtId="227" fontId="100" fillId="73" borderId="0" applyNumberFormat="0" applyBorder="0" applyAlignment="0" applyProtection="0">
      <alignment vertical="center"/>
    </xf>
    <xf numFmtId="227" fontId="97" fillId="56" borderId="0" applyNumberFormat="0" applyBorder="0" applyAlignment="0" applyProtection="0">
      <alignment vertical="center"/>
    </xf>
    <xf numFmtId="227" fontId="140" fillId="70" borderId="0" applyNumberFormat="0" applyBorder="0" applyAlignment="0" applyProtection="0">
      <alignment vertical="center"/>
    </xf>
    <xf numFmtId="227" fontId="97" fillId="56"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97" fillId="56" borderId="0" applyNumberFormat="0" applyBorder="0" applyAlignment="0" applyProtection="0">
      <alignment vertical="center"/>
    </xf>
    <xf numFmtId="227" fontId="97" fillId="56" borderId="0" applyNumberFormat="0" applyBorder="0" applyAlignment="0" applyProtection="0">
      <alignment vertical="center"/>
    </xf>
    <xf numFmtId="227" fontId="100" fillId="84" borderId="0" applyNumberFormat="0" applyBorder="0" applyAlignment="0" applyProtection="0">
      <alignment vertical="center"/>
    </xf>
    <xf numFmtId="227" fontId="97" fillId="56" borderId="0" applyNumberFormat="0" applyBorder="0" applyAlignment="0" applyProtection="0">
      <alignment vertical="center"/>
    </xf>
    <xf numFmtId="227" fontId="97" fillId="56" borderId="0" applyNumberFormat="0" applyBorder="0" applyAlignment="0" applyProtection="0">
      <alignment vertical="center"/>
    </xf>
    <xf numFmtId="227" fontId="100" fillId="71" borderId="0" applyNumberFormat="0" applyBorder="0" applyAlignment="0" applyProtection="0">
      <alignment vertical="center"/>
    </xf>
    <xf numFmtId="227" fontId="140" fillId="70" borderId="0" applyNumberFormat="0" applyBorder="0" applyAlignment="0" applyProtection="0">
      <alignment vertical="center"/>
    </xf>
    <xf numFmtId="227" fontId="97" fillId="56" borderId="0" applyNumberFormat="0" applyBorder="0" applyAlignment="0" applyProtection="0">
      <alignment vertical="center"/>
    </xf>
    <xf numFmtId="227" fontId="100" fillId="73" borderId="0" applyNumberFormat="0" applyBorder="0" applyAlignment="0" applyProtection="0">
      <alignment vertical="center"/>
    </xf>
    <xf numFmtId="227" fontId="100" fillId="73" borderId="0" applyNumberFormat="0" applyBorder="0" applyAlignment="0" applyProtection="0">
      <alignment vertical="center"/>
    </xf>
    <xf numFmtId="227" fontId="100" fillId="73" borderId="0" applyNumberFormat="0" applyBorder="0" applyAlignment="0" applyProtection="0">
      <alignment vertical="center"/>
    </xf>
    <xf numFmtId="227" fontId="100" fillId="73" borderId="0" applyNumberFormat="0" applyBorder="0" applyAlignment="0" applyProtection="0">
      <alignment vertical="center"/>
    </xf>
    <xf numFmtId="227" fontId="100" fillId="73" borderId="0" applyNumberFormat="0" applyBorder="0" applyAlignment="0" applyProtection="0">
      <alignment vertical="center"/>
    </xf>
    <xf numFmtId="227" fontId="100" fillId="73" borderId="0" applyNumberFormat="0" applyBorder="0" applyAlignment="0" applyProtection="0">
      <alignment vertical="center"/>
    </xf>
    <xf numFmtId="227" fontId="100" fillId="73" borderId="0" applyNumberFormat="0" applyBorder="0" applyAlignment="0" applyProtection="0">
      <alignment vertical="center"/>
    </xf>
    <xf numFmtId="227" fontId="100" fillId="73" borderId="0" applyNumberFormat="0" applyBorder="0" applyAlignment="0" applyProtection="0">
      <alignment vertical="center"/>
    </xf>
    <xf numFmtId="227" fontId="100" fillId="73" borderId="0" applyNumberFormat="0" applyBorder="0" applyAlignment="0" applyProtection="0">
      <alignment vertical="center"/>
    </xf>
    <xf numFmtId="227" fontId="140" fillId="70" borderId="0" applyNumberFormat="0" applyBorder="0" applyAlignment="0" applyProtection="0">
      <alignment vertical="center"/>
    </xf>
    <xf numFmtId="227" fontId="141" fillId="80" borderId="0" applyNumberFormat="0" applyBorder="0" applyAlignment="0" applyProtection="0">
      <alignment vertical="center"/>
    </xf>
    <xf numFmtId="227" fontId="100" fillId="76" borderId="0" applyNumberFormat="0" applyBorder="0" applyAlignment="0" applyProtection="0">
      <alignment vertical="center"/>
    </xf>
    <xf numFmtId="227" fontId="100" fillId="76" borderId="0" applyNumberFormat="0" applyBorder="0" applyAlignment="0" applyProtection="0">
      <alignment vertical="center"/>
    </xf>
    <xf numFmtId="227" fontId="97" fillId="61" borderId="0" applyNumberFormat="0" applyBorder="0" applyAlignment="0" applyProtection="0">
      <alignment vertical="center"/>
    </xf>
    <xf numFmtId="227" fontId="140" fillId="70" borderId="0" applyNumberFormat="0" applyBorder="0" applyAlignment="0" applyProtection="0">
      <alignment vertical="center"/>
    </xf>
    <xf numFmtId="227" fontId="97" fillId="61" borderId="0" applyNumberFormat="0" applyBorder="0" applyAlignment="0" applyProtection="0">
      <alignment vertical="center"/>
    </xf>
    <xf numFmtId="227" fontId="140" fillId="70" borderId="0" applyNumberFormat="0" applyBorder="0" applyAlignment="0" applyProtection="0">
      <alignment vertical="center"/>
    </xf>
    <xf numFmtId="227" fontId="97" fillId="61" borderId="0" applyNumberFormat="0" applyBorder="0" applyAlignment="0" applyProtection="0">
      <alignment vertical="center"/>
    </xf>
    <xf numFmtId="227" fontId="140" fillId="70" borderId="0" applyNumberFormat="0" applyBorder="0" applyAlignment="0" applyProtection="0">
      <alignment vertical="center"/>
    </xf>
    <xf numFmtId="227" fontId="100" fillId="76" borderId="0" applyNumberFormat="0" applyBorder="0" applyAlignment="0" applyProtection="0">
      <alignment vertical="center"/>
    </xf>
    <xf numFmtId="227" fontId="97" fillId="61" borderId="0" applyNumberFormat="0" applyBorder="0" applyAlignment="0" applyProtection="0">
      <alignment vertical="center"/>
    </xf>
    <xf numFmtId="227" fontId="97" fillId="61" borderId="0" applyNumberFormat="0" applyBorder="0" applyAlignment="0" applyProtection="0">
      <alignment vertical="center"/>
    </xf>
    <xf numFmtId="227" fontId="140" fillId="70" borderId="0" applyNumberFormat="0" applyBorder="0" applyAlignment="0" applyProtection="0">
      <alignment vertical="center"/>
    </xf>
    <xf numFmtId="227" fontId="100" fillId="71" borderId="0" applyNumberFormat="0" applyBorder="0" applyAlignment="0" applyProtection="0">
      <alignment vertical="center"/>
    </xf>
    <xf numFmtId="227" fontId="100" fillId="71" borderId="0" applyNumberFormat="0" applyBorder="0" applyAlignment="0" applyProtection="0">
      <alignment vertical="center"/>
    </xf>
    <xf numFmtId="227" fontId="97" fillId="61" borderId="0" applyNumberFormat="0" applyBorder="0" applyAlignment="0" applyProtection="0">
      <alignment vertical="center"/>
    </xf>
    <xf numFmtId="227" fontId="140" fillId="70" borderId="0" applyNumberFormat="0" applyBorder="0" applyAlignment="0" applyProtection="0">
      <alignment vertical="center"/>
    </xf>
    <xf numFmtId="227" fontId="100" fillId="76" borderId="0" applyNumberFormat="0" applyBorder="0" applyAlignment="0" applyProtection="0">
      <alignment vertical="center"/>
    </xf>
    <xf numFmtId="227" fontId="133" fillId="69" borderId="0" applyNumberFormat="0" applyBorder="0" applyAlignment="0" applyProtection="0">
      <alignment vertical="center"/>
    </xf>
    <xf numFmtId="227" fontId="141" fillId="87" borderId="0" applyNumberFormat="0" applyBorder="0" applyAlignment="0" applyProtection="0">
      <alignment vertical="center"/>
    </xf>
    <xf numFmtId="227" fontId="100" fillId="76" borderId="0" applyNumberFormat="0" applyBorder="0" applyAlignment="0" applyProtection="0">
      <alignment vertical="center"/>
    </xf>
    <xf numFmtId="227" fontId="100" fillId="76" borderId="0" applyNumberFormat="0" applyBorder="0" applyAlignment="0" applyProtection="0">
      <alignment vertical="center"/>
    </xf>
    <xf numFmtId="227" fontId="141" fillId="87" borderId="0" applyNumberFormat="0" applyBorder="0" applyAlignment="0" applyProtection="0">
      <alignment vertical="center"/>
    </xf>
    <xf numFmtId="227" fontId="100" fillId="76" borderId="0" applyNumberFormat="0" applyBorder="0" applyAlignment="0" applyProtection="0">
      <alignment vertical="center"/>
    </xf>
    <xf numFmtId="227" fontId="140" fillId="70" borderId="0" applyNumberFormat="0" applyBorder="0" applyAlignment="0" applyProtection="0">
      <alignment vertical="center"/>
    </xf>
    <xf numFmtId="227" fontId="100" fillId="76" borderId="0" applyNumberFormat="0" applyBorder="0" applyAlignment="0" applyProtection="0">
      <alignment vertical="center"/>
    </xf>
    <xf numFmtId="227" fontId="140" fillId="70" borderId="0" applyNumberFormat="0" applyBorder="0" applyAlignment="0" applyProtection="0">
      <alignment vertical="center"/>
    </xf>
    <xf numFmtId="227" fontId="100" fillId="76" borderId="0" applyNumberFormat="0" applyBorder="0" applyAlignment="0" applyProtection="0">
      <alignment vertical="center"/>
    </xf>
    <xf numFmtId="227" fontId="100" fillId="76" borderId="0" applyNumberFormat="0" applyBorder="0" applyAlignment="0" applyProtection="0">
      <alignment vertical="center"/>
    </xf>
    <xf numFmtId="227" fontId="100" fillId="76" borderId="0" applyNumberFormat="0" applyBorder="0" applyAlignment="0" applyProtection="0">
      <alignment vertical="center"/>
    </xf>
    <xf numFmtId="24" fontId="219" fillId="0" borderId="0" applyFont="0" applyFill="0" applyBorder="0" applyAlignment="0" applyProtection="0"/>
    <xf numFmtId="24" fontId="219" fillId="0" borderId="0" applyFont="0" applyFill="0" applyBorder="0" applyAlignment="0" applyProtection="0"/>
    <xf numFmtId="227" fontId="141" fillId="73" borderId="0" applyNumberFormat="0" applyBorder="0" applyAlignment="0" applyProtection="0">
      <alignment vertical="center"/>
    </xf>
    <xf numFmtId="227" fontId="100" fillId="80" borderId="0" applyNumberFormat="0" applyBorder="0" applyAlignment="0" applyProtection="0">
      <alignment vertical="center"/>
    </xf>
    <xf numFmtId="227" fontId="100" fillId="80" borderId="0" applyNumberFormat="0" applyBorder="0" applyAlignment="0" applyProtection="0">
      <alignment vertical="center"/>
    </xf>
    <xf numFmtId="227" fontId="97" fillId="40" borderId="0" applyNumberFormat="0" applyBorder="0" applyAlignment="0" applyProtection="0">
      <alignment vertical="center"/>
    </xf>
    <xf numFmtId="227" fontId="100" fillId="71" borderId="0" applyNumberFormat="0" applyBorder="0" applyAlignment="0" applyProtection="0">
      <alignment vertical="center"/>
    </xf>
    <xf numFmtId="227" fontId="140" fillId="70" borderId="0" applyNumberFormat="0" applyBorder="0" applyAlignment="0" applyProtection="0">
      <alignment vertical="center"/>
    </xf>
    <xf numFmtId="227" fontId="97" fillId="40" borderId="0" applyNumberFormat="0" applyBorder="0" applyAlignment="0" applyProtection="0">
      <alignment vertical="center"/>
    </xf>
    <xf numFmtId="227" fontId="100" fillId="74" borderId="0" applyNumberFormat="0" applyBorder="0" applyAlignment="0" applyProtection="0">
      <alignment vertical="center"/>
    </xf>
    <xf numFmtId="227" fontId="97" fillId="40" borderId="0" applyNumberFormat="0" applyBorder="0" applyAlignment="0" applyProtection="0">
      <alignment vertical="center"/>
    </xf>
    <xf numFmtId="235" fontId="126" fillId="0" borderId="0" applyFont="0" applyFill="0" applyBorder="0" applyAlignment="0" applyProtection="0"/>
    <xf numFmtId="227" fontId="100" fillId="71" borderId="0" applyNumberFormat="0" applyBorder="0" applyAlignment="0" applyProtection="0">
      <alignment vertical="center"/>
    </xf>
    <xf numFmtId="227" fontId="140" fillId="70" borderId="0" applyNumberFormat="0" applyBorder="0" applyAlignment="0" applyProtection="0">
      <alignment vertical="center"/>
    </xf>
    <xf numFmtId="227" fontId="97" fillId="40" borderId="0" applyNumberFormat="0" applyBorder="0" applyAlignment="0" applyProtection="0">
      <alignment vertical="center"/>
    </xf>
    <xf numFmtId="227" fontId="100" fillId="80" borderId="0" applyNumberFormat="0" applyBorder="0" applyAlignment="0" applyProtection="0">
      <alignment vertical="center"/>
    </xf>
    <xf numFmtId="227" fontId="140" fillId="70" borderId="0" applyNumberFormat="0" applyBorder="0" applyAlignment="0" applyProtection="0">
      <alignment vertical="center"/>
    </xf>
    <xf numFmtId="227" fontId="100" fillId="80" borderId="0" applyNumberFormat="0" applyBorder="0" applyAlignment="0" applyProtection="0">
      <alignment vertical="center"/>
    </xf>
    <xf numFmtId="227" fontId="100" fillId="80" borderId="0" applyNumberFormat="0" applyBorder="0" applyAlignment="0" applyProtection="0">
      <alignment vertical="center"/>
    </xf>
    <xf numFmtId="227" fontId="100" fillId="80" borderId="0" applyNumberFormat="0" applyBorder="0" applyAlignment="0" applyProtection="0">
      <alignment vertical="center"/>
    </xf>
    <xf numFmtId="227" fontId="100" fillId="80" borderId="0" applyNumberFormat="0" applyBorder="0" applyAlignment="0" applyProtection="0">
      <alignment vertical="center"/>
    </xf>
    <xf numFmtId="227" fontId="100" fillId="80" borderId="0" applyNumberFormat="0" applyBorder="0" applyAlignment="0" applyProtection="0">
      <alignment vertical="center"/>
    </xf>
    <xf numFmtId="227" fontId="133" fillId="69" borderId="0" applyNumberFormat="0" applyBorder="0" applyAlignment="0" applyProtection="0">
      <alignment vertical="center"/>
    </xf>
    <xf numFmtId="227" fontId="100" fillId="80" borderId="0" applyNumberFormat="0" applyBorder="0" applyAlignment="0" applyProtection="0">
      <alignment vertical="center"/>
    </xf>
    <xf numFmtId="227" fontId="100" fillId="80" borderId="0" applyNumberFormat="0" applyBorder="0" applyAlignment="0" applyProtection="0">
      <alignment vertical="center"/>
    </xf>
    <xf numFmtId="227" fontId="141" fillId="72" borderId="0" applyNumberFormat="0" applyBorder="0" applyAlignment="0" applyProtection="0">
      <alignment vertical="center"/>
    </xf>
    <xf numFmtId="227" fontId="100" fillId="73" borderId="0" applyNumberFormat="0" applyBorder="0" applyAlignment="0" applyProtection="0">
      <alignment vertical="center"/>
    </xf>
    <xf numFmtId="227" fontId="97" fillId="58" borderId="0" applyNumberFormat="0" applyBorder="0" applyAlignment="0" applyProtection="0">
      <alignment vertical="center"/>
    </xf>
    <xf numFmtId="227" fontId="140" fillId="70" borderId="0" applyNumberFormat="0" applyBorder="0" applyAlignment="0" applyProtection="0">
      <alignment vertical="center"/>
    </xf>
    <xf numFmtId="227" fontId="97" fillId="58" borderId="0" applyNumberFormat="0" applyBorder="0" applyAlignment="0" applyProtection="0">
      <alignment vertical="center"/>
    </xf>
    <xf numFmtId="227" fontId="97" fillId="58" borderId="0" applyNumberFormat="0" applyBorder="0" applyAlignment="0" applyProtection="0">
      <alignment vertical="center"/>
    </xf>
    <xf numFmtId="227" fontId="140" fillId="70" borderId="0" applyNumberFormat="0" applyBorder="0" applyAlignment="0" applyProtection="0">
      <alignment vertical="center"/>
    </xf>
    <xf numFmtId="227" fontId="100" fillId="86" borderId="0" applyNumberFormat="0" applyBorder="0" applyAlignment="0" applyProtection="0">
      <alignment vertical="center"/>
    </xf>
    <xf numFmtId="227" fontId="97" fillId="58" borderId="0" applyNumberFormat="0" applyBorder="0" applyAlignment="0" applyProtection="0">
      <alignment vertical="center"/>
    </xf>
    <xf numFmtId="227" fontId="97" fillId="58" borderId="0" applyNumberFormat="0" applyBorder="0" applyAlignment="0" applyProtection="0">
      <alignment vertical="center"/>
    </xf>
    <xf numFmtId="227" fontId="133" fillId="69" borderId="0" applyNumberFormat="0" applyBorder="0" applyAlignment="0" applyProtection="0">
      <alignment vertical="center"/>
    </xf>
    <xf numFmtId="227" fontId="140" fillId="70" borderId="0" applyNumberFormat="0" applyBorder="0" applyAlignment="0" applyProtection="0">
      <alignment vertical="center"/>
    </xf>
    <xf numFmtId="227" fontId="97" fillId="58" borderId="0" applyNumberFormat="0" applyBorder="0" applyAlignment="0" applyProtection="0">
      <alignment vertical="center"/>
    </xf>
    <xf numFmtId="227" fontId="100" fillId="73" borderId="0" applyNumberFormat="0" applyBorder="0" applyAlignment="0" applyProtection="0">
      <alignment vertical="center"/>
    </xf>
    <xf numFmtId="227" fontId="100" fillId="73" borderId="0" applyNumberFormat="0" applyBorder="0" applyAlignment="0" applyProtection="0">
      <alignment vertical="center"/>
    </xf>
    <xf numFmtId="227" fontId="100" fillId="73" borderId="0" applyNumberFormat="0" applyBorder="0" applyAlignment="0" applyProtection="0">
      <alignment vertical="center"/>
    </xf>
    <xf numFmtId="227" fontId="100" fillId="73" borderId="0" applyNumberFormat="0" applyBorder="0" applyAlignment="0" applyProtection="0">
      <alignment vertical="center"/>
    </xf>
    <xf numFmtId="227" fontId="100" fillId="73" borderId="0" applyNumberFormat="0" applyBorder="0" applyAlignment="0" applyProtection="0">
      <alignment vertical="center"/>
    </xf>
    <xf numFmtId="227" fontId="100" fillId="73" borderId="0" applyNumberFormat="0" applyBorder="0" applyAlignment="0" applyProtection="0">
      <alignment vertical="center"/>
    </xf>
    <xf numFmtId="227" fontId="133" fillId="69" borderId="0" applyNumberFormat="0" applyBorder="0" applyAlignment="0" applyProtection="0">
      <alignment vertical="center"/>
    </xf>
    <xf numFmtId="227" fontId="100" fillId="73" borderId="0" applyNumberFormat="0" applyBorder="0" applyAlignment="0" applyProtection="0">
      <alignment vertical="center"/>
    </xf>
    <xf numFmtId="227" fontId="100" fillId="73" borderId="0" applyNumberFormat="0" applyBorder="0" applyAlignment="0" applyProtection="0">
      <alignment vertical="center"/>
    </xf>
    <xf numFmtId="227" fontId="100" fillId="73" borderId="0" applyNumberFormat="0" applyBorder="0" applyAlignment="0" applyProtection="0">
      <alignment vertical="center"/>
    </xf>
    <xf numFmtId="227" fontId="100" fillId="73" borderId="0" applyNumberFormat="0" applyBorder="0" applyAlignment="0" applyProtection="0">
      <alignment vertical="center"/>
    </xf>
    <xf numFmtId="227" fontId="141" fillId="71" borderId="0" applyNumberFormat="0" applyBorder="0" applyAlignment="0" applyProtection="0">
      <alignment vertical="center"/>
    </xf>
    <xf numFmtId="227" fontId="100" fillId="84" borderId="0" applyNumberFormat="0" applyBorder="0" applyAlignment="0" applyProtection="0">
      <alignment vertical="center"/>
    </xf>
    <xf numFmtId="227" fontId="97" fillId="60" borderId="0" applyNumberFormat="0" applyBorder="0" applyAlignment="0" applyProtection="0">
      <alignment vertical="center"/>
    </xf>
    <xf numFmtId="227" fontId="97" fillId="60" borderId="0" applyNumberFormat="0" applyBorder="0" applyAlignment="0" applyProtection="0">
      <alignment vertical="center"/>
    </xf>
    <xf numFmtId="227" fontId="100" fillId="84" borderId="0" applyNumberFormat="0" applyBorder="0" applyAlignment="0" applyProtection="0">
      <alignment vertical="center"/>
    </xf>
    <xf numFmtId="227" fontId="97" fillId="60" borderId="0" applyNumberFormat="0" applyBorder="0" applyAlignment="0" applyProtection="0">
      <alignment vertical="center"/>
    </xf>
    <xf numFmtId="227" fontId="97" fillId="60" borderId="0" applyNumberFormat="0" applyBorder="0" applyAlignment="0" applyProtection="0">
      <alignment vertical="center"/>
    </xf>
    <xf numFmtId="227" fontId="97" fillId="60" borderId="0" applyNumberFormat="0" applyBorder="0" applyAlignment="0" applyProtection="0">
      <alignment vertical="center"/>
    </xf>
    <xf numFmtId="227" fontId="97" fillId="60" borderId="0" applyNumberFormat="0" applyBorder="0" applyAlignment="0" applyProtection="0">
      <alignment vertical="center"/>
    </xf>
    <xf numFmtId="227" fontId="100" fillId="84" borderId="0" applyNumberFormat="0" applyBorder="0" applyAlignment="0" applyProtection="0">
      <alignment vertical="center"/>
    </xf>
    <xf numFmtId="227" fontId="100" fillId="84" borderId="0" applyNumberFormat="0" applyBorder="0" applyAlignment="0" applyProtection="0">
      <alignment vertical="center"/>
    </xf>
    <xf numFmtId="227" fontId="100" fillId="84" borderId="0" applyNumberFormat="0" applyBorder="0" applyAlignment="0" applyProtection="0">
      <alignment vertical="center"/>
    </xf>
    <xf numFmtId="227" fontId="100" fillId="84"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00" fillId="84"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00" fillId="84" borderId="0" applyNumberFormat="0" applyBorder="0" applyAlignment="0" applyProtection="0">
      <alignment vertical="center"/>
    </xf>
    <xf numFmtId="227" fontId="140" fillId="70" borderId="0" applyNumberFormat="0" applyBorder="0" applyAlignment="0" applyProtection="0">
      <alignment vertical="center"/>
    </xf>
    <xf numFmtId="227" fontId="100" fillId="84" borderId="0" applyNumberFormat="0" applyBorder="0" applyAlignment="0" applyProtection="0">
      <alignment vertical="center"/>
    </xf>
    <xf numFmtId="227" fontId="100" fillId="84" borderId="0" applyNumberFormat="0" applyBorder="0" applyAlignment="0" applyProtection="0">
      <alignment vertical="center"/>
    </xf>
    <xf numFmtId="227" fontId="100" fillId="71" borderId="0" applyNumberFormat="0" applyBorder="0" applyAlignment="0" applyProtection="0">
      <alignment vertical="center"/>
    </xf>
    <xf numFmtId="227" fontId="134" fillId="80" borderId="0" applyNumberFormat="0" applyBorder="0" applyAlignment="0" applyProtection="0">
      <alignment vertical="center"/>
    </xf>
    <xf numFmtId="227" fontId="97" fillId="47" borderId="0" applyNumberFormat="0" applyBorder="0" applyAlignment="0" applyProtection="0">
      <alignment vertical="center"/>
    </xf>
    <xf numFmtId="227" fontId="97" fillId="47" borderId="0" applyNumberFormat="0" applyBorder="0" applyAlignment="0" applyProtection="0">
      <alignment vertical="center"/>
    </xf>
    <xf numFmtId="227" fontId="97" fillId="47" borderId="0" applyNumberFormat="0" applyBorder="0" applyAlignment="0" applyProtection="0">
      <alignment vertical="center"/>
    </xf>
    <xf numFmtId="227" fontId="97" fillId="47" borderId="0" applyNumberFormat="0" applyBorder="0" applyAlignment="0" applyProtection="0">
      <alignment vertical="center"/>
    </xf>
    <xf numFmtId="227" fontId="100" fillId="88" borderId="0" applyNumberFormat="0" applyBorder="0" applyAlignment="0" applyProtection="0">
      <alignment vertical="center"/>
    </xf>
    <xf numFmtId="227" fontId="98" fillId="50" borderId="0" applyNumberFormat="0" applyBorder="0" applyAlignment="0" applyProtection="0">
      <alignment vertical="center"/>
    </xf>
    <xf numFmtId="227" fontId="97" fillId="47" borderId="0" applyNumberFormat="0" applyBorder="0" applyAlignment="0" applyProtection="0">
      <alignment vertical="center"/>
    </xf>
    <xf numFmtId="227" fontId="97" fillId="47" borderId="0" applyNumberFormat="0" applyBorder="0" applyAlignment="0" applyProtection="0">
      <alignment vertical="center"/>
    </xf>
    <xf numFmtId="227" fontId="97" fillId="47" borderId="0" applyNumberFormat="0" applyBorder="0" applyAlignment="0" applyProtection="0">
      <alignment vertical="center"/>
    </xf>
    <xf numFmtId="227" fontId="100" fillId="71" borderId="0" applyNumberFormat="0" applyBorder="0" applyAlignment="0" applyProtection="0">
      <alignment vertical="center"/>
    </xf>
    <xf numFmtId="227" fontId="100" fillId="71" borderId="0" applyNumberFormat="0" applyBorder="0" applyAlignment="0" applyProtection="0">
      <alignment vertical="center"/>
    </xf>
    <xf numFmtId="227" fontId="100" fillId="71" borderId="0" applyNumberFormat="0" applyBorder="0" applyAlignment="0" applyProtection="0">
      <alignment vertical="center"/>
    </xf>
    <xf numFmtId="227" fontId="100" fillId="71"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00" fillId="84" borderId="0" applyNumberFormat="0" applyBorder="0" applyAlignment="0" applyProtection="0">
      <alignment vertical="center"/>
    </xf>
    <xf numFmtId="227" fontId="140" fillId="70" borderId="0" applyNumberFormat="0" applyBorder="0" applyAlignment="0" applyProtection="0">
      <alignment vertical="center"/>
    </xf>
    <xf numFmtId="227" fontId="141" fillId="72" borderId="0" applyNumberFormat="0" applyBorder="0" applyAlignment="0" applyProtection="0">
      <alignment vertical="center"/>
    </xf>
    <xf numFmtId="227" fontId="141" fillId="72" borderId="0" applyNumberFormat="0" applyBorder="0" applyAlignment="0" applyProtection="0">
      <alignment vertical="center"/>
    </xf>
    <xf numFmtId="227" fontId="98" fillId="48" borderId="0" applyNumberFormat="0" applyBorder="0" applyAlignment="0" applyProtection="0">
      <alignment vertical="center"/>
    </xf>
    <xf numFmtId="227" fontId="98" fillId="48" borderId="0" applyNumberFormat="0" applyBorder="0" applyAlignment="0" applyProtection="0">
      <alignment vertical="center"/>
    </xf>
    <xf numFmtId="227" fontId="98" fillId="48" borderId="0" applyNumberFormat="0" applyBorder="0" applyAlignment="0" applyProtection="0">
      <alignment vertical="center"/>
    </xf>
    <xf numFmtId="227" fontId="98" fillId="48" borderId="0" applyNumberFormat="0" applyBorder="0" applyAlignment="0" applyProtection="0">
      <alignment vertical="center"/>
    </xf>
    <xf numFmtId="227" fontId="98" fillId="48" borderId="0" applyNumberFormat="0" applyBorder="0" applyAlignment="0" applyProtection="0">
      <alignment vertical="center"/>
    </xf>
    <xf numFmtId="227" fontId="98" fillId="48" borderId="0" applyNumberFormat="0" applyBorder="0" applyAlignment="0" applyProtection="0">
      <alignment vertical="center"/>
    </xf>
    <xf numFmtId="227" fontId="98" fillId="48" borderId="0" applyNumberFormat="0" applyBorder="0" applyAlignment="0" applyProtection="0">
      <alignment vertical="center"/>
    </xf>
    <xf numFmtId="227" fontId="98" fillId="48" borderId="0" applyNumberFormat="0" applyBorder="0" applyAlignment="0" applyProtection="0">
      <alignment vertical="center"/>
    </xf>
    <xf numFmtId="227" fontId="140" fillId="70" borderId="0" applyNumberFormat="0" applyBorder="0" applyAlignment="0" applyProtection="0">
      <alignment vertical="center"/>
    </xf>
    <xf numFmtId="227" fontId="141" fillId="72" borderId="0" applyNumberFormat="0" applyBorder="0" applyAlignment="0" applyProtection="0">
      <alignment vertical="center"/>
    </xf>
    <xf numFmtId="227" fontId="141" fillId="72" borderId="0" applyNumberFormat="0" applyBorder="0" applyAlignment="0" applyProtection="0">
      <alignment vertical="center"/>
    </xf>
    <xf numFmtId="227" fontId="141" fillId="72" borderId="0" applyNumberFormat="0" applyBorder="0" applyAlignment="0" applyProtection="0">
      <alignment vertical="center"/>
    </xf>
    <xf numFmtId="227" fontId="141" fillId="72" borderId="0" applyNumberFormat="0" applyBorder="0" applyAlignment="0" applyProtection="0">
      <alignment vertical="center"/>
    </xf>
    <xf numFmtId="227" fontId="141" fillId="76" borderId="0" applyNumberFormat="0" applyBorder="0" applyAlignment="0" applyProtection="0">
      <alignment vertical="center"/>
    </xf>
    <xf numFmtId="227" fontId="140" fillId="70" borderId="0" applyNumberFormat="0" applyBorder="0" applyAlignment="0" applyProtection="0">
      <alignment vertical="center"/>
    </xf>
    <xf numFmtId="227" fontId="98" fillId="45" borderId="0" applyNumberFormat="0" applyBorder="0" applyAlignment="0" applyProtection="0">
      <alignment vertical="center"/>
    </xf>
    <xf numFmtId="227" fontId="98" fillId="45" borderId="0" applyNumberFormat="0" applyBorder="0" applyAlignment="0" applyProtection="0">
      <alignment vertical="center"/>
    </xf>
    <xf numFmtId="227" fontId="149" fillId="76" borderId="0" applyNumberFormat="0" applyBorder="0" applyAlignment="0" applyProtection="0">
      <alignment vertical="center"/>
    </xf>
    <xf numFmtId="227" fontId="98" fillId="45" borderId="0" applyNumberFormat="0" applyBorder="0" applyAlignment="0" applyProtection="0">
      <alignment vertical="center"/>
    </xf>
    <xf numFmtId="227" fontId="98" fillId="45" borderId="0" applyNumberFormat="0" applyBorder="0" applyAlignment="0" applyProtection="0">
      <alignment vertical="center"/>
    </xf>
    <xf numFmtId="227" fontId="98" fillId="45" borderId="0" applyNumberFormat="0" applyBorder="0" applyAlignment="0" applyProtection="0">
      <alignment vertical="center"/>
    </xf>
    <xf numFmtId="227" fontId="98" fillId="45" borderId="0" applyNumberFormat="0" applyBorder="0" applyAlignment="0" applyProtection="0">
      <alignment vertical="center"/>
    </xf>
    <xf numFmtId="227" fontId="141" fillId="76" borderId="0" applyNumberFormat="0" applyBorder="0" applyAlignment="0" applyProtection="0">
      <alignment vertical="center"/>
    </xf>
    <xf numFmtId="227" fontId="141" fillId="76" borderId="0" applyNumberFormat="0" applyBorder="0" applyAlignment="0" applyProtection="0">
      <alignment vertical="center"/>
    </xf>
    <xf numFmtId="227" fontId="141" fillId="76" borderId="0" applyNumberFormat="0" applyBorder="0" applyAlignment="0" applyProtection="0">
      <alignment vertical="center"/>
    </xf>
    <xf numFmtId="227" fontId="141" fillId="76" borderId="0" applyNumberFormat="0" applyBorder="0" applyAlignment="0" applyProtection="0">
      <alignment vertical="center"/>
    </xf>
    <xf numFmtId="227" fontId="98" fillId="43" borderId="0" applyNumberFormat="0" applyBorder="0" applyAlignment="0" applyProtection="0">
      <alignment vertical="center"/>
    </xf>
    <xf numFmtId="227" fontId="149" fillId="74" borderId="0" applyNumberFormat="0" applyBorder="0" applyAlignment="0" applyProtection="0">
      <alignment vertical="center"/>
    </xf>
    <xf numFmtId="227" fontId="98" fillId="43" borderId="0" applyNumberFormat="0" applyBorder="0" applyAlignment="0" applyProtection="0">
      <alignment vertical="center"/>
    </xf>
    <xf numFmtId="227" fontId="140" fillId="70" borderId="0" applyNumberFormat="0" applyBorder="0" applyAlignment="0" applyProtection="0">
      <alignment vertical="center"/>
    </xf>
    <xf numFmtId="227" fontId="98" fillId="43" borderId="0" applyNumberFormat="0" applyBorder="0" applyAlignment="0" applyProtection="0">
      <alignment vertical="center"/>
    </xf>
    <xf numFmtId="227" fontId="141" fillId="80" borderId="0" applyNumberFormat="0" applyBorder="0" applyAlignment="0" applyProtection="0">
      <alignment vertical="center"/>
    </xf>
    <xf numFmtId="227" fontId="140" fillId="70" borderId="0" applyNumberFormat="0" applyBorder="0" applyAlignment="0" applyProtection="0">
      <alignment vertical="center"/>
    </xf>
    <xf numFmtId="227" fontId="141" fillId="80" borderId="0" applyNumberFormat="0" applyBorder="0" applyAlignment="0" applyProtection="0">
      <alignment vertical="center"/>
    </xf>
    <xf numFmtId="227" fontId="141" fillId="80" borderId="0" applyNumberFormat="0" applyBorder="0" applyAlignment="0" applyProtection="0">
      <alignment vertical="center"/>
    </xf>
    <xf numFmtId="227" fontId="141" fillId="80" borderId="0" applyNumberFormat="0" applyBorder="0" applyAlignment="0" applyProtection="0">
      <alignment vertical="center"/>
    </xf>
    <xf numFmtId="227" fontId="141" fillId="80" borderId="0" applyNumberFormat="0" applyBorder="0" applyAlignment="0" applyProtection="0">
      <alignment vertical="center"/>
    </xf>
    <xf numFmtId="227" fontId="141" fillId="73" borderId="0" applyNumberFormat="0" applyBorder="0" applyAlignment="0" applyProtection="0">
      <alignment vertical="center"/>
    </xf>
    <xf numFmtId="227" fontId="140" fillId="70" borderId="0" applyNumberFormat="0" applyBorder="0" applyAlignment="0" applyProtection="0">
      <alignment vertical="center"/>
    </xf>
    <xf numFmtId="227" fontId="98" fillId="50" borderId="0" applyNumberFormat="0" applyBorder="0" applyAlignment="0" applyProtection="0">
      <alignment vertical="center"/>
    </xf>
    <xf numFmtId="227" fontId="98" fillId="50" borderId="0" applyNumberFormat="0" applyBorder="0" applyAlignment="0" applyProtection="0">
      <alignment vertical="center"/>
    </xf>
    <xf numFmtId="227" fontId="140" fillId="70" borderId="0" applyNumberFormat="0" applyBorder="0" applyAlignment="0" applyProtection="0">
      <alignment vertical="center"/>
    </xf>
    <xf numFmtId="227" fontId="149" fillId="78" borderId="0" applyNumberFormat="0" applyBorder="0" applyAlignment="0" applyProtection="0">
      <alignment vertical="center"/>
    </xf>
    <xf numFmtId="227" fontId="98" fillId="50" borderId="0" applyNumberFormat="0" applyBorder="0" applyAlignment="0" applyProtection="0">
      <alignment vertical="center"/>
    </xf>
    <xf numFmtId="227" fontId="98" fillId="50" borderId="0" applyNumberFormat="0" applyBorder="0" applyAlignment="0" applyProtection="0">
      <alignment vertical="center"/>
    </xf>
    <xf numFmtId="227" fontId="98" fillId="50" borderId="0" applyNumberFormat="0" applyBorder="0" applyAlignment="0" applyProtection="0">
      <alignment vertical="center"/>
    </xf>
    <xf numFmtId="227" fontId="98" fillId="50" borderId="0" applyNumberFormat="0" applyBorder="0" applyAlignment="0" applyProtection="0">
      <alignment vertical="center"/>
    </xf>
    <xf numFmtId="227" fontId="141" fillId="73" borderId="0" applyNumberFormat="0" applyBorder="0" applyAlignment="0" applyProtection="0">
      <alignment vertical="center"/>
    </xf>
    <xf numFmtId="227" fontId="141" fillId="73" borderId="0" applyNumberFormat="0" applyBorder="0" applyAlignment="0" applyProtection="0">
      <alignment vertical="center"/>
    </xf>
    <xf numFmtId="227" fontId="140" fillId="70" borderId="0" applyNumberFormat="0" applyBorder="0" applyAlignment="0" applyProtection="0">
      <alignment vertical="center"/>
    </xf>
    <xf numFmtId="227" fontId="141" fillId="73" borderId="0" applyNumberFormat="0" applyBorder="0" applyAlignment="0" applyProtection="0">
      <alignment vertical="center"/>
    </xf>
    <xf numFmtId="227" fontId="140" fillId="70" borderId="0" applyNumberFormat="0" applyBorder="0" applyAlignment="0" applyProtection="0">
      <alignment vertical="center"/>
    </xf>
    <xf numFmtId="227" fontId="141" fillId="73" borderId="0" applyNumberFormat="0" applyBorder="0" applyAlignment="0" applyProtection="0">
      <alignment vertical="center"/>
    </xf>
    <xf numFmtId="227" fontId="149" fillId="85" borderId="0" applyNumberFormat="0" applyBorder="0" applyAlignment="0" applyProtection="0">
      <alignment vertical="center"/>
    </xf>
    <xf numFmtId="227" fontId="98" fillId="36" borderId="0" applyNumberFormat="0" applyBorder="0" applyAlignment="0" applyProtection="0">
      <alignment vertical="center"/>
    </xf>
    <xf numFmtId="227" fontId="98" fillId="36" borderId="0" applyNumberFormat="0" applyBorder="0" applyAlignment="0" applyProtection="0">
      <alignment vertical="center"/>
    </xf>
    <xf numFmtId="227" fontId="98" fillId="36" borderId="0" applyNumberFormat="0" applyBorder="0" applyAlignment="0" applyProtection="0">
      <alignment vertical="center"/>
    </xf>
    <xf numFmtId="227" fontId="98" fillId="36" borderId="0" applyNumberFormat="0" applyBorder="0" applyAlignment="0" applyProtection="0">
      <alignment vertical="center"/>
    </xf>
    <xf numFmtId="227" fontId="133" fillId="69" borderId="0" applyNumberFormat="0" applyBorder="0" applyAlignment="0" applyProtection="0">
      <alignment vertical="center"/>
    </xf>
    <xf numFmtId="227" fontId="149" fillId="72" borderId="0" applyNumberFormat="0" applyBorder="0" applyAlignment="0" applyProtection="0">
      <alignment vertical="center"/>
    </xf>
    <xf numFmtId="227" fontId="98" fillId="36" borderId="0" applyNumberFormat="0" applyBorder="0" applyAlignment="0" applyProtection="0">
      <alignment vertical="center"/>
    </xf>
    <xf numFmtId="227" fontId="98" fillId="36"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98" fillId="36" borderId="0" applyNumberFormat="0" applyBorder="0" applyAlignment="0" applyProtection="0">
      <alignment vertical="center"/>
    </xf>
    <xf numFmtId="227" fontId="98" fillId="36" borderId="0" applyNumberFormat="0" applyBorder="0" applyAlignment="0" applyProtection="0">
      <alignment vertical="center"/>
    </xf>
    <xf numFmtId="227" fontId="133" fillId="69" borderId="0" applyNumberFormat="0" applyBorder="0" applyAlignment="0" applyProtection="0">
      <alignment vertical="center"/>
    </xf>
    <xf numFmtId="227" fontId="141" fillId="72" borderId="0" applyNumberFormat="0" applyBorder="0" applyAlignment="0" applyProtection="0">
      <alignment vertical="center"/>
    </xf>
    <xf numFmtId="227" fontId="141" fillId="72" borderId="0" applyNumberFormat="0" applyBorder="0" applyAlignment="0" applyProtection="0">
      <alignment vertical="center"/>
    </xf>
    <xf numFmtId="227" fontId="133" fillId="69" borderId="0" applyNumberFormat="0" applyBorder="0" applyAlignment="0" applyProtection="0">
      <alignment vertical="center"/>
    </xf>
    <xf numFmtId="227" fontId="141" fillId="72" borderId="0" applyNumberFormat="0" applyBorder="0" applyAlignment="0" applyProtection="0">
      <alignment vertical="center"/>
    </xf>
    <xf numFmtId="227" fontId="141" fillId="72" borderId="0" applyNumberFormat="0" applyBorder="0" applyAlignment="0" applyProtection="0">
      <alignment vertical="center"/>
    </xf>
    <xf numFmtId="227" fontId="141" fillId="71" borderId="0" applyNumberFormat="0" applyBorder="0" applyAlignment="0" applyProtection="0">
      <alignment vertical="center"/>
    </xf>
    <xf numFmtId="227" fontId="98" fillId="57" borderId="0" applyNumberFormat="0" applyBorder="0" applyAlignment="0" applyProtection="0">
      <alignment vertical="center"/>
    </xf>
    <xf numFmtId="227" fontId="98" fillId="57" borderId="0" applyNumberFormat="0" applyBorder="0" applyAlignment="0" applyProtection="0">
      <alignment vertical="center"/>
    </xf>
    <xf numFmtId="227" fontId="140" fillId="70" borderId="0" applyNumberFormat="0" applyBorder="0" applyAlignment="0" applyProtection="0">
      <alignment vertical="center"/>
    </xf>
    <xf numFmtId="227" fontId="98" fillId="57" borderId="0" applyNumberFormat="0" applyBorder="0" applyAlignment="0" applyProtection="0">
      <alignment vertical="center"/>
    </xf>
    <xf numFmtId="227" fontId="98" fillId="57" borderId="0" applyNumberFormat="0" applyBorder="0" applyAlignment="0" applyProtection="0">
      <alignment vertical="center"/>
    </xf>
    <xf numFmtId="227" fontId="98" fillId="57" borderId="0" applyNumberFormat="0" applyBorder="0" applyAlignment="0" applyProtection="0">
      <alignment vertical="center"/>
    </xf>
    <xf numFmtId="227" fontId="140" fillId="70" borderId="0" applyNumberFormat="0" applyBorder="0" applyAlignment="0" applyProtection="0">
      <alignment vertical="center"/>
    </xf>
    <xf numFmtId="227" fontId="98" fillId="57" borderId="0" applyNumberFormat="0" applyBorder="0" applyAlignment="0" applyProtection="0">
      <alignment vertical="center"/>
    </xf>
    <xf numFmtId="227" fontId="140" fillId="70" borderId="0" applyNumberFormat="0" applyBorder="0" applyAlignment="0" applyProtection="0">
      <alignment vertical="center"/>
    </xf>
    <xf numFmtId="227" fontId="141" fillId="71" borderId="0" applyNumberFormat="0" applyBorder="0" applyAlignment="0" applyProtection="0">
      <alignment vertical="center"/>
    </xf>
    <xf numFmtId="227" fontId="141" fillId="71" borderId="0" applyNumberFormat="0" applyBorder="0" applyAlignment="0" applyProtection="0">
      <alignment vertical="center"/>
    </xf>
    <xf numFmtId="227" fontId="141" fillId="71" borderId="0" applyNumberFormat="0" applyBorder="0" applyAlignment="0" applyProtection="0">
      <alignment vertical="center"/>
    </xf>
    <xf numFmtId="227" fontId="141" fillId="71" borderId="0" applyNumberFormat="0" applyBorder="0" applyAlignment="0" applyProtection="0">
      <alignment vertical="center"/>
    </xf>
    <xf numFmtId="227" fontId="149" fillId="84" borderId="0" applyNumberFormat="0" applyBorder="0" applyAlignment="0" applyProtection="0">
      <alignment vertical="center"/>
    </xf>
    <xf numFmtId="227" fontId="149" fillId="71" borderId="0" applyNumberFormat="0" applyBorder="0" applyAlignment="0" applyProtection="0">
      <alignment vertical="center"/>
    </xf>
    <xf numFmtId="227" fontId="140" fillId="70" borderId="0" applyNumberFormat="0" applyBorder="0" applyAlignment="0" applyProtection="0">
      <alignment vertical="center"/>
    </xf>
    <xf numFmtId="227" fontId="149" fillId="73" borderId="0" applyNumberFormat="0" applyBorder="0" applyAlignment="0" applyProtection="0">
      <alignment vertical="center"/>
    </xf>
    <xf numFmtId="227" fontId="149" fillId="8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9" fillId="72"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33" fillId="69" borderId="0" applyNumberFormat="0" applyBorder="0" applyAlignment="0" applyProtection="0">
      <alignment vertical="center"/>
    </xf>
    <xf numFmtId="227" fontId="195" fillId="0" borderId="53"/>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37" fontId="219" fillId="0" borderId="0" applyFont="0" applyFill="0" applyBorder="0" applyAlignment="0" applyProtection="0"/>
    <xf numFmtId="39" fontId="219" fillId="0" borderId="0" applyFont="0" applyFill="0" applyBorder="0" applyAlignment="0" applyProtection="0"/>
    <xf numFmtId="39" fontId="219" fillId="0" borderId="0" applyFont="0" applyFill="0" applyBorder="0" applyAlignment="0" applyProtection="0"/>
    <xf numFmtId="25" fontId="219" fillId="0" borderId="0" applyFont="0" applyFill="0" applyBorder="0" applyAlignment="0" applyProtection="0"/>
    <xf numFmtId="25" fontId="219" fillId="0" borderId="0" applyFont="0" applyFill="0" applyBorder="0" applyAlignment="0" applyProtection="0"/>
    <xf numFmtId="224" fontId="219" fillId="0" borderId="0" applyFont="0" applyFill="0" applyBorder="0" applyAlignment="0" applyProtection="0"/>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33" fillId="69" borderId="0" applyNumberFormat="0" applyBorder="0" applyAlignment="0" applyProtection="0">
      <alignment vertical="center"/>
    </xf>
    <xf numFmtId="227" fontId="230" fillId="69" borderId="0" applyNumberFormat="0" applyBorder="0" applyAlignment="0" applyProtection="0">
      <alignment vertical="center"/>
    </xf>
    <xf numFmtId="227" fontId="140" fillId="70" borderId="0" applyNumberFormat="0" applyBorder="0" applyAlignment="0" applyProtection="0">
      <alignment vertical="center"/>
    </xf>
    <xf numFmtId="227" fontId="98" fillId="64" borderId="0" applyNumberFormat="0" applyBorder="0" applyAlignment="0" applyProtection="0">
      <alignment vertical="center"/>
    </xf>
    <xf numFmtId="227" fontId="140" fillId="70" borderId="0" applyNumberFormat="0" applyBorder="0" applyAlignment="0" applyProtection="0">
      <alignment vertical="center"/>
    </xf>
    <xf numFmtId="227" fontId="100" fillId="75" borderId="42" applyNumberFormat="0" applyFont="0" applyAlignment="0" applyProtection="0">
      <alignment vertical="center"/>
    </xf>
    <xf numFmtId="227" fontId="100" fillId="75" borderId="42" applyNumberFormat="0" applyFont="0" applyAlignment="0" applyProtection="0">
      <alignment vertical="center"/>
    </xf>
    <xf numFmtId="227" fontId="174" fillId="0" borderId="40" applyNumberFormat="0">
      <alignment horizontal="right" wrapText="1"/>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199" fontId="183" fillId="97" borderId="0"/>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9" fontId="219" fillId="0" borderId="0" applyFont="0" applyFill="0" applyBorder="0" applyAlignment="0" applyProtection="0"/>
    <xf numFmtId="227" fontId="194" fillId="0" borderId="53">
      <alignment horizontal="center"/>
    </xf>
    <xf numFmtId="227" fontId="133" fillId="69" borderId="0" applyNumberFormat="0" applyBorder="0" applyAlignment="0" applyProtection="0">
      <alignment vertical="center"/>
    </xf>
    <xf numFmtId="234" fontId="93" fillId="0" borderId="0" applyNumberFormat="0" applyFill="0" applyBorder="0" applyAlignment="0" applyProtection="0">
      <alignment horizontal="left"/>
    </xf>
    <xf numFmtId="227" fontId="167" fillId="79" borderId="47" applyNumberFormat="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05" fillId="0" borderId="56" applyNumberFormat="0" applyFill="0" applyAlignment="0" applyProtection="0">
      <alignment vertical="center"/>
    </xf>
    <xf numFmtId="227" fontId="105" fillId="0" borderId="56" applyNumberFormat="0" applyFill="0" applyAlignment="0" applyProtection="0">
      <alignment vertical="center"/>
    </xf>
    <xf numFmtId="227" fontId="105" fillId="0" borderId="56" applyNumberFormat="0" applyFill="0" applyAlignment="0" applyProtection="0">
      <alignment vertical="center"/>
    </xf>
    <xf numFmtId="227" fontId="105" fillId="0" borderId="56" applyNumberFormat="0" applyFill="0" applyAlignment="0" applyProtection="0">
      <alignment vertical="center"/>
    </xf>
    <xf numFmtId="227" fontId="105" fillId="0" borderId="56" applyNumberFormat="0" applyFill="0" applyAlignment="0" applyProtection="0">
      <alignment vertical="center"/>
    </xf>
    <xf numFmtId="227" fontId="105" fillId="0" borderId="56" applyNumberFormat="0" applyFill="0" applyAlignment="0" applyProtection="0">
      <alignment vertical="center"/>
    </xf>
    <xf numFmtId="227" fontId="105" fillId="0" borderId="56" applyNumberFormat="0" applyFill="0" applyAlignment="0" applyProtection="0">
      <alignment vertical="center"/>
    </xf>
    <xf numFmtId="227" fontId="105" fillId="0" borderId="56" applyNumberFormat="0" applyFill="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33" fillId="69"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08" fillId="37"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08" fillId="37" borderId="0" applyNumberFormat="0" applyBorder="0" applyAlignment="0" applyProtection="0">
      <alignment vertical="center"/>
    </xf>
    <xf numFmtId="227" fontId="108" fillId="37" borderId="0" applyNumberFormat="0" applyBorder="0" applyAlignment="0" applyProtection="0">
      <alignment vertical="center"/>
    </xf>
    <xf numFmtId="227" fontId="108" fillId="37"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33" fillId="69"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98" fillId="64"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33" fillId="69"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33" fillId="69"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33" fillId="69"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33" fillId="69"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33" fillId="69"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228"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228" fillId="70" borderId="0" applyNumberFormat="0" applyBorder="0" applyAlignment="0" applyProtection="0">
      <alignment vertical="center"/>
    </xf>
    <xf numFmtId="227" fontId="228" fillId="70" borderId="0" applyNumberFormat="0" applyBorder="0" applyAlignment="0" applyProtection="0">
      <alignment vertical="center"/>
    </xf>
    <xf numFmtId="227" fontId="228"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33" fillId="69" borderId="0" applyNumberFormat="0" applyBorder="0" applyAlignment="0" applyProtection="0">
      <alignment vertical="center"/>
    </xf>
    <xf numFmtId="227" fontId="140" fillId="70" borderId="0" applyNumberFormat="0" applyBorder="0" applyAlignment="0" applyProtection="0">
      <alignment vertical="center"/>
    </xf>
    <xf numFmtId="227" fontId="133" fillId="69"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87"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37" fillId="73" borderId="46" applyNumberFormat="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96" fillId="35" borderId="4" applyNumberFormat="0" applyAlignment="0" applyProtection="0">
      <alignment vertical="center"/>
    </xf>
    <xf numFmtId="227" fontId="140" fillId="70" borderId="0" applyNumberFormat="0" applyBorder="0" applyAlignment="0" applyProtection="0">
      <alignment vertical="center"/>
    </xf>
    <xf numFmtId="227" fontId="154" fillId="66" borderId="41" applyNumberFormat="0" applyAlignment="0" applyProtection="0">
      <alignment vertical="center"/>
    </xf>
    <xf numFmtId="227" fontId="96" fillId="35" borderId="4" applyNumberFormat="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33" fillId="69"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97" fillId="0" borderId="0"/>
    <xf numFmtId="227" fontId="141" fillId="68" borderId="0" applyNumberFormat="0" applyBorder="0" applyAlignment="0" applyProtection="0">
      <alignment vertical="center"/>
    </xf>
    <xf numFmtId="227" fontId="100" fillId="75" borderId="42" applyNumberFormat="0" applyFont="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02" fillId="54" borderId="0" applyNumberFormat="0" applyBorder="0" applyAlignment="0" applyProtection="0">
      <alignment vertical="center"/>
    </xf>
    <xf numFmtId="227" fontId="102" fillId="54" borderId="0" applyNumberFormat="0" applyBorder="0" applyAlignment="0" applyProtection="0">
      <alignment vertical="center"/>
    </xf>
    <xf numFmtId="227" fontId="102" fillId="54" borderId="0" applyNumberFormat="0" applyBorder="0" applyAlignment="0" applyProtection="0">
      <alignment vertical="center"/>
    </xf>
    <xf numFmtId="227" fontId="102" fillId="54" borderId="0" applyNumberFormat="0" applyBorder="0" applyAlignment="0" applyProtection="0">
      <alignment vertical="center"/>
    </xf>
    <xf numFmtId="227" fontId="133" fillId="69" borderId="0" applyNumberFormat="0" applyBorder="0" applyAlignment="0" applyProtection="0">
      <alignment vertical="center"/>
    </xf>
    <xf numFmtId="227" fontId="102" fillId="54" borderId="0" applyNumberFormat="0" applyBorder="0" applyAlignment="0" applyProtection="0">
      <alignment vertical="center"/>
    </xf>
    <xf numFmtId="227" fontId="102" fillId="54" borderId="0" applyNumberFormat="0" applyBorder="0" applyAlignment="0" applyProtection="0">
      <alignment vertical="center"/>
    </xf>
    <xf numFmtId="227" fontId="102" fillId="54"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41" fillId="85"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7" fillId="66" borderId="46" applyNumberFormat="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96" fillId="35" borderId="4" applyNumberFormat="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98" fillId="41"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36" fontId="93" fillId="0" borderId="0" applyFont="0" applyFill="0" applyBorder="0" applyAlignment="0" applyProtection="0"/>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230" fillId="69" borderId="0" applyNumberFormat="0" applyBorder="0" applyAlignment="0" applyProtection="0">
      <alignment vertical="center"/>
    </xf>
    <xf numFmtId="227" fontId="230" fillId="69" borderId="0" applyNumberFormat="0" applyBorder="0" applyAlignment="0" applyProtection="0">
      <alignment vertical="center"/>
    </xf>
    <xf numFmtId="227" fontId="230"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45" fillId="71" borderId="41" applyNumberFormat="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21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41" fillId="72"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36" fontId="93" fillId="0" borderId="0" applyFont="0" applyFill="0" applyBorder="0" applyAlignment="0" applyProtection="0"/>
    <xf numFmtId="236" fontId="93" fillId="0" borderId="0" applyFont="0" applyFill="0" applyBorder="0" applyAlignment="0" applyProtection="0"/>
    <xf numFmtId="236" fontId="93" fillId="0" borderId="0" applyFont="0" applyFill="0" applyBorder="0" applyAlignment="0" applyProtection="0"/>
    <xf numFmtId="236" fontId="93" fillId="0" borderId="0" applyFont="0" applyFill="0" applyBorder="0" applyAlignment="0" applyProtection="0"/>
    <xf numFmtId="236" fontId="93" fillId="0" borderId="0" applyFont="0" applyFill="0" applyBorder="0" applyAlignment="0" applyProtection="0"/>
    <xf numFmtId="236" fontId="93" fillId="0" borderId="0" applyFont="0" applyFill="0" applyBorder="0" applyAlignment="0" applyProtection="0">
      <alignment vertical="center"/>
    </xf>
    <xf numFmtId="236" fontId="93" fillId="0" borderId="0" applyFont="0" applyFill="0" applyBorder="0" applyAlignment="0" applyProtection="0"/>
    <xf numFmtId="236" fontId="93" fillId="0" borderId="0" applyFont="0" applyFill="0" applyBorder="0" applyAlignment="0" applyProtection="0"/>
    <xf numFmtId="236" fontId="93" fillId="0" borderId="0" applyFont="0" applyFill="0" applyBorder="0" applyAlignment="0" applyProtection="0"/>
    <xf numFmtId="236" fontId="93" fillId="0" borderId="0" applyFont="0" applyFill="0" applyBorder="0" applyAlignment="0" applyProtection="0"/>
    <xf numFmtId="236" fontId="93" fillId="0" borderId="0" applyFont="0" applyFill="0" applyBorder="0" applyAlignment="0" applyProtection="0"/>
    <xf numFmtId="236" fontId="93" fillId="0" borderId="0" applyFont="0" applyFill="0" applyBorder="0" applyAlignment="0" applyProtection="0"/>
    <xf numFmtId="236" fontId="93" fillId="0" borderId="0" applyFont="0" applyFill="0" applyBorder="0" applyAlignment="0" applyProtection="0"/>
    <xf numFmtId="227" fontId="154" fillId="66" borderId="41" applyNumberFormat="0" applyAlignment="0" applyProtection="0">
      <alignment vertical="center"/>
    </xf>
    <xf numFmtId="227" fontId="154" fillId="66" borderId="41" applyNumberFormat="0" applyAlignment="0" applyProtection="0">
      <alignment vertical="center"/>
    </xf>
    <xf numFmtId="227" fontId="154" fillId="66" borderId="41" applyNumberFormat="0" applyAlignment="0" applyProtection="0">
      <alignment vertical="center"/>
    </xf>
    <xf numFmtId="227" fontId="154" fillId="66" borderId="41" applyNumberFormat="0" applyAlignment="0" applyProtection="0">
      <alignment vertical="center"/>
    </xf>
    <xf numFmtId="227" fontId="154" fillId="73" borderId="41" applyNumberFormat="0" applyAlignment="0" applyProtection="0">
      <alignment vertical="center"/>
    </xf>
    <xf numFmtId="227" fontId="110" fillId="34" borderId="4" applyNumberFormat="0" applyAlignment="0" applyProtection="0">
      <alignment vertical="center"/>
    </xf>
    <xf numFmtId="227" fontId="110" fillId="34" borderId="4" applyNumberFormat="0" applyAlignment="0" applyProtection="0">
      <alignment vertical="center"/>
    </xf>
    <xf numFmtId="227" fontId="110" fillId="34" borderId="4" applyNumberFormat="0" applyAlignment="0" applyProtection="0">
      <alignment vertical="center"/>
    </xf>
    <xf numFmtId="227" fontId="110" fillId="34" borderId="4" applyNumberFormat="0" applyAlignment="0" applyProtection="0">
      <alignment vertical="center"/>
    </xf>
    <xf numFmtId="227" fontId="154" fillId="73" borderId="41" applyNumberFormat="0" applyAlignment="0" applyProtection="0">
      <alignment vertical="center"/>
    </xf>
    <xf numFmtId="227" fontId="110" fillId="34" borderId="4" applyNumberFormat="0" applyAlignment="0" applyProtection="0">
      <alignment vertical="center"/>
    </xf>
    <xf numFmtId="227" fontId="110" fillId="34" borderId="4" applyNumberFormat="0" applyAlignment="0" applyProtection="0">
      <alignment vertical="center"/>
    </xf>
    <xf numFmtId="227" fontId="110" fillId="34" borderId="4" applyNumberFormat="0" applyAlignment="0" applyProtection="0">
      <alignment vertical="center"/>
    </xf>
    <xf numFmtId="227" fontId="110" fillId="34" borderId="4" applyNumberFormat="0" applyAlignment="0" applyProtection="0">
      <alignment vertical="center"/>
    </xf>
    <xf numFmtId="227" fontId="154" fillId="66" borderId="41" applyNumberFormat="0" applyAlignment="0" applyProtection="0">
      <alignment vertical="center"/>
    </xf>
    <xf numFmtId="227" fontId="154" fillId="66" borderId="41" applyNumberFormat="0" applyAlignment="0" applyProtection="0">
      <alignment vertical="center"/>
    </xf>
    <xf numFmtId="227" fontId="154" fillId="66" borderId="41" applyNumberFormat="0" applyAlignment="0" applyProtection="0">
      <alignment vertical="center"/>
    </xf>
    <xf numFmtId="227" fontId="154" fillId="66" borderId="41" applyNumberFormat="0" applyAlignment="0" applyProtection="0">
      <alignment vertical="center"/>
    </xf>
    <xf numFmtId="227" fontId="154" fillId="66" borderId="41" applyNumberFormat="0" applyAlignment="0" applyProtection="0">
      <alignment vertical="center"/>
    </xf>
    <xf numFmtId="227" fontId="154" fillId="66" borderId="41" applyNumberFormat="0" applyAlignment="0" applyProtection="0">
      <alignment vertical="center"/>
    </xf>
    <xf numFmtId="227" fontId="154" fillId="66" borderId="41" applyNumberFormat="0" applyAlignment="0" applyProtection="0">
      <alignment vertical="center"/>
    </xf>
    <xf numFmtId="227" fontId="154" fillId="66" borderId="41" applyNumberFormat="0" applyAlignment="0" applyProtection="0">
      <alignment vertical="center"/>
    </xf>
    <xf numFmtId="227" fontId="154" fillId="66" borderId="41" applyNumberFormat="0" applyAlignment="0" applyProtection="0">
      <alignment vertical="center"/>
    </xf>
    <xf numFmtId="227" fontId="167" fillId="79" borderId="47" applyNumberFormat="0" applyAlignment="0" applyProtection="0">
      <alignment vertical="center"/>
    </xf>
    <xf numFmtId="227" fontId="167" fillId="79" borderId="47" applyNumberFormat="0" applyAlignment="0" applyProtection="0">
      <alignment vertical="center"/>
    </xf>
    <xf numFmtId="227" fontId="156" fillId="79" borderId="47" applyNumberFormat="0" applyAlignment="0" applyProtection="0">
      <alignment vertical="center"/>
    </xf>
    <xf numFmtId="227" fontId="132" fillId="46" borderId="7" applyNumberFormat="0" applyAlignment="0" applyProtection="0">
      <alignment vertical="center"/>
    </xf>
    <xf numFmtId="227" fontId="132" fillId="46" borderId="7" applyNumberFormat="0" applyAlignment="0" applyProtection="0">
      <alignment vertical="center"/>
    </xf>
    <xf numFmtId="227" fontId="132" fillId="46" borderId="7" applyNumberFormat="0" applyAlignment="0" applyProtection="0">
      <alignment vertical="center"/>
    </xf>
    <xf numFmtId="227" fontId="132" fillId="46" borderId="7" applyNumberFormat="0" applyAlignment="0" applyProtection="0">
      <alignment vertical="center"/>
    </xf>
    <xf numFmtId="227" fontId="156" fillId="79" borderId="47" applyNumberFormat="0" applyAlignment="0" applyProtection="0">
      <alignment vertical="center"/>
    </xf>
    <xf numFmtId="227" fontId="132" fillId="46" borderId="7" applyNumberFormat="0" applyAlignment="0" applyProtection="0">
      <alignment vertical="center"/>
    </xf>
    <xf numFmtId="227" fontId="132" fillId="46" borderId="7" applyNumberFormat="0" applyAlignment="0" applyProtection="0">
      <alignment vertical="center"/>
    </xf>
    <xf numFmtId="227" fontId="132" fillId="46" borderId="7" applyNumberFormat="0" applyAlignment="0" applyProtection="0">
      <alignment vertical="center"/>
    </xf>
    <xf numFmtId="227" fontId="132" fillId="46" borderId="7" applyNumberFormat="0" applyAlignment="0" applyProtection="0">
      <alignment vertical="center"/>
    </xf>
    <xf numFmtId="227" fontId="167" fillId="79" borderId="47" applyNumberFormat="0" applyAlignment="0" applyProtection="0">
      <alignment vertical="center"/>
    </xf>
    <xf numFmtId="227" fontId="167" fillId="79" borderId="47" applyNumberFormat="0" applyAlignment="0" applyProtection="0">
      <alignment vertical="center"/>
    </xf>
    <xf numFmtId="227" fontId="167" fillId="79" borderId="47" applyNumberFormat="0" applyAlignment="0" applyProtection="0">
      <alignment vertical="center"/>
    </xf>
    <xf numFmtId="227" fontId="167" fillId="79" borderId="47" applyNumberFormat="0" applyAlignment="0" applyProtection="0">
      <alignment vertical="center"/>
    </xf>
    <xf numFmtId="227" fontId="141" fillId="72" borderId="0" applyNumberFormat="0" applyBorder="0" applyAlignment="0" applyProtection="0">
      <alignment vertical="center"/>
    </xf>
    <xf numFmtId="227" fontId="98" fillId="39" borderId="0" applyNumberFormat="0" applyBorder="0" applyAlignment="0" applyProtection="0">
      <alignment vertical="center"/>
    </xf>
    <xf numFmtId="227" fontId="98" fillId="39" borderId="0" applyNumberFormat="0" applyBorder="0" applyAlignment="0" applyProtection="0">
      <alignment vertical="center"/>
    </xf>
    <xf numFmtId="227" fontId="98" fillId="39" borderId="0" applyNumberFormat="0" applyBorder="0" applyAlignment="0" applyProtection="0">
      <alignment vertical="center"/>
    </xf>
    <xf numFmtId="227" fontId="149" fillId="82" borderId="0" applyNumberFormat="0" applyBorder="0" applyAlignment="0" applyProtection="0">
      <alignment vertical="center"/>
    </xf>
    <xf numFmtId="227" fontId="98" fillId="39" borderId="0" applyNumberFormat="0" applyBorder="0" applyAlignment="0" applyProtection="0">
      <alignment vertical="center"/>
    </xf>
    <xf numFmtId="227" fontId="98" fillId="39" borderId="0" applyNumberFormat="0" applyBorder="0" applyAlignment="0" applyProtection="0">
      <alignment vertical="center"/>
    </xf>
    <xf numFmtId="227" fontId="98" fillId="39" borderId="0" applyNumberFormat="0" applyBorder="0" applyAlignment="0" applyProtection="0">
      <alignment vertical="center"/>
    </xf>
    <xf numFmtId="227" fontId="98" fillId="39" borderId="0" applyNumberFormat="0" applyBorder="0" applyAlignment="0" applyProtection="0">
      <alignment vertical="center"/>
    </xf>
    <xf numFmtId="227" fontId="141" fillId="72" borderId="0" applyNumberFormat="0" applyBorder="0" applyAlignment="0" applyProtection="0">
      <alignment vertical="center"/>
    </xf>
    <xf numFmtId="227" fontId="141" fillId="72" borderId="0" applyNumberFormat="0" applyBorder="0" applyAlignment="0" applyProtection="0">
      <alignment vertical="center"/>
    </xf>
    <xf numFmtId="227" fontId="141" fillId="72" borderId="0" applyNumberFormat="0" applyBorder="0" applyAlignment="0" applyProtection="0">
      <alignment vertical="center"/>
    </xf>
    <xf numFmtId="227" fontId="141" fillId="72" borderId="0" applyNumberFormat="0" applyBorder="0" applyAlignment="0" applyProtection="0">
      <alignment vertical="center"/>
    </xf>
    <xf numFmtId="227" fontId="141" fillId="68" borderId="0" applyNumberFormat="0" applyBorder="0" applyAlignment="0" applyProtection="0">
      <alignment vertical="center"/>
    </xf>
    <xf numFmtId="227" fontId="141" fillId="68" borderId="0" applyNumberFormat="0" applyBorder="0" applyAlignment="0" applyProtection="0">
      <alignment vertical="center"/>
    </xf>
    <xf numFmtId="227" fontId="98" fillId="52" borderId="0" applyNumberFormat="0" applyBorder="0" applyAlignment="0" applyProtection="0">
      <alignment vertical="center"/>
    </xf>
    <xf numFmtId="227" fontId="98" fillId="52" borderId="0" applyNumberFormat="0" applyBorder="0" applyAlignment="0" applyProtection="0">
      <alignment vertical="center"/>
    </xf>
    <xf numFmtId="227" fontId="98" fillId="52" borderId="0" applyNumberFormat="0" applyBorder="0" applyAlignment="0" applyProtection="0">
      <alignment vertical="center"/>
    </xf>
    <xf numFmtId="227" fontId="98" fillId="52" borderId="0" applyNumberFormat="0" applyBorder="0" applyAlignment="0" applyProtection="0">
      <alignment vertical="center"/>
    </xf>
    <xf numFmtId="227" fontId="98" fillId="52" borderId="0" applyNumberFormat="0" applyBorder="0" applyAlignment="0" applyProtection="0">
      <alignment vertical="center"/>
    </xf>
    <xf numFmtId="227" fontId="98" fillId="52" borderId="0" applyNumberFormat="0" applyBorder="0" applyAlignment="0" applyProtection="0">
      <alignment vertical="center"/>
    </xf>
    <xf numFmtId="227" fontId="141" fillId="68" borderId="0" applyNumberFormat="0" applyBorder="0" applyAlignment="0" applyProtection="0">
      <alignment vertical="center"/>
    </xf>
    <xf numFmtId="227" fontId="141" fillId="68" borderId="0" applyNumberFormat="0" applyBorder="0" applyAlignment="0" applyProtection="0">
      <alignment vertical="center"/>
    </xf>
    <xf numFmtId="227" fontId="141" fillId="68" borderId="0" applyNumberFormat="0" applyBorder="0" applyAlignment="0" applyProtection="0">
      <alignment vertical="center"/>
    </xf>
    <xf numFmtId="227" fontId="141" fillId="68" borderId="0" applyNumberFormat="0" applyBorder="0" applyAlignment="0" applyProtection="0">
      <alignment vertical="center"/>
    </xf>
    <xf numFmtId="227" fontId="141" fillId="85" borderId="0" applyNumberFormat="0" applyBorder="0" applyAlignment="0" applyProtection="0">
      <alignment vertical="center"/>
    </xf>
    <xf numFmtId="227" fontId="141" fillId="85" borderId="0" applyNumberFormat="0" applyBorder="0" applyAlignment="0" applyProtection="0">
      <alignment vertical="center"/>
    </xf>
    <xf numFmtId="227" fontId="98" fillId="62" borderId="0" applyNumberFormat="0" applyBorder="0" applyAlignment="0" applyProtection="0">
      <alignment vertical="center"/>
    </xf>
    <xf numFmtId="227" fontId="98" fillId="62" borderId="0" applyNumberFormat="0" applyBorder="0" applyAlignment="0" applyProtection="0">
      <alignment vertical="center"/>
    </xf>
    <xf numFmtId="227" fontId="98" fillId="62" borderId="0" applyNumberFormat="0" applyBorder="0" applyAlignment="0" applyProtection="0">
      <alignment vertical="center"/>
    </xf>
    <xf numFmtId="227" fontId="98" fillId="62" borderId="0" applyNumberFormat="0" applyBorder="0" applyAlignment="0" applyProtection="0">
      <alignment vertical="center"/>
    </xf>
    <xf numFmtId="227" fontId="149" fillId="85" borderId="0" applyNumberFormat="0" applyBorder="0" applyAlignment="0" applyProtection="0">
      <alignment vertical="center"/>
    </xf>
    <xf numFmtId="227" fontId="98" fillId="62" borderId="0" applyNumberFormat="0" applyBorder="0" applyAlignment="0" applyProtection="0">
      <alignment vertical="center"/>
    </xf>
    <xf numFmtId="227" fontId="98" fillId="62" borderId="0" applyNumberFormat="0" applyBorder="0" applyAlignment="0" applyProtection="0">
      <alignment vertical="center"/>
    </xf>
    <xf numFmtId="227" fontId="98" fillId="62" borderId="0" applyNumberFormat="0" applyBorder="0" applyAlignment="0" applyProtection="0">
      <alignment vertical="center"/>
    </xf>
    <xf numFmtId="227" fontId="98" fillId="62" borderId="0" applyNumberFormat="0" applyBorder="0" applyAlignment="0" applyProtection="0">
      <alignment vertical="center"/>
    </xf>
    <xf numFmtId="227" fontId="141" fillId="85" borderId="0" applyNumberFormat="0" applyBorder="0" applyAlignment="0" applyProtection="0">
      <alignment vertical="center"/>
    </xf>
    <xf numFmtId="227" fontId="141" fillId="85" borderId="0" applyNumberFormat="0" applyBorder="0" applyAlignment="0" applyProtection="0">
      <alignment vertical="center"/>
    </xf>
    <xf numFmtId="227" fontId="141" fillId="85" borderId="0" applyNumberFormat="0" applyBorder="0" applyAlignment="0" applyProtection="0">
      <alignment vertical="center"/>
    </xf>
    <xf numFmtId="227" fontId="141" fillId="85" borderId="0" applyNumberFormat="0" applyBorder="0" applyAlignment="0" applyProtection="0">
      <alignment vertical="center"/>
    </xf>
    <xf numFmtId="227" fontId="141" fillId="90" borderId="0" applyNumberFormat="0" applyBorder="0" applyAlignment="0" applyProtection="0">
      <alignment vertical="center"/>
    </xf>
    <xf numFmtId="227" fontId="141" fillId="90" borderId="0" applyNumberFormat="0" applyBorder="0" applyAlignment="0" applyProtection="0">
      <alignment vertical="center"/>
    </xf>
    <xf numFmtId="227" fontId="98" fillId="63" borderId="0" applyNumberFormat="0" applyBorder="0" applyAlignment="0" applyProtection="0">
      <alignment vertical="center"/>
    </xf>
    <xf numFmtId="227" fontId="98" fillId="63" borderId="0" applyNumberFormat="0" applyBorder="0" applyAlignment="0" applyProtection="0">
      <alignment vertical="center"/>
    </xf>
    <xf numFmtId="227" fontId="98" fillId="63" borderId="0" applyNumberFormat="0" applyBorder="0" applyAlignment="0" applyProtection="0">
      <alignment vertical="center"/>
    </xf>
    <xf numFmtId="227" fontId="98" fillId="63" borderId="0" applyNumberFormat="0" applyBorder="0" applyAlignment="0" applyProtection="0">
      <alignment vertical="center"/>
    </xf>
    <xf numFmtId="227" fontId="149" fillId="78" borderId="0" applyNumberFormat="0" applyBorder="0" applyAlignment="0" applyProtection="0">
      <alignment vertical="center"/>
    </xf>
    <xf numFmtId="227" fontId="98" fillId="63" borderId="0" applyNumberFormat="0" applyBorder="0" applyAlignment="0" applyProtection="0">
      <alignment vertical="center"/>
    </xf>
    <xf numFmtId="227" fontId="98" fillId="63" borderId="0" applyNumberFormat="0" applyBorder="0" applyAlignment="0" applyProtection="0">
      <alignment vertical="center"/>
    </xf>
    <xf numFmtId="227" fontId="98" fillId="63" borderId="0" applyNumberFormat="0" applyBorder="0" applyAlignment="0" applyProtection="0">
      <alignment vertical="center"/>
    </xf>
    <xf numFmtId="227" fontId="98" fillId="63" borderId="0" applyNumberFormat="0" applyBorder="0" applyAlignment="0" applyProtection="0">
      <alignment vertical="center"/>
    </xf>
    <xf numFmtId="227" fontId="141" fillId="90" borderId="0" applyNumberFormat="0" applyBorder="0" applyAlignment="0" applyProtection="0">
      <alignment vertical="center"/>
    </xf>
    <xf numFmtId="227" fontId="141" fillId="90" borderId="0" applyNumberFormat="0" applyBorder="0" applyAlignment="0" applyProtection="0">
      <alignment vertical="center"/>
    </xf>
    <xf numFmtId="227" fontId="141" fillId="90" borderId="0" applyNumberFormat="0" applyBorder="0" applyAlignment="0" applyProtection="0">
      <alignment vertical="center"/>
    </xf>
    <xf numFmtId="227" fontId="141" fillId="90" borderId="0" applyNumberFormat="0" applyBorder="0" applyAlignment="0" applyProtection="0">
      <alignment vertical="center"/>
    </xf>
    <xf numFmtId="227" fontId="141" fillId="90" borderId="0" applyNumberFormat="0" applyBorder="0" applyAlignment="0" applyProtection="0">
      <alignment vertical="center"/>
    </xf>
    <xf numFmtId="227" fontId="141" fillId="72" borderId="0" applyNumberFormat="0" applyBorder="0" applyAlignment="0" applyProtection="0">
      <alignment vertical="center"/>
    </xf>
    <xf numFmtId="227" fontId="141" fillId="72" borderId="0" applyNumberFormat="0" applyBorder="0" applyAlignment="0" applyProtection="0">
      <alignment vertical="center"/>
    </xf>
    <xf numFmtId="227" fontId="98" fillId="64" borderId="0" applyNumberFormat="0" applyBorder="0" applyAlignment="0" applyProtection="0">
      <alignment vertical="center"/>
    </xf>
    <xf numFmtId="227" fontId="149" fillId="72" borderId="0" applyNumberFormat="0" applyBorder="0" applyAlignment="0" applyProtection="0">
      <alignment vertical="center"/>
    </xf>
    <xf numFmtId="227" fontId="98" fillId="64" borderId="0" applyNumberFormat="0" applyBorder="0" applyAlignment="0" applyProtection="0">
      <alignment vertical="center"/>
    </xf>
    <xf numFmtId="227" fontId="98" fillId="64" borderId="0" applyNumberFormat="0" applyBorder="0" applyAlignment="0" applyProtection="0">
      <alignment vertical="center"/>
    </xf>
    <xf numFmtId="227" fontId="98" fillId="64" borderId="0" applyNumberFormat="0" applyBorder="0" applyAlignment="0" applyProtection="0">
      <alignment vertical="center"/>
    </xf>
    <xf numFmtId="227" fontId="98" fillId="64" borderId="0" applyNumberFormat="0" applyBorder="0" applyAlignment="0" applyProtection="0">
      <alignment vertical="center"/>
    </xf>
    <xf numFmtId="227" fontId="141" fillId="72" borderId="0" applyNumberFormat="0" applyBorder="0" applyAlignment="0" applyProtection="0">
      <alignment vertical="center"/>
    </xf>
    <xf numFmtId="227" fontId="141" fillId="72" borderId="0" applyNumberFormat="0" applyBorder="0" applyAlignment="0" applyProtection="0">
      <alignment vertical="center"/>
    </xf>
    <xf numFmtId="227" fontId="141" fillId="72" borderId="0" applyNumberFormat="0" applyBorder="0" applyAlignment="0" applyProtection="0">
      <alignment vertical="center"/>
    </xf>
    <xf numFmtId="227" fontId="141" fillId="72" borderId="0" applyNumberFormat="0" applyBorder="0" applyAlignment="0" applyProtection="0">
      <alignment vertical="center"/>
    </xf>
    <xf numFmtId="227" fontId="141" fillId="72" borderId="0" applyNumberFormat="0" applyBorder="0" applyAlignment="0" applyProtection="0">
      <alignment vertical="center"/>
    </xf>
    <xf numFmtId="227" fontId="98" fillId="41" borderId="0" applyNumberFormat="0" applyBorder="0" applyAlignment="0" applyProtection="0">
      <alignment vertical="center"/>
    </xf>
    <xf numFmtId="227" fontId="98" fillId="41" borderId="0" applyNumberFormat="0" applyBorder="0" applyAlignment="0" applyProtection="0">
      <alignment vertical="center"/>
    </xf>
    <xf numFmtId="227" fontId="149" fillId="87" borderId="0" applyNumberFormat="0" applyBorder="0" applyAlignment="0" applyProtection="0">
      <alignment vertical="center"/>
    </xf>
    <xf numFmtId="227" fontId="98" fillId="41" borderId="0" applyNumberFormat="0" applyBorder="0" applyAlignment="0" applyProtection="0">
      <alignment vertical="center"/>
    </xf>
    <xf numFmtId="227" fontId="98" fillId="41" borderId="0" applyNumberFormat="0" applyBorder="0" applyAlignment="0" applyProtection="0">
      <alignment vertical="center"/>
    </xf>
    <xf numFmtId="227" fontId="98" fillId="41" borderId="0" applyNumberFormat="0" applyBorder="0" applyAlignment="0" applyProtection="0">
      <alignment vertical="center"/>
    </xf>
    <xf numFmtId="227" fontId="98" fillId="41" borderId="0" applyNumberFormat="0" applyBorder="0" applyAlignment="0" applyProtection="0">
      <alignment vertical="center"/>
    </xf>
    <xf numFmtId="227" fontId="141" fillId="87" borderId="0" applyNumberFormat="0" applyBorder="0" applyAlignment="0" applyProtection="0">
      <alignment vertical="center"/>
    </xf>
    <xf numFmtId="227" fontId="141" fillId="87" borderId="0" applyNumberFormat="0" applyBorder="0" applyAlignment="0" applyProtection="0">
      <alignment vertical="center"/>
    </xf>
    <xf numFmtId="227" fontId="141" fillId="87" borderId="0" applyNumberFormat="0" applyBorder="0" applyAlignment="0" applyProtection="0">
      <alignment vertical="center"/>
    </xf>
    <xf numFmtId="227" fontId="141" fillId="87" borderId="0" applyNumberFormat="0" applyBorder="0" applyAlignment="0" applyProtection="0">
      <alignment vertical="center"/>
    </xf>
    <xf numFmtId="227" fontId="134" fillId="80" borderId="0" applyNumberFormat="0" applyBorder="0" applyAlignment="0" applyProtection="0">
      <alignment vertical="center"/>
    </xf>
    <xf numFmtId="227" fontId="134" fillId="80" borderId="0" applyNumberFormat="0" applyBorder="0" applyAlignment="0" applyProtection="0">
      <alignment vertical="center"/>
    </xf>
    <xf numFmtId="227" fontId="134" fillId="80" borderId="0" applyNumberFormat="0" applyBorder="0" applyAlignment="0" applyProtection="0">
      <alignment vertical="center"/>
    </xf>
    <xf numFmtId="227" fontId="134" fillId="80" borderId="0" applyNumberFormat="0" applyBorder="0" applyAlignment="0" applyProtection="0">
      <alignment vertical="center"/>
    </xf>
    <xf numFmtId="227" fontId="134" fillId="80" borderId="0" applyNumberFormat="0" applyBorder="0" applyAlignment="0" applyProtection="0">
      <alignment vertical="center"/>
    </xf>
    <xf numFmtId="227" fontId="111" fillId="53" borderId="0" applyNumberFormat="0" applyBorder="0" applyAlignment="0" applyProtection="0">
      <alignment vertical="center"/>
    </xf>
    <xf numFmtId="227" fontId="111" fillId="53" borderId="0" applyNumberFormat="0" applyBorder="0" applyAlignment="0" applyProtection="0">
      <alignment vertical="center"/>
    </xf>
    <xf numFmtId="227" fontId="111" fillId="53" borderId="0" applyNumberFormat="0" applyBorder="0" applyAlignment="0" applyProtection="0">
      <alignment vertical="center"/>
    </xf>
    <xf numFmtId="227" fontId="134" fillId="80" borderId="0" applyNumberFormat="0" applyBorder="0" applyAlignment="0" applyProtection="0">
      <alignment vertical="center"/>
    </xf>
    <xf numFmtId="227" fontId="111" fillId="53" borderId="0" applyNumberFormat="0" applyBorder="0" applyAlignment="0" applyProtection="0">
      <alignment vertical="center"/>
    </xf>
    <xf numFmtId="227" fontId="111" fillId="53" borderId="0" applyNumberFormat="0" applyBorder="0" applyAlignment="0" applyProtection="0">
      <alignment vertical="center"/>
    </xf>
    <xf numFmtId="227" fontId="111" fillId="53" borderId="0" applyNumberFormat="0" applyBorder="0" applyAlignment="0" applyProtection="0">
      <alignment vertical="center"/>
    </xf>
    <xf numFmtId="227" fontId="111" fillId="53" borderId="0" applyNumberFormat="0" applyBorder="0" applyAlignment="0" applyProtection="0">
      <alignment vertical="center"/>
    </xf>
    <xf numFmtId="227" fontId="134" fillId="80" borderId="0" applyNumberFormat="0" applyBorder="0" applyAlignment="0" applyProtection="0">
      <alignment vertical="center"/>
    </xf>
    <xf numFmtId="227" fontId="134" fillId="80" borderId="0" applyNumberFormat="0" applyBorder="0" applyAlignment="0" applyProtection="0">
      <alignment vertical="center"/>
    </xf>
    <xf numFmtId="227" fontId="134" fillId="80" borderId="0" applyNumberFormat="0" applyBorder="0" applyAlignment="0" applyProtection="0">
      <alignment vertical="center"/>
    </xf>
    <xf numFmtId="227" fontId="134" fillId="80" borderId="0" applyNumberFormat="0" applyBorder="0" applyAlignment="0" applyProtection="0">
      <alignment vertical="center"/>
    </xf>
    <xf numFmtId="227" fontId="134" fillId="80" borderId="0" applyNumberFormat="0" applyBorder="0" applyAlignment="0" applyProtection="0">
      <alignment vertical="center"/>
    </xf>
    <xf numFmtId="227" fontId="134" fillId="80" borderId="0" applyNumberFormat="0" applyBorder="0" applyAlignment="0" applyProtection="0">
      <alignment vertical="center"/>
    </xf>
    <xf numFmtId="227" fontId="134" fillId="80" borderId="0" applyNumberFormat="0" applyBorder="0" applyAlignment="0" applyProtection="0">
      <alignment vertical="center"/>
    </xf>
    <xf numFmtId="227" fontId="134" fillId="80" borderId="0" applyNumberFormat="0" applyBorder="0" applyAlignment="0" applyProtection="0">
      <alignment vertical="center"/>
    </xf>
    <xf numFmtId="227" fontId="134" fillId="80" borderId="0" applyNumberFormat="0" applyBorder="0" applyAlignment="0" applyProtection="0">
      <alignment vertical="center"/>
    </xf>
    <xf numFmtId="227" fontId="137" fillId="66" borderId="46" applyNumberFormat="0" applyAlignment="0" applyProtection="0">
      <alignment vertical="center"/>
    </xf>
    <xf numFmtId="227" fontId="137" fillId="66" borderId="46" applyNumberFormat="0" applyAlignment="0" applyProtection="0">
      <alignment vertical="center"/>
    </xf>
    <xf numFmtId="227" fontId="137" fillId="66" borderId="46" applyNumberFormat="0" applyAlignment="0" applyProtection="0">
      <alignment vertical="center"/>
    </xf>
    <xf numFmtId="227" fontId="137" fillId="66" borderId="46" applyNumberFormat="0" applyAlignment="0" applyProtection="0">
      <alignment vertical="center"/>
    </xf>
    <xf numFmtId="227" fontId="137" fillId="73" borderId="46" applyNumberFormat="0" applyAlignment="0" applyProtection="0">
      <alignment vertical="center"/>
    </xf>
    <xf numFmtId="227" fontId="104" fillId="34" borderId="5" applyNumberFormat="0" applyAlignment="0" applyProtection="0">
      <alignment vertical="center"/>
    </xf>
    <xf numFmtId="227" fontId="104" fillId="34" borderId="5" applyNumberFormat="0" applyAlignment="0" applyProtection="0">
      <alignment vertical="center"/>
    </xf>
    <xf numFmtId="227" fontId="104" fillId="34" borderId="5" applyNumberFormat="0" applyAlignment="0" applyProtection="0">
      <alignment vertical="center"/>
    </xf>
    <xf numFmtId="227" fontId="104" fillId="34" borderId="5" applyNumberFormat="0" applyAlignment="0" applyProtection="0">
      <alignment vertical="center"/>
    </xf>
    <xf numFmtId="227" fontId="104" fillId="34" borderId="5" applyNumberFormat="0" applyAlignment="0" applyProtection="0">
      <alignment vertical="center"/>
    </xf>
    <xf numFmtId="227" fontId="104" fillId="34" borderId="5" applyNumberFormat="0" applyAlignment="0" applyProtection="0">
      <alignment vertical="center"/>
    </xf>
    <xf numFmtId="227" fontId="137" fillId="66" borderId="46" applyNumberFormat="0" applyAlignment="0" applyProtection="0">
      <alignment vertical="center"/>
    </xf>
    <xf numFmtId="227" fontId="137" fillId="66" borderId="46" applyNumberFormat="0" applyAlignment="0" applyProtection="0">
      <alignment vertical="center"/>
    </xf>
    <xf numFmtId="227" fontId="137" fillId="66" borderId="46" applyNumberFormat="0" applyAlignment="0" applyProtection="0">
      <alignment vertical="center"/>
    </xf>
    <xf numFmtId="227" fontId="137" fillId="66" borderId="46" applyNumberFormat="0" applyAlignment="0" applyProtection="0">
      <alignment vertical="center"/>
    </xf>
    <xf numFmtId="227" fontId="137" fillId="66" borderId="46" applyNumberFormat="0" applyAlignment="0" applyProtection="0">
      <alignment vertical="center"/>
    </xf>
    <xf numFmtId="227" fontId="137" fillId="66" borderId="46" applyNumberFormat="0" applyAlignment="0" applyProtection="0">
      <alignment vertical="center"/>
    </xf>
    <xf numFmtId="227" fontId="137" fillId="66" borderId="46" applyNumberFormat="0" applyAlignment="0" applyProtection="0">
      <alignment vertical="center"/>
    </xf>
    <xf numFmtId="227" fontId="137" fillId="66" borderId="46" applyNumberFormat="0" applyAlignment="0" applyProtection="0">
      <alignment vertical="center"/>
    </xf>
    <xf numFmtId="227" fontId="137" fillId="66" borderId="46" applyNumberFormat="0" applyAlignment="0" applyProtection="0">
      <alignment vertical="center"/>
    </xf>
    <xf numFmtId="227" fontId="145" fillId="71" borderId="41" applyNumberFormat="0" applyAlignment="0" applyProtection="0">
      <alignment vertical="center"/>
    </xf>
    <xf numFmtId="227" fontId="145" fillId="71" borderId="41" applyNumberFormat="0" applyAlignment="0" applyProtection="0">
      <alignment vertical="center"/>
    </xf>
    <xf numFmtId="227" fontId="145" fillId="71" borderId="41" applyNumberFormat="0" applyAlignment="0" applyProtection="0">
      <alignment vertical="center"/>
    </xf>
    <xf numFmtId="227" fontId="145" fillId="71" borderId="41" applyNumberFormat="0" applyAlignment="0" applyProtection="0">
      <alignment vertical="center"/>
    </xf>
    <xf numFmtId="227" fontId="145" fillId="71" borderId="41" applyNumberFormat="0" applyAlignment="0" applyProtection="0">
      <alignment vertical="center"/>
    </xf>
    <xf numFmtId="227" fontId="96" fillId="35" borderId="4" applyNumberFormat="0" applyAlignment="0" applyProtection="0">
      <alignment vertical="center"/>
    </xf>
    <xf numFmtId="227" fontId="145" fillId="71" borderId="41" applyNumberFormat="0" applyAlignment="0" applyProtection="0">
      <alignment vertical="center"/>
    </xf>
    <xf numFmtId="227" fontId="96" fillId="35" borderId="4" applyNumberFormat="0" applyAlignment="0" applyProtection="0">
      <alignment vertical="center"/>
    </xf>
    <xf numFmtId="227" fontId="96" fillId="35" borderId="4" applyNumberFormat="0" applyAlignment="0" applyProtection="0">
      <alignment vertical="center"/>
    </xf>
    <xf numFmtId="227" fontId="96" fillId="35" borderId="4" applyNumberFormat="0" applyAlignment="0" applyProtection="0">
      <alignment vertical="center"/>
    </xf>
    <xf numFmtId="227" fontId="145" fillId="71" borderId="41" applyNumberFormat="0" applyAlignment="0" applyProtection="0">
      <alignment vertical="center"/>
    </xf>
    <xf numFmtId="227" fontId="145" fillId="71" borderId="41" applyNumberFormat="0" applyAlignment="0" applyProtection="0">
      <alignment vertical="center"/>
    </xf>
    <xf numFmtId="227" fontId="145" fillId="71" borderId="41" applyNumberFormat="0" applyAlignment="0" applyProtection="0">
      <alignment vertical="center"/>
    </xf>
    <xf numFmtId="227" fontId="145" fillId="71" borderId="41" applyNumberFormat="0" applyAlignment="0" applyProtection="0">
      <alignment vertical="center"/>
    </xf>
    <xf numFmtId="227" fontId="97" fillId="44" borderId="8" applyNumberFormat="0" applyFont="0" applyAlignment="0" applyProtection="0">
      <alignment vertical="center"/>
    </xf>
    <xf numFmtId="227" fontId="97" fillId="44" borderId="8" applyNumberFormat="0" applyFont="0" applyAlignment="0" applyProtection="0">
      <alignment vertical="center"/>
    </xf>
    <xf numFmtId="227" fontId="145" fillId="71" borderId="41" applyNumberFormat="0" applyAlignment="0" applyProtection="0">
      <alignment vertical="center"/>
    </xf>
    <xf numFmtId="227" fontId="97" fillId="44" borderId="8" applyNumberFormat="0" applyFont="0" applyAlignment="0" applyProtection="0">
      <alignment vertical="center"/>
    </xf>
    <xf numFmtId="227" fontId="145" fillId="71" borderId="41" applyNumberFormat="0" applyAlignment="0" applyProtection="0">
      <alignment vertical="center"/>
    </xf>
    <xf numFmtId="227" fontId="145" fillId="71" borderId="41" applyNumberFormat="0" applyAlignment="0" applyProtection="0">
      <alignment vertical="center"/>
    </xf>
    <xf numFmtId="227" fontId="145" fillId="71" borderId="41" applyNumberFormat="0" applyAlignment="0" applyProtection="0">
      <alignment vertical="center"/>
    </xf>
    <xf numFmtId="227" fontId="145" fillId="71" borderId="41" applyNumberFormat="0" applyAlignment="0" applyProtection="0">
      <alignment vertical="center"/>
    </xf>
    <xf numFmtId="227" fontId="149" fillId="72" borderId="0" applyNumberFormat="0" applyBorder="0" applyAlignment="0" applyProtection="0">
      <alignment vertical="center"/>
    </xf>
    <xf numFmtId="227" fontId="149" fillId="87" borderId="0" applyNumberFormat="0" applyBorder="0" applyAlignment="0" applyProtection="0">
      <alignment vertical="center"/>
    </xf>
    <xf numFmtId="227" fontId="149" fillId="79" borderId="0" applyNumberFormat="0" applyBorder="0" applyAlignment="0" applyProtection="0">
      <alignment vertical="center"/>
    </xf>
    <xf numFmtId="227" fontId="149" fillId="88" borderId="0" applyNumberFormat="0" applyBorder="0" applyAlignment="0" applyProtection="0">
      <alignment vertical="center"/>
    </xf>
    <xf numFmtId="227" fontId="149" fillId="82" borderId="0" applyNumberFormat="0" applyBorder="0" applyAlignment="0" applyProtection="0">
      <alignment vertical="center"/>
    </xf>
    <xf numFmtId="227" fontId="149" fillId="85" borderId="0" applyNumberFormat="0" applyBorder="0" applyAlignment="0" applyProtection="0">
      <alignment vertical="center"/>
    </xf>
    <xf numFmtId="227" fontId="100" fillId="75" borderId="42" applyNumberFormat="0" applyFont="0" applyAlignment="0" applyProtection="0">
      <alignment vertical="center"/>
    </xf>
    <xf numFmtId="227" fontId="100" fillId="75" borderId="42" applyNumberFormat="0" applyFont="0" applyAlignment="0" applyProtection="0">
      <alignment vertical="center"/>
    </xf>
    <xf numFmtId="227" fontId="100" fillId="75" borderId="42" applyNumberFormat="0" applyFont="0" applyAlignment="0" applyProtection="0">
      <alignment vertical="center"/>
    </xf>
    <xf numFmtId="227" fontId="93" fillId="75" borderId="42" applyNumberFormat="0" applyFont="0" applyAlignment="0" applyProtection="0">
      <alignment vertical="center"/>
    </xf>
    <xf numFmtId="227" fontId="97" fillId="44" borderId="8" applyNumberFormat="0" applyFont="0" applyAlignment="0" applyProtection="0">
      <alignment vertical="center"/>
    </xf>
    <xf numFmtId="227" fontId="97" fillId="44" borderId="8" applyNumberFormat="0" applyFont="0" applyAlignment="0" applyProtection="0">
      <alignment vertical="center"/>
    </xf>
    <xf numFmtId="227" fontId="93" fillId="75" borderId="42" applyNumberFormat="0" applyFont="0" applyAlignment="0" applyProtection="0">
      <alignment vertical="center"/>
    </xf>
    <xf numFmtId="227" fontId="97" fillId="44" borderId="8" applyNumberFormat="0" applyFont="0" applyAlignment="0" applyProtection="0">
      <alignment vertical="center"/>
    </xf>
    <xf numFmtId="227" fontId="97" fillId="44" borderId="8" applyNumberFormat="0" applyFont="0" applyAlignment="0" applyProtection="0">
      <alignment vertical="center"/>
    </xf>
    <xf numFmtId="227" fontId="97" fillId="44" borderId="8" applyNumberFormat="0" applyFont="0" applyAlignment="0" applyProtection="0">
      <alignment vertical="center"/>
    </xf>
    <xf numFmtId="227" fontId="100" fillId="75" borderId="42" applyNumberFormat="0" applyFont="0" applyAlignment="0" applyProtection="0">
      <alignment vertical="center"/>
    </xf>
    <xf numFmtId="227" fontId="100" fillId="75" borderId="42" applyNumberFormat="0" applyFont="0" applyAlignment="0" applyProtection="0">
      <alignment vertical="center"/>
    </xf>
    <xf numFmtId="227" fontId="100" fillId="75" borderId="42" applyNumberFormat="0" applyFont="0" applyAlignment="0" applyProtection="0">
      <alignment vertical="center"/>
    </xf>
    <xf numFmtId="227" fontId="100" fillId="75" borderId="42" applyNumberFormat="0" applyFont="0" applyAlignment="0" applyProtection="0">
      <alignment vertical="center"/>
    </xf>
    <xf numFmtId="227" fontId="100" fillId="75" borderId="42" applyNumberFormat="0" applyFont="0" applyAlignment="0" applyProtection="0">
      <alignment vertical="center"/>
    </xf>
    <xf numFmtId="227" fontId="100" fillId="75" borderId="42" applyNumberFormat="0" applyFont="0" applyAlignment="0" applyProtection="0">
      <alignment vertical="center"/>
    </xf>
    <xf numFmtId="227" fontId="100" fillId="75" borderId="42" applyNumberFormat="0" applyFont="0" applyAlignment="0" applyProtection="0">
      <alignment vertical="center"/>
    </xf>
    <xf numFmtId="227" fontId="216" fillId="0" borderId="0" applyFont="0" applyFill="0" applyBorder="0" applyAlignment="0" applyProtection="0"/>
    <xf numFmtId="227" fontId="100" fillId="86" borderId="0" applyNumberFormat="0" applyBorder="0" applyAlignment="0" applyProtection="0">
      <alignment vertical="center"/>
    </xf>
    <xf numFmtId="227" fontId="100" fillId="66" borderId="0" applyNumberFormat="0" applyBorder="0" applyAlignment="0" applyProtection="0">
      <alignment vertical="center"/>
    </xf>
    <xf numFmtId="227" fontId="100" fillId="66" borderId="0" applyNumberFormat="0" applyBorder="0" applyAlignment="0" applyProtection="0">
      <alignment vertical="center"/>
    </xf>
    <xf numFmtId="227" fontId="100" fillId="86" borderId="0" applyNumberFormat="0" applyBorder="0" applyAlignment="0" applyProtection="0">
      <alignment vertical="center"/>
    </xf>
    <xf numFmtId="227" fontId="100" fillId="66" borderId="0" applyNumberFormat="0" applyBorder="0" applyAlignment="0" applyProtection="0">
      <alignment vertical="center"/>
    </xf>
    <xf numFmtId="227" fontId="133" fillId="69" borderId="0" applyNumberFormat="0" applyBorder="0" applyAlignment="0" applyProtection="0">
      <alignment vertical="center"/>
    </xf>
    <xf numFmtId="227" fontId="100" fillId="69" borderId="0" applyNumberFormat="0" applyBorder="0" applyAlignment="0" applyProtection="0">
      <alignment vertical="center"/>
    </xf>
    <xf numFmtId="227" fontId="97" fillId="44" borderId="8" applyNumberFormat="0" applyFont="0" applyAlignment="0" applyProtection="0">
      <alignment vertical="center"/>
    </xf>
    <xf numFmtId="227" fontId="97" fillId="38" borderId="0" applyNumberFormat="0" applyBorder="0" applyAlignment="0" applyProtection="0">
      <alignment vertical="center"/>
    </xf>
    <xf numFmtId="227" fontId="100" fillId="71"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08" fillId="37" borderId="0" applyNumberFormat="0" applyBorder="0" applyAlignment="0" applyProtection="0">
      <alignment vertical="center"/>
    </xf>
    <xf numFmtId="227" fontId="140" fillId="70" borderId="0" applyNumberFormat="0" applyBorder="0" applyAlignment="0" applyProtection="0">
      <alignment vertical="center"/>
    </xf>
    <xf numFmtId="227" fontId="207" fillId="0" borderId="52" applyNumberFormat="0" applyFill="0" applyProtection="0">
      <alignment horizontal="center"/>
    </xf>
    <xf numFmtId="227" fontId="131" fillId="0" borderId="0" applyNumberFormat="0" applyFill="0" applyBorder="0" applyAlignment="0" applyProtection="0">
      <alignment vertical="center"/>
    </xf>
    <xf numFmtId="227" fontId="133" fillId="69" borderId="0" applyNumberFormat="0" applyBorder="0" applyAlignment="0" applyProtection="0">
      <alignment vertical="center"/>
    </xf>
    <xf numFmtId="227" fontId="143" fillId="0" borderId="51" applyNumberFormat="0" applyFill="0" applyAlignment="0" applyProtection="0">
      <alignment vertical="center"/>
    </xf>
    <xf numFmtId="227" fontId="107" fillId="0" borderId="1" applyNumberFormat="0" applyFill="0" applyAlignment="0" applyProtection="0">
      <alignment vertical="center"/>
    </xf>
    <xf numFmtId="227" fontId="146" fillId="0" borderId="43" applyNumberFormat="0" applyFill="0" applyAlignment="0" applyProtection="0">
      <alignment vertical="center"/>
    </xf>
    <xf numFmtId="227" fontId="143" fillId="0" borderId="51" applyNumberFormat="0" applyFill="0" applyAlignment="0" applyProtection="0">
      <alignment vertical="center"/>
    </xf>
    <xf numFmtId="227" fontId="137" fillId="73" borderId="46" applyNumberFormat="0" applyAlignment="0" applyProtection="0">
      <alignment vertical="center"/>
    </xf>
    <xf numFmtId="227" fontId="134" fillId="80" borderId="0" applyNumberFormat="0" applyBorder="0" applyAlignment="0" applyProtection="0">
      <alignment vertical="center"/>
    </xf>
    <xf numFmtId="227" fontId="140" fillId="70" borderId="0" applyNumberFormat="0" applyBorder="0" applyAlignment="0" applyProtection="0">
      <alignment vertical="center"/>
    </xf>
    <xf numFmtId="227" fontId="221" fillId="0" borderId="0" applyNumberFormat="0" applyAlignment="0"/>
    <xf numFmtId="39" fontId="219" fillId="0" borderId="0" applyFont="0" applyFill="0" applyBorder="0" applyAlignment="0" applyProtection="0"/>
    <xf numFmtId="227" fontId="218" fillId="0" borderId="32" applyNumberFormat="0" applyFill="0" applyProtection="0">
      <alignment horizontal="center"/>
    </xf>
    <xf numFmtId="227" fontId="133" fillId="69" borderId="0" applyNumberFormat="0" applyBorder="0" applyAlignment="0" applyProtection="0">
      <alignment vertical="center"/>
    </xf>
    <xf numFmtId="227" fontId="149" fillId="87" borderId="0" applyNumberFormat="0" applyBorder="0" applyAlignment="0" applyProtection="0">
      <alignment vertical="center"/>
    </xf>
    <xf numFmtId="227" fontId="128" fillId="83" borderId="0" applyNumberFormat="0" applyBorder="0" applyAlignment="0" applyProtection="0"/>
    <xf numFmtId="227" fontId="149" fillId="85" borderId="0" applyNumberFormat="0" applyBorder="0" applyAlignment="0" applyProtection="0">
      <alignment vertical="center"/>
    </xf>
    <xf numFmtId="227" fontId="149" fillId="85" borderId="0" applyNumberFormat="0" applyBorder="0" applyAlignment="0" applyProtection="0">
      <alignment vertical="center"/>
    </xf>
    <xf numFmtId="227" fontId="133" fillId="69" borderId="0" applyNumberFormat="0" applyBorder="0" applyAlignment="0" applyProtection="0">
      <alignment vertical="center"/>
    </xf>
    <xf numFmtId="227" fontId="98" fillId="57" borderId="0" applyNumberFormat="0" applyBorder="0" applyAlignment="0" applyProtection="0">
      <alignment vertical="center"/>
    </xf>
    <xf numFmtId="227" fontId="149" fillId="82" borderId="0" applyNumberFormat="0" applyBorder="0" applyAlignment="0" applyProtection="0">
      <alignment vertical="center"/>
    </xf>
    <xf numFmtId="227" fontId="149" fillId="77" borderId="0" applyNumberFormat="0" applyBorder="0" applyAlignment="0" applyProtection="0">
      <alignment vertical="center"/>
    </xf>
    <xf numFmtId="227" fontId="141" fillId="72" borderId="0" applyNumberFormat="0" applyBorder="0" applyAlignment="0" applyProtection="0">
      <alignment vertical="center"/>
    </xf>
    <xf numFmtId="227" fontId="149" fillId="72" borderId="0" applyNumberFormat="0" applyBorder="0" applyAlignment="0" applyProtection="0">
      <alignment vertical="center"/>
    </xf>
    <xf numFmtId="227" fontId="149" fillId="78" borderId="0" applyNumberFormat="0" applyBorder="0" applyAlignment="0" applyProtection="0">
      <alignment vertical="center"/>
    </xf>
    <xf numFmtId="227" fontId="149" fillId="74" borderId="0" applyNumberFormat="0" applyBorder="0" applyAlignment="0" applyProtection="0">
      <alignment vertical="center"/>
    </xf>
    <xf numFmtId="227" fontId="149" fillId="89" borderId="0" applyNumberFormat="0" applyBorder="0" applyAlignment="0" applyProtection="0">
      <alignment vertical="center"/>
    </xf>
    <xf numFmtId="227" fontId="149" fillId="76" borderId="0" applyNumberFormat="0" applyBorder="0" applyAlignment="0" applyProtection="0">
      <alignment vertical="center"/>
    </xf>
    <xf numFmtId="227" fontId="149" fillId="76" borderId="0" applyNumberFormat="0" applyBorder="0" applyAlignment="0" applyProtection="0">
      <alignment vertical="center"/>
    </xf>
    <xf numFmtId="227" fontId="100" fillId="84" borderId="0" applyNumberFormat="0" applyBorder="0" applyAlignment="0" applyProtection="0">
      <alignment vertical="center"/>
    </xf>
    <xf numFmtId="227" fontId="100" fillId="71" borderId="0" applyNumberFormat="0" applyBorder="0" applyAlignment="0" applyProtection="0">
      <alignment vertical="center"/>
    </xf>
    <xf numFmtId="227" fontId="100" fillId="75" borderId="0" applyNumberFormat="0" applyBorder="0" applyAlignment="0" applyProtection="0">
      <alignment vertical="center"/>
    </xf>
    <xf numFmtId="227" fontId="100" fillId="69" borderId="0" applyNumberFormat="0" applyBorder="0" applyAlignment="0" applyProtection="0">
      <alignment vertical="center"/>
    </xf>
    <xf numFmtId="227" fontId="100" fillId="75" borderId="0" applyNumberFormat="0" applyBorder="0" applyAlignment="0" applyProtection="0">
      <alignment vertical="center"/>
    </xf>
    <xf numFmtId="227" fontId="100" fillId="71"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97" fillId="146" borderId="0" applyNumberFormat="0" applyBorder="0" applyAlignment="0" applyProtection="0">
      <alignment vertical="center"/>
    </xf>
    <xf numFmtId="227" fontId="231" fillId="0" borderId="0"/>
    <xf numFmtId="227" fontId="100" fillId="69" borderId="0" applyNumberFormat="0" applyBorder="0" applyAlignment="0" applyProtection="0">
      <alignment vertical="center"/>
    </xf>
    <xf numFmtId="227" fontId="100" fillId="73" borderId="0" applyNumberFormat="0" applyBorder="0" applyAlignment="0" applyProtection="0">
      <alignment vertical="center"/>
    </xf>
    <xf numFmtId="227" fontId="100" fillId="73" borderId="0" applyNumberFormat="0" applyBorder="0" applyAlignment="0" applyProtection="0">
      <alignment vertical="center"/>
    </xf>
    <xf numFmtId="227" fontId="100" fillId="71" borderId="0" applyNumberFormat="0" applyBorder="0" applyAlignment="0" applyProtection="0">
      <alignment vertical="center"/>
    </xf>
    <xf numFmtId="227" fontId="97" fillId="143" borderId="0" applyNumberFormat="0" applyBorder="0" applyAlignment="0" applyProtection="0">
      <alignment vertical="center"/>
    </xf>
    <xf numFmtId="227" fontId="140" fillId="70" borderId="0" applyNumberFormat="0" applyBorder="0" applyAlignment="0" applyProtection="0">
      <alignment vertical="center"/>
    </xf>
    <xf numFmtId="227" fontId="141" fillId="73" borderId="0" applyNumberFormat="0" applyBorder="0" applyAlignment="0" applyProtection="0">
      <alignment vertical="center"/>
    </xf>
    <xf numFmtId="227" fontId="142" fillId="0" borderId="0" applyNumberFormat="0" applyFill="0" applyBorder="0" applyAlignment="0" applyProtection="0">
      <alignment vertical="center"/>
    </xf>
    <xf numFmtId="227" fontId="140" fillId="70" borderId="0" applyNumberFormat="0" applyBorder="0" applyAlignment="0" applyProtection="0">
      <alignment vertical="center"/>
    </xf>
    <xf numFmtId="227" fontId="216" fillId="0" borderId="0" applyFont="0" applyFill="0" applyBorder="0" applyAlignment="0" applyProtection="0"/>
    <xf numFmtId="227" fontId="133" fillId="69" borderId="0" applyNumberFormat="0" applyBorder="0" applyAlignment="0" applyProtection="0">
      <alignment vertical="center"/>
    </xf>
    <xf numFmtId="227" fontId="149" fillId="78" borderId="0" applyNumberFormat="0" applyBorder="0" applyAlignment="0" applyProtection="0">
      <alignment vertical="center"/>
    </xf>
    <xf numFmtId="227" fontId="141" fillId="72" borderId="0" applyNumberFormat="0" applyBorder="0" applyAlignment="0" applyProtection="0">
      <alignment vertical="center"/>
    </xf>
    <xf numFmtId="227" fontId="133" fillId="69" borderId="0" applyNumberFormat="0" applyBorder="0" applyAlignment="0" applyProtection="0">
      <alignment vertical="center"/>
    </xf>
    <xf numFmtId="37" fontId="217" fillId="0" borderId="0" applyFont="0" applyFill="0" applyBorder="0" applyAlignment="0" applyProtection="0"/>
    <xf numFmtId="227" fontId="140" fillId="70" borderId="0" applyNumberFormat="0" applyBorder="0" applyAlignment="0" applyProtection="0">
      <alignment vertical="center"/>
    </xf>
    <xf numFmtId="227" fontId="100" fillId="81" borderId="0" applyNumberFormat="0" applyBorder="0" applyAlignment="0" applyProtection="0">
      <alignment vertical="center"/>
    </xf>
    <xf numFmtId="227" fontId="133" fillId="69" borderId="0" applyNumberFormat="0" applyBorder="0" applyAlignment="0" applyProtection="0">
      <alignment vertical="center"/>
    </xf>
    <xf numFmtId="227" fontId="100" fillId="80" borderId="0" applyNumberFormat="0" applyBorder="0" applyAlignment="0" applyProtection="0">
      <alignment vertical="center"/>
    </xf>
    <xf numFmtId="227" fontId="140" fillId="70" borderId="0" applyNumberFormat="0" applyBorder="0" applyAlignment="0" applyProtection="0">
      <alignment vertical="center"/>
    </xf>
    <xf numFmtId="227" fontId="133" fillId="69"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207" fillId="0" borderId="52" applyNumberFormat="0" applyFill="0" applyProtection="0">
      <alignment horizontal="center"/>
    </xf>
    <xf numFmtId="227" fontId="205" fillId="0" borderId="28" applyNumberFormat="0" applyFill="0" applyProtection="0">
      <alignment horizontal="center"/>
    </xf>
    <xf numFmtId="227" fontId="131" fillId="0" borderId="0" applyNumberFormat="0" applyFill="0" applyBorder="0" applyAlignment="0" applyProtection="0">
      <alignment vertical="center"/>
    </xf>
    <xf numFmtId="227" fontId="105" fillId="0" borderId="57" applyNumberFormat="0" applyFill="0" applyAlignment="0" applyProtection="0">
      <alignment vertical="center"/>
    </xf>
    <xf numFmtId="227" fontId="137" fillId="66" borderId="46" applyNumberFormat="0" applyAlignment="0" applyProtection="0">
      <alignment vertical="center"/>
    </xf>
    <xf numFmtId="227" fontId="140" fillId="70" borderId="0" applyNumberFormat="0" applyBorder="0" applyAlignment="0" applyProtection="0">
      <alignment vertical="center"/>
    </xf>
    <xf numFmtId="227" fontId="143" fillId="0" borderId="51" applyNumberFormat="0" applyFill="0" applyAlignment="0" applyProtection="0">
      <alignment vertical="center"/>
    </xf>
    <xf numFmtId="227" fontId="146" fillId="0" borderId="43" applyNumberFormat="0" applyFill="0" applyAlignment="0" applyProtection="0">
      <alignment vertical="center"/>
    </xf>
    <xf numFmtId="227" fontId="136" fillId="0" borderId="0" applyNumberFormat="0" applyFill="0" applyBorder="0" applyAlignment="0" applyProtection="0">
      <alignment vertical="center"/>
    </xf>
    <xf numFmtId="227" fontId="227" fillId="91" borderId="27">
      <protection locked="0"/>
    </xf>
    <xf numFmtId="227" fontId="137" fillId="73" borderId="46" applyNumberFormat="0" applyAlignment="0" applyProtection="0">
      <alignment vertical="center"/>
    </xf>
    <xf numFmtId="227" fontId="140" fillId="70" borderId="0" applyNumberFormat="0" applyBorder="0" applyAlignment="0" applyProtection="0">
      <alignment vertical="center"/>
    </xf>
    <xf numFmtId="227" fontId="149" fillId="87" borderId="0" applyNumberFormat="0" applyBorder="0" applyAlignment="0" applyProtection="0">
      <alignment vertical="center"/>
    </xf>
    <xf numFmtId="227" fontId="149" fillId="72"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9" fillId="85" borderId="0" applyNumberFormat="0" applyBorder="0" applyAlignment="0" applyProtection="0">
      <alignment vertical="center"/>
    </xf>
    <xf numFmtId="227" fontId="149" fillId="85" borderId="0" applyNumberFormat="0" applyBorder="0" applyAlignment="0" applyProtection="0">
      <alignment vertical="center"/>
    </xf>
    <xf numFmtId="227" fontId="133" fillId="69" borderId="0" applyNumberFormat="0" applyBorder="0" applyAlignment="0" applyProtection="0">
      <alignment vertical="center"/>
    </xf>
    <xf numFmtId="227" fontId="149" fillId="68" borderId="0" applyNumberFormat="0" applyBorder="0" applyAlignment="0" applyProtection="0">
      <alignment vertical="center"/>
    </xf>
    <xf numFmtId="227" fontId="149" fillId="85" borderId="0" applyNumberFormat="0" applyBorder="0" applyAlignment="0" applyProtection="0">
      <alignment vertical="center"/>
    </xf>
    <xf numFmtId="227" fontId="149" fillId="80" borderId="0" applyNumberFormat="0" applyBorder="0" applyAlignment="0" applyProtection="0">
      <alignment vertical="center"/>
    </xf>
    <xf numFmtId="227" fontId="149" fillId="71" borderId="0" applyNumberFormat="0" applyBorder="0" applyAlignment="0" applyProtection="0">
      <alignment vertical="center"/>
    </xf>
    <xf numFmtId="227" fontId="149" fillId="89" borderId="0" applyNumberFormat="0" applyBorder="0" applyAlignment="0" applyProtection="0">
      <alignment vertical="center"/>
    </xf>
    <xf numFmtId="227" fontId="98" fillId="137" borderId="0" applyNumberFormat="0" applyBorder="0" applyAlignment="0" applyProtection="0">
      <alignment vertical="center"/>
    </xf>
    <xf numFmtId="227" fontId="141" fillId="72" borderId="0" applyNumberFormat="0" applyBorder="0" applyAlignment="0" applyProtection="0">
      <alignment vertical="center"/>
    </xf>
    <xf numFmtId="227" fontId="133" fillId="69" borderId="0" applyNumberFormat="0" applyBorder="0" applyAlignment="0" applyProtection="0">
      <alignment vertical="center"/>
    </xf>
    <xf numFmtId="227" fontId="140" fillId="70" borderId="0" applyNumberFormat="0" applyBorder="0" applyAlignment="0" applyProtection="0">
      <alignment vertical="center"/>
    </xf>
    <xf numFmtId="227" fontId="141" fillId="72" borderId="0" applyNumberFormat="0" applyBorder="0" applyAlignment="0" applyProtection="0">
      <alignment vertical="center"/>
    </xf>
    <xf numFmtId="227" fontId="141" fillId="72" borderId="0" applyNumberFormat="0" applyBorder="0" applyAlignment="0" applyProtection="0">
      <alignment vertical="center"/>
    </xf>
    <xf numFmtId="227" fontId="149" fillId="89" borderId="0" applyNumberFormat="0" applyBorder="0" applyAlignment="0" applyProtection="0">
      <alignment vertical="center"/>
    </xf>
    <xf numFmtId="227" fontId="149" fillId="78" borderId="0" applyNumberFormat="0" applyBorder="0" applyAlignment="0" applyProtection="0">
      <alignment vertical="center"/>
    </xf>
    <xf numFmtId="227" fontId="149" fillId="89" borderId="0" applyNumberFormat="0" applyBorder="0" applyAlignment="0" applyProtection="0">
      <alignment vertical="center"/>
    </xf>
    <xf numFmtId="227" fontId="149" fillId="74" borderId="0" applyNumberFormat="0" applyBorder="0" applyAlignment="0" applyProtection="0">
      <alignment vertical="center"/>
    </xf>
    <xf numFmtId="227" fontId="100" fillId="75" borderId="0" applyNumberFormat="0" applyBorder="0" applyAlignment="0" applyProtection="0">
      <alignment vertical="center"/>
    </xf>
    <xf numFmtId="227" fontId="100" fillId="84" borderId="0" applyNumberFormat="0" applyBorder="0" applyAlignment="0" applyProtection="0">
      <alignment vertical="center"/>
    </xf>
    <xf numFmtId="227" fontId="100" fillId="75" borderId="0" applyNumberFormat="0" applyBorder="0" applyAlignment="0" applyProtection="0">
      <alignment vertical="center"/>
    </xf>
    <xf numFmtId="227" fontId="97" fillId="40" borderId="0" applyNumberFormat="0" applyBorder="0" applyAlignment="0" applyProtection="0">
      <alignment vertical="center"/>
    </xf>
    <xf numFmtId="227" fontId="100" fillId="75" borderId="0" applyNumberFormat="0" applyBorder="0" applyAlignment="0" applyProtection="0">
      <alignment vertical="center"/>
    </xf>
    <xf numFmtId="227" fontId="100" fillId="75" borderId="0" applyNumberFormat="0" applyBorder="0" applyAlignment="0" applyProtection="0">
      <alignment vertical="center"/>
    </xf>
    <xf numFmtId="227" fontId="100" fillId="84" borderId="0" applyNumberFormat="0" applyBorder="0" applyAlignment="0" applyProtection="0">
      <alignment vertical="center"/>
    </xf>
    <xf numFmtId="227" fontId="100" fillId="84" borderId="0" applyNumberFormat="0" applyBorder="0" applyAlignment="0" applyProtection="0">
      <alignment vertical="center"/>
    </xf>
    <xf numFmtId="227" fontId="140" fillId="70" borderId="0" applyNumberFormat="0" applyBorder="0" applyAlignment="0" applyProtection="0">
      <alignment vertical="center"/>
    </xf>
    <xf numFmtId="227" fontId="100" fillId="69" borderId="0" applyNumberFormat="0" applyBorder="0" applyAlignment="0" applyProtection="0">
      <alignment vertical="center"/>
    </xf>
    <xf numFmtId="227" fontId="140" fillId="70" borderId="0" applyNumberFormat="0" applyBorder="0" applyAlignment="0" applyProtection="0">
      <alignment vertical="center"/>
    </xf>
    <xf numFmtId="227" fontId="141" fillId="68"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00" fillId="75" borderId="0" applyNumberFormat="0" applyBorder="0" applyAlignment="0" applyProtection="0">
      <alignment vertical="center"/>
    </xf>
    <xf numFmtId="227" fontId="149" fillId="85" borderId="0" applyNumberFormat="0" applyBorder="0" applyAlignment="0" applyProtection="0">
      <alignment vertical="center"/>
    </xf>
    <xf numFmtId="227" fontId="149" fillId="78" borderId="0" applyNumberFormat="0" applyBorder="0" applyAlignment="0" applyProtection="0">
      <alignment vertical="center"/>
    </xf>
    <xf numFmtId="227" fontId="140" fillId="70" borderId="0" applyNumberFormat="0" applyBorder="0" applyAlignment="0" applyProtection="0">
      <alignment vertical="center"/>
    </xf>
    <xf numFmtId="227" fontId="141" fillId="87" borderId="0" applyNumberFormat="0" applyBorder="0" applyAlignment="0" applyProtection="0">
      <alignment vertical="center"/>
    </xf>
    <xf numFmtId="227" fontId="228" fillId="70" borderId="0" applyNumberFormat="0" applyBorder="0" applyAlignment="0" applyProtection="0">
      <alignment vertical="center"/>
    </xf>
    <xf numFmtId="227" fontId="100" fillId="71" borderId="0" applyNumberFormat="0" applyBorder="0" applyAlignment="0" applyProtection="0">
      <alignment vertical="center"/>
    </xf>
    <xf numFmtId="227" fontId="100" fillId="86" borderId="0" applyNumberFormat="0" applyBorder="0" applyAlignment="0" applyProtection="0">
      <alignment vertical="center"/>
    </xf>
    <xf numFmtId="227" fontId="100" fillId="66" borderId="0" applyNumberFormat="0" applyBorder="0" applyAlignment="0" applyProtection="0">
      <alignment vertical="center"/>
    </xf>
    <xf numFmtId="227" fontId="100" fillId="84" borderId="0" applyNumberFormat="0" applyBorder="0" applyAlignment="0" applyProtection="0">
      <alignment vertical="center"/>
    </xf>
    <xf numFmtId="227" fontId="100" fillId="80"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00" fillId="73" borderId="0" applyNumberFormat="0" applyBorder="0" applyAlignment="0" applyProtection="0">
      <alignment vertical="center"/>
    </xf>
    <xf numFmtId="227" fontId="100" fillId="66" borderId="0" applyNumberFormat="0" applyBorder="0" applyAlignment="0" applyProtection="0">
      <alignment vertical="center"/>
    </xf>
    <xf numFmtId="227" fontId="133" fillId="69" borderId="0" applyNumberFormat="0" applyBorder="0" applyAlignment="0" applyProtection="0">
      <alignment vertical="center"/>
    </xf>
    <xf numFmtId="227" fontId="93" fillId="0" borderId="0">
      <alignment vertical="top"/>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00" fillId="75" borderId="0" applyNumberFormat="0" applyBorder="0" applyAlignment="0" applyProtection="0">
      <alignment vertical="center"/>
    </xf>
    <xf numFmtId="227" fontId="140" fillId="70" borderId="0" applyNumberFormat="0" applyBorder="0" applyAlignment="0" applyProtection="0">
      <alignment vertical="center"/>
    </xf>
    <xf numFmtId="227" fontId="100" fillId="75" borderId="42" applyNumberFormat="0" applyFont="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00" fillId="71" borderId="0" applyNumberFormat="0" applyBorder="0" applyAlignment="0" applyProtection="0">
      <alignment vertical="center"/>
    </xf>
    <xf numFmtId="227" fontId="140" fillId="70" borderId="0" applyNumberFormat="0" applyBorder="0" applyAlignment="0" applyProtection="0">
      <alignment vertical="center"/>
    </xf>
    <xf numFmtId="227" fontId="100" fillId="71" borderId="0" applyNumberFormat="0" applyBorder="0" applyAlignment="0" applyProtection="0">
      <alignment vertical="center"/>
    </xf>
    <xf numFmtId="227" fontId="133" fillId="69" borderId="0" applyNumberFormat="0" applyBorder="0" applyAlignment="0" applyProtection="0">
      <alignment vertical="center"/>
    </xf>
    <xf numFmtId="227" fontId="140" fillId="70" borderId="0" applyNumberFormat="0" applyBorder="0" applyAlignment="0" applyProtection="0">
      <alignment vertical="center"/>
    </xf>
    <xf numFmtId="227" fontId="100" fillId="71"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97" fillId="44" borderId="8" applyNumberFormat="0" applyFont="0" applyAlignment="0" applyProtection="0">
      <alignment vertical="center"/>
    </xf>
    <xf numFmtId="227" fontId="100" fillId="73" borderId="0" applyNumberFormat="0" applyBorder="0" applyAlignment="0" applyProtection="0">
      <alignment vertical="center"/>
    </xf>
    <xf numFmtId="227" fontId="133" fillId="69" borderId="0" applyNumberFormat="0" applyBorder="0" applyAlignment="0" applyProtection="0">
      <alignment vertical="center"/>
    </xf>
    <xf numFmtId="227" fontId="140" fillId="70" borderId="0" applyNumberFormat="0" applyBorder="0" applyAlignment="0" applyProtection="0">
      <alignment vertical="center"/>
    </xf>
    <xf numFmtId="227" fontId="100" fillId="86" borderId="0" applyNumberFormat="0" applyBorder="0" applyAlignment="0" applyProtection="0">
      <alignment vertical="center"/>
    </xf>
    <xf numFmtId="227" fontId="141" fillId="72" borderId="0" applyNumberFormat="0" applyBorder="0" applyAlignment="0" applyProtection="0">
      <alignment vertical="center"/>
    </xf>
    <xf numFmtId="227" fontId="140" fillId="70" borderId="0" applyNumberFormat="0" applyBorder="0" applyAlignment="0" applyProtection="0">
      <alignment vertical="center"/>
    </xf>
    <xf numFmtId="227" fontId="150" fillId="0" borderId="0" applyNumberFormat="0" applyFill="0" applyBorder="0" applyAlignment="0" applyProtection="0">
      <alignment vertical="center"/>
    </xf>
    <xf numFmtId="227" fontId="133" fillId="69" borderId="0" applyNumberFormat="0" applyBorder="0" applyAlignment="0" applyProtection="0">
      <alignment vertical="center"/>
    </xf>
    <xf numFmtId="227" fontId="108" fillId="37" borderId="0" applyNumberFormat="0" applyBorder="0" applyAlignment="0" applyProtection="0">
      <alignment vertical="center"/>
    </xf>
    <xf numFmtId="227" fontId="98" fillId="137" borderId="0" applyNumberFormat="0" applyBorder="0" applyAlignment="0" applyProtection="0">
      <alignment vertical="center"/>
    </xf>
    <xf numFmtId="227" fontId="133" fillId="69" borderId="0" applyNumberFormat="0" applyBorder="0" applyAlignment="0" applyProtection="0">
      <alignment vertical="center"/>
    </xf>
    <xf numFmtId="227" fontId="100" fillId="80" borderId="0" applyNumberFormat="0" applyBorder="0" applyAlignment="0" applyProtection="0">
      <alignment vertical="center"/>
    </xf>
    <xf numFmtId="227" fontId="100" fillId="66" borderId="0" applyNumberFormat="0" applyBorder="0" applyAlignment="0" applyProtection="0">
      <alignment vertical="center"/>
    </xf>
    <xf numFmtId="227" fontId="100" fillId="71" borderId="0" applyNumberFormat="0" applyBorder="0" applyAlignment="0" applyProtection="0">
      <alignment vertical="center"/>
    </xf>
    <xf numFmtId="37" fontId="217" fillId="0" borderId="0" applyFont="0" applyFill="0" applyBorder="0" applyAlignment="0" applyProtection="0"/>
    <xf numFmtId="227" fontId="97" fillId="146" borderId="0" applyNumberFormat="0" applyBorder="0" applyAlignment="0" applyProtection="0">
      <alignment vertical="center"/>
    </xf>
    <xf numFmtId="227" fontId="140" fillId="70" borderId="0" applyNumberFormat="0" applyBorder="0" applyAlignment="0" applyProtection="0">
      <alignment vertical="center"/>
    </xf>
    <xf numFmtId="227" fontId="100" fillId="80" borderId="0" applyNumberFormat="0" applyBorder="0" applyAlignment="0" applyProtection="0">
      <alignment vertical="center"/>
    </xf>
    <xf numFmtId="227" fontId="140" fillId="70" borderId="0" applyNumberFormat="0" applyBorder="0" applyAlignment="0" applyProtection="0">
      <alignment vertical="center"/>
    </xf>
    <xf numFmtId="227" fontId="100" fillId="71" borderId="0" applyNumberFormat="0" applyBorder="0" applyAlignment="0" applyProtection="0">
      <alignment vertical="center"/>
    </xf>
    <xf numFmtId="227" fontId="140" fillId="70" borderId="0" applyNumberFormat="0" applyBorder="0" applyAlignment="0" applyProtection="0">
      <alignment vertical="center"/>
    </xf>
    <xf numFmtId="227" fontId="141" fillId="71" borderId="0" applyNumberFormat="0" applyBorder="0" applyAlignment="0" applyProtection="0">
      <alignment vertical="center"/>
    </xf>
    <xf numFmtId="227" fontId="100" fillId="73" borderId="0" applyNumberFormat="0" applyBorder="0" applyAlignment="0" applyProtection="0">
      <alignment vertical="center"/>
    </xf>
    <xf numFmtId="227" fontId="140" fillId="70" borderId="0" applyNumberFormat="0" applyBorder="0" applyAlignment="0" applyProtection="0">
      <alignment vertical="center"/>
    </xf>
    <xf numFmtId="227" fontId="100" fillId="71" borderId="0" applyNumberFormat="0" applyBorder="0" applyAlignment="0" applyProtection="0">
      <alignment vertical="center"/>
    </xf>
    <xf numFmtId="227" fontId="100" fillId="84"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00" fillId="71" borderId="0" applyNumberFormat="0" applyBorder="0" applyAlignment="0" applyProtection="0">
      <alignment vertical="center"/>
    </xf>
    <xf numFmtId="227" fontId="140" fillId="70" borderId="0" applyNumberFormat="0" applyBorder="0" applyAlignment="0" applyProtection="0">
      <alignment vertical="center"/>
    </xf>
    <xf numFmtId="227" fontId="100" fillId="73" borderId="0" applyNumberFormat="0" applyBorder="0" applyAlignment="0" applyProtection="0">
      <alignment vertical="center"/>
    </xf>
    <xf numFmtId="227" fontId="140" fillId="70" borderId="0" applyNumberFormat="0" applyBorder="0" applyAlignment="0" applyProtection="0">
      <alignment vertical="center"/>
    </xf>
    <xf numFmtId="227" fontId="133" fillId="69" borderId="0" applyNumberFormat="0" applyBorder="0" applyAlignment="0" applyProtection="0">
      <alignment vertical="center"/>
    </xf>
    <xf numFmtId="227" fontId="98" fillId="147" borderId="0" applyNumberFormat="0" applyBorder="0" applyAlignment="0" applyProtection="0">
      <alignment vertical="center"/>
    </xf>
    <xf numFmtId="227" fontId="133" fillId="69" borderId="0" applyNumberFormat="0" applyBorder="0" applyAlignment="0" applyProtection="0">
      <alignment vertical="center"/>
    </xf>
    <xf numFmtId="227" fontId="100" fillId="80" borderId="0" applyNumberFormat="0" applyBorder="0" applyAlignment="0" applyProtection="0">
      <alignment vertical="center"/>
    </xf>
    <xf numFmtId="227" fontId="100" fillId="71" borderId="0" applyNumberFormat="0" applyBorder="0" applyAlignment="0" applyProtection="0">
      <alignment vertical="center"/>
    </xf>
    <xf numFmtId="227" fontId="149" fillId="72" borderId="0" applyNumberFormat="0" applyBorder="0" applyAlignment="0" applyProtection="0">
      <alignment vertical="center"/>
    </xf>
    <xf numFmtId="227" fontId="100" fillId="71" borderId="0" applyNumberFormat="0" applyBorder="0" applyAlignment="0" applyProtection="0">
      <alignment vertical="center"/>
    </xf>
    <xf numFmtId="227" fontId="141" fillId="90" borderId="0" applyNumberFormat="0" applyBorder="0" applyAlignment="0" applyProtection="0">
      <alignment vertical="center"/>
    </xf>
    <xf numFmtId="227" fontId="133" fillId="69" borderId="0" applyNumberFormat="0" applyBorder="0" applyAlignment="0" applyProtection="0">
      <alignment vertical="center"/>
    </xf>
    <xf numFmtId="227" fontId="100" fillId="84"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9" fillId="76" borderId="0" applyNumberFormat="0" applyBorder="0" applyAlignment="0" applyProtection="0">
      <alignment vertical="center"/>
    </xf>
    <xf numFmtId="227" fontId="149" fillId="72" borderId="0" applyNumberFormat="0" applyBorder="0" applyAlignment="0" applyProtection="0">
      <alignment vertical="center"/>
    </xf>
    <xf numFmtId="227" fontId="140" fillId="70" borderId="0" applyNumberFormat="0" applyBorder="0" applyAlignment="0" applyProtection="0">
      <alignment vertical="center"/>
    </xf>
    <xf numFmtId="227" fontId="108" fillId="37" borderId="0" applyNumberFormat="0" applyBorder="0" applyAlignment="0" applyProtection="0">
      <alignment vertical="center"/>
    </xf>
    <xf numFmtId="227" fontId="98" fillId="137" borderId="0" applyNumberFormat="0" applyBorder="0" applyAlignment="0" applyProtection="0">
      <alignment vertical="center"/>
    </xf>
    <xf numFmtId="227" fontId="100" fillId="88"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09" fillId="0" borderId="0" applyNumberFormat="0" applyFill="0" applyBorder="0" applyAlignment="0" applyProtection="0">
      <alignment vertical="center"/>
    </xf>
    <xf numFmtId="227" fontId="133" fillId="69" borderId="0" applyNumberFormat="0" applyBorder="0" applyAlignment="0" applyProtection="0">
      <alignment vertical="center"/>
    </xf>
    <xf numFmtId="227" fontId="140" fillId="70"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49" fillId="72" borderId="0" applyNumberFormat="0" applyBorder="0" applyAlignment="0" applyProtection="0">
      <alignment vertical="center"/>
    </xf>
    <xf numFmtId="227" fontId="128" fillId="73" borderId="0" applyNumberFormat="0" applyBorder="0" applyAlignment="0" applyProtection="0"/>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33" fillId="69" borderId="0" applyNumberFormat="0" applyBorder="0" applyAlignment="0" applyProtection="0">
      <alignment vertical="center"/>
    </xf>
    <xf numFmtId="227" fontId="100" fillId="74" borderId="0" applyNumberFormat="0" applyBorder="0" applyAlignment="0" applyProtection="0">
      <alignment vertical="center"/>
    </xf>
    <xf numFmtId="227" fontId="133" fillId="69" borderId="0" applyNumberFormat="0" applyBorder="0" applyAlignment="0" applyProtection="0">
      <alignment vertical="center"/>
    </xf>
    <xf numFmtId="227" fontId="140" fillId="70" borderId="0" applyNumberFormat="0" applyBorder="0" applyAlignment="0" applyProtection="0">
      <alignment vertical="center"/>
    </xf>
    <xf numFmtId="227" fontId="141" fillId="72"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33" fillId="69" borderId="0" applyNumberFormat="0" applyBorder="0" applyAlignment="0" applyProtection="0">
      <alignment vertical="center"/>
    </xf>
    <xf numFmtId="227" fontId="100" fillId="73"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97" fillId="44" borderId="8" applyNumberFormat="0" applyFont="0" applyAlignment="0" applyProtection="0">
      <alignment vertical="center"/>
    </xf>
    <xf numFmtId="227" fontId="100" fillId="75" borderId="42" applyNumberFormat="0" applyFont="0" applyAlignment="0" applyProtection="0">
      <alignment vertical="center"/>
    </xf>
    <xf numFmtId="227" fontId="133" fillId="69"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00" fillId="84"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5" fillId="71" borderId="41" applyNumberFormat="0" applyAlignment="0" applyProtection="0">
      <alignment vertical="center"/>
    </xf>
    <xf numFmtId="227" fontId="140" fillId="70" borderId="0" applyNumberFormat="0" applyBorder="0" applyAlignment="0" applyProtection="0">
      <alignment vertical="center"/>
    </xf>
    <xf numFmtId="227" fontId="100" fillId="76"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00" fillId="73"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98" fillId="138"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9" fillId="78"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00" fillId="66"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1" fillId="76" borderId="0" applyNumberFormat="0" applyBorder="0" applyAlignment="0" applyProtection="0">
      <alignment vertical="center"/>
    </xf>
    <xf numFmtId="227" fontId="140" fillId="70" borderId="0" applyNumberFormat="0" applyBorder="0" applyAlignment="0" applyProtection="0">
      <alignment vertical="center"/>
    </xf>
    <xf numFmtId="227" fontId="150" fillId="0" borderId="0" applyNumberFormat="0" applyFill="0" applyBorder="0" applyAlignment="0" applyProtection="0">
      <alignment vertical="center"/>
    </xf>
    <xf numFmtId="227" fontId="141" fillId="72" borderId="0" applyNumberFormat="0" applyBorder="0" applyAlignment="0" applyProtection="0">
      <alignment vertical="center"/>
    </xf>
    <xf numFmtId="227" fontId="150" fillId="0" borderId="0" applyNumberFormat="0" applyFill="0" applyBorder="0" applyAlignment="0" applyProtection="0">
      <alignment vertical="center"/>
    </xf>
    <xf numFmtId="227" fontId="149" fillId="72" borderId="0" applyNumberFormat="0" applyBorder="0" applyAlignment="0" applyProtection="0">
      <alignment vertical="center"/>
    </xf>
    <xf numFmtId="227" fontId="140" fillId="70" borderId="0" applyNumberFormat="0" applyBorder="0" applyAlignment="0" applyProtection="0">
      <alignment vertical="center"/>
    </xf>
    <xf numFmtId="227" fontId="100" fillId="66" borderId="0" applyNumberFormat="0" applyBorder="0" applyAlignment="0" applyProtection="0">
      <alignment vertical="center"/>
    </xf>
    <xf numFmtId="227" fontId="142" fillId="0" borderId="0" applyNumberFormat="0" applyFill="0" applyBorder="0" applyAlignment="0" applyProtection="0">
      <alignment vertical="center"/>
    </xf>
    <xf numFmtId="227" fontId="140" fillId="70" borderId="0" applyNumberFormat="0" applyBorder="0" applyAlignment="0" applyProtection="0">
      <alignment vertical="center"/>
    </xf>
    <xf numFmtId="227" fontId="133" fillId="69" borderId="0" applyNumberFormat="0" applyBorder="0" applyAlignment="0" applyProtection="0">
      <alignment vertical="center"/>
    </xf>
    <xf numFmtId="227" fontId="99" fillId="0" borderId="0" applyNumberFormat="0" applyFill="0" applyBorder="0" applyAlignment="0" applyProtection="0">
      <alignment vertical="center"/>
    </xf>
    <xf numFmtId="227" fontId="100" fillId="81" borderId="0" applyNumberFormat="0" applyBorder="0" applyAlignment="0" applyProtection="0">
      <alignment vertical="center"/>
    </xf>
    <xf numFmtId="227" fontId="140" fillId="70" borderId="0" applyNumberFormat="0" applyBorder="0" applyAlignment="0" applyProtection="0">
      <alignment vertical="center"/>
    </xf>
    <xf numFmtId="227" fontId="100" fillId="76" borderId="0" applyNumberFormat="0" applyBorder="0" applyAlignment="0" applyProtection="0">
      <alignment vertical="center"/>
    </xf>
    <xf numFmtId="227" fontId="140" fillId="70" borderId="0" applyNumberFormat="0" applyBorder="0" applyAlignment="0" applyProtection="0">
      <alignment vertical="center"/>
    </xf>
    <xf numFmtId="227" fontId="100" fillId="71" borderId="0" applyNumberFormat="0" applyBorder="0" applyAlignment="0" applyProtection="0">
      <alignment vertical="center"/>
    </xf>
    <xf numFmtId="227" fontId="140" fillId="70" borderId="0" applyNumberFormat="0" applyBorder="0" applyAlignment="0" applyProtection="0">
      <alignment vertical="center"/>
    </xf>
    <xf numFmtId="227" fontId="151" fillId="0" borderId="0" applyNumberFormat="0" applyFill="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00" fillId="81" borderId="0" applyNumberFormat="0" applyBorder="0" applyAlignment="0" applyProtection="0">
      <alignment vertical="center"/>
    </xf>
    <xf numFmtId="227" fontId="140" fillId="70" borderId="0" applyNumberFormat="0" applyBorder="0" applyAlignment="0" applyProtection="0">
      <alignment vertical="center"/>
    </xf>
    <xf numFmtId="227" fontId="133" fillId="69"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1" fillId="72" borderId="0" applyNumberFormat="0" applyBorder="0" applyAlignment="0" applyProtection="0">
      <alignment vertical="center"/>
    </xf>
    <xf numFmtId="227" fontId="141" fillId="9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00" fillId="81" borderId="0" applyNumberFormat="0" applyBorder="0" applyAlignment="0" applyProtection="0">
      <alignment vertical="center"/>
    </xf>
    <xf numFmtId="227" fontId="140" fillId="70" borderId="0" applyNumberFormat="0" applyBorder="0" applyAlignment="0" applyProtection="0">
      <alignment vertical="center"/>
    </xf>
    <xf numFmtId="227" fontId="149" fillId="77"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98" fillId="139" borderId="0" applyNumberFormat="0" applyBorder="0" applyAlignment="0" applyProtection="0">
      <alignment vertical="center"/>
    </xf>
    <xf numFmtId="227" fontId="133" fillId="69" borderId="0" applyNumberFormat="0" applyBorder="0" applyAlignment="0" applyProtection="0">
      <alignment vertical="center"/>
    </xf>
    <xf numFmtId="227" fontId="100" fillId="75" borderId="0" applyNumberFormat="0" applyBorder="0" applyAlignment="0" applyProtection="0">
      <alignment vertical="center"/>
    </xf>
    <xf numFmtId="227" fontId="100" fillId="69" borderId="0" applyNumberFormat="0" applyBorder="0" applyAlignment="0" applyProtection="0">
      <alignment vertical="center"/>
    </xf>
    <xf numFmtId="227" fontId="100" fillId="73" borderId="0" applyNumberFormat="0" applyBorder="0" applyAlignment="0" applyProtection="0">
      <alignment vertical="center"/>
    </xf>
    <xf numFmtId="227" fontId="140" fillId="70" borderId="0" applyNumberFormat="0" applyBorder="0" applyAlignment="0" applyProtection="0">
      <alignment vertical="center"/>
    </xf>
    <xf numFmtId="227" fontId="143" fillId="0" borderId="51" applyNumberFormat="0" applyFill="0" applyAlignment="0" applyProtection="0">
      <alignment vertical="center"/>
    </xf>
    <xf numFmtId="227" fontId="100" fillId="81" borderId="0" applyNumberFormat="0" applyBorder="0" applyAlignment="0" applyProtection="0">
      <alignment vertical="center"/>
    </xf>
    <xf numFmtId="227" fontId="107" fillId="0" borderId="1" applyNumberFormat="0" applyFill="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1" fillId="8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98" fillId="45"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97" fillId="142" borderId="0" applyNumberFormat="0" applyBorder="0" applyAlignment="0" applyProtection="0">
      <alignment vertical="center"/>
    </xf>
    <xf numFmtId="227" fontId="140" fillId="70" borderId="0" applyNumberFormat="0" applyBorder="0" applyAlignment="0" applyProtection="0">
      <alignment vertical="center"/>
    </xf>
    <xf numFmtId="227" fontId="141" fillId="87" borderId="0" applyNumberFormat="0" applyBorder="0" applyAlignment="0" applyProtection="0">
      <alignment vertical="center"/>
    </xf>
    <xf numFmtId="227" fontId="140" fillId="70" borderId="0" applyNumberFormat="0" applyBorder="0" applyAlignment="0" applyProtection="0">
      <alignment vertical="center"/>
    </xf>
    <xf numFmtId="227" fontId="133" fillId="69" borderId="0" applyNumberFormat="0" applyBorder="0" applyAlignment="0" applyProtection="0">
      <alignment vertical="center"/>
    </xf>
    <xf numFmtId="227" fontId="140" fillId="70"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40" fillId="70" borderId="0" applyNumberFormat="0" applyBorder="0" applyAlignment="0" applyProtection="0">
      <alignment vertical="center"/>
    </xf>
    <xf numFmtId="227" fontId="141" fillId="68" borderId="0" applyNumberFormat="0" applyBorder="0" applyAlignment="0" applyProtection="0">
      <alignment vertical="center"/>
    </xf>
    <xf numFmtId="227" fontId="140" fillId="70" borderId="0" applyNumberFormat="0" applyBorder="0" applyAlignment="0" applyProtection="0">
      <alignment vertical="center"/>
    </xf>
    <xf numFmtId="227" fontId="133" fillId="69" borderId="0" applyNumberFormat="0" applyBorder="0" applyAlignment="0" applyProtection="0">
      <alignment vertical="center"/>
    </xf>
    <xf numFmtId="227" fontId="141" fillId="87" borderId="0" applyNumberFormat="0" applyBorder="0" applyAlignment="0" applyProtection="0">
      <alignment vertical="center"/>
    </xf>
    <xf numFmtId="227" fontId="140" fillId="70" borderId="0" applyNumberFormat="0" applyBorder="0" applyAlignment="0" applyProtection="0">
      <alignment vertical="center"/>
    </xf>
    <xf numFmtId="227" fontId="137" fillId="73" borderId="46" applyNumberFormat="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33" fillId="69" borderId="0" applyNumberFormat="0" applyBorder="0" applyAlignment="0" applyProtection="0">
      <alignment vertical="center"/>
    </xf>
    <xf numFmtId="227" fontId="149" fillId="77" borderId="0" applyNumberFormat="0" applyBorder="0" applyAlignment="0" applyProtection="0">
      <alignment vertical="center"/>
    </xf>
    <xf numFmtId="227" fontId="140" fillId="70" borderId="0" applyNumberFormat="0" applyBorder="0" applyAlignment="0" applyProtection="0">
      <alignment vertical="center"/>
    </xf>
    <xf numFmtId="227" fontId="100" fillId="71" borderId="0" applyNumberFormat="0" applyBorder="0" applyAlignment="0" applyProtection="0">
      <alignment vertical="center"/>
    </xf>
    <xf numFmtId="227" fontId="100" fillId="80" borderId="0" applyNumberFormat="0" applyBorder="0" applyAlignment="0" applyProtection="0">
      <alignment vertical="center"/>
    </xf>
    <xf numFmtId="227" fontId="133" fillId="69"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1" fillId="80" borderId="0" applyNumberFormat="0" applyBorder="0" applyAlignment="0" applyProtection="0">
      <alignment vertical="center"/>
    </xf>
    <xf numFmtId="227" fontId="100" fillId="84" borderId="0" applyNumberFormat="0" applyBorder="0" applyAlignment="0" applyProtection="0">
      <alignment vertical="center"/>
    </xf>
    <xf numFmtId="227" fontId="149" fillId="76" borderId="0" applyNumberFormat="0" applyBorder="0" applyAlignment="0" applyProtection="0">
      <alignment vertical="center"/>
    </xf>
    <xf numFmtId="227" fontId="140" fillId="70" borderId="0" applyNumberFormat="0" applyBorder="0" applyAlignment="0" applyProtection="0">
      <alignment vertical="center"/>
    </xf>
    <xf numFmtId="227" fontId="133" fillId="69" borderId="0" applyNumberFormat="0" applyBorder="0" applyAlignment="0" applyProtection="0">
      <alignment vertical="center"/>
    </xf>
    <xf numFmtId="227" fontId="222" fillId="0" borderId="0" applyNumberFormat="0" applyFill="0" applyBorder="0" applyAlignment="0" applyProtection="0"/>
    <xf numFmtId="227" fontId="141" fillId="80" borderId="0" applyNumberFormat="0" applyBorder="0" applyAlignment="0" applyProtection="0">
      <alignment vertical="center"/>
    </xf>
    <xf numFmtId="227" fontId="140" fillId="70" borderId="0" applyNumberFormat="0" applyBorder="0" applyAlignment="0" applyProtection="0">
      <alignment vertical="center"/>
    </xf>
    <xf numFmtId="227" fontId="128" fillId="83" borderId="0" applyNumberFormat="0" applyBorder="0" applyAlignment="0" applyProtection="0"/>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93" fillId="0" borderId="0">
      <alignment vertical="top"/>
    </xf>
    <xf numFmtId="227" fontId="140" fillId="70" borderId="0" applyNumberFormat="0" applyBorder="0" applyAlignment="0" applyProtection="0">
      <alignment vertical="center"/>
    </xf>
    <xf numFmtId="227" fontId="101" fillId="0" borderId="2" applyNumberFormat="0" applyFill="0" applyAlignment="0" applyProtection="0">
      <alignment vertical="center"/>
    </xf>
    <xf numFmtId="227" fontId="140" fillId="70" borderId="0" applyNumberFormat="0" applyBorder="0" applyAlignment="0" applyProtection="0">
      <alignment vertical="center"/>
    </xf>
    <xf numFmtId="227" fontId="141" fillId="71" borderId="0" applyNumberFormat="0" applyBorder="0" applyAlignment="0" applyProtection="0">
      <alignment vertical="center"/>
    </xf>
    <xf numFmtId="227" fontId="140" fillId="70" borderId="0" applyNumberFormat="0" applyBorder="0" applyAlignment="0" applyProtection="0">
      <alignment vertical="center"/>
    </xf>
    <xf numFmtId="227" fontId="227" fillId="91" borderId="27">
      <protection locked="0"/>
    </xf>
    <xf numFmtId="227" fontId="140" fillId="70" borderId="0" applyNumberFormat="0" applyBorder="0" applyAlignment="0" applyProtection="0">
      <alignment vertical="center"/>
    </xf>
    <xf numFmtId="227" fontId="150" fillId="0" borderId="0" applyNumberFormat="0" applyFill="0" applyBorder="0" applyAlignment="0" applyProtection="0">
      <alignment vertical="center"/>
    </xf>
    <xf numFmtId="227" fontId="140" fillId="70" borderId="0" applyNumberFormat="0" applyBorder="0" applyAlignment="0" applyProtection="0">
      <alignment vertical="center"/>
    </xf>
    <xf numFmtId="227" fontId="100" fillId="83" borderId="0" applyNumberFormat="0" applyBorder="0" applyAlignment="0" applyProtection="0">
      <alignment vertical="center"/>
    </xf>
    <xf numFmtId="9" fontId="100" fillId="0" borderId="0" applyFont="0" applyFill="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9" fillId="68" borderId="0" applyNumberFormat="0" applyBorder="0" applyAlignment="0" applyProtection="0">
      <alignment vertical="center"/>
    </xf>
    <xf numFmtId="227" fontId="140" fillId="70" borderId="0" applyNumberFormat="0" applyBorder="0" applyAlignment="0" applyProtection="0">
      <alignment vertical="center"/>
    </xf>
    <xf numFmtId="227" fontId="100" fillId="73"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9" fillId="77" borderId="0" applyNumberFormat="0" applyBorder="0" applyAlignment="0" applyProtection="0">
      <alignment vertical="center"/>
    </xf>
    <xf numFmtId="227" fontId="133" fillId="69" borderId="0" applyNumberFormat="0" applyBorder="0" applyAlignment="0" applyProtection="0">
      <alignment vertical="center"/>
    </xf>
    <xf numFmtId="227" fontId="140" fillId="70" borderId="0" applyNumberFormat="0" applyBorder="0" applyAlignment="0" applyProtection="0">
      <alignment vertical="center"/>
    </xf>
    <xf numFmtId="227" fontId="100" fillId="84" borderId="0" applyNumberFormat="0" applyBorder="0" applyAlignment="0" applyProtection="0">
      <alignment vertical="center"/>
    </xf>
    <xf numFmtId="227" fontId="140" fillId="70" borderId="0" applyNumberFormat="0" applyBorder="0" applyAlignment="0" applyProtection="0">
      <alignment vertical="center"/>
    </xf>
    <xf numFmtId="227" fontId="141" fillId="73" borderId="0" applyNumberFormat="0" applyBorder="0" applyAlignment="0" applyProtection="0">
      <alignment vertical="center"/>
    </xf>
    <xf numFmtId="227" fontId="107" fillId="0" borderId="1" applyNumberFormat="0" applyFill="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00" fillId="71" borderId="0" applyNumberFormat="0" applyBorder="0" applyAlignment="0" applyProtection="0">
      <alignment vertical="center"/>
    </xf>
    <xf numFmtId="227" fontId="100" fillId="76" borderId="0" applyNumberFormat="0" applyBorder="0" applyAlignment="0" applyProtection="0">
      <alignment vertical="center"/>
    </xf>
    <xf numFmtId="227" fontId="140" fillId="70" borderId="0" applyNumberFormat="0" applyBorder="0" applyAlignment="0" applyProtection="0">
      <alignment vertical="center"/>
    </xf>
    <xf numFmtId="227" fontId="100" fillId="75" borderId="0" applyNumberFormat="0" applyBorder="0" applyAlignment="0" applyProtection="0">
      <alignment vertical="center"/>
    </xf>
    <xf numFmtId="227" fontId="129" fillId="0" borderId="0" applyFill="0">
      <alignment vertical="center"/>
    </xf>
    <xf numFmtId="227" fontId="100" fillId="75" borderId="0" applyNumberFormat="0" applyBorder="0" applyAlignment="0" applyProtection="0">
      <alignment vertical="center"/>
    </xf>
    <xf numFmtId="227" fontId="100" fillId="84"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00" fillId="84" borderId="0" applyNumberFormat="0" applyBorder="0" applyAlignment="0" applyProtection="0">
      <alignment vertical="center"/>
    </xf>
    <xf numFmtId="227" fontId="128" fillId="83" borderId="0" applyNumberFormat="0" applyBorder="0" applyAlignment="0" applyProtection="0"/>
    <xf numFmtId="227" fontId="97" fillId="146" borderId="0" applyNumberFormat="0" applyBorder="0" applyAlignment="0" applyProtection="0">
      <alignment vertical="center"/>
    </xf>
    <xf numFmtId="227" fontId="100" fillId="71" borderId="0" applyNumberFormat="0" applyBorder="0" applyAlignment="0" applyProtection="0">
      <alignment vertical="center"/>
    </xf>
    <xf numFmtId="227" fontId="105" fillId="0" borderId="57" applyNumberFormat="0" applyFill="0" applyAlignment="0" applyProtection="0">
      <alignment vertical="center"/>
    </xf>
    <xf numFmtId="227" fontId="140" fillId="70" borderId="0" applyNumberFormat="0" applyBorder="0" applyAlignment="0" applyProtection="0">
      <alignment vertical="center"/>
    </xf>
    <xf numFmtId="227" fontId="97" fillId="55" borderId="0" applyNumberFormat="0" applyBorder="0" applyAlignment="0" applyProtection="0">
      <alignment vertical="center"/>
    </xf>
    <xf numFmtId="227" fontId="98" fillId="147"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00" fillId="71" borderId="0" applyNumberFormat="0" applyBorder="0" applyAlignment="0" applyProtection="0">
      <alignment vertical="center"/>
    </xf>
    <xf numFmtId="227" fontId="141" fillId="9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98" fillId="147"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00" fillId="71"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3" fontId="217" fillId="0" borderId="0" applyFont="0" applyFill="0" applyBorder="0" applyAlignment="0" applyProtection="0"/>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9" fillId="77" borderId="0" applyNumberFormat="0" applyBorder="0" applyAlignment="0" applyProtection="0">
      <alignment vertical="center"/>
    </xf>
    <xf numFmtId="227" fontId="141" fillId="8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33" fillId="69"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00" fillId="71"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33" fillId="69"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98" fillId="63" borderId="0" applyNumberFormat="0" applyBorder="0" applyAlignment="0" applyProtection="0">
      <alignment vertical="center"/>
    </xf>
    <xf numFmtId="227" fontId="140" fillId="70" borderId="0" applyNumberFormat="0" applyBorder="0" applyAlignment="0" applyProtection="0">
      <alignment vertical="center"/>
    </xf>
    <xf numFmtId="227" fontId="100" fillId="73" borderId="0" applyNumberFormat="0" applyBorder="0" applyAlignment="0" applyProtection="0">
      <alignment vertical="center"/>
    </xf>
    <xf numFmtId="227" fontId="140" fillId="70" borderId="0" applyNumberFormat="0" applyBorder="0" applyAlignment="0" applyProtection="0">
      <alignment vertical="center"/>
    </xf>
    <xf numFmtId="227" fontId="97" fillId="56"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33" fillId="69"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98" fillId="41" borderId="0" applyNumberFormat="0" applyBorder="0" applyAlignment="0" applyProtection="0">
      <alignment vertical="center"/>
    </xf>
    <xf numFmtId="227" fontId="136" fillId="0" borderId="0" applyNumberFormat="0" applyFill="0" applyBorder="0" applyAlignment="0" applyProtection="0">
      <alignment vertical="center"/>
    </xf>
    <xf numFmtId="227" fontId="141" fillId="87" borderId="0" applyNumberFormat="0" applyBorder="0" applyAlignment="0" applyProtection="0">
      <alignment vertical="center"/>
    </xf>
    <xf numFmtId="227" fontId="146" fillId="0" borderId="43" applyNumberFormat="0" applyFill="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00" fillId="71" borderId="0" applyNumberFormat="0" applyBorder="0" applyAlignment="0" applyProtection="0">
      <alignment vertical="center"/>
    </xf>
    <xf numFmtId="227" fontId="100" fillId="75"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33" fillId="69"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1" fillId="80" borderId="0" applyNumberFormat="0" applyBorder="0" applyAlignment="0" applyProtection="0">
      <alignment vertical="center"/>
    </xf>
    <xf numFmtId="227" fontId="140" fillId="70" borderId="0" applyNumberFormat="0" applyBorder="0" applyAlignment="0" applyProtection="0">
      <alignment vertical="center"/>
    </xf>
    <xf numFmtId="227" fontId="100" fillId="75"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00" fillId="66"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1" fillId="72" borderId="0" applyNumberFormat="0" applyBorder="0" applyAlignment="0" applyProtection="0">
      <alignment vertical="center"/>
    </xf>
    <xf numFmtId="227" fontId="140" fillId="70" borderId="0" applyNumberFormat="0" applyBorder="0" applyAlignment="0" applyProtection="0">
      <alignment vertical="center"/>
    </xf>
    <xf numFmtId="227" fontId="98" fillId="138" borderId="0" applyNumberFormat="0" applyBorder="0" applyAlignment="0" applyProtection="0">
      <alignment vertical="center"/>
    </xf>
    <xf numFmtId="227" fontId="100" fillId="81" borderId="0" applyNumberFormat="0" applyBorder="0" applyAlignment="0" applyProtection="0">
      <alignment vertical="center"/>
    </xf>
    <xf numFmtId="227" fontId="140" fillId="70" borderId="0" applyNumberFormat="0" applyBorder="0" applyAlignment="0" applyProtection="0">
      <alignment vertical="center"/>
    </xf>
    <xf numFmtId="227" fontId="100" fillId="66" borderId="0" applyNumberFormat="0" applyBorder="0" applyAlignment="0" applyProtection="0">
      <alignment vertical="center"/>
    </xf>
    <xf numFmtId="227" fontId="140" fillId="70" borderId="0" applyNumberFormat="0" applyBorder="0" applyAlignment="0" applyProtection="0">
      <alignment vertical="center"/>
    </xf>
    <xf numFmtId="227" fontId="100" fillId="8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00" fillId="84"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00" fillId="74"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00" fillId="84" borderId="0" applyNumberFormat="0" applyBorder="0" applyAlignment="0" applyProtection="0">
      <alignment vertical="center"/>
    </xf>
    <xf numFmtId="227" fontId="146" fillId="0" borderId="43" applyNumberFormat="0" applyFill="0" applyAlignment="0" applyProtection="0">
      <alignment vertical="center"/>
    </xf>
    <xf numFmtId="227" fontId="140" fillId="70" borderId="0" applyNumberFormat="0" applyBorder="0" applyAlignment="0" applyProtection="0">
      <alignment vertical="center"/>
    </xf>
    <xf numFmtId="227" fontId="133" fillId="69"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00" fillId="73" borderId="0" applyNumberFormat="0" applyBorder="0" applyAlignment="0" applyProtection="0">
      <alignment vertical="center"/>
    </xf>
    <xf numFmtId="227" fontId="146" fillId="0" borderId="43" applyNumberFormat="0" applyFill="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08" fillId="37" borderId="0" applyNumberFormat="0" applyBorder="0" applyAlignment="0" applyProtection="0">
      <alignment vertical="center"/>
    </xf>
    <xf numFmtId="227" fontId="100" fillId="71"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08" fillId="37"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00" fillId="76" borderId="0" applyNumberFormat="0" applyBorder="0" applyAlignment="0" applyProtection="0">
      <alignment vertical="center"/>
    </xf>
    <xf numFmtId="227" fontId="140" fillId="70" borderId="0" applyNumberFormat="0" applyBorder="0" applyAlignment="0" applyProtection="0">
      <alignment vertical="center"/>
    </xf>
    <xf numFmtId="227" fontId="99" fillId="0" borderId="0" applyNumberFormat="0" applyFill="0" applyBorder="0" applyAlignment="0" applyProtection="0">
      <alignment vertical="center"/>
    </xf>
    <xf numFmtId="227" fontId="140" fillId="70" borderId="0" applyNumberFormat="0" applyBorder="0" applyAlignment="0" applyProtection="0">
      <alignment vertical="center"/>
    </xf>
    <xf numFmtId="227" fontId="108" fillId="37"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33" fillId="69"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00" fillId="71" borderId="0" applyNumberFormat="0" applyBorder="0" applyAlignment="0" applyProtection="0">
      <alignment vertical="center"/>
    </xf>
    <xf numFmtId="227" fontId="141" fillId="68" borderId="0" applyNumberFormat="0" applyBorder="0" applyAlignment="0" applyProtection="0">
      <alignment vertical="center"/>
    </xf>
    <xf numFmtId="227" fontId="140" fillId="70" borderId="0" applyNumberFormat="0" applyBorder="0" applyAlignment="0" applyProtection="0">
      <alignment vertical="center"/>
    </xf>
    <xf numFmtId="227" fontId="100" fillId="75" borderId="0" applyNumberFormat="0" applyBorder="0" applyAlignment="0" applyProtection="0">
      <alignment vertical="center"/>
    </xf>
    <xf numFmtId="227" fontId="140" fillId="70"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34" fillId="80" borderId="0" applyNumberFormat="0" applyBorder="0" applyAlignment="0" applyProtection="0">
      <alignment vertical="center"/>
    </xf>
    <xf numFmtId="227" fontId="140" fillId="70" borderId="0" applyNumberFormat="0" applyBorder="0" applyAlignment="0" applyProtection="0">
      <alignment vertical="center"/>
    </xf>
    <xf numFmtId="227" fontId="97" fillId="51" borderId="0" applyNumberFormat="0" applyBorder="0" applyAlignment="0" applyProtection="0">
      <alignment vertical="center"/>
    </xf>
    <xf numFmtId="227" fontId="140" fillId="70" borderId="0" applyNumberFormat="0" applyBorder="0" applyAlignment="0" applyProtection="0">
      <alignment vertical="center"/>
    </xf>
    <xf numFmtId="227" fontId="207" fillId="0" borderId="52" applyNumberFormat="0" applyFill="0" applyProtection="0">
      <alignment horizontal="center"/>
    </xf>
    <xf numFmtId="227" fontId="141" fillId="73" borderId="0" applyNumberFormat="0" applyBorder="0" applyAlignment="0" applyProtection="0">
      <alignment vertical="center"/>
    </xf>
    <xf numFmtId="227" fontId="205" fillId="0" borderId="28" applyNumberFormat="0" applyFill="0" applyProtection="0">
      <alignment horizontal="center"/>
    </xf>
    <xf numFmtId="227" fontId="131" fillId="0" borderId="0" applyNumberFormat="0" applyFill="0" applyBorder="0" applyAlignment="0" applyProtection="0">
      <alignment vertical="center"/>
    </xf>
    <xf numFmtId="227" fontId="100" fillId="66" borderId="0" applyNumberFormat="0" applyBorder="0" applyAlignment="0" applyProtection="0">
      <alignment vertical="center"/>
    </xf>
    <xf numFmtId="227" fontId="149" fillId="76" borderId="0" applyNumberFormat="0" applyBorder="0" applyAlignment="0" applyProtection="0">
      <alignment vertical="center"/>
    </xf>
    <xf numFmtId="227" fontId="141" fillId="80" borderId="0" applyNumberFormat="0" applyBorder="0" applyAlignment="0" applyProtection="0">
      <alignment vertical="center"/>
    </xf>
    <xf numFmtId="227" fontId="131" fillId="0" borderId="0" applyNumberFormat="0" applyFill="0" applyBorder="0" applyAlignment="0" applyProtection="0">
      <alignment vertical="center"/>
    </xf>
    <xf numFmtId="227" fontId="100" fillId="71" borderId="0" applyNumberFormat="0" applyBorder="0" applyAlignment="0" applyProtection="0">
      <alignment vertical="center"/>
    </xf>
    <xf numFmtId="227" fontId="136" fillId="0" borderId="0" applyNumberFormat="0" applyFill="0" applyBorder="0" applyAlignment="0" applyProtection="0">
      <alignment vertical="center"/>
    </xf>
    <xf numFmtId="227" fontId="141" fillId="76" borderId="0" applyNumberFormat="0" applyBorder="0" applyAlignment="0" applyProtection="0">
      <alignment vertical="center"/>
    </xf>
    <xf numFmtId="227" fontId="140" fillId="70" borderId="0" applyNumberFormat="0" applyBorder="0" applyAlignment="0" applyProtection="0">
      <alignment vertical="center"/>
    </xf>
    <xf numFmtId="227" fontId="105" fillId="0" borderId="0" applyNumberFormat="0" applyFill="0" applyBorder="0" applyAlignment="0" applyProtection="0">
      <alignment vertical="center"/>
    </xf>
    <xf numFmtId="227" fontId="141" fillId="72" borderId="0" applyNumberFormat="0" applyBorder="0" applyAlignment="0" applyProtection="0">
      <alignment vertical="center"/>
    </xf>
    <xf numFmtId="227" fontId="105" fillId="0" borderId="0" applyNumberFormat="0" applyFill="0" applyBorder="0" applyAlignment="0" applyProtection="0">
      <alignment vertical="center"/>
    </xf>
    <xf numFmtId="227" fontId="105" fillId="0" borderId="0" applyNumberFormat="0" applyFill="0" applyBorder="0" applyAlignment="0" applyProtection="0">
      <alignment vertical="center"/>
    </xf>
    <xf numFmtId="227" fontId="133" fillId="69" borderId="0" applyNumberFormat="0" applyBorder="0" applyAlignment="0" applyProtection="0">
      <alignment vertical="center"/>
    </xf>
    <xf numFmtId="227" fontId="151" fillId="0" borderId="0" applyNumberFormat="0" applyFill="0" applyBorder="0" applyAlignment="0" applyProtection="0">
      <alignment vertical="center"/>
    </xf>
    <xf numFmtId="227" fontId="133" fillId="69" borderId="0" applyNumberFormat="0" applyBorder="0" applyAlignment="0" applyProtection="0">
      <alignment vertical="center"/>
    </xf>
    <xf numFmtId="227" fontId="140" fillId="70" borderId="0" applyNumberFormat="0" applyBorder="0" applyAlignment="0" applyProtection="0">
      <alignment vertical="center"/>
    </xf>
    <xf numFmtId="227" fontId="105" fillId="0" borderId="0" applyNumberFormat="0" applyFill="0" applyBorder="0" applyAlignment="0" applyProtection="0">
      <alignment vertical="center"/>
    </xf>
    <xf numFmtId="227" fontId="100" fillId="88" borderId="0" applyNumberFormat="0" applyBorder="0" applyAlignment="0" applyProtection="0">
      <alignment vertical="center"/>
    </xf>
    <xf numFmtId="227" fontId="105" fillId="0" borderId="0" applyNumberFormat="0" applyFill="0" applyBorder="0" applyAlignment="0" applyProtection="0">
      <alignment vertical="center"/>
    </xf>
    <xf numFmtId="227" fontId="151" fillId="0" borderId="0" applyNumberFormat="0" applyFill="0" applyBorder="0" applyAlignment="0" applyProtection="0">
      <alignment vertical="center"/>
    </xf>
    <xf numFmtId="227" fontId="151" fillId="0" borderId="0" applyNumberFormat="0" applyFill="0" applyBorder="0" applyAlignment="0" applyProtection="0">
      <alignment vertical="center"/>
    </xf>
    <xf numFmtId="227" fontId="100" fillId="86" borderId="0" applyNumberFormat="0" applyBorder="0" applyAlignment="0" applyProtection="0">
      <alignment vertical="center"/>
    </xf>
    <xf numFmtId="227" fontId="149" fillId="78"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07" fillId="0" borderId="1" applyNumberFormat="0" applyFill="0" applyAlignment="0" applyProtection="0">
      <alignment vertical="center"/>
    </xf>
    <xf numFmtId="227" fontId="151" fillId="0" borderId="45" applyNumberFormat="0" applyFill="0" applyAlignment="0" applyProtection="0">
      <alignment vertical="center"/>
    </xf>
    <xf numFmtId="227" fontId="140" fillId="70" borderId="0" applyNumberFormat="0" applyBorder="0" applyAlignment="0" applyProtection="0">
      <alignment vertical="center"/>
    </xf>
    <xf numFmtId="227" fontId="100" fillId="84" borderId="0" applyNumberFormat="0" applyBorder="0" applyAlignment="0" applyProtection="0">
      <alignment vertical="center"/>
    </xf>
    <xf numFmtId="227" fontId="105" fillId="0" borderId="57" applyNumberFormat="0" applyFill="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05" fillId="0" borderId="57" applyNumberFormat="0" applyFill="0" applyAlignment="0" applyProtection="0">
      <alignment vertical="center"/>
    </xf>
    <xf numFmtId="227" fontId="105" fillId="0" borderId="57" applyNumberFormat="0" applyFill="0" applyAlignment="0" applyProtection="0">
      <alignment vertical="center"/>
    </xf>
    <xf numFmtId="227" fontId="141" fillId="76" borderId="0" applyNumberFormat="0" applyBorder="0" applyAlignment="0" applyProtection="0">
      <alignment vertical="center"/>
    </xf>
    <xf numFmtId="227" fontId="105" fillId="0" borderId="57" applyNumberFormat="0" applyFill="0" applyAlignment="0" applyProtection="0">
      <alignment vertical="center"/>
    </xf>
    <xf numFmtId="227" fontId="105" fillId="0" borderId="57" applyNumberFormat="0" applyFill="0" applyAlignment="0" applyProtection="0">
      <alignment vertical="center"/>
    </xf>
    <xf numFmtId="227" fontId="98" fillId="137" borderId="0" applyNumberFormat="0" applyBorder="0" applyAlignment="0" applyProtection="0">
      <alignment vertical="center"/>
    </xf>
    <xf numFmtId="227" fontId="105" fillId="0" borderId="57" applyNumberFormat="0" applyFill="0" applyAlignment="0" applyProtection="0">
      <alignment vertical="center"/>
    </xf>
    <xf numFmtId="227" fontId="100" fillId="73" borderId="0" applyNumberFormat="0" applyBorder="0" applyAlignment="0" applyProtection="0">
      <alignment vertical="center"/>
    </xf>
    <xf numFmtId="227" fontId="97" fillId="142" borderId="0" applyNumberFormat="0" applyBorder="0" applyAlignment="0" applyProtection="0">
      <alignment vertical="center"/>
    </xf>
    <xf numFmtId="227" fontId="151" fillId="0" borderId="45" applyNumberFormat="0" applyFill="0" applyAlignment="0" applyProtection="0">
      <alignment vertical="center"/>
    </xf>
    <xf numFmtId="227" fontId="151" fillId="0" borderId="45" applyNumberFormat="0" applyFill="0" applyAlignment="0" applyProtection="0">
      <alignment vertical="center"/>
    </xf>
    <xf numFmtId="227" fontId="140" fillId="70" borderId="0" applyNumberFormat="0" applyBorder="0" applyAlignment="0" applyProtection="0">
      <alignment vertical="center"/>
    </xf>
    <xf numFmtId="227" fontId="218" fillId="0" borderId="32" applyNumberFormat="0" applyFill="0" applyProtection="0">
      <alignment horizontal="center"/>
    </xf>
    <xf numFmtId="227" fontId="105" fillId="0" borderId="57" applyNumberFormat="0" applyFill="0" applyAlignment="0" applyProtection="0">
      <alignment vertical="center"/>
    </xf>
    <xf numFmtId="227" fontId="151" fillId="0" borderId="45" applyNumberFormat="0" applyFill="0" applyAlignment="0" applyProtection="0">
      <alignment vertical="center"/>
    </xf>
    <xf numFmtId="227" fontId="141" fillId="73" borderId="0" applyNumberFormat="0" applyBorder="0" applyAlignment="0" applyProtection="0">
      <alignment vertical="center"/>
    </xf>
    <xf numFmtId="227" fontId="105" fillId="0" borderId="57" applyNumberFormat="0" applyFill="0" applyAlignment="0" applyProtection="0">
      <alignment vertical="center"/>
    </xf>
    <xf numFmtId="227" fontId="100" fillId="75" borderId="0" applyNumberFormat="0" applyBorder="0" applyAlignment="0" applyProtection="0">
      <alignment vertical="center"/>
    </xf>
    <xf numFmtId="227" fontId="105" fillId="0" borderId="57" applyNumberFormat="0" applyFill="0" applyAlignment="0" applyProtection="0">
      <alignment vertical="center"/>
    </xf>
    <xf numFmtId="227" fontId="100" fillId="66" borderId="0" applyNumberFormat="0" applyBorder="0" applyAlignment="0" applyProtection="0">
      <alignment vertical="center"/>
    </xf>
    <xf numFmtId="227" fontId="101" fillId="0" borderId="2" applyNumberFormat="0" applyFill="0" applyAlignment="0" applyProtection="0">
      <alignment vertical="center"/>
    </xf>
    <xf numFmtId="227" fontId="101" fillId="0" borderId="2" applyNumberFormat="0" applyFill="0" applyAlignment="0" applyProtection="0">
      <alignment vertical="center"/>
    </xf>
    <xf numFmtId="227" fontId="101" fillId="0" borderId="2" applyNumberFormat="0" applyFill="0" applyAlignment="0" applyProtection="0">
      <alignment vertical="center"/>
    </xf>
    <xf numFmtId="227" fontId="101" fillId="0" borderId="2" applyNumberFormat="0" applyFill="0" applyAlignment="0" applyProtection="0">
      <alignment vertical="center"/>
    </xf>
    <xf numFmtId="227" fontId="100" fillId="80" borderId="0" applyNumberFormat="0" applyBorder="0" applyAlignment="0" applyProtection="0">
      <alignment vertical="center"/>
    </xf>
    <xf numFmtId="227" fontId="136" fillId="0" borderId="0" applyNumberFormat="0" applyFill="0" applyBorder="0" applyAlignment="0" applyProtection="0">
      <alignment vertical="center"/>
    </xf>
    <xf numFmtId="227" fontId="100" fillId="81" borderId="0" applyNumberFormat="0" applyBorder="0" applyAlignment="0" applyProtection="0">
      <alignment vertical="center"/>
    </xf>
    <xf numFmtId="227" fontId="143" fillId="0" borderId="51" applyNumberFormat="0" applyFill="0" applyAlignment="0" applyProtection="0">
      <alignment vertical="center"/>
    </xf>
    <xf numFmtId="227" fontId="140" fillId="70" borderId="0" applyNumberFormat="0" applyBorder="0" applyAlignment="0" applyProtection="0">
      <alignment vertical="center"/>
    </xf>
    <xf numFmtId="227" fontId="143" fillId="0" borderId="51" applyNumberFormat="0" applyFill="0" applyAlignment="0" applyProtection="0">
      <alignment vertical="center"/>
    </xf>
    <xf numFmtId="227" fontId="107" fillId="0" borderId="1" applyNumberFormat="0" applyFill="0" applyAlignment="0" applyProtection="0">
      <alignment vertical="center"/>
    </xf>
    <xf numFmtId="227" fontId="143" fillId="0" borderId="51" applyNumberFormat="0" applyFill="0" applyAlignment="0" applyProtection="0">
      <alignment vertical="center"/>
    </xf>
    <xf numFmtId="227" fontId="100" fillId="80" borderId="0" applyNumberFormat="0" applyBorder="0" applyAlignment="0" applyProtection="0">
      <alignment vertical="center"/>
    </xf>
    <xf numFmtId="227" fontId="100" fillId="81" borderId="0" applyNumberFormat="0" applyBorder="0" applyAlignment="0" applyProtection="0">
      <alignment vertical="center"/>
    </xf>
    <xf numFmtId="227" fontId="143" fillId="0" borderId="51" applyNumberFormat="0" applyFill="0" applyAlignment="0" applyProtection="0">
      <alignment vertical="center"/>
    </xf>
    <xf numFmtId="227" fontId="100" fillId="81" borderId="0" applyNumberFormat="0" applyBorder="0" applyAlignment="0" applyProtection="0">
      <alignment vertical="center"/>
    </xf>
    <xf numFmtId="227" fontId="133" fillId="69" borderId="0" applyNumberFormat="0" applyBorder="0" applyAlignment="0" applyProtection="0">
      <alignment vertical="center"/>
    </xf>
    <xf numFmtId="227" fontId="107" fillId="0" borderId="1" applyNumberFormat="0" applyFill="0" applyAlignment="0" applyProtection="0">
      <alignment vertical="center"/>
    </xf>
    <xf numFmtId="227" fontId="140" fillId="70" borderId="0" applyNumberFormat="0" applyBorder="0" applyAlignment="0" applyProtection="0">
      <alignment vertical="center"/>
    </xf>
    <xf numFmtId="227" fontId="143" fillId="0" borderId="51" applyNumberFormat="0" applyFill="0" applyAlignment="0" applyProtection="0">
      <alignment vertical="center"/>
    </xf>
    <xf numFmtId="227" fontId="133" fillId="69" borderId="0" applyNumberFormat="0" applyBorder="0" applyAlignment="0" applyProtection="0">
      <alignment vertical="center"/>
    </xf>
    <xf numFmtId="227" fontId="100" fillId="0" borderId="0">
      <alignment vertical="center"/>
    </xf>
    <xf numFmtId="227" fontId="97" fillId="58" borderId="0" applyNumberFormat="0" applyBorder="0" applyAlignment="0" applyProtection="0">
      <alignment vertical="center"/>
    </xf>
    <xf numFmtId="227" fontId="143" fillId="0" borderId="51" applyNumberFormat="0" applyFill="0" applyAlignment="0" applyProtection="0">
      <alignment vertical="center"/>
    </xf>
    <xf numFmtId="227" fontId="98" fillId="145" borderId="0" applyNumberFormat="0" applyBorder="0" applyAlignment="0" applyProtection="0">
      <alignment vertical="center"/>
    </xf>
    <xf numFmtId="227" fontId="141" fillId="73"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45" fillId="71" borderId="41" applyNumberFormat="0" applyAlignment="0" applyProtection="0">
      <alignment vertical="center"/>
    </xf>
    <xf numFmtId="227" fontId="143" fillId="0" borderId="51" applyNumberFormat="0" applyFill="0" applyAlignment="0" applyProtection="0">
      <alignment vertical="center"/>
    </xf>
    <xf numFmtId="227" fontId="141" fillId="72" borderId="0" applyNumberFormat="0" applyBorder="0" applyAlignment="0" applyProtection="0">
      <alignment vertical="center"/>
    </xf>
    <xf numFmtId="227" fontId="100" fillId="75" borderId="0" applyNumberFormat="0" applyBorder="0" applyAlignment="0" applyProtection="0">
      <alignment vertical="center"/>
    </xf>
    <xf numFmtId="227" fontId="100" fillId="75" borderId="0" applyNumberFormat="0" applyBorder="0" applyAlignment="0" applyProtection="0">
      <alignment vertical="center"/>
    </xf>
    <xf numFmtId="227" fontId="143" fillId="0" borderId="51" applyNumberFormat="0" applyFill="0" applyAlignment="0" applyProtection="0">
      <alignment vertical="center"/>
    </xf>
    <xf numFmtId="227" fontId="149" fillId="87" borderId="0" applyNumberFormat="0" applyBorder="0" applyAlignment="0" applyProtection="0">
      <alignment vertical="center"/>
    </xf>
    <xf numFmtId="227" fontId="100" fillId="76" borderId="0" applyNumberFormat="0" applyBorder="0" applyAlignment="0" applyProtection="0">
      <alignment vertical="center"/>
    </xf>
    <xf numFmtId="227" fontId="133" fillId="69" borderId="0" applyNumberFormat="0" applyBorder="0" applyAlignment="0" applyProtection="0">
      <alignment vertical="center"/>
    </xf>
    <xf numFmtId="227" fontId="143" fillId="0" borderId="51" applyNumberFormat="0" applyFill="0" applyAlignment="0" applyProtection="0">
      <alignment vertical="center"/>
    </xf>
    <xf numFmtId="227" fontId="126" fillId="0" borderId="28" applyNumberFormat="0" applyFill="0" applyProtection="0">
      <alignment horizontal="right"/>
    </xf>
    <xf numFmtId="227" fontId="98" fillId="138" borderId="0" applyNumberFormat="0" applyBorder="0" applyAlignment="0" applyProtection="0">
      <alignment vertical="center"/>
    </xf>
    <xf numFmtId="9" fontId="100" fillId="0" borderId="0" applyFont="0" applyFill="0" applyBorder="0" applyAlignment="0" applyProtection="0">
      <alignment vertical="center"/>
    </xf>
    <xf numFmtId="9" fontId="100" fillId="0" borderId="0" applyFont="0" applyFill="0" applyBorder="0" applyAlignment="0" applyProtection="0">
      <alignment vertical="center"/>
    </xf>
    <xf numFmtId="227" fontId="142" fillId="0" borderId="0" applyNumberFormat="0" applyFill="0" applyBorder="0" applyAlignment="0" applyProtection="0">
      <alignment vertical="center"/>
    </xf>
    <xf numFmtId="227" fontId="136" fillId="0" borderId="0" applyNumberFormat="0" applyFill="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227" fillId="91" borderId="27">
      <protection locked="0"/>
    </xf>
    <xf numFmtId="227" fontId="133" fillId="69" borderId="0" applyNumberFormat="0" applyBorder="0" applyAlignment="0" applyProtection="0">
      <alignment vertical="center"/>
    </xf>
    <xf numFmtId="227" fontId="100" fillId="76" borderId="0" applyNumberFormat="0" applyBorder="0" applyAlignment="0" applyProtection="0">
      <alignment vertical="center"/>
    </xf>
    <xf numFmtId="227" fontId="227" fillId="91" borderId="27">
      <protection locked="0"/>
    </xf>
    <xf numFmtId="227" fontId="128" fillId="75" borderId="0" applyNumberFormat="0" applyBorder="0" applyAlignment="0" applyProtection="0"/>
    <xf numFmtId="227" fontId="201" fillId="0" borderId="39">
      <alignment horizontal="center"/>
    </xf>
    <xf numFmtId="229" fontId="135" fillId="0" borderId="28">
      <alignment horizontal="justify" vertical="top" wrapText="1"/>
    </xf>
    <xf numFmtId="227" fontId="227" fillId="91" borderId="27">
      <protection locked="0"/>
    </xf>
    <xf numFmtId="227" fontId="133" fillId="69" borderId="0" applyNumberFormat="0" applyBorder="0" applyAlignment="0" applyProtection="0">
      <alignment vertical="center"/>
    </xf>
    <xf numFmtId="227" fontId="100" fillId="71" borderId="0" applyNumberFormat="0" applyBorder="0" applyAlignment="0" applyProtection="0">
      <alignment vertical="center"/>
    </xf>
    <xf numFmtId="227" fontId="140" fillId="70" borderId="0" applyNumberFormat="0" applyBorder="0" applyAlignment="0" applyProtection="0">
      <alignment vertical="center"/>
    </xf>
    <xf numFmtId="227" fontId="108" fillId="37" borderId="0" applyNumberFormat="0" applyBorder="0" applyAlignment="0" applyProtection="0">
      <alignment vertical="center"/>
    </xf>
    <xf numFmtId="227" fontId="138" fillId="73" borderId="39"/>
    <xf numFmtId="227" fontId="100" fillId="76" borderId="0" applyNumberFormat="0" applyBorder="0" applyAlignment="0" applyProtection="0">
      <alignment vertical="center"/>
    </xf>
    <xf numFmtId="227" fontId="100" fillId="71"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33" fillId="69" borderId="0" applyNumberFormat="0" applyBorder="0" applyAlignment="0" applyProtection="0">
      <alignment vertical="center"/>
    </xf>
    <xf numFmtId="227" fontId="137" fillId="73" borderId="46" applyNumberFormat="0" applyAlignment="0" applyProtection="0">
      <alignment vertical="center"/>
    </xf>
    <xf numFmtId="227" fontId="98" fillId="62" borderId="0" applyNumberFormat="0" applyBorder="0" applyAlignment="0" applyProtection="0">
      <alignment vertical="center"/>
    </xf>
    <xf numFmtId="227" fontId="133" fillId="69" borderId="0" applyNumberFormat="0" applyBorder="0" applyAlignment="0" applyProtection="0">
      <alignment vertical="center"/>
    </xf>
    <xf numFmtId="227" fontId="100" fillId="74" borderId="0" applyNumberFormat="0" applyBorder="0" applyAlignment="0" applyProtection="0">
      <alignment vertical="center"/>
    </xf>
    <xf numFmtId="227" fontId="100" fillId="71" borderId="0" applyNumberFormat="0" applyBorder="0" applyAlignment="0" applyProtection="0">
      <alignment vertical="center"/>
    </xf>
    <xf numFmtId="227" fontId="220" fillId="0" borderId="0" applyNumberFormat="0" applyAlignment="0">
      <alignment horizontal="left"/>
    </xf>
    <xf numFmtId="227" fontId="149" fillId="72" borderId="0" applyNumberFormat="0" applyBorder="0" applyAlignment="0" applyProtection="0">
      <alignment vertical="center"/>
    </xf>
    <xf numFmtId="227" fontId="100" fillId="84" borderId="0" applyNumberFormat="0" applyBorder="0" applyAlignment="0" applyProtection="0">
      <alignment vertical="center"/>
    </xf>
    <xf numFmtId="227" fontId="140" fillId="70" borderId="0" applyNumberFormat="0" applyBorder="0" applyAlignment="0" applyProtection="0">
      <alignment vertical="center"/>
    </xf>
    <xf numFmtId="227" fontId="146" fillId="0" borderId="43" applyNumberFormat="0" applyFill="0" applyAlignment="0" applyProtection="0">
      <alignment vertical="center"/>
    </xf>
    <xf numFmtId="227" fontId="100" fillId="66" borderId="0" applyNumberFormat="0" applyBorder="0" applyAlignment="0" applyProtection="0">
      <alignment vertical="center"/>
    </xf>
    <xf numFmtId="227" fontId="146" fillId="0" borderId="43" applyNumberFormat="0" applyFill="0" applyAlignment="0" applyProtection="0">
      <alignment vertical="center"/>
    </xf>
    <xf numFmtId="227" fontId="100" fillId="75" borderId="0" applyNumberFormat="0" applyBorder="0" applyAlignment="0" applyProtection="0">
      <alignment vertical="center"/>
    </xf>
    <xf numFmtId="227" fontId="133" fillId="69" borderId="0" applyNumberFormat="0" applyBorder="0" applyAlignment="0" applyProtection="0">
      <alignment vertical="center"/>
    </xf>
    <xf numFmtId="227" fontId="100" fillId="75" borderId="42" applyNumberFormat="0" applyFont="0" applyAlignment="0" applyProtection="0">
      <alignment vertical="center"/>
    </xf>
    <xf numFmtId="227" fontId="100" fillId="71" borderId="0" applyNumberFormat="0" applyBorder="0" applyAlignment="0" applyProtection="0">
      <alignment vertical="center"/>
    </xf>
    <xf numFmtId="227" fontId="133" fillId="69" borderId="0" applyNumberFormat="0" applyBorder="0" applyAlignment="0" applyProtection="0">
      <alignment vertical="center"/>
    </xf>
    <xf numFmtId="227" fontId="140" fillId="70"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8" fillId="95" borderId="39"/>
    <xf numFmtId="227" fontId="223" fillId="0" borderId="0" applyNumberFormat="0" applyAlignment="0">
      <alignment horizontal="left"/>
    </xf>
    <xf numFmtId="227" fontId="100" fillId="74" borderId="0" applyNumberFormat="0" applyBorder="0" applyAlignment="0" applyProtection="0">
      <alignment vertical="center"/>
    </xf>
    <xf numFmtId="227" fontId="133" fillId="69" borderId="0" applyNumberFormat="0" applyBorder="0" applyAlignment="0" applyProtection="0">
      <alignment vertical="center"/>
    </xf>
    <xf numFmtId="227" fontId="140" fillId="70" borderId="0" applyNumberFormat="0" applyBorder="0" applyAlignment="0" applyProtection="0">
      <alignment vertical="center"/>
    </xf>
    <xf numFmtId="227" fontId="100" fillId="75" borderId="42" applyNumberFormat="0" applyFont="0" applyAlignment="0" applyProtection="0">
      <alignment vertical="center"/>
    </xf>
    <xf numFmtId="227" fontId="149" fillId="72" borderId="0" applyNumberFormat="0" applyBorder="0" applyAlignment="0" applyProtection="0">
      <alignment vertical="center"/>
    </xf>
    <xf numFmtId="227" fontId="133" fillId="69" borderId="0" applyNumberFormat="0" applyBorder="0" applyAlignment="0" applyProtection="0">
      <alignment vertical="center"/>
    </xf>
    <xf numFmtId="227" fontId="141" fillId="68" borderId="0" applyNumberFormat="0" applyBorder="0" applyAlignment="0" applyProtection="0">
      <alignment vertical="center"/>
    </xf>
    <xf numFmtId="227" fontId="218" fillId="0" borderId="32" applyNumberFormat="0" applyFill="0" applyProtection="0">
      <alignment horizontal="center"/>
    </xf>
    <xf numFmtId="227" fontId="98" fillId="144" borderId="0" applyNumberFormat="0" applyBorder="0" applyAlignment="0" applyProtection="0">
      <alignment vertical="center"/>
    </xf>
    <xf numFmtId="227" fontId="98" fillId="137"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1" fillId="73" borderId="0" applyNumberFormat="0" applyBorder="0" applyAlignment="0" applyProtection="0">
      <alignment vertical="center"/>
    </xf>
    <xf numFmtId="227" fontId="140" fillId="70" borderId="0" applyNumberFormat="0" applyBorder="0" applyAlignment="0" applyProtection="0">
      <alignment vertical="center"/>
    </xf>
    <xf numFmtId="227" fontId="128" fillId="83" borderId="0" applyNumberFormat="0" applyBorder="0" applyAlignment="0" applyProtection="0"/>
    <xf numFmtId="227" fontId="149" fillId="72" borderId="0" applyNumberFormat="0" applyBorder="0" applyAlignment="0" applyProtection="0">
      <alignment vertical="center"/>
    </xf>
    <xf numFmtId="227" fontId="128" fillId="81" borderId="0" applyNumberFormat="0" applyBorder="0" applyAlignment="0" applyProtection="0"/>
    <xf numFmtId="227" fontId="140" fillId="70" borderId="0" applyNumberFormat="0" applyBorder="0" applyAlignment="0" applyProtection="0">
      <alignment vertical="center"/>
    </xf>
    <xf numFmtId="227" fontId="100" fillId="80" borderId="0" applyNumberFormat="0" applyBorder="0" applyAlignment="0" applyProtection="0">
      <alignment vertical="center"/>
    </xf>
    <xf numFmtId="227" fontId="133" fillId="69"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28" fillId="75" borderId="0" applyNumberFormat="0" applyBorder="0" applyAlignment="0" applyProtection="0"/>
    <xf numFmtId="227" fontId="100" fillId="80" borderId="0" applyNumberFormat="0" applyBorder="0" applyAlignment="0" applyProtection="0">
      <alignment vertical="center"/>
    </xf>
    <xf numFmtId="227" fontId="141" fillId="80" borderId="0" applyNumberFormat="0" applyBorder="0" applyAlignment="0" applyProtection="0">
      <alignment vertical="center"/>
    </xf>
    <xf numFmtId="227" fontId="100" fillId="84" borderId="0" applyNumberFormat="0" applyBorder="0" applyAlignment="0" applyProtection="0">
      <alignment vertical="center"/>
    </xf>
    <xf numFmtId="227" fontId="128" fillId="69" borderId="0" applyNumberFormat="0" applyBorder="0" applyAlignment="0" applyProtection="0"/>
    <xf numFmtId="227" fontId="149" fillId="68" borderId="0" applyNumberFormat="0" applyBorder="0" applyAlignment="0" applyProtection="0">
      <alignment vertical="center"/>
    </xf>
    <xf numFmtId="227" fontId="100" fillId="73" borderId="0" applyNumberFormat="0" applyBorder="0" applyAlignment="0" applyProtection="0">
      <alignment vertical="center"/>
    </xf>
    <xf numFmtId="227" fontId="149" fillId="82" borderId="0" applyNumberFormat="0" applyBorder="0" applyAlignment="0" applyProtection="0">
      <alignment vertical="center"/>
    </xf>
    <xf numFmtId="227" fontId="149" fillId="71" borderId="0" applyNumberFormat="0" applyBorder="0" applyAlignment="0" applyProtection="0">
      <alignment vertical="center"/>
    </xf>
    <xf numFmtId="227" fontId="149" fillId="84" borderId="0" applyNumberFormat="0" applyBorder="0" applyAlignment="0" applyProtection="0">
      <alignment vertical="center"/>
    </xf>
    <xf numFmtId="227" fontId="149" fillId="84" borderId="0" applyNumberFormat="0" applyBorder="0" applyAlignment="0" applyProtection="0">
      <alignment vertical="center"/>
    </xf>
    <xf numFmtId="227" fontId="141" fillId="71" borderId="0" applyNumberFormat="0" applyBorder="0" applyAlignment="0" applyProtection="0">
      <alignment vertical="center"/>
    </xf>
    <xf numFmtId="227" fontId="141" fillId="90" borderId="0" applyNumberFormat="0" applyBorder="0" applyAlignment="0" applyProtection="0">
      <alignment vertical="center"/>
    </xf>
    <xf numFmtId="227" fontId="141" fillId="80" borderId="0" applyNumberFormat="0" applyBorder="0" applyAlignment="0" applyProtection="0">
      <alignment vertical="center"/>
    </xf>
    <xf numFmtId="227" fontId="133" fillId="69" borderId="0" applyNumberFormat="0" applyBorder="0" applyAlignment="0" applyProtection="0">
      <alignment vertical="center"/>
    </xf>
    <xf numFmtId="227" fontId="141" fillId="71" borderId="0" applyNumberFormat="0" applyBorder="0" applyAlignment="0" applyProtection="0">
      <alignment vertical="center"/>
    </xf>
    <xf numFmtId="227" fontId="141" fillId="71" borderId="0" applyNumberFormat="0" applyBorder="0" applyAlignment="0" applyProtection="0">
      <alignment vertical="center"/>
    </xf>
    <xf numFmtId="227" fontId="98" fillId="147" borderId="0" applyNumberFormat="0" applyBorder="0" applyAlignment="0" applyProtection="0">
      <alignment vertical="center"/>
    </xf>
    <xf numFmtId="227" fontId="141" fillId="71" borderId="0" applyNumberFormat="0" applyBorder="0" applyAlignment="0" applyProtection="0">
      <alignment vertical="center"/>
    </xf>
    <xf numFmtId="227" fontId="100" fillId="88" borderId="0" applyNumberFormat="0" applyBorder="0" applyAlignment="0" applyProtection="0">
      <alignment vertical="center"/>
    </xf>
    <xf numFmtId="227" fontId="149" fillId="78" borderId="0" applyNumberFormat="0" applyBorder="0" applyAlignment="0" applyProtection="0">
      <alignment vertical="center"/>
    </xf>
    <xf numFmtId="227" fontId="141" fillId="71" borderId="0" applyNumberFormat="0" applyBorder="0" applyAlignment="0" applyProtection="0">
      <alignment vertical="center"/>
    </xf>
    <xf numFmtId="227" fontId="154" fillId="66" borderId="41" applyNumberFormat="0" applyAlignment="0" applyProtection="0">
      <alignment vertical="center"/>
    </xf>
    <xf numFmtId="227" fontId="141" fillId="71" borderId="0" applyNumberFormat="0" applyBorder="0" applyAlignment="0" applyProtection="0">
      <alignment vertical="center"/>
    </xf>
    <xf numFmtId="227" fontId="149" fillId="89" borderId="0" applyNumberFormat="0" applyBorder="0" applyAlignment="0" applyProtection="0">
      <alignment vertical="center"/>
    </xf>
    <xf numFmtId="227" fontId="140" fillId="70" borderId="0" applyNumberFormat="0" applyBorder="0" applyAlignment="0" applyProtection="0">
      <alignment vertical="center"/>
    </xf>
    <xf numFmtId="227" fontId="149" fillId="89" borderId="0" applyNumberFormat="0" applyBorder="0" applyAlignment="0" applyProtection="0">
      <alignment vertical="center"/>
    </xf>
    <xf numFmtId="227" fontId="149" fillId="74" borderId="0" applyNumberFormat="0" applyBorder="0" applyAlignment="0" applyProtection="0">
      <alignment vertical="center"/>
    </xf>
    <xf numFmtId="227" fontId="97" fillId="142" borderId="0" applyNumberFormat="0" applyBorder="0" applyAlignment="0" applyProtection="0">
      <alignment vertical="center"/>
    </xf>
    <xf numFmtId="227" fontId="98" fillId="147" borderId="0" applyNumberFormat="0" applyBorder="0" applyAlignment="0" applyProtection="0">
      <alignment vertical="center"/>
    </xf>
    <xf numFmtId="227" fontId="100" fillId="66" borderId="0" applyNumberFormat="0" applyBorder="0" applyAlignment="0" applyProtection="0">
      <alignment vertical="center"/>
    </xf>
    <xf numFmtId="227" fontId="100" fillId="80" borderId="0" applyNumberFormat="0" applyBorder="0" applyAlignment="0" applyProtection="0">
      <alignment vertical="center"/>
    </xf>
    <xf numFmtId="227" fontId="141" fillId="71" borderId="0" applyNumberFormat="0" applyBorder="0" applyAlignment="0" applyProtection="0">
      <alignment vertical="center"/>
    </xf>
    <xf numFmtId="227" fontId="141" fillId="71" borderId="0" applyNumberFormat="0" applyBorder="0" applyAlignment="0" applyProtection="0">
      <alignment vertical="center"/>
    </xf>
    <xf numFmtId="227" fontId="100" fillId="84" borderId="0" applyNumberFormat="0" applyBorder="0" applyAlignment="0" applyProtection="0">
      <alignment vertical="center"/>
    </xf>
    <xf numFmtId="227" fontId="141" fillId="72" borderId="0" applyNumberFormat="0" applyBorder="0" applyAlignment="0" applyProtection="0">
      <alignment vertical="center"/>
    </xf>
    <xf numFmtId="227" fontId="100" fillId="80" borderId="0" applyNumberFormat="0" applyBorder="0" applyAlignment="0" applyProtection="0">
      <alignment vertical="center"/>
    </xf>
    <xf numFmtId="227" fontId="128" fillId="73" borderId="0" applyNumberFormat="0" applyBorder="0" applyAlignment="0" applyProtection="0"/>
    <xf numFmtId="227" fontId="98" fillId="36" borderId="0" applyNumberFormat="0" applyBorder="0" applyAlignment="0" applyProtection="0">
      <alignment vertical="center"/>
    </xf>
    <xf numFmtId="227" fontId="100" fillId="71" borderId="0" applyNumberFormat="0" applyBorder="0" applyAlignment="0" applyProtection="0">
      <alignment vertical="center"/>
    </xf>
    <xf numFmtId="227" fontId="218" fillId="0" borderId="32" applyNumberFormat="0" applyFill="0" applyProtection="0">
      <alignment horizontal="center"/>
    </xf>
    <xf numFmtId="227" fontId="141" fillId="72" borderId="0" applyNumberFormat="0" applyBorder="0" applyAlignment="0" applyProtection="0">
      <alignment vertical="center"/>
    </xf>
    <xf numFmtId="227" fontId="141" fillId="72" borderId="0" applyNumberFormat="0" applyBorder="0" applyAlignment="0" applyProtection="0">
      <alignment vertical="center"/>
    </xf>
    <xf numFmtId="227" fontId="141" fillId="72"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51" fillId="0" borderId="45" applyNumberFormat="0" applyFill="0" applyAlignment="0" applyProtection="0">
      <alignment vertical="center"/>
    </xf>
    <xf numFmtId="227" fontId="141" fillId="72" borderId="0" applyNumberFormat="0" applyBorder="0" applyAlignment="0" applyProtection="0">
      <alignment vertical="center"/>
    </xf>
    <xf numFmtId="227" fontId="98" fillId="144" borderId="0" applyNumberFormat="0" applyBorder="0" applyAlignment="0" applyProtection="0">
      <alignment vertical="center"/>
    </xf>
    <xf numFmtId="227" fontId="149" fillId="72" borderId="0" applyNumberFormat="0" applyBorder="0" applyAlignment="0" applyProtection="0">
      <alignment vertical="center"/>
    </xf>
    <xf numFmtId="227" fontId="100" fillId="66" borderId="0" applyNumberFormat="0" applyBorder="0" applyAlignment="0" applyProtection="0">
      <alignment vertical="center"/>
    </xf>
    <xf numFmtId="227" fontId="141" fillId="72" borderId="0" applyNumberFormat="0" applyBorder="0" applyAlignment="0" applyProtection="0">
      <alignment vertical="center"/>
    </xf>
    <xf numFmtId="227" fontId="141" fillId="72" borderId="0" applyNumberFormat="0" applyBorder="0" applyAlignment="0" applyProtection="0">
      <alignment vertical="center"/>
    </xf>
    <xf numFmtId="227" fontId="140" fillId="70" borderId="0" applyNumberFormat="0" applyBorder="0" applyAlignment="0" applyProtection="0">
      <alignment vertical="center"/>
    </xf>
    <xf numFmtId="227" fontId="133" fillId="69" borderId="0" applyNumberFormat="0" applyBorder="0" applyAlignment="0" applyProtection="0">
      <alignment vertical="center"/>
    </xf>
    <xf numFmtId="227" fontId="149" fillId="72" borderId="0" applyNumberFormat="0" applyBorder="0" applyAlignment="0" applyProtection="0">
      <alignment vertical="center"/>
    </xf>
    <xf numFmtId="227" fontId="154" fillId="66" borderId="41" applyNumberFormat="0" applyAlignment="0" applyProtection="0">
      <alignment vertical="center"/>
    </xf>
    <xf numFmtId="227" fontId="146" fillId="0" borderId="43" applyNumberFormat="0" applyFill="0" applyAlignment="0" applyProtection="0">
      <alignment vertical="center"/>
    </xf>
    <xf numFmtId="227" fontId="97" fillId="141" borderId="0" applyNumberFormat="0" applyBorder="0" applyAlignment="0" applyProtection="0">
      <alignment vertical="center"/>
    </xf>
    <xf numFmtId="227" fontId="133" fillId="69" borderId="0" applyNumberFormat="0" applyBorder="0" applyAlignment="0" applyProtection="0">
      <alignment vertical="center"/>
    </xf>
    <xf numFmtId="227" fontId="141" fillId="72" borderId="0" applyNumberFormat="0" applyBorder="0" applyAlignment="0" applyProtection="0">
      <alignment vertical="center"/>
    </xf>
    <xf numFmtId="227" fontId="141" fillId="72" borderId="0" applyNumberFormat="0" applyBorder="0" applyAlignment="0" applyProtection="0">
      <alignment vertical="center"/>
    </xf>
    <xf numFmtId="227" fontId="133" fillId="69" borderId="0" applyNumberFormat="0" applyBorder="0" applyAlignment="0" applyProtection="0">
      <alignment vertical="center"/>
    </xf>
    <xf numFmtId="227" fontId="141" fillId="72" borderId="0" applyNumberFormat="0" applyBorder="0" applyAlignment="0" applyProtection="0">
      <alignment vertical="center"/>
    </xf>
    <xf numFmtId="227" fontId="149" fillId="78" borderId="0" applyNumberFormat="0" applyBorder="0" applyAlignment="0" applyProtection="0">
      <alignment vertical="center"/>
    </xf>
    <xf numFmtId="227" fontId="100" fillId="80" borderId="0" applyNumberFormat="0" applyBorder="0" applyAlignment="0" applyProtection="0">
      <alignment vertical="center"/>
    </xf>
    <xf numFmtId="227" fontId="149" fillId="72" borderId="0" applyNumberFormat="0" applyBorder="0" applyAlignment="0" applyProtection="0">
      <alignment vertical="center"/>
    </xf>
    <xf numFmtId="227" fontId="149" fillId="72" borderId="0" applyNumberFormat="0" applyBorder="0" applyAlignment="0" applyProtection="0">
      <alignment vertical="center"/>
    </xf>
    <xf numFmtId="227" fontId="98" fillId="144" borderId="0" applyNumberFormat="0" applyBorder="0" applyAlignment="0" applyProtection="0">
      <alignment vertical="center"/>
    </xf>
    <xf numFmtId="227" fontId="141" fillId="72" borderId="0" applyNumberFormat="0" applyBorder="0" applyAlignment="0" applyProtection="0">
      <alignment vertical="center"/>
    </xf>
    <xf numFmtId="227" fontId="100" fillId="73" borderId="0" applyNumberFormat="0" applyBorder="0" applyAlignment="0" applyProtection="0">
      <alignment vertical="center"/>
    </xf>
    <xf numFmtId="227" fontId="141" fillId="72" borderId="0" applyNumberFormat="0" applyBorder="0" applyAlignment="0" applyProtection="0">
      <alignment vertical="center"/>
    </xf>
    <xf numFmtId="227" fontId="193" fillId="0" borderId="32" applyNumberFormat="0" applyFill="0" applyProtection="0">
      <alignment horizontal="center"/>
    </xf>
    <xf numFmtId="227" fontId="141" fillId="71" borderId="0" applyNumberFormat="0" applyBorder="0" applyAlignment="0" applyProtection="0">
      <alignment vertical="center"/>
    </xf>
    <xf numFmtId="227" fontId="140" fillId="70" borderId="0" applyNumberFormat="0" applyBorder="0" applyAlignment="0" applyProtection="0">
      <alignment vertical="center"/>
    </xf>
    <xf numFmtId="227" fontId="141" fillId="73" borderId="0" applyNumberFormat="0" applyBorder="0" applyAlignment="0" applyProtection="0">
      <alignment vertical="center"/>
    </xf>
    <xf numFmtId="227" fontId="133" fillId="69" borderId="0" applyNumberFormat="0" applyBorder="0" applyAlignment="0" applyProtection="0">
      <alignment vertical="center"/>
    </xf>
    <xf numFmtId="227" fontId="100" fillId="81" borderId="0" applyNumberFormat="0" applyBorder="0" applyAlignment="0" applyProtection="0">
      <alignment vertical="center"/>
    </xf>
    <xf numFmtId="227" fontId="140" fillId="70" borderId="0" applyNumberFormat="0" applyBorder="0" applyAlignment="0" applyProtection="0">
      <alignment vertical="center"/>
    </xf>
    <xf numFmtId="227" fontId="100" fillId="84" borderId="0" applyNumberFormat="0" applyBorder="0" applyAlignment="0" applyProtection="0">
      <alignment vertical="center"/>
    </xf>
    <xf numFmtId="227" fontId="141" fillId="73" borderId="0" applyNumberFormat="0" applyBorder="0" applyAlignment="0" applyProtection="0">
      <alignment vertical="center"/>
    </xf>
    <xf numFmtId="227" fontId="141" fillId="73" borderId="0" applyNumberFormat="0" applyBorder="0" applyAlignment="0" applyProtection="0">
      <alignment vertical="center"/>
    </xf>
    <xf numFmtId="227" fontId="149" fillId="74" borderId="0" applyNumberFormat="0" applyBorder="0" applyAlignment="0" applyProtection="0">
      <alignment vertical="center"/>
    </xf>
    <xf numFmtId="227" fontId="133" fillId="69" borderId="0" applyNumberFormat="0" applyBorder="0" applyAlignment="0" applyProtection="0">
      <alignment vertical="center"/>
    </xf>
    <xf numFmtId="227" fontId="141" fillId="73" borderId="0" applyNumberFormat="0" applyBorder="0" applyAlignment="0" applyProtection="0">
      <alignment vertical="center"/>
    </xf>
    <xf numFmtId="227" fontId="98" fillId="139" borderId="0" applyNumberFormat="0" applyBorder="0" applyAlignment="0" applyProtection="0">
      <alignment vertical="center"/>
    </xf>
    <xf numFmtId="227" fontId="133" fillId="69" borderId="0" applyNumberFormat="0" applyBorder="0" applyAlignment="0" applyProtection="0">
      <alignment vertical="center"/>
    </xf>
    <xf numFmtId="227" fontId="100" fillId="70" borderId="0" applyNumberFormat="0" applyBorder="0" applyAlignment="0" applyProtection="0">
      <alignment vertical="center"/>
    </xf>
    <xf numFmtId="227" fontId="141" fillId="80" borderId="0" applyNumberFormat="0" applyBorder="0" applyAlignment="0" applyProtection="0">
      <alignment vertical="center"/>
    </xf>
    <xf numFmtId="227" fontId="134" fillId="80" borderId="0" applyNumberFormat="0" applyBorder="0" applyAlignment="0" applyProtection="0">
      <alignment vertical="center"/>
    </xf>
    <xf numFmtId="227" fontId="149" fillId="78" borderId="0" applyNumberFormat="0" applyBorder="0" applyAlignment="0" applyProtection="0">
      <alignment vertical="center"/>
    </xf>
    <xf numFmtId="227" fontId="98" fillId="139" borderId="0" applyNumberFormat="0" applyBorder="0" applyAlignment="0" applyProtection="0">
      <alignment vertical="center"/>
    </xf>
    <xf numFmtId="227" fontId="141" fillId="73" borderId="0" applyNumberFormat="0" applyBorder="0" applyAlignment="0" applyProtection="0">
      <alignment vertical="center"/>
    </xf>
    <xf numFmtId="227" fontId="98" fillId="62" borderId="0" applyNumberFormat="0" applyBorder="0" applyAlignment="0" applyProtection="0">
      <alignment vertical="center"/>
    </xf>
    <xf numFmtId="227" fontId="141" fillId="73" borderId="0" applyNumberFormat="0" applyBorder="0" applyAlignment="0" applyProtection="0">
      <alignment vertical="center"/>
    </xf>
    <xf numFmtId="227" fontId="100" fillId="80" borderId="0" applyNumberFormat="0" applyBorder="0" applyAlignment="0" applyProtection="0">
      <alignment vertical="center"/>
    </xf>
    <xf numFmtId="227" fontId="141" fillId="73" borderId="0" applyNumberFormat="0" applyBorder="0" applyAlignment="0" applyProtection="0">
      <alignment vertical="center"/>
    </xf>
    <xf numFmtId="227" fontId="141" fillId="73" borderId="0" applyNumberFormat="0" applyBorder="0" applyAlignment="0" applyProtection="0">
      <alignment vertical="center"/>
    </xf>
    <xf numFmtId="227" fontId="100" fillId="81" borderId="0" applyNumberFormat="0" applyBorder="0" applyAlignment="0" applyProtection="0">
      <alignment vertical="center"/>
    </xf>
    <xf numFmtId="227" fontId="100" fillId="66" borderId="0" applyNumberFormat="0" applyBorder="0" applyAlignment="0" applyProtection="0">
      <alignment vertical="center"/>
    </xf>
    <xf numFmtId="227" fontId="100" fillId="66" borderId="0" applyNumberFormat="0" applyBorder="0" applyAlignment="0" applyProtection="0">
      <alignment vertical="center"/>
    </xf>
    <xf numFmtId="227" fontId="140" fillId="70" borderId="0" applyNumberFormat="0" applyBorder="0" applyAlignment="0" applyProtection="0">
      <alignment vertical="center"/>
    </xf>
    <xf numFmtId="227" fontId="100" fillId="86" borderId="0" applyNumberFormat="0" applyBorder="0" applyAlignment="0" applyProtection="0">
      <alignment vertical="center"/>
    </xf>
    <xf numFmtId="227" fontId="141" fillId="80" borderId="0" applyNumberFormat="0" applyBorder="0" applyAlignment="0" applyProtection="0">
      <alignment vertical="center"/>
    </xf>
    <xf numFmtId="227" fontId="128" fillId="83" borderId="0" applyNumberFormat="0" applyBorder="0" applyAlignment="0" applyProtection="0"/>
    <xf numFmtId="227" fontId="231" fillId="0" borderId="0"/>
    <xf numFmtId="227" fontId="100" fillId="69" borderId="0" applyNumberFormat="0" applyBorder="0" applyAlignment="0" applyProtection="0">
      <alignment vertical="center"/>
    </xf>
    <xf numFmtId="227" fontId="128" fillId="83" borderId="0" applyNumberFormat="0" applyBorder="0" applyAlignment="0" applyProtection="0"/>
    <xf numFmtId="227" fontId="98" fillId="43" borderId="0" applyNumberFormat="0" applyBorder="0" applyAlignment="0" applyProtection="0">
      <alignment vertical="center"/>
    </xf>
    <xf numFmtId="227" fontId="100" fillId="76" borderId="0" applyNumberFormat="0" applyBorder="0" applyAlignment="0" applyProtection="0">
      <alignment vertical="center"/>
    </xf>
    <xf numFmtId="227" fontId="98" fillId="137" borderId="0" applyNumberFormat="0" applyBorder="0" applyAlignment="0" applyProtection="0">
      <alignment vertical="center"/>
    </xf>
    <xf numFmtId="227" fontId="141" fillId="80" borderId="0" applyNumberFormat="0" applyBorder="0" applyAlignment="0" applyProtection="0">
      <alignment vertical="center"/>
    </xf>
    <xf numFmtId="227" fontId="140" fillId="70" borderId="0" applyNumberFormat="0" applyBorder="0" applyAlignment="0" applyProtection="0">
      <alignment vertical="center"/>
    </xf>
    <xf numFmtId="227" fontId="141" fillId="80" borderId="0" applyNumberFormat="0" applyBorder="0" applyAlignment="0" applyProtection="0">
      <alignment vertical="center"/>
    </xf>
    <xf numFmtId="227" fontId="98" fillId="137" borderId="0" applyNumberFormat="0" applyBorder="0" applyAlignment="0" applyProtection="0">
      <alignment vertical="center"/>
    </xf>
    <xf numFmtId="227" fontId="149" fillId="74" borderId="0" applyNumberFormat="0" applyBorder="0" applyAlignment="0" applyProtection="0">
      <alignment vertical="center"/>
    </xf>
    <xf numFmtId="227" fontId="133" fillId="69" borderId="0" applyNumberFormat="0" applyBorder="0" applyAlignment="0" applyProtection="0">
      <alignment vertical="center"/>
    </xf>
    <xf numFmtId="227" fontId="141" fillId="80" borderId="0" applyNumberFormat="0" applyBorder="0" applyAlignment="0" applyProtection="0">
      <alignment vertical="center"/>
    </xf>
    <xf numFmtId="227" fontId="100" fillId="80" borderId="0" applyNumberFormat="0" applyBorder="0" applyAlignment="0" applyProtection="0">
      <alignment vertical="center"/>
    </xf>
    <xf numFmtId="227" fontId="141" fillId="80" borderId="0" applyNumberFormat="0" applyBorder="0" applyAlignment="0" applyProtection="0">
      <alignment vertical="center"/>
    </xf>
    <xf numFmtId="227" fontId="141" fillId="80" borderId="0" applyNumberFormat="0" applyBorder="0" applyAlignment="0" applyProtection="0">
      <alignment vertical="center"/>
    </xf>
    <xf numFmtId="227" fontId="98" fillId="137" borderId="0" applyNumberFormat="0" applyBorder="0" applyAlignment="0" applyProtection="0">
      <alignment vertical="center"/>
    </xf>
    <xf numFmtId="227" fontId="149" fillId="74" borderId="0" applyNumberFormat="0" applyBorder="0" applyAlignment="0" applyProtection="0">
      <alignment vertical="center"/>
    </xf>
    <xf numFmtId="227" fontId="149" fillId="74" borderId="0" applyNumberFormat="0" applyBorder="0" applyAlignment="0" applyProtection="0">
      <alignment vertical="center"/>
    </xf>
    <xf numFmtId="227" fontId="149" fillId="74" borderId="0" applyNumberFormat="0" applyBorder="0" applyAlignment="0" applyProtection="0">
      <alignment vertical="center"/>
    </xf>
    <xf numFmtId="227" fontId="141" fillId="80" borderId="0" applyNumberFormat="0" applyBorder="0" applyAlignment="0" applyProtection="0">
      <alignment vertical="center"/>
    </xf>
    <xf numFmtId="227" fontId="128" fillId="69" borderId="0" applyNumberFormat="0" applyBorder="0" applyAlignment="0" applyProtection="0"/>
    <xf numFmtId="227" fontId="97" fillId="143" borderId="0" applyNumberFormat="0" applyBorder="0" applyAlignment="0" applyProtection="0">
      <alignment vertical="center"/>
    </xf>
    <xf numFmtId="227" fontId="97" fillId="56" borderId="0" applyNumberFormat="0" applyBorder="0" applyAlignment="0" applyProtection="0">
      <alignment vertical="center"/>
    </xf>
    <xf numFmtId="227" fontId="98" fillId="137" borderId="0" applyNumberFormat="0" applyBorder="0" applyAlignment="0" applyProtection="0">
      <alignment vertical="center"/>
    </xf>
    <xf numFmtId="227" fontId="141" fillId="80" borderId="0" applyNumberFormat="0" applyBorder="0" applyAlignment="0" applyProtection="0">
      <alignment vertical="center"/>
    </xf>
    <xf numFmtId="227" fontId="141" fillId="80" borderId="0" applyNumberFormat="0" applyBorder="0" applyAlignment="0" applyProtection="0">
      <alignment vertical="center"/>
    </xf>
    <xf numFmtId="227" fontId="141" fillId="80" borderId="0" applyNumberFormat="0" applyBorder="0" applyAlignment="0" applyProtection="0">
      <alignment vertical="center"/>
    </xf>
    <xf numFmtId="227" fontId="141" fillId="80" borderId="0" applyNumberFormat="0" applyBorder="0" applyAlignment="0" applyProtection="0">
      <alignment vertical="center"/>
    </xf>
    <xf numFmtId="227" fontId="98" fillId="137" borderId="0" applyNumberFormat="0" applyBorder="0" applyAlignment="0" applyProtection="0">
      <alignment vertical="center"/>
    </xf>
    <xf numFmtId="227" fontId="141" fillId="80" borderId="0" applyNumberFormat="0" applyBorder="0" applyAlignment="0" applyProtection="0">
      <alignment vertical="center"/>
    </xf>
    <xf numFmtId="227" fontId="140" fillId="70" borderId="0" applyNumberFormat="0" applyBorder="0" applyAlignment="0" applyProtection="0">
      <alignment vertical="center"/>
    </xf>
    <xf numFmtId="227" fontId="133" fillId="69" borderId="0" applyNumberFormat="0" applyBorder="0" applyAlignment="0" applyProtection="0">
      <alignment vertical="center"/>
    </xf>
    <xf numFmtId="227" fontId="100" fillId="71" borderId="0" applyNumberFormat="0" applyBorder="0" applyAlignment="0" applyProtection="0">
      <alignment vertical="center"/>
    </xf>
    <xf numFmtId="227" fontId="140" fillId="70" borderId="0" applyNumberFormat="0" applyBorder="0" applyAlignment="0" applyProtection="0">
      <alignment vertical="center"/>
    </xf>
    <xf numFmtId="227" fontId="98" fillId="144" borderId="0" applyNumberFormat="0" applyBorder="0" applyAlignment="0" applyProtection="0">
      <alignment vertical="center"/>
    </xf>
    <xf numFmtId="227" fontId="100" fillId="81" borderId="0" applyNumberFormat="0" applyBorder="0" applyAlignment="0" applyProtection="0">
      <alignment vertical="center"/>
    </xf>
    <xf numFmtId="227" fontId="141" fillId="76" borderId="0" applyNumberFormat="0" applyBorder="0" applyAlignment="0" applyProtection="0">
      <alignment vertical="center"/>
    </xf>
    <xf numFmtId="227" fontId="141" fillId="76" borderId="0" applyNumberFormat="0" applyBorder="0" applyAlignment="0" applyProtection="0">
      <alignment vertical="center"/>
    </xf>
    <xf numFmtId="227" fontId="133" fillId="69" borderId="0" applyNumberFormat="0" applyBorder="0" applyAlignment="0" applyProtection="0">
      <alignment vertical="center"/>
    </xf>
    <xf numFmtId="227" fontId="145" fillId="71" borderId="41" applyNumberFormat="0" applyAlignment="0" applyProtection="0">
      <alignment vertical="center"/>
    </xf>
    <xf numFmtId="227" fontId="149" fillId="76" borderId="0" applyNumberFormat="0" applyBorder="0" applyAlignment="0" applyProtection="0">
      <alignment vertical="center"/>
    </xf>
    <xf numFmtId="227" fontId="141" fillId="76" borderId="0" applyNumberFormat="0" applyBorder="0" applyAlignment="0" applyProtection="0">
      <alignment vertical="center"/>
    </xf>
    <xf numFmtId="227" fontId="141" fillId="76" borderId="0" applyNumberFormat="0" applyBorder="0" applyAlignment="0" applyProtection="0">
      <alignment vertical="center"/>
    </xf>
    <xf numFmtId="227" fontId="133" fillId="69" borderId="0" applyNumberFormat="0" applyBorder="0" applyAlignment="0" applyProtection="0">
      <alignment vertical="center"/>
    </xf>
    <xf numFmtId="227" fontId="98" fillId="45" borderId="0" applyNumberFormat="0" applyBorder="0" applyAlignment="0" applyProtection="0">
      <alignment vertical="center"/>
    </xf>
    <xf numFmtId="227" fontId="98" fillId="138" borderId="0" applyNumberFormat="0" applyBorder="0" applyAlignment="0" applyProtection="0">
      <alignment vertical="center"/>
    </xf>
    <xf numFmtId="227" fontId="141" fillId="76" borderId="0" applyNumberFormat="0" applyBorder="0" applyAlignment="0" applyProtection="0">
      <alignment vertical="center"/>
    </xf>
    <xf numFmtId="227" fontId="98" fillId="147" borderId="0" applyNumberFormat="0" applyBorder="0" applyAlignment="0" applyProtection="0">
      <alignment vertical="center"/>
    </xf>
    <xf numFmtId="227" fontId="141" fillId="76" borderId="0" applyNumberFormat="0" applyBorder="0" applyAlignment="0" applyProtection="0">
      <alignment vertical="center"/>
    </xf>
    <xf numFmtId="227" fontId="141" fillId="76" borderId="0" applyNumberFormat="0" applyBorder="0" applyAlignment="0" applyProtection="0">
      <alignment vertical="center"/>
    </xf>
    <xf numFmtId="227" fontId="141" fillId="76" borderId="0" applyNumberFormat="0" applyBorder="0" applyAlignment="0" applyProtection="0">
      <alignment vertical="center"/>
    </xf>
    <xf numFmtId="227" fontId="133" fillId="69" borderId="0" applyNumberFormat="0" applyBorder="0" applyAlignment="0" applyProtection="0">
      <alignment vertical="center"/>
    </xf>
    <xf numFmtId="227" fontId="98" fillId="144" borderId="0" applyNumberFormat="0" applyBorder="0" applyAlignment="0" applyProtection="0">
      <alignment vertical="center"/>
    </xf>
    <xf numFmtId="227" fontId="133" fillId="69" borderId="0" applyNumberFormat="0" applyBorder="0" applyAlignment="0" applyProtection="0">
      <alignment vertical="center"/>
    </xf>
    <xf numFmtId="227" fontId="98" fillId="138" borderId="0" applyNumberFormat="0" applyBorder="0" applyAlignment="0" applyProtection="0">
      <alignment vertical="center"/>
    </xf>
    <xf numFmtId="227" fontId="149" fillId="72" borderId="0" applyNumberFormat="0" applyBorder="0" applyAlignment="0" applyProtection="0">
      <alignment vertical="center"/>
    </xf>
    <xf numFmtId="227" fontId="149" fillId="76" borderId="0" applyNumberFormat="0" applyBorder="0" applyAlignment="0" applyProtection="0">
      <alignment vertical="center"/>
    </xf>
    <xf numFmtId="227" fontId="100" fillId="66" borderId="0" applyNumberFormat="0" applyBorder="0" applyAlignment="0" applyProtection="0">
      <alignment vertical="center"/>
    </xf>
    <xf numFmtId="227" fontId="100" fillId="84" borderId="0" applyNumberFormat="0" applyBorder="0" applyAlignment="0" applyProtection="0">
      <alignment vertical="center"/>
    </xf>
    <xf numFmtId="227" fontId="227" fillId="91" borderId="27">
      <protection locked="0"/>
    </xf>
    <xf numFmtId="227" fontId="98" fillId="138" borderId="0" applyNumberFormat="0" applyBorder="0" applyAlignment="0" applyProtection="0">
      <alignment vertical="center"/>
    </xf>
    <xf numFmtId="227" fontId="141" fillId="76" borderId="0" applyNumberFormat="0" applyBorder="0" applyAlignment="0" applyProtection="0">
      <alignment vertical="center"/>
    </xf>
    <xf numFmtId="227" fontId="141" fillId="76" borderId="0" applyNumberFormat="0" applyBorder="0" applyAlignment="0" applyProtection="0">
      <alignment vertical="center"/>
    </xf>
    <xf numFmtId="227" fontId="100" fillId="76" borderId="0" applyNumberFormat="0" applyBorder="0" applyAlignment="0" applyProtection="0">
      <alignment vertical="center"/>
    </xf>
    <xf numFmtId="227" fontId="98" fillId="138" borderId="0" applyNumberFormat="0" applyBorder="0" applyAlignment="0" applyProtection="0">
      <alignment vertical="center"/>
    </xf>
    <xf numFmtId="227" fontId="149" fillId="76" borderId="0" applyNumberFormat="0" applyBorder="0" applyAlignment="0" applyProtection="0">
      <alignment vertical="center"/>
    </xf>
    <xf numFmtId="227" fontId="149" fillId="76" borderId="0" applyNumberFormat="0" applyBorder="0" applyAlignment="0" applyProtection="0">
      <alignment vertical="center"/>
    </xf>
    <xf numFmtId="227" fontId="149" fillId="78" borderId="0" applyNumberFormat="0" applyBorder="0" applyAlignment="0" applyProtection="0">
      <alignment vertical="center"/>
    </xf>
    <xf numFmtId="227" fontId="149" fillId="76" borderId="0" applyNumberFormat="0" applyBorder="0" applyAlignment="0" applyProtection="0">
      <alignment vertical="center"/>
    </xf>
    <xf numFmtId="227" fontId="98" fillId="138" borderId="0" applyNumberFormat="0" applyBorder="0" applyAlignment="0" applyProtection="0">
      <alignment vertical="center"/>
    </xf>
    <xf numFmtId="227" fontId="149" fillId="74" borderId="0" applyNumberFormat="0" applyBorder="0" applyAlignment="0" applyProtection="0">
      <alignment vertical="center"/>
    </xf>
    <xf numFmtId="227" fontId="133" fillId="69" borderId="0" applyNumberFormat="0" applyBorder="0" applyAlignment="0" applyProtection="0">
      <alignment vertical="center"/>
    </xf>
    <xf numFmtId="227" fontId="149" fillId="76" borderId="0" applyNumberFormat="0" applyBorder="0" applyAlignment="0" applyProtection="0">
      <alignment vertical="center"/>
    </xf>
    <xf numFmtId="227" fontId="100" fillId="66" borderId="0" applyNumberFormat="0" applyBorder="0" applyAlignment="0" applyProtection="0">
      <alignment vertical="center"/>
    </xf>
    <xf numFmtId="227" fontId="98" fillId="138" borderId="0" applyNumberFormat="0" applyBorder="0" applyAlignment="0" applyProtection="0">
      <alignment vertical="center"/>
    </xf>
    <xf numFmtId="227" fontId="141" fillId="76"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1" fillId="76" borderId="0" applyNumberFormat="0" applyBorder="0" applyAlignment="0" applyProtection="0">
      <alignment vertical="center"/>
    </xf>
    <xf numFmtId="227" fontId="100" fillId="75" borderId="0" applyNumberFormat="0" applyBorder="0" applyAlignment="0" applyProtection="0">
      <alignment vertical="center"/>
    </xf>
    <xf numFmtId="227" fontId="141" fillId="72" borderId="0" applyNumberFormat="0" applyBorder="0" applyAlignment="0" applyProtection="0">
      <alignment vertical="center"/>
    </xf>
    <xf numFmtId="227" fontId="133" fillId="69" borderId="0" applyNumberFormat="0" applyBorder="0" applyAlignment="0" applyProtection="0">
      <alignment vertical="center"/>
    </xf>
    <xf numFmtId="227" fontId="140" fillId="70" borderId="0" applyNumberFormat="0" applyBorder="0" applyAlignment="0" applyProtection="0">
      <alignment vertical="center"/>
    </xf>
    <xf numFmtId="227" fontId="149" fillId="77" borderId="0" applyNumberFormat="0" applyBorder="0" applyAlignment="0" applyProtection="0">
      <alignment vertical="center"/>
    </xf>
    <xf numFmtId="227" fontId="141" fillId="72" borderId="0" applyNumberFormat="0" applyBorder="0" applyAlignment="0" applyProtection="0">
      <alignment vertical="center"/>
    </xf>
    <xf numFmtId="227" fontId="100" fillId="75" borderId="0" applyNumberFormat="0" applyBorder="0" applyAlignment="0" applyProtection="0">
      <alignment vertical="center"/>
    </xf>
    <xf numFmtId="227" fontId="98" fillId="145" borderId="0" applyNumberFormat="0" applyBorder="0" applyAlignment="0" applyProtection="0">
      <alignment vertical="center"/>
    </xf>
    <xf numFmtId="227" fontId="149" fillId="72" borderId="0" applyNumberFormat="0" applyBorder="0" applyAlignment="0" applyProtection="0">
      <alignment vertical="center"/>
    </xf>
    <xf numFmtId="227" fontId="141" fillId="72" borderId="0" applyNumberFormat="0" applyBorder="0" applyAlignment="0" applyProtection="0">
      <alignment vertical="center"/>
    </xf>
    <xf numFmtId="227" fontId="140" fillId="70" borderId="0" applyNumberFormat="0" applyBorder="0" applyAlignment="0" applyProtection="0">
      <alignment vertical="center"/>
    </xf>
    <xf numFmtId="227" fontId="149" fillId="77" borderId="0" applyNumberFormat="0" applyBorder="0" applyAlignment="0" applyProtection="0">
      <alignment vertical="center"/>
    </xf>
    <xf numFmtId="227" fontId="133" fillId="69" borderId="0" applyNumberFormat="0" applyBorder="0" applyAlignment="0" applyProtection="0">
      <alignment vertical="center"/>
    </xf>
    <xf numFmtId="227" fontId="100" fillId="80" borderId="0" applyNumberFormat="0" applyBorder="0" applyAlignment="0" applyProtection="0">
      <alignment vertical="center"/>
    </xf>
    <xf numFmtId="227" fontId="149" fillId="89" borderId="0" applyNumberFormat="0" applyBorder="0" applyAlignment="0" applyProtection="0">
      <alignment vertical="center"/>
    </xf>
    <xf numFmtId="227" fontId="149" fillId="89" borderId="0" applyNumberFormat="0" applyBorder="0" applyAlignment="0" applyProtection="0">
      <alignment vertical="center"/>
    </xf>
    <xf numFmtId="227" fontId="97" fillId="143" borderId="0" applyNumberFormat="0" applyBorder="0" applyAlignment="0" applyProtection="0">
      <alignment vertical="center"/>
    </xf>
    <xf numFmtId="227" fontId="149" fillId="72" borderId="0" applyNumberFormat="0" applyBorder="0" applyAlignment="0" applyProtection="0">
      <alignment vertical="center"/>
    </xf>
    <xf numFmtId="227" fontId="140" fillId="70" borderId="0" applyNumberFormat="0" applyBorder="0" applyAlignment="0" applyProtection="0">
      <alignment vertical="center"/>
    </xf>
    <xf numFmtId="227" fontId="100" fillId="75" borderId="42" applyNumberFormat="0" applyFont="0" applyAlignment="0" applyProtection="0">
      <alignment vertical="center"/>
    </xf>
    <xf numFmtId="227" fontId="149" fillId="78" borderId="0" applyNumberFormat="0" applyBorder="0" applyAlignment="0" applyProtection="0">
      <alignment vertical="center"/>
    </xf>
    <xf numFmtId="227" fontId="100" fillId="76" borderId="0" applyNumberFormat="0" applyBorder="0" applyAlignment="0" applyProtection="0">
      <alignment vertical="center"/>
    </xf>
    <xf numFmtId="227" fontId="149" fillId="74" borderId="0" applyNumberFormat="0" applyBorder="0" applyAlignment="0" applyProtection="0">
      <alignment vertical="center"/>
    </xf>
    <xf numFmtId="227" fontId="149" fillId="89" borderId="0" applyNumberFormat="0" applyBorder="0" applyAlignment="0" applyProtection="0">
      <alignment vertical="center"/>
    </xf>
    <xf numFmtId="227" fontId="149" fillId="74" borderId="0" applyNumberFormat="0" applyBorder="0" applyAlignment="0" applyProtection="0">
      <alignment vertical="center"/>
    </xf>
    <xf numFmtId="227" fontId="98" fillId="139" borderId="0" applyNumberFormat="0" applyBorder="0" applyAlignment="0" applyProtection="0">
      <alignment vertical="center"/>
    </xf>
    <xf numFmtId="227" fontId="149" fillId="77" borderId="0" applyNumberFormat="0" applyBorder="0" applyAlignment="0" applyProtection="0">
      <alignment vertical="center"/>
    </xf>
    <xf numFmtId="227" fontId="98" fillId="147" borderId="0" applyNumberFormat="0" applyBorder="0" applyAlignment="0" applyProtection="0">
      <alignment vertical="center"/>
    </xf>
    <xf numFmtId="227" fontId="98" fillId="147" borderId="0" applyNumberFormat="0" applyBorder="0" applyAlignment="0" applyProtection="0">
      <alignment vertical="center"/>
    </xf>
    <xf numFmtId="227" fontId="149" fillId="77"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9" fillId="84" borderId="0" applyNumberFormat="0" applyBorder="0" applyAlignment="0" applyProtection="0">
      <alignment vertical="center"/>
    </xf>
    <xf numFmtId="227" fontId="97" fillId="47"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00" fillId="71" borderId="0" applyNumberFormat="0" applyBorder="0" applyAlignment="0" applyProtection="0">
      <alignment vertical="center"/>
    </xf>
    <xf numFmtId="227" fontId="100" fillId="80" borderId="0" applyNumberFormat="0" applyBorder="0" applyAlignment="0" applyProtection="0">
      <alignment vertical="center"/>
    </xf>
    <xf numFmtId="227" fontId="133" fillId="69" borderId="0" applyNumberFormat="0" applyBorder="0" applyAlignment="0" applyProtection="0">
      <alignment vertical="center"/>
    </xf>
    <xf numFmtId="227" fontId="100" fillId="66" borderId="0" applyNumberFormat="0" applyBorder="0" applyAlignment="0" applyProtection="0">
      <alignment vertical="center"/>
    </xf>
    <xf numFmtId="227" fontId="100" fillId="81" borderId="0" applyNumberFormat="0" applyBorder="0" applyAlignment="0" applyProtection="0">
      <alignment vertical="center"/>
    </xf>
    <xf numFmtId="227" fontId="100" fillId="71" borderId="0" applyNumberFormat="0" applyBorder="0" applyAlignment="0" applyProtection="0">
      <alignment vertical="center"/>
    </xf>
    <xf numFmtId="227" fontId="100" fillId="71" borderId="0" applyNumberFormat="0" applyBorder="0" applyAlignment="0" applyProtection="0">
      <alignment vertical="center"/>
    </xf>
    <xf numFmtId="227" fontId="100" fillId="71" borderId="0" applyNumberFormat="0" applyBorder="0" applyAlignment="0" applyProtection="0">
      <alignment vertical="center"/>
    </xf>
    <xf numFmtId="227" fontId="100" fillId="75" borderId="42" applyNumberFormat="0" applyFont="0" applyAlignment="0" applyProtection="0">
      <alignment vertical="center"/>
    </xf>
    <xf numFmtId="227" fontId="149" fillId="76" borderId="0" applyNumberFormat="0" applyBorder="0" applyAlignment="0" applyProtection="0">
      <alignment vertical="center"/>
    </xf>
    <xf numFmtId="227" fontId="97" fillId="47" borderId="0" applyNumberFormat="0" applyBorder="0" applyAlignment="0" applyProtection="0">
      <alignment vertical="center"/>
    </xf>
    <xf numFmtId="227" fontId="116" fillId="0" borderId="0"/>
    <xf numFmtId="227" fontId="100" fillId="71" borderId="0" applyNumberFormat="0" applyBorder="0" applyAlignment="0" applyProtection="0">
      <alignment vertical="center"/>
    </xf>
    <xf numFmtId="227" fontId="100" fillId="71" borderId="0" applyNumberFormat="0" applyBorder="0" applyAlignment="0" applyProtection="0">
      <alignment vertical="center"/>
    </xf>
    <xf numFmtId="227" fontId="133" fillId="69"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97" fillId="47" borderId="0" applyNumberFormat="0" applyBorder="0" applyAlignment="0" applyProtection="0">
      <alignment vertical="center"/>
    </xf>
    <xf numFmtId="227" fontId="97" fillId="146" borderId="0" applyNumberFormat="0" applyBorder="0" applyAlignment="0" applyProtection="0">
      <alignment vertical="center"/>
    </xf>
    <xf numFmtId="227" fontId="97" fillId="47" borderId="0" applyNumberFormat="0" applyBorder="0" applyAlignment="0" applyProtection="0">
      <alignment vertical="center"/>
    </xf>
    <xf numFmtId="227" fontId="100" fillId="71" borderId="0" applyNumberFormat="0" applyBorder="0" applyAlignment="0" applyProtection="0">
      <alignment vertical="center"/>
    </xf>
    <xf numFmtId="227" fontId="100" fillId="71" borderId="0" applyNumberFormat="0" applyBorder="0" applyAlignment="0" applyProtection="0">
      <alignment vertical="center"/>
    </xf>
    <xf numFmtId="227" fontId="100" fillId="88" borderId="0" applyNumberFormat="0" applyBorder="0" applyAlignment="0" applyProtection="0">
      <alignment vertical="center"/>
    </xf>
    <xf numFmtId="227" fontId="100" fillId="73" borderId="0" applyNumberFormat="0" applyBorder="0" applyAlignment="0" applyProtection="0">
      <alignment vertical="center"/>
    </xf>
    <xf numFmtId="227" fontId="140" fillId="70" borderId="0" applyNumberFormat="0" applyBorder="0" applyAlignment="0" applyProtection="0">
      <alignment vertical="center"/>
    </xf>
    <xf numFmtId="227" fontId="100" fillId="71" borderId="0" applyNumberFormat="0" applyBorder="0" applyAlignment="0" applyProtection="0">
      <alignment vertical="center"/>
    </xf>
    <xf numFmtId="227" fontId="100" fillId="71" borderId="0" applyNumberFormat="0" applyBorder="0" applyAlignment="0" applyProtection="0">
      <alignment vertical="center"/>
    </xf>
    <xf numFmtId="227" fontId="97" fillId="47" borderId="0" applyNumberFormat="0" applyBorder="0" applyAlignment="0" applyProtection="0">
      <alignment vertical="center"/>
    </xf>
    <xf numFmtId="227" fontId="98" fillId="52" borderId="0" applyNumberFormat="0" applyBorder="0" applyAlignment="0" applyProtection="0">
      <alignment vertical="center"/>
    </xf>
    <xf numFmtId="227" fontId="100" fillId="80" borderId="0" applyNumberFormat="0" applyBorder="0" applyAlignment="0" applyProtection="0">
      <alignment vertical="center"/>
    </xf>
    <xf numFmtId="227" fontId="100" fillId="71" borderId="0" applyNumberFormat="0" applyBorder="0" applyAlignment="0" applyProtection="0">
      <alignment vertical="center"/>
    </xf>
    <xf numFmtId="227" fontId="100" fillId="71" borderId="0" applyNumberFormat="0" applyBorder="0" applyAlignment="0" applyProtection="0">
      <alignment vertical="center"/>
    </xf>
    <xf numFmtId="227" fontId="133" fillId="69" borderId="0" applyNumberFormat="0" applyBorder="0" applyAlignment="0" applyProtection="0">
      <alignment vertical="center"/>
    </xf>
    <xf numFmtId="227" fontId="100" fillId="88" borderId="0" applyNumberFormat="0" applyBorder="0" applyAlignment="0" applyProtection="0">
      <alignment vertical="center"/>
    </xf>
    <xf numFmtId="227" fontId="100" fillId="88" borderId="0" applyNumberFormat="0" applyBorder="0" applyAlignment="0" applyProtection="0">
      <alignment vertical="center"/>
    </xf>
    <xf numFmtId="227" fontId="133" fillId="69" borderId="0" applyNumberFormat="0" applyBorder="0" applyAlignment="0" applyProtection="0">
      <alignment vertical="center"/>
    </xf>
    <xf numFmtId="227" fontId="97" fillId="140" borderId="0" applyNumberFormat="0" applyBorder="0" applyAlignment="0" applyProtection="0">
      <alignment vertical="center"/>
    </xf>
    <xf numFmtId="227" fontId="100" fillId="71" borderId="0" applyNumberFormat="0" applyBorder="0" applyAlignment="0" applyProtection="0">
      <alignment vertical="center"/>
    </xf>
    <xf numFmtId="227" fontId="100" fillId="84" borderId="0" applyNumberFormat="0" applyBorder="0" applyAlignment="0" applyProtection="0">
      <alignment vertical="center"/>
    </xf>
    <xf numFmtId="227" fontId="100" fillId="88" borderId="0" applyNumberFormat="0" applyBorder="0" applyAlignment="0" applyProtection="0">
      <alignment vertical="center"/>
    </xf>
    <xf numFmtId="227" fontId="141" fillId="73" borderId="0" applyNumberFormat="0" applyBorder="0" applyAlignment="0" applyProtection="0">
      <alignment vertical="center"/>
    </xf>
    <xf numFmtId="227" fontId="134" fillId="80" borderId="0" applyNumberFormat="0" applyBorder="0" applyAlignment="0" applyProtection="0">
      <alignment vertical="center"/>
    </xf>
    <xf numFmtId="227" fontId="141" fillId="80" borderId="0" applyNumberFormat="0" applyBorder="0" applyAlignment="0" applyProtection="0">
      <alignment vertical="center"/>
    </xf>
    <xf numFmtId="227" fontId="97" fillId="0" borderId="0">
      <alignment vertical="center"/>
    </xf>
    <xf numFmtId="227" fontId="140" fillId="70" borderId="0" applyNumberFormat="0" applyBorder="0" applyAlignment="0" applyProtection="0">
      <alignment vertical="center"/>
    </xf>
    <xf numFmtId="227" fontId="100" fillId="84" borderId="0" applyNumberFormat="0" applyBorder="0" applyAlignment="0" applyProtection="0">
      <alignment vertical="center"/>
    </xf>
    <xf numFmtId="227" fontId="140" fillId="70" borderId="0" applyNumberFormat="0" applyBorder="0" applyAlignment="0" applyProtection="0">
      <alignment vertical="center"/>
    </xf>
    <xf numFmtId="227" fontId="100" fillId="84" borderId="0" applyNumberFormat="0" applyBorder="0" applyAlignment="0" applyProtection="0">
      <alignment vertical="center"/>
    </xf>
    <xf numFmtId="227" fontId="141" fillId="76" borderId="0" applyNumberFormat="0" applyBorder="0" applyAlignment="0" applyProtection="0">
      <alignment vertical="center"/>
    </xf>
    <xf numFmtId="227" fontId="100" fillId="80" borderId="0" applyNumberFormat="0" applyBorder="0" applyAlignment="0" applyProtection="0">
      <alignment vertical="center"/>
    </xf>
    <xf numFmtId="227" fontId="100" fillId="84" borderId="0" applyNumberFormat="0" applyBorder="0" applyAlignment="0" applyProtection="0">
      <alignment vertical="center"/>
    </xf>
    <xf numFmtId="227" fontId="100" fillId="84" borderId="0" applyNumberFormat="0" applyBorder="0" applyAlignment="0" applyProtection="0">
      <alignment vertical="center"/>
    </xf>
    <xf numFmtId="227" fontId="133" fillId="69" borderId="0" applyNumberFormat="0" applyBorder="0" applyAlignment="0" applyProtection="0">
      <alignment vertical="center"/>
    </xf>
    <xf numFmtId="227" fontId="97" fillId="60" borderId="0" applyNumberFormat="0" applyBorder="0" applyAlignment="0" applyProtection="0">
      <alignment vertical="center"/>
    </xf>
    <xf numFmtId="227" fontId="100" fillId="84" borderId="0" applyNumberFormat="0" applyBorder="0" applyAlignment="0" applyProtection="0">
      <alignment vertical="center"/>
    </xf>
    <xf numFmtId="227" fontId="100" fillId="73" borderId="0" applyNumberFormat="0" applyBorder="0" applyAlignment="0" applyProtection="0">
      <alignment vertical="center"/>
    </xf>
    <xf numFmtId="227" fontId="100" fillId="84" borderId="0" applyNumberFormat="0" applyBorder="0" applyAlignment="0" applyProtection="0">
      <alignment vertical="center"/>
    </xf>
    <xf numFmtId="227" fontId="100" fillId="84" borderId="0" applyNumberFormat="0" applyBorder="0" applyAlignment="0" applyProtection="0">
      <alignment vertical="center"/>
    </xf>
    <xf numFmtId="227" fontId="100" fillId="73" borderId="0" applyNumberFormat="0" applyBorder="0" applyAlignment="0" applyProtection="0">
      <alignment vertical="center"/>
    </xf>
    <xf numFmtId="227" fontId="128" fillId="73" borderId="0" applyNumberFormat="0" applyBorder="0" applyAlignment="0" applyProtection="0"/>
    <xf numFmtId="227" fontId="100" fillId="84"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00" fillId="84" borderId="0" applyNumberFormat="0" applyBorder="0" applyAlignment="0" applyProtection="0">
      <alignment vertical="center"/>
    </xf>
    <xf numFmtId="227" fontId="140" fillId="70" borderId="0" applyNumberFormat="0" applyBorder="0" applyAlignment="0" applyProtection="0">
      <alignment vertical="center"/>
    </xf>
    <xf numFmtId="227" fontId="100" fillId="84" borderId="0" applyNumberFormat="0" applyBorder="0" applyAlignment="0" applyProtection="0">
      <alignment vertical="center"/>
    </xf>
    <xf numFmtId="227" fontId="97" fillId="143"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9" fillId="89" borderId="0" applyNumberFormat="0" applyBorder="0" applyAlignment="0" applyProtection="0">
      <alignment vertical="center"/>
    </xf>
    <xf numFmtId="227" fontId="100" fillId="84" borderId="0" applyNumberFormat="0" applyBorder="0" applyAlignment="0" applyProtection="0">
      <alignment vertical="center"/>
    </xf>
    <xf numFmtId="227" fontId="100" fillId="84" borderId="0" applyNumberFormat="0" applyBorder="0" applyAlignment="0" applyProtection="0">
      <alignment vertical="center"/>
    </xf>
    <xf numFmtId="227" fontId="100" fillId="84" borderId="0" applyNumberFormat="0" applyBorder="0" applyAlignment="0" applyProtection="0">
      <alignment vertical="center"/>
    </xf>
    <xf numFmtId="227" fontId="97" fillId="140" borderId="0" applyNumberFormat="0" applyBorder="0" applyAlignment="0" applyProtection="0">
      <alignment vertical="center"/>
    </xf>
    <xf numFmtId="227" fontId="100" fillId="84" borderId="0" applyNumberFormat="0" applyBorder="0" applyAlignment="0" applyProtection="0">
      <alignment vertical="center"/>
    </xf>
    <xf numFmtId="227" fontId="100" fillId="84" borderId="0" applyNumberFormat="0" applyBorder="0" applyAlignment="0" applyProtection="0">
      <alignment vertical="center"/>
    </xf>
    <xf numFmtId="227" fontId="140" fillId="70" borderId="0" applyNumberFormat="0" applyBorder="0" applyAlignment="0" applyProtection="0">
      <alignment vertical="center"/>
    </xf>
    <xf numFmtId="199" fontId="177" fillId="96" borderId="0"/>
    <xf numFmtId="227" fontId="140" fillId="70" borderId="0" applyNumberFormat="0" applyBorder="0" applyAlignment="0" applyProtection="0">
      <alignment vertical="center"/>
    </xf>
    <xf numFmtId="227" fontId="100" fillId="73" borderId="0" applyNumberFormat="0" applyBorder="0" applyAlignment="0" applyProtection="0">
      <alignment vertical="center"/>
    </xf>
    <xf numFmtId="227" fontId="100" fillId="73" borderId="0" applyNumberFormat="0" applyBorder="0" applyAlignment="0" applyProtection="0">
      <alignment vertical="center"/>
    </xf>
    <xf numFmtId="227" fontId="100" fillId="73" borderId="0" applyNumberFormat="0" applyBorder="0" applyAlignment="0" applyProtection="0">
      <alignment vertical="center"/>
    </xf>
    <xf numFmtId="227" fontId="100" fillId="71" borderId="0" applyNumberFormat="0" applyBorder="0" applyAlignment="0" applyProtection="0">
      <alignment vertical="center"/>
    </xf>
    <xf numFmtId="227" fontId="100" fillId="73" borderId="0" applyNumberFormat="0" applyBorder="0" applyAlignment="0" applyProtection="0">
      <alignment vertical="center"/>
    </xf>
    <xf numFmtId="227" fontId="100" fillId="73" borderId="0" applyNumberFormat="0" applyBorder="0" applyAlignment="0" applyProtection="0">
      <alignment vertical="center"/>
    </xf>
    <xf numFmtId="227" fontId="149" fillId="84" borderId="0" applyNumberFormat="0" applyBorder="0" applyAlignment="0" applyProtection="0">
      <alignment vertical="center"/>
    </xf>
    <xf numFmtId="227" fontId="174" fillId="0" borderId="40" applyNumberFormat="0">
      <alignment horizontal="right" wrapText="1"/>
    </xf>
    <xf numFmtId="227" fontId="133" fillId="69" borderId="0" applyNumberFormat="0" applyBorder="0" applyAlignment="0" applyProtection="0">
      <alignment vertical="center"/>
    </xf>
    <xf numFmtId="227" fontId="100" fillId="71" borderId="0" applyNumberFormat="0" applyBorder="0" applyAlignment="0" applyProtection="0">
      <alignment vertical="center"/>
    </xf>
    <xf numFmtId="227" fontId="100" fillId="86" borderId="0" applyNumberFormat="0" applyBorder="0" applyAlignment="0" applyProtection="0">
      <alignment vertical="center"/>
    </xf>
    <xf numFmtId="227" fontId="100" fillId="73" borderId="0" applyNumberFormat="0" applyBorder="0" applyAlignment="0" applyProtection="0">
      <alignment vertical="center"/>
    </xf>
    <xf numFmtId="227" fontId="97" fillId="58" borderId="0" applyNumberFormat="0" applyBorder="0" applyAlignment="0" applyProtection="0">
      <alignment vertical="center"/>
    </xf>
    <xf numFmtId="227" fontId="100" fillId="71" borderId="0" applyNumberFormat="0" applyBorder="0" applyAlignment="0" applyProtection="0">
      <alignment vertical="center"/>
    </xf>
    <xf numFmtId="227" fontId="141" fillId="76" borderId="0" applyNumberFormat="0" applyBorder="0" applyAlignment="0" applyProtection="0">
      <alignment vertical="center"/>
    </xf>
    <xf numFmtId="227" fontId="100" fillId="75" borderId="0" applyNumberFormat="0" applyBorder="0" applyAlignment="0" applyProtection="0">
      <alignment vertical="center"/>
    </xf>
    <xf numFmtId="227" fontId="140" fillId="70" borderId="0" applyNumberFormat="0" applyBorder="0" applyAlignment="0" applyProtection="0">
      <alignment vertical="center"/>
    </xf>
    <xf numFmtId="227" fontId="100" fillId="71" borderId="0" applyNumberFormat="0" applyBorder="0" applyAlignment="0" applyProtection="0">
      <alignment vertical="center"/>
    </xf>
    <xf numFmtId="227" fontId="140" fillId="70" borderId="0" applyNumberFormat="0" applyBorder="0" applyAlignment="0" applyProtection="0">
      <alignment vertical="center"/>
    </xf>
    <xf numFmtId="227" fontId="100" fillId="71" borderId="0" applyNumberFormat="0" applyBorder="0" applyAlignment="0" applyProtection="0">
      <alignment vertical="center"/>
    </xf>
    <xf numFmtId="227" fontId="100" fillId="73" borderId="0" applyNumberFormat="0" applyBorder="0" applyAlignment="0" applyProtection="0">
      <alignment vertical="center"/>
    </xf>
    <xf numFmtId="227" fontId="100" fillId="86" borderId="0" applyNumberFormat="0" applyBorder="0" applyAlignment="0" applyProtection="0">
      <alignment vertical="center"/>
    </xf>
    <xf numFmtId="227" fontId="100" fillId="73" borderId="0" applyNumberFormat="0" applyBorder="0" applyAlignment="0" applyProtection="0">
      <alignment vertical="center"/>
    </xf>
    <xf numFmtId="227" fontId="100" fillId="73" borderId="0" applyNumberFormat="0" applyBorder="0" applyAlignment="0" applyProtection="0">
      <alignment vertical="center"/>
    </xf>
    <xf numFmtId="227" fontId="100" fillId="71" borderId="0" applyNumberFormat="0" applyBorder="0" applyAlignment="0" applyProtection="0">
      <alignment vertical="center"/>
    </xf>
    <xf numFmtId="227" fontId="97" fillId="58" borderId="0" applyNumberFormat="0" applyBorder="0" applyAlignment="0" applyProtection="0">
      <alignment vertical="center"/>
    </xf>
    <xf numFmtId="227" fontId="100" fillId="86" borderId="0" applyNumberFormat="0" applyBorder="0" applyAlignment="0" applyProtection="0">
      <alignment vertical="center"/>
    </xf>
    <xf numFmtId="227" fontId="140" fillId="70" borderId="0" applyNumberFormat="0" applyBorder="0" applyAlignment="0" applyProtection="0">
      <alignment vertical="center"/>
    </xf>
    <xf numFmtId="227" fontId="100" fillId="73" borderId="0" applyNumberFormat="0" applyBorder="0" applyAlignment="0" applyProtection="0">
      <alignment vertical="center"/>
    </xf>
    <xf numFmtId="227" fontId="100" fillId="73" borderId="0" applyNumberFormat="0" applyBorder="0" applyAlignment="0" applyProtection="0">
      <alignment vertical="center"/>
    </xf>
    <xf numFmtId="227" fontId="140" fillId="70" borderId="0" applyNumberFormat="0" applyBorder="0" applyAlignment="0" applyProtection="0">
      <alignment vertical="center"/>
    </xf>
    <xf numFmtId="227" fontId="100" fillId="86" borderId="0" applyNumberFormat="0" applyBorder="0" applyAlignment="0" applyProtection="0">
      <alignment vertical="center"/>
    </xf>
    <xf numFmtId="227" fontId="100" fillId="86" borderId="0" applyNumberFormat="0" applyBorder="0" applyAlignment="0" applyProtection="0">
      <alignment vertical="center"/>
    </xf>
    <xf numFmtId="227" fontId="100" fillId="73" borderId="0" applyNumberFormat="0" applyBorder="0" applyAlignment="0" applyProtection="0">
      <alignment vertical="center"/>
    </xf>
    <xf numFmtId="227" fontId="100" fillId="80" borderId="0" applyNumberFormat="0" applyBorder="0" applyAlignment="0" applyProtection="0">
      <alignment vertical="center"/>
    </xf>
    <xf numFmtId="227" fontId="150" fillId="0" borderId="0" applyNumberFormat="0" applyFill="0" applyBorder="0" applyAlignment="0" applyProtection="0">
      <alignment vertical="center"/>
    </xf>
    <xf numFmtId="227" fontId="149" fillId="78" borderId="0" applyNumberFormat="0" applyBorder="0" applyAlignment="0" applyProtection="0">
      <alignment vertical="center"/>
    </xf>
    <xf numFmtId="227" fontId="140" fillId="70" borderId="0" applyNumberFormat="0" applyBorder="0" applyAlignment="0" applyProtection="0">
      <alignment vertical="center"/>
    </xf>
    <xf numFmtId="227" fontId="133" fillId="69" borderId="0" applyNumberFormat="0" applyBorder="0" applyAlignment="0" applyProtection="0">
      <alignment vertical="center"/>
    </xf>
    <xf numFmtId="227" fontId="100" fillId="80" borderId="0" applyNumberFormat="0" applyBorder="0" applyAlignment="0" applyProtection="0">
      <alignment vertical="center"/>
    </xf>
    <xf numFmtId="227" fontId="151" fillId="0" borderId="0" applyNumberFormat="0" applyFill="0" applyBorder="0" applyAlignment="0" applyProtection="0">
      <alignment vertical="center"/>
    </xf>
    <xf numFmtId="227" fontId="100" fillId="71" borderId="0" applyNumberFormat="0" applyBorder="0" applyAlignment="0" applyProtection="0">
      <alignment vertical="center"/>
    </xf>
    <xf numFmtId="227" fontId="100" fillId="80" borderId="0" applyNumberFormat="0" applyBorder="0" applyAlignment="0" applyProtection="0">
      <alignment vertical="center"/>
    </xf>
    <xf numFmtId="227" fontId="100" fillId="80" borderId="0" applyNumberFormat="0" applyBorder="0" applyAlignment="0" applyProtection="0">
      <alignment vertical="center"/>
    </xf>
    <xf numFmtId="227" fontId="100" fillId="80" borderId="0" applyNumberFormat="0" applyBorder="0" applyAlignment="0" applyProtection="0">
      <alignment vertical="center"/>
    </xf>
    <xf numFmtId="227" fontId="140" fillId="70" borderId="0" applyNumberFormat="0" applyBorder="0" applyAlignment="0" applyProtection="0">
      <alignment vertical="center"/>
    </xf>
    <xf numFmtId="227" fontId="100" fillId="81" borderId="0" applyNumberFormat="0" applyBorder="0" applyAlignment="0" applyProtection="0">
      <alignment vertical="center"/>
    </xf>
    <xf numFmtId="227" fontId="140" fillId="70" borderId="0" applyNumberFormat="0" applyBorder="0" applyAlignment="0" applyProtection="0">
      <alignment vertical="center"/>
    </xf>
    <xf numFmtId="227" fontId="100" fillId="80" borderId="0" applyNumberFormat="0" applyBorder="0" applyAlignment="0" applyProtection="0">
      <alignment vertical="center"/>
    </xf>
    <xf numFmtId="227" fontId="97" fillId="61" borderId="0" applyNumberFormat="0" applyBorder="0" applyAlignment="0" applyProtection="0">
      <alignment vertical="center"/>
    </xf>
    <xf numFmtId="227" fontId="100" fillId="80" borderId="0" applyNumberFormat="0" applyBorder="0" applyAlignment="0" applyProtection="0">
      <alignment vertical="center"/>
    </xf>
    <xf numFmtId="227" fontId="100" fillId="74" borderId="0" applyNumberFormat="0" applyBorder="0" applyAlignment="0" applyProtection="0">
      <alignment vertical="center"/>
    </xf>
    <xf numFmtId="227" fontId="100" fillId="71" borderId="0" applyNumberFormat="0" applyBorder="0" applyAlignment="0" applyProtection="0">
      <alignment vertical="center"/>
    </xf>
    <xf numFmtId="235" fontId="126" fillId="0" borderId="0" applyFont="0" applyFill="0" applyBorder="0" applyAlignment="0" applyProtection="0"/>
    <xf numFmtId="227" fontId="100" fillId="71" borderId="0" applyNumberFormat="0" applyBorder="0" applyAlignment="0" applyProtection="0">
      <alignment vertical="center"/>
    </xf>
    <xf numFmtId="227" fontId="97" fillId="40" borderId="0" applyNumberFormat="0" applyBorder="0" applyAlignment="0" applyProtection="0">
      <alignment vertical="center"/>
    </xf>
    <xf numFmtId="227" fontId="100" fillId="74" borderId="0" applyNumberFormat="0" applyBorder="0" applyAlignment="0" applyProtection="0">
      <alignment vertical="center"/>
    </xf>
    <xf numFmtId="227" fontId="218" fillId="0" borderId="32" applyNumberFormat="0" applyFill="0" applyProtection="0">
      <alignment horizontal="center"/>
    </xf>
    <xf numFmtId="227" fontId="140" fillId="70" borderId="0" applyNumberFormat="0" applyBorder="0" applyAlignment="0" applyProtection="0">
      <alignment vertical="center"/>
    </xf>
    <xf numFmtId="227" fontId="100" fillId="80" borderId="0" applyNumberFormat="0" applyBorder="0" applyAlignment="0" applyProtection="0">
      <alignment vertical="center"/>
    </xf>
    <xf numFmtId="227" fontId="100" fillId="80" borderId="0" applyNumberFormat="0" applyBorder="0" applyAlignment="0" applyProtection="0">
      <alignment vertical="center"/>
    </xf>
    <xf numFmtId="227" fontId="97" fillId="40" borderId="0" applyNumberFormat="0" applyBorder="0" applyAlignment="0" applyProtection="0">
      <alignment vertical="center"/>
    </xf>
    <xf numFmtId="227" fontId="140" fillId="70" borderId="0" applyNumberFormat="0" applyBorder="0" applyAlignment="0" applyProtection="0">
      <alignment vertical="center"/>
    </xf>
    <xf numFmtId="227" fontId="100" fillId="71" borderId="0" applyNumberFormat="0" applyBorder="0" applyAlignment="0" applyProtection="0">
      <alignment vertical="center"/>
    </xf>
    <xf numFmtId="227" fontId="97" fillId="40" borderId="0" applyNumberFormat="0" applyBorder="0" applyAlignment="0" applyProtection="0">
      <alignment vertical="center"/>
    </xf>
    <xf numFmtId="227" fontId="100" fillId="84" borderId="0" applyNumberFormat="0" applyBorder="0" applyAlignment="0" applyProtection="0">
      <alignment vertical="center"/>
    </xf>
    <xf numFmtId="227" fontId="97" fillId="143" borderId="0" applyNumberFormat="0" applyBorder="0" applyAlignment="0" applyProtection="0">
      <alignment vertical="center"/>
    </xf>
    <xf numFmtId="227" fontId="98" fillId="139" borderId="0" applyNumberFormat="0" applyBorder="0" applyAlignment="0" applyProtection="0">
      <alignment vertical="center"/>
    </xf>
    <xf numFmtId="24" fontId="219" fillId="0" borderId="0" applyFont="0" applyFill="0" applyBorder="0" applyAlignment="0" applyProtection="0"/>
    <xf numFmtId="227" fontId="100" fillId="80" borderId="0" applyNumberFormat="0" applyBorder="0" applyAlignment="0" applyProtection="0">
      <alignment vertical="center"/>
    </xf>
    <xf numFmtId="227" fontId="149" fillId="78" borderId="0" applyNumberFormat="0" applyBorder="0" applyAlignment="0" applyProtection="0">
      <alignment vertical="center"/>
    </xf>
    <xf numFmtId="227" fontId="140" fillId="70" borderId="0" applyNumberFormat="0" applyBorder="0" applyAlignment="0" applyProtection="0">
      <alignment vertical="center"/>
    </xf>
    <xf numFmtId="227" fontId="100" fillId="76" borderId="0" applyNumberFormat="0" applyBorder="0" applyAlignment="0" applyProtection="0">
      <alignment vertical="center"/>
    </xf>
    <xf numFmtId="227" fontId="149" fillId="87" borderId="0" applyNumberFormat="0" applyBorder="0" applyAlignment="0" applyProtection="0">
      <alignment vertical="center"/>
    </xf>
    <xf numFmtId="227" fontId="100" fillId="66" borderId="0" applyNumberFormat="0" applyBorder="0" applyAlignment="0" applyProtection="0">
      <alignment vertical="center"/>
    </xf>
    <xf numFmtId="227" fontId="133" fillId="69" borderId="0" applyNumberFormat="0" applyBorder="0" applyAlignment="0" applyProtection="0">
      <alignment vertical="center"/>
    </xf>
    <xf numFmtId="227" fontId="149" fillId="87" borderId="0" applyNumberFormat="0" applyBorder="0" applyAlignment="0" applyProtection="0">
      <alignment vertical="center"/>
    </xf>
    <xf numFmtId="227" fontId="100" fillId="76" borderId="0" applyNumberFormat="0" applyBorder="0" applyAlignment="0" applyProtection="0">
      <alignment vertical="center"/>
    </xf>
    <xf numFmtId="227" fontId="100" fillId="76" borderId="0" applyNumberFormat="0" applyBorder="0" applyAlignment="0" applyProtection="0">
      <alignment vertical="center"/>
    </xf>
    <xf numFmtId="227" fontId="100" fillId="76" borderId="0" applyNumberFormat="0" applyBorder="0" applyAlignment="0" applyProtection="0">
      <alignment vertical="center"/>
    </xf>
    <xf numFmtId="227" fontId="100" fillId="76" borderId="0" applyNumberFormat="0" applyBorder="0" applyAlignment="0" applyProtection="0">
      <alignment vertical="center"/>
    </xf>
    <xf numFmtId="227" fontId="141" fillId="87" borderId="0" applyNumberFormat="0" applyBorder="0" applyAlignment="0" applyProtection="0">
      <alignment vertical="center"/>
    </xf>
    <xf numFmtId="227" fontId="100" fillId="81" borderId="0" applyNumberFormat="0" applyBorder="0" applyAlignment="0" applyProtection="0">
      <alignment vertical="center"/>
    </xf>
    <xf numFmtId="227" fontId="100" fillId="76" borderId="0" applyNumberFormat="0" applyBorder="0" applyAlignment="0" applyProtection="0">
      <alignment vertical="center"/>
    </xf>
    <xf numFmtId="227" fontId="141" fillId="87" borderId="0" applyNumberFormat="0" applyBorder="0" applyAlignment="0" applyProtection="0">
      <alignment vertical="center"/>
    </xf>
    <xf numFmtId="227" fontId="133" fillId="69" borderId="0" applyNumberFormat="0" applyBorder="0" applyAlignment="0" applyProtection="0">
      <alignment vertical="center"/>
    </xf>
    <xf numFmtId="227" fontId="100" fillId="76" borderId="0" applyNumberFormat="0" applyBorder="0" applyAlignment="0" applyProtection="0">
      <alignment vertical="center"/>
    </xf>
    <xf numFmtId="227" fontId="133" fillId="69" borderId="0" applyNumberFormat="0" applyBorder="0" applyAlignment="0" applyProtection="0">
      <alignment vertical="center"/>
    </xf>
    <xf numFmtId="227" fontId="100" fillId="80" borderId="0" applyNumberFormat="0" applyBorder="0" applyAlignment="0" applyProtection="0">
      <alignment vertical="center"/>
    </xf>
    <xf numFmtId="227" fontId="140" fillId="70" borderId="0" applyNumberFormat="0" applyBorder="0" applyAlignment="0" applyProtection="0">
      <alignment vertical="center"/>
    </xf>
    <xf numFmtId="227" fontId="100" fillId="76" borderId="0" applyNumberFormat="0" applyBorder="0" applyAlignment="0" applyProtection="0">
      <alignment vertical="center"/>
    </xf>
    <xf numFmtId="227" fontId="100" fillId="71" borderId="0" applyNumberFormat="0" applyBorder="0" applyAlignment="0" applyProtection="0">
      <alignment vertical="center"/>
    </xf>
    <xf numFmtId="227" fontId="97" fillId="60" borderId="0" applyNumberFormat="0" applyBorder="0" applyAlignment="0" applyProtection="0">
      <alignment vertical="center"/>
    </xf>
    <xf numFmtId="227" fontId="100" fillId="76" borderId="0" applyNumberFormat="0" applyBorder="0" applyAlignment="0" applyProtection="0">
      <alignment vertical="center"/>
    </xf>
    <xf numFmtId="227" fontId="100" fillId="76" borderId="0" applyNumberFormat="0" applyBorder="0" applyAlignment="0" applyProtection="0">
      <alignment vertical="center"/>
    </xf>
    <xf numFmtId="227" fontId="100" fillId="76" borderId="0" applyNumberFormat="0" applyBorder="0" applyAlignment="0" applyProtection="0">
      <alignment vertical="center"/>
    </xf>
    <xf numFmtId="227" fontId="100" fillId="76" borderId="0" applyNumberFormat="0" applyBorder="0" applyAlignment="0" applyProtection="0">
      <alignment vertical="center"/>
    </xf>
    <xf numFmtId="227" fontId="100" fillId="76" borderId="0" applyNumberFormat="0" applyBorder="0" applyAlignment="0" applyProtection="0">
      <alignment vertical="center"/>
    </xf>
    <xf numFmtId="225" fontId="226" fillId="0" borderId="0"/>
    <xf numFmtId="227" fontId="98" fillId="137" borderId="0" applyNumberFormat="0" applyBorder="0" applyAlignment="0" applyProtection="0">
      <alignment vertical="center"/>
    </xf>
    <xf numFmtId="227" fontId="98" fillId="145" borderId="0" applyNumberFormat="0" applyBorder="0" applyAlignment="0" applyProtection="0">
      <alignment vertical="center"/>
    </xf>
    <xf numFmtId="227" fontId="100" fillId="76" borderId="0" applyNumberFormat="0" applyBorder="0" applyAlignment="0" applyProtection="0">
      <alignment vertical="center"/>
    </xf>
    <xf numFmtId="227" fontId="100" fillId="76" borderId="0" applyNumberFormat="0" applyBorder="0" applyAlignment="0" applyProtection="0">
      <alignment vertical="center"/>
    </xf>
    <xf numFmtId="227" fontId="100" fillId="73" borderId="0" applyNumberFormat="0" applyBorder="0" applyAlignment="0" applyProtection="0">
      <alignment vertical="center"/>
    </xf>
    <xf numFmtId="227" fontId="100" fillId="73" borderId="0" applyNumberFormat="0" applyBorder="0" applyAlignment="0" applyProtection="0">
      <alignment vertical="center"/>
    </xf>
    <xf numFmtId="227" fontId="140" fillId="70" borderId="0" applyNumberFormat="0" applyBorder="0" applyAlignment="0" applyProtection="0">
      <alignment vertical="center"/>
    </xf>
    <xf numFmtId="227" fontId="100" fillId="73" borderId="0" applyNumberFormat="0" applyBorder="0" applyAlignment="0" applyProtection="0">
      <alignment vertical="center"/>
    </xf>
    <xf numFmtId="227" fontId="100" fillId="73" borderId="0" applyNumberFormat="0" applyBorder="0" applyAlignment="0" applyProtection="0">
      <alignment vertical="center"/>
    </xf>
    <xf numFmtId="227" fontId="97" fillId="56" borderId="0" applyNumberFormat="0" applyBorder="0" applyAlignment="0" applyProtection="0">
      <alignment vertical="center"/>
    </xf>
    <xf numFmtId="227" fontId="100" fillId="73" borderId="0" applyNumberFormat="0" applyBorder="0" applyAlignment="0" applyProtection="0">
      <alignment vertical="center"/>
    </xf>
    <xf numFmtId="227" fontId="140" fillId="70" borderId="0" applyNumberFormat="0" applyBorder="0" applyAlignment="0" applyProtection="0">
      <alignment vertical="center"/>
    </xf>
    <xf numFmtId="227" fontId="141" fillId="73" borderId="0" applyNumberFormat="0" applyBorder="0" applyAlignment="0" applyProtection="0">
      <alignment vertical="center"/>
    </xf>
    <xf numFmtId="227" fontId="97" fillId="56" borderId="0" applyNumberFormat="0" applyBorder="0" applyAlignment="0" applyProtection="0">
      <alignment vertical="center"/>
    </xf>
    <xf numFmtId="227" fontId="100" fillId="73" borderId="0" applyNumberFormat="0" applyBorder="0" applyAlignment="0" applyProtection="0">
      <alignment vertical="center"/>
    </xf>
    <xf numFmtId="227" fontId="141" fillId="71" borderId="0" applyNumberFormat="0" applyBorder="0" applyAlignment="0" applyProtection="0">
      <alignment vertical="center"/>
    </xf>
    <xf numFmtId="227" fontId="100" fillId="73" borderId="0" applyNumberFormat="0" applyBorder="0" applyAlignment="0" applyProtection="0">
      <alignment vertical="center"/>
    </xf>
    <xf numFmtId="227" fontId="100" fillId="73" borderId="0" applyNumberFormat="0" applyBorder="0" applyAlignment="0" applyProtection="0">
      <alignment vertical="center"/>
    </xf>
    <xf numFmtId="227" fontId="97" fillId="56" borderId="0" applyNumberFormat="0" applyBorder="0" applyAlignment="0" applyProtection="0">
      <alignment vertical="center"/>
    </xf>
    <xf numFmtId="227" fontId="100" fillId="73" borderId="0" applyNumberFormat="0" applyBorder="0" applyAlignment="0" applyProtection="0">
      <alignment vertical="center"/>
    </xf>
    <xf numFmtId="227" fontId="100" fillId="73" borderId="0" applyNumberFormat="0" applyBorder="0" applyAlignment="0" applyProtection="0">
      <alignment vertical="center"/>
    </xf>
    <xf numFmtId="227" fontId="100" fillId="73" borderId="0" applyNumberFormat="0" applyBorder="0" applyAlignment="0" applyProtection="0">
      <alignment vertical="center"/>
    </xf>
    <xf numFmtId="227" fontId="97" fillId="56" borderId="0" applyNumberFormat="0" applyBorder="0" applyAlignment="0" applyProtection="0">
      <alignment vertical="center"/>
    </xf>
    <xf numFmtId="227" fontId="100" fillId="84" borderId="0" applyNumberFormat="0" applyBorder="0" applyAlignment="0" applyProtection="0">
      <alignment vertical="center"/>
    </xf>
    <xf numFmtId="227" fontId="141" fillId="72" borderId="0" applyNumberFormat="0" applyBorder="0" applyAlignment="0" applyProtection="0">
      <alignment vertical="center"/>
    </xf>
    <xf numFmtId="227" fontId="100" fillId="75" borderId="0" applyNumberFormat="0" applyBorder="0" applyAlignment="0" applyProtection="0">
      <alignment vertical="center"/>
    </xf>
    <xf numFmtId="227" fontId="141" fillId="72" borderId="0" applyNumberFormat="0" applyBorder="0" applyAlignment="0" applyProtection="0">
      <alignment vertical="center"/>
    </xf>
    <xf numFmtId="227" fontId="100" fillId="75" borderId="0" applyNumberFormat="0" applyBorder="0" applyAlignment="0" applyProtection="0">
      <alignment vertical="center"/>
    </xf>
    <xf numFmtId="227" fontId="97" fillId="56" borderId="0" applyNumberFormat="0" applyBorder="0" applyAlignment="0" applyProtection="0">
      <alignment vertical="center"/>
    </xf>
    <xf numFmtId="227" fontId="100" fillId="75" borderId="0" applyNumberFormat="0" applyBorder="0" applyAlignment="0" applyProtection="0">
      <alignment vertical="center"/>
    </xf>
    <xf numFmtId="227" fontId="141" fillId="72" borderId="0" applyNumberFormat="0" applyBorder="0" applyAlignment="0" applyProtection="0">
      <alignment vertical="center"/>
    </xf>
    <xf numFmtId="227" fontId="100" fillId="88" borderId="0" applyNumberFormat="0" applyBorder="0" applyAlignment="0" applyProtection="0">
      <alignment vertical="center"/>
    </xf>
    <xf numFmtId="227" fontId="100" fillId="84" borderId="0" applyNumberFormat="0" applyBorder="0" applyAlignment="0" applyProtection="0">
      <alignment vertical="center"/>
    </xf>
    <xf numFmtId="227" fontId="100" fillId="84" borderId="0" applyNumberFormat="0" applyBorder="0" applyAlignment="0" applyProtection="0">
      <alignment vertical="center"/>
    </xf>
    <xf numFmtId="227" fontId="98" fillId="138" borderId="0" applyNumberFormat="0" applyBorder="0" applyAlignment="0" applyProtection="0">
      <alignment vertical="center"/>
    </xf>
    <xf numFmtId="227" fontId="97" fillId="136" borderId="0" applyNumberFormat="0" applyBorder="0" applyAlignment="0" applyProtection="0">
      <alignment vertical="center"/>
    </xf>
    <xf numFmtId="227" fontId="141" fillId="80" borderId="0" applyNumberFormat="0" applyBorder="0" applyAlignment="0" applyProtection="0">
      <alignment vertical="center"/>
    </xf>
    <xf numFmtId="227" fontId="149" fillId="87" borderId="0" applyNumberFormat="0" applyBorder="0" applyAlignment="0" applyProtection="0">
      <alignment vertical="center"/>
    </xf>
    <xf numFmtId="227" fontId="100" fillId="71" borderId="0" applyNumberFormat="0" applyBorder="0" applyAlignment="0" applyProtection="0">
      <alignment vertical="center"/>
    </xf>
    <xf numFmtId="227" fontId="141" fillId="80" borderId="0" applyNumberFormat="0" applyBorder="0" applyAlignment="0" applyProtection="0">
      <alignment vertical="center"/>
    </xf>
    <xf numFmtId="227" fontId="98" fillId="138" borderId="0" applyNumberFormat="0" applyBorder="0" applyAlignment="0" applyProtection="0">
      <alignment vertical="center"/>
    </xf>
    <xf numFmtId="227" fontId="149" fillId="76" borderId="0" applyNumberFormat="0" applyBorder="0" applyAlignment="0" applyProtection="0">
      <alignment vertical="center"/>
    </xf>
    <xf numFmtId="227" fontId="100" fillId="73" borderId="0" applyNumberFormat="0" applyBorder="0" applyAlignment="0" applyProtection="0">
      <alignment vertical="center"/>
    </xf>
    <xf numFmtId="227" fontId="141" fillId="76" borderId="0" applyNumberFormat="0" applyBorder="0" applyAlignment="0" applyProtection="0">
      <alignment vertical="center"/>
    </xf>
    <xf numFmtId="227" fontId="100" fillId="66" borderId="0" applyNumberFormat="0" applyBorder="0" applyAlignment="0" applyProtection="0">
      <alignment vertical="center"/>
    </xf>
    <xf numFmtId="227" fontId="140" fillId="70" borderId="0" applyNumberFormat="0" applyBorder="0" applyAlignment="0" applyProtection="0">
      <alignment vertical="center"/>
    </xf>
    <xf numFmtId="227" fontId="100" fillId="71" borderId="0" applyNumberFormat="0" applyBorder="0" applyAlignment="0" applyProtection="0">
      <alignment vertical="center"/>
    </xf>
    <xf numFmtId="227" fontId="133" fillId="69" borderId="0" applyNumberFormat="0" applyBorder="0" applyAlignment="0" applyProtection="0">
      <alignment vertical="center"/>
    </xf>
    <xf numFmtId="227" fontId="100" fillId="71" borderId="0" applyNumberFormat="0" applyBorder="0" applyAlignment="0" applyProtection="0">
      <alignment vertical="center"/>
    </xf>
    <xf numFmtId="227" fontId="100" fillId="71" borderId="0" applyNumberFormat="0" applyBorder="0" applyAlignment="0" applyProtection="0">
      <alignment vertical="center"/>
    </xf>
    <xf numFmtId="227" fontId="100" fillId="81" borderId="0" applyNumberFormat="0" applyBorder="0" applyAlignment="0" applyProtection="0">
      <alignment vertical="center"/>
    </xf>
    <xf numFmtId="227" fontId="100" fillId="76" borderId="0" applyNumberFormat="0" applyBorder="0" applyAlignment="0" applyProtection="0">
      <alignment vertical="center"/>
    </xf>
    <xf numFmtId="227" fontId="100" fillId="71" borderId="0" applyNumberFormat="0" applyBorder="0" applyAlignment="0" applyProtection="0">
      <alignment vertical="center"/>
    </xf>
    <xf numFmtId="227" fontId="100" fillId="71" borderId="0" applyNumberFormat="0" applyBorder="0" applyAlignment="0" applyProtection="0">
      <alignment vertical="center"/>
    </xf>
    <xf numFmtId="227" fontId="100" fillId="71" borderId="0" applyNumberFormat="0" applyBorder="0" applyAlignment="0" applyProtection="0">
      <alignment vertical="center"/>
    </xf>
    <xf numFmtId="227" fontId="140" fillId="70" borderId="0" applyNumberFormat="0" applyBorder="0" applyAlignment="0" applyProtection="0">
      <alignment vertical="center"/>
    </xf>
    <xf numFmtId="227" fontId="100" fillId="71" borderId="0" applyNumberFormat="0" applyBorder="0" applyAlignment="0" applyProtection="0">
      <alignment vertical="center"/>
    </xf>
    <xf numFmtId="227" fontId="100" fillId="71" borderId="0" applyNumberFormat="0" applyBorder="0" applyAlignment="0" applyProtection="0">
      <alignment vertical="center"/>
    </xf>
    <xf numFmtId="227" fontId="104" fillId="34" borderId="5" applyNumberFormat="0" applyAlignment="0" applyProtection="0">
      <alignment vertical="center"/>
    </xf>
    <xf numFmtId="227" fontId="141" fillId="72" borderId="0" applyNumberFormat="0" applyBorder="0" applyAlignment="0" applyProtection="0">
      <alignment vertical="center"/>
    </xf>
    <xf numFmtId="227" fontId="100" fillId="75" borderId="0" applyNumberFormat="0" applyBorder="0" applyAlignment="0" applyProtection="0">
      <alignment vertical="center"/>
    </xf>
    <xf numFmtId="227" fontId="100" fillId="71" borderId="0" applyNumberFormat="0" applyBorder="0" applyAlignment="0" applyProtection="0">
      <alignment vertical="center"/>
    </xf>
    <xf numFmtId="227" fontId="100" fillId="84" borderId="0" applyNumberFormat="0" applyBorder="0" applyAlignment="0" applyProtection="0">
      <alignment vertical="center"/>
    </xf>
    <xf numFmtId="227" fontId="97" fillId="141" borderId="0" applyNumberFormat="0" applyBorder="0" applyAlignment="0" applyProtection="0">
      <alignment vertical="center"/>
    </xf>
    <xf numFmtId="227" fontId="100" fillId="75" borderId="0" applyNumberFormat="0" applyBorder="0" applyAlignment="0" applyProtection="0">
      <alignment vertical="center"/>
    </xf>
    <xf numFmtId="227" fontId="97" fillId="141" borderId="0" applyNumberFormat="0" applyBorder="0" applyAlignment="0" applyProtection="0">
      <alignment vertical="center"/>
    </xf>
    <xf numFmtId="227" fontId="100" fillId="71" borderId="0" applyNumberFormat="0" applyBorder="0" applyAlignment="0" applyProtection="0">
      <alignment vertical="center"/>
    </xf>
    <xf numFmtId="227" fontId="97" fillId="141" borderId="0" applyNumberFormat="0" applyBorder="0" applyAlignment="0" applyProtection="0">
      <alignment vertical="center"/>
    </xf>
    <xf numFmtId="227" fontId="140" fillId="70" borderId="0" applyNumberFormat="0" applyBorder="0" applyAlignment="0" applyProtection="0">
      <alignment vertical="center"/>
    </xf>
    <xf numFmtId="227" fontId="97" fillId="61" borderId="0" applyNumberFormat="0" applyBorder="0" applyAlignment="0" applyProtection="0">
      <alignment vertical="center"/>
    </xf>
    <xf numFmtId="227" fontId="140" fillId="70" borderId="0" applyNumberFormat="0" applyBorder="0" applyAlignment="0" applyProtection="0">
      <alignment vertical="center"/>
    </xf>
    <xf numFmtId="227" fontId="100" fillId="69" borderId="0" applyNumberFormat="0" applyBorder="0" applyAlignment="0" applyProtection="0">
      <alignment vertical="center"/>
    </xf>
    <xf numFmtId="227" fontId="100" fillId="71" borderId="0" applyNumberFormat="0" applyBorder="0" applyAlignment="0" applyProtection="0">
      <alignment vertical="center"/>
    </xf>
    <xf numFmtId="227" fontId="100" fillId="81" borderId="0" applyNumberFormat="0" applyBorder="0" applyAlignment="0" applyProtection="0">
      <alignment vertical="center"/>
    </xf>
    <xf numFmtId="227" fontId="140" fillId="70" borderId="0" applyNumberFormat="0" applyBorder="0" applyAlignment="0" applyProtection="0">
      <alignment vertical="center"/>
    </xf>
    <xf numFmtId="227" fontId="100" fillId="71" borderId="0" applyNumberFormat="0" applyBorder="0" applyAlignment="0" applyProtection="0">
      <alignment vertical="center"/>
    </xf>
    <xf numFmtId="227" fontId="100" fillId="73" borderId="0" applyNumberFormat="0" applyBorder="0" applyAlignment="0" applyProtection="0">
      <alignment vertical="center"/>
    </xf>
    <xf numFmtId="227" fontId="100" fillId="84" borderId="0" applyNumberFormat="0" applyBorder="0" applyAlignment="0" applyProtection="0">
      <alignment vertical="center"/>
    </xf>
    <xf numFmtId="227" fontId="100" fillId="71" borderId="0" applyNumberFormat="0" applyBorder="0" applyAlignment="0" applyProtection="0">
      <alignment vertical="center"/>
    </xf>
    <xf numFmtId="227" fontId="149" fillId="72" borderId="0" applyNumberFormat="0" applyBorder="0" applyAlignment="0" applyProtection="0">
      <alignment vertical="center"/>
    </xf>
    <xf numFmtId="227" fontId="141" fillId="73" borderId="0" applyNumberFormat="0" applyBorder="0" applyAlignment="0" applyProtection="0">
      <alignment vertical="center"/>
    </xf>
    <xf numFmtId="227" fontId="100" fillId="73" borderId="0" applyNumberFormat="0" applyBorder="0" applyAlignment="0" applyProtection="0">
      <alignment vertical="center"/>
    </xf>
    <xf numFmtId="227" fontId="100" fillId="71" borderId="0" applyNumberFormat="0" applyBorder="0" applyAlignment="0" applyProtection="0">
      <alignment vertical="center"/>
    </xf>
    <xf numFmtId="227" fontId="100" fillId="80" borderId="0" applyNumberFormat="0" applyBorder="0" applyAlignment="0" applyProtection="0">
      <alignment vertical="center"/>
    </xf>
    <xf numFmtId="227" fontId="100" fillId="71" borderId="0" applyNumberFormat="0" applyBorder="0" applyAlignment="0" applyProtection="0">
      <alignment vertical="center"/>
    </xf>
    <xf numFmtId="227" fontId="100" fillId="81" borderId="0" applyNumberFormat="0" applyBorder="0" applyAlignment="0" applyProtection="0">
      <alignment vertical="center"/>
    </xf>
    <xf numFmtId="227" fontId="100" fillId="81" borderId="0" applyNumberFormat="0" applyBorder="0" applyAlignment="0" applyProtection="0">
      <alignment vertical="center"/>
    </xf>
    <xf numFmtId="227" fontId="98" fillId="145" borderId="0" applyNumberFormat="0" applyBorder="0" applyAlignment="0" applyProtection="0">
      <alignment vertical="center"/>
    </xf>
    <xf numFmtId="227" fontId="100" fillId="81" borderId="0" applyNumberFormat="0" applyBorder="0" applyAlignment="0" applyProtection="0">
      <alignment vertical="center"/>
    </xf>
    <xf numFmtId="227" fontId="98" fillId="144" borderId="0" applyNumberFormat="0" applyBorder="0" applyAlignment="0" applyProtection="0">
      <alignment vertical="center"/>
    </xf>
    <xf numFmtId="227" fontId="100" fillId="81" borderId="0" applyNumberFormat="0" applyBorder="0" applyAlignment="0" applyProtection="0">
      <alignment vertical="center"/>
    </xf>
    <xf numFmtId="227" fontId="100" fillId="71" borderId="0" applyNumberFormat="0" applyBorder="0" applyAlignment="0" applyProtection="0">
      <alignment vertical="center"/>
    </xf>
    <xf numFmtId="227" fontId="100" fillId="76" borderId="0" applyNumberFormat="0" applyBorder="0" applyAlignment="0" applyProtection="0">
      <alignment vertical="center"/>
    </xf>
    <xf numFmtId="227" fontId="141" fillId="71" borderId="0" applyNumberFormat="0" applyBorder="0" applyAlignment="0" applyProtection="0">
      <alignment vertical="center"/>
    </xf>
    <xf numFmtId="227" fontId="100" fillId="81" borderId="0" applyNumberFormat="0" applyBorder="0" applyAlignment="0" applyProtection="0">
      <alignment vertical="center"/>
    </xf>
    <xf numFmtId="227" fontId="141" fillId="72" borderId="0" applyNumberFormat="0" applyBorder="0" applyAlignment="0" applyProtection="0">
      <alignment vertical="center"/>
    </xf>
    <xf numFmtId="227" fontId="100" fillId="71" borderId="0" applyNumberFormat="0" applyBorder="0" applyAlignment="0" applyProtection="0">
      <alignment vertical="center"/>
    </xf>
    <xf numFmtId="227" fontId="100" fillId="71" borderId="0" applyNumberFormat="0" applyBorder="0" applyAlignment="0" applyProtection="0">
      <alignment vertical="center"/>
    </xf>
    <xf numFmtId="227" fontId="98" fillId="145" borderId="0" applyNumberFormat="0" applyBorder="0" applyAlignment="0" applyProtection="0">
      <alignment vertical="center"/>
    </xf>
    <xf numFmtId="227" fontId="98" fillId="145" borderId="0" applyNumberFormat="0" applyBorder="0" applyAlignment="0" applyProtection="0">
      <alignment vertical="center"/>
    </xf>
    <xf numFmtId="227" fontId="100" fillId="84" borderId="0" applyNumberFormat="0" applyBorder="0" applyAlignment="0" applyProtection="0">
      <alignment vertical="center"/>
    </xf>
    <xf numFmtId="227" fontId="97" fillId="142" borderId="0" applyNumberFormat="0" applyBorder="0" applyAlignment="0" applyProtection="0">
      <alignment vertical="center"/>
    </xf>
    <xf numFmtId="227" fontId="141" fillId="76" borderId="0" applyNumberFormat="0" applyBorder="0" applyAlignment="0" applyProtection="0">
      <alignment vertical="center"/>
    </xf>
    <xf numFmtId="227" fontId="100" fillId="81" borderId="0" applyNumberFormat="0" applyBorder="0" applyAlignment="0" applyProtection="0">
      <alignment vertical="center"/>
    </xf>
    <xf numFmtId="227" fontId="100" fillId="81" borderId="0" applyNumberFormat="0" applyBorder="0" applyAlignment="0" applyProtection="0">
      <alignment vertical="center"/>
    </xf>
    <xf numFmtId="227" fontId="100" fillId="66" borderId="0" applyNumberFormat="0" applyBorder="0" applyAlignment="0" applyProtection="0">
      <alignment vertical="center"/>
    </xf>
    <xf numFmtId="227" fontId="100" fillId="81" borderId="0" applyNumberFormat="0" applyBorder="0" applyAlignment="0" applyProtection="0">
      <alignment vertical="center"/>
    </xf>
    <xf numFmtId="227" fontId="133" fillId="69" borderId="0" applyNumberFormat="0" applyBorder="0" applyAlignment="0" applyProtection="0">
      <alignment vertical="center"/>
    </xf>
    <xf numFmtId="227" fontId="140" fillId="70" borderId="0" applyNumberFormat="0" applyBorder="0" applyAlignment="0" applyProtection="0">
      <alignment vertical="center"/>
    </xf>
    <xf numFmtId="227" fontId="97" fillId="143" borderId="0" applyNumberFormat="0" applyBorder="0" applyAlignment="0" applyProtection="0">
      <alignment vertical="center"/>
    </xf>
    <xf numFmtId="227" fontId="100" fillId="71"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33" fillId="69" borderId="0" applyNumberFormat="0" applyBorder="0" applyAlignment="0" applyProtection="0">
      <alignment vertical="center"/>
    </xf>
    <xf numFmtId="227" fontId="100" fillId="81" borderId="0" applyNumberFormat="0" applyBorder="0" applyAlignment="0" applyProtection="0">
      <alignment vertical="center"/>
    </xf>
    <xf numFmtId="227" fontId="97" fillId="142" borderId="0" applyNumberFormat="0" applyBorder="0" applyAlignment="0" applyProtection="0">
      <alignment vertical="center"/>
    </xf>
    <xf numFmtId="227" fontId="100" fillId="81" borderId="0" applyNumberFormat="0" applyBorder="0" applyAlignment="0" applyProtection="0">
      <alignment vertical="center"/>
    </xf>
    <xf numFmtId="227" fontId="100" fillId="81" borderId="0" applyNumberFormat="0" applyBorder="0" applyAlignment="0" applyProtection="0">
      <alignment vertical="center"/>
    </xf>
    <xf numFmtId="227" fontId="140" fillId="70" borderId="0" applyNumberFormat="0" applyBorder="0" applyAlignment="0" applyProtection="0">
      <alignment vertical="center"/>
    </xf>
    <xf numFmtId="227" fontId="100" fillId="84" borderId="0" applyNumberFormat="0" applyBorder="0" applyAlignment="0" applyProtection="0">
      <alignment vertical="center"/>
    </xf>
    <xf numFmtId="227" fontId="140" fillId="70" borderId="0" applyNumberFormat="0" applyBorder="0" applyAlignment="0" applyProtection="0">
      <alignment vertical="center"/>
    </xf>
    <xf numFmtId="227" fontId="97" fillId="142" borderId="0" applyNumberFormat="0" applyBorder="0" applyAlignment="0" applyProtection="0">
      <alignment vertical="center"/>
    </xf>
    <xf numFmtId="227" fontId="97" fillId="143" borderId="0" applyNumberFormat="0" applyBorder="0" applyAlignment="0" applyProtection="0">
      <alignment vertical="center"/>
    </xf>
    <xf numFmtId="227" fontId="133" fillId="69" borderId="0" applyNumberFormat="0" applyBorder="0" applyAlignment="0" applyProtection="0">
      <alignment vertical="center"/>
    </xf>
    <xf numFmtId="227" fontId="134" fillId="80" borderId="0" applyNumberFormat="0" applyBorder="0" applyAlignment="0" applyProtection="0">
      <alignment vertical="center"/>
    </xf>
    <xf numFmtId="227" fontId="100" fillId="81" borderId="0" applyNumberFormat="0" applyBorder="0" applyAlignment="0" applyProtection="0">
      <alignment vertical="center"/>
    </xf>
    <xf numFmtId="227" fontId="97" fillId="58" borderId="0" applyNumberFormat="0" applyBorder="0" applyAlignment="0" applyProtection="0">
      <alignment vertical="center"/>
    </xf>
    <xf numFmtId="227" fontId="100" fillId="88" borderId="0" applyNumberFormat="0" applyBorder="0" applyAlignment="0" applyProtection="0">
      <alignment vertical="center"/>
    </xf>
    <xf numFmtId="227" fontId="100" fillId="81" borderId="0" applyNumberFormat="0" applyBorder="0" applyAlignment="0" applyProtection="0">
      <alignment vertical="center"/>
    </xf>
    <xf numFmtId="227" fontId="100" fillId="71" borderId="0" applyNumberFormat="0" applyBorder="0" applyAlignment="0" applyProtection="0">
      <alignment vertical="center"/>
    </xf>
    <xf numFmtId="227" fontId="100" fillId="75" borderId="0" applyNumberFormat="0" applyBorder="0" applyAlignment="0" applyProtection="0">
      <alignment vertical="center"/>
    </xf>
    <xf numFmtId="227" fontId="100" fillId="81" borderId="0" applyNumberFormat="0" applyBorder="0" applyAlignment="0" applyProtection="0">
      <alignment vertical="center"/>
    </xf>
    <xf numFmtId="227" fontId="100" fillId="71" borderId="0" applyNumberFormat="0" applyBorder="0" applyAlignment="0" applyProtection="0">
      <alignment vertical="center"/>
    </xf>
    <xf numFmtId="227" fontId="140" fillId="70" borderId="0" applyNumberFormat="0" applyBorder="0" applyAlignment="0" applyProtection="0">
      <alignment vertical="center"/>
    </xf>
    <xf numFmtId="227" fontId="100" fillId="71" borderId="0" applyNumberFormat="0" applyBorder="0" applyAlignment="0" applyProtection="0">
      <alignment vertical="center"/>
    </xf>
    <xf numFmtId="227" fontId="100" fillId="84"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00" fillId="66" borderId="0" applyNumberFormat="0" applyBorder="0" applyAlignment="0" applyProtection="0">
      <alignment vertical="center"/>
    </xf>
    <xf numFmtId="227" fontId="100" fillId="66" borderId="0" applyNumberFormat="0" applyBorder="0" applyAlignment="0" applyProtection="0">
      <alignment vertical="center"/>
    </xf>
    <xf numFmtId="227" fontId="140" fillId="70" borderId="0" applyNumberFormat="0" applyBorder="0" applyAlignment="0" applyProtection="0">
      <alignment vertical="center"/>
    </xf>
    <xf numFmtId="227" fontId="100" fillId="75" borderId="0" applyNumberFormat="0" applyBorder="0" applyAlignment="0" applyProtection="0">
      <alignment vertical="center"/>
    </xf>
    <xf numFmtId="227" fontId="141" fillId="72" borderId="0" applyNumberFormat="0" applyBorder="0" applyAlignment="0" applyProtection="0">
      <alignment vertical="center"/>
    </xf>
    <xf numFmtId="223" fontId="217" fillId="0" borderId="0" applyFont="0" applyFill="0" applyBorder="0" applyAlignment="0" applyProtection="0"/>
    <xf numFmtId="227" fontId="100" fillId="66" borderId="0" applyNumberFormat="0" applyBorder="0" applyAlignment="0" applyProtection="0">
      <alignment vertical="center"/>
    </xf>
    <xf numFmtId="227" fontId="100" fillId="66" borderId="0" applyNumberFormat="0" applyBorder="0" applyAlignment="0" applyProtection="0">
      <alignment vertical="center"/>
    </xf>
    <xf numFmtId="227" fontId="141" fillId="76" borderId="0" applyNumberFormat="0" applyBorder="0" applyAlignment="0" applyProtection="0">
      <alignment vertical="center"/>
    </xf>
    <xf numFmtId="227" fontId="140" fillId="70" borderId="0" applyNumberFormat="0" applyBorder="0" applyAlignment="0" applyProtection="0">
      <alignment vertical="center"/>
    </xf>
    <xf numFmtId="227" fontId="97" fillId="42" borderId="0" applyNumberFormat="0" applyBorder="0" applyAlignment="0" applyProtection="0">
      <alignment vertical="center"/>
    </xf>
    <xf numFmtId="227" fontId="111" fillId="53" borderId="0" applyNumberFormat="0" applyBorder="0" applyAlignment="0" applyProtection="0">
      <alignment vertical="center"/>
    </xf>
    <xf numFmtId="227" fontId="100" fillId="66" borderId="0" applyNumberFormat="0" applyBorder="0" applyAlignment="0" applyProtection="0">
      <alignment vertical="center"/>
    </xf>
    <xf numFmtId="227" fontId="97" fillId="141" borderId="0" applyNumberFormat="0" applyBorder="0" applyAlignment="0" applyProtection="0">
      <alignment vertical="center"/>
    </xf>
    <xf numFmtId="227" fontId="141" fillId="87" borderId="0" applyNumberFormat="0" applyBorder="0" applyAlignment="0" applyProtection="0">
      <alignment vertical="center"/>
    </xf>
    <xf numFmtId="227" fontId="111" fillId="53" borderId="0" applyNumberFormat="0" applyBorder="0" applyAlignment="0" applyProtection="0">
      <alignment vertical="center"/>
    </xf>
    <xf numFmtId="227" fontId="100" fillId="66" borderId="0" applyNumberFormat="0" applyBorder="0" applyAlignment="0" applyProtection="0">
      <alignment vertical="center"/>
    </xf>
    <xf numFmtId="227" fontId="98" fillId="137" borderId="0" applyNumberFormat="0" applyBorder="0" applyAlignment="0" applyProtection="0">
      <alignment vertical="center"/>
    </xf>
    <xf numFmtId="227" fontId="100" fillId="66" borderId="0" applyNumberFormat="0" applyBorder="0" applyAlignment="0" applyProtection="0">
      <alignment vertical="center"/>
    </xf>
    <xf numFmtId="227" fontId="100" fillId="71" borderId="0" applyNumberFormat="0" applyBorder="0" applyAlignment="0" applyProtection="0">
      <alignment vertical="center"/>
    </xf>
    <xf numFmtId="227" fontId="97" fillId="136" borderId="0" applyNumberFormat="0" applyBorder="0" applyAlignment="0" applyProtection="0">
      <alignment vertical="center"/>
    </xf>
    <xf numFmtId="227" fontId="97" fillId="142" borderId="0" applyNumberFormat="0" applyBorder="0" applyAlignment="0" applyProtection="0">
      <alignment vertical="center"/>
    </xf>
    <xf numFmtId="227" fontId="97" fillId="142" borderId="0" applyNumberFormat="0" applyBorder="0" applyAlignment="0" applyProtection="0">
      <alignment vertical="center"/>
    </xf>
    <xf numFmtId="227" fontId="141" fillId="72" borderId="0" applyNumberFormat="0" applyBorder="0" applyAlignment="0" applyProtection="0">
      <alignment vertical="center"/>
    </xf>
    <xf numFmtId="227" fontId="97" fillId="136" borderId="0" applyNumberFormat="0" applyBorder="0" applyAlignment="0" applyProtection="0">
      <alignment vertical="center"/>
    </xf>
    <xf numFmtId="227" fontId="97" fillId="142" borderId="0" applyNumberFormat="0" applyBorder="0" applyAlignment="0" applyProtection="0">
      <alignment vertical="center"/>
    </xf>
    <xf numFmtId="227" fontId="100" fillId="81" borderId="0" applyNumberFormat="0" applyBorder="0" applyAlignment="0" applyProtection="0">
      <alignment vertical="center"/>
    </xf>
    <xf numFmtId="227" fontId="97" fillId="136" borderId="0" applyNumberFormat="0" applyBorder="0" applyAlignment="0" applyProtection="0">
      <alignment vertical="center"/>
    </xf>
    <xf numFmtId="227" fontId="141" fillId="72" borderId="0" applyNumberFormat="0" applyBorder="0" applyAlignment="0" applyProtection="0">
      <alignment vertical="center"/>
    </xf>
    <xf numFmtId="227" fontId="100" fillId="66" borderId="0" applyNumberFormat="0" applyBorder="0" applyAlignment="0" applyProtection="0">
      <alignment vertical="center"/>
    </xf>
    <xf numFmtId="227" fontId="97" fillId="136" borderId="0" applyNumberFormat="0" applyBorder="0" applyAlignment="0" applyProtection="0">
      <alignment vertical="center"/>
    </xf>
    <xf numFmtId="227" fontId="100" fillId="86" borderId="0" applyNumberFormat="0" applyBorder="0" applyAlignment="0" applyProtection="0">
      <alignment vertical="center"/>
    </xf>
    <xf numFmtId="227" fontId="100" fillId="66" borderId="0" applyNumberFormat="0" applyBorder="0" applyAlignment="0" applyProtection="0">
      <alignment vertical="center"/>
    </xf>
    <xf numFmtId="227" fontId="100" fillId="66" borderId="0" applyNumberFormat="0" applyBorder="0" applyAlignment="0" applyProtection="0">
      <alignment vertical="center"/>
    </xf>
    <xf numFmtId="227" fontId="97" fillId="136" borderId="0" applyNumberFormat="0" applyBorder="0" applyAlignment="0" applyProtection="0">
      <alignment vertical="center"/>
    </xf>
    <xf numFmtId="227" fontId="100" fillId="83" borderId="0" applyNumberFormat="0" applyBorder="0" applyAlignment="0" applyProtection="0">
      <alignment vertical="center"/>
    </xf>
    <xf numFmtId="227" fontId="97" fillId="136" borderId="0" applyNumberFormat="0" applyBorder="0" applyAlignment="0" applyProtection="0">
      <alignment vertical="center"/>
    </xf>
    <xf numFmtId="227" fontId="100" fillId="80" borderId="0" applyNumberFormat="0" applyBorder="0" applyAlignment="0" applyProtection="0">
      <alignment vertical="center"/>
    </xf>
    <xf numFmtId="227" fontId="100" fillId="66" borderId="0" applyNumberFormat="0" applyBorder="0" applyAlignment="0" applyProtection="0">
      <alignment vertical="center"/>
    </xf>
    <xf numFmtId="227" fontId="133" fillId="69" borderId="0" applyNumberFormat="0" applyBorder="0" applyAlignment="0" applyProtection="0">
      <alignment vertical="center"/>
    </xf>
    <xf numFmtId="227" fontId="100" fillId="73" borderId="0" applyNumberFormat="0" applyBorder="0" applyAlignment="0" applyProtection="0">
      <alignment vertical="center"/>
    </xf>
    <xf numFmtId="227" fontId="100" fillId="66" borderId="0" applyNumberFormat="0" applyBorder="0" applyAlignment="0" applyProtection="0">
      <alignment vertical="center"/>
    </xf>
    <xf numFmtId="227" fontId="149" fillId="68" borderId="0" applyNumberFormat="0" applyBorder="0" applyAlignment="0" applyProtection="0">
      <alignment vertical="center"/>
    </xf>
    <xf numFmtId="227" fontId="100" fillId="66" borderId="0" applyNumberFormat="0" applyBorder="0" applyAlignment="0" applyProtection="0">
      <alignment vertical="center"/>
    </xf>
    <xf numFmtId="227" fontId="149" fillId="89" borderId="0" applyNumberFormat="0" applyBorder="0" applyAlignment="0" applyProtection="0">
      <alignment vertical="center"/>
    </xf>
    <xf numFmtId="227" fontId="100" fillId="66" borderId="0" applyNumberFormat="0" applyBorder="0" applyAlignment="0" applyProtection="0">
      <alignment vertical="center"/>
    </xf>
    <xf numFmtId="227" fontId="149" fillId="89" borderId="0" applyNumberFormat="0" applyBorder="0" applyAlignment="0" applyProtection="0">
      <alignment vertical="center"/>
    </xf>
    <xf numFmtId="227" fontId="149" fillId="78" borderId="0" applyNumberFormat="0" applyBorder="0" applyAlignment="0" applyProtection="0">
      <alignment vertical="center"/>
    </xf>
    <xf numFmtId="227" fontId="100" fillId="73" borderId="0" applyNumberFormat="0" applyBorder="0" applyAlignment="0" applyProtection="0">
      <alignment vertical="center"/>
    </xf>
    <xf numFmtId="227" fontId="100" fillId="75" borderId="0" applyNumberFormat="0" applyBorder="0" applyAlignment="0" applyProtection="0">
      <alignment vertical="center"/>
    </xf>
    <xf numFmtId="227" fontId="97" fillId="60" borderId="0" applyNumberFormat="0" applyBorder="0" applyAlignment="0" applyProtection="0">
      <alignment vertical="center"/>
    </xf>
    <xf numFmtId="227" fontId="133" fillId="69" borderId="0" applyNumberFormat="0" applyBorder="0" applyAlignment="0" applyProtection="0">
      <alignment vertical="center"/>
    </xf>
    <xf numFmtId="227" fontId="149" fillId="68" borderId="0" applyNumberFormat="0" applyBorder="0" applyAlignment="0" applyProtection="0">
      <alignment vertical="center"/>
    </xf>
    <xf numFmtId="227" fontId="100" fillId="84" borderId="0" applyNumberFormat="0" applyBorder="0" applyAlignment="0" applyProtection="0">
      <alignment vertical="center"/>
    </xf>
    <xf numFmtId="227" fontId="133" fillId="69" borderId="0" applyNumberFormat="0" applyBorder="0" applyAlignment="0" applyProtection="0">
      <alignment vertical="center"/>
    </xf>
    <xf numFmtId="227" fontId="100" fillId="73" borderId="0" applyNumberFormat="0" applyBorder="0" applyAlignment="0" applyProtection="0">
      <alignment vertical="center"/>
    </xf>
    <xf numFmtId="227" fontId="140" fillId="70" borderId="0" applyNumberFormat="0" applyBorder="0" applyAlignment="0" applyProtection="0">
      <alignment vertical="center"/>
    </xf>
    <xf numFmtId="227" fontId="100" fillId="75" borderId="0" applyNumberFormat="0" applyBorder="0" applyAlignment="0" applyProtection="0">
      <alignment vertical="center"/>
    </xf>
    <xf numFmtId="227" fontId="100" fillId="75" borderId="0" applyNumberFormat="0" applyBorder="0" applyAlignment="0" applyProtection="0">
      <alignment vertical="center"/>
    </xf>
    <xf numFmtId="227" fontId="149" fillId="77" borderId="0" applyNumberFormat="0" applyBorder="0" applyAlignment="0" applyProtection="0">
      <alignment vertical="center"/>
    </xf>
    <xf numFmtId="227" fontId="100" fillId="75" borderId="42" applyNumberFormat="0" applyFont="0" applyAlignment="0" applyProtection="0">
      <alignment vertical="center"/>
    </xf>
    <xf numFmtId="227" fontId="100" fillId="75" borderId="0" applyNumberFormat="0" applyBorder="0" applyAlignment="0" applyProtection="0">
      <alignment vertical="center"/>
    </xf>
    <xf numFmtId="227" fontId="140" fillId="70" borderId="0" applyNumberFormat="0" applyBorder="0" applyAlignment="0" applyProtection="0">
      <alignment vertical="center"/>
    </xf>
    <xf numFmtId="227" fontId="100" fillId="75" borderId="0" applyNumberFormat="0" applyBorder="0" applyAlignment="0" applyProtection="0">
      <alignment vertical="center"/>
    </xf>
    <xf numFmtId="227" fontId="149" fillId="77" borderId="0" applyNumberFormat="0" applyBorder="0" applyAlignment="0" applyProtection="0">
      <alignment vertical="center"/>
    </xf>
    <xf numFmtId="227" fontId="140" fillId="70" borderId="0" applyNumberFormat="0" applyBorder="0" applyAlignment="0" applyProtection="0">
      <alignment vertical="center"/>
    </xf>
    <xf numFmtId="227" fontId="100" fillId="75"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00" fillId="75" borderId="0" applyNumberFormat="0" applyBorder="0" applyAlignment="0" applyProtection="0">
      <alignment vertical="center"/>
    </xf>
    <xf numFmtId="227" fontId="100" fillId="75" borderId="0" applyNumberFormat="0" applyBorder="0" applyAlignment="0" applyProtection="0">
      <alignment vertical="center"/>
    </xf>
    <xf numFmtId="227" fontId="100" fillId="71" borderId="0" applyNumberFormat="0" applyBorder="0" applyAlignment="0" applyProtection="0">
      <alignment vertical="center"/>
    </xf>
    <xf numFmtId="227" fontId="100" fillId="69" borderId="0" applyNumberFormat="0" applyBorder="0" applyAlignment="0" applyProtection="0">
      <alignment vertical="center"/>
    </xf>
    <xf numFmtId="227" fontId="140" fillId="70" borderId="0" applyNumberFormat="0" applyBorder="0" applyAlignment="0" applyProtection="0">
      <alignment vertical="center"/>
    </xf>
    <xf numFmtId="227" fontId="97" fillId="143" borderId="0" applyNumberFormat="0" applyBorder="0" applyAlignment="0" applyProtection="0">
      <alignment vertical="center"/>
    </xf>
    <xf numFmtId="227" fontId="97" fillId="143" borderId="0" applyNumberFormat="0" applyBorder="0" applyAlignment="0" applyProtection="0">
      <alignment vertical="center"/>
    </xf>
    <xf numFmtId="227" fontId="100" fillId="75" borderId="0" applyNumberFormat="0" applyBorder="0" applyAlignment="0" applyProtection="0">
      <alignment vertical="center"/>
    </xf>
    <xf numFmtId="227" fontId="100" fillId="86" borderId="0" applyNumberFormat="0" applyBorder="0" applyAlignment="0" applyProtection="0">
      <alignment vertical="center"/>
    </xf>
    <xf numFmtId="227" fontId="133" fillId="69" borderId="0" applyNumberFormat="0" applyBorder="0" applyAlignment="0" applyProtection="0">
      <alignment vertical="center"/>
    </xf>
    <xf numFmtId="227" fontId="100" fillId="75" borderId="0" applyNumberFormat="0" applyBorder="0" applyAlignment="0" applyProtection="0">
      <alignment vertical="center"/>
    </xf>
    <xf numFmtId="227" fontId="97" fillId="143" borderId="0" applyNumberFormat="0" applyBorder="0" applyAlignment="0" applyProtection="0">
      <alignment vertical="center"/>
    </xf>
    <xf numFmtId="227" fontId="129" fillId="0" borderId="0" applyFill="0">
      <alignment vertical="center"/>
    </xf>
    <xf numFmtId="227" fontId="100" fillId="75" borderId="0" applyNumberFormat="0" applyBorder="0" applyAlignment="0" applyProtection="0">
      <alignment vertical="center"/>
    </xf>
    <xf numFmtId="227" fontId="100" fillId="75" borderId="0" applyNumberFormat="0" applyBorder="0" applyAlignment="0" applyProtection="0">
      <alignment vertical="center"/>
    </xf>
    <xf numFmtId="227" fontId="100" fillId="66" borderId="0" applyNumberFormat="0" applyBorder="0" applyAlignment="0" applyProtection="0">
      <alignment vertical="center"/>
    </xf>
    <xf numFmtId="227" fontId="100" fillId="69" borderId="0" applyNumberFormat="0" applyBorder="0" applyAlignment="0" applyProtection="0">
      <alignment vertical="center"/>
    </xf>
    <xf numFmtId="227" fontId="97" fillId="58" borderId="0" applyNumberFormat="0" applyBorder="0" applyAlignment="0" applyProtection="0">
      <alignment vertical="center"/>
    </xf>
    <xf numFmtId="227" fontId="100" fillId="69" borderId="0" applyNumberFormat="0" applyBorder="0" applyAlignment="0" applyProtection="0">
      <alignment vertical="center"/>
    </xf>
    <xf numFmtId="227" fontId="133" fillId="69" borderId="0" applyNumberFormat="0" applyBorder="0" applyAlignment="0" applyProtection="0">
      <alignment vertical="center"/>
    </xf>
    <xf numFmtId="227" fontId="100" fillId="75" borderId="0" applyNumberFormat="0" applyBorder="0" applyAlignment="0" applyProtection="0">
      <alignment vertical="center"/>
    </xf>
    <xf numFmtId="227" fontId="133" fillId="69" borderId="0" applyNumberFormat="0" applyBorder="0" applyAlignment="0" applyProtection="0">
      <alignment vertical="center"/>
    </xf>
    <xf numFmtId="227" fontId="100" fillId="66" borderId="0" applyNumberFormat="0" applyBorder="0" applyAlignment="0" applyProtection="0">
      <alignment vertical="center"/>
    </xf>
    <xf numFmtId="227" fontId="97" fillId="143" borderId="0" applyNumberFormat="0" applyBorder="0" applyAlignment="0" applyProtection="0">
      <alignment vertical="center"/>
    </xf>
    <xf numFmtId="227" fontId="100" fillId="75" borderId="0" applyNumberFormat="0" applyBorder="0" applyAlignment="0" applyProtection="0">
      <alignment vertical="center"/>
    </xf>
    <xf numFmtId="227" fontId="100" fillId="83" borderId="0" applyNumberFormat="0" applyBorder="0" applyAlignment="0" applyProtection="0">
      <alignment vertical="center"/>
    </xf>
    <xf numFmtId="227" fontId="97" fillId="143" borderId="0" applyNumberFormat="0" applyBorder="0" applyAlignment="0" applyProtection="0">
      <alignment vertical="center"/>
    </xf>
    <xf numFmtId="227" fontId="100" fillId="69" borderId="0" applyNumberFormat="0" applyBorder="0" applyAlignment="0" applyProtection="0">
      <alignment vertical="center"/>
    </xf>
    <xf numFmtId="227" fontId="149" fillId="87" borderId="0" applyNumberFormat="0" applyBorder="0" applyAlignment="0" applyProtection="0">
      <alignment vertical="center"/>
    </xf>
    <xf numFmtId="227" fontId="100" fillId="75" borderId="0" applyNumberFormat="0" applyBorder="0" applyAlignment="0" applyProtection="0">
      <alignment vertical="center"/>
    </xf>
    <xf numFmtId="227" fontId="149" fillId="78" borderId="0" applyNumberFormat="0" applyBorder="0" applyAlignment="0" applyProtection="0">
      <alignment vertical="center"/>
    </xf>
    <xf numFmtId="227" fontId="141" fillId="73" borderId="0" applyNumberFormat="0" applyBorder="0" applyAlignment="0" applyProtection="0">
      <alignment vertical="center"/>
    </xf>
    <xf numFmtId="227" fontId="100" fillId="75" borderId="0" applyNumberFormat="0" applyBorder="0" applyAlignment="0" applyProtection="0">
      <alignment vertical="center"/>
    </xf>
    <xf numFmtId="227" fontId="100" fillId="84" borderId="0" applyNumberFormat="0" applyBorder="0" applyAlignment="0" applyProtection="0">
      <alignment vertical="center"/>
    </xf>
    <xf numFmtId="227" fontId="140" fillId="70" borderId="0" applyNumberFormat="0" applyBorder="0" applyAlignment="0" applyProtection="0">
      <alignment vertical="center"/>
    </xf>
    <xf numFmtId="227" fontId="133" fillId="69" borderId="0" applyNumberFormat="0" applyBorder="0" applyAlignment="0" applyProtection="0">
      <alignment vertical="center"/>
    </xf>
    <xf numFmtId="227" fontId="97" fillId="61" borderId="0" applyNumberFormat="0" applyBorder="0" applyAlignment="0" applyProtection="0">
      <alignment vertical="center"/>
    </xf>
    <xf numFmtId="227" fontId="141" fillId="87" borderId="0" applyNumberFormat="0" applyBorder="0" applyAlignment="0" applyProtection="0">
      <alignment vertical="center"/>
    </xf>
    <xf numFmtId="227" fontId="100" fillId="66" borderId="0" applyNumberFormat="0" applyBorder="0" applyAlignment="0" applyProtection="0">
      <alignment vertical="center"/>
    </xf>
    <xf numFmtId="227" fontId="100" fillId="71" borderId="0" applyNumberFormat="0" applyBorder="0" applyAlignment="0" applyProtection="0">
      <alignment vertical="center"/>
    </xf>
    <xf numFmtId="227" fontId="100" fillId="71" borderId="0" applyNumberFormat="0" applyBorder="0" applyAlignment="0" applyProtection="0">
      <alignment vertical="center"/>
    </xf>
    <xf numFmtId="227" fontId="100" fillId="71" borderId="0" applyNumberFormat="0" applyBorder="0" applyAlignment="0" applyProtection="0">
      <alignment vertical="center"/>
    </xf>
    <xf numFmtId="227" fontId="100" fillId="71" borderId="0" applyNumberFormat="0" applyBorder="0" applyAlignment="0" applyProtection="0">
      <alignment vertical="center"/>
    </xf>
    <xf numFmtId="227" fontId="100" fillId="71" borderId="0" applyNumberFormat="0" applyBorder="0" applyAlignment="0" applyProtection="0">
      <alignment vertical="center"/>
    </xf>
    <xf numFmtId="227" fontId="100" fillId="71" borderId="0" applyNumberFormat="0" applyBorder="0" applyAlignment="0" applyProtection="0">
      <alignment vertical="center"/>
    </xf>
    <xf numFmtId="227" fontId="100" fillId="71" borderId="0" applyNumberFormat="0" applyBorder="0" applyAlignment="0" applyProtection="0">
      <alignment vertical="center"/>
    </xf>
    <xf numFmtId="227" fontId="98" fillId="147" borderId="0" applyNumberFormat="0" applyBorder="0" applyAlignment="0" applyProtection="0">
      <alignment vertical="center"/>
    </xf>
    <xf numFmtId="227" fontId="141" fillId="72" borderId="0" applyNumberFormat="0" applyBorder="0" applyAlignment="0" applyProtection="0">
      <alignment vertical="center"/>
    </xf>
    <xf numFmtId="227" fontId="100" fillId="74" borderId="0" applyNumberFormat="0" applyBorder="0" applyAlignment="0" applyProtection="0">
      <alignment vertical="center"/>
    </xf>
    <xf numFmtId="227" fontId="100" fillId="71" borderId="0" applyNumberFormat="0" applyBorder="0" applyAlignment="0" applyProtection="0">
      <alignment vertical="center"/>
    </xf>
    <xf numFmtId="227" fontId="100" fillId="74" borderId="0" applyNumberFormat="0" applyBorder="0" applyAlignment="0" applyProtection="0">
      <alignment vertical="center"/>
    </xf>
    <xf numFmtId="227" fontId="100" fillId="71" borderId="0" applyNumberFormat="0" applyBorder="0" applyAlignment="0" applyProtection="0">
      <alignment vertical="center"/>
    </xf>
    <xf numFmtId="227" fontId="100" fillId="71" borderId="0" applyNumberFormat="0" applyBorder="0" applyAlignment="0" applyProtection="0">
      <alignment vertical="center"/>
    </xf>
    <xf numFmtId="227" fontId="134" fillId="80" borderId="0" applyNumberFormat="0" applyBorder="0" applyAlignment="0" applyProtection="0">
      <alignment vertical="center"/>
    </xf>
    <xf numFmtId="227" fontId="100" fillId="71" borderId="0" applyNumberFormat="0" applyBorder="0" applyAlignment="0" applyProtection="0">
      <alignment vertical="center"/>
    </xf>
    <xf numFmtId="227" fontId="100" fillId="76" borderId="0" applyNumberFormat="0" applyBorder="0" applyAlignment="0" applyProtection="0">
      <alignment vertical="center"/>
    </xf>
    <xf numFmtId="227" fontId="97" fillId="146" borderId="0" applyNumberFormat="0" applyBorder="0" applyAlignment="0" applyProtection="0">
      <alignment vertical="center"/>
    </xf>
    <xf numFmtId="227" fontId="100" fillId="70" borderId="0" applyNumberFormat="0" applyBorder="0" applyAlignment="0" applyProtection="0">
      <alignment vertical="center"/>
    </xf>
    <xf numFmtId="227" fontId="97" fillId="58" borderId="0" applyNumberFormat="0" applyBorder="0" applyAlignment="0" applyProtection="0">
      <alignment vertical="center"/>
    </xf>
    <xf numFmtId="227" fontId="97" fillId="146" borderId="0" applyNumberFormat="0" applyBorder="0" applyAlignment="0" applyProtection="0">
      <alignment vertical="center"/>
    </xf>
    <xf numFmtId="227" fontId="100" fillId="70" borderId="0" applyNumberFormat="0" applyBorder="0" applyAlignment="0" applyProtection="0">
      <alignment vertical="center"/>
    </xf>
    <xf numFmtId="227" fontId="97" fillId="56" borderId="0" applyNumberFormat="0" applyBorder="0" applyAlignment="0" applyProtection="0">
      <alignment vertical="center"/>
    </xf>
    <xf numFmtId="227" fontId="140" fillId="70" borderId="0" applyNumberFormat="0" applyBorder="0" applyAlignment="0" applyProtection="0">
      <alignment vertical="center"/>
    </xf>
    <xf numFmtId="227" fontId="100" fillId="71" borderId="0" applyNumberFormat="0" applyBorder="0" applyAlignment="0" applyProtection="0">
      <alignment vertical="center"/>
    </xf>
    <xf numFmtId="227" fontId="100" fillId="71" borderId="0" applyNumberFormat="0" applyBorder="0" applyAlignment="0" applyProtection="0">
      <alignment vertical="center"/>
    </xf>
    <xf numFmtId="227" fontId="97" fillId="146" borderId="0" applyNumberFormat="0" applyBorder="0" applyAlignment="0" applyProtection="0">
      <alignment vertical="center"/>
    </xf>
    <xf numFmtId="227" fontId="100" fillId="70" borderId="0" applyNumberFormat="0" applyBorder="0" applyAlignment="0" applyProtection="0">
      <alignment vertical="center"/>
    </xf>
    <xf numFmtId="227" fontId="100" fillId="70" borderId="0" applyNumberFormat="0" applyBorder="0" applyAlignment="0" applyProtection="0">
      <alignment vertical="center"/>
    </xf>
    <xf numFmtId="227" fontId="140" fillId="70" borderId="0" applyNumberFormat="0" applyBorder="0" applyAlignment="0" applyProtection="0">
      <alignment vertical="center"/>
    </xf>
    <xf numFmtId="227" fontId="97" fillId="0" borderId="0">
      <alignment vertical="center"/>
    </xf>
    <xf numFmtId="227" fontId="100" fillId="71" borderId="0" applyNumberFormat="0" applyBorder="0" applyAlignment="0" applyProtection="0">
      <alignment vertical="center"/>
    </xf>
    <xf numFmtId="227" fontId="133" fillId="69" borderId="0" applyNumberFormat="0" applyBorder="0" applyAlignment="0" applyProtection="0">
      <alignment vertical="center"/>
    </xf>
    <xf numFmtId="227" fontId="100" fillId="66" borderId="0" applyNumberFormat="0" applyBorder="0" applyAlignment="0" applyProtection="0">
      <alignment vertical="center"/>
    </xf>
    <xf numFmtId="227" fontId="98" fillId="52" borderId="0" applyNumberFormat="0" applyBorder="0" applyAlignment="0" applyProtection="0">
      <alignment vertical="center"/>
    </xf>
    <xf numFmtId="227" fontId="100" fillId="66" borderId="0" applyNumberFormat="0" applyBorder="0" applyAlignment="0" applyProtection="0">
      <alignment vertical="center"/>
    </xf>
    <xf numFmtId="227" fontId="140" fillId="70" borderId="0" applyNumberFormat="0" applyBorder="0" applyAlignment="0" applyProtection="0">
      <alignment vertical="center"/>
    </xf>
    <xf numFmtId="227" fontId="100" fillId="66" borderId="0" applyNumberFormat="0" applyBorder="0" applyAlignment="0" applyProtection="0">
      <alignment vertical="center"/>
    </xf>
    <xf numFmtId="227" fontId="100" fillId="76" borderId="0" applyNumberFormat="0" applyBorder="0" applyAlignment="0" applyProtection="0">
      <alignment vertical="center"/>
    </xf>
    <xf numFmtId="227" fontId="100" fillId="66" borderId="0" applyNumberFormat="0" applyBorder="0" applyAlignment="0" applyProtection="0">
      <alignment vertical="center"/>
    </xf>
    <xf numFmtId="227" fontId="141" fillId="71" borderId="0" applyNumberFormat="0" applyBorder="0" applyAlignment="0" applyProtection="0">
      <alignment vertical="center"/>
    </xf>
    <xf numFmtId="227" fontId="100" fillId="76" borderId="0" applyNumberFormat="0" applyBorder="0" applyAlignment="0" applyProtection="0">
      <alignment vertical="center"/>
    </xf>
    <xf numFmtId="227" fontId="109" fillId="0" borderId="0" applyNumberFormat="0" applyFill="0" applyBorder="0" applyAlignment="0" applyProtection="0">
      <alignment vertical="center"/>
    </xf>
    <xf numFmtId="227" fontId="141" fillId="73" borderId="0" applyNumberFormat="0" applyBorder="0" applyAlignment="0" applyProtection="0">
      <alignment vertical="center"/>
    </xf>
    <xf numFmtId="227" fontId="133" fillId="69" borderId="0" applyNumberFormat="0" applyBorder="0" applyAlignment="0" applyProtection="0">
      <alignment vertical="center"/>
    </xf>
    <xf numFmtId="227" fontId="97" fillId="49" borderId="0" applyNumberFormat="0" applyBorder="0" applyAlignment="0" applyProtection="0">
      <alignment vertical="center"/>
    </xf>
    <xf numFmtId="227" fontId="100" fillId="66" borderId="0" applyNumberFormat="0" applyBorder="0" applyAlignment="0" applyProtection="0">
      <alignment vertical="center"/>
    </xf>
    <xf numFmtId="227" fontId="140" fillId="70" borderId="0" applyNumberFormat="0" applyBorder="0" applyAlignment="0" applyProtection="0">
      <alignment vertical="center"/>
    </xf>
    <xf numFmtId="227" fontId="97" fillId="140" borderId="0" applyNumberFormat="0" applyBorder="0" applyAlignment="0" applyProtection="0">
      <alignment vertical="center"/>
    </xf>
    <xf numFmtId="227" fontId="140" fillId="70" borderId="0" applyNumberFormat="0" applyBorder="0" applyAlignment="0" applyProtection="0">
      <alignment vertical="center"/>
    </xf>
    <xf numFmtId="227" fontId="100" fillId="66" borderId="0" applyNumberFormat="0" applyBorder="0" applyAlignment="0" applyProtection="0">
      <alignment vertical="center"/>
    </xf>
    <xf numFmtId="227" fontId="100" fillId="66" borderId="0" applyNumberFormat="0" applyBorder="0" applyAlignment="0" applyProtection="0">
      <alignment vertical="center"/>
    </xf>
    <xf numFmtId="227" fontId="133" fillId="69" borderId="0" applyNumberFormat="0" applyBorder="0" applyAlignment="0" applyProtection="0">
      <alignment vertical="center"/>
    </xf>
    <xf numFmtId="227" fontId="97" fillId="140" borderId="0" applyNumberFormat="0" applyBorder="0" applyAlignment="0" applyProtection="0">
      <alignment vertical="center"/>
    </xf>
    <xf numFmtId="227" fontId="100" fillId="83" borderId="0" applyNumberFormat="0" applyBorder="0" applyAlignment="0" applyProtection="0">
      <alignment vertical="center"/>
    </xf>
    <xf numFmtId="227" fontId="140" fillId="70" borderId="0" applyNumberFormat="0" applyBorder="0" applyAlignment="0" applyProtection="0">
      <alignment vertical="center"/>
    </xf>
    <xf numFmtId="227" fontId="100" fillId="66" borderId="0" applyNumberFormat="0" applyBorder="0" applyAlignment="0" applyProtection="0">
      <alignment vertical="center"/>
    </xf>
    <xf numFmtId="227" fontId="100" fillId="84" borderId="0" applyNumberFormat="0" applyBorder="0" applyAlignment="0" applyProtection="0">
      <alignment vertical="center"/>
    </xf>
    <xf numFmtId="227" fontId="97" fillId="140" borderId="0" applyNumberFormat="0" applyBorder="0" applyAlignment="0" applyProtection="0">
      <alignment vertical="center"/>
    </xf>
    <xf numFmtId="227" fontId="140" fillId="70" borderId="0" applyNumberFormat="0" applyBorder="0" applyAlignment="0" applyProtection="0">
      <alignment vertical="center"/>
    </xf>
    <xf numFmtId="227" fontId="97" fillId="140" borderId="0" applyNumberFormat="0" applyBorder="0" applyAlignment="0" applyProtection="0">
      <alignment vertical="center"/>
    </xf>
    <xf numFmtId="227" fontId="100" fillId="83" borderId="0" applyNumberFormat="0" applyBorder="0" applyAlignment="0" applyProtection="0">
      <alignment vertical="center"/>
    </xf>
    <xf numFmtId="227" fontId="149" fillId="80" borderId="0" applyNumberFormat="0" applyBorder="0" applyAlignment="0" applyProtection="0">
      <alignment vertical="center"/>
    </xf>
    <xf numFmtId="227" fontId="100" fillId="83" borderId="0" applyNumberFormat="0" applyBorder="0" applyAlignment="0" applyProtection="0">
      <alignment vertical="center"/>
    </xf>
    <xf numFmtId="227" fontId="100" fillId="66" borderId="0" applyNumberFormat="0" applyBorder="0" applyAlignment="0" applyProtection="0">
      <alignment vertical="center"/>
    </xf>
    <xf numFmtId="227" fontId="100" fillId="83" borderId="0" applyNumberFormat="0" applyBorder="0" applyAlignment="0" applyProtection="0">
      <alignment vertical="center"/>
    </xf>
    <xf numFmtId="227" fontId="100" fillId="83" borderId="0" applyNumberFormat="0" applyBorder="0" applyAlignment="0" applyProtection="0">
      <alignment vertical="center"/>
    </xf>
    <xf numFmtId="227" fontId="141" fillId="72" borderId="0" applyNumberFormat="0" applyBorder="0" applyAlignment="0" applyProtection="0">
      <alignment vertical="center"/>
    </xf>
    <xf numFmtId="227" fontId="141" fillId="72" borderId="0" applyNumberFormat="0" applyBorder="0" applyAlignment="0" applyProtection="0">
      <alignment vertical="center"/>
    </xf>
    <xf numFmtId="227" fontId="140" fillId="70" borderId="0" applyNumberFormat="0" applyBorder="0" applyAlignment="0" applyProtection="0">
      <alignment vertical="center"/>
    </xf>
    <xf numFmtId="227" fontId="100" fillId="83" borderId="0" applyNumberFormat="0" applyBorder="0" applyAlignment="0" applyProtection="0">
      <alignment vertical="center"/>
    </xf>
    <xf numFmtId="227" fontId="100" fillId="73" borderId="0" applyNumberFormat="0" applyBorder="0" applyAlignment="0" applyProtection="0">
      <alignment vertical="center"/>
    </xf>
    <xf numFmtId="227" fontId="100" fillId="66" borderId="0" applyNumberFormat="0" applyBorder="0" applyAlignment="0" applyProtection="0">
      <alignment vertical="center"/>
    </xf>
    <xf numFmtId="227" fontId="100" fillId="80" borderId="0" applyNumberFormat="0" applyBorder="0" applyAlignment="0" applyProtection="0">
      <alignment vertical="center"/>
    </xf>
    <xf numFmtId="227" fontId="100" fillId="66" borderId="0" applyNumberFormat="0" applyBorder="0" applyAlignment="0" applyProtection="0">
      <alignment vertical="center"/>
    </xf>
    <xf numFmtId="227" fontId="140" fillId="70" borderId="0" applyNumberFormat="0" applyBorder="0" applyAlignment="0" applyProtection="0">
      <alignment vertical="center"/>
    </xf>
    <xf numFmtId="227" fontId="100" fillId="76" borderId="0" applyNumberFormat="0" applyBorder="0" applyAlignment="0" applyProtection="0">
      <alignment vertical="center"/>
    </xf>
    <xf numFmtId="227" fontId="149" fillId="74" borderId="0" applyNumberFormat="0" applyBorder="0" applyAlignment="0" applyProtection="0">
      <alignment vertical="center"/>
    </xf>
    <xf numFmtId="227" fontId="100" fillId="66"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00" fillId="76" borderId="0" applyNumberFormat="0" applyBorder="0" applyAlignment="0" applyProtection="0">
      <alignment vertical="center"/>
    </xf>
    <xf numFmtId="227" fontId="100" fillId="66" borderId="0" applyNumberFormat="0" applyBorder="0" applyAlignment="0" applyProtection="0">
      <alignment vertical="center"/>
    </xf>
    <xf numFmtId="227" fontId="167" fillId="79" borderId="47" applyNumberFormat="0" applyAlignment="0" applyProtection="0">
      <alignment vertical="center"/>
    </xf>
    <xf numFmtId="227" fontId="133" fillId="69" borderId="0" applyNumberFormat="0" applyBorder="0" applyAlignment="0" applyProtection="0">
      <alignment vertical="center"/>
    </xf>
    <xf numFmtId="227" fontId="100" fillId="86" borderId="0" applyNumberFormat="0" applyBorder="0" applyAlignment="0" applyProtection="0">
      <alignment vertical="center"/>
    </xf>
    <xf numFmtId="227" fontId="100" fillId="86" borderId="0" applyNumberFormat="0" applyBorder="0" applyAlignment="0" applyProtection="0">
      <alignment vertical="center"/>
    </xf>
    <xf numFmtId="227" fontId="100" fillId="71" borderId="0" applyNumberFormat="0" applyBorder="0" applyAlignment="0" applyProtection="0">
      <alignment vertical="center"/>
    </xf>
    <xf numFmtId="227" fontId="100" fillId="71" borderId="0" applyNumberFormat="0" applyBorder="0" applyAlignment="0" applyProtection="0">
      <alignment vertical="center"/>
    </xf>
    <xf numFmtId="227" fontId="100" fillId="71" borderId="0" applyNumberFormat="0" applyBorder="0" applyAlignment="0" applyProtection="0">
      <alignment vertical="center"/>
    </xf>
    <xf numFmtId="227" fontId="100" fillId="71" borderId="0" applyNumberFormat="0" applyBorder="0" applyAlignment="0" applyProtection="0">
      <alignment vertical="center"/>
    </xf>
    <xf numFmtId="227" fontId="100" fillId="86" borderId="0" applyNumberFormat="0" applyBorder="0" applyAlignment="0" applyProtection="0">
      <alignment vertical="center"/>
    </xf>
    <xf numFmtId="227" fontId="133" fillId="69" borderId="0" applyNumberFormat="0" applyBorder="0" applyAlignment="0" applyProtection="0">
      <alignment vertical="center"/>
    </xf>
    <xf numFmtId="227" fontId="100" fillId="73" borderId="0" applyNumberFormat="0" applyBorder="0" applyAlignment="0" applyProtection="0">
      <alignment vertical="center"/>
    </xf>
    <xf numFmtId="227" fontId="149" fillId="68" borderId="0" applyNumberFormat="0" applyBorder="0" applyAlignment="0" applyProtection="0">
      <alignment vertical="center"/>
    </xf>
    <xf numFmtId="227" fontId="100" fillId="70" borderId="0" applyNumberFormat="0" applyBorder="0" applyAlignment="0" applyProtection="0">
      <alignment vertical="center"/>
    </xf>
    <xf numFmtId="227" fontId="100" fillId="70" borderId="0" applyNumberFormat="0" applyBorder="0" applyAlignment="0" applyProtection="0">
      <alignment vertical="center"/>
    </xf>
    <xf numFmtId="227" fontId="100" fillId="83" borderId="0" applyNumberFormat="0" applyBorder="0" applyAlignment="0" applyProtection="0">
      <alignment vertical="center"/>
    </xf>
    <xf numFmtId="227" fontId="128" fillId="83" borderId="0" applyNumberFormat="0" applyBorder="0" applyAlignment="0" applyProtection="0"/>
    <xf numFmtId="227" fontId="100" fillId="83" borderId="0" applyNumberFormat="0" applyBorder="0" applyAlignment="0" applyProtection="0">
      <alignment vertical="center"/>
    </xf>
    <xf numFmtId="227" fontId="97" fillId="61" borderId="0" applyNumberFormat="0" applyBorder="0" applyAlignment="0" applyProtection="0">
      <alignment vertical="center"/>
    </xf>
    <xf numFmtId="10" fontId="217" fillId="0" borderId="0" applyFont="0" applyFill="0" applyBorder="0" applyAlignment="0" applyProtection="0"/>
    <xf numFmtId="10" fontId="217" fillId="0" borderId="0" applyFont="0" applyFill="0" applyBorder="0" applyAlignment="0" applyProtection="0"/>
    <xf numFmtId="227" fontId="100" fillId="71" borderId="0" applyNumberFormat="0" applyBorder="0" applyAlignment="0" applyProtection="0">
      <alignment vertical="center"/>
    </xf>
    <xf numFmtId="227" fontId="140" fillId="70" borderId="0" applyNumberFormat="0" applyBorder="0" applyAlignment="0" applyProtection="0">
      <alignment vertical="center"/>
    </xf>
    <xf numFmtId="227" fontId="100" fillId="66" borderId="0" applyNumberFormat="0" applyBorder="0" applyAlignment="0" applyProtection="0">
      <alignment vertical="center"/>
    </xf>
    <xf numFmtId="227" fontId="100" fillId="71" borderId="0" applyNumberFormat="0" applyBorder="0" applyAlignment="0" applyProtection="0">
      <alignment vertical="center"/>
    </xf>
    <xf numFmtId="227" fontId="97" fillId="0" borderId="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97" fillId="140" borderId="0" applyNumberFormat="0" applyBorder="0" applyAlignment="0" applyProtection="0">
      <alignment vertical="center"/>
    </xf>
    <xf numFmtId="227" fontId="133" fillId="69" borderId="0" applyNumberFormat="0" applyBorder="0" applyAlignment="0" applyProtection="0">
      <alignment vertical="center"/>
    </xf>
    <xf numFmtId="227" fontId="154" fillId="66" borderId="41" applyNumberFormat="0" applyAlignment="0" applyProtection="0">
      <alignment vertical="center"/>
    </xf>
    <xf numFmtId="227" fontId="100" fillId="71" borderId="0" applyNumberFormat="0" applyBorder="0" applyAlignment="0" applyProtection="0">
      <alignment vertical="center"/>
    </xf>
    <xf numFmtId="227" fontId="151" fillId="0" borderId="45" applyNumberFormat="0" applyFill="0" applyAlignment="0" applyProtection="0">
      <alignment vertical="center"/>
    </xf>
    <xf numFmtId="227" fontId="97" fillId="136" borderId="0" applyNumberFormat="0" applyBorder="0" applyAlignment="0" applyProtection="0">
      <alignment vertical="center"/>
    </xf>
    <xf numFmtId="227" fontId="133" fillId="69" borderId="0" applyNumberFormat="0" applyBorder="0" applyAlignment="0" applyProtection="0">
      <alignment vertical="center"/>
    </xf>
    <xf numFmtId="227" fontId="100" fillId="76" borderId="0" applyNumberFormat="0" applyBorder="0" applyAlignment="0" applyProtection="0">
      <alignment vertical="center"/>
    </xf>
    <xf numFmtId="227" fontId="141" fillId="80" borderId="0" applyNumberFormat="0" applyBorder="0" applyAlignment="0" applyProtection="0">
      <alignment vertical="center"/>
    </xf>
    <xf numFmtId="227" fontId="97" fillId="141" borderId="0" applyNumberFormat="0" applyBorder="0" applyAlignment="0" applyProtection="0">
      <alignment vertical="center"/>
    </xf>
    <xf numFmtId="227" fontId="98" fillId="139" borderId="0" applyNumberFormat="0" applyBorder="0" applyAlignment="0" applyProtection="0">
      <alignment vertical="center"/>
    </xf>
    <xf numFmtId="227" fontId="141" fillId="72" borderId="0" applyNumberFormat="0" applyBorder="0" applyAlignment="0" applyProtection="0">
      <alignment vertical="center"/>
    </xf>
    <xf numFmtId="227" fontId="218" fillId="0" borderId="32" applyNumberFormat="0" applyFill="0" applyProtection="0">
      <alignment horizontal="center"/>
    </xf>
    <xf numFmtId="227" fontId="98" fillId="41" borderId="0" applyNumberFormat="0" applyBorder="0" applyAlignment="0" applyProtection="0">
      <alignment vertical="center"/>
    </xf>
    <xf numFmtId="227" fontId="100" fillId="66" borderId="0" applyNumberFormat="0" applyBorder="0" applyAlignment="0" applyProtection="0">
      <alignment vertical="center"/>
    </xf>
    <xf numFmtId="227" fontId="140" fillId="70" borderId="0" applyNumberFormat="0" applyBorder="0" applyAlignment="0" applyProtection="0">
      <alignment vertical="center"/>
    </xf>
    <xf numFmtId="227" fontId="100" fillId="80" borderId="0" applyNumberFormat="0" applyBorder="0" applyAlignment="0" applyProtection="0">
      <alignment vertical="center"/>
    </xf>
    <xf numFmtId="227" fontId="100" fillId="73" borderId="0" applyNumberFormat="0" applyBorder="0" applyAlignment="0" applyProtection="0">
      <alignment vertical="center"/>
    </xf>
    <xf numFmtId="227" fontId="100" fillId="76" borderId="0" applyNumberFormat="0" applyBorder="0" applyAlignment="0" applyProtection="0">
      <alignment vertical="center"/>
    </xf>
    <xf numFmtId="227" fontId="98" fillId="145"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00" fillId="73" borderId="0" applyNumberFormat="0" applyBorder="0" applyAlignment="0" applyProtection="0">
      <alignment vertical="center"/>
    </xf>
    <xf numFmtId="227" fontId="100" fillId="66" borderId="0" applyNumberFormat="0" applyBorder="0" applyAlignment="0" applyProtection="0">
      <alignment vertical="center"/>
    </xf>
    <xf numFmtId="227" fontId="149" fillId="74" borderId="0" applyNumberFormat="0" applyBorder="0" applyAlignment="0" applyProtection="0">
      <alignment vertical="center"/>
    </xf>
    <xf numFmtId="227" fontId="140" fillId="70" borderId="0" applyNumberFormat="0" applyBorder="0" applyAlignment="0" applyProtection="0">
      <alignment vertical="center"/>
    </xf>
    <xf numFmtId="227" fontId="133" fillId="69" borderId="0" applyNumberFormat="0" applyBorder="0" applyAlignment="0" applyProtection="0">
      <alignment vertical="center"/>
    </xf>
    <xf numFmtId="227" fontId="100" fillId="71" borderId="0" applyNumberFormat="0" applyBorder="0" applyAlignment="0" applyProtection="0">
      <alignment vertical="center"/>
    </xf>
    <xf numFmtId="227" fontId="137" fillId="73" borderId="46" applyNumberFormat="0" applyAlignment="0" applyProtection="0">
      <alignment vertical="center"/>
    </xf>
    <xf numFmtId="227" fontId="100" fillId="88" borderId="0" applyNumberFormat="0" applyBorder="0" applyAlignment="0" applyProtection="0">
      <alignment vertical="center"/>
    </xf>
    <xf numFmtId="227" fontId="100" fillId="75" borderId="0" applyNumberFormat="0" applyBorder="0" applyAlignment="0" applyProtection="0">
      <alignment vertical="center"/>
    </xf>
    <xf numFmtId="227" fontId="99" fillId="0" borderId="0" applyNumberFormat="0" applyFill="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00" fillId="73" borderId="0" applyNumberFormat="0" applyBorder="0" applyAlignment="0" applyProtection="0">
      <alignment vertical="center"/>
    </xf>
    <xf numFmtId="227" fontId="98" fillId="145" borderId="0" applyNumberFormat="0" applyBorder="0" applyAlignment="0" applyProtection="0">
      <alignment vertical="center"/>
    </xf>
    <xf numFmtId="227" fontId="98" fillId="147" borderId="0" applyNumberFormat="0" applyBorder="0" applyAlignment="0" applyProtection="0">
      <alignment vertical="center"/>
    </xf>
    <xf numFmtId="227" fontId="100" fillId="84" borderId="0" applyNumberFormat="0" applyBorder="0" applyAlignment="0" applyProtection="0">
      <alignment vertical="center"/>
    </xf>
    <xf numFmtId="227" fontId="141" fillId="72" borderId="0" applyNumberFormat="0" applyBorder="0" applyAlignment="0" applyProtection="0">
      <alignment vertical="center"/>
    </xf>
    <xf numFmtId="227" fontId="100" fillId="75" borderId="0" applyNumberFormat="0" applyBorder="0" applyAlignment="0" applyProtection="0">
      <alignment vertical="center"/>
    </xf>
    <xf numFmtId="227" fontId="100" fillId="75" borderId="0" applyNumberFormat="0" applyBorder="0" applyAlignment="0" applyProtection="0">
      <alignment vertical="center"/>
    </xf>
    <xf numFmtId="227" fontId="100" fillId="71"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97" fillId="61" borderId="0" applyNumberFormat="0" applyBorder="0" applyAlignment="0" applyProtection="0">
      <alignment vertical="center"/>
    </xf>
    <xf numFmtId="227" fontId="97" fillId="61" borderId="0" applyNumberFormat="0" applyBorder="0" applyAlignment="0" applyProtection="0">
      <alignment vertical="center"/>
    </xf>
    <xf numFmtId="227" fontId="151" fillId="0" borderId="0" applyNumberFormat="0" applyFill="0" applyBorder="0" applyAlignment="0" applyProtection="0">
      <alignment vertical="center"/>
    </xf>
    <xf numFmtId="227" fontId="140" fillId="70" borderId="0" applyNumberFormat="0" applyBorder="0" applyAlignment="0" applyProtection="0">
      <alignment vertical="center"/>
    </xf>
    <xf numFmtId="227" fontId="141" fillId="72" borderId="0" applyNumberFormat="0" applyBorder="0" applyAlignment="0" applyProtection="0">
      <alignment vertical="center"/>
    </xf>
    <xf numFmtId="227" fontId="100" fillId="71" borderId="0" applyNumberFormat="0" applyBorder="0" applyAlignment="0" applyProtection="0">
      <alignment vertical="center"/>
    </xf>
    <xf numFmtId="227" fontId="100" fillId="75" borderId="0" applyNumberFormat="0" applyBorder="0" applyAlignment="0" applyProtection="0">
      <alignment vertical="center"/>
    </xf>
    <xf numFmtId="227" fontId="140" fillId="70" borderId="0" applyNumberFormat="0" applyBorder="0" applyAlignment="0" applyProtection="0">
      <alignment vertical="center"/>
    </xf>
    <xf numFmtId="227" fontId="141" fillId="72" borderId="0" applyNumberFormat="0" applyBorder="0" applyAlignment="0" applyProtection="0">
      <alignment vertical="center"/>
    </xf>
    <xf numFmtId="227" fontId="134" fillId="80" borderId="0" applyNumberFormat="0" applyBorder="0" applyAlignment="0" applyProtection="0">
      <alignment vertical="center"/>
    </xf>
    <xf numFmtId="227" fontId="140" fillId="70" borderId="0" applyNumberFormat="0" applyBorder="0" applyAlignment="0" applyProtection="0">
      <alignment vertical="center"/>
    </xf>
    <xf numFmtId="227" fontId="98" fillId="139" borderId="0" applyNumberFormat="0" applyBorder="0" applyAlignment="0" applyProtection="0">
      <alignment vertical="center"/>
    </xf>
    <xf numFmtId="227" fontId="100" fillId="71" borderId="0" applyNumberFormat="0" applyBorder="0" applyAlignment="0" applyProtection="0">
      <alignment vertical="center"/>
    </xf>
    <xf numFmtId="227" fontId="141" fillId="72" borderId="0" applyNumberFormat="0" applyBorder="0" applyAlignment="0" applyProtection="0">
      <alignment vertical="center"/>
    </xf>
    <xf numFmtId="227" fontId="140" fillId="70" borderId="0" applyNumberFormat="0" applyBorder="0" applyAlignment="0" applyProtection="0">
      <alignment vertical="center"/>
    </xf>
    <xf numFmtId="227" fontId="100" fillId="76" borderId="0" applyNumberFormat="0" applyBorder="0" applyAlignment="0" applyProtection="0">
      <alignment vertical="center"/>
    </xf>
    <xf numFmtId="227" fontId="100" fillId="76" borderId="0" applyNumberFormat="0" applyBorder="0" applyAlignment="0" applyProtection="0">
      <alignment vertical="center"/>
    </xf>
    <xf numFmtId="227" fontId="140" fillId="70" borderId="0" applyNumberFormat="0" applyBorder="0" applyAlignment="0" applyProtection="0">
      <alignment vertical="center"/>
    </xf>
    <xf numFmtId="227" fontId="100" fillId="86" borderId="0" applyNumberFormat="0" applyBorder="0" applyAlignment="0" applyProtection="0">
      <alignment vertical="center"/>
    </xf>
    <xf numFmtId="227" fontId="141" fillId="71" borderId="0" applyNumberFormat="0" applyBorder="0" applyAlignment="0" applyProtection="0">
      <alignment vertical="center"/>
    </xf>
    <xf numFmtId="227" fontId="133" fillId="69" borderId="0" applyNumberFormat="0" applyBorder="0" applyAlignment="0" applyProtection="0">
      <alignment vertical="center"/>
    </xf>
    <xf numFmtId="227" fontId="141" fillId="72" borderId="0" applyNumberFormat="0" applyBorder="0" applyAlignment="0" applyProtection="0">
      <alignment vertical="center"/>
    </xf>
    <xf numFmtId="227" fontId="140" fillId="70" borderId="0" applyNumberFormat="0" applyBorder="0" applyAlignment="0" applyProtection="0">
      <alignment vertical="center"/>
    </xf>
    <xf numFmtId="227" fontId="149" fillId="78" borderId="0" applyNumberFormat="0" applyBorder="0" applyAlignment="0" applyProtection="0">
      <alignment vertical="center"/>
    </xf>
    <xf numFmtId="227" fontId="141" fillId="73" borderId="0" applyNumberFormat="0" applyBorder="0" applyAlignment="0" applyProtection="0">
      <alignment vertical="center"/>
    </xf>
    <xf numFmtId="227" fontId="133" fillId="69" borderId="0" applyNumberFormat="0" applyBorder="0" applyAlignment="0" applyProtection="0">
      <alignment vertical="center"/>
    </xf>
    <xf numFmtId="227" fontId="98" fillId="145" borderId="0" applyNumberFormat="0" applyBorder="0" applyAlignment="0" applyProtection="0">
      <alignment vertical="center"/>
    </xf>
    <xf numFmtId="227" fontId="97" fillId="143" borderId="0" applyNumberFormat="0" applyBorder="0" applyAlignment="0" applyProtection="0">
      <alignment vertical="center"/>
    </xf>
    <xf numFmtId="227" fontId="140" fillId="70" borderId="0" applyNumberFormat="0" applyBorder="0" applyAlignment="0" applyProtection="0">
      <alignment vertical="center"/>
    </xf>
    <xf numFmtId="227" fontId="100" fillId="73" borderId="0" applyNumberFormat="0" applyBorder="0" applyAlignment="0" applyProtection="0">
      <alignment vertical="center"/>
    </xf>
    <xf numFmtId="227" fontId="100" fillId="71" borderId="0" applyNumberFormat="0" applyBorder="0" applyAlignment="0" applyProtection="0">
      <alignment vertical="center"/>
    </xf>
    <xf numFmtId="227" fontId="133" fillId="69" borderId="0" applyNumberFormat="0" applyBorder="0" applyAlignment="0" applyProtection="0">
      <alignment vertical="center"/>
    </xf>
    <xf numFmtId="227" fontId="100" fillId="80" borderId="0" applyNumberFormat="0" applyBorder="0" applyAlignment="0" applyProtection="0">
      <alignment vertical="center"/>
    </xf>
    <xf numFmtId="227" fontId="100" fillId="81" borderId="0" applyNumberFormat="0" applyBorder="0" applyAlignment="0" applyProtection="0">
      <alignment vertical="center"/>
    </xf>
    <xf numFmtId="227" fontId="100" fillId="88" borderId="0" applyNumberFormat="0" applyBorder="0" applyAlignment="0" applyProtection="0">
      <alignment vertical="center"/>
    </xf>
    <xf numFmtId="227" fontId="98" fillId="144" borderId="0" applyNumberFormat="0" applyBorder="0" applyAlignment="0" applyProtection="0">
      <alignment vertical="center"/>
    </xf>
    <xf numFmtId="227" fontId="133" fillId="69" borderId="0" applyNumberFormat="0" applyBorder="0" applyAlignment="0" applyProtection="0">
      <alignment vertical="center"/>
    </xf>
    <xf numFmtId="227" fontId="141" fillId="85" borderId="0" applyNumberFormat="0" applyBorder="0" applyAlignment="0" applyProtection="0">
      <alignment vertical="center"/>
    </xf>
    <xf numFmtId="227" fontId="140" fillId="70" borderId="0" applyNumberFormat="0" applyBorder="0" applyAlignment="0" applyProtection="0">
      <alignment vertical="center"/>
    </xf>
    <xf numFmtId="227" fontId="149" fillId="72" borderId="0" applyNumberFormat="0" applyBorder="0" applyAlignment="0" applyProtection="0">
      <alignment vertical="center"/>
    </xf>
    <xf numFmtId="227" fontId="97" fillId="141" borderId="0" applyNumberFormat="0" applyBorder="0" applyAlignment="0" applyProtection="0">
      <alignment vertical="center"/>
    </xf>
    <xf numFmtId="227" fontId="100" fillId="76" borderId="0" applyNumberFormat="0" applyBorder="0" applyAlignment="0" applyProtection="0">
      <alignment vertical="center"/>
    </xf>
    <xf numFmtId="227" fontId="133" fillId="69" borderId="0" applyNumberFormat="0" applyBorder="0" applyAlignment="0" applyProtection="0">
      <alignment vertical="center"/>
    </xf>
    <xf numFmtId="227" fontId="140" fillId="70" borderId="0" applyNumberFormat="0" applyBorder="0" applyAlignment="0" applyProtection="0">
      <alignment vertical="center"/>
    </xf>
    <xf numFmtId="227" fontId="100" fillId="76" borderId="0" applyNumberFormat="0" applyBorder="0" applyAlignment="0" applyProtection="0">
      <alignment vertical="center"/>
    </xf>
    <xf numFmtId="227" fontId="141" fillId="90" borderId="0" applyNumberFormat="0" applyBorder="0" applyAlignment="0" applyProtection="0">
      <alignment vertical="center"/>
    </xf>
    <xf numFmtId="227" fontId="100" fillId="84" borderId="0" applyNumberFormat="0" applyBorder="0" applyAlignment="0" applyProtection="0">
      <alignment vertical="center"/>
    </xf>
    <xf numFmtId="227" fontId="151" fillId="0" borderId="0" applyNumberFormat="0" applyFill="0" applyBorder="0" applyAlignment="0" applyProtection="0">
      <alignment vertical="center"/>
    </xf>
    <xf numFmtId="227" fontId="100" fillId="73" borderId="0" applyNumberFormat="0" applyBorder="0" applyAlignment="0" applyProtection="0">
      <alignment vertical="center"/>
    </xf>
    <xf numFmtId="227" fontId="100" fillId="80" borderId="0" applyNumberFormat="0" applyBorder="0" applyAlignment="0" applyProtection="0">
      <alignment vertical="center"/>
    </xf>
    <xf numFmtId="227" fontId="141" fillId="71" borderId="0" applyNumberFormat="0" applyBorder="0" applyAlignment="0" applyProtection="0">
      <alignment vertical="center"/>
    </xf>
    <xf numFmtId="227" fontId="140" fillId="70" borderId="0" applyNumberFormat="0" applyBorder="0" applyAlignment="0" applyProtection="0">
      <alignment vertical="center"/>
    </xf>
    <xf numFmtId="227" fontId="133" fillId="69" borderId="0" applyNumberFormat="0" applyBorder="0" applyAlignment="0" applyProtection="0">
      <alignment vertical="center"/>
    </xf>
    <xf numFmtId="227" fontId="154" fillId="66" borderId="41" applyNumberFormat="0" applyAlignment="0" applyProtection="0">
      <alignment vertical="center"/>
    </xf>
    <xf numFmtId="227" fontId="100" fillId="75" borderId="0" applyNumberFormat="0" applyBorder="0" applyAlignment="0" applyProtection="0">
      <alignment vertical="center"/>
    </xf>
    <xf numFmtId="227" fontId="133" fillId="69" borderId="0" applyNumberFormat="0" applyBorder="0" applyAlignment="0" applyProtection="0">
      <alignment vertical="center"/>
    </xf>
    <xf numFmtId="227" fontId="98" fillId="139" borderId="0" applyNumberFormat="0" applyBorder="0" applyAlignment="0" applyProtection="0">
      <alignment vertical="center"/>
    </xf>
    <xf numFmtId="227" fontId="141" fillId="72" borderId="0" applyNumberFormat="0" applyBorder="0" applyAlignment="0" applyProtection="0">
      <alignment vertical="center"/>
    </xf>
    <xf numFmtId="227" fontId="100" fillId="66" borderId="0" applyNumberFormat="0" applyBorder="0" applyAlignment="0" applyProtection="0">
      <alignment vertical="center"/>
    </xf>
    <xf numFmtId="227" fontId="149" fillId="89" borderId="0" applyNumberFormat="0" applyBorder="0" applyAlignment="0" applyProtection="0">
      <alignment vertical="center"/>
    </xf>
    <xf numFmtId="227" fontId="133" fillId="69" borderId="0" applyNumberFormat="0" applyBorder="0" applyAlignment="0" applyProtection="0">
      <alignment vertical="center"/>
    </xf>
    <xf numFmtId="227" fontId="100" fillId="71" borderId="0" applyNumberFormat="0" applyBorder="0" applyAlignment="0" applyProtection="0">
      <alignment vertical="center"/>
    </xf>
    <xf numFmtId="227" fontId="149" fillId="78" borderId="0" applyNumberFormat="0" applyBorder="0" applyAlignment="0" applyProtection="0">
      <alignment vertical="center"/>
    </xf>
    <xf numFmtId="227" fontId="149" fillId="89" borderId="0" applyNumberFormat="0" applyBorder="0" applyAlignment="0" applyProtection="0">
      <alignment vertical="center"/>
    </xf>
    <xf numFmtId="227" fontId="140" fillId="70" borderId="0" applyNumberFormat="0" applyBorder="0" applyAlignment="0" applyProtection="0">
      <alignment vertical="center"/>
    </xf>
    <xf numFmtId="227" fontId="141" fillId="72" borderId="0" applyNumberFormat="0" applyBorder="0" applyAlignment="0" applyProtection="0">
      <alignment vertical="center"/>
    </xf>
    <xf numFmtId="227" fontId="216" fillId="0" borderId="0" applyFont="0" applyFill="0" applyBorder="0" applyAlignment="0" applyProtection="0"/>
    <xf numFmtId="227" fontId="149" fillId="85" borderId="0" applyNumberFormat="0" applyBorder="0" applyAlignment="0" applyProtection="0">
      <alignment vertical="center"/>
    </xf>
    <xf numFmtId="227" fontId="100" fillId="81" borderId="0" applyNumberFormat="0" applyBorder="0" applyAlignment="0" applyProtection="0">
      <alignment vertical="center"/>
    </xf>
    <xf numFmtId="227" fontId="100" fillId="75" borderId="0" applyNumberFormat="0" applyBorder="0" applyAlignment="0" applyProtection="0">
      <alignment vertical="center"/>
    </xf>
    <xf numFmtId="227" fontId="141" fillId="72"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16" fillId="0" borderId="0"/>
    <xf numFmtId="227" fontId="100" fillId="81" borderId="0" applyNumberFormat="0" applyBorder="0" applyAlignment="0" applyProtection="0">
      <alignment vertical="center"/>
    </xf>
    <xf numFmtId="227" fontId="100" fillId="71" borderId="0" applyNumberFormat="0" applyBorder="0" applyAlignment="0" applyProtection="0">
      <alignment vertical="center"/>
    </xf>
    <xf numFmtId="227" fontId="98" fillId="138" borderId="0" applyNumberFormat="0" applyBorder="0" applyAlignment="0" applyProtection="0">
      <alignment vertical="center"/>
    </xf>
    <xf numFmtId="227" fontId="100" fillId="70" borderId="0" applyNumberFormat="0" applyBorder="0" applyAlignment="0" applyProtection="0">
      <alignment vertical="center"/>
    </xf>
    <xf numFmtId="227" fontId="133" fillId="69" borderId="0" applyNumberFormat="0" applyBorder="0" applyAlignment="0" applyProtection="0">
      <alignment vertical="center"/>
    </xf>
    <xf numFmtId="227" fontId="141" fillId="85" borderId="0" applyNumberFormat="0" applyBorder="0" applyAlignment="0" applyProtection="0">
      <alignment vertical="center"/>
    </xf>
    <xf numFmtId="227" fontId="140" fillId="70" borderId="0" applyNumberFormat="0" applyBorder="0" applyAlignment="0" applyProtection="0">
      <alignment vertical="center"/>
    </xf>
    <xf numFmtId="227" fontId="149" fillId="74"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00" fillId="66" borderId="0" applyNumberFormat="0" applyBorder="0" applyAlignment="0" applyProtection="0">
      <alignment vertical="center"/>
    </xf>
    <xf numFmtId="227" fontId="100" fillId="83" borderId="0" applyNumberFormat="0" applyBorder="0" applyAlignment="0" applyProtection="0">
      <alignment vertical="center"/>
    </xf>
    <xf numFmtId="227" fontId="133" fillId="69" borderId="0" applyNumberFormat="0" applyBorder="0" applyAlignment="0" applyProtection="0">
      <alignment vertical="center"/>
    </xf>
    <xf numFmtId="227" fontId="140" fillId="70" borderId="0" applyNumberFormat="0" applyBorder="0" applyAlignment="0" applyProtection="0">
      <alignment vertical="center"/>
    </xf>
    <xf numFmtId="227" fontId="100" fillId="71" borderId="0" applyNumberFormat="0" applyBorder="0" applyAlignment="0" applyProtection="0">
      <alignment vertical="center"/>
    </xf>
    <xf numFmtId="227" fontId="100" fillId="73" borderId="0" applyNumberFormat="0" applyBorder="0" applyAlignment="0" applyProtection="0">
      <alignment vertical="center"/>
    </xf>
    <xf numFmtId="227" fontId="102" fillId="54"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33" fillId="69" borderId="0" applyNumberFormat="0" applyBorder="0" applyAlignment="0" applyProtection="0">
      <alignment vertical="center"/>
    </xf>
    <xf numFmtId="227" fontId="140" fillId="70"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00" fillId="66" borderId="0" applyNumberFormat="0" applyBorder="0" applyAlignment="0" applyProtection="0">
      <alignment vertical="center"/>
    </xf>
    <xf numFmtId="227" fontId="141" fillId="76" borderId="0" applyNumberFormat="0" applyBorder="0" applyAlignment="0" applyProtection="0">
      <alignment vertical="center"/>
    </xf>
    <xf numFmtId="227" fontId="141" fillId="8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97" fillId="140" borderId="0" applyNumberFormat="0" applyBorder="0" applyAlignment="0" applyProtection="0">
      <alignment vertical="center"/>
    </xf>
    <xf numFmtId="227" fontId="228"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33" fillId="69" borderId="0" applyNumberFormat="0" applyBorder="0" applyAlignment="0" applyProtection="0">
      <alignment vertical="center"/>
    </xf>
    <xf numFmtId="227" fontId="140" fillId="70" borderId="0" applyNumberFormat="0" applyBorder="0" applyAlignment="0" applyProtection="0">
      <alignment vertical="center"/>
    </xf>
    <xf numFmtId="227" fontId="97" fillId="60" borderId="0" applyNumberFormat="0" applyBorder="0" applyAlignment="0" applyProtection="0">
      <alignment vertical="center"/>
    </xf>
    <xf numFmtId="227" fontId="141" fillId="76"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33" fillId="69"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00" fillId="86"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1" fillId="76"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00" fillId="75" borderId="0" applyNumberFormat="0" applyBorder="0" applyAlignment="0" applyProtection="0">
      <alignment vertical="center"/>
    </xf>
    <xf numFmtId="227" fontId="140" fillId="70" borderId="0" applyNumberFormat="0" applyBorder="0" applyAlignment="0" applyProtection="0">
      <alignment vertical="center"/>
    </xf>
    <xf numFmtId="227" fontId="100" fillId="71" borderId="0" applyNumberFormat="0" applyBorder="0" applyAlignment="0" applyProtection="0">
      <alignment vertical="center"/>
    </xf>
    <xf numFmtId="227" fontId="97" fillId="60" borderId="0" applyNumberFormat="0" applyBorder="0" applyAlignment="0" applyProtection="0">
      <alignment vertical="center"/>
    </xf>
    <xf numFmtId="227" fontId="100" fillId="73" borderId="0" applyNumberFormat="0" applyBorder="0" applyAlignment="0" applyProtection="0">
      <alignment vertical="center"/>
    </xf>
    <xf numFmtId="227" fontId="100" fillId="73"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1" fillId="87" borderId="0" applyNumberFormat="0" applyBorder="0" applyAlignment="0" applyProtection="0">
      <alignment vertical="center"/>
    </xf>
    <xf numFmtId="227" fontId="140" fillId="70" borderId="0" applyNumberFormat="0" applyBorder="0" applyAlignment="0" applyProtection="0">
      <alignment vertical="center"/>
    </xf>
    <xf numFmtId="227" fontId="133" fillId="69"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00" fillId="71"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00" fillId="75"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00" fillId="66"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00" fillId="66" borderId="0" applyNumberFormat="0" applyBorder="0" applyAlignment="0" applyProtection="0">
      <alignment vertical="center"/>
    </xf>
    <xf numFmtId="227" fontId="133" fillId="69" borderId="0" applyNumberFormat="0" applyBorder="0" applyAlignment="0" applyProtection="0">
      <alignment vertical="center"/>
    </xf>
    <xf numFmtId="227" fontId="140" fillId="70" borderId="0" applyNumberFormat="0" applyBorder="0" applyAlignment="0" applyProtection="0">
      <alignment vertical="center"/>
    </xf>
    <xf numFmtId="227" fontId="100" fillId="66"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00" fillId="66" borderId="0" applyNumberFormat="0" applyBorder="0" applyAlignment="0" applyProtection="0">
      <alignment vertical="center"/>
    </xf>
    <xf numFmtId="227" fontId="100" fillId="69" borderId="0" applyNumberFormat="0" applyBorder="0" applyAlignment="0" applyProtection="0">
      <alignment vertical="center"/>
    </xf>
    <xf numFmtId="227" fontId="140" fillId="70" borderId="0" applyNumberFormat="0" applyBorder="0" applyAlignment="0" applyProtection="0">
      <alignment vertical="center"/>
    </xf>
    <xf numFmtId="227" fontId="100" fillId="80" borderId="0" applyNumberFormat="0" applyBorder="0" applyAlignment="0" applyProtection="0">
      <alignment vertical="center"/>
    </xf>
    <xf numFmtId="227" fontId="140" fillId="70" borderId="0" applyNumberFormat="0" applyBorder="0" applyAlignment="0" applyProtection="0">
      <alignment vertical="center"/>
    </xf>
    <xf numFmtId="227" fontId="100" fillId="84" borderId="0" applyNumberFormat="0" applyBorder="0" applyAlignment="0" applyProtection="0">
      <alignment vertical="center"/>
    </xf>
    <xf numFmtId="227" fontId="100" fillId="74"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97" fillId="4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33" fillId="69"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33" fillId="69"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33" fillId="69" borderId="0" applyNumberFormat="0" applyBorder="0" applyAlignment="0" applyProtection="0">
      <alignment vertical="center"/>
    </xf>
    <xf numFmtId="227" fontId="140" fillId="70" borderId="0" applyNumberFormat="0" applyBorder="0" applyAlignment="0" applyProtection="0">
      <alignment vertical="center"/>
    </xf>
    <xf numFmtId="227" fontId="133" fillId="69" borderId="0" applyNumberFormat="0" applyBorder="0" applyAlignment="0" applyProtection="0">
      <alignment vertical="center"/>
    </xf>
    <xf numFmtId="227" fontId="97" fillId="40" borderId="0" applyNumberFormat="0" applyBorder="0" applyAlignment="0" applyProtection="0">
      <alignment vertical="center"/>
    </xf>
    <xf numFmtId="227" fontId="97" fillId="6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00" fillId="83" borderId="0" applyNumberFormat="0" applyBorder="0" applyAlignment="0" applyProtection="0">
      <alignment vertical="center"/>
    </xf>
    <xf numFmtId="227" fontId="100" fillId="66"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00" fillId="75"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1" fillId="72" borderId="0" applyNumberFormat="0" applyBorder="0" applyAlignment="0" applyProtection="0">
      <alignment vertical="center"/>
    </xf>
    <xf numFmtId="227" fontId="140" fillId="70" borderId="0" applyNumberFormat="0" applyBorder="0" applyAlignment="0" applyProtection="0">
      <alignment vertical="center"/>
    </xf>
    <xf numFmtId="227" fontId="133" fillId="69" borderId="0" applyNumberFormat="0" applyBorder="0" applyAlignment="0" applyProtection="0">
      <alignment vertical="center"/>
    </xf>
    <xf numFmtId="227" fontId="140" fillId="70" borderId="0" applyNumberFormat="0" applyBorder="0" applyAlignment="0" applyProtection="0">
      <alignment vertical="center"/>
    </xf>
    <xf numFmtId="227" fontId="100" fillId="71" borderId="0" applyNumberFormat="0" applyBorder="0" applyAlignment="0" applyProtection="0">
      <alignment vertical="center"/>
    </xf>
    <xf numFmtId="227" fontId="140" fillId="70" borderId="0" applyNumberFormat="0" applyBorder="0" applyAlignment="0" applyProtection="0">
      <alignment vertical="center"/>
    </xf>
    <xf numFmtId="227" fontId="100" fillId="73"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00" fillId="71" borderId="0" applyNumberFormat="0" applyBorder="0" applyAlignment="0" applyProtection="0">
      <alignment vertical="center"/>
    </xf>
    <xf numFmtId="227" fontId="100" fillId="84" borderId="0" applyNumberFormat="0" applyBorder="0" applyAlignment="0" applyProtection="0">
      <alignment vertical="center"/>
    </xf>
    <xf numFmtId="227" fontId="140" fillId="70" borderId="0" applyNumberFormat="0" applyBorder="0" applyAlignment="0" applyProtection="0">
      <alignment vertical="center"/>
    </xf>
    <xf numFmtId="227" fontId="100" fillId="71"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98" fillId="138" borderId="0" applyNumberFormat="0" applyBorder="0" applyAlignment="0" applyProtection="0">
      <alignment vertical="center"/>
    </xf>
    <xf numFmtId="227" fontId="140" fillId="70" borderId="0" applyNumberFormat="0" applyBorder="0" applyAlignment="0" applyProtection="0">
      <alignment vertical="center"/>
    </xf>
    <xf numFmtId="227" fontId="133" fillId="69" borderId="0" applyNumberFormat="0" applyBorder="0" applyAlignment="0" applyProtection="0">
      <alignment vertical="center"/>
    </xf>
    <xf numFmtId="227" fontId="100" fillId="84" borderId="0" applyNumberFormat="0" applyBorder="0" applyAlignment="0" applyProtection="0">
      <alignment vertical="center"/>
    </xf>
    <xf numFmtId="227" fontId="100" fillId="84" borderId="0" applyNumberFormat="0" applyBorder="0" applyAlignment="0" applyProtection="0">
      <alignment vertical="center"/>
    </xf>
    <xf numFmtId="227" fontId="100" fillId="84" borderId="0" applyNumberFormat="0" applyBorder="0" applyAlignment="0" applyProtection="0">
      <alignment vertical="center"/>
    </xf>
    <xf numFmtId="227" fontId="100" fillId="84" borderId="0" applyNumberFormat="0" applyBorder="0" applyAlignment="0" applyProtection="0">
      <alignment vertical="center"/>
    </xf>
    <xf numFmtId="227" fontId="133" fillId="69" borderId="0" applyNumberFormat="0" applyBorder="0" applyAlignment="0" applyProtection="0">
      <alignment vertical="center"/>
    </xf>
    <xf numFmtId="227" fontId="100" fillId="84" borderId="0" applyNumberFormat="0" applyBorder="0" applyAlignment="0" applyProtection="0">
      <alignment vertical="center"/>
    </xf>
    <xf numFmtId="227" fontId="133" fillId="69" borderId="0" applyNumberFormat="0" applyBorder="0" applyAlignment="0" applyProtection="0">
      <alignment vertical="center"/>
    </xf>
    <xf numFmtId="227" fontId="141" fillId="8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00" fillId="84" borderId="0" applyNumberFormat="0" applyBorder="0" applyAlignment="0" applyProtection="0">
      <alignment vertical="center"/>
    </xf>
    <xf numFmtId="227" fontId="149" fillId="73" borderId="0" applyNumberFormat="0" applyBorder="0" applyAlignment="0" applyProtection="0">
      <alignment vertical="center"/>
    </xf>
    <xf numFmtId="227" fontId="100" fillId="73" borderId="0" applyNumberFormat="0" applyBorder="0" applyAlignment="0" applyProtection="0">
      <alignment vertical="center"/>
    </xf>
    <xf numFmtId="227" fontId="100" fillId="73" borderId="0" applyNumberFormat="0" applyBorder="0" applyAlignment="0" applyProtection="0">
      <alignment vertical="center"/>
    </xf>
    <xf numFmtId="227" fontId="100" fillId="73" borderId="0" applyNumberFormat="0" applyBorder="0" applyAlignment="0" applyProtection="0">
      <alignment vertical="center"/>
    </xf>
    <xf numFmtId="227" fontId="100" fillId="86" borderId="0" applyNumberFormat="0" applyBorder="0" applyAlignment="0" applyProtection="0">
      <alignment vertical="center"/>
    </xf>
    <xf numFmtId="227" fontId="97" fillId="146" borderId="0" applyNumberFormat="0" applyBorder="0" applyAlignment="0" applyProtection="0">
      <alignment vertical="center"/>
    </xf>
    <xf numFmtId="227" fontId="100" fillId="73" borderId="0" applyNumberFormat="0" applyBorder="0" applyAlignment="0" applyProtection="0">
      <alignment vertical="center"/>
    </xf>
    <xf numFmtId="227" fontId="100" fillId="84" borderId="0" applyNumberFormat="0" applyBorder="0" applyAlignment="0" applyProtection="0">
      <alignment vertical="center"/>
    </xf>
    <xf numFmtId="227" fontId="100" fillId="80" borderId="0" applyNumberFormat="0" applyBorder="0" applyAlignment="0" applyProtection="0">
      <alignment vertical="center"/>
    </xf>
    <xf numFmtId="227" fontId="100" fillId="83" borderId="0" applyNumberFormat="0" applyBorder="0" applyAlignment="0" applyProtection="0">
      <alignment vertical="center"/>
    </xf>
    <xf numFmtId="227" fontId="100" fillId="71" borderId="0" applyNumberFormat="0" applyBorder="0" applyAlignment="0" applyProtection="0">
      <alignment vertical="center"/>
    </xf>
    <xf numFmtId="227" fontId="100" fillId="74" borderId="0" applyNumberFormat="0" applyBorder="0" applyAlignment="0" applyProtection="0">
      <alignment vertical="center"/>
    </xf>
    <xf numFmtId="227" fontId="100" fillId="76" borderId="0" applyNumberFormat="0" applyBorder="0" applyAlignment="0" applyProtection="0">
      <alignment vertical="center"/>
    </xf>
    <xf numFmtId="227" fontId="100" fillId="69" borderId="0" applyNumberFormat="0" applyBorder="0" applyAlignment="0" applyProtection="0">
      <alignment vertical="center"/>
    </xf>
    <xf numFmtId="227" fontId="100" fillId="69" borderId="0" applyNumberFormat="0" applyBorder="0" applyAlignment="0" applyProtection="0">
      <alignment vertical="center"/>
    </xf>
    <xf numFmtId="227" fontId="141" fillId="80" borderId="0" applyNumberFormat="0" applyBorder="0" applyAlignment="0" applyProtection="0">
      <alignment vertical="center"/>
    </xf>
    <xf numFmtId="227" fontId="100" fillId="69" borderId="0" applyNumberFormat="0" applyBorder="0" applyAlignment="0" applyProtection="0">
      <alignment vertical="center"/>
    </xf>
    <xf numFmtId="227" fontId="110" fillId="34" borderId="4" applyNumberFormat="0" applyAlignment="0" applyProtection="0">
      <alignment vertical="center"/>
    </xf>
    <xf numFmtId="227" fontId="128" fillId="81" borderId="0" applyNumberFormat="0" applyBorder="0" applyAlignment="0" applyProtection="0"/>
    <xf numFmtId="227" fontId="100" fillId="83" borderId="0" applyNumberFormat="0" applyBorder="0" applyAlignment="0" applyProtection="0">
      <alignment vertical="center"/>
    </xf>
    <xf numFmtId="227" fontId="133" fillId="69" borderId="0" applyNumberFormat="0" applyBorder="0" applyAlignment="0" applyProtection="0">
      <alignment vertical="center"/>
    </xf>
    <xf numFmtId="227" fontId="100" fillId="75" borderId="0" applyNumberFormat="0" applyBorder="0" applyAlignment="0" applyProtection="0">
      <alignment vertical="center"/>
    </xf>
    <xf numFmtId="227" fontId="100" fillId="75" borderId="0" applyNumberFormat="0" applyBorder="0" applyAlignment="0" applyProtection="0">
      <alignment vertical="center"/>
    </xf>
    <xf numFmtId="227" fontId="149" fillId="72" borderId="0" applyNumberFormat="0" applyBorder="0" applyAlignment="0" applyProtection="0">
      <alignment vertical="center"/>
    </xf>
    <xf numFmtId="227" fontId="141" fillId="73" borderId="0" applyNumberFormat="0" applyBorder="0" applyAlignment="0" applyProtection="0">
      <alignment vertical="center"/>
    </xf>
    <xf numFmtId="227" fontId="133" fillId="69" borderId="0" applyNumberFormat="0" applyBorder="0" applyAlignment="0" applyProtection="0">
      <alignment vertical="center"/>
    </xf>
    <xf numFmtId="227" fontId="97" fillId="47" borderId="0" applyNumberFormat="0" applyBorder="0" applyAlignment="0" applyProtection="0">
      <alignment vertical="center"/>
    </xf>
    <xf numFmtId="227" fontId="100" fillId="81" borderId="0" applyNumberFormat="0" applyBorder="0" applyAlignment="0" applyProtection="0">
      <alignment vertical="center"/>
    </xf>
    <xf numFmtId="227" fontId="140" fillId="70" borderId="0" applyNumberFormat="0" applyBorder="0" applyAlignment="0" applyProtection="0">
      <alignment vertical="center"/>
    </xf>
    <xf numFmtId="227" fontId="100" fillId="71" borderId="0" applyNumberFormat="0" applyBorder="0" applyAlignment="0" applyProtection="0">
      <alignment vertical="center"/>
    </xf>
    <xf numFmtId="227" fontId="100" fillId="66" borderId="0" applyNumberFormat="0" applyBorder="0" applyAlignment="0" applyProtection="0">
      <alignment vertical="center"/>
    </xf>
    <xf numFmtId="227" fontId="149" fillId="77" borderId="0" applyNumberFormat="0" applyBorder="0" applyAlignment="0" applyProtection="0">
      <alignment vertical="center"/>
    </xf>
    <xf numFmtId="227" fontId="140" fillId="70" borderId="0" applyNumberFormat="0" applyBorder="0" applyAlignment="0" applyProtection="0">
      <alignment vertical="center"/>
    </xf>
    <xf numFmtId="227" fontId="133" fillId="69" borderId="0" applyNumberFormat="0" applyBorder="0" applyAlignment="0" applyProtection="0">
      <alignment vertical="center"/>
    </xf>
    <xf numFmtId="227" fontId="141" fillId="72" borderId="0" applyNumberFormat="0" applyBorder="0" applyAlignment="0" applyProtection="0">
      <alignment vertical="center"/>
    </xf>
    <xf numFmtId="227" fontId="100" fillId="66" borderId="0" applyNumberFormat="0" applyBorder="0" applyAlignment="0" applyProtection="0">
      <alignment vertical="center"/>
    </xf>
    <xf numFmtId="227" fontId="133" fillId="69" borderId="0" applyNumberFormat="0" applyBorder="0" applyAlignment="0" applyProtection="0">
      <alignment vertical="center"/>
    </xf>
    <xf numFmtId="227" fontId="100" fillId="71" borderId="0" applyNumberFormat="0" applyBorder="0" applyAlignment="0" applyProtection="0">
      <alignment vertical="center"/>
    </xf>
    <xf numFmtId="227" fontId="98" fillId="139" borderId="0" applyNumberFormat="0" applyBorder="0" applyAlignment="0" applyProtection="0">
      <alignment vertical="center"/>
    </xf>
    <xf numFmtId="227" fontId="100" fillId="71" borderId="0" applyNumberFormat="0" applyBorder="0" applyAlignment="0" applyProtection="0">
      <alignment vertical="center"/>
    </xf>
    <xf numFmtId="227" fontId="100" fillId="71" borderId="0" applyNumberFormat="0" applyBorder="0" applyAlignment="0" applyProtection="0">
      <alignment vertical="center"/>
    </xf>
    <xf numFmtId="227" fontId="100" fillId="70" borderId="0" applyNumberFormat="0" applyBorder="0" applyAlignment="0" applyProtection="0">
      <alignment vertical="center"/>
    </xf>
    <xf numFmtId="227" fontId="100" fillId="70" borderId="0" applyNumberFormat="0" applyBorder="0" applyAlignment="0" applyProtection="0">
      <alignment vertical="center"/>
    </xf>
    <xf numFmtId="227" fontId="140" fillId="70" borderId="0" applyNumberFormat="0" applyBorder="0" applyAlignment="0" applyProtection="0">
      <alignment vertical="center"/>
    </xf>
    <xf numFmtId="227" fontId="100" fillId="71" borderId="0" applyNumberFormat="0" applyBorder="0" applyAlignment="0" applyProtection="0">
      <alignment vertical="center"/>
    </xf>
    <xf numFmtId="227" fontId="140" fillId="70" borderId="0" applyNumberFormat="0" applyBorder="0" applyAlignment="0" applyProtection="0">
      <alignment vertical="center"/>
    </xf>
    <xf numFmtId="227" fontId="100" fillId="74" borderId="0" applyNumberFormat="0" applyBorder="0" applyAlignment="0" applyProtection="0">
      <alignment vertical="center"/>
    </xf>
    <xf numFmtId="227" fontId="133" fillId="69" borderId="0" applyNumberFormat="0" applyBorder="0" applyAlignment="0" applyProtection="0">
      <alignment vertical="center"/>
    </xf>
    <xf numFmtId="227" fontId="100" fillId="73" borderId="0" applyNumberFormat="0" applyBorder="0" applyAlignment="0" applyProtection="0">
      <alignment vertical="center"/>
    </xf>
    <xf numFmtId="227" fontId="133" fillId="69" borderId="0" applyNumberFormat="0" applyBorder="0" applyAlignment="0" applyProtection="0">
      <alignment vertical="center"/>
    </xf>
    <xf numFmtId="227" fontId="100" fillId="81" borderId="0" applyNumberFormat="0" applyBorder="0" applyAlignment="0" applyProtection="0">
      <alignment vertical="center"/>
    </xf>
    <xf numFmtId="227" fontId="149" fillId="71" borderId="0" applyNumberFormat="0" applyBorder="0" applyAlignment="0" applyProtection="0">
      <alignment vertical="center"/>
    </xf>
    <xf numFmtId="227" fontId="100" fillId="86" borderId="0" applyNumberFormat="0" applyBorder="0" applyAlignment="0" applyProtection="0">
      <alignment vertical="center"/>
    </xf>
    <xf numFmtId="227" fontId="100" fillId="0" borderId="0">
      <alignment vertical="center"/>
    </xf>
    <xf numFmtId="227" fontId="133" fillId="69" borderId="0" applyNumberFormat="0" applyBorder="0" applyAlignment="0" applyProtection="0">
      <alignment vertical="center"/>
    </xf>
    <xf numFmtId="227" fontId="98" fillId="139" borderId="0" applyNumberFormat="0" applyBorder="0" applyAlignment="0" applyProtection="0">
      <alignment vertical="center"/>
    </xf>
    <xf numFmtId="227" fontId="140" fillId="70" borderId="0" applyNumberFormat="0" applyBorder="0" applyAlignment="0" applyProtection="0">
      <alignment vertical="center"/>
    </xf>
    <xf numFmtId="227" fontId="100" fillId="71" borderId="0" applyNumberFormat="0" applyBorder="0" applyAlignment="0" applyProtection="0">
      <alignment vertical="center"/>
    </xf>
    <xf numFmtId="227" fontId="100" fillId="70" borderId="0" applyNumberFormat="0" applyBorder="0" applyAlignment="0" applyProtection="0">
      <alignment vertical="center"/>
    </xf>
    <xf numFmtId="227" fontId="140" fillId="70" borderId="0" applyNumberFormat="0" applyBorder="0" applyAlignment="0" applyProtection="0">
      <alignment vertical="center"/>
    </xf>
    <xf numFmtId="227" fontId="150" fillId="0" borderId="0" applyNumberFormat="0" applyFill="0" applyBorder="0" applyAlignment="0" applyProtection="0">
      <alignment vertical="center"/>
    </xf>
    <xf numFmtId="227" fontId="98" fillId="147" borderId="0" applyNumberFormat="0" applyBorder="0" applyAlignment="0" applyProtection="0">
      <alignment vertical="center"/>
    </xf>
    <xf numFmtId="227" fontId="100" fillId="84" borderId="0" applyNumberFormat="0" applyBorder="0" applyAlignment="0" applyProtection="0">
      <alignment vertical="center"/>
    </xf>
    <xf numFmtId="227" fontId="100" fillId="73" borderId="0" applyNumberFormat="0" applyBorder="0" applyAlignment="0" applyProtection="0">
      <alignment vertical="center"/>
    </xf>
    <xf numFmtId="227" fontId="100" fillId="66"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40" fillId="70" borderId="0" applyNumberFormat="0" applyBorder="0" applyAlignment="0" applyProtection="0">
      <alignment vertical="center"/>
    </xf>
    <xf numFmtId="227" fontId="97" fillId="40" borderId="0" applyNumberFormat="0" applyBorder="0" applyAlignment="0" applyProtection="0">
      <alignment vertical="center"/>
    </xf>
    <xf numFmtId="227" fontId="140" fillId="70" borderId="0" applyNumberFormat="0" applyBorder="0" applyAlignment="0" applyProtection="0">
      <alignment vertical="center"/>
    </xf>
    <xf numFmtId="227" fontId="133" fillId="69" borderId="0" applyNumberFormat="0" applyBorder="0" applyAlignment="0" applyProtection="0">
      <alignment vertical="center"/>
    </xf>
    <xf numFmtId="227" fontId="108" fillId="37"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08" fillId="37"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00" fillId="73"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33" fillId="69"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08" fillId="37"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08" fillId="37" borderId="0" applyNumberFormat="0" applyBorder="0" applyAlignment="0" applyProtection="0">
      <alignment vertical="center"/>
    </xf>
    <xf numFmtId="227" fontId="108" fillId="37"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33" fillId="69"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33" fillId="69" borderId="0" applyNumberFormat="0" applyBorder="0" applyAlignment="0" applyProtection="0">
      <alignment vertical="center"/>
    </xf>
    <xf numFmtId="227" fontId="140" fillId="70" borderId="0" applyNumberFormat="0" applyBorder="0" applyAlignment="0" applyProtection="0">
      <alignment vertical="center"/>
    </xf>
    <xf numFmtId="227" fontId="205" fillId="0" borderId="28" applyNumberFormat="0" applyFill="0" applyProtection="0">
      <alignment horizontal="center"/>
    </xf>
    <xf numFmtId="227" fontId="207" fillId="0" borderId="52" applyNumberFormat="0" applyFill="0" applyProtection="0">
      <alignment horizontal="center"/>
    </xf>
    <xf numFmtId="227" fontId="205" fillId="0" borderId="28" applyNumberFormat="0" applyFill="0" applyProtection="0">
      <alignment horizontal="center"/>
    </xf>
    <xf numFmtId="227" fontId="131" fillId="0" borderId="0" applyNumberFormat="0" applyFill="0" applyBorder="0" applyAlignment="0" applyProtection="0">
      <alignment vertical="center"/>
    </xf>
    <xf numFmtId="227" fontId="131" fillId="0" borderId="0" applyNumberFormat="0" applyFill="0" applyBorder="0" applyAlignment="0" applyProtection="0">
      <alignment vertical="center"/>
    </xf>
    <xf numFmtId="227" fontId="131" fillId="0" borderId="0" applyNumberFormat="0" applyFill="0" applyBorder="0" applyAlignment="0" applyProtection="0">
      <alignment vertical="center"/>
    </xf>
    <xf numFmtId="227" fontId="131" fillId="0" borderId="0" applyNumberFormat="0" applyFill="0" applyBorder="0" applyAlignment="0" applyProtection="0">
      <alignment vertical="center"/>
    </xf>
    <xf numFmtId="227" fontId="131" fillId="0" borderId="0" applyNumberFormat="0" applyFill="0" applyBorder="0" applyAlignment="0" applyProtection="0">
      <alignment vertical="center"/>
    </xf>
    <xf numFmtId="227" fontId="131" fillId="0" borderId="0" applyNumberFormat="0" applyFill="0" applyBorder="0" applyAlignment="0" applyProtection="0">
      <alignment vertical="center"/>
    </xf>
    <xf numFmtId="227" fontId="136" fillId="0" borderId="0" applyNumberFormat="0" applyFill="0" applyBorder="0" applyAlignment="0" applyProtection="0">
      <alignment vertical="center"/>
    </xf>
    <xf numFmtId="227" fontId="136" fillId="0" borderId="0" applyNumberFormat="0" applyFill="0" applyBorder="0" applyAlignment="0" applyProtection="0">
      <alignment vertical="center"/>
    </xf>
    <xf numFmtId="227" fontId="136" fillId="0" borderId="0" applyNumberFormat="0" applyFill="0" applyBorder="0" applyAlignment="0" applyProtection="0">
      <alignment vertical="center"/>
    </xf>
    <xf numFmtId="227" fontId="136" fillId="0" borderId="0" applyNumberFormat="0" applyFill="0" applyBorder="0" applyAlignment="0" applyProtection="0">
      <alignment vertical="center"/>
    </xf>
    <xf numFmtId="227" fontId="151" fillId="0" borderId="0" applyNumberFormat="0" applyFill="0" applyBorder="0" applyAlignment="0" applyProtection="0">
      <alignment vertical="center"/>
    </xf>
    <xf numFmtId="227" fontId="105" fillId="0" borderId="0" applyNumberFormat="0" applyFill="0" applyBorder="0" applyAlignment="0" applyProtection="0">
      <alignment vertical="center"/>
    </xf>
    <xf numFmtId="227" fontId="105" fillId="0" borderId="0" applyNumberFormat="0" applyFill="0" applyBorder="0" applyAlignment="0" applyProtection="0">
      <alignment vertical="center"/>
    </xf>
    <xf numFmtId="227" fontId="105" fillId="0" borderId="0" applyNumberFormat="0" applyFill="0" applyBorder="0" applyAlignment="0" applyProtection="0">
      <alignment vertical="center"/>
    </xf>
    <xf numFmtId="227" fontId="105" fillId="0" borderId="0" applyNumberFormat="0" applyFill="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05" fillId="0" borderId="0" applyNumberFormat="0" applyFill="0" applyBorder="0" applyAlignment="0" applyProtection="0">
      <alignment vertical="center"/>
    </xf>
    <xf numFmtId="227" fontId="151" fillId="0" borderId="0" applyNumberFormat="0" applyFill="0" applyBorder="0" applyAlignment="0" applyProtection="0">
      <alignment vertical="center"/>
    </xf>
    <xf numFmtId="227" fontId="151" fillId="0" borderId="0" applyNumberFormat="0" applyFill="0" applyBorder="0" applyAlignment="0" applyProtection="0">
      <alignment vertical="center"/>
    </xf>
    <xf numFmtId="227" fontId="151" fillId="0" borderId="45" applyNumberFormat="0" applyFill="0" applyAlignment="0" applyProtection="0">
      <alignment vertical="center"/>
    </xf>
    <xf numFmtId="227" fontId="105" fillId="0" borderId="56" applyNumberFormat="0" applyFill="0" applyAlignment="0" applyProtection="0">
      <alignment vertical="center"/>
    </xf>
    <xf numFmtId="227" fontId="105" fillId="0" borderId="56" applyNumberFormat="0" applyFill="0" applyAlignment="0" applyProtection="0">
      <alignment vertical="center"/>
    </xf>
    <xf numFmtId="227" fontId="105" fillId="0" borderId="57" applyNumberFormat="0" applyFill="0" applyAlignment="0" applyProtection="0">
      <alignment vertical="center"/>
    </xf>
    <xf numFmtId="227" fontId="105" fillId="0" borderId="57" applyNumberFormat="0" applyFill="0" applyAlignment="0" applyProtection="0">
      <alignment vertical="center"/>
    </xf>
    <xf numFmtId="227" fontId="133" fillId="69" borderId="0" applyNumberFormat="0" applyBorder="0" applyAlignment="0" applyProtection="0">
      <alignment vertical="center"/>
    </xf>
    <xf numFmtId="227" fontId="105" fillId="0" borderId="57" applyNumberFormat="0" applyFill="0" applyAlignment="0" applyProtection="0">
      <alignment vertical="center"/>
    </xf>
    <xf numFmtId="227" fontId="151" fillId="0" borderId="45" applyNumberFormat="0" applyFill="0" applyAlignment="0" applyProtection="0">
      <alignment vertical="center"/>
    </xf>
    <xf numFmtId="227" fontId="105" fillId="0" borderId="57" applyNumberFormat="0" applyFill="0" applyAlignment="0" applyProtection="0">
      <alignment vertical="center"/>
    </xf>
    <xf numFmtId="227" fontId="151" fillId="0" borderId="45" applyNumberFormat="0" applyFill="0" applyAlignment="0" applyProtection="0">
      <alignment vertical="center"/>
    </xf>
    <xf numFmtId="227" fontId="151" fillId="0" borderId="45" applyNumberFormat="0" applyFill="0" applyAlignment="0" applyProtection="0">
      <alignment vertical="center"/>
    </xf>
    <xf numFmtId="227" fontId="105" fillId="0" borderId="57" applyNumberFormat="0" applyFill="0" applyAlignment="0" applyProtection="0">
      <alignment vertical="center"/>
    </xf>
    <xf numFmtId="227" fontId="101" fillId="0" borderId="2" applyNumberFormat="0" applyFill="0" applyAlignment="0" applyProtection="0">
      <alignment vertical="center"/>
    </xf>
    <xf numFmtId="227" fontId="101" fillId="0" borderId="2" applyNumberFormat="0" applyFill="0" applyAlignment="0" applyProtection="0">
      <alignment vertical="center"/>
    </xf>
    <xf numFmtId="227" fontId="101" fillId="0" borderId="2" applyNumberFormat="0" applyFill="0" applyAlignment="0" applyProtection="0">
      <alignment vertical="center"/>
    </xf>
    <xf numFmtId="227" fontId="101" fillId="0" borderId="2" applyNumberFormat="0" applyFill="0" applyAlignment="0" applyProtection="0">
      <alignment vertical="center"/>
    </xf>
    <xf numFmtId="227" fontId="136" fillId="0" borderId="0" applyNumberFormat="0" applyFill="0" applyBorder="0" applyAlignment="0" applyProtection="0">
      <alignment vertical="center"/>
    </xf>
    <xf numFmtId="227" fontId="146" fillId="0" borderId="43" applyNumberFormat="0" applyFill="0" applyAlignment="0" applyProtection="0">
      <alignment vertical="center"/>
    </xf>
    <xf numFmtId="227" fontId="133" fillId="69" borderId="0" applyNumberFormat="0" applyBorder="0" applyAlignment="0" applyProtection="0">
      <alignment vertical="center"/>
    </xf>
    <xf numFmtId="227" fontId="143" fillId="0" borderId="51" applyNumberFormat="0" applyFill="0" applyAlignment="0" applyProtection="0">
      <alignment vertical="center"/>
    </xf>
    <xf numFmtId="227" fontId="143" fillId="0" borderId="51" applyNumberFormat="0" applyFill="0" applyAlignment="0" applyProtection="0">
      <alignment vertical="center"/>
    </xf>
    <xf numFmtId="227" fontId="143" fillId="0" borderId="51" applyNumberFormat="0" applyFill="0" applyAlignment="0" applyProtection="0">
      <alignment vertical="center"/>
    </xf>
    <xf numFmtId="227" fontId="107" fillId="0" borderId="1" applyNumberFormat="0" applyFill="0" applyAlignment="0" applyProtection="0">
      <alignment vertical="center"/>
    </xf>
    <xf numFmtId="227" fontId="137" fillId="66" borderId="46" applyNumberFormat="0" applyAlignment="0" applyProtection="0">
      <alignment vertical="center"/>
    </xf>
    <xf numFmtId="227" fontId="143" fillId="0" borderId="51" applyNumberFormat="0" applyFill="0" applyAlignment="0" applyProtection="0">
      <alignment vertical="center"/>
    </xf>
    <xf numFmtId="227" fontId="107" fillId="0" borderId="1" applyNumberFormat="0" applyFill="0" applyAlignment="0" applyProtection="0">
      <alignment vertical="center"/>
    </xf>
    <xf numFmtId="227" fontId="100" fillId="0" borderId="0">
      <alignment vertical="center"/>
    </xf>
    <xf numFmtId="227" fontId="143" fillId="0" borderId="51" applyNumberFormat="0" applyFill="0" applyAlignment="0" applyProtection="0">
      <alignment vertical="center"/>
    </xf>
    <xf numFmtId="227" fontId="133" fillId="69" borderId="0" applyNumberFormat="0" applyBorder="0" applyAlignment="0" applyProtection="0">
      <alignment vertical="center"/>
    </xf>
    <xf numFmtId="227" fontId="107" fillId="0" borderId="1" applyNumberFormat="0" applyFill="0" applyAlignment="0" applyProtection="0">
      <alignment vertical="center"/>
    </xf>
    <xf numFmtId="227" fontId="146" fillId="0" borderId="43" applyNumberFormat="0" applyFill="0" applyAlignment="0" applyProtection="0">
      <alignment vertical="center"/>
    </xf>
    <xf numFmtId="227" fontId="143" fillId="0" borderId="51" applyNumberFormat="0" applyFill="0" applyAlignment="0" applyProtection="0">
      <alignment vertical="center"/>
    </xf>
    <xf numFmtId="227" fontId="143" fillId="0" borderId="51" applyNumberFormat="0" applyFill="0" applyAlignment="0" applyProtection="0">
      <alignment vertical="center"/>
    </xf>
    <xf numFmtId="227" fontId="107" fillId="0" borderId="1" applyNumberFormat="0" applyFill="0" applyAlignment="0" applyProtection="0">
      <alignment vertical="center"/>
    </xf>
    <xf numFmtId="227" fontId="146" fillId="0" borderId="43" applyNumberFormat="0" applyFill="0" applyAlignment="0" applyProtection="0">
      <alignment vertical="center"/>
    </xf>
    <xf numFmtId="227" fontId="143" fillId="0" borderId="51" applyNumberFormat="0" applyFill="0" applyAlignment="0" applyProtection="0">
      <alignment vertical="center"/>
    </xf>
    <xf numFmtId="227" fontId="143" fillId="0" borderId="51" applyNumberFormat="0" applyFill="0" applyAlignment="0" applyProtection="0">
      <alignment vertical="center"/>
    </xf>
    <xf numFmtId="227" fontId="140" fillId="70" borderId="0" applyNumberFormat="0" applyBorder="0" applyAlignment="0" applyProtection="0">
      <alignment vertical="center"/>
    </xf>
    <xf numFmtId="227" fontId="126" fillId="0" borderId="28" applyNumberFormat="0" applyFill="0" applyProtection="0">
      <alignment horizontal="right"/>
    </xf>
    <xf numFmtId="9" fontId="100" fillId="0" borderId="0" applyFont="0" applyFill="0" applyBorder="0" applyAlignment="0" applyProtection="0">
      <alignment vertical="center"/>
    </xf>
    <xf numFmtId="227" fontId="142" fillId="0" borderId="0" applyNumberFormat="0" applyFill="0" applyBorder="0" applyAlignment="0" applyProtection="0">
      <alignment vertical="center"/>
    </xf>
    <xf numFmtId="227" fontId="142" fillId="0" borderId="0" applyNumberFormat="0" applyFill="0" applyBorder="0" applyAlignment="0" applyProtection="0">
      <alignment vertical="center"/>
    </xf>
    <xf numFmtId="227" fontId="151" fillId="0" borderId="0" applyNumberFormat="0" applyFill="0" applyBorder="0" applyAlignment="0" applyProtection="0">
      <alignment vertical="center"/>
    </xf>
    <xf numFmtId="227" fontId="136" fillId="0" borderId="0" applyNumberFormat="0" applyFill="0" applyBorder="0" applyAlignment="0" applyProtection="0">
      <alignment vertical="center"/>
    </xf>
    <xf numFmtId="227" fontId="136" fillId="0" borderId="0" applyNumberFormat="0" applyFill="0" applyBorder="0" applyAlignment="0" applyProtection="0">
      <alignment vertical="center"/>
    </xf>
    <xf numFmtId="227" fontId="140" fillId="70" borderId="0" applyNumberFormat="0" applyBorder="0" applyAlignment="0" applyProtection="0">
      <alignment vertical="center"/>
    </xf>
    <xf numFmtId="227" fontId="227" fillId="91" borderId="27">
      <protection locked="0"/>
    </xf>
    <xf numFmtId="227" fontId="227" fillId="91" borderId="27">
      <protection locked="0"/>
    </xf>
    <xf numFmtId="227" fontId="227" fillId="91" borderId="27">
      <protection locked="0"/>
    </xf>
    <xf numFmtId="227" fontId="163" fillId="0" borderId="0" applyNumberFormat="0" applyFill="0">
      <alignment horizontal="left" vertical="center"/>
    </xf>
    <xf numFmtId="229" fontId="135" fillId="0" borderId="28">
      <alignment horizontal="justify" vertical="top" wrapText="1"/>
    </xf>
    <xf numFmtId="234" fontId="93" fillId="0" borderId="0" applyNumberFormat="0" applyFill="0" applyBorder="0" applyAlignment="0" applyProtection="0">
      <alignment horizontal="left"/>
    </xf>
    <xf numFmtId="227" fontId="133" fillId="69" borderId="0" applyNumberFormat="0" applyBorder="0" applyAlignment="0" applyProtection="0">
      <alignment vertical="center"/>
    </xf>
    <xf numFmtId="10" fontId="219" fillId="0" borderId="0" applyFont="0" applyFill="0" applyBorder="0" applyAlignment="0" applyProtection="0"/>
    <xf numFmtId="9" fontId="219" fillId="0" borderId="0" applyFont="0" applyFill="0" applyBorder="0" applyAlignment="0" applyProtection="0"/>
    <xf numFmtId="227" fontId="133" fillId="69" borderId="0" applyNumberFormat="0" applyBorder="0" applyAlignment="0" applyProtection="0">
      <alignment vertical="center"/>
    </xf>
    <xf numFmtId="227" fontId="137" fillId="73" borderId="46" applyNumberFormat="0" applyAlignment="0" applyProtection="0">
      <alignment vertical="center"/>
    </xf>
    <xf numFmtId="227" fontId="140" fillId="70" borderId="0" applyNumberFormat="0" applyBorder="0" applyAlignment="0" applyProtection="0">
      <alignment vertical="center"/>
    </xf>
    <xf numFmtId="10" fontId="138" fillId="75" borderId="39" applyNumberFormat="0" applyBorder="0" applyAlignment="0" applyProtection="0"/>
    <xf numFmtId="227" fontId="100" fillId="75" borderId="42" applyNumberFormat="0" applyFont="0" applyAlignment="0" applyProtection="0">
      <alignment vertical="center"/>
    </xf>
    <xf numFmtId="227" fontId="140" fillId="70" borderId="0" applyNumberFormat="0" applyBorder="0" applyAlignment="0" applyProtection="0">
      <alignment vertical="center"/>
    </xf>
    <xf numFmtId="227" fontId="168" fillId="0" borderId="40">
      <alignment horizontal="lef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49" fillId="78" borderId="0" applyNumberFormat="0" applyBorder="0" applyAlignment="0" applyProtection="0">
      <alignment vertical="center"/>
    </xf>
    <xf numFmtId="199" fontId="183" fillId="97" borderId="0"/>
    <xf numFmtId="227" fontId="140" fillId="70" borderId="0" applyNumberFormat="0" applyBorder="0" applyAlignment="0" applyProtection="0">
      <alignment vertical="center"/>
    </xf>
    <xf numFmtId="227" fontId="133" fillId="69" borderId="0" applyNumberFormat="0" applyBorder="0" applyAlignment="0" applyProtection="0">
      <alignment vertical="center"/>
    </xf>
    <xf numFmtId="227" fontId="223" fillId="0" borderId="0" applyNumberFormat="0" applyAlignment="0">
      <alignment horizontal="left"/>
    </xf>
    <xf numFmtId="222" fontId="217" fillId="0" borderId="0" applyFont="0" applyFill="0" applyBorder="0" applyAlignment="0" applyProtection="0"/>
    <xf numFmtId="224" fontId="219" fillId="0" borderId="0" applyFont="0" applyFill="0" applyBorder="0" applyAlignment="0" applyProtection="0"/>
    <xf numFmtId="227" fontId="140" fillId="70" borderId="0" applyNumberFormat="0" applyBorder="0" applyAlignment="0" applyProtection="0">
      <alignment vertical="center"/>
    </xf>
    <xf numFmtId="25" fontId="219" fillId="0" borderId="0" applyFont="0" applyFill="0" applyBorder="0" applyAlignment="0" applyProtection="0"/>
    <xf numFmtId="227" fontId="140" fillId="70" borderId="0" applyNumberFormat="0" applyBorder="0" applyAlignment="0" applyProtection="0">
      <alignment vertical="center"/>
    </xf>
    <xf numFmtId="227" fontId="100" fillId="75" borderId="42" applyNumberFormat="0" applyFont="0" applyAlignment="0" applyProtection="0">
      <alignment vertical="center"/>
    </xf>
    <xf numFmtId="227" fontId="133" fillId="69" borderId="0" applyNumberFormat="0" applyBorder="0" applyAlignment="0" applyProtection="0">
      <alignment vertical="center"/>
    </xf>
    <xf numFmtId="227" fontId="134" fillId="80" borderId="0" applyNumberFormat="0" applyBorder="0" applyAlignment="0" applyProtection="0">
      <alignment vertical="center"/>
    </xf>
    <xf numFmtId="227" fontId="221" fillId="0" borderId="0" applyNumberFormat="0" applyAlignment="0"/>
    <xf numFmtId="227" fontId="218" fillId="0" borderId="32" applyNumberFormat="0" applyFill="0" applyProtection="0">
      <alignment horizont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28" fillId="71" borderId="0" applyNumberFormat="0" applyBorder="0" applyAlignment="0" applyProtection="0"/>
    <xf numFmtId="227" fontId="133" fillId="69" borderId="0" applyNumberFormat="0" applyBorder="0" applyAlignment="0" applyProtection="0">
      <alignment vertical="center"/>
    </xf>
    <xf numFmtId="227" fontId="149" fillId="72" borderId="0" applyNumberFormat="0" applyBorder="0" applyAlignment="0" applyProtection="0">
      <alignment vertical="center"/>
    </xf>
    <xf numFmtId="227" fontId="140" fillId="70" borderId="0" applyNumberFormat="0" applyBorder="0" applyAlignment="0" applyProtection="0">
      <alignment vertical="center"/>
    </xf>
    <xf numFmtId="227" fontId="133" fillId="69" borderId="0" applyNumberFormat="0" applyBorder="0" applyAlignment="0" applyProtection="0">
      <alignment vertical="center"/>
    </xf>
    <xf numFmtId="227" fontId="100" fillId="0" borderId="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40" fillId="70"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28" fillId="75" borderId="0" applyNumberFormat="0" applyBorder="0" applyAlignment="0" applyProtection="0"/>
    <xf numFmtId="227" fontId="149" fillId="85" borderId="0" applyNumberFormat="0" applyBorder="0" applyAlignment="0" applyProtection="0">
      <alignment vertical="center"/>
    </xf>
    <xf numFmtId="227" fontId="149" fillId="68" borderId="0" applyNumberFormat="0" applyBorder="0" applyAlignment="0" applyProtection="0">
      <alignment vertical="center"/>
    </xf>
    <xf numFmtId="227" fontId="128" fillId="75" borderId="0" applyNumberFormat="0" applyBorder="0" applyAlignment="0" applyProtection="0"/>
    <xf numFmtId="227" fontId="128" fillId="83" borderId="0" applyNumberFormat="0" applyBorder="0" applyAlignment="0" applyProtection="0"/>
    <xf numFmtId="227" fontId="134" fillId="80" borderId="0" applyNumberFormat="0" applyBorder="0" applyAlignment="0" applyProtection="0">
      <alignment vertical="center"/>
    </xf>
    <xf numFmtId="227" fontId="149" fillId="71" borderId="0" applyNumberFormat="0" applyBorder="0" applyAlignment="0" applyProtection="0">
      <alignment vertical="center"/>
    </xf>
    <xf numFmtId="227" fontId="133" fillId="69" borderId="0" applyNumberFormat="0" applyBorder="0" applyAlignment="0" applyProtection="0">
      <alignment vertical="center"/>
    </xf>
    <xf numFmtId="227" fontId="149" fillId="84"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41" fillId="71" borderId="0" applyNumberFormat="0" applyBorder="0" applyAlignment="0" applyProtection="0">
      <alignment vertical="center"/>
    </xf>
    <xf numFmtId="227" fontId="141" fillId="71" borderId="0" applyNumberFormat="0" applyBorder="0" applyAlignment="0" applyProtection="0">
      <alignment vertical="center"/>
    </xf>
    <xf numFmtId="227" fontId="98" fillId="147" borderId="0" applyNumberFormat="0" applyBorder="0" applyAlignment="0" applyProtection="0">
      <alignment vertical="center"/>
    </xf>
    <xf numFmtId="227" fontId="133" fillId="69" borderId="0" applyNumberFormat="0" applyBorder="0" applyAlignment="0" applyProtection="0">
      <alignment vertical="center"/>
    </xf>
    <xf numFmtId="227" fontId="141" fillId="71" borderId="0" applyNumberFormat="0" applyBorder="0" applyAlignment="0" applyProtection="0">
      <alignment vertical="center"/>
    </xf>
    <xf numFmtId="227" fontId="141" fillId="71" borderId="0" applyNumberFormat="0" applyBorder="0" applyAlignment="0" applyProtection="0">
      <alignment vertical="center"/>
    </xf>
    <xf numFmtId="227" fontId="149" fillId="89" borderId="0" applyNumberFormat="0" applyBorder="0" applyAlignment="0" applyProtection="0">
      <alignment vertical="center"/>
    </xf>
    <xf numFmtId="227" fontId="141" fillId="71" borderId="0" applyNumberFormat="0" applyBorder="0" applyAlignment="0" applyProtection="0">
      <alignment vertical="center"/>
    </xf>
    <xf numFmtId="227" fontId="141" fillId="71" borderId="0" applyNumberFormat="0" applyBorder="0" applyAlignment="0" applyProtection="0">
      <alignment vertical="center"/>
    </xf>
    <xf numFmtId="227" fontId="141" fillId="71" borderId="0" applyNumberFormat="0" applyBorder="0" applyAlignment="0" applyProtection="0">
      <alignment vertical="center"/>
    </xf>
    <xf numFmtId="227" fontId="133" fillId="69" borderId="0" applyNumberFormat="0" applyBorder="0" applyAlignment="0" applyProtection="0">
      <alignment vertical="center"/>
    </xf>
    <xf numFmtId="227" fontId="141" fillId="71" borderId="0" applyNumberFormat="0" applyBorder="0" applyAlignment="0" applyProtection="0">
      <alignment vertical="center"/>
    </xf>
    <xf numFmtId="227" fontId="141" fillId="72" borderId="0" applyNumberFormat="0" applyBorder="0" applyAlignment="0" applyProtection="0">
      <alignment vertical="center"/>
    </xf>
    <xf numFmtId="227" fontId="140" fillId="70" borderId="0" applyNumberFormat="0" applyBorder="0" applyAlignment="0" applyProtection="0">
      <alignment vertical="center"/>
    </xf>
    <xf numFmtId="227" fontId="141" fillId="72" borderId="0" applyNumberFormat="0" applyBorder="0" applyAlignment="0" applyProtection="0">
      <alignment vertical="center"/>
    </xf>
    <xf numFmtId="227" fontId="141" fillId="72" borderId="0" applyNumberFormat="0" applyBorder="0" applyAlignment="0" applyProtection="0">
      <alignment vertical="center"/>
    </xf>
    <xf numFmtId="227" fontId="98" fillId="144"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01" fillId="0" borderId="2" applyNumberFormat="0" applyFill="0" applyAlignment="0" applyProtection="0">
      <alignment vertical="center"/>
    </xf>
    <xf numFmtId="227" fontId="151" fillId="0" borderId="45" applyNumberFormat="0" applyFill="0" applyAlignment="0" applyProtection="0">
      <alignment vertical="center"/>
    </xf>
    <xf numFmtId="227" fontId="98" fillId="144" borderId="0" applyNumberFormat="0" applyBorder="0" applyAlignment="0" applyProtection="0">
      <alignment vertical="center"/>
    </xf>
    <xf numFmtId="227" fontId="141" fillId="72" borderId="0" applyNumberFormat="0" applyBorder="0" applyAlignment="0" applyProtection="0">
      <alignment vertical="center"/>
    </xf>
    <xf numFmtId="227" fontId="141" fillId="72" borderId="0" applyNumberFormat="0" applyBorder="0" applyAlignment="0" applyProtection="0">
      <alignment vertical="center"/>
    </xf>
    <xf numFmtId="227" fontId="140" fillId="70" borderId="0" applyNumberFormat="0" applyBorder="0" applyAlignment="0" applyProtection="0">
      <alignment vertical="center"/>
    </xf>
    <xf numFmtId="227" fontId="100" fillId="75" borderId="42" applyNumberFormat="0" applyFont="0" applyAlignment="0" applyProtection="0">
      <alignment vertical="center"/>
    </xf>
    <xf numFmtId="227" fontId="140" fillId="70" borderId="0" applyNumberFormat="0" applyBorder="0" applyAlignment="0" applyProtection="0">
      <alignment vertical="center"/>
    </xf>
    <xf numFmtId="227" fontId="141" fillId="72" borderId="0" applyNumberFormat="0" applyBorder="0" applyAlignment="0" applyProtection="0">
      <alignment vertical="center"/>
    </xf>
    <xf numFmtId="227" fontId="146" fillId="0" borderId="43" applyNumberFormat="0" applyFill="0" applyAlignment="0" applyProtection="0">
      <alignment vertical="center"/>
    </xf>
    <xf numFmtId="227" fontId="218" fillId="0" borderId="32" applyNumberFormat="0" applyFill="0" applyProtection="0">
      <alignment horizontal="center"/>
    </xf>
    <xf numFmtId="227" fontId="133" fillId="69" borderId="0" applyNumberFormat="0" applyBorder="0" applyAlignment="0" applyProtection="0">
      <alignment vertical="center"/>
    </xf>
    <xf numFmtId="227" fontId="98" fillId="50" borderId="0" applyNumberFormat="0" applyBorder="0" applyAlignment="0" applyProtection="0">
      <alignment vertical="center"/>
    </xf>
    <xf numFmtId="227" fontId="98" fillId="139" borderId="0" applyNumberFormat="0" applyBorder="0" applyAlignment="0" applyProtection="0">
      <alignment vertical="center"/>
    </xf>
    <xf numFmtId="227" fontId="98" fillId="139" borderId="0" applyNumberFormat="0" applyBorder="0" applyAlignment="0" applyProtection="0">
      <alignment vertical="center"/>
    </xf>
    <xf numFmtId="227" fontId="141" fillId="80" borderId="0" applyNumberFormat="0" applyBorder="0" applyAlignment="0" applyProtection="0">
      <alignment vertical="center"/>
    </xf>
    <xf numFmtId="227" fontId="132" fillId="46" borderId="7" applyNumberFormat="0" applyAlignment="0" applyProtection="0">
      <alignment vertical="center"/>
    </xf>
    <xf numFmtId="227" fontId="141" fillId="80" borderId="0" applyNumberFormat="0" applyBorder="0" applyAlignment="0" applyProtection="0">
      <alignment vertical="center"/>
    </xf>
    <xf numFmtId="227" fontId="141" fillId="80" borderId="0" applyNumberFormat="0" applyBorder="0" applyAlignment="0" applyProtection="0">
      <alignment vertical="center"/>
    </xf>
    <xf numFmtId="227" fontId="98" fillId="43" borderId="0" applyNumberFormat="0" applyBorder="0" applyAlignment="0" applyProtection="0">
      <alignment vertical="center"/>
    </xf>
    <xf numFmtId="227" fontId="141" fillId="80" borderId="0" applyNumberFormat="0" applyBorder="0" applyAlignment="0" applyProtection="0">
      <alignment vertical="center"/>
    </xf>
    <xf numFmtId="227" fontId="141" fillId="80" borderId="0" applyNumberFormat="0" applyBorder="0" applyAlignment="0" applyProtection="0">
      <alignment vertical="center"/>
    </xf>
    <xf numFmtId="227" fontId="133" fillId="69" borderId="0" applyNumberFormat="0" applyBorder="0" applyAlignment="0" applyProtection="0">
      <alignment vertical="center"/>
    </xf>
    <xf numFmtId="227" fontId="149" fillId="74" borderId="0" applyNumberFormat="0" applyBorder="0" applyAlignment="0" applyProtection="0">
      <alignment vertical="center"/>
    </xf>
    <xf numFmtId="227" fontId="149" fillId="74" borderId="0" applyNumberFormat="0" applyBorder="0" applyAlignment="0" applyProtection="0">
      <alignment vertical="center"/>
    </xf>
    <xf numFmtId="227" fontId="98" fillId="137" borderId="0" applyNumberFormat="0" applyBorder="0" applyAlignment="0" applyProtection="0">
      <alignment vertical="center"/>
    </xf>
    <xf numFmtId="227" fontId="141" fillId="80" borderId="0" applyNumberFormat="0" applyBorder="0" applyAlignment="0" applyProtection="0">
      <alignment vertical="center"/>
    </xf>
    <xf numFmtId="227" fontId="140" fillId="70" borderId="0" applyNumberFormat="0" applyBorder="0" applyAlignment="0" applyProtection="0">
      <alignment vertical="center"/>
    </xf>
    <xf numFmtId="227" fontId="141" fillId="76" borderId="0" applyNumberFormat="0" applyBorder="0" applyAlignment="0" applyProtection="0">
      <alignment vertical="center"/>
    </xf>
    <xf numFmtId="227" fontId="141" fillId="76" borderId="0" applyNumberFormat="0" applyBorder="0" applyAlignment="0" applyProtection="0">
      <alignment vertical="center"/>
    </xf>
    <xf numFmtId="227" fontId="98" fillId="138" borderId="0" applyNumberFormat="0" applyBorder="0" applyAlignment="0" applyProtection="0">
      <alignment vertical="center"/>
    </xf>
    <xf numFmtId="227" fontId="149" fillId="76" borderId="0" applyNumberFormat="0" applyBorder="0" applyAlignment="0" applyProtection="0">
      <alignment vertical="center"/>
    </xf>
    <xf numFmtId="227" fontId="227" fillId="91" borderId="27">
      <protection locked="0"/>
    </xf>
    <xf numFmtId="227" fontId="141" fillId="76" borderId="0" applyNumberFormat="0" applyBorder="0" applyAlignment="0" applyProtection="0">
      <alignment vertical="center"/>
    </xf>
    <xf numFmtId="227" fontId="133" fillId="69" borderId="0" applyNumberFormat="0" applyBorder="0" applyAlignment="0" applyProtection="0">
      <alignment vertical="center"/>
    </xf>
    <xf numFmtId="227" fontId="149" fillId="76" borderId="0" applyNumberFormat="0" applyBorder="0" applyAlignment="0" applyProtection="0">
      <alignment vertical="center"/>
    </xf>
    <xf numFmtId="227" fontId="98" fillId="145" borderId="0" applyNumberFormat="0" applyBorder="0" applyAlignment="0" applyProtection="0">
      <alignment vertical="center"/>
    </xf>
    <xf numFmtId="227" fontId="149" fillId="76" borderId="0" applyNumberFormat="0" applyBorder="0" applyAlignment="0" applyProtection="0">
      <alignment vertical="center"/>
    </xf>
    <xf numFmtId="227" fontId="141" fillId="76" borderId="0" applyNumberFormat="0" applyBorder="0" applyAlignment="0" applyProtection="0">
      <alignment vertical="center"/>
    </xf>
    <xf numFmtId="227" fontId="141" fillId="71" borderId="0" applyNumberFormat="0" applyBorder="0" applyAlignment="0" applyProtection="0">
      <alignment vertical="center"/>
    </xf>
    <xf numFmtId="227" fontId="141" fillId="76" borderId="0" applyNumberFormat="0" applyBorder="0" applyAlignment="0" applyProtection="0">
      <alignment vertical="center"/>
    </xf>
    <xf numFmtId="227" fontId="141" fillId="85" borderId="0" applyNumberFormat="0" applyBorder="0" applyAlignment="0" applyProtection="0">
      <alignment vertical="center"/>
    </xf>
    <xf numFmtId="227" fontId="141" fillId="72" borderId="0" applyNumberFormat="0" applyBorder="0" applyAlignment="0" applyProtection="0">
      <alignment vertical="center"/>
    </xf>
    <xf numFmtId="227" fontId="141" fillId="72" borderId="0" applyNumberFormat="0" applyBorder="0" applyAlignment="0" applyProtection="0">
      <alignment vertical="center"/>
    </xf>
    <xf numFmtId="227" fontId="98" fillId="145" borderId="0" applyNumberFormat="0" applyBorder="0" applyAlignment="0" applyProtection="0">
      <alignment vertical="center"/>
    </xf>
    <xf numFmtId="227" fontId="149" fillId="72" borderId="0" applyNumberFormat="0" applyBorder="0" applyAlignment="0" applyProtection="0">
      <alignment vertical="center"/>
    </xf>
    <xf numFmtId="227" fontId="149" fillId="72" borderId="0" applyNumberFormat="0" applyBorder="0" applyAlignment="0" applyProtection="0">
      <alignment vertical="center"/>
    </xf>
    <xf numFmtId="227" fontId="149" fillId="78" borderId="0" applyNumberFormat="0" applyBorder="0" applyAlignment="0" applyProtection="0">
      <alignment vertical="center"/>
    </xf>
    <xf numFmtId="227" fontId="141" fillId="71" borderId="0" applyNumberFormat="0" applyBorder="0" applyAlignment="0" applyProtection="0">
      <alignment vertical="center"/>
    </xf>
    <xf numFmtId="227" fontId="141" fillId="71" borderId="0" applyNumberFormat="0" applyBorder="0" applyAlignment="0" applyProtection="0">
      <alignment vertical="center"/>
    </xf>
    <xf numFmtId="227" fontId="140" fillId="70" borderId="0" applyNumberFormat="0" applyBorder="0" applyAlignment="0" applyProtection="0">
      <alignment vertical="center"/>
    </xf>
    <xf numFmtId="227" fontId="141" fillId="71" borderId="0" applyNumberFormat="0" applyBorder="0" applyAlignment="0" applyProtection="0">
      <alignment vertical="center"/>
    </xf>
    <xf numFmtId="227" fontId="100" fillId="80" borderId="0" applyNumberFormat="0" applyBorder="0" applyAlignment="0" applyProtection="0">
      <alignment vertical="center"/>
    </xf>
    <xf numFmtId="227" fontId="98" fillId="57" borderId="0" applyNumberFormat="0" applyBorder="0" applyAlignment="0" applyProtection="0">
      <alignment vertical="center"/>
    </xf>
    <xf numFmtId="227" fontId="150" fillId="0" borderId="0" applyNumberFormat="0" applyFill="0" applyBorder="0" applyAlignment="0" applyProtection="0">
      <alignment vertical="center"/>
    </xf>
    <xf numFmtId="227" fontId="100" fillId="73" borderId="0" applyNumberFormat="0" applyBorder="0" applyAlignment="0" applyProtection="0">
      <alignment vertical="center"/>
    </xf>
    <xf numFmtId="227" fontId="100" fillId="71" borderId="0" applyNumberFormat="0" applyBorder="0" applyAlignment="0" applyProtection="0">
      <alignment vertical="center"/>
    </xf>
    <xf numFmtId="227" fontId="100" fillId="84" borderId="0" applyNumberFormat="0" applyBorder="0" applyAlignment="0" applyProtection="0">
      <alignment vertical="center"/>
    </xf>
    <xf numFmtId="227" fontId="100" fillId="84" borderId="0" applyNumberFormat="0" applyBorder="0" applyAlignment="0" applyProtection="0">
      <alignment vertical="center"/>
    </xf>
    <xf numFmtId="227" fontId="100" fillId="71" borderId="0" applyNumberFormat="0" applyBorder="0" applyAlignment="0" applyProtection="0">
      <alignment vertical="center"/>
    </xf>
    <xf numFmtId="227" fontId="100" fillId="71" borderId="0" applyNumberFormat="0" applyBorder="0" applyAlignment="0" applyProtection="0">
      <alignment vertical="center"/>
    </xf>
    <xf numFmtId="227" fontId="100" fillId="71" borderId="0" applyNumberFormat="0" applyBorder="0" applyAlignment="0" applyProtection="0">
      <alignment vertical="center"/>
    </xf>
    <xf numFmtId="227" fontId="133" fillId="69" borderId="0" applyNumberFormat="0" applyBorder="0" applyAlignment="0" applyProtection="0">
      <alignment vertical="center"/>
    </xf>
    <xf numFmtId="227" fontId="141" fillId="76" borderId="0" applyNumberFormat="0" applyBorder="0" applyAlignment="0" applyProtection="0">
      <alignment vertical="center"/>
    </xf>
    <xf numFmtId="227" fontId="149" fillId="78" borderId="0" applyNumberFormat="0" applyBorder="0" applyAlignment="0" applyProtection="0">
      <alignment vertical="center"/>
    </xf>
    <xf numFmtId="227" fontId="97" fillId="47" borderId="0" applyNumberFormat="0" applyBorder="0" applyAlignment="0" applyProtection="0">
      <alignment vertical="center"/>
    </xf>
    <xf numFmtId="227" fontId="100" fillId="71" borderId="0" applyNumberFormat="0" applyBorder="0" applyAlignment="0" applyProtection="0">
      <alignment vertical="center"/>
    </xf>
    <xf numFmtId="227" fontId="141" fillId="72" borderId="0" applyNumberFormat="0" applyBorder="0" applyAlignment="0" applyProtection="0">
      <alignment vertical="center"/>
    </xf>
    <xf numFmtId="227" fontId="149" fillId="78" borderId="0" applyNumberFormat="0" applyBorder="0" applyAlignment="0" applyProtection="0">
      <alignment vertical="center"/>
    </xf>
    <xf numFmtId="227" fontId="133" fillId="69" borderId="0" applyNumberFormat="0" applyBorder="0" applyAlignment="0" applyProtection="0">
      <alignment vertical="center"/>
    </xf>
    <xf numFmtId="227" fontId="97" fillId="47" borderId="0" applyNumberFormat="0" applyBorder="0" applyAlignment="0" applyProtection="0">
      <alignment vertical="center"/>
    </xf>
    <xf numFmtId="227" fontId="133" fillId="69" borderId="0" applyNumberFormat="0" applyBorder="0" applyAlignment="0" applyProtection="0">
      <alignment vertical="center"/>
    </xf>
    <xf numFmtId="227" fontId="100" fillId="71" borderId="0" applyNumberFormat="0" applyBorder="0" applyAlignment="0" applyProtection="0">
      <alignment vertical="center"/>
    </xf>
    <xf numFmtId="227" fontId="141" fillId="73" borderId="0" applyNumberFormat="0" applyBorder="0" applyAlignment="0" applyProtection="0">
      <alignment vertical="center"/>
    </xf>
    <xf numFmtId="227" fontId="141" fillId="73" borderId="0" applyNumberFormat="0" applyBorder="0" applyAlignment="0" applyProtection="0">
      <alignment vertical="center"/>
    </xf>
    <xf numFmtId="227" fontId="100" fillId="71" borderId="0" applyNumberFormat="0" applyBorder="0" applyAlignment="0" applyProtection="0">
      <alignment vertical="center"/>
    </xf>
    <xf numFmtId="227" fontId="100" fillId="0" borderId="0">
      <alignment vertical="center"/>
    </xf>
    <xf numFmtId="227" fontId="133" fillId="69" borderId="0" applyNumberFormat="0" applyBorder="0" applyAlignment="0" applyProtection="0">
      <alignment vertical="center"/>
    </xf>
    <xf numFmtId="227" fontId="98" fillId="139" borderId="0" applyNumberFormat="0" applyBorder="0" applyAlignment="0" applyProtection="0">
      <alignment vertical="center"/>
    </xf>
    <xf numFmtId="227" fontId="100" fillId="88" borderId="0" applyNumberFormat="0" applyBorder="0" applyAlignment="0" applyProtection="0">
      <alignment vertical="center"/>
    </xf>
    <xf numFmtId="227" fontId="98" fillId="139" borderId="0" applyNumberFormat="0" applyBorder="0" applyAlignment="0" applyProtection="0">
      <alignment vertical="center"/>
    </xf>
    <xf numFmtId="227" fontId="140" fillId="70" borderId="0" applyNumberFormat="0" applyBorder="0" applyAlignment="0" applyProtection="0">
      <alignment vertical="center"/>
    </xf>
    <xf numFmtId="227" fontId="141" fillId="73" borderId="0" applyNumberFormat="0" applyBorder="0" applyAlignment="0" applyProtection="0">
      <alignment vertical="center"/>
    </xf>
    <xf numFmtId="227" fontId="141" fillId="73" borderId="0" applyNumberFormat="0" applyBorder="0" applyAlignment="0" applyProtection="0">
      <alignment vertical="center"/>
    </xf>
    <xf numFmtId="227" fontId="141" fillId="73" borderId="0" applyNumberFormat="0" applyBorder="0" applyAlignment="0" applyProtection="0">
      <alignment vertical="center"/>
    </xf>
    <xf numFmtId="227" fontId="97" fillId="47" borderId="0" applyNumberFormat="0" applyBorder="0" applyAlignment="0" applyProtection="0">
      <alignment vertical="center"/>
    </xf>
    <xf numFmtId="227" fontId="100" fillId="88" borderId="0" applyNumberFormat="0" applyBorder="0" applyAlignment="0" applyProtection="0">
      <alignment vertical="center"/>
    </xf>
    <xf numFmtId="227" fontId="140" fillId="70" borderId="0" applyNumberFormat="0" applyBorder="0" applyAlignment="0" applyProtection="0">
      <alignment vertical="center"/>
    </xf>
    <xf numFmtId="227" fontId="100" fillId="71" borderId="0" applyNumberFormat="0" applyBorder="0" applyAlignment="0" applyProtection="0">
      <alignment vertical="center"/>
    </xf>
    <xf numFmtId="227" fontId="134" fillId="80" borderId="0" applyNumberFormat="0" applyBorder="0" applyAlignment="0" applyProtection="0">
      <alignment vertical="center"/>
    </xf>
    <xf numFmtId="227" fontId="100" fillId="88" borderId="0" applyNumberFormat="0" applyBorder="0" applyAlignment="0" applyProtection="0">
      <alignment vertical="center"/>
    </xf>
    <xf numFmtId="227" fontId="100" fillId="71" borderId="0" applyNumberFormat="0" applyBorder="0" applyAlignment="0" applyProtection="0">
      <alignment vertical="center"/>
    </xf>
    <xf numFmtId="227" fontId="220" fillId="0" borderId="0" applyNumberFormat="0" applyAlignment="0">
      <alignment horizontal="left"/>
    </xf>
    <xf numFmtId="227" fontId="97" fillId="0" borderId="0">
      <alignment vertical="center"/>
    </xf>
    <xf numFmtId="227" fontId="100" fillId="71" borderId="0" applyNumberFormat="0" applyBorder="0" applyAlignment="0" applyProtection="0">
      <alignment vertical="center"/>
    </xf>
    <xf numFmtId="227" fontId="100" fillId="71" borderId="0" applyNumberFormat="0" applyBorder="0" applyAlignment="0" applyProtection="0">
      <alignment vertical="center"/>
    </xf>
    <xf numFmtId="227" fontId="100" fillId="84" borderId="0" applyNumberFormat="0" applyBorder="0" applyAlignment="0" applyProtection="0">
      <alignment vertical="center"/>
    </xf>
    <xf numFmtId="227" fontId="100" fillId="84" borderId="0" applyNumberFormat="0" applyBorder="0" applyAlignment="0" applyProtection="0">
      <alignment vertical="center"/>
    </xf>
    <xf numFmtId="227" fontId="100" fillId="84" borderId="0" applyNumberFormat="0" applyBorder="0" applyAlignment="0" applyProtection="0">
      <alignment vertical="center"/>
    </xf>
    <xf numFmtId="227" fontId="98" fillId="138" borderId="0" applyNumberFormat="0" applyBorder="0" applyAlignment="0" applyProtection="0">
      <alignment vertical="center"/>
    </xf>
    <xf numFmtId="227" fontId="133" fillId="69" borderId="0" applyNumberFormat="0" applyBorder="0" applyAlignment="0" applyProtection="0">
      <alignment vertical="center"/>
    </xf>
    <xf numFmtId="227" fontId="100" fillId="84" borderId="0" applyNumberFormat="0" applyBorder="0" applyAlignment="0" applyProtection="0">
      <alignment vertical="center"/>
    </xf>
    <xf numFmtId="227" fontId="100" fillId="84" borderId="0" applyNumberFormat="0" applyBorder="0" applyAlignment="0" applyProtection="0">
      <alignment vertical="center"/>
    </xf>
    <xf numFmtId="227" fontId="133" fillId="69" borderId="0" applyNumberFormat="0" applyBorder="0" applyAlignment="0" applyProtection="0">
      <alignment vertical="center"/>
    </xf>
    <xf numFmtId="227" fontId="100" fillId="84" borderId="0" applyNumberFormat="0" applyBorder="0" applyAlignment="0" applyProtection="0">
      <alignment vertical="center"/>
    </xf>
    <xf numFmtId="227" fontId="140" fillId="70" borderId="0" applyNumberFormat="0" applyBorder="0" applyAlignment="0" applyProtection="0">
      <alignment vertical="center"/>
    </xf>
    <xf numFmtId="227" fontId="97" fillId="60" borderId="0" applyNumberFormat="0" applyBorder="0" applyAlignment="0" applyProtection="0">
      <alignment vertical="center"/>
    </xf>
    <xf numFmtId="227" fontId="100" fillId="84" borderId="0" applyNumberFormat="0" applyBorder="0" applyAlignment="0" applyProtection="0">
      <alignment vertical="center"/>
    </xf>
    <xf numFmtId="227" fontId="100" fillId="84" borderId="0" applyNumberFormat="0" applyBorder="0" applyAlignment="0" applyProtection="0">
      <alignment vertical="center"/>
    </xf>
    <xf numFmtId="227" fontId="100" fillId="84" borderId="0" applyNumberFormat="0" applyBorder="0" applyAlignment="0" applyProtection="0">
      <alignment vertical="center"/>
    </xf>
    <xf numFmtId="227" fontId="140" fillId="70" borderId="0" applyNumberFormat="0" applyBorder="0" applyAlignment="0" applyProtection="0">
      <alignment vertical="center"/>
    </xf>
    <xf numFmtId="227" fontId="100" fillId="84" borderId="0" applyNumberFormat="0" applyBorder="0" applyAlignment="0" applyProtection="0">
      <alignment vertical="center"/>
    </xf>
    <xf numFmtId="227" fontId="97" fillId="60" borderId="0" applyNumberFormat="0" applyBorder="0" applyAlignment="0" applyProtection="0">
      <alignment vertical="center"/>
    </xf>
    <xf numFmtId="227" fontId="100" fillId="84" borderId="0" applyNumberFormat="0" applyBorder="0" applyAlignment="0" applyProtection="0">
      <alignment vertical="center"/>
    </xf>
    <xf numFmtId="227" fontId="98" fillId="147" borderId="0" applyNumberFormat="0" applyBorder="0" applyAlignment="0" applyProtection="0">
      <alignment vertical="center"/>
    </xf>
    <xf numFmtId="227" fontId="100" fillId="84" borderId="0" applyNumberFormat="0" applyBorder="0" applyAlignment="0" applyProtection="0">
      <alignment vertical="center"/>
    </xf>
    <xf numFmtId="227" fontId="100" fillId="84" borderId="0" applyNumberFormat="0" applyBorder="0" applyAlignment="0" applyProtection="0">
      <alignment vertical="center"/>
    </xf>
    <xf numFmtId="227" fontId="100" fillId="84" borderId="0" applyNumberFormat="0" applyBorder="0" applyAlignment="0" applyProtection="0">
      <alignment vertical="center"/>
    </xf>
    <xf numFmtId="227" fontId="97" fillId="60" borderId="0" applyNumberFormat="0" applyBorder="0" applyAlignment="0" applyProtection="0">
      <alignment vertical="center"/>
    </xf>
    <xf numFmtId="227" fontId="149" fillId="89" borderId="0" applyNumberFormat="0" applyBorder="0" applyAlignment="0" applyProtection="0">
      <alignment vertical="center"/>
    </xf>
    <xf numFmtId="227" fontId="100" fillId="84" borderId="0" applyNumberFormat="0" applyBorder="0" applyAlignment="0" applyProtection="0">
      <alignment vertical="center"/>
    </xf>
    <xf numFmtId="227" fontId="97" fillId="60" borderId="0" applyNumberFormat="0" applyBorder="0" applyAlignment="0" applyProtection="0">
      <alignment vertical="center"/>
    </xf>
    <xf numFmtId="227" fontId="100" fillId="84" borderId="0" applyNumberFormat="0" applyBorder="0" applyAlignment="0" applyProtection="0">
      <alignment vertical="center"/>
    </xf>
    <xf numFmtId="227" fontId="100" fillId="84" borderId="0" applyNumberFormat="0" applyBorder="0" applyAlignment="0" applyProtection="0">
      <alignment vertical="center"/>
    </xf>
    <xf numFmtId="227" fontId="100" fillId="84" borderId="0" applyNumberFormat="0" applyBorder="0" applyAlignment="0" applyProtection="0">
      <alignment vertical="center"/>
    </xf>
    <xf numFmtId="227" fontId="98" fillId="147" borderId="0" applyNumberFormat="0" applyBorder="0" applyAlignment="0" applyProtection="0">
      <alignment vertical="center"/>
    </xf>
    <xf numFmtId="227" fontId="141" fillId="71" borderId="0" applyNumberFormat="0" applyBorder="0" applyAlignment="0" applyProtection="0">
      <alignment vertical="center"/>
    </xf>
    <xf numFmtId="227" fontId="141" fillId="71" borderId="0" applyNumberFormat="0" applyBorder="0" applyAlignment="0" applyProtection="0">
      <alignment vertical="center"/>
    </xf>
    <xf numFmtId="227" fontId="100" fillId="73" borderId="0" applyNumberFormat="0" applyBorder="0" applyAlignment="0" applyProtection="0">
      <alignment vertical="center"/>
    </xf>
    <xf numFmtId="227" fontId="140" fillId="70" borderId="0" applyNumberFormat="0" applyBorder="0" applyAlignment="0" applyProtection="0">
      <alignment vertical="center"/>
    </xf>
    <xf numFmtId="227" fontId="100" fillId="73" borderId="0" applyNumberFormat="0" applyBorder="0" applyAlignment="0" applyProtection="0">
      <alignment vertical="center"/>
    </xf>
    <xf numFmtId="227" fontId="149" fillId="71" borderId="0" applyNumberFormat="0" applyBorder="0" applyAlignment="0" applyProtection="0">
      <alignment vertical="center"/>
    </xf>
    <xf numFmtId="227" fontId="100" fillId="73"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00" fillId="73" borderId="0" applyNumberFormat="0" applyBorder="0" applyAlignment="0" applyProtection="0">
      <alignment vertical="center"/>
    </xf>
    <xf numFmtId="227" fontId="100" fillId="73" borderId="0" applyNumberFormat="0" applyBorder="0" applyAlignment="0" applyProtection="0">
      <alignment vertical="center"/>
    </xf>
    <xf numFmtId="227" fontId="100" fillId="73" borderId="0" applyNumberFormat="0" applyBorder="0" applyAlignment="0" applyProtection="0">
      <alignment vertical="center"/>
    </xf>
    <xf numFmtId="227" fontId="100" fillId="73" borderId="0" applyNumberFormat="0" applyBorder="0" applyAlignment="0" applyProtection="0">
      <alignment vertical="center"/>
    </xf>
    <xf numFmtId="227" fontId="100" fillId="73" borderId="0" applyNumberFormat="0" applyBorder="0" applyAlignment="0" applyProtection="0">
      <alignment vertical="center"/>
    </xf>
    <xf numFmtId="227" fontId="133" fillId="69" borderId="0" applyNumberFormat="0" applyBorder="0" applyAlignment="0" applyProtection="0">
      <alignment vertical="center"/>
    </xf>
    <xf numFmtId="227" fontId="100" fillId="73" borderId="0" applyNumberFormat="0" applyBorder="0" applyAlignment="0" applyProtection="0">
      <alignment vertical="center"/>
    </xf>
    <xf numFmtId="227" fontId="100" fillId="73" borderId="0" applyNumberFormat="0" applyBorder="0" applyAlignment="0" applyProtection="0">
      <alignment vertical="center"/>
    </xf>
    <xf numFmtId="227" fontId="100" fillId="73" borderId="0" applyNumberFormat="0" applyBorder="0" applyAlignment="0" applyProtection="0">
      <alignment vertical="center"/>
    </xf>
    <xf numFmtId="227" fontId="140" fillId="70" borderId="0" applyNumberFormat="0" applyBorder="0" applyAlignment="0" applyProtection="0">
      <alignment vertical="center"/>
    </xf>
    <xf numFmtId="227" fontId="100" fillId="73" borderId="0" applyNumberFormat="0" applyBorder="0" applyAlignment="0" applyProtection="0">
      <alignment vertical="center"/>
    </xf>
    <xf numFmtId="227" fontId="133" fillId="69" borderId="0" applyNumberFormat="0" applyBorder="0" applyAlignment="0" applyProtection="0">
      <alignment vertical="center"/>
    </xf>
    <xf numFmtId="227" fontId="97" fillId="58" borderId="0" applyNumberFormat="0" applyBorder="0" applyAlignment="0" applyProtection="0">
      <alignment vertical="center"/>
    </xf>
    <xf numFmtId="227" fontId="100" fillId="73" borderId="0" applyNumberFormat="0" applyBorder="0" applyAlignment="0" applyProtection="0">
      <alignment vertical="center"/>
    </xf>
    <xf numFmtId="227" fontId="100" fillId="73" borderId="0" applyNumberFormat="0" applyBorder="0" applyAlignment="0" applyProtection="0">
      <alignment vertical="center"/>
    </xf>
    <xf numFmtId="227" fontId="100" fillId="73"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97" fillId="58" borderId="0" applyNumberFormat="0" applyBorder="0" applyAlignment="0" applyProtection="0">
      <alignment vertical="center"/>
    </xf>
    <xf numFmtId="227" fontId="100" fillId="73" borderId="0" applyNumberFormat="0" applyBorder="0" applyAlignment="0" applyProtection="0">
      <alignment vertical="center"/>
    </xf>
    <xf numFmtId="227" fontId="100" fillId="73" borderId="0" applyNumberFormat="0" applyBorder="0" applyAlignment="0" applyProtection="0">
      <alignment vertical="center"/>
    </xf>
    <xf numFmtId="227" fontId="98" fillId="144" borderId="0" applyNumberFormat="0" applyBorder="0" applyAlignment="0" applyProtection="0">
      <alignment vertical="center"/>
    </xf>
    <xf numFmtId="227" fontId="100" fillId="86" borderId="0" applyNumberFormat="0" applyBorder="0" applyAlignment="0" applyProtection="0">
      <alignment vertical="center"/>
    </xf>
    <xf numFmtId="227" fontId="100" fillId="86" borderId="0" applyNumberFormat="0" applyBorder="0" applyAlignment="0" applyProtection="0">
      <alignment vertical="center"/>
    </xf>
    <xf numFmtId="227" fontId="100" fillId="86" borderId="0" applyNumberFormat="0" applyBorder="0" applyAlignment="0" applyProtection="0">
      <alignment vertical="center"/>
    </xf>
    <xf numFmtId="227" fontId="100" fillId="73" borderId="0" applyNumberFormat="0" applyBorder="0" applyAlignment="0" applyProtection="0">
      <alignment vertical="center"/>
    </xf>
    <xf numFmtId="227" fontId="100" fillId="73" borderId="0" applyNumberFormat="0" applyBorder="0" applyAlignment="0" applyProtection="0">
      <alignment vertical="center"/>
    </xf>
    <xf numFmtId="227" fontId="97" fillId="58" borderId="0" applyNumberFormat="0" applyBorder="0" applyAlignment="0" applyProtection="0">
      <alignment vertical="center"/>
    </xf>
    <xf numFmtId="227" fontId="100" fillId="73" borderId="0" applyNumberFormat="0" applyBorder="0" applyAlignment="0" applyProtection="0">
      <alignment vertical="center"/>
    </xf>
    <xf numFmtId="227" fontId="98" fillId="144" borderId="0" applyNumberFormat="0" applyBorder="0" applyAlignment="0" applyProtection="0">
      <alignment vertical="center"/>
    </xf>
    <xf numFmtId="227" fontId="100" fillId="86" borderId="0" applyNumberFormat="0" applyBorder="0" applyAlignment="0" applyProtection="0">
      <alignment vertical="center"/>
    </xf>
    <xf numFmtId="227" fontId="149" fillId="82" borderId="0" applyNumberFormat="0" applyBorder="0" applyAlignment="0" applyProtection="0">
      <alignment vertical="center"/>
    </xf>
    <xf numFmtId="227" fontId="149" fillId="82" borderId="0" applyNumberFormat="0" applyBorder="0" applyAlignment="0" applyProtection="0">
      <alignment vertical="center"/>
    </xf>
    <xf numFmtId="227" fontId="97" fillId="58" borderId="0" applyNumberFormat="0" applyBorder="0" applyAlignment="0" applyProtection="0">
      <alignment vertical="center"/>
    </xf>
    <xf numFmtId="227" fontId="100" fillId="73" borderId="0" applyNumberFormat="0" applyBorder="0" applyAlignment="0" applyProtection="0">
      <alignment vertical="center"/>
    </xf>
    <xf numFmtId="227" fontId="140" fillId="70" borderId="0" applyNumberFormat="0" applyBorder="0" applyAlignment="0" applyProtection="0">
      <alignment vertical="center"/>
    </xf>
    <xf numFmtId="227" fontId="141" fillId="71" borderId="0" applyNumberFormat="0" applyBorder="0" applyAlignment="0" applyProtection="0">
      <alignment vertical="center"/>
    </xf>
    <xf numFmtId="227" fontId="100" fillId="80" borderId="0" applyNumberFormat="0" applyBorder="0" applyAlignment="0" applyProtection="0">
      <alignment vertical="center"/>
    </xf>
    <xf numFmtId="227" fontId="140" fillId="70" borderId="0" applyNumberFormat="0" applyBorder="0" applyAlignment="0" applyProtection="0">
      <alignment vertical="center"/>
    </xf>
    <xf numFmtId="227" fontId="133" fillId="69" borderId="0" applyNumberFormat="0" applyBorder="0" applyAlignment="0" applyProtection="0">
      <alignment vertical="center"/>
    </xf>
    <xf numFmtId="227" fontId="100" fillId="80" borderId="0" applyNumberFormat="0" applyBorder="0" applyAlignment="0" applyProtection="0">
      <alignment vertical="center"/>
    </xf>
    <xf numFmtId="227" fontId="100" fillId="80" borderId="0" applyNumberFormat="0" applyBorder="0" applyAlignment="0" applyProtection="0">
      <alignment vertical="center"/>
    </xf>
    <xf numFmtId="227" fontId="100" fillId="75" borderId="42" applyNumberFormat="0" applyFont="0" applyAlignment="0" applyProtection="0">
      <alignment vertical="center"/>
    </xf>
    <xf numFmtId="227" fontId="100" fillId="80" borderId="0" applyNumberFormat="0" applyBorder="0" applyAlignment="0" applyProtection="0">
      <alignment vertical="center"/>
    </xf>
    <xf numFmtId="227" fontId="100" fillId="80" borderId="0" applyNumberFormat="0" applyBorder="0" applyAlignment="0" applyProtection="0">
      <alignment vertical="center"/>
    </xf>
    <xf numFmtId="227" fontId="100" fillId="80" borderId="0" applyNumberFormat="0" applyBorder="0" applyAlignment="0" applyProtection="0">
      <alignment vertical="center"/>
    </xf>
    <xf numFmtId="227" fontId="141" fillId="80" borderId="0" applyNumberFormat="0" applyBorder="0" applyAlignment="0" applyProtection="0">
      <alignment vertical="center"/>
    </xf>
    <xf numFmtId="227" fontId="100" fillId="80" borderId="0" applyNumberFormat="0" applyBorder="0" applyAlignment="0" applyProtection="0">
      <alignment vertical="center"/>
    </xf>
    <xf numFmtId="227" fontId="97" fillId="40" borderId="0" applyNumberFormat="0" applyBorder="0" applyAlignment="0" applyProtection="0">
      <alignment vertical="center"/>
    </xf>
    <xf numFmtId="227" fontId="100" fillId="8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00" fillId="80" borderId="0" applyNumberFormat="0" applyBorder="0" applyAlignment="0" applyProtection="0">
      <alignment vertical="center"/>
    </xf>
    <xf numFmtId="227" fontId="141" fillId="76" borderId="0" applyNumberFormat="0" applyBorder="0" applyAlignment="0" applyProtection="0">
      <alignment vertical="center"/>
    </xf>
    <xf numFmtId="227" fontId="100" fillId="74" borderId="0" applyNumberFormat="0" applyBorder="0" applyAlignment="0" applyProtection="0">
      <alignment vertical="center"/>
    </xf>
    <xf numFmtId="227" fontId="140" fillId="70" borderId="0" applyNumberFormat="0" applyBorder="0" applyAlignment="0" applyProtection="0">
      <alignment vertical="center"/>
    </xf>
    <xf numFmtId="227" fontId="100" fillId="80" borderId="0" applyNumberFormat="0" applyBorder="0" applyAlignment="0" applyProtection="0">
      <alignment vertical="center"/>
    </xf>
    <xf numFmtId="227" fontId="100" fillId="80" borderId="0" applyNumberFormat="0" applyBorder="0" applyAlignment="0" applyProtection="0">
      <alignment vertical="center"/>
    </xf>
    <xf numFmtId="227" fontId="97" fillId="40" borderId="0" applyNumberFormat="0" applyBorder="0" applyAlignment="0" applyProtection="0">
      <alignment vertical="center"/>
    </xf>
    <xf numFmtId="227" fontId="133" fillId="69" borderId="0" applyNumberFormat="0" applyBorder="0" applyAlignment="0" applyProtection="0">
      <alignment vertical="center"/>
    </xf>
    <xf numFmtId="227" fontId="100" fillId="74" borderId="0" applyNumberFormat="0" applyBorder="0" applyAlignment="0" applyProtection="0">
      <alignment vertical="center"/>
    </xf>
    <xf numFmtId="227" fontId="218" fillId="0" borderId="32" applyNumberFormat="0" applyFill="0" applyProtection="0">
      <alignment horizontal="center"/>
    </xf>
    <xf numFmtId="227" fontId="100" fillId="74" borderId="0" applyNumberFormat="0" applyBorder="0" applyAlignment="0" applyProtection="0">
      <alignment vertical="center"/>
    </xf>
    <xf numFmtId="227" fontId="100" fillId="84" borderId="0" applyNumberFormat="0" applyBorder="0" applyAlignment="0" applyProtection="0">
      <alignment vertical="center"/>
    </xf>
    <xf numFmtId="227" fontId="97" fillId="40" borderId="0" applyNumberFormat="0" applyBorder="0" applyAlignment="0" applyProtection="0">
      <alignment vertical="center"/>
    </xf>
    <xf numFmtId="227" fontId="100" fillId="80" borderId="0" applyNumberFormat="0" applyBorder="0" applyAlignment="0" applyProtection="0">
      <alignment vertical="center"/>
    </xf>
    <xf numFmtId="227" fontId="100" fillId="74" borderId="0" applyNumberFormat="0" applyBorder="0" applyAlignment="0" applyProtection="0">
      <alignment vertical="center"/>
    </xf>
    <xf numFmtId="227" fontId="100" fillId="74" borderId="0" applyNumberFormat="0" applyBorder="0" applyAlignment="0" applyProtection="0">
      <alignment vertical="center"/>
    </xf>
    <xf numFmtId="227" fontId="100" fillId="80" borderId="0" applyNumberFormat="0" applyBorder="0" applyAlignment="0" applyProtection="0">
      <alignment vertical="center"/>
    </xf>
    <xf numFmtId="227" fontId="100" fillId="71" borderId="0" applyNumberFormat="0" applyBorder="0" applyAlignment="0" applyProtection="0">
      <alignment vertical="center"/>
    </xf>
    <xf numFmtId="227" fontId="140" fillId="70" borderId="0" applyNumberFormat="0" applyBorder="0" applyAlignment="0" applyProtection="0">
      <alignment vertical="center"/>
    </xf>
    <xf numFmtId="227" fontId="100" fillId="80" borderId="0" applyNumberFormat="0" applyBorder="0" applyAlignment="0" applyProtection="0">
      <alignment vertical="center"/>
    </xf>
    <xf numFmtId="227" fontId="133" fillId="69" borderId="0" applyNumberFormat="0" applyBorder="0" applyAlignment="0" applyProtection="0">
      <alignment vertical="center"/>
    </xf>
    <xf numFmtId="227" fontId="100" fillId="80" borderId="0" applyNumberFormat="0" applyBorder="0" applyAlignment="0" applyProtection="0">
      <alignment vertical="center"/>
    </xf>
    <xf numFmtId="227" fontId="141" fillId="73" borderId="0" applyNumberFormat="0" applyBorder="0" applyAlignment="0" applyProtection="0">
      <alignment vertical="center"/>
    </xf>
    <xf numFmtId="227" fontId="141" fillId="73" borderId="0" applyNumberFormat="0" applyBorder="0" applyAlignment="0" applyProtection="0">
      <alignment vertical="center"/>
    </xf>
    <xf numFmtId="227" fontId="140" fillId="70" borderId="0" applyNumberFormat="0" applyBorder="0" applyAlignment="0" applyProtection="0">
      <alignment vertical="center"/>
    </xf>
    <xf numFmtId="227" fontId="97" fillId="0" borderId="0">
      <alignment vertical="center"/>
    </xf>
    <xf numFmtId="227" fontId="100" fillId="76" borderId="0" applyNumberFormat="0" applyBorder="0" applyAlignment="0" applyProtection="0">
      <alignment vertical="center"/>
    </xf>
    <xf numFmtId="227" fontId="100" fillId="76" borderId="0" applyNumberFormat="0" applyBorder="0" applyAlignment="0" applyProtection="0">
      <alignment vertical="center"/>
    </xf>
    <xf numFmtId="227" fontId="100" fillId="76" borderId="0" applyNumberFormat="0" applyBorder="0" applyAlignment="0" applyProtection="0">
      <alignment vertical="center"/>
    </xf>
    <xf numFmtId="227" fontId="100" fillId="84" borderId="0" applyNumberFormat="0" applyBorder="0" applyAlignment="0" applyProtection="0">
      <alignment vertical="center"/>
    </xf>
    <xf numFmtId="227" fontId="140" fillId="70" borderId="0" applyNumberFormat="0" applyBorder="0" applyAlignment="0" applyProtection="0">
      <alignment vertical="center"/>
    </xf>
    <xf numFmtId="227" fontId="100" fillId="76" borderId="0" applyNumberFormat="0" applyBorder="0" applyAlignment="0" applyProtection="0">
      <alignment vertical="center"/>
    </xf>
    <xf numFmtId="227" fontId="100" fillId="76" borderId="0" applyNumberFormat="0" applyBorder="0" applyAlignment="0" applyProtection="0">
      <alignment vertical="center"/>
    </xf>
    <xf numFmtId="227" fontId="100" fillId="76" borderId="0" applyNumberFormat="0" applyBorder="0" applyAlignment="0" applyProtection="0">
      <alignment vertical="center"/>
    </xf>
    <xf numFmtId="227" fontId="100" fillId="84" borderId="0" applyNumberFormat="0" applyBorder="0" applyAlignment="0" applyProtection="0">
      <alignment vertical="center"/>
    </xf>
    <xf numFmtId="227" fontId="100" fillId="76" borderId="0" applyNumberFormat="0" applyBorder="0" applyAlignment="0" applyProtection="0">
      <alignment vertical="center"/>
    </xf>
    <xf numFmtId="227" fontId="141" fillId="87" borderId="0" applyNumberFormat="0" applyBorder="0" applyAlignment="0" applyProtection="0">
      <alignment vertical="center"/>
    </xf>
    <xf numFmtId="227" fontId="100" fillId="76" borderId="0" applyNumberFormat="0" applyBorder="0" applyAlignment="0" applyProtection="0">
      <alignment vertical="center"/>
    </xf>
    <xf numFmtId="227" fontId="100" fillId="76" borderId="0" applyNumberFormat="0" applyBorder="0" applyAlignment="0" applyProtection="0">
      <alignment vertical="center"/>
    </xf>
    <xf numFmtId="227" fontId="100" fillId="76" borderId="0" applyNumberFormat="0" applyBorder="0" applyAlignment="0" applyProtection="0">
      <alignment vertical="center"/>
    </xf>
    <xf numFmtId="227" fontId="97" fillId="61" borderId="0" applyNumberFormat="0" applyBorder="0" applyAlignment="0" applyProtection="0">
      <alignment vertical="center"/>
    </xf>
    <xf numFmtId="227" fontId="100" fillId="76" borderId="0" applyNumberFormat="0" applyBorder="0" applyAlignment="0" applyProtection="0">
      <alignment vertical="center"/>
    </xf>
    <xf numFmtId="227" fontId="100" fillId="76" borderId="0" applyNumberFormat="0" applyBorder="0" applyAlignment="0" applyProtection="0">
      <alignment vertical="center"/>
    </xf>
    <xf numFmtId="227" fontId="100" fillId="76" borderId="0" applyNumberFormat="0" applyBorder="0" applyAlignment="0" applyProtection="0">
      <alignment vertical="center"/>
    </xf>
    <xf numFmtId="227" fontId="149" fillId="73" borderId="0" applyNumberFormat="0" applyBorder="0" applyAlignment="0" applyProtection="0">
      <alignment vertical="center"/>
    </xf>
    <xf numFmtId="227" fontId="149" fillId="73" borderId="0" applyNumberFormat="0" applyBorder="0" applyAlignment="0" applyProtection="0">
      <alignment vertical="center"/>
    </xf>
    <xf numFmtId="227" fontId="100" fillId="76" borderId="0" applyNumberFormat="0" applyBorder="0" applyAlignment="0" applyProtection="0">
      <alignment vertical="center"/>
    </xf>
    <xf numFmtId="227" fontId="100" fillId="76" borderId="0" applyNumberFormat="0" applyBorder="0" applyAlignment="0" applyProtection="0">
      <alignment vertical="center"/>
    </xf>
    <xf numFmtId="227" fontId="100" fillId="76" borderId="0" applyNumberFormat="0" applyBorder="0" applyAlignment="0" applyProtection="0">
      <alignment vertical="center"/>
    </xf>
    <xf numFmtId="227" fontId="100" fillId="76" borderId="0" applyNumberFormat="0" applyBorder="0" applyAlignment="0" applyProtection="0">
      <alignment vertical="center"/>
    </xf>
    <xf numFmtId="227" fontId="100" fillId="76" borderId="0" applyNumberFormat="0" applyBorder="0" applyAlignment="0" applyProtection="0">
      <alignment vertical="center"/>
    </xf>
    <xf numFmtId="227" fontId="98" fillId="137" borderId="0" applyNumberFormat="0" applyBorder="0" applyAlignment="0" applyProtection="0">
      <alignment vertical="center"/>
    </xf>
    <xf numFmtId="227" fontId="140" fillId="70" borderId="0" applyNumberFormat="0" applyBorder="0" applyAlignment="0" applyProtection="0">
      <alignment vertical="center"/>
    </xf>
    <xf numFmtId="227" fontId="100" fillId="76" borderId="0" applyNumberFormat="0" applyBorder="0" applyAlignment="0" applyProtection="0">
      <alignment vertical="center"/>
    </xf>
    <xf numFmtId="227" fontId="140" fillId="70" borderId="0" applyNumberFormat="0" applyBorder="0" applyAlignment="0" applyProtection="0">
      <alignment vertical="center"/>
    </xf>
    <xf numFmtId="227" fontId="100" fillId="76" borderId="0" applyNumberFormat="0" applyBorder="0" applyAlignment="0" applyProtection="0">
      <alignment vertical="center"/>
    </xf>
    <xf numFmtId="227" fontId="100" fillId="76" borderId="0" applyNumberFormat="0" applyBorder="0" applyAlignment="0" applyProtection="0">
      <alignment vertical="center"/>
    </xf>
    <xf numFmtId="227" fontId="100" fillId="76" borderId="0" applyNumberFormat="0" applyBorder="0" applyAlignment="0" applyProtection="0">
      <alignment vertical="center"/>
    </xf>
    <xf numFmtId="225" fontId="226" fillId="0" borderId="0"/>
    <xf numFmtId="227" fontId="100" fillId="76" borderId="0" applyNumberFormat="0" applyBorder="0" applyAlignment="0" applyProtection="0">
      <alignment vertical="center"/>
    </xf>
    <xf numFmtId="227" fontId="140" fillId="70" borderId="0" applyNumberFormat="0" applyBorder="0" applyAlignment="0" applyProtection="0">
      <alignment vertical="center"/>
    </xf>
    <xf numFmtId="227" fontId="141" fillId="80" borderId="0" applyNumberFormat="0" applyBorder="0" applyAlignment="0" applyProtection="0">
      <alignment vertical="center"/>
    </xf>
    <xf numFmtId="227" fontId="100" fillId="76" borderId="0" applyNumberFormat="0" applyBorder="0" applyAlignment="0" applyProtection="0">
      <alignment vertical="center"/>
    </xf>
    <xf numFmtId="227" fontId="141" fillId="80" borderId="0" applyNumberFormat="0" applyBorder="0" applyAlignment="0" applyProtection="0">
      <alignment vertical="center"/>
    </xf>
    <xf numFmtId="227" fontId="100" fillId="73" borderId="0" applyNumberFormat="0" applyBorder="0" applyAlignment="0" applyProtection="0">
      <alignment vertical="center"/>
    </xf>
    <xf numFmtId="227" fontId="100" fillId="73" borderId="0" applyNumberFormat="0" applyBorder="0" applyAlignment="0" applyProtection="0">
      <alignment vertical="center"/>
    </xf>
    <xf numFmtId="227" fontId="100" fillId="80" borderId="0" applyNumberFormat="0" applyBorder="0" applyAlignment="0" applyProtection="0">
      <alignment vertical="center"/>
    </xf>
    <xf numFmtId="227" fontId="100" fillId="80" borderId="0" applyNumberFormat="0" applyBorder="0" applyAlignment="0" applyProtection="0">
      <alignment vertical="center"/>
    </xf>
    <xf numFmtId="227" fontId="100" fillId="73" borderId="0" applyNumberFormat="0" applyBorder="0" applyAlignment="0" applyProtection="0">
      <alignment vertical="center"/>
    </xf>
    <xf numFmtId="227" fontId="100" fillId="73" borderId="0" applyNumberFormat="0" applyBorder="0" applyAlignment="0" applyProtection="0">
      <alignment vertical="center"/>
    </xf>
    <xf numFmtId="227" fontId="140" fillId="70" borderId="0" applyNumberFormat="0" applyBorder="0" applyAlignment="0" applyProtection="0">
      <alignment vertical="center"/>
    </xf>
    <xf numFmtId="227" fontId="100" fillId="73" borderId="0" applyNumberFormat="0" applyBorder="0" applyAlignment="0" applyProtection="0">
      <alignment vertical="center"/>
    </xf>
    <xf numFmtId="227" fontId="141" fillId="71" borderId="0" applyNumberFormat="0" applyBorder="0" applyAlignment="0" applyProtection="0">
      <alignment vertical="center"/>
    </xf>
    <xf numFmtId="227" fontId="100" fillId="73" borderId="0" applyNumberFormat="0" applyBorder="0" applyAlignment="0" applyProtection="0">
      <alignment vertical="center"/>
    </xf>
    <xf numFmtId="227" fontId="100" fillId="71" borderId="0" applyNumberFormat="0" applyBorder="0" applyAlignment="0" applyProtection="0">
      <alignment vertical="center"/>
    </xf>
    <xf numFmtId="227" fontId="100" fillId="73" borderId="0" applyNumberFormat="0" applyBorder="0" applyAlignment="0" applyProtection="0">
      <alignment vertical="center"/>
    </xf>
    <xf numFmtId="227" fontId="141" fillId="72" borderId="0" applyNumberFormat="0" applyBorder="0" applyAlignment="0" applyProtection="0">
      <alignment vertical="center"/>
    </xf>
    <xf numFmtId="227" fontId="100" fillId="73" borderId="0" applyNumberFormat="0" applyBorder="0" applyAlignment="0" applyProtection="0">
      <alignment vertical="center"/>
    </xf>
    <xf numFmtId="227" fontId="100" fillId="73" borderId="0" applyNumberFormat="0" applyBorder="0" applyAlignment="0" applyProtection="0">
      <alignment vertical="center"/>
    </xf>
    <xf numFmtId="227" fontId="141" fillId="71" borderId="0" applyNumberFormat="0" applyBorder="0" applyAlignment="0" applyProtection="0">
      <alignment vertical="center"/>
    </xf>
    <xf numFmtId="227" fontId="141" fillId="76" borderId="0" applyNumberFormat="0" applyBorder="0" applyAlignment="0" applyProtection="0">
      <alignment vertical="center"/>
    </xf>
    <xf numFmtId="227" fontId="97" fillId="56" borderId="0" applyNumberFormat="0" applyBorder="0" applyAlignment="0" applyProtection="0">
      <alignment vertical="center"/>
    </xf>
    <xf numFmtId="227" fontId="100" fillId="73" borderId="0" applyNumberFormat="0" applyBorder="0" applyAlignment="0" applyProtection="0">
      <alignment vertical="center"/>
    </xf>
    <xf numFmtId="227" fontId="141" fillId="71" borderId="0" applyNumberFormat="0" applyBorder="0" applyAlignment="0" applyProtection="0">
      <alignment vertical="center"/>
    </xf>
    <xf numFmtId="227" fontId="140" fillId="70" borderId="0" applyNumberFormat="0" applyBorder="0" applyAlignment="0" applyProtection="0">
      <alignment vertical="center"/>
    </xf>
    <xf numFmtId="227" fontId="100" fillId="84" borderId="0" applyNumberFormat="0" applyBorder="0" applyAlignment="0" applyProtection="0">
      <alignment vertical="center"/>
    </xf>
    <xf numFmtId="227" fontId="140" fillId="70" borderId="0" applyNumberFormat="0" applyBorder="0" applyAlignment="0" applyProtection="0">
      <alignment vertical="center"/>
    </xf>
    <xf numFmtId="227" fontId="100" fillId="84" borderId="0" applyNumberFormat="0" applyBorder="0" applyAlignment="0" applyProtection="0">
      <alignment vertical="center"/>
    </xf>
    <xf numFmtId="227" fontId="97" fillId="56" borderId="0" applyNumberFormat="0" applyBorder="0" applyAlignment="0" applyProtection="0">
      <alignment vertical="center"/>
    </xf>
    <xf numFmtId="227" fontId="141" fillId="73" borderId="0" applyNumberFormat="0" applyBorder="0" applyAlignment="0" applyProtection="0">
      <alignment vertical="center"/>
    </xf>
    <xf numFmtId="227" fontId="100" fillId="75" borderId="42" applyNumberFormat="0" applyFont="0" applyAlignment="0" applyProtection="0">
      <alignment vertical="center"/>
    </xf>
    <xf numFmtId="227" fontId="100" fillId="73" borderId="0" applyNumberFormat="0" applyBorder="0" applyAlignment="0" applyProtection="0">
      <alignment vertical="center"/>
    </xf>
    <xf numFmtId="227" fontId="97" fillId="56" borderId="0" applyNumberFormat="0" applyBorder="0" applyAlignment="0" applyProtection="0">
      <alignment vertical="center"/>
    </xf>
    <xf numFmtId="227" fontId="133" fillId="69" borderId="0" applyNumberFormat="0" applyBorder="0" applyAlignment="0" applyProtection="0">
      <alignment vertical="center"/>
    </xf>
    <xf numFmtId="227" fontId="149" fillId="87" borderId="0" applyNumberFormat="0" applyBorder="0" applyAlignment="0" applyProtection="0">
      <alignment vertical="center"/>
    </xf>
    <xf numFmtId="227" fontId="100" fillId="84" borderId="0" applyNumberFormat="0" applyBorder="0" applyAlignment="0" applyProtection="0">
      <alignment vertical="center"/>
    </xf>
    <xf numFmtId="227" fontId="100" fillId="84" borderId="0" applyNumberFormat="0" applyBorder="0" applyAlignment="0" applyProtection="0">
      <alignment vertical="center"/>
    </xf>
    <xf numFmtId="227" fontId="100" fillId="73" borderId="0" applyNumberFormat="0" applyBorder="0" applyAlignment="0" applyProtection="0">
      <alignment vertical="center"/>
    </xf>
    <xf numFmtId="227" fontId="100" fillId="73" borderId="0" applyNumberFormat="0" applyBorder="0" applyAlignment="0" applyProtection="0">
      <alignment vertical="center"/>
    </xf>
    <xf numFmtId="227" fontId="100" fillId="73" borderId="0" applyNumberFormat="0" applyBorder="0" applyAlignment="0" applyProtection="0">
      <alignment vertical="center"/>
    </xf>
    <xf numFmtId="227" fontId="98" fillId="138" borderId="0" applyNumberFormat="0" applyBorder="0" applyAlignment="0" applyProtection="0">
      <alignment vertical="center"/>
    </xf>
    <xf numFmtId="227" fontId="100" fillId="84" borderId="0" applyNumberFormat="0" applyBorder="0" applyAlignment="0" applyProtection="0">
      <alignment vertical="center"/>
    </xf>
    <xf numFmtId="227" fontId="100" fillId="84" borderId="0" applyNumberFormat="0" applyBorder="0" applyAlignment="0" applyProtection="0">
      <alignment vertical="center"/>
    </xf>
    <xf numFmtId="227" fontId="100" fillId="73" borderId="0" applyNumberFormat="0" applyBorder="0" applyAlignment="0" applyProtection="0">
      <alignment vertical="center"/>
    </xf>
    <xf numFmtId="227" fontId="149" fillId="76" borderId="0" applyNumberFormat="0" applyBorder="0" applyAlignment="0" applyProtection="0">
      <alignment vertical="center"/>
    </xf>
    <xf numFmtId="227" fontId="100" fillId="76" borderId="0" applyNumberFormat="0" applyBorder="0" applyAlignment="0" applyProtection="0">
      <alignment vertical="center"/>
    </xf>
    <xf numFmtId="227" fontId="100" fillId="73" borderId="0" applyNumberFormat="0" applyBorder="0" applyAlignment="0" applyProtection="0">
      <alignment vertical="center"/>
    </xf>
    <xf numFmtId="227" fontId="100" fillId="76" borderId="0" applyNumberFormat="0" applyBorder="0" applyAlignment="0" applyProtection="0">
      <alignment vertical="center"/>
    </xf>
    <xf numFmtId="227" fontId="100" fillId="73" borderId="0" applyNumberFormat="0" applyBorder="0" applyAlignment="0" applyProtection="0">
      <alignment vertical="center"/>
    </xf>
    <xf numFmtId="227" fontId="100" fillId="73" borderId="0" applyNumberFormat="0" applyBorder="0" applyAlignment="0" applyProtection="0">
      <alignment vertical="center"/>
    </xf>
    <xf numFmtId="227" fontId="100" fillId="66" borderId="0" applyNumberFormat="0" applyBorder="0" applyAlignment="0" applyProtection="0">
      <alignment vertical="center"/>
    </xf>
    <xf numFmtId="227" fontId="100" fillId="66" borderId="0" applyNumberFormat="0" applyBorder="0" applyAlignment="0" applyProtection="0">
      <alignment vertical="center"/>
    </xf>
    <xf numFmtId="227" fontId="100" fillId="66" borderId="0" applyNumberFormat="0" applyBorder="0" applyAlignment="0" applyProtection="0">
      <alignment vertical="center"/>
    </xf>
    <xf numFmtId="227" fontId="100" fillId="71" borderId="0" applyNumberFormat="0" applyBorder="0" applyAlignment="0" applyProtection="0">
      <alignment vertical="center"/>
    </xf>
    <xf numFmtId="227" fontId="140" fillId="70" borderId="0" applyNumberFormat="0" applyBorder="0" applyAlignment="0" applyProtection="0">
      <alignment vertical="center"/>
    </xf>
    <xf numFmtId="227" fontId="100" fillId="71" borderId="0" applyNumberFormat="0" applyBorder="0" applyAlignment="0" applyProtection="0">
      <alignment vertical="center"/>
    </xf>
    <xf numFmtId="227" fontId="100" fillId="71" borderId="0" applyNumberFormat="0" applyBorder="0" applyAlignment="0" applyProtection="0">
      <alignment vertical="center"/>
    </xf>
    <xf numFmtId="227" fontId="100" fillId="81" borderId="0" applyNumberFormat="0" applyBorder="0" applyAlignment="0" applyProtection="0">
      <alignment vertical="center"/>
    </xf>
    <xf numFmtId="227" fontId="100" fillId="81" borderId="0" applyNumberFormat="0" applyBorder="0" applyAlignment="0" applyProtection="0">
      <alignment vertical="center"/>
    </xf>
    <xf numFmtId="227" fontId="100" fillId="81"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9" fillId="82" borderId="0" applyNumberFormat="0" applyBorder="0" applyAlignment="0" applyProtection="0">
      <alignment vertical="center"/>
    </xf>
    <xf numFmtId="227" fontId="133" fillId="69" borderId="0" applyNumberFormat="0" applyBorder="0" applyAlignment="0" applyProtection="0">
      <alignment vertical="center"/>
    </xf>
    <xf numFmtId="227" fontId="100" fillId="71" borderId="0" applyNumberFormat="0" applyBorder="0" applyAlignment="0" applyProtection="0">
      <alignment vertical="center"/>
    </xf>
    <xf numFmtId="227" fontId="100" fillId="80" borderId="0" applyNumberFormat="0" applyBorder="0" applyAlignment="0" applyProtection="0">
      <alignment vertical="center"/>
    </xf>
    <xf numFmtId="227" fontId="100" fillId="71" borderId="0" applyNumberFormat="0" applyBorder="0" applyAlignment="0" applyProtection="0">
      <alignment vertical="center"/>
    </xf>
    <xf numFmtId="227" fontId="100" fillId="80" borderId="0" applyNumberFormat="0" applyBorder="0" applyAlignment="0" applyProtection="0">
      <alignment vertical="center"/>
    </xf>
    <xf numFmtId="227" fontId="100" fillId="71" borderId="0" applyNumberFormat="0" applyBorder="0" applyAlignment="0" applyProtection="0">
      <alignment vertical="center"/>
    </xf>
    <xf numFmtId="227" fontId="140" fillId="70" borderId="0" applyNumberFormat="0" applyBorder="0" applyAlignment="0" applyProtection="0">
      <alignment vertical="center"/>
    </xf>
    <xf numFmtId="227" fontId="100" fillId="71" borderId="0" applyNumberFormat="0" applyBorder="0" applyAlignment="0" applyProtection="0">
      <alignment vertical="center"/>
    </xf>
    <xf numFmtId="227" fontId="98" fillId="48" borderId="0" applyNumberFormat="0" applyBorder="0" applyAlignment="0" applyProtection="0">
      <alignment vertical="center"/>
    </xf>
    <xf numFmtId="227" fontId="104" fillId="34" borderId="5" applyNumberFormat="0" applyAlignment="0" applyProtection="0">
      <alignment vertical="center"/>
    </xf>
    <xf numFmtId="227" fontId="97" fillId="42" borderId="0" applyNumberFormat="0" applyBorder="0" applyAlignment="0" applyProtection="0">
      <alignment vertical="center"/>
    </xf>
    <xf numFmtId="227" fontId="100" fillId="71" borderId="0" applyNumberFormat="0" applyBorder="0" applyAlignment="0" applyProtection="0">
      <alignment vertical="center"/>
    </xf>
    <xf numFmtId="227" fontId="141" fillId="80" borderId="0" applyNumberFormat="0" applyBorder="0" applyAlignment="0" applyProtection="0">
      <alignment vertical="center"/>
    </xf>
    <xf numFmtId="227" fontId="133" fillId="69" borderId="0" applyNumberFormat="0" applyBorder="0" applyAlignment="0" applyProtection="0">
      <alignment vertical="center"/>
    </xf>
    <xf numFmtId="227" fontId="100" fillId="71" borderId="0" applyNumberFormat="0" applyBorder="0" applyAlignment="0" applyProtection="0">
      <alignment vertical="center"/>
    </xf>
    <xf numFmtId="227" fontId="97" fillId="141" borderId="0" applyNumberFormat="0" applyBorder="0" applyAlignment="0" applyProtection="0">
      <alignment vertical="center"/>
    </xf>
    <xf numFmtId="227" fontId="97" fillId="141" borderId="0" applyNumberFormat="0" applyBorder="0" applyAlignment="0" applyProtection="0">
      <alignment vertical="center"/>
    </xf>
    <xf numFmtId="227" fontId="133" fillId="69" borderId="0" applyNumberFormat="0" applyBorder="0" applyAlignment="0" applyProtection="0">
      <alignment vertical="center"/>
    </xf>
    <xf numFmtId="227" fontId="100" fillId="71" borderId="0" applyNumberFormat="0" applyBorder="0" applyAlignment="0" applyProtection="0">
      <alignment vertical="center"/>
    </xf>
    <xf numFmtId="227" fontId="133" fillId="69" borderId="0" applyNumberFormat="0" applyBorder="0" applyAlignment="0" applyProtection="0">
      <alignment vertical="center"/>
    </xf>
    <xf numFmtId="227" fontId="141" fillId="87" borderId="0" applyNumberFormat="0" applyBorder="0" applyAlignment="0" applyProtection="0">
      <alignment vertical="center"/>
    </xf>
    <xf numFmtId="227" fontId="97" fillId="141" borderId="0" applyNumberFormat="0" applyBorder="0" applyAlignment="0" applyProtection="0">
      <alignment vertical="center"/>
    </xf>
    <xf numFmtId="227" fontId="149" fillId="80" borderId="0" applyNumberFormat="0" applyBorder="0" applyAlignment="0" applyProtection="0">
      <alignment vertical="center"/>
    </xf>
    <xf numFmtId="227" fontId="100" fillId="71" borderId="0" applyNumberFormat="0" applyBorder="0" applyAlignment="0" applyProtection="0">
      <alignment vertical="center"/>
    </xf>
    <xf numFmtId="227" fontId="97" fillId="141" borderId="0" applyNumberFormat="0" applyBorder="0" applyAlignment="0" applyProtection="0">
      <alignment vertical="center"/>
    </xf>
    <xf numFmtId="227" fontId="100" fillId="71" borderId="0" applyNumberFormat="0" applyBorder="0" applyAlignment="0" applyProtection="0">
      <alignment vertical="center"/>
    </xf>
    <xf numFmtId="227" fontId="100" fillId="71" borderId="0" applyNumberFormat="0" applyBorder="0" applyAlignment="0" applyProtection="0">
      <alignment vertical="center"/>
    </xf>
    <xf numFmtId="227" fontId="100" fillId="71" borderId="0" applyNumberFormat="0" applyBorder="0" applyAlignment="0" applyProtection="0">
      <alignment vertical="center"/>
    </xf>
    <xf numFmtId="227" fontId="97" fillId="141" borderId="0" applyNumberFormat="0" applyBorder="0" applyAlignment="0" applyProtection="0">
      <alignment vertical="center"/>
    </xf>
    <xf numFmtId="227" fontId="100" fillId="71" borderId="0" applyNumberFormat="0" applyBorder="0" applyAlignment="0" applyProtection="0">
      <alignment vertical="center"/>
    </xf>
    <xf numFmtId="227" fontId="100" fillId="71" borderId="0" applyNumberFormat="0" applyBorder="0" applyAlignment="0" applyProtection="0">
      <alignment vertical="center"/>
    </xf>
    <xf numFmtId="227" fontId="128" fillId="75" borderId="0" applyNumberFormat="0" applyBorder="0" applyAlignment="0" applyProtection="0"/>
    <xf numFmtId="227" fontId="133" fillId="69" borderId="0" applyNumberFormat="0" applyBorder="0" applyAlignment="0" applyProtection="0">
      <alignment vertical="center"/>
    </xf>
    <xf numFmtId="227" fontId="100" fillId="71" borderId="0" applyNumberFormat="0" applyBorder="0" applyAlignment="0" applyProtection="0">
      <alignment vertical="center"/>
    </xf>
    <xf numFmtId="227" fontId="100" fillId="75" borderId="42" applyNumberFormat="0" applyFont="0" applyAlignment="0" applyProtection="0">
      <alignment vertical="center"/>
    </xf>
    <xf numFmtId="227" fontId="100" fillId="71" borderId="0" applyNumberFormat="0" applyBorder="0" applyAlignment="0" applyProtection="0">
      <alignment vertical="center"/>
    </xf>
    <xf numFmtId="227" fontId="100" fillId="71" borderId="0" applyNumberFormat="0" applyBorder="0" applyAlignment="0" applyProtection="0">
      <alignment vertical="center"/>
    </xf>
    <xf numFmtId="227" fontId="100" fillId="0" borderId="0">
      <alignment vertical="center"/>
    </xf>
    <xf numFmtId="227" fontId="141" fillId="73" borderId="0" applyNumberFormat="0" applyBorder="0" applyAlignment="0" applyProtection="0">
      <alignment vertical="center"/>
    </xf>
    <xf numFmtId="227" fontId="100" fillId="73" borderId="0" applyNumberFormat="0" applyBorder="0" applyAlignment="0" applyProtection="0">
      <alignment vertical="center"/>
    </xf>
    <xf numFmtId="227" fontId="100" fillId="71" borderId="0" applyNumberFormat="0" applyBorder="0" applyAlignment="0" applyProtection="0">
      <alignment vertical="center"/>
    </xf>
    <xf numFmtId="227" fontId="100" fillId="71" borderId="0" applyNumberFormat="0" applyBorder="0" applyAlignment="0" applyProtection="0">
      <alignment vertical="center"/>
    </xf>
    <xf numFmtId="227" fontId="100" fillId="71" borderId="0" applyNumberFormat="0" applyBorder="0" applyAlignment="0" applyProtection="0">
      <alignment vertical="center"/>
    </xf>
    <xf numFmtId="227" fontId="100" fillId="71" borderId="0" applyNumberFormat="0" applyBorder="0" applyAlignment="0" applyProtection="0">
      <alignment vertical="center"/>
    </xf>
    <xf numFmtId="227" fontId="100" fillId="71" borderId="0" applyNumberFormat="0" applyBorder="0" applyAlignment="0" applyProtection="0">
      <alignment vertical="center"/>
    </xf>
    <xf numFmtId="227" fontId="100" fillId="71" borderId="0" applyNumberFormat="0" applyBorder="0" applyAlignment="0" applyProtection="0">
      <alignment vertical="center"/>
    </xf>
    <xf numFmtId="227" fontId="141" fillId="73" borderId="0" applyNumberFormat="0" applyBorder="0" applyAlignment="0" applyProtection="0">
      <alignment vertical="center"/>
    </xf>
    <xf numFmtId="227" fontId="100" fillId="71" borderId="0" applyNumberFormat="0" applyBorder="0" applyAlignment="0" applyProtection="0">
      <alignment vertical="center"/>
    </xf>
    <xf numFmtId="227" fontId="141" fillId="73" borderId="0" applyNumberFormat="0" applyBorder="0" applyAlignment="0" applyProtection="0">
      <alignment vertical="center"/>
    </xf>
    <xf numFmtId="227" fontId="98" fillId="50" borderId="0" applyNumberFormat="0" applyBorder="0" applyAlignment="0" applyProtection="0">
      <alignment vertical="center"/>
    </xf>
    <xf numFmtId="227" fontId="100" fillId="81" borderId="0" applyNumberFormat="0" applyBorder="0" applyAlignment="0" applyProtection="0">
      <alignment vertical="center"/>
    </xf>
    <xf numFmtId="227" fontId="100" fillId="81" borderId="0" applyNumberFormat="0" applyBorder="0" applyAlignment="0" applyProtection="0">
      <alignment vertical="center"/>
    </xf>
    <xf numFmtId="227" fontId="100" fillId="80" borderId="0" applyNumberFormat="0" applyBorder="0" applyAlignment="0" applyProtection="0">
      <alignment vertical="center"/>
    </xf>
    <xf numFmtId="227" fontId="100" fillId="81" borderId="0" applyNumberFormat="0" applyBorder="0" applyAlignment="0" applyProtection="0">
      <alignment vertical="center"/>
    </xf>
    <xf numFmtId="227" fontId="100" fillId="81" borderId="0" applyNumberFormat="0" applyBorder="0" applyAlignment="0" applyProtection="0">
      <alignment vertical="center"/>
    </xf>
    <xf numFmtId="227" fontId="100" fillId="81" borderId="0" applyNumberFormat="0" applyBorder="0" applyAlignment="0" applyProtection="0">
      <alignment vertical="center"/>
    </xf>
    <xf numFmtId="227" fontId="100" fillId="81" borderId="0" applyNumberFormat="0" applyBorder="0" applyAlignment="0" applyProtection="0">
      <alignment vertical="center"/>
    </xf>
    <xf numFmtId="227" fontId="100" fillId="76" borderId="0" applyNumberFormat="0" applyBorder="0" applyAlignment="0" applyProtection="0">
      <alignment vertical="center"/>
    </xf>
    <xf numFmtId="227" fontId="141" fillId="72" borderId="0" applyNumberFormat="0" applyBorder="0" applyAlignment="0" applyProtection="0">
      <alignment vertical="center"/>
    </xf>
    <xf numFmtId="227" fontId="100" fillId="75" borderId="42" applyNumberFormat="0" applyFont="0" applyAlignment="0" applyProtection="0">
      <alignment vertical="center"/>
    </xf>
    <xf numFmtId="227" fontId="100" fillId="81" borderId="0" applyNumberFormat="0" applyBorder="0" applyAlignment="0" applyProtection="0">
      <alignment vertical="center"/>
    </xf>
    <xf numFmtId="227" fontId="100" fillId="81" borderId="0" applyNumberFormat="0" applyBorder="0" applyAlignment="0" applyProtection="0">
      <alignment vertical="center"/>
    </xf>
    <xf numFmtId="227" fontId="141" fillId="72" borderId="0" applyNumberFormat="0" applyBorder="0" applyAlignment="0" applyProtection="0">
      <alignment vertical="center"/>
    </xf>
    <xf numFmtId="227" fontId="100" fillId="81" borderId="0" applyNumberFormat="0" applyBorder="0" applyAlignment="0" applyProtection="0">
      <alignment vertical="center"/>
    </xf>
    <xf numFmtId="227" fontId="100" fillId="80" borderId="0" applyNumberFormat="0" applyBorder="0" applyAlignment="0" applyProtection="0">
      <alignment vertical="center"/>
    </xf>
    <xf numFmtId="227" fontId="100" fillId="73" borderId="0" applyNumberFormat="0" applyBorder="0" applyAlignment="0" applyProtection="0">
      <alignment vertical="center"/>
    </xf>
    <xf numFmtId="227" fontId="133" fillId="69" borderId="0" applyNumberFormat="0" applyBorder="0" applyAlignment="0" applyProtection="0">
      <alignment vertical="center"/>
    </xf>
    <xf numFmtId="227" fontId="141" fillId="71" borderId="0" applyNumberFormat="0" applyBorder="0" applyAlignment="0" applyProtection="0">
      <alignment vertical="center"/>
    </xf>
    <xf numFmtId="227" fontId="133" fillId="69" borderId="0" applyNumberFormat="0" applyBorder="0" applyAlignment="0" applyProtection="0">
      <alignment vertical="center"/>
    </xf>
    <xf numFmtId="227" fontId="100" fillId="81" borderId="0" applyNumberFormat="0" applyBorder="0" applyAlignment="0" applyProtection="0">
      <alignment vertical="center"/>
    </xf>
    <xf numFmtId="227" fontId="100" fillId="81" borderId="0" applyNumberFormat="0" applyBorder="0" applyAlignment="0" applyProtection="0">
      <alignment vertical="center"/>
    </xf>
    <xf numFmtId="227" fontId="100" fillId="81" borderId="0" applyNumberFormat="0" applyBorder="0" applyAlignment="0" applyProtection="0">
      <alignment vertical="center"/>
    </xf>
    <xf numFmtId="227" fontId="97" fillId="55" borderId="0" applyNumberFormat="0" applyBorder="0" applyAlignment="0" applyProtection="0">
      <alignment vertical="center"/>
    </xf>
    <xf numFmtId="227" fontId="100" fillId="81" borderId="0" applyNumberFormat="0" applyBorder="0" applyAlignment="0" applyProtection="0">
      <alignment vertical="center"/>
    </xf>
    <xf numFmtId="227" fontId="140" fillId="70" borderId="0" applyNumberFormat="0" applyBorder="0" applyAlignment="0" applyProtection="0">
      <alignment vertical="center"/>
    </xf>
    <xf numFmtId="227" fontId="97" fillId="142" borderId="0" applyNumberFormat="0" applyBorder="0" applyAlignment="0" applyProtection="0">
      <alignment vertical="center"/>
    </xf>
    <xf numFmtId="227" fontId="100" fillId="81" borderId="0" applyNumberFormat="0" applyBorder="0" applyAlignment="0" applyProtection="0">
      <alignment vertical="center"/>
    </xf>
    <xf numFmtId="227" fontId="100" fillId="8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00" fillId="81" borderId="0" applyNumberFormat="0" applyBorder="0" applyAlignment="0" applyProtection="0">
      <alignment vertical="center"/>
    </xf>
    <xf numFmtId="227" fontId="97" fillId="142" borderId="0" applyNumberFormat="0" applyBorder="0" applyAlignment="0" applyProtection="0">
      <alignment vertical="center"/>
    </xf>
    <xf numFmtId="227" fontId="133" fillId="69" borderId="0" applyNumberFormat="0" applyBorder="0" applyAlignment="0" applyProtection="0">
      <alignment vertical="center"/>
    </xf>
    <xf numFmtId="227" fontId="100" fillId="81" borderId="0" applyNumberFormat="0" applyBorder="0" applyAlignment="0" applyProtection="0">
      <alignment vertical="center"/>
    </xf>
    <xf numFmtId="227" fontId="140" fillId="70" borderId="0" applyNumberFormat="0" applyBorder="0" applyAlignment="0" applyProtection="0">
      <alignment vertical="center"/>
    </xf>
    <xf numFmtId="227" fontId="100" fillId="73" borderId="0" applyNumberFormat="0" applyBorder="0" applyAlignment="0" applyProtection="0">
      <alignment vertical="center"/>
    </xf>
    <xf numFmtId="227" fontId="100" fillId="73" borderId="0" applyNumberFormat="0" applyBorder="0" applyAlignment="0" applyProtection="0">
      <alignment vertical="center"/>
    </xf>
    <xf numFmtId="227" fontId="97" fillId="142" borderId="0" applyNumberFormat="0" applyBorder="0" applyAlignment="0" applyProtection="0">
      <alignment vertical="center"/>
    </xf>
    <xf numFmtId="227" fontId="100" fillId="81" borderId="0" applyNumberFormat="0" applyBorder="0" applyAlignment="0" applyProtection="0">
      <alignment vertical="center"/>
    </xf>
    <xf numFmtId="227" fontId="100" fillId="81" borderId="0" applyNumberFormat="0" applyBorder="0" applyAlignment="0" applyProtection="0">
      <alignment vertical="center"/>
    </xf>
    <xf numFmtId="227" fontId="100" fillId="81" borderId="0" applyNumberFormat="0" applyBorder="0" applyAlignment="0" applyProtection="0">
      <alignment vertical="center"/>
    </xf>
    <xf numFmtId="227" fontId="97" fillId="142" borderId="0" applyNumberFormat="0" applyBorder="0" applyAlignment="0" applyProtection="0">
      <alignment vertical="center"/>
    </xf>
    <xf numFmtId="227" fontId="133" fillId="69" borderId="0" applyNumberFormat="0" applyBorder="0" applyAlignment="0" applyProtection="0">
      <alignment vertical="center"/>
    </xf>
    <xf numFmtId="227" fontId="100" fillId="71" borderId="0" applyNumberFormat="0" applyBorder="0" applyAlignment="0" applyProtection="0">
      <alignment vertical="center"/>
    </xf>
    <xf numFmtId="227" fontId="133" fillId="69" borderId="0" applyNumberFormat="0" applyBorder="0" applyAlignment="0" applyProtection="0">
      <alignment vertical="center"/>
    </xf>
    <xf numFmtId="227" fontId="100" fillId="81" borderId="0" applyNumberFormat="0" applyBorder="0" applyAlignment="0" applyProtection="0">
      <alignment vertical="center"/>
    </xf>
    <xf numFmtId="227" fontId="100" fillId="81" borderId="0" applyNumberFormat="0" applyBorder="0" applyAlignment="0" applyProtection="0">
      <alignment vertical="center"/>
    </xf>
    <xf numFmtId="227" fontId="97" fillId="142" borderId="0" applyNumberFormat="0" applyBorder="0" applyAlignment="0" applyProtection="0">
      <alignment vertical="center"/>
    </xf>
    <xf numFmtId="227" fontId="100" fillId="76" borderId="0" applyNumberFormat="0" applyBorder="0" applyAlignment="0" applyProtection="0">
      <alignment vertical="center"/>
    </xf>
    <xf numFmtId="227" fontId="97" fillId="142" borderId="0" applyNumberFormat="0" applyBorder="0" applyAlignment="0" applyProtection="0">
      <alignment vertical="center"/>
    </xf>
    <xf numFmtId="227" fontId="100" fillId="84" borderId="0" applyNumberFormat="0" applyBorder="0" applyAlignment="0" applyProtection="0">
      <alignment vertical="center"/>
    </xf>
    <xf numFmtId="227" fontId="100" fillId="81" borderId="0" applyNumberFormat="0" applyBorder="0" applyAlignment="0" applyProtection="0">
      <alignment vertical="center"/>
    </xf>
    <xf numFmtId="227" fontId="141" fillId="87" borderId="0" applyNumberFormat="0" applyBorder="0" applyAlignment="0" applyProtection="0">
      <alignment vertical="center"/>
    </xf>
    <xf numFmtId="227" fontId="100" fillId="81" borderId="0" applyNumberFormat="0" applyBorder="0" applyAlignment="0" applyProtection="0">
      <alignment vertical="center"/>
    </xf>
    <xf numFmtId="227" fontId="100" fillId="81" borderId="0" applyNumberFormat="0" applyBorder="0" applyAlignment="0" applyProtection="0">
      <alignment vertical="center"/>
    </xf>
    <xf numFmtId="227" fontId="145" fillId="71" borderId="41" applyNumberFormat="0" applyAlignment="0" applyProtection="0">
      <alignment vertical="center"/>
    </xf>
    <xf numFmtId="227" fontId="100" fillId="73" borderId="0" applyNumberFormat="0" applyBorder="0" applyAlignment="0" applyProtection="0">
      <alignment vertical="center"/>
    </xf>
    <xf numFmtId="227" fontId="100" fillId="81" borderId="0" applyNumberFormat="0" applyBorder="0" applyAlignment="0" applyProtection="0">
      <alignment vertical="center"/>
    </xf>
    <xf numFmtId="227" fontId="133" fillId="69" borderId="0" applyNumberFormat="0" applyBorder="0" applyAlignment="0" applyProtection="0">
      <alignment vertical="center"/>
    </xf>
    <xf numFmtId="227" fontId="100" fillId="71" borderId="0" applyNumberFormat="0" applyBorder="0" applyAlignment="0" applyProtection="0">
      <alignment vertical="center"/>
    </xf>
    <xf numFmtId="227" fontId="100" fillId="81" borderId="0" applyNumberFormat="0" applyBorder="0" applyAlignment="0" applyProtection="0">
      <alignment vertical="center"/>
    </xf>
    <xf numFmtId="227" fontId="100" fillId="80" borderId="0" applyNumberFormat="0" applyBorder="0" applyAlignment="0" applyProtection="0">
      <alignment vertical="center"/>
    </xf>
    <xf numFmtId="227" fontId="100" fillId="73" borderId="0" applyNumberFormat="0" applyBorder="0" applyAlignment="0" applyProtection="0">
      <alignment vertical="center"/>
    </xf>
    <xf numFmtId="227" fontId="100" fillId="81" borderId="0" applyNumberFormat="0" applyBorder="0" applyAlignment="0" applyProtection="0">
      <alignment vertical="center"/>
    </xf>
    <xf numFmtId="227" fontId="100" fillId="80" borderId="0" applyNumberFormat="0" applyBorder="0" applyAlignment="0" applyProtection="0">
      <alignment vertical="center"/>
    </xf>
    <xf numFmtId="227" fontId="100" fillId="71" borderId="0" applyNumberFormat="0" applyBorder="0" applyAlignment="0" applyProtection="0">
      <alignment vertical="center"/>
    </xf>
    <xf numFmtId="227" fontId="100" fillId="66" borderId="0" applyNumberFormat="0" applyBorder="0" applyAlignment="0" applyProtection="0">
      <alignment vertical="center"/>
    </xf>
    <xf numFmtId="227" fontId="100" fillId="66" borderId="0" applyNumberFormat="0" applyBorder="0" applyAlignment="0" applyProtection="0">
      <alignment vertical="center"/>
    </xf>
    <xf numFmtId="227" fontId="100" fillId="66" borderId="0" applyNumberFormat="0" applyBorder="0" applyAlignment="0" applyProtection="0">
      <alignment vertical="center"/>
    </xf>
    <xf numFmtId="227" fontId="149" fillId="77" borderId="0" applyNumberFormat="0" applyBorder="0" applyAlignment="0" applyProtection="0">
      <alignment vertical="center"/>
    </xf>
    <xf numFmtId="227" fontId="140" fillId="70" borderId="0" applyNumberFormat="0" applyBorder="0" applyAlignment="0" applyProtection="0">
      <alignment vertical="center"/>
    </xf>
    <xf numFmtId="227" fontId="149" fillId="77" borderId="0" applyNumberFormat="0" applyBorder="0" applyAlignment="0" applyProtection="0">
      <alignment vertical="center"/>
    </xf>
    <xf numFmtId="227" fontId="149" fillId="77" borderId="0" applyNumberFormat="0" applyBorder="0" applyAlignment="0" applyProtection="0">
      <alignment vertical="center"/>
    </xf>
    <xf numFmtId="227" fontId="100" fillId="66" borderId="0" applyNumberFormat="0" applyBorder="0" applyAlignment="0" applyProtection="0">
      <alignment vertical="center"/>
    </xf>
    <xf numFmtId="227" fontId="100" fillId="66" borderId="0" applyNumberFormat="0" applyBorder="0" applyAlignment="0" applyProtection="0">
      <alignment vertical="center"/>
    </xf>
    <xf numFmtId="227" fontId="141" fillId="72" borderId="0" applyNumberFormat="0" applyBorder="0" applyAlignment="0" applyProtection="0">
      <alignment vertical="center"/>
    </xf>
    <xf numFmtId="227" fontId="140" fillId="70" borderId="0" applyNumberFormat="0" applyBorder="0" applyAlignment="0" applyProtection="0">
      <alignment vertical="center"/>
    </xf>
    <xf numFmtId="227" fontId="100" fillId="66" borderId="0" applyNumberFormat="0" applyBorder="0" applyAlignment="0" applyProtection="0">
      <alignment vertical="center"/>
    </xf>
    <xf numFmtId="227" fontId="141" fillId="72" borderId="0" applyNumberFormat="0" applyBorder="0" applyAlignment="0" applyProtection="0">
      <alignment vertical="center"/>
    </xf>
    <xf numFmtId="227" fontId="97" fillId="51" borderId="0" applyNumberFormat="0" applyBorder="0" applyAlignment="0" applyProtection="0">
      <alignment vertical="center"/>
    </xf>
    <xf numFmtId="222" fontId="217" fillId="0" borderId="0" applyFont="0" applyFill="0" applyBorder="0" applyAlignment="0" applyProtection="0"/>
    <xf numFmtId="227" fontId="97" fillId="136" borderId="0" applyNumberFormat="0" applyBorder="0" applyAlignment="0" applyProtection="0">
      <alignment vertical="center"/>
    </xf>
    <xf numFmtId="227" fontId="100" fillId="66" borderId="0" applyNumberFormat="0" applyBorder="0" applyAlignment="0" applyProtection="0">
      <alignment vertical="center"/>
    </xf>
    <xf numFmtId="227" fontId="100" fillId="66" borderId="0" applyNumberFormat="0" applyBorder="0" applyAlignment="0" applyProtection="0">
      <alignment vertical="center"/>
    </xf>
    <xf numFmtId="227" fontId="100" fillId="66" borderId="0" applyNumberFormat="0" applyBorder="0" applyAlignment="0" applyProtection="0">
      <alignment vertical="center"/>
    </xf>
    <xf numFmtId="227" fontId="133" fillId="69" borderId="0" applyNumberFormat="0" applyBorder="0" applyAlignment="0" applyProtection="0">
      <alignment vertical="center"/>
    </xf>
    <xf numFmtId="227" fontId="141" fillId="87" borderId="0" applyNumberFormat="0" applyBorder="0" applyAlignment="0" applyProtection="0">
      <alignment vertical="center"/>
    </xf>
    <xf numFmtId="227" fontId="100" fillId="66" borderId="0" applyNumberFormat="0" applyBorder="0" applyAlignment="0" applyProtection="0">
      <alignment vertical="center"/>
    </xf>
    <xf numFmtId="227" fontId="97" fillId="136" borderId="0" applyNumberFormat="0" applyBorder="0" applyAlignment="0" applyProtection="0">
      <alignment vertical="center"/>
    </xf>
    <xf numFmtId="227" fontId="97" fillId="141" borderId="0" applyNumberFormat="0" applyBorder="0" applyAlignment="0" applyProtection="0">
      <alignment vertical="center"/>
    </xf>
    <xf numFmtId="227" fontId="100" fillId="71" borderId="0" applyNumberFormat="0" applyBorder="0" applyAlignment="0" applyProtection="0">
      <alignment vertical="center"/>
    </xf>
    <xf numFmtId="227" fontId="100" fillId="71" borderId="0" applyNumberFormat="0" applyBorder="0" applyAlignment="0" applyProtection="0">
      <alignment vertical="center"/>
    </xf>
    <xf numFmtId="227" fontId="100" fillId="66" borderId="0" applyNumberFormat="0" applyBorder="0" applyAlignment="0" applyProtection="0">
      <alignment vertical="center"/>
    </xf>
    <xf numFmtId="227" fontId="100" fillId="71" borderId="0" applyNumberFormat="0" applyBorder="0" applyAlignment="0" applyProtection="0">
      <alignment vertical="center"/>
    </xf>
    <xf numFmtId="227" fontId="100" fillId="66" borderId="0" applyNumberFormat="0" applyBorder="0" applyAlignment="0" applyProtection="0">
      <alignment vertical="center"/>
    </xf>
    <xf numFmtId="227" fontId="100" fillId="86" borderId="0" applyNumberFormat="0" applyBorder="0" applyAlignment="0" applyProtection="0">
      <alignment vertical="center"/>
    </xf>
    <xf numFmtId="227" fontId="100" fillId="66" borderId="0" applyNumberFormat="0" applyBorder="0" applyAlignment="0" applyProtection="0">
      <alignment vertical="center"/>
    </xf>
    <xf numFmtId="227" fontId="100" fillId="81" borderId="0" applyNumberFormat="0" applyBorder="0" applyAlignment="0" applyProtection="0">
      <alignment vertical="center"/>
    </xf>
    <xf numFmtId="227" fontId="100" fillId="86" borderId="0" applyNumberFormat="0" applyBorder="0" applyAlignment="0" applyProtection="0">
      <alignment vertical="center"/>
    </xf>
    <xf numFmtId="227" fontId="100" fillId="66" borderId="0" applyNumberFormat="0" applyBorder="0" applyAlignment="0" applyProtection="0">
      <alignment vertical="center"/>
    </xf>
    <xf numFmtId="227" fontId="140" fillId="70" borderId="0" applyNumberFormat="0" applyBorder="0" applyAlignment="0" applyProtection="0">
      <alignment vertical="center"/>
    </xf>
    <xf numFmtId="227" fontId="97" fillId="136" borderId="0" applyNumberFormat="0" applyBorder="0" applyAlignment="0" applyProtection="0">
      <alignment vertical="center"/>
    </xf>
    <xf numFmtId="227" fontId="97" fillId="142" borderId="0" applyNumberFormat="0" applyBorder="0" applyAlignment="0" applyProtection="0">
      <alignment vertical="center"/>
    </xf>
    <xf numFmtId="227" fontId="141" fillId="72" borderId="0" applyNumberFormat="0" applyBorder="0" applyAlignment="0" applyProtection="0">
      <alignment vertical="center"/>
    </xf>
    <xf numFmtId="227" fontId="100" fillId="81" borderId="0" applyNumberFormat="0" applyBorder="0" applyAlignment="0" applyProtection="0">
      <alignment vertical="center"/>
    </xf>
    <xf numFmtId="227" fontId="100" fillId="66" borderId="0" applyNumberFormat="0" applyBorder="0" applyAlignment="0" applyProtection="0">
      <alignment vertical="center"/>
    </xf>
    <xf numFmtId="227" fontId="97" fillId="60" borderId="0" applyNumberFormat="0" applyBorder="0" applyAlignment="0" applyProtection="0">
      <alignment vertical="center"/>
    </xf>
    <xf numFmtId="227" fontId="100" fillId="66" borderId="0" applyNumberFormat="0" applyBorder="0" applyAlignment="0" applyProtection="0">
      <alignment vertical="center"/>
    </xf>
    <xf numFmtId="227" fontId="97" fillId="136" borderId="0" applyNumberFormat="0" applyBorder="0" applyAlignment="0" applyProtection="0">
      <alignment vertical="center"/>
    </xf>
    <xf numFmtId="227" fontId="100" fillId="66" borderId="0" applyNumberFormat="0" applyBorder="0" applyAlignment="0" applyProtection="0">
      <alignment vertical="center"/>
    </xf>
    <xf numFmtId="227" fontId="141" fillId="90" borderId="0" applyNumberFormat="0" applyBorder="0" applyAlignment="0" applyProtection="0">
      <alignment vertical="center"/>
    </xf>
    <xf numFmtId="227" fontId="100" fillId="71" borderId="0" applyNumberFormat="0" applyBorder="0" applyAlignment="0" applyProtection="0">
      <alignment vertical="center"/>
    </xf>
    <xf numFmtId="227" fontId="141" fillId="90" borderId="0" applyNumberFormat="0" applyBorder="0" applyAlignment="0" applyProtection="0">
      <alignment vertical="center"/>
    </xf>
    <xf numFmtId="227" fontId="100" fillId="86" borderId="0" applyNumberFormat="0" applyBorder="0" applyAlignment="0" applyProtection="0">
      <alignment vertical="center"/>
    </xf>
    <xf numFmtId="227" fontId="100" fillId="66" borderId="0" applyNumberFormat="0" applyBorder="0" applyAlignment="0" applyProtection="0">
      <alignment vertical="center"/>
    </xf>
    <xf numFmtId="227" fontId="100" fillId="86" borderId="0" applyNumberFormat="0" applyBorder="0" applyAlignment="0" applyProtection="0">
      <alignment vertical="center"/>
    </xf>
    <xf numFmtId="227" fontId="140" fillId="70" borderId="0" applyNumberFormat="0" applyBorder="0" applyAlignment="0" applyProtection="0">
      <alignment vertical="center"/>
    </xf>
    <xf numFmtId="227" fontId="100" fillId="84" borderId="0" applyNumberFormat="0" applyBorder="0" applyAlignment="0" applyProtection="0">
      <alignment vertical="center"/>
    </xf>
    <xf numFmtId="227" fontId="100" fillId="84" borderId="0" applyNumberFormat="0" applyBorder="0" applyAlignment="0" applyProtection="0">
      <alignment vertical="center"/>
    </xf>
    <xf numFmtId="227" fontId="100" fillId="66" borderId="0" applyNumberFormat="0" applyBorder="0" applyAlignment="0" applyProtection="0">
      <alignment vertical="center"/>
    </xf>
    <xf numFmtId="227" fontId="100" fillId="81" borderId="0" applyNumberFormat="0" applyBorder="0" applyAlignment="0" applyProtection="0">
      <alignment vertical="center"/>
    </xf>
    <xf numFmtId="227" fontId="141" fillId="72" borderId="0" applyNumberFormat="0" applyBorder="0" applyAlignment="0" applyProtection="0">
      <alignment vertical="center"/>
    </xf>
    <xf numFmtId="227" fontId="141" fillId="72" borderId="0" applyNumberFormat="0" applyBorder="0" applyAlignment="0" applyProtection="0">
      <alignment vertical="center"/>
    </xf>
    <xf numFmtId="227" fontId="97" fillId="38" borderId="0" applyNumberFormat="0" applyBorder="0" applyAlignment="0" applyProtection="0">
      <alignment vertical="center"/>
    </xf>
    <xf numFmtId="227" fontId="100" fillId="86" borderId="0" applyNumberFormat="0" applyBorder="0" applyAlignment="0" applyProtection="0">
      <alignment vertical="center"/>
    </xf>
    <xf numFmtId="227" fontId="100" fillId="75" borderId="0" applyNumberFormat="0" applyBorder="0" applyAlignment="0" applyProtection="0">
      <alignment vertical="center"/>
    </xf>
    <xf numFmtId="227" fontId="100" fillId="81" borderId="0" applyNumberFormat="0" applyBorder="0" applyAlignment="0" applyProtection="0">
      <alignment vertical="center"/>
    </xf>
    <xf numFmtId="227" fontId="100" fillId="71" borderId="0" applyNumberFormat="0" applyBorder="0" applyAlignment="0" applyProtection="0">
      <alignment vertical="center"/>
    </xf>
    <xf numFmtId="227" fontId="140" fillId="70" borderId="0" applyNumberFormat="0" applyBorder="0" applyAlignment="0" applyProtection="0">
      <alignment vertical="center"/>
    </xf>
    <xf numFmtId="227" fontId="133" fillId="69" borderId="0" applyNumberFormat="0" applyBorder="0" applyAlignment="0" applyProtection="0">
      <alignment vertical="center"/>
    </xf>
    <xf numFmtId="227" fontId="149" fillId="72" borderId="0" applyNumberFormat="0" applyBorder="0" applyAlignment="0" applyProtection="0">
      <alignment vertical="center"/>
    </xf>
    <xf numFmtId="227" fontId="97" fillId="58" borderId="0" applyNumberFormat="0" applyBorder="0" applyAlignment="0" applyProtection="0">
      <alignment vertical="center"/>
    </xf>
    <xf numFmtId="227" fontId="100" fillId="86" borderId="0" applyNumberFormat="0" applyBorder="0" applyAlignment="0" applyProtection="0">
      <alignment vertical="center"/>
    </xf>
    <xf numFmtId="227" fontId="140" fillId="70" borderId="0" applyNumberFormat="0" applyBorder="0" applyAlignment="0" applyProtection="0">
      <alignment vertical="center"/>
    </xf>
    <xf numFmtId="227" fontId="100" fillId="69" borderId="0" applyNumberFormat="0" applyBorder="0" applyAlignment="0" applyProtection="0">
      <alignment vertical="center"/>
    </xf>
    <xf numFmtId="227" fontId="100" fillId="75" borderId="0" applyNumberFormat="0" applyBorder="0" applyAlignment="0" applyProtection="0">
      <alignment vertical="center"/>
    </xf>
    <xf numFmtId="39" fontId="217" fillId="0" borderId="0" applyFont="0" applyFill="0" applyBorder="0" applyAlignment="0" applyProtection="0"/>
    <xf numFmtId="227" fontId="100" fillId="75" borderId="0" applyNumberFormat="0" applyBorder="0" applyAlignment="0" applyProtection="0">
      <alignment vertical="center"/>
    </xf>
    <xf numFmtId="39" fontId="217" fillId="0" borderId="0" applyFont="0" applyFill="0" applyBorder="0" applyAlignment="0" applyProtection="0"/>
    <xf numFmtId="227" fontId="100" fillId="73" borderId="0" applyNumberFormat="0" applyBorder="0" applyAlignment="0" applyProtection="0">
      <alignment vertical="center"/>
    </xf>
    <xf numFmtId="227" fontId="100" fillId="73" borderId="0" applyNumberFormat="0" applyBorder="0" applyAlignment="0" applyProtection="0">
      <alignment vertical="center"/>
    </xf>
    <xf numFmtId="227" fontId="133" fillId="69" borderId="0" applyNumberFormat="0" applyBorder="0" applyAlignment="0" applyProtection="0">
      <alignment vertical="center"/>
    </xf>
    <xf numFmtId="227" fontId="100" fillId="75" borderId="0" applyNumberFormat="0" applyBorder="0" applyAlignment="0" applyProtection="0">
      <alignment vertical="center"/>
    </xf>
    <xf numFmtId="227" fontId="100" fillId="73" borderId="0" applyNumberFormat="0" applyBorder="0" applyAlignment="0" applyProtection="0">
      <alignment vertical="center"/>
    </xf>
    <xf numFmtId="227" fontId="149" fillId="72" borderId="0" applyNumberFormat="0" applyBorder="0" applyAlignment="0" applyProtection="0">
      <alignment vertical="center"/>
    </xf>
    <xf numFmtId="227" fontId="100" fillId="73" borderId="0" applyNumberFormat="0" applyBorder="0" applyAlignment="0" applyProtection="0">
      <alignment vertical="center"/>
    </xf>
    <xf numFmtId="227" fontId="100" fillId="71" borderId="0" applyNumberFormat="0" applyBorder="0" applyAlignment="0" applyProtection="0">
      <alignment vertical="center"/>
    </xf>
    <xf numFmtId="227" fontId="149" fillId="77" borderId="0" applyNumberFormat="0" applyBorder="0" applyAlignment="0" applyProtection="0">
      <alignment vertical="center"/>
    </xf>
    <xf numFmtId="227" fontId="141" fillId="73" borderId="0" applyNumberFormat="0" applyBorder="0" applyAlignment="0" applyProtection="0">
      <alignment vertical="center"/>
    </xf>
    <xf numFmtId="227" fontId="100" fillId="71" borderId="0" applyNumberFormat="0" applyBorder="0" applyAlignment="0" applyProtection="0">
      <alignment vertical="center"/>
    </xf>
    <xf numFmtId="227" fontId="100" fillId="71" borderId="0" applyNumberFormat="0" applyBorder="0" applyAlignment="0" applyProtection="0">
      <alignment vertical="center"/>
    </xf>
    <xf numFmtId="227" fontId="141" fillId="72" borderId="0" applyNumberFormat="0" applyBorder="0" applyAlignment="0" applyProtection="0">
      <alignment vertical="center"/>
    </xf>
    <xf numFmtId="227" fontId="141" fillId="73" borderId="0" applyNumberFormat="0" applyBorder="0" applyAlignment="0" applyProtection="0">
      <alignment vertical="center"/>
    </xf>
    <xf numFmtId="227" fontId="100" fillId="71" borderId="0" applyNumberFormat="0" applyBorder="0" applyAlignment="0" applyProtection="0">
      <alignment vertical="center"/>
    </xf>
    <xf numFmtId="227" fontId="100" fillId="71" borderId="0" applyNumberFormat="0" applyBorder="0" applyAlignment="0" applyProtection="0">
      <alignment vertical="center"/>
    </xf>
    <xf numFmtId="227" fontId="100" fillId="71" borderId="0" applyNumberFormat="0" applyBorder="0" applyAlignment="0" applyProtection="0">
      <alignment vertical="center"/>
    </xf>
    <xf numFmtId="227" fontId="98" fillId="145" borderId="0" applyNumberFormat="0" applyBorder="0" applyAlignment="0" applyProtection="0">
      <alignment vertical="center"/>
    </xf>
    <xf numFmtId="227" fontId="97" fillId="59" borderId="0" applyNumberFormat="0" applyBorder="0" applyAlignment="0" applyProtection="0">
      <alignment vertical="center"/>
    </xf>
    <xf numFmtId="227" fontId="100" fillId="71" borderId="0" applyNumberFormat="0" applyBorder="0" applyAlignment="0" applyProtection="0">
      <alignment vertical="center"/>
    </xf>
    <xf numFmtId="227" fontId="100" fillId="71" borderId="0" applyNumberFormat="0" applyBorder="0" applyAlignment="0" applyProtection="0">
      <alignment vertical="center"/>
    </xf>
    <xf numFmtId="227" fontId="128" fillId="75" borderId="0" applyNumberFormat="0" applyBorder="0" applyAlignment="0" applyProtection="0"/>
    <xf numFmtId="227" fontId="97" fillId="59" borderId="0" applyNumberFormat="0" applyBorder="0" applyAlignment="0" applyProtection="0">
      <alignment vertical="center"/>
    </xf>
    <xf numFmtId="227" fontId="100" fillId="71" borderId="0" applyNumberFormat="0" applyBorder="0" applyAlignment="0" applyProtection="0">
      <alignment vertical="center"/>
    </xf>
    <xf numFmtId="227" fontId="97" fillId="146" borderId="0" applyNumberFormat="0" applyBorder="0" applyAlignment="0" applyProtection="0">
      <alignment vertical="center"/>
    </xf>
    <xf numFmtId="227" fontId="97" fillId="146" borderId="0" applyNumberFormat="0" applyBorder="0" applyAlignment="0" applyProtection="0">
      <alignment vertical="center"/>
    </xf>
    <xf numFmtId="227" fontId="100" fillId="71" borderId="0" applyNumberFormat="0" applyBorder="0" applyAlignment="0" applyProtection="0">
      <alignment vertical="center"/>
    </xf>
    <xf numFmtId="227" fontId="100" fillId="71" borderId="0" applyNumberFormat="0" applyBorder="0" applyAlignment="0" applyProtection="0">
      <alignment vertical="center"/>
    </xf>
    <xf numFmtId="227" fontId="133" fillId="69" borderId="0" applyNumberFormat="0" applyBorder="0" applyAlignment="0" applyProtection="0">
      <alignment vertical="center"/>
    </xf>
    <xf numFmtId="227" fontId="97" fillId="146" borderId="0" applyNumberFormat="0" applyBorder="0" applyAlignment="0" applyProtection="0">
      <alignment vertical="center"/>
    </xf>
    <xf numFmtId="227" fontId="100" fillId="71" borderId="0" applyNumberFormat="0" applyBorder="0" applyAlignment="0" applyProtection="0">
      <alignment vertical="center"/>
    </xf>
    <xf numFmtId="227" fontId="133" fillId="69" borderId="0" applyNumberFormat="0" applyBorder="0" applyAlignment="0" applyProtection="0">
      <alignment vertical="center"/>
    </xf>
    <xf numFmtId="227" fontId="100" fillId="71" borderId="0" applyNumberFormat="0" applyBorder="0" applyAlignment="0" applyProtection="0">
      <alignment vertical="center"/>
    </xf>
    <xf numFmtId="227" fontId="97" fillId="146" borderId="0" applyNumberFormat="0" applyBorder="0" applyAlignment="0" applyProtection="0">
      <alignment vertical="center"/>
    </xf>
    <xf numFmtId="227" fontId="97" fillId="61" borderId="0" applyNumberFormat="0" applyBorder="0" applyAlignment="0" applyProtection="0">
      <alignment vertical="center"/>
    </xf>
    <xf numFmtId="227" fontId="141" fillId="90" borderId="0" applyNumberFormat="0" applyBorder="0" applyAlignment="0" applyProtection="0">
      <alignment vertical="center"/>
    </xf>
    <xf numFmtId="227" fontId="100" fillId="71" borderId="0" applyNumberFormat="0" applyBorder="0" applyAlignment="0" applyProtection="0">
      <alignment vertical="center"/>
    </xf>
    <xf numFmtId="227" fontId="97" fillId="146" borderId="0" applyNumberFormat="0" applyBorder="0" applyAlignment="0" applyProtection="0">
      <alignment vertical="center"/>
    </xf>
    <xf numFmtId="227" fontId="97" fillId="146" borderId="0" applyNumberFormat="0" applyBorder="0" applyAlignment="0" applyProtection="0">
      <alignment vertical="center"/>
    </xf>
    <xf numFmtId="227" fontId="100" fillId="70" borderId="0" applyNumberFormat="0" applyBorder="0" applyAlignment="0" applyProtection="0">
      <alignment vertical="center"/>
    </xf>
    <xf numFmtId="227" fontId="140" fillId="70" borderId="0" applyNumberFormat="0" applyBorder="0" applyAlignment="0" applyProtection="0">
      <alignment vertical="center"/>
    </xf>
    <xf numFmtId="227" fontId="100" fillId="84" borderId="0" applyNumberFormat="0" applyBorder="0" applyAlignment="0" applyProtection="0">
      <alignment vertical="center"/>
    </xf>
    <xf numFmtId="227" fontId="100" fillId="70" borderId="0" applyNumberFormat="0" applyBorder="0" applyAlignment="0" applyProtection="0">
      <alignment vertical="center"/>
    </xf>
    <xf numFmtId="227" fontId="100" fillId="71" borderId="0" applyNumberFormat="0" applyBorder="0" applyAlignment="0" applyProtection="0">
      <alignment vertical="center"/>
    </xf>
    <xf numFmtId="227" fontId="100" fillId="71" borderId="0" applyNumberFormat="0" applyBorder="0" applyAlignment="0" applyProtection="0">
      <alignment vertical="center"/>
    </xf>
    <xf numFmtId="227" fontId="97" fillId="146" borderId="0" applyNumberFormat="0" applyBorder="0" applyAlignment="0" applyProtection="0">
      <alignment vertical="center"/>
    </xf>
    <xf numFmtId="227" fontId="100" fillId="71" borderId="0" applyNumberFormat="0" applyBorder="0" applyAlignment="0" applyProtection="0">
      <alignment vertical="center"/>
    </xf>
    <xf numFmtId="227" fontId="100" fillId="71" borderId="0" applyNumberFormat="0" applyBorder="0" applyAlignment="0" applyProtection="0">
      <alignment vertical="center"/>
    </xf>
    <xf numFmtId="227" fontId="100" fillId="71" borderId="0" applyNumberFormat="0" applyBorder="0" applyAlignment="0" applyProtection="0">
      <alignment vertical="center"/>
    </xf>
    <xf numFmtId="227" fontId="100" fillId="70" borderId="0" applyNumberFormat="0" applyBorder="0" applyAlignment="0" applyProtection="0">
      <alignment vertical="center"/>
    </xf>
    <xf numFmtId="227" fontId="100" fillId="71" borderId="0" applyNumberFormat="0" applyBorder="0" applyAlignment="0" applyProtection="0">
      <alignment vertical="center"/>
    </xf>
    <xf numFmtId="227" fontId="100" fillId="71" borderId="0" applyNumberFormat="0" applyBorder="0" applyAlignment="0" applyProtection="0">
      <alignment vertical="center"/>
    </xf>
    <xf numFmtId="227" fontId="133" fillId="69" borderId="0" applyNumberFormat="0" applyBorder="0" applyAlignment="0" applyProtection="0">
      <alignment vertical="center"/>
    </xf>
    <xf numFmtId="227" fontId="100" fillId="66"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97" fillId="141" borderId="0" applyNumberFormat="0" applyBorder="0" applyAlignment="0" applyProtection="0">
      <alignment vertical="center"/>
    </xf>
    <xf numFmtId="227" fontId="100" fillId="66" borderId="0" applyNumberFormat="0" applyBorder="0" applyAlignment="0" applyProtection="0">
      <alignment vertical="center"/>
    </xf>
    <xf numFmtId="227" fontId="140" fillId="70" borderId="0" applyNumberFormat="0" applyBorder="0" applyAlignment="0" applyProtection="0">
      <alignment vertical="center"/>
    </xf>
    <xf numFmtId="227" fontId="97" fillId="40" borderId="0" applyNumberFormat="0" applyBorder="0" applyAlignment="0" applyProtection="0">
      <alignment vertical="center"/>
    </xf>
    <xf numFmtId="227" fontId="98" fillId="139" borderId="0" applyNumberFormat="0" applyBorder="0" applyAlignment="0" applyProtection="0">
      <alignment vertical="center"/>
    </xf>
    <xf numFmtId="227" fontId="100" fillId="66" borderId="0" applyNumberFormat="0" applyBorder="0" applyAlignment="0" applyProtection="0">
      <alignment vertical="center"/>
    </xf>
    <xf numFmtId="227" fontId="100" fillId="66" borderId="0" applyNumberFormat="0" applyBorder="0" applyAlignment="0" applyProtection="0">
      <alignment vertical="center"/>
    </xf>
    <xf numFmtId="227" fontId="100" fillId="66" borderId="0" applyNumberFormat="0" applyBorder="0" applyAlignment="0" applyProtection="0">
      <alignment vertical="center"/>
    </xf>
    <xf numFmtId="227" fontId="133" fillId="69" borderId="0" applyNumberFormat="0" applyBorder="0" applyAlignment="0" applyProtection="0">
      <alignment vertical="center"/>
    </xf>
    <xf numFmtId="227" fontId="100" fillId="66"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97" fillId="56" borderId="0" applyNumberFormat="0" applyBorder="0" applyAlignment="0" applyProtection="0">
      <alignment vertical="center"/>
    </xf>
    <xf numFmtId="227" fontId="140" fillId="70" borderId="0" applyNumberFormat="0" applyBorder="0" applyAlignment="0" applyProtection="0">
      <alignment vertical="center"/>
    </xf>
    <xf numFmtId="227" fontId="100" fillId="66" borderId="0" applyNumberFormat="0" applyBorder="0" applyAlignment="0" applyProtection="0">
      <alignment vertical="center"/>
    </xf>
    <xf numFmtId="227" fontId="97" fillId="49" borderId="0" applyNumberFormat="0" applyBorder="0" applyAlignment="0" applyProtection="0">
      <alignment vertical="center"/>
    </xf>
    <xf numFmtId="227" fontId="100" fillId="66" borderId="0" applyNumberFormat="0" applyBorder="0" applyAlignment="0" applyProtection="0">
      <alignment vertical="center"/>
    </xf>
    <xf numFmtId="227" fontId="100" fillId="66" borderId="0" applyNumberFormat="0" applyBorder="0" applyAlignment="0" applyProtection="0">
      <alignment vertical="center"/>
    </xf>
    <xf numFmtId="227" fontId="100" fillId="66" borderId="0" applyNumberFormat="0" applyBorder="0" applyAlignment="0" applyProtection="0">
      <alignment vertical="center"/>
    </xf>
    <xf numFmtId="227" fontId="140" fillId="70" borderId="0" applyNumberFormat="0" applyBorder="0" applyAlignment="0" applyProtection="0">
      <alignment vertical="center"/>
    </xf>
    <xf numFmtId="227" fontId="100" fillId="66" borderId="0" applyNumberFormat="0" applyBorder="0" applyAlignment="0" applyProtection="0">
      <alignment vertical="center"/>
    </xf>
    <xf numFmtId="227" fontId="149" fillId="85" borderId="0" applyNumberFormat="0" applyBorder="0" applyAlignment="0" applyProtection="0">
      <alignment vertical="center"/>
    </xf>
    <xf numFmtId="227" fontId="149" fillId="85" borderId="0" applyNumberFormat="0" applyBorder="0" applyAlignment="0" applyProtection="0">
      <alignment vertical="center"/>
    </xf>
    <xf numFmtId="227" fontId="97" fillId="140" borderId="0" applyNumberFormat="0" applyBorder="0" applyAlignment="0" applyProtection="0">
      <alignment vertical="center"/>
    </xf>
    <xf numFmtId="227" fontId="100" fillId="66" borderId="0" applyNumberFormat="0" applyBorder="0" applyAlignment="0" applyProtection="0">
      <alignment vertical="center"/>
    </xf>
    <xf numFmtId="227" fontId="100" fillId="66" borderId="0" applyNumberFormat="0" applyBorder="0" applyAlignment="0" applyProtection="0">
      <alignment vertical="center"/>
    </xf>
    <xf numFmtId="227" fontId="100" fillId="66" borderId="0" applyNumberFormat="0" applyBorder="0" applyAlignment="0" applyProtection="0">
      <alignment vertical="center"/>
    </xf>
    <xf numFmtId="227" fontId="100" fillId="66" borderId="0" applyNumberFormat="0" applyBorder="0" applyAlignment="0" applyProtection="0">
      <alignment vertical="center"/>
    </xf>
    <xf numFmtId="227" fontId="97" fillId="140" borderId="0" applyNumberFormat="0" applyBorder="0" applyAlignment="0" applyProtection="0">
      <alignment vertical="center"/>
    </xf>
    <xf numFmtId="227" fontId="100" fillId="83" borderId="0" applyNumberFormat="0" applyBorder="0" applyAlignment="0" applyProtection="0">
      <alignment vertical="center"/>
    </xf>
    <xf numFmtId="227" fontId="149" fillId="72" borderId="0" applyNumberFormat="0" applyBorder="0" applyAlignment="0" applyProtection="0">
      <alignment vertical="center"/>
    </xf>
    <xf numFmtId="227" fontId="100" fillId="83" borderId="0" applyNumberFormat="0" applyBorder="0" applyAlignment="0" applyProtection="0">
      <alignment vertical="center"/>
    </xf>
    <xf numFmtId="227" fontId="100" fillId="66" borderId="0" applyNumberFormat="0" applyBorder="0" applyAlignment="0" applyProtection="0">
      <alignment vertical="center"/>
    </xf>
    <xf numFmtId="227" fontId="100" fillId="66" borderId="0" applyNumberFormat="0" applyBorder="0" applyAlignment="0" applyProtection="0">
      <alignment vertical="center"/>
    </xf>
    <xf numFmtId="227" fontId="149" fillId="77" borderId="0" applyNumberFormat="0" applyBorder="0" applyAlignment="0" applyProtection="0">
      <alignment vertical="center"/>
    </xf>
    <xf numFmtId="227" fontId="100" fillId="66" borderId="0" applyNumberFormat="0" applyBorder="0" applyAlignment="0" applyProtection="0">
      <alignment vertical="center"/>
    </xf>
    <xf numFmtId="227" fontId="100" fillId="84" borderId="0" applyNumberFormat="0" applyBorder="0" applyAlignment="0" applyProtection="0">
      <alignment vertical="center"/>
    </xf>
    <xf numFmtId="227" fontId="97" fillId="61" borderId="0" applyNumberFormat="0" applyBorder="0" applyAlignment="0" applyProtection="0">
      <alignment vertical="center"/>
    </xf>
    <xf numFmtId="227" fontId="222" fillId="0" borderId="0" applyNumberFormat="0" applyFill="0" applyBorder="0" applyAlignment="0" applyProtection="0"/>
    <xf numFmtId="227" fontId="100" fillId="83" borderId="0" applyNumberFormat="0" applyBorder="0" applyAlignment="0" applyProtection="0">
      <alignment vertical="center"/>
    </xf>
    <xf numFmtId="227" fontId="100" fillId="84" borderId="0" applyNumberFormat="0" applyBorder="0" applyAlignment="0" applyProtection="0">
      <alignment vertical="center"/>
    </xf>
    <xf numFmtId="227" fontId="100" fillId="83" borderId="0" applyNumberFormat="0" applyBorder="0" applyAlignment="0" applyProtection="0">
      <alignment vertical="center"/>
    </xf>
    <xf numFmtId="227" fontId="100" fillId="66" borderId="0" applyNumberFormat="0" applyBorder="0" applyAlignment="0" applyProtection="0">
      <alignment vertical="center"/>
    </xf>
    <xf numFmtId="227" fontId="149" fillId="80" borderId="0" applyNumberFormat="0" applyBorder="0" applyAlignment="0" applyProtection="0">
      <alignment vertical="center"/>
    </xf>
    <xf numFmtId="227" fontId="97" fillId="140" borderId="0" applyNumberFormat="0" applyBorder="0" applyAlignment="0" applyProtection="0">
      <alignment vertical="center"/>
    </xf>
    <xf numFmtId="227" fontId="100" fillId="66" borderId="0" applyNumberFormat="0" applyBorder="0" applyAlignment="0" applyProtection="0">
      <alignment vertical="center"/>
    </xf>
    <xf numFmtId="227" fontId="100" fillId="66" borderId="0" applyNumberFormat="0" applyBorder="0" applyAlignment="0" applyProtection="0">
      <alignment vertical="center"/>
    </xf>
    <xf numFmtId="227" fontId="97" fillId="140" borderId="0" applyNumberFormat="0" applyBorder="0" applyAlignment="0" applyProtection="0">
      <alignment vertical="center"/>
    </xf>
    <xf numFmtId="227" fontId="141" fillId="72" borderId="0" applyNumberFormat="0" applyBorder="0" applyAlignment="0" applyProtection="0">
      <alignment vertical="center"/>
    </xf>
    <xf numFmtId="227" fontId="100" fillId="71" borderId="0" applyNumberFormat="0" applyBorder="0" applyAlignment="0" applyProtection="0">
      <alignment vertical="center"/>
    </xf>
    <xf numFmtId="227" fontId="140" fillId="70" borderId="0" applyNumberFormat="0" applyBorder="0" applyAlignment="0" applyProtection="0">
      <alignment vertical="center"/>
    </xf>
    <xf numFmtId="227" fontId="141" fillId="72" borderId="0" applyNumberFormat="0" applyBorder="0" applyAlignment="0" applyProtection="0">
      <alignment vertical="center"/>
    </xf>
    <xf numFmtId="227" fontId="100" fillId="73" borderId="0" applyNumberFormat="0" applyBorder="0" applyAlignment="0" applyProtection="0">
      <alignment vertical="center"/>
    </xf>
    <xf numFmtId="227" fontId="149" fillId="73" borderId="0" applyNumberFormat="0" applyBorder="0" applyAlignment="0" applyProtection="0">
      <alignment vertical="center"/>
    </xf>
    <xf numFmtId="227" fontId="141" fillId="72" borderId="0" applyNumberFormat="0" applyBorder="0" applyAlignment="0" applyProtection="0">
      <alignment vertical="center"/>
    </xf>
    <xf numFmtId="227" fontId="149" fillId="73" borderId="0" applyNumberFormat="0" applyBorder="0" applyAlignment="0" applyProtection="0">
      <alignment vertical="center"/>
    </xf>
    <xf numFmtId="227" fontId="100" fillId="66" borderId="0" applyNumberFormat="0" applyBorder="0" applyAlignment="0" applyProtection="0">
      <alignment vertical="center"/>
    </xf>
    <xf numFmtId="227" fontId="140" fillId="70" borderId="0" applyNumberFormat="0" applyBorder="0" applyAlignment="0" applyProtection="0">
      <alignment vertical="center"/>
    </xf>
    <xf numFmtId="227" fontId="97" fillId="140" borderId="0" applyNumberFormat="0" applyBorder="0" applyAlignment="0" applyProtection="0">
      <alignment vertical="center"/>
    </xf>
    <xf numFmtId="227" fontId="97" fillId="140" borderId="0" applyNumberFormat="0" applyBorder="0" applyAlignment="0" applyProtection="0">
      <alignment vertical="center"/>
    </xf>
    <xf numFmtId="227" fontId="100" fillId="71" borderId="0" applyNumberFormat="0" applyBorder="0" applyAlignment="0" applyProtection="0">
      <alignment vertical="center"/>
    </xf>
    <xf numFmtId="227" fontId="133" fillId="69" borderId="0" applyNumberFormat="0" applyBorder="0" applyAlignment="0" applyProtection="0">
      <alignment vertical="center"/>
    </xf>
    <xf numFmtId="227" fontId="100" fillId="81" borderId="0" applyNumberFormat="0" applyBorder="0" applyAlignment="0" applyProtection="0">
      <alignment vertical="center"/>
    </xf>
    <xf numFmtId="227" fontId="100" fillId="76" borderId="0" applyNumberFormat="0" applyBorder="0" applyAlignment="0" applyProtection="0">
      <alignment vertical="center"/>
    </xf>
    <xf numFmtId="227" fontId="133" fillId="69" borderId="0" applyNumberFormat="0" applyBorder="0" applyAlignment="0" applyProtection="0">
      <alignment vertical="center"/>
    </xf>
    <xf numFmtId="227" fontId="100" fillId="66"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33" fillId="69" borderId="0" applyNumberFormat="0" applyBorder="0" applyAlignment="0" applyProtection="0">
      <alignment vertical="center"/>
    </xf>
    <xf numFmtId="227" fontId="100" fillId="66" borderId="0" applyNumberFormat="0" applyBorder="0" applyAlignment="0" applyProtection="0">
      <alignment vertical="center"/>
    </xf>
    <xf numFmtId="227" fontId="133" fillId="69" borderId="0" applyNumberFormat="0" applyBorder="0" applyAlignment="0" applyProtection="0">
      <alignment vertical="center"/>
    </xf>
    <xf numFmtId="227" fontId="140" fillId="70" borderId="0" applyNumberFormat="0" applyBorder="0" applyAlignment="0" applyProtection="0">
      <alignment vertical="center"/>
    </xf>
    <xf numFmtId="227" fontId="100" fillId="76" borderId="0" applyNumberFormat="0" applyBorder="0" applyAlignment="0" applyProtection="0">
      <alignment vertical="center"/>
    </xf>
    <xf numFmtId="227" fontId="140" fillId="70" borderId="0" applyNumberFormat="0" applyBorder="0" applyAlignment="0" applyProtection="0">
      <alignment vertical="center"/>
    </xf>
    <xf numFmtId="227" fontId="149" fillId="74" borderId="0" applyNumberFormat="0" applyBorder="0" applyAlignment="0" applyProtection="0">
      <alignment vertical="center"/>
    </xf>
    <xf numFmtId="227" fontId="100" fillId="66" borderId="0" applyNumberFormat="0" applyBorder="0" applyAlignment="0" applyProtection="0">
      <alignment vertical="center"/>
    </xf>
    <xf numFmtId="227" fontId="100" fillId="76" borderId="0" applyNumberFormat="0" applyBorder="0" applyAlignment="0" applyProtection="0">
      <alignment vertical="center"/>
    </xf>
    <xf numFmtId="227" fontId="100" fillId="76" borderId="0" applyNumberFormat="0" applyBorder="0" applyAlignment="0" applyProtection="0">
      <alignment vertical="center"/>
    </xf>
    <xf numFmtId="227" fontId="100" fillId="71" borderId="0" applyNumberFormat="0" applyBorder="0" applyAlignment="0" applyProtection="0">
      <alignment vertical="center"/>
    </xf>
    <xf numFmtId="227" fontId="141" fillId="87" borderId="0" applyNumberFormat="0" applyBorder="0" applyAlignment="0" applyProtection="0">
      <alignment vertical="center"/>
    </xf>
    <xf numFmtId="227" fontId="100" fillId="71" borderId="0" applyNumberFormat="0" applyBorder="0" applyAlignment="0" applyProtection="0">
      <alignment vertical="center"/>
    </xf>
    <xf numFmtId="227" fontId="100" fillId="71" borderId="0" applyNumberFormat="0" applyBorder="0" applyAlignment="0" applyProtection="0">
      <alignment vertical="center"/>
    </xf>
    <xf numFmtId="227" fontId="141" fillId="72" borderId="0" applyNumberFormat="0" applyBorder="0" applyAlignment="0" applyProtection="0">
      <alignment vertical="center"/>
    </xf>
    <xf numFmtId="227" fontId="98" fillId="52" borderId="0" applyNumberFormat="0" applyBorder="0" applyAlignment="0" applyProtection="0">
      <alignment vertical="center"/>
    </xf>
    <xf numFmtId="227" fontId="149" fillId="78" borderId="0" applyNumberFormat="0" applyBorder="0" applyAlignment="0" applyProtection="0">
      <alignment vertical="center"/>
    </xf>
    <xf numFmtId="227" fontId="100" fillId="80" borderId="0" applyNumberFormat="0" applyBorder="0" applyAlignment="0" applyProtection="0">
      <alignment vertical="center"/>
    </xf>
    <xf numFmtId="227" fontId="100" fillId="81" borderId="0" applyNumberFormat="0" applyBorder="0" applyAlignment="0" applyProtection="0">
      <alignment vertical="center"/>
    </xf>
    <xf numFmtId="227" fontId="100" fillId="81" borderId="0" applyNumberFormat="0" applyBorder="0" applyAlignment="0" applyProtection="0">
      <alignment vertical="center"/>
    </xf>
    <xf numFmtId="227" fontId="100" fillId="71" borderId="0" applyNumberFormat="0" applyBorder="0" applyAlignment="0" applyProtection="0">
      <alignment vertical="center"/>
    </xf>
    <xf numFmtId="227" fontId="97" fillId="47" borderId="0" applyNumberFormat="0" applyBorder="0" applyAlignment="0" applyProtection="0">
      <alignment vertical="center"/>
    </xf>
    <xf numFmtId="227" fontId="149" fillId="78" borderId="0" applyNumberFormat="0" applyBorder="0" applyAlignment="0" applyProtection="0">
      <alignment vertical="center"/>
    </xf>
    <xf numFmtId="227" fontId="100" fillId="84" borderId="0" applyNumberFormat="0" applyBorder="0" applyAlignment="0" applyProtection="0">
      <alignment vertical="center"/>
    </xf>
    <xf numFmtId="227" fontId="100" fillId="73" borderId="0" applyNumberFormat="0" applyBorder="0" applyAlignment="0" applyProtection="0">
      <alignment vertical="center"/>
    </xf>
    <xf numFmtId="227" fontId="100" fillId="80" borderId="0" applyNumberFormat="0" applyBorder="0" applyAlignment="0" applyProtection="0">
      <alignment vertical="center"/>
    </xf>
    <xf numFmtId="227" fontId="100" fillId="80" borderId="0" applyNumberFormat="0" applyBorder="0" applyAlignment="0" applyProtection="0">
      <alignment vertical="center"/>
    </xf>
    <xf numFmtId="227" fontId="141" fillId="90" borderId="0" applyNumberFormat="0" applyBorder="0" applyAlignment="0" applyProtection="0">
      <alignment vertical="center"/>
    </xf>
    <xf numFmtId="227" fontId="100" fillId="86" borderId="0" applyNumberFormat="0" applyBorder="0" applyAlignment="0" applyProtection="0">
      <alignment vertical="center"/>
    </xf>
    <xf numFmtId="227" fontId="100" fillId="80" borderId="0" applyNumberFormat="0" applyBorder="0" applyAlignment="0" applyProtection="0">
      <alignment vertical="center"/>
    </xf>
    <xf numFmtId="227" fontId="97" fillId="60" borderId="0" applyNumberFormat="0" applyBorder="0" applyAlignment="0" applyProtection="0">
      <alignment vertical="center"/>
    </xf>
    <xf numFmtId="227" fontId="100" fillId="69" borderId="0" applyNumberFormat="0" applyBorder="0" applyAlignment="0" applyProtection="0">
      <alignment vertical="center"/>
    </xf>
    <xf numFmtId="227" fontId="100" fillId="84" borderId="0" applyNumberFormat="0" applyBorder="0" applyAlignment="0" applyProtection="0">
      <alignment vertical="center"/>
    </xf>
    <xf numFmtId="227" fontId="141" fillId="71" borderId="0" applyNumberFormat="0" applyBorder="0" applyAlignment="0" applyProtection="0">
      <alignment vertical="center"/>
    </xf>
    <xf numFmtId="227" fontId="100" fillId="69" borderId="0" applyNumberFormat="0" applyBorder="0" applyAlignment="0" applyProtection="0">
      <alignment vertical="center"/>
    </xf>
    <xf numFmtId="227" fontId="100" fillId="73" borderId="0" applyNumberFormat="0" applyBorder="0" applyAlignment="0" applyProtection="0">
      <alignment vertical="center"/>
    </xf>
    <xf numFmtId="227" fontId="100" fillId="69" borderId="0" applyNumberFormat="0" applyBorder="0" applyAlignment="0" applyProtection="0">
      <alignment vertical="center"/>
    </xf>
    <xf numFmtId="227" fontId="140" fillId="70" borderId="0" applyNumberFormat="0" applyBorder="0" applyAlignment="0" applyProtection="0">
      <alignment vertical="center"/>
    </xf>
    <xf numFmtId="227" fontId="133" fillId="69" borderId="0" applyNumberFormat="0" applyBorder="0" applyAlignment="0" applyProtection="0">
      <alignment vertical="center"/>
    </xf>
    <xf numFmtId="227" fontId="100" fillId="70" borderId="0" applyNumberFormat="0" applyBorder="0" applyAlignment="0" applyProtection="0">
      <alignment vertical="center"/>
    </xf>
    <xf numFmtId="227" fontId="133" fillId="69" borderId="0" applyNumberFormat="0" applyBorder="0" applyAlignment="0" applyProtection="0">
      <alignment vertical="center"/>
    </xf>
    <xf numFmtId="227" fontId="100" fillId="83" borderId="0" applyNumberFormat="0" applyBorder="0" applyAlignment="0" applyProtection="0">
      <alignment vertical="center"/>
    </xf>
    <xf numFmtId="227" fontId="141" fillId="68" borderId="0" applyNumberFormat="0" applyBorder="0" applyAlignment="0" applyProtection="0">
      <alignment vertical="center"/>
    </xf>
    <xf numFmtId="227" fontId="100" fillId="83" borderId="0" applyNumberFormat="0" applyBorder="0" applyAlignment="0" applyProtection="0">
      <alignment vertical="center"/>
    </xf>
    <xf numFmtId="227" fontId="141" fillId="68" borderId="0" applyNumberFormat="0" applyBorder="0" applyAlignment="0" applyProtection="0">
      <alignment vertical="center"/>
    </xf>
    <xf numFmtId="227" fontId="100" fillId="66" borderId="0" applyNumberFormat="0" applyBorder="0" applyAlignment="0" applyProtection="0">
      <alignment vertical="center"/>
    </xf>
    <xf numFmtId="227" fontId="149" fillId="89" borderId="0" applyNumberFormat="0" applyBorder="0" applyAlignment="0" applyProtection="0">
      <alignment vertical="center"/>
    </xf>
    <xf numFmtId="198" fontId="217" fillId="0" borderId="0" applyFont="0" applyFill="0" applyBorder="0" applyAlignment="0" applyProtection="0"/>
    <xf numFmtId="227" fontId="100" fillId="71" borderId="0" applyNumberFormat="0" applyBorder="0" applyAlignment="0" applyProtection="0">
      <alignment vertical="center"/>
    </xf>
    <xf numFmtId="198" fontId="217" fillId="0" borderId="0" applyFont="0" applyFill="0" applyBorder="0" applyAlignment="0" applyProtection="0"/>
    <xf numFmtId="227" fontId="98" fillId="147" borderId="0" applyNumberFormat="0" applyBorder="0" applyAlignment="0" applyProtection="0">
      <alignment vertical="center"/>
    </xf>
    <xf numFmtId="227" fontId="100" fillId="86" borderId="0" applyNumberFormat="0" applyBorder="0" applyAlignment="0" applyProtection="0">
      <alignment vertical="center"/>
    </xf>
    <xf numFmtId="227" fontId="141" fillId="76" borderId="0" applyNumberFormat="0" applyBorder="0" applyAlignment="0" applyProtection="0">
      <alignment vertical="center"/>
    </xf>
    <xf numFmtId="227" fontId="141" fillId="76" borderId="0" applyNumberFormat="0" applyBorder="0" applyAlignment="0" applyProtection="0">
      <alignment vertical="center"/>
    </xf>
    <xf numFmtId="227" fontId="141" fillId="76" borderId="0" applyNumberFormat="0" applyBorder="0" applyAlignment="0" applyProtection="0">
      <alignment vertical="center"/>
    </xf>
    <xf numFmtId="234" fontId="126" fillId="0" borderId="0" applyFont="0" applyFill="0" applyBorder="0" applyAlignment="0" applyProtection="0"/>
    <xf numFmtId="227" fontId="140" fillId="70" borderId="0" applyNumberFormat="0" applyBorder="0" applyAlignment="0" applyProtection="0">
      <alignment vertical="center"/>
    </xf>
    <xf numFmtId="227" fontId="97" fillId="58" borderId="0" applyNumberFormat="0" applyBorder="0" applyAlignment="0" applyProtection="0">
      <alignment vertical="center"/>
    </xf>
    <xf numFmtId="227" fontId="97" fillId="0" borderId="0">
      <alignment vertical="center"/>
    </xf>
    <xf numFmtId="227" fontId="97" fillId="47" borderId="0" applyNumberFormat="0" applyBorder="0" applyAlignment="0" applyProtection="0">
      <alignment vertical="center"/>
    </xf>
    <xf numFmtId="227" fontId="140" fillId="70" borderId="0" applyNumberFormat="0" applyBorder="0" applyAlignment="0" applyProtection="0">
      <alignment vertical="center"/>
    </xf>
    <xf numFmtId="227" fontId="133" fillId="69" borderId="0" applyNumberFormat="0" applyBorder="0" applyAlignment="0" applyProtection="0">
      <alignment vertical="center"/>
    </xf>
    <xf numFmtId="227" fontId="100" fillId="71" borderId="0" applyNumberFormat="0" applyBorder="0" applyAlignment="0" applyProtection="0">
      <alignment vertical="center"/>
    </xf>
    <xf numFmtId="227" fontId="97" fillId="61" borderId="0" applyNumberFormat="0" applyBorder="0" applyAlignment="0" applyProtection="0">
      <alignment vertical="center"/>
    </xf>
    <xf numFmtId="227" fontId="145" fillId="71" borderId="41" applyNumberFormat="0" applyAlignment="0" applyProtection="0">
      <alignment vertical="center"/>
    </xf>
    <xf numFmtId="227" fontId="133" fillId="69" borderId="0" applyNumberFormat="0" applyBorder="0" applyAlignment="0" applyProtection="0">
      <alignment vertical="center"/>
    </xf>
    <xf numFmtId="227" fontId="97" fillId="141" borderId="0" applyNumberFormat="0" applyBorder="0" applyAlignment="0" applyProtection="0">
      <alignment vertical="center"/>
    </xf>
    <xf numFmtId="227" fontId="98" fillId="144" borderId="0" applyNumberFormat="0" applyBorder="0" applyAlignment="0" applyProtection="0">
      <alignment vertical="center"/>
    </xf>
    <xf numFmtId="227" fontId="100" fillId="66" borderId="0" applyNumberFormat="0" applyBorder="0" applyAlignment="0" applyProtection="0">
      <alignment vertical="center"/>
    </xf>
    <xf numFmtId="227" fontId="100" fillId="73"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41" fillId="71" borderId="0" applyNumberFormat="0" applyBorder="0" applyAlignment="0" applyProtection="0">
      <alignment vertical="center"/>
    </xf>
    <xf numFmtId="227" fontId="133" fillId="69" borderId="0" applyNumberFormat="0" applyBorder="0" applyAlignment="0" applyProtection="0">
      <alignment vertical="center"/>
    </xf>
    <xf numFmtId="227" fontId="100" fillId="81" borderId="0" applyNumberFormat="0" applyBorder="0" applyAlignment="0" applyProtection="0">
      <alignment vertical="center"/>
    </xf>
    <xf numFmtId="227" fontId="100" fillId="73" borderId="0" applyNumberFormat="0" applyBorder="0" applyAlignment="0" applyProtection="0">
      <alignment vertical="center"/>
    </xf>
    <xf numFmtId="227" fontId="97" fillId="61" borderId="0" applyNumberFormat="0" applyBorder="0" applyAlignment="0" applyProtection="0">
      <alignment vertical="center"/>
    </xf>
    <xf numFmtId="227" fontId="140" fillId="70" borderId="0" applyNumberFormat="0" applyBorder="0" applyAlignment="0" applyProtection="0">
      <alignment vertical="center"/>
    </xf>
    <xf numFmtId="227" fontId="141" fillId="76" borderId="0" applyNumberFormat="0" applyBorder="0" applyAlignment="0" applyProtection="0">
      <alignment vertical="center"/>
    </xf>
    <xf numFmtId="227" fontId="97" fillId="47" borderId="0" applyNumberFormat="0" applyBorder="0" applyAlignment="0" applyProtection="0">
      <alignment vertical="center"/>
    </xf>
    <xf numFmtId="227" fontId="97" fillId="136" borderId="0" applyNumberFormat="0" applyBorder="0" applyAlignment="0" applyProtection="0">
      <alignment vertical="center"/>
    </xf>
    <xf numFmtId="227" fontId="97" fillId="140" borderId="0" applyNumberFormat="0" applyBorder="0" applyAlignment="0" applyProtection="0">
      <alignment vertical="center"/>
    </xf>
    <xf numFmtId="227" fontId="151" fillId="0" borderId="45" applyNumberFormat="0" applyFill="0" applyAlignment="0" applyProtection="0">
      <alignment vertical="center"/>
    </xf>
    <xf numFmtId="227" fontId="100" fillId="70" borderId="0" applyNumberFormat="0" applyBorder="0" applyAlignment="0" applyProtection="0">
      <alignment vertical="center"/>
    </xf>
    <xf numFmtId="227" fontId="133" fillId="69" borderId="0" applyNumberFormat="0" applyBorder="0" applyAlignment="0" applyProtection="0">
      <alignment vertical="center"/>
    </xf>
    <xf numFmtId="227" fontId="140" fillId="70" borderId="0" applyNumberFormat="0" applyBorder="0" applyAlignment="0" applyProtection="0">
      <alignment vertical="center"/>
    </xf>
    <xf numFmtId="227" fontId="100" fillId="84" borderId="0" applyNumberFormat="0" applyBorder="0" applyAlignment="0" applyProtection="0">
      <alignment vertical="center"/>
    </xf>
    <xf numFmtId="227" fontId="100" fillId="81" borderId="0" applyNumberFormat="0" applyBorder="0" applyAlignment="0" applyProtection="0">
      <alignment vertical="center"/>
    </xf>
    <xf numFmtId="227" fontId="100" fillId="71"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97" fillId="4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98" fillId="137" borderId="0" applyNumberFormat="0" applyBorder="0" applyAlignment="0" applyProtection="0">
      <alignment vertical="center"/>
    </xf>
    <xf numFmtId="227" fontId="100" fillId="66" borderId="0" applyNumberFormat="0" applyBorder="0" applyAlignment="0" applyProtection="0">
      <alignment vertical="center"/>
    </xf>
    <xf numFmtId="227" fontId="141" fillId="72" borderId="0" applyNumberFormat="0" applyBorder="0" applyAlignment="0" applyProtection="0">
      <alignment vertical="center"/>
    </xf>
    <xf numFmtId="227" fontId="141" fillId="76" borderId="0" applyNumberFormat="0" applyBorder="0" applyAlignment="0" applyProtection="0">
      <alignment vertical="center"/>
    </xf>
    <xf numFmtId="227" fontId="149" fillId="78"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97" fillId="58" borderId="0" applyNumberFormat="0" applyBorder="0" applyAlignment="0" applyProtection="0">
      <alignment vertical="center"/>
    </xf>
    <xf numFmtId="227" fontId="141" fillId="72" borderId="0" applyNumberFormat="0" applyBorder="0" applyAlignment="0" applyProtection="0">
      <alignment vertical="center"/>
    </xf>
    <xf numFmtId="227" fontId="133" fillId="69" borderId="0" applyNumberFormat="0" applyBorder="0" applyAlignment="0" applyProtection="0">
      <alignment vertical="center"/>
    </xf>
    <xf numFmtId="227" fontId="141" fillId="73" borderId="0" applyNumberFormat="0" applyBorder="0" applyAlignment="0" applyProtection="0">
      <alignment vertical="center"/>
    </xf>
    <xf numFmtId="227" fontId="98" fillId="137"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00" fillId="71" borderId="0" applyNumberFormat="0" applyBorder="0" applyAlignment="0" applyProtection="0">
      <alignment vertical="center"/>
    </xf>
    <xf numFmtId="227" fontId="133" fillId="69" borderId="0" applyNumberFormat="0" applyBorder="0" applyAlignment="0" applyProtection="0">
      <alignment vertical="center"/>
    </xf>
    <xf numFmtId="227" fontId="137" fillId="66" borderId="46" applyNumberFormat="0" applyAlignment="0" applyProtection="0">
      <alignment vertical="center"/>
    </xf>
    <xf numFmtId="227" fontId="100" fillId="88" borderId="0" applyNumberFormat="0" applyBorder="0" applyAlignment="0" applyProtection="0">
      <alignment vertical="center"/>
    </xf>
    <xf numFmtId="227" fontId="141" fillId="73" borderId="0" applyNumberFormat="0" applyBorder="0" applyAlignment="0" applyProtection="0">
      <alignment vertical="center"/>
    </xf>
    <xf numFmtId="227" fontId="100" fillId="66" borderId="0" applyNumberFormat="0" applyBorder="0" applyAlignment="0" applyProtection="0">
      <alignment vertical="center"/>
    </xf>
    <xf numFmtId="227" fontId="97" fillId="146" borderId="0" applyNumberFormat="0" applyBorder="0" applyAlignment="0" applyProtection="0">
      <alignment vertical="center"/>
    </xf>
    <xf numFmtId="227" fontId="100" fillId="74" borderId="0" applyNumberFormat="0" applyBorder="0" applyAlignment="0" applyProtection="0">
      <alignment vertical="center"/>
    </xf>
    <xf numFmtId="227" fontId="140" fillId="70" borderId="0" applyNumberFormat="0" applyBorder="0" applyAlignment="0" applyProtection="0">
      <alignment vertical="center"/>
    </xf>
    <xf numFmtId="227" fontId="100" fillId="70" borderId="0" applyNumberFormat="0" applyBorder="0" applyAlignment="0" applyProtection="0">
      <alignment vertical="center"/>
    </xf>
    <xf numFmtId="227" fontId="100" fillId="66" borderId="0" applyNumberFormat="0" applyBorder="0" applyAlignment="0" applyProtection="0">
      <alignment vertical="center"/>
    </xf>
    <xf numFmtId="227" fontId="149" fillId="68" borderId="0" applyNumberFormat="0" applyBorder="0" applyAlignment="0" applyProtection="0">
      <alignment vertical="center"/>
    </xf>
    <xf numFmtId="227" fontId="100" fillId="66" borderId="0" applyNumberFormat="0" applyBorder="0" applyAlignment="0" applyProtection="0">
      <alignment vertical="center"/>
    </xf>
    <xf numFmtId="227" fontId="100" fillId="75" borderId="0" applyNumberFormat="0" applyBorder="0" applyAlignment="0" applyProtection="0">
      <alignment vertical="center"/>
    </xf>
    <xf numFmtId="227" fontId="140" fillId="70" borderId="0" applyNumberFormat="0" applyBorder="0" applyAlignment="0" applyProtection="0">
      <alignment vertical="center"/>
    </xf>
    <xf numFmtId="227" fontId="98" fillId="145" borderId="0" applyNumberFormat="0" applyBorder="0" applyAlignment="0" applyProtection="0">
      <alignment vertical="center"/>
    </xf>
    <xf numFmtId="227" fontId="100" fillId="73" borderId="0" applyNumberFormat="0" applyBorder="0" applyAlignment="0" applyProtection="0">
      <alignment vertical="center"/>
    </xf>
    <xf numFmtId="227" fontId="100" fillId="71" borderId="0" applyNumberFormat="0" applyBorder="0" applyAlignment="0" applyProtection="0">
      <alignment vertical="center"/>
    </xf>
    <xf numFmtId="227" fontId="100" fillId="88" borderId="0" applyNumberFormat="0" applyBorder="0" applyAlignment="0" applyProtection="0">
      <alignment vertical="center"/>
    </xf>
    <xf numFmtId="227" fontId="100" fillId="71" borderId="0" applyNumberFormat="0" applyBorder="0" applyAlignment="0" applyProtection="0">
      <alignment vertical="center"/>
    </xf>
    <xf numFmtId="227" fontId="100" fillId="75"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00" fillId="66" borderId="0" applyNumberFormat="0" applyBorder="0" applyAlignment="0" applyProtection="0">
      <alignment vertical="center"/>
    </xf>
    <xf numFmtId="227" fontId="98" fillId="145" borderId="0" applyNumberFormat="0" applyBorder="0" applyAlignment="0" applyProtection="0">
      <alignment vertical="center"/>
    </xf>
    <xf numFmtId="227" fontId="100" fillId="69" borderId="0" applyNumberFormat="0" applyBorder="0" applyAlignment="0" applyProtection="0">
      <alignment vertical="center"/>
    </xf>
    <xf numFmtId="227" fontId="141" fillId="72" borderId="0" applyNumberFormat="0" applyBorder="0" applyAlignment="0" applyProtection="0">
      <alignment vertical="center"/>
    </xf>
    <xf numFmtId="227" fontId="100" fillId="88" borderId="0" applyNumberFormat="0" applyBorder="0" applyAlignment="0" applyProtection="0">
      <alignment vertical="center"/>
    </xf>
    <xf numFmtId="227" fontId="140" fillId="70" borderId="0" applyNumberFormat="0" applyBorder="0" applyAlignment="0" applyProtection="0">
      <alignment vertical="center"/>
    </xf>
    <xf numFmtId="227" fontId="133" fillId="69"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98" fillId="147" borderId="0" applyNumberFormat="0" applyBorder="0" applyAlignment="0" applyProtection="0">
      <alignment vertical="center"/>
    </xf>
    <xf numFmtId="227" fontId="98" fillId="145" borderId="0" applyNumberFormat="0" applyBorder="0" applyAlignment="0" applyProtection="0">
      <alignment vertical="center"/>
    </xf>
    <xf numFmtId="227" fontId="133" fillId="69" borderId="0" applyNumberFormat="0" applyBorder="0" applyAlignment="0" applyProtection="0">
      <alignment vertical="center"/>
    </xf>
    <xf numFmtId="227" fontId="141" fillId="85" borderId="0" applyNumberFormat="0" applyBorder="0" applyAlignment="0" applyProtection="0">
      <alignment vertical="center"/>
    </xf>
    <xf numFmtId="227" fontId="133" fillId="69" borderId="0" applyNumberFormat="0" applyBorder="0" applyAlignment="0" applyProtection="0">
      <alignment vertical="center"/>
    </xf>
    <xf numFmtId="227" fontId="100" fillId="84" borderId="0" applyNumberFormat="0" applyBorder="0" applyAlignment="0" applyProtection="0">
      <alignment vertical="center"/>
    </xf>
    <xf numFmtId="227" fontId="140" fillId="70" borderId="0" applyNumberFormat="0" applyBorder="0" applyAlignment="0" applyProtection="0">
      <alignment vertical="center"/>
    </xf>
    <xf numFmtId="227" fontId="100" fillId="76" borderId="0" applyNumberFormat="0" applyBorder="0" applyAlignment="0" applyProtection="0">
      <alignment vertical="center"/>
    </xf>
    <xf numFmtId="227" fontId="100" fillId="75" borderId="0" applyNumberFormat="0" applyBorder="0" applyAlignment="0" applyProtection="0">
      <alignment vertical="center"/>
    </xf>
    <xf numFmtId="227" fontId="133" fillId="69" borderId="0" applyNumberFormat="0" applyBorder="0" applyAlignment="0" applyProtection="0">
      <alignment vertical="center"/>
    </xf>
    <xf numFmtId="227" fontId="150" fillId="0" borderId="0" applyNumberFormat="0" applyFill="0" applyBorder="0" applyAlignment="0" applyProtection="0">
      <alignment vertical="center"/>
    </xf>
    <xf numFmtId="227" fontId="100" fillId="80" borderId="0" applyNumberFormat="0" applyBorder="0" applyAlignment="0" applyProtection="0">
      <alignment vertical="center"/>
    </xf>
    <xf numFmtId="227" fontId="141" fillId="72" borderId="0" applyNumberFormat="0" applyBorder="0" applyAlignment="0" applyProtection="0">
      <alignment vertical="center"/>
    </xf>
    <xf numFmtId="227" fontId="133" fillId="69" borderId="0" applyNumberFormat="0" applyBorder="0" applyAlignment="0" applyProtection="0">
      <alignment vertical="center"/>
    </xf>
    <xf numFmtId="227" fontId="231" fillId="0" borderId="0"/>
    <xf numFmtId="227" fontId="100" fillId="73" borderId="0" applyNumberFormat="0" applyBorder="0" applyAlignment="0" applyProtection="0">
      <alignment vertical="center"/>
    </xf>
    <xf numFmtId="227" fontId="141" fillId="85" borderId="0" applyNumberFormat="0" applyBorder="0" applyAlignment="0" applyProtection="0">
      <alignment vertical="center"/>
    </xf>
    <xf numFmtId="227" fontId="100" fillId="73" borderId="0" applyNumberFormat="0" applyBorder="0" applyAlignment="0" applyProtection="0">
      <alignment vertical="center"/>
    </xf>
    <xf numFmtId="227" fontId="134" fillId="80" borderId="0" applyNumberFormat="0" applyBorder="0" applyAlignment="0" applyProtection="0">
      <alignment vertical="center"/>
    </xf>
    <xf numFmtId="227" fontId="133" fillId="69" borderId="0" applyNumberFormat="0" applyBorder="0" applyAlignment="0" applyProtection="0">
      <alignment vertical="center"/>
    </xf>
    <xf numFmtId="227" fontId="97" fillId="47"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00" fillId="81" borderId="0" applyNumberFormat="0" applyBorder="0" applyAlignment="0" applyProtection="0">
      <alignment vertical="center"/>
    </xf>
    <xf numFmtId="227" fontId="140" fillId="70" borderId="0" applyNumberFormat="0" applyBorder="0" applyAlignment="0" applyProtection="0">
      <alignment vertical="center"/>
    </xf>
    <xf numFmtId="227" fontId="133" fillId="69" borderId="0" applyNumberFormat="0" applyBorder="0" applyAlignment="0" applyProtection="0">
      <alignment vertical="center"/>
    </xf>
    <xf numFmtId="227" fontId="100" fillId="69" borderId="0" applyNumberFormat="0" applyBorder="0" applyAlignment="0" applyProtection="0">
      <alignment vertical="center"/>
    </xf>
    <xf numFmtId="227" fontId="141" fillId="72" borderId="0" applyNumberFormat="0" applyBorder="0" applyAlignment="0" applyProtection="0">
      <alignment vertical="center"/>
    </xf>
    <xf numFmtId="227" fontId="100" fillId="71" borderId="0" applyNumberFormat="0" applyBorder="0" applyAlignment="0" applyProtection="0">
      <alignment vertical="center"/>
    </xf>
    <xf numFmtId="227" fontId="141" fillId="76" borderId="0" applyNumberFormat="0" applyBorder="0" applyAlignment="0" applyProtection="0">
      <alignment vertical="center"/>
    </xf>
    <xf numFmtId="227" fontId="141" fillId="73" borderId="0" applyNumberFormat="0" applyBorder="0" applyAlignment="0" applyProtection="0">
      <alignment vertical="center"/>
    </xf>
    <xf numFmtId="227" fontId="100" fillId="81" borderId="0" applyNumberFormat="0" applyBorder="0" applyAlignment="0" applyProtection="0">
      <alignment vertical="center"/>
    </xf>
    <xf numFmtId="227" fontId="100" fillId="71" borderId="0" applyNumberFormat="0" applyBorder="0" applyAlignment="0" applyProtection="0">
      <alignment vertical="center"/>
    </xf>
    <xf numFmtId="227" fontId="98" fillId="139" borderId="0" applyNumberFormat="0" applyBorder="0" applyAlignment="0" applyProtection="0">
      <alignment vertical="center"/>
    </xf>
    <xf numFmtId="227" fontId="140" fillId="70" borderId="0" applyNumberFormat="0" applyBorder="0" applyAlignment="0" applyProtection="0">
      <alignment vertical="center"/>
    </xf>
    <xf numFmtId="227" fontId="100" fillId="83" borderId="0" applyNumberFormat="0" applyBorder="0" applyAlignment="0" applyProtection="0">
      <alignment vertical="center"/>
    </xf>
    <xf numFmtId="227" fontId="100" fillId="69" borderId="0" applyNumberFormat="0" applyBorder="0" applyAlignment="0" applyProtection="0">
      <alignment vertical="center"/>
    </xf>
    <xf numFmtId="227" fontId="100" fillId="66" borderId="0" applyNumberFormat="0" applyBorder="0" applyAlignment="0" applyProtection="0">
      <alignment vertical="center"/>
    </xf>
    <xf numFmtId="227" fontId="116" fillId="0" borderId="0"/>
    <xf numFmtId="227" fontId="100" fillId="73" borderId="0" applyNumberFormat="0" applyBorder="0" applyAlignment="0" applyProtection="0">
      <alignment vertical="center"/>
    </xf>
    <xf numFmtId="227" fontId="116" fillId="0" borderId="0"/>
    <xf numFmtId="227" fontId="100" fillId="76" borderId="0" applyNumberFormat="0" applyBorder="0" applyAlignment="0" applyProtection="0">
      <alignment vertical="center"/>
    </xf>
    <xf numFmtId="227" fontId="116" fillId="0" borderId="0"/>
    <xf numFmtId="227" fontId="116" fillId="0" borderId="0"/>
    <xf numFmtId="227" fontId="116" fillId="0" borderId="0"/>
    <xf numFmtId="227" fontId="98" fillId="48" borderId="0" applyNumberFormat="0" applyBorder="0" applyAlignment="0" applyProtection="0">
      <alignment vertical="center"/>
    </xf>
    <xf numFmtId="227" fontId="133" fillId="69" borderId="0" applyNumberFormat="0" applyBorder="0" applyAlignment="0" applyProtection="0">
      <alignment vertical="center"/>
    </xf>
    <xf numFmtId="227" fontId="100" fillId="71" borderId="0" applyNumberFormat="0" applyBorder="0" applyAlignment="0" applyProtection="0">
      <alignment vertical="center"/>
    </xf>
    <xf numFmtId="227" fontId="97" fillId="44" borderId="8" applyNumberFormat="0" applyFont="0" applyAlignment="0" applyProtection="0">
      <alignment vertical="center"/>
    </xf>
    <xf numFmtId="227" fontId="97" fillId="141" borderId="0" applyNumberFormat="0" applyBorder="0" applyAlignment="0" applyProtection="0">
      <alignment vertical="center"/>
    </xf>
    <xf numFmtId="227" fontId="97" fillId="136" borderId="0" applyNumberFormat="0" applyBorder="0" applyAlignment="0" applyProtection="0">
      <alignment vertical="center"/>
    </xf>
    <xf numFmtId="227" fontId="134" fillId="80" borderId="0" applyNumberFormat="0" applyBorder="0" applyAlignment="0" applyProtection="0">
      <alignment vertical="center"/>
    </xf>
    <xf numFmtId="227" fontId="140" fillId="70" borderId="0" applyNumberFormat="0" applyBorder="0" applyAlignment="0" applyProtection="0">
      <alignment vertical="center"/>
    </xf>
    <xf numFmtId="227" fontId="141" fillId="71" borderId="0" applyNumberFormat="0" applyBorder="0" applyAlignment="0" applyProtection="0">
      <alignment vertical="center"/>
    </xf>
    <xf numFmtId="227" fontId="97" fillId="136" borderId="0" applyNumberFormat="0" applyBorder="0" applyAlignment="0" applyProtection="0">
      <alignment vertical="center"/>
    </xf>
    <xf numFmtId="227" fontId="97" fillId="136" borderId="0" applyNumberFormat="0" applyBorder="0" applyAlignment="0" applyProtection="0">
      <alignment vertical="center"/>
    </xf>
    <xf numFmtId="227" fontId="100" fillId="80" borderId="0" applyNumberFormat="0" applyBorder="0" applyAlignment="0" applyProtection="0">
      <alignment vertical="center"/>
    </xf>
    <xf numFmtId="227" fontId="133" fillId="69" borderId="0" applyNumberFormat="0" applyBorder="0" applyAlignment="0" applyProtection="0">
      <alignment vertical="center"/>
    </xf>
    <xf numFmtId="227" fontId="141" fillId="85" borderId="0" applyNumberFormat="0" applyBorder="0" applyAlignment="0" applyProtection="0">
      <alignment vertical="center"/>
    </xf>
    <xf numFmtId="227" fontId="100" fillId="84" borderId="0" applyNumberFormat="0" applyBorder="0" applyAlignment="0" applyProtection="0">
      <alignment vertical="center"/>
    </xf>
    <xf numFmtId="227" fontId="116" fillId="0" borderId="0"/>
    <xf numFmtId="227" fontId="116" fillId="0" borderId="0"/>
    <xf numFmtId="227" fontId="133" fillId="69" borderId="0" applyNumberFormat="0" applyBorder="0" applyAlignment="0" applyProtection="0">
      <alignment vertical="center"/>
    </xf>
    <xf numFmtId="227" fontId="149" fillId="80" borderId="0" applyNumberFormat="0" applyBorder="0" applyAlignment="0" applyProtection="0">
      <alignment vertical="center"/>
    </xf>
    <xf numFmtId="227" fontId="141" fillId="76" borderId="0" applyNumberFormat="0" applyBorder="0" applyAlignment="0" applyProtection="0">
      <alignment vertical="center"/>
    </xf>
    <xf numFmtId="227" fontId="137" fillId="66" borderId="46" applyNumberFormat="0" applyAlignment="0" applyProtection="0">
      <alignment vertical="center"/>
    </xf>
    <xf numFmtId="227" fontId="140" fillId="70" borderId="0" applyNumberFormat="0" applyBorder="0" applyAlignment="0" applyProtection="0">
      <alignment vertical="center"/>
    </xf>
    <xf numFmtId="227" fontId="141" fillId="73" borderId="0" applyNumberFormat="0" applyBorder="0" applyAlignment="0" applyProtection="0">
      <alignment vertical="center"/>
    </xf>
    <xf numFmtId="227" fontId="150" fillId="0" borderId="0" applyNumberFormat="0" applyFill="0" applyBorder="0" applyAlignment="0" applyProtection="0">
      <alignment vertical="center"/>
    </xf>
    <xf numFmtId="227" fontId="141" fillId="72" borderId="0" applyNumberFormat="0" applyBorder="0" applyAlignment="0" applyProtection="0">
      <alignment vertical="center"/>
    </xf>
    <xf numFmtId="227" fontId="100" fillId="0" borderId="0">
      <alignment vertical="center"/>
    </xf>
    <xf numFmtId="227" fontId="141" fillId="72" borderId="0" applyNumberFormat="0" applyBorder="0" applyAlignment="0" applyProtection="0">
      <alignment vertical="center"/>
    </xf>
    <xf numFmtId="227" fontId="97" fillId="140" borderId="0" applyNumberFormat="0" applyBorder="0" applyAlignment="0" applyProtection="0">
      <alignment vertical="center"/>
    </xf>
    <xf numFmtId="227" fontId="116" fillId="0" borderId="0"/>
    <xf numFmtId="227" fontId="133" fillId="69" borderId="0" applyNumberFormat="0" applyBorder="0" applyAlignment="0" applyProtection="0">
      <alignment vertical="center"/>
    </xf>
    <xf numFmtId="227" fontId="141" fillId="71" borderId="0" applyNumberFormat="0" applyBorder="0" applyAlignment="0" applyProtection="0">
      <alignment vertical="center"/>
    </xf>
    <xf numFmtId="227" fontId="141" fillId="72" borderId="0" applyNumberFormat="0" applyBorder="0" applyAlignment="0" applyProtection="0">
      <alignment vertical="center"/>
    </xf>
    <xf numFmtId="227" fontId="97" fillId="61" borderId="0" applyNumberFormat="0" applyBorder="0" applyAlignment="0" applyProtection="0">
      <alignment vertical="center"/>
    </xf>
    <xf numFmtId="227" fontId="128" fillId="73" borderId="0" applyNumberFormat="0" applyBorder="0" applyAlignment="0" applyProtection="0"/>
    <xf numFmtId="227" fontId="100" fillId="76" borderId="0" applyNumberFormat="0" applyBorder="0" applyAlignment="0" applyProtection="0">
      <alignment vertical="center"/>
    </xf>
    <xf numFmtId="227" fontId="141" fillId="72" borderId="0" applyNumberFormat="0" applyBorder="0" applyAlignment="0" applyProtection="0">
      <alignment vertical="center"/>
    </xf>
    <xf numFmtId="227" fontId="100" fillId="76" borderId="0" applyNumberFormat="0" applyBorder="0" applyAlignment="0" applyProtection="0">
      <alignment vertical="center"/>
    </xf>
    <xf numFmtId="227" fontId="141" fillId="73" borderId="0" applyNumberFormat="0" applyBorder="0" applyAlignment="0" applyProtection="0">
      <alignment vertical="center"/>
    </xf>
    <xf numFmtId="227" fontId="128" fillId="71" borderId="0" applyNumberFormat="0" applyBorder="0" applyAlignment="0" applyProtection="0"/>
    <xf numFmtId="227" fontId="151" fillId="0" borderId="0" applyNumberFormat="0" applyFill="0" applyBorder="0" applyAlignment="0" applyProtection="0">
      <alignment vertical="center"/>
    </xf>
    <xf numFmtId="227" fontId="100" fillId="86" borderId="0" applyNumberFormat="0" applyBorder="0" applyAlignment="0" applyProtection="0">
      <alignment vertical="center"/>
    </xf>
    <xf numFmtId="227" fontId="100" fillId="71" borderId="0" applyNumberFormat="0" applyBorder="0" applyAlignment="0" applyProtection="0">
      <alignment vertical="center"/>
    </xf>
    <xf numFmtId="227" fontId="218" fillId="0" borderId="32" applyNumberFormat="0" applyFill="0" applyProtection="0">
      <alignment horizontal="center"/>
    </xf>
    <xf numFmtId="227" fontId="100" fillId="71" borderId="0" applyNumberFormat="0" applyBorder="0" applyAlignment="0" applyProtection="0">
      <alignment vertical="center"/>
    </xf>
    <xf numFmtId="227" fontId="140" fillId="70" borderId="0" applyNumberFormat="0" applyBorder="0" applyAlignment="0" applyProtection="0">
      <alignment vertical="center"/>
    </xf>
    <xf numFmtId="227" fontId="116" fillId="0" borderId="0"/>
    <xf numFmtId="227" fontId="100" fillId="81" borderId="0" applyNumberFormat="0" applyBorder="0" applyAlignment="0" applyProtection="0">
      <alignment vertical="center"/>
    </xf>
    <xf numFmtId="227" fontId="100" fillId="80" borderId="0" applyNumberFormat="0" applyBorder="0" applyAlignment="0" applyProtection="0">
      <alignment vertical="center"/>
    </xf>
    <xf numFmtId="227" fontId="116" fillId="0" borderId="0"/>
    <xf numFmtId="227" fontId="140" fillId="70" borderId="0" applyNumberFormat="0" applyBorder="0" applyAlignment="0" applyProtection="0">
      <alignment vertical="center"/>
    </xf>
    <xf numFmtId="227" fontId="100" fillId="73" borderId="0" applyNumberFormat="0" applyBorder="0" applyAlignment="0" applyProtection="0">
      <alignment vertical="center"/>
    </xf>
    <xf numFmtId="227" fontId="141" fillId="76" borderId="0" applyNumberFormat="0" applyBorder="0" applyAlignment="0" applyProtection="0">
      <alignment vertical="center"/>
    </xf>
    <xf numFmtId="227" fontId="100" fillId="86" borderId="0" applyNumberFormat="0" applyBorder="0" applyAlignment="0" applyProtection="0">
      <alignment vertical="center"/>
    </xf>
    <xf numFmtId="227" fontId="141" fillId="87" borderId="0" applyNumberFormat="0" applyBorder="0" applyAlignment="0" applyProtection="0">
      <alignment vertical="center"/>
    </xf>
    <xf numFmtId="227" fontId="140" fillId="70" borderId="0" applyNumberFormat="0" applyBorder="0" applyAlignment="0" applyProtection="0">
      <alignment vertical="center"/>
    </xf>
    <xf numFmtId="227" fontId="100" fillId="73" borderId="0" applyNumberFormat="0" applyBorder="0" applyAlignment="0" applyProtection="0">
      <alignment vertical="center"/>
    </xf>
    <xf numFmtId="227" fontId="140" fillId="70" borderId="0" applyNumberFormat="0" applyBorder="0" applyAlignment="0" applyProtection="0">
      <alignment vertical="center"/>
    </xf>
    <xf numFmtId="227" fontId="231" fillId="0" borderId="0"/>
    <xf numFmtId="227" fontId="100" fillId="71" borderId="0" applyNumberFormat="0" applyBorder="0" applyAlignment="0" applyProtection="0">
      <alignment vertical="center"/>
    </xf>
    <xf numFmtId="227" fontId="97" fillId="40" borderId="0" applyNumberFormat="0" applyBorder="0" applyAlignment="0" applyProtection="0">
      <alignment vertical="center"/>
    </xf>
    <xf numFmtId="227" fontId="100" fillId="73" borderId="0" applyNumberFormat="0" applyBorder="0" applyAlignment="0" applyProtection="0">
      <alignment vertical="center"/>
    </xf>
    <xf numFmtId="227" fontId="141" fillId="72" borderId="0" applyNumberFormat="0" applyBorder="0" applyAlignment="0" applyProtection="0">
      <alignment vertical="center"/>
    </xf>
    <xf numFmtId="227" fontId="140" fillId="70" borderId="0" applyNumberFormat="0" applyBorder="0" applyAlignment="0" applyProtection="0">
      <alignment vertical="center"/>
    </xf>
    <xf numFmtId="227" fontId="100" fillId="66"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41" fillId="72"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98" fillId="36" borderId="0" applyNumberFormat="0" applyBorder="0" applyAlignment="0" applyProtection="0">
      <alignment vertical="center"/>
    </xf>
    <xf numFmtId="227" fontId="149" fillId="72" borderId="0" applyNumberFormat="0" applyBorder="0" applyAlignment="0" applyProtection="0">
      <alignment vertical="center"/>
    </xf>
    <xf numFmtId="227" fontId="98" fillId="144" borderId="0" applyNumberFormat="0" applyBorder="0" applyAlignment="0" applyProtection="0">
      <alignment vertical="center"/>
    </xf>
    <xf numFmtId="227" fontId="98" fillId="144" borderId="0" applyNumberFormat="0" applyBorder="0" applyAlignment="0" applyProtection="0">
      <alignment vertical="center"/>
    </xf>
    <xf numFmtId="227" fontId="98" fillId="144" borderId="0" applyNumberFormat="0" applyBorder="0" applyAlignment="0" applyProtection="0">
      <alignment vertical="center"/>
    </xf>
    <xf numFmtId="227" fontId="133" fillId="69" borderId="0" applyNumberFormat="0" applyBorder="0" applyAlignment="0" applyProtection="0">
      <alignment vertical="center"/>
    </xf>
    <xf numFmtId="227" fontId="218" fillId="0" borderId="32" applyNumberFormat="0" applyFill="0" applyProtection="0">
      <alignment horizontal="center"/>
    </xf>
    <xf numFmtId="227" fontId="133" fillId="69" borderId="0" applyNumberFormat="0" applyBorder="0" applyAlignment="0" applyProtection="0">
      <alignment vertical="center"/>
    </xf>
    <xf numFmtId="227" fontId="97" fillId="56" borderId="0" applyNumberFormat="0" applyBorder="0" applyAlignment="0" applyProtection="0">
      <alignment vertical="center"/>
    </xf>
    <xf numFmtId="227" fontId="141" fillId="80" borderId="0" applyNumberFormat="0" applyBorder="0" applyAlignment="0" applyProtection="0">
      <alignment vertical="center"/>
    </xf>
    <xf numFmtId="227" fontId="133" fillId="69" borderId="0" applyNumberFormat="0" applyBorder="0" applyAlignment="0" applyProtection="0">
      <alignment vertical="center"/>
    </xf>
    <xf numFmtId="227" fontId="218" fillId="0" borderId="32" applyNumberFormat="0" applyFill="0" applyProtection="0">
      <alignment horizontal="center"/>
    </xf>
    <xf numFmtId="227" fontId="98" fillId="144" borderId="0" applyNumberFormat="0" applyBorder="0" applyAlignment="0" applyProtection="0">
      <alignment vertical="center"/>
    </xf>
    <xf numFmtId="227" fontId="141" fillId="72" borderId="0" applyNumberFormat="0" applyBorder="0" applyAlignment="0" applyProtection="0">
      <alignment vertical="center"/>
    </xf>
    <xf numFmtId="227" fontId="149" fillId="72" borderId="0" applyNumberFormat="0" applyBorder="0" applyAlignment="0" applyProtection="0">
      <alignment vertical="center"/>
    </xf>
    <xf numFmtId="227" fontId="149" fillId="72" borderId="0" applyNumberFormat="0" applyBorder="0" applyAlignment="0" applyProtection="0">
      <alignment vertical="center"/>
    </xf>
    <xf numFmtId="227" fontId="141" fillId="72" borderId="0" applyNumberFormat="0" applyBorder="0" applyAlignment="0" applyProtection="0">
      <alignment vertical="center"/>
    </xf>
    <xf numFmtId="227" fontId="141" fillId="72" borderId="0" applyNumberFormat="0" applyBorder="0" applyAlignment="0" applyProtection="0">
      <alignment vertical="center"/>
    </xf>
    <xf numFmtId="227" fontId="100" fillId="66"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00" fillId="66" borderId="0" applyNumberFormat="0" applyBorder="0" applyAlignment="0" applyProtection="0">
      <alignment vertical="center"/>
    </xf>
    <xf numFmtId="227" fontId="97" fillId="143" borderId="0" applyNumberFormat="0" applyBorder="0" applyAlignment="0" applyProtection="0">
      <alignment vertical="center"/>
    </xf>
    <xf numFmtId="227" fontId="149" fillId="78" borderId="0" applyNumberFormat="0" applyBorder="0" applyAlignment="0" applyProtection="0">
      <alignment vertical="center"/>
    </xf>
    <xf numFmtId="227" fontId="100" fillId="66" borderId="0" applyNumberFormat="0" applyBorder="0" applyAlignment="0" applyProtection="0">
      <alignment vertical="center"/>
    </xf>
    <xf numFmtId="227" fontId="100" fillId="84" borderId="0" applyNumberFormat="0" applyBorder="0" applyAlignment="0" applyProtection="0">
      <alignment vertical="center"/>
    </xf>
    <xf numFmtId="227" fontId="100" fillId="84" borderId="0" applyNumberFormat="0" applyBorder="0" applyAlignment="0" applyProtection="0">
      <alignment vertical="center"/>
    </xf>
    <xf numFmtId="227" fontId="140" fillId="70" borderId="0" applyNumberFormat="0" applyBorder="0" applyAlignment="0" applyProtection="0">
      <alignment vertical="center"/>
    </xf>
    <xf numFmtId="227" fontId="100" fillId="81" borderId="0" applyNumberFormat="0" applyBorder="0" applyAlignment="0" applyProtection="0">
      <alignment vertical="center"/>
    </xf>
    <xf numFmtId="227" fontId="149" fillId="72" borderId="0" applyNumberFormat="0" applyBorder="0" applyAlignment="0" applyProtection="0">
      <alignment vertical="center"/>
    </xf>
    <xf numFmtId="227" fontId="133" fillId="69" borderId="0" applyNumberFormat="0" applyBorder="0" applyAlignment="0" applyProtection="0">
      <alignment vertical="center"/>
    </xf>
    <xf numFmtId="227" fontId="100" fillId="66" borderId="0" applyNumberFormat="0" applyBorder="0" applyAlignment="0" applyProtection="0">
      <alignment vertical="center"/>
    </xf>
    <xf numFmtId="227" fontId="97" fillId="143" borderId="0" applyNumberFormat="0" applyBorder="0" applyAlignment="0" applyProtection="0">
      <alignment vertical="center"/>
    </xf>
    <xf numFmtId="227" fontId="100" fillId="75" borderId="0" applyNumberFormat="0" applyBorder="0" applyAlignment="0" applyProtection="0">
      <alignment vertical="center"/>
    </xf>
    <xf numFmtId="227" fontId="100" fillId="75" borderId="0" applyNumberFormat="0" applyBorder="0" applyAlignment="0" applyProtection="0">
      <alignment vertical="center"/>
    </xf>
    <xf numFmtId="227" fontId="100" fillId="75" borderId="0" applyNumberFormat="0" applyBorder="0" applyAlignment="0" applyProtection="0">
      <alignment vertical="center"/>
    </xf>
    <xf numFmtId="227" fontId="97" fillId="143" borderId="0" applyNumberFormat="0" applyBorder="0" applyAlignment="0" applyProtection="0">
      <alignment vertical="center"/>
    </xf>
    <xf numFmtId="227" fontId="98" fillId="145" borderId="0" applyNumberFormat="0" applyBorder="0" applyAlignment="0" applyProtection="0">
      <alignment vertical="center"/>
    </xf>
    <xf numFmtId="227" fontId="133" fillId="69" borderId="0" applyNumberFormat="0" applyBorder="0" applyAlignment="0" applyProtection="0">
      <alignment vertical="center"/>
    </xf>
    <xf numFmtId="227" fontId="100" fillId="75" borderId="0" applyNumberFormat="0" applyBorder="0" applyAlignment="0" applyProtection="0">
      <alignment vertical="center"/>
    </xf>
    <xf numFmtId="227" fontId="141" fillId="72"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33" fillId="69"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02" fillId="54"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9" fillId="68" borderId="0" applyNumberFormat="0" applyBorder="0" applyAlignment="0" applyProtection="0">
      <alignment vertical="center"/>
    </xf>
    <xf numFmtId="227" fontId="140" fillId="70" borderId="0" applyNumberFormat="0" applyBorder="0" applyAlignment="0" applyProtection="0">
      <alignment vertical="center"/>
    </xf>
    <xf numFmtId="227" fontId="98" fillId="52"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33" fillId="69"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33" fillId="69"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9" fillId="88" borderId="0" applyNumberFormat="0" applyBorder="0" applyAlignment="0" applyProtection="0">
      <alignment vertical="center"/>
    </xf>
    <xf numFmtId="227" fontId="228" fillId="70" borderId="0" applyNumberFormat="0" applyBorder="0" applyAlignment="0" applyProtection="0">
      <alignment vertical="center"/>
    </xf>
    <xf numFmtId="227" fontId="228" fillId="70" borderId="0" applyNumberFormat="0" applyBorder="0" applyAlignment="0" applyProtection="0">
      <alignment vertical="center"/>
    </xf>
    <xf numFmtId="227" fontId="228"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32" fillId="46" borderId="7" applyNumberFormat="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00" fillId="0" borderId="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33" fillId="69" borderId="0" applyNumberFormat="0" applyBorder="0" applyAlignment="0" applyProtection="0">
      <alignment vertical="center"/>
    </xf>
    <xf numFmtId="227" fontId="140" fillId="70" borderId="0" applyNumberFormat="0" applyBorder="0" applyAlignment="0" applyProtection="0">
      <alignment vertical="center"/>
    </xf>
    <xf numFmtId="227" fontId="133" fillId="69"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37" fillId="66" borderId="46" applyNumberFormat="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36" fontId="93" fillId="0" borderId="0" applyFont="0" applyFill="0" applyBorder="0" applyAlignment="0" applyProtection="0"/>
    <xf numFmtId="227" fontId="133" fillId="69" borderId="0" applyNumberFormat="0" applyBorder="0" applyAlignment="0" applyProtection="0">
      <alignment vertical="center"/>
    </xf>
    <xf numFmtId="227" fontId="140" fillId="70" borderId="0" applyNumberFormat="0" applyBorder="0" applyAlignment="0" applyProtection="0">
      <alignment vertical="center"/>
    </xf>
    <xf numFmtId="227" fontId="133" fillId="69" borderId="0" applyNumberFormat="0" applyBorder="0" applyAlignment="0" applyProtection="0">
      <alignment vertical="center"/>
    </xf>
    <xf numFmtId="227" fontId="140" fillId="70"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37" fillId="73" borderId="46" applyNumberFormat="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33" fillId="69"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98" fillId="41"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33" fillId="69"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34" fillId="8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33" fillId="69"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1" fillId="72"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33" fillId="69" borderId="0" applyNumberFormat="0" applyBorder="0" applyAlignment="0" applyProtection="0">
      <alignment vertical="center"/>
    </xf>
    <xf numFmtId="227" fontId="140" fillId="70" borderId="0" applyNumberFormat="0" applyBorder="0" applyAlignment="0" applyProtection="0">
      <alignment vertical="center"/>
    </xf>
    <xf numFmtId="227" fontId="133" fillId="69"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33" fillId="69" borderId="0" applyNumberFormat="0" applyBorder="0" applyAlignment="0" applyProtection="0">
      <alignment vertical="center"/>
    </xf>
    <xf numFmtId="227" fontId="140" fillId="70" borderId="0" applyNumberFormat="0" applyBorder="0" applyAlignment="0" applyProtection="0">
      <alignment vertical="center"/>
    </xf>
    <xf numFmtId="227" fontId="133" fillId="69"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33" fillId="69"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2" fillId="0" borderId="0" applyNumberFormat="0" applyFill="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33" fillId="69"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09" fillId="0" borderId="0" applyNumberFormat="0" applyFill="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33" fillId="69"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33" fillId="69"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33" fillId="69"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36" fontId="93" fillId="0" borderId="0" applyFont="0" applyFill="0" applyBorder="0" applyAlignment="0" applyProtection="0"/>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00" fillId="0" borderId="0">
      <alignment vertical="center"/>
    </xf>
    <xf numFmtId="227" fontId="140" fillId="70" borderId="0" applyNumberFormat="0" applyBorder="0" applyAlignment="0" applyProtection="0">
      <alignment vertical="center"/>
    </xf>
    <xf numFmtId="227" fontId="100" fillId="0" borderId="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98" fillId="41" borderId="0" applyNumberFormat="0" applyBorder="0" applyAlignment="0" applyProtection="0">
      <alignment vertical="center"/>
    </xf>
    <xf numFmtId="227" fontId="140" fillId="70" borderId="0" applyNumberFormat="0" applyBorder="0" applyAlignment="0" applyProtection="0">
      <alignment vertical="center"/>
    </xf>
    <xf numFmtId="227" fontId="141" fillId="87"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33" fillId="69"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33" fillId="69"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5" fillId="71" borderId="41" applyNumberFormat="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1" fillId="72"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33" fillId="69"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40" fillId="70"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33" fillId="69" borderId="0" applyNumberFormat="0" applyBorder="0" applyAlignment="0" applyProtection="0">
      <alignment vertical="center"/>
    </xf>
    <xf numFmtId="227" fontId="140" fillId="70" borderId="0" applyNumberFormat="0" applyBorder="0" applyAlignment="0" applyProtection="0">
      <alignment vertical="center"/>
    </xf>
    <xf numFmtId="227" fontId="133" fillId="69" borderId="0" applyNumberFormat="0" applyBorder="0" applyAlignment="0" applyProtection="0">
      <alignment vertical="center"/>
    </xf>
    <xf numFmtId="227" fontId="140" fillId="70" borderId="0" applyNumberFormat="0" applyBorder="0" applyAlignment="0" applyProtection="0">
      <alignment vertical="center"/>
    </xf>
    <xf numFmtId="227" fontId="133" fillId="69"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33" fillId="69"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37" fillId="66" borderId="46" applyNumberFormat="0" applyAlignment="0" applyProtection="0">
      <alignment vertical="center"/>
    </xf>
    <xf numFmtId="227" fontId="137" fillId="66" borderId="46" applyNumberFormat="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33" fillId="69" borderId="0" applyNumberFormat="0" applyBorder="0" applyAlignment="0" applyProtection="0">
      <alignment vertical="center"/>
    </xf>
    <xf numFmtId="227" fontId="140" fillId="70" borderId="0" applyNumberFormat="0" applyBorder="0" applyAlignment="0" applyProtection="0">
      <alignment vertical="center"/>
    </xf>
    <xf numFmtId="227" fontId="137" fillId="66" borderId="46" applyNumberFormat="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98" fillId="64"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33" fillId="69"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33" fillId="69" borderId="0" applyNumberFormat="0" applyBorder="0" applyAlignment="0" applyProtection="0">
      <alignment vertical="center"/>
    </xf>
    <xf numFmtId="227" fontId="140" fillId="70"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33" fillId="69"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00" fillId="0" borderId="0">
      <alignment vertical="center"/>
    </xf>
    <xf numFmtId="227" fontId="140" fillId="70" borderId="0" applyNumberFormat="0" applyBorder="0" applyAlignment="0" applyProtection="0">
      <alignment vertical="center"/>
    </xf>
    <xf numFmtId="227" fontId="100" fillId="0" borderId="0">
      <alignment vertical="center"/>
    </xf>
    <xf numFmtId="227" fontId="140" fillId="70" borderId="0" applyNumberFormat="0" applyBorder="0" applyAlignment="0" applyProtection="0">
      <alignment vertical="center"/>
    </xf>
    <xf numFmtId="227" fontId="133" fillId="69"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33" fillId="69"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33" fillId="69"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33" fillId="69"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33" fillId="69"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97" fillId="0" borderId="0"/>
    <xf numFmtId="227" fontId="140" fillId="70" borderId="0" applyNumberFormat="0" applyBorder="0" applyAlignment="0" applyProtection="0">
      <alignment vertical="center"/>
    </xf>
    <xf numFmtId="227" fontId="133" fillId="69" borderId="0" applyNumberFormat="0" applyBorder="0" applyAlignment="0" applyProtection="0">
      <alignment vertical="center"/>
    </xf>
    <xf numFmtId="227" fontId="97" fillId="0" borderId="0"/>
    <xf numFmtId="227" fontId="140" fillId="70" borderId="0" applyNumberFormat="0" applyBorder="0" applyAlignment="0" applyProtection="0">
      <alignment vertical="center"/>
    </xf>
    <xf numFmtId="227" fontId="133" fillId="69" borderId="0" applyNumberFormat="0" applyBorder="0" applyAlignment="0" applyProtection="0">
      <alignment vertical="center"/>
    </xf>
    <xf numFmtId="227" fontId="97" fillId="0" borderId="0"/>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33" fillId="69"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33" fillId="69"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33" fillId="69" borderId="0" applyNumberFormat="0" applyBorder="0" applyAlignment="0" applyProtection="0">
      <alignment vertical="center"/>
    </xf>
    <xf numFmtId="227" fontId="140" fillId="70" borderId="0" applyNumberFormat="0" applyBorder="0" applyAlignment="0" applyProtection="0">
      <alignment vertical="center"/>
    </xf>
    <xf numFmtId="227" fontId="133" fillId="69"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1" fillId="85"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40" fillId="70" borderId="0" applyNumberFormat="0" applyBorder="0" applyAlignment="0" applyProtection="0">
      <alignment vertical="center"/>
    </xf>
    <xf numFmtId="227" fontId="133" fillId="69"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14" fontId="126" fillId="0" borderId="52" applyFill="0" applyProtection="0">
      <alignment horizontal="right"/>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1" fontId="126" fillId="0" borderId="52" applyFill="0" applyProtection="0">
      <alignment horizontal="center"/>
    </xf>
    <xf numFmtId="227" fontId="140" fillId="70" borderId="0" applyNumberFormat="0" applyBorder="0" applyAlignment="0" applyProtection="0">
      <alignment vertical="center"/>
    </xf>
    <xf numFmtId="1" fontId="126" fillId="0" borderId="52" applyFill="0" applyProtection="0">
      <alignment horizont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33" fillId="69"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37" fillId="73" borderId="46" applyNumberFormat="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9" fillId="82"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40" fillId="70"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1" fillId="90" borderId="0" applyNumberFormat="0" applyBorder="0" applyAlignment="0" applyProtection="0">
      <alignment vertical="center"/>
    </xf>
    <xf numFmtId="227" fontId="149" fillId="82"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33" fillId="69"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228" fillId="70" borderId="0" applyNumberFormat="0" applyBorder="0" applyAlignment="0" applyProtection="0">
      <alignment vertical="center"/>
    </xf>
    <xf numFmtId="227" fontId="133" fillId="69" borderId="0" applyNumberFormat="0" applyBorder="0" applyAlignment="0" applyProtection="0">
      <alignment vertical="center"/>
    </xf>
    <xf numFmtId="227" fontId="228" fillId="70" borderId="0" applyNumberFormat="0" applyBorder="0" applyAlignment="0" applyProtection="0">
      <alignment vertical="center"/>
    </xf>
    <xf numFmtId="227" fontId="228"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2" fillId="0" borderId="0" applyNumberFormat="0" applyFill="0" applyBorder="0" applyAlignment="0" applyProtection="0">
      <alignment vertical="center"/>
    </xf>
    <xf numFmtId="227" fontId="142" fillId="0" borderId="0" applyNumberFormat="0" applyFill="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33" fillId="69"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33" fillId="69"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00" fillId="0" borderId="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33" fillId="69"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33" fillId="69"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33" fillId="69" borderId="0" applyNumberFormat="0" applyBorder="0" applyAlignment="0" applyProtection="0">
      <alignment vertical="center"/>
    </xf>
    <xf numFmtId="227" fontId="140" fillId="70" borderId="0" applyNumberFormat="0" applyBorder="0" applyAlignment="0" applyProtection="0">
      <alignment vertical="center"/>
    </xf>
    <xf numFmtId="227" fontId="133" fillId="69"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37" fillId="66" borderId="46" applyNumberFormat="0" applyAlignment="0" applyProtection="0">
      <alignment vertical="center"/>
    </xf>
    <xf numFmtId="227" fontId="133" fillId="69" borderId="0" applyNumberFormat="0" applyBorder="0" applyAlignment="0" applyProtection="0">
      <alignment vertical="center"/>
    </xf>
    <xf numFmtId="227" fontId="140" fillId="70" borderId="0" applyNumberFormat="0" applyBorder="0" applyAlignment="0" applyProtection="0">
      <alignment vertical="center"/>
    </xf>
    <xf numFmtId="227" fontId="137" fillId="66" borderId="46" applyNumberFormat="0" applyAlignment="0" applyProtection="0">
      <alignment vertical="center"/>
    </xf>
    <xf numFmtId="227" fontId="133" fillId="69" borderId="0" applyNumberFormat="0" applyBorder="0" applyAlignment="0" applyProtection="0">
      <alignment vertical="center"/>
    </xf>
    <xf numFmtId="227" fontId="140" fillId="70" borderId="0" applyNumberFormat="0" applyBorder="0" applyAlignment="0" applyProtection="0">
      <alignment vertical="center"/>
    </xf>
    <xf numFmtId="227" fontId="133" fillId="69" borderId="0" applyNumberFormat="0" applyBorder="0" applyAlignment="0" applyProtection="0">
      <alignment vertical="center"/>
    </xf>
    <xf numFmtId="227" fontId="140" fillId="70" borderId="0" applyNumberFormat="0" applyBorder="0" applyAlignment="0" applyProtection="0">
      <alignment vertical="center"/>
    </xf>
    <xf numFmtId="227" fontId="137" fillId="66" borderId="46" applyNumberFormat="0" applyAlignment="0" applyProtection="0">
      <alignment vertical="center"/>
    </xf>
    <xf numFmtId="227" fontId="133" fillId="69" borderId="0" applyNumberFormat="0" applyBorder="0" applyAlignment="0" applyProtection="0">
      <alignment vertical="center"/>
    </xf>
    <xf numFmtId="227" fontId="140" fillId="70" borderId="0" applyNumberFormat="0" applyBorder="0" applyAlignment="0" applyProtection="0">
      <alignment vertical="center"/>
    </xf>
    <xf numFmtId="227" fontId="133" fillId="69"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33" fillId="69" borderId="0" applyNumberFormat="0" applyBorder="0" applyAlignment="0" applyProtection="0">
      <alignment vertical="center"/>
    </xf>
    <xf numFmtId="227" fontId="140" fillId="70" borderId="0" applyNumberFormat="0" applyBorder="0" applyAlignment="0" applyProtection="0">
      <alignment vertical="center"/>
    </xf>
    <xf numFmtId="227" fontId="133" fillId="69"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33" fillId="69" borderId="0" applyNumberFormat="0" applyBorder="0" applyAlignment="0" applyProtection="0">
      <alignment vertical="center"/>
    </xf>
    <xf numFmtId="227" fontId="141" fillId="90" borderId="0" applyNumberFormat="0" applyBorder="0" applyAlignment="0" applyProtection="0">
      <alignment vertical="center"/>
    </xf>
    <xf numFmtId="227" fontId="141" fillId="68" borderId="0" applyNumberFormat="0" applyBorder="0" applyAlignment="0" applyProtection="0">
      <alignment vertical="center"/>
    </xf>
    <xf numFmtId="227" fontId="97" fillId="44" borderId="8" applyNumberFormat="0" applyFont="0" applyAlignment="0" applyProtection="0">
      <alignment vertical="center"/>
    </xf>
    <xf numFmtId="227" fontId="133" fillId="69"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33" fillId="69"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33" fillId="69"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33" fillId="69"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33" fillId="69" borderId="0" applyNumberFormat="0" applyBorder="0" applyAlignment="0" applyProtection="0">
      <alignment vertical="center"/>
    </xf>
    <xf numFmtId="227" fontId="140" fillId="70" borderId="0" applyNumberFormat="0" applyBorder="0" applyAlignment="0" applyProtection="0">
      <alignment vertical="center"/>
    </xf>
    <xf numFmtId="227" fontId="133" fillId="69"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33" fillId="69"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1" fillId="85"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1" fillId="85"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33" fillId="69"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33" fillId="69"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33" fillId="69"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33" fillId="69" borderId="0" applyNumberFormat="0" applyBorder="0" applyAlignment="0" applyProtection="0">
      <alignment vertical="center"/>
    </xf>
    <xf numFmtId="227" fontId="140" fillId="70" borderId="0" applyNumberFormat="0" applyBorder="0" applyAlignment="0" applyProtection="0">
      <alignment vertical="center"/>
    </xf>
    <xf numFmtId="227" fontId="133" fillId="69" borderId="0" applyNumberFormat="0" applyBorder="0" applyAlignment="0" applyProtection="0">
      <alignment vertical="center"/>
    </xf>
    <xf numFmtId="227" fontId="140" fillId="70" borderId="0" applyNumberFormat="0" applyBorder="0" applyAlignment="0" applyProtection="0">
      <alignment vertical="center"/>
    </xf>
    <xf numFmtId="227" fontId="187" fillId="70" borderId="0" applyNumberFormat="0" applyBorder="0" applyAlignment="0" applyProtection="0">
      <alignment vertical="center"/>
    </xf>
    <xf numFmtId="227" fontId="133" fillId="69"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33" fillId="69" borderId="0" applyNumberFormat="0" applyBorder="0" applyAlignment="0" applyProtection="0">
      <alignment vertical="center"/>
    </xf>
    <xf numFmtId="227" fontId="140" fillId="70" borderId="0" applyNumberFormat="0" applyBorder="0" applyAlignment="0" applyProtection="0">
      <alignment vertical="center"/>
    </xf>
    <xf numFmtId="227" fontId="98" fillId="39"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37" fillId="73" borderId="46" applyNumberFormat="0" applyAlignment="0" applyProtection="0">
      <alignment vertical="center"/>
    </xf>
    <xf numFmtId="227" fontId="140" fillId="70" borderId="0" applyNumberFormat="0" applyBorder="0" applyAlignment="0" applyProtection="0">
      <alignment vertical="center"/>
    </xf>
    <xf numFmtId="227" fontId="137" fillId="73" borderId="46" applyNumberFormat="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2" fillId="0" borderId="0" applyNumberFormat="0" applyFill="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33" fillId="69" borderId="0" applyNumberFormat="0" applyBorder="0" applyAlignment="0" applyProtection="0">
      <alignment vertical="center"/>
    </xf>
    <xf numFmtId="227" fontId="140" fillId="70" borderId="0" applyNumberFormat="0" applyBorder="0" applyAlignment="0" applyProtection="0">
      <alignment vertical="center"/>
    </xf>
    <xf numFmtId="227" fontId="133" fillId="69"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22" fillId="0" borderId="0" applyFill="0" applyBorder="0" applyAlignment="0"/>
    <xf numFmtId="227" fontId="140" fillId="70" borderId="0" applyNumberFormat="0" applyBorder="0" applyAlignment="0" applyProtection="0">
      <alignment vertical="center"/>
    </xf>
    <xf numFmtId="227" fontId="122" fillId="0" borderId="0" applyFill="0" applyBorder="0" applyAlignment="0"/>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33" fillId="69"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33" fillId="69" borderId="0" applyNumberFormat="0" applyBorder="0" applyAlignment="0" applyProtection="0">
      <alignment vertical="center"/>
    </xf>
    <xf numFmtId="227" fontId="140" fillId="70" borderId="0" applyNumberFormat="0" applyBorder="0" applyAlignment="0" applyProtection="0">
      <alignment vertical="center"/>
    </xf>
    <xf numFmtId="227" fontId="133" fillId="69"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33" fillId="69" borderId="0" applyNumberFormat="0" applyBorder="0" applyAlignment="0" applyProtection="0">
      <alignment vertical="center"/>
    </xf>
    <xf numFmtId="227" fontId="149" fillId="85"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9" fillId="85"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36" fontId="93" fillId="0" borderId="0" applyFont="0" applyFill="0" applyBorder="0" applyAlignment="0" applyProtection="0"/>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37" fillId="73" borderId="46" applyNumberFormat="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50" fillId="0" borderId="0" applyNumberFormat="0" applyFill="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40" fillId="70" borderId="0" applyNumberFormat="0" applyBorder="0" applyAlignment="0" applyProtection="0">
      <alignment vertical="center"/>
    </xf>
    <xf numFmtId="227" fontId="98" fillId="64" borderId="0" applyNumberFormat="0" applyBorder="0" applyAlignment="0" applyProtection="0">
      <alignment vertical="center"/>
    </xf>
    <xf numFmtId="227" fontId="140" fillId="70" borderId="0" applyNumberFormat="0" applyBorder="0" applyAlignment="0" applyProtection="0">
      <alignment vertical="center"/>
    </xf>
    <xf numFmtId="227" fontId="141" fillId="72" borderId="0" applyNumberFormat="0" applyBorder="0" applyAlignment="0" applyProtection="0">
      <alignment vertical="center"/>
    </xf>
    <xf numFmtId="227" fontId="141" fillId="72"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33" fillId="69" borderId="0" applyNumberFormat="0" applyBorder="0" applyAlignment="0" applyProtection="0">
      <alignment vertical="center"/>
    </xf>
    <xf numFmtId="227" fontId="140" fillId="70" borderId="0" applyNumberFormat="0" applyBorder="0" applyAlignment="0" applyProtection="0">
      <alignment vertical="center"/>
    </xf>
    <xf numFmtId="227" fontId="133" fillId="69"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36" fontId="93" fillId="0" borderId="0" applyFont="0" applyFill="0" applyBorder="0" applyAlignment="0" applyProtection="0"/>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1" fillId="9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33" fillId="69" borderId="0" applyNumberFormat="0" applyBorder="0" applyAlignment="0" applyProtection="0">
      <alignment vertical="center"/>
    </xf>
    <xf numFmtId="227" fontId="140" fillId="70"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1" fillId="68"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1" fillId="9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1" fillId="68" borderId="0" applyNumberFormat="0" applyBorder="0" applyAlignment="0" applyProtection="0">
      <alignment vertical="center"/>
    </xf>
    <xf numFmtId="227" fontId="133" fillId="69" borderId="0" applyNumberFormat="0" applyBorder="0" applyAlignment="0" applyProtection="0">
      <alignment vertical="center"/>
    </xf>
    <xf numFmtId="227" fontId="140" fillId="70" borderId="0" applyNumberFormat="0" applyBorder="0" applyAlignment="0" applyProtection="0">
      <alignment vertical="center"/>
    </xf>
    <xf numFmtId="227" fontId="145" fillId="71" borderId="41" applyNumberFormat="0" applyAlignment="0" applyProtection="0">
      <alignment vertical="center"/>
    </xf>
    <xf numFmtId="227" fontId="140" fillId="70" borderId="0" applyNumberFormat="0" applyBorder="0" applyAlignment="0" applyProtection="0">
      <alignment vertical="center"/>
    </xf>
    <xf numFmtId="227" fontId="145" fillId="71" borderId="41" applyNumberFormat="0" applyAlignment="0" applyProtection="0">
      <alignment vertical="center"/>
    </xf>
    <xf numFmtId="227" fontId="140" fillId="70" borderId="0" applyNumberFormat="0" applyBorder="0" applyAlignment="0" applyProtection="0">
      <alignment vertical="center"/>
    </xf>
    <xf numFmtId="227" fontId="96" fillId="35" borderId="4" applyNumberFormat="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1" fillId="72" borderId="0" applyNumberFormat="0" applyBorder="0" applyAlignment="0" applyProtection="0">
      <alignment vertical="center"/>
    </xf>
    <xf numFmtId="227" fontId="140" fillId="70" borderId="0" applyNumberFormat="0" applyBorder="0" applyAlignment="0" applyProtection="0">
      <alignment vertical="center"/>
    </xf>
    <xf numFmtId="227" fontId="141" fillId="9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98" fillId="52" borderId="0" applyNumberFormat="0" applyBorder="0" applyAlignment="0" applyProtection="0">
      <alignment vertical="center"/>
    </xf>
    <xf numFmtId="227" fontId="133" fillId="69" borderId="0" applyNumberFormat="0" applyBorder="0" applyAlignment="0" applyProtection="0">
      <alignment vertical="center"/>
    </xf>
    <xf numFmtId="227" fontId="140" fillId="70" borderId="0" applyNumberFormat="0" applyBorder="0" applyAlignment="0" applyProtection="0">
      <alignment vertical="center"/>
    </xf>
    <xf numFmtId="227" fontId="141" fillId="68"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33" fillId="69"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33" fillId="69"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33" fillId="69"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33" fillId="69"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93" fillId="0" borderId="0">
      <alignment vertical="center"/>
    </xf>
    <xf numFmtId="227" fontId="140" fillId="70" borderId="0" applyNumberFormat="0" applyBorder="0" applyAlignment="0" applyProtection="0">
      <alignment vertical="center"/>
    </xf>
    <xf numFmtId="227" fontId="93" fillId="0" borderId="0">
      <alignment vertical="center"/>
    </xf>
    <xf numFmtId="227" fontId="100" fillId="0" borderId="0">
      <alignment vertical="center"/>
    </xf>
    <xf numFmtId="227" fontId="140" fillId="70" borderId="0" applyNumberFormat="0" applyBorder="0" applyAlignment="0" applyProtection="0">
      <alignment vertical="center"/>
    </xf>
    <xf numFmtId="227" fontId="93" fillId="0" borderId="0">
      <alignment vertical="center"/>
    </xf>
    <xf numFmtId="227" fontId="100" fillId="0" borderId="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33" fillId="69" borderId="0" applyNumberFormat="0" applyBorder="0" applyAlignment="0" applyProtection="0">
      <alignment vertical="center"/>
    </xf>
    <xf numFmtId="227" fontId="140" fillId="70" borderId="0" applyNumberFormat="0" applyBorder="0" applyAlignment="0" applyProtection="0">
      <alignment vertical="center"/>
    </xf>
    <xf numFmtId="227" fontId="133" fillId="69"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1" fillId="9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1" fillId="72"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33" fillId="69"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37" fillId="66" borderId="46" applyNumberFormat="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33" fillId="69"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94" fillId="0" borderId="9" applyNumberFormat="0" applyFill="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5" fillId="71" borderId="41" applyNumberFormat="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33" fillId="69"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50" fillId="0" borderId="0" applyNumberFormat="0" applyFill="0" applyBorder="0" applyAlignment="0" applyProtection="0">
      <alignment vertical="center"/>
    </xf>
    <xf numFmtId="227" fontId="150" fillId="0" borderId="0" applyNumberFormat="0" applyFill="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33" fillId="69"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33" fillId="69"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5" fillId="71" borderId="41" applyNumberFormat="0" applyAlignment="0" applyProtection="0">
      <alignment vertical="center"/>
    </xf>
    <xf numFmtId="227" fontId="133" fillId="69"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1" fillId="72" borderId="0" applyNumberFormat="0" applyBorder="0" applyAlignment="0" applyProtection="0">
      <alignment vertical="center"/>
    </xf>
    <xf numFmtId="227" fontId="133" fillId="69"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1" fillId="68"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1" fillId="85"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33" fillId="69"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33" fillId="69"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230" fillId="69"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33" fillId="69" borderId="0" applyNumberFormat="0" applyBorder="0" applyAlignment="0" applyProtection="0">
      <alignment vertical="center"/>
    </xf>
    <xf numFmtId="227" fontId="140" fillId="70" borderId="0" applyNumberFormat="0" applyBorder="0" applyAlignment="0" applyProtection="0">
      <alignment vertical="center"/>
    </xf>
    <xf numFmtId="227" fontId="133" fillId="69"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33" fillId="69"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33" fillId="69"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40" fillId="70" borderId="0" applyNumberFormat="0" applyBorder="0" applyAlignment="0" applyProtection="0">
      <alignment vertical="center"/>
    </xf>
    <xf numFmtId="227" fontId="133" fillId="69" borderId="0" applyNumberFormat="0" applyBorder="0" applyAlignment="0" applyProtection="0">
      <alignment vertical="center"/>
    </xf>
    <xf numFmtId="227" fontId="140" fillId="70" borderId="0" applyNumberFormat="0" applyBorder="0" applyAlignment="0" applyProtection="0">
      <alignment vertical="center"/>
    </xf>
    <xf numFmtId="227" fontId="98" fillId="39" borderId="0" applyNumberFormat="0" applyBorder="0" applyAlignment="0" applyProtection="0">
      <alignment vertical="center"/>
    </xf>
    <xf numFmtId="227" fontId="133" fillId="69" borderId="0" applyNumberFormat="0" applyBorder="0" applyAlignment="0" applyProtection="0">
      <alignment vertical="center"/>
    </xf>
    <xf numFmtId="227" fontId="140" fillId="70" borderId="0" applyNumberFormat="0" applyBorder="0" applyAlignment="0" applyProtection="0">
      <alignment vertical="center"/>
    </xf>
    <xf numFmtId="227" fontId="133" fillId="69"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00" fillId="75" borderId="42" applyNumberFormat="0" applyFont="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33" fillId="69" borderId="0" applyNumberFormat="0" applyBorder="0" applyAlignment="0" applyProtection="0">
      <alignment vertical="center"/>
    </xf>
    <xf numFmtId="227" fontId="140" fillId="70" borderId="0" applyNumberFormat="0" applyBorder="0" applyAlignment="0" applyProtection="0">
      <alignment vertical="center"/>
    </xf>
    <xf numFmtId="227" fontId="133" fillId="69" borderId="0" applyNumberFormat="0" applyBorder="0" applyAlignment="0" applyProtection="0">
      <alignment vertical="center"/>
    </xf>
    <xf numFmtId="227" fontId="140" fillId="70" borderId="0" applyNumberFormat="0" applyBorder="0" applyAlignment="0" applyProtection="0">
      <alignment vertical="center"/>
    </xf>
    <xf numFmtId="227" fontId="133" fillId="69"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33" fillId="69"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33" fillId="69"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29" fillId="0" borderId="0" applyFill="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4" fillId="80" borderId="0" applyNumberFormat="0" applyBorder="0" applyAlignment="0" applyProtection="0">
      <alignment vertical="center"/>
    </xf>
    <xf numFmtId="227" fontId="100" fillId="0" borderId="0">
      <alignment vertical="center"/>
    </xf>
    <xf numFmtId="227" fontId="100" fillId="0" borderId="0">
      <alignment vertical="center"/>
    </xf>
    <xf numFmtId="227" fontId="100" fillId="75" borderId="42" applyNumberFormat="0" applyFont="0" applyAlignment="0" applyProtection="0">
      <alignment vertical="center"/>
    </xf>
    <xf numFmtId="227" fontId="100" fillId="75" borderId="42" applyNumberFormat="0" applyFont="0" applyAlignment="0" applyProtection="0">
      <alignment vertical="center"/>
    </xf>
    <xf numFmtId="227" fontId="100" fillId="0" borderId="0">
      <alignment vertical="center"/>
    </xf>
    <xf numFmtId="227" fontId="100" fillId="0" borderId="0">
      <alignment vertical="center"/>
    </xf>
    <xf numFmtId="227" fontId="133" fillId="69" borderId="0" applyNumberFormat="0" applyBorder="0" applyAlignment="0" applyProtection="0">
      <alignment vertical="center"/>
    </xf>
    <xf numFmtId="227" fontId="100" fillId="0" borderId="0">
      <alignment vertical="center"/>
    </xf>
    <xf numFmtId="227" fontId="100" fillId="0" borderId="0">
      <alignment vertical="center"/>
    </xf>
    <xf numFmtId="227" fontId="100" fillId="0" borderId="0">
      <alignment vertical="center"/>
    </xf>
    <xf numFmtId="227" fontId="100" fillId="0" borderId="0">
      <alignment vertical="center"/>
    </xf>
    <xf numFmtId="227" fontId="100" fillId="0" borderId="0">
      <alignment vertical="center"/>
    </xf>
    <xf numFmtId="227" fontId="100" fillId="0" borderId="0">
      <alignment vertical="center"/>
    </xf>
    <xf numFmtId="227" fontId="97" fillId="0" borderId="0"/>
    <xf numFmtId="227" fontId="133" fillId="69" borderId="0" applyNumberFormat="0" applyBorder="0" applyAlignment="0" applyProtection="0">
      <alignment vertical="center"/>
    </xf>
    <xf numFmtId="227" fontId="154" fillId="73" borderId="41" applyNumberFormat="0" applyAlignment="0" applyProtection="0">
      <alignment vertical="center"/>
    </xf>
    <xf numFmtId="227" fontId="133" fillId="69" borderId="0" applyNumberFormat="0" applyBorder="0" applyAlignment="0" applyProtection="0">
      <alignment vertical="center"/>
    </xf>
    <xf numFmtId="227" fontId="134" fillId="80" borderId="0" applyNumberFormat="0" applyBorder="0" applyAlignment="0" applyProtection="0">
      <alignment vertical="center"/>
    </xf>
    <xf numFmtId="227" fontId="134" fillId="80" borderId="0" applyNumberFormat="0" applyBorder="0" applyAlignment="0" applyProtection="0">
      <alignment vertical="center"/>
    </xf>
    <xf numFmtId="227" fontId="137" fillId="66" borderId="46" applyNumberFormat="0" applyAlignment="0" applyProtection="0">
      <alignment vertical="center"/>
    </xf>
    <xf numFmtId="227" fontId="133" fillId="69" borderId="0" applyNumberFormat="0" applyBorder="0" applyAlignment="0" applyProtection="0">
      <alignment vertical="center"/>
    </xf>
    <xf numFmtId="227" fontId="97" fillId="0" borderId="0"/>
    <xf numFmtId="227" fontId="137" fillId="73" borderId="46" applyNumberFormat="0" applyAlignment="0" applyProtection="0">
      <alignment vertical="center"/>
    </xf>
    <xf numFmtId="227" fontId="97" fillId="0" borderId="0">
      <alignment vertical="center"/>
    </xf>
    <xf numFmtId="227" fontId="100" fillId="0" borderId="0">
      <alignment vertical="center"/>
    </xf>
    <xf numFmtId="227" fontId="100" fillId="0" borderId="0">
      <alignment vertical="center"/>
    </xf>
    <xf numFmtId="227" fontId="229" fillId="0" borderId="0">
      <alignment vertical="center"/>
    </xf>
    <xf numFmtId="227" fontId="229" fillId="0" borderId="0">
      <alignment vertical="center"/>
    </xf>
    <xf numFmtId="227" fontId="100" fillId="0" borderId="0">
      <alignment vertical="center"/>
    </xf>
    <xf numFmtId="227" fontId="100" fillId="0" borderId="0">
      <alignment vertical="center"/>
    </xf>
    <xf numFmtId="227" fontId="100" fillId="0" borderId="0">
      <alignment vertical="center"/>
    </xf>
    <xf numFmtId="227" fontId="100" fillId="0" borderId="0">
      <alignment vertical="center"/>
    </xf>
    <xf numFmtId="227" fontId="100" fillId="0" borderId="0">
      <alignment vertical="center"/>
    </xf>
    <xf numFmtId="227" fontId="100" fillId="0" borderId="0">
      <alignment vertical="center"/>
    </xf>
    <xf numFmtId="227" fontId="100" fillId="0" borderId="0">
      <alignment vertical="center"/>
    </xf>
    <xf numFmtId="227" fontId="137" fillId="66" borderId="46" applyNumberFormat="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00" fillId="0" borderId="0"/>
    <xf numFmtId="227" fontId="100" fillId="0" borderId="0"/>
    <xf numFmtId="227" fontId="100" fillId="0" borderId="0"/>
    <xf numFmtId="227" fontId="100" fillId="0" borderId="0"/>
    <xf numFmtId="227" fontId="150" fillId="0" borderId="0" applyNumberFormat="0" applyFill="0" applyBorder="0" applyAlignment="0" applyProtection="0">
      <alignment vertical="center"/>
    </xf>
    <xf numFmtId="227" fontId="150" fillId="0" borderId="0" applyNumberFormat="0" applyFill="0" applyBorder="0" applyAlignment="0" applyProtection="0">
      <alignment vertical="center"/>
    </xf>
    <xf numFmtId="227" fontId="97" fillId="0" borderId="0">
      <alignment vertical="center"/>
    </xf>
    <xf numFmtId="227" fontId="100" fillId="0" borderId="0">
      <alignment vertical="center"/>
    </xf>
    <xf numFmtId="227" fontId="100" fillId="0" borderId="0">
      <alignment vertical="center"/>
    </xf>
    <xf numFmtId="227" fontId="100" fillId="0" borderId="0">
      <alignment vertical="center"/>
    </xf>
    <xf numFmtId="227" fontId="100" fillId="0" borderId="0">
      <alignment vertical="center"/>
    </xf>
    <xf numFmtId="227" fontId="133" fillId="69" borderId="0" applyNumberFormat="0" applyBorder="0" applyAlignment="0" applyProtection="0">
      <alignment vertical="center"/>
    </xf>
    <xf numFmtId="227" fontId="97" fillId="0" borderId="0"/>
    <xf numFmtId="227" fontId="100" fillId="0" borderId="0">
      <alignment vertical="center"/>
    </xf>
    <xf numFmtId="227" fontId="133" fillId="69" borderId="0" applyNumberFormat="0" applyBorder="0" applyAlignment="0" applyProtection="0">
      <alignment vertical="center"/>
    </xf>
    <xf numFmtId="227" fontId="100" fillId="0" borderId="0">
      <alignment vertical="center"/>
    </xf>
    <xf numFmtId="227" fontId="141" fillId="68" borderId="0" applyNumberFormat="0" applyBorder="0" applyAlignment="0" applyProtection="0">
      <alignment vertical="center"/>
    </xf>
    <xf numFmtId="227" fontId="133" fillId="69" borderId="0" applyNumberFormat="0" applyBorder="0" applyAlignment="0" applyProtection="0">
      <alignment vertical="center"/>
    </xf>
    <xf numFmtId="227" fontId="141" fillId="68" borderId="0" applyNumberFormat="0" applyBorder="0" applyAlignment="0" applyProtection="0">
      <alignment vertical="center"/>
    </xf>
    <xf numFmtId="227" fontId="133" fillId="69" borderId="0" applyNumberFormat="0" applyBorder="0" applyAlignment="0" applyProtection="0">
      <alignment vertical="center"/>
    </xf>
    <xf numFmtId="227" fontId="100" fillId="0" borderId="0">
      <alignment vertical="center"/>
    </xf>
    <xf numFmtId="227" fontId="133" fillId="69" borderId="0" applyNumberFormat="0" applyBorder="0" applyAlignment="0" applyProtection="0">
      <alignment vertical="center"/>
    </xf>
    <xf numFmtId="227" fontId="100" fillId="0" borderId="0">
      <alignment vertical="center"/>
    </xf>
    <xf numFmtId="227" fontId="137" fillId="66" borderId="46" applyNumberFormat="0" applyAlignment="0" applyProtection="0">
      <alignment vertical="center"/>
    </xf>
    <xf numFmtId="227" fontId="133" fillId="69" borderId="0" applyNumberFormat="0" applyBorder="0" applyAlignment="0" applyProtection="0">
      <alignment vertical="center"/>
    </xf>
    <xf numFmtId="227" fontId="100" fillId="75" borderId="42" applyNumberFormat="0" applyFont="0" applyAlignment="0" applyProtection="0">
      <alignment vertical="center"/>
    </xf>
    <xf numFmtId="227" fontId="100" fillId="75" borderId="42" applyNumberFormat="0" applyFont="0" applyAlignment="0" applyProtection="0">
      <alignment vertical="center"/>
    </xf>
    <xf numFmtId="227" fontId="100" fillId="0" borderId="0">
      <alignment vertical="center"/>
    </xf>
    <xf numFmtId="227" fontId="100" fillId="0" borderId="0">
      <alignment vertical="center"/>
    </xf>
    <xf numFmtId="227" fontId="133" fillId="69" borderId="0" applyNumberFormat="0" applyBorder="0" applyAlignment="0" applyProtection="0">
      <alignment vertical="center"/>
    </xf>
    <xf numFmtId="227" fontId="149" fillId="79" borderId="0" applyNumberFormat="0" applyBorder="0" applyAlignment="0" applyProtection="0">
      <alignment vertical="center"/>
    </xf>
    <xf numFmtId="227" fontId="137" fillId="66" borderId="46" applyNumberFormat="0" applyAlignment="0" applyProtection="0">
      <alignment vertical="center"/>
    </xf>
    <xf numFmtId="227" fontId="100" fillId="0" borderId="0">
      <alignment vertical="center"/>
    </xf>
    <xf numFmtId="227" fontId="100" fillId="0" borderId="0">
      <alignment vertical="center"/>
    </xf>
    <xf numFmtId="227" fontId="97" fillId="0" borderId="0"/>
    <xf numFmtId="227" fontId="97" fillId="0" borderId="0"/>
    <xf numFmtId="227" fontId="97" fillId="0" borderId="0"/>
    <xf numFmtId="227" fontId="97" fillId="0" borderId="0"/>
    <xf numFmtId="227" fontId="97" fillId="0" borderId="0"/>
    <xf numFmtId="227" fontId="97" fillId="0" borderId="0"/>
    <xf numFmtId="227" fontId="130" fillId="0" borderId="0" applyFill="0">
      <alignment vertical="center"/>
    </xf>
    <xf numFmtId="227" fontId="97" fillId="0" borderId="0">
      <alignment vertical="center"/>
    </xf>
    <xf numFmtId="227" fontId="97" fillId="0" borderId="0">
      <alignment vertical="center"/>
    </xf>
    <xf numFmtId="227" fontId="100" fillId="0" borderId="0">
      <alignment vertical="center"/>
    </xf>
    <xf numFmtId="227" fontId="100" fillId="0" borderId="0">
      <alignment vertical="center"/>
    </xf>
    <xf numFmtId="227" fontId="100" fillId="0" borderId="0">
      <alignment vertical="center"/>
    </xf>
    <xf numFmtId="227" fontId="133" fillId="69" borderId="0" applyNumberFormat="0" applyBorder="0" applyAlignment="0" applyProtection="0">
      <alignment vertical="center"/>
    </xf>
    <xf numFmtId="227" fontId="100" fillId="0" borderId="0">
      <alignment vertical="center"/>
    </xf>
    <xf numFmtId="227" fontId="97" fillId="0" borderId="0"/>
    <xf numFmtId="227" fontId="100" fillId="0" borderId="0">
      <alignment vertical="center"/>
    </xf>
    <xf numFmtId="227" fontId="100" fillId="0" borderId="0">
      <alignment vertical="center"/>
    </xf>
    <xf numFmtId="227" fontId="100" fillId="0" borderId="0">
      <alignment vertical="center"/>
    </xf>
    <xf numFmtId="227" fontId="100" fillId="0" borderId="0">
      <alignment vertical="center"/>
    </xf>
    <xf numFmtId="227" fontId="100" fillId="0" borderId="0">
      <alignment vertical="center"/>
    </xf>
    <xf numFmtId="227" fontId="229" fillId="0" borderId="0">
      <alignment vertical="center"/>
    </xf>
    <xf numFmtId="227" fontId="133" fillId="69" borderId="0" applyNumberFormat="0" applyBorder="0" applyAlignment="0" applyProtection="0">
      <alignment vertical="center"/>
    </xf>
    <xf numFmtId="227" fontId="229" fillId="0" borderId="0">
      <alignment vertical="center"/>
    </xf>
    <xf numFmtId="227" fontId="141" fillId="72" borderId="0" applyNumberFormat="0" applyBorder="0" applyAlignment="0" applyProtection="0">
      <alignment vertical="center"/>
    </xf>
    <xf numFmtId="227" fontId="133" fillId="69" borderId="0" applyNumberFormat="0" applyBorder="0" applyAlignment="0" applyProtection="0">
      <alignment vertical="center"/>
    </xf>
    <xf numFmtId="227" fontId="122" fillId="0" borderId="0" applyFill="0" applyBorder="0" applyAlignment="0"/>
    <xf numFmtId="227" fontId="122" fillId="0" borderId="0" applyFill="0" applyBorder="0" applyAlignment="0"/>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02" fillId="54"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02" fillId="54"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02" fillId="54"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02" fillId="54"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02" fillId="54" borderId="0" applyNumberFormat="0" applyBorder="0" applyAlignment="0" applyProtection="0">
      <alignment vertical="center"/>
    </xf>
    <xf numFmtId="227" fontId="102" fillId="54"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02" fillId="54" borderId="0" applyNumberFormat="0" applyBorder="0" applyAlignment="0" applyProtection="0">
      <alignment vertical="center"/>
    </xf>
    <xf numFmtId="227" fontId="133" fillId="69" borderId="0" applyNumberFormat="0" applyBorder="0" applyAlignment="0" applyProtection="0">
      <alignment vertical="center"/>
    </xf>
    <xf numFmtId="227" fontId="102" fillId="54" borderId="0" applyNumberFormat="0" applyBorder="0" applyAlignment="0" applyProtection="0">
      <alignment vertical="center"/>
    </xf>
    <xf numFmtId="227" fontId="133" fillId="69" borderId="0" applyNumberFormat="0" applyBorder="0" applyAlignment="0" applyProtection="0">
      <alignment vertical="center"/>
    </xf>
    <xf numFmtId="227" fontId="102" fillId="54"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02" fillId="54"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98" fillId="3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7" fillId="66" borderId="46" applyNumberFormat="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7" fillId="66" borderId="46" applyNumberFormat="0" applyAlignment="0" applyProtection="0">
      <alignment vertical="center"/>
    </xf>
    <xf numFmtId="227" fontId="98" fillId="64"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98" fillId="62"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50" fillId="0" borderId="0" applyNumberFormat="0" applyFill="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4" fillId="80"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98" fillId="52"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4" fillId="80"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42" fillId="0" borderId="0" applyNumberFormat="0" applyFill="0" applyBorder="0" applyAlignment="0" applyProtection="0">
      <alignment vertical="center"/>
    </xf>
    <xf numFmtId="227" fontId="133" fillId="69" borderId="0" applyNumberFormat="0" applyBorder="0" applyAlignment="0" applyProtection="0">
      <alignment vertical="center"/>
    </xf>
    <xf numFmtId="227" fontId="142" fillId="0" borderId="0" applyNumberFormat="0" applyFill="0" applyBorder="0" applyAlignment="0" applyProtection="0">
      <alignment vertical="center"/>
    </xf>
    <xf numFmtId="227" fontId="133" fillId="69" borderId="0" applyNumberFormat="0" applyBorder="0" applyAlignment="0" applyProtection="0">
      <alignment vertical="center"/>
    </xf>
    <xf numFmtId="227" fontId="142" fillId="0" borderId="0" applyNumberFormat="0" applyFill="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42" fillId="0" borderId="0" applyNumberFormat="0" applyFill="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45" fillId="71" borderId="41" applyNumberFormat="0" applyAlignment="0" applyProtection="0">
      <alignment vertical="center"/>
    </xf>
    <xf numFmtId="227" fontId="145" fillId="71" borderId="41" applyNumberFormat="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94" fillId="0" borderId="9" applyNumberFormat="0" applyFill="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45" fillId="71" borderId="41" applyNumberFormat="0" applyAlignment="0" applyProtection="0">
      <alignment vertical="center"/>
    </xf>
    <xf numFmtId="227" fontId="134" fillId="80"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36" fontId="93" fillId="0" borderId="0" applyFont="0" applyFill="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230" fillId="69" borderId="0" applyNumberFormat="0" applyBorder="0" applyAlignment="0" applyProtection="0">
      <alignment vertical="center"/>
    </xf>
    <xf numFmtId="227" fontId="230" fillId="69" borderId="0" applyNumberFormat="0" applyBorder="0" applyAlignment="0" applyProtection="0">
      <alignment vertical="center"/>
    </xf>
    <xf numFmtId="227" fontId="230" fillId="69" borderId="0" applyNumberFormat="0" applyBorder="0" applyAlignment="0" applyProtection="0">
      <alignment vertical="center"/>
    </xf>
    <xf numFmtId="227" fontId="230"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4" fillId="80"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7" fillId="66" borderId="46" applyNumberFormat="0" applyAlignment="0" applyProtection="0">
      <alignment vertical="center"/>
    </xf>
    <xf numFmtId="227" fontId="133" fillId="69" borderId="0" applyNumberFormat="0" applyBorder="0" applyAlignment="0" applyProtection="0">
      <alignment vertical="center"/>
    </xf>
    <xf numFmtId="227" fontId="104" fillId="34" borderId="5" applyNumberFormat="0" applyAlignment="0" applyProtection="0">
      <alignment vertical="center"/>
    </xf>
    <xf numFmtId="227" fontId="98" fillId="64" borderId="0" applyNumberFormat="0" applyBorder="0" applyAlignment="0" applyProtection="0">
      <alignment vertical="center"/>
    </xf>
    <xf numFmtId="227" fontId="133" fillId="69" borderId="0" applyNumberFormat="0" applyBorder="0" applyAlignment="0" applyProtection="0">
      <alignment vertical="center"/>
    </xf>
    <xf numFmtId="227" fontId="137" fillId="66" borderId="46" applyNumberFormat="0" applyAlignment="0" applyProtection="0">
      <alignment vertical="center"/>
    </xf>
    <xf numFmtId="227" fontId="133" fillId="69" borderId="0" applyNumberFormat="0" applyBorder="0" applyAlignment="0" applyProtection="0">
      <alignment vertical="center"/>
    </xf>
    <xf numFmtId="227" fontId="137" fillId="66" borderId="46" applyNumberFormat="0" applyAlignment="0" applyProtection="0">
      <alignment vertical="center"/>
    </xf>
    <xf numFmtId="227" fontId="98" fillId="64"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36" fontId="93" fillId="0" borderId="0" applyFont="0" applyFill="0" applyBorder="0" applyAlignment="0" applyProtection="0"/>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99" fillId="0" borderId="0" applyNumberFormat="0" applyFill="0" applyBorder="0" applyAlignment="0" applyProtection="0">
      <alignment vertical="center"/>
    </xf>
    <xf numFmtId="227" fontId="133" fillId="69" borderId="0" applyNumberFormat="0" applyBorder="0" applyAlignment="0" applyProtection="0">
      <alignment vertical="center"/>
    </xf>
    <xf numFmtId="227" fontId="99" fillId="0" borderId="0" applyNumberFormat="0" applyFill="0" applyBorder="0" applyAlignment="0" applyProtection="0">
      <alignment vertical="center"/>
    </xf>
    <xf numFmtId="227" fontId="142" fillId="0" borderId="0" applyNumberFormat="0" applyFill="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41" fillId="87"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7" fillId="66" borderId="46" applyNumberFormat="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4" fillId="80" borderId="0" applyNumberFormat="0" applyBorder="0" applyAlignment="0" applyProtection="0">
      <alignment vertical="center"/>
    </xf>
    <xf numFmtId="227" fontId="134" fillId="80"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14" fontId="126" fillId="0" borderId="52" applyFill="0" applyProtection="0">
      <alignment horizontal="right"/>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45" fillId="71" borderId="41" applyNumberFormat="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98" fillId="62"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41" fillId="72"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10" fillId="34" borderId="4" applyNumberFormat="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36" fontId="93" fillId="0" borderId="0" applyFont="0" applyFill="0" applyBorder="0" applyAlignment="0" applyProtection="0"/>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41" fillId="72" borderId="0" applyNumberFormat="0" applyBorder="0" applyAlignment="0" applyProtection="0">
      <alignment vertical="center"/>
    </xf>
    <xf numFmtId="227" fontId="141" fillId="72" borderId="0" applyNumberFormat="0" applyBorder="0" applyAlignment="0" applyProtection="0">
      <alignment vertical="center"/>
    </xf>
    <xf numFmtId="227" fontId="133" fillId="69" borderId="0" applyNumberFormat="0" applyBorder="0" applyAlignment="0" applyProtection="0">
      <alignment vertical="center"/>
    </xf>
    <xf numFmtId="227" fontId="141" fillId="72"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41" fillId="72"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00" fillId="75" borderId="42" applyNumberFormat="0" applyFont="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41" fillId="68"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98" fillId="52"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230"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7" fillId="73" borderId="46" applyNumberFormat="0" applyAlignment="0" applyProtection="0">
      <alignment vertical="center"/>
    </xf>
    <xf numFmtId="227" fontId="230" fillId="69" borderId="0" applyNumberFormat="0" applyBorder="0" applyAlignment="0" applyProtection="0">
      <alignment vertical="center"/>
    </xf>
    <xf numFmtId="227" fontId="230"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04" fillId="34" borderId="5" applyNumberFormat="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49" fillId="7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98" fillId="64"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41" fillId="90"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98" fillId="41" borderId="0" applyNumberFormat="0" applyBorder="0" applyAlignment="0" applyProtection="0">
      <alignment vertical="center"/>
    </xf>
    <xf numFmtId="227" fontId="149" fillId="78" borderId="0" applyNumberFormat="0" applyBorder="0" applyAlignment="0" applyProtection="0">
      <alignment vertical="center"/>
    </xf>
    <xf numFmtId="227" fontId="137" fillId="66" borderId="46" applyNumberFormat="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45" fillId="71" borderId="41" applyNumberFormat="0" applyAlignment="0" applyProtection="0">
      <alignment vertical="center"/>
    </xf>
    <xf numFmtId="227" fontId="133" fillId="69" borderId="0" applyNumberFormat="0" applyBorder="0" applyAlignment="0" applyProtection="0">
      <alignment vertical="center"/>
    </xf>
    <xf numFmtId="227" fontId="145" fillId="71" borderId="41" applyNumberFormat="0" applyAlignment="0" applyProtection="0">
      <alignment vertical="center"/>
    </xf>
    <xf numFmtId="227" fontId="133" fillId="69" borderId="0" applyNumberFormat="0" applyBorder="0" applyAlignment="0" applyProtection="0">
      <alignment vertical="center"/>
    </xf>
    <xf numFmtId="227" fontId="145" fillId="71" borderId="41" applyNumberFormat="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21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67" fillId="79" borderId="47" applyNumberFormat="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98" fillId="63"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45" fillId="71" borderId="41" applyNumberFormat="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10" fillId="34" borderId="4" applyNumberFormat="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41" fillId="85"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41" fillId="68"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42" fillId="0" borderId="0" applyNumberFormat="0" applyFill="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49" fillId="68"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41" fillId="72" borderId="0" applyNumberFormat="0" applyBorder="0" applyAlignment="0" applyProtection="0">
      <alignment vertical="center"/>
    </xf>
    <xf numFmtId="227" fontId="133" fillId="69" borderId="0" applyNumberFormat="0" applyBorder="0" applyAlignment="0" applyProtection="0">
      <alignment vertical="center"/>
    </xf>
    <xf numFmtId="227" fontId="141" fillId="72"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49" fillId="72" borderId="0" applyNumberFormat="0" applyBorder="0" applyAlignment="0" applyProtection="0">
      <alignment vertical="center"/>
    </xf>
    <xf numFmtId="227" fontId="149" fillId="79" borderId="0" applyNumberFormat="0" applyBorder="0" applyAlignment="0" applyProtection="0">
      <alignment vertical="center"/>
    </xf>
    <xf numFmtId="227" fontId="133" fillId="69" borderId="0" applyNumberFormat="0" applyBorder="0" applyAlignment="0" applyProtection="0">
      <alignment vertical="center"/>
    </xf>
    <xf numFmtId="227" fontId="149" fillId="79" borderId="0" applyNumberFormat="0" applyBorder="0" applyAlignment="0" applyProtection="0">
      <alignment vertical="center"/>
    </xf>
    <xf numFmtId="227" fontId="133" fillId="69" borderId="0" applyNumberFormat="0" applyBorder="0" applyAlignment="0" applyProtection="0">
      <alignment vertical="center"/>
    </xf>
    <xf numFmtId="227" fontId="149" fillId="72" borderId="0" applyNumberFormat="0" applyBorder="0" applyAlignment="0" applyProtection="0">
      <alignment vertical="center"/>
    </xf>
    <xf numFmtId="227" fontId="149" fillId="88"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98" fillId="63"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49" fillId="88"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98" fillId="63"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94" fillId="0" borderId="9" applyNumberFormat="0" applyFill="0" applyAlignment="0" applyProtection="0">
      <alignment vertical="center"/>
    </xf>
    <xf numFmtId="227" fontId="94" fillId="0" borderId="9" applyNumberFormat="0" applyFill="0" applyAlignment="0" applyProtection="0">
      <alignment vertical="center"/>
    </xf>
    <xf numFmtId="227" fontId="94" fillId="0" borderId="9" applyNumberFormat="0" applyFill="0" applyAlignment="0" applyProtection="0">
      <alignment vertical="center"/>
    </xf>
    <xf numFmtId="227" fontId="94" fillId="0" borderId="9" applyNumberFormat="0" applyFill="0" applyAlignment="0" applyProtection="0">
      <alignment vertical="center"/>
    </xf>
    <xf numFmtId="227" fontId="94" fillId="0" borderId="9" applyNumberFormat="0" applyFill="0" applyAlignment="0" applyProtection="0">
      <alignment vertical="center"/>
    </xf>
    <xf numFmtId="227" fontId="94" fillId="0" borderId="9" applyNumberFormat="0" applyFill="0" applyAlignment="0" applyProtection="0">
      <alignment vertical="center"/>
    </xf>
    <xf numFmtId="227" fontId="94" fillId="0" borderId="9" applyNumberFormat="0" applyFill="0" applyAlignment="0" applyProtection="0">
      <alignment vertical="center"/>
    </xf>
    <xf numFmtId="227" fontId="94" fillId="0" borderId="9" applyNumberFormat="0" applyFill="0" applyAlignment="0" applyProtection="0">
      <alignment vertical="center"/>
    </xf>
    <xf numFmtId="236" fontId="93" fillId="0" borderId="0" applyFont="0" applyFill="0" applyBorder="0" applyAlignment="0" applyProtection="0"/>
    <xf numFmtId="236" fontId="93" fillId="0" borderId="0" applyFont="0" applyFill="0" applyBorder="0" applyAlignment="0" applyProtection="0"/>
    <xf numFmtId="236" fontId="93" fillId="0" borderId="0" applyFont="0" applyFill="0" applyBorder="0" applyAlignment="0" applyProtection="0"/>
    <xf numFmtId="236" fontId="93" fillId="0" borderId="0" applyFont="0" applyFill="0" applyBorder="0" applyAlignment="0" applyProtection="0"/>
    <xf numFmtId="236" fontId="93" fillId="0" borderId="0" applyFont="0" applyFill="0" applyBorder="0" applyAlignment="0" applyProtection="0"/>
    <xf numFmtId="236" fontId="93" fillId="0" borderId="0" applyFont="0" applyFill="0" applyBorder="0" applyAlignment="0" applyProtection="0"/>
    <xf numFmtId="236" fontId="93" fillId="0" borderId="0" applyFont="0" applyFill="0" applyBorder="0" applyAlignment="0" applyProtection="0"/>
    <xf numFmtId="227" fontId="97" fillId="44" borderId="8" applyNumberFormat="0" applyFont="0" applyAlignment="0" applyProtection="0">
      <alignment vertical="center"/>
    </xf>
    <xf numFmtId="227" fontId="154" fillId="66" borderId="41" applyNumberFormat="0" applyAlignment="0" applyProtection="0">
      <alignment vertical="center"/>
    </xf>
    <xf numFmtId="227" fontId="154" fillId="66" borderId="41" applyNumberFormat="0" applyAlignment="0" applyProtection="0">
      <alignment vertical="center"/>
    </xf>
    <xf numFmtId="227" fontId="154" fillId="66" borderId="41" applyNumberFormat="0" applyAlignment="0" applyProtection="0">
      <alignment vertical="center"/>
    </xf>
    <xf numFmtId="227" fontId="154" fillId="66" borderId="41" applyNumberFormat="0" applyAlignment="0" applyProtection="0">
      <alignment vertical="center"/>
    </xf>
    <xf numFmtId="227" fontId="154" fillId="73" borderId="41" applyNumberFormat="0" applyAlignment="0" applyProtection="0">
      <alignment vertical="center"/>
    </xf>
    <xf numFmtId="227" fontId="110" fillId="34" borderId="4" applyNumberFormat="0" applyAlignment="0" applyProtection="0">
      <alignment vertical="center"/>
    </xf>
    <xf numFmtId="227" fontId="110" fillId="34" borderId="4" applyNumberFormat="0" applyAlignment="0" applyProtection="0">
      <alignment vertical="center"/>
    </xf>
    <xf numFmtId="227" fontId="110" fillId="34" borderId="4" applyNumberFormat="0" applyAlignment="0" applyProtection="0">
      <alignment vertical="center"/>
    </xf>
    <xf numFmtId="227" fontId="110" fillId="34" borderId="4" applyNumberFormat="0" applyAlignment="0" applyProtection="0">
      <alignment vertical="center"/>
    </xf>
    <xf numFmtId="227" fontId="154" fillId="66" borderId="41" applyNumberFormat="0" applyAlignment="0" applyProtection="0">
      <alignment vertical="center"/>
    </xf>
    <xf numFmtId="227" fontId="110" fillId="34" borderId="4" applyNumberFormat="0" applyAlignment="0" applyProtection="0">
      <alignment vertical="center"/>
    </xf>
    <xf numFmtId="227" fontId="154" fillId="66" borderId="41" applyNumberFormat="0" applyAlignment="0" applyProtection="0">
      <alignment vertical="center"/>
    </xf>
    <xf numFmtId="227" fontId="110" fillId="34" borderId="4" applyNumberFormat="0" applyAlignment="0" applyProtection="0">
      <alignment vertical="center"/>
    </xf>
    <xf numFmtId="227" fontId="110" fillId="34" borderId="4" applyNumberFormat="0" applyAlignment="0" applyProtection="0">
      <alignment vertical="center"/>
    </xf>
    <xf numFmtId="227" fontId="154" fillId="66" borderId="41" applyNumberFormat="0" applyAlignment="0" applyProtection="0">
      <alignment vertical="center"/>
    </xf>
    <xf numFmtId="227" fontId="154" fillId="66" borderId="41" applyNumberFormat="0" applyAlignment="0" applyProtection="0">
      <alignment vertical="center"/>
    </xf>
    <xf numFmtId="227" fontId="154" fillId="66" borderId="41" applyNumberFormat="0" applyAlignment="0" applyProtection="0">
      <alignment vertical="center"/>
    </xf>
    <xf numFmtId="227" fontId="154" fillId="66" borderId="41" applyNumberFormat="0" applyAlignment="0" applyProtection="0">
      <alignment vertical="center"/>
    </xf>
    <xf numFmtId="227" fontId="167" fillId="79" borderId="47" applyNumberFormat="0" applyAlignment="0" applyProtection="0">
      <alignment vertical="center"/>
    </xf>
    <xf numFmtId="227" fontId="167" fillId="79" borderId="47" applyNumberFormat="0" applyAlignment="0" applyProtection="0">
      <alignment vertical="center"/>
    </xf>
    <xf numFmtId="227" fontId="156" fillId="79" borderId="47" applyNumberFormat="0" applyAlignment="0" applyProtection="0">
      <alignment vertical="center"/>
    </xf>
    <xf numFmtId="227" fontId="132" fillId="46" borderId="7" applyNumberFormat="0" applyAlignment="0" applyProtection="0">
      <alignment vertical="center"/>
    </xf>
    <xf numFmtId="227" fontId="132" fillId="46" borderId="7" applyNumberFormat="0" applyAlignment="0" applyProtection="0">
      <alignment vertical="center"/>
    </xf>
    <xf numFmtId="227" fontId="132" fillId="46" borderId="7" applyNumberFormat="0" applyAlignment="0" applyProtection="0">
      <alignment vertical="center"/>
    </xf>
    <xf numFmtId="227" fontId="156" fillId="79" borderId="47" applyNumberFormat="0" applyAlignment="0" applyProtection="0">
      <alignment vertical="center"/>
    </xf>
    <xf numFmtId="227" fontId="132" fillId="46" borderId="7" applyNumberFormat="0" applyAlignment="0" applyProtection="0">
      <alignment vertical="center"/>
    </xf>
    <xf numFmtId="227" fontId="132" fillId="46" borderId="7" applyNumberFormat="0" applyAlignment="0" applyProtection="0">
      <alignment vertical="center"/>
    </xf>
    <xf numFmtId="227" fontId="132" fillId="46" borderId="7" applyNumberFormat="0" applyAlignment="0" applyProtection="0">
      <alignment vertical="center"/>
    </xf>
    <xf numFmtId="227" fontId="132" fillId="46" borderId="7" applyNumberFormat="0" applyAlignment="0" applyProtection="0">
      <alignment vertical="center"/>
    </xf>
    <xf numFmtId="227" fontId="167" fillId="79" borderId="47" applyNumberFormat="0" applyAlignment="0" applyProtection="0">
      <alignment vertical="center"/>
    </xf>
    <xf numFmtId="227" fontId="167" fillId="79" borderId="47" applyNumberFormat="0" applyAlignment="0" applyProtection="0">
      <alignment vertical="center"/>
    </xf>
    <xf numFmtId="227" fontId="132" fillId="46" borderId="7" applyNumberFormat="0" applyAlignment="0" applyProtection="0">
      <alignment vertical="center"/>
    </xf>
    <xf numFmtId="227" fontId="167" fillId="79" borderId="47" applyNumberFormat="0" applyAlignment="0" applyProtection="0">
      <alignment vertical="center"/>
    </xf>
    <xf numFmtId="227" fontId="167" fillId="79" borderId="47" applyNumberFormat="0" applyAlignment="0" applyProtection="0">
      <alignment vertical="center"/>
    </xf>
    <xf numFmtId="227" fontId="150" fillId="0" borderId="0" applyNumberFormat="0" applyFill="0" applyBorder="0" applyAlignment="0" applyProtection="0">
      <alignment vertical="center"/>
    </xf>
    <xf numFmtId="227" fontId="150" fillId="0" borderId="0" applyNumberFormat="0" applyFill="0" applyBorder="0" applyAlignment="0" applyProtection="0">
      <alignment vertical="center"/>
    </xf>
    <xf numFmtId="227" fontId="150" fillId="0" borderId="0" applyNumberFormat="0" applyFill="0" applyBorder="0" applyAlignment="0" applyProtection="0">
      <alignment vertical="center"/>
    </xf>
    <xf numFmtId="227" fontId="150" fillId="0" borderId="0" applyNumberFormat="0" applyFill="0" applyBorder="0" applyAlignment="0" applyProtection="0">
      <alignment vertical="center"/>
    </xf>
    <xf numFmtId="227" fontId="109" fillId="0" borderId="0" applyNumberFormat="0" applyFill="0" applyBorder="0" applyAlignment="0" applyProtection="0">
      <alignment vertical="center"/>
    </xf>
    <xf numFmtId="227" fontId="109" fillId="0" borderId="0" applyNumberFormat="0" applyFill="0" applyBorder="0" applyAlignment="0" applyProtection="0">
      <alignment vertical="center"/>
    </xf>
    <xf numFmtId="227" fontId="150" fillId="0" borderId="0" applyNumberFormat="0" applyFill="0" applyBorder="0" applyAlignment="0" applyProtection="0">
      <alignment vertical="center"/>
    </xf>
    <xf numFmtId="227" fontId="150" fillId="0" borderId="0" applyNumberFormat="0" applyFill="0" applyBorder="0" applyAlignment="0" applyProtection="0">
      <alignment vertical="center"/>
    </xf>
    <xf numFmtId="227" fontId="150" fillId="0" borderId="0" applyNumberFormat="0" applyFill="0" applyBorder="0" applyAlignment="0" applyProtection="0">
      <alignment vertical="center"/>
    </xf>
    <xf numFmtId="227" fontId="150" fillId="0" borderId="0" applyNumberFormat="0" applyFill="0" applyBorder="0" applyAlignment="0" applyProtection="0">
      <alignment vertical="center"/>
    </xf>
    <xf numFmtId="227" fontId="109" fillId="0" borderId="0" applyNumberFormat="0" applyFill="0" applyBorder="0" applyAlignment="0" applyProtection="0">
      <alignment vertical="center"/>
    </xf>
    <xf numFmtId="227" fontId="109" fillId="0" borderId="0" applyNumberFormat="0" applyFill="0" applyBorder="0" applyAlignment="0" applyProtection="0">
      <alignment vertical="center"/>
    </xf>
    <xf numFmtId="227" fontId="150" fillId="0" borderId="0" applyNumberFormat="0" applyFill="0" applyBorder="0" applyAlignment="0" applyProtection="0">
      <alignment vertical="center"/>
    </xf>
    <xf numFmtId="227" fontId="109" fillId="0" borderId="0" applyNumberFormat="0" applyFill="0" applyBorder="0" applyAlignment="0" applyProtection="0">
      <alignment vertical="center"/>
    </xf>
    <xf numFmtId="227" fontId="150" fillId="0" borderId="0" applyNumberFormat="0" applyFill="0" applyBorder="0" applyAlignment="0" applyProtection="0">
      <alignment vertical="center"/>
    </xf>
    <xf numFmtId="227" fontId="150" fillId="0" borderId="0" applyNumberFormat="0" applyFill="0" applyBorder="0" applyAlignment="0" applyProtection="0">
      <alignment vertical="center"/>
    </xf>
    <xf numFmtId="227" fontId="150" fillId="0" borderId="0" applyNumberFormat="0" applyFill="0" applyBorder="0" applyAlignment="0" applyProtection="0">
      <alignment vertical="center"/>
    </xf>
    <xf numFmtId="227" fontId="150" fillId="0" borderId="0" applyNumberFormat="0" applyFill="0" applyBorder="0" applyAlignment="0" applyProtection="0">
      <alignment vertical="center"/>
    </xf>
    <xf numFmtId="227" fontId="150" fillId="0" borderId="0" applyNumberFormat="0" applyFill="0" applyBorder="0" applyAlignment="0" applyProtection="0">
      <alignment vertical="center"/>
    </xf>
    <xf numFmtId="227" fontId="109" fillId="0" borderId="0" applyNumberFormat="0" applyFill="0" applyBorder="0" applyAlignment="0" applyProtection="0">
      <alignment vertical="center"/>
    </xf>
    <xf numFmtId="227" fontId="150" fillId="0" borderId="0" applyNumberFormat="0" applyFill="0" applyBorder="0" applyAlignment="0" applyProtection="0">
      <alignment vertical="center"/>
    </xf>
    <xf numFmtId="227" fontId="150" fillId="0" borderId="0" applyNumberFormat="0" applyFill="0" applyBorder="0" applyAlignment="0" applyProtection="0">
      <alignment vertical="center"/>
    </xf>
    <xf numFmtId="227" fontId="98" fillId="41" borderId="0" applyNumberFormat="0" applyBorder="0" applyAlignment="0" applyProtection="0">
      <alignment vertical="center"/>
    </xf>
    <xf numFmtId="227" fontId="109" fillId="0" borderId="0" applyNumberFormat="0" applyFill="0" applyBorder="0" applyAlignment="0" applyProtection="0">
      <alignment vertical="center"/>
    </xf>
    <xf numFmtId="227" fontId="150" fillId="0" borderId="0" applyNumberFormat="0" applyFill="0" applyBorder="0" applyAlignment="0" applyProtection="0">
      <alignment vertical="center"/>
    </xf>
    <xf numFmtId="227" fontId="150" fillId="0" borderId="0" applyNumberFormat="0" applyFill="0" applyBorder="0" applyAlignment="0" applyProtection="0">
      <alignment vertical="center"/>
    </xf>
    <xf numFmtId="227" fontId="150" fillId="0" borderId="0" applyNumberFormat="0" applyFill="0" applyBorder="0" applyAlignment="0" applyProtection="0">
      <alignment vertical="center"/>
    </xf>
    <xf numFmtId="227" fontId="150" fillId="0" borderId="0" applyNumberFormat="0" applyFill="0" applyBorder="0" applyAlignment="0" applyProtection="0">
      <alignment vertical="center"/>
    </xf>
    <xf numFmtId="227" fontId="141" fillId="87" borderId="0" applyNumberFormat="0" applyBorder="0" applyAlignment="0" applyProtection="0">
      <alignment vertical="center"/>
    </xf>
    <xf numFmtId="227" fontId="141" fillId="87" borderId="0" applyNumberFormat="0" applyBorder="0" applyAlignment="0" applyProtection="0">
      <alignment vertical="center"/>
    </xf>
    <xf numFmtId="227" fontId="150" fillId="0" borderId="0" applyNumberFormat="0" applyFill="0" applyBorder="0" applyAlignment="0" applyProtection="0">
      <alignment vertical="center"/>
    </xf>
    <xf numFmtId="227" fontId="141" fillId="87" borderId="0" applyNumberFormat="0" applyBorder="0" applyAlignment="0" applyProtection="0">
      <alignment vertical="center"/>
    </xf>
    <xf numFmtId="227" fontId="150" fillId="0" borderId="0" applyNumberFormat="0" applyFill="0" applyBorder="0" applyAlignment="0" applyProtection="0">
      <alignment vertical="center"/>
    </xf>
    <xf numFmtId="227" fontId="150" fillId="0" borderId="0" applyNumberFormat="0" applyFill="0" applyBorder="0" applyAlignment="0" applyProtection="0">
      <alignment vertical="center"/>
    </xf>
    <xf numFmtId="227" fontId="150" fillId="0" borderId="0" applyNumberFormat="0" applyFill="0" applyBorder="0" applyAlignment="0" applyProtection="0">
      <alignment vertical="center"/>
    </xf>
    <xf numFmtId="227" fontId="150" fillId="0" borderId="0" applyNumberFormat="0" applyFill="0" applyBorder="0" applyAlignment="0" applyProtection="0">
      <alignment vertical="center"/>
    </xf>
    <xf numFmtId="227" fontId="98" fillId="41" borderId="0" applyNumberFormat="0" applyBorder="0" applyAlignment="0" applyProtection="0">
      <alignment vertical="center"/>
    </xf>
    <xf numFmtId="227" fontId="150" fillId="0" borderId="0" applyNumberFormat="0" applyFill="0" applyBorder="0" applyAlignment="0" applyProtection="0">
      <alignment vertical="center"/>
    </xf>
    <xf numFmtId="227" fontId="150" fillId="0" borderId="0" applyNumberFormat="0" applyFill="0" applyBorder="0" applyAlignment="0" applyProtection="0">
      <alignment vertical="center"/>
    </xf>
    <xf numFmtId="227" fontId="96" fillId="35" borderId="4" applyNumberFormat="0" applyAlignment="0" applyProtection="0">
      <alignment vertical="center"/>
    </xf>
    <xf numFmtId="227" fontId="207" fillId="0" borderId="52" applyNumberFormat="0" applyFill="0" applyProtection="0">
      <alignment horizontal="left"/>
    </xf>
    <xf numFmtId="227" fontId="207" fillId="0" borderId="52" applyNumberFormat="0" applyFill="0" applyProtection="0">
      <alignment horizontal="left"/>
    </xf>
    <xf numFmtId="227" fontId="207" fillId="0" borderId="52" applyNumberFormat="0" applyFill="0" applyProtection="0">
      <alignment horizontal="left"/>
    </xf>
    <xf numFmtId="227" fontId="207" fillId="0" borderId="52" applyNumberFormat="0" applyFill="0" applyProtection="0">
      <alignment horizontal="left"/>
    </xf>
    <xf numFmtId="227" fontId="142" fillId="0" borderId="0" applyNumberFormat="0" applyFill="0" applyBorder="0" applyAlignment="0" applyProtection="0">
      <alignment vertical="center"/>
    </xf>
    <xf numFmtId="227" fontId="142" fillId="0" borderId="0" applyNumberFormat="0" applyFill="0" applyBorder="0" applyAlignment="0" applyProtection="0">
      <alignment vertical="center"/>
    </xf>
    <xf numFmtId="227" fontId="99" fillId="0" borderId="0" applyNumberFormat="0" applyFill="0" applyBorder="0" applyAlignment="0" applyProtection="0">
      <alignment vertical="center"/>
    </xf>
    <xf numFmtId="227" fontId="99" fillId="0" borderId="0" applyNumberFormat="0" applyFill="0" applyBorder="0" applyAlignment="0" applyProtection="0">
      <alignment vertical="center"/>
    </xf>
    <xf numFmtId="227" fontId="142" fillId="0" borderId="0" applyNumberFormat="0" applyFill="0" applyBorder="0" applyAlignment="0" applyProtection="0">
      <alignment vertical="center"/>
    </xf>
    <xf numFmtId="227" fontId="142" fillId="0" borderId="0" applyNumberFormat="0" applyFill="0" applyBorder="0" applyAlignment="0" applyProtection="0">
      <alignment vertical="center"/>
    </xf>
    <xf numFmtId="227" fontId="142" fillId="0" borderId="0" applyNumberFormat="0" applyFill="0" applyBorder="0" applyAlignment="0" applyProtection="0">
      <alignment vertical="center"/>
    </xf>
    <xf numFmtId="227" fontId="142" fillId="0" borderId="0" applyNumberFormat="0" applyFill="0" applyBorder="0" applyAlignment="0" applyProtection="0">
      <alignment vertical="center"/>
    </xf>
    <xf numFmtId="227" fontId="142" fillId="0" borderId="0" applyNumberFormat="0" applyFill="0" applyBorder="0" applyAlignment="0" applyProtection="0">
      <alignment vertical="center"/>
    </xf>
    <xf numFmtId="227" fontId="142" fillId="0" borderId="0" applyNumberFormat="0" applyFill="0" applyBorder="0" applyAlignment="0" applyProtection="0">
      <alignment vertical="center"/>
    </xf>
    <xf numFmtId="227" fontId="99" fillId="0" borderId="0" applyNumberFormat="0" applyFill="0" applyBorder="0" applyAlignment="0" applyProtection="0">
      <alignment vertical="center"/>
    </xf>
    <xf numFmtId="227" fontId="142" fillId="0" borderId="0" applyNumberFormat="0" applyFill="0" applyBorder="0" applyAlignment="0" applyProtection="0">
      <alignment vertical="center"/>
    </xf>
    <xf numFmtId="227" fontId="142" fillId="0" borderId="0" applyNumberFormat="0" applyFill="0" applyBorder="0" applyAlignment="0" applyProtection="0">
      <alignment vertical="center"/>
    </xf>
    <xf numFmtId="227" fontId="142" fillId="0" borderId="0" applyNumberFormat="0" applyFill="0" applyBorder="0" applyAlignment="0" applyProtection="0">
      <alignment vertical="center"/>
    </xf>
    <xf numFmtId="227" fontId="99" fillId="0" borderId="0" applyNumberFormat="0" applyFill="0" applyBorder="0" applyAlignment="0" applyProtection="0">
      <alignment vertical="center"/>
    </xf>
    <xf numFmtId="227" fontId="99" fillId="0" borderId="0" applyNumberFormat="0" applyFill="0" applyBorder="0" applyAlignment="0" applyProtection="0">
      <alignment vertical="center"/>
    </xf>
    <xf numFmtId="227" fontId="142" fillId="0" borderId="0" applyNumberFormat="0" applyFill="0" applyBorder="0" applyAlignment="0" applyProtection="0">
      <alignment vertical="center"/>
    </xf>
    <xf numFmtId="227" fontId="142" fillId="0" borderId="0" applyNumberFormat="0" applyFill="0" applyBorder="0" applyAlignment="0" applyProtection="0">
      <alignment vertical="center"/>
    </xf>
    <xf numFmtId="227" fontId="142" fillId="0" borderId="0" applyNumberFormat="0" applyFill="0" applyBorder="0" applyAlignment="0" applyProtection="0">
      <alignment vertical="center"/>
    </xf>
    <xf numFmtId="227" fontId="142" fillId="0" borderId="0" applyNumberFormat="0" applyFill="0" applyBorder="0" applyAlignment="0" applyProtection="0">
      <alignment vertical="center"/>
    </xf>
    <xf numFmtId="227" fontId="142" fillId="0" borderId="0" applyNumberFormat="0" applyFill="0" applyBorder="0" applyAlignment="0" applyProtection="0">
      <alignment vertical="center"/>
    </xf>
    <xf numFmtId="227" fontId="142" fillId="0" borderId="0" applyNumberFormat="0" applyFill="0" applyBorder="0" applyAlignment="0" applyProtection="0">
      <alignment vertical="center"/>
    </xf>
    <xf numFmtId="227" fontId="142" fillId="0" borderId="0" applyNumberFormat="0" applyFill="0" applyBorder="0" applyAlignment="0" applyProtection="0">
      <alignment vertical="center"/>
    </xf>
    <xf numFmtId="227" fontId="142" fillId="0" borderId="0" applyNumberFormat="0" applyFill="0" applyBorder="0" applyAlignment="0" applyProtection="0">
      <alignment vertical="center"/>
    </xf>
    <xf numFmtId="227" fontId="142" fillId="0" borderId="0" applyNumberFormat="0" applyFill="0" applyBorder="0" applyAlignment="0" applyProtection="0">
      <alignment vertical="center"/>
    </xf>
    <xf numFmtId="227" fontId="142" fillId="0" borderId="0" applyNumberFormat="0" applyFill="0" applyBorder="0" applyAlignment="0" applyProtection="0">
      <alignment vertical="center"/>
    </xf>
    <xf numFmtId="227" fontId="142" fillId="0" borderId="0" applyNumberFormat="0" applyFill="0" applyBorder="0" applyAlignment="0" applyProtection="0">
      <alignment vertical="center"/>
    </xf>
    <xf numFmtId="227" fontId="142" fillId="0" borderId="0" applyNumberFormat="0" applyFill="0" applyBorder="0" applyAlignment="0" applyProtection="0">
      <alignment vertical="center"/>
    </xf>
    <xf numFmtId="227" fontId="142" fillId="0" borderId="0" applyNumberFormat="0" applyFill="0" applyBorder="0" applyAlignment="0" applyProtection="0">
      <alignment vertical="center"/>
    </xf>
    <xf numFmtId="227" fontId="142" fillId="0" borderId="0" applyNumberFormat="0" applyFill="0" applyBorder="0" applyAlignment="0" applyProtection="0">
      <alignment vertical="center"/>
    </xf>
    <xf numFmtId="227" fontId="142" fillId="0" borderId="0" applyNumberFormat="0" applyFill="0" applyBorder="0" applyAlignment="0" applyProtection="0">
      <alignment vertical="center"/>
    </xf>
    <xf numFmtId="227" fontId="142" fillId="0" borderId="0" applyNumberFormat="0" applyFill="0" applyBorder="0" applyAlignment="0" applyProtection="0">
      <alignment vertical="center"/>
    </xf>
    <xf numFmtId="227" fontId="95" fillId="0" borderId="6" applyNumberFormat="0" applyFill="0" applyAlignment="0" applyProtection="0">
      <alignment vertical="center"/>
    </xf>
    <xf numFmtId="227" fontId="95" fillId="0" borderId="6" applyNumberFormat="0" applyFill="0" applyAlignment="0" applyProtection="0">
      <alignment vertical="center"/>
    </xf>
    <xf numFmtId="227" fontId="95" fillId="0" borderId="6" applyNumberFormat="0" applyFill="0" applyAlignment="0" applyProtection="0">
      <alignment vertical="center"/>
    </xf>
    <xf numFmtId="227" fontId="95" fillId="0" borderId="6" applyNumberFormat="0" applyFill="0" applyAlignment="0" applyProtection="0">
      <alignment vertical="center"/>
    </xf>
    <xf numFmtId="227" fontId="95" fillId="0" borderId="6" applyNumberFormat="0" applyFill="0" applyAlignment="0" applyProtection="0">
      <alignment vertical="center"/>
    </xf>
    <xf numFmtId="227" fontId="95" fillId="0" borderId="6" applyNumberFormat="0" applyFill="0" applyAlignment="0" applyProtection="0">
      <alignment vertical="center"/>
    </xf>
    <xf numFmtId="227" fontId="95" fillId="0" borderId="6" applyNumberFormat="0" applyFill="0" applyAlignment="0" applyProtection="0">
      <alignment vertical="center"/>
    </xf>
    <xf numFmtId="227" fontId="95" fillId="0" borderId="6" applyNumberFormat="0" applyFill="0" applyAlignment="0" applyProtection="0">
      <alignment vertical="center"/>
    </xf>
    <xf numFmtId="227" fontId="95" fillId="0" borderId="6" applyNumberFormat="0" applyFill="0" applyAlignment="0" applyProtection="0">
      <alignment vertical="center"/>
    </xf>
    <xf numFmtId="227" fontId="95" fillId="0" borderId="6" applyNumberFormat="0" applyFill="0" applyAlignment="0" applyProtection="0">
      <alignment vertical="center"/>
    </xf>
    <xf numFmtId="227" fontId="141" fillId="72" borderId="0" applyNumberFormat="0" applyBorder="0" applyAlignment="0" applyProtection="0">
      <alignment vertical="center"/>
    </xf>
    <xf numFmtId="227" fontId="149" fillId="82" borderId="0" applyNumberFormat="0" applyBorder="0" applyAlignment="0" applyProtection="0">
      <alignment vertical="center"/>
    </xf>
    <xf numFmtId="227" fontId="149" fillId="82" borderId="0" applyNumberFormat="0" applyBorder="0" applyAlignment="0" applyProtection="0">
      <alignment vertical="center"/>
    </xf>
    <xf numFmtId="227" fontId="141" fillId="72" borderId="0" applyNumberFormat="0" applyBorder="0" applyAlignment="0" applyProtection="0">
      <alignment vertical="center"/>
    </xf>
    <xf numFmtId="227" fontId="141" fillId="72" borderId="0" applyNumberFormat="0" applyBorder="0" applyAlignment="0" applyProtection="0">
      <alignment vertical="center"/>
    </xf>
    <xf numFmtId="227" fontId="141" fillId="72" borderId="0" applyNumberFormat="0" applyBorder="0" applyAlignment="0" applyProtection="0">
      <alignment vertical="center"/>
    </xf>
    <xf numFmtId="227" fontId="141" fillId="72" borderId="0" applyNumberFormat="0" applyBorder="0" applyAlignment="0" applyProtection="0">
      <alignment vertical="center"/>
    </xf>
    <xf numFmtId="227" fontId="141" fillId="72" borderId="0" applyNumberFormat="0" applyBorder="0" applyAlignment="0" applyProtection="0">
      <alignment vertical="center"/>
    </xf>
    <xf numFmtId="227" fontId="149" fillId="82" borderId="0" applyNumberFormat="0" applyBorder="0" applyAlignment="0" applyProtection="0">
      <alignment vertical="center"/>
    </xf>
    <xf numFmtId="227" fontId="149" fillId="82" borderId="0" applyNumberFormat="0" applyBorder="0" applyAlignment="0" applyProtection="0">
      <alignment vertical="center"/>
    </xf>
    <xf numFmtId="227" fontId="149" fillId="82" borderId="0" applyNumberFormat="0" applyBorder="0" applyAlignment="0" applyProtection="0">
      <alignment vertical="center"/>
    </xf>
    <xf numFmtId="227" fontId="98" fillId="39" borderId="0" applyNumberFormat="0" applyBorder="0" applyAlignment="0" applyProtection="0">
      <alignment vertical="center"/>
    </xf>
    <xf numFmtId="227" fontId="141" fillId="72" borderId="0" applyNumberFormat="0" applyBorder="0" applyAlignment="0" applyProtection="0">
      <alignment vertical="center"/>
    </xf>
    <xf numFmtId="227" fontId="98" fillId="39" borderId="0" applyNumberFormat="0" applyBorder="0" applyAlignment="0" applyProtection="0">
      <alignment vertical="center"/>
    </xf>
    <xf numFmtId="227" fontId="141" fillId="72" borderId="0" applyNumberFormat="0" applyBorder="0" applyAlignment="0" applyProtection="0">
      <alignment vertical="center"/>
    </xf>
    <xf numFmtId="227" fontId="141" fillId="72" borderId="0" applyNumberFormat="0" applyBorder="0" applyAlignment="0" applyProtection="0">
      <alignment vertical="center"/>
    </xf>
    <xf numFmtId="227" fontId="149" fillId="82" borderId="0" applyNumberFormat="0" applyBorder="0" applyAlignment="0" applyProtection="0">
      <alignment vertical="center"/>
    </xf>
    <xf numFmtId="227" fontId="149" fillId="82" borderId="0" applyNumberFormat="0" applyBorder="0" applyAlignment="0" applyProtection="0">
      <alignment vertical="center"/>
    </xf>
    <xf numFmtId="227" fontId="149" fillId="82" borderId="0" applyNumberFormat="0" applyBorder="0" applyAlignment="0" applyProtection="0">
      <alignment vertical="center"/>
    </xf>
    <xf numFmtId="227" fontId="149" fillId="82" borderId="0" applyNumberFormat="0" applyBorder="0" applyAlignment="0" applyProtection="0">
      <alignment vertical="center"/>
    </xf>
    <xf numFmtId="227" fontId="98" fillId="39" borderId="0" applyNumberFormat="0" applyBorder="0" applyAlignment="0" applyProtection="0">
      <alignment vertical="center"/>
    </xf>
    <xf numFmtId="227" fontId="98" fillId="39" borderId="0" applyNumberFormat="0" applyBorder="0" applyAlignment="0" applyProtection="0">
      <alignment vertical="center"/>
    </xf>
    <xf numFmtId="227" fontId="141" fillId="72" borderId="0" applyNumberFormat="0" applyBorder="0" applyAlignment="0" applyProtection="0">
      <alignment vertical="center"/>
    </xf>
    <xf numFmtId="227" fontId="141" fillId="72" borderId="0" applyNumberFormat="0" applyBorder="0" applyAlignment="0" applyProtection="0">
      <alignment vertical="center"/>
    </xf>
    <xf numFmtId="227" fontId="141" fillId="72" borderId="0" applyNumberFormat="0" applyBorder="0" applyAlignment="0" applyProtection="0">
      <alignment vertical="center"/>
    </xf>
    <xf numFmtId="227" fontId="141" fillId="72" borderId="0" applyNumberFormat="0" applyBorder="0" applyAlignment="0" applyProtection="0">
      <alignment vertical="center"/>
    </xf>
    <xf numFmtId="227" fontId="141" fillId="72" borderId="0" applyNumberFormat="0" applyBorder="0" applyAlignment="0" applyProtection="0">
      <alignment vertical="center"/>
    </xf>
    <xf numFmtId="227" fontId="149" fillId="82" borderId="0" applyNumberFormat="0" applyBorder="0" applyAlignment="0" applyProtection="0">
      <alignment vertical="center"/>
    </xf>
    <xf numFmtId="227" fontId="149" fillId="82" borderId="0" applyNumberFormat="0" applyBorder="0" applyAlignment="0" applyProtection="0">
      <alignment vertical="center"/>
    </xf>
    <xf numFmtId="227" fontId="149" fillId="82" borderId="0" applyNumberFormat="0" applyBorder="0" applyAlignment="0" applyProtection="0">
      <alignment vertical="center"/>
    </xf>
    <xf numFmtId="227" fontId="98" fillId="39" borderId="0" applyNumberFormat="0" applyBorder="0" applyAlignment="0" applyProtection="0">
      <alignment vertical="center"/>
    </xf>
    <xf numFmtId="227" fontId="141" fillId="72" borderId="0" applyNumberFormat="0" applyBorder="0" applyAlignment="0" applyProtection="0">
      <alignment vertical="center"/>
    </xf>
    <xf numFmtId="227" fontId="141" fillId="72" borderId="0" applyNumberFormat="0" applyBorder="0" applyAlignment="0" applyProtection="0">
      <alignment vertical="center"/>
    </xf>
    <xf numFmtId="227" fontId="141" fillId="72" borderId="0" applyNumberFormat="0" applyBorder="0" applyAlignment="0" applyProtection="0">
      <alignment vertical="center"/>
    </xf>
    <xf numFmtId="227" fontId="141" fillId="72" borderId="0" applyNumberFormat="0" applyBorder="0" applyAlignment="0" applyProtection="0">
      <alignment vertical="center"/>
    </xf>
    <xf numFmtId="227" fontId="141" fillId="72" borderId="0" applyNumberFormat="0" applyBorder="0" applyAlignment="0" applyProtection="0">
      <alignment vertical="center"/>
    </xf>
    <xf numFmtId="227" fontId="98" fillId="39" borderId="0" applyNumberFormat="0" applyBorder="0" applyAlignment="0" applyProtection="0">
      <alignment vertical="center"/>
    </xf>
    <xf numFmtId="227" fontId="98" fillId="39" borderId="0" applyNumberFormat="0" applyBorder="0" applyAlignment="0" applyProtection="0">
      <alignment vertical="center"/>
    </xf>
    <xf numFmtId="227" fontId="98" fillId="39" borderId="0" applyNumberFormat="0" applyBorder="0" applyAlignment="0" applyProtection="0">
      <alignment vertical="center"/>
    </xf>
    <xf numFmtId="227" fontId="141" fillId="72" borderId="0" applyNumberFormat="0" applyBorder="0" applyAlignment="0" applyProtection="0">
      <alignment vertical="center"/>
    </xf>
    <xf numFmtId="227" fontId="98" fillId="39" borderId="0" applyNumberFormat="0" applyBorder="0" applyAlignment="0" applyProtection="0">
      <alignment vertical="center"/>
    </xf>
    <xf numFmtId="227" fontId="141" fillId="72" borderId="0" applyNumberFormat="0" applyBorder="0" applyAlignment="0" applyProtection="0">
      <alignment vertical="center"/>
    </xf>
    <xf numFmtId="227" fontId="141" fillId="72" borderId="0" applyNumberFormat="0" applyBorder="0" applyAlignment="0" applyProtection="0">
      <alignment vertical="center"/>
    </xf>
    <xf numFmtId="227" fontId="141" fillId="72" borderId="0" applyNumberFormat="0" applyBorder="0" applyAlignment="0" applyProtection="0">
      <alignment vertical="center"/>
    </xf>
    <xf numFmtId="227" fontId="141" fillId="72" borderId="0" applyNumberFormat="0" applyBorder="0" applyAlignment="0" applyProtection="0">
      <alignment vertical="center"/>
    </xf>
    <xf numFmtId="227" fontId="141" fillId="72" borderId="0" applyNumberFormat="0" applyBorder="0" applyAlignment="0" applyProtection="0">
      <alignment vertical="center"/>
    </xf>
    <xf numFmtId="227" fontId="141" fillId="72" borderId="0" applyNumberFormat="0" applyBorder="0" applyAlignment="0" applyProtection="0">
      <alignment vertical="center"/>
    </xf>
    <xf numFmtId="227" fontId="141" fillId="72" borderId="0" applyNumberFormat="0" applyBorder="0" applyAlignment="0" applyProtection="0">
      <alignment vertical="center"/>
    </xf>
    <xf numFmtId="227" fontId="141" fillId="72" borderId="0" applyNumberFormat="0" applyBorder="0" applyAlignment="0" applyProtection="0">
      <alignment vertical="center"/>
    </xf>
    <xf numFmtId="227" fontId="141" fillId="68" borderId="0" applyNumberFormat="0" applyBorder="0" applyAlignment="0" applyProtection="0">
      <alignment vertical="center"/>
    </xf>
    <xf numFmtId="227" fontId="141" fillId="68" borderId="0" applyNumberFormat="0" applyBorder="0" applyAlignment="0" applyProtection="0">
      <alignment vertical="center"/>
    </xf>
    <xf numFmtId="227" fontId="141" fillId="68" borderId="0" applyNumberFormat="0" applyBorder="0" applyAlignment="0" applyProtection="0">
      <alignment vertical="center"/>
    </xf>
    <xf numFmtId="227" fontId="141" fillId="68" borderId="0" applyNumberFormat="0" applyBorder="0" applyAlignment="0" applyProtection="0">
      <alignment vertical="center"/>
    </xf>
    <xf numFmtId="227" fontId="149" fillId="68" borderId="0" applyNumberFormat="0" applyBorder="0" applyAlignment="0" applyProtection="0">
      <alignment vertical="center"/>
    </xf>
    <xf numFmtId="227" fontId="141" fillId="68" borderId="0" applyNumberFormat="0" applyBorder="0" applyAlignment="0" applyProtection="0">
      <alignment vertical="center"/>
    </xf>
    <xf numFmtId="227" fontId="141" fillId="68" borderId="0" applyNumberFormat="0" applyBorder="0" applyAlignment="0" applyProtection="0">
      <alignment vertical="center"/>
    </xf>
    <xf numFmtId="227" fontId="141" fillId="68" borderId="0" applyNumberFormat="0" applyBorder="0" applyAlignment="0" applyProtection="0">
      <alignment vertical="center"/>
    </xf>
    <xf numFmtId="227" fontId="141" fillId="68" borderId="0" applyNumberFormat="0" applyBorder="0" applyAlignment="0" applyProtection="0">
      <alignment vertical="center"/>
    </xf>
    <xf numFmtId="227" fontId="149" fillId="68" borderId="0" applyNumberFormat="0" applyBorder="0" applyAlignment="0" applyProtection="0">
      <alignment vertical="center"/>
    </xf>
    <xf numFmtId="227" fontId="149" fillId="68" borderId="0" applyNumberFormat="0" applyBorder="0" applyAlignment="0" applyProtection="0">
      <alignment vertical="center"/>
    </xf>
    <xf numFmtId="227" fontId="149" fillId="68" borderId="0" applyNumberFormat="0" applyBorder="0" applyAlignment="0" applyProtection="0">
      <alignment vertical="center"/>
    </xf>
    <xf numFmtId="227" fontId="149" fillId="68" borderId="0" applyNumberFormat="0" applyBorder="0" applyAlignment="0" applyProtection="0">
      <alignment vertical="center"/>
    </xf>
    <xf numFmtId="227" fontId="98" fillId="52" borderId="0" applyNumberFormat="0" applyBorder="0" applyAlignment="0" applyProtection="0">
      <alignment vertical="center"/>
    </xf>
    <xf numFmtId="227" fontId="141" fillId="68" borderId="0" applyNumberFormat="0" applyBorder="0" applyAlignment="0" applyProtection="0">
      <alignment vertical="center"/>
    </xf>
    <xf numFmtId="227" fontId="141" fillId="68" borderId="0" applyNumberFormat="0" applyBorder="0" applyAlignment="0" applyProtection="0">
      <alignment vertical="center"/>
    </xf>
    <xf numFmtId="227" fontId="141" fillId="68" borderId="0" applyNumberFormat="0" applyBorder="0" applyAlignment="0" applyProtection="0">
      <alignment vertical="center"/>
    </xf>
    <xf numFmtId="227" fontId="98" fillId="52" borderId="0" applyNumberFormat="0" applyBorder="0" applyAlignment="0" applyProtection="0">
      <alignment vertical="center"/>
    </xf>
    <xf numFmtId="227" fontId="141" fillId="68" borderId="0" applyNumberFormat="0" applyBorder="0" applyAlignment="0" applyProtection="0">
      <alignment vertical="center"/>
    </xf>
    <xf numFmtId="227" fontId="141" fillId="68" borderId="0" applyNumberFormat="0" applyBorder="0" applyAlignment="0" applyProtection="0">
      <alignment vertical="center"/>
    </xf>
    <xf numFmtId="227" fontId="149" fillId="68" borderId="0" applyNumberFormat="0" applyBorder="0" applyAlignment="0" applyProtection="0">
      <alignment vertical="center"/>
    </xf>
    <xf numFmtId="227" fontId="149" fillId="68" borderId="0" applyNumberFormat="0" applyBorder="0" applyAlignment="0" applyProtection="0">
      <alignment vertical="center"/>
    </xf>
    <xf numFmtId="227" fontId="149" fillId="68" borderId="0" applyNumberFormat="0" applyBorder="0" applyAlignment="0" applyProtection="0">
      <alignment vertical="center"/>
    </xf>
    <xf numFmtId="227" fontId="98" fillId="52" borderId="0" applyNumberFormat="0" applyBorder="0" applyAlignment="0" applyProtection="0">
      <alignment vertical="center"/>
    </xf>
    <xf numFmtId="227" fontId="141" fillId="68" borderId="0" applyNumberFormat="0" applyBorder="0" applyAlignment="0" applyProtection="0">
      <alignment vertical="center"/>
    </xf>
    <xf numFmtId="227" fontId="141" fillId="68" borderId="0" applyNumberFormat="0" applyBorder="0" applyAlignment="0" applyProtection="0">
      <alignment vertical="center"/>
    </xf>
    <xf numFmtId="227" fontId="141" fillId="68" borderId="0" applyNumberFormat="0" applyBorder="0" applyAlignment="0" applyProtection="0">
      <alignment vertical="center"/>
    </xf>
    <xf numFmtId="227" fontId="98" fillId="52" borderId="0" applyNumberFormat="0" applyBorder="0" applyAlignment="0" applyProtection="0">
      <alignment vertical="center"/>
    </xf>
    <xf numFmtId="227" fontId="141" fillId="68" borderId="0" applyNumberFormat="0" applyBorder="0" applyAlignment="0" applyProtection="0">
      <alignment vertical="center"/>
    </xf>
    <xf numFmtId="227" fontId="98" fillId="52" borderId="0" applyNumberFormat="0" applyBorder="0" applyAlignment="0" applyProtection="0">
      <alignment vertical="center"/>
    </xf>
    <xf numFmtId="227" fontId="141" fillId="68" borderId="0" applyNumberFormat="0" applyBorder="0" applyAlignment="0" applyProtection="0">
      <alignment vertical="center"/>
    </xf>
    <xf numFmtId="227" fontId="141" fillId="68" borderId="0" applyNumberFormat="0" applyBorder="0" applyAlignment="0" applyProtection="0">
      <alignment vertical="center"/>
    </xf>
    <xf numFmtId="227" fontId="141" fillId="68" borderId="0" applyNumberFormat="0" applyBorder="0" applyAlignment="0" applyProtection="0">
      <alignment vertical="center"/>
    </xf>
    <xf numFmtId="227" fontId="141" fillId="68" borderId="0" applyNumberFormat="0" applyBorder="0" applyAlignment="0" applyProtection="0">
      <alignment vertical="center"/>
    </xf>
    <xf numFmtId="227" fontId="141" fillId="68" borderId="0" applyNumberFormat="0" applyBorder="0" applyAlignment="0" applyProtection="0">
      <alignment vertical="center"/>
    </xf>
    <xf numFmtId="227" fontId="141" fillId="68" borderId="0" applyNumberFormat="0" applyBorder="0" applyAlignment="0" applyProtection="0">
      <alignment vertical="center"/>
    </xf>
    <xf numFmtId="227" fontId="141" fillId="68" borderId="0" applyNumberFormat="0" applyBorder="0" applyAlignment="0" applyProtection="0">
      <alignment vertical="center"/>
    </xf>
    <xf numFmtId="227" fontId="141" fillId="85" borderId="0" applyNumberFormat="0" applyBorder="0" applyAlignment="0" applyProtection="0">
      <alignment vertical="center"/>
    </xf>
    <xf numFmtId="227" fontId="141" fillId="85" borderId="0" applyNumberFormat="0" applyBorder="0" applyAlignment="0" applyProtection="0">
      <alignment vertical="center"/>
    </xf>
    <xf numFmtId="227" fontId="141" fillId="85" borderId="0" applyNumberFormat="0" applyBorder="0" applyAlignment="0" applyProtection="0">
      <alignment vertical="center"/>
    </xf>
    <xf numFmtId="227" fontId="141" fillId="85" borderId="0" applyNumberFormat="0" applyBorder="0" applyAlignment="0" applyProtection="0">
      <alignment vertical="center"/>
    </xf>
    <xf numFmtId="227" fontId="141" fillId="85" borderId="0" applyNumberFormat="0" applyBorder="0" applyAlignment="0" applyProtection="0">
      <alignment vertical="center"/>
    </xf>
    <xf numFmtId="227" fontId="149" fillId="85" borderId="0" applyNumberFormat="0" applyBorder="0" applyAlignment="0" applyProtection="0">
      <alignment vertical="center"/>
    </xf>
    <xf numFmtId="227" fontId="149" fillId="85" borderId="0" applyNumberFormat="0" applyBorder="0" applyAlignment="0" applyProtection="0">
      <alignment vertical="center"/>
    </xf>
    <xf numFmtId="227" fontId="141" fillId="85" borderId="0" applyNumberFormat="0" applyBorder="0" applyAlignment="0" applyProtection="0">
      <alignment vertical="center"/>
    </xf>
    <xf numFmtId="227" fontId="98" fillId="62" borderId="0" applyNumberFormat="0" applyBorder="0" applyAlignment="0" applyProtection="0">
      <alignment vertical="center"/>
    </xf>
    <xf numFmtId="227" fontId="141" fillId="85" borderId="0" applyNumberFormat="0" applyBorder="0" applyAlignment="0" applyProtection="0">
      <alignment vertical="center"/>
    </xf>
    <xf numFmtId="227" fontId="149" fillId="85" borderId="0" applyNumberFormat="0" applyBorder="0" applyAlignment="0" applyProtection="0">
      <alignment vertical="center"/>
    </xf>
    <xf numFmtId="227" fontId="149" fillId="85" borderId="0" applyNumberFormat="0" applyBorder="0" applyAlignment="0" applyProtection="0">
      <alignment vertical="center"/>
    </xf>
    <xf numFmtId="227" fontId="149" fillId="85" borderId="0" applyNumberFormat="0" applyBorder="0" applyAlignment="0" applyProtection="0">
      <alignment vertical="center"/>
    </xf>
    <xf numFmtId="227" fontId="98" fillId="62" borderId="0" applyNumberFormat="0" applyBorder="0" applyAlignment="0" applyProtection="0">
      <alignment vertical="center"/>
    </xf>
    <xf numFmtId="227" fontId="141" fillId="85" borderId="0" applyNumberFormat="0" applyBorder="0" applyAlignment="0" applyProtection="0">
      <alignment vertical="center"/>
    </xf>
    <xf numFmtId="227" fontId="141" fillId="85" borderId="0" applyNumberFormat="0" applyBorder="0" applyAlignment="0" applyProtection="0">
      <alignment vertical="center"/>
    </xf>
    <xf numFmtId="227" fontId="141" fillId="85" borderId="0" applyNumberFormat="0" applyBorder="0" applyAlignment="0" applyProtection="0">
      <alignment vertical="center"/>
    </xf>
    <xf numFmtId="227" fontId="98" fillId="62" borderId="0" applyNumberFormat="0" applyBorder="0" applyAlignment="0" applyProtection="0">
      <alignment vertical="center"/>
    </xf>
    <xf numFmtId="227" fontId="141" fillId="85" borderId="0" applyNumberFormat="0" applyBorder="0" applyAlignment="0" applyProtection="0">
      <alignment vertical="center"/>
    </xf>
    <xf numFmtId="227" fontId="141" fillId="85" borderId="0" applyNumberFormat="0" applyBorder="0" applyAlignment="0" applyProtection="0">
      <alignment vertical="center"/>
    </xf>
    <xf numFmtId="227" fontId="149" fillId="85" borderId="0" applyNumberFormat="0" applyBorder="0" applyAlignment="0" applyProtection="0">
      <alignment vertical="center"/>
    </xf>
    <xf numFmtId="227" fontId="149" fillId="85" borderId="0" applyNumberFormat="0" applyBorder="0" applyAlignment="0" applyProtection="0">
      <alignment vertical="center"/>
    </xf>
    <xf numFmtId="227" fontId="149" fillId="85" borderId="0" applyNumberFormat="0" applyBorder="0" applyAlignment="0" applyProtection="0">
      <alignment vertical="center"/>
    </xf>
    <xf numFmtId="227" fontId="98" fillId="62" borderId="0" applyNumberFormat="0" applyBorder="0" applyAlignment="0" applyProtection="0">
      <alignment vertical="center"/>
    </xf>
    <xf numFmtId="227" fontId="98" fillId="62" borderId="0" applyNumberFormat="0" applyBorder="0" applyAlignment="0" applyProtection="0">
      <alignment vertical="center"/>
    </xf>
    <xf numFmtId="227" fontId="141" fillId="85" borderId="0" applyNumberFormat="0" applyBorder="0" applyAlignment="0" applyProtection="0">
      <alignment vertical="center"/>
    </xf>
    <xf numFmtId="227" fontId="141" fillId="85" borderId="0" applyNumberFormat="0" applyBorder="0" applyAlignment="0" applyProtection="0">
      <alignment vertical="center"/>
    </xf>
    <xf numFmtId="227" fontId="134" fillId="80" borderId="0" applyNumberFormat="0" applyBorder="0" applyAlignment="0" applyProtection="0">
      <alignment vertical="center"/>
    </xf>
    <xf numFmtId="227" fontId="141" fillId="85" borderId="0" applyNumberFormat="0" applyBorder="0" applyAlignment="0" applyProtection="0">
      <alignment vertical="center"/>
    </xf>
    <xf numFmtId="227" fontId="141" fillId="85" borderId="0" applyNumberFormat="0" applyBorder="0" applyAlignment="0" applyProtection="0">
      <alignment vertical="center"/>
    </xf>
    <xf numFmtId="227" fontId="141" fillId="85" borderId="0" applyNumberFormat="0" applyBorder="0" applyAlignment="0" applyProtection="0">
      <alignment vertical="center"/>
    </xf>
    <xf numFmtId="227" fontId="149" fillId="85" borderId="0" applyNumberFormat="0" applyBorder="0" applyAlignment="0" applyProtection="0">
      <alignment vertical="center"/>
    </xf>
    <xf numFmtId="227" fontId="149" fillId="85" borderId="0" applyNumberFormat="0" applyBorder="0" applyAlignment="0" applyProtection="0">
      <alignment vertical="center"/>
    </xf>
    <xf numFmtId="227" fontId="149" fillId="85" borderId="0" applyNumberFormat="0" applyBorder="0" applyAlignment="0" applyProtection="0">
      <alignment vertical="center"/>
    </xf>
    <xf numFmtId="227" fontId="98" fillId="62" borderId="0" applyNumberFormat="0" applyBorder="0" applyAlignment="0" applyProtection="0">
      <alignment vertical="center"/>
    </xf>
    <xf numFmtId="227" fontId="141" fillId="85" borderId="0" applyNumberFormat="0" applyBorder="0" applyAlignment="0" applyProtection="0">
      <alignment vertical="center"/>
    </xf>
    <xf numFmtId="227" fontId="141" fillId="85" borderId="0" applyNumberFormat="0" applyBorder="0" applyAlignment="0" applyProtection="0">
      <alignment vertical="center"/>
    </xf>
    <xf numFmtId="227" fontId="141" fillId="85" borderId="0" applyNumberFormat="0" applyBorder="0" applyAlignment="0" applyProtection="0">
      <alignment vertical="center"/>
    </xf>
    <xf numFmtId="227" fontId="141" fillId="85" borderId="0" applyNumberFormat="0" applyBorder="0" applyAlignment="0" applyProtection="0">
      <alignment vertical="center"/>
    </xf>
    <xf numFmtId="227" fontId="141" fillId="85" borderId="0" applyNumberFormat="0" applyBorder="0" applyAlignment="0" applyProtection="0">
      <alignment vertical="center"/>
    </xf>
    <xf numFmtId="227" fontId="98" fillId="62" borderId="0" applyNumberFormat="0" applyBorder="0" applyAlignment="0" applyProtection="0">
      <alignment vertical="center"/>
    </xf>
    <xf numFmtId="227" fontId="98" fillId="62" borderId="0" applyNumberFormat="0" applyBorder="0" applyAlignment="0" applyProtection="0">
      <alignment vertical="center"/>
    </xf>
    <xf numFmtId="227" fontId="141" fillId="85" borderId="0" applyNumberFormat="0" applyBorder="0" applyAlignment="0" applyProtection="0">
      <alignment vertical="center"/>
    </xf>
    <xf numFmtId="227" fontId="141" fillId="85" borderId="0" applyNumberFormat="0" applyBorder="0" applyAlignment="0" applyProtection="0">
      <alignment vertical="center"/>
    </xf>
    <xf numFmtId="227" fontId="141" fillId="85" borderId="0" applyNumberFormat="0" applyBorder="0" applyAlignment="0" applyProtection="0">
      <alignment vertical="center"/>
    </xf>
    <xf numFmtId="227" fontId="141" fillId="85" borderId="0" applyNumberFormat="0" applyBorder="0" applyAlignment="0" applyProtection="0">
      <alignment vertical="center"/>
    </xf>
    <xf numFmtId="227" fontId="141" fillId="85" borderId="0" applyNumberFormat="0" applyBorder="0" applyAlignment="0" applyProtection="0">
      <alignment vertical="center"/>
    </xf>
    <xf numFmtId="227" fontId="141" fillId="85" borderId="0" applyNumberFormat="0" applyBorder="0" applyAlignment="0" applyProtection="0">
      <alignment vertical="center"/>
    </xf>
    <xf numFmtId="227" fontId="141" fillId="90" borderId="0" applyNumberFormat="0" applyBorder="0" applyAlignment="0" applyProtection="0">
      <alignment vertical="center"/>
    </xf>
    <xf numFmtId="227" fontId="141" fillId="90" borderId="0" applyNumberFormat="0" applyBorder="0" applyAlignment="0" applyProtection="0">
      <alignment vertical="center"/>
    </xf>
    <xf numFmtId="227" fontId="141" fillId="90" borderId="0" applyNumberFormat="0" applyBorder="0" applyAlignment="0" applyProtection="0">
      <alignment vertical="center"/>
    </xf>
    <xf numFmtId="227" fontId="149" fillId="78" borderId="0" applyNumberFormat="0" applyBorder="0" applyAlignment="0" applyProtection="0">
      <alignment vertical="center"/>
    </xf>
    <xf numFmtId="227" fontId="149" fillId="78" borderId="0" applyNumberFormat="0" applyBorder="0" applyAlignment="0" applyProtection="0">
      <alignment vertical="center"/>
    </xf>
    <xf numFmtId="227" fontId="141" fillId="90" borderId="0" applyNumberFormat="0" applyBorder="0" applyAlignment="0" applyProtection="0">
      <alignment vertical="center"/>
    </xf>
    <xf numFmtId="227" fontId="141" fillId="90" borderId="0" applyNumberFormat="0" applyBorder="0" applyAlignment="0" applyProtection="0">
      <alignment vertical="center"/>
    </xf>
    <xf numFmtId="227" fontId="141" fillId="90" borderId="0" applyNumberFormat="0" applyBorder="0" applyAlignment="0" applyProtection="0">
      <alignment vertical="center"/>
    </xf>
    <xf numFmtId="227" fontId="98" fillId="63" borderId="0" applyNumberFormat="0" applyBorder="0" applyAlignment="0" applyProtection="0">
      <alignment vertical="center"/>
    </xf>
    <xf numFmtId="227" fontId="141" fillId="90" borderId="0" applyNumberFormat="0" applyBorder="0" applyAlignment="0" applyProtection="0">
      <alignment vertical="center"/>
    </xf>
    <xf numFmtId="227" fontId="141" fillId="90" borderId="0" applyNumberFormat="0" applyBorder="0" applyAlignment="0" applyProtection="0">
      <alignment vertical="center"/>
    </xf>
    <xf numFmtId="227" fontId="149" fillId="78" borderId="0" applyNumberFormat="0" applyBorder="0" applyAlignment="0" applyProtection="0">
      <alignment vertical="center"/>
    </xf>
    <xf numFmtId="227" fontId="149" fillId="78" borderId="0" applyNumberFormat="0" applyBorder="0" applyAlignment="0" applyProtection="0">
      <alignment vertical="center"/>
    </xf>
    <xf numFmtId="227" fontId="141" fillId="90" borderId="0" applyNumberFormat="0" applyBorder="0" applyAlignment="0" applyProtection="0">
      <alignment vertical="center"/>
    </xf>
    <xf numFmtId="227" fontId="141" fillId="90" borderId="0" applyNumberFormat="0" applyBorder="0" applyAlignment="0" applyProtection="0">
      <alignment vertical="center"/>
    </xf>
    <xf numFmtId="227" fontId="98" fillId="63" borderId="0" applyNumberFormat="0" applyBorder="0" applyAlignment="0" applyProtection="0">
      <alignment vertical="center"/>
    </xf>
    <xf numFmtId="227" fontId="141" fillId="90" borderId="0" applyNumberFormat="0" applyBorder="0" applyAlignment="0" applyProtection="0">
      <alignment vertical="center"/>
    </xf>
    <xf numFmtId="227" fontId="141" fillId="90" borderId="0" applyNumberFormat="0" applyBorder="0" applyAlignment="0" applyProtection="0">
      <alignment vertical="center"/>
    </xf>
    <xf numFmtId="227" fontId="149" fillId="78" borderId="0" applyNumberFormat="0" applyBorder="0" applyAlignment="0" applyProtection="0">
      <alignment vertical="center"/>
    </xf>
    <xf numFmtId="227" fontId="149" fillId="78" borderId="0" applyNumberFormat="0" applyBorder="0" applyAlignment="0" applyProtection="0">
      <alignment vertical="center"/>
    </xf>
    <xf numFmtId="227" fontId="98" fillId="63" borderId="0" applyNumberFormat="0" applyBorder="0" applyAlignment="0" applyProtection="0">
      <alignment vertical="center"/>
    </xf>
    <xf numFmtId="227" fontId="141" fillId="90" borderId="0" applyNumberFormat="0" applyBorder="0" applyAlignment="0" applyProtection="0">
      <alignment vertical="center"/>
    </xf>
    <xf numFmtId="227" fontId="141" fillId="90" borderId="0" applyNumberFormat="0" applyBorder="0" applyAlignment="0" applyProtection="0">
      <alignment vertical="center"/>
    </xf>
    <xf numFmtId="227" fontId="141" fillId="90" borderId="0" applyNumberFormat="0" applyBorder="0" applyAlignment="0" applyProtection="0">
      <alignment vertical="center"/>
    </xf>
    <xf numFmtId="227" fontId="149" fillId="78" borderId="0" applyNumberFormat="0" applyBorder="0" applyAlignment="0" applyProtection="0">
      <alignment vertical="center"/>
    </xf>
    <xf numFmtId="227" fontId="149" fillId="78" borderId="0" applyNumberFormat="0" applyBorder="0" applyAlignment="0" applyProtection="0">
      <alignment vertical="center"/>
    </xf>
    <xf numFmtId="227" fontId="149" fillId="78" borderId="0" applyNumberFormat="0" applyBorder="0" applyAlignment="0" applyProtection="0">
      <alignment vertical="center"/>
    </xf>
    <xf numFmtId="227" fontId="98" fillId="63" borderId="0" applyNumberFormat="0" applyBorder="0" applyAlignment="0" applyProtection="0">
      <alignment vertical="center"/>
    </xf>
    <xf numFmtId="227" fontId="98" fillId="63" borderId="0" applyNumberFormat="0" applyBorder="0" applyAlignment="0" applyProtection="0">
      <alignment vertical="center"/>
    </xf>
    <xf numFmtId="227" fontId="141" fillId="90" borderId="0" applyNumberFormat="0" applyBorder="0" applyAlignment="0" applyProtection="0">
      <alignment vertical="center"/>
    </xf>
    <xf numFmtId="227" fontId="141" fillId="90" borderId="0" applyNumberFormat="0" applyBorder="0" applyAlignment="0" applyProtection="0">
      <alignment vertical="center"/>
    </xf>
    <xf numFmtId="227" fontId="141" fillId="90" borderId="0" applyNumberFormat="0" applyBorder="0" applyAlignment="0" applyProtection="0">
      <alignment vertical="center"/>
    </xf>
    <xf numFmtId="227" fontId="98" fillId="63" borderId="0" applyNumberFormat="0" applyBorder="0" applyAlignment="0" applyProtection="0">
      <alignment vertical="center"/>
    </xf>
    <xf numFmtId="227" fontId="98" fillId="63" borderId="0" applyNumberFormat="0" applyBorder="0" applyAlignment="0" applyProtection="0">
      <alignment vertical="center"/>
    </xf>
    <xf numFmtId="227" fontId="141" fillId="90" borderId="0" applyNumberFormat="0" applyBorder="0" applyAlignment="0" applyProtection="0">
      <alignment vertical="center"/>
    </xf>
    <xf numFmtId="227" fontId="98" fillId="63" borderId="0" applyNumberFormat="0" applyBorder="0" applyAlignment="0" applyProtection="0">
      <alignment vertical="center"/>
    </xf>
    <xf numFmtId="227" fontId="141" fillId="90" borderId="0" applyNumberFormat="0" applyBorder="0" applyAlignment="0" applyProtection="0">
      <alignment vertical="center"/>
    </xf>
    <xf numFmtId="227" fontId="141" fillId="90" borderId="0" applyNumberFormat="0" applyBorder="0" applyAlignment="0" applyProtection="0">
      <alignment vertical="center"/>
    </xf>
    <xf numFmtId="227" fontId="141" fillId="90" borderId="0" applyNumberFormat="0" applyBorder="0" applyAlignment="0" applyProtection="0">
      <alignment vertical="center"/>
    </xf>
    <xf numFmtId="227" fontId="141" fillId="90" borderId="0" applyNumberFormat="0" applyBorder="0" applyAlignment="0" applyProtection="0">
      <alignment vertical="center"/>
    </xf>
    <xf numFmtId="227" fontId="141" fillId="72" borderId="0" applyNumberFormat="0" applyBorder="0" applyAlignment="0" applyProtection="0">
      <alignment vertical="center"/>
    </xf>
    <xf numFmtId="227" fontId="141" fillId="72" borderId="0" applyNumberFormat="0" applyBorder="0" applyAlignment="0" applyProtection="0">
      <alignment vertical="center"/>
    </xf>
    <xf numFmtId="227" fontId="141" fillId="72" borderId="0" applyNumberFormat="0" applyBorder="0" applyAlignment="0" applyProtection="0">
      <alignment vertical="center"/>
    </xf>
    <xf numFmtId="227" fontId="141" fillId="72" borderId="0" applyNumberFormat="0" applyBorder="0" applyAlignment="0" applyProtection="0">
      <alignment vertical="center"/>
    </xf>
    <xf numFmtId="227" fontId="141" fillId="72" borderId="0" applyNumberFormat="0" applyBorder="0" applyAlignment="0" applyProtection="0">
      <alignment vertical="center"/>
    </xf>
    <xf numFmtId="227" fontId="141" fillId="72" borderId="0" applyNumberFormat="0" applyBorder="0" applyAlignment="0" applyProtection="0">
      <alignment vertical="center"/>
    </xf>
    <xf numFmtId="227" fontId="149" fillId="72" borderId="0" applyNumberFormat="0" applyBorder="0" applyAlignment="0" applyProtection="0">
      <alignment vertical="center"/>
    </xf>
    <xf numFmtId="227" fontId="149" fillId="72" borderId="0" applyNumberFormat="0" applyBorder="0" applyAlignment="0" applyProtection="0">
      <alignment vertical="center"/>
    </xf>
    <xf numFmtId="227" fontId="141" fillId="72" borderId="0" applyNumberFormat="0" applyBorder="0" applyAlignment="0" applyProtection="0">
      <alignment vertical="center"/>
    </xf>
    <xf numFmtId="227" fontId="141" fillId="72" borderId="0" applyNumberFormat="0" applyBorder="0" applyAlignment="0" applyProtection="0">
      <alignment vertical="center"/>
    </xf>
    <xf numFmtId="227" fontId="149" fillId="72" borderId="0" applyNumberFormat="0" applyBorder="0" applyAlignment="0" applyProtection="0">
      <alignment vertical="center"/>
    </xf>
    <xf numFmtId="227" fontId="149" fillId="72" borderId="0" applyNumberFormat="0" applyBorder="0" applyAlignment="0" applyProtection="0">
      <alignment vertical="center"/>
    </xf>
    <xf numFmtId="227" fontId="141" fillId="72" borderId="0" applyNumberFormat="0" applyBorder="0" applyAlignment="0" applyProtection="0">
      <alignment vertical="center"/>
    </xf>
    <xf numFmtId="227" fontId="141" fillId="72" borderId="0" applyNumberFormat="0" applyBorder="0" applyAlignment="0" applyProtection="0">
      <alignment vertical="center"/>
    </xf>
    <xf numFmtId="227" fontId="98" fillId="64" borderId="0" applyNumberFormat="0" applyBorder="0" applyAlignment="0" applyProtection="0">
      <alignment vertical="center"/>
    </xf>
    <xf numFmtId="227" fontId="141" fillId="72" borderId="0" applyNumberFormat="0" applyBorder="0" applyAlignment="0" applyProtection="0">
      <alignment vertical="center"/>
    </xf>
    <xf numFmtId="227" fontId="141" fillId="72" borderId="0" applyNumberFormat="0" applyBorder="0" applyAlignment="0" applyProtection="0">
      <alignment vertical="center"/>
    </xf>
    <xf numFmtId="227" fontId="149" fillId="72" borderId="0" applyNumberFormat="0" applyBorder="0" applyAlignment="0" applyProtection="0">
      <alignment vertical="center"/>
    </xf>
    <xf numFmtId="227" fontId="149" fillId="72" borderId="0" applyNumberFormat="0" applyBorder="0" applyAlignment="0" applyProtection="0">
      <alignment vertical="center"/>
    </xf>
    <xf numFmtId="227" fontId="149" fillId="72" borderId="0" applyNumberFormat="0" applyBorder="0" applyAlignment="0" applyProtection="0">
      <alignment vertical="center"/>
    </xf>
    <xf numFmtId="227" fontId="137" fillId="66" borderId="46" applyNumberFormat="0" applyAlignment="0" applyProtection="0">
      <alignment vertical="center"/>
    </xf>
    <xf numFmtId="227" fontId="149" fillId="72" borderId="0" applyNumberFormat="0" applyBorder="0" applyAlignment="0" applyProtection="0">
      <alignment vertical="center"/>
    </xf>
    <xf numFmtId="227" fontId="141" fillId="72" borderId="0" applyNumberFormat="0" applyBorder="0" applyAlignment="0" applyProtection="0">
      <alignment vertical="center"/>
    </xf>
    <xf numFmtId="227" fontId="141" fillId="72" borderId="0" applyNumberFormat="0" applyBorder="0" applyAlignment="0" applyProtection="0">
      <alignment vertical="center"/>
    </xf>
    <xf numFmtId="227" fontId="149" fillId="72" borderId="0" applyNumberFormat="0" applyBorder="0" applyAlignment="0" applyProtection="0">
      <alignment vertical="center"/>
    </xf>
    <xf numFmtId="227" fontId="98" fillId="64" borderId="0" applyNumberFormat="0" applyBorder="0" applyAlignment="0" applyProtection="0">
      <alignment vertical="center"/>
    </xf>
    <xf numFmtId="227" fontId="141" fillId="72" borderId="0" applyNumberFormat="0" applyBorder="0" applyAlignment="0" applyProtection="0">
      <alignment vertical="center"/>
    </xf>
    <xf numFmtId="227" fontId="141" fillId="72" borderId="0" applyNumberFormat="0" applyBorder="0" applyAlignment="0" applyProtection="0">
      <alignment vertical="center"/>
    </xf>
    <xf numFmtId="227" fontId="141" fillId="72" borderId="0" applyNumberFormat="0" applyBorder="0" applyAlignment="0" applyProtection="0">
      <alignment vertical="center"/>
    </xf>
    <xf numFmtId="227" fontId="141" fillId="72" borderId="0" applyNumberFormat="0" applyBorder="0" applyAlignment="0" applyProtection="0">
      <alignment vertical="center"/>
    </xf>
    <xf numFmtId="227" fontId="141" fillId="72" borderId="0" applyNumberFormat="0" applyBorder="0" applyAlignment="0" applyProtection="0">
      <alignment vertical="center"/>
    </xf>
    <xf numFmtId="227" fontId="98" fillId="64" borderId="0" applyNumberFormat="0" applyBorder="0" applyAlignment="0" applyProtection="0">
      <alignment vertical="center"/>
    </xf>
    <xf numFmtId="227" fontId="98" fillId="64" borderId="0" applyNumberFormat="0" applyBorder="0" applyAlignment="0" applyProtection="0">
      <alignment vertical="center"/>
    </xf>
    <xf numFmtId="227" fontId="98" fillId="64" borderId="0" applyNumberFormat="0" applyBorder="0" applyAlignment="0" applyProtection="0">
      <alignment vertical="center"/>
    </xf>
    <xf numFmtId="227" fontId="141" fillId="72" borderId="0" applyNumberFormat="0" applyBorder="0" applyAlignment="0" applyProtection="0">
      <alignment vertical="center"/>
    </xf>
    <xf numFmtId="227" fontId="98" fillId="64" borderId="0" applyNumberFormat="0" applyBorder="0" applyAlignment="0" applyProtection="0">
      <alignment vertical="center"/>
    </xf>
    <xf numFmtId="227" fontId="141" fillId="72" borderId="0" applyNumberFormat="0" applyBorder="0" applyAlignment="0" applyProtection="0">
      <alignment vertical="center"/>
    </xf>
    <xf numFmtId="227" fontId="141" fillId="72" borderId="0" applyNumberFormat="0" applyBorder="0" applyAlignment="0" applyProtection="0">
      <alignment vertical="center"/>
    </xf>
    <xf numFmtId="227" fontId="141" fillId="72" borderId="0" applyNumberFormat="0" applyBorder="0" applyAlignment="0" applyProtection="0">
      <alignment vertical="center"/>
    </xf>
    <xf numFmtId="227" fontId="141" fillId="72" borderId="0" applyNumberFormat="0" applyBorder="0" applyAlignment="0" applyProtection="0">
      <alignment vertical="center"/>
    </xf>
    <xf numFmtId="227" fontId="141" fillId="72" borderId="0" applyNumberFormat="0" applyBorder="0" applyAlignment="0" applyProtection="0">
      <alignment vertical="center"/>
    </xf>
    <xf numFmtId="227" fontId="141" fillId="72" borderId="0" applyNumberFormat="0" applyBorder="0" applyAlignment="0" applyProtection="0">
      <alignment vertical="center"/>
    </xf>
    <xf numFmtId="227" fontId="141" fillId="72" borderId="0" applyNumberFormat="0" applyBorder="0" applyAlignment="0" applyProtection="0">
      <alignment vertical="center"/>
    </xf>
    <xf numFmtId="227" fontId="141" fillId="87" borderId="0" applyNumberFormat="0" applyBorder="0" applyAlignment="0" applyProtection="0">
      <alignment vertical="center"/>
    </xf>
    <xf numFmtId="227" fontId="141" fillId="87" borderId="0" applyNumberFormat="0" applyBorder="0" applyAlignment="0" applyProtection="0">
      <alignment vertical="center"/>
    </xf>
    <xf numFmtId="227" fontId="141" fillId="87" borderId="0" applyNumberFormat="0" applyBorder="0" applyAlignment="0" applyProtection="0">
      <alignment vertical="center"/>
    </xf>
    <xf numFmtId="227" fontId="141" fillId="87" borderId="0" applyNumberFormat="0" applyBorder="0" applyAlignment="0" applyProtection="0">
      <alignment vertical="center"/>
    </xf>
    <xf numFmtId="227" fontId="149" fillId="87" borderId="0" applyNumberFormat="0" applyBorder="0" applyAlignment="0" applyProtection="0">
      <alignment vertical="center"/>
    </xf>
    <xf numFmtId="227" fontId="149" fillId="87" borderId="0" applyNumberFormat="0" applyBorder="0" applyAlignment="0" applyProtection="0">
      <alignment vertical="center"/>
    </xf>
    <xf numFmtId="227" fontId="149" fillId="87" borderId="0" applyNumberFormat="0" applyBorder="0" applyAlignment="0" applyProtection="0">
      <alignment vertical="center"/>
    </xf>
    <xf numFmtId="227" fontId="141" fillId="87" borderId="0" applyNumberFormat="0" applyBorder="0" applyAlignment="0" applyProtection="0">
      <alignment vertical="center"/>
    </xf>
    <xf numFmtId="227" fontId="141" fillId="87" borderId="0" applyNumberFormat="0" applyBorder="0" applyAlignment="0" applyProtection="0">
      <alignment vertical="center"/>
    </xf>
    <xf numFmtId="227" fontId="141" fillId="87" borderId="0" applyNumberFormat="0" applyBorder="0" applyAlignment="0" applyProtection="0">
      <alignment vertical="center"/>
    </xf>
    <xf numFmtId="227" fontId="98" fillId="41" borderId="0" applyNumberFormat="0" applyBorder="0" applyAlignment="0" applyProtection="0">
      <alignment vertical="center"/>
    </xf>
    <xf numFmtId="227" fontId="141" fillId="87" borderId="0" applyNumberFormat="0" applyBorder="0" applyAlignment="0" applyProtection="0">
      <alignment vertical="center"/>
    </xf>
    <xf numFmtId="227" fontId="141" fillId="87" borderId="0" applyNumberFormat="0" applyBorder="0" applyAlignment="0" applyProtection="0">
      <alignment vertical="center"/>
    </xf>
    <xf numFmtId="227" fontId="149" fillId="87" borderId="0" applyNumberFormat="0" applyBorder="0" applyAlignment="0" applyProtection="0">
      <alignment vertical="center"/>
    </xf>
    <xf numFmtId="227" fontId="149" fillId="87" borderId="0" applyNumberFormat="0" applyBorder="0" applyAlignment="0" applyProtection="0">
      <alignment vertical="center"/>
    </xf>
    <xf numFmtId="227" fontId="149" fillId="87" borderId="0" applyNumberFormat="0" applyBorder="0" applyAlignment="0" applyProtection="0">
      <alignment vertical="center"/>
    </xf>
    <xf numFmtId="227" fontId="149" fillId="87" borderId="0" applyNumberFormat="0" applyBorder="0" applyAlignment="0" applyProtection="0">
      <alignment vertical="center"/>
    </xf>
    <xf numFmtId="227" fontId="149" fillId="87" borderId="0" applyNumberFormat="0" applyBorder="0" applyAlignment="0" applyProtection="0">
      <alignment vertical="center"/>
    </xf>
    <xf numFmtId="227" fontId="98" fillId="41" borderId="0" applyNumberFormat="0" applyBorder="0" applyAlignment="0" applyProtection="0">
      <alignment vertical="center"/>
    </xf>
    <xf numFmtId="227" fontId="98" fillId="41" borderId="0" applyNumberFormat="0" applyBorder="0" applyAlignment="0" applyProtection="0">
      <alignment vertical="center"/>
    </xf>
    <xf numFmtId="227" fontId="141" fillId="87" borderId="0" applyNumberFormat="0" applyBorder="0" applyAlignment="0" applyProtection="0">
      <alignment vertical="center"/>
    </xf>
    <xf numFmtId="227" fontId="141" fillId="87" borderId="0" applyNumberFormat="0" applyBorder="0" applyAlignment="0" applyProtection="0">
      <alignment vertical="center"/>
    </xf>
    <xf numFmtId="227" fontId="141" fillId="87" borderId="0" applyNumberFormat="0" applyBorder="0" applyAlignment="0" applyProtection="0">
      <alignment vertical="center"/>
    </xf>
    <xf numFmtId="227" fontId="141" fillId="87" borderId="0" applyNumberFormat="0" applyBorder="0" applyAlignment="0" applyProtection="0">
      <alignment vertical="center"/>
    </xf>
    <xf numFmtId="227" fontId="149" fillId="87" borderId="0" applyNumberFormat="0" applyBorder="0" applyAlignment="0" applyProtection="0">
      <alignment vertical="center"/>
    </xf>
    <xf numFmtId="227" fontId="149" fillId="87" borderId="0" applyNumberFormat="0" applyBorder="0" applyAlignment="0" applyProtection="0">
      <alignment vertical="center"/>
    </xf>
    <xf numFmtId="227" fontId="149" fillId="87" borderId="0" applyNumberFormat="0" applyBorder="0" applyAlignment="0" applyProtection="0">
      <alignment vertical="center"/>
    </xf>
    <xf numFmtId="227" fontId="98" fillId="41" borderId="0" applyNumberFormat="0" applyBorder="0" applyAlignment="0" applyProtection="0">
      <alignment vertical="center"/>
    </xf>
    <xf numFmtId="227" fontId="141" fillId="87" borderId="0" applyNumberFormat="0" applyBorder="0" applyAlignment="0" applyProtection="0">
      <alignment vertical="center"/>
    </xf>
    <xf numFmtId="227" fontId="98" fillId="41" borderId="0" applyNumberFormat="0" applyBorder="0" applyAlignment="0" applyProtection="0">
      <alignment vertical="center"/>
    </xf>
    <xf numFmtId="227" fontId="141" fillId="87" borderId="0" applyNumberFormat="0" applyBorder="0" applyAlignment="0" applyProtection="0">
      <alignment vertical="center"/>
    </xf>
    <xf numFmtId="227" fontId="141" fillId="87" borderId="0" applyNumberFormat="0" applyBorder="0" applyAlignment="0" applyProtection="0">
      <alignment vertical="center"/>
    </xf>
    <xf numFmtId="227" fontId="141" fillId="87" borderId="0" applyNumberFormat="0" applyBorder="0" applyAlignment="0" applyProtection="0">
      <alignment vertical="center"/>
    </xf>
    <xf numFmtId="227" fontId="141" fillId="87" borderId="0" applyNumberFormat="0" applyBorder="0" applyAlignment="0" applyProtection="0">
      <alignment vertical="center"/>
    </xf>
    <xf numFmtId="227" fontId="141" fillId="87" borderId="0" applyNumberFormat="0" applyBorder="0" applyAlignment="0" applyProtection="0">
      <alignment vertical="center"/>
    </xf>
    <xf numFmtId="227" fontId="126" fillId="0" borderId="28" applyNumberFormat="0" applyFill="0" applyProtection="0">
      <alignment horizontal="left"/>
    </xf>
    <xf numFmtId="227" fontId="126" fillId="0" borderId="28" applyNumberFormat="0" applyFill="0" applyProtection="0">
      <alignment horizontal="left"/>
    </xf>
    <xf numFmtId="227" fontId="134" fillId="80" borderId="0" applyNumberFormat="0" applyBorder="0" applyAlignment="0" applyProtection="0">
      <alignment vertical="center"/>
    </xf>
    <xf numFmtId="227" fontId="134" fillId="80" borderId="0" applyNumberFormat="0" applyBorder="0" applyAlignment="0" applyProtection="0">
      <alignment vertical="center"/>
    </xf>
    <xf numFmtId="227" fontId="134" fillId="80" borderId="0" applyNumberFormat="0" applyBorder="0" applyAlignment="0" applyProtection="0">
      <alignment vertical="center"/>
    </xf>
    <xf numFmtId="227" fontId="134" fillId="80" borderId="0" applyNumberFormat="0" applyBorder="0" applyAlignment="0" applyProtection="0">
      <alignment vertical="center"/>
    </xf>
    <xf numFmtId="227" fontId="134" fillId="80" borderId="0" applyNumberFormat="0" applyBorder="0" applyAlignment="0" applyProtection="0">
      <alignment vertical="center"/>
    </xf>
    <xf numFmtId="227" fontId="134" fillId="80" borderId="0" applyNumberFormat="0" applyBorder="0" applyAlignment="0" applyProtection="0">
      <alignment vertical="center"/>
    </xf>
    <xf numFmtId="227" fontId="134" fillId="80" borderId="0" applyNumberFormat="0" applyBorder="0" applyAlignment="0" applyProtection="0">
      <alignment vertical="center"/>
    </xf>
    <xf numFmtId="227" fontId="134" fillId="80" borderId="0" applyNumberFormat="0" applyBorder="0" applyAlignment="0" applyProtection="0">
      <alignment vertical="center"/>
    </xf>
    <xf numFmtId="227" fontId="134" fillId="80" borderId="0" applyNumberFormat="0" applyBorder="0" applyAlignment="0" applyProtection="0">
      <alignment vertical="center"/>
    </xf>
    <xf numFmtId="227" fontId="134" fillId="80" borderId="0" applyNumberFormat="0" applyBorder="0" applyAlignment="0" applyProtection="0">
      <alignment vertical="center"/>
    </xf>
    <xf numFmtId="227" fontId="134" fillId="80" borderId="0" applyNumberFormat="0" applyBorder="0" applyAlignment="0" applyProtection="0">
      <alignment vertical="center"/>
    </xf>
    <xf numFmtId="227" fontId="134" fillId="80" borderId="0" applyNumberFormat="0" applyBorder="0" applyAlignment="0" applyProtection="0">
      <alignment vertical="center"/>
    </xf>
    <xf numFmtId="227" fontId="134" fillId="80" borderId="0" applyNumberFormat="0" applyBorder="0" applyAlignment="0" applyProtection="0">
      <alignment vertical="center"/>
    </xf>
    <xf numFmtId="227" fontId="134" fillId="80" borderId="0" applyNumberFormat="0" applyBorder="0" applyAlignment="0" applyProtection="0">
      <alignment vertical="center"/>
    </xf>
    <xf numFmtId="227" fontId="134" fillId="80" borderId="0" applyNumberFormat="0" applyBorder="0" applyAlignment="0" applyProtection="0">
      <alignment vertical="center"/>
    </xf>
    <xf numFmtId="227" fontId="111" fillId="53" borderId="0" applyNumberFormat="0" applyBorder="0" applyAlignment="0" applyProtection="0">
      <alignment vertical="center"/>
    </xf>
    <xf numFmtId="227" fontId="134" fillId="80" borderId="0" applyNumberFormat="0" applyBorder="0" applyAlignment="0" applyProtection="0">
      <alignment vertical="center"/>
    </xf>
    <xf numFmtId="227" fontId="134" fillId="80" borderId="0" applyNumberFormat="0" applyBorder="0" applyAlignment="0" applyProtection="0">
      <alignment vertical="center"/>
    </xf>
    <xf numFmtId="227" fontId="134" fillId="80" borderId="0" applyNumberFormat="0" applyBorder="0" applyAlignment="0" applyProtection="0">
      <alignment vertical="center"/>
    </xf>
    <xf numFmtId="227" fontId="111" fillId="53" borderId="0" applyNumberFormat="0" applyBorder="0" applyAlignment="0" applyProtection="0">
      <alignment vertical="center"/>
    </xf>
    <xf numFmtId="227" fontId="134" fillId="80" borderId="0" applyNumberFormat="0" applyBorder="0" applyAlignment="0" applyProtection="0">
      <alignment vertical="center"/>
    </xf>
    <xf numFmtId="227" fontId="134" fillId="80" borderId="0" applyNumberFormat="0" applyBorder="0" applyAlignment="0" applyProtection="0">
      <alignment vertical="center"/>
    </xf>
    <xf numFmtId="227" fontId="134" fillId="80" borderId="0" applyNumberFormat="0" applyBorder="0" applyAlignment="0" applyProtection="0">
      <alignment vertical="center"/>
    </xf>
    <xf numFmtId="227" fontId="134" fillId="80" borderId="0" applyNumberFormat="0" applyBorder="0" applyAlignment="0" applyProtection="0">
      <alignment vertical="center"/>
    </xf>
    <xf numFmtId="227" fontId="134" fillId="80" borderId="0" applyNumberFormat="0" applyBorder="0" applyAlignment="0" applyProtection="0">
      <alignment vertical="center"/>
    </xf>
    <xf numFmtId="227" fontId="134" fillId="80" borderId="0" applyNumberFormat="0" applyBorder="0" applyAlignment="0" applyProtection="0">
      <alignment vertical="center"/>
    </xf>
    <xf numFmtId="227" fontId="134" fillId="80" borderId="0" applyNumberFormat="0" applyBorder="0" applyAlignment="0" applyProtection="0">
      <alignment vertical="center"/>
    </xf>
    <xf numFmtId="227" fontId="134" fillId="80" borderId="0" applyNumberFormat="0" applyBorder="0" applyAlignment="0" applyProtection="0">
      <alignment vertical="center"/>
    </xf>
    <xf numFmtId="227" fontId="134" fillId="80" borderId="0" applyNumberFormat="0" applyBorder="0" applyAlignment="0" applyProtection="0">
      <alignment vertical="center"/>
    </xf>
    <xf numFmtId="227" fontId="111" fillId="53" borderId="0" applyNumberFormat="0" applyBorder="0" applyAlignment="0" applyProtection="0">
      <alignment vertical="center"/>
    </xf>
    <xf numFmtId="227" fontId="134" fillId="80" borderId="0" applyNumberFormat="0" applyBorder="0" applyAlignment="0" applyProtection="0">
      <alignment vertical="center"/>
    </xf>
    <xf numFmtId="227" fontId="134" fillId="80" borderId="0" applyNumberFormat="0" applyBorder="0" applyAlignment="0" applyProtection="0">
      <alignment vertical="center"/>
    </xf>
    <xf numFmtId="227" fontId="134" fillId="80" borderId="0" applyNumberFormat="0" applyBorder="0" applyAlignment="0" applyProtection="0">
      <alignment vertical="center"/>
    </xf>
    <xf numFmtId="227" fontId="111" fillId="53" borderId="0" applyNumberFormat="0" applyBorder="0" applyAlignment="0" applyProtection="0">
      <alignment vertical="center"/>
    </xf>
    <xf numFmtId="227" fontId="134" fillId="80" borderId="0" applyNumberFormat="0" applyBorder="0" applyAlignment="0" applyProtection="0">
      <alignment vertical="center"/>
    </xf>
    <xf numFmtId="227" fontId="134" fillId="80" borderId="0" applyNumberFormat="0" applyBorder="0" applyAlignment="0" applyProtection="0">
      <alignment vertical="center"/>
    </xf>
    <xf numFmtId="227" fontId="134" fillId="80" borderId="0" applyNumberFormat="0" applyBorder="0" applyAlignment="0" applyProtection="0">
      <alignment vertical="center"/>
    </xf>
    <xf numFmtId="227" fontId="134" fillId="80" borderId="0" applyNumberFormat="0" applyBorder="0" applyAlignment="0" applyProtection="0">
      <alignment vertical="center"/>
    </xf>
    <xf numFmtId="227" fontId="134" fillId="80" borderId="0" applyNumberFormat="0" applyBorder="0" applyAlignment="0" applyProtection="0">
      <alignment vertical="center"/>
    </xf>
    <xf numFmtId="227" fontId="111" fillId="53" borderId="0" applyNumberFormat="0" applyBorder="0" applyAlignment="0" applyProtection="0">
      <alignment vertical="center"/>
    </xf>
    <xf numFmtId="227" fontId="111" fillId="53" borderId="0" applyNumberFormat="0" applyBorder="0" applyAlignment="0" applyProtection="0">
      <alignment vertical="center"/>
    </xf>
    <xf numFmtId="227" fontId="134" fillId="80" borderId="0" applyNumberFormat="0" applyBorder="0" applyAlignment="0" applyProtection="0">
      <alignment vertical="center"/>
    </xf>
    <xf numFmtId="227" fontId="111" fillId="53" borderId="0" applyNumberFormat="0" applyBorder="0" applyAlignment="0" applyProtection="0">
      <alignment vertical="center"/>
    </xf>
    <xf numFmtId="227" fontId="111" fillId="53" borderId="0" applyNumberFormat="0" applyBorder="0" applyAlignment="0" applyProtection="0">
      <alignment vertical="center"/>
    </xf>
    <xf numFmtId="227" fontId="134" fillId="80" borderId="0" applyNumberFormat="0" applyBorder="0" applyAlignment="0" applyProtection="0">
      <alignment vertical="center"/>
    </xf>
    <xf numFmtId="227" fontId="111" fillId="53" borderId="0" applyNumberFormat="0" applyBorder="0" applyAlignment="0" applyProtection="0">
      <alignment vertical="center"/>
    </xf>
    <xf numFmtId="227" fontId="134" fillId="80" borderId="0" applyNumberFormat="0" applyBorder="0" applyAlignment="0" applyProtection="0">
      <alignment vertical="center"/>
    </xf>
    <xf numFmtId="227" fontId="134" fillId="80" borderId="0" applyNumberFormat="0" applyBorder="0" applyAlignment="0" applyProtection="0">
      <alignment vertical="center"/>
    </xf>
    <xf numFmtId="227" fontId="134" fillId="80" borderId="0" applyNumberFormat="0" applyBorder="0" applyAlignment="0" applyProtection="0">
      <alignment vertical="center"/>
    </xf>
    <xf numFmtId="227" fontId="111" fillId="53" borderId="0" applyNumberFormat="0" applyBorder="0" applyAlignment="0" applyProtection="0">
      <alignment vertical="center"/>
    </xf>
    <xf numFmtId="227" fontId="134" fillId="80" borderId="0" applyNumberFormat="0" applyBorder="0" applyAlignment="0" applyProtection="0">
      <alignment vertical="center"/>
    </xf>
    <xf numFmtId="227" fontId="134" fillId="80" borderId="0" applyNumberFormat="0" applyBorder="0" applyAlignment="0" applyProtection="0">
      <alignment vertical="center"/>
    </xf>
    <xf numFmtId="227" fontId="134" fillId="80" borderId="0" applyNumberFormat="0" applyBorder="0" applyAlignment="0" applyProtection="0">
      <alignment vertical="center"/>
    </xf>
    <xf numFmtId="227" fontId="134" fillId="80" borderId="0" applyNumberFormat="0" applyBorder="0" applyAlignment="0" applyProtection="0">
      <alignment vertical="center"/>
    </xf>
    <xf numFmtId="227" fontId="134" fillId="80" borderId="0" applyNumberFormat="0" applyBorder="0" applyAlignment="0" applyProtection="0">
      <alignment vertical="center"/>
    </xf>
    <xf numFmtId="227" fontId="134" fillId="80" borderId="0" applyNumberFormat="0" applyBorder="0" applyAlignment="0" applyProtection="0">
      <alignment vertical="center"/>
    </xf>
    <xf numFmtId="227" fontId="134" fillId="80" borderId="0" applyNumberFormat="0" applyBorder="0" applyAlignment="0" applyProtection="0">
      <alignment vertical="center"/>
    </xf>
    <xf numFmtId="227" fontId="134" fillId="80" borderId="0" applyNumberFormat="0" applyBorder="0" applyAlignment="0" applyProtection="0">
      <alignment vertical="center"/>
    </xf>
    <xf numFmtId="227" fontId="134" fillId="80" borderId="0" applyNumberFormat="0" applyBorder="0" applyAlignment="0" applyProtection="0">
      <alignment vertical="center"/>
    </xf>
    <xf numFmtId="227" fontId="134" fillId="80" borderId="0" applyNumberFormat="0" applyBorder="0" applyAlignment="0" applyProtection="0">
      <alignment vertical="center"/>
    </xf>
    <xf numFmtId="227" fontId="134" fillId="80" borderId="0" applyNumberFormat="0" applyBorder="0" applyAlignment="0" applyProtection="0">
      <alignment vertical="center"/>
    </xf>
    <xf numFmtId="227" fontId="134" fillId="80" borderId="0" applyNumberFormat="0" applyBorder="0" applyAlignment="0" applyProtection="0">
      <alignment vertical="center"/>
    </xf>
    <xf numFmtId="227" fontId="134" fillId="80" borderId="0" applyNumberFormat="0" applyBorder="0" applyAlignment="0" applyProtection="0">
      <alignment vertical="center"/>
    </xf>
    <xf numFmtId="227" fontId="137" fillId="66" borderId="46" applyNumberFormat="0" applyAlignment="0" applyProtection="0">
      <alignment vertical="center"/>
    </xf>
    <xf numFmtId="227" fontId="137" fillId="66" borderId="46" applyNumberFormat="0" applyAlignment="0" applyProtection="0">
      <alignment vertical="center"/>
    </xf>
    <xf numFmtId="227" fontId="137" fillId="73" borderId="46" applyNumberFormat="0" applyAlignment="0" applyProtection="0">
      <alignment vertical="center"/>
    </xf>
    <xf numFmtId="227" fontId="137" fillId="73" borderId="46" applyNumberFormat="0" applyAlignment="0" applyProtection="0">
      <alignment vertical="center"/>
    </xf>
    <xf numFmtId="227" fontId="137" fillId="73" borderId="46" applyNumberFormat="0" applyAlignment="0" applyProtection="0">
      <alignment vertical="center"/>
    </xf>
    <xf numFmtId="227" fontId="137" fillId="66" borderId="46" applyNumberFormat="0" applyAlignment="0" applyProtection="0">
      <alignment vertical="center"/>
    </xf>
    <xf numFmtId="227" fontId="137" fillId="66" borderId="46" applyNumberFormat="0" applyAlignment="0" applyProtection="0">
      <alignment vertical="center"/>
    </xf>
    <xf numFmtId="227" fontId="137" fillId="66" borderId="46" applyNumberFormat="0" applyAlignment="0" applyProtection="0">
      <alignment vertical="center"/>
    </xf>
    <xf numFmtId="227" fontId="104" fillId="34" borderId="5" applyNumberFormat="0" applyAlignment="0" applyProtection="0">
      <alignment vertical="center"/>
    </xf>
    <xf numFmtId="227" fontId="137" fillId="66" borderId="46" applyNumberFormat="0" applyAlignment="0" applyProtection="0">
      <alignment vertical="center"/>
    </xf>
    <xf numFmtId="227" fontId="137" fillId="73" borderId="46" applyNumberFormat="0" applyAlignment="0" applyProtection="0">
      <alignment vertical="center"/>
    </xf>
    <xf numFmtId="227" fontId="137" fillId="73" borderId="46" applyNumberFormat="0" applyAlignment="0" applyProtection="0">
      <alignment vertical="center"/>
    </xf>
    <xf numFmtId="227" fontId="137" fillId="66" borderId="46" applyNumberFormat="0" applyAlignment="0" applyProtection="0">
      <alignment vertical="center"/>
    </xf>
    <xf numFmtId="227" fontId="137" fillId="66" borderId="46" applyNumberFormat="0" applyAlignment="0" applyProtection="0">
      <alignment vertical="center"/>
    </xf>
    <xf numFmtId="227" fontId="137" fillId="66" borderId="46" applyNumberFormat="0" applyAlignment="0" applyProtection="0">
      <alignment vertical="center"/>
    </xf>
    <xf numFmtId="227" fontId="104" fillId="34" borderId="5" applyNumberFormat="0" applyAlignment="0" applyProtection="0">
      <alignment vertical="center"/>
    </xf>
    <xf numFmtId="227" fontId="137" fillId="66" borderId="46" applyNumberFormat="0" applyAlignment="0" applyProtection="0">
      <alignment vertical="center"/>
    </xf>
    <xf numFmtId="227" fontId="137" fillId="66" borderId="46" applyNumberFormat="0" applyAlignment="0" applyProtection="0">
      <alignment vertical="center"/>
    </xf>
    <xf numFmtId="227" fontId="137" fillId="66" borderId="46" applyNumberFormat="0" applyAlignment="0" applyProtection="0">
      <alignment vertical="center"/>
    </xf>
    <xf numFmtId="227" fontId="137" fillId="66" borderId="46" applyNumberFormat="0" applyAlignment="0" applyProtection="0">
      <alignment vertical="center"/>
    </xf>
    <xf numFmtId="227" fontId="104" fillId="34" borderId="5" applyNumberFormat="0" applyAlignment="0" applyProtection="0">
      <alignment vertical="center"/>
    </xf>
    <xf numFmtId="227" fontId="137" fillId="66" borderId="46" applyNumberFormat="0" applyAlignment="0" applyProtection="0">
      <alignment vertical="center"/>
    </xf>
    <xf numFmtId="227" fontId="104" fillId="34" borderId="5" applyNumberFormat="0" applyAlignment="0" applyProtection="0">
      <alignment vertical="center"/>
    </xf>
    <xf numFmtId="227" fontId="137" fillId="66" borderId="46" applyNumberFormat="0" applyAlignment="0" applyProtection="0">
      <alignment vertical="center"/>
    </xf>
    <xf numFmtId="227" fontId="137" fillId="66" borderId="46" applyNumberFormat="0" applyAlignment="0" applyProtection="0">
      <alignment vertical="center"/>
    </xf>
    <xf numFmtId="227" fontId="137" fillId="66" borderId="46" applyNumberFormat="0" applyAlignment="0" applyProtection="0">
      <alignment vertical="center"/>
    </xf>
    <xf numFmtId="227" fontId="137" fillId="66" borderId="46" applyNumberFormat="0" applyAlignment="0" applyProtection="0">
      <alignment vertical="center"/>
    </xf>
    <xf numFmtId="227" fontId="137" fillId="66" borderId="46" applyNumberFormat="0" applyAlignment="0" applyProtection="0">
      <alignment vertical="center"/>
    </xf>
    <xf numFmtId="227" fontId="104" fillId="34" borderId="5" applyNumberFormat="0" applyAlignment="0" applyProtection="0">
      <alignment vertical="center"/>
    </xf>
    <xf numFmtId="227" fontId="104" fillId="34" borderId="5" applyNumberFormat="0" applyAlignment="0" applyProtection="0">
      <alignment vertical="center"/>
    </xf>
    <xf numFmtId="227" fontId="137" fillId="66" borderId="46" applyNumberFormat="0" applyAlignment="0" applyProtection="0">
      <alignment vertical="center"/>
    </xf>
    <xf numFmtId="227" fontId="137" fillId="66" borderId="46" applyNumberFormat="0" applyAlignment="0" applyProtection="0">
      <alignment vertical="center"/>
    </xf>
    <xf numFmtId="227" fontId="137" fillId="66" borderId="46" applyNumberFormat="0" applyAlignment="0" applyProtection="0">
      <alignment vertical="center"/>
    </xf>
    <xf numFmtId="227" fontId="137" fillId="66" borderId="46" applyNumberFormat="0" applyAlignment="0" applyProtection="0">
      <alignment vertical="center"/>
    </xf>
    <xf numFmtId="227" fontId="104" fillId="34" borderId="5" applyNumberFormat="0" applyAlignment="0" applyProtection="0">
      <alignment vertical="center"/>
    </xf>
    <xf numFmtId="227" fontId="104" fillId="34" borderId="5" applyNumberFormat="0" applyAlignment="0" applyProtection="0">
      <alignment vertical="center"/>
    </xf>
    <xf numFmtId="227" fontId="137" fillId="66" borderId="46" applyNumberFormat="0" applyAlignment="0" applyProtection="0">
      <alignment vertical="center"/>
    </xf>
    <xf numFmtId="227" fontId="104" fillId="34" borderId="5" applyNumberFormat="0" applyAlignment="0" applyProtection="0">
      <alignment vertical="center"/>
    </xf>
    <xf numFmtId="227" fontId="137" fillId="66" borderId="46" applyNumberFormat="0" applyAlignment="0" applyProtection="0">
      <alignment vertical="center"/>
    </xf>
    <xf numFmtId="227" fontId="137" fillId="66" borderId="46" applyNumberFormat="0" applyAlignment="0" applyProtection="0">
      <alignment vertical="center"/>
    </xf>
    <xf numFmtId="227" fontId="137" fillId="66" borderId="46" applyNumberFormat="0" applyAlignment="0" applyProtection="0">
      <alignment vertical="center"/>
    </xf>
    <xf numFmtId="227" fontId="137" fillId="66" borderId="46" applyNumberFormat="0" applyAlignment="0" applyProtection="0">
      <alignment vertical="center"/>
    </xf>
    <xf numFmtId="227" fontId="137" fillId="66" borderId="46" applyNumberFormat="0" applyAlignment="0" applyProtection="0">
      <alignment vertical="center"/>
    </xf>
    <xf numFmtId="227" fontId="137" fillId="66" borderId="46" applyNumberFormat="0" applyAlignment="0" applyProtection="0">
      <alignment vertical="center"/>
    </xf>
    <xf numFmtId="227" fontId="137" fillId="66" borderId="46" applyNumberFormat="0" applyAlignment="0" applyProtection="0">
      <alignment vertical="center"/>
    </xf>
    <xf numFmtId="227" fontId="137" fillId="66" borderId="46" applyNumberFormat="0" applyAlignment="0" applyProtection="0">
      <alignment vertical="center"/>
    </xf>
    <xf numFmtId="227" fontId="137" fillId="66" borderId="46" applyNumberFormat="0" applyAlignment="0" applyProtection="0">
      <alignment vertical="center"/>
    </xf>
    <xf numFmtId="227" fontId="137" fillId="66" borderId="46" applyNumberFormat="0" applyAlignment="0" applyProtection="0">
      <alignment vertical="center"/>
    </xf>
    <xf numFmtId="227" fontId="137" fillId="66" borderId="46" applyNumberFormat="0" applyAlignment="0" applyProtection="0">
      <alignment vertical="center"/>
    </xf>
    <xf numFmtId="227" fontId="137" fillId="66" borderId="46" applyNumberFormat="0" applyAlignment="0" applyProtection="0">
      <alignment vertical="center"/>
    </xf>
    <xf numFmtId="227" fontId="137" fillId="66" borderId="46" applyNumberFormat="0" applyAlignment="0" applyProtection="0">
      <alignment vertical="center"/>
    </xf>
    <xf numFmtId="227" fontId="145" fillId="71" borderId="41" applyNumberFormat="0" applyAlignment="0" applyProtection="0">
      <alignment vertical="center"/>
    </xf>
    <xf numFmtId="227" fontId="145" fillId="71" borderId="41" applyNumberFormat="0" applyAlignment="0" applyProtection="0">
      <alignment vertical="center"/>
    </xf>
    <xf numFmtId="227" fontId="145" fillId="71" borderId="41" applyNumberFormat="0" applyAlignment="0" applyProtection="0">
      <alignment vertical="center"/>
    </xf>
    <xf numFmtId="227" fontId="145" fillId="71" borderId="41" applyNumberFormat="0" applyAlignment="0" applyProtection="0">
      <alignment vertical="center"/>
    </xf>
    <xf numFmtId="227" fontId="145" fillId="71" borderId="41" applyNumberFormat="0" applyAlignment="0" applyProtection="0">
      <alignment vertical="center"/>
    </xf>
    <xf numFmtId="227" fontId="145" fillId="71" borderId="41" applyNumberFormat="0" applyAlignment="0" applyProtection="0">
      <alignment vertical="center"/>
    </xf>
    <xf numFmtId="227" fontId="145" fillId="71" borderId="41" applyNumberFormat="0" applyAlignment="0" applyProtection="0">
      <alignment vertical="center"/>
    </xf>
    <xf numFmtId="227" fontId="145" fillId="71" borderId="41" applyNumberFormat="0" applyAlignment="0" applyProtection="0">
      <alignment vertical="center"/>
    </xf>
    <xf numFmtId="227" fontId="145" fillId="71" borderId="41" applyNumberFormat="0" applyAlignment="0" applyProtection="0">
      <alignment vertical="center"/>
    </xf>
    <xf numFmtId="227" fontId="145" fillId="71" borderId="41" applyNumberFormat="0" applyAlignment="0" applyProtection="0">
      <alignment vertical="center"/>
    </xf>
    <xf numFmtId="227" fontId="145" fillId="71" borderId="41" applyNumberFormat="0" applyAlignment="0" applyProtection="0">
      <alignment vertical="center"/>
    </xf>
    <xf numFmtId="227" fontId="145" fillId="71" borderId="41" applyNumberFormat="0" applyAlignment="0" applyProtection="0">
      <alignment vertical="center"/>
    </xf>
    <xf numFmtId="227" fontId="145" fillId="71" borderId="41" applyNumberFormat="0" applyAlignment="0" applyProtection="0">
      <alignment vertical="center"/>
    </xf>
    <xf numFmtId="227" fontId="145" fillId="71" borderId="41" applyNumberFormat="0" applyAlignment="0" applyProtection="0">
      <alignment vertical="center"/>
    </xf>
    <xf numFmtId="227" fontId="145" fillId="71" borderId="41" applyNumberFormat="0" applyAlignment="0" applyProtection="0">
      <alignment vertical="center"/>
    </xf>
    <xf numFmtId="227" fontId="96" fillId="35" borderId="4" applyNumberFormat="0" applyAlignment="0" applyProtection="0">
      <alignment vertical="center"/>
    </xf>
    <xf numFmtId="227" fontId="145" fillId="71" borderId="41" applyNumberFormat="0" applyAlignment="0" applyProtection="0">
      <alignment vertical="center"/>
    </xf>
    <xf numFmtId="227" fontId="145" fillId="71" borderId="41" applyNumberFormat="0" applyAlignment="0" applyProtection="0">
      <alignment vertical="center"/>
    </xf>
    <xf numFmtId="227" fontId="145" fillId="71" borderId="41" applyNumberFormat="0" applyAlignment="0" applyProtection="0">
      <alignment vertical="center"/>
    </xf>
    <xf numFmtId="227" fontId="145" fillId="71" borderId="41" applyNumberFormat="0" applyAlignment="0" applyProtection="0">
      <alignment vertical="center"/>
    </xf>
    <xf numFmtId="227" fontId="145" fillId="71" borderId="41" applyNumberFormat="0" applyAlignment="0" applyProtection="0">
      <alignment vertical="center"/>
    </xf>
    <xf numFmtId="227" fontId="145" fillId="71" borderId="41" applyNumberFormat="0" applyAlignment="0" applyProtection="0">
      <alignment vertical="center"/>
    </xf>
    <xf numFmtId="227" fontId="96" fillId="35" borderId="4" applyNumberFormat="0" applyAlignment="0" applyProtection="0">
      <alignment vertical="center"/>
    </xf>
    <xf numFmtId="227" fontId="145" fillId="71" borderId="41" applyNumberFormat="0" applyAlignment="0" applyProtection="0">
      <alignment vertical="center"/>
    </xf>
    <xf numFmtId="227" fontId="145" fillId="71" borderId="41" applyNumberFormat="0" applyAlignment="0" applyProtection="0">
      <alignment vertical="center"/>
    </xf>
    <xf numFmtId="227" fontId="145" fillId="71" borderId="41" applyNumberFormat="0" applyAlignment="0" applyProtection="0">
      <alignment vertical="center"/>
    </xf>
    <xf numFmtId="227" fontId="145" fillId="71" borderId="41" applyNumberFormat="0" applyAlignment="0" applyProtection="0">
      <alignment vertical="center"/>
    </xf>
    <xf numFmtId="227" fontId="145" fillId="71" borderId="41" applyNumberFormat="0" applyAlignment="0" applyProtection="0">
      <alignment vertical="center"/>
    </xf>
    <xf numFmtId="227" fontId="96" fillId="35" borderId="4" applyNumberFormat="0" applyAlignment="0" applyProtection="0">
      <alignment vertical="center"/>
    </xf>
    <xf numFmtId="227" fontId="145" fillId="71" borderId="41" applyNumberFormat="0" applyAlignment="0" applyProtection="0">
      <alignment vertical="center"/>
    </xf>
    <xf numFmtId="227" fontId="96" fillId="35" borderId="4" applyNumberFormat="0" applyAlignment="0" applyProtection="0">
      <alignment vertical="center"/>
    </xf>
    <xf numFmtId="227" fontId="145" fillId="71" borderId="41" applyNumberFormat="0" applyAlignment="0" applyProtection="0">
      <alignment vertical="center"/>
    </xf>
    <xf numFmtId="227" fontId="145" fillId="71" borderId="41" applyNumberFormat="0" applyAlignment="0" applyProtection="0">
      <alignment vertical="center"/>
    </xf>
    <xf numFmtId="227" fontId="145" fillId="71" borderId="41" applyNumberFormat="0" applyAlignment="0" applyProtection="0">
      <alignment vertical="center"/>
    </xf>
    <xf numFmtId="227" fontId="145" fillId="71" borderId="41" applyNumberFormat="0" applyAlignment="0" applyProtection="0">
      <alignment vertical="center"/>
    </xf>
    <xf numFmtId="227" fontId="96" fillId="35" borderId="4" applyNumberFormat="0" applyAlignment="0" applyProtection="0">
      <alignment vertical="center"/>
    </xf>
    <xf numFmtId="227" fontId="145" fillId="71" borderId="41" applyNumberFormat="0" applyAlignment="0" applyProtection="0">
      <alignment vertical="center"/>
    </xf>
    <xf numFmtId="227" fontId="145" fillId="71" borderId="41" applyNumberFormat="0" applyAlignment="0" applyProtection="0">
      <alignment vertical="center"/>
    </xf>
    <xf numFmtId="227" fontId="145" fillId="71" borderId="41" applyNumberFormat="0" applyAlignment="0" applyProtection="0">
      <alignment vertical="center"/>
    </xf>
    <xf numFmtId="227" fontId="145" fillId="71" borderId="41" applyNumberFormat="0" applyAlignment="0" applyProtection="0">
      <alignment vertical="center"/>
    </xf>
    <xf numFmtId="227" fontId="96" fillId="35" borderId="4" applyNumberFormat="0" applyAlignment="0" applyProtection="0">
      <alignment vertical="center"/>
    </xf>
    <xf numFmtId="227" fontId="145" fillId="71" borderId="41" applyNumberFormat="0" applyAlignment="0" applyProtection="0">
      <alignment vertical="center"/>
    </xf>
    <xf numFmtId="227" fontId="145" fillId="71" borderId="41" applyNumberFormat="0" applyAlignment="0" applyProtection="0">
      <alignment vertical="center"/>
    </xf>
    <xf numFmtId="227" fontId="96" fillId="35" borderId="4" applyNumberFormat="0" applyAlignment="0" applyProtection="0">
      <alignment vertical="center"/>
    </xf>
    <xf numFmtId="227" fontId="145" fillId="71" borderId="41" applyNumberFormat="0" applyAlignment="0" applyProtection="0">
      <alignment vertical="center"/>
    </xf>
    <xf numFmtId="227" fontId="145" fillId="71" borderId="41" applyNumberFormat="0" applyAlignment="0" applyProtection="0">
      <alignment vertical="center"/>
    </xf>
    <xf numFmtId="227" fontId="145" fillId="71" borderId="41" applyNumberFormat="0" applyAlignment="0" applyProtection="0">
      <alignment vertical="center"/>
    </xf>
    <xf numFmtId="227" fontId="145" fillId="71" borderId="41" applyNumberFormat="0" applyAlignment="0" applyProtection="0">
      <alignment vertical="center"/>
    </xf>
    <xf numFmtId="227" fontId="145" fillId="71" borderId="41" applyNumberFormat="0" applyAlignment="0" applyProtection="0">
      <alignment vertical="center"/>
    </xf>
    <xf numFmtId="227" fontId="145" fillId="71" borderId="41" applyNumberFormat="0" applyAlignment="0" applyProtection="0">
      <alignment vertical="center"/>
    </xf>
    <xf numFmtId="227" fontId="145" fillId="71" borderId="41" applyNumberFormat="0" applyAlignment="0" applyProtection="0">
      <alignment vertical="center"/>
    </xf>
    <xf numFmtId="227" fontId="145" fillId="71" borderId="41" applyNumberFormat="0" applyAlignment="0" applyProtection="0">
      <alignment vertical="center"/>
    </xf>
    <xf numFmtId="227" fontId="96" fillId="35" borderId="4" applyNumberFormat="0" applyAlignment="0" applyProtection="0">
      <alignment vertical="center"/>
    </xf>
    <xf numFmtId="227" fontId="96" fillId="35" borderId="4" applyNumberFormat="0" applyAlignment="0" applyProtection="0">
      <alignment vertical="center"/>
    </xf>
    <xf numFmtId="227" fontId="145" fillId="71" borderId="41" applyNumberFormat="0" applyAlignment="0" applyProtection="0">
      <alignment vertical="center"/>
    </xf>
    <xf numFmtId="227" fontId="96" fillId="35" borderId="4" applyNumberFormat="0" applyAlignment="0" applyProtection="0">
      <alignment vertical="center"/>
    </xf>
    <xf numFmtId="227" fontId="145" fillId="71" borderId="41" applyNumberFormat="0" applyAlignment="0" applyProtection="0">
      <alignment vertical="center"/>
    </xf>
    <xf numFmtId="227" fontId="145" fillId="71" borderId="41" applyNumberFormat="0" applyAlignment="0" applyProtection="0">
      <alignment vertical="center"/>
    </xf>
    <xf numFmtId="227" fontId="145" fillId="71" borderId="41" applyNumberFormat="0" applyAlignment="0" applyProtection="0">
      <alignment vertical="center"/>
    </xf>
    <xf numFmtId="227" fontId="145" fillId="71" borderId="41" applyNumberFormat="0" applyAlignment="0" applyProtection="0">
      <alignment vertical="center"/>
    </xf>
    <xf numFmtId="227" fontId="145" fillId="71" borderId="41" applyNumberFormat="0" applyAlignment="0" applyProtection="0">
      <alignment vertical="center"/>
    </xf>
    <xf numFmtId="227" fontId="145" fillId="71" borderId="41" applyNumberFormat="0" applyAlignment="0" applyProtection="0">
      <alignment vertical="center"/>
    </xf>
    <xf numFmtId="227" fontId="145" fillId="71" borderId="41" applyNumberFormat="0" applyAlignment="0" applyProtection="0">
      <alignment vertical="center"/>
    </xf>
    <xf numFmtId="227" fontId="145" fillId="71" borderId="41" applyNumberFormat="0" applyAlignment="0" applyProtection="0">
      <alignment vertical="center"/>
    </xf>
    <xf numFmtId="227" fontId="145" fillId="71" borderId="41" applyNumberFormat="0" applyAlignment="0" applyProtection="0">
      <alignment vertical="center"/>
    </xf>
    <xf numFmtId="227" fontId="145" fillId="71" borderId="41" applyNumberFormat="0" applyAlignment="0" applyProtection="0">
      <alignment vertical="center"/>
    </xf>
    <xf numFmtId="227" fontId="145" fillId="71" borderId="41" applyNumberFormat="0" applyAlignment="0" applyProtection="0">
      <alignment vertical="center"/>
    </xf>
    <xf numFmtId="227" fontId="145" fillId="71" borderId="41" applyNumberFormat="0" applyAlignment="0" applyProtection="0">
      <alignment vertical="center"/>
    </xf>
    <xf numFmtId="227" fontId="145" fillId="71" borderId="41" applyNumberFormat="0" applyAlignment="0" applyProtection="0">
      <alignment vertical="center"/>
    </xf>
    <xf numFmtId="227" fontId="149" fillId="72" borderId="0" applyNumberFormat="0" applyBorder="0" applyAlignment="0" applyProtection="0">
      <alignment vertical="center"/>
    </xf>
    <xf numFmtId="227" fontId="149" fillId="72" borderId="0" applyNumberFormat="0" applyBorder="0" applyAlignment="0" applyProtection="0">
      <alignment vertical="center"/>
    </xf>
    <xf numFmtId="227" fontId="149" fillId="72" borderId="0" applyNumberFormat="0" applyBorder="0" applyAlignment="0" applyProtection="0">
      <alignment vertical="center"/>
    </xf>
    <xf numFmtId="227" fontId="149" fillId="72" borderId="0" applyNumberFormat="0" applyBorder="0" applyAlignment="0" applyProtection="0">
      <alignment vertical="center"/>
    </xf>
    <xf numFmtId="227" fontId="149" fillId="72" borderId="0" applyNumberFormat="0" applyBorder="0" applyAlignment="0" applyProtection="0">
      <alignment vertical="center"/>
    </xf>
    <xf numFmtId="227" fontId="149" fillId="87" borderId="0" applyNumberFormat="0" applyBorder="0" applyAlignment="0" applyProtection="0">
      <alignment vertical="center"/>
    </xf>
    <xf numFmtId="227" fontId="149" fillId="87" borderId="0" applyNumberFormat="0" applyBorder="0" applyAlignment="0" applyProtection="0">
      <alignment vertical="center"/>
    </xf>
    <xf numFmtId="227" fontId="149" fillId="87" borderId="0" applyNumberFormat="0" applyBorder="0" applyAlignment="0" applyProtection="0">
      <alignment vertical="center"/>
    </xf>
    <xf numFmtId="227" fontId="149" fillId="87" borderId="0" applyNumberFormat="0" applyBorder="0" applyAlignment="0" applyProtection="0">
      <alignment vertical="center"/>
    </xf>
    <xf numFmtId="227" fontId="149" fillId="79" borderId="0" applyNumberFormat="0" applyBorder="0" applyAlignment="0" applyProtection="0">
      <alignment vertical="center"/>
    </xf>
    <xf numFmtId="227" fontId="149" fillId="88" borderId="0" applyNumberFormat="0" applyBorder="0" applyAlignment="0" applyProtection="0">
      <alignment vertical="center"/>
    </xf>
    <xf numFmtId="227" fontId="149" fillId="88" borderId="0" applyNumberFormat="0" applyBorder="0" applyAlignment="0" applyProtection="0">
      <alignment vertical="center"/>
    </xf>
    <xf numFmtId="227" fontId="149" fillId="82" borderId="0" applyNumberFormat="0" applyBorder="0" applyAlignment="0" applyProtection="0">
      <alignment vertical="center"/>
    </xf>
    <xf numFmtId="227" fontId="149" fillId="82" borderId="0" applyNumberFormat="0" applyBorder="0" applyAlignment="0" applyProtection="0">
      <alignment vertical="center"/>
    </xf>
    <xf numFmtId="227" fontId="149" fillId="82" borderId="0" applyNumberFormat="0" applyBorder="0" applyAlignment="0" applyProtection="0">
      <alignment vertical="center"/>
    </xf>
    <xf numFmtId="227" fontId="149" fillId="82" borderId="0" applyNumberFormat="0" applyBorder="0" applyAlignment="0" applyProtection="0">
      <alignment vertical="center"/>
    </xf>
    <xf numFmtId="227" fontId="149" fillId="85" borderId="0" applyNumberFormat="0" applyBorder="0" applyAlignment="0" applyProtection="0">
      <alignment vertical="center"/>
    </xf>
    <xf numFmtId="227" fontId="149" fillId="85" borderId="0" applyNumberFormat="0" applyBorder="0" applyAlignment="0" applyProtection="0">
      <alignment vertical="center"/>
    </xf>
    <xf numFmtId="227" fontId="149" fillId="85" borderId="0" applyNumberFormat="0" applyBorder="0" applyAlignment="0" applyProtection="0">
      <alignment vertical="center"/>
    </xf>
    <xf numFmtId="227" fontId="149" fillId="85" borderId="0" applyNumberFormat="0" applyBorder="0" applyAlignment="0" applyProtection="0">
      <alignment vertical="center"/>
    </xf>
    <xf numFmtId="227" fontId="149" fillId="85" borderId="0" applyNumberFormat="0" applyBorder="0" applyAlignment="0" applyProtection="0">
      <alignment vertical="center"/>
    </xf>
    <xf numFmtId="227" fontId="100" fillId="75" borderId="42" applyNumberFormat="0" applyFont="0" applyAlignment="0" applyProtection="0">
      <alignment vertical="center"/>
    </xf>
    <xf numFmtId="227" fontId="100" fillId="75" borderId="42" applyNumberFormat="0" applyFont="0" applyAlignment="0" applyProtection="0">
      <alignment vertical="center"/>
    </xf>
    <xf numFmtId="227" fontId="100" fillId="75" borderId="42" applyNumberFormat="0" applyFont="0" applyAlignment="0" applyProtection="0">
      <alignment vertical="center"/>
    </xf>
    <xf numFmtId="227" fontId="100" fillId="75" borderId="42" applyNumberFormat="0" applyFont="0" applyAlignment="0" applyProtection="0">
      <alignment vertical="center"/>
    </xf>
    <xf numFmtId="227" fontId="100" fillId="75" borderId="42" applyNumberFormat="0" applyFont="0" applyAlignment="0" applyProtection="0">
      <alignment vertical="center"/>
    </xf>
    <xf numFmtId="227" fontId="100" fillId="75" borderId="42" applyNumberFormat="0" applyFont="0" applyAlignment="0" applyProtection="0">
      <alignment vertical="center"/>
    </xf>
    <xf numFmtId="227" fontId="100" fillId="75" borderId="42" applyNumberFormat="0" applyFont="0" applyAlignment="0" applyProtection="0">
      <alignment vertical="center"/>
    </xf>
    <xf numFmtId="227" fontId="100" fillId="75" borderId="42" applyNumberFormat="0" applyFont="0" applyAlignment="0" applyProtection="0">
      <alignment vertical="center"/>
    </xf>
    <xf numFmtId="227" fontId="93" fillId="75" borderId="42" applyNumberFormat="0" applyFont="0" applyAlignment="0" applyProtection="0">
      <alignment vertical="center"/>
    </xf>
    <xf numFmtId="227" fontId="97" fillId="44" borderId="8" applyNumberFormat="0" applyFont="0" applyAlignment="0" applyProtection="0">
      <alignment vertical="center"/>
    </xf>
    <xf numFmtId="227" fontId="97" fillId="44" borderId="8" applyNumberFormat="0" applyFont="0" applyAlignment="0" applyProtection="0">
      <alignment vertical="center"/>
    </xf>
    <xf numFmtId="227" fontId="93" fillId="75" borderId="42" applyNumberFormat="0" applyFont="0" applyAlignment="0" applyProtection="0">
      <alignment vertical="center"/>
    </xf>
    <xf numFmtId="227" fontId="97" fillId="44" borderId="8" applyNumberFormat="0" applyFont="0" applyAlignment="0" applyProtection="0">
      <alignment vertical="center"/>
    </xf>
    <xf numFmtId="227" fontId="97" fillId="44" borderId="8" applyNumberFormat="0" applyFont="0" applyAlignment="0" applyProtection="0">
      <alignment vertical="center"/>
    </xf>
    <xf numFmtId="227" fontId="100" fillId="75" borderId="42" applyNumberFormat="0" applyFont="0" applyAlignment="0" applyProtection="0">
      <alignment vertical="center"/>
    </xf>
    <xf numFmtId="227" fontId="100" fillId="75" borderId="42" applyNumberFormat="0" applyFont="0" applyAlignment="0" applyProtection="0">
      <alignment vertical="center"/>
    </xf>
    <xf numFmtId="227" fontId="100" fillId="75" borderId="42" applyNumberFormat="0" applyFont="0" applyAlignment="0" applyProtection="0">
      <alignment vertical="center"/>
    </xf>
    <xf numFmtId="227" fontId="100" fillId="75" borderId="42" applyNumberFormat="0" applyFont="0" applyAlignment="0" applyProtection="0">
      <alignment vertical="center"/>
    </xf>
    <xf numFmtId="227" fontId="100" fillId="75" borderId="42" applyNumberFormat="0" applyFont="0" applyAlignment="0" applyProtection="0">
      <alignment vertical="center"/>
    </xf>
    <xf numFmtId="227" fontId="100" fillId="75" borderId="42" applyNumberFormat="0" applyFont="0" applyAlignment="0" applyProtection="0">
      <alignment vertical="center"/>
    </xf>
    <xf numFmtId="227" fontId="97" fillId="44" borderId="8" applyNumberFormat="0" applyFont="0" applyAlignment="0" applyProtection="0">
      <alignment vertical="center"/>
    </xf>
    <xf numFmtId="227" fontId="100" fillId="75" borderId="42" applyNumberFormat="0" applyFont="0" applyAlignment="0" applyProtection="0">
      <alignment vertical="center"/>
    </xf>
    <xf numFmtId="227" fontId="100" fillId="75" borderId="42" applyNumberFormat="0" applyFont="0" applyAlignment="0" applyProtection="0">
      <alignment vertical="center"/>
    </xf>
    <xf numFmtId="227" fontId="97" fillId="44" borderId="8" applyNumberFormat="0" applyFont="0" applyAlignment="0" applyProtection="0">
      <alignment vertical="center"/>
    </xf>
    <xf numFmtId="227" fontId="100" fillId="75" borderId="42" applyNumberFormat="0" applyFont="0" applyAlignment="0" applyProtection="0">
      <alignment vertical="center"/>
    </xf>
    <xf numFmtId="227" fontId="100" fillId="75" borderId="42" applyNumberFormat="0" applyFont="0" applyAlignment="0" applyProtection="0">
      <alignment vertical="center"/>
    </xf>
    <xf numFmtId="227" fontId="100" fillId="75" borderId="42" applyNumberFormat="0" applyFont="0" applyAlignment="0" applyProtection="0">
      <alignment vertical="center"/>
    </xf>
    <xf numFmtId="227" fontId="100" fillId="75" borderId="42" applyNumberFormat="0" applyFont="0" applyAlignment="0" applyProtection="0">
      <alignment vertical="center"/>
    </xf>
    <xf numFmtId="227" fontId="100" fillId="75" borderId="42" applyNumberFormat="0" applyFont="0" applyAlignment="0" applyProtection="0">
      <alignment vertical="center"/>
    </xf>
    <xf numFmtId="227" fontId="100" fillId="75" borderId="42" applyNumberFormat="0" applyFont="0" applyAlignment="0" applyProtection="0">
      <alignment vertical="center"/>
    </xf>
    <xf numFmtId="227" fontId="100" fillId="75" borderId="42" applyNumberFormat="0" applyFont="0" applyAlignment="0" applyProtection="0">
      <alignment vertical="center"/>
    </xf>
    <xf numFmtId="227" fontId="100" fillId="75" borderId="42" applyNumberFormat="0" applyFont="0" applyAlignment="0" applyProtection="0">
      <alignment vertical="center"/>
    </xf>
    <xf numFmtId="227" fontId="100" fillId="75" borderId="42" applyNumberFormat="0" applyFont="0" applyAlignment="0" applyProtection="0">
      <alignment vertical="center"/>
    </xf>
    <xf numFmtId="227" fontId="100" fillId="75" borderId="42" applyNumberFormat="0" applyFont="0" applyAlignment="0" applyProtection="0">
      <alignment vertical="center"/>
    </xf>
    <xf numFmtId="185" fontId="126" fillId="0" borderId="39" applyNumberFormat="0"/>
    <xf numFmtId="227" fontId="124" fillId="0" borderId="0"/>
    <xf numFmtId="227" fontId="97" fillId="0" borderId="0">
      <alignment vertical="center"/>
    </xf>
    <xf numFmtId="227" fontId="97" fillId="0" borderId="0"/>
    <xf numFmtId="227" fontId="97" fillId="153" borderId="0" applyNumberFormat="0" applyBorder="0" applyAlignment="0" applyProtection="0">
      <alignment vertical="center"/>
    </xf>
    <xf numFmtId="227" fontId="205" fillId="0" borderId="28" applyNumberFormat="0" applyFill="0" applyProtection="0">
      <alignment horizontal="center"/>
    </xf>
    <xf numFmtId="227" fontId="105" fillId="0" borderId="58" applyNumberFormat="0" applyFill="0" applyAlignment="0" applyProtection="0">
      <alignment vertical="center"/>
    </xf>
    <xf numFmtId="227" fontId="151" fillId="0" borderId="45" applyNumberFormat="0" applyFill="0" applyAlignment="0" applyProtection="0">
      <alignment vertical="center"/>
    </xf>
    <xf numFmtId="227" fontId="126" fillId="0" borderId="28" applyNumberFormat="0" applyFill="0" applyProtection="0">
      <alignment horizontal="right"/>
    </xf>
    <xf numFmtId="229" fontId="135" fillId="0" borderId="28">
      <alignment horizontal="justify" vertical="top" wrapText="1"/>
    </xf>
    <xf numFmtId="227" fontId="98" fillId="159" borderId="0" applyNumberFormat="0" applyBorder="0" applyAlignment="0" applyProtection="0">
      <alignment vertical="center"/>
    </xf>
    <xf numFmtId="227" fontId="98" fillId="151" borderId="0" applyNumberFormat="0" applyBorder="0" applyAlignment="0" applyProtection="0">
      <alignment vertical="center"/>
    </xf>
    <xf numFmtId="227" fontId="98" fillId="137" borderId="0" applyNumberFormat="0" applyBorder="0" applyAlignment="0" applyProtection="0">
      <alignment vertical="center"/>
    </xf>
    <xf numFmtId="227" fontId="216" fillId="0" borderId="0" applyFont="0" applyFill="0" applyBorder="0" applyAlignment="0" applyProtection="0"/>
    <xf numFmtId="227" fontId="105" fillId="0" borderId="58" applyNumberFormat="0" applyFill="0" applyAlignment="0" applyProtection="0">
      <alignment vertical="center"/>
    </xf>
    <xf numFmtId="227" fontId="126" fillId="0" borderId="28" applyNumberFormat="0" applyFill="0" applyProtection="0">
      <alignment horizontal="right"/>
    </xf>
    <xf numFmtId="227" fontId="98" fillId="154" borderId="0" applyNumberFormat="0" applyBorder="0" applyAlignment="0" applyProtection="0">
      <alignment vertical="center"/>
    </xf>
    <xf numFmtId="227" fontId="98" fillId="154" borderId="0" applyNumberFormat="0" applyBorder="0" applyAlignment="0" applyProtection="0">
      <alignment vertical="center"/>
    </xf>
    <xf numFmtId="227" fontId="98" fillId="159" borderId="0" applyNumberFormat="0" applyBorder="0" applyAlignment="0" applyProtection="0">
      <alignment vertical="center"/>
    </xf>
    <xf numFmtId="227" fontId="98" fillId="151" borderId="0" applyNumberFormat="0" applyBorder="0" applyAlignment="0" applyProtection="0">
      <alignment vertical="center"/>
    </xf>
    <xf numFmtId="227" fontId="98" fillId="151" borderId="0" applyNumberFormat="0" applyBorder="0" applyAlignment="0" applyProtection="0">
      <alignment vertical="center"/>
    </xf>
    <xf numFmtId="227" fontId="98" fillId="147" borderId="0" applyNumberFormat="0" applyBorder="0" applyAlignment="0" applyProtection="0">
      <alignment vertical="center"/>
    </xf>
    <xf numFmtId="227" fontId="98" fillId="154" borderId="0" applyNumberFormat="0" applyBorder="0" applyAlignment="0" applyProtection="0">
      <alignment vertical="center"/>
    </xf>
    <xf numFmtId="227" fontId="97" fillId="136" borderId="0" applyNumberFormat="0" applyBorder="0" applyAlignment="0" applyProtection="0">
      <alignment vertical="center"/>
    </xf>
    <xf numFmtId="227" fontId="151" fillId="0" borderId="45" applyNumberFormat="0" applyFill="0" applyAlignment="0" applyProtection="0">
      <alignment vertical="center"/>
    </xf>
    <xf numFmtId="227" fontId="98" fillId="150" borderId="0" applyNumberFormat="0" applyBorder="0" applyAlignment="0" applyProtection="0">
      <alignment vertical="center"/>
    </xf>
    <xf numFmtId="227" fontId="98" fillId="154" borderId="0" applyNumberFormat="0" applyBorder="0" applyAlignment="0" applyProtection="0">
      <alignment vertical="center"/>
    </xf>
    <xf numFmtId="227" fontId="97" fillId="158" borderId="0" applyNumberFormat="0" applyBorder="0" applyAlignment="0" applyProtection="0">
      <alignment vertical="center"/>
    </xf>
    <xf numFmtId="227" fontId="97" fillId="0" borderId="0"/>
    <xf numFmtId="227" fontId="105" fillId="0" borderId="57" applyNumberFormat="0" applyFill="0" applyAlignment="0" applyProtection="0">
      <alignment vertical="center"/>
    </xf>
    <xf numFmtId="227" fontId="98" fillId="152" borderId="0" applyNumberFormat="0" applyBorder="0" applyAlignment="0" applyProtection="0">
      <alignment vertical="center"/>
    </xf>
    <xf numFmtId="227" fontId="98" fillId="149" borderId="0" applyNumberFormat="0" applyBorder="0" applyAlignment="0" applyProtection="0">
      <alignment vertical="center"/>
    </xf>
    <xf numFmtId="227" fontId="105" fillId="0" borderId="58" applyNumberFormat="0" applyFill="0" applyAlignment="0" applyProtection="0">
      <alignment vertical="center"/>
    </xf>
    <xf numFmtId="227" fontId="151" fillId="0" borderId="45" applyNumberFormat="0" applyFill="0" applyAlignment="0" applyProtection="0">
      <alignment vertical="center"/>
    </xf>
    <xf numFmtId="227" fontId="93" fillId="0" borderId="0">
      <alignment vertical="center"/>
    </xf>
    <xf numFmtId="227" fontId="105" fillId="0" borderId="57" applyNumberFormat="0" applyFill="0" applyAlignment="0" applyProtection="0">
      <alignment vertical="center"/>
    </xf>
    <xf numFmtId="227" fontId="205" fillId="0" borderId="28" applyNumberFormat="0" applyFill="0" applyProtection="0">
      <alignment horizontal="center"/>
    </xf>
    <xf numFmtId="10" fontId="219" fillId="0" borderId="0" applyFont="0" applyFill="0" applyBorder="0" applyAlignment="0" applyProtection="0"/>
    <xf numFmtId="227" fontId="98" fillId="159" borderId="0" applyNumberFormat="0" applyBorder="0" applyAlignment="0" applyProtection="0">
      <alignment vertical="center"/>
    </xf>
    <xf numFmtId="227" fontId="97" fillId="143" borderId="0" applyNumberFormat="0" applyBorder="0" applyAlignment="0" applyProtection="0">
      <alignment vertical="center"/>
    </xf>
    <xf numFmtId="227" fontId="232" fillId="0" borderId="0" applyNumberFormat="0" applyFill="0">
      <alignment horizontal="left" vertical="center"/>
    </xf>
    <xf numFmtId="227" fontId="105" fillId="0" borderId="58" applyNumberFormat="0" applyFill="0" applyAlignment="0" applyProtection="0">
      <alignment vertical="center"/>
    </xf>
    <xf numFmtId="227" fontId="97" fillId="153" borderId="0" applyNumberFormat="0" applyBorder="0" applyAlignment="0" applyProtection="0">
      <alignment vertical="center"/>
    </xf>
    <xf numFmtId="227" fontId="98" fillId="152" borderId="0" applyNumberFormat="0" applyBorder="0" applyAlignment="0" applyProtection="0">
      <alignment vertical="center"/>
    </xf>
    <xf numFmtId="227" fontId="151" fillId="0" borderId="45" applyNumberFormat="0" applyFill="0" applyAlignment="0" applyProtection="0">
      <alignment vertical="center"/>
    </xf>
    <xf numFmtId="227" fontId="205" fillId="0" borderId="28" applyNumberFormat="0" applyFill="0" applyProtection="0">
      <alignment horizontal="center"/>
    </xf>
    <xf numFmtId="227" fontId="151" fillId="0" borderId="45" applyNumberFormat="0" applyFill="0" applyAlignment="0" applyProtection="0">
      <alignment vertical="center"/>
    </xf>
    <xf numFmtId="227" fontId="105" fillId="0" borderId="58" applyNumberFormat="0" applyFill="0" applyAlignment="0" applyProtection="0">
      <alignment vertical="center"/>
    </xf>
    <xf numFmtId="227" fontId="105" fillId="0" borderId="58" applyNumberFormat="0" applyFill="0" applyAlignment="0" applyProtection="0">
      <alignment vertical="center"/>
    </xf>
    <xf numFmtId="227" fontId="105" fillId="0" borderId="58" applyNumberFormat="0" applyFill="0" applyAlignment="0" applyProtection="0">
      <alignment vertical="center"/>
    </xf>
    <xf numFmtId="227" fontId="151" fillId="0" borderId="45" applyNumberFormat="0" applyFill="0" applyAlignment="0" applyProtection="0">
      <alignment vertical="center"/>
    </xf>
    <xf numFmtId="227" fontId="105" fillId="0" borderId="58" applyNumberFormat="0" applyFill="0" applyAlignment="0" applyProtection="0">
      <alignment vertical="center"/>
    </xf>
    <xf numFmtId="39" fontId="219" fillId="0" borderId="0" applyFont="0" applyFill="0" applyBorder="0" applyAlignment="0" applyProtection="0"/>
    <xf numFmtId="227" fontId="98" fillId="149" borderId="0" applyNumberFormat="0" applyBorder="0" applyAlignment="0" applyProtection="0">
      <alignment vertical="center"/>
    </xf>
    <xf numFmtId="10" fontId="219" fillId="0" borderId="0" applyFont="0" applyFill="0" applyBorder="0" applyAlignment="0" applyProtection="0"/>
    <xf numFmtId="9" fontId="219" fillId="0" borderId="0" applyFont="0" applyFill="0" applyBorder="0" applyAlignment="0" applyProtection="0"/>
    <xf numFmtId="9" fontId="219" fillId="0" borderId="0" applyFont="0" applyFill="0" applyBorder="0" applyAlignment="0" applyProtection="0"/>
    <xf numFmtId="9" fontId="219" fillId="0" borderId="0" applyFont="0" applyFill="0" applyBorder="0" applyAlignment="0" applyProtection="0"/>
    <xf numFmtId="227" fontId="97" fillId="140" borderId="0" applyNumberFormat="0" applyBorder="0" applyAlignment="0" applyProtection="0">
      <alignment vertical="center"/>
    </xf>
    <xf numFmtId="227" fontId="98" fillId="151" borderId="0" applyNumberFormat="0" applyBorder="0" applyAlignment="0" applyProtection="0">
      <alignment vertical="center"/>
    </xf>
    <xf numFmtId="227" fontId="98" fillId="150" borderId="0" applyNumberFormat="0" applyBorder="0" applyAlignment="0" applyProtection="0">
      <alignment vertical="center"/>
    </xf>
    <xf numFmtId="25" fontId="219" fillId="0" borderId="0" applyFont="0" applyFill="0" applyBorder="0" applyAlignment="0" applyProtection="0"/>
    <xf numFmtId="37" fontId="219" fillId="0" borderId="0" applyFont="0" applyFill="0" applyBorder="0" applyAlignment="0" applyProtection="0"/>
    <xf numFmtId="227" fontId="98" fillId="159" borderId="0" applyNumberFormat="0" applyBorder="0" applyAlignment="0" applyProtection="0">
      <alignment vertical="center"/>
    </xf>
    <xf numFmtId="227" fontId="97" fillId="157" borderId="0" applyNumberFormat="0" applyBorder="0" applyAlignment="0" applyProtection="0">
      <alignment vertical="center"/>
    </xf>
    <xf numFmtId="227" fontId="98" fillId="151" borderId="0" applyNumberFormat="0" applyBorder="0" applyAlignment="0" applyProtection="0">
      <alignment vertical="center"/>
    </xf>
    <xf numFmtId="227" fontId="98" fillId="154" borderId="0" applyNumberFormat="0" applyBorder="0" applyAlignment="0" applyProtection="0">
      <alignment vertical="center"/>
    </xf>
    <xf numFmtId="227" fontId="98" fillId="154" borderId="0" applyNumberFormat="0" applyBorder="0" applyAlignment="0" applyProtection="0">
      <alignment vertical="center"/>
    </xf>
    <xf numFmtId="227" fontId="98" fillId="154" borderId="0" applyNumberFormat="0" applyBorder="0" applyAlignment="0" applyProtection="0">
      <alignment vertical="center"/>
    </xf>
    <xf numFmtId="227" fontId="98" fillId="144" borderId="0" applyNumberFormat="0" applyBorder="0" applyAlignment="0" applyProtection="0">
      <alignment vertical="center"/>
    </xf>
    <xf numFmtId="227" fontId="98" fillId="159" borderId="0" applyNumberFormat="0" applyBorder="0" applyAlignment="0" applyProtection="0">
      <alignment vertical="center"/>
    </xf>
    <xf numFmtId="227" fontId="97" fillId="156" borderId="0" applyNumberFormat="0" applyBorder="0" applyAlignment="0" applyProtection="0">
      <alignment vertical="center"/>
    </xf>
    <xf numFmtId="227" fontId="98" fillId="159" borderId="0" applyNumberFormat="0" applyBorder="0" applyAlignment="0" applyProtection="0">
      <alignment vertical="center"/>
    </xf>
    <xf numFmtId="227" fontId="98" fillId="159" borderId="0" applyNumberFormat="0" applyBorder="0" applyAlignment="0" applyProtection="0">
      <alignment vertical="center"/>
    </xf>
    <xf numFmtId="227" fontId="98" fillId="159" borderId="0" applyNumberFormat="0" applyBorder="0" applyAlignment="0" applyProtection="0">
      <alignment vertical="center"/>
    </xf>
    <xf numFmtId="227" fontId="98" fillId="139" borderId="0" applyNumberFormat="0" applyBorder="0" applyAlignment="0" applyProtection="0">
      <alignment vertical="center"/>
    </xf>
    <xf numFmtId="227" fontId="98" fillId="151" borderId="0" applyNumberFormat="0" applyBorder="0" applyAlignment="0" applyProtection="0">
      <alignment vertical="center"/>
    </xf>
    <xf numFmtId="227" fontId="98" fillId="151" borderId="0" applyNumberFormat="0" applyBorder="0" applyAlignment="0" applyProtection="0">
      <alignment vertical="center"/>
    </xf>
    <xf numFmtId="227" fontId="98" fillId="152" borderId="0" applyNumberFormat="0" applyBorder="0" applyAlignment="0" applyProtection="0">
      <alignment vertical="center"/>
    </xf>
    <xf numFmtId="227" fontId="98" fillId="149" borderId="0" applyNumberFormat="0" applyBorder="0" applyAlignment="0" applyProtection="0">
      <alignment vertical="center"/>
    </xf>
    <xf numFmtId="227" fontId="98" fillId="152" borderId="0" applyNumberFormat="0" applyBorder="0" applyAlignment="0" applyProtection="0">
      <alignment vertical="center"/>
    </xf>
    <xf numFmtId="227" fontId="98" fillId="152" borderId="0" applyNumberFormat="0" applyBorder="0" applyAlignment="0" applyProtection="0">
      <alignment vertical="center"/>
    </xf>
    <xf numFmtId="227" fontId="195" fillId="0" borderId="53"/>
    <xf numFmtId="227" fontId="98" fillId="152" borderId="0" applyNumberFormat="0" applyBorder="0" applyAlignment="0" applyProtection="0">
      <alignment vertical="center"/>
    </xf>
    <xf numFmtId="227" fontId="103" fillId="0" borderId="0">
      <alignment vertical="top"/>
    </xf>
    <xf numFmtId="227" fontId="98" fillId="150" borderId="0" applyNumberFormat="0" applyBorder="0" applyAlignment="0" applyProtection="0">
      <alignment vertical="center"/>
    </xf>
    <xf numFmtId="227" fontId="98" fillId="150" borderId="0" applyNumberFormat="0" applyBorder="0" applyAlignment="0" applyProtection="0">
      <alignment vertical="center"/>
    </xf>
    <xf numFmtId="227" fontId="98" fillId="150" borderId="0" applyNumberFormat="0" applyBorder="0" applyAlignment="0" applyProtection="0">
      <alignment vertical="center"/>
    </xf>
    <xf numFmtId="227" fontId="97" fillId="146" borderId="0" applyNumberFormat="0" applyBorder="0" applyAlignment="0" applyProtection="0">
      <alignment vertical="center"/>
    </xf>
    <xf numFmtId="227" fontId="98" fillId="150" borderId="0" applyNumberFormat="0" applyBorder="0" applyAlignment="0" applyProtection="0">
      <alignment vertical="center"/>
    </xf>
    <xf numFmtId="227" fontId="151" fillId="0" borderId="45" applyNumberFormat="0" applyFill="0" applyAlignment="0" applyProtection="0">
      <alignment vertical="center"/>
    </xf>
    <xf numFmtId="227" fontId="98" fillId="150" borderId="0" applyNumberFormat="0" applyBorder="0" applyAlignment="0" applyProtection="0">
      <alignment vertical="center"/>
    </xf>
    <xf numFmtId="227" fontId="98" fillId="150" borderId="0" applyNumberFormat="0" applyBorder="0" applyAlignment="0" applyProtection="0">
      <alignment vertical="center"/>
    </xf>
    <xf numFmtId="227" fontId="98" fillId="149" borderId="0" applyNumberFormat="0" applyBorder="0" applyAlignment="0" applyProtection="0">
      <alignment vertical="center"/>
    </xf>
    <xf numFmtId="227" fontId="98" fillId="149" borderId="0" applyNumberFormat="0" applyBorder="0" applyAlignment="0" applyProtection="0">
      <alignment vertical="center"/>
    </xf>
    <xf numFmtId="227" fontId="98" fillId="149" borderId="0" applyNumberFormat="0" applyBorder="0" applyAlignment="0" applyProtection="0">
      <alignment vertical="center"/>
    </xf>
    <xf numFmtId="227" fontId="194" fillId="0" borderId="53">
      <alignment horizontal="center"/>
    </xf>
    <xf numFmtId="229" fontId="135" fillId="0" borderId="28">
      <alignment horizontal="justify" vertical="top" wrapText="1"/>
    </xf>
    <xf numFmtId="227" fontId="126" fillId="0" borderId="28" applyNumberFormat="0" applyFill="0" applyProtection="0">
      <alignment horizontal="right"/>
    </xf>
    <xf numFmtId="227" fontId="151" fillId="0" borderId="45" applyNumberFormat="0" applyFill="0" applyAlignment="0" applyProtection="0">
      <alignment vertical="center"/>
    </xf>
    <xf numFmtId="227" fontId="160" fillId="0" borderId="55" applyNumberFormat="0" applyFill="0" applyAlignment="0" applyProtection="0">
      <alignment vertical="center"/>
    </xf>
    <xf numFmtId="227" fontId="160" fillId="0" borderId="55" applyNumberFormat="0" applyFill="0" applyAlignment="0" applyProtection="0">
      <alignment vertical="center"/>
    </xf>
    <xf numFmtId="227" fontId="151" fillId="0" borderId="45" applyNumberFormat="0" applyFill="0" applyAlignment="0" applyProtection="0">
      <alignment vertical="center"/>
    </xf>
    <xf numFmtId="227" fontId="160" fillId="0" borderId="55" applyNumberFormat="0" applyFill="0" applyAlignment="0" applyProtection="0">
      <alignment vertical="center"/>
    </xf>
    <xf numFmtId="227" fontId="160" fillId="0" borderId="55" applyNumberFormat="0" applyFill="0" applyAlignment="0" applyProtection="0">
      <alignment vertical="center"/>
    </xf>
    <xf numFmtId="227" fontId="160" fillId="0" borderId="55" applyNumberFormat="0" applyFill="0" applyAlignment="0" applyProtection="0">
      <alignment vertical="center"/>
    </xf>
    <xf numFmtId="227" fontId="160" fillId="0" borderId="55" applyNumberFormat="0" applyFill="0" applyAlignment="0" applyProtection="0">
      <alignment vertical="center"/>
    </xf>
    <xf numFmtId="227" fontId="160" fillId="0" borderId="55" applyNumberFormat="0" applyFill="0" applyAlignment="0" applyProtection="0">
      <alignment vertical="center"/>
    </xf>
    <xf numFmtId="227" fontId="160" fillId="0" borderId="55" applyNumberFormat="0" applyFill="0" applyAlignment="0" applyProtection="0">
      <alignment vertical="center"/>
    </xf>
    <xf numFmtId="227" fontId="160" fillId="0" borderId="55" applyNumberFormat="0" applyFill="0" applyAlignment="0" applyProtection="0">
      <alignment vertical="center"/>
    </xf>
    <xf numFmtId="227" fontId="151" fillId="0" borderId="45" applyNumberFormat="0" applyFill="0" applyAlignment="0" applyProtection="0">
      <alignment vertical="center"/>
    </xf>
    <xf numFmtId="227" fontId="97" fillId="158" borderId="0" applyNumberFormat="0" applyBorder="0" applyAlignment="0" applyProtection="0">
      <alignment vertical="center"/>
    </xf>
    <xf numFmtId="227" fontId="205" fillId="0" borderId="28" applyNumberFormat="0" applyFill="0" applyProtection="0">
      <alignment horizontal="center"/>
    </xf>
    <xf numFmtId="227" fontId="97" fillId="156" borderId="0" applyNumberFormat="0" applyBorder="0" applyAlignment="0" applyProtection="0">
      <alignment vertical="center"/>
    </xf>
    <xf numFmtId="227" fontId="98" fillId="154" borderId="0" applyNumberFormat="0" applyBorder="0" applyAlignment="0" applyProtection="0">
      <alignment vertical="center"/>
    </xf>
    <xf numFmtId="227" fontId="97" fillId="155" borderId="0" applyNumberFormat="0" applyBorder="0" applyAlignment="0" applyProtection="0">
      <alignment vertical="center"/>
    </xf>
    <xf numFmtId="227" fontId="98" fillId="149" borderId="0" applyNumberFormat="0" applyBorder="0" applyAlignment="0" applyProtection="0">
      <alignment vertical="center"/>
    </xf>
    <xf numFmtId="227" fontId="97" fillId="158" borderId="0" applyNumberFormat="0" applyBorder="0" applyAlignment="0" applyProtection="0">
      <alignment vertical="center"/>
    </xf>
    <xf numFmtId="227" fontId="98" fillId="159" borderId="0" applyNumberFormat="0" applyBorder="0" applyAlignment="0" applyProtection="0">
      <alignment vertical="center"/>
    </xf>
    <xf numFmtId="227" fontId="98" fillId="149" borderId="0" applyNumberFormat="0" applyBorder="0" applyAlignment="0" applyProtection="0">
      <alignment vertical="center"/>
    </xf>
    <xf numFmtId="227" fontId="97" fillId="157" borderId="0" applyNumberFormat="0" applyBorder="0" applyAlignment="0" applyProtection="0">
      <alignment vertical="center"/>
    </xf>
    <xf numFmtId="227" fontId="218" fillId="0" borderId="32" applyNumberFormat="0" applyFill="0" applyProtection="0">
      <alignment horizontal="center"/>
    </xf>
    <xf numFmtId="227" fontId="98" fillId="150" borderId="0" applyNumberFormat="0" applyBorder="0" applyAlignment="0" applyProtection="0">
      <alignment vertical="center"/>
    </xf>
    <xf numFmtId="224" fontId="219" fillId="0" borderId="0" applyFont="0" applyFill="0" applyBorder="0" applyAlignment="0" applyProtection="0"/>
    <xf numFmtId="227" fontId="98" fillId="149" borderId="0" applyNumberFormat="0" applyBorder="0" applyAlignment="0" applyProtection="0">
      <alignment vertical="center"/>
    </xf>
    <xf numFmtId="227" fontId="98" fillId="150" borderId="0" applyNumberFormat="0" applyBorder="0" applyAlignment="0" applyProtection="0">
      <alignment vertical="center"/>
    </xf>
    <xf numFmtId="227" fontId="97" fillId="153" borderId="0" applyNumberFormat="0" applyBorder="0" applyAlignment="0" applyProtection="0">
      <alignment vertical="center"/>
    </xf>
    <xf numFmtId="227" fontId="97" fillId="148" borderId="0" applyNumberFormat="0" applyBorder="0" applyAlignment="0" applyProtection="0">
      <alignment vertical="center"/>
    </xf>
    <xf numFmtId="227" fontId="97" fillId="148" borderId="0" applyNumberFormat="0" applyBorder="0" applyAlignment="0" applyProtection="0">
      <alignment vertical="center"/>
    </xf>
    <xf numFmtId="227" fontId="97" fillId="157" borderId="0" applyNumberFormat="0" applyBorder="0" applyAlignment="0" applyProtection="0">
      <alignment vertical="center"/>
    </xf>
    <xf numFmtId="227" fontId="97" fillId="142" borderId="0" applyNumberFormat="0" applyBorder="0" applyAlignment="0" applyProtection="0">
      <alignment vertical="center"/>
    </xf>
    <xf numFmtId="227" fontId="98" fillId="139" borderId="0" applyNumberFormat="0" applyBorder="0" applyAlignment="0" applyProtection="0">
      <alignment vertical="center"/>
    </xf>
    <xf numFmtId="227" fontId="216" fillId="0" borderId="0" applyFont="0" applyFill="0" applyBorder="0" applyAlignment="0" applyProtection="0"/>
    <xf numFmtId="227" fontId="98" fillId="149" borderId="0" applyNumberFormat="0" applyBorder="0" applyAlignment="0" applyProtection="0">
      <alignment vertical="center"/>
    </xf>
    <xf numFmtId="227" fontId="98" fillId="149" borderId="0" applyNumberFormat="0" applyBorder="0" applyAlignment="0" applyProtection="0">
      <alignment vertical="center"/>
    </xf>
    <xf numFmtId="227" fontId="97" fillId="157" borderId="0" applyNumberFormat="0" applyBorder="0" applyAlignment="0" applyProtection="0">
      <alignment vertical="center"/>
    </xf>
    <xf numFmtId="227" fontId="97" fillId="157" borderId="0" applyNumberFormat="0" applyBorder="0" applyAlignment="0" applyProtection="0">
      <alignment vertical="center"/>
    </xf>
    <xf numFmtId="227" fontId="100" fillId="0" borderId="0">
      <alignment vertical="center"/>
    </xf>
    <xf numFmtId="227" fontId="97" fillId="157" borderId="0" applyNumberFormat="0" applyBorder="0" applyAlignment="0" applyProtection="0">
      <alignment vertical="center"/>
    </xf>
    <xf numFmtId="227" fontId="97" fillId="148" borderId="0" applyNumberFormat="0" applyBorder="0" applyAlignment="0" applyProtection="0">
      <alignment vertical="center"/>
    </xf>
    <xf numFmtId="227" fontId="97" fillId="157" borderId="0" applyNumberFormat="0" applyBorder="0" applyAlignment="0" applyProtection="0">
      <alignment vertical="center"/>
    </xf>
    <xf numFmtId="227" fontId="97" fillId="157" borderId="0" applyNumberFormat="0" applyBorder="0" applyAlignment="0" applyProtection="0">
      <alignment vertical="center"/>
    </xf>
    <xf numFmtId="227" fontId="97" fillId="155" borderId="0" applyNumberFormat="0" applyBorder="0" applyAlignment="0" applyProtection="0">
      <alignment vertical="center"/>
    </xf>
    <xf numFmtId="227" fontId="97" fillId="146" borderId="0" applyNumberFormat="0" applyBorder="0" applyAlignment="0" applyProtection="0">
      <alignment vertical="center"/>
    </xf>
    <xf numFmtId="227" fontId="97" fillId="155" borderId="0" applyNumberFormat="0" applyBorder="0" applyAlignment="0" applyProtection="0">
      <alignment vertical="center"/>
    </xf>
    <xf numFmtId="227" fontId="216" fillId="0" borderId="0" applyFont="0" applyFill="0" applyBorder="0" applyAlignment="0" applyProtection="0"/>
    <xf numFmtId="227" fontId="216" fillId="0" borderId="0" applyFont="0" applyFill="0" applyBorder="0" applyAlignment="0" applyProtection="0"/>
    <xf numFmtId="227" fontId="97" fillId="153" borderId="0" applyNumberFormat="0" applyBorder="0" applyAlignment="0" applyProtection="0">
      <alignment vertical="center"/>
    </xf>
    <xf numFmtId="227" fontId="97" fillId="153" borderId="0" applyNumberFormat="0" applyBorder="0" applyAlignment="0" applyProtection="0">
      <alignment vertical="center"/>
    </xf>
    <xf numFmtId="227" fontId="97" fillId="153" borderId="0" applyNumberFormat="0" applyBorder="0" applyAlignment="0" applyProtection="0">
      <alignment vertical="center"/>
    </xf>
    <xf numFmtId="227" fontId="97" fillId="153" borderId="0" applyNumberFormat="0" applyBorder="0" applyAlignment="0" applyProtection="0">
      <alignment vertical="center"/>
    </xf>
    <xf numFmtId="227" fontId="97" fillId="153" borderId="0" applyNumberFormat="0" applyBorder="0" applyAlignment="0" applyProtection="0">
      <alignment vertical="center"/>
    </xf>
    <xf numFmtId="227" fontId="97" fillId="158" borderId="0" applyNumberFormat="0" applyBorder="0" applyAlignment="0" applyProtection="0">
      <alignment vertical="center"/>
    </xf>
    <xf numFmtId="227" fontId="98" fillId="151" borderId="0" applyNumberFormat="0" applyBorder="0" applyAlignment="0" applyProtection="0">
      <alignment vertical="center"/>
    </xf>
    <xf numFmtId="227" fontId="97" fillId="156" borderId="0" applyNumberFormat="0" applyBorder="0" applyAlignment="0" applyProtection="0">
      <alignment vertical="center"/>
    </xf>
    <xf numFmtId="227" fontId="97" fillId="156" borderId="0" applyNumberFormat="0" applyBorder="0" applyAlignment="0" applyProtection="0">
      <alignment vertical="center"/>
    </xf>
    <xf numFmtId="227" fontId="98" fillId="138" borderId="0" applyNumberFormat="0" applyBorder="0" applyAlignment="0" applyProtection="0">
      <alignment vertical="center"/>
    </xf>
    <xf numFmtId="227" fontId="98" fillId="154" borderId="0" applyNumberFormat="0" applyBorder="0" applyAlignment="0" applyProtection="0">
      <alignment vertical="center"/>
    </xf>
    <xf numFmtId="227" fontId="97" fillId="148" borderId="0" applyNumberFormat="0" applyBorder="0" applyAlignment="0" applyProtection="0">
      <alignment vertical="center"/>
    </xf>
    <xf numFmtId="227" fontId="98" fillId="159" borderId="0" applyNumberFormat="0" applyBorder="0" applyAlignment="0" applyProtection="0">
      <alignment vertical="center"/>
    </xf>
    <xf numFmtId="227" fontId="97" fillId="155" borderId="0" applyNumberFormat="0" applyBorder="0" applyAlignment="0" applyProtection="0">
      <alignment vertical="center"/>
    </xf>
    <xf numFmtId="227" fontId="97" fillId="156" borderId="0" applyNumberFormat="0" applyBorder="0" applyAlignment="0" applyProtection="0">
      <alignment vertical="center"/>
    </xf>
    <xf numFmtId="227" fontId="97" fillId="153" borderId="0" applyNumberFormat="0" applyBorder="0" applyAlignment="0" applyProtection="0">
      <alignment vertical="center"/>
    </xf>
    <xf numFmtId="227" fontId="98" fillId="149" borderId="0" applyNumberFormat="0" applyBorder="0" applyAlignment="0" applyProtection="0">
      <alignment vertical="center"/>
    </xf>
    <xf numFmtId="227" fontId="98" fillId="149" borderId="0" applyNumberFormat="0" applyBorder="0" applyAlignment="0" applyProtection="0">
      <alignment vertical="center"/>
    </xf>
    <xf numFmtId="227" fontId="216" fillId="0" borderId="0" applyFont="0" applyFill="0" applyBorder="0" applyAlignment="0" applyProtection="0"/>
    <xf numFmtId="227" fontId="98" fillId="145" borderId="0" applyNumberFormat="0" applyBorder="0" applyAlignment="0" applyProtection="0">
      <alignment vertical="center"/>
    </xf>
    <xf numFmtId="227" fontId="98" fillId="150" borderId="0" applyNumberFormat="0" applyBorder="0" applyAlignment="0" applyProtection="0">
      <alignment vertical="center"/>
    </xf>
    <xf numFmtId="227" fontId="98" fillId="152" borderId="0" applyNumberFormat="0" applyBorder="0" applyAlignment="0" applyProtection="0">
      <alignment vertical="center"/>
    </xf>
    <xf numFmtId="227" fontId="97" fillId="156" borderId="0" applyNumberFormat="0" applyBorder="0" applyAlignment="0" applyProtection="0">
      <alignment vertical="center"/>
    </xf>
    <xf numFmtId="227" fontId="216" fillId="0" borderId="0" applyFont="0" applyFill="0" applyBorder="0" applyAlignment="0" applyProtection="0"/>
    <xf numFmtId="227" fontId="216" fillId="0" borderId="0" applyFont="0" applyFill="0" applyBorder="0" applyAlignment="0" applyProtection="0"/>
    <xf numFmtId="227" fontId="216" fillId="0" borderId="0" applyFont="0" applyFill="0" applyBorder="0" applyAlignment="0" applyProtection="0"/>
    <xf numFmtId="227" fontId="126" fillId="0" borderId="28" applyNumberFormat="0" applyFill="0" applyProtection="0">
      <alignment horizontal="left"/>
    </xf>
    <xf numFmtId="227" fontId="209" fillId="0" borderId="0">
      <alignment vertical="center"/>
    </xf>
    <xf numFmtId="227" fontId="98" fillId="154" borderId="0" applyNumberFormat="0" applyBorder="0" applyAlignment="0" applyProtection="0">
      <alignment vertical="center"/>
    </xf>
    <xf numFmtId="227" fontId="98" fillId="151" borderId="0" applyNumberFormat="0" applyBorder="0" applyAlignment="0" applyProtection="0">
      <alignment vertical="center"/>
    </xf>
    <xf numFmtId="227" fontId="98" fillId="154" borderId="0" applyNumberFormat="0" applyBorder="0" applyAlignment="0" applyProtection="0">
      <alignment vertical="center"/>
    </xf>
    <xf numFmtId="227" fontId="97" fillId="148" borderId="0" applyNumberFormat="0" applyBorder="0" applyAlignment="0" applyProtection="0">
      <alignment vertical="center"/>
    </xf>
    <xf numFmtId="227" fontId="97" fillId="148" borderId="0" applyNumberFormat="0" applyBorder="0" applyAlignment="0" applyProtection="0">
      <alignment vertical="center"/>
    </xf>
    <xf numFmtId="227" fontId="98" fillId="145" borderId="0" applyNumberFormat="0" applyBorder="0" applyAlignment="0" applyProtection="0">
      <alignment vertical="center"/>
    </xf>
    <xf numFmtId="227" fontId="97" fillId="141" borderId="0" applyNumberFormat="0" applyBorder="0" applyAlignment="0" applyProtection="0">
      <alignment vertical="center"/>
    </xf>
    <xf numFmtId="227" fontId="97" fillId="148" borderId="0" applyNumberFormat="0" applyBorder="0" applyAlignment="0" applyProtection="0">
      <alignment vertical="center"/>
    </xf>
    <xf numFmtId="227" fontId="97" fillId="148" borderId="0" applyNumberFormat="0" applyBorder="0" applyAlignment="0" applyProtection="0">
      <alignment vertical="center"/>
    </xf>
    <xf numFmtId="227" fontId="97" fillId="153" borderId="0" applyNumberFormat="0" applyBorder="0" applyAlignment="0" applyProtection="0">
      <alignment vertical="center"/>
    </xf>
    <xf numFmtId="227" fontId="97" fillId="148" borderId="0" applyNumberFormat="0" applyBorder="0" applyAlignment="0" applyProtection="0">
      <alignment vertical="center"/>
    </xf>
    <xf numFmtId="227" fontId="97" fillId="148" borderId="0" applyNumberFormat="0" applyBorder="0" applyAlignment="0" applyProtection="0">
      <alignment vertical="center"/>
    </xf>
    <xf numFmtId="227" fontId="97" fillId="157" borderId="0" applyNumberFormat="0" applyBorder="0" applyAlignment="0" applyProtection="0">
      <alignment vertical="center"/>
    </xf>
    <xf numFmtId="227" fontId="98" fillId="154" borderId="0" applyNumberFormat="0" applyBorder="0" applyAlignment="0" applyProtection="0">
      <alignment vertical="center"/>
    </xf>
    <xf numFmtId="227" fontId="98" fillId="152" borderId="0" applyNumberFormat="0" applyBorder="0" applyAlignment="0" applyProtection="0">
      <alignment vertical="center"/>
    </xf>
    <xf numFmtId="227" fontId="97" fillId="153" borderId="0" applyNumberFormat="0" applyBorder="0" applyAlignment="0" applyProtection="0">
      <alignment vertical="center"/>
    </xf>
    <xf numFmtId="227" fontId="98" fillId="151" borderId="0" applyNumberFormat="0" applyBorder="0" applyAlignment="0" applyProtection="0">
      <alignment vertical="center"/>
    </xf>
    <xf numFmtId="227" fontId="105" fillId="0" borderId="58" applyNumberFormat="0" applyFill="0" applyAlignment="0" applyProtection="0">
      <alignment vertical="center"/>
    </xf>
    <xf numFmtId="227" fontId="151" fillId="0" borderId="45" applyNumberFormat="0" applyFill="0" applyAlignment="0" applyProtection="0">
      <alignment vertical="center"/>
    </xf>
    <xf numFmtId="227" fontId="205" fillId="0" borderId="28" applyNumberFormat="0" applyFill="0" applyProtection="0">
      <alignment horizontal="center"/>
    </xf>
    <xf numFmtId="227" fontId="105" fillId="0" borderId="58" applyNumberFormat="0" applyFill="0" applyAlignment="0" applyProtection="0">
      <alignment vertical="center"/>
    </xf>
    <xf numFmtId="227" fontId="105" fillId="0" borderId="58" applyNumberFormat="0" applyFill="0" applyAlignment="0" applyProtection="0">
      <alignment vertical="center"/>
    </xf>
    <xf numFmtId="227" fontId="105" fillId="0" borderId="58" applyNumberFormat="0" applyFill="0" applyAlignment="0" applyProtection="0">
      <alignment vertical="center"/>
    </xf>
    <xf numFmtId="227" fontId="151" fillId="0" borderId="45" applyNumberFormat="0" applyFill="0" applyAlignment="0" applyProtection="0">
      <alignment vertical="center"/>
    </xf>
    <xf numFmtId="227" fontId="105" fillId="0" borderId="58" applyNumberFormat="0" applyFill="0" applyAlignment="0" applyProtection="0">
      <alignment vertical="center"/>
    </xf>
    <xf numFmtId="227" fontId="105" fillId="0" borderId="58" applyNumberFormat="0" applyFill="0" applyAlignment="0" applyProtection="0">
      <alignment vertical="center"/>
    </xf>
    <xf numFmtId="227" fontId="105" fillId="0" borderId="58" applyNumberFormat="0" applyFill="0" applyAlignment="0" applyProtection="0">
      <alignment vertical="center"/>
    </xf>
    <xf numFmtId="227" fontId="151" fillId="0" borderId="45" applyNumberFormat="0" applyFill="0" applyAlignment="0" applyProtection="0">
      <alignment vertical="center"/>
    </xf>
    <xf numFmtId="227" fontId="105" fillId="0" borderId="58" applyNumberFormat="0" applyFill="0" applyAlignment="0" applyProtection="0">
      <alignment vertical="center"/>
    </xf>
    <xf numFmtId="227" fontId="151" fillId="0" borderId="45" applyNumberFormat="0" applyFill="0" applyAlignment="0" applyProtection="0">
      <alignment vertical="center"/>
    </xf>
    <xf numFmtId="227" fontId="232" fillId="0" borderId="0" applyNumberFormat="0" applyFill="0">
      <alignment horizontal="left" vertical="center"/>
    </xf>
    <xf numFmtId="227" fontId="232" fillId="0" borderId="0" applyNumberFormat="0" applyFill="0">
      <alignment horizontal="left" vertical="center"/>
    </xf>
    <xf numFmtId="229" fontId="135" fillId="0" borderId="28">
      <alignment horizontal="justify" vertical="top" wrapText="1"/>
    </xf>
    <xf numFmtId="227" fontId="151" fillId="0" borderId="45" applyNumberFormat="0" applyFill="0" applyAlignment="0" applyProtection="0">
      <alignment vertical="center"/>
    </xf>
    <xf numFmtId="227" fontId="151" fillId="0" borderId="45" applyNumberFormat="0" applyFill="0" applyAlignment="0" applyProtection="0">
      <alignment vertical="center"/>
    </xf>
    <xf numFmtId="224" fontId="219" fillId="0" borderId="0" applyFont="0" applyFill="0" applyBorder="0" applyAlignment="0" applyProtection="0"/>
    <xf numFmtId="224" fontId="219" fillId="0" borderId="0" applyFont="0" applyFill="0" applyBorder="0" applyAlignment="0" applyProtection="0"/>
    <xf numFmtId="25" fontId="219" fillId="0" borderId="0" applyFont="0" applyFill="0" applyBorder="0" applyAlignment="0" applyProtection="0"/>
    <xf numFmtId="39" fontId="219" fillId="0" borderId="0" applyFont="0" applyFill="0" applyBorder="0" applyAlignment="0" applyProtection="0"/>
    <xf numFmtId="227" fontId="98" fillId="147" borderId="0" applyNumberFormat="0" applyBorder="0" applyAlignment="0" applyProtection="0">
      <alignment vertical="center"/>
    </xf>
    <xf numFmtId="227" fontId="98" fillId="154" borderId="0" applyNumberFormat="0" applyBorder="0" applyAlignment="0" applyProtection="0">
      <alignment vertical="center"/>
    </xf>
    <xf numFmtId="227" fontId="98" fillId="154" borderId="0" applyNumberFormat="0" applyBorder="0" applyAlignment="0" applyProtection="0">
      <alignment vertical="center"/>
    </xf>
    <xf numFmtId="227" fontId="98" fillId="144" borderId="0" applyNumberFormat="0" applyBorder="0" applyAlignment="0" applyProtection="0">
      <alignment vertical="center"/>
    </xf>
    <xf numFmtId="227" fontId="98" fillId="159" borderId="0" applyNumberFormat="0" applyBorder="0" applyAlignment="0" applyProtection="0">
      <alignment vertical="center"/>
    </xf>
    <xf numFmtId="227" fontId="98" fillId="159" borderId="0" applyNumberFormat="0" applyBorder="0" applyAlignment="0" applyProtection="0">
      <alignment vertical="center"/>
    </xf>
    <xf numFmtId="227" fontId="98" fillId="159" borderId="0" applyNumberFormat="0" applyBorder="0" applyAlignment="0" applyProtection="0">
      <alignment vertical="center"/>
    </xf>
    <xf numFmtId="227" fontId="98" fillId="151" borderId="0" applyNumberFormat="0" applyBorder="0" applyAlignment="0" applyProtection="0">
      <alignment vertical="center"/>
    </xf>
    <xf numFmtId="227" fontId="98" fillId="152" borderId="0" applyNumberFormat="0" applyBorder="0" applyAlignment="0" applyProtection="0">
      <alignment vertical="center"/>
    </xf>
    <xf numFmtId="227" fontId="98" fillId="152" borderId="0" applyNumberFormat="0" applyBorder="0" applyAlignment="0" applyProtection="0">
      <alignment vertical="center"/>
    </xf>
    <xf numFmtId="227" fontId="98" fillId="152" borderId="0" applyNumberFormat="0" applyBorder="0" applyAlignment="0" applyProtection="0">
      <alignment vertical="center"/>
    </xf>
    <xf numFmtId="227" fontId="98" fillId="138" borderId="0" applyNumberFormat="0" applyBorder="0" applyAlignment="0" applyProtection="0">
      <alignment vertical="center"/>
    </xf>
    <xf numFmtId="227" fontId="98" fillId="150" borderId="0" applyNumberFormat="0" applyBorder="0" applyAlignment="0" applyProtection="0">
      <alignment vertical="center"/>
    </xf>
    <xf numFmtId="227" fontId="151" fillId="0" borderId="45" applyNumberFormat="0" applyFill="0" applyAlignment="0" applyProtection="0">
      <alignment vertical="center"/>
    </xf>
    <xf numFmtId="227" fontId="151" fillId="0" borderId="45" applyNumberFormat="0" applyFill="0" applyAlignment="0" applyProtection="0">
      <alignment vertical="center"/>
    </xf>
    <xf numFmtId="227" fontId="98" fillId="149" borderId="0" applyNumberFormat="0" applyBorder="0" applyAlignment="0" applyProtection="0">
      <alignment vertical="center"/>
    </xf>
    <xf numFmtId="227" fontId="98" fillId="154" borderId="0" applyNumberFormat="0" applyBorder="0" applyAlignment="0" applyProtection="0">
      <alignment vertical="center"/>
    </xf>
    <xf numFmtId="227" fontId="151" fillId="0" borderId="45" applyNumberFormat="0" applyFill="0" applyAlignment="0" applyProtection="0">
      <alignment vertical="center"/>
    </xf>
    <xf numFmtId="227" fontId="151" fillId="0" borderId="45" applyNumberFormat="0" applyFill="0" applyAlignment="0" applyProtection="0">
      <alignment vertical="center"/>
    </xf>
    <xf numFmtId="227" fontId="151" fillId="0" borderId="45" applyNumberFormat="0" applyFill="0" applyAlignment="0" applyProtection="0">
      <alignment vertical="center"/>
    </xf>
    <xf numFmtId="227" fontId="97" fillId="153" borderId="0" applyNumberFormat="0" applyBorder="0" applyAlignment="0" applyProtection="0">
      <alignment vertical="center"/>
    </xf>
    <xf numFmtId="227" fontId="151" fillId="0" borderId="45" applyNumberFormat="0" applyFill="0" applyAlignment="0" applyProtection="0">
      <alignment vertical="center"/>
    </xf>
    <xf numFmtId="227" fontId="98" fillId="151" borderId="0" applyNumberFormat="0" applyBorder="0" applyAlignment="0" applyProtection="0">
      <alignment vertical="center"/>
    </xf>
    <xf numFmtId="227" fontId="98" fillId="150" borderId="0" applyNumberFormat="0" applyBorder="0" applyAlignment="0" applyProtection="0">
      <alignment vertical="center"/>
    </xf>
    <xf numFmtId="227" fontId="98" fillId="150" borderId="0" applyNumberFormat="0" applyBorder="0" applyAlignment="0" applyProtection="0">
      <alignment vertical="center"/>
    </xf>
    <xf numFmtId="227" fontId="98" fillId="159" borderId="0" applyNumberFormat="0" applyBorder="0" applyAlignment="0" applyProtection="0">
      <alignment vertical="center"/>
    </xf>
    <xf numFmtId="227" fontId="98" fillId="150" borderId="0" applyNumberFormat="0" applyBorder="0" applyAlignment="0" applyProtection="0">
      <alignment vertical="center"/>
    </xf>
    <xf numFmtId="227" fontId="98" fillId="151" borderId="0" applyNumberFormat="0" applyBorder="0" applyAlignment="0" applyProtection="0">
      <alignment vertical="center"/>
    </xf>
    <xf numFmtId="24" fontId="219" fillId="0" borderId="0" applyFont="0" applyFill="0" applyBorder="0" applyAlignment="0" applyProtection="0"/>
    <xf numFmtId="24" fontId="219" fillId="0" borderId="0" applyFont="0" applyFill="0" applyBorder="0" applyAlignment="0" applyProtection="0"/>
    <xf numFmtId="24" fontId="219" fillId="0" borderId="0" applyFont="0" applyFill="0" applyBorder="0" applyAlignment="0" applyProtection="0"/>
    <xf numFmtId="227" fontId="98" fillId="152" borderId="0" applyNumberFormat="0" applyBorder="0" applyAlignment="0" applyProtection="0">
      <alignment vertical="center"/>
    </xf>
    <xf numFmtId="227" fontId="98" fillId="149" borderId="0" applyNumberFormat="0" applyBorder="0" applyAlignment="0" applyProtection="0">
      <alignment vertical="center"/>
    </xf>
    <xf numFmtId="227" fontId="98" fillId="152" borderId="0" applyNumberFormat="0" applyBorder="0" applyAlignment="0" applyProtection="0">
      <alignment vertical="center"/>
    </xf>
    <xf numFmtId="227" fontId="98" fillId="150" borderId="0" applyNumberFormat="0" applyBorder="0" applyAlignment="0" applyProtection="0">
      <alignment vertical="center"/>
    </xf>
    <xf numFmtId="227" fontId="97" fillId="148" borderId="0" applyNumberFormat="0" applyBorder="0" applyAlignment="0" applyProtection="0">
      <alignment vertical="center"/>
    </xf>
    <xf numFmtId="227" fontId="97" fillId="148" borderId="0" applyNumberFormat="0" applyBorder="0" applyAlignment="0" applyProtection="0">
      <alignment vertical="center"/>
    </xf>
    <xf numFmtId="227" fontId="97" fillId="148" borderId="0" applyNumberFormat="0" applyBorder="0" applyAlignment="0" applyProtection="0">
      <alignment vertical="center"/>
    </xf>
    <xf numFmtId="227" fontId="97" fillId="148" borderId="0" applyNumberFormat="0" applyBorder="0" applyAlignment="0" applyProtection="0">
      <alignment vertical="center"/>
    </xf>
    <xf numFmtId="227" fontId="97" fillId="142" borderId="0" applyNumberFormat="0" applyBorder="0" applyAlignment="0" applyProtection="0">
      <alignment vertical="center"/>
    </xf>
    <xf numFmtId="227" fontId="97" fillId="157" borderId="0" applyNumberFormat="0" applyBorder="0" applyAlignment="0" applyProtection="0">
      <alignment vertical="center"/>
    </xf>
    <xf numFmtId="227" fontId="97" fillId="157" borderId="0" applyNumberFormat="0" applyBorder="0" applyAlignment="0" applyProtection="0">
      <alignment vertical="center"/>
    </xf>
    <xf numFmtId="227" fontId="97" fillId="157" borderId="0" applyNumberFormat="0" applyBorder="0" applyAlignment="0" applyProtection="0">
      <alignment vertical="center"/>
    </xf>
    <xf numFmtId="227" fontId="97" fillId="157" borderId="0" applyNumberFormat="0" applyBorder="0" applyAlignment="0" applyProtection="0">
      <alignment vertical="center"/>
    </xf>
    <xf numFmtId="227" fontId="97" fillId="157" borderId="0" applyNumberFormat="0" applyBorder="0" applyAlignment="0" applyProtection="0">
      <alignment vertical="center"/>
    </xf>
    <xf numFmtId="227" fontId="97" fillId="157" borderId="0" applyNumberFormat="0" applyBorder="0" applyAlignment="0" applyProtection="0">
      <alignment vertical="center"/>
    </xf>
    <xf numFmtId="227" fontId="97" fillId="157" borderId="0" applyNumberFormat="0" applyBorder="0" applyAlignment="0" applyProtection="0">
      <alignment vertical="center"/>
    </xf>
    <xf numFmtId="25" fontId="219" fillId="0" borderId="0" applyFont="0" applyFill="0" applyBorder="0" applyAlignment="0" applyProtection="0"/>
    <xf numFmtId="227" fontId="97" fillId="136" borderId="0" applyNumberFormat="0" applyBorder="0" applyAlignment="0" applyProtection="0">
      <alignment vertical="center"/>
    </xf>
    <xf numFmtId="227" fontId="97" fillId="141" borderId="0" applyNumberFormat="0" applyBorder="0" applyAlignment="0" applyProtection="0">
      <alignment vertical="center"/>
    </xf>
    <xf numFmtId="227" fontId="97" fillId="155" borderId="0" applyNumberFormat="0" applyBorder="0" applyAlignment="0" applyProtection="0">
      <alignment vertical="center"/>
    </xf>
    <xf numFmtId="227" fontId="97" fillId="155" borderId="0" applyNumberFormat="0" applyBorder="0" applyAlignment="0" applyProtection="0">
      <alignment vertical="center"/>
    </xf>
    <xf numFmtId="227" fontId="97" fillId="155" borderId="0" applyNumberFormat="0" applyBorder="0" applyAlignment="0" applyProtection="0">
      <alignment vertical="center"/>
    </xf>
    <xf numFmtId="227" fontId="97" fillId="155" borderId="0" applyNumberFormat="0" applyBorder="0" applyAlignment="0" applyProtection="0">
      <alignment vertical="center"/>
    </xf>
    <xf numFmtId="227" fontId="97" fillId="155" borderId="0" applyNumberFormat="0" applyBorder="0" applyAlignment="0" applyProtection="0">
      <alignment vertical="center"/>
    </xf>
    <xf numFmtId="227" fontId="97" fillId="155" borderId="0" applyNumberFormat="0" applyBorder="0" applyAlignment="0" applyProtection="0">
      <alignment vertical="center"/>
    </xf>
    <xf numFmtId="227" fontId="97" fillId="155" borderId="0" applyNumberFormat="0" applyBorder="0" applyAlignment="0" applyProtection="0">
      <alignment vertical="center"/>
    </xf>
    <xf numFmtId="227" fontId="97" fillId="155" borderId="0" applyNumberFormat="0" applyBorder="0" applyAlignment="0" applyProtection="0">
      <alignment vertical="center"/>
    </xf>
    <xf numFmtId="227" fontId="97" fillId="153" borderId="0" applyNumberFormat="0" applyBorder="0" applyAlignment="0" applyProtection="0">
      <alignment vertical="center"/>
    </xf>
    <xf numFmtId="227" fontId="97" fillId="155" borderId="0" applyNumberFormat="0" applyBorder="0" applyAlignment="0" applyProtection="0">
      <alignment vertical="center"/>
    </xf>
    <xf numFmtId="227" fontId="97" fillId="153" borderId="0" applyNumberFormat="0" applyBorder="0" applyAlignment="0" applyProtection="0">
      <alignment vertical="center"/>
    </xf>
    <xf numFmtId="227" fontId="97" fillId="153" borderId="0" applyNumberFormat="0" applyBorder="0" applyAlignment="0" applyProtection="0">
      <alignment vertical="center"/>
    </xf>
    <xf numFmtId="227" fontId="97" fillId="158" borderId="0" applyNumberFormat="0" applyBorder="0" applyAlignment="0" applyProtection="0">
      <alignment vertical="center"/>
    </xf>
    <xf numFmtId="227" fontId="97" fillId="158" borderId="0" applyNumberFormat="0" applyBorder="0" applyAlignment="0" applyProtection="0">
      <alignment vertical="center"/>
    </xf>
    <xf numFmtId="227" fontId="97" fillId="158" borderId="0" applyNumberFormat="0" applyBorder="0" applyAlignment="0" applyProtection="0">
      <alignment vertical="center"/>
    </xf>
    <xf numFmtId="227" fontId="97" fillId="158" borderId="0" applyNumberFormat="0" applyBorder="0" applyAlignment="0" applyProtection="0">
      <alignment vertical="center"/>
    </xf>
    <xf numFmtId="227" fontId="97" fillId="158" borderId="0" applyNumberFormat="0" applyBorder="0" applyAlignment="0" applyProtection="0">
      <alignment vertical="center"/>
    </xf>
    <xf numFmtId="227" fontId="97" fillId="158" borderId="0" applyNumberFormat="0" applyBorder="0" applyAlignment="0" applyProtection="0">
      <alignment vertical="center"/>
    </xf>
    <xf numFmtId="227" fontId="97" fillId="158" borderId="0" applyNumberFormat="0" applyBorder="0" applyAlignment="0" applyProtection="0">
      <alignment vertical="center"/>
    </xf>
    <xf numFmtId="227" fontId="97" fillId="158" borderId="0" applyNumberFormat="0" applyBorder="0" applyAlignment="0" applyProtection="0">
      <alignment vertical="center"/>
    </xf>
    <xf numFmtId="227" fontId="97" fillId="158" borderId="0" applyNumberFormat="0" applyBorder="0" applyAlignment="0" applyProtection="0">
      <alignment vertical="center"/>
    </xf>
    <xf numFmtId="227" fontId="97" fillId="158" borderId="0" applyNumberFormat="0" applyBorder="0" applyAlignment="0" applyProtection="0">
      <alignment vertical="center"/>
    </xf>
    <xf numFmtId="227" fontId="98" fillId="159" borderId="0" applyNumberFormat="0" applyBorder="0" applyAlignment="0" applyProtection="0">
      <alignment vertical="center"/>
    </xf>
    <xf numFmtId="227" fontId="97" fillId="158" borderId="0" applyNumberFormat="0" applyBorder="0" applyAlignment="0" applyProtection="0">
      <alignment vertical="center"/>
    </xf>
    <xf numFmtId="227" fontId="97" fillId="140" borderId="0" applyNumberFormat="0" applyBorder="0" applyAlignment="0" applyProtection="0">
      <alignment vertical="center"/>
    </xf>
    <xf numFmtId="227" fontId="97" fillId="156" borderId="0" applyNumberFormat="0" applyBorder="0" applyAlignment="0" applyProtection="0">
      <alignment vertical="center"/>
    </xf>
    <xf numFmtId="227" fontId="97" fillId="156" borderId="0" applyNumberFormat="0" applyBorder="0" applyAlignment="0" applyProtection="0">
      <alignment vertical="center"/>
    </xf>
    <xf numFmtId="227" fontId="97" fillId="156" borderId="0" applyNumberFormat="0" applyBorder="0" applyAlignment="0" applyProtection="0">
      <alignment vertical="center"/>
    </xf>
    <xf numFmtId="227" fontId="97" fillId="156" borderId="0" applyNumberFormat="0" applyBorder="0" applyAlignment="0" applyProtection="0">
      <alignment vertical="center"/>
    </xf>
    <xf numFmtId="227" fontId="97" fillId="156" borderId="0" applyNumberFormat="0" applyBorder="0" applyAlignment="0" applyProtection="0">
      <alignment vertical="center"/>
    </xf>
    <xf numFmtId="227" fontId="97" fillId="156" borderId="0" applyNumberFormat="0" applyBorder="0" applyAlignment="0" applyProtection="0">
      <alignment vertical="center"/>
    </xf>
    <xf numFmtId="227" fontId="97" fillId="156" borderId="0" applyNumberFormat="0" applyBorder="0" applyAlignment="0" applyProtection="0">
      <alignment vertical="center"/>
    </xf>
    <xf numFmtId="227" fontId="97" fillId="156" borderId="0" applyNumberFormat="0" applyBorder="0" applyAlignment="0" applyProtection="0">
      <alignment vertical="center"/>
    </xf>
    <xf numFmtId="10" fontId="219" fillId="0" borderId="0" applyFont="0" applyFill="0" applyBorder="0" applyAlignment="0" applyProtection="0"/>
    <xf numFmtId="227" fontId="97" fillId="155" borderId="0" applyNumberFormat="0" applyBorder="0" applyAlignment="0" applyProtection="0">
      <alignment vertical="center"/>
    </xf>
    <xf numFmtId="227" fontId="97" fillId="156" borderId="0" applyNumberFormat="0" applyBorder="0" applyAlignment="0" applyProtection="0">
      <alignment vertical="center"/>
    </xf>
    <xf numFmtId="227" fontId="97" fillId="156" borderId="0" applyNumberFormat="0" applyBorder="0" applyAlignment="0" applyProtection="0">
      <alignment vertical="center"/>
    </xf>
    <xf numFmtId="227" fontId="98" fillId="151" borderId="0" applyNumberFormat="0" applyBorder="0" applyAlignment="0" applyProtection="0">
      <alignment vertical="center"/>
    </xf>
    <xf numFmtId="39" fontId="219" fillId="0" borderId="0" applyFont="0" applyFill="0" applyBorder="0" applyAlignment="0" applyProtection="0"/>
    <xf numFmtId="227" fontId="97" fillId="153" borderId="0" applyNumberFormat="0" applyBorder="0" applyAlignment="0" applyProtection="0">
      <alignment vertical="center"/>
    </xf>
    <xf numFmtId="227" fontId="98" fillId="154" borderId="0" applyNumberFormat="0" applyBorder="0" applyAlignment="0" applyProtection="0">
      <alignment vertical="center"/>
    </xf>
    <xf numFmtId="227" fontId="97" fillId="148" borderId="0" applyNumberFormat="0" applyBorder="0" applyAlignment="0" applyProtection="0">
      <alignment vertical="center"/>
    </xf>
    <xf numFmtId="227" fontId="97" fillId="155" borderId="0" applyNumberFormat="0" applyBorder="0" applyAlignment="0" applyProtection="0">
      <alignment vertical="center"/>
    </xf>
    <xf numFmtId="227" fontId="98" fillId="149" borderId="0" applyNumberFormat="0" applyBorder="0" applyAlignment="0" applyProtection="0">
      <alignment vertical="center"/>
    </xf>
    <xf numFmtId="227" fontId="126" fillId="0" borderId="28" applyNumberFormat="0" applyFill="0" applyProtection="0">
      <alignment horizontal="left"/>
    </xf>
    <xf numFmtId="227" fontId="97" fillId="155" borderId="0" applyNumberFormat="0" applyBorder="0" applyAlignment="0" applyProtection="0">
      <alignment vertical="center"/>
    </xf>
    <xf numFmtId="227" fontId="98" fillId="159" borderId="0" applyNumberFormat="0" applyBorder="0" applyAlignment="0" applyProtection="0">
      <alignment vertical="center"/>
    </xf>
    <xf numFmtId="227" fontId="151" fillId="0" borderId="45" applyNumberFormat="0" applyFill="0" applyAlignment="0" applyProtection="0">
      <alignment vertical="center"/>
    </xf>
    <xf numFmtId="227" fontId="97" fillId="158" borderId="0" applyNumberFormat="0" applyBorder="0" applyAlignment="0" applyProtection="0">
      <alignment vertical="center"/>
    </xf>
    <xf numFmtId="227" fontId="97" fillId="148" borderId="0" applyNumberFormat="0" applyBorder="0" applyAlignment="0" applyProtection="0">
      <alignment vertical="center"/>
    </xf>
    <xf numFmtId="227" fontId="232" fillId="0" borderId="0" applyNumberFormat="0" applyFill="0">
      <alignment horizontal="left" vertical="center"/>
    </xf>
    <xf numFmtId="227" fontId="216" fillId="0" borderId="0" applyFont="0" applyFill="0" applyBorder="0" applyAlignment="0" applyProtection="0"/>
    <xf numFmtId="227" fontId="216" fillId="0" borderId="0" applyFont="0" applyFill="0" applyBorder="0" applyAlignment="0" applyProtection="0"/>
    <xf numFmtId="227" fontId="216" fillId="0" borderId="0" applyFont="0" applyFill="0" applyBorder="0" applyAlignment="0" applyProtection="0"/>
    <xf numFmtId="227" fontId="98" fillId="152" borderId="0" applyNumberFormat="0" applyBorder="0" applyAlignment="0" applyProtection="0">
      <alignment vertical="center"/>
    </xf>
    <xf numFmtId="227" fontId="216" fillId="0" borderId="0" applyFont="0" applyFill="0" applyBorder="0" applyAlignment="0" applyProtection="0"/>
    <xf numFmtId="227" fontId="98" fillId="151" borderId="0" applyNumberFormat="0" applyBorder="0" applyAlignment="0" applyProtection="0">
      <alignment vertical="center"/>
    </xf>
    <xf numFmtId="227" fontId="100" fillId="0" borderId="0">
      <alignment vertical="center"/>
    </xf>
    <xf numFmtId="227" fontId="98" fillId="151" borderId="0" applyNumberFormat="0" applyBorder="0" applyAlignment="0" applyProtection="0">
      <alignment vertical="center"/>
    </xf>
    <xf numFmtId="227" fontId="98" fillId="152" borderId="0" applyNumberFormat="0" applyBorder="0" applyAlignment="0" applyProtection="0">
      <alignment vertical="center"/>
    </xf>
    <xf numFmtId="227" fontId="205" fillId="0" borderId="28" applyNumberFormat="0" applyFill="0" applyProtection="0">
      <alignment horizontal="center"/>
    </xf>
    <xf numFmtId="227" fontId="126" fillId="0" borderId="28" applyNumberFormat="0" applyFill="0" applyProtection="0">
      <alignment horizontal="right"/>
    </xf>
    <xf numFmtId="229" fontId="135" fillId="0" borderId="28">
      <alignment horizontal="justify" vertical="top" wrapText="1"/>
    </xf>
    <xf numFmtId="227" fontId="98" fillId="152" borderId="0" applyNumberFormat="0" applyBorder="0" applyAlignment="0" applyProtection="0">
      <alignment vertical="center"/>
    </xf>
    <xf numFmtId="227" fontId="98" fillId="137" borderId="0" applyNumberFormat="0" applyBorder="0" applyAlignment="0" applyProtection="0">
      <alignment vertical="center"/>
    </xf>
    <xf numFmtId="227" fontId="97" fillId="143" borderId="0" applyNumberFormat="0" applyBorder="0" applyAlignment="0" applyProtection="0">
      <alignment vertical="center"/>
    </xf>
    <xf numFmtId="227" fontId="97" fillId="0" borderId="0"/>
    <xf numFmtId="227" fontId="126" fillId="0" borderId="28" applyNumberFormat="0" applyFill="0" applyProtection="0">
      <alignment horizontal="left"/>
    </xf>
    <xf numFmtId="227" fontId="126" fillId="0" borderId="28" applyNumberFormat="0" applyFill="0" applyProtection="0">
      <alignment horizontal="left"/>
    </xf>
    <xf numFmtId="227" fontId="216" fillId="0" borderId="0" applyFont="0" applyFill="0" applyBorder="0" applyAlignment="0" applyProtection="0"/>
    <xf numFmtId="227" fontId="93" fillId="0" borderId="0">
      <alignment vertical="center"/>
    </xf>
    <xf numFmtId="227" fontId="140" fillId="70" borderId="0" applyNumberFormat="0" applyBorder="0" applyAlignment="0" applyProtection="0">
      <alignment vertical="center"/>
    </xf>
    <xf numFmtId="227" fontId="100" fillId="73" borderId="0" applyNumberFormat="0" applyBorder="0" applyAlignment="0" applyProtection="0">
      <alignment vertical="center"/>
    </xf>
    <xf numFmtId="227" fontId="97" fillId="22" borderId="0" applyNumberFormat="0" applyBorder="0" applyAlignment="0" applyProtection="0">
      <alignment vertical="center"/>
    </xf>
    <xf numFmtId="227" fontId="141" fillId="68" borderId="0" applyNumberFormat="0" applyBorder="0" applyAlignment="0" applyProtection="0">
      <alignment vertical="center"/>
    </xf>
    <xf numFmtId="227" fontId="133" fillId="69" borderId="0" applyNumberFormat="0" applyBorder="0" applyAlignment="0" applyProtection="0">
      <alignment vertical="center"/>
    </xf>
    <xf numFmtId="227" fontId="140" fillId="70" borderId="0" applyNumberFormat="0" applyBorder="0" applyAlignment="0" applyProtection="0">
      <alignment vertical="center"/>
    </xf>
    <xf numFmtId="227" fontId="141" fillId="72" borderId="0" applyNumberFormat="0" applyBorder="0" applyAlignment="0" applyProtection="0">
      <alignment vertical="center"/>
    </xf>
    <xf numFmtId="227" fontId="93" fillId="0" borderId="0">
      <alignment vertical="center"/>
    </xf>
    <xf numFmtId="227" fontId="140" fillId="70" borderId="0" applyNumberFormat="0" applyBorder="0" applyAlignment="0" applyProtection="0">
      <alignment vertical="center"/>
    </xf>
    <xf numFmtId="227" fontId="132" fillId="7" borderId="7" applyNumberFormat="0" applyAlignment="0" applyProtection="0">
      <alignment vertical="center"/>
    </xf>
    <xf numFmtId="227" fontId="116" fillId="0" borderId="0"/>
    <xf numFmtId="227" fontId="133" fillId="69" borderId="0" applyNumberFormat="0" applyBorder="0" applyAlignment="0" applyProtection="0">
      <alignment vertical="center"/>
    </xf>
    <xf numFmtId="227" fontId="98" fillId="12"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00" fillId="76" borderId="0" applyNumberFormat="0" applyBorder="0" applyAlignment="0" applyProtection="0">
      <alignment vertical="center"/>
    </xf>
    <xf numFmtId="227" fontId="100" fillId="66" borderId="0" applyNumberFormat="0" applyBorder="0" applyAlignment="0" applyProtection="0">
      <alignment vertical="center"/>
    </xf>
    <xf numFmtId="227" fontId="133" fillId="69" borderId="0" applyNumberFormat="0" applyBorder="0" applyAlignment="0" applyProtection="0">
      <alignment vertical="center"/>
    </xf>
    <xf numFmtId="227" fontId="149" fillId="76"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97" fillId="27" borderId="0" applyNumberFormat="0" applyBorder="0" applyAlignment="0" applyProtection="0">
      <alignment vertical="center"/>
    </xf>
    <xf numFmtId="227" fontId="140" fillId="70" borderId="0" applyNumberFormat="0" applyBorder="0" applyAlignment="0" applyProtection="0">
      <alignment vertical="center"/>
    </xf>
    <xf numFmtId="227" fontId="133" fillId="69" borderId="0" applyNumberFormat="0" applyBorder="0" applyAlignment="0" applyProtection="0">
      <alignment vertical="center"/>
    </xf>
    <xf numFmtId="227" fontId="93" fillId="0" borderId="0"/>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93" fillId="0" borderId="0">
      <alignment vertical="center"/>
    </xf>
    <xf numFmtId="186" fontId="126" fillId="0" borderId="0" applyFont="0" applyFill="0" applyBorder="0" applyAlignment="0" applyProtection="0"/>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98" fillId="17" borderId="0" applyNumberFormat="0" applyBorder="0" applyAlignment="0" applyProtection="0">
      <alignment vertical="center"/>
    </xf>
    <xf numFmtId="227" fontId="133" fillId="69" borderId="0" applyNumberFormat="0" applyBorder="0" applyAlignment="0" applyProtection="0">
      <alignment vertical="center"/>
    </xf>
    <xf numFmtId="227" fontId="100" fillId="71" borderId="0" applyNumberFormat="0" applyBorder="0" applyAlignment="0" applyProtection="0">
      <alignment vertical="center"/>
    </xf>
    <xf numFmtId="227" fontId="97" fillId="8" borderId="8" applyNumberFormat="0" applyFont="0" applyAlignment="0" applyProtection="0">
      <alignment vertical="center"/>
    </xf>
    <xf numFmtId="227" fontId="133" fillId="69" borderId="0" applyNumberFormat="0" applyBorder="0" applyAlignment="0" applyProtection="0">
      <alignment vertical="center"/>
    </xf>
    <xf numFmtId="227" fontId="140" fillId="70" borderId="0" applyNumberFormat="0" applyBorder="0" applyAlignment="0" applyProtection="0">
      <alignment vertical="center"/>
    </xf>
    <xf numFmtId="227" fontId="133" fillId="69"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33" fillId="69" borderId="0" applyNumberFormat="0" applyBorder="0" applyAlignment="0" applyProtection="0">
      <alignment vertical="center"/>
    </xf>
    <xf numFmtId="227" fontId="100" fillId="69" borderId="0" applyNumberFormat="0" applyBorder="0" applyAlignment="0" applyProtection="0">
      <alignment vertical="center"/>
    </xf>
    <xf numFmtId="227" fontId="100" fillId="69" borderId="0" applyNumberFormat="0" applyBorder="0" applyAlignment="0" applyProtection="0">
      <alignment vertical="center"/>
    </xf>
    <xf numFmtId="227" fontId="93" fillId="0" borderId="0">
      <protection locked="0"/>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198" fontId="172" fillId="0" borderId="0" applyFont="0" applyFill="0" applyBorder="0" applyAlignment="0" applyProtection="0"/>
    <xf numFmtId="227" fontId="133" fillId="69"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40" fillId="70" borderId="0" applyNumberFormat="0" applyBorder="0" applyAlignment="0" applyProtection="0">
      <alignment vertical="center"/>
    </xf>
    <xf numFmtId="227" fontId="149" fillId="85" borderId="0" applyNumberFormat="0" applyBorder="0" applyAlignment="0" applyProtection="0">
      <alignment vertical="center"/>
    </xf>
    <xf numFmtId="227" fontId="140" fillId="70" borderId="0" applyNumberFormat="0" applyBorder="0" applyAlignment="0" applyProtection="0">
      <alignment vertical="center"/>
    </xf>
    <xf numFmtId="227" fontId="97" fillId="18" borderId="0" applyNumberFormat="0" applyBorder="0" applyAlignment="0" applyProtection="0">
      <alignment vertical="center"/>
    </xf>
    <xf numFmtId="227" fontId="133" fillId="69" borderId="0" applyNumberFormat="0" applyBorder="0" applyAlignment="0" applyProtection="0">
      <alignment vertical="center"/>
    </xf>
    <xf numFmtId="227" fontId="140" fillId="70" borderId="0" applyNumberFormat="0" applyBorder="0" applyAlignment="0" applyProtection="0">
      <alignment vertical="center"/>
    </xf>
    <xf numFmtId="227" fontId="99" fillId="0" borderId="0" applyNumberFormat="0" applyFill="0" applyBorder="0" applyAlignment="0" applyProtection="0">
      <alignment vertical="center"/>
    </xf>
    <xf numFmtId="227" fontId="96" fillId="5" borderId="4" applyNumberFormat="0" applyAlignment="0" applyProtection="0">
      <alignment vertical="center"/>
    </xf>
    <xf numFmtId="227" fontId="93" fillId="0" borderId="0"/>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40" fillId="70" borderId="0" applyNumberFormat="0" applyBorder="0" applyAlignment="0" applyProtection="0">
      <alignment vertical="center"/>
    </xf>
    <xf numFmtId="227" fontId="97" fillId="30" borderId="0" applyNumberFormat="0" applyBorder="0" applyAlignment="0" applyProtection="0">
      <alignment vertical="center"/>
    </xf>
    <xf numFmtId="227" fontId="133" fillId="69" borderId="0" applyNumberFormat="0" applyBorder="0" applyAlignment="0" applyProtection="0">
      <alignment vertical="center"/>
    </xf>
    <xf numFmtId="227" fontId="140" fillId="70" borderId="0" applyNumberFormat="0" applyBorder="0" applyAlignment="0" applyProtection="0">
      <alignment vertical="center"/>
    </xf>
    <xf numFmtId="227" fontId="100" fillId="73" borderId="0" applyNumberFormat="0" applyBorder="0" applyAlignment="0" applyProtection="0">
      <alignment vertical="center"/>
    </xf>
    <xf numFmtId="227" fontId="98" fillId="12" borderId="0" applyNumberFormat="0" applyBorder="0" applyAlignment="0" applyProtection="0">
      <alignment vertical="center"/>
    </xf>
    <xf numFmtId="227" fontId="93" fillId="0" borderId="0">
      <protection locked="0"/>
    </xf>
    <xf numFmtId="227" fontId="133" fillId="69" borderId="0" applyNumberFormat="0" applyBorder="0" applyAlignment="0" applyProtection="0">
      <alignment vertical="center"/>
    </xf>
    <xf numFmtId="227" fontId="140" fillId="70" borderId="0" applyNumberFormat="0" applyBorder="0" applyAlignment="0" applyProtection="0">
      <alignment vertical="center"/>
    </xf>
    <xf numFmtId="227" fontId="144" fillId="0" borderId="0" applyFont="0" applyFill="0" applyBorder="0" applyAlignment="0" applyProtection="0"/>
    <xf numFmtId="227" fontId="97" fillId="23" borderId="0" applyNumberFormat="0" applyBorder="0" applyAlignment="0" applyProtection="0">
      <alignment vertical="center"/>
    </xf>
    <xf numFmtId="227" fontId="102" fillId="2" borderId="0" applyNumberFormat="0" applyBorder="0" applyAlignment="0" applyProtection="0">
      <alignment vertical="center"/>
    </xf>
    <xf numFmtId="227" fontId="144" fillId="0" borderId="0" applyFont="0" applyFill="0" applyBorder="0" applyAlignment="0" applyProtection="0"/>
    <xf numFmtId="227" fontId="133" fillId="69" borderId="0" applyNumberFormat="0" applyBorder="0" applyAlignment="0" applyProtection="0">
      <alignment vertical="center"/>
    </xf>
    <xf numFmtId="227" fontId="140" fillId="70" borderId="0" applyNumberFormat="0" applyBorder="0" applyAlignment="0" applyProtection="0">
      <alignment vertical="center"/>
    </xf>
    <xf numFmtId="227" fontId="98" fillId="16" borderId="0" applyNumberFormat="0" applyBorder="0" applyAlignment="0" applyProtection="0">
      <alignment vertical="center"/>
    </xf>
    <xf numFmtId="10" fontId="162" fillId="0" borderId="0" applyFont="0" applyFill="0" applyBorder="0" applyAlignment="0" applyProtection="0"/>
    <xf numFmtId="227" fontId="95" fillId="0" borderId="6" applyNumberFormat="0" applyFill="0" applyAlignment="0" applyProtection="0">
      <alignment vertical="center"/>
    </xf>
    <xf numFmtId="227" fontId="100" fillId="71" borderId="0" applyNumberFormat="0" applyBorder="0" applyAlignment="0" applyProtection="0">
      <alignment vertical="center"/>
    </xf>
    <xf numFmtId="227" fontId="100" fillId="84" borderId="0" applyNumberFormat="0" applyBorder="0" applyAlignment="0" applyProtection="0">
      <alignment vertical="center"/>
    </xf>
    <xf numFmtId="227" fontId="100" fillId="81"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16" fillId="0" borderId="0"/>
    <xf numFmtId="227" fontId="140" fillId="70" borderId="0" applyNumberFormat="0" applyBorder="0" applyAlignment="0" applyProtection="0">
      <alignment vertical="center"/>
    </xf>
    <xf numFmtId="227" fontId="116" fillId="0" borderId="0"/>
    <xf numFmtId="227" fontId="140" fillId="70"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93" fillId="0" borderId="0"/>
    <xf numFmtId="227" fontId="133" fillId="69"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33" fillId="69"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00" fillId="81" borderId="0" applyNumberFormat="0" applyBorder="0" applyAlignment="0" applyProtection="0">
      <alignment vertical="center"/>
    </xf>
    <xf numFmtId="227" fontId="100" fillId="81" borderId="0" applyNumberFormat="0" applyBorder="0" applyAlignment="0" applyProtection="0">
      <alignment vertical="center"/>
    </xf>
    <xf numFmtId="227" fontId="140" fillId="70" borderId="0" applyNumberFormat="0" applyBorder="0" applyAlignment="0" applyProtection="0">
      <alignment vertical="center"/>
    </xf>
    <xf numFmtId="227" fontId="100" fillId="69"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00" fillId="71" borderId="0" applyNumberFormat="0" applyBorder="0" applyAlignment="0" applyProtection="0">
      <alignment vertical="center"/>
    </xf>
    <xf numFmtId="227" fontId="149" fillId="85" borderId="0" applyNumberFormat="0" applyBorder="0" applyAlignment="0" applyProtection="0">
      <alignment vertical="center"/>
    </xf>
    <xf numFmtId="227" fontId="97" fillId="18" borderId="0" applyNumberFormat="0" applyBorder="0" applyAlignment="0" applyProtection="0">
      <alignment vertical="center"/>
    </xf>
    <xf numFmtId="227" fontId="100" fillId="73" borderId="0" applyNumberFormat="0" applyBorder="0" applyAlignment="0" applyProtection="0">
      <alignment vertical="center"/>
    </xf>
    <xf numFmtId="227" fontId="133" fillId="69" borderId="0" applyNumberFormat="0" applyBorder="0" applyAlignment="0" applyProtection="0">
      <alignment vertical="center"/>
    </xf>
    <xf numFmtId="227" fontId="140" fillId="70" borderId="0" applyNumberFormat="0" applyBorder="0" applyAlignment="0" applyProtection="0">
      <alignment vertical="center"/>
    </xf>
    <xf numFmtId="227" fontId="111" fillId="4" borderId="0" applyNumberFormat="0" applyBorder="0" applyAlignment="0" applyProtection="0">
      <alignment vertical="center"/>
    </xf>
    <xf numFmtId="227" fontId="109" fillId="0" borderId="0" applyNumberFormat="0" applyFill="0" applyBorder="0" applyAlignment="0" applyProtection="0">
      <alignment vertical="center"/>
    </xf>
    <xf numFmtId="227" fontId="149" fillId="74" borderId="0" applyNumberFormat="0" applyBorder="0" applyAlignment="0" applyProtection="0">
      <alignment vertical="center"/>
    </xf>
    <xf numFmtId="227" fontId="141" fillId="90" borderId="0" applyNumberFormat="0" applyBorder="0" applyAlignment="0" applyProtection="0">
      <alignment vertical="center"/>
    </xf>
    <xf numFmtId="227" fontId="133" fillId="69" borderId="0" applyNumberFormat="0" applyBorder="0" applyAlignment="0" applyProtection="0">
      <alignment vertical="center"/>
    </xf>
    <xf numFmtId="227" fontId="100" fillId="0" borderId="0">
      <alignment vertical="center"/>
    </xf>
    <xf numFmtId="227" fontId="140" fillId="70" borderId="0" applyNumberFormat="0" applyBorder="0" applyAlignment="0" applyProtection="0">
      <alignment vertical="center"/>
    </xf>
    <xf numFmtId="227" fontId="105" fillId="0" borderId="3" applyNumberFormat="0" applyFill="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40" fillId="70" borderId="0" applyNumberFormat="0" applyBorder="0" applyAlignment="0" applyProtection="0">
      <alignment vertical="center"/>
    </xf>
    <xf numFmtId="227" fontId="100" fillId="75" borderId="0" applyNumberFormat="0" applyBorder="0" applyAlignment="0" applyProtection="0">
      <alignment vertical="center"/>
    </xf>
    <xf numFmtId="227" fontId="95" fillId="0" borderId="6" applyNumberFormat="0" applyFill="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00" fillId="81" borderId="0" applyNumberFormat="0" applyBorder="0" applyAlignment="0" applyProtection="0">
      <alignment vertical="center"/>
    </xf>
    <xf numFmtId="227" fontId="141" fillId="72" borderId="0" applyNumberFormat="0" applyBorder="0" applyAlignment="0" applyProtection="0">
      <alignment vertical="center"/>
    </xf>
    <xf numFmtId="227" fontId="100" fillId="69" borderId="0" applyNumberFormat="0" applyBorder="0" applyAlignment="0" applyProtection="0">
      <alignment vertical="center"/>
    </xf>
    <xf numFmtId="227" fontId="133" fillId="69"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93" fillId="0" borderId="0"/>
    <xf numFmtId="227" fontId="97" fillId="14"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193" fontId="93" fillId="0" borderId="0" applyFont="0" applyFill="0" applyBorder="0" applyAlignment="0" applyProtection="0"/>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41" fillId="72" borderId="0" applyNumberFormat="0" applyBorder="0" applyAlignment="0" applyProtection="0">
      <alignment vertical="center"/>
    </xf>
    <xf numFmtId="227" fontId="149" fillId="74" borderId="0" applyNumberFormat="0" applyBorder="0" applyAlignment="0" applyProtection="0">
      <alignment vertical="center"/>
    </xf>
    <xf numFmtId="227" fontId="100" fillId="76" borderId="0" applyNumberFormat="0" applyBorder="0" applyAlignment="0" applyProtection="0">
      <alignment vertical="center"/>
    </xf>
    <xf numFmtId="227" fontId="98" fillId="21" borderId="0" applyNumberFormat="0" applyBorder="0" applyAlignment="0" applyProtection="0">
      <alignment vertical="center"/>
    </xf>
    <xf numFmtId="227" fontId="100" fillId="66" borderId="0" applyNumberFormat="0" applyBorder="0" applyAlignment="0" applyProtection="0">
      <alignment vertical="center"/>
    </xf>
    <xf numFmtId="227" fontId="149" fillId="72" borderId="0" applyNumberFormat="0" applyBorder="0" applyAlignment="0" applyProtection="0">
      <alignment vertical="center"/>
    </xf>
    <xf numFmtId="227" fontId="133" fillId="69" borderId="0" applyNumberFormat="0" applyBorder="0" applyAlignment="0" applyProtection="0">
      <alignment vertical="center"/>
    </xf>
    <xf numFmtId="227" fontId="97" fillId="14" borderId="0" applyNumberFormat="0" applyBorder="0" applyAlignment="0" applyProtection="0">
      <alignment vertical="center"/>
    </xf>
    <xf numFmtId="227" fontId="149" fillId="87"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40" fillId="70" borderId="0" applyNumberFormat="0" applyBorder="0" applyAlignment="0" applyProtection="0">
      <alignment vertical="center"/>
    </xf>
    <xf numFmtId="227" fontId="100" fillId="73" borderId="0" applyNumberFormat="0" applyBorder="0" applyAlignment="0" applyProtection="0">
      <alignment vertical="center"/>
    </xf>
    <xf numFmtId="227" fontId="152" fillId="0" borderId="0"/>
    <xf numFmtId="227" fontId="140" fillId="70" borderId="0" applyNumberFormat="0" applyBorder="0" applyAlignment="0" applyProtection="0">
      <alignment vertical="center"/>
    </xf>
    <xf numFmtId="227" fontId="152" fillId="0" borderId="0"/>
    <xf numFmtId="227" fontId="140" fillId="70" borderId="0" applyNumberFormat="0" applyBorder="0" applyAlignment="0" applyProtection="0">
      <alignment vertical="center"/>
    </xf>
    <xf numFmtId="227" fontId="97" fillId="19" borderId="0" applyNumberFormat="0" applyBorder="0" applyAlignment="0" applyProtection="0">
      <alignment vertical="center"/>
    </xf>
    <xf numFmtId="227" fontId="140" fillId="70" borderId="0" applyNumberFormat="0" applyBorder="0" applyAlignment="0" applyProtection="0">
      <alignment vertical="center"/>
    </xf>
    <xf numFmtId="227" fontId="133" fillId="69" borderId="0" applyNumberFormat="0" applyBorder="0" applyAlignment="0" applyProtection="0">
      <alignment vertical="center"/>
    </xf>
    <xf numFmtId="227" fontId="100" fillId="71" borderId="0" applyNumberFormat="0" applyBorder="0" applyAlignment="0" applyProtection="0">
      <alignment vertical="center"/>
    </xf>
    <xf numFmtId="227" fontId="100" fillId="71"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00" fillId="66" borderId="0" applyNumberFormat="0" applyBorder="0" applyAlignment="0" applyProtection="0">
      <alignment vertical="center"/>
    </xf>
    <xf numFmtId="227" fontId="97" fillId="11" borderId="0" applyNumberFormat="0" applyBorder="0" applyAlignment="0" applyProtection="0">
      <alignment vertical="center"/>
    </xf>
    <xf numFmtId="227" fontId="133" fillId="69" borderId="0" applyNumberFormat="0" applyBorder="0" applyAlignment="0" applyProtection="0">
      <alignment vertical="center"/>
    </xf>
    <xf numFmtId="227" fontId="100" fillId="71" borderId="0" applyNumberFormat="0" applyBorder="0" applyAlignment="0" applyProtection="0">
      <alignment vertical="center"/>
    </xf>
    <xf numFmtId="227" fontId="133" fillId="69" borderId="0" applyNumberFormat="0" applyBorder="0" applyAlignment="0" applyProtection="0">
      <alignment vertical="center"/>
    </xf>
    <xf numFmtId="227" fontId="98" fillId="21" borderId="0" applyNumberFormat="0" applyBorder="0" applyAlignment="0" applyProtection="0">
      <alignment vertical="center"/>
    </xf>
    <xf numFmtId="227" fontId="99" fillId="0" borderId="0" applyNumberFormat="0" applyFill="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93" fillId="0" borderId="0">
      <alignment vertical="center"/>
    </xf>
    <xf numFmtId="227" fontId="149" fillId="78" borderId="0" applyNumberFormat="0" applyBorder="0" applyAlignment="0" applyProtection="0">
      <alignment vertical="center"/>
    </xf>
    <xf numFmtId="227" fontId="98" fillId="32" borderId="0" applyNumberFormat="0" applyBorder="0" applyAlignment="0" applyProtection="0">
      <alignment vertical="center"/>
    </xf>
    <xf numFmtId="227" fontId="140" fillId="70" borderId="0" applyNumberFormat="0" applyBorder="0" applyAlignment="0" applyProtection="0">
      <alignment vertical="center"/>
    </xf>
    <xf numFmtId="227" fontId="170" fillId="0" borderId="0" applyNumberFormat="0" applyAlignment="0">
      <alignment horizontal="left"/>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93" fillId="0" borderId="0"/>
    <xf numFmtId="227" fontId="140" fillId="70" borderId="0" applyNumberFormat="0" applyBorder="0" applyAlignment="0" applyProtection="0">
      <alignment vertical="center"/>
    </xf>
    <xf numFmtId="227" fontId="100" fillId="80" borderId="0" applyNumberFormat="0" applyBorder="0" applyAlignment="0" applyProtection="0">
      <alignment vertical="center"/>
    </xf>
    <xf numFmtId="227" fontId="97" fillId="22" borderId="0" applyNumberFormat="0" applyBorder="0" applyAlignment="0" applyProtection="0">
      <alignment vertical="center"/>
    </xf>
    <xf numFmtId="227" fontId="133" fillId="69" borderId="0" applyNumberFormat="0" applyBorder="0" applyAlignment="0" applyProtection="0">
      <alignment vertical="center"/>
    </xf>
    <xf numFmtId="227" fontId="100" fillId="80" borderId="0" applyNumberFormat="0" applyBorder="0" applyAlignment="0" applyProtection="0">
      <alignment vertical="center"/>
    </xf>
    <xf numFmtId="227" fontId="100" fillId="71" borderId="0" applyNumberFormat="0" applyBorder="0" applyAlignment="0" applyProtection="0">
      <alignment vertical="center"/>
    </xf>
    <xf numFmtId="227" fontId="100" fillId="86" borderId="0" applyNumberFormat="0" applyBorder="0" applyAlignment="0" applyProtection="0">
      <alignment vertical="center"/>
    </xf>
    <xf numFmtId="227" fontId="98" fillId="28" borderId="0" applyNumberFormat="0" applyBorder="0" applyAlignment="0" applyProtection="0">
      <alignment vertical="center"/>
    </xf>
    <xf numFmtId="227" fontId="141" fillId="85" borderId="0" applyNumberFormat="0" applyBorder="0" applyAlignment="0" applyProtection="0">
      <alignment vertical="center"/>
    </xf>
    <xf numFmtId="227" fontId="133" fillId="69" borderId="0" applyNumberFormat="0" applyBorder="0" applyAlignment="0" applyProtection="0">
      <alignment vertical="center"/>
    </xf>
    <xf numFmtId="227" fontId="140" fillId="70" borderId="0" applyNumberFormat="0" applyBorder="0" applyAlignment="0" applyProtection="0">
      <alignment vertical="center"/>
    </xf>
    <xf numFmtId="227" fontId="141" fillId="80" borderId="0" applyNumberFormat="0" applyBorder="0" applyAlignment="0" applyProtection="0">
      <alignment vertical="center"/>
    </xf>
    <xf numFmtId="227" fontId="100" fillId="76" borderId="0" applyNumberFormat="0" applyBorder="0" applyAlignment="0" applyProtection="0">
      <alignment vertical="center"/>
    </xf>
    <xf numFmtId="227" fontId="171" fillId="70" borderId="0" applyNumberFormat="0" applyBorder="0" applyAlignment="0" applyProtection="0">
      <alignment vertical="center"/>
    </xf>
    <xf numFmtId="227" fontId="140" fillId="70" borderId="0" applyNumberFormat="0" applyBorder="0" applyAlignment="0" applyProtection="0">
      <alignment vertical="center"/>
    </xf>
    <xf numFmtId="227" fontId="97" fillId="31" borderId="0" applyNumberFormat="0" applyBorder="0" applyAlignment="0" applyProtection="0">
      <alignment vertical="center"/>
    </xf>
    <xf numFmtId="227" fontId="140" fillId="70"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16" fillId="0" borderId="0"/>
    <xf numFmtId="227" fontId="133" fillId="69" borderId="0" applyNumberFormat="0" applyBorder="0" applyAlignment="0" applyProtection="0">
      <alignment vertical="center"/>
    </xf>
    <xf numFmtId="227" fontId="98" fillId="12" borderId="0" applyNumberFormat="0" applyBorder="0" applyAlignment="0" applyProtection="0">
      <alignment vertical="center"/>
    </xf>
    <xf numFmtId="227" fontId="97" fillId="30" borderId="0" applyNumberFormat="0" applyBorder="0" applyAlignment="0" applyProtection="0">
      <alignment vertical="center"/>
    </xf>
    <xf numFmtId="227" fontId="93" fillId="0" borderId="0"/>
    <xf numFmtId="227" fontId="140" fillId="70" borderId="0" applyNumberFormat="0" applyBorder="0" applyAlignment="0" applyProtection="0">
      <alignment vertical="center"/>
    </xf>
    <xf numFmtId="227" fontId="116" fillId="0" borderId="0"/>
    <xf numFmtId="227" fontId="116" fillId="0" borderId="0"/>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33" fillId="69" borderId="0" applyNumberFormat="0" applyBorder="0" applyAlignment="0" applyProtection="0">
      <alignment vertical="center"/>
    </xf>
    <xf numFmtId="227" fontId="141" fillId="90" borderId="0" applyNumberFormat="0" applyBorder="0" applyAlignment="0" applyProtection="0">
      <alignment vertical="center"/>
    </xf>
    <xf numFmtId="227" fontId="133" fillId="69" borderId="0" applyNumberFormat="0" applyBorder="0" applyAlignment="0" applyProtection="0">
      <alignment vertical="center"/>
    </xf>
    <xf numFmtId="227" fontId="93" fillId="0" borderId="0">
      <alignment vertical="center"/>
    </xf>
    <xf numFmtId="227" fontId="141" fillId="72" borderId="0" applyNumberFormat="0" applyBorder="0" applyAlignment="0" applyProtection="0">
      <alignment vertical="center"/>
    </xf>
    <xf numFmtId="227" fontId="168" fillId="0" borderId="40">
      <alignment horizontal="left" vertical="center"/>
    </xf>
    <xf numFmtId="227" fontId="133" fillId="69" borderId="0" applyNumberFormat="0" applyBorder="0" applyAlignment="0" applyProtection="0">
      <alignment vertical="center"/>
    </xf>
    <xf numFmtId="9" fontId="100" fillId="0" borderId="0" applyFont="0" applyFill="0" applyBorder="0" applyAlignment="0" applyProtection="0">
      <alignment vertical="center"/>
    </xf>
    <xf numFmtId="227" fontId="133" fillId="69" borderId="0" applyNumberFormat="0" applyBorder="0" applyAlignment="0" applyProtection="0">
      <alignment vertical="center"/>
    </xf>
    <xf numFmtId="227" fontId="140" fillId="70" borderId="0" applyNumberFormat="0" applyBorder="0" applyAlignment="0" applyProtection="0">
      <alignment vertical="center"/>
    </xf>
    <xf numFmtId="227" fontId="133" fillId="69" borderId="0" applyNumberFormat="0" applyBorder="0" applyAlignment="0" applyProtection="0">
      <alignment vertical="center"/>
    </xf>
    <xf numFmtId="227" fontId="98" fillId="13"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33" fillId="69" borderId="0" applyNumberFormat="0" applyBorder="0" applyAlignment="0" applyProtection="0">
      <alignment vertical="center"/>
    </xf>
    <xf numFmtId="227" fontId="140" fillId="70" borderId="0" applyNumberFormat="0" applyBorder="0" applyAlignment="0" applyProtection="0">
      <alignment vertical="center"/>
    </xf>
    <xf numFmtId="227" fontId="98" fillId="25" borderId="0" applyNumberFormat="0" applyBorder="0" applyAlignment="0" applyProtection="0">
      <alignment vertical="center"/>
    </xf>
    <xf numFmtId="227" fontId="140" fillId="70"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00" fillId="84" borderId="0" applyNumberFormat="0" applyBorder="0" applyAlignment="0" applyProtection="0">
      <alignment vertical="center"/>
    </xf>
    <xf numFmtId="227" fontId="133" fillId="69" borderId="0" applyNumberFormat="0" applyBorder="0" applyAlignment="0" applyProtection="0">
      <alignment vertical="center"/>
    </xf>
    <xf numFmtId="227" fontId="100" fillId="73"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41" fillId="71" borderId="0" applyNumberFormat="0" applyBorder="0" applyAlignment="0" applyProtection="0">
      <alignment vertical="center"/>
    </xf>
    <xf numFmtId="227" fontId="100" fillId="84" borderId="0" applyNumberFormat="0" applyBorder="0" applyAlignment="0" applyProtection="0">
      <alignment vertical="center"/>
    </xf>
    <xf numFmtId="227" fontId="133" fillId="69" borderId="0" applyNumberFormat="0" applyBorder="0" applyAlignment="0" applyProtection="0">
      <alignment vertical="center"/>
    </xf>
    <xf numFmtId="227" fontId="100" fillId="71" borderId="0" applyNumberFormat="0" applyBorder="0" applyAlignment="0" applyProtection="0">
      <alignment vertical="center"/>
    </xf>
    <xf numFmtId="227" fontId="149" fillId="89" borderId="0" applyNumberFormat="0" applyBorder="0" applyAlignment="0" applyProtection="0">
      <alignment vertical="center"/>
    </xf>
    <xf numFmtId="227" fontId="100" fillId="84" borderId="0" applyNumberFormat="0" applyBorder="0" applyAlignment="0" applyProtection="0">
      <alignment vertical="center"/>
    </xf>
    <xf numFmtId="227" fontId="100" fillId="66" borderId="0" applyNumberFormat="0" applyBorder="0" applyAlignment="0" applyProtection="0">
      <alignment vertical="center"/>
    </xf>
    <xf numFmtId="227" fontId="149" fillId="72" borderId="0" applyNumberFormat="0" applyBorder="0" applyAlignment="0" applyProtection="0">
      <alignment vertical="center"/>
    </xf>
    <xf numFmtId="227" fontId="140" fillId="70" borderId="0" applyNumberFormat="0" applyBorder="0" applyAlignment="0" applyProtection="0">
      <alignment vertical="center"/>
    </xf>
    <xf numFmtId="227" fontId="133" fillId="69" borderId="0" applyNumberFormat="0" applyBorder="0" applyAlignment="0" applyProtection="0">
      <alignment vertical="center"/>
    </xf>
    <xf numFmtId="227" fontId="97" fillId="8" borderId="8" applyNumberFormat="0" applyFont="0" applyAlignment="0" applyProtection="0">
      <alignment vertical="center"/>
    </xf>
    <xf numFmtId="227" fontId="133" fillId="69" borderId="0" applyNumberFormat="0" applyBorder="0" applyAlignment="0" applyProtection="0">
      <alignment vertical="center"/>
    </xf>
    <xf numFmtId="227" fontId="141" fillId="72" borderId="0" applyNumberFormat="0" applyBorder="0" applyAlignment="0" applyProtection="0">
      <alignment vertical="center"/>
    </xf>
    <xf numFmtId="227" fontId="100" fillId="73" borderId="0" applyNumberFormat="0" applyBorder="0" applyAlignment="0" applyProtection="0">
      <alignment vertical="center"/>
    </xf>
    <xf numFmtId="227" fontId="100" fillId="75" borderId="42" applyNumberFormat="0" applyFont="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33" fillId="69" borderId="0" applyNumberFormat="0" applyBorder="0" applyAlignment="0" applyProtection="0">
      <alignment vertical="center"/>
    </xf>
    <xf numFmtId="227" fontId="100" fillId="66" borderId="0" applyNumberFormat="0" applyBorder="0" applyAlignment="0" applyProtection="0">
      <alignment vertical="center"/>
    </xf>
    <xf numFmtId="227" fontId="140" fillId="70" borderId="0" applyNumberFormat="0" applyBorder="0" applyAlignment="0" applyProtection="0">
      <alignment vertical="center"/>
    </xf>
    <xf numFmtId="227" fontId="100" fillId="74" borderId="0" applyNumberFormat="0" applyBorder="0" applyAlignment="0" applyProtection="0">
      <alignment vertical="center"/>
    </xf>
    <xf numFmtId="227" fontId="140" fillId="70" borderId="0" applyNumberFormat="0" applyBorder="0" applyAlignment="0" applyProtection="0">
      <alignment vertical="center"/>
    </xf>
    <xf numFmtId="227" fontId="133" fillId="69" borderId="0" applyNumberFormat="0" applyBorder="0" applyAlignment="0" applyProtection="0">
      <alignment vertical="center"/>
    </xf>
    <xf numFmtId="227" fontId="102" fillId="2" borderId="0" applyNumberFormat="0" applyBorder="0" applyAlignment="0" applyProtection="0">
      <alignment vertical="center"/>
    </xf>
    <xf numFmtId="37" fontId="172" fillId="0" borderId="0" applyFont="0" applyFill="0" applyBorder="0" applyAlignment="0" applyProtection="0"/>
    <xf numFmtId="227" fontId="100" fillId="74" borderId="0" applyNumberFormat="0" applyBorder="0" applyAlignment="0" applyProtection="0">
      <alignment vertical="center"/>
    </xf>
    <xf numFmtId="227" fontId="152" fillId="0" borderId="0"/>
    <xf numFmtId="227" fontId="141" fillId="85" borderId="0" applyNumberFormat="0" applyBorder="0" applyAlignment="0" applyProtection="0">
      <alignment vertical="center"/>
    </xf>
    <xf numFmtId="227" fontId="93" fillId="0" borderId="0">
      <alignment vertical="center"/>
    </xf>
    <xf numFmtId="227" fontId="140" fillId="70" borderId="0" applyNumberFormat="0" applyBorder="0" applyAlignment="0" applyProtection="0">
      <alignment vertical="center"/>
    </xf>
    <xf numFmtId="227" fontId="152" fillId="0" borderId="0"/>
    <xf numFmtId="227" fontId="140" fillId="70" borderId="0" applyNumberFormat="0" applyBorder="0" applyAlignment="0" applyProtection="0">
      <alignment vertical="center"/>
    </xf>
    <xf numFmtId="227" fontId="109" fillId="0" borderId="0" applyNumberFormat="0" applyFill="0" applyBorder="0" applyAlignment="0" applyProtection="0">
      <alignment vertical="center"/>
    </xf>
    <xf numFmtId="227" fontId="98" fillId="24" borderId="0" applyNumberFormat="0" applyBorder="0" applyAlignment="0" applyProtection="0">
      <alignment vertical="center"/>
    </xf>
    <xf numFmtId="227" fontId="98" fillId="17" borderId="0" applyNumberFormat="0" applyBorder="0" applyAlignment="0" applyProtection="0">
      <alignment vertical="center"/>
    </xf>
    <xf numFmtId="227" fontId="98" fillId="17" borderId="0" applyNumberFormat="0" applyBorder="0" applyAlignment="0" applyProtection="0">
      <alignment vertical="center"/>
    </xf>
    <xf numFmtId="227" fontId="93" fillId="0" borderId="0">
      <alignment vertical="center"/>
    </xf>
    <xf numFmtId="227" fontId="97" fillId="23"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41" fillId="68"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98" fillId="28" borderId="0" applyNumberFormat="0" applyBorder="0" applyAlignment="0" applyProtection="0">
      <alignment vertical="center"/>
    </xf>
    <xf numFmtId="227" fontId="140" fillId="70" borderId="0" applyNumberFormat="0" applyBorder="0" applyAlignment="0" applyProtection="0">
      <alignment vertical="center"/>
    </xf>
    <xf numFmtId="227" fontId="133" fillId="69" borderId="0" applyNumberFormat="0" applyBorder="0" applyAlignment="0" applyProtection="0">
      <alignment vertical="center"/>
    </xf>
    <xf numFmtId="227" fontId="97" fillId="1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93" fillId="0" borderId="0"/>
    <xf numFmtId="227" fontId="98" fillId="16" borderId="0" applyNumberFormat="0" applyBorder="0" applyAlignment="0" applyProtection="0">
      <alignment vertical="center"/>
    </xf>
    <xf numFmtId="227" fontId="140" fillId="70" borderId="0" applyNumberFormat="0" applyBorder="0" applyAlignment="0" applyProtection="0">
      <alignment vertical="center"/>
    </xf>
    <xf numFmtId="227" fontId="100" fillId="88" borderId="0" applyNumberFormat="0" applyBorder="0" applyAlignment="0" applyProtection="0">
      <alignment vertical="center"/>
    </xf>
    <xf numFmtId="227" fontId="133" fillId="69" borderId="0" applyNumberFormat="0" applyBorder="0" applyAlignment="0" applyProtection="0">
      <alignment vertical="center"/>
    </xf>
    <xf numFmtId="227" fontId="140" fillId="70" borderId="0" applyNumberFormat="0" applyBorder="0" applyAlignment="0" applyProtection="0">
      <alignment vertical="center"/>
    </xf>
    <xf numFmtId="227" fontId="149" fillId="80" borderId="0" applyNumberFormat="0" applyBorder="0" applyAlignment="0" applyProtection="0">
      <alignment vertical="center"/>
    </xf>
    <xf numFmtId="227" fontId="98" fillId="29" borderId="0" applyNumberFormat="0" applyBorder="0" applyAlignment="0" applyProtection="0">
      <alignment vertical="center"/>
    </xf>
    <xf numFmtId="227" fontId="98" fillId="9" borderId="0" applyNumberFormat="0" applyBorder="0" applyAlignment="0" applyProtection="0">
      <alignment vertical="center"/>
    </xf>
    <xf numFmtId="227" fontId="98" fillId="13" borderId="0" applyNumberFormat="0" applyBorder="0" applyAlignment="0" applyProtection="0">
      <alignment vertical="center"/>
    </xf>
    <xf numFmtId="227" fontId="100" fillId="81" borderId="0" applyNumberFormat="0" applyBorder="0" applyAlignment="0" applyProtection="0">
      <alignment vertical="center"/>
    </xf>
    <xf numFmtId="227" fontId="140" fillId="70" borderId="0" applyNumberFormat="0" applyBorder="0" applyAlignment="0" applyProtection="0">
      <alignment vertical="center"/>
    </xf>
    <xf numFmtId="227" fontId="97" fillId="19"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97" fillId="10" borderId="0" applyNumberFormat="0" applyBorder="0" applyAlignment="0" applyProtection="0">
      <alignment vertical="center"/>
    </xf>
    <xf numFmtId="227" fontId="133" fillId="69" borderId="0" applyNumberFormat="0" applyBorder="0" applyAlignment="0" applyProtection="0">
      <alignment vertical="center"/>
    </xf>
    <xf numFmtId="227" fontId="149" fillId="89" borderId="0" applyNumberFormat="0" applyBorder="0" applyAlignment="0" applyProtection="0">
      <alignment vertical="center"/>
    </xf>
    <xf numFmtId="227" fontId="133" fillId="69" borderId="0" applyNumberFormat="0" applyBorder="0" applyAlignment="0" applyProtection="0">
      <alignment vertical="center"/>
    </xf>
    <xf numFmtId="227" fontId="100" fillId="71" borderId="0" applyNumberFormat="0" applyBorder="0" applyAlignment="0" applyProtection="0">
      <alignment vertical="center"/>
    </xf>
    <xf numFmtId="227" fontId="140" fillId="70" borderId="0" applyNumberFormat="0" applyBorder="0" applyAlignment="0" applyProtection="0">
      <alignment vertical="center"/>
    </xf>
    <xf numFmtId="227" fontId="98" fillId="24" borderId="0" applyNumberFormat="0" applyBorder="0" applyAlignment="0" applyProtection="0">
      <alignment vertical="center"/>
    </xf>
    <xf numFmtId="227" fontId="140" fillId="70" borderId="0" applyNumberFormat="0" applyBorder="0" applyAlignment="0" applyProtection="0">
      <alignment vertical="center"/>
    </xf>
    <xf numFmtId="227" fontId="100" fillId="73" borderId="0" applyNumberFormat="0" applyBorder="0" applyAlignment="0" applyProtection="0">
      <alignment vertical="center"/>
    </xf>
    <xf numFmtId="227" fontId="141" fillId="72" borderId="0" applyNumberFormat="0" applyBorder="0" applyAlignment="0" applyProtection="0">
      <alignment vertical="center"/>
    </xf>
    <xf numFmtId="227" fontId="184" fillId="91" borderId="27">
      <protection locked="0"/>
    </xf>
    <xf numFmtId="227" fontId="100" fillId="83"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41" fillId="80"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93" fillId="0" borderId="0"/>
    <xf numFmtId="227" fontId="108" fillId="3"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00" fillId="0" borderId="0">
      <alignment vertical="center"/>
    </xf>
    <xf numFmtId="227" fontId="100" fillId="71" borderId="0" applyNumberFormat="0" applyBorder="0" applyAlignment="0" applyProtection="0">
      <alignment vertical="center"/>
    </xf>
    <xf numFmtId="227" fontId="133" fillId="69" borderId="0" applyNumberFormat="0" applyBorder="0" applyAlignment="0" applyProtection="0">
      <alignment vertical="center"/>
    </xf>
    <xf numFmtId="227" fontId="140" fillId="70" borderId="0" applyNumberFormat="0" applyBorder="0" applyAlignment="0" applyProtection="0">
      <alignment vertical="center"/>
    </xf>
    <xf numFmtId="227" fontId="100" fillId="80"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00" fillId="71" borderId="0" applyNumberFormat="0" applyBorder="0" applyAlignment="0" applyProtection="0">
      <alignment vertical="center"/>
    </xf>
    <xf numFmtId="227" fontId="133" fillId="69"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33" fillId="69" borderId="0" applyNumberFormat="0" applyBorder="0" applyAlignment="0" applyProtection="0">
      <alignment vertical="center"/>
    </xf>
    <xf numFmtId="227" fontId="140" fillId="70" borderId="0" applyNumberFormat="0" applyBorder="0" applyAlignment="0" applyProtection="0">
      <alignment vertical="center"/>
    </xf>
    <xf numFmtId="227" fontId="133" fillId="69" borderId="0" applyNumberFormat="0" applyBorder="0" applyAlignment="0" applyProtection="0">
      <alignment vertical="center"/>
    </xf>
    <xf numFmtId="227" fontId="141" fillId="87" borderId="0" applyNumberFormat="0" applyBorder="0" applyAlignment="0" applyProtection="0">
      <alignment vertical="center"/>
    </xf>
    <xf numFmtId="227" fontId="111" fillId="4" borderId="0" applyNumberFormat="0" applyBorder="0" applyAlignment="0" applyProtection="0">
      <alignment vertical="center"/>
    </xf>
    <xf numFmtId="227" fontId="140" fillId="70" borderId="0" applyNumberFormat="0" applyBorder="0" applyAlignment="0" applyProtection="0">
      <alignment vertical="center"/>
    </xf>
    <xf numFmtId="227" fontId="133" fillId="69" borderId="0" applyNumberFormat="0" applyBorder="0" applyAlignment="0" applyProtection="0">
      <alignment vertical="center"/>
    </xf>
    <xf numFmtId="227" fontId="100" fillId="71" borderId="0" applyNumberFormat="0" applyBorder="0" applyAlignment="0" applyProtection="0">
      <alignment vertical="center"/>
    </xf>
    <xf numFmtId="227" fontId="96" fillId="5" borderId="4" applyNumberFormat="0" applyAlignment="0" applyProtection="0">
      <alignment vertical="center"/>
    </xf>
    <xf numFmtId="227" fontId="140" fillId="70" borderId="0" applyNumberFormat="0" applyBorder="0" applyAlignment="0" applyProtection="0">
      <alignment vertical="center"/>
    </xf>
    <xf numFmtId="227" fontId="96" fillId="5" borderId="4" applyNumberFormat="0" applyAlignment="0" applyProtection="0">
      <alignment vertical="center"/>
    </xf>
    <xf numFmtId="227" fontId="97" fillId="27" borderId="0" applyNumberFormat="0" applyBorder="0" applyAlignment="0" applyProtection="0">
      <alignment vertical="center"/>
    </xf>
    <xf numFmtId="227" fontId="133" fillId="69" borderId="0" applyNumberFormat="0" applyBorder="0" applyAlignment="0" applyProtection="0">
      <alignment vertical="center"/>
    </xf>
    <xf numFmtId="227" fontId="104" fillId="6" borderId="5" applyNumberFormat="0" applyAlignment="0" applyProtection="0">
      <alignment vertical="center"/>
    </xf>
    <xf numFmtId="227" fontId="133" fillId="69" borderId="0" applyNumberFormat="0" applyBorder="0" applyAlignment="0" applyProtection="0">
      <alignment vertical="center"/>
    </xf>
    <xf numFmtId="227" fontId="100" fillId="70" borderId="0" applyNumberFormat="0" applyBorder="0" applyAlignment="0" applyProtection="0">
      <alignment vertical="center"/>
    </xf>
    <xf numFmtId="227" fontId="100" fillId="70" borderId="0" applyNumberFormat="0" applyBorder="0" applyAlignment="0" applyProtection="0">
      <alignment vertical="center"/>
    </xf>
    <xf numFmtId="227" fontId="98" fillId="17" borderId="0" applyNumberFormat="0" applyBorder="0" applyAlignment="0" applyProtection="0">
      <alignment vertical="center"/>
    </xf>
    <xf numFmtId="227" fontId="98" fillId="13" borderId="0" applyNumberFormat="0" applyBorder="0" applyAlignment="0" applyProtection="0">
      <alignment vertical="center"/>
    </xf>
    <xf numFmtId="227" fontId="97" fillId="8" borderId="8" applyNumberFormat="0" applyFont="0" applyAlignment="0" applyProtection="0">
      <alignment vertical="center"/>
    </xf>
    <xf numFmtId="227" fontId="133" fillId="69" borderId="0" applyNumberFormat="0" applyBorder="0" applyAlignment="0" applyProtection="0">
      <alignment vertical="center"/>
    </xf>
    <xf numFmtId="227" fontId="104" fillId="6" borderId="5" applyNumberFormat="0" applyAlignment="0" applyProtection="0">
      <alignment vertical="center"/>
    </xf>
    <xf numFmtId="227" fontId="98" fillId="29" borderId="0" applyNumberFormat="0" applyBorder="0" applyAlignment="0" applyProtection="0">
      <alignment vertical="center"/>
    </xf>
    <xf numFmtId="227" fontId="98" fillId="25" borderId="0" applyNumberFormat="0" applyBorder="0" applyAlignment="0" applyProtection="0">
      <alignment vertical="center"/>
    </xf>
    <xf numFmtId="227" fontId="97" fillId="26" borderId="0" applyNumberFormat="0" applyBorder="0" applyAlignment="0" applyProtection="0">
      <alignment vertical="center"/>
    </xf>
    <xf numFmtId="227" fontId="93" fillId="0" borderId="0"/>
    <xf numFmtId="227" fontId="97" fillId="11" borderId="0" applyNumberFormat="0" applyBorder="0" applyAlignment="0" applyProtection="0">
      <alignment vertical="center"/>
    </xf>
    <xf numFmtId="227" fontId="98" fillId="9" borderId="0" applyNumberFormat="0" applyBorder="0" applyAlignment="0" applyProtection="0">
      <alignment vertical="center"/>
    </xf>
    <xf numFmtId="227" fontId="100" fillId="66" borderId="0" applyNumberFormat="0" applyBorder="0" applyAlignment="0" applyProtection="0">
      <alignment vertical="center"/>
    </xf>
    <xf numFmtId="227" fontId="97" fillId="15" borderId="0" applyNumberFormat="0" applyBorder="0" applyAlignment="0" applyProtection="0">
      <alignment vertical="center"/>
    </xf>
    <xf numFmtId="227" fontId="132" fillId="7" borderId="7" applyNumberFormat="0" applyAlignment="0" applyProtection="0">
      <alignment vertical="center"/>
    </xf>
    <xf numFmtId="227" fontId="110" fillId="6" borderId="4" applyNumberFormat="0" applyAlignment="0" applyProtection="0">
      <alignment vertical="center"/>
    </xf>
    <xf numFmtId="227" fontId="133" fillId="69" borderId="0" applyNumberFormat="0" applyBorder="0" applyAlignment="0" applyProtection="0">
      <alignment vertical="center"/>
    </xf>
    <xf numFmtId="227" fontId="94" fillId="0" borderId="9" applyNumberFormat="0" applyFill="0" applyAlignment="0" applyProtection="0">
      <alignment vertical="center"/>
    </xf>
    <xf numFmtId="227" fontId="98" fillId="20" borderId="0" applyNumberFormat="0" applyBorder="0" applyAlignment="0" applyProtection="0">
      <alignment vertical="center"/>
    </xf>
    <xf numFmtId="227" fontId="97" fillId="31" borderId="0" applyNumberFormat="0" applyBorder="0" applyAlignment="0" applyProtection="0">
      <alignment vertical="center"/>
    </xf>
    <xf numFmtId="227" fontId="97" fillId="0" borderId="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00" fillId="83" borderId="0" applyNumberFormat="0" applyBorder="0" applyAlignment="0" applyProtection="0">
      <alignment vertical="center"/>
    </xf>
    <xf numFmtId="227" fontId="140" fillId="70" borderId="0" applyNumberFormat="0" applyBorder="0" applyAlignment="0" applyProtection="0">
      <alignment vertical="center"/>
    </xf>
    <xf numFmtId="227" fontId="98" fillId="16" borderId="0" applyNumberFormat="0" applyBorder="0" applyAlignment="0" applyProtection="0">
      <alignment vertical="center"/>
    </xf>
    <xf numFmtId="227" fontId="108" fillId="3" borderId="0" applyNumberFormat="0" applyBorder="0" applyAlignment="0" applyProtection="0">
      <alignment vertical="center"/>
    </xf>
    <xf numFmtId="227" fontId="140" fillId="70" borderId="0" applyNumberFormat="0" applyBorder="0" applyAlignment="0" applyProtection="0">
      <alignment vertical="center"/>
    </xf>
    <xf numFmtId="227" fontId="98" fillId="28"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98" fillId="28" borderId="0" applyNumberFormat="0" applyBorder="0" applyAlignment="0" applyProtection="0">
      <alignment vertical="center"/>
    </xf>
    <xf numFmtId="227" fontId="133" fillId="69" borderId="0" applyNumberFormat="0" applyBorder="0" applyAlignment="0" applyProtection="0">
      <alignment vertical="center"/>
    </xf>
    <xf numFmtId="227" fontId="97" fillId="14" borderId="0" applyNumberFormat="0" applyBorder="0" applyAlignment="0" applyProtection="0">
      <alignment vertical="center"/>
    </xf>
    <xf numFmtId="227" fontId="98" fillId="32" borderId="0" applyNumberFormat="0" applyBorder="0" applyAlignment="0" applyProtection="0">
      <alignment vertical="center"/>
    </xf>
    <xf numFmtId="227" fontId="93" fillId="0" borderId="0"/>
    <xf numFmtId="227" fontId="140" fillId="70" borderId="0" applyNumberFormat="0" applyBorder="0" applyAlignment="0" applyProtection="0">
      <alignment vertical="center"/>
    </xf>
    <xf numFmtId="227" fontId="93" fillId="0" borderId="0">
      <protection locked="0"/>
    </xf>
    <xf numFmtId="227" fontId="133" fillId="69" borderId="0" applyNumberFormat="0" applyBorder="0" applyAlignment="0" applyProtection="0">
      <alignment vertical="center"/>
    </xf>
    <xf numFmtId="227" fontId="93" fillId="0" borderId="0">
      <protection locked="0"/>
    </xf>
    <xf numFmtId="227" fontId="140" fillId="70" borderId="0" applyNumberFormat="0" applyBorder="0" applyAlignment="0" applyProtection="0">
      <alignment vertical="center"/>
    </xf>
    <xf numFmtId="227" fontId="141" fillId="68" borderId="0" applyNumberFormat="0" applyBorder="0" applyAlignment="0" applyProtection="0">
      <alignment vertical="center"/>
    </xf>
    <xf numFmtId="227" fontId="98" fillId="20" borderId="0" applyNumberFormat="0" applyBorder="0" applyAlignment="0" applyProtection="0">
      <alignment vertical="center"/>
    </xf>
    <xf numFmtId="227" fontId="100" fillId="83" borderId="0" applyNumberFormat="0" applyBorder="0" applyAlignment="0" applyProtection="0">
      <alignment vertical="center"/>
    </xf>
    <xf numFmtId="227" fontId="133" fillId="69" borderId="0" applyNumberFormat="0" applyBorder="0" applyAlignment="0" applyProtection="0">
      <alignment vertical="center"/>
    </xf>
    <xf numFmtId="227" fontId="140" fillId="70" borderId="0" applyNumberFormat="0" applyBorder="0" applyAlignment="0" applyProtection="0">
      <alignment vertical="center"/>
    </xf>
    <xf numFmtId="227" fontId="133" fillId="69" borderId="0" applyNumberFormat="0" applyBorder="0" applyAlignment="0" applyProtection="0">
      <alignment vertical="center"/>
    </xf>
    <xf numFmtId="10" fontId="172" fillId="0" borderId="0" applyFont="0" applyFill="0" applyBorder="0" applyAlignment="0" applyProtection="0"/>
    <xf numFmtId="227" fontId="100" fillId="83" borderId="0" applyNumberFormat="0" applyBorder="0" applyAlignment="0" applyProtection="0">
      <alignment vertical="center"/>
    </xf>
    <xf numFmtId="227" fontId="100" fillId="83" borderId="0" applyNumberFormat="0" applyBorder="0" applyAlignment="0" applyProtection="0">
      <alignment vertical="center"/>
    </xf>
    <xf numFmtId="227" fontId="141" fillId="68" borderId="0" applyNumberFormat="0" applyBorder="0" applyAlignment="0" applyProtection="0">
      <alignment vertical="center"/>
    </xf>
    <xf numFmtId="227" fontId="100" fillId="70" borderId="0" applyNumberFormat="0" applyBorder="0" applyAlignment="0" applyProtection="0">
      <alignment vertical="center"/>
    </xf>
    <xf numFmtId="227" fontId="100" fillId="86" borderId="0" applyNumberFormat="0" applyBorder="0" applyAlignment="0" applyProtection="0">
      <alignment vertical="center"/>
    </xf>
    <xf numFmtId="227" fontId="100" fillId="86" borderId="0" applyNumberFormat="0" applyBorder="0" applyAlignment="0" applyProtection="0">
      <alignment vertical="center"/>
    </xf>
    <xf numFmtId="227" fontId="100" fillId="71" borderId="0" applyNumberFormat="0" applyBorder="0" applyAlignment="0" applyProtection="0">
      <alignment vertical="center"/>
    </xf>
    <xf numFmtId="227" fontId="140" fillId="70" borderId="0" applyNumberFormat="0" applyBorder="0" applyAlignment="0" applyProtection="0">
      <alignment vertical="center"/>
    </xf>
    <xf numFmtId="227" fontId="100" fillId="76" borderId="0" applyNumberFormat="0" applyBorder="0" applyAlignment="0" applyProtection="0">
      <alignment vertical="center"/>
    </xf>
    <xf numFmtId="227" fontId="100" fillId="66" borderId="0" applyNumberFormat="0" applyBorder="0" applyAlignment="0" applyProtection="0">
      <alignment vertical="center"/>
    </xf>
    <xf numFmtId="227" fontId="100" fillId="66" borderId="0" applyNumberFormat="0" applyBorder="0" applyAlignment="0" applyProtection="0">
      <alignment vertical="center"/>
    </xf>
    <xf numFmtId="227" fontId="140" fillId="70" borderId="0" applyNumberFormat="0" applyBorder="0" applyAlignment="0" applyProtection="0">
      <alignment vertical="center"/>
    </xf>
    <xf numFmtId="227" fontId="141" fillId="72" borderId="0" applyNumberFormat="0" applyBorder="0" applyAlignment="0" applyProtection="0">
      <alignment vertical="center"/>
    </xf>
    <xf numFmtId="227" fontId="100" fillId="66" borderId="0" applyNumberFormat="0" applyBorder="0" applyAlignment="0" applyProtection="0">
      <alignment vertical="center"/>
    </xf>
    <xf numFmtId="227" fontId="100" fillId="66" borderId="0" applyNumberFormat="0" applyBorder="0" applyAlignment="0" applyProtection="0">
      <alignment vertical="center"/>
    </xf>
    <xf numFmtId="227" fontId="100" fillId="66" borderId="0" applyNumberFormat="0" applyBorder="0" applyAlignment="0" applyProtection="0">
      <alignment vertical="center"/>
    </xf>
    <xf numFmtId="227" fontId="100" fillId="83" borderId="0" applyNumberFormat="0" applyBorder="0" applyAlignment="0" applyProtection="0">
      <alignment vertical="center"/>
    </xf>
    <xf numFmtId="227" fontId="100" fillId="66" borderId="0" applyNumberFormat="0" applyBorder="0" applyAlignment="0" applyProtection="0">
      <alignment vertical="center"/>
    </xf>
    <xf numFmtId="227" fontId="140" fillId="70" borderId="0" applyNumberFormat="0" applyBorder="0" applyAlignment="0" applyProtection="0">
      <alignment vertical="center"/>
    </xf>
    <xf numFmtId="227" fontId="100" fillId="66" borderId="0" applyNumberFormat="0" applyBorder="0" applyAlignment="0" applyProtection="0">
      <alignment vertical="center"/>
    </xf>
    <xf numFmtId="227" fontId="100" fillId="66" borderId="0" applyNumberFormat="0" applyBorder="0" applyAlignment="0" applyProtection="0">
      <alignment vertical="center"/>
    </xf>
    <xf numFmtId="227" fontId="133" fillId="69" borderId="0" applyNumberFormat="0" applyBorder="0" applyAlignment="0" applyProtection="0">
      <alignment vertical="center"/>
    </xf>
    <xf numFmtId="227" fontId="100" fillId="66" borderId="0" applyNumberFormat="0" applyBorder="0" applyAlignment="0" applyProtection="0">
      <alignment vertical="center"/>
    </xf>
    <xf numFmtId="227" fontId="100" fillId="66" borderId="0" applyNumberFormat="0" applyBorder="0" applyAlignment="0" applyProtection="0">
      <alignment vertical="center"/>
    </xf>
    <xf numFmtId="227" fontId="100" fillId="66" borderId="0" applyNumberFormat="0" applyBorder="0" applyAlignment="0" applyProtection="0">
      <alignment vertical="center"/>
    </xf>
    <xf numFmtId="227" fontId="140" fillId="70" borderId="0" applyNumberFormat="0" applyBorder="0" applyAlignment="0" applyProtection="0">
      <alignment vertical="center"/>
    </xf>
    <xf numFmtId="227" fontId="100" fillId="66" borderId="0" applyNumberFormat="0" applyBorder="0" applyAlignment="0" applyProtection="0">
      <alignment vertical="center"/>
    </xf>
    <xf numFmtId="227" fontId="140" fillId="70" borderId="0" applyNumberFormat="0" applyBorder="0" applyAlignment="0" applyProtection="0">
      <alignment vertical="center"/>
    </xf>
    <xf numFmtId="227" fontId="100" fillId="66" borderId="0" applyNumberFormat="0" applyBorder="0" applyAlignment="0" applyProtection="0">
      <alignment vertical="center"/>
    </xf>
    <xf numFmtId="227" fontId="97" fillId="11" borderId="0" applyNumberFormat="0" applyBorder="0" applyAlignment="0" applyProtection="0">
      <alignment vertical="center"/>
    </xf>
    <xf numFmtId="227" fontId="100" fillId="66" borderId="0" applyNumberFormat="0" applyBorder="0" applyAlignment="0" applyProtection="0">
      <alignment vertical="center"/>
    </xf>
    <xf numFmtId="227" fontId="100" fillId="66" borderId="0" applyNumberFormat="0" applyBorder="0" applyAlignment="0" applyProtection="0">
      <alignment vertical="center"/>
    </xf>
    <xf numFmtId="227" fontId="97" fillId="18" borderId="0" applyNumberFormat="0" applyBorder="0" applyAlignment="0" applyProtection="0">
      <alignment vertical="center"/>
    </xf>
    <xf numFmtId="227" fontId="100" fillId="66" borderId="0" applyNumberFormat="0" applyBorder="0" applyAlignment="0" applyProtection="0">
      <alignment vertical="center"/>
    </xf>
    <xf numFmtId="227" fontId="149" fillId="78" borderId="0" applyNumberFormat="0" applyBorder="0" applyAlignment="0" applyProtection="0">
      <alignment vertical="center"/>
    </xf>
    <xf numFmtId="227" fontId="100" fillId="80" borderId="0" applyNumberFormat="0" applyBorder="0" applyAlignment="0" applyProtection="0">
      <alignment vertical="center"/>
    </xf>
    <xf numFmtId="227" fontId="100" fillId="71"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00" fillId="74" borderId="0" applyNumberFormat="0" applyBorder="0" applyAlignment="0" applyProtection="0">
      <alignment vertical="center"/>
    </xf>
    <xf numFmtId="227" fontId="100" fillId="71" borderId="0" applyNumberFormat="0" applyBorder="0" applyAlignment="0" applyProtection="0">
      <alignment vertical="center"/>
    </xf>
    <xf numFmtId="227" fontId="100" fillId="71" borderId="0" applyNumberFormat="0" applyBorder="0" applyAlignment="0" applyProtection="0">
      <alignment vertical="center"/>
    </xf>
    <xf numFmtId="227" fontId="140" fillId="70" borderId="0" applyNumberFormat="0" applyBorder="0" applyAlignment="0" applyProtection="0">
      <alignment vertical="center"/>
    </xf>
    <xf numFmtId="227" fontId="100" fillId="70" borderId="0" applyNumberFormat="0" applyBorder="0" applyAlignment="0" applyProtection="0">
      <alignment vertical="center"/>
    </xf>
    <xf numFmtId="227" fontId="133" fillId="69" borderId="0" applyNumberFormat="0" applyBorder="0" applyAlignment="0" applyProtection="0">
      <alignment vertical="center"/>
    </xf>
    <xf numFmtId="227" fontId="100" fillId="70" borderId="0" applyNumberFormat="0" applyBorder="0" applyAlignment="0" applyProtection="0">
      <alignment vertical="center"/>
    </xf>
    <xf numFmtId="227" fontId="100" fillId="71" borderId="0" applyNumberFormat="0" applyBorder="0" applyAlignment="0" applyProtection="0">
      <alignment vertical="center"/>
    </xf>
    <xf numFmtId="227" fontId="100" fillId="71" borderId="0" applyNumberFormat="0" applyBorder="0" applyAlignment="0" applyProtection="0">
      <alignment vertical="center"/>
    </xf>
    <xf numFmtId="227" fontId="93" fillId="0" borderId="0"/>
    <xf numFmtId="227" fontId="100" fillId="71" borderId="0" applyNumberFormat="0" applyBorder="0" applyAlignment="0" applyProtection="0">
      <alignment vertical="center"/>
    </xf>
    <xf numFmtId="227" fontId="100" fillId="70" borderId="0" applyNumberFormat="0" applyBorder="0" applyAlignment="0" applyProtection="0">
      <alignment vertical="center"/>
    </xf>
    <xf numFmtId="227" fontId="100" fillId="71" borderId="0" applyNumberFormat="0" applyBorder="0" applyAlignment="0" applyProtection="0">
      <alignment vertical="center"/>
    </xf>
    <xf numFmtId="227" fontId="100" fillId="71" borderId="0" applyNumberFormat="0" applyBorder="0" applyAlignment="0" applyProtection="0">
      <alignment vertical="center"/>
    </xf>
    <xf numFmtId="227" fontId="100" fillId="71" borderId="0" applyNumberFormat="0" applyBorder="0" applyAlignment="0" applyProtection="0">
      <alignment vertical="center"/>
    </xf>
    <xf numFmtId="227" fontId="100" fillId="71" borderId="0" applyNumberFormat="0" applyBorder="0" applyAlignment="0" applyProtection="0">
      <alignment vertical="center"/>
    </xf>
    <xf numFmtId="227" fontId="133" fillId="69" borderId="0" applyNumberFormat="0" applyBorder="0" applyAlignment="0" applyProtection="0">
      <alignment vertical="center"/>
    </xf>
    <xf numFmtId="227" fontId="140" fillId="70" borderId="0" applyNumberFormat="0" applyBorder="0" applyAlignment="0" applyProtection="0">
      <alignment vertical="center"/>
    </xf>
    <xf numFmtId="227" fontId="100" fillId="71" borderId="0" applyNumberFormat="0" applyBorder="0" applyAlignment="0" applyProtection="0">
      <alignment vertical="center"/>
    </xf>
    <xf numFmtId="227" fontId="138" fillId="73" borderId="39"/>
    <xf numFmtId="227" fontId="100" fillId="71" borderId="0" applyNumberFormat="0" applyBorder="0" applyAlignment="0" applyProtection="0">
      <alignment vertical="center"/>
    </xf>
    <xf numFmtId="227" fontId="133" fillId="69" borderId="0" applyNumberFormat="0" applyBorder="0" applyAlignment="0" applyProtection="0">
      <alignment vertical="center"/>
    </xf>
    <xf numFmtId="227" fontId="100" fillId="71" borderId="0" applyNumberFormat="0" applyBorder="0" applyAlignment="0" applyProtection="0">
      <alignment vertical="center"/>
    </xf>
    <xf numFmtId="227" fontId="100" fillId="71" borderId="0" applyNumberFormat="0" applyBorder="0" applyAlignment="0" applyProtection="0">
      <alignment vertical="center"/>
    </xf>
    <xf numFmtId="227" fontId="133" fillId="69" borderId="0" applyNumberFormat="0" applyBorder="0" applyAlignment="0" applyProtection="0">
      <alignment vertical="center"/>
    </xf>
    <xf numFmtId="227" fontId="100" fillId="71" borderId="0" applyNumberFormat="0" applyBorder="0" applyAlignment="0" applyProtection="0">
      <alignment vertical="center"/>
    </xf>
    <xf numFmtId="227" fontId="149" fillId="72" borderId="0" applyNumberFormat="0" applyBorder="0" applyAlignment="0" applyProtection="0">
      <alignment vertical="center"/>
    </xf>
    <xf numFmtId="227" fontId="100" fillId="73" borderId="0" applyNumberFormat="0" applyBorder="0" applyAlignment="0" applyProtection="0">
      <alignment vertical="center"/>
    </xf>
    <xf numFmtId="227" fontId="100" fillId="75" borderId="0" applyNumberFormat="0" applyBorder="0" applyAlignment="0" applyProtection="0">
      <alignment vertical="center"/>
    </xf>
    <xf numFmtId="227" fontId="140" fillId="70" borderId="0" applyNumberFormat="0" applyBorder="0" applyAlignment="0" applyProtection="0">
      <alignment vertical="center"/>
    </xf>
    <xf numFmtId="227" fontId="100" fillId="73" borderId="0" applyNumberFormat="0" applyBorder="0" applyAlignment="0" applyProtection="0">
      <alignment vertical="center"/>
    </xf>
    <xf numFmtId="227" fontId="100" fillId="75" borderId="0" applyNumberFormat="0" applyBorder="0" applyAlignment="0" applyProtection="0">
      <alignment vertical="center"/>
    </xf>
    <xf numFmtId="227" fontId="133" fillId="69" borderId="0" applyNumberFormat="0" applyBorder="0" applyAlignment="0" applyProtection="0">
      <alignment vertical="center"/>
    </xf>
    <xf numFmtId="227" fontId="100" fillId="86" borderId="0" applyNumberFormat="0" applyBorder="0" applyAlignment="0" applyProtection="0">
      <alignment vertical="center"/>
    </xf>
    <xf numFmtId="227" fontId="100" fillId="75" borderId="0" applyNumberFormat="0" applyBorder="0" applyAlignment="0" applyProtection="0">
      <alignment vertical="center"/>
    </xf>
    <xf numFmtId="227" fontId="100" fillId="75" borderId="0" applyNumberFormat="0" applyBorder="0" applyAlignment="0" applyProtection="0">
      <alignment vertical="center"/>
    </xf>
    <xf numFmtId="227" fontId="100" fillId="69" borderId="0" applyNumberFormat="0" applyBorder="0" applyAlignment="0" applyProtection="0">
      <alignment vertical="center"/>
    </xf>
    <xf numFmtId="227" fontId="100" fillId="75" borderId="0" applyNumberFormat="0" applyBorder="0" applyAlignment="0" applyProtection="0">
      <alignment vertical="center"/>
    </xf>
    <xf numFmtId="227" fontId="100" fillId="75" borderId="0" applyNumberFormat="0" applyBorder="0" applyAlignment="0" applyProtection="0">
      <alignment vertical="center"/>
    </xf>
    <xf numFmtId="227" fontId="140" fillId="70" borderId="0" applyNumberFormat="0" applyBorder="0" applyAlignment="0" applyProtection="0">
      <alignment vertical="center"/>
    </xf>
    <xf numFmtId="227" fontId="100" fillId="75" borderId="0" applyNumberFormat="0" applyBorder="0" applyAlignment="0" applyProtection="0">
      <alignment vertical="center"/>
    </xf>
    <xf numFmtId="227" fontId="133" fillId="69" borderId="0" applyNumberFormat="0" applyBorder="0" applyAlignment="0" applyProtection="0">
      <alignment vertical="center"/>
    </xf>
    <xf numFmtId="227" fontId="100" fillId="75" borderId="0" applyNumberFormat="0" applyBorder="0" applyAlignment="0" applyProtection="0">
      <alignment vertical="center"/>
    </xf>
    <xf numFmtId="227" fontId="100" fillId="69" borderId="0" applyNumberFormat="0" applyBorder="0" applyAlignment="0" applyProtection="0">
      <alignment vertical="center"/>
    </xf>
    <xf numFmtId="227" fontId="100" fillId="75" borderId="0" applyNumberFormat="0" applyBorder="0" applyAlignment="0" applyProtection="0">
      <alignment vertical="center"/>
    </xf>
    <xf numFmtId="227" fontId="133" fillId="69" borderId="0" applyNumberFormat="0" applyBorder="0" applyAlignment="0" applyProtection="0">
      <alignment vertical="center"/>
    </xf>
    <xf numFmtId="227" fontId="100" fillId="75" borderId="0" applyNumberFormat="0" applyBorder="0" applyAlignment="0" applyProtection="0">
      <alignment vertical="center"/>
    </xf>
    <xf numFmtId="227" fontId="100" fillId="75" borderId="0" applyNumberFormat="0" applyBorder="0" applyAlignment="0" applyProtection="0">
      <alignment vertical="center"/>
    </xf>
    <xf numFmtId="227" fontId="100" fillId="75" borderId="0" applyNumberFormat="0" applyBorder="0" applyAlignment="0" applyProtection="0">
      <alignment vertical="center"/>
    </xf>
    <xf numFmtId="227" fontId="133" fillId="69" borderId="0" applyNumberFormat="0" applyBorder="0" applyAlignment="0" applyProtection="0">
      <alignment vertical="center"/>
    </xf>
    <xf numFmtId="227" fontId="140" fillId="70" borderId="0" applyNumberFormat="0" applyBorder="0" applyAlignment="0" applyProtection="0">
      <alignment vertical="center"/>
    </xf>
    <xf numFmtId="227" fontId="100" fillId="75" borderId="0" applyNumberFormat="0" applyBorder="0" applyAlignment="0" applyProtection="0">
      <alignment vertical="center"/>
    </xf>
    <xf numFmtId="227" fontId="133" fillId="69" borderId="0" applyNumberFormat="0" applyBorder="0" applyAlignment="0" applyProtection="0">
      <alignment vertical="center"/>
    </xf>
    <xf numFmtId="227" fontId="140" fillId="70" borderId="0" applyNumberFormat="0" applyBorder="0" applyAlignment="0" applyProtection="0">
      <alignment vertical="center"/>
    </xf>
    <xf numFmtId="227" fontId="100" fillId="75" borderId="0" applyNumberFormat="0" applyBorder="0" applyAlignment="0" applyProtection="0">
      <alignment vertical="center"/>
    </xf>
    <xf numFmtId="227" fontId="100" fillId="75" borderId="0" applyNumberFormat="0" applyBorder="0" applyAlignment="0" applyProtection="0">
      <alignment vertical="center"/>
    </xf>
    <xf numFmtId="227" fontId="140" fillId="70" borderId="0" applyNumberFormat="0" applyBorder="0" applyAlignment="0" applyProtection="0">
      <alignment vertical="center"/>
    </xf>
    <xf numFmtId="227" fontId="100" fillId="75" borderId="0" applyNumberFormat="0" applyBorder="0" applyAlignment="0" applyProtection="0">
      <alignment vertical="center"/>
    </xf>
    <xf numFmtId="227" fontId="100" fillId="75" borderId="0" applyNumberFormat="0" applyBorder="0" applyAlignment="0" applyProtection="0">
      <alignment vertical="center"/>
    </xf>
    <xf numFmtId="227" fontId="141" fillId="80" borderId="0" applyNumberFormat="0" applyBorder="0" applyAlignment="0" applyProtection="0">
      <alignment vertical="center"/>
    </xf>
    <xf numFmtId="227" fontId="100" fillId="75" borderId="0" applyNumberFormat="0" applyBorder="0" applyAlignment="0" applyProtection="0">
      <alignment vertical="center"/>
    </xf>
    <xf numFmtId="227" fontId="100" fillId="75" borderId="0" applyNumberFormat="0" applyBorder="0" applyAlignment="0" applyProtection="0">
      <alignment vertical="center"/>
    </xf>
    <xf numFmtId="227" fontId="100" fillId="84" borderId="0" applyNumberFormat="0" applyBorder="0" applyAlignment="0" applyProtection="0">
      <alignment vertical="center"/>
    </xf>
    <xf numFmtId="227" fontId="100" fillId="66" borderId="0" applyNumberFormat="0" applyBorder="0" applyAlignment="0" applyProtection="0">
      <alignment vertical="center"/>
    </xf>
    <xf numFmtId="227" fontId="100" fillId="84" borderId="0" applyNumberFormat="0" applyBorder="0" applyAlignment="0" applyProtection="0">
      <alignment vertical="center"/>
    </xf>
    <xf numFmtId="227" fontId="100" fillId="66" borderId="0" applyNumberFormat="0" applyBorder="0" applyAlignment="0" applyProtection="0">
      <alignment vertical="center"/>
    </xf>
    <xf numFmtId="227" fontId="100" fillId="66" borderId="0" applyNumberFormat="0" applyBorder="0" applyAlignment="0" applyProtection="0">
      <alignment vertical="center"/>
    </xf>
    <xf numFmtId="227" fontId="100" fillId="86" borderId="0" applyNumberFormat="0" applyBorder="0" applyAlignment="0" applyProtection="0">
      <alignment vertical="center"/>
    </xf>
    <xf numFmtId="227" fontId="100" fillId="86" borderId="0" applyNumberFormat="0" applyBorder="0" applyAlignment="0" applyProtection="0">
      <alignment vertical="center"/>
    </xf>
    <xf numFmtId="227" fontId="100" fillId="66" borderId="0" applyNumberFormat="0" applyBorder="0" applyAlignment="0" applyProtection="0">
      <alignment vertical="center"/>
    </xf>
    <xf numFmtId="227" fontId="100" fillId="66" borderId="0" applyNumberFormat="0" applyBorder="0" applyAlignment="0" applyProtection="0">
      <alignment vertical="center"/>
    </xf>
    <xf numFmtId="227" fontId="100" fillId="66" borderId="0" applyNumberFormat="0" applyBorder="0" applyAlignment="0" applyProtection="0">
      <alignment vertical="center"/>
    </xf>
    <xf numFmtId="227" fontId="100" fillId="86" borderId="0" applyNumberFormat="0" applyBorder="0" applyAlignment="0" applyProtection="0">
      <alignment vertical="center"/>
    </xf>
    <xf numFmtId="227" fontId="100" fillId="66" borderId="0" applyNumberFormat="0" applyBorder="0" applyAlignment="0" applyProtection="0">
      <alignment vertical="center"/>
    </xf>
    <xf numFmtId="227" fontId="100" fillId="66" borderId="0" applyNumberFormat="0" applyBorder="0" applyAlignment="0" applyProtection="0">
      <alignment vertical="center"/>
    </xf>
    <xf numFmtId="227" fontId="100" fillId="66" borderId="0" applyNumberFormat="0" applyBorder="0" applyAlignment="0" applyProtection="0">
      <alignment vertical="center"/>
    </xf>
    <xf numFmtId="227" fontId="100" fillId="66"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00" fillId="66"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00" fillId="66" borderId="0" applyNumberFormat="0" applyBorder="0" applyAlignment="0" applyProtection="0">
      <alignment vertical="center"/>
    </xf>
    <xf numFmtId="227" fontId="100" fillId="66" borderId="0" applyNumberFormat="0" applyBorder="0" applyAlignment="0" applyProtection="0">
      <alignment vertical="center"/>
    </xf>
    <xf numFmtId="227" fontId="100" fillId="66" borderId="0" applyNumberFormat="0" applyBorder="0" applyAlignment="0" applyProtection="0">
      <alignment vertical="center"/>
    </xf>
    <xf numFmtId="227" fontId="100" fillId="66" borderId="0" applyNumberFormat="0" applyBorder="0" applyAlignment="0" applyProtection="0">
      <alignment vertical="center"/>
    </xf>
    <xf numFmtId="227" fontId="100" fillId="66" borderId="0" applyNumberFormat="0" applyBorder="0" applyAlignment="0" applyProtection="0">
      <alignment vertical="center"/>
    </xf>
    <xf numFmtId="227" fontId="100" fillId="66" borderId="0" applyNumberFormat="0" applyBorder="0" applyAlignment="0" applyProtection="0">
      <alignment vertical="center"/>
    </xf>
    <xf numFmtId="227" fontId="100" fillId="66" borderId="0" applyNumberFormat="0" applyBorder="0" applyAlignment="0" applyProtection="0">
      <alignment vertical="center"/>
    </xf>
    <xf numFmtId="227" fontId="100" fillId="71" borderId="0" applyNumberFormat="0" applyBorder="0" applyAlignment="0" applyProtection="0">
      <alignment vertical="center"/>
    </xf>
    <xf numFmtId="227" fontId="100" fillId="81" borderId="0" applyNumberFormat="0" applyBorder="0" applyAlignment="0" applyProtection="0">
      <alignment vertical="center"/>
    </xf>
    <xf numFmtId="227" fontId="100" fillId="88" borderId="0" applyNumberFormat="0" applyBorder="0" applyAlignment="0" applyProtection="0">
      <alignment vertical="center"/>
    </xf>
    <xf numFmtId="227" fontId="100" fillId="81" borderId="0" applyNumberFormat="0" applyBorder="0" applyAlignment="0" applyProtection="0">
      <alignment vertical="center"/>
    </xf>
    <xf numFmtId="227" fontId="140" fillId="70" borderId="0" applyNumberFormat="0" applyBorder="0" applyAlignment="0" applyProtection="0">
      <alignment vertical="center"/>
    </xf>
    <xf numFmtId="227" fontId="100" fillId="81" borderId="0" applyNumberFormat="0" applyBorder="0" applyAlignment="0" applyProtection="0">
      <alignment vertical="center"/>
    </xf>
    <xf numFmtId="227" fontId="100" fillId="81" borderId="0" applyNumberFormat="0" applyBorder="0" applyAlignment="0" applyProtection="0">
      <alignment vertical="center"/>
    </xf>
    <xf numFmtId="44" fontId="93" fillId="0" borderId="0" applyFont="0" applyFill="0" applyBorder="0" applyAlignment="0" applyProtection="0"/>
    <xf numFmtId="227" fontId="100" fillId="81" borderId="0" applyNumberFormat="0" applyBorder="0" applyAlignment="0" applyProtection="0">
      <alignment vertical="center"/>
    </xf>
    <xf numFmtId="227" fontId="133" fillId="69" borderId="0" applyNumberFormat="0" applyBorder="0" applyAlignment="0" applyProtection="0">
      <alignment vertical="center"/>
    </xf>
    <xf numFmtId="227" fontId="140" fillId="70" borderId="0" applyNumberFormat="0" applyBorder="0" applyAlignment="0" applyProtection="0">
      <alignment vertical="center"/>
    </xf>
    <xf numFmtId="227" fontId="100" fillId="81" borderId="0" applyNumberFormat="0" applyBorder="0" applyAlignment="0" applyProtection="0">
      <alignment vertical="center"/>
    </xf>
    <xf numFmtId="227" fontId="100" fillId="81" borderId="0" applyNumberFormat="0" applyBorder="0" applyAlignment="0" applyProtection="0">
      <alignment vertical="center"/>
    </xf>
    <xf numFmtId="227" fontId="100" fillId="81" borderId="0" applyNumberFormat="0" applyBorder="0" applyAlignment="0" applyProtection="0">
      <alignment vertical="center"/>
    </xf>
    <xf numFmtId="227" fontId="100" fillId="81" borderId="0" applyNumberFormat="0" applyBorder="0" applyAlignment="0" applyProtection="0">
      <alignment vertical="center"/>
    </xf>
    <xf numFmtId="227" fontId="100" fillId="81" borderId="0" applyNumberFormat="0" applyBorder="0" applyAlignment="0" applyProtection="0">
      <alignment vertical="center"/>
    </xf>
    <xf numFmtId="227" fontId="140" fillId="70" borderId="0" applyNumberFormat="0" applyBorder="0" applyAlignment="0" applyProtection="0">
      <alignment vertical="center"/>
    </xf>
    <xf numFmtId="227" fontId="100" fillId="81" borderId="0" applyNumberFormat="0" applyBorder="0" applyAlignment="0" applyProtection="0">
      <alignment vertical="center"/>
    </xf>
    <xf numFmtId="227" fontId="100" fillId="81" borderId="0" applyNumberFormat="0" applyBorder="0" applyAlignment="0" applyProtection="0">
      <alignment vertical="center"/>
    </xf>
    <xf numFmtId="227" fontId="100" fillId="81" borderId="0" applyNumberFormat="0" applyBorder="0" applyAlignment="0" applyProtection="0">
      <alignment vertical="center"/>
    </xf>
    <xf numFmtId="227" fontId="100" fillId="81"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00" fillId="81" borderId="0" applyNumberFormat="0" applyBorder="0" applyAlignment="0" applyProtection="0">
      <alignment vertical="center"/>
    </xf>
    <xf numFmtId="227" fontId="100" fillId="81" borderId="0" applyNumberFormat="0" applyBorder="0" applyAlignment="0" applyProtection="0">
      <alignment vertical="center"/>
    </xf>
    <xf numFmtId="227" fontId="97" fillId="26" borderId="0" applyNumberFormat="0" applyBorder="0" applyAlignment="0" applyProtection="0">
      <alignment vertical="center"/>
    </xf>
    <xf numFmtId="227" fontId="98" fillId="32" borderId="0" applyNumberFormat="0" applyBorder="0" applyAlignment="0" applyProtection="0">
      <alignment vertical="center"/>
    </xf>
    <xf numFmtId="227" fontId="100" fillId="81" borderId="0" applyNumberFormat="0" applyBorder="0" applyAlignment="0" applyProtection="0">
      <alignment vertical="center"/>
    </xf>
    <xf numFmtId="227" fontId="100" fillId="81" borderId="0" applyNumberFormat="0" applyBorder="0" applyAlignment="0" applyProtection="0">
      <alignment vertical="center"/>
    </xf>
    <xf numFmtId="227" fontId="97" fillId="26" borderId="0" applyNumberFormat="0" applyBorder="0" applyAlignment="0" applyProtection="0">
      <alignment vertical="center"/>
    </xf>
    <xf numFmtId="227" fontId="100" fillId="81" borderId="0" applyNumberFormat="0" applyBorder="0" applyAlignment="0" applyProtection="0">
      <alignment vertical="center"/>
    </xf>
    <xf numFmtId="227" fontId="98" fillId="9" borderId="0" applyNumberFormat="0" applyBorder="0" applyAlignment="0" applyProtection="0">
      <alignment vertical="center"/>
    </xf>
    <xf numFmtId="227" fontId="100" fillId="81" borderId="0" applyNumberFormat="0" applyBorder="0" applyAlignment="0" applyProtection="0">
      <alignment vertical="center"/>
    </xf>
    <xf numFmtId="227" fontId="100" fillId="71" borderId="0" applyNumberFormat="0" applyBorder="0" applyAlignment="0" applyProtection="0">
      <alignment vertical="center"/>
    </xf>
    <xf numFmtId="227" fontId="100" fillId="71"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00" fillId="71" borderId="0" applyNumberFormat="0" applyBorder="0" applyAlignment="0" applyProtection="0">
      <alignment vertical="center"/>
    </xf>
    <xf numFmtId="227" fontId="100" fillId="71" borderId="0" applyNumberFormat="0" applyBorder="0" applyAlignment="0" applyProtection="0">
      <alignment vertical="center"/>
    </xf>
    <xf numFmtId="227" fontId="100" fillId="71" borderId="0" applyNumberFormat="0" applyBorder="0" applyAlignment="0" applyProtection="0">
      <alignment vertical="center"/>
    </xf>
    <xf numFmtId="227" fontId="100" fillId="71" borderId="0" applyNumberFormat="0" applyBorder="0" applyAlignment="0" applyProtection="0">
      <alignment vertical="center"/>
    </xf>
    <xf numFmtId="227" fontId="100" fillId="71" borderId="0" applyNumberFormat="0" applyBorder="0" applyAlignment="0" applyProtection="0">
      <alignment vertical="center"/>
    </xf>
    <xf numFmtId="37" fontId="189" fillId="0" borderId="0"/>
    <xf numFmtId="227" fontId="100" fillId="71" borderId="0" applyNumberFormat="0" applyBorder="0" applyAlignment="0" applyProtection="0">
      <alignment vertical="center"/>
    </xf>
    <xf numFmtId="227" fontId="100" fillId="71" borderId="0" applyNumberFormat="0" applyBorder="0" applyAlignment="0" applyProtection="0">
      <alignment vertical="center"/>
    </xf>
    <xf numFmtId="227" fontId="100" fillId="71" borderId="0" applyNumberFormat="0" applyBorder="0" applyAlignment="0" applyProtection="0">
      <alignment vertical="center"/>
    </xf>
    <xf numFmtId="227" fontId="100" fillId="71" borderId="0" applyNumberFormat="0" applyBorder="0" applyAlignment="0" applyProtection="0">
      <alignment vertical="center"/>
    </xf>
    <xf numFmtId="227" fontId="133" fillId="69" borderId="0" applyNumberFormat="0" applyBorder="0" applyAlignment="0" applyProtection="0">
      <alignment vertical="center"/>
    </xf>
    <xf numFmtId="227" fontId="100" fillId="71" borderId="0" applyNumberFormat="0" applyBorder="0" applyAlignment="0" applyProtection="0">
      <alignment vertical="center"/>
    </xf>
    <xf numFmtId="227" fontId="100" fillId="71" borderId="0" applyNumberFormat="0" applyBorder="0" applyAlignment="0" applyProtection="0">
      <alignment vertical="center"/>
    </xf>
    <xf numFmtId="227" fontId="100" fillId="71" borderId="0" applyNumberFormat="0" applyBorder="0" applyAlignment="0" applyProtection="0">
      <alignment vertical="center"/>
    </xf>
    <xf numFmtId="227" fontId="100" fillId="71" borderId="0" applyNumberFormat="0" applyBorder="0" applyAlignment="0" applyProtection="0">
      <alignment vertical="center"/>
    </xf>
    <xf numFmtId="227" fontId="140" fillId="70" borderId="0" applyNumberFormat="0" applyBorder="0" applyAlignment="0" applyProtection="0">
      <alignment vertical="center"/>
    </xf>
    <xf numFmtId="227" fontId="100" fillId="71" borderId="0" applyNumberFormat="0" applyBorder="0" applyAlignment="0" applyProtection="0">
      <alignment vertical="center"/>
    </xf>
    <xf numFmtId="227" fontId="100" fillId="71" borderId="0" applyNumberFormat="0" applyBorder="0" applyAlignment="0" applyProtection="0">
      <alignment vertical="center"/>
    </xf>
    <xf numFmtId="227" fontId="100" fillId="71" borderId="0" applyNumberFormat="0" applyBorder="0" applyAlignment="0" applyProtection="0">
      <alignment vertical="center"/>
    </xf>
    <xf numFmtId="227" fontId="100" fillId="71" borderId="0" applyNumberFormat="0" applyBorder="0" applyAlignment="0" applyProtection="0">
      <alignment vertical="center"/>
    </xf>
    <xf numFmtId="227" fontId="100" fillId="71" borderId="0" applyNumberFormat="0" applyBorder="0" applyAlignment="0" applyProtection="0">
      <alignment vertical="center"/>
    </xf>
    <xf numFmtId="227" fontId="94" fillId="0" borderId="9" applyNumberFormat="0" applyFill="0" applyAlignment="0" applyProtection="0">
      <alignment vertical="center"/>
    </xf>
    <xf numFmtId="227" fontId="100" fillId="81" borderId="0" applyNumberFormat="0" applyBorder="0" applyAlignment="0" applyProtection="0">
      <alignment vertical="center"/>
    </xf>
    <xf numFmtId="227" fontId="94" fillId="0" borderId="9" applyNumberFormat="0" applyFill="0" applyAlignment="0" applyProtection="0">
      <alignment vertical="center"/>
    </xf>
    <xf numFmtId="227" fontId="100" fillId="81" borderId="0" applyNumberFormat="0" applyBorder="0" applyAlignment="0" applyProtection="0">
      <alignment vertical="center"/>
    </xf>
    <xf numFmtId="227" fontId="102" fillId="2"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00" fillId="71" borderId="0" applyNumberFormat="0" applyBorder="0" applyAlignment="0" applyProtection="0">
      <alignment vertical="center"/>
    </xf>
    <xf numFmtId="227" fontId="102" fillId="2" borderId="0" applyNumberFormat="0" applyBorder="0" applyAlignment="0" applyProtection="0">
      <alignment vertical="center"/>
    </xf>
    <xf numFmtId="227" fontId="133" fillId="69" borderId="0" applyNumberFormat="0" applyBorder="0" applyAlignment="0" applyProtection="0">
      <alignment vertical="center"/>
    </xf>
    <xf numFmtId="227" fontId="93" fillId="0" borderId="0">
      <alignment vertical="center"/>
    </xf>
    <xf numFmtId="227" fontId="100" fillId="71" borderId="0" applyNumberFormat="0" applyBorder="0" applyAlignment="0" applyProtection="0">
      <alignment vertical="center"/>
    </xf>
    <xf numFmtId="227" fontId="97" fillId="0" borderId="0">
      <alignment vertical="center"/>
    </xf>
    <xf numFmtId="227" fontId="100" fillId="66" borderId="0" applyNumberFormat="0" applyBorder="0" applyAlignment="0" applyProtection="0">
      <alignment vertical="center"/>
    </xf>
    <xf numFmtId="227" fontId="97" fillId="0" borderId="0">
      <alignment vertical="center"/>
    </xf>
    <xf numFmtId="227" fontId="100" fillId="66" borderId="0" applyNumberFormat="0" applyBorder="0" applyAlignment="0" applyProtection="0">
      <alignment vertical="center"/>
    </xf>
    <xf numFmtId="227" fontId="97" fillId="0" borderId="0">
      <alignment vertical="center"/>
    </xf>
    <xf numFmtId="227" fontId="100" fillId="75" borderId="0" applyNumberFormat="0" applyBorder="0" applyAlignment="0" applyProtection="0">
      <alignment vertical="center"/>
    </xf>
    <xf numFmtId="227" fontId="97" fillId="0" borderId="0">
      <alignment vertical="center"/>
    </xf>
    <xf numFmtId="227" fontId="98" fillId="25" borderId="0" applyNumberFormat="0" applyBorder="0" applyAlignment="0" applyProtection="0">
      <alignment vertical="center"/>
    </xf>
    <xf numFmtId="227" fontId="100" fillId="75" borderId="0" applyNumberFormat="0" applyBorder="0" applyAlignment="0" applyProtection="0">
      <alignment vertical="center"/>
    </xf>
    <xf numFmtId="227" fontId="108" fillId="3" borderId="0" applyNumberFormat="0" applyBorder="0" applyAlignment="0" applyProtection="0">
      <alignment vertical="center"/>
    </xf>
    <xf numFmtId="227" fontId="100" fillId="83" borderId="0" applyNumberFormat="0" applyBorder="0" applyAlignment="0" applyProtection="0">
      <alignment vertical="center"/>
    </xf>
    <xf numFmtId="227" fontId="108" fillId="3" borderId="0" applyNumberFormat="0" applyBorder="0" applyAlignment="0" applyProtection="0">
      <alignment vertical="center"/>
    </xf>
    <xf numFmtId="227" fontId="100" fillId="83" borderId="0" applyNumberFormat="0" applyBorder="0" applyAlignment="0" applyProtection="0">
      <alignment vertical="center"/>
    </xf>
    <xf numFmtId="227" fontId="108" fillId="3" borderId="0" applyNumberFormat="0" applyBorder="0" applyAlignment="0" applyProtection="0">
      <alignment vertical="center"/>
    </xf>
    <xf numFmtId="227" fontId="100" fillId="69" borderId="0" applyNumberFormat="0" applyBorder="0" applyAlignment="0" applyProtection="0">
      <alignment vertical="center"/>
    </xf>
    <xf numFmtId="227" fontId="108" fillId="3" borderId="0" applyNumberFormat="0" applyBorder="0" applyAlignment="0" applyProtection="0">
      <alignment vertical="center"/>
    </xf>
    <xf numFmtId="227" fontId="100" fillId="69" borderId="0" applyNumberFormat="0" applyBorder="0" applyAlignment="0" applyProtection="0">
      <alignment vertical="center"/>
    </xf>
    <xf numFmtId="227" fontId="140" fillId="70" borderId="0" applyNumberFormat="0" applyBorder="0" applyAlignment="0" applyProtection="0">
      <alignment vertical="center"/>
    </xf>
    <xf numFmtId="227" fontId="98" fillId="24" borderId="0" applyNumberFormat="0" applyBorder="0" applyAlignment="0" applyProtection="0">
      <alignment vertical="center"/>
    </xf>
    <xf numFmtId="227" fontId="100" fillId="84" borderId="0" applyNumberFormat="0" applyBorder="0" applyAlignment="0" applyProtection="0">
      <alignment vertical="center"/>
    </xf>
    <xf numFmtId="227" fontId="100" fillId="76" borderId="0" applyNumberFormat="0" applyBorder="0" applyAlignment="0" applyProtection="0">
      <alignment vertical="center"/>
    </xf>
    <xf numFmtId="227" fontId="100" fillId="76"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00" fillId="74" borderId="0" applyNumberFormat="0" applyBorder="0" applyAlignment="0" applyProtection="0">
      <alignment vertical="center"/>
    </xf>
    <xf numFmtId="227" fontId="133" fillId="69" borderId="0" applyNumberFormat="0" applyBorder="0" applyAlignment="0" applyProtection="0">
      <alignment vertical="center"/>
    </xf>
    <xf numFmtId="227" fontId="100" fillId="74" borderId="0" applyNumberFormat="0" applyBorder="0" applyAlignment="0" applyProtection="0">
      <alignment vertical="center"/>
    </xf>
    <xf numFmtId="227" fontId="105" fillId="0" borderId="3" applyNumberFormat="0" applyFill="0" applyAlignment="0" applyProtection="0">
      <alignment vertical="center"/>
    </xf>
    <xf numFmtId="227" fontId="100" fillId="86" borderId="0" applyNumberFormat="0" applyBorder="0" applyAlignment="0" applyProtection="0">
      <alignment vertical="center"/>
    </xf>
    <xf numFmtId="227" fontId="100" fillId="86" borderId="0" applyNumberFormat="0" applyBorder="0" applyAlignment="0" applyProtection="0">
      <alignment vertical="center"/>
    </xf>
    <xf numFmtId="227" fontId="98" fillId="20" borderId="0" applyNumberFormat="0" applyBorder="0" applyAlignment="0" applyProtection="0">
      <alignment vertical="center"/>
    </xf>
    <xf numFmtId="227" fontId="100" fillId="84" borderId="0" applyNumberFormat="0" applyBorder="0" applyAlignment="0" applyProtection="0">
      <alignment vertical="center"/>
    </xf>
    <xf numFmtId="227" fontId="98" fillId="16" borderId="0" applyNumberFormat="0" applyBorder="0" applyAlignment="0" applyProtection="0">
      <alignment vertical="center"/>
    </xf>
    <xf numFmtId="227" fontId="100" fillId="84" borderId="0" applyNumberFormat="0" applyBorder="0" applyAlignment="0" applyProtection="0">
      <alignment vertical="center"/>
    </xf>
    <xf numFmtId="227" fontId="98" fillId="16" borderId="0" applyNumberFormat="0" applyBorder="0" applyAlignment="0" applyProtection="0">
      <alignment vertical="center"/>
    </xf>
    <xf numFmtId="227" fontId="140" fillId="70" borderId="0" applyNumberFormat="0" applyBorder="0" applyAlignment="0" applyProtection="0">
      <alignment vertical="center"/>
    </xf>
    <xf numFmtId="227" fontId="100" fillId="88" borderId="0" applyNumberFormat="0" applyBorder="0" applyAlignment="0" applyProtection="0">
      <alignment vertical="center"/>
    </xf>
    <xf numFmtId="227" fontId="141" fillId="76" borderId="0" applyNumberFormat="0" applyBorder="0" applyAlignment="0" applyProtection="0">
      <alignment vertical="center"/>
    </xf>
    <xf numFmtId="227" fontId="100" fillId="73" borderId="0" applyNumberFormat="0" applyBorder="0" applyAlignment="0" applyProtection="0">
      <alignment vertical="center"/>
    </xf>
    <xf numFmtId="227" fontId="97" fillId="8" borderId="8" applyNumberFormat="0" applyFont="0" applyAlignment="0" applyProtection="0">
      <alignment vertical="center"/>
    </xf>
    <xf numFmtId="227" fontId="100" fillId="73"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49" fillId="76" borderId="0" applyNumberFormat="0" applyBorder="0" applyAlignment="0" applyProtection="0">
      <alignment vertical="center"/>
    </xf>
    <xf numFmtId="227" fontId="100" fillId="73" borderId="0" applyNumberFormat="0" applyBorder="0" applyAlignment="0" applyProtection="0">
      <alignment vertical="center"/>
    </xf>
    <xf numFmtId="227" fontId="133" fillId="69" borderId="0" applyNumberFormat="0" applyBorder="0" applyAlignment="0" applyProtection="0">
      <alignment vertical="center"/>
    </xf>
    <xf numFmtId="227" fontId="100" fillId="73" borderId="0" applyNumberFormat="0" applyBorder="0" applyAlignment="0" applyProtection="0">
      <alignment vertical="center"/>
    </xf>
    <xf numFmtId="227" fontId="133" fillId="69" borderId="0" applyNumberFormat="0" applyBorder="0" applyAlignment="0" applyProtection="0">
      <alignment vertical="center"/>
    </xf>
    <xf numFmtId="227" fontId="100" fillId="84" borderId="0" applyNumberFormat="0" applyBorder="0" applyAlignment="0" applyProtection="0">
      <alignment vertical="center"/>
    </xf>
    <xf numFmtId="227" fontId="133" fillId="69"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00" fillId="84" borderId="0" applyNumberFormat="0" applyBorder="0" applyAlignment="0" applyProtection="0">
      <alignment vertical="center"/>
    </xf>
    <xf numFmtId="227" fontId="133" fillId="69" borderId="0" applyNumberFormat="0" applyBorder="0" applyAlignment="0" applyProtection="0">
      <alignment vertical="center"/>
    </xf>
    <xf numFmtId="227" fontId="140" fillId="70" borderId="0" applyNumberFormat="0" applyBorder="0" applyAlignment="0" applyProtection="0">
      <alignment vertical="center"/>
    </xf>
    <xf numFmtId="227" fontId="100" fillId="73" borderId="0" applyNumberFormat="0" applyBorder="0" applyAlignment="0" applyProtection="0">
      <alignment vertical="center"/>
    </xf>
    <xf numFmtId="227" fontId="93" fillId="0" borderId="0">
      <alignment vertical="center"/>
    </xf>
    <xf numFmtId="227" fontId="100" fillId="84" borderId="0" applyNumberFormat="0" applyBorder="0" applyAlignment="0" applyProtection="0">
      <alignment vertical="center"/>
    </xf>
    <xf numFmtId="227" fontId="100" fillId="75" borderId="42" applyNumberFormat="0" applyFont="0" applyAlignment="0" applyProtection="0">
      <alignment vertical="center"/>
    </xf>
    <xf numFmtId="227" fontId="100" fillId="73" borderId="0" applyNumberFormat="0" applyBorder="0" applyAlignment="0" applyProtection="0">
      <alignment vertical="center"/>
    </xf>
    <xf numFmtId="227" fontId="100" fillId="75" borderId="42" applyNumberFormat="0" applyFont="0" applyAlignment="0" applyProtection="0">
      <alignment vertical="center"/>
    </xf>
    <xf numFmtId="227" fontId="100" fillId="73" borderId="0" applyNumberFormat="0" applyBorder="0" applyAlignment="0" applyProtection="0">
      <alignment vertical="center"/>
    </xf>
    <xf numFmtId="227" fontId="133" fillId="69" borderId="0" applyNumberFormat="0" applyBorder="0" applyAlignment="0" applyProtection="0">
      <alignment vertical="center"/>
    </xf>
    <xf numFmtId="227" fontId="93" fillId="0" borderId="0">
      <alignment vertical="center"/>
    </xf>
    <xf numFmtId="227" fontId="100" fillId="84" borderId="0" applyNumberFormat="0" applyBorder="0" applyAlignment="0" applyProtection="0">
      <alignment vertical="center"/>
    </xf>
    <xf numFmtId="227" fontId="140" fillId="70" borderId="0" applyNumberFormat="0" applyBorder="0" applyAlignment="0" applyProtection="0">
      <alignment vertical="center"/>
    </xf>
    <xf numFmtId="227" fontId="100" fillId="73" borderId="0" applyNumberFormat="0" applyBorder="0" applyAlignment="0" applyProtection="0">
      <alignment vertical="center"/>
    </xf>
    <xf numFmtId="227" fontId="100" fillId="73" borderId="0" applyNumberFormat="0" applyBorder="0" applyAlignment="0" applyProtection="0">
      <alignment vertical="center"/>
    </xf>
    <xf numFmtId="227" fontId="100" fillId="73" borderId="0" applyNumberFormat="0" applyBorder="0" applyAlignment="0" applyProtection="0">
      <alignment vertical="center"/>
    </xf>
    <xf numFmtId="227" fontId="100" fillId="73" borderId="0" applyNumberFormat="0" applyBorder="0" applyAlignment="0" applyProtection="0">
      <alignment vertical="center"/>
    </xf>
    <xf numFmtId="227" fontId="100" fillId="73" borderId="0" applyNumberFormat="0" applyBorder="0" applyAlignment="0" applyProtection="0">
      <alignment vertical="center"/>
    </xf>
    <xf numFmtId="227" fontId="100" fillId="73" borderId="0" applyNumberFormat="0" applyBorder="0" applyAlignment="0" applyProtection="0">
      <alignment vertical="center"/>
    </xf>
    <xf numFmtId="227" fontId="100" fillId="73" borderId="0" applyNumberFormat="0" applyBorder="0" applyAlignment="0" applyProtection="0">
      <alignment vertical="center"/>
    </xf>
    <xf numFmtId="227" fontId="100" fillId="73" borderId="0" applyNumberFormat="0" applyBorder="0" applyAlignment="0" applyProtection="0">
      <alignment vertical="center"/>
    </xf>
    <xf numFmtId="227" fontId="100" fillId="73" borderId="0" applyNumberFormat="0" applyBorder="0" applyAlignment="0" applyProtection="0">
      <alignment vertical="center"/>
    </xf>
    <xf numFmtId="227" fontId="100" fillId="76" borderId="0" applyNumberFormat="0" applyBorder="0" applyAlignment="0" applyProtection="0">
      <alignment vertical="center"/>
    </xf>
    <xf numFmtId="227" fontId="140" fillId="70" borderId="0" applyNumberFormat="0" applyBorder="0" applyAlignment="0" applyProtection="0">
      <alignment vertical="center"/>
    </xf>
    <xf numFmtId="227" fontId="100" fillId="76" borderId="0" applyNumberFormat="0" applyBorder="0" applyAlignment="0" applyProtection="0">
      <alignment vertical="center"/>
    </xf>
    <xf numFmtId="227" fontId="100" fillId="76" borderId="0" applyNumberFormat="0" applyBorder="0" applyAlignment="0" applyProtection="0">
      <alignment vertical="center"/>
    </xf>
    <xf numFmtId="227" fontId="100" fillId="76" borderId="0" applyNumberFormat="0" applyBorder="0" applyAlignment="0" applyProtection="0">
      <alignment vertical="center"/>
    </xf>
    <xf numFmtId="227" fontId="100" fillId="76" borderId="0" applyNumberFormat="0" applyBorder="0" applyAlignment="0" applyProtection="0">
      <alignment vertical="center"/>
    </xf>
    <xf numFmtId="227" fontId="100" fillId="76" borderId="0" applyNumberFormat="0" applyBorder="0" applyAlignment="0" applyProtection="0">
      <alignment vertical="center"/>
    </xf>
    <xf numFmtId="227" fontId="100" fillId="76" borderId="0" applyNumberFormat="0" applyBorder="0" applyAlignment="0" applyProtection="0">
      <alignment vertical="center"/>
    </xf>
    <xf numFmtId="227" fontId="100" fillId="76" borderId="0" applyNumberFormat="0" applyBorder="0" applyAlignment="0" applyProtection="0">
      <alignment vertical="center"/>
    </xf>
    <xf numFmtId="227" fontId="100" fillId="76" borderId="0" applyNumberFormat="0" applyBorder="0" applyAlignment="0" applyProtection="0">
      <alignment vertical="center"/>
    </xf>
    <xf numFmtId="227" fontId="140" fillId="70" borderId="0" applyNumberFormat="0" applyBorder="0" applyAlignment="0" applyProtection="0">
      <alignment vertical="center"/>
    </xf>
    <xf numFmtId="227" fontId="100" fillId="76"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00" fillId="76"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00" fillId="76" borderId="0" applyNumberFormat="0" applyBorder="0" applyAlignment="0" applyProtection="0">
      <alignment vertical="center"/>
    </xf>
    <xf numFmtId="227" fontId="133" fillId="69" borderId="0" applyNumberFormat="0" applyBorder="0" applyAlignment="0" applyProtection="0">
      <alignment vertical="center"/>
    </xf>
    <xf numFmtId="227" fontId="100" fillId="76" borderId="0" applyNumberFormat="0" applyBorder="0" applyAlignment="0" applyProtection="0">
      <alignment vertical="center"/>
    </xf>
    <xf numFmtId="227" fontId="100" fillId="76" borderId="0" applyNumberFormat="0" applyBorder="0" applyAlignment="0" applyProtection="0">
      <alignment vertical="center"/>
    </xf>
    <xf numFmtId="227" fontId="100" fillId="76" borderId="0" applyNumberFormat="0" applyBorder="0" applyAlignment="0" applyProtection="0">
      <alignment vertical="center"/>
    </xf>
    <xf numFmtId="227" fontId="133" fillId="69" borderId="0" applyNumberFormat="0" applyBorder="0" applyAlignment="0" applyProtection="0">
      <alignment vertical="center"/>
    </xf>
    <xf numFmtId="227" fontId="140" fillId="70" borderId="0" applyNumberFormat="0" applyBorder="0" applyAlignment="0" applyProtection="0">
      <alignment vertical="center"/>
    </xf>
    <xf numFmtId="227" fontId="100" fillId="76" borderId="0" applyNumberFormat="0" applyBorder="0" applyAlignment="0" applyProtection="0">
      <alignment vertical="center"/>
    </xf>
    <xf numFmtId="227" fontId="140" fillId="70" borderId="0" applyNumberFormat="0" applyBorder="0" applyAlignment="0" applyProtection="0">
      <alignment vertical="center"/>
    </xf>
    <xf numFmtId="227" fontId="97" fillId="19" borderId="0" applyNumberFormat="0" applyBorder="0" applyAlignment="0" applyProtection="0">
      <alignment vertical="center"/>
    </xf>
    <xf numFmtId="227" fontId="100" fillId="76" borderId="0" applyNumberFormat="0" applyBorder="0" applyAlignment="0" applyProtection="0">
      <alignment vertical="center"/>
    </xf>
    <xf numFmtId="227" fontId="140" fillId="70" borderId="0" applyNumberFormat="0" applyBorder="0" applyAlignment="0" applyProtection="0">
      <alignment vertical="center"/>
    </xf>
    <xf numFmtId="227" fontId="100" fillId="76" borderId="0" applyNumberFormat="0" applyBorder="0" applyAlignment="0" applyProtection="0">
      <alignment vertical="center"/>
    </xf>
    <xf numFmtId="227" fontId="140" fillId="70" borderId="0" applyNumberFormat="0" applyBorder="0" applyAlignment="0" applyProtection="0">
      <alignment vertical="center"/>
    </xf>
    <xf numFmtId="227" fontId="97" fillId="26" borderId="0" applyNumberFormat="0" applyBorder="0" applyAlignment="0" applyProtection="0">
      <alignment vertical="center"/>
    </xf>
    <xf numFmtId="227" fontId="100" fillId="76" borderId="0" applyNumberFormat="0" applyBorder="0" applyAlignment="0" applyProtection="0">
      <alignment vertical="center"/>
    </xf>
    <xf numFmtId="227" fontId="141" fillId="72" borderId="0" applyNumberFormat="0" applyBorder="0" applyAlignment="0" applyProtection="0">
      <alignment vertical="center"/>
    </xf>
    <xf numFmtId="24" fontId="162" fillId="0" borderId="0" applyFont="0" applyFill="0" applyBorder="0" applyAlignment="0" applyProtection="0"/>
    <xf numFmtId="227" fontId="141" fillId="73" borderId="0" applyNumberFormat="0" applyBorder="0" applyAlignment="0" applyProtection="0">
      <alignment vertical="center"/>
    </xf>
    <xf numFmtId="227" fontId="100" fillId="80" borderId="0" applyNumberFormat="0" applyBorder="0" applyAlignment="0" applyProtection="0">
      <alignment vertical="center"/>
    </xf>
    <xf numFmtId="9" fontId="93" fillId="0" borderId="0" applyFont="0" applyFill="0" applyBorder="0" applyAlignment="0" applyProtection="0"/>
    <xf numFmtId="227" fontId="100" fillId="80" borderId="0" applyNumberFormat="0" applyBorder="0" applyAlignment="0" applyProtection="0">
      <alignment vertical="center"/>
    </xf>
    <xf numFmtId="227" fontId="140" fillId="70" borderId="0" applyNumberFormat="0" applyBorder="0" applyAlignment="0" applyProtection="0">
      <alignment vertical="center"/>
    </xf>
    <xf numFmtId="227" fontId="100" fillId="71" borderId="0" applyNumberFormat="0" applyBorder="0" applyAlignment="0" applyProtection="0">
      <alignment vertical="center"/>
    </xf>
    <xf numFmtId="227" fontId="100" fillId="80" borderId="0" applyNumberFormat="0" applyBorder="0" applyAlignment="0" applyProtection="0">
      <alignment vertical="center"/>
    </xf>
    <xf numFmtId="227" fontId="100" fillId="80" borderId="0" applyNumberFormat="0" applyBorder="0" applyAlignment="0" applyProtection="0">
      <alignment vertical="center"/>
    </xf>
    <xf numFmtId="227" fontId="100" fillId="0" borderId="0">
      <alignment vertical="center"/>
    </xf>
    <xf numFmtId="227" fontId="100" fillId="0" borderId="0">
      <alignment vertical="center"/>
    </xf>
    <xf numFmtId="227" fontId="100" fillId="80" borderId="0" applyNumberFormat="0" applyBorder="0" applyAlignment="0" applyProtection="0">
      <alignment vertical="center"/>
    </xf>
    <xf numFmtId="227" fontId="100" fillId="0" borderId="0">
      <alignment vertical="center"/>
    </xf>
    <xf numFmtId="227" fontId="93" fillId="0" borderId="0"/>
    <xf numFmtId="227" fontId="100" fillId="80" borderId="0" applyNumberFormat="0" applyBorder="0" applyAlignment="0" applyProtection="0">
      <alignment vertical="center"/>
    </xf>
    <xf numFmtId="227" fontId="98" fillId="28" borderId="0" applyNumberFormat="0" applyBorder="0" applyAlignment="0" applyProtection="0">
      <alignment vertical="center"/>
    </xf>
    <xf numFmtId="212" fontId="126" fillId="0" borderId="0" applyFont="0" applyFill="0" applyBorder="0" applyAlignment="0" applyProtection="0"/>
    <xf numFmtId="227" fontId="100" fillId="74" borderId="0" applyNumberFormat="0" applyBorder="0" applyAlignment="0" applyProtection="0">
      <alignment vertical="center"/>
    </xf>
    <xf numFmtId="227" fontId="93" fillId="0" borderId="0">
      <alignment vertical="center"/>
    </xf>
    <xf numFmtId="227" fontId="140" fillId="70" borderId="0" applyNumberFormat="0" applyBorder="0" applyAlignment="0" applyProtection="0">
      <alignment vertical="center"/>
    </xf>
    <xf numFmtId="227" fontId="100" fillId="80" borderId="0" applyNumberFormat="0" applyBorder="0" applyAlignment="0" applyProtection="0">
      <alignment vertical="center"/>
    </xf>
    <xf numFmtId="39" fontId="172" fillId="0" borderId="0" applyFont="0" applyFill="0" applyBorder="0" applyAlignment="0" applyProtection="0"/>
    <xf numFmtId="227" fontId="100" fillId="80" borderId="0" applyNumberFormat="0" applyBorder="0" applyAlignment="0" applyProtection="0">
      <alignment vertical="center"/>
    </xf>
    <xf numFmtId="227" fontId="100" fillId="80" borderId="0" applyNumberFormat="0" applyBorder="0" applyAlignment="0" applyProtection="0">
      <alignment vertical="center"/>
    </xf>
    <xf numFmtId="227" fontId="140" fillId="70" borderId="0" applyNumberFormat="0" applyBorder="0" applyAlignment="0" applyProtection="0">
      <alignment vertical="center"/>
    </xf>
    <xf numFmtId="227" fontId="100" fillId="80" borderId="0" applyNumberFormat="0" applyBorder="0" applyAlignment="0" applyProtection="0">
      <alignment vertical="center"/>
    </xf>
    <xf numFmtId="227" fontId="100" fillId="80" borderId="0" applyNumberFormat="0" applyBorder="0" applyAlignment="0" applyProtection="0">
      <alignment vertical="center"/>
    </xf>
    <xf numFmtId="227" fontId="100" fillId="80" borderId="0" applyNumberFormat="0" applyBorder="0" applyAlignment="0" applyProtection="0">
      <alignment vertical="center"/>
    </xf>
    <xf numFmtId="227" fontId="100" fillId="80" borderId="0" applyNumberFormat="0" applyBorder="0" applyAlignment="0" applyProtection="0">
      <alignment vertical="center"/>
    </xf>
    <xf numFmtId="227" fontId="109" fillId="0" borderId="0" applyNumberFormat="0" applyFill="0" applyBorder="0" applyAlignment="0" applyProtection="0">
      <alignment vertical="center"/>
    </xf>
    <xf numFmtId="227" fontId="100" fillId="80" borderId="0" applyNumberFormat="0" applyBorder="0" applyAlignment="0" applyProtection="0">
      <alignment vertical="center"/>
    </xf>
    <xf numFmtId="227" fontId="133" fillId="69" borderId="0" applyNumberFormat="0" applyBorder="0" applyAlignment="0" applyProtection="0">
      <alignment vertical="center"/>
    </xf>
    <xf numFmtId="227" fontId="98" fillId="28" borderId="0" applyNumberFormat="0" applyBorder="0" applyAlignment="0" applyProtection="0">
      <alignment vertical="center"/>
    </xf>
    <xf numFmtId="227" fontId="100" fillId="80" borderId="0" applyNumberFormat="0" applyBorder="0" applyAlignment="0" applyProtection="0">
      <alignment vertical="center"/>
    </xf>
    <xf numFmtId="227" fontId="133" fillId="69" borderId="0" applyNumberFormat="0" applyBorder="0" applyAlignment="0" applyProtection="0">
      <alignment vertical="center"/>
    </xf>
    <xf numFmtId="227" fontId="100" fillId="80" borderId="0" applyNumberFormat="0" applyBorder="0" applyAlignment="0" applyProtection="0">
      <alignment vertical="center"/>
    </xf>
    <xf numFmtId="227" fontId="100" fillId="73" borderId="0" applyNumberFormat="0" applyBorder="0" applyAlignment="0" applyProtection="0">
      <alignment vertical="center"/>
    </xf>
    <xf numFmtId="227" fontId="100" fillId="86" borderId="0" applyNumberFormat="0" applyBorder="0" applyAlignment="0" applyProtection="0">
      <alignment vertical="center"/>
    </xf>
    <xf numFmtId="227" fontId="100" fillId="73" borderId="0" applyNumberFormat="0" applyBorder="0" applyAlignment="0" applyProtection="0">
      <alignment vertical="center"/>
    </xf>
    <xf numFmtId="227" fontId="133" fillId="69" borderId="0" applyNumberFormat="0" applyBorder="0" applyAlignment="0" applyProtection="0">
      <alignment vertical="center"/>
    </xf>
    <xf numFmtId="227" fontId="100" fillId="86"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00" fillId="73" borderId="0" applyNumberFormat="0" applyBorder="0" applyAlignment="0" applyProtection="0">
      <alignment vertical="center"/>
    </xf>
    <xf numFmtId="227" fontId="100" fillId="73" borderId="0" applyNumberFormat="0" applyBorder="0" applyAlignment="0" applyProtection="0">
      <alignment vertical="center"/>
    </xf>
    <xf numFmtId="227" fontId="133" fillId="69" borderId="0" applyNumberFormat="0" applyBorder="0" applyAlignment="0" applyProtection="0">
      <alignment vertical="center"/>
    </xf>
    <xf numFmtId="227" fontId="100" fillId="86" borderId="0" applyNumberFormat="0" applyBorder="0" applyAlignment="0" applyProtection="0">
      <alignment vertical="center"/>
    </xf>
    <xf numFmtId="227" fontId="133" fillId="69" borderId="0" applyNumberFormat="0" applyBorder="0" applyAlignment="0" applyProtection="0">
      <alignment vertical="center"/>
    </xf>
    <xf numFmtId="227" fontId="140" fillId="70" borderId="0" applyNumberFormat="0" applyBorder="0" applyAlignment="0" applyProtection="0">
      <alignment vertical="center"/>
    </xf>
    <xf numFmtId="227" fontId="100" fillId="73" borderId="0" applyNumberFormat="0" applyBorder="0" applyAlignment="0" applyProtection="0">
      <alignment vertical="center"/>
    </xf>
    <xf numFmtId="227" fontId="100" fillId="73" borderId="0" applyNumberFormat="0" applyBorder="0" applyAlignment="0" applyProtection="0">
      <alignment vertical="center"/>
    </xf>
    <xf numFmtId="227" fontId="133" fillId="69" borderId="0" applyNumberFormat="0" applyBorder="0" applyAlignment="0" applyProtection="0">
      <alignment vertical="center"/>
    </xf>
    <xf numFmtId="227" fontId="100" fillId="73" borderId="0" applyNumberFormat="0" applyBorder="0" applyAlignment="0" applyProtection="0">
      <alignment vertical="center"/>
    </xf>
    <xf numFmtId="227" fontId="100" fillId="73" borderId="0" applyNumberFormat="0" applyBorder="0" applyAlignment="0" applyProtection="0">
      <alignment vertical="center"/>
    </xf>
    <xf numFmtId="227" fontId="100" fillId="73" borderId="0" applyNumberFormat="0" applyBorder="0" applyAlignment="0" applyProtection="0">
      <alignment vertical="center"/>
    </xf>
    <xf numFmtId="227" fontId="100" fillId="73" borderId="0" applyNumberFormat="0" applyBorder="0" applyAlignment="0" applyProtection="0">
      <alignment vertical="center"/>
    </xf>
    <xf numFmtId="227" fontId="100" fillId="73" borderId="0" applyNumberFormat="0" applyBorder="0" applyAlignment="0" applyProtection="0">
      <alignment vertical="center"/>
    </xf>
    <xf numFmtId="227" fontId="140" fillId="70" borderId="0" applyNumberFormat="0" applyBorder="0" applyAlignment="0" applyProtection="0">
      <alignment vertical="center"/>
    </xf>
    <xf numFmtId="227" fontId="100" fillId="73" borderId="0" applyNumberFormat="0" applyBorder="0" applyAlignment="0" applyProtection="0">
      <alignment vertical="center"/>
    </xf>
    <xf numFmtId="227" fontId="140" fillId="70" borderId="0" applyNumberFormat="0" applyBorder="0" applyAlignment="0" applyProtection="0">
      <alignment vertical="center"/>
    </xf>
    <xf numFmtId="227" fontId="100" fillId="73" borderId="0" applyNumberFormat="0" applyBorder="0" applyAlignment="0" applyProtection="0">
      <alignment vertical="center"/>
    </xf>
    <xf numFmtId="227" fontId="100" fillId="73" borderId="0" applyNumberFormat="0" applyBorder="0" applyAlignment="0" applyProtection="0">
      <alignment vertical="center"/>
    </xf>
    <xf numFmtId="227" fontId="100" fillId="73" borderId="0" applyNumberFormat="0" applyBorder="0" applyAlignment="0" applyProtection="0">
      <alignment vertical="center"/>
    </xf>
    <xf numFmtId="227" fontId="100" fillId="84" borderId="0" applyNumberFormat="0" applyBorder="0" applyAlignment="0" applyProtection="0">
      <alignment vertical="center"/>
    </xf>
    <xf numFmtId="227" fontId="100" fillId="84" borderId="0" applyNumberFormat="0" applyBorder="0" applyAlignment="0" applyProtection="0">
      <alignment vertical="center"/>
    </xf>
    <xf numFmtId="227" fontId="100" fillId="84" borderId="0" applyNumberFormat="0" applyBorder="0" applyAlignment="0" applyProtection="0">
      <alignment vertical="center"/>
    </xf>
    <xf numFmtId="227" fontId="100" fillId="84" borderId="0" applyNumberFormat="0" applyBorder="0" applyAlignment="0" applyProtection="0">
      <alignment vertical="center"/>
    </xf>
    <xf numFmtId="227" fontId="100" fillId="84" borderId="0" applyNumberFormat="0" applyBorder="0" applyAlignment="0" applyProtection="0">
      <alignment vertical="center"/>
    </xf>
    <xf numFmtId="227" fontId="100" fillId="84" borderId="0" applyNumberFormat="0" applyBorder="0" applyAlignment="0" applyProtection="0">
      <alignment vertical="center"/>
    </xf>
    <xf numFmtId="227" fontId="100" fillId="84" borderId="0" applyNumberFormat="0" applyBorder="0" applyAlignment="0" applyProtection="0">
      <alignment vertical="center"/>
    </xf>
    <xf numFmtId="227" fontId="100" fillId="84" borderId="0" applyNumberFormat="0" applyBorder="0" applyAlignment="0" applyProtection="0">
      <alignment vertical="center"/>
    </xf>
    <xf numFmtId="227" fontId="100" fillId="84" borderId="0" applyNumberFormat="0" applyBorder="0" applyAlignment="0" applyProtection="0">
      <alignment vertical="center"/>
    </xf>
    <xf numFmtId="227" fontId="100" fillId="84" borderId="0" applyNumberFormat="0" applyBorder="0" applyAlignment="0" applyProtection="0">
      <alignment vertical="center"/>
    </xf>
    <xf numFmtId="227" fontId="133" fillId="69" borderId="0" applyNumberFormat="0" applyBorder="0" applyAlignment="0" applyProtection="0">
      <alignment vertical="center"/>
    </xf>
    <xf numFmtId="227" fontId="100" fillId="84" borderId="0" applyNumberFormat="0" applyBorder="0" applyAlignment="0" applyProtection="0">
      <alignment vertical="center"/>
    </xf>
    <xf numFmtId="227" fontId="100" fillId="84" borderId="0" applyNumberFormat="0" applyBorder="0" applyAlignment="0" applyProtection="0">
      <alignment vertical="center"/>
    </xf>
    <xf numFmtId="227" fontId="97" fillId="0" borderId="0"/>
    <xf numFmtId="227" fontId="140" fillId="70" borderId="0" applyNumberFormat="0" applyBorder="0" applyAlignment="0" applyProtection="0">
      <alignment vertical="center"/>
    </xf>
    <xf numFmtId="227" fontId="100" fillId="84" borderId="0" applyNumberFormat="0" applyBorder="0" applyAlignment="0" applyProtection="0">
      <alignment vertical="center"/>
    </xf>
    <xf numFmtId="227" fontId="100" fillId="84"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00" fillId="84" borderId="0" applyNumberFormat="0" applyBorder="0" applyAlignment="0" applyProtection="0">
      <alignment vertical="center"/>
    </xf>
    <xf numFmtId="227" fontId="140" fillId="70" borderId="0" applyNumberFormat="0" applyBorder="0" applyAlignment="0" applyProtection="0">
      <alignment vertical="center"/>
    </xf>
    <xf numFmtId="227" fontId="100" fillId="84" borderId="0" applyNumberFormat="0" applyBorder="0" applyAlignment="0" applyProtection="0">
      <alignment vertical="center"/>
    </xf>
    <xf numFmtId="227" fontId="100" fillId="84" borderId="0" applyNumberFormat="0" applyBorder="0" applyAlignment="0" applyProtection="0">
      <alignment vertical="center"/>
    </xf>
    <xf numFmtId="227" fontId="100" fillId="84" borderId="0" applyNumberFormat="0" applyBorder="0" applyAlignment="0" applyProtection="0">
      <alignment vertical="center"/>
    </xf>
    <xf numFmtId="227" fontId="100" fillId="71" borderId="0" applyNumberFormat="0" applyBorder="0" applyAlignment="0" applyProtection="0">
      <alignment vertical="center"/>
    </xf>
    <xf numFmtId="227" fontId="100" fillId="71"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00" fillId="88" borderId="0" applyNumberFormat="0" applyBorder="0" applyAlignment="0" applyProtection="0">
      <alignment vertical="center"/>
    </xf>
    <xf numFmtId="227" fontId="100" fillId="71" borderId="0" applyNumberFormat="0" applyBorder="0" applyAlignment="0" applyProtection="0">
      <alignment vertical="center"/>
    </xf>
    <xf numFmtId="227" fontId="100" fillId="71" borderId="0" applyNumberFormat="0" applyBorder="0" applyAlignment="0" applyProtection="0">
      <alignment vertical="center"/>
    </xf>
    <xf numFmtId="227" fontId="100" fillId="88" borderId="0" applyNumberFormat="0" applyBorder="0" applyAlignment="0" applyProtection="0">
      <alignment vertical="center"/>
    </xf>
    <xf numFmtId="227" fontId="100" fillId="71" borderId="0" applyNumberFormat="0" applyBorder="0" applyAlignment="0" applyProtection="0">
      <alignment vertical="center"/>
    </xf>
    <xf numFmtId="227" fontId="100" fillId="71" borderId="0" applyNumberFormat="0" applyBorder="0" applyAlignment="0" applyProtection="0">
      <alignment vertical="center"/>
    </xf>
    <xf numFmtId="227" fontId="141" fillId="73" borderId="0" applyNumberFormat="0" applyBorder="0" applyAlignment="0" applyProtection="0">
      <alignment vertical="center"/>
    </xf>
    <xf numFmtId="227" fontId="100" fillId="88" borderId="0" applyNumberFormat="0" applyBorder="0" applyAlignment="0" applyProtection="0">
      <alignment vertical="center"/>
    </xf>
    <xf numFmtId="227" fontId="133" fillId="69" borderId="0" applyNumberFormat="0" applyBorder="0" applyAlignment="0" applyProtection="0">
      <alignment vertical="center"/>
    </xf>
    <xf numFmtId="227" fontId="100" fillId="71" borderId="0" applyNumberFormat="0" applyBorder="0" applyAlignment="0" applyProtection="0">
      <alignment vertical="center"/>
    </xf>
    <xf numFmtId="227" fontId="141" fillId="73" borderId="0" applyNumberFormat="0" applyBorder="0" applyAlignment="0" applyProtection="0">
      <alignment vertical="center"/>
    </xf>
    <xf numFmtId="227" fontId="100" fillId="71" borderId="0" applyNumberFormat="0" applyBorder="0" applyAlignment="0" applyProtection="0">
      <alignment vertical="center"/>
    </xf>
    <xf numFmtId="227" fontId="100" fillId="71" borderId="0" applyNumberFormat="0" applyBorder="0" applyAlignment="0" applyProtection="0">
      <alignment vertical="center"/>
    </xf>
    <xf numFmtId="227" fontId="97" fillId="0" borderId="0"/>
    <xf numFmtId="227" fontId="100" fillId="71" borderId="0" applyNumberFormat="0" applyBorder="0" applyAlignment="0" applyProtection="0">
      <alignment vertical="center"/>
    </xf>
    <xf numFmtId="227" fontId="100" fillId="71" borderId="0" applyNumberFormat="0" applyBorder="0" applyAlignment="0" applyProtection="0">
      <alignment vertical="center"/>
    </xf>
    <xf numFmtId="227" fontId="100" fillId="71" borderId="0" applyNumberFormat="0" applyBorder="0" applyAlignment="0" applyProtection="0">
      <alignment vertical="center"/>
    </xf>
    <xf numFmtId="227" fontId="140" fillId="70" borderId="0" applyNumberFormat="0" applyBorder="0" applyAlignment="0" applyProtection="0">
      <alignment vertical="center"/>
    </xf>
    <xf numFmtId="227" fontId="100" fillId="71" borderId="0" applyNumberFormat="0" applyBorder="0" applyAlignment="0" applyProtection="0">
      <alignment vertical="center"/>
    </xf>
    <xf numFmtId="227" fontId="100" fillId="71"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00" fillId="71" borderId="0" applyNumberFormat="0" applyBorder="0" applyAlignment="0" applyProtection="0">
      <alignment vertical="center"/>
    </xf>
    <xf numFmtId="44" fontId="93" fillId="0" borderId="0" applyFont="0" applyFill="0" applyBorder="0" applyAlignment="0" applyProtection="0"/>
    <xf numFmtId="227" fontId="100" fillId="84" borderId="0" applyNumberFormat="0" applyBorder="0" applyAlignment="0" applyProtection="0">
      <alignment vertical="center"/>
    </xf>
    <xf numFmtId="227" fontId="100" fillId="84" borderId="0" applyNumberFormat="0" applyBorder="0" applyAlignment="0" applyProtection="0">
      <alignment vertical="center"/>
    </xf>
    <xf numFmtId="44" fontId="93" fillId="0" borderId="0" applyFont="0" applyFill="0" applyBorder="0" applyAlignment="0" applyProtection="0"/>
    <xf numFmtId="227" fontId="133" fillId="69" borderId="0" applyNumberFormat="0" applyBorder="0" applyAlignment="0" applyProtection="0">
      <alignment vertical="center"/>
    </xf>
    <xf numFmtId="227" fontId="100" fillId="71" borderId="0" applyNumberFormat="0" applyBorder="0" applyAlignment="0" applyProtection="0">
      <alignment vertical="center"/>
    </xf>
    <xf numFmtId="227" fontId="100" fillId="71" borderId="0" applyNumberFormat="0" applyBorder="0" applyAlignment="0" applyProtection="0">
      <alignment vertical="center"/>
    </xf>
    <xf numFmtId="44" fontId="93" fillId="0" borderId="0" applyFont="0" applyFill="0" applyBorder="0" applyAlignment="0" applyProtection="0"/>
    <xf numFmtId="227" fontId="133" fillId="69" borderId="0" applyNumberFormat="0" applyBorder="0" applyAlignment="0" applyProtection="0">
      <alignment vertical="center"/>
    </xf>
    <xf numFmtId="227" fontId="100" fillId="73" borderId="0" applyNumberFormat="0" applyBorder="0" applyAlignment="0" applyProtection="0">
      <alignment vertical="center"/>
    </xf>
    <xf numFmtId="227" fontId="133" fillId="69" borderId="0" applyNumberFormat="0" applyBorder="0" applyAlignment="0" applyProtection="0">
      <alignment vertical="center"/>
    </xf>
    <xf numFmtId="227" fontId="140" fillId="70" borderId="0" applyNumberFormat="0" applyBorder="0" applyAlignment="0" applyProtection="0">
      <alignment vertical="center"/>
    </xf>
    <xf numFmtId="227" fontId="100" fillId="73" borderId="0" applyNumberFormat="0" applyBorder="0" applyAlignment="0" applyProtection="0">
      <alignment vertical="center"/>
    </xf>
    <xf numFmtId="44" fontId="93" fillId="0" borderId="0" applyFont="0" applyFill="0" applyBorder="0" applyAlignment="0" applyProtection="0"/>
    <xf numFmtId="227" fontId="140" fillId="70" borderId="0" applyNumberFormat="0" applyBorder="0" applyAlignment="0" applyProtection="0">
      <alignment vertical="center"/>
    </xf>
    <xf numFmtId="227" fontId="100" fillId="80" borderId="0" applyNumberFormat="0" applyBorder="0" applyAlignment="0" applyProtection="0">
      <alignment vertical="center"/>
    </xf>
    <xf numFmtId="227" fontId="100" fillId="80" borderId="0" applyNumberFormat="0" applyBorder="0" applyAlignment="0" applyProtection="0">
      <alignment vertical="center"/>
    </xf>
    <xf numFmtId="44" fontId="93" fillId="0" borderId="0" applyFont="0" applyFill="0" applyBorder="0" applyAlignment="0" applyProtection="0"/>
    <xf numFmtId="227" fontId="133" fillId="69" borderId="0" applyNumberFormat="0" applyBorder="0" applyAlignment="0" applyProtection="0">
      <alignment vertical="center"/>
    </xf>
    <xf numFmtId="227" fontId="100" fillId="84" borderId="0" applyNumberFormat="0" applyBorder="0" applyAlignment="0" applyProtection="0">
      <alignment vertical="center"/>
    </xf>
    <xf numFmtId="227" fontId="93" fillId="0" borderId="0">
      <alignment vertical="center"/>
    </xf>
    <xf numFmtId="227" fontId="100" fillId="84" borderId="0" applyNumberFormat="0" applyBorder="0" applyAlignment="0" applyProtection="0">
      <alignment vertical="center"/>
    </xf>
    <xf numFmtId="227" fontId="140" fillId="70" borderId="0" applyNumberFormat="0" applyBorder="0" applyAlignment="0" applyProtection="0">
      <alignment vertical="center"/>
    </xf>
    <xf numFmtId="227" fontId="100" fillId="80" borderId="0" applyNumberFormat="0" applyBorder="0" applyAlignment="0" applyProtection="0">
      <alignment vertical="center"/>
    </xf>
    <xf numFmtId="227" fontId="133" fillId="69" borderId="0" applyNumberFormat="0" applyBorder="0" applyAlignment="0" applyProtection="0">
      <alignment vertical="center"/>
    </xf>
    <xf numFmtId="227" fontId="100" fillId="80" borderId="0" applyNumberFormat="0" applyBorder="0" applyAlignment="0" applyProtection="0">
      <alignment vertical="center"/>
    </xf>
    <xf numFmtId="227" fontId="149" fillId="77" borderId="0" applyNumberFormat="0" applyBorder="0" applyAlignment="0" applyProtection="0">
      <alignment vertical="center"/>
    </xf>
    <xf numFmtId="227" fontId="149" fillId="77" borderId="0" applyNumberFormat="0" applyBorder="0" applyAlignment="0" applyProtection="0">
      <alignment vertical="center"/>
    </xf>
    <xf numFmtId="227" fontId="149" fillId="76" borderId="0" applyNumberFormat="0" applyBorder="0" applyAlignment="0" applyProtection="0">
      <alignment vertical="center"/>
    </xf>
    <xf numFmtId="227" fontId="149" fillId="76" borderId="0" applyNumberFormat="0" applyBorder="0" applyAlignment="0" applyProtection="0">
      <alignment vertical="center"/>
    </xf>
    <xf numFmtId="227" fontId="149" fillId="74" borderId="0" applyNumberFormat="0" applyBorder="0" applyAlignment="0" applyProtection="0">
      <alignment vertical="center"/>
    </xf>
    <xf numFmtId="227" fontId="149" fillId="74" borderId="0" applyNumberFormat="0" applyBorder="0" applyAlignment="0" applyProtection="0">
      <alignment vertical="center"/>
    </xf>
    <xf numFmtId="227" fontId="149" fillId="78" borderId="0" applyNumberFormat="0" applyBorder="0" applyAlignment="0" applyProtection="0">
      <alignment vertical="center"/>
    </xf>
    <xf numFmtId="227" fontId="149" fillId="78" borderId="0" applyNumberFormat="0" applyBorder="0" applyAlignment="0" applyProtection="0">
      <alignment vertical="center"/>
    </xf>
    <xf numFmtId="227" fontId="149" fillId="72" borderId="0" applyNumberFormat="0" applyBorder="0" applyAlignment="0" applyProtection="0">
      <alignment vertical="center"/>
    </xf>
    <xf numFmtId="227" fontId="141" fillId="90" borderId="0" applyNumberFormat="0" applyBorder="0" applyAlignment="0" applyProtection="0">
      <alignment vertical="center"/>
    </xf>
    <xf numFmtId="227" fontId="149" fillId="72" borderId="0" applyNumberFormat="0" applyBorder="0" applyAlignment="0" applyProtection="0">
      <alignment vertical="center"/>
    </xf>
    <xf numFmtId="227" fontId="149" fillId="78" borderId="0" applyNumberFormat="0" applyBorder="0" applyAlignment="0" applyProtection="0">
      <alignment vertical="center"/>
    </xf>
    <xf numFmtId="227" fontId="149" fillId="89" borderId="0" applyNumberFormat="0" applyBorder="0" applyAlignment="0" applyProtection="0">
      <alignment vertical="center"/>
    </xf>
    <xf numFmtId="227" fontId="141" fillId="9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9" fillId="89" borderId="0" applyNumberFormat="0" applyBorder="0" applyAlignment="0" applyProtection="0">
      <alignment vertical="center"/>
    </xf>
    <xf numFmtId="227" fontId="141" fillId="72" borderId="0" applyNumberFormat="0" applyBorder="0" applyAlignment="0" applyProtection="0">
      <alignment vertical="center"/>
    </xf>
    <xf numFmtId="227" fontId="149" fillId="77" borderId="0" applyNumberFormat="0" applyBorder="0" applyAlignment="0" applyProtection="0">
      <alignment vertical="center"/>
    </xf>
    <xf numFmtId="227" fontId="149" fillId="77" borderId="0" applyNumberFormat="0" applyBorder="0" applyAlignment="0" applyProtection="0">
      <alignment vertical="center"/>
    </xf>
    <xf numFmtId="227" fontId="141" fillId="72" borderId="0" applyNumberFormat="0" applyBorder="0" applyAlignment="0" applyProtection="0">
      <alignment vertical="center"/>
    </xf>
    <xf numFmtId="227" fontId="149" fillId="77" borderId="0" applyNumberFormat="0" applyBorder="0" applyAlignment="0" applyProtection="0">
      <alignment vertical="center"/>
    </xf>
    <xf numFmtId="227" fontId="93" fillId="0" borderId="0">
      <alignment vertical="center"/>
    </xf>
    <xf numFmtId="227" fontId="141" fillId="72" borderId="0" applyNumberFormat="0" applyBorder="0" applyAlignment="0" applyProtection="0">
      <alignment vertical="center"/>
    </xf>
    <xf numFmtId="227" fontId="93" fillId="0" borderId="0">
      <alignment vertical="center"/>
    </xf>
    <xf numFmtId="227" fontId="141" fillId="72" borderId="0" applyNumberFormat="0" applyBorder="0" applyAlignment="0" applyProtection="0">
      <alignment vertical="center"/>
    </xf>
    <xf numFmtId="227" fontId="140" fillId="70" borderId="0" applyNumberFormat="0" applyBorder="0" applyAlignment="0" applyProtection="0">
      <alignment vertical="center"/>
    </xf>
    <xf numFmtId="227" fontId="149" fillId="77" borderId="0" applyNumberFormat="0" applyBorder="0" applyAlignment="0" applyProtection="0">
      <alignment vertical="center"/>
    </xf>
    <xf numFmtId="227" fontId="141" fillId="72" borderId="0" applyNumberFormat="0" applyBorder="0" applyAlignment="0" applyProtection="0">
      <alignment vertical="center"/>
    </xf>
    <xf numFmtId="227" fontId="133" fillId="69" borderId="0" applyNumberFormat="0" applyBorder="0" applyAlignment="0" applyProtection="0">
      <alignment vertical="center"/>
    </xf>
    <xf numFmtId="227" fontId="140" fillId="70" borderId="0" applyNumberFormat="0" applyBorder="0" applyAlignment="0" applyProtection="0">
      <alignment vertical="center"/>
    </xf>
    <xf numFmtId="227" fontId="141" fillId="72" borderId="0" applyNumberFormat="0" applyBorder="0" applyAlignment="0" applyProtection="0">
      <alignment vertical="center"/>
    </xf>
    <xf numFmtId="227" fontId="141" fillId="72" borderId="0" applyNumberFormat="0" applyBorder="0" applyAlignment="0" applyProtection="0">
      <alignment vertical="center"/>
    </xf>
    <xf numFmtId="227" fontId="141" fillId="72" borderId="0" applyNumberFormat="0" applyBorder="0" applyAlignment="0" applyProtection="0">
      <alignment vertical="center"/>
    </xf>
    <xf numFmtId="227" fontId="133" fillId="69" borderId="0" applyNumberFormat="0" applyBorder="0" applyAlignment="0" applyProtection="0">
      <alignment vertical="center"/>
    </xf>
    <xf numFmtId="227" fontId="141" fillId="72" borderId="0" applyNumberFormat="0" applyBorder="0" applyAlignment="0" applyProtection="0">
      <alignment vertical="center"/>
    </xf>
    <xf numFmtId="227" fontId="141" fillId="72" borderId="0" applyNumberFormat="0" applyBorder="0" applyAlignment="0" applyProtection="0">
      <alignment vertical="center"/>
    </xf>
    <xf numFmtId="227" fontId="141" fillId="72" borderId="0" applyNumberFormat="0" applyBorder="0" applyAlignment="0" applyProtection="0">
      <alignment vertical="center"/>
    </xf>
    <xf numFmtId="227" fontId="141" fillId="76" borderId="0" applyNumberFormat="0" applyBorder="0" applyAlignment="0" applyProtection="0">
      <alignment vertical="center"/>
    </xf>
    <xf numFmtId="227" fontId="149" fillId="76" borderId="0" applyNumberFormat="0" applyBorder="0" applyAlignment="0" applyProtection="0">
      <alignment vertical="center"/>
    </xf>
    <xf numFmtId="227" fontId="133" fillId="69" borderId="0" applyNumberFormat="0" applyBorder="0" applyAlignment="0" applyProtection="0">
      <alignment vertical="center"/>
    </xf>
    <xf numFmtId="227" fontId="141" fillId="76" borderId="0" applyNumberFormat="0" applyBorder="0" applyAlignment="0" applyProtection="0">
      <alignment vertical="center"/>
    </xf>
    <xf numFmtId="227" fontId="141" fillId="76" borderId="0" applyNumberFormat="0" applyBorder="0" applyAlignment="0" applyProtection="0">
      <alignment vertical="center"/>
    </xf>
    <xf numFmtId="227" fontId="93" fillId="75" borderId="42" applyNumberFormat="0" applyFont="0" applyAlignment="0" applyProtection="0">
      <alignment vertical="center"/>
    </xf>
    <xf numFmtId="227" fontId="133" fillId="69" borderId="0" applyNumberFormat="0" applyBorder="0" applyAlignment="0" applyProtection="0">
      <alignment vertical="center"/>
    </xf>
    <xf numFmtId="227" fontId="141" fillId="76" borderId="0" applyNumberFormat="0" applyBorder="0" applyAlignment="0" applyProtection="0">
      <alignment vertical="center"/>
    </xf>
    <xf numFmtId="227" fontId="93" fillId="75" borderId="42" applyNumberFormat="0" applyFont="0" applyAlignment="0" applyProtection="0">
      <alignment vertical="center"/>
    </xf>
    <xf numFmtId="227" fontId="133" fillId="69" borderId="0" applyNumberFormat="0" applyBorder="0" applyAlignment="0" applyProtection="0">
      <alignment vertical="center"/>
    </xf>
    <xf numFmtId="227" fontId="110" fillId="6" borderId="4" applyNumberFormat="0" applyAlignment="0" applyProtection="0">
      <alignment vertical="center"/>
    </xf>
    <xf numFmtId="227" fontId="141" fillId="76" borderId="0" applyNumberFormat="0" applyBorder="0" applyAlignment="0" applyProtection="0">
      <alignment vertical="center"/>
    </xf>
    <xf numFmtId="227" fontId="184" fillId="91" borderId="27">
      <protection locked="0"/>
    </xf>
    <xf numFmtId="227" fontId="149" fillId="76" borderId="0" applyNumberFormat="0" applyBorder="0" applyAlignment="0" applyProtection="0">
      <alignment vertical="center"/>
    </xf>
    <xf numFmtId="227" fontId="141" fillId="76" borderId="0" applyNumberFormat="0" applyBorder="0" applyAlignment="0" applyProtection="0">
      <alignment vertical="center"/>
    </xf>
    <xf numFmtId="227" fontId="133" fillId="69" borderId="0" applyNumberFormat="0" applyBorder="0" applyAlignment="0" applyProtection="0">
      <alignment vertical="center"/>
    </xf>
    <xf numFmtId="227" fontId="141" fillId="76" borderId="0" applyNumberFormat="0" applyBorder="0" applyAlignment="0" applyProtection="0">
      <alignment vertical="center"/>
    </xf>
    <xf numFmtId="227" fontId="141" fillId="76" borderId="0" applyNumberFormat="0" applyBorder="0" applyAlignment="0" applyProtection="0">
      <alignment vertical="center"/>
    </xf>
    <xf numFmtId="227" fontId="141" fillId="76" borderId="0" applyNumberFormat="0" applyBorder="0" applyAlignment="0" applyProtection="0">
      <alignment vertical="center"/>
    </xf>
    <xf numFmtId="227" fontId="98" fillId="21" borderId="0" applyNumberFormat="0" applyBorder="0" applyAlignment="0" applyProtection="0">
      <alignment vertical="center"/>
    </xf>
    <xf numFmtId="227" fontId="141" fillId="76" borderId="0" applyNumberFormat="0" applyBorder="0" applyAlignment="0" applyProtection="0">
      <alignment vertical="center"/>
    </xf>
    <xf numFmtId="227" fontId="141" fillId="76" borderId="0" applyNumberFormat="0" applyBorder="0" applyAlignment="0" applyProtection="0">
      <alignment vertical="center"/>
    </xf>
    <xf numFmtId="227" fontId="140" fillId="70" borderId="0" applyNumberFormat="0" applyBorder="0" applyAlignment="0" applyProtection="0">
      <alignment vertical="center"/>
    </xf>
    <xf numFmtId="227" fontId="141" fillId="76" borderId="0" applyNumberFormat="0" applyBorder="0" applyAlignment="0" applyProtection="0">
      <alignment vertical="center"/>
    </xf>
    <xf numFmtId="227" fontId="141" fillId="80" borderId="0" applyNumberFormat="0" applyBorder="0" applyAlignment="0" applyProtection="0">
      <alignment vertical="center"/>
    </xf>
    <xf numFmtId="227" fontId="141" fillId="80" borderId="0" applyNumberFormat="0" applyBorder="0" applyAlignment="0" applyProtection="0">
      <alignment vertical="center"/>
    </xf>
    <xf numFmtId="227" fontId="133" fillId="69" borderId="0" applyNumberFormat="0" applyBorder="0" applyAlignment="0" applyProtection="0">
      <alignment vertical="center"/>
    </xf>
    <xf numFmtId="227" fontId="149" fillId="74" borderId="0" applyNumberFormat="0" applyBorder="0" applyAlignment="0" applyProtection="0">
      <alignment vertical="center"/>
    </xf>
    <xf numFmtId="227" fontId="141" fillId="80" borderId="0" applyNumberFormat="0" applyBorder="0" applyAlignment="0" applyProtection="0">
      <alignment vertical="center"/>
    </xf>
    <xf numFmtId="227" fontId="141" fillId="80" borderId="0" applyNumberFormat="0" applyBorder="0" applyAlignment="0" applyProtection="0">
      <alignment vertical="center"/>
    </xf>
    <xf numFmtId="227" fontId="149" fillId="74" borderId="0" applyNumberFormat="0" applyBorder="0" applyAlignment="0" applyProtection="0">
      <alignment vertical="center"/>
    </xf>
    <xf numFmtId="227" fontId="141" fillId="80" borderId="0" applyNumberFormat="0" applyBorder="0" applyAlignment="0" applyProtection="0">
      <alignment vertical="center"/>
    </xf>
    <xf numFmtId="227" fontId="133" fillId="69" borderId="0" applyNumberFormat="0" applyBorder="0" applyAlignment="0" applyProtection="0">
      <alignment vertical="center"/>
    </xf>
    <xf numFmtId="227" fontId="140" fillId="70" borderId="0" applyNumberFormat="0" applyBorder="0" applyAlignment="0" applyProtection="0">
      <alignment vertical="center"/>
    </xf>
    <xf numFmtId="227" fontId="141" fillId="80" borderId="0" applyNumberFormat="0" applyBorder="0" applyAlignment="0" applyProtection="0">
      <alignment vertical="center"/>
    </xf>
    <xf numFmtId="227" fontId="141" fillId="80" borderId="0" applyNumberFormat="0" applyBorder="0" applyAlignment="0" applyProtection="0">
      <alignment vertical="center"/>
    </xf>
    <xf numFmtId="227" fontId="141" fillId="80" borderId="0" applyNumberFormat="0" applyBorder="0" applyAlignment="0" applyProtection="0">
      <alignment vertical="center"/>
    </xf>
    <xf numFmtId="227" fontId="141" fillId="80" borderId="0" applyNumberFormat="0" applyBorder="0" applyAlignment="0" applyProtection="0">
      <alignment vertical="center"/>
    </xf>
    <xf numFmtId="227" fontId="141" fillId="80" borderId="0" applyNumberFormat="0" applyBorder="0" applyAlignment="0" applyProtection="0">
      <alignment vertical="center"/>
    </xf>
    <xf numFmtId="227" fontId="141" fillId="72" borderId="0" applyNumberFormat="0" applyBorder="0" applyAlignment="0" applyProtection="0">
      <alignment vertical="center"/>
    </xf>
    <xf numFmtId="227" fontId="133" fillId="69" borderId="0" applyNumberFormat="0" applyBorder="0" applyAlignment="0" applyProtection="0">
      <alignment vertical="center"/>
    </xf>
    <xf numFmtId="227" fontId="141" fillId="73" borderId="0" applyNumberFormat="0" applyBorder="0" applyAlignment="0" applyProtection="0">
      <alignment vertical="center"/>
    </xf>
    <xf numFmtId="227" fontId="149" fillId="78" borderId="0" applyNumberFormat="0" applyBorder="0" applyAlignment="0" applyProtection="0">
      <alignment vertical="center"/>
    </xf>
    <xf numFmtId="227" fontId="149" fillId="78" borderId="0" applyNumberFormat="0" applyBorder="0" applyAlignment="0" applyProtection="0">
      <alignment vertical="center"/>
    </xf>
    <xf numFmtId="227" fontId="93" fillId="0" borderId="0"/>
    <xf numFmtId="227" fontId="93" fillId="0" borderId="0"/>
    <xf numFmtId="227" fontId="140" fillId="70" borderId="0" applyNumberFormat="0" applyBorder="0" applyAlignment="0" applyProtection="0">
      <alignment vertical="center"/>
    </xf>
    <xf numFmtId="227" fontId="141" fillId="73" borderId="0" applyNumberFormat="0" applyBorder="0" applyAlignment="0" applyProtection="0">
      <alignment vertical="center"/>
    </xf>
    <xf numFmtId="227" fontId="100" fillId="0" borderId="0">
      <alignment vertical="center"/>
    </xf>
    <xf numFmtId="227" fontId="93" fillId="0" borderId="0"/>
    <xf numFmtId="227" fontId="141" fillId="73" borderId="0" applyNumberFormat="0" applyBorder="0" applyAlignment="0" applyProtection="0">
      <alignment vertical="center"/>
    </xf>
    <xf numFmtId="227" fontId="133" fillId="69" borderId="0" applyNumberFormat="0" applyBorder="0" applyAlignment="0" applyProtection="0">
      <alignment vertical="center"/>
    </xf>
    <xf numFmtId="227" fontId="149" fillId="78" borderId="0" applyNumberFormat="0" applyBorder="0" applyAlignment="0" applyProtection="0">
      <alignment vertical="center"/>
    </xf>
    <xf numFmtId="227" fontId="133" fillId="69" borderId="0" applyNumberFormat="0" applyBorder="0" applyAlignment="0" applyProtection="0">
      <alignment vertical="center"/>
    </xf>
    <xf numFmtId="227" fontId="141" fillId="73" borderId="0" applyNumberFormat="0" applyBorder="0" applyAlignment="0" applyProtection="0">
      <alignment vertical="center"/>
    </xf>
    <xf numFmtId="227" fontId="141" fillId="73" borderId="0" applyNumberFormat="0" applyBorder="0" applyAlignment="0" applyProtection="0">
      <alignment vertical="center"/>
    </xf>
    <xf numFmtId="227" fontId="141" fillId="73" borderId="0" applyNumberFormat="0" applyBorder="0" applyAlignment="0" applyProtection="0">
      <alignment vertical="center"/>
    </xf>
    <xf numFmtId="227" fontId="141" fillId="73" borderId="0" applyNumberFormat="0" applyBorder="0" applyAlignment="0" applyProtection="0">
      <alignment vertical="center"/>
    </xf>
    <xf numFmtId="227" fontId="140" fillId="70" borderId="0" applyNumberFormat="0" applyBorder="0" applyAlignment="0" applyProtection="0">
      <alignment vertical="center"/>
    </xf>
    <xf numFmtId="227" fontId="141" fillId="73" borderId="0" applyNumberFormat="0" applyBorder="0" applyAlignment="0" applyProtection="0">
      <alignment vertical="center"/>
    </xf>
    <xf numFmtId="227" fontId="141" fillId="73" borderId="0" applyNumberFormat="0" applyBorder="0" applyAlignment="0" applyProtection="0">
      <alignment vertical="center"/>
    </xf>
    <xf numFmtId="227" fontId="141" fillId="73" borderId="0" applyNumberFormat="0" applyBorder="0" applyAlignment="0" applyProtection="0">
      <alignment vertical="center"/>
    </xf>
    <xf numFmtId="227" fontId="149" fillId="72" borderId="0" applyNumberFormat="0" applyBorder="0" applyAlignment="0" applyProtection="0">
      <alignment vertical="center"/>
    </xf>
    <xf numFmtId="227" fontId="141" fillId="72" borderId="0" applyNumberFormat="0" applyBorder="0" applyAlignment="0" applyProtection="0">
      <alignment vertical="center"/>
    </xf>
    <xf numFmtId="227" fontId="149" fillId="72" borderId="0" applyNumberFormat="0" applyBorder="0" applyAlignment="0" applyProtection="0">
      <alignment vertical="center"/>
    </xf>
    <xf numFmtId="227" fontId="141" fillId="72" borderId="0" applyNumberFormat="0" applyBorder="0" applyAlignment="0" applyProtection="0">
      <alignment vertical="center"/>
    </xf>
    <xf numFmtId="227" fontId="149" fillId="72" borderId="0" applyNumberFormat="0" applyBorder="0" applyAlignment="0" applyProtection="0">
      <alignment vertical="center"/>
    </xf>
    <xf numFmtId="227" fontId="141" fillId="72" borderId="0" applyNumberFormat="0" applyBorder="0" applyAlignment="0" applyProtection="0">
      <alignment vertical="center"/>
    </xf>
    <xf numFmtId="227" fontId="141" fillId="72" borderId="0" applyNumberFormat="0" applyBorder="0" applyAlignment="0" applyProtection="0">
      <alignment vertical="center"/>
    </xf>
    <xf numFmtId="227" fontId="141" fillId="72" borderId="0" applyNumberFormat="0" applyBorder="0" applyAlignment="0" applyProtection="0">
      <alignment vertical="center"/>
    </xf>
    <xf numFmtId="227" fontId="141" fillId="72" borderId="0" applyNumberFormat="0" applyBorder="0" applyAlignment="0" applyProtection="0">
      <alignment vertical="center"/>
    </xf>
    <xf numFmtId="227" fontId="141" fillId="72" borderId="0" applyNumberFormat="0" applyBorder="0" applyAlignment="0" applyProtection="0">
      <alignment vertical="center"/>
    </xf>
    <xf numFmtId="227" fontId="141" fillId="72" borderId="0" applyNumberFormat="0" applyBorder="0" applyAlignment="0" applyProtection="0">
      <alignment vertical="center"/>
    </xf>
    <xf numFmtId="227" fontId="141" fillId="72" borderId="0" applyNumberFormat="0" applyBorder="0" applyAlignment="0" applyProtection="0">
      <alignment vertical="center"/>
    </xf>
    <xf numFmtId="227" fontId="141" fillId="71"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49" fillId="89" borderId="0" applyNumberFormat="0" applyBorder="0" applyAlignment="0" applyProtection="0">
      <alignment vertical="center"/>
    </xf>
    <xf numFmtId="227" fontId="141" fillId="71" borderId="0" applyNumberFormat="0" applyBorder="0" applyAlignment="0" applyProtection="0">
      <alignment vertical="center"/>
    </xf>
    <xf numFmtId="227" fontId="141" fillId="71" borderId="0" applyNumberFormat="0" applyBorder="0" applyAlignment="0" applyProtection="0">
      <alignment vertical="center"/>
    </xf>
    <xf numFmtId="227" fontId="149" fillId="89" borderId="0" applyNumberFormat="0" applyBorder="0" applyAlignment="0" applyProtection="0">
      <alignment vertical="center"/>
    </xf>
    <xf numFmtId="227" fontId="97" fillId="22" borderId="0" applyNumberFormat="0" applyBorder="0" applyAlignment="0" applyProtection="0">
      <alignment vertical="center"/>
    </xf>
    <xf numFmtId="227" fontId="141" fillId="71" borderId="0" applyNumberFormat="0" applyBorder="0" applyAlignment="0" applyProtection="0">
      <alignment vertical="center"/>
    </xf>
    <xf numFmtId="227" fontId="141" fillId="71" borderId="0" applyNumberFormat="0" applyBorder="0" applyAlignment="0" applyProtection="0">
      <alignment vertical="center"/>
    </xf>
    <xf numFmtId="227" fontId="141" fillId="71" borderId="0" applyNumberFormat="0" applyBorder="0" applyAlignment="0" applyProtection="0">
      <alignment vertical="center"/>
    </xf>
    <xf numFmtId="227" fontId="141" fillId="71" borderId="0" applyNumberFormat="0" applyBorder="0" applyAlignment="0" applyProtection="0">
      <alignment vertical="center"/>
    </xf>
    <xf numFmtId="227" fontId="140" fillId="70" borderId="0" applyNumberFormat="0" applyBorder="0" applyAlignment="0" applyProtection="0">
      <alignment vertical="center"/>
    </xf>
    <xf numFmtId="227" fontId="141" fillId="71" borderId="0" applyNumberFormat="0" applyBorder="0" applyAlignment="0" applyProtection="0">
      <alignment vertical="center"/>
    </xf>
    <xf numFmtId="227" fontId="122" fillId="0" borderId="0" applyFill="0" applyBorder="0" applyAlignment="0"/>
    <xf numFmtId="227" fontId="141" fillId="71" borderId="0" applyNumberFormat="0" applyBorder="0" applyAlignment="0" applyProtection="0">
      <alignment vertical="center"/>
    </xf>
    <xf numFmtId="227" fontId="141" fillId="71" borderId="0" applyNumberFormat="0" applyBorder="0" applyAlignment="0" applyProtection="0">
      <alignment vertical="center"/>
    </xf>
    <xf numFmtId="227" fontId="95" fillId="0" borderId="6" applyNumberFormat="0" applyFill="0" applyAlignment="0" applyProtection="0">
      <alignment vertical="center"/>
    </xf>
    <xf numFmtId="227" fontId="141" fillId="71" borderId="0" applyNumberFormat="0" applyBorder="0" applyAlignment="0" applyProtection="0">
      <alignment vertical="center"/>
    </xf>
    <xf numFmtId="227" fontId="140" fillId="70" borderId="0" applyNumberFormat="0" applyBorder="0" applyAlignment="0" applyProtection="0">
      <alignment vertical="center"/>
    </xf>
    <xf numFmtId="227" fontId="141" fillId="71" borderId="0" applyNumberFormat="0" applyBorder="0" applyAlignment="0" applyProtection="0">
      <alignment vertical="center"/>
    </xf>
    <xf numFmtId="227" fontId="149" fillId="84" borderId="0" applyNumberFormat="0" applyBorder="0" applyAlignment="0" applyProtection="0">
      <alignment vertical="center"/>
    </xf>
    <xf numFmtId="227" fontId="140" fillId="70" borderId="0" applyNumberFormat="0" applyBorder="0" applyAlignment="0" applyProtection="0">
      <alignment vertical="center"/>
    </xf>
    <xf numFmtId="227" fontId="149" fillId="84" borderId="0" applyNumberFormat="0" applyBorder="0" applyAlignment="0" applyProtection="0">
      <alignment vertical="center"/>
    </xf>
    <xf numFmtId="227" fontId="149" fillId="71" borderId="0" applyNumberFormat="0" applyBorder="0" applyAlignment="0" applyProtection="0">
      <alignment vertical="center"/>
    </xf>
    <xf numFmtId="227" fontId="149" fillId="71" borderId="0" applyNumberFormat="0" applyBorder="0" applyAlignment="0" applyProtection="0">
      <alignment vertical="center"/>
    </xf>
    <xf numFmtId="227" fontId="140" fillId="70" borderId="0" applyNumberFormat="0" applyBorder="0" applyAlignment="0" applyProtection="0">
      <alignment vertical="center"/>
    </xf>
    <xf numFmtId="227" fontId="149" fillId="73" borderId="0" applyNumberFormat="0" applyBorder="0" applyAlignment="0" applyProtection="0">
      <alignment vertical="center"/>
    </xf>
    <xf numFmtId="227" fontId="149" fillId="73" borderId="0" applyNumberFormat="0" applyBorder="0" applyAlignment="0" applyProtection="0">
      <alignment vertical="center"/>
    </xf>
    <xf numFmtId="227" fontId="149" fillId="80" borderId="0" applyNumberFormat="0" applyBorder="0" applyAlignment="0" applyProtection="0">
      <alignment vertical="center"/>
    </xf>
    <xf numFmtId="227" fontId="140" fillId="70" borderId="0" applyNumberFormat="0" applyBorder="0" applyAlignment="0" applyProtection="0">
      <alignment vertical="center"/>
    </xf>
    <xf numFmtId="227" fontId="149" fillId="72"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11" fillId="4" borderId="0" applyNumberFormat="0" applyBorder="0" applyAlignment="0" applyProtection="0">
      <alignment vertical="center"/>
    </xf>
    <xf numFmtId="227" fontId="149" fillId="72" borderId="0" applyNumberFormat="0" applyBorder="0" applyAlignment="0" applyProtection="0">
      <alignment vertical="center"/>
    </xf>
    <xf numFmtId="227" fontId="149" fillId="85" borderId="0" applyNumberFormat="0" applyBorder="0" applyAlignment="0" applyProtection="0">
      <alignment vertical="center"/>
    </xf>
    <xf numFmtId="227" fontId="105" fillId="0" borderId="3" applyNumberFormat="0" applyFill="0" applyAlignment="0" applyProtection="0">
      <alignment vertical="center"/>
    </xf>
    <xf numFmtId="227" fontId="93" fillId="0" borderId="0" applyNumberFormat="0" applyFont="0"/>
    <xf numFmtId="227" fontId="149" fillId="82" borderId="0" applyNumberFormat="0" applyBorder="0" applyAlignment="0" applyProtection="0">
      <alignment vertical="center"/>
    </xf>
    <xf numFmtId="227" fontId="141" fillId="68" borderId="0" applyNumberFormat="0" applyBorder="0" applyAlignment="0" applyProtection="0">
      <alignment vertical="center"/>
    </xf>
    <xf numFmtId="227" fontId="140" fillId="70" borderId="0" applyNumberFormat="0" applyBorder="0" applyAlignment="0" applyProtection="0">
      <alignment vertical="center"/>
    </xf>
    <xf numFmtId="227" fontId="98" fillId="16" borderId="0" applyNumberFormat="0" applyBorder="0" applyAlignment="0" applyProtection="0">
      <alignment vertical="center"/>
    </xf>
    <xf numFmtId="227" fontId="140" fillId="70" borderId="0" applyNumberFormat="0" applyBorder="0" applyAlignment="0" applyProtection="0">
      <alignment vertical="center"/>
    </xf>
    <xf numFmtId="227" fontId="149" fillId="82" borderId="0" applyNumberFormat="0" applyBorder="0" applyAlignment="0" applyProtection="0">
      <alignment vertical="center"/>
    </xf>
    <xf numFmtId="227" fontId="149" fillId="68" borderId="0" applyNumberFormat="0" applyBorder="0" applyAlignment="0" applyProtection="0">
      <alignment vertical="center"/>
    </xf>
    <xf numFmtId="227" fontId="100" fillId="0" borderId="0"/>
    <xf numFmtId="227" fontId="97" fillId="0" borderId="0">
      <alignment vertical="center"/>
    </xf>
    <xf numFmtId="227" fontId="108" fillId="3" borderId="0" applyNumberFormat="0" applyBorder="0" applyAlignment="0" applyProtection="0">
      <alignment vertical="center"/>
    </xf>
    <xf numFmtId="227" fontId="140" fillId="70" borderId="0" applyNumberFormat="0" applyBorder="0" applyAlignment="0" applyProtection="0">
      <alignment vertical="center"/>
    </xf>
    <xf numFmtId="227" fontId="149" fillId="68" borderId="0" applyNumberFormat="0" applyBorder="0" applyAlignment="0" applyProtection="0">
      <alignment vertical="center"/>
    </xf>
    <xf numFmtId="227" fontId="140" fillId="70" borderId="0" applyNumberFormat="0" applyBorder="0" applyAlignment="0" applyProtection="0">
      <alignment vertical="center"/>
    </xf>
    <xf numFmtId="227" fontId="141" fillId="87" borderId="0" applyNumberFormat="0" applyBorder="0" applyAlignment="0" applyProtection="0">
      <alignment vertical="center"/>
    </xf>
    <xf numFmtId="227" fontId="149" fillId="85" borderId="0" applyNumberFormat="0" applyBorder="0" applyAlignment="0" applyProtection="0">
      <alignment vertical="center"/>
    </xf>
    <xf numFmtId="227" fontId="97" fillId="31" borderId="0" applyNumberFormat="0" applyBorder="0" applyAlignment="0" applyProtection="0">
      <alignment vertical="center"/>
    </xf>
    <xf numFmtId="227" fontId="97" fillId="27" borderId="0" applyNumberFormat="0" applyBorder="0" applyAlignment="0" applyProtection="0">
      <alignment vertical="center"/>
    </xf>
    <xf numFmtId="227" fontId="97" fillId="0" borderId="0">
      <alignment vertical="center"/>
    </xf>
    <xf numFmtId="227" fontId="140" fillId="70" borderId="0" applyNumberFormat="0" applyBorder="0" applyAlignment="0" applyProtection="0">
      <alignment vertical="center"/>
    </xf>
    <xf numFmtId="227" fontId="141" fillId="87" borderId="0" applyNumberFormat="0" applyBorder="0" applyAlignment="0" applyProtection="0">
      <alignment vertical="center"/>
    </xf>
    <xf numFmtId="227" fontId="133" fillId="69" borderId="0" applyNumberFormat="0" applyBorder="0" applyAlignment="0" applyProtection="0">
      <alignment vertical="center"/>
    </xf>
    <xf numFmtId="227" fontId="140" fillId="70" borderId="0" applyNumberFormat="0" applyBorder="0" applyAlignment="0" applyProtection="0">
      <alignment vertical="center"/>
    </xf>
    <xf numFmtId="227" fontId="149" fillId="78" borderId="0" applyNumberFormat="0" applyBorder="0" applyAlignment="0" applyProtection="0">
      <alignment vertical="center"/>
    </xf>
    <xf numFmtId="227" fontId="97" fillId="23" borderId="0" applyNumberFormat="0" applyBorder="0" applyAlignment="0" applyProtection="0">
      <alignment vertical="center"/>
    </xf>
    <xf numFmtId="227" fontId="97" fillId="19" borderId="0" applyNumberFormat="0" applyBorder="0" applyAlignment="0" applyProtection="0">
      <alignment vertical="center"/>
    </xf>
    <xf numFmtId="227" fontId="133" fillId="69" borderId="0" applyNumberFormat="0" applyBorder="0" applyAlignment="0" applyProtection="0">
      <alignment vertical="center"/>
    </xf>
    <xf numFmtId="227" fontId="149" fillId="78" borderId="0" applyNumberFormat="0" applyBorder="0" applyAlignment="0" applyProtection="0">
      <alignment vertical="center"/>
    </xf>
    <xf numFmtId="227" fontId="140" fillId="70" borderId="0" applyNumberFormat="0" applyBorder="0" applyAlignment="0" applyProtection="0">
      <alignment vertical="center"/>
    </xf>
    <xf numFmtId="227" fontId="149" fillId="72" borderId="0" applyNumberFormat="0" applyBorder="0" applyAlignment="0" applyProtection="0">
      <alignment vertical="center"/>
    </xf>
    <xf numFmtId="227" fontId="133" fillId="69" borderId="0" applyNumberFormat="0" applyBorder="0" applyAlignment="0" applyProtection="0">
      <alignment vertical="center"/>
    </xf>
    <xf numFmtId="227" fontId="97" fillId="15" borderId="0" applyNumberFormat="0" applyBorder="0" applyAlignment="0" applyProtection="0">
      <alignment vertical="center"/>
    </xf>
    <xf numFmtId="227" fontId="140" fillId="70" borderId="0" applyNumberFormat="0" applyBorder="0" applyAlignment="0" applyProtection="0">
      <alignment vertical="center"/>
    </xf>
    <xf numFmtId="227" fontId="94" fillId="0" borderId="9" applyNumberFormat="0" applyFill="0" applyAlignment="0" applyProtection="0">
      <alignment vertical="center"/>
    </xf>
    <xf numFmtId="227" fontId="97" fillId="11" borderId="0" applyNumberFormat="0" applyBorder="0" applyAlignment="0" applyProtection="0">
      <alignment vertical="center"/>
    </xf>
    <xf numFmtId="227" fontId="149" fillId="72" borderId="0" applyNumberFormat="0" applyBorder="0" applyAlignment="0" applyProtection="0">
      <alignment vertical="center"/>
    </xf>
    <xf numFmtId="227" fontId="149" fillId="87" borderId="0" applyNumberFormat="0" applyBorder="0" applyAlignment="0" applyProtection="0">
      <alignment vertical="center"/>
    </xf>
    <xf numFmtId="227" fontId="133" fillId="69" borderId="0" applyNumberFormat="0" applyBorder="0" applyAlignment="0" applyProtection="0">
      <alignment vertical="center"/>
    </xf>
    <xf numFmtId="227" fontId="110" fillId="6" borderId="4" applyNumberFormat="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97" fillId="30" borderId="0" applyNumberFormat="0" applyBorder="0" applyAlignment="0" applyProtection="0">
      <alignment vertical="center"/>
    </xf>
    <xf numFmtId="227" fontId="132" fillId="7" borderId="7" applyNumberFormat="0" applyAlignment="0" applyProtection="0">
      <alignment vertical="center"/>
    </xf>
    <xf numFmtId="227" fontId="140" fillId="70" borderId="0" applyNumberFormat="0" applyBorder="0" applyAlignment="0" applyProtection="0">
      <alignment vertical="center"/>
    </xf>
    <xf numFmtId="227" fontId="149" fillId="87" borderId="0" applyNumberFormat="0" applyBorder="0" applyAlignment="0" applyProtection="0">
      <alignment vertical="center"/>
    </xf>
    <xf numFmtId="227" fontId="133" fillId="69" borderId="0" applyNumberFormat="0" applyBorder="0" applyAlignment="0" applyProtection="0">
      <alignment vertical="center"/>
    </xf>
    <xf numFmtId="227" fontId="97" fillId="26" borderId="0" applyNumberFormat="0" applyBorder="0" applyAlignment="0" applyProtection="0">
      <alignment vertical="center"/>
    </xf>
    <xf numFmtId="227" fontId="97" fillId="22" borderId="0" applyNumberFormat="0" applyBorder="0" applyAlignment="0" applyProtection="0">
      <alignment vertical="center"/>
    </xf>
    <xf numFmtId="227" fontId="140" fillId="70" borderId="0" applyNumberFormat="0" applyBorder="0" applyAlignment="0" applyProtection="0">
      <alignment vertical="center"/>
    </xf>
    <xf numFmtId="227" fontId="93" fillId="0" borderId="0"/>
    <xf numFmtId="227" fontId="140" fillId="70" borderId="0" applyNumberFormat="0" applyBorder="0" applyAlignment="0" applyProtection="0">
      <alignment vertical="center"/>
    </xf>
    <xf numFmtId="227" fontId="93" fillId="0" borderId="0" applyFill="0" applyBorder="0" applyAlignment="0"/>
    <xf numFmtId="227" fontId="140" fillId="70" borderId="0" applyNumberFormat="0" applyBorder="0" applyAlignment="0" applyProtection="0">
      <alignment vertical="center"/>
    </xf>
    <xf numFmtId="227" fontId="109" fillId="0" borderId="0" applyNumberFormat="0" applyFill="0" applyBorder="0" applyAlignment="0" applyProtection="0">
      <alignment vertical="center"/>
    </xf>
    <xf numFmtId="227" fontId="97" fillId="18" borderId="0" applyNumberFormat="0" applyBorder="0" applyAlignment="0" applyProtection="0">
      <alignment vertical="center"/>
    </xf>
    <xf numFmtId="227" fontId="99" fillId="0" borderId="0" applyNumberFormat="0" applyFill="0" applyBorder="0" applyAlignment="0" applyProtection="0">
      <alignment vertical="center"/>
    </xf>
    <xf numFmtId="227" fontId="97" fillId="10" borderId="0" applyNumberFormat="0" applyBorder="0" applyAlignment="0" applyProtection="0">
      <alignment vertical="center"/>
    </xf>
    <xf numFmtId="227" fontId="98" fillId="9" borderId="0" applyNumberFormat="0" applyBorder="0" applyAlignment="0" applyProtection="0">
      <alignment vertical="center"/>
    </xf>
    <xf numFmtId="227" fontId="97" fillId="8" borderId="8" applyNumberFormat="0" applyFont="0" applyAlignment="0" applyProtection="0">
      <alignment vertical="center"/>
    </xf>
    <xf numFmtId="227" fontId="133" fillId="69" borderId="0" applyNumberFormat="0" applyBorder="0" applyAlignment="0" applyProtection="0">
      <alignment vertical="center"/>
    </xf>
    <xf numFmtId="227" fontId="140" fillId="70" borderId="0" applyNumberFormat="0" applyBorder="0" applyAlignment="0" applyProtection="0">
      <alignment vertical="center"/>
    </xf>
    <xf numFmtId="227" fontId="97" fillId="8" borderId="8" applyNumberFormat="0" applyFont="0" applyAlignment="0" applyProtection="0">
      <alignment vertical="center"/>
    </xf>
    <xf numFmtId="227" fontId="97" fillId="8" borderId="8" applyNumberFormat="0" applyFont="0" applyAlignment="0" applyProtection="0">
      <alignment vertical="center"/>
    </xf>
    <xf numFmtId="227" fontId="96" fillId="5" borderId="4" applyNumberFormat="0" applyAlignment="0" applyProtection="0">
      <alignment vertical="center"/>
    </xf>
    <xf numFmtId="227" fontId="193" fillId="0" borderId="32" applyNumberFormat="0" applyFill="0" applyProtection="0">
      <alignment horizontal="center"/>
    </xf>
    <xf numFmtId="227" fontId="133" fillId="69" borderId="0" applyNumberFormat="0" applyBorder="0" applyAlignment="0" applyProtection="0">
      <alignment vertical="center"/>
    </xf>
    <xf numFmtId="227" fontId="140" fillId="70" borderId="0" applyNumberFormat="0" applyBorder="0" applyAlignment="0" applyProtection="0">
      <alignment vertical="center"/>
    </xf>
    <xf numFmtId="227" fontId="96" fillId="5" borderId="4" applyNumberFormat="0" applyAlignment="0" applyProtection="0">
      <alignment vertical="center"/>
    </xf>
    <xf numFmtId="227" fontId="96" fillId="5" borderId="4" applyNumberFormat="0" applyAlignment="0" applyProtection="0">
      <alignment vertical="center"/>
    </xf>
    <xf numFmtId="227" fontId="140" fillId="70" borderId="0" applyNumberFormat="0" applyBorder="0" applyAlignment="0" applyProtection="0">
      <alignment vertical="center"/>
    </xf>
    <xf numFmtId="227" fontId="104" fillId="6" borderId="5" applyNumberFormat="0" applyAlignment="0" applyProtection="0">
      <alignment vertical="center"/>
    </xf>
    <xf numFmtId="227" fontId="97" fillId="30" borderId="0" applyNumberFormat="0" applyBorder="0" applyAlignment="0" applyProtection="0">
      <alignment vertical="center"/>
    </xf>
    <xf numFmtId="227" fontId="104" fillId="6" borderId="5" applyNumberFormat="0" applyAlignment="0" applyProtection="0">
      <alignment vertical="center"/>
    </xf>
    <xf numFmtId="227" fontId="104" fillId="6" borderId="5" applyNumberFormat="0" applyAlignment="0" applyProtection="0">
      <alignment vertical="center"/>
    </xf>
    <xf numFmtId="227" fontId="104" fillId="6" borderId="5" applyNumberFormat="0" applyAlignment="0" applyProtection="0">
      <alignment vertical="center"/>
    </xf>
    <xf numFmtId="227" fontId="133" fillId="69" borderId="0" applyNumberFormat="0" applyBorder="0" applyAlignment="0" applyProtection="0">
      <alignment vertical="center"/>
    </xf>
    <xf numFmtId="227" fontId="111" fillId="4" borderId="0" applyNumberFormat="0" applyBorder="0" applyAlignment="0" applyProtection="0">
      <alignment vertical="center"/>
    </xf>
    <xf numFmtId="227" fontId="111" fillId="4" borderId="0" applyNumberFormat="0" applyBorder="0" applyAlignment="0" applyProtection="0">
      <alignment vertical="center"/>
    </xf>
    <xf numFmtId="227" fontId="111" fillId="4" borderId="0" applyNumberFormat="0" applyBorder="0" applyAlignment="0" applyProtection="0">
      <alignment vertical="center"/>
    </xf>
    <xf numFmtId="227" fontId="98" fillId="29" borderId="0" applyNumberFormat="0" applyBorder="0" applyAlignment="0" applyProtection="0">
      <alignment vertical="center"/>
    </xf>
    <xf numFmtId="227" fontId="98" fillId="29" borderId="0" applyNumberFormat="0" applyBorder="0" applyAlignment="0" applyProtection="0">
      <alignment vertical="center"/>
    </xf>
    <xf numFmtId="227" fontId="140" fillId="70" borderId="0" applyNumberFormat="0" applyBorder="0" applyAlignment="0" applyProtection="0">
      <alignment vertical="center"/>
    </xf>
    <xf numFmtId="227" fontId="98" fillId="29" borderId="0" applyNumberFormat="0" applyBorder="0" applyAlignment="0" applyProtection="0">
      <alignment vertical="center"/>
    </xf>
    <xf numFmtId="227" fontId="98" fillId="29" borderId="0" applyNumberFormat="0" applyBorder="0" applyAlignment="0" applyProtection="0">
      <alignment vertical="center"/>
    </xf>
    <xf numFmtId="227" fontId="133" fillId="69" borderId="0" applyNumberFormat="0" applyBorder="0" applyAlignment="0" applyProtection="0">
      <alignment vertical="center"/>
    </xf>
    <xf numFmtId="37" fontId="162" fillId="0" borderId="0" applyFont="0" applyFill="0" applyBorder="0" applyAlignment="0" applyProtection="0"/>
    <xf numFmtId="227" fontId="133" fillId="69" borderId="0" applyNumberFormat="0" applyBorder="0" applyAlignment="0" applyProtection="0">
      <alignment vertical="center"/>
    </xf>
    <xf numFmtId="227" fontId="140" fillId="70" borderId="0" applyNumberFormat="0" applyBorder="0" applyAlignment="0" applyProtection="0">
      <alignment vertical="center"/>
    </xf>
    <xf numFmtId="39" fontId="162" fillId="0" borderId="0" applyFont="0" applyFill="0" applyBorder="0" applyAlignment="0" applyProtection="0"/>
    <xf numFmtId="227" fontId="98" fillId="25" borderId="0" applyNumberFormat="0" applyBorder="0" applyAlignment="0" applyProtection="0">
      <alignment vertical="center"/>
    </xf>
    <xf numFmtId="227" fontId="98" fillId="25" borderId="0" applyNumberFormat="0" applyBorder="0" applyAlignment="0" applyProtection="0">
      <alignment vertical="center"/>
    </xf>
    <xf numFmtId="227" fontId="133" fillId="69" borderId="0" applyNumberFormat="0" applyBorder="0" applyAlignment="0" applyProtection="0">
      <alignment vertical="center"/>
    </xf>
    <xf numFmtId="227" fontId="196" fillId="0" borderId="0" applyNumberFormat="0" applyAlignment="0"/>
    <xf numFmtId="227" fontId="98" fillId="25" borderId="0" applyNumberFormat="0" applyBorder="0" applyAlignment="0" applyProtection="0">
      <alignment vertical="center"/>
    </xf>
    <xf numFmtId="25" fontId="162" fillId="0" borderId="0" applyFont="0" applyFill="0" applyBorder="0" applyAlignment="0" applyProtection="0"/>
    <xf numFmtId="222" fontId="172" fillId="0" borderId="0" applyFont="0" applyFill="0" applyBorder="0" applyAlignment="0" applyProtection="0"/>
    <xf numFmtId="223" fontId="172" fillId="0" borderId="0" applyFont="0" applyFill="0" applyBorder="0" applyAlignment="0" applyProtection="0"/>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97" fillId="0" borderId="0">
      <alignment vertical="center"/>
    </xf>
    <xf numFmtId="224" fontId="162" fillId="0" borderId="0" applyFont="0" applyFill="0" applyBorder="0" applyAlignment="0" applyProtection="0"/>
    <xf numFmtId="227" fontId="133" fillId="69" borderId="0" applyNumberFormat="0" applyBorder="0" applyAlignment="0" applyProtection="0">
      <alignment vertical="center"/>
    </xf>
    <xf numFmtId="227" fontId="98" fillId="21" borderId="0" applyNumberFormat="0" applyBorder="0" applyAlignment="0" applyProtection="0">
      <alignment vertical="center"/>
    </xf>
    <xf numFmtId="227" fontId="133" fillId="69" borderId="0" applyNumberFormat="0" applyBorder="0" applyAlignment="0" applyProtection="0">
      <alignment vertical="center"/>
    </xf>
    <xf numFmtId="227" fontId="98" fillId="21" borderId="0" applyNumberFormat="0" applyBorder="0" applyAlignment="0" applyProtection="0">
      <alignment vertical="center"/>
    </xf>
    <xf numFmtId="227" fontId="197" fillId="0" borderId="0" applyNumberFormat="0" applyFill="0" applyBorder="0" applyAlignment="0" applyProtection="0"/>
    <xf numFmtId="227" fontId="98" fillId="21" borderId="0" applyNumberFormat="0" applyBorder="0" applyAlignment="0" applyProtection="0">
      <alignment vertical="center"/>
    </xf>
    <xf numFmtId="227" fontId="98" fillId="17" borderId="0" applyNumberFormat="0" applyBorder="0" applyAlignment="0" applyProtection="0">
      <alignment vertical="center"/>
    </xf>
    <xf numFmtId="227" fontId="140" fillId="70" borderId="0" applyNumberFormat="0" applyBorder="0" applyAlignment="0" applyProtection="0">
      <alignment vertical="center"/>
    </xf>
    <xf numFmtId="227" fontId="98" fillId="17" borderId="0" applyNumberFormat="0" applyBorder="0" applyAlignment="0" applyProtection="0">
      <alignment vertical="center"/>
    </xf>
    <xf numFmtId="227" fontId="98" fillId="17"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98" fillId="17" borderId="0" applyNumberFormat="0" applyBorder="0" applyAlignment="0" applyProtection="0">
      <alignment vertical="center"/>
    </xf>
    <xf numFmtId="227" fontId="133" fillId="69" borderId="0" applyNumberFormat="0" applyBorder="0" applyAlignment="0" applyProtection="0">
      <alignment vertical="center"/>
    </xf>
    <xf numFmtId="227" fontId="140" fillId="70" borderId="0" applyNumberFormat="0" applyBorder="0" applyAlignment="0" applyProtection="0">
      <alignment vertical="center"/>
    </xf>
    <xf numFmtId="227" fontId="198" fillId="0" borderId="0" applyNumberFormat="0" applyAlignment="0">
      <alignment horizontal="left"/>
    </xf>
    <xf numFmtId="227" fontId="133" fillId="69" borderId="0" applyNumberFormat="0" applyBorder="0" applyAlignment="0" applyProtection="0">
      <alignment vertical="center"/>
    </xf>
    <xf numFmtId="227" fontId="138" fillId="95" borderId="39"/>
    <xf numFmtId="227" fontId="98" fillId="13" borderId="0" applyNumberFormat="0" applyBorder="0" applyAlignment="0" applyProtection="0">
      <alignment vertical="center"/>
    </xf>
    <xf numFmtId="227" fontId="98" fillId="13" borderId="0" applyNumberFormat="0" applyBorder="0" applyAlignment="0" applyProtection="0">
      <alignment vertical="center"/>
    </xf>
    <xf numFmtId="227" fontId="140" fillId="70" borderId="0" applyNumberFormat="0" applyBorder="0" applyAlignment="0" applyProtection="0">
      <alignment vertical="center"/>
    </xf>
    <xf numFmtId="227" fontId="98" fillId="13" borderId="0" applyNumberFormat="0" applyBorder="0" applyAlignment="0" applyProtection="0">
      <alignment vertical="center"/>
    </xf>
    <xf numFmtId="227" fontId="93" fillId="0" borderId="0"/>
    <xf numFmtId="227" fontId="98" fillId="9" borderId="0" applyNumberFormat="0" applyBorder="0" applyAlignment="0" applyProtection="0">
      <alignment vertical="center"/>
    </xf>
    <xf numFmtId="227" fontId="133" fillId="69" borderId="0" applyNumberFormat="0" applyBorder="0" applyAlignment="0" applyProtection="0">
      <alignment vertical="center"/>
    </xf>
    <xf numFmtId="227" fontId="140" fillId="70" borderId="0" applyNumberFormat="0" applyBorder="0" applyAlignment="0" applyProtection="0">
      <alignment vertical="center"/>
    </xf>
    <xf numFmtId="227" fontId="98" fillId="9" borderId="0" applyNumberFormat="0" applyBorder="0" applyAlignment="0" applyProtection="0">
      <alignment vertical="center"/>
    </xf>
    <xf numFmtId="227" fontId="93" fillId="0" borderId="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93" fillId="0" borderId="0"/>
    <xf numFmtId="227" fontId="133" fillId="69" borderId="0" applyNumberFormat="0" applyBorder="0" applyAlignment="0" applyProtection="0">
      <alignment vertical="center"/>
    </xf>
    <xf numFmtId="227" fontId="98" fillId="9" borderId="0" applyNumberFormat="0" applyBorder="0" applyAlignment="0" applyProtection="0">
      <alignment vertical="center"/>
    </xf>
    <xf numFmtId="227" fontId="141" fillId="72" borderId="0" applyNumberFormat="0" applyBorder="0" applyAlignment="0" applyProtection="0">
      <alignment vertical="center"/>
    </xf>
    <xf numFmtId="227" fontId="95" fillId="0" borderId="6" applyNumberFormat="0" applyFill="0" applyAlignment="0" applyProtection="0">
      <alignment vertical="center"/>
    </xf>
    <xf numFmtId="227" fontId="95" fillId="0" borderId="6" applyNumberFormat="0" applyFill="0" applyAlignment="0" applyProtection="0">
      <alignment vertical="center"/>
    </xf>
    <xf numFmtId="227" fontId="100" fillId="75" borderId="42" applyNumberFormat="0" applyFont="0" applyAlignment="0" applyProtection="0">
      <alignment vertical="center"/>
    </xf>
    <xf numFmtId="227" fontId="95" fillId="0" borderId="6" applyNumberFormat="0" applyFill="0" applyAlignment="0" applyProtection="0">
      <alignment vertical="center"/>
    </xf>
    <xf numFmtId="227" fontId="95" fillId="0" borderId="6" applyNumberFormat="0" applyFill="0" applyAlignment="0" applyProtection="0">
      <alignment vertical="center"/>
    </xf>
    <xf numFmtId="227" fontId="99" fillId="0" borderId="0" applyNumberFormat="0" applyFill="0" applyBorder="0" applyAlignment="0" applyProtection="0">
      <alignment vertical="center"/>
    </xf>
    <xf numFmtId="227" fontId="133" fillId="69" borderId="0" applyNumberFormat="0" applyBorder="0" applyAlignment="0" applyProtection="0">
      <alignment vertical="center"/>
    </xf>
    <xf numFmtId="227" fontId="99" fillId="0" borderId="0" applyNumberFormat="0" applyFill="0" applyBorder="0" applyAlignment="0" applyProtection="0">
      <alignment vertical="center"/>
    </xf>
    <xf numFmtId="227" fontId="99" fillId="0" borderId="0" applyNumberFormat="0" applyFill="0" applyBorder="0" applyAlignment="0" applyProtection="0">
      <alignment vertical="center"/>
    </xf>
    <xf numFmtId="227" fontId="109" fillId="0" borderId="0" applyNumberFormat="0" applyFill="0" applyBorder="0" applyAlignment="0" applyProtection="0">
      <alignment vertical="center"/>
    </xf>
    <xf numFmtId="227" fontId="133" fillId="69" borderId="0" applyNumberFormat="0" applyBorder="0" applyAlignment="0" applyProtection="0">
      <alignment vertical="center"/>
    </xf>
    <xf numFmtId="227" fontId="174" fillId="0" borderId="40" applyNumberFormat="0">
      <alignment horizontal="right" wrapText="1"/>
    </xf>
    <xf numFmtId="227" fontId="140" fillId="70" borderId="0" applyNumberFormat="0" applyBorder="0" applyAlignment="0" applyProtection="0">
      <alignment vertical="center"/>
    </xf>
    <xf numFmtId="227" fontId="109" fillId="0" borderId="0" applyNumberFormat="0" applyFill="0" applyBorder="0" applyAlignment="0" applyProtection="0">
      <alignment vertical="center"/>
    </xf>
    <xf numFmtId="227" fontId="132" fillId="7" borderId="7" applyNumberFormat="0" applyAlignment="0" applyProtection="0">
      <alignment vertical="center"/>
    </xf>
    <xf numFmtId="227" fontId="140" fillId="70" borderId="0" applyNumberFormat="0" applyBorder="0" applyAlignment="0" applyProtection="0">
      <alignment vertical="center"/>
    </xf>
    <xf numFmtId="10" fontId="138" fillId="75" borderId="39" applyNumberFormat="0" applyBorder="0" applyAlignment="0" applyProtection="0"/>
    <xf numFmtId="227" fontId="133" fillId="69" borderId="0" applyNumberFormat="0" applyBorder="0" applyAlignment="0" applyProtection="0">
      <alignment vertical="center"/>
    </xf>
    <xf numFmtId="227" fontId="132" fillId="7" borderId="7" applyNumberFormat="0" applyAlignment="0" applyProtection="0">
      <alignment vertical="center"/>
    </xf>
    <xf numFmtId="227" fontId="132" fillId="7" borderId="7" applyNumberFormat="0" applyAlignment="0" applyProtection="0">
      <alignment vertical="center"/>
    </xf>
    <xf numFmtId="227" fontId="110" fillId="6" borderId="4" applyNumberFormat="0" applyAlignment="0" applyProtection="0">
      <alignment vertical="center"/>
    </xf>
    <xf numFmtId="227" fontId="110" fillId="6" borderId="4" applyNumberFormat="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10" fillId="6" borderId="4" applyNumberFormat="0" applyAlignment="0" applyProtection="0">
      <alignment vertical="center"/>
    </xf>
    <xf numFmtId="227" fontId="94" fillId="0" borderId="9" applyNumberFormat="0" applyFill="0" applyAlignment="0" applyProtection="0">
      <alignment vertical="center"/>
    </xf>
    <xf numFmtId="227" fontId="94" fillId="0" borderId="9" applyNumberFormat="0" applyFill="0" applyAlignment="0" applyProtection="0">
      <alignment vertical="center"/>
    </xf>
    <xf numFmtId="227" fontId="140" fillId="70" borderId="0" applyNumberFormat="0" applyBorder="0" applyAlignment="0" applyProtection="0">
      <alignment vertical="center"/>
    </xf>
    <xf numFmtId="227" fontId="94" fillId="0" borderId="9" applyNumberFormat="0" applyFill="0" applyAlignment="0" applyProtection="0">
      <alignment vertical="center"/>
    </xf>
    <xf numFmtId="227" fontId="94" fillId="0" borderId="9" applyNumberFormat="0" applyFill="0" applyAlignment="0" applyProtection="0">
      <alignment vertical="center"/>
    </xf>
    <xf numFmtId="227" fontId="102" fillId="2" borderId="0" applyNumberFormat="0" applyBorder="0" applyAlignment="0" applyProtection="0">
      <alignment vertical="center"/>
    </xf>
    <xf numFmtId="227" fontId="133" fillId="69" borderId="0" applyNumberFormat="0" applyBorder="0" applyAlignment="0" applyProtection="0">
      <alignment vertical="center"/>
    </xf>
    <xf numFmtId="227" fontId="102" fillId="2" borderId="0" applyNumberFormat="0" applyBorder="0" applyAlignment="0" applyProtection="0">
      <alignment vertical="center"/>
    </xf>
    <xf numFmtId="227" fontId="102" fillId="2" borderId="0" applyNumberFormat="0" applyBorder="0" applyAlignment="0" applyProtection="0">
      <alignment vertical="center"/>
    </xf>
    <xf numFmtId="227" fontId="102" fillId="2" borderId="0" applyNumberFormat="0" applyBorder="0" applyAlignment="0" applyProtection="0">
      <alignment vertical="center"/>
    </xf>
    <xf numFmtId="227" fontId="97" fillId="0" borderId="0">
      <alignment vertical="center"/>
    </xf>
    <xf numFmtId="227" fontId="97" fillId="0" borderId="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97" fillId="0" borderId="0">
      <alignment vertical="center"/>
    </xf>
    <xf numFmtId="227" fontId="108" fillId="3" borderId="0" applyNumberFormat="0" applyBorder="0" applyAlignment="0" applyProtection="0">
      <alignment vertical="center"/>
    </xf>
    <xf numFmtId="227" fontId="133" fillId="69" borderId="0" applyNumberFormat="0" applyBorder="0" applyAlignment="0" applyProtection="0">
      <alignment vertical="center"/>
    </xf>
    <xf numFmtId="227" fontId="108" fillId="3" borderId="0" applyNumberFormat="0" applyBorder="0" applyAlignment="0" applyProtection="0">
      <alignment vertical="center"/>
    </xf>
    <xf numFmtId="227" fontId="108" fillId="3" borderId="0" applyNumberFormat="0" applyBorder="0" applyAlignment="0" applyProtection="0">
      <alignment vertical="center"/>
    </xf>
    <xf numFmtId="227" fontId="105" fillId="0" borderId="3" applyNumberFormat="0" applyFill="0" applyAlignment="0" applyProtection="0">
      <alignment vertical="center"/>
    </xf>
    <xf numFmtId="227" fontId="93" fillId="75" borderId="42" applyNumberFormat="0" applyFont="0" applyAlignment="0" applyProtection="0">
      <alignment vertical="center"/>
    </xf>
    <xf numFmtId="227" fontId="140" fillId="70" borderId="0" applyNumberFormat="0" applyBorder="0" applyAlignment="0" applyProtection="0">
      <alignment vertical="center"/>
    </xf>
    <xf numFmtId="227" fontId="105" fillId="0" borderId="3" applyNumberFormat="0" applyFill="0" applyAlignment="0" applyProtection="0">
      <alignment vertical="center"/>
    </xf>
    <xf numFmtId="227" fontId="133" fillId="69" borderId="0" applyNumberFormat="0" applyBorder="0" applyAlignment="0" applyProtection="0">
      <alignment vertical="center"/>
    </xf>
    <xf numFmtId="227" fontId="105" fillId="0" borderId="3" applyNumberFormat="0" applyFill="0" applyAlignment="0" applyProtection="0">
      <alignment vertical="center"/>
    </xf>
    <xf numFmtId="227" fontId="133" fillId="69"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40" fillId="70" borderId="0" applyNumberFormat="0" applyBorder="0" applyAlignment="0" applyProtection="0">
      <alignment vertical="center"/>
    </xf>
    <xf numFmtId="227" fontId="98" fillId="29" borderId="0" applyNumberFormat="0" applyBorder="0" applyAlignment="0" applyProtection="0">
      <alignment vertical="center"/>
    </xf>
    <xf numFmtId="227" fontId="98" fillId="32" borderId="0" applyNumberFormat="0" applyBorder="0" applyAlignment="0" applyProtection="0">
      <alignment vertical="center"/>
    </xf>
    <xf numFmtId="9" fontId="162" fillId="0" borderId="0" applyFont="0" applyFill="0" applyBorder="0" applyAlignment="0" applyProtection="0"/>
    <xf numFmtId="227" fontId="133" fillId="69" borderId="0" applyNumberFormat="0" applyBorder="0" applyAlignment="0" applyProtection="0">
      <alignment vertical="center"/>
    </xf>
    <xf numFmtId="227" fontId="140" fillId="70" borderId="0" applyNumberFormat="0" applyBorder="0" applyAlignment="0" applyProtection="0">
      <alignment vertical="center"/>
    </xf>
    <xf numFmtId="227" fontId="98" fillId="32" borderId="0" applyNumberFormat="0" applyBorder="0" applyAlignment="0" applyProtection="0">
      <alignment vertical="center"/>
    </xf>
    <xf numFmtId="227" fontId="133" fillId="69" borderId="0" applyNumberFormat="0" applyBorder="0" applyAlignment="0" applyProtection="0">
      <alignment vertical="center"/>
    </xf>
    <xf numFmtId="227" fontId="98" fillId="32" borderId="0" applyNumberFormat="0" applyBorder="0" applyAlignment="0" applyProtection="0">
      <alignment vertical="center"/>
    </xf>
    <xf numFmtId="227" fontId="98" fillId="28" borderId="0" applyNumberFormat="0" applyBorder="0" applyAlignment="0" applyProtection="0">
      <alignment vertical="center"/>
    </xf>
    <xf numFmtId="227" fontId="98" fillId="28" borderId="0" applyNumberFormat="0" applyBorder="0" applyAlignment="0" applyProtection="0">
      <alignment vertical="center"/>
    </xf>
    <xf numFmtId="225" fontId="199" fillId="0" borderId="0"/>
    <xf numFmtId="227" fontId="98" fillId="24" borderId="0" applyNumberFormat="0" applyBorder="0" applyAlignment="0" applyProtection="0">
      <alignment vertical="center"/>
    </xf>
    <xf numFmtId="227" fontId="98" fillId="24" borderId="0" applyNumberFormat="0" applyBorder="0" applyAlignment="0" applyProtection="0">
      <alignment vertical="center"/>
    </xf>
    <xf numFmtId="227" fontId="98" fillId="24" borderId="0" applyNumberFormat="0" applyBorder="0" applyAlignment="0" applyProtection="0">
      <alignment vertical="center"/>
    </xf>
    <xf numFmtId="227" fontId="98" fillId="24" borderId="0" applyNumberFormat="0" applyBorder="0" applyAlignment="0" applyProtection="0">
      <alignment vertical="center"/>
    </xf>
    <xf numFmtId="227" fontId="98" fillId="20"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186" fontId="93" fillId="0" borderId="0" applyNumberFormat="0" applyFill="0" applyBorder="0" applyAlignment="0" applyProtection="0">
      <alignment horizontal="left"/>
    </xf>
    <xf numFmtId="227" fontId="98" fillId="2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11" fillId="4" borderId="0" applyNumberFormat="0" applyBorder="0" applyAlignment="0" applyProtection="0">
      <alignment vertical="center"/>
    </xf>
    <xf numFmtId="227" fontId="111" fillId="4" borderId="0" applyNumberFormat="0" applyBorder="0" applyAlignment="0" applyProtection="0">
      <alignment vertical="center"/>
    </xf>
    <xf numFmtId="227" fontId="98" fillId="20" borderId="0" applyNumberFormat="0" applyBorder="0" applyAlignment="0" applyProtection="0">
      <alignment vertical="center"/>
    </xf>
    <xf numFmtId="227" fontId="98" fillId="20" borderId="0" applyNumberFormat="0" applyBorder="0" applyAlignment="0" applyProtection="0">
      <alignment vertical="center"/>
    </xf>
    <xf numFmtId="227" fontId="184" fillId="91" borderId="27">
      <protection locked="0"/>
    </xf>
    <xf numFmtId="227" fontId="100" fillId="0" borderId="0">
      <alignment vertical="center"/>
    </xf>
    <xf numFmtId="227" fontId="100" fillId="0" borderId="0">
      <alignment vertical="center"/>
    </xf>
    <xf numFmtId="227" fontId="201" fillId="0" borderId="39">
      <alignment horizontal="center"/>
    </xf>
    <xf numFmtId="227" fontId="98" fillId="16" borderId="0" applyNumberFormat="0" applyBorder="0" applyAlignment="0" applyProtection="0">
      <alignment vertical="center"/>
    </xf>
    <xf numFmtId="227" fontId="98" fillId="16" borderId="0" applyNumberFormat="0" applyBorder="0" applyAlignment="0" applyProtection="0">
      <alignment vertical="center"/>
    </xf>
    <xf numFmtId="227" fontId="98" fillId="16" borderId="0" applyNumberFormat="0" applyBorder="0" applyAlignment="0" applyProtection="0">
      <alignment vertical="center"/>
    </xf>
    <xf numFmtId="227" fontId="133" fillId="69" borderId="0" applyNumberFormat="0" applyBorder="0" applyAlignment="0" applyProtection="0">
      <alignment vertical="center"/>
    </xf>
    <xf numFmtId="227" fontId="184" fillId="91" borderId="27">
      <protection locked="0"/>
    </xf>
    <xf numFmtId="227" fontId="184" fillId="91" borderId="27">
      <protection locked="0"/>
    </xf>
    <xf numFmtId="227" fontId="140" fillId="70" borderId="0" applyNumberFormat="0" applyBorder="0" applyAlignment="0" applyProtection="0">
      <alignment vertical="center"/>
    </xf>
    <xf numFmtId="227" fontId="98" fillId="12" borderId="0" applyNumberFormat="0" applyBorder="0" applyAlignment="0" applyProtection="0">
      <alignment vertical="center"/>
    </xf>
    <xf numFmtId="227" fontId="98" fillId="12" borderId="0" applyNumberFormat="0" applyBorder="0" applyAlignment="0" applyProtection="0">
      <alignment vertical="center"/>
    </xf>
    <xf numFmtId="227" fontId="140" fillId="70" borderId="0" applyNumberFormat="0" applyBorder="0" applyAlignment="0" applyProtection="0">
      <alignment vertical="center"/>
    </xf>
    <xf numFmtId="227" fontId="98" fillId="12" borderId="0" applyNumberFormat="0" applyBorder="0" applyAlignment="0" applyProtection="0">
      <alignment vertical="center"/>
    </xf>
    <xf numFmtId="227" fontId="98" fillId="12" borderId="0" applyNumberFormat="0" applyBorder="0" applyAlignment="0" applyProtection="0">
      <alignment vertical="center"/>
    </xf>
    <xf numFmtId="227" fontId="97" fillId="31" borderId="0" applyNumberFormat="0" applyBorder="0" applyAlignment="0" applyProtection="0">
      <alignment vertical="center"/>
    </xf>
    <xf numFmtId="227" fontId="97" fillId="31" borderId="0" applyNumberFormat="0" applyBorder="0" applyAlignment="0" applyProtection="0">
      <alignment vertical="center"/>
    </xf>
    <xf numFmtId="227" fontId="140" fillId="70" borderId="0" applyNumberFormat="0" applyBorder="0" applyAlignment="0" applyProtection="0">
      <alignment vertical="center"/>
    </xf>
    <xf numFmtId="227" fontId="97" fillId="31" borderId="0" applyNumberFormat="0" applyBorder="0" applyAlignment="0" applyProtection="0">
      <alignment vertical="center"/>
    </xf>
    <xf numFmtId="227" fontId="97" fillId="27" borderId="0" applyNumberFormat="0" applyBorder="0" applyAlignment="0" applyProtection="0">
      <alignment vertical="center"/>
    </xf>
    <xf numFmtId="227" fontId="97" fillId="27" borderId="0" applyNumberFormat="0" applyBorder="0" applyAlignment="0" applyProtection="0">
      <alignment vertical="center"/>
    </xf>
    <xf numFmtId="227" fontId="97" fillId="27" borderId="0" applyNumberFormat="0" applyBorder="0" applyAlignment="0" applyProtection="0">
      <alignment vertical="center"/>
    </xf>
    <xf numFmtId="227" fontId="133" fillId="69" borderId="0" applyNumberFormat="0" applyBorder="0" applyAlignment="0" applyProtection="0">
      <alignment vertical="center"/>
    </xf>
    <xf numFmtId="227" fontId="97" fillId="27" borderId="0" applyNumberFormat="0" applyBorder="0" applyAlignment="0" applyProtection="0">
      <alignment vertical="center"/>
    </xf>
    <xf numFmtId="9" fontId="93" fillId="0" borderId="0" applyFont="0" applyFill="0" applyBorder="0" applyAlignment="0" applyProtection="0"/>
    <xf numFmtId="9" fontId="93" fillId="0" borderId="0" applyFont="0" applyFill="0" applyBorder="0" applyAlignment="0" applyProtection="0"/>
    <xf numFmtId="9" fontId="100" fillId="0" borderId="0" applyFont="0" applyFill="0" applyBorder="0" applyAlignment="0" applyProtection="0">
      <alignment vertical="center"/>
    </xf>
    <xf numFmtId="9" fontId="93" fillId="0" borderId="0" applyFont="0" applyFill="0" applyBorder="0" applyAlignment="0" applyProtection="0"/>
    <xf numFmtId="9" fontId="93" fillId="0" borderId="0" applyFont="0" applyFill="0" applyBorder="0" applyAlignment="0" applyProtection="0"/>
    <xf numFmtId="227" fontId="97" fillId="23" borderId="0" applyNumberFormat="0" applyBorder="0" applyAlignment="0" applyProtection="0">
      <alignment vertical="center"/>
    </xf>
    <xf numFmtId="227" fontId="133" fillId="69" borderId="0" applyNumberFormat="0" applyBorder="0" applyAlignment="0" applyProtection="0">
      <alignment vertical="center"/>
    </xf>
    <xf numFmtId="227" fontId="97" fillId="23" borderId="0" applyNumberFormat="0" applyBorder="0" applyAlignment="0" applyProtection="0">
      <alignment vertical="center"/>
    </xf>
    <xf numFmtId="227" fontId="133" fillId="69" borderId="0" applyNumberFormat="0" applyBorder="0" applyAlignment="0" applyProtection="0">
      <alignment vertical="center"/>
    </xf>
    <xf numFmtId="227" fontId="97" fillId="23" borderId="0" applyNumberFormat="0" applyBorder="0" applyAlignment="0" applyProtection="0">
      <alignment vertical="center"/>
    </xf>
    <xf numFmtId="227" fontId="97" fillId="19" borderId="0" applyNumberFormat="0" applyBorder="0" applyAlignment="0" applyProtection="0">
      <alignment vertical="center"/>
    </xf>
    <xf numFmtId="227" fontId="97" fillId="19" borderId="0" applyNumberFormat="0" applyBorder="0" applyAlignment="0" applyProtection="0">
      <alignment vertical="center"/>
    </xf>
    <xf numFmtId="227" fontId="97" fillId="15" borderId="0" applyNumberFormat="0" applyBorder="0" applyAlignment="0" applyProtection="0">
      <alignment vertical="center"/>
    </xf>
    <xf numFmtId="227" fontId="97" fillId="15" borderId="0" applyNumberFormat="0" applyBorder="0" applyAlignment="0" applyProtection="0">
      <alignment vertical="center"/>
    </xf>
    <xf numFmtId="227" fontId="133" fillId="69" borderId="0" applyNumberFormat="0" applyBorder="0" applyAlignment="0" applyProtection="0">
      <alignment vertical="center"/>
    </xf>
    <xf numFmtId="227" fontId="97" fillId="15" borderId="0" applyNumberFormat="0" applyBorder="0" applyAlignment="0" applyProtection="0">
      <alignment vertical="center"/>
    </xf>
    <xf numFmtId="227" fontId="140" fillId="70" borderId="0" applyNumberFormat="0" applyBorder="0" applyAlignment="0" applyProtection="0">
      <alignment vertical="center"/>
    </xf>
    <xf numFmtId="227" fontId="97" fillId="15" borderId="0" applyNumberFormat="0" applyBorder="0" applyAlignment="0" applyProtection="0">
      <alignment vertical="center"/>
    </xf>
    <xf numFmtId="227" fontId="149" fillId="72" borderId="0" applyNumberFormat="0" applyBorder="0" applyAlignment="0" applyProtection="0">
      <alignment vertical="center"/>
    </xf>
    <xf numFmtId="227" fontId="133" fillId="69" borderId="0" applyNumberFormat="0" applyBorder="0" applyAlignment="0" applyProtection="0">
      <alignment vertical="center"/>
    </xf>
    <xf numFmtId="227" fontId="140" fillId="70" borderId="0" applyNumberFormat="0" applyBorder="0" applyAlignment="0" applyProtection="0">
      <alignment vertical="center"/>
    </xf>
    <xf numFmtId="227" fontId="97" fillId="11" borderId="0" applyNumberFormat="0" applyBorder="0" applyAlignment="0" applyProtection="0">
      <alignment vertical="center"/>
    </xf>
    <xf numFmtId="227" fontId="97" fillId="11" borderId="0" applyNumberFormat="0" applyBorder="0" applyAlignment="0" applyProtection="0">
      <alignment vertical="center"/>
    </xf>
    <xf numFmtId="227" fontId="97" fillId="30" borderId="0" applyNumberFormat="0" applyBorder="0" applyAlignment="0" applyProtection="0">
      <alignment vertical="center"/>
    </xf>
    <xf numFmtId="227" fontId="97" fillId="30" borderId="0" applyNumberFormat="0" applyBorder="0" applyAlignment="0" applyProtection="0">
      <alignment vertical="center"/>
    </xf>
    <xf numFmtId="227" fontId="133" fillId="69" borderId="0" applyNumberFormat="0" applyBorder="0" applyAlignment="0" applyProtection="0">
      <alignment vertical="center"/>
    </xf>
    <xf numFmtId="227" fontId="97" fillId="26" borderId="0" applyNumberFormat="0" applyBorder="0" applyAlignment="0" applyProtection="0">
      <alignment vertical="center"/>
    </xf>
    <xf numFmtId="227" fontId="140" fillId="70" borderId="0" applyNumberFormat="0" applyBorder="0" applyAlignment="0" applyProtection="0">
      <alignment vertical="center"/>
    </xf>
    <xf numFmtId="227" fontId="97" fillId="26" borderId="0" applyNumberFormat="0" applyBorder="0" applyAlignment="0" applyProtection="0">
      <alignment vertical="center"/>
    </xf>
    <xf numFmtId="227" fontId="97" fillId="26" borderId="0" applyNumberFormat="0" applyBorder="0" applyAlignment="0" applyProtection="0">
      <alignment vertical="center"/>
    </xf>
    <xf numFmtId="227" fontId="140" fillId="70" borderId="0" applyNumberFormat="0" applyBorder="0" applyAlignment="0" applyProtection="0">
      <alignment vertical="center"/>
    </xf>
    <xf numFmtId="227" fontId="97" fillId="22" borderId="0" applyNumberFormat="0" applyBorder="0" applyAlignment="0" applyProtection="0">
      <alignment vertical="center"/>
    </xf>
    <xf numFmtId="227" fontId="97" fillId="22" borderId="0" applyNumberFormat="0" applyBorder="0" applyAlignment="0" applyProtection="0">
      <alignment vertical="center"/>
    </xf>
    <xf numFmtId="227" fontId="97" fillId="22" borderId="0" applyNumberFormat="0" applyBorder="0" applyAlignment="0" applyProtection="0">
      <alignment vertical="center"/>
    </xf>
    <xf numFmtId="227" fontId="97" fillId="22" borderId="0" applyNumberFormat="0" applyBorder="0" applyAlignment="0" applyProtection="0">
      <alignment vertical="center"/>
    </xf>
    <xf numFmtId="227" fontId="149" fillId="87" borderId="0" applyNumberFormat="0" applyBorder="0" applyAlignment="0" applyProtection="0">
      <alignment vertical="center"/>
    </xf>
    <xf numFmtId="227" fontId="97" fillId="18" borderId="0" applyNumberFormat="0" applyBorder="0" applyAlignment="0" applyProtection="0">
      <alignment vertical="center"/>
    </xf>
    <xf numFmtId="227" fontId="97" fillId="18" borderId="0" applyNumberFormat="0" applyBorder="0" applyAlignment="0" applyProtection="0">
      <alignment vertical="center"/>
    </xf>
    <xf numFmtId="227" fontId="133" fillId="69" borderId="0" applyNumberFormat="0" applyBorder="0" applyAlignment="0" applyProtection="0">
      <alignment vertical="center"/>
    </xf>
    <xf numFmtId="227" fontId="97" fillId="18" borderId="0" applyNumberFormat="0" applyBorder="0" applyAlignment="0" applyProtection="0">
      <alignment vertical="center"/>
    </xf>
    <xf numFmtId="227" fontId="133" fillId="69" borderId="0" applyNumberFormat="0" applyBorder="0" applyAlignment="0" applyProtection="0">
      <alignment vertical="center"/>
    </xf>
    <xf numFmtId="227" fontId="97" fillId="14" borderId="0" applyNumberFormat="0" applyBorder="0" applyAlignment="0" applyProtection="0">
      <alignment vertical="center"/>
    </xf>
    <xf numFmtId="227" fontId="97" fillId="14" borderId="0" applyNumberFormat="0" applyBorder="0" applyAlignment="0" applyProtection="0">
      <alignment vertical="center"/>
    </xf>
    <xf numFmtId="227" fontId="98" fillId="13" borderId="0" applyNumberFormat="0" applyBorder="0" applyAlignment="0" applyProtection="0">
      <alignment vertical="center"/>
    </xf>
    <xf numFmtId="227" fontId="97" fillId="14" borderId="0" applyNumberFormat="0" applyBorder="0" applyAlignment="0" applyProtection="0">
      <alignment vertical="center"/>
    </xf>
    <xf numFmtId="227" fontId="97" fillId="14" borderId="0" applyNumberFormat="0" applyBorder="0" applyAlignment="0" applyProtection="0">
      <alignment vertical="center"/>
    </xf>
    <xf numFmtId="227" fontId="97" fillId="10" borderId="0" applyNumberFormat="0" applyBorder="0" applyAlignment="0" applyProtection="0">
      <alignment vertical="center"/>
    </xf>
    <xf numFmtId="227" fontId="97" fillId="10" borderId="0" applyNumberFormat="0" applyBorder="0" applyAlignment="0" applyProtection="0">
      <alignment vertical="center"/>
    </xf>
    <xf numFmtId="227" fontId="97" fillId="10" borderId="0" applyNumberFormat="0" applyBorder="0" applyAlignment="0" applyProtection="0">
      <alignment vertical="center"/>
    </xf>
    <xf numFmtId="227" fontId="140" fillId="70" borderId="0" applyNumberFormat="0" applyBorder="0" applyAlignment="0" applyProtection="0">
      <alignment vertical="center"/>
    </xf>
    <xf numFmtId="227" fontId="97" fillId="10" borderId="0" applyNumberFormat="0" applyBorder="0" applyAlignment="0" applyProtection="0">
      <alignment vertical="center"/>
    </xf>
    <xf numFmtId="227" fontId="149" fillId="79" borderId="0" applyNumberFormat="0" applyBorder="0" applyAlignment="0" applyProtection="0">
      <alignment vertical="center"/>
    </xf>
    <xf numFmtId="227" fontId="97" fillId="8" borderId="8" applyNumberFormat="0" applyFont="0" applyAlignment="0" applyProtection="0">
      <alignment vertical="center"/>
    </xf>
    <xf numFmtId="43" fontId="93" fillId="0" borderId="0" applyFont="0" applyFill="0" applyBorder="0" applyAlignment="0" applyProtection="0"/>
    <xf numFmtId="227" fontId="133" fillId="69" borderId="0" applyNumberFormat="0" applyBorder="0" applyAlignment="0" applyProtection="0">
      <alignment vertical="center"/>
    </xf>
    <xf numFmtId="227" fontId="97" fillId="8" borderId="8" applyNumberFormat="0" applyFont="0" applyAlignment="0" applyProtection="0">
      <alignment vertical="center"/>
    </xf>
    <xf numFmtId="227" fontId="97" fillId="8" borderId="8" applyNumberFormat="0" applyFont="0" applyAlignment="0" applyProtection="0">
      <alignment vertical="center"/>
    </xf>
    <xf numFmtId="43" fontId="93" fillId="0" borderId="0" applyFont="0" applyFill="0" applyBorder="0" applyAlignment="0" applyProtection="0"/>
    <xf numFmtId="227" fontId="96" fillId="5" borderId="4" applyNumberFormat="0" applyAlignment="0" applyProtection="0">
      <alignment vertical="center"/>
    </xf>
    <xf numFmtId="227" fontId="96" fillId="5" borderId="4" applyNumberFormat="0" applyAlignment="0" applyProtection="0">
      <alignment vertical="center"/>
    </xf>
    <xf numFmtId="227" fontId="96" fillId="5" borderId="4" applyNumberFormat="0" applyAlignment="0" applyProtection="0">
      <alignment vertical="center"/>
    </xf>
    <xf numFmtId="227" fontId="96" fillId="5" borderId="4" applyNumberFormat="0" applyAlignment="0" applyProtection="0">
      <alignment vertical="center"/>
    </xf>
    <xf numFmtId="227" fontId="104" fillId="6" borderId="5" applyNumberFormat="0" applyAlignment="0" applyProtection="0">
      <alignment vertical="center"/>
    </xf>
    <xf numFmtId="227" fontId="104" fillId="6" borderId="5" applyNumberFormat="0" applyAlignment="0" applyProtection="0">
      <alignment vertical="center"/>
    </xf>
    <xf numFmtId="227" fontId="104" fillId="6" borderId="5" applyNumberFormat="0" applyAlignment="0" applyProtection="0">
      <alignment vertical="center"/>
    </xf>
    <xf numFmtId="43" fontId="93" fillId="0" borderId="0" applyFont="0" applyFill="0" applyBorder="0" applyAlignment="0" applyProtection="0"/>
    <xf numFmtId="227" fontId="104" fillId="6" borderId="5" applyNumberFormat="0" applyAlignment="0" applyProtection="0">
      <alignment vertical="center"/>
    </xf>
    <xf numFmtId="227" fontId="149" fillId="88" borderId="0" applyNumberFormat="0" applyBorder="0" applyAlignment="0" applyProtection="0">
      <alignment vertical="center"/>
    </xf>
    <xf numFmtId="227" fontId="140" fillId="70" borderId="0" applyNumberFormat="0" applyBorder="0" applyAlignment="0" applyProtection="0">
      <alignment vertical="center"/>
    </xf>
    <xf numFmtId="227" fontId="111" fillId="4" borderId="0" applyNumberFormat="0" applyBorder="0" applyAlignment="0" applyProtection="0">
      <alignment vertical="center"/>
    </xf>
    <xf numFmtId="227" fontId="111" fillId="4" borderId="0" applyNumberFormat="0" applyBorder="0" applyAlignment="0" applyProtection="0">
      <alignment vertical="center"/>
    </xf>
    <xf numFmtId="227" fontId="98" fillId="29" borderId="0" applyNumberFormat="0" applyBorder="0" applyAlignment="0" applyProtection="0">
      <alignment vertical="center"/>
    </xf>
    <xf numFmtId="227" fontId="133" fillId="69" borderId="0" applyNumberFormat="0" applyBorder="0" applyAlignment="0" applyProtection="0">
      <alignment vertical="center"/>
    </xf>
    <xf numFmtId="227" fontId="98" fillId="29" borderId="0" applyNumberFormat="0" applyBorder="0" applyAlignment="0" applyProtection="0">
      <alignment vertical="center"/>
    </xf>
    <xf numFmtId="227" fontId="98" fillId="29" borderId="0" applyNumberFormat="0" applyBorder="0" applyAlignment="0" applyProtection="0">
      <alignment vertical="center"/>
    </xf>
    <xf numFmtId="227" fontId="98" fillId="25" borderId="0" applyNumberFormat="0" applyBorder="0" applyAlignment="0" applyProtection="0">
      <alignment vertical="center"/>
    </xf>
    <xf numFmtId="227" fontId="98" fillId="25" borderId="0" applyNumberFormat="0" applyBorder="0" applyAlignment="0" applyProtection="0">
      <alignment vertical="center"/>
    </xf>
    <xf numFmtId="227" fontId="97" fillId="27" borderId="0" applyNumberFormat="0" applyBorder="0" applyAlignment="0" applyProtection="0">
      <alignment vertical="center"/>
    </xf>
    <xf numFmtId="227" fontId="133" fillId="69" borderId="0" applyNumberFormat="0" applyBorder="0" applyAlignment="0" applyProtection="0">
      <alignment vertical="center"/>
    </xf>
    <xf numFmtId="227" fontId="98" fillId="25" borderId="0" applyNumberFormat="0" applyBorder="0" applyAlignment="0" applyProtection="0">
      <alignment vertical="center"/>
    </xf>
    <xf numFmtId="227" fontId="95" fillId="0" borderId="6" applyNumberFormat="0" applyFill="0" applyAlignment="0" applyProtection="0">
      <alignment vertical="center"/>
    </xf>
    <xf numFmtId="227" fontId="133" fillId="69" borderId="0" applyNumberFormat="0" applyBorder="0" applyAlignment="0" applyProtection="0">
      <alignment vertical="center"/>
    </xf>
    <xf numFmtId="227" fontId="98" fillId="25" borderId="0" applyNumberFormat="0" applyBorder="0" applyAlignment="0" applyProtection="0">
      <alignment vertical="center"/>
    </xf>
    <xf numFmtId="227" fontId="98" fillId="21"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33" fillId="69"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98" fillId="28" borderId="0" applyNumberFormat="0" applyBorder="0" applyAlignment="0" applyProtection="0">
      <alignment vertical="center"/>
    </xf>
    <xf numFmtId="227" fontId="140" fillId="70" borderId="0" applyNumberFormat="0" applyBorder="0" applyAlignment="0" applyProtection="0">
      <alignment vertical="center"/>
    </xf>
    <xf numFmtId="227" fontId="98" fillId="24"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98" fillId="24" borderId="0" applyNumberFormat="0" applyBorder="0" applyAlignment="0" applyProtection="0">
      <alignment vertical="center"/>
    </xf>
    <xf numFmtId="227" fontId="140" fillId="70" borderId="0" applyNumberFormat="0" applyBorder="0" applyAlignment="0" applyProtection="0">
      <alignment vertical="center"/>
    </xf>
    <xf numFmtId="227" fontId="98" fillId="24" borderId="0" applyNumberFormat="0" applyBorder="0" applyAlignment="0" applyProtection="0">
      <alignment vertical="center"/>
    </xf>
    <xf numFmtId="227" fontId="133" fillId="69" borderId="0" applyNumberFormat="0" applyBorder="0" applyAlignment="0" applyProtection="0">
      <alignment vertical="center"/>
    </xf>
    <xf numFmtId="227" fontId="140" fillId="70" borderId="0" applyNumberFormat="0" applyBorder="0" applyAlignment="0" applyProtection="0">
      <alignment vertical="center"/>
    </xf>
    <xf numFmtId="227" fontId="133" fillId="69" borderId="0" applyNumberFormat="0" applyBorder="0" applyAlignment="0" applyProtection="0">
      <alignment vertical="center"/>
    </xf>
    <xf numFmtId="227" fontId="140" fillId="70" borderId="0" applyNumberFormat="0" applyBorder="0" applyAlignment="0" applyProtection="0">
      <alignment vertical="center"/>
    </xf>
    <xf numFmtId="227" fontId="98" fillId="20" borderId="0" applyNumberFormat="0" applyBorder="0" applyAlignment="0" applyProtection="0">
      <alignment vertical="center"/>
    </xf>
    <xf numFmtId="227" fontId="140" fillId="70" borderId="0" applyNumberFormat="0" applyBorder="0" applyAlignment="0" applyProtection="0">
      <alignment vertical="center"/>
    </xf>
    <xf numFmtId="227" fontId="98" fillId="2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33" fillId="69"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33" fillId="69" borderId="0" applyNumberFormat="0" applyBorder="0" applyAlignment="0" applyProtection="0">
      <alignment vertical="center"/>
    </xf>
    <xf numFmtId="227" fontId="140" fillId="70" borderId="0" applyNumberFormat="0" applyBorder="0" applyAlignment="0" applyProtection="0">
      <alignment vertical="center"/>
    </xf>
    <xf numFmtId="227" fontId="133" fillId="69"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33" fillId="69"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33" fillId="69"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33" fillId="69" borderId="0" applyNumberFormat="0" applyBorder="0" applyAlignment="0" applyProtection="0">
      <alignment vertical="center"/>
    </xf>
    <xf numFmtId="227" fontId="140" fillId="70" borderId="0" applyNumberFormat="0" applyBorder="0" applyAlignment="0" applyProtection="0">
      <alignment vertical="center"/>
    </xf>
    <xf numFmtId="227" fontId="133" fillId="69"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9" fillId="85" borderId="0" applyNumberFormat="0" applyBorder="0" applyAlignment="0" applyProtection="0">
      <alignment vertical="center"/>
    </xf>
    <xf numFmtId="227" fontId="140" fillId="70" borderId="0" applyNumberFormat="0" applyBorder="0" applyAlignment="0" applyProtection="0">
      <alignment vertical="center"/>
    </xf>
    <xf numFmtId="227" fontId="133" fillId="69"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33" fillId="69"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33" fillId="69"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33" fillId="69" borderId="0" applyNumberFormat="0" applyBorder="0" applyAlignment="0" applyProtection="0">
      <alignment vertical="center"/>
    </xf>
    <xf numFmtId="227" fontId="140" fillId="70" borderId="0" applyNumberFormat="0" applyBorder="0" applyAlignment="0" applyProtection="0">
      <alignment vertical="center"/>
    </xf>
    <xf numFmtId="227" fontId="133" fillId="69"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33" fillId="69"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33" fillId="69"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33" fillId="69"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33" fillId="69"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33" fillId="69" borderId="0" applyNumberFormat="0" applyBorder="0" applyAlignment="0" applyProtection="0">
      <alignment vertical="center"/>
    </xf>
    <xf numFmtId="227" fontId="140" fillId="70" borderId="0" applyNumberFormat="0" applyBorder="0" applyAlignment="0" applyProtection="0">
      <alignment vertical="center"/>
    </xf>
    <xf numFmtId="227" fontId="133" fillId="69"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33" fillId="69" borderId="0" applyNumberFormat="0" applyBorder="0" applyAlignment="0" applyProtection="0">
      <alignment vertical="center"/>
    </xf>
    <xf numFmtId="227" fontId="93" fillId="0" borderId="0">
      <alignment vertical="center"/>
    </xf>
    <xf numFmtId="227" fontId="93" fillId="0" borderId="0"/>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09" fillId="0" borderId="0" applyNumberFormat="0" applyFill="0" applyBorder="0" applyAlignment="0" applyProtection="0">
      <alignment vertical="center"/>
    </xf>
    <xf numFmtId="227" fontId="133" fillId="69" borderId="0" applyNumberFormat="0" applyBorder="0" applyAlignment="0" applyProtection="0">
      <alignment vertical="center"/>
    </xf>
    <xf numFmtId="227" fontId="140" fillId="70" borderId="0" applyNumberFormat="0" applyBorder="0" applyAlignment="0" applyProtection="0">
      <alignment vertical="center"/>
    </xf>
    <xf numFmtId="227" fontId="133" fillId="69"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33" fillId="69" borderId="0" applyNumberFormat="0" applyBorder="0" applyAlignment="0" applyProtection="0">
      <alignment vertical="center"/>
    </xf>
    <xf numFmtId="227" fontId="140" fillId="70" borderId="0" applyNumberFormat="0" applyBorder="0" applyAlignment="0" applyProtection="0">
      <alignment vertical="center"/>
    </xf>
    <xf numFmtId="227" fontId="133" fillId="69" borderId="0" applyNumberFormat="0" applyBorder="0" applyAlignment="0" applyProtection="0">
      <alignment vertical="center"/>
    </xf>
    <xf numFmtId="227" fontId="140" fillId="70" borderId="0" applyNumberFormat="0" applyBorder="0" applyAlignment="0" applyProtection="0">
      <alignment vertical="center"/>
    </xf>
    <xf numFmtId="227" fontId="133" fillId="69"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1" fillId="72"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33" fillId="69"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33" fillId="69"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71" fillId="70" borderId="0" applyNumberFormat="0" applyBorder="0" applyAlignment="0" applyProtection="0">
      <alignment vertical="center"/>
    </xf>
    <xf numFmtId="227" fontId="94" fillId="0" borderId="9" applyNumberFormat="0" applyFill="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94" fillId="0" borderId="9" applyNumberFormat="0" applyFill="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33" fillId="69"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33" fillId="69" borderId="0" applyNumberFormat="0" applyBorder="0" applyAlignment="0" applyProtection="0">
      <alignment vertical="center"/>
    </xf>
    <xf numFmtId="227" fontId="140" fillId="70" borderId="0" applyNumberFormat="0" applyBorder="0" applyAlignment="0" applyProtection="0">
      <alignment vertical="center"/>
    </xf>
    <xf numFmtId="227" fontId="133" fillId="69" borderId="0" applyNumberFormat="0" applyBorder="0" applyAlignment="0" applyProtection="0">
      <alignment vertical="center"/>
    </xf>
    <xf numFmtId="227" fontId="140" fillId="70" borderId="0" applyNumberFormat="0" applyBorder="0" applyAlignment="0" applyProtection="0">
      <alignment vertical="center"/>
    </xf>
    <xf numFmtId="227" fontId="93" fillId="0" borderId="0"/>
    <xf numFmtId="227" fontId="140" fillId="70" borderId="0" applyNumberFormat="0" applyBorder="0" applyAlignment="0" applyProtection="0">
      <alignment vertical="center"/>
    </xf>
    <xf numFmtId="227" fontId="133" fillId="69"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33" fillId="69" borderId="0" applyNumberFormat="0" applyBorder="0" applyAlignment="0" applyProtection="0">
      <alignment vertical="center"/>
    </xf>
    <xf numFmtId="227" fontId="93" fillId="0" borderId="0"/>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33" fillId="69"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9" fillId="72" borderId="0" applyNumberFormat="0" applyBorder="0" applyAlignment="0" applyProtection="0">
      <alignment vertical="center"/>
    </xf>
    <xf numFmtId="227" fontId="133" fillId="69"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33" fillId="69"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33" fillId="69"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00" fillId="0" borderId="0"/>
    <xf numFmtId="227" fontId="140" fillId="70" borderId="0" applyNumberFormat="0" applyBorder="0" applyAlignment="0" applyProtection="0">
      <alignment vertical="center"/>
    </xf>
    <xf numFmtId="227" fontId="133" fillId="69"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33" fillId="69"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33" fillId="69"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33" fillId="69"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98" fillId="32" borderId="0" applyNumberFormat="0" applyBorder="0" applyAlignment="0" applyProtection="0">
      <alignment vertical="center"/>
    </xf>
    <xf numFmtId="227" fontId="133" fillId="69" borderId="0" applyNumberFormat="0" applyBorder="0" applyAlignment="0" applyProtection="0">
      <alignment vertical="center"/>
    </xf>
    <xf numFmtId="227" fontId="140" fillId="70" borderId="0" applyNumberFormat="0" applyBorder="0" applyAlignment="0" applyProtection="0">
      <alignment vertical="center"/>
    </xf>
    <xf numFmtId="227" fontId="98" fillId="28"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33" fillId="69"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33" fillId="69"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33" fillId="69"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00" fillId="0" borderId="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33" fillId="69"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33" fillId="69"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33" fillId="69" borderId="0" applyNumberFormat="0" applyBorder="0" applyAlignment="0" applyProtection="0">
      <alignment vertical="center"/>
    </xf>
    <xf numFmtId="227" fontId="140" fillId="70" borderId="0" applyNumberFormat="0" applyBorder="0" applyAlignment="0" applyProtection="0">
      <alignment vertical="center"/>
    </xf>
    <xf numFmtId="227" fontId="93" fillId="0" borderId="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98" fillId="12"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44" fontId="93" fillId="0" borderId="0" applyFont="0" applyFill="0" applyBorder="0" applyAlignment="0" applyProtection="0"/>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33" fillId="69" borderId="0" applyNumberFormat="0" applyBorder="0" applyAlignment="0" applyProtection="0">
      <alignment vertical="center"/>
    </xf>
    <xf numFmtId="227" fontId="140" fillId="70" borderId="0" applyNumberFormat="0" applyBorder="0" applyAlignment="0" applyProtection="0">
      <alignment vertical="center"/>
    </xf>
    <xf numFmtId="227" fontId="133" fillId="69"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1" fillId="87" borderId="0" applyNumberFormat="0" applyBorder="0" applyAlignment="0" applyProtection="0">
      <alignment vertical="center"/>
    </xf>
    <xf numFmtId="227" fontId="140" fillId="70"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93" fillId="0" borderId="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33" fillId="69"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40" fillId="70" borderId="0" applyNumberFormat="0" applyBorder="0" applyAlignment="0" applyProtection="0">
      <alignment vertical="center"/>
    </xf>
    <xf numFmtId="227" fontId="133" fillId="69"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99" fillId="0" borderId="0" applyNumberFormat="0" applyFill="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33" fillId="69"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33" fillId="69"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97" fillId="11"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22" fillId="0" borderId="0" applyFill="0" applyBorder="0" applyAlignment="0"/>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98" fillId="13"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71" fillId="70" borderId="0" applyNumberFormat="0" applyBorder="0" applyAlignment="0" applyProtection="0">
      <alignment vertical="center"/>
    </xf>
    <xf numFmtId="227" fontId="171" fillId="70" borderId="0" applyNumberFormat="0" applyBorder="0" applyAlignment="0" applyProtection="0">
      <alignment vertical="center"/>
    </xf>
    <xf numFmtId="227" fontId="140" fillId="70" borderId="0" applyNumberFormat="0" applyBorder="0" applyAlignment="0" applyProtection="0">
      <alignment vertical="center"/>
    </xf>
    <xf numFmtId="227" fontId="98" fillId="21"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93" fillId="0" borderId="0">
      <alignment vertical="top"/>
    </xf>
    <xf numFmtId="227" fontId="140" fillId="70" borderId="0" applyNumberFormat="0" applyBorder="0" applyAlignment="0" applyProtection="0">
      <alignment vertical="center"/>
    </xf>
    <xf numFmtId="227" fontId="93" fillId="0" borderId="0">
      <alignment vertical="top"/>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33" fillId="69"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93" fillId="0" borderId="0"/>
    <xf numFmtId="227" fontId="140" fillId="70" borderId="0" applyNumberFormat="0" applyBorder="0" applyAlignment="0" applyProtection="0">
      <alignment vertical="center"/>
    </xf>
    <xf numFmtId="227" fontId="133" fillId="69"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33" fillId="69"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33" fillId="69" borderId="0" applyNumberFormat="0" applyBorder="0" applyAlignment="0" applyProtection="0">
      <alignment vertical="center"/>
    </xf>
    <xf numFmtId="227" fontId="140" fillId="70" borderId="0" applyNumberFormat="0" applyBorder="0" applyAlignment="0" applyProtection="0">
      <alignment vertical="center"/>
    </xf>
    <xf numFmtId="227" fontId="209" fillId="0" borderId="0">
      <alignment vertical="center"/>
    </xf>
    <xf numFmtId="227" fontId="93" fillId="0" borderId="0">
      <alignment vertical="top"/>
    </xf>
    <xf numFmtId="227" fontId="140" fillId="70" borderId="0" applyNumberFormat="0" applyBorder="0" applyAlignment="0" applyProtection="0">
      <alignment vertical="center"/>
    </xf>
    <xf numFmtId="227" fontId="141" fillId="72" borderId="0" applyNumberFormat="0" applyBorder="0" applyAlignment="0" applyProtection="0">
      <alignment vertical="center"/>
    </xf>
    <xf numFmtId="227" fontId="133" fillId="69"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33" fillId="69"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33" fillId="69"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33" fillId="69"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00" fillId="0" borderId="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33" fillId="69" borderId="0" applyNumberFormat="0" applyBorder="0" applyAlignment="0" applyProtection="0">
      <alignment vertical="center"/>
    </xf>
    <xf numFmtId="227" fontId="140" fillId="70" borderId="0" applyNumberFormat="0" applyBorder="0" applyAlignment="0" applyProtection="0">
      <alignment vertical="center"/>
    </xf>
    <xf numFmtId="227" fontId="133" fillId="69" borderId="0" applyNumberFormat="0" applyBorder="0" applyAlignment="0" applyProtection="0">
      <alignment vertical="center"/>
    </xf>
    <xf numFmtId="227" fontId="98" fillId="21"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00" fillId="75" borderId="42" applyNumberFormat="0" applyFont="0" applyAlignment="0" applyProtection="0">
      <alignment vertical="center"/>
    </xf>
    <xf numFmtId="227" fontId="133" fillId="69" borderId="0" applyNumberFormat="0" applyBorder="0" applyAlignment="0" applyProtection="0">
      <alignment vertical="center"/>
    </xf>
    <xf numFmtId="227" fontId="93" fillId="0" borderId="0">
      <alignment vertical="center"/>
    </xf>
    <xf numFmtId="227" fontId="140" fillId="70" borderId="0" applyNumberFormat="0" applyBorder="0" applyAlignment="0" applyProtection="0">
      <alignment vertical="center"/>
    </xf>
    <xf numFmtId="227" fontId="100" fillId="75" borderId="42" applyNumberFormat="0" applyFont="0" applyAlignment="0" applyProtection="0">
      <alignment vertical="center"/>
    </xf>
    <xf numFmtId="227" fontId="93" fillId="0" borderId="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33" fillId="69" borderId="0" applyNumberFormat="0" applyBorder="0" applyAlignment="0" applyProtection="0">
      <alignment vertical="center"/>
    </xf>
    <xf numFmtId="227" fontId="140" fillId="70" borderId="0" applyNumberFormat="0" applyBorder="0" applyAlignment="0" applyProtection="0">
      <alignment vertical="center"/>
    </xf>
    <xf numFmtId="227" fontId="93" fillId="0" borderId="0">
      <alignment vertical="center"/>
    </xf>
    <xf numFmtId="227" fontId="140" fillId="70" borderId="0" applyNumberFormat="0" applyBorder="0" applyAlignment="0" applyProtection="0">
      <alignment vertical="center"/>
    </xf>
    <xf numFmtId="227" fontId="141" fillId="87"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33" fillId="69" borderId="0" applyNumberFormat="0" applyBorder="0" applyAlignment="0" applyProtection="0">
      <alignment vertical="center"/>
    </xf>
    <xf numFmtId="227" fontId="140" fillId="70" borderId="0" applyNumberFormat="0" applyBorder="0" applyAlignment="0" applyProtection="0">
      <alignment vertical="center"/>
    </xf>
    <xf numFmtId="227" fontId="141" fillId="68"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33" fillId="69" borderId="0" applyNumberFormat="0" applyBorder="0" applyAlignment="0" applyProtection="0">
      <alignment vertical="center"/>
    </xf>
    <xf numFmtId="227" fontId="140" fillId="70" borderId="0" applyNumberFormat="0" applyBorder="0" applyAlignment="0" applyProtection="0">
      <alignment vertical="center"/>
    </xf>
    <xf numFmtId="227" fontId="133" fillId="69"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97" fillId="31" borderId="0" applyNumberFormat="0" applyBorder="0" applyAlignment="0" applyProtection="0">
      <alignment vertical="center"/>
    </xf>
    <xf numFmtId="227" fontId="140" fillId="70" borderId="0" applyNumberFormat="0" applyBorder="0" applyAlignment="0" applyProtection="0">
      <alignment vertical="center"/>
    </xf>
    <xf numFmtId="227" fontId="133" fillId="69"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185" fontId="126" fillId="0" borderId="39" applyNumberFormat="0"/>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33" fillId="69"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210" fillId="69"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33" fillId="69"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33" fillId="69"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00" fillId="0" borderId="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33" fillId="69"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40" fillId="70" borderId="0" applyNumberFormat="0" applyBorder="0" applyAlignment="0" applyProtection="0">
      <alignment vertical="center"/>
    </xf>
    <xf numFmtId="227" fontId="133" fillId="69"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93" fillId="0" borderId="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33" fillId="69"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33" fillId="69" borderId="0" applyNumberFormat="0" applyBorder="0" applyAlignment="0" applyProtection="0">
      <alignment vertical="center"/>
    </xf>
    <xf numFmtId="227" fontId="140" fillId="70" borderId="0" applyNumberFormat="0" applyBorder="0" applyAlignment="0" applyProtection="0">
      <alignment vertical="center"/>
    </xf>
    <xf numFmtId="227" fontId="133" fillId="69"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97" fillId="22" borderId="0" applyNumberFormat="0" applyBorder="0" applyAlignment="0" applyProtection="0">
      <alignment vertical="center"/>
    </xf>
    <xf numFmtId="227" fontId="140" fillId="70" borderId="0" applyNumberFormat="0" applyBorder="0" applyAlignment="0" applyProtection="0">
      <alignment vertical="center"/>
    </xf>
    <xf numFmtId="227" fontId="93" fillId="0" borderId="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33" fillId="69"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33" fillId="69" borderId="0" applyNumberFormat="0" applyBorder="0" applyAlignment="0" applyProtection="0">
      <alignment vertical="center"/>
    </xf>
    <xf numFmtId="227" fontId="93" fillId="0" borderId="0"/>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33" fillId="69" borderId="0" applyNumberFormat="0" applyBorder="0" applyAlignment="0" applyProtection="0">
      <alignment vertical="center"/>
    </xf>
    <xf numFmtId="227" fontId="140" fillId="70" borderId="0" applyNumberFormat="0" applyBorder="0" applyAlignment="0" applyProtection="0">
      <alignment vertical="center"/>
    </xf>
    <xf numFmtId="227" fontId="133" fillId="69"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33" fillId="69"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43" fontId="93" fillId="0" borderId="0" applyFont="0" applyFill="0" applyBorder="0" applyAlignment="0" applyProtection="0"/>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33" fillId="69"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97" fillId="19" borderId="0" applyNumberFormat="0" applyBorder="0" applyAlignment="0" applyProtection="0">
      <alignment vertical="center"/>
    </xf>
    <xf numFmtId="227" fontId="140" fillId="70" borderId="0" applyNumberFormat="0" applyBorder="0" applyAlignment="0" applyProtection="0">
      <alignment vertical="center"/>
    </xf>
    <xf numFmtId="227" fontId="149" fillId="88" borderId="0" applyNumberFormat="0" applyBorder="0" applyAlignment="0" applyProtection="0">
      <alignment vertical="center"/>
    </xf>
    <xf numFmtId="227" fontId="97" fillId="19" borderId="0" applyNumberFormat="0" applyBorder="0" applyAlignment="0" applyProtection="0">
      <alignment vertical="center"/>
    </xf>
    <xf numFmtId="227" fontId="140" fillId="70"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40" fillId="70" borderId="0" applyNumberFormat="0" applyBorder="0" applyAlignment="0" applyProtection="0">
      <alignment vertical="center"/>
    </xf>
    <xf numFmtId="227" fontId="133" fillId="69" borderId="0" applyNumberFormat="0" applyBorder="0" applyAlignment="0" applyProtection="0">
      <alignment vertical="center"/>
    </xf>
    <xf numFmtId="227" fontId="140" fillId="70" borderId="0" applyNumberFormat="0" applyBorder="0" applyAlignment="0" applyProtection="0">
      <alignment vertical="center"/>
    </xf>
    <xf numFmtId="227" fontId="133" fillId="69"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140" fillId="70" borderId="0" applyNumberFormat="0" applyBorder="0" applyAlignment="0" applyProtection="0">
      <alignment vertical="center"/>
    </xf>
    <xf numFmtId="227" fontId="97" fillId="23" borderId="0" applyNumberFormat="0" applyBorder="0" applyAlignment="0" applyProtection="0">
      <alignment vertical="center"/>
    </xf>
    <xf numFmtId="227" fontId="140" fillId="70" borderId="0" applyNumberFormat="0" applyBorder="0" applyAlignment="0" applyProtection="0">
      <alignment vertical="center"/>
    </xf>
    <xf numFmtId="227" fontId="97" fillId="23" borderId="0" applyNumberFormat="0" applyBorder="0" applyAlignment="0" applyProtection="0">
      <alignment vertical="center"/>
    </xf>
    <xf numFmtId="227" fontId="140" fillId="70" borderId="0" applyNumberFormat="0" applyBorder="0" applyAlignment="0" applyProtection="0">
      <alignment vertical="center"/>
    </xf>
    <xf numFmtId="227" fontId="93" fillId="0" borderId="0"/>
    <xf numFmtId="227" fontId="93" fillId="0" borderId="0">
      <alignment vertical="center"/>
    </xf>
    <xf numFmtId="227" fontId="93" fillId="0" borderId="0"/>
    <xf numFmtId="227" fontId="133" fillId="69" borderId="0" applyNumberFormat="0" applyBorder="0" applyAlignment="0" applyProtection="0">
      <alignment vertical="center"/>
    </xf>
    <xf numFmtId="227" fontId="93" fillId="0" borderId="0">
      <alignment vertical="center"/>
    </xf>
    <xf numFmtId="227" fontId="93" fillId="0" borderId="0"/>
    <xf numFmtId="227" fontId="93" fillId="0" borderId="0"/>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93" fillId="0" borderId="0">
      <alignment vertical="center"/>
    </xf>
    <xf numFmtId="227" fontId="93" fillId="0" borderId="0"/>
    <xf numFmtId="227" fontId="93" fillId="0" borderId="0">
      <alignment vertical="center"/>
    </xf>
    <xf numFmtId="227" fontId="93" fillId="0" borderId="0"/>
    <xf numFmtId="227" fontId="93" fillId="0" borderId="0"/>
    <xf numFmtId="227" fontId="93" fillId="0" borderId="0">
      <alignment vertical="top"/>
    </xf>
    <xf numFmtId="227" fontId="100" fillId="0" borderId="0">
      <alignment vertical="center"/>
    </xf>
    <xf numFmtId="227" fontId="98" fillId="21" borderId="0" applyNumberFormat="0" applyBorder="0" applyAlignment="0" applyProtection="0">
      <alignment vertical="center"/>
    </xf>
    <xf numFmtId="227" fontId="98" fillId="17" borderId="0" applyNumberFormat="0" applyBorder="0" applyAlignment="0" applyProtection="0">
      <alignment vertical="center"/>
    </xf>
    <xf numFmtId="227" fontId="93" fillId="0" borderId="0">
      <alignment vertical="top"/>
    </xf>
    <xf numFmtId="227" fontId="93" fillId="0" borderId="0"/>
    <xf numFmtId="227" fontId="100" fillId="0" borderId="0">
      <alignment vertical="center"/>
    </xf>
    <xf numFmtId="227" fontId="100" fillId="0" borderId="0">
      <alignment vertical="center"/>
    </xf>
    <xf numFmtId="227" fontId="93" fillId="0" borderId="0">
      <alignment vertical="center"/>
    </xf>
    <xf numFmtId="227" fontId="133" fillId="69" borderId="0" applyNumberFormat="0" applyBorder="0" applyAlignment="0" applyProtection="0">
      <alignment vertical="center"/>
    </xf>
    <xf numFmtId="227" fontId="93" fillId="0" borderId="0"/>
    <xf numFmtId="227" fontId="149" fillId="85" borderId="0" applyNumberFormat="0" applyBorder="0" applyAlignment="0" applyProtection="0">
      <alignment vertical="center"/>
    </xf>
    <xf numFmtId="227" fontId="133" fillId="69" borderId="0" applyNumberFormat="0" applyBorder="0" applyAlignment="0" applyProtection="0">
      <alignment vertical="center"/>
    </xf>
    <xf numFmtId="227" fontId="93" fillId="0" borderId="0">
      <alignment vertical="center"/>
    </xf>
    <xf numFmtId="227" fontId="149" fillId="85" borderId="0" applyNumberFormat="0" applyBorder="0" applyAlignment="0" applyProtection="0">
      <alignment vertical="center"/>
    </xf>
    <xf numFmtId="227" fontId="93" fillId="0" borderId="0">
      <alignment vertical="center"/>
    </xf>
    <xf numFmtId="227" fontId="141" fillId="85" borderId="0" applyNumberFormat="0" applyBorder="0" applyAlignment="0" applyProtection="0">
      <alignment vertical="center"/>
    </xf>
    <xf numFmtId="227" fontId="93" fillId="0" borderId="0">
      <alignment vertical="center"/>
    </xf>
    <xf numFmtId="227" fontId="141" fillId="85" borderId="0" applyNumberFormat="0" applyBorder="0" applyAlignment="0" applyProtection="0">
      <alignment vertical="center"/>
    </xf>
    <xf numFmtId="227" fontId="133" fillId="69" borderId="0" applyNumberFormat="0" applyBorder="0" applyAlignment="0" applyProtection="0">
      <alignment vertical="center"/>
    </xf>
    <xf numFmtId="227" fontId="93" fillId="0" borderId="0">
      <alignment vertical="center"/>
    </xf>
    <xf numFmtId="227" fontId="141" fillId="85" borderId="0" applyNumberFormat="0" applyBorder="0" applyAlignment="0" applyProtection="0">
      <alignment vertical="center"/>
    </xf>
    <xf numFmtId="227" fontId="93" fillId="0" borderId="0">
      <alignment vertical="center"/>
    </xf>
    <xf numFmtId="227" fontId="141" fillId="85" borderId="0" applyNumberFormat="0" applyBorder="0" applyAlignment="0" applyProtection="0">
      <alignment vertical="center"/>
    </xf>
    <xf numFmtId="227" fontId="93" fillId="0" borderId="0">
      <alignment vertical="center"/>
    </xf>
    <xf numFmtId="227" fontId="93" fillId="0" borderId="0">
      <alignment vertical="center"/>
    </xf>
    <xf numFmtId="227" fontId="133" fillId="69" borderId="0" applyNumberFormat="0" applyBorder="0" applyAlignment="0" applyProtection="0">
      <alignment vertical="center"/>
    </xf>
    <xf numFmtId="227" fontId="93" fillId="0" borderId="0"/>
    <xf numFmtId="227" fontId="93" fillId="0" borderId="0"/>
    <xf numFmtId="227" fontId="93" fillId="0" borderId="0">
      <alignment vertical="center"/>
    </xf>
    <xf numFmtId="227" fontId="93" fillId="0" borderId="0"/>
    <xf numFmtId="227" fontId="93" fillId="0" borderId="0"/>
    <xf numFmtId="227" fontId="93" fillId="0" borderId="0"/>
    <xf numFmtId="227" fontId="93" fillId="0" borderId="0">
      <alignment vertical="center"/>
    </xf>
    <xf numFmtId="227" fontId="100" fillId="0" borderId="0">
      <alignment vertical="center"/>
    </xf>
    <xf numFmtId="227" fontId="100" fillId="0" borderId="0">
      <alignment vertical="center"/>
    </xf>
    <xf numFmtId="227" fontId="93" fillId="0" borderId="0">
      <alignment vertical="center"/>
    </xf>
    <xf numFmtId="227" fontId="93" fillId="0" borderId="0">
      <alignment vertical="center"/>
    </xf>
    <xf numFmtId="227" fontId="133" fillId="69" borderId="0" applyNumberFormat="0" applyBorder="0" applyAlignment="0" applyProtection="0">
      <alignment vertical="center"/>
    </xf>
    <xf numFmtId="227" fontId="93" fillId="0" borderId="0"/>
    <xf numFmtId="227" fontId="100" fillId="0" borderId="0">
      <alignment vertical="center"/>
    </xf>
    <xf numFmtId="227" fontId="93" fillId="0" borderId="0"/>
    <xf numFmtId="227" fontId="93" fillId="0" borderId="0"/>
    <xf numFmtId="227" fontId="93" fillId="0" borderId="0"/>
    <xf numFmtId="227" fontId="100" fillId="0" borderId="0">
      <alignment vertical="center"/>
    </xf>
    <xf numFmtId="227" fontId="100" fillId="75" borderId="42" applyNumberFormat="0" applyFont="0" applyAlignment="0" applyProtection="0">
      <alignment vertical="center"/>
    </xf>
    <xf numFmtId="227" fontId="133" fillId="69" borderId="0" applyNumberFormat="0" applyBorder="0" applyAlignment="0" applyProtection="0">
      <alignment vertical="center"/>
    </xf>
    <xf numFmtId="227" fontId="93" fillId="0" borderId="0">
      <alignment vertical="center"/>
    </xf>
    <xf numFmtId="227" fontId="100" fillId="0" borderId="0">
      <alignment vertical="center"/>
    </xf>
    <xf numFmtId="227" fontId="100" fillId="75" borderId="42" applyNumberFormat="0" applyFont="0" applyAlignment="0" applyProtection="0">
      <alignment vertical="center"/>
    </xf>
    <xf numFmtId="227" fontId="133" fillId="69" borderId="0" applyNumberFormat="0" applyBorder="0" applyAlignment="0" applyProtection="0">
      <alignment vertical="center"/>
    </xf>
    <xf numFmtId="227" fontId="93" fillId="0" borderId="0">
      <alignment vertical="center"/>
    </xf>
    <xf numFmtId="227" fontId="93" fillId="0" borderId="0"/>
    <xf numFmtId="227" fontId="93" fillId="0" borderId="0"/>
    <xf numFmtId="227" fontId="93" fillId="0" borderId="0"/>
    <xf numFmtId="227" fontId="100" fillId="0" borderId="0">
      <alignment vertical="center"/>
    </xf>
    <xf numFmtId="227" fontId="93" fillId="0" borderId="0"/>
    <xf numFmtId="227" fontId="93" fillId="0" borderId="0"/>
    <xf numFmtId="227" fontId="93" fillId="0" borderId="0">
      <alignment vertical="center"/>
    </xf>
    <xf numFmtId="227" fontId="133" fillId="69" borderId="0" applyNumberFormat="0" applyBorder="0" applyAlignment="0" applyProtection="0">
      <alignment vertical="center"/>
    </xf>
    <xf numFmtId="227" fontId="100" fillId="0" borderId="0">
      <alignment vertical="center"/>
    </xf>
    <xf numFmtId="227" fontId="100" fillId="0" borderId="0">
      <alignment vertical="center"/>
    </xf>
    <xf numFmtId="227" fontId="93" fillId="0" borderId="0">
      <alignment vertical="center"/>
    </xf>
    <xf numFmtId="227" fontId="133" fillId="69" borderId="0" applyNumberFormat="0" applyBorder="0" applyAlignment="0" applyProtection="0">
      <alignment vertical="center"/>
    </xf>
    <xf numFmtId="227" fontId="93" fillId="0" borderId="0"/>
    <xf numFmtId="227" fontId="93" fillId="0" borderId="0">
      <alignment vertical="center"/>
    </xf>
    <xf numFmtId="227" fontId="93" fillId="0" borderId="0">
      <alignment vertical="center"/>
    </xf>
    <xf numFmtId="227" fontId="133" fillId="69" borderId="0" applyNumberFormat="0" applyBorder="0" applyAlignment="0" applyProtection="0">
      <alignment vertical="center"/>
    </xf>
    <xf numFmtId="227" fontId="93" fillId="0" borderId="0">
      <alignment vertical="center"/>
    </xf>
    <xf numFmtId="227" fontId="93" fillId="0" borderId="0">
      <alignment vertical="center"/>
    </xf>
    <xf numFmtId="227" fontId="93" fillId="0" borderId="0">
      <alignment vertical="center"/>
    </xf>
    <xf numFmtId="227" fontId="93" fillId="0" borderId="0"/>
    <xf numFmtId="227" fontId="133" fillId="69" borderId="0" applyNumberFormat="0" applyBorder="0" applyAlignment="0" applyProtection="0">
      <alignment vertical="center"/>
    </xf>
    <xf numFmtId="227" fontId="93" fillId="0" borderId="0">
      <alignment vertical="center"/>
    </xf>
    <xf numFmtId="227" fontId="93" fillId="0" borderId="0">
      <alignment vertical="center"/>
    </xf>
    <xf numFmtId="227" fontId="93" fillId="75" borderId="42" applyNumberFormat="0" applyFont="0" applyAlignment="0" applyProtection="0">
      <alignment vertical="center"/>
    </xf>
    <xf numFmtId="227" fontId="93" fillId="0" borderId="0">
      <alignment vertical="center"/>
    </xf>
    <xf numFmtId="227" fontId="93" fillId="0" borderId="0">
      <alignment vertical="center"/>
    </xf>
    <xf numFmtId="227" fontId="100" fillId="0" borderId="0">
      <alignment vertical="center"/>
    </xf>
    <xf numFmtId="227" fontId="93" fillId="0" borderId="0"/>
    <xf numFmtId="227" fontId="93" fillId="0" borderId="0"/>
    <xf numFmtId="227" fontId="93" fillId="0" borderId="0"/>
    <xf numFmtId="227" fontId="93" fillId="0" borderId="0"/>
    <xf numFmtId="227" fontId="93" fillId="0" borderId="0">
      <alignment vertical="center"/>
    </xf>
    <xf numFmtId="227" fontId="93" fillId="0" borderId="0"/>
    <xf numFmtId="227" fontId="93" fillId="0" borderId="0"/>
    <xf numFmtId="227" fontId="100" fillId="0" borderId="0">
      <alignment vertical="center"/>
    </xf>
    <xf numFmtId="227" fontId="100" fillId="0" borderId="0">
      <alignment vertical="center"/>
    </xf>
    <xf numFmtId="227" fontId="100" fillId="75" borderId="42" applyNumberFormat="0" applyFont="0" applyAlignment="0" applyProtection="0">
      <alignment vertical="center"/>
    </xf>
    <xf numFmtId="227" fontId="93" fillId="0" borderId="0"/>
    <xf numFmtId="227" fontId="93" fillId="0" borderId="0">
      <alignment vertical="center"/>
    </xf>
    <xf numFmtId="227" fontId="93" fillId="0" borderId="0"/>
    <xf numFmtId="227" fontId="133" fillId="69" borderId="0" applyNumberFormat="0" applyBorder="0" applyAlignment="0" applyProtection="0">
      <alignment vertical="center"/>
    </xf>
    <xf numFmtId="227" fontId="209" fillId="0" borderId="0">
      <alignment vertical="center"/>
    </xf>
    <xf numFmtId="227" fontId="93" fillId="0" borderId="0">
      <alignment vertical="center"/>
    </xf>
    <xf numFmtId="227" fontId="93" fillId="0" borderId="0">
      <alignment vertical="center"/>
    </xf>
    <xf numFmtId="227" fontId="97" fillId="15" borderId="0" applyNumberFormat="0" applyBorder="0" applyAlignment="0" applyProtection="0">
      <alignment vertical="center"/>
    </xf>
    <xf numFmtId="227" fontId="133" fillId="69" borderId="0" applyNumberFormat="0" applyBorder="0" applyAlignment="0" applyProtection="0">
      <alignment vertical="center"/>
    </xf>
    <xf numFmtId="227" fontId="93" fillId="0" borderId="0"/>
    <xf numFmtId="227" fontId="97" fillId="15" borderId="0" applyNumberFormat="0" applyBorder="0" applyAlignment="0" applyProtection="0">
      <alignment vertical="center"/>
    </xf>
    <xf numFmtId="227" fontId="93" fillId="0" borderId="0"/>
    <xf numFmtId="227" fontId="100" fillId="0" borderId="0">
      <alignment vertical="center"/>
    </xf>
    <xf numFmtId="227" fontId="133" fillId="69" borderId="0" applyNumberFormat="0" applyBorder="0" applyAlignment="0" applyProtection="0">
      <alignment vertical="center"/>
    </xf>
    <xf numFmtId="227" fontId="93" fillId="0" borderId="0"/>
    <xf numFmtId="227" fontId="133" fillId="69" borderId="0" applyNumberFormat="0" applyBorder="0" applyAlignment="0" applyProtection="0">
      <alignment vertical="center"/>
    </xf>
    <xf numFmtId="227" fontId="98" fillId="32" borderId="0" applyNumberFormat="0" applyBorder="0" applyAlignment="0" applyProtection="0">
      <alignment vertical="center"/>
    </xf>
    <xf numFmtId="227" fontId="98" fillId="17"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49" fillId="7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97" fillId="31"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210"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97" fillId="15"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98" fillId="13"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49" fillId="82"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41" fillId="85"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41" fillId="85"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41" fillId="72"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97" fillId="14"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41" fillId="68"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210"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97" fillId="31"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210" fillId="69" borderId="0" applyNumberFormat="0" applyBorder="0" applyAlignment="0" applyProtection="0">
      <alignment vertical="center"/>
    </xf>
    <xf numFmtId="227" fontId="133" fillId="69" borderId="0" applyNumberFormat="0" applyBorder="0" applyAlignment="0" applyProtection="0">
      <alignment vertical="center"/>
    </xf>
    <xf numFmtId="227" fontId="149" fillId="87"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10" fillId="6" borderId="4" applyNumberFormat="0" applyAlignment="0" applyProtection="0">
      <alignment vertical="center"/>
    </xf>
    <xf numFmtId="227" fontId="133" fillId="69" borderId="0" applyNumberFormat="0" applyBorder="0" applyAlignment="0" applyProtection="0">
      <alignment vertical="center"/>
    </xf>
    <xf numFmtId="227" fontId="110" fillId="6" borderId="4" applyNumberFormat="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41" fillId="87"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98" fillId="13"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24" fillId="0" borderId="0"/>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97" fillId="18"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43" fontId="93" fillId="0" borderId="0" applyFont="0" applyFill="0" applyBorder="0" applyAlignment="0" applyProtection="0"/>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41" fillId="72"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41" fillId="72"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98" fillId="32"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97" fillId="30"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133" fillId="69" borderId="0" applyNumberFormat="0" applyBorder="0" applyAlignment="0" applyProtection="0">
      <alignment vertical="center"/>
    </xf>
    <xf numFmtId="227" fontId="98" fillId="9" borderId="0" applyNumberFormat="0" applyBorder="0" applyAlignment="0" applyProtection="0">
      <alignment vertical="center"/>
    </xf>
    <xf numFmtId="227" fontId="98" fillId="9" borderId="0" applyNumberFormat="0" applyBorder="0" applyAlignment="0" applyProtection="0">
      <alignment vertical="center"/>
    </xf>
    <xf numFmtId="227" fontId="98" fillId="9" borderId="0" applyNumberFormat="0" applyBorder="0" applyAlignment="0" applyProtection="0">
      <alignment vertical="center"/>
    </xf>
    <xf numFmtId="227" fontId="95" fillId="0" borderId="6" applyNumberFormat="0" applyFill="0" applyAlignment="0" applyProtection="0">
      <alignment vertical="center"/>
    </xf>
    <xf numFmtId="227" fontId="95" fillId="0" borderId="6" applyNumberFormat="0" applyFill="0" applyAlignment="0" applyProtection="0">
      <alignment vertical="center"/>
    </xf>
    <xf numFmtId="227" fontId="99" fillId="0" borderId="0" applyNumberFormat="0" applyFill="0" applyBorder="0" applyAlignment="0" applyProtection="0">
      <alignment vertical="center"/>
    </xf>
    <xf numFmtId="227" fontId="99" fillId="0" borderId="0" applyNumberFormat="0" applyFill="0" applyBorder="0" applyAlignment="0" applyProtection="0">
      <alignment vertical="center"/>
    </xf>
    <xf numFmtId="227" fontId="99" fillId="0" borderId="0" applyNumberFormat="0" applyFill="0" applyBorder="0" applyAlignment="0" applyProtection="0">
      <alignment vertical="center"/>
    </xf>
    <xf numFmtId="227" fontId="109" fillId="0" borderId="0" applyNumberFormat="0" applyFill="0" applyBorder="0" applyAlignment="0" applyProtection="0">
      <alignment vertical="center"/>
    </xf>
    <xf numFmtId="227" fontId="109" fillId="0" borderId="0" applyNumberFormat="0" applyFill="0" applyBorder="0" applyAlignment="0" applyProtection="0">
      <alignment vertical="center"/>
    </xf>
    <xf numFmtId="227" fontId="109" fillId="0" borderId="0" applyNumberFormat="0" applyFill="0" applyBorder="0" applyAlignment="0" applyProtection="0">
      <alignment vertical="center"/>
    </xf>
    <xf numFmtId="227" fontId="132" fillId="7" borderId="7" applyNumberFormat="0" applyAlignment="0" applyProtection="0">
      <alignment vertical="center"/>
    </xf>
    <xf numFmtId="227" fontId="132" fillId="7" borderId="7" applyNumberFormat="0" applyAlignment="0" applyProtection="0">
      <alignment vertical="center"/>
    </xf>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227" fontId="132" fillId="7" borderId="7" applyNumberFormat="0" applyAlignment="0" applyProtection="0">
      <alignment vertical="center"/>
    </xf>
    <xf numFmtId="227" fontId="132" fillId="7" borderId="7" applyNumberFormat="0" applyAlignment="0" applyProtection="0">
      <alignment vertical="center"/>
    </xf>
    <xf numFmtId="227" fontId="110" fillId="6" borderId="4" applyNumberFormat="0" applyAlignment="0" applyProtection="0">
      <alignment vertical="center"/>
    </xf>
    <xf numFmtId="227" fontId="110" fillId="6" borderId="4" applyNumberFormat="0" applyAlignment="0" applyProtection="0">
      <alignment vertical="center"/>
    </xf>
    <xf numFmtId="227" fontId="102" fillId="2" borderId="0" applyNumberFormat="0" applyBorder="0" applyAlignment="0" applyProtection="0">
      <alignment vertical="center"/>
    </xf>
    <xf numFmtId="227" fontId="102" fillId="2" borderId="0" applyNumberFormat="0" applyBorder="0" applyAlignment="0" applyProtection="0">
      <alignment vertical="center"/>
    </xf>
    <xf numFmtId="227" fontId="105" fillId="0" borderId="3" applyNumberFormat="0" applyFill="0" applyAlignment="0" applyProtection="0">
      <alignment vertical="center"/>
    </xf>
    <xf numFmtId="227" fontId="105" fillId="0" borderId="3" applyNumberFormat="0" applyFill="0" applyAlignment="0" applyProtection="0">
      <alignment vertical="center"/>
    </xf>
    <xf numFmtId="227" fontId="105" fillId="0" borderId="3" applyNumberFormat="0" applyFill="0" applyAlignment="0" applyProtection="0">
      <alignment vertical="center"/>
    </xf>
    <xf numFmtId="227" fontId="105" fillId="0" borderId="3" applyNumberFormat="0" applyFill="0" applyAlignment="0" applyProtection="0">
      <alignment vertical="center"/>
    </xf>
    <xf numFmtId="227" fontId="98" fillId="32" borderId="0" applyNumberFormat="0" applyBorder="0" applyAlignment="0" applyProtection="0">
      <alignment vertical="center"/>
    </xf>
    <xf numFmtId="227" fontId="98" fillId="20" borderId="0" applyNumberFormat="0" applyBorder="0" applyAlignment="0" applyProtection="0">
      <alignment vertical="center"/>
    </xf>
    <xf numFmtId="227" fontId="98" fillId="16" borderId="0" applyNumberFormat="0" applyBorder="0" applyAlignment="0" applyProtection="0">
      <alignment vertical="center"/>
    </xf>
    <xf numFmtId="227" fontId="98" fillId="12" borderId="0" applyNumberFormat="0" applyBorder="0" applyAlignment="0" applyProtection="0">
      <alignment vertical="center"/>
    </xf>
    <xf numFmtId="227" fontId="98" fillId="12" borderId="0" applyNumberFormat="0" applyBorder="0" applyAlignment="0" applyProtection="0">
      <alignment vertical="center"/>
    </xf>
    <xf numFmtId="227" fontId="97" fillId="31" borderId="0" applyNumberFormat="0" applyBorder="0" applyAlignment="0" applyProtection="0">
      <alignment vertical="center"/>
    </xf>
    <xf numFmtId="227" fontId="97" fillId="27" borderId="0" applyNumberFormat="0" applyBorder="0" applyAlignment="0" applyProtection="0">
      <alignment vertical="center"/>
    </xf>
    <xf numFmtId="227" fontId="97" fillId="27" borderId="0" applyNumberFormat="0" applyBorder="0" applyAlignment="0" applyProtection="0">
      <alignment vertical="center"/>
    </xf>
    <xf numFmtId="227" fontId="97" fillId="23" borderId="0" applyNumberFormat="0" applyBorder="0" applyAlignment="0" applyProtection="0">
      <alignment vertical="center"/>
    </xf>
    <xf numFmtId="227" fontId="97" fillId="23" borderId="0" applyNumberFormat="0" applyBorder="0" applyAlignment="0" applyProtection="0">
      <alignment vertical="center"/>
    </xf>
    <xf numFmtId="227" fontId="97" fillId="19" borderId="0" applyNumberFormat="0" applyBorder="0" applyAlignment="0" applyProtection="0">
      <alignment vertical="center"/>
    </xf>
    <xf numFmtId="227" fontId="97" fillId="15" borderId="0" applyNumberFormat="0" applyBorder="0" applyAlignment="0" applyProtection="0">
      <alignment vertical="center"/>
    </xf>
    <xf numFmtId="227" fontId="97" fillId="11" borderId="0" applyNumberFormat="0" applyBorder="0" applyAlignment="0" applyProtection="0">
      <alignment vertical="center"/>
    </xf>
    <xf numFmtId="227" fontId="97" fillId="11" borderId="0" applyNumberFormat="0" applyBorder="0" applyAlignment="0" applyProtection="0">
      <alignment vertical="center"/>
    </xf>
    <xf numFmtId="227" fontId="97" fillId="11" borderId="0" applyNumberFormat="0" applyBorder="0" applyAlignment="0" applyProtection="0">
      <alignment vertical="center"/>
    </xf>
    <xf numFmtId="227" fontId="97" fillId="30" borderId="0" applyNumberFormat="0" applyBorder="0" applyAlignment="0" applyProtection="0">
      <alignment vertical="center"/>
    </xf>
    <xf numFmtId="43" fontId="93" fillId="0" borderId="0" applyFont="0" applyFill="0" applyBorder="0" applyAlignment="0" applyProtection="0"/>
    <xf numFmtId="227" fontId="97" fillId="30" borderId="0" applyNumberFormat="0" applyBorder="0" applyAlignment="0" applyProtection="0">
      <alignment vertical="center"/>
    </xf>
    <xf numFmtId="227" fontId="97" fillId="30" borderId="0" applyNumberFormat="0" applyBorder="0" applyAlignment="0" applyProtection="0">
      <alignment vertical="center"/>
    </xf>
    <xf numFmtId="41" fontId="93" fillId="0" borderId="0" applyFont="0" applyFill="0" applyBorder="0" applyAlignment="0" applyProtection="0">
      <alignment vertical="center"/>
    </xf>
    <xf numFmtId="41" fontId="93" fillId="0" borderId="0" applyFont="0" applyFill="0" applyBorder="0" applyAlignment="0" applyProtection="0">
      <alignment vertical="center"/>
    </xf>
    <xf numFmtId="227" fontId="97" fillId="26" borderId="0" applyNumberFormat="0" applyBorder="0" applyAlignment="0" applyProtection="0">
      <alignment vertical="center"/>
    </xf>
    <xf numFmtId="227" fontId="97" fillId="26" borderId="0" applyNumberFormat="0" applyBorder="0" applyAlignment="0" applyProtection="0">
      <alignment vertical="center"/>
    </xf>
    <xf numFmtId="227" fontId="141" fillId="72" borderId="0" applyNumberFormat="0" applyBorder="0" applyAlignment="0" applyProtection="0">
      <alignment vertical="center"/>
    </xf>
    <xf numFmtId="227" fontId="141" fillId="72" borderId="0" applyNumberFormat="0" applyBorder="0" applyAlignment="0" applyProtection="0">
      <alignment vertical="center"/>
    </xf>
    <xf numFmtId="227" fontId="149" fillId="82" borderId="0" applyNumberFormat="0" applyBorder="0" applyAlignment="0" applyProtection="0">
      <alignment vertical="center"/>
    </xf>
    <xf numFmtId="227" fontId="149" fillId="82" borderId="0" applyNumberFormat="0" applyBorder="0" applyAlignment="0" applyProtection="0">
      <alignment vertical="center"/>
    </xf>
    <xf numFmtId="227" fontId="141" fillId="72" borderId="0" applyNumberFormat="0" applyBorder="0" applyAlignment="0" applyProtection="0">
      <alignment vertical="center"/>
    </xf>
    <xf numFmtId="227" fontId="141" fillId="72" borderId="0" applyNumberFormat="0" applyBorder="0" applyAlignment="0" applyProtection="0">
      <alignment vertical="center"/>
    </xf>
    <xf numFmtId="227" fontId="149" fillId="82" borderId="0" applyNumberFormat="0" applyBorder="0" applyAlignment="0" applyProtection="0">
      <alignment vertical="center"/>
    </xf>
    <xf numFmtId="227" fontId="141" fillId="72" borderId="0" applyNumberFormat="0" applyBorder="0" applyAlignment="0" applyProtection="0">
      <alignment vertical="center"/>
    </xf>
    <xf numFmtId="227" fontId="141" fillId="72" borderId="0" applyNumberFormat="0" applyBorder="0" applyAlignment="0" applyProtection="0">
      <alignment vertical="center"/>
    </xf>
    <xf numFmtId="227" fontId="141" fillId="72" borderId="0" applyNumberFormat="0" applyBorder="0" applyAlignment="0" applyProtection="0">
      <alignment vertical="center"/>
    </xf>
    <xf numFmtId="227" fontId="141" fillId="72" borderId="0" applyNumberFormat="0" applyBorder="0" applyAlignment="0" applyProtection="0">
      <alignment vertical="center"/>
    </xf>
    <xf numFmtId="227" fontId="141" fillId="72" borderId="0" applyNumberFormat="0" applyBorder="0" applyAlignment="0" applyProtection="0">
      <alignment vertical="center"/>
    </xf>
    <xf numFmtId="227" fontId="141" fillId="68" borderId="0" applyNumberFormat="0" applyBorder="0" applyAlignment="0" applyProtection="0">
      <alignment vertical="center"/>
    </xf>
    <xf numFmtId="227" fontId="141" fillId="68" borderId="0" applyNumberFormat="0" applyBorder="0" applyAlignment="0" applyProtection="0">
      <alignment vertical="center"/>
    </xf>
    <xf numFmtId="227" fontId="149" fillId="68" borderId="0" applyNumberFormat="0" applyBorder="0" applyAlignment="0" applyProtection="0">
      <alignment vertical="center"/>
    </xf>
    <xf numFmtId="227" fontId="149" fillId="68" borderId="0" applyNumberFormat="0" applyBorder="0" applyAlignment="0" applyProtection="0">
      <alignment vertical="center"/>
    </xf>
    <xf numFmtId="227" fontId="149" fillId="68" borderId="0" applyNumberFormat="0" applyBorder="0" applyAlignment="0" applyProtection="0">
      <alignment vertical="center"/>
    </xf>
    <xf numFmtId="227" fontId="149" fillId="68" borderId="0" applyNumberFormat="0" applyBorder="0" applyAlignment="0" applyProtection="0">
      <alignment vertical="center"/>
    </xf>
    <xf numFmtId="227" fontId="141" fillId="68" borderId="0" applyNumberFormat="0" applyBorder="0" applyAlignment="0" applyProtection="0">
      <alignment vertical="center"/>
    </xf>
    <xf numFmtId="227" fontId="141" fillId="68" borderId="0" applyNumberFormat="0" applyBorder="0" applyAlignment="0" applyProtection="0">
      <alignment vertical="center"/>
    </xf>
    <xf numFmtId="227" fontId="141" fillId="68" borderId="0" applyNumberFormat="0" applyBorder="0" applyAlignment="0" applyProtection="0">
      <alignment vertical="center"/>
    </xf>
    <xf numFmtId="227" fontId="141" fillId="68" borderId="0" applyNumberFormat="0" applyBorder="0" applyAlignment="0" applyProtection="0">
      <alignment vertical="center"/>
    </xf>
    <xf numFmtId="227" fontId="141" fillId="85" borderId="0" applyNumberFormat="0" applyBorder="0" applyAlignment="0" applyProtection="0">
      <alignment vertical="center"/>
    </xf>
    <xf numFmtId="227" fontId="149" fillId="85" borderId="0" applyNumberFormat="0" applyBorder="0" applyAlignment="0" applyProtection="0">
      <alignment vertical="center"/>
    </xf>
    <xf numFmtId="227" fontId="149" fillId="85" borderId="0" applyNumberFormat="0" applyBorder="0" applyAlignment="0" applyProtection="0">
      <alignment vertical="center"/>
    </xf>
    <xf numFmtId="227" fontId="141" fillId="85" borderId="0" applyNumberFormat="0" applyBorder="0" applyAlignment="0" applyProtection="0">
      <alignment vertical="center"/>
    </xf>
    <xf numFmtId="227" fontId="141" fillId="85" borderId="0" applyNumberFormat="0" applyBorder="0" applyAlignment="0" applyProtection="0">
      <alignment vertical="center"/>
    </xf>
    <xf numFmtId="227" fontId="141" fillId="85" borderId="0" applyNumberFormat="0" applyBorder="0" applyAlignment="0" applyProtection="0">
      <alignment vertical="center"/>
    </xf>
    <xf numFmtId="227" fontId="141" fillId="85" borderId="0" applyNumberFormat="0" applyBorder="0" applyAlignment="0" applyProtection="0">
      <alignment vertical="center"/>
    </xf>
    <xf numFmtId="227" fontId="141" fillId="90" borderId="0" applyNumberFormat="0" applyBorder="0" applyAlignment="0" applyProtection="0">
      <alignment vertical="center"/>
    </xf>
    <xf numFmtId="227" fontId="149" fillId="78" borderId="0" applyNumberFormat="0" applyBorder="0" applyAlignment="0" applyProtection="0">
      <alignment vertical="center"/>
    </xf>
    <xf numFmtId="227" fontId="141" fillId="90" borderId="0" applyNumberFormat="0" applyBorder="0" applyAlignment="0" applyProtection="0">
      <alignment vertical="center"/>
    </xf>
    <xf numFmtId="227" fontId="141" fillId="90" borderId="0" applyNumberFormat="0" applyBorder="0" applyAlignment="0" applyProtection="0">
      <alignment vertical="center"/>
    </xf>
    <xf numFmtId="227" fontId="149" fillId="78" borderId="0" applyNumberFormat="0" applyBorder="0" applyAlignment="0" applyProtection="0">
      <alignment vertical="center"/>
    </xf>
    <xf numFmtId="227" fontId="141" fillId="90" borderId="0" applyNumberFormat="0" applyBorder="0" applyAlignment="0" applyProtection="0">
      <alignment vertical="center"/>
    </xf>
    <xf numFmtId="227" fontId="141" fillId="90" borderId="0" applyNumberFormat="0" applyBorder="0" applyAlignment="0" applyProtection="0">
      <alignment vertical="center"/>
    </xf>
    <xf numFmtId="227" fontId="141" fillId="90" borderId="0" applyNumberFormat="0" applyBorder="0" applyAlignment="0" applyProtection="0">
      <alignment vertical="center"/>
    </xf>
    <xf numFmtId="227" fontId="141" fillId="90" borderId="0" applyNumberFormat="0" applyBorder="0" applyAlignment="0" applyProtection="0">
      <alignment vertical="center"/>
    </xf>
    <xf numFmtId="227" fontId="141" fillId="90" borderId="0" applyNumberFormat="0" applyBorder="0" applyAlignment="0" applyProtection="0">
      <alignment vertical="center"/>
    </xf>
    <xf numFmtId="227" fontId="141" fillId="90" borderId="0" applyNumberFormat="0" applyBorder="0" applyAlignment="0" applyProtection="0">
      <alignment vertical="center"/>
    </xf>
    <xf numFmtId="227" fontId="141" fillId="72" borderId="0" applyNumberFormat="0" applyBorder="0" applyAlignment="0" applyProtection="0">
      <alignment vertical="center"/>
    </xf>
    <xf numFmtId="227" fontId="141" fillId="72" borderId="0" applyNumberFormat="0" applyBorder="0" applyAlignment="0" applyProtection="0">
      <alignment vertical="center"/>
    </xf>
    <xf numFmtId="227" fontId="149" fillId="72" borderId="0" applyNumberFormat="0" applyBorder="0" applyAlignment="0" applyProtection="0">
      <alignment vertical="center"/>
    </xf>
    <xf numFmtId="227" fontId="141" fillId="72" borderId="0" applyNumberFormat="0" applyBorder="0" applyAlignment="0" applyProtection="0">
      <alignment vertical="center"/>
    </xf>
    <xf numFmtId="227" fontId="149" fillId="72" borderId="0" applyNumberFormat="0" applyBorder="0" applyAlignment="0" applyProtection="0">
      <alignment vertical="center"/>
    </xf>
    <xf numFmtId="227" fontId="141" fillId="72" borderId="0" applyNumberFormat="0" applyBorder="0" applyAlignment="0" applyProtection="0">
      <alignment vertical="center"/>
    </xf>
    <xf numFmtId="227" fontId="141" fillId="72" borderId="0" applyNumberFormat="0" applyBorder="0" applyAlignment="0" applyProtection="0">
      <alignment vertical="center"/>
    </xf>
    <xf numFmtId="227" fontId="141" fillId="72" borderId="0" applyNumberFormat="0" applyBorder="0" applyAlignment="0" applyProtection="0">
      <alignment vertical="center"/>
    </xf>
    <xf numFmtId="227" fontId="141" fillId="72" borderId="0" applyNumberFormat="0" applyBorder="0" applyAlignment="0" applyProtection="0">
      <alignment vertical="center"/>
    </xf>
    <xf numFmtId="227" fontId="141" fillId="72" borderId="0" applyNumberFormat="0" applyBorder="0" applyAlignment="0" applyProtection="0">
      <alignment vertical="center"/>
    </xf>
    <xf numFmtId="227" fontId="141" fillId="87" borderId="0" applyNumberFormat="0" applyBorder="0" applyAlignment="0" applyProtection="0">
      <alignment vertical="center"/>
    </xf>
    <xf numFmtId="227" fontId="149" fillId="87" borderId="0" applyNumberFormat="0" applyBorder="0" applyAlignment="0" applyProtection="0">
      <alignment vertical="center"/>
    </xf>
    <xf numFmtId="227" fontId="141" fillId="87" borderId="0" applyNumberFormat="0" applyBorder="0" applyAlignment="0" applyProtection="0">
      <alignment vertical="center"/>
    </xf>
    <xf numFmtId="227" fontId="141" fillId="87" borderId="0" applyNumberFormat="0" applyBorder="0" applyAlignment="0" applyProtection="0">
      <alignment vertical="center"/>
    </xf>
    <xf numFmtId="227" fontId="149" fillId="87" borderId="0" applyNumberFormat="0" applyBorder="0" applyAlignment="0" applyProtection="0">
      <alignment vertical="center"/>
    </xf>
    <xf numFmtId="227" fontId="141" fillId="87" borderId="0" applyNumberFormat="0" applyBorder="0" applyAlignment="0" applyProtection="0">
      <alignment vertical="center"/>
    </xf>
    <xf numFmtId="227" fontId="141" fillId="87" borderId="0" applyNumberFormat="0" applyBorder="0" applyAlignment="0" applyProtection="0">
      <alignment vertical="center"/>
    </xf>
    <xf numFmtId="227" fontId="149" fillId="87" borderId="0" applyNumberFormat="0" applyBorder="0" applyAlignment="0" applyProtection="0">
      <alignment vertical="center"/>
    </xf>
    <xf numFmtId="227" fontId="141" fillId="87" borderId="0" applyNumberFormat="0" applyBorder="0" applyAlignment="0" applyProtection="0">
      <alignment vertical="center"/>
    </xf>
    <xf numFmtId="227" fontId="141" fillId="87" borderId="0" applyNumberFormat="0" applyBorder="0" applyAlignment="0" applyProtection="0">
      <alignment vertical="center"/>
    </xf>
    <xf numFmtId="227" fontId="149" fillId="85" borderId="0" applyNumberFormat="0" applyBorder="0" applyAlignment="0" applyProtection="0">
      <alignment vertical="center"/>
    </xf>
    <xf numFmtId="227" fontId="97" fillId="22" borderId="0" applyNumberFormat="0" applyBorder="0" applyAlignment="0" applyProtection="0">
      <alignment vertical="center"/>
    </xf>
    <xf numFmtId="227" fontId="97" fillId="18" borderId="0" applyNumberFormat="0" applyBorder="0" applyAlignment="0" applyProtection="0">
      <alignment vertical="center"/>
    </xf>
    <xf numFmtId="227" fontId="97" fillId="18" borderId="0" applyNumberFormat="0" applyBorder="0" applyAlignment="0" applyProtection="0">
      <alignment vertical="center"/>
    </xf>
    <xf numFmtId="227" fontId="97" fillId="14" borderId="0" applyNumberFormat="0" applyBorder="0" applyAlignment="0" applyProtection="0">
      <alignment vertical="center"/>
    </xf>
    <xf numFmtId="227" fontId="97" fillId="14" borderId="0" applyNumberFormat="0" applyBorder="0" applyAlignment="0" applyProtection="0">
      <alignment vertical="center"/>
    </xf>
    <xf numFmtId="227" fontId="97" fillId="10" borderId="0" applyNumberFormat="0" applyBorder="0" applyAlignment="0" applyProtection="0">
      <alignment vertical="center"/>
    </xf>
    <xf numFmtId="227" fontId="97" fillId="10" borderId="0" applyNumberFormat="0" applyBorder="0" applyAlignment="0" applyProtection="0">
      <alignment vertical="center"/>
    </xf>
    <xf numFmtId="227" fontId="97" fillId="10" borderId="0" applyNumberFormat="0" applyBorder="0" applyAlignment="0" applyProtection="0">
      <alignment vertical="center"/>
    </xf>
    <xf numFmtId="227" fontId="97" fillId="10" borderId="0" applyNumberFormat="0" applyBorder="0" applyAlignment="0" applyProtection="0">
      <alignment vertical="center"/>
    </xf>
    <xf numFmtId="227" fontId="97" fillId="0" borderId="0"/>
    <xf numFmtId="227" fontId="149" fillId="82" borderId="0" applyNumberFormat="0" applyBorder="0" applyAlignment="0" applyProtection="0">
      <alignment vertical="center"/>
    </xf>
    <xf numFmtId="227" fontId="149" fillId="82" borderId="0" applyNumberFormat="0" applyBorder="0" applyAlignment="0" applyProtection="0">
      <alignment vertical="center"/>
    </xf>
    <xf numFmtId="227" fontId="93" fillId="75" borderId="42" applyNumberFormat="0" applyFont="0" applyAlignment="0" applyProtection="0">
      <alignment vertical="center"/>
    </xf>
    <xf numFmtId="227" fontId="100" fillId="75" borderId="42" applyNumberFormat="0" applyFont="0" applyAlignment="0" applyProtection="0">
      <alignment vertical="center"/>
    </xf>
    <xf numFmtId="227" fontId="100" fillId="75" borderId="42" applyNumberFormat="0" applyFont="0" applyAlignment="0" applyProtection="0">
      <alignment vertical="center"/>
    </xf>
    <xf numFmtId="227" fontId="100" fillId="75" borderId="42" applyNumberFormat="0" applyFont="0" applyAlignment="0" applyProtection="0">
      <alignment vertical="center"/>
    </xf>
    <xf numFmtId="227" fontId="100" fillId="75" borderId="42" applyNumberFormat="0" applyFont="0" applyAlignment="0" applyProtection="0">
      <alignment vertical="center"/>
    </xf>
    <xf numFmtId="227" fontId="100" fillId="75" borderId="42" applyNumberFormat="0" applyFont="0" applyAlignment="0" applyProtection="0">
      <alignment vertical="center"/>
    </xf>
    <xf numFmtId="227" fontId="97" fillId="0" borderId="0">
      <alignment vertical="center"/>
    </xf>
    <xf numFmtId="227" fontId="97" fillId="0" borderId="0"/>
    <xf numFmtId="227" fontId="97" fillId="0" borderId="0"/>
    <xf numFmtId="227" fontId="97" fillId="0" borderId="0"/>
    <xf numFmtId="227" fontId="97" fillId="0" borderId="0"/>
    <xf numFmtId="227" fontId="97" fillId="0" borderId="0">
      <alignment vertical="center"/>
    </xf>
    <xf numFmtId="227" fontId="97" fillId="0" borderId="0">
      <alignment vertical="center"/>
    </xf>
    <xf numFmtId="227" fontId="97" fillId="0" borderId="0"/>
    <xf numFmtId="227" fontId="97" fillId="0" borderId="0">
      <alignment vertical="center"/>
    </xf>
    <xf numFmtId="227" fontId="1" fillId="0" borderId="0">
      <alignment vertical="center"/>
    </xf>
    <xf numFmtId="227" fontId="97" fillId="0" borderId="0"/>
    <xf numFmtId="227" fontId="97" fillId="0" borderId="0"/>
    <xf numFmtId="227" fontId="97" fillId="0" borderId="0">
      <alignment vertical="center"/>
    </xf>
    <xf numFmtId="227" fontId="97" fillId="0" borderId="0">
      <alignment vertical="center"/>
    </xf>
    <xf numFmtId="227" fontId="1" fillId="0" borderId="0">
      <alignment vertical="center"/>
    </xf>
    <xf numFmtId="227" fontId="97" fillId="0" borderId="0">
      <alignment vertical="center"/>
    </xf>
    <xf numFmtId="227" fontId="97" fillId="0" borderId="0">
      <alignment vertical="center"/>
    </xf>
    <xf numFmtId="227" fontId="97" fillId="0" borderId="0"/>
    <xf numFmtId="227" fontId="97" fillId="0" borderId="0"/>
    <xf numFmtId="227" fontId="97" fillId="0" borderId="0">
      <alignment vertical="center"/>
    </xf>
    <xf numFmtId="227" fontId="97" fillId="0" borderId="0">
      <alignment vertical="center"/>
    </xf>
    <xf numFmtId="227" fontId="97" fillId="0" borderId="0">
      <alignment vertical="center"/>
    </xf>
    <xf numFmtId="227" fontId="97" fillId="0" borderId="0"/>
    <xf numFmtId="227" fontId="93" fillId="0" borderId="0">
      <alignment vertical="top"/>
    </xf>
    <xf numFmtId="227" fontId="97" fillId="0" borderId="0"/>
    <xf numFmtId="227" fontId="97" fillId="0" borderId="0"/>
    <xf numFmtId="227" fontId="124" fillId="0" borderId="0"/>
    <xf numFmtId="227" fontId="97" fillId="0" borderId="0"/>
    <xf numFmtId="227" fontId="97" fillId="0" borderId="0">
      <alignment vertical="center"/>
    </xf>
    <xf numFmtId="227" fontId="97" fillId="0" borderId="0">
      <alignment vertical="center"/>
    </xf>
    <xf numFmtId="227" fontId="124" fillId="0" borderId="0"/>
    <xf numFmtId="227" fontId="97" fillId="0" borderId="0"/>
    <xf numFmtId="227" fontId="97" fillId="0" borderId="0"/>
    <xf numFmtId="227" fontId="124" fillId="0" borderId="0"/>
    <xf numFmtId="227" fontId="124" fillId="0" borderId="0"/>
    <xf numFmtId="227" fontId="97" fillId="0" borderId="0"/>
    <xf numFmtId="227" fontId="97" fillId="0" borderId="0"/>
    <xf numFmtId="227" fontId="93" fillId="0" borderId="0">
      <alignment vertical="top"/>
    </xf>
    <xf numFmtId="227" fontId="93" fillId="0" borderId="0"/>
    <xf numFmtId="227" fontId="97" fillId="0" borderId="0"/>
    <xf numFmtId="227" fontId="97" fillId="0" borderId="0"/>
    <xf numFmtId="227" fontId="97" fillId="0" borderId="0"/>
    <xf numFmtId="227" fontId="233" fillId="0" borderId="0"/>
    <xf numFmtId="227" fontId="124" fillId="0" borderId="0"/>
    <xf numFmtId="227" fontId="97" fillId="0" borderId="0"/>
    <xf numFmtId="227" fontId="97" fillId="0" borderId="0"/>
    <xf numFmtId="227" fontId="2" fillId="0" borderId="0"/>
    <xf numFmtId="227" fontId="124" fillId="0" borderId="0"/>
    <xf numFmtId="227" fontId="97" fillId="0" borderId="0">
      <alignment vertical="center"/>
    </xf>
    <xf numFmtId="227" fontId="93" fillId="0" borderId="0">
      <alignment vertical="center"/>
    </xf>
    <xf numFmtId="227" fontId="93" fillId="0" borderId="0">
      <alignment vertical="top"/>
    </xf>
    <xf numFmtId="227" fontId="97" fillId="0" borderId="0"/>
    <xf numFmtId="227" fontId="97" fillId="0" borderId="0">
      <alignment vertical="center"/>
    </xf>
    <xf numFmtId="227" fontId="97" fillId="10" borderId="0" applyNumberFormat="0" applyBorder="0" applyAlignment="0" applyProtection="0">
      <alignment vertical="center"/>
    </xf>
    <xf numFmtId="227" fontId="97" fillId="10" borderId="0" applyNumberFormat="0" applyBorder="0" applyAlignment="0" applyProtection="0">
      <alignment vertical="center"/>
    </xf>
    <xf numFmtId="227" fontId="97" fillId="10" borderId="0" applyNumberFormat="0" applyBorder="0" applyAlignment="0" applyProtection="0">
      <alignment vertical="center"/>
    </xf>
    <xf numFmtId="227" fontId="97" fillId="10" borderId="0" applyNumberFormat="0" applyBorder="0" applyAlignment="0" applyProtection="0">
      <alignment vertical="center"/>
    </xf>
    <xf numFmtId="227" fontId="97" fillId="14" borderId="0" applyNumberFormat="0" applyBorder="0" applyAlignment="0" applyProtection="0">
      <alignment vertical="center"/>
    </xf>
    <xf numFmtId="227" fontId="97" fillId="14" borderId="0" applyNumberFormat="0" applyBorder="0" applyAlignment="0" applyProtection="0">
      <alignment vertical="center"/>
    </xf>
    <xf numFmtId="227" fontId="97" fillId="14" borderId="0" applyNumberFormat="0" applyBorder="0" applyAlignment="0" applyProtection="0">
      <alignment vertical="center"/>
    </xf>
    <xf numFmtId="227" fontId="97" fillId="14" borderId="0" applyNumberFormat="0" applyBorder="0" applyAlignment="0" applyProtection="0">
      <alignment vertical="center"/>
    </xf>
    <xf numFmtId="227" fontId="97" fillId="18" borderId="0" applyNumberFormat="0" applyBorder="0" applyAlignment="0" applyProtection="0">
      <alignment vertical="center"/>
    </xf>
    <xf numFmtId="227" fontId="97" fillId="18" borderId="0" applyNumberFormat="0" applyBorder="0" applyAlignment="0" applyProtection="0">
      <alignment vertical="center"/>
    </xf>
    <xf numFmtId="227" fontId="97" fillId="18" borderId="0" applyNumberFormat="0" applyBorder="0" applyAlignment="0" applyProtection="0">
      <alignment vertical="center"/>
    </xf>
    <xf numFmtId="227" fontId="97" fillId="18" borderId="0" applyNumberFormat="0" applyBorder="0" applyAlignment="0" applyProtection="0">
      <alignment vertical="center"/>
    </xf>
    <xf numFmtId="227" fontId="97" fillId="22" borderId="0" applyNumberFormat="0" applyBorder="0" applyAlignment="0" applyProtection="0">
      <alignment vertical="center"/>
    </xf>
    <xf numFmtId="227" fontId="97" fillId="22" borderId="0" applyNumberFormat="0" applyBorder="0" applyAlignment="0" applyProtection="0">
      <alignment vertical="center"/>
    </xf>
    <xf numFmtId="227" fontId="97" fillId="22" borderId="0" applyNumberFormat="0" applyBorder="0" applyAlignment="0" applyProtection="0">
      <alignment vertical="center"/>
    </xf>
    <xf numFmtId="227" fontId="97" fillId="22" borderId="0" applyNumberFormat="0" applyBorder="0" applyAlignment="0" applyProtection="0">
      <alignment vertical="center"/>
    </xf>
    <xf numFmtId="227" fontId="97" fillId="26" borderId="0" applyNumberFormat="0" applyBorder="0" applyAlignment="0" applyProtection="0">
      <alignment vertical="center"/>
    </xf>
    <xf numFmtId="227" fontId="97" fillId="26" borderId="0" applyNumberFormat="0" applyBorder="0" applyAlignment="0" applyProtection="0">
      <alignment vertical="center"/>
    </xf>
    <xf numFmtId="227" fontId="97" fillId="26" borderId="0" applyNumberFormat="0" applyBorder="0" applyAlignment="0" applyProtection="0">
      <alignment vertical="center"/>
    </xf>
    <xf numFmtId="227" fontId="97" fillId="26" borderId="0" applyNumberFormat="0" applyBorder="0" applyAlignment="0" applyProtection="0">
      <alignment vertical="center"/>
    </xf>
    <xf numFmtId="227" fontId="97" fillId="30" borderId="0" applyNumberFormat="0" applyBorder="0" applyAlignment="0" applyProtection="0">
      <alignment vertical="center"/>
    </xf>
    <xf numFmtId="227" fontId="97" fillId="30" borderId="0" applyNumberFormat="0" applyBorder="0" applyAlignment="0" applyProtection="0">
      <alignment vertical="center"/>
    </xf>
    <xf numFmtId="227" fontId="97" fillId="30" borderId="0" applyNumberFormat="0" applyBorder="0" applyAlignment="0" applyProtection="0">
      <alignment vertical="center"/>
    </xf>
    <xf numFmtId="227" fontId="97" fillId="30" borderId="0" applyNumberFormat="0" applyBorder="0" applyAlignment="0" applyProtection="0">
      <alignment vertical="center"/>
    </xf>
    <xf numFmtId="227" fontId="97" fillId="11" borderId="0" applyNumberFormat="0" applyBorder="0" applyAlignment="0" applyProtection="0">
      <alignment vertical="center"/>
    </xf>
    <xf numFmtId="227" fontId="97" fillId="11" borderId="0" applyNumberFormat="0" applyBorder="0" applyAlignment="0" applyProtection="0">
      <alignment vertical="center"/>
    </xf>
    <xf numFmtId="227" fontId="97" fillId="11" borderId="0" applyNumberFormat="0" applyBorder="0" applyAlignment="0" applyProtection="0">
      <alignment vertical="center"/>
    </xf>
    <xf numFmtId="227" fontId="97" fillId="11" borderId="0" applyNumberFormat="0" applyBorder="0" applyAlignment="0" applyProtection="0">
      <alignment vertical="center"/>
    </xf>
    <xf numFmtId="227" fontId="97" fillId="15" borderId="0" applyNumberFormat="0" applyBorder="0" applyAlignment="0" applyProtection="0">
      <alignment vertical="center"/>
    </xf>
    <xf numFmtId="227" fontId="97" fillId="15" borderId="0" applyNumberFormat="0" applyBorder="0" applyAlignment="0" applyProtection="0">
      <alignment vertical="center"/>
    </xf>
    <xf numFmtId="227" fontId="97" fillId="15" borderId="0" applyNumberFormat="0" applyBorder="0" applyAlignment="0" applyProtection="0">
      <alignment vertical="center"/>
    </xf>
    <xf numFmtId="227" fontId="97" fillId="15" borderId="0" applyNumberFormat="0" applyBorder="0" applyAlignment="0" applyProtection="0">
      <alignment vertical="center"/>
    </xf>
    <xf numFmtId="227" fontId="97" fillId="19" borderId="0" applyNumberFormat="0" applyBorder="0" applyAlignment="0" applyProtection="0">
      <alignment vertical="center"/>
    </xf>
    <xf numFmtId="227" fontId="97" fillId="19" borderId="0" applyNumberFormat="0" applyBorder="0" applyAlignment="0" applyProtection="0">
      <alignment vertical="center"/>
    </xf>
    <xf numFmtId="227" fontId="97" fillId="19" borderId="0" applyNumberFormat="0" applyBorder="0" applyAlignment="0" applyProtection="0">
      <alignment vertical="center"/>
    </xf>
    <xf numFmtId="227" fontId="97" fillId="19" borderId="0" applyNumberFormat="0" applyBorder="0" applyAlignment="0" applyProtection="0">
      <alignment vertical="center"/>
    </xf>
    <xf numFmtId="227" fontId="97" fillId="23" borderId="0" applyNumberFormat="0" applyBorder="0" applyAlignment="0" applyProtection="0">
      <alignment vertical="center"/>
    </xf>
    <xf numFmtId="227" fontId="97" fillId="23" borderId="0" applyNumberFormat="0" applyBorder="0" applyAlignment="0" applyProtection="0">
      <alignment vertical="center"/>
    </xf>
    <xf numFmtId="227" fontId="97" fillId="23" borderId="0" applyNumberFormat="0" applyBorder="0" applyAlignment="0" applyProtection="0">
      <alignment vertical="center"/>
    </xf>
    <xf numFmtId="227" fontId="97" fillId="23" borderId="0" applyNumberFormat="0" applyBorder="0" applyAlignment="0" applyProtection="0">
      <alignment vertical="center"/>
    </xf>
    <xf numFmtId="227" fontId="97" fillId="27" borderId="0" applyNumberFormat="0" applyBorder="0" applyAlignment="0" applyProtection="0">
      <alignment vertical="center"/>
    </xf>
    <xf numFmtId="227" fontId="97" fillId="27" borderId="0" applyNumberFormat="0" applyBorder="0" applyAlignment="0" applyProtection="0">
      <alignment vertical="center"/>
    </xf>
    <xf numFmtId="227" fontId="97" fillId="27" borderId="0" applyNumberFormat="0" applyBorder="0" applyAlignment="0" applyProtection="0">
      <alignment vertical="center"/>
    </xf>
    <xf numFmtId="227" fontId="97" fillId="27" borderId="0" applyNumberFormat="0" applyBorder="0" applyAlignment="0" applyProtection="0">
      <alignment vertical="center"/>
    </xf>
    <xf numFmtId="227" fontId="97" fillId="31" borderId="0" applyNumberFormat="0" applyBorder="0" applyAlignment="0" applyProtection="0">
      <alignment vertical="center"/>
    </xf>
    <xf numFmtId="227" fontId="97" fillId="31" borderId="0" applyNumberFormat="0" applyBorder="0" applyAlignment="0" applyProtection="0">
      <alignment vertical="center"/>
    </xf>
    <xf numFmtId="227" fontId="97" fillId="31" borderId="0" applyNumberFormat="0" applyBorder="0" applyAlignment="0" applyProtection="0">
      <alignment vertical="center"/>
    </xf>
    <xf numFmtId="227" fontId="97" fillId="31" borderId="0" applyNumberFormat="0" applyBorder="0" applyAlignment="0" applyProtection="0">
      <alignment vertical="center"/>
    </xf>
    <xf numFmtId="227" fontId="97" fillId="0" borderId="0">
      <alignment vertical="center"/>
    </xf>
    <xf numFmtId="227" fontId="97" fillId="0" borderId="0">
      <alignment vertical="center"/>
    </xf>
    <xf numFmtId="227" fontId="97" fillId="0" borderId="0">
      <alignment vertical="center"/>
    </xf>
    <xf numFmtId="227" fontId="97" fillId="8" borderId="8" applyNumberFormat="0" applyFont="0" applyAlignment="0" applyProtection="0">
      <alignment vertical="center"/>
    </xf>
    <xf numFmtId="227" fontId="97" fillId="8" borderId="8" applyNumberFormat="0" applyFont="0" applyAlignment="0" applyProtection="0">
      <alignment vertical="center"/>
    </xf>
    <xf numFmtId="227" fontId="97" fillId="8" borderId="8" applyNumberFormat="0" applyFont="0" applyAlignment="0" applyProtection="0">
      <alignment vertical="center"/>
    </xf>
    <xf numFmtId="227" fontId="97" fillId="8" borderId="8" applyNumberFormat="0" applyFont="0" applyAlignment="0" applyProtection="0">
      <alignment vertical="center"/>
    </xf>
    <xf numFmtId="227" fontId="97" fillId="10" borderId="0" applyNumberFormat="0" applyBorder="0" applyAlignment="0" applyProtection="0">
      <alignment vertical="center"/>
    </xf>
    <xf numFmtId="227" fontId="97" fillId="10" borderId="0" applyNumberFormat="0" applyBorder="0" applyAlignment="0" applyProtection="0">
      <alignment vertical="center"/>
    </xf>
    <xf numFmtId="227" fontId="97" fillId="10" borderId="0" applyNumberFormat="0" applyBorder="0" applyAlignment="0" applyProtection="0">
      <alignment vertical="center"/>
    </xf>
    <xf numFmtId="227" fontId="97" fillId="10" borderId="0" applyNumberFormat="0" applyBorder="0" applyAlignment="0" applyProtection="0">
      <alignment vertical="center"/>
    </xf>
    <xf numFmtId="227" fontId="97" fillId="14" borderId="0" applyNumberFormat="0" applyBorder="0" applyAlignment="0" applyProtection="0">
      <alignment vertical="center"/>
    </xf>
    <xf numFmtId="227" fontId="97" fillId="14" borderId="0" applyNumberFormat="0" applyBorder="0" applyAlignment="0" applyProtection="0">
      <alignment vertical="center"/>
    </xf>
    <xf numFmtId="227" fontId="97" fillId="14" borderId="0" applyNumberFormat="0" applyBorder="0" applyAlignment="0" applyProtection="0">
      <alignment vertical="center"/>
    </xf>
    <xf numFmtId="227" fontId="97" fillId="14" borderId="0" applyNumberFormat="0" applyBorder="0" applyAlignment="0" applyProtection="0">
      <alignment vertical="center"/>
    </xf>
    <xf numFmtId="227" fontId="97" fillId="18" borderId="0" applyNumberFormat="0" applyBorder="0" applyAlignment="0" applyProtection="0">
      <alignment vertical="center"/>
    </xf>
    <xf numFmtId="227" fontId="97" fillId="18" borderId="0" applyNumberFormat="0" applyBorder="0" applyAlignment="0" applyProtection="0">
      <alignment vertical="center"/>
    </xf>
    <xf numFmtId="227" fontId="97" fillId="18" borderId="0" applyNumberFormat="0" applyBorder="0" applyAlignment="0" applyProtection="0">
      <alignment vertical="center"/>
    </xf>
    <xf numFmtId="227" fontId="97" fillId="18" borderId="0" applyNumberFormat="0" applyBorder="0" applyAlignment="0" applyProtection="0">
      <alignment vertical="center"/>
    </xf>
    <xf numFmtId="227" fontId="97" fillId="22" borderId="0" applyNumberFormat="0" applyBorder="0" applyAlignment="0" applyProtection="0">
      <alignment vertical="center"/>
    </xf>
    <xf numFmtId="227" fontId="97" fillId="22" borderId="0" applyNumberFormat="0" applyBorder="0" applyAlignment="0" applyProtection="0">
      <alignment vertical="center"/>
    </xf>
    <xf numFmtId="227" fontId="97" fillId="22" borderId="0" applyNumberFormat="0" applyBorder="0" applyAlignment="0" applyProtection="0">
      <alignment vertical="center"/>
    </xf>
    <xf numFmtId="227" fontId="97" fillId="22" borderId="0" applyNumberFormat="0" applyBorder="0" applyAlignment="0" applyProtection="0">
      <alignment vertical="center"/>
    </xf>
    <xf numFmtId="227" fontId="97" fillId="26" borderId="0" applyNumberFormat="0" applyBorder="0" applyAlignment="0" applyProtection="0">
      <alignment vertical="center"/>
    </xf>
    <xf numFmtId="227" fontId="97" fillId="26" borderId="0" applyNumberFormat="0" applyBorder="0" applyAlignment="0" applyProtection="0">
      <alignment vertical="center"/>
    </xf>
    <xf numFmtId="227" fontId="97" fillId="26" borderId="0" applyNumberFormat="0" applyBorder="0" applyAlignment="0" applyProtection="0">
      <alignment vertical="center"/>
    </xf>
    <xf numFmtId="227" fontId="97" fillId="26" borderId="0" applyNumberFormat="0" applyBorder="0" applyAlignment="0" applyProtection="0">
      <alignment vertical="center"/>
    </xf>
    <xf numFmtId="227" fontId="97" fillId="30" borderId="0" applyNumberFormat="0" applyBorder="0" applyAlignment="0" applyProtection="0">
      <alignment vertical="center"/>
    </xf>
    <xf numFmtId="227" fontId="97" fillId="30" borderId="0" applyNumberFormat="0" applyBorder="0" applyAlignment="0" applyProtection="0">
      <alignment vertical="center"/>
    </xf>
    <xf numFmtId="227" fontId="97" fillId="30" borderId="0" applyNumberFormat="0" applyBorder="0" applyAlignment="0" applyProtection="0">
      <alignment vertical="center"/>
    </xf>
    <xf numFmtId="227" fontId="97" fillId="30" borderId="0" applyNumberFormat="0" applyBorder="0" applyAlignment="0" applyProtection="0">
      <alignment vertical="center"/>
    </xf>
    <xf numFmtId="227" fontId="97" fillId="11" borderId="0" applyNumberFormat="0" applyBorder="0" applyAlignment="0" applyProtection="0">
      <alignment vertical="center"/>
    </xf>
    <xf numFmtId="227" fontId="97" fillId="11" borderId="0" applyNumberFormat="0" applyBorder="0" applyAlignment="0" applyProtection="0">
      <alignment vertical="center"/>
    </xf>
    <xf numFmtId="227" fontId="97" fillId="11" borderId="0" applyNumberFormat="0" applyBorder="0" applyAlignment="0" applyProtection="0">
      <alignment vertical="center"/>
    </xf>
    <xf numFmtId="227" fontId="97" fillId="11" borderId="0" applyNumberFormat="0" applyBorder="0" applyAlignment="0" applyProtection="0">
      <alignment vertical="center"/>
    </xf>
    <xf numFmtId="227" fontId="97" fillId="15" borderId="0" applyNumberFormat="0" applyBorder="0" applyAlignment="0" applyProtection="0">
      <alignment vertical="center"/>
    </xf>
    <xf numFmtId="227" fontId="97" fillId="15" borderId="0" applyNumberFormat="0" applyBorder="0" applyAlignment="0" applyProtection="0">
      <alignment vertical="center"/>
    </xf>
    <xf numFmtId="227" fontId="97" fillId="15" borderId="0" applyNumberFormat="0" applyBorder="0" applyAlignment="0" applyProtection="0">
      <alignment vertical="center"/>
    </xf>
    <xf numFmtId="227" fontId="97" fillId="15" borderId="0" applyNumberFormat="0" applyBorder="0" applyAlignment="0" applyProtection="0">
      <alignment vertical="center"/>
    </xf>
    <xf numFmtId="227" fontId="97" fillId="19" borderId="0" applyNumberFormat="0" applyBorder="0" applyAlignment="0" applyProtection="0">
      <alignment vertical="center"/>
    </xf>
    <xf numFmtId="227" fontId="97" fillId="19" borderId="0" applyNumberFormat="0" applyBorder="0" applyAlignment="0" applyProtection="0">
      <alignment vertical="center"/>
    </xf>
    <xf numFmtId="227" fontId="97" fillId="19" borderId="0" applyNumberFormat="0" applyBorder="0" applyAlignment="0" applyProtection="0">
      <alignment vertical="center"/>
    </xf>
    <xf numFmtId="227" fontId="97" fillId="19" borderId="0" applyNumberFormat="0" applyBorder="0" applyAlignment="0" applyProtection="0">
      <alignment vertical="center"/>
    </xf>
    <xf numFmtId="227" fontId="97" fillId="23" borderId="0" applyNumberFormat="0" applyBorder="0" applyAlignment="0" applyProtection="0">
      <alignment vertical="center"/>
    </xf>
    <xf numFmtId="227" fontId="97" fillId="23" borderId="0" applyNumberFormat="0" applyBorder="0" applyAlignment="0" applyProtection="0">
      <alignment vertical="center"/>
    </xf>
    <xf numFmtId="227" fontId="97" fillId="23" borderId="0" applyNumberFormat="0" applyBorder="0" applyAlignment="0" applyProtection="0">
      <alignment vertical="center"/>
    </xf>
    <xf numFmtId="227" fontId="97" fillId="23" borderId="0" applyNumberFormat="0" applyBorder="0" applyAlignment="0" applyProtection="0">
      <alignment vertical="center"/>
    </xf>
    <xf numFmtId="227" fontId="97" fillId="27" borderId="0" applyNumberFormat="0" applyBorder="0" applyAlignment="0" applyProtection="0">
      <alignment vertical="center"/>
    </xf>
    <xf numFmtId="227" fontId="97" fillId="27" borderId="0" applyNumberFormat="0" applyBorder="0" applyAlignment="0" applyProtection="0">
      <alignment vertical="center"/>
    </xf>
    <xf numFmtId="227" fontId="97" fillId="27" borderId="0" applyNumberFormat="0" applyBorder="0" applyAlignment="0" applyProtection="0">
      <alignment vertical="center"/>
    </xf>
    <xf numFmtId="227" fontId="97" fillId="27" borderId="0" applyNumberFormat="0" applyBorder="0" applyAlignment="0" applyProtection="0">
      <alignment vertical="center"/>
    </xf>
    <xf numFmtId="227" fontId="97" fillId="31" borderId="0" applyNumberFormat="0" applyBorder="0" applyAlignment="0" applyProtection="0">
      <alignment vertical="center"/>
    </xf>
    <xf numFmtId="227" fontId="97" fillId="31" borderId="0" applyNumberFormat="0" applyBorder="0" applyAlignment="0" applyProtection="0">
      <alignment vertical="center"/>
    </xf>
    <xf numFmtId="227" fontId="97" fillId="31" borderId="0" applyNumberFormat="0" applyBorder="0" applyAlignment="0" applyProtection="0">
      <alignment vertical="center"/>
    </xf>
    <xf numFmtId="227" fontId="97" fillId="31" borderId="0" applyNumberFormat="0" applyBorder="0" applyAlignment="0" applyProtection="0">
      <alignment vertical="center"/>
    </xf>
    <xf numFmtId="227" fontId="97" fillId="0" borderId="0">
      <alignment vertical="center"/>
    </xf>
    <xf numFmtId="227" fontId="97" fillId="0" borderId="0">
      <alignment vertical="center"/>
    </xf>
    <xf numFmtId="227" fontId="97" fillId="0" borderId="0">
      <alignment vertical="center"/>
    </xf>
    <xf numFmtId="227" fontId="97" fillId="8" borderId="8" applyNumberFormat="0" applyFont="0" applyAlignment="0" applyProtection="0">
      <alignment vertical="center"/>
    </xf>
    <xf numFmtId="227" fontId="97" fillId="8" borderId="8" applyNumberFormat="0" applyFont="0" applyAlignment="0" applyProtection="0">
      <alignment vertical="center"/>
    </xf>
    <xf numFmtId="227" fontId="97" fillId="8" borderId="8" applyNumberFormat="0" applyFont="0" applyAlignment="0" applyProtection="0">
      <alignment vertical="center"/>
    </xf>
    <xf numFmtId="227" fontId="97" fillId="8" borderId="8" applyNumberFormat="0" applyFont="0" applyAlignment="0" applyProtection="0">
      <alignment vertical="center"/>
    </xf>
    <xf numFmtId="227" fontId="93" fillId="0" borderId="0">
      <alignment vertical="center"/>
    </xf>
    <xf numFmtId="227" fontId="93" fillId="0" borderId="0">
      <alignment vertical="center"/>
    </xf>
    <xf numFmtId="227" fontId="93" fillId="0" borderId="0"/>
    <xf numFmtId="227" fontId="93" fillId="0" borderId="0">
      <alignment vertical="center"/>
    </xf>
    <xf numFmtId="227" fontId="93" fillId="0" borderId="0">
      <protection locked="0"/>
    </xf>
    <xf numFmtId="227" fontId="93" fillId="0" borderId="0">
      <protection locked="0"/>
    </xf>
    <xf numFmtId="227" fontId="93" fillId="0" borderId="0"/>
    <xf numFmtId="227" fontId="93" fillId="0" borderId="0"/>
    <xf numFmtId="193" fontId="93" fillId="0" borderId="0" applyFont="0" applyFill="0" applyBorder="0" applyAlignment="0" applyProtection="0"/>
    <xf numFmtId="227" fontId="93" fillId="0" borderId="0">
      <alignment vertical="center"/>
    </xf>
    <xf numFmtId="227" fontId="93" fillId="0" borderId="0"/>
    <xf numFmtId="227" fontId="138" fillId="73" borderId="39"/>
    <xf numFmtId="227" fontId="93" fillId="0" borderId="0"/>
    <xf numFmtId="227" fontId="93" fillId="0" borderId="0">
      <alignment vertical="center"/>
    </xf>
    <xf numFmtId="227" fontId="168" fillId="0" borderId="40">
      <alignment horizontal="left" vertical="center"/>
    </xf>
    <xf numFmtId="227" fontId="93" fillId="0" borderId="0"/>
    <xf numFmtId="227" fontId="93" fillId="0" borderId="0">
      <alignment vertical="center"/>
    </xf>
    <xf numFmtId="227" fontId="93" fillId="0" borderId="0">
      <alignment vertical="center"/>
    </xf>
    <xf numFmtId="227" fontId="93" fillId="0" borderId="0"/>
    <xf numFmtId="227" fontId="93" fillId="0" borderId="0"/>
    <xf numFmtId="227" fontId="93" fillId="0" borderId="0"/>
    <xf numFmtId="227" fontId="93" fillId="0" borderId="0"/>
    <xf numFmtId="227" fontId="93" fillId="0" borderId="0"/>
    <xf numFmtId="227" fontId="93" fillId="0" borderId="0">
      <protection locked="0"/>
    </xf>
    <xf numFmtId="227" fontId="93" fillId="0" borderId="0">
      <protection locked="0"/>
    </xf>
    <xf numFmtId="44" fontId="93" fillId="0" borderId="0" applyFont="0" applyFill="0" applyBorder="0" applyAlignment="0" applyProtection="0"/>
    <xf numFmtId="227" fontId="93" fillId="0" borderId="0">
      <alignment vertical="center"/>
    </xf>
    <xf numFmtId="227" fontId="93" fillId="0" borderId="0">
      <alignment vertical="center"/>
    </xf>
    <xf numFmtId="227" fontId="93" fillId="0" borderId="0">
      <alignment vertical="center"/>
    </xf>
    <xf numFmtId="9" fontId="93" fillId="0" borderId="0" applyFont="0" applyFill="0" applyBorder="0" applyAlignment="0" applyProtection="0"/>
    <xf numFmtId="227" fontId="93" fillId="0" borderId="0"/>
    <xf numFmtId="227" fontId="93" fillId="0" borderId="0">
      <alignment vertical="center"/>
    </xf>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227" fontId="93" fillId="0" borderId="0">
      <alignment vertical="center"/>
    </xf>
    <xf numFmtId="227" fontId="93" fillId="0" borderId="0">
      <alignment vertical="center"/>
    </xf>
    <xf numFmtId="227" fontId="93" fillId="0" borderId="0">
      <alignment vertical="center"/>
    </xf>
    <xf numFmtId="227" fontId="93" fillId="75" borderId="42" applyNumberFormat="0" applyFont="0" applyAlignment="0" applyProtection="0">
      <alignment vertical="center"/>
    </xf>
    <xf numFmtId="227" fontId="93" fillId="75" borderId="42" applyNumberFormat="0" applyFont="0" applyAlignment="0" applyProtection="0">
      <alignment vertical="center"/>
    </xf>
    <xf numFmtId="227" fontId="93" fillId="0" borderId="0"/>
    <xf numFmtId="227" fontId="93" fillId="0" borderId="0"/>
    <xf numFmtId="227" fontId="93" fillId="0" borderId="0"/>
    <xf numFmtId="227" fontId="122" fillId="0" borderId="0" applyFill="0" applyBorder="0" applyAlignment="0"/>
    <xf numFmtId="227" fontId="93" fillId="0" borderId="0" applyNumberFormat="0" applyFont="0"/>
    <xf numFmtId="227" fontId="93" fillId="0" borderId="0"/>
    <xf numFmtId="227" fontId="93" fillId="0" borderId="0" applyFill="0" applyBorder="0" applyAlignment="0"/>
    <xf numFmtId="227" fontId="193" fillId="0" borderId="32" applyNumberFormat="0" applyFill="0" applyProtection="0">
      <alignment horizontal="center"/>
    </xf>
    <xf numFmtId="227" fontId="138" fillId="95" borderId="39"/>
    <xf numFmtId="227" fontId="93" fillId="0" borderId="0">
      <alignment vertical="center"/>
    </xf>
    <xf numFmtId="227" fontId="93" fillId="0" borderId="0"/>
    <xf numFmtId="227" fontId="174" fillId="0" borderId="40" applyNumberFormat="0">
      <alignment horizontal="right" wrapText="1"/>
    </xf>
    <xf numFmtId="10" fontId="138" fillId="75" borderId="39" applyNumberFormat="0" applyBorder="0" applyAlignment="0" applyProtection="0"/>
    <xf numFmtId="227" fontId="93" fillId="75" borderId="42" applyNumberFormat="0" applyFont="0" applyAlignment="0" applyProtection="0">
      <alignment vertical="center"/>
    </xf>
    <xf numFmtId="186" fontId="93" fillId="0" borderId="0" applyNumberFormat="0" applyFill="0" applyBorder="0" applyAlignment="0" applyProtection="0">
      <alignment horizontal="left"/>
    </xf>
    <xf numFmtId="229" fontId="135" fillId="0" borderId="28">
      <alignment horizontal="justify" vertical="top" wrapText="1"/>
    </xf>
    <xf numFmtId="227" fontId="201" fillId="0" borderId="39">
      <alignment horizontal="center"/>
    </xf>
    <xf numFmtId="9" fontId="93" fillId="0" borderId="0" applyFont="0" applyFill="0" applyBorder="0" applyAlignment="0" applyProtection="0"/>
    <xf numFmtId="9" fontId="93" fillId="0" borderId="0" applyFont="0" applyFill="0" applyBorder="0" applyAlignment="0" applyProtection="0"/>
    <xf numFmtId="9" fontId="93" fillId="0" borderId="0" applyFont="0" applyFill="0" applyBorder="0" applyAlignment="0" applyProtection="0"/>
    <xf numFmtId="9" fontId="93" fillId="0" borderId="0" applyFont="0" applyFill="0" applyBorder="0" applyAlignment="0" applyProtection="0"/>
    <xf numFmtId="227" fontId="126" fillId="0" borderId="28" applyNumberFormat="0" applyFill="0" applyProtection="0">
      <alignment horizontal="right"/>
    </xf>
    <xf numFmtId="227" fontId="93" fillId="0" borderId="0">
      <alignment vertical="center"/>
    </xf>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227" fontId="205" fillId="0" borderId="28" applyNumberFormat="0" applyFill="0" applyProtection="0">
      <alignment horizontal="center"/>
    </xf>
    <xf numFmtId="227" fontId="93" fillId="0" borderId="0">
      <alignment vertical="center"/>
    </xf>
    <xf numFmtId="227" fontId="93" fillId="0" borderId="0"/>
    <xf numFmtId="227" fontId="93" fillId="0" borderId="0"/>
    <xf numFmtId="227" fontId="93" fillId="0" borderId="0"/>
    <xf numFmtId="227" fontId="93" fillId="0" borderId="0">
      <alignment vertical="center"/>
    </xf>
    <xf numFmtId="44" fontId="93" fillId="0" borderId="0" applyFont="0" applyFill="0" applyBorder="0" applyAlignment="0" applyProtection="0"/>
    <xf numFmtId="227" fontId="93" fillId="0" borderId="0">
      <alignment vertical="center"/>
    </xf>
    <xf numFmtId="227" fontId="122" fillId="0" borderId="0" applyFill="0" applyBorder="0" applyAlignment="0"/>
    <xf numFmtId="227" fontId="93" fillId="0" borderId="0">
      <alignment vertical="top"/>
    </xf>
    <xf numFmtId="227" fontId="93" fillId="0" borderId="0">
      <alignment vertical="top"/>
    </xf>
    <xf numFmtId="227" fontId="93" fillId="0" borderId="0"/>
    <xf numFmtId="227" fontId="93" fillId="0" borderId="0">
      <alignment vertical="top"/>
    </xf>
    <xf numFmtId="227" fontId="93" fillId="0" borderId="0">
      <alignment vertical="center"/>
    </xf>
    <xf numFmtId="227" fontId="93" fillId="0" borderId="0">
      <alignment vertical="center"/>
    </xf>
    <xf numFmtId="227" fontId="93" fillId="0" borderId="0">
      <alignment vertical="center"/>
    </xf>
    <xf numFmtId="185" fontId="126" fillId="0" borderId="39" applyNumberFormat="0"/>
    <xf numFmtId="227" fontId="93" fillId="0" borderId="0">
      <alignment vertical="center"/>
    </xf>
    <xf numFmtId="227" fontId="93" fillId="0" borderId="0">
      <alignment vertical="center"/>
    </xf>
    <xf numFmtId="227" fontId="93" fillId="0" borderId="0"/>
    <xf numFmtId="43" fontId="93" fillId="0" borderId="0" applyFont="0" applyFill="0" applyBorder="0" applyAlignment="0" applyProtection="0"/>
    <xf numFmtId="227" fontId="93" fillId="0" borderId="0"/>
    <xf numFmtId="227" fontId="93" fillId="0" borderId="0">
      <alignment vertical="center"/>
    </xf>
    <xf numFmtId="227" fontId="93" fillId="0" borderId="0"/>
    <xf numFmtId="227" fontId="93" fillId="0" borderId="0">
      <alignment vertical="center"/>
    </xf>
    <xf numFmtId="227" fontId="93" fillId="0" borderId="0"/>
    <xf numFmtId="227" fontId="93" fillId="0" borderId="0"/>
    <xf numFmtId="227" fontId="93" fillId="0" borderId="0">
      <alignment vertical="center"/>
    </xf>
    <xf numFmtId="227" fontId="93" fillId="0" borderId="0"/>
    <xf numFmtId="227" fontId="93" fillId="0" borderId="0">
      <alignment vertical="center"/>
    </xf>
    <xf numFmtId="227" fontId="93" fillId="0" borderId="0"/>
    <xf numFmtId="227" fontId="93" fillId="0" borderId="0"/>
    <xf numFmtId="227" fontId="93" fillId="0" borderId="0">
      <alignment vertical="top"/>
    </xf>
    <xf numFmtId="227" fontId="93" fillId="0" borderId="0">
      <alignment vertical="top"/>
    </xf>
    <xf numFmtId="227" fontId="93" fillId="0" borderId="0"/>
    <xf numFmtId="227" fontId="93" fillId="0" borderId="0">
      <alignment vertical="center"/>
    </xf>
    <xf numFmtId="227" fontId="93" fillId="0" borderId="0"/>
    <xf numFmtId="227" fontId="93" fillId="0" borderId="0">
      <alignment vertical="center"/>
    </xf>
    <xf numFmtId="227" fontId="93" fillId="0" borderId="0">
      <alignment vertical="center"/>
    </xf>
    <xf numFmtId="227" fontId="93" fillId="0" borderId="0">
      <alignment vertical="center"/>
    </xf>
    <xf numFmtId="227" fontId="93" fillId="0" borderId="0">
      <alignment vertical="center"/>
    </xf>
    <xf numFmtId="227" fontId="93" fillId="0" borderId="0">
      <alignment vertical="center"/>
    </xf>
    <xf numFmtId="227" fontId="93" fillId="0" borderId="0">
      <alignment vertical="center"/>
    </xf>
    <xf numFmtId="227" fontId="93" fillId="0" borderId="0">
      <alignment vertical="center"/>
    </xf>
    <xf numFmtId="227" fontId="93" fillId="0" borderId="0"/>
    <xf numFmtId="227" fontId="93" fillId="0" borderId="0"/>
    <xf numFmtId="227" fontId="93" fillId="0" borderId="0">
      <alignment vertical="center"/>
    </xf>
    <xf numFmtId="227" fontId="93" fillId="0" borderId="0"/>
    <xf numFmtId="227" fontId="93" fillId="0" borderId="0"/>
    <xf numFmtId="227" fontId="93" fillId="0" borderId="0"/>
    <xf numFmtId="227" fontId="93" fillId="0" borderId="0">
      <alignment vertical="center"/>
    </xf>
    <xf numFmtId="227" fontId="93" fillId="0" borderId="0">
      <alignment vertical="center"/>
    </xf>
    <xf numFmtId="227" fontId="93" fillId="0" borderId="0">
      <alignment vertical="center"/>
    </xf>
    <xf numFmtId="227" fontId="93" fillId="0" borderId="0"/>
    <xf numFmtId="227" fontId="93" fillId="0" borderId="0"/>
    <xf numFmtId="227" fontId="93" fillId="0" borderId="0"/>
    <xf numFmtId="227" fontId="93" fillId="0" borderId="0"/>
    <xf numFmtId="227" fontId="93" fillId="0" borderId="0">
      <alignment vertical="center"/>
    </xf>
    <xf numFmtId="227" fontId="93" fillId="0" borderId="0">
      <alignment vertical="center"/>
    </xf>
    <xf numFmtId="227" fontId="93" fillId="0" borderId="0"/>
    <xf numFmtId="227" fontId="93" fillId="0" borderId="0"/>
    <xf numFmtId="227" fontId="93" fillId="0" borderId="0"/>
    <xf numFmtId="227" fontId="93" fillId="0" borderId="0"/>
    <xf numFmtId="227" fontId="93" fillId="0" borderId="0"/>
    <xf numFmtId="227" fontId="93" fillId="0" borderId="0">
      <alignment vertical="center"/>
    </xf>
    <xf numFmtId="227" fontId="93" fillId="0" borderId="0">
      <alignment vertical="center"/>
    </xf>
    <xf numFmtId="227" fontId="93" fillId="0" borderId="0"/>
    <xf numFmtId="227" fontId="93" fillId="0" borderId="0">
      <alignment vertical="center"/>
    </xf>
    <xf numFmtId="227" fontId="93" fillId="0" borderId="0">
      <alignment vertical="center"/>
    </xf>
    <xf numFmtId="227" fontId="93" fillId="0" borderId="0">
      <alignment vertical="center"/>
    </xf>
    <xf numFmtId="227" fontId="93" fillId="0" borderId="0">
      <alignment vertical="center"/>
    </xf>
    <xf numFmtId="227" fontId="93" fillId="0" borderId="0"/>
    <xf numFmtId="227" fontId="93" fillId="0" borderId="0">
      <alignment vertical="center"/>
    </xf>
    <xf numFmtId="227" fontId="93" fillId="0" borderId="0">
      <alignment vertical="center"/>
    </xf>
    <xf numFmtId="227" fontId="93" fillId="75" borderId="42" applyNumberFormat="0" applyFont="0" applyAlignment="0" applyProtection="0">
      <alignment vertical="center"/>
    </xf>
    <xf numFmtId="227" fontId="93" fillId="0" borderId="0">
      <alignment vertical="center"/>
    </xf>
    <xf numFmtId="227" fontId="93" fillId="0" borderId="0">
      <alignment vertical="center"/>
    </xf>
    <xf numFmtId="227" fontId="93" fillId="0" borderId="0"/>
    <xf numFmtId="227" fontId="93" fillId="0" borderId="0"/>
    <xf numFmtId="227" fontId="93" fillId="0" borderId="0"/>
    <xf numFmtId="227" fontId="93" fillId="0" borderId="0"/>
    <xf numFmtId="227" fontId="93" fillId="0" borderId="0">
      <alignment vertical="center"/>
    </xf>
    <xf numFmtId="227" fontId="93" fillId="0" borderId="0"/>
    <xf numFmtId="227" fontId="93" fillId="0" borderId="0"/>
    <xf numFmtId="227" fontId="93" fillId="0" borderId="0"/>
    <xf numFmtId="227" fontId="93" fillId="0" borderId="0">
      <alignment vertical="center"/>
    </xf>
    <xf numFmtId="227" fontId="93" fillId="0" borderId="0"/>
    <xf numFmtId="227" fontId="93" fillId="0" borderId="0">
      <alignment vertical="center"/>
    </xf>
    <xf numFmtId="227" fontId="93" fillId="0" borderId="0">
      <alignment vertical="center"/>
    </xf>
    <xf numFmtId="227" fontId="93" fillId="0" borderId="0"/>
    <xf numFmtId="227" fontId="93" fillId="0" borderId="0"/>
    <xf numFmtId="227" fontId="93" fillId="0" borderId="0"/>
    <xf numFmtId="43"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3" fontId="93" fillId="0" borderId="0" applyFont="0" applyFill="0" applyBorder="0" applyAlignment="0" applyProtection="0"/>
    <xf numFmtId="41" fontId="93" fillId="0" borderId="0" applyFont="0" applyFill="0" applyBorder="0" applyAlignment="0" applyProtection="0">
      <alignment vertical="center"/>
    </xf>
    <xf numFmtId="41" fontId="93" fillId="0" borderId="0" applyFont="0" applyFill="0" applyBorder="0" applyAlignment="0" applyProtection="0">
      <alignment vertical="center"/>
    </xf>
    <xf numFmtId="227" fontId="126" fillId="0" borderId="28" applyNumberFormat="0" applyFill="0" applyProtection="0">
      <alignment horizontal="left"/>
    </xf>
    <xf numFmtId="227" fontId="93" fillId="75" borderId="42" applyNumberFormat="0" applyFont="0" applyAlignment="0" applyProtection="0">
      <alignment vertical="center"/>
    </xf>
    <xf numFmtId="227" fontId="97" fillId="0" borderId="0"/>
    <xf numFmtId="227" fontId="97" fillId="0" borderId="0">
      <alignment vertical="center"/>
    </xf>
    <xf numFmtId="44" fontId="93" fillId="0" borderId="0" applyFont="0" applyFill="0" applyBorder="0" applyAlignment="0" applyProtection="0">
      <alignment vertical="center"/>
    </xf>
    <xf numFmtId="227" fontId="93" fillId="0" borderId="0">
      <alignment vertical="center"/>
    </xf>
    <xf numFmtId="227" fontId="93" fillId="0" borderId="0">
      <alignment vertical="center"/>
    </xf>
    <xf numFmtId="227" fontId="218" fillId="0" borderId="32" applyNumberFormat="0" applyFill="0" applyProtection="0">
      <alignment horizontal="center"/>
    </xf>
    <xf numFmtId="227" fontId="122" fillId="0" borderId="0" applyFill="0" applyBorder="0" applyAlignment="0"/>
    <xf numFmtId="227" fontId="122" fillId="0" borderId="0" applyFill="0" applyBorder="0" applyAlignment="0"/>
    <xf numFmtId="227" fontId="126" fillId="0" borderId="28" applyNumberFormat="0" applyFill="0" applyProtection="0">
      <alignment horizontal="left"/>
    </xf>
    <xf numFmtId="227" fontId="93" fillId="104" borderId="42" applyNumberFormat="0" applyFont="0" applyAlignment="0" applyProtection="0">
      <alignment vertical="center"/>
    </xf>
    <xf numFmtId="227" fontId="93" fillId="104" borderId="42" applyNumberFormat="0" applyFont="0" applyAlignment="0" applyProtection="0">
      <alignment vertical="center"/>
    </xf>
    <xf numFmtId="227" fontId="218" fillId="0" borderId="32" applyNumberFormat="0" applyFill="0" applyProtection="0">
      <alignment horizontal="center"/>
    </xf>
    <xf numFmtId="227" fontId="205" fillId="0" borderId="28" applyNumberFormat="0" applyFill="0" applyProtection="0">
      <alignment horizontal="center"/>
    </xf>
    <xf numFmtId="227" fontId="126" fillId="0" borderId="28" applyNumberFormat="0" applyFill="0" applyProtection="0">
      <alignment horizontal="right"/>
    </xf>
    <xf numFmtId="229" fontId="135" fillId="0" borderId="28">
      <alignment horizontal="justify" vertical="top" wrapText="1"/>
    </xf>
    <xf numFmtId="227" fontId="218" fillId="0" borderId="32" applyNumberFormat="0" applyFill="0" applyProtection="0">
      <alignment horizontal="center"/>
    </xf>
    <xf numFmtId="227" fontId="97" fillId="0" borderId="0"/>
    <xf numFmtId="227" fontId="97" fillId="0" borderId="0"/>
    <xf numFmtId="227" fontId="97" fillId="0" borderId="0"/>
    <xf numFmtId="227" fontId="93" fillId="0" borderId="0"/>
    <xf numFmtId="227" fontId="93" fillId="0" borderId="0">
      <alignment vertical="top"/>
    </xf>
    <xf numFmtId="227" fontId="97" fillId="0" borderId="0">
      <alignment vertical="center"/>
    </xf>
    <xf numFmtId="227" fontId="97" fillId="0" borderId="0">
      <alignment vertical="center"/>
    </xf>
    <xf numFmtId="227" fontId="93" fillId="0" borderId="0"/>
    <xf numFmtId="227" fontId="93" fillId="0" borderId="0">
      <alignment vertical="center"/>
    </xf>
    <xf numFmtId="227" fontId="93" fillId="0" borderId="0">
      <alignment vertical="top"/>
    </xf>
    <xf numFmtId="227" fontId="97" fillId="0" borderId="0">
      <alignment vertical="center"/>
    </xf>
    <xf numFmtId="227" fontId="97" fillId="0" borderId="0">
      <alignment vertical="center"/>
    </xf>
    <xf numFmtId="227" fontId="93" fillId="0" borderId="0">
      <alignment vertical="center"/>
    </xf>
    <xf numFmtId="227" fontId="97" fillId="0" borderId="0"/>
    <xf numFmtId="227" fontId="97" fillId="0" borderId="0"/>
    <xf numFmtId="43" fontId="97" fillId="0" borderId="0" applyFont="0" applyFill="0" applyBorder="0" applyAlignment="0" applyProtection="0">
      <alignment vertical="center"/>
    </xf>
    <xf numFmtId="227" fontId="93" fillId="0" borderId="0">
      <alignment vertical="top"/>
    </xf>
    <xf numFmtId="227" fontId="93" fillId="0" borderId="0">
      <alignment vertical="top"/>
    </xf>
    <xf numFmtId="227" fontId="93" fillId="0" borderId="0">
      <alignment vertical="top"/>
    </xf>
    <xf numFmtId="227" fontId="93" fillId="0" borderId="0" applyNumberFormat="0" applyFill="0" applyBorder="0" applyAlignment="0" applyProtection="0"/>
    <xf numFmtId="227" fontId="93" fillId="0" borderId="0">
      <alignment vertical="top"/>
    </xf>
    <xf numFmtId="227" fontId="93" fillId="0" borderId="0">
      <alignment vertical="top"/>
    </xf>
    <xf numFmtId="227" fontId="93" fillId="0" borderId="0">
      <alignment vertical="top"/>
    </xf>
    <xf numFmtId="227" fontId="97" fillId="0" borderId="0"/>
    <xf numFmtId="227" fontId="97" fillId="0" borderId="0"/>
    <xf numFmtId="227" fontId="93" fillId="0" borderId="0">
      <alignment vertical="center"/>
    </xf>
    <xf numFmtId="227" fontId="93" fillId="0" borderId="0">
      <alignment vertical="center"/>
    </xf>
    <xf numFmtId="227" fontId="97" fillId="0" borderId="0">
      <alignment vertical="center"/>
    </xf>
    <xf numFmtId="227" fontId="97" fillId="0" borderId="0"/>
    <xf numFmtId="227" fontId="138" fillId="73" borderId="39"/>
    <xf numFmtId="227" fontId="138" fillId="95" borderId="39"/>
    <xf numFmtId="10" fontId="138" fillId="75" borderId="39" applyNumberFormat="0" applyBorder="0" applyAlignment="0" applyProtection="0"/>
    <xf numFmtId="227" fontId="201" fillId="0" borderId="39">
      <alignment horizontal="center"/>
    </xf>
    <xf numFmtId="185" fontId="126" fillId="0" borderId="39" applyNumberFormat="0"/>
    <xf numFmtId="227" fontId="97" fillId="59" borderId="0" applyNumberFormat="0" applyBorder="0" applyAlignment="0" applyProtection="0">
      <alignment vertical="center"/>
    </xf>
    <xf numFmtId="227" fontId="97" fillId="58" borderId="0" applyNumberFormat="0" applyBorder="0" applyAlignment="0" applyProtection="0">
      <alignment vertical="center"/>
    </xf>
    <xf numFmtId="227" fontId="97" fillId="56" borderId="0" applyNumberFormat="0" applyBorder="0" applyAlignment="0" applyProtection="0">
      <alignment vertical="center"/>
    </xf>
    <xf numFmtId="227" fontId="97" fillId="55" borderId="0" applyNumberFormat="0" applyBorder="0" applyAlignment="0" applyProtection="0">
      <alignment vertical="center"/>
    </xf>
    <xf numFmtId="227" fontId="97" fillId="58" borderId="0" applyNumberFormat="0" applyBorder="0" applyAlignment="0" applyProtection="0">
      <alignment vertical="center"/>
    </xf>
    <xf numFmtId="227" fontId="97" fillId="40" borderId="0" applyNumberFormat="0" applyBorder="0" applyAlignment="0" applyProtection="0">
      <alignment vertical="center"/>
    </xf>
    <xf numFmtId="227" fontId="168" fillId="0" borderId="40">
      <alignment horizontal="left" vertical="center"/>
    </xf>
    <xf numFmtId="227" fontId="97" fillId="40" borderId="0" applyNumberFormat="0" applyBorder="0" applyAlignment="0" applyProtection="0">
      <alignment vertical="center"/>
    </xf>
    <xf numFmtId="227" fontId="97" fillId="40" borderId="0" applyNumberFormat="0" applyBorder="0" applyAlignment="0" applyProtection="0">
      <alignment vertical="center"/>
    </xf>
    <xf numFmtId="227" fontId="97" fillId="59" borderId="0" applyNumberFormat="0" applyBorder="0" applyAlignment="0" applyProtection="0">
      <alignment vertical="center"/>
    </xf>
    <xf numFmtId="227" fontId="97" fillId="61" borderId="0" applyNumberFormat="0" applyBorder="0" applyAlignment="0" applyProtection="0">
      <alignment vertical="center"/>
    </xf>
    <xf numFmtId="227" fontId="97" fillId="60" borderId="0" applyNumberFormat="0" applyBorder="0" applyAlignment="0" applyProtection="0">
      <alignment vertical="center"/>
    </xf>
    <xf numFmtId="227" fontId="97" fillId="38" borderId="0" applyNumberFormat="0" applyBorder="0" applyAlignment="0" applyProtection="0">
      <alignment vertical="center"/>
    </xf>
    <xf numFmtId="227" fontId="97" fillId="49" borderId="0" applyNumberFormat="0" applyBorder="0" applyAlignment="0" applyProtection="0">
      <alignment vertical="center"/>
    </xf>
    <xf numFmtId="227" fontId="97" fillId="49" borderId="0" applyNumberFormat="0" applyBorder="0" applyAlignment="0" applyProtection="0">
      <alignment vertical="center"/>
    </xf>
    <xf numFmtId="227" fontId="97" fillId="47" borderId="0" applyNumberFormat="0" applyBorder="0" applyAlignment="0" applyProtection="0">
      <alignment vertical="center"/>
    </xf>
    <xf numFmtId="227" fontId="97" fillId="61" borderId="0" applyNumberFormat="0" applyBorder="0" applyAlignment="0" applyProtection="0">
      <alignment vertical="center"/>
    </xf>
    <xf numFmtId="227" fontId="97" fillId="38" borderId="0" applyNumberFormat="0" applyBorder="0" applyAlignment="0" applyProtection="0">
      <alignment vertical="center"/>
    </xf>
    <xf numFmtId="227" fontId="97" fillId="60" borderId="0" applyNumberFormat="0" applyBorder="0" applyAlignment="0" applyProtection="0">
      <alignment vertical="center"/>
    </xf>
    <xf numFmtId="227" fontId="97" fillId="59" borderId="0" applyNumberFormat="0" applyBorder="0" applyAlignment="0" applyProtection="0">
      <alignment vertical="center"/>
    </xf>
    <xf numFmtId="227" fontId="97" fillId="0" borderId="0"/>
    <xf numFmtId="227" fontId="97" fillId="40" borderId="0" applyNumberFormat="0" applyBorder="0" applyAlignment="0" applyProtection="0">
      <alignment vertical="center"/>
    </xf>
    <xf numFmtId="227" fontId="97" fillId="59" borderId="0" applyNumberFormat="0" applyBorder="0" applyAlignment="0" applyProtection="0">
      <alignment vertical="center"/>
    </xf>
    <xf numFmtId="227" fontId="97" fillId="49" borderId="0" applyNumberFormat="0" applyBorder="0" applyAlignment="0" applyProtection="0">
      <alignment vertical="center"/>
    </xf>
    <xf numFmtId="227" fontId="97" fillId="49" borderId="0" applyNumberFormat="0" applyBorder="0" applyAlignment="0" applyProtection="0">
      <alignment vertical="center"/>
    </xf>
    <xf numFmtId="227" fontId="97" fillId="49" borderId="0" applyNumberFormat="0" applyBorder="0" applyAlignment="0" applyProtection="0">
      <alignment vertical="center"/>
    </xf>
    <xf numFmtId="227" fontId="97" fillId="59" borderId="0" applyNumberFormat="0" applyBorder="0" applyAlignment="0" applyProtection="0">
      <alignment vertical="center"/>
    </xf>
    <xf numFmtId="227" fontId="97" fillId="59" borderId="0" applyNumberFormat="0" applyBorder="0" applyAlignment="0" applyProtection="0">
      <alignment vertical="center"/>
    </xf>
    <xf numFmtId="227" fontId="97" fillId="38" borderId="0" applyNumberFormat="0" applyBorder="0" applyAlignment="0" applyProtection="0">
      <alignment vertical="center"/>
    </xf>
    <xf numFmtId="227" fontId="97" fillId="51" borderId="0" applyNumberFormat="0" applyBorder="0" applyAlignment="0" applyProtection="0">
      <alignment vertical="center"/>
    </xf>
    <xf numFmtId="227" fontId="97" fillId="51" borderId="0" applyNumberFormat="0" applyBorder="0" applyAlignment="0" applyProtection="0">
      <alignment vertical="center"/>
    </xf>
    <xf numFmtId="227" fontId="97" fillId="51" borderId="0" applyNumberFormat="0" applyBorder="0" applyAlignment="0" applyProtection="0">
      <alignment vertical="center"/>
    </xf>
    <xf numFmtId="227" fontId="97" fillId="55" borderId="0" applyNumberFormat="0" applyBorder="0" applyAlignment="0" applyProtection="0">
      <alignment vertical="center"/>
    </xf>
    <xf numFmtId="227" fontId="97" fillId="55" borderId="0" applyNumberFormat="0" applyBorder="0" applyAlignment="0" applyProtection="0">
      <alignment vertical="center"/>
    </xf>
    <xf numFmtId="227" fontId="97" fillId="55" borderId="0" applyNumberFormat="0" applyBorder="0" applyAlignment="0" applyProtection="0">
      <alignment vertical="center"/>
    </xf>
    <xf numFmtId="227" fontId="97" fillId="42" borderId="0" applyNumberFormat="0" applyBorder="0" applyAlignment="0" applyProtection="0">
      <alignment vertical="center"/>
    </xf>
    <xf numFmtId="227" fontId="97" fillId="42" borderId="0" applyNumberFormat="0" applyBorder="0" applyAlignment="0" applyProtection="0">
      <alignment vertical="center"/>
    </xf>
    <xf numFmtId="227" fontId="97" fillId="42" borderId="0" applyNumberFormat="0" applyBorder="0" applyAlignment="0" applyProtection="0">
      <alignment vertical="center"/>
    </xf>
    <xf numFmtId="227" fontId="97" fillId="49" borderId="0" applyNumberFormat="0" applyBorder="0" applyAlignment="0" applyProtection="0">
      <alignment vertical="center"/>
    </xf>
    <xf numFmtId="227" fontId="97" fillId="49" borderId="0" applyNumberFormat="0" applyBorder="0" applyAlignment="0" applyProtection="0">
      <alignment vertical="center"/>
    </xf>
    <xf numFmtId="227" fontId="97" fillId="49" borderId="0" applyNumberFormat="0" applyBorder="0" applyAlignment="0" applyProtection="0">
      <alignment vertical="center"/>
    </xf>
    <xf numFmtId="227" fontId="97" fillId="59" borderId="0" applyNumberFormat="0" applyBorder="0" applyAlignment="0" applyProtection="0">
      <alignment vertical="center"/>
    </xf>
    <xf numFmtId="227" fontId="97" fillId="59" borderId="0" applyNumberFormat="0" applyBorder="0" applyAlignment="0" applyProtection="0">
      <alignment vertical="center"/>
    </xf>
    <xf numFmtId="227" fontId="97" fillId="38" borderId="0" applyNumberFormat="0" applyBorder="0" applyAlignment="0" applyProtection="0">
      <alignment vertical="center"/>
    </xf>
    <xf numFmtId="227" fontId="97" fillId="38" borderId="0" applyNumberFormat="0" applyBorder="0" applyAlignment="0" applyProtection="0">
      <alignment vertical="center"/>
    </xf>
    <xf numFmtId="227" fontId="97" fillId="38" borderId="0" applyNumberFormat="0" applyBorder="0" applyAlignment="0" applyProtection="0">
      <alignment vertical="center"/>
    </xf>
    <xf numFmtId="227" fontId="97" fillId="38" borderId="0" applyNumberFormat="0" applyBorder="0" applyAlignment="0" applyProtection="0">
      <alignment vertical="center"/>
    </xf>
    <xf numFmtId="227" fontId="97" fillId="38" borderId="0" applyNumberFormat="0" applyBorder="0" applyAlignment="0" applyProtection="0">
      <alignment vertical="center"/>
    </xf>
    <xf numFmtId="227" fontId="97" fillId="51" borderId="0" applyNumberFormat="0" applyBorder="0" applyAlignment="0" applyProtection="0">
      <alignment vertical="center"/>
    </xf>
    <xf numFmtId="227" fontId="97" fillId="51" borderId="0" applyNumberFormat="0" applyBorder="0" applyAlignment="0" applyProtection="0">
      <alignment vertical="center"/>
    </xf>
    <xf numFmtId="227" fontId="97" fillId="51" borderId="0" applyNumberFormat="0" applyBorder="0" applyAlignment="0" applyProtection="0">
      <alignment vertical="center"/>
    </xf>
    <xf numFmtId="227" fontId="97" fillId="51" borderId="0" applyNumberFormat="0" applyBorder="0" applyAlignment="0" applyProtection="0">
      <alignment vertical="center"/>
    </xf>
    <xf numFmtId="227" fontId="97" fillId="51" borderId="0" applyNumberFormat="0" applyBorder="0" applyAlignment="0" applyProtection="0">
      <alignment vertical="center"/>
    </xf>
    <xf numFmtId="227" fontId="97" fillId="55" borderId="0" applyNumberFormat="0" applyBorder="0" applyAlignment="0" applyProtection="0">
      <alignment vertical="center"/>
    </xf>
    <xf numFmtId="227" fontId="97" fillId="55" borderId="0" applyNumberFormat="0" applyBorder="0" applyAlignment="0" applyProtection="0">
      <alignment vertical="center"/>
    </xf>
    <xf numFmtId="227" fontId="97" fillId="55" borderId="0" applyNumberFormat="0" applyBorder="0" applyAlignment="0" applyProtection="0">
      <alignment vertical="center"/>
    </xf>
    <xf numFmtId="227" fontId="97" fillId="55" borderId="0" applyNumberFormat="0" applyBorder="0" applyAlignment="0" applyProtection="0">
      <alignment vertical="center"/>
    </xf>
    <xf numFmtId="227" fontId="97" fillId="42" borderId="0" applyNumberFormat="0" applyBorder="0" applyAlignment="0" applyProtection="0">
      <alignment vertical="center"/>
    </xf>
    <xf numFmtId="227" fontId="97" fillId="42" borderId="0" applyNumberFormat="0" applyBorder="0" applyAlignment="0" applyProtection="0">
      <alignment vertical="center"/>
    </xf>
    <xf numFmtId="227" fontId="97" fillId="42" borderId="0" applyNumberFormat="0" applyBorder="0" applyAlignment="0" applyProtection="0">
      <alignment vertical="center"/>
    </xf>
    <xf numFmtId="227" fontId="97" fillId="42" borderId="0" applyNumberFormat="0" applyBorder="0" applyAlignment="0" applyProtection="0">
      <alignment vertical="center"/>
    </xf>
    <xf numFmtId="227" fontId="97" fillId="42" borderId="0" applyNumberFormat="0" applyBorder="0" applyAlignment="0" applyProtection="0">
      <alignment vertical="center"/>
    </xf>
    <xf numFmtId="227" fontId="97" fillId="56" borderId="0" applyNumberFormat="0" applyBorder="0" applyAlignment="0" applyProtection="0">
      <alignment vertical="center"/>
    </xf>
    <xf numFmtId="227" fontId="97" fillId="56" borderId="0" applyNumberFormat="0" applyBorder="0" applyAlignment="0" applyProtection="0">
      <alignment vertical="center"/>
    </xf>
    <xf numFmtId="227" fontId="97" fillId="56" borderId="0" applyNumberFormat="0" applyBorder="0" applyAlignment="0" applyProtection="0">
      <alignment vertical="center"/>
    </xf>
    <xf numFmtId="227" fontId="97" fillId="56" borderId="0" applyNumberFormat="0" applyBorder="0" applyAlignment="0" applyProtection="0">
      <alignment vertical="center"/>
    </xf>
    <xf numFmtId="227" fontId="97" fillId="56" borderId="0" applyNumberFormat="0" applyBorder="0" applyAlignment="0" applyProtection="0">
      <alignment vertical="center"/>
    </xf>
    <xf numFmtId="227" fontId="97" fillId="56" borderId="0" applyNumberFormat="0" applyBorder="0" applyAlignment="0" applyProtection="0">
      <alignment vertical="center"/>
    </xf>
    <xf numFmtId="227" fontId="97" fillId="56" borderId="0" applyNumberFormat="0" applyBorder="0" applyAlignment="0" applyProtection="0">
      <alignment vertical="center"/>
    </xf>
    <xf numFmtId="227" fontId="97" fillId="61" borderId="0" applyNumberFormat="0" applyBorder="0" applyAlignment="0" applyProtection="0">
      <alignment vertical="center"/>
    </xf>
    <xf numFmtId="227" fontId="97" fillId="61" borderId="0" applyNumberFormat="0" applyBorder="0" applyAlignment="0" applyProtection="0">
      <alignment vertical="center"/>
    </xf>
    <xf numFmtId="227" fontId="97" fillId="61" borderId="0" applyNumberFormat="0" applyBorder="0" applyAlignment="0" applyProtection="0">
      <alignment vertical="center"/>
    </xf>
    <xf numFmtId="227" fontId="97" fillId="61" borderId="0" applyNumberFormat="0" applyBorder="0" applyAlignment="0" applyProtection="0">
      <alignment vertical="center"/>
    </xf>
    <xf numFmtId="227" fontId="97" fillId="61" borderId="0" applyNumberFormat="0" applyBorder="0" applyAlignment="0" applyProtection="0">
      <alignment vertical="center"/>
    </xf>
    <xf numFmtId="227" fontId="97" fillId="61" borderId="0" applyNumberFormat="0" applyBorder="0" applyAlignment="0" applyProtection="0">
      <alignment vertical="center"/>
    </xf>
    <xf numFmtId="227" fontId="97" fillId="40" borderId="0" applyNumberFormat="0" applyBorder="0" applyAlignment="0" applyProtection="0">
      <alignment vertical="center"/>
    </xf>
    <xf numFmtId="227" fontId="97" fillId="40" borderId="0" applyNumberFormat="0" applyBorder="0" applyAlignment="0" applyProtection="0">
      <alignment vertical="center"/>
    </xf>
    <xf numFmtId="227" fontId="97" fillId="40" borderId="0" applyNumberFormat="0" applyBorder="0" applyAlignment="0" applyProtection="0">
      <alignment vertical="center"/>
    </xf>
    <xf numFmtId="227" fontId="97" fillId="40" borderId="0" applyNumberFormat="0" applyBorder="0" applyAlignment="0" applyProtection="0">
      <alignment vertical="center"/>
    </xf>
    <xf numFmtId="227" fontId="97" fillId="58" borderId="0" applyNumberFormat="0" applyBorder="0" applyAlignment="0" applyProtection="0">
      <alignment vertical="center"/>
    </xf>
    <xf numFmtId="227" fontId="97" fillId="58" borderId="0" applyNumberFormat="0" applyBorder="0" applyAlignment="0" applyProtection="0">
      <alignment vertical="center"/>
    </xf>
    <xf numFmtId="227" fontId="97" fillId="58" borderId="0" applyNumberFormat="0" applyBorder="0" applyAlignment="0" applyProtection="0">
      <alignment vertical="center"/>
    </xf>
    <xf numFmtId="227" fontId="97" fillId="58" borderId="0" applyNumberFormat="0" applyBorder="0" applyAlignment="0" applyProtection="0">
      <alignment vertical="center"/>
    </xf>
    <xf numFmtId="227" fontId="97" fillId="58" borderId="0" applyNumberFormat="0" applyBorder="0" applyAlignment="0" applyProtection="0">
      <alignment vertical="center"/>
    </xf>
    <xf numFmtId="227" fontId="97" fillId="58" borderId="0" applyNumberFormat="0" applyBorder="0" applyAlignment="0" applyProtection="0">
      <alignment vertical="center"/>
    </xf>
    <xf numFmtId="227" fontId="97" fillId="60" borderId="0" applyNumberFormat="0" applyBorder="0" applyAlignment="0" applyProtection="0">
      <alignment vertical="center"/>
    </xf>
    <xf numFmtId="227" fontId="97" fillId="60" borderId="0" applyNumberFormat="0" applyBorder="0" applyAlignment="0" applyProtection="0">
      <alignment vertical="center"/>
    </xf>
    <xf numFmtId="227" fontId="97" fillId="60" borderId="0" applyNumberFormat="0" applyBorder="0" applyAlignment="0" applyProtection="0">
      <alignment vertical="center"/>
    </xf>
    <xf numFmtId="227" fontId="97" fillId="60" borderId="0" applyNumberFormat="0" applyBorder="0" applyAlignment="0" applyProtection="0">
      <alignment vertical="center"/>
    </xf>
    <xf numFmtId="227" fontId="97" fillId="60" borderId="0" applyNumberFormat="0" applyBorder="0" applyAlignment="0" applyProtection="0">
      <alignment vertical="center"/>
    </xf>
    <xf numFmtId="227" fontId="97" fillId="60" borderId="0" applyNumberFormat="0" applyBorder="0" applyAlignment="0" applyProtection="0">
      <alignment vertical="center"/>
    </xf>
    <xf numFmtId="227" fontId="97" fillId="47" borderId="0" applyNumberFormat="0" applyBorder="0" applyAlignment="0" applyProtection="0">
      <alignment vertical="center"/>
    </xf>
    <xf numFmtId="227" fontId="97" fillId="47" borderId="0" applyNumberFormat="0" applyBorder="0" applyAlignment="0" applyProtection="0">
      <alignment vertical="center"/>
    </xf>
    <xf numFmtId="227" fontId="97" fillId="47" borderId="0" applyNumberFormat="0" applyBorder="0" applyAlignment="0" applyProtection="0">
      <alignment vertical="center"/>
    </xf>
    <xf numFmtId="227" fontId="97" fillId="47" borderId="0" applyNumberFormat="0" applyBorder="0" applyAlignment="0" applyProtection="0">
      <alignment vertical="center"/>
    </xf>
    <xf numFmtId="227" fontId="97" fillId="47" borderId="0" applyNumberFormat="0" applyBorder="0" applyAlignment="0" applyProtection="0">
      <alignment vertical="center"/>
    </xf>
    <xf numFmtId="227" fontId="97" fillId="47" borderId="0" applyNumberFormat="0" applyBorder="0" applyAlignment="0" applyProtection="0">
      <alignment vertical="center"/>
    </xf>
    <xf numFmtId="227" fontId="97" fillId="47" borderId="0" applyNumberFormat="0" applyBorder="0" applyAlignment="0" applyProtection="0">
      <alignment vertical="center"/>
    </xf>
    <xf numFmtId="227" fontId="174" fillId="0" borderId="40" applyNumberFormat="0">
      <alignment horizontal="right" wrapText="1"/>
    </xf>
    <xf numFmtId="234" fontId="93" fillId="0" borderId="0" applyNumberFormat="0" applyFill="0" applyBorder="0" applyAlignment="0" applyProtection="0">
      <alignment horizontal="left"/>
    </xf>
    <xf numFmtId="227" fontId="97" fillId="0" borderId="0"/>
    <xf numFmtId="236" fontId="93" fillId="0" borderId="0" applyFont="0" applyFill="0" applyBorder="0" applyAlignment="0" applyProtection="0"/>
    <xf numFmtId="236" fontId="93" fillId="0" borderId="0" applyFont="0" applyFill="0" applyBorder="0" applyAlignment="0" applyProtection="0"/>
    <xf numFmtId="236" fontId="93" fillId="0" borderId="0" applyFont="0" applyFill="0" applyBorder="0" applyAlignment="0" applyProtection="0"/>
    <xf numFmtId="236" fontId="93" fillId="0" borderId="0" applyFont="0" applyFill="0" applyBorder="0" applyAlignment="0" applyProtection="0"/>
    <xf numFmtId="236" fontId="93" fillId="0" borderId="0" applyFont="0" applyFill="0" applyBorder="0" applyAlignment="0" applyProtection="0"/>
    <xf numFmtId="236" fontId="93" fillId="0" borderId="0" applyFont="0" applyFill="0" applyBorder="0" applyAlignment="0" applyProtection="0"/>
    <xf numFmtId="236" fontId="93" fillId="0" borderId="0" applyFont="0" applyFill="0" applyBorder="0" applyAlignment="0" applyProtection="0">
      <alignment vertical="center"/>
    </xf>
    <xf numFmtId="236" fontId="93" fillId="0" borderId="0" applyFont="0" applyFill="0" applyBorder="0" applyAlignment="0" applyProtection="0"/>
    <xf numFmtId="236" fontId="93" fillId="0" borderId="0" applyFont="0" applyFill="0" applyBorder="0" applyAlignment="0" applyProtection="0"/>
    <xf numFmtId="236" fontId="93" fillId="0" borderId="0" applyFont="0" applyFill="0" applyBorder="0" applyAlignment="0" applyProtection="0"/>
    <xf numFmtId="236" fontId="93" fillId="0" borderId="0" applyFont="0" applyFill="0" applyBorder="0" applyAlignment="0" applyProtection="0"/>
    <xf numFmtId="236" fontId="93" fillId="0" borderId="0" applyFont="0" applyFill="0" applyBorder="0" applyAlignment="0" applyProtection="0"/>
    <xf numFmtId="236" fontId="93" fillId="0" borderId="0" applyFont="0" applyFill="0" applyBorder="0" applyAlignment="0" applyProtection="0"/>
    <xf numFmtId="236" fontId="93" fillId="0" borderId="0" applyFont="0" applyFill="0" applyBorder="0" applyAlignment="0" applyProtection="0"/>
    <xf numFmtId="227" fontId="97" fillId="44" borderId="8" applyNumberFormat="0" applyFont="0" applyAlignment="0" applyProtection="0">
      <alignment vertical="center"/>
    </xf>
    <xf numFmtId="227" fontId="97" fillId="44" borderId="8" applyNumberFormat="0" applyFont="0" applyAlignment="0" applyProtection="0">
      <alignment vertical="center"/>
    </xf>
    <xf numFmtId="227" fontId="97" fillId="44" borderId="8" applyNumberFormat="0" applyFont="0" applyAlignment="0" applyProtection="0">
      <alignment vertical="center"/>
    </xf>
    <xf numFmtId="227" fontId="93" fillId="75" borderId="42" applyNumberFormat="0" applyFont="0" applyAlignment="0" applyProtection="0">
      <alignment vertical="center"/>
    </xf>
    <xf numFmtId="227" fontId="97" fillId="44" borderId="8" applyNumberFormat="0" applyFont="0" applyAlignment="0" applyProtection="0">
      <alignment vertical="center"/>
    </xf>
    <xf numFmtId="227" fontId="97" fillId="44" borderId="8" applyNumberFormat="0" applyFont="0" applyAlignment="0" applyProtection="0">
      <alignment vertical="center"/>
    </xf>
    <xf numFmtId="227" fontId="93" fillId="75" borderId="42" applyNumberFormat="0" applyFont="0" applyAlignment="0" applyProtection="0">
      <alignment vertical="center"/>
    </xf>
    <xf numFmtId="227" fontId="97" fillId="44" borderId="8" applyNumberFormat="0" applyFont="0" applyAlignment="0" applyProtection="0">
      <alignment vertical="center"/>
    </xf>
    <xf numFmtId="227" fontId="97" fillId="44" borderId="8" applyNumberFormat="0" applyFont="0" applyAlignment="0" applyProtection="0">
      <alignment vertical="center"/>
    </xf>
    <xf numFmtId="227" fontId="97" fillId="44" borderId="8" applyNumberFormat="0" applyFont="0" applyAlignment="0" applyProtection="0">
      <alignment vertical="center"/>
    </xf>
    <xf numFmtId="227" fontId="97" fillId="44" borderId="8" applyNumberFormat="0" applyFont="0" applyAlignment="0" applyProtection="0">
      <alignment vertical="center"/>
    </xf>
    <xf numFmtId="227" fontId="97" fillId="38" borderId="0" applyNumberFormat="0" applyBorder="0" applyAlignment="0" applyProtection="0">
      <alignment vertical="center"/>
    </xf>
    <xf numFmtId="227" fontId="218" fillId="0" borderId="32" applyNumberFormat="0" applyFill="0" applyProtection="0">
      <alignment horizontal="center"/>
    </xf>
    <xf numFmtId="227" fontId="97" fillId="146" borderId="0" applyNumberFormat="0" applyBorder="0" applyAlignment="0" applyProtection="0">
      <alignment vertical="center"/>
    </xf>
    <xf numFmtId="227" fontId="97" fillId="143" borderId="0" applyNumberFormat="0" applyBorder="0" applyAlignment="0" applyProtection="0">
      <alignment vertical="center"/>
    </xf>
    <xf numFmtId="227" fontId="205" fillId="0" borderId="28" applyNumberFormat="0" applyFill="0" applyProtection="0">
      <alignment horizontal="center"/>
    </xf>
    <xf numFmtId="227" fontId="97" fillId="40" borderId="0" applyNumberFormat="0" applyBorder="0" applyAlignment="0" applyProtection="0">
      <alignment vertical="center"/>
    </xf>
    <xf numFmtId="227" fontId="93" fillId="0" borderId="0">
      <alignment vertical="top"/>
    </xf>
    <xf numFmtId="227" fontId="97" fillId="44" borderId="8" applyNumberFormat="0" applyFont="0" applyAlignment="0" applyProtection="0">
      <alignment vertical="center"/>
    </xf>
    <xf numFmtId="227" fontId="97" fillId="146" borderId="0" applyNumberFormat="0" applyBorder="0" applyAlignment="0" applyProtection="0">
      <alignment vertical="center"/>
    </xf>
    <xf numFmtId="227" fontId="97" fillId="44" borderId="8" applyNumberFormat="0" applyFont="0" applyAlignment="0" applyProtection="0">
      <alignment vertical="center"/>
    </xf>
    <xf numFmtId="227" fontId="97" fillId="142" borderId="0" applyNumberFormat="0" applyBorder="0" applyAlignment="0" applyProtection="0">
      <alignment vertical="center"/>
    </xf>
    <xf numFmtId="227" fontId="93" fillId="0" borderId="0">
      <alignment vertical="top"/>
    </xf>
    <xf numFmtId="227" fontId="97" fillId="146" borderId="0" applyNumberFormat="0" applyBorder="0" applyAlignment="0" applyProtection="0">
      <alignment vertical="center"/>
    </xf>
    <xf numFmtId="227" fontId="97" fillId="55" borderId="0" applyNumberFormat="0" applyBorder="0" applyAlignment="0" applyProtection="0">
      <alignment vertical="center"/>
    </xf>
    <xf numFmtId="227" fontId="97" fillId="56" borderId="0" applyNumberFormat="0" applyBorder="0" applyAlignment="0" applyProtection="0">
      <alignment vertical="center"/>
    </xf>
    <xf numFmtId="227" fontId="97" fillId="51" borderId="0" applyNumberFormat="0" applyBorder="0" applyAlignment="0" applyProtection="0">
      <alignment vertical="center"/>
    </xf>
    <xf numFmtId="227" fontId="205" fillId="0" borderId="28" applyNumberFormat="0" applyFill="0" applyProtection="0">
      <alignment horizontal="center"/>
    </xf>
    <xf numFmtId="227" fontId="97" fillId="142" borderId="0" applyNumberFormat="0" applyBorder="0" applyAlignment="0" applyProtection="0">
      <alignment vertical="center"/>
    </xf>
    <xf numFmtId="227" fontId="218" fillId="0" borderId="32" applyNumberFormat="0" applyFill="0" applyProtection="0">
      <alignment horizontal="center"/>
    </xf>
    <xf numFmtId="227" fontId="97" fillId="58" borderId="0" applyNumberFormat="0" applyBorder="0" applyAlignment="0" applyProtection="0">
      <alignment vertical="center"/>
    </xf>
    <xf numFmtId="227" fontId="126" fillId="0" borderId="28" applyNumberFormat="0" applyFill="0" applyProtection="0">
      <alignment horizontal="right"/>
    </xf>
    <xf numFmtId="227" fontId="201" fillId="0" borderId="39">
      <alignment horizontal="center"/>
    </xf>
    <xf numFmtId="229" fontId="135" fillId="0" borderId="28">
      <alignment horizontal="justify" vertical="top" wrapText="1"/>
    </xf>
    <xf numFmtId="227" fontId="138" fillId="73" borderId="39"/>
    <xf numFmtId="227" fontId="138" fillId="95" borderId="39"/>
    <xf numFmtId="227" fontId="218" fillId="0" borderId="32" applyNumberFormat="0" applyFill="0" applyProtection="0">
      <alignment horizontal="center"/>
    </xf>
    <xf numFmtId="227" fontId="97" fillId="142" borderId="0" applyNumberFormat="0" applyBorder="0" applyAlignment="0" applyProtection="0">
      <alignment vertical="center"/>
    </xf>
    <xf numFmtId="227" fontId="218" fillId="0" borderId="32" applyNumberFormat="0" applyFill="0" applyProtection="0">
      <alignment horizontal="center"/>
    </xf>
    <xf numFmtId="227" fontId="97" fillId="141" borderId="0" applyNumberFormat="0" applyBorder="0" applyAlignment="0" applyProtection="0">
      <alignment vertical="center"/>
    </xf>
    <xf numFmtId="227" fontId="193" fillId="0" borderId="32" applyNumberFormat="0" applyFill="0" applyProtection="0">
      <alignment horizontal="center"/>
    </xf>
    <xf numFmtId="227" fontId="97" fillId="143" borderId="0" applyNumberFormat="0" applyBorder="0" applyAlignment="0" applyProtection="0">
      <alignment vertical="center"/>
    </xf>
    <xf numFmtId="227" fontId="97" fillId="56" borderId="0" applyNumberFormat="0" applyBorder="0" applyAlignment="0" applyProtection="0">
      <alignment vertical="center"/>
    </xf>
    <xf numFmtId="227" fontId="97" fillId="143" borderId="0" applyNumberFormat="0" applyBorder="0" applyAlignment="0" applyProtection="0">
      <alignment vertical="center"/>
    </xf>
    <xf numFmtId="227" fontId="97" fillId="47" borderId="0" applyNumberFormat="0" applyBorder="0" applyAlignment="0" applyProtection="0">
      <alignment vertical="center"/>
    </xf>
    <xf numFmtId="227" fontId="97" fillId="47" borderId="0" applyNumberFormat="0" applyBorder="0" applyAlignment="0" applyProtection="0">
      <alignment vertical="center"/>
    </xf>
    <xf numFmtId="227" fontId="97" fillId="47" borderId="0" applyNumberFormat="0" applyBorder="0" applyAlignment="0" applyProtection="0">
      <alignment vertical="center"/>
    </xf>
    <xf numFmtId="227" fontId="97" fillId="146" borderId="0" applyNumberFormat="0" applyBorder="0" applyAlignment="0" applyProtection="0">
      <alignment vertical="center"/>
    </xf>
    <xf numFmtId="227" fontId="97" fillId="47" borderId="0" applyNumberFormat="0" applyBorder="0" applyAlignment="0" applyProtection="0">
      <alignment vertical="center"/>
    </xf>
    <xf numFmtId="227" fontId="97" fillId="47" borderId="0" applyNumberFormat="0" applyBorder="0" applyAlignment="0" applyProtection="0">
      <alignment vertical="center"/>
    </xf>
    <xf numFmtId="227" fontId="97" fillId="140" borderId="0" applyNumberFormat="0" applyBorder="0" applyAlignment="0" applyProtection="0">
      <alignment vertical="center"/>
    </xf>
    <xf numFmtId="227" fontId="97" fillId="0" borderId="0">
      <alignment vertical="center"/>
    </xf>
    <xf numFmtId="227" fontId="97" fillId="60" borderId="0" applyNumberFormat="0" applyBorder="0" applyAlignment="0" applyProtection="0">
      <alignment vertical="center"/>
    </xf>
    <xf numFmtId="227" fontId="97" fillId="143" borderId="0" applyNumberFormat="0" applyBorder="0" applyAlignment="0" applyProtection="0">
      <alignment vertical="center"/>
    </xf>
    <xf numFmtId="227" fontId="97" fillId="140" borderId="0" applyNumberFormat="0" applyBorder="0" applyAlignment="0" applyProtection="0">
      <alignment vertical="center"/>
    </xf>
    <xf numFmtId="227" fontId="174" fillId="0" borderId="40" applyNumberFormat="0">
      <alignment horizontal="right" wrapText="1"/>
    </xf>
    <xf numFmtId="227" fontId="97" fillId="58" borderId="0" applyNumberFormat="0" applyBorder="0" applyAlignment="0" applyProtection="0">
      <alignment vertical="center"/>
    </xf>
    <xf numFmtId="227" fontId="97" fillId="58" borderId="0" applyNumberFormat="0" applyBorder="0" applyAlignment="0" applyProtection="0">
      <alignment vertical="center"/>
    </xf>
    <xf numFmtId="227" fontId="97" fillId="61" borderId="0" applyNumberFormat="0" applyBorder="0" applyAlignment="0" applyProtection="0">
      <alignment vertical="center"/>
    </xf>
    <xf numFmtId="227" fontId="97" fillId="40" borderId="0" applyNumberFormat="0" applyBorder="0" applyAlignment="0" applyProtection="0">
      <alignment vertical="center"/>
    </xf>
    <xf numFmtId="227" fontId="218" fillId="0" borderId="32" applyNumberFormat="0" applyFill="0" applyProtection="0">
      <alignment horizontal="center"/>
    </xf>
    <xf numFmtId="227" fontId="97" fillId="40" borderId="0" applyNumberFormat="0" applyBorder="0" applyAlignment="0" applyProtection="0">
      <alignment vertical="center"/>
    </xf>
    <xf numFmtId="227" fontId="97" fillId="40" borderId="0" applyNumberFormat="0" applyBorder="0" applyAlignment="0" applyProtection="0">
      <alignment vertical="center"/>
    </xf>
    <xf numFmtId="227" fontId="97" fillId="143" borderId="0" applyNumberFormat="0" applyBorder="0" applyAlignment="0" applyProtection="0">
      <alignment vertical="center"/>
    </xf>
    <xf numFmtId="227" fontId="97" fillId="60" borderId="0" applyNumberFormat="0" applyBorder="0" applyAlignment="0" applyProtection="0">
      <alignment vertical="center"/>
    </xf>
    <xf numFmtId="227" fontId="97" fillId="56" borderId="0" applyNumberFormat="0" applyBorder="0" applyAlignment="0" applyProtection="0">
      <alignment vertical="center"/>
    </xf>
    <xf numFmtId="227" fontId="97" fillId="56" borderId="0" applyNumberFormat="0" applyBorder="0" applyAlignment="0" applyProtection="0">
      <alignment vertical="center"/>
    </xf>
    <xf numFmtId="227" fontId="97" fillId="56" borderId="0" applyNumberFormat="0" applyBorder="0" applyAlignment="0" applyProtection="0">
      <alignment vertical="center"/>
    </xf>
    <xf numFmtId="227" fontId="97" fillId="56" borderId="0" applyNumberFormat="0" applyBorder="0" applyAlignment="0" applyProtection="0">
      <alignment vertical="center"/>
    </xf>
    <xf numFmtId="227" fontId="97" fillId="56" borderId="0" applyNumberFormat="0" applyBorder="0" applyAlignment="0" applyProtection="0">
      <alignment vertical="center"/>
    </xf>
    <xf numFmtId="227" fontId="97" fillId="136" borderId="0" applyNumberFormat="0" applyBorder="0" applyAlignment="0" applyProtection="0">
      <alignment vertical="center"/>
    </xf>
    <xf numFmtId="227" fontId="97" fillId="141" borderId="0" applyNumberFormat="0" applyBorder="0" applyAlignment="0" applyProtection="0">
      <alignment vertical="center"/>
    </xf>
    <xf numFmtId="227" fontId="97" fillId="141" borderId="0" applyNumberFormat="0" applyBorder="0" applyAlignment="0" applyProtection="0">
      <alignment vertical="center"/>
    </xf>
    <xf numFmtId="227" fontId="97" fillId="141" borderId="0" applyNumberFormat="0" applyBorder="0" applyAlignment="0" applyProtection="0">
      <alignment vertical="center"/>
    </xf>
    <xf numFmtId="227" fontId="97" fillId="61" borderId="0" applyNumberFormat="0" applyBorder="0" applyAlignment="0" applyProtection="0">
      <alignment vertical="center"/>
    </xf>
    <xf numFmtId="227" fontId="97" fillId="142" borderId="0" applyNumberFormat="0" applyBorder="0" applyAlignment="0" applyProtection="0">
      <alignment vertical="center"/>
    </xf>
    <xf numFmtId="227" fontId="97" fillId="143" borderId="0" applyNumberFormat="0" applyBorder="0" applyAlignment="0" applyProtection="0">
      <alignment vertical="center"/>
    </xf>
    <xf numFmtId="227" fontId="97" fillId="142" borderId="0" applyNumberFormat="0" applyBorder="0" applyAlignment="0" applyProtection="0">
      <alignment vertical="center"/>
    </xf>
    <xf numFmtId="227" fontId="97" fillId="142" borderId="0" applyNumberFormat="0" applyBorder="0" applyAlignment="0" applyProtection="0">
      <alignment vertical="center"/>
    </xf>
    <xf numFmtId="227" fontId="97" fillId="143" borderId="0" applyNumberFormat="0" applyBorder="0" applyAlignment="0" applyProtection="0">
      <alignment vertical="center"/>
    </xf>
    <xf numFmtId="227" fontId="97" fillId="58" borderId="0" applyNumberFormat="0" applyBorder="0" applyAlignment="0" applyProtection="0">
      <alignment vertical="center"/>
    </xf>
    <xf numFmtId="227" fontId="97" fillId="42" borderId="0" applyNumberFormat="0" applyBorder="0" applyAlignment="0" applyProtection="0">
      <alignment vertical="center"/>
    </xf>
    <xf numFmtId="227" fontId="97" fillId="141" borderId="0" applyNumberFormat="0" applyBorder="0" applyAlignment="0" applyProtection="0">
      <alignment vertical="center"/>
    </xf>
    <xf numFmtId="227" fontId="97" fillId="136" borderId="0" applyNumberFormat="0" applyBorder="0" applyAlignment="0" applyProtection="0">
      <alignment vertical="center"/>
    </xf>
    <xf numFmtId="227" fontId="97" fillId="142" borderId="0" applyNumberFormat="0" applyBorder="0" applyAlignment="0" applyProtection="0">
      <alignment vertical="center"/>
    </xf>
    <xf numFmtId="227" fontId="97" fillId="142" borderId="0" applyNumberFormat="0" applyBorder="0" applyAlignment="0" applyProtection="0">
      <alignment vertical="center"/>
    </xf>
    <xf numFmtId="227" fontId="97" fillId="136" borderId="0" applyNumberFormat="0" applyBorder="0" applyAlignment="0" applyProtection="0">
      <alignment vertical="center"/>
    </xf>
    <xf numFmtId="227" fontId="97" fillId="142" borderId="0" applyNumberFormat="0" applyBorder="0" applyAlignment="0" applyProtection="0">
      <alignment vertical="center"/>
    </xf>
    <xf numFmtId="227" fontId="97" fillId="136" borderId="0" applyNumberFormat="0" applyBorder="0" applyAlignment="0" applyProtection="0">
      <alignment vertical="center"/>
    </xf>
    <xf numFmtId="227" fontId="97" fillId="136" borderId="0" applyNumberFormat="0" applyBorder="0" applyAlignment="0" applyProtection="0">
      <alignment vertical="center"/>
    </xf>
    <xf numFmtId="227" fontId="97" fillId="136" borderId="0" applyNumberFormat="0" applyBorder="0" applyAlignment="0" applyProtection="0">
      <alignment vertical="center"/>
    </xf>
    <xf numFmtId="227" fontId="97" fillId="136" borderId="0" applyNumberFormat="0" applyBorder="0" applyAlignment="0" applyProtection="0">
      <alignment vertical="center"/>
    </xf>
    <xf numFmtId="227" fontId="97" fillId="60" borderId="0" applyNumberFormat="0" applyBorder="0" applyAlignment="0" applyProtection="0">
      <alignment vertical="center"/>
    </xf>
    <xf numFmtId="227" fontId="97" fillId="143" borderId="0" applyNumberFormat="0" applyBorder="0" applyAlignment="0" applyProtection="0">
      <alignment vertical="center"/>
    </xf>
    <xf numFmtId="227" fontId="97" fillId="143" borderId="0" applyNumberFormat="0" applyBorder="0" applyAlignment="0" applyProtection="0">
      <alignment vertical="center"/>
    </xf>
    <xf numFmtId="227" fontId="97" fillId="143" borderId="0" applyNumberFormat="0" applyBorder="0" applyAlignment="0" applyProtection="0">
      <alignment vertical="center"/>
    </xf>
    <xf numFmtId="227" fontId="97" fillId="58" borderId="0" applyNumberFormat="0" applyBorder="0" applyAlignment="0" applyProtection="0">
      <alignment vertical="center"/>
    </xf>
    <xf numFmtId="227" fontId="97" fillId="143" borderId="0" applyNumberFormat="0" applyBorder="0" applyAlignment="0" applyProtection="0">
      <alignment vertical="center"/>
    </xf>
    <xf numFmtId="227" fontId="97" fillId="143" borderId="0" applyNumberFormat="0" applyBorder="0" applyAlignment="0" applyProtection="0">
      <alignment vertical="center"/>
    </xf>
    <xf numFmtId="227" fontId="97" fillId="61" borderId="0" applyNumberFormat="0" applyBorder="0" applyAlignment="0" applyProtection="0">
      <alignment vertical="center"/>
    </xf>
    <xf numFmtId="227" fontId="97" fillId="146" borderId="0" applyNumberFormat="0" applyBorder="0" applyAlignment="0" applyProtection="0">
      <alignment vertical="center"/>
    </xf>
    <xf numFmtId="227" fontId="97" fillId="58" borderId="0" applyNumberFormat="0" applyBorder="0" applyAlignment="0" applyProtection="0">
      <alignment vertical="center"/>
    </xf>
    <xf numFmtId="227" fontId="97" fillId="146" borderId="0" applyNumberFormat="0" applyBorder="0" applyAlignment="0" applyProtection="0">
      <alignment vertical="center"/>
    </xf>
    <xf numFmtId="227" fontId="97" fillId="56" borderId="0" applyNumberFormat="0" applyBorder="0" applyAlignment="0" applyProtection="0">
      <alignment vertical="center"/>
    </xf>
    <xf numFmtId="227" fontId="97" fillId="146" borderId="0" applyNumberFormat="0" applyBorder="0" applyAlignment="0" applyProtection="0">
      <alignment vertical="center"/>
    </xf>
    <xf numFmtId="227" fontId="97" fillId="0" borderId="0">
      <alignment vertical="center"/>
    </xf>
    <xf numFmtId="227" fontId="97" fillId="49" borderId="0" applyNumberFormat="0" applyBorder="0" applyAlignment="0" applyProtection="0">
      <alignment vertical="center"/>
    </xf>
    <xf numFmtId="227" fontId="97" fillId="140" borderId="0" applyNumberFormat="0" applyBorder="0" applyAlignment="0" applyProtection="0">
      <alignment vertical="center"/>
    </xf>
    <xf numFmtId="227" fontId="97" fillId="140" borderId="0" applyNumberFormat="0" applyBorder="0" applyAlignment="0" applyProtection="0">
      <alignment vertical="center"/>
    </xf>
    <xf numFmtId="227" fontId="97" fillId="140" borderId="0" applyNumberFormat="0" applyBorder="0" applyAlignment="0" applyProtection="0">
      <alignment vertical="center"/>
    </xf>
    <xf numFmtId="227" fontId="97" fillId="140" borderId="0" applyNumberFormat="0" applyBorder="0" applyAlignment="0" applyProtection="0">
      <alignment vertical="center"/>
    </xf>
    <xf numFmtId="227" fontId="97" fillId="61" borderId="0" applyNumberFormat="0" applyBorder="0" applyAlignment="0" applyProtection="0">
      <alignment vertical="center"/>
    </xf>
    <xf numFmtId="227" fontId="97" fillId="0" borderId="0">
      <alignment vertical="center"/>
    </xf>
    <xf numFmtId="227" fontId="97" fillId="140" borderId="0" applyNumberFormat="0" applyBorder="0" applyAlignment="0" applyProtection="0">
      <alignment vertical="center"/>
    </xf>
    <xf numFmtId="227" fontId="97" fillId="136" borderId="0" applyNumberFormat="0" applyBorder="0" applyAlignment="0" applyProtection="0">
      <alignment vertical="center"/>
    </xf>
    <xf numFmtId="227" fontId="97" fillId="141" borderId="0" applyNumberFormat="0" applyBorder="0" applyAlignment="0" applyProtection="0">
      <alignment vertical="center"/>
    </xf>
    <xf numFmtId="227" fontId="218" fillId="0" borderId="32" applyNumberFormat="0" applyFill="0" applyProtection="0">
      <alignment horizontal="center"/>
    </xf>
    <xf numFmtId="227" fontId="97" fillId="61" borderId="0" applyNumberFormat="0" applyBorder="0" applyAlignment="0" applyProtection="0">
      <alignment vertical="center"/>
    </xf>
    <xf numFmtId="227" fontId="97" fillId="61" borderId="0" applyNumberFormat="0" applyBorder="0" applyAlignment="0" applyProtection="0">
      <alignment vertical="center"/>
    </xf>
    <xf numFmtId="227" fontId="97" fillId="143" borderId="0" applyNumberFormat="0" applyBorder="0" applyAlignment="0" applyProtection="0">
      <alignment vertical="center"/>
    </xf>
    <xf numFmtId="227" fontId="97" fillId="141" borderId="0" applyNumberFormat="0" applyBorder="0" applyAlignment="0" applyProtection="0">
      <alignment vertical="center"/>
    </xf>
    <xf numFmtId="227" fontId="97" fillId="140" borderId="0" applyNumberFormat="0" applyBorder="0" applyAlignment="0" applyProtection="0">
      <alignment vertical="center"/>
    </xf>
    <xf numFmtId="227" fontId="97" fillId="60" borderId="0" applyNumberFormat="0" applyBorder="0" applyAlignment="0" applyProtection="0">
      <alignment vertical="center"/>
    </xf>
    <xf numFmtId="227" fontId="97" fillId="60" borderId="0" applyNumberFormat="0" applyBorder="0" applyAlignment="0" applyProtection="0">
      <alignment vertical="center"/>
    </xf>
    <xf numFmtId="227" fontId="97" fillId="40" borderId="0" applyNumberFormat="0" applyBorder="0" applyAlignment="0" applyProtection="0">
      <alignment vertical="center"/>
    </xf>
    <xf numFmtId="227" fontId="97" fillId="40" borderId="0" applyNumberFormat="0" applyBorder="0" applyAlignment="0" applyProtection="0">
      <alignment vertical="center"/>
    </xf>
    <xf numFmtId="227" fontId="97" fillId="60" borderId="0" applyNumberFormat="0" applyBorder="0" applyAlignment="0" applyProtection="0">
      <alignment vertical="center"/>
    </xf>
    <xf numFmtId="227" fontId="97" fillId="146" borderId="0" applyNumberFormat="0" applyBorder="0" applyAlignment="0" applyProtection="0">
      <alignment vertical="center"/>
    </xf>
    <xf numFmtId="227" fontId="97" fillId="47" borderId="0" applyNumberFormat="0" applyBorder="0" applyAlignment="0" applyProtection="0">
      <alignment vertical="center"/>
    </xf>
    <xf numFmtId="227" fontId="97" fillId="40" borderId="0" applyNumberFormat="0" applyBorder="0" applyAlignment="0" applyProtection="0">
      <alignment vertical="center"/>
    </xf>
    <xf numFmtId="227" fontId="205" fillId="0" borderId="28" applyNumberFormat="0" applyFill="0" applyProtection="0">
      <alignment horizontal="center"/>
    </xf>
    <xf numFmtId="227" fontId="205" fillId="0" borderId="28" applyNumberFormat="0" applyFill="0" applyProtection="0">
      <alignment horizontal="center"/>
    </xf>
    <xf numFmtId="227" fontId="126" fillId="0" borderId="28" applyNumberFormat="0" applyFill="0" applyProtection="0">
      <alignment horizontal="right"/>
    </xf>
    <xf numFmtId="229" fontId="135" fillId="0" borderId="28">
      <alignment horizontal="justify" vertical="top" wrapText="1"/>
    </xf>
    <xf numFmtId="234" fontId="93" fillId="0" borderId="0" applyNumberFormat="0" applyFill="0" applyBorder="0" applyAlignment="0" applyProtection="0">
      <alignment horizontal="left"/>
    </xf>
    <xf numFmtId="10" fontId="138" fillId="75" borderId="39" applyNumberFormat="0" applyBorder="0" applyAlignment="0" applyProtection="0"/>
    <xf numFmtId="227" fontId="168" fillId="0" borderId="40">
      <alignment horizontal="left" vertical="center"/>
    </xf>
    <xf numFmtId="227" fontId="218" fillId="0" borderId="32" applyNumberFormat="0" applyFill="0" applyProtection="0">
      <alignment horizontal="center"/>
    </xf>
    <xf numFmtId="227" fontId="218" fillId="0" borderId="32" applyNumberFormat="0" applyFill="0" applyProtection="0">
      <alignment horizontal="center"/>
    </xf>
    <xf numFmtId="227" fontId="97" fillId="47" borderId="0" applyNumberFormat="0" applyBorder="0" applyAlignment="0" applyProtection="0">
      <alignment vertical="center"/>
    </xf>
    <xf numFmtId="227" fontId="97" fillId="47" borderId="0" applyNumberFormat="0" applyBorder="0" applyAlignment="0" applyProtection="0">
      <alignment vertical="center"/>
    </xf>
    <xf numFmtId="227" fontId="97" fillId="47" borderId="0" applyNumberFormat="0" applyBorder="0" applyAlignment="0" applyProtection="0">
      <alignment vertical="center"/>
    </xf>
    <xf numFmtId="227" fontId="97" fillId="0" borderId="0">
      <alignment vertical="center"/>
    </xf>
    <xf numFmtId="227" fontId="97" fillId="60" borderId="0" applyNumberFormat="0" applyBorder="0" applyAlignment="0" applyProtection="0">
      <alignment vertical="center"/>
    </xf>
    <xf numFmtId="227" fontId="97" fillId="60" borderId="0" applyNumberFormat="0" applyBorder="0" applyAlignment="0" applyProtection="0">
      <alignment vertical="center"/>
    </xf>
    <xf numFmtId="227" fontId="97" fillId="60" borderId="0" applyNumberFormat="0" applyBorder="0" applyAlignment="0" applyProtection="0">
      <alignment vertical="center"/>
    </xf>
    <xf numFmtId="227" fontId="97" fillId="60" borderId="0" applyNumberFormat="0" applyBorder="0" applyAlignment="0" applyProtection="0">
      <alignment vertical="center"/>
    </xf>
    <xf numFmtId="227" fontId="97" fillId="58" borderId="0" applyNumberFormat="0" applyBorder="0" applyAlignment="0" applyProtection="0">
      <alignment vertical="center"/>
    </xf>
    <xf numFmtId="227" fontId="97" fillId="58" borderId="0" applyNumberFormat="0" applyBorder="0" applyAlignment="0" applyProtection="0">
      <alignment vertical="center"/>
    </xf>
    <xf numFmtId="227" fontId="97" fillId="58" borderId="0" applyNumberFormat="0" applyBorder="0" applyAlignment="0" applyProtection="0">
      <alignment vertical="center"/>
    </xf>
    <xf numFmtId="227" fontId="97" fillId="58" borderId="0" applyNumberFormat="0" applyBorder="0" applyAlignment="0" applyProtection="0">
      <alignment vertical="center"/>
    </xf>
    <xf numFmtId="227" fontId="97" fillId="40" borderId="0" applyNumberFormat="0" applyBorder="0" applyAlignment="0" applyProtection="0">
      <alignment vertical="center"/>
    </xf>
    <xf numFmtId="227" fontId="97" fillId="40" borderId="0" applyNumberFormat="0" applyBorder="0" applyAlignment="0" applyProtection="0">
      <alignment vertical="center"/>
    </xf>
    <xf numFmtId="227" fontId="218" fillId="0" borderId="32" applyNumberFormat="0" applyFill="0" applyProtection="0">
      <alignment horizontal="center"/>
    </xf>
    <xf numFmtId="227" fontId="97" fillId="40" borderId="0" applyNumberFormat="0" applyBorder="0" applyAlignment="0" applyProtection="0">
      <alignment vertical="center"/>
    </xf>
    <xf numFmtId="227" fontId="97" fillId="0" borderId="0">
      <alignment vertical="center"/>
    </xf>
    <xf numFmtId="227" fontId="97" fillId="61" borderId="0" applyNumberFormat="0" applyBorder="0" applyAlignment="0" applyProtection="0">
      <alignment vertical="center"/>
    </xf>
    <xf numFmtId="227" fontId="97" fillId="56" borderId="0" applyNumberFormat="0" applyBorder="0" applyAlignment="0" applyProtection="0">
      <alignment vertical="center"/>
    </xf>
    <xf numFmtId="227" fontId="97" fillId="56" borderId="0" applyNumberFormat="0" applyBorder="0" applyAlignment="0" applyProtection="0">
      <alignment vertical="center"/>
    </xf>
    <xf numFmtId="227" fontId="97" fillId="56" borderId="0" applyNumberFormat="0" applyBorder="0" applyAlignment="0" applyProtection="0">
      <alignment vertical="center"/>
    </xf>
    <xf numFmtId="227" fontId="97" fillId="42" borderId="0" applyNumberFormat="0" applyBorder="0" applyAlignment="0" applyProtection="0">
      <alignment vertical="center"/>
    </xf>
    <xf numFmtId="227" fontId="97" fillId="141" borderId="0" applyNumberFormat="0" applyBorder="0" applyAlignment="0" applyProtection="0">
      <alignment vertical="center"/>
    </xf>
    <xf numFmtId="227" fontId="97" fillId="141" borderId="0" applyNumberFormat="0" applyBorder="0" applyAlignment="0" applyProtection="0">
      <alignment vertical="center"/>
    </xf>
    <xf numFmtId="227" fontId="97" fillId="141" borderId="0" applyNumberFormat="0" applyBorder="0" applyAlignment="0" applyProtection="0">
      <alignment vertical="center"/>
    </xf>
    <xf numFmtId="227" fontId="97" fillId="141" borderId="0" applyNumberFormat="0" applyBorder="0" applyAlignment="0" applyProtection="0">
      <alignment vertical="center"/>
    </xf>
    <xf numFmtId="227" fontId="97" fillId="141" borderId="0" applyNumberFormat="0" applyBorder="0" applyAlignment="0" applyProtection="0">
      <alignment vertical="center"/>
    </xf>
    <xf numFmtId="227" fontId="97" fillId="55" borderId="0" applyNumberFormat="0" applyBorder="0" applyAlignment="0" applyProtection="0">
      <alignment vertical="center"/>
    </xf>
    <xf numFmtId="227" fontId="97" fillId="142" borderId="0" applyNumberFormat="0" applyBorder="0" applyAlignment="0" applyProtection="0">
      <alignment vertical="center"/>
    </xf>
    <xf numFmtId="227" fontId="97" fillId="142" borderId="0" applyNumberFormat="0" applyBorder="0" applyAlignment="0" applyProtection="0">
      <alignment vertical="center"/>
    </xf>
    <xf numFmtId="227" fontId="97" fillId="142" borderId="0" applyNumberFormat="0" applyBorder="0" applyAlignment="0" applyProtection="0">
      <alignment vertical="center"/>
    </xf>
    <xf numFmtId="227" fontId="97" fillId="142" borderId="0" applyNumberFormat="0" applyBorder="0" applyAlignment="0" applyProtection="0">
      <alignment vertical="center"/>
    </xf>
    <xf numFmtId="227" fontId="97" fillId="142" borderId="0" applyNumberFormat="0" applyBorder="0" applyAlignment="0" applyProtection="0">
      <alignment vertical="center"/>
    </xf>
    <xf numFmtId="227" fontId="97" fillId="142" borderId="0" applyNumberFormat="0" applyBorder="0" applyAlignment="0" applyProtection="0">
      <alignment vertical="center"/>
    </xf>
    <xf numFmtId="227" fontId="97" fillId="51" borderId="0" applyNumberFormat="0" applyBorder="0" applyAlignment="0" applyProtection="0">
      <alignment vertical="center"/>
    </xf>
    <xf numFmtId="227" fontId="97" fillId="136" borderId="0" applyNumberFormat="0" applyBorder="0" applyAlignment="0" applyProtection="0">
      <alignment vertical="center"/>
    </xf>
    <xf numFmtId="227" fontId="97" fillId="136" borderId="0" applyNumberFormat="0" applyBorder="0" applyAlignment="0" applyProtection="0">
      <alignment vertical="center"/>
    </xf>
    <xf numFmtId="227" fontId="97" fillId="141" borderId="0" applyNumberFormat="0" applyBorder="0" applyAlignment="0" applyProtection="0">
      <alignment vertical="center"/>
    </xf>
    <xf numFmtId="227" fontId="97" fillId="136" borderId="0" applyNumberFormat="0" applyBorder="0" applyAlignment="0" applyProtection="0">
      <alignment vertical="center"/>
    </xf>
    <xf numFmtId="227" fontId="97" fillId="142" borderId="0" applyNumberFormat="0" applyBorder="0" applyAlignment="0" applyProtection="0">
      <alignment vertical="center"/>
    </xf>
    <xf numFmtId="227" fontId="97" fillId="60" borderId="0" applyNumberFormat="0" applyBorder="0" applyAlignment="0" applyProtection="0">
      <alignment vertical="center"/>
    </xf>
    <xf numFmtId="227" fontId="97" fillId="136" borderId="0" applyNumberFormat="0" applyBorder="0" applyAlignment="0" applyProtection="0">
      <alignment vertical="center"/>
    </xf>
    <xf numFmtId="227" fontId="97" fillId="38" borderId="0" applyNumberFormat="0" applyBorder="0" applyAlignment="0" applyProtection="0">
      <alignment vertical="center"/>
    </xf>
    <xf numFmtId="227" fontId="97" fillId="58" borderId="0" applyNumberFormat="0" applyBorder="0" applyAlignment="0" applyProtection="0">
      <alignment vertical="center"/>
    </xf>
    <xf numFmtId="227" fontId="97" fillId="59" borderId="0" applyNumberFormat="0" applyBorder="0" applyAlignment="0" applyProtection="0">
      <alignment vertical="center"/>
    </xf>
    <xf numFmtId="227" fontId="97" fillId="59" borderId="0" applyNumberFormat="0" applyBorder="0" applyAlignment="0" applyProtection="0">
      <alignment vertical="center"/>
    </xf>
    <xf numFmtId="227" fontId="97" fillId="146" borderId="0" applyNumberFormat="0" applyBorder="0" applyAlignment="0" applyProtection="0">
      <alignment vertical="center"/>
    </xf>
    <xf numFmtId="227" fontId="97" fillId="146" borderId="0" applyNumberFormat="0" applyBorder="0" applyAlignment="0" applyProtection="0">
      <alignment vertical="center"/>
    </xf>
    <xf numFmtId="227" fontId="97" fillId="146" borderId="0" applyNumberFormat="0" applyBorder="0" applyAlignment="0" applyProtection="0">
      <alignment vertical="center"/>
    </xf>
    <xf numFmtId="227" fontId="97" fillId="146" borderId="0" applyNumberFormat="0" applyBorder="0" applyAlignment="0" applyProtection="0">
      <alignment vertical="center"/>
    </xf>
    <xf numFmtId="227" fontId="97" fillId="61" borderId="0" applyNumberFormat="0" applyBorder="0" applyAlignment="0" applyProtection="0">
      <alignment vertical="center"/>
    </xf>
    <xf numFmtId="227" fontId="97" fillId="146" borderId="0" applyNumberFormat="0" applyBorder="0" applyAlignment="0" applyProtection="0">
      <alignment vertical="center"/>
    </xf>
    <xf numFmtId="227" fontId="97" fillId="146" borderId="0" applyNumberFormat="0" applyBorder="0" applyAlignment="0" applyProtection="0">
      <alignment vertical="center"/>
    </xf>
    <xf numFmtId="227" fontId="97" fillId="146" borderId="0" applyNumberFormat="0" applyBorder="0" applyAlignment="0" applyProtection="0">
      <alignment vertical="center"/>
    </xf>
    <xf numFmtId="227" fontId="97" fillId="141" borderId="0" applyNumberFormat="0" applyBorder="0" applyAlignment="0" applyProtection="0">
      <alignment vertical="center"/>
    </xf>
    <xf numFmtId="227" fontId="97" fillId="40" borderId="0" applyNumberFormat="0" applyBorder="0" applyAlignment="0" applyProtection="0">
      <alignment vertical="center"/>
    </xf>
    <xf numFmtId="227" fontId="97" fillId="56" borderId="0" applyNumberFormat="0" applyBorder="0" applyAlignment="0" applyProtection="0">
      <alignment vertical="center"/>
    </xf>
    <xf numFmtId="227" fontId="97" fillId="49" borderId="0" applyNumberFormat="0" applyBorder="0" applyAlignment="0" applyProtection="0">
      <alignment vertical="center"/>
    </xf>
    <xf numFmtId="227" fontId="97" fillId="140" borderId="0" applyNumberFormat="0" applyBorder="0" applyAlignment="0" applyProtection="0">
      <alignment vertical="center"/>
    </xf>
    <xf numFmtId="227" fontId="97" fillId="140" borderId="0" applyNumberFormat="0" applyBorder="0" applyAlignment="0" applyProtection="0">
      <alignment vertical="center"/>
    </xf>
    <xf numFmtId="227" fontId="97" fillId="61" borderId="0" applyNumberFormat="0" applyBorder="0" applyAlignment="0" applyProtection="0">
      <alignment vertical="center"/>
    </xf>
    <xf numFmtId="227" fontId="97" fillId="140" borderId="0" applyNumberFormat="0" applyBorder="0" applyAlignment="0" applyProtection="0">
      <alignment vertical="center"/>
    </xf>
    <xf numFmtId="227" fontId="97" fillId="140" borderId="0" applyNumberFormat="0" applyBorder="0" applyAlignment="0" applyProtection="0">
      <alignment vertical="center"/>
    </xf>
    <xf numFmtId="227" fontId="97" fillId="140" borderId="0" applyNumberFormat="0" applyBorder="0" applyAlignment="0" applyProtection="0">
      <alignment vertical="center"/>
    </xf>
    <xf numFmtId="227" fontId="97" fillId="140" borderId="0" applyNumberFormat="0" applyBorder="0" applyAlignment="0" applyProtection="0">
      <alignment vertical="center"/>
    </xf>
    <xf numFmtId="227" fontId="97" fillId="47" borderId="0" applyNumberFormat="0" applyBorder="0" applyAlignment="0" applyProtection="0">
      <alignment vertical="center"/>
    </xf>
    <xf numFmtId="227" fontId="97" fillId="60" borderId="0" applyNumberFormat="0" applyBorder="0" applyAlignment="0" applyProtection="0">
      <alignment vertical="center"/>
    </xf>
    <xf numFmtId="227" fontId="97" fillId="58" borderId="0" applyNumberFormat="0" applyBorder="0" applyAlignment="0" applyProtection="0">
      <alignment vertical="center"/>
    </xf>
    <xf numFmtId="227" fontId="97" fillId="0" borderId="0">
      <alignment vertical="center"/>
    </xf>
    <xf numFmtId="227" fontId="97" fillId="47" borderId="0" applyNumberFormat="0" applyBorder="0" applyAlignment="0" applyProtection="0">
      <alignment vertical="center"/>
    </xf>
    <xf numFmtId="227" fontId="97" fillId="61" borderId="0" applyNumberFormat="0" applyBorder="0" applyAlignment="0" applyProtection="0">
      <alignment vertical="center"/>
    </xf>
    <xf numFmtId="227" fontId="97" fillId="141" borderId="0" applyNumberFormat="0" applyBorder="0" applyAlignment="0" applyProtection="0">
      <alignment vertical="center"/>
    </xf>
    <xf numFmtId="227" fontId="97" fillId="61" borderId="0" applyNumberFormat="0" applyBorder="0" applyAlignment="0" applyProtection="0">
      <alignment vertical="center"/>
    </xf>
    <xf numFmtId="227" fontId="97" fillId="47" borderId="0" applyNumberFormat="0" applyBorder="0" applyAlignment="0" applyProtection="0">
      <alignment vertical="center"/>
    </xf>
    <xf numFmtId="227" fontId="97" fillId="136" borderId="0" applyNumberFormat="0" applyBorder="0" applyAlignment="0" applyProtection="0">
      <alignment vertical="center"/>
    </xf>
    <xf numFmtId="227" fontId="97" fillId="140" borderId="0" applyNumberFormat="0" applyBorder="0" applyAlignment="0" applyProtection="0">
      <alignment vertical="center"/>
    </xf>
    <xf numFmtId="227" fontId="97" fillId="40" borderId="0" applyNumberFormat="0" applyBorder="0" applyAlignment="0" applyProtection="0">
      <alignment vertical="center"/>
    </xf>
    <xf numFmtId="227" fontId="97" fillId="58" borderId="0" applyNumberFormat="0" applyBorder="0" applyAlignment="0" applyProtection="0">
      <alignment vertical="center"/>
    </xf>
    <xf numFmtId="227" fontId="97" fillId="146" borderId="0" applyNumberFormat="0" applyBorder="0" applyAlignment="0" applyProtection="0">
      <alignment vertical="center"/>
    </xf>
    <xf numFmtId="227" fontId="97" fillId="47" borderId="0" applyNumberFormat="0" applyBorder="0" applyAlignment="0" applyProtection="0">
      <alignment vertical="center"/>
    </xf>
    <xf numFmtId="227" fontId="97" fillId="44" borderId="8" applyNumberFormat="0" applyFont="0" applyAlignment="0" applyProtection="0">
      <alignment vertical="center"/>
    </xf>
    <xf numFmtId="227" fontId="97" fillId="141" borderId="0" applyNumberFormat="0" applyBorder="0" applyAlignment="0" applyProtection="0">
      <alignment vertical="center"/>
    </xf>
    <xf numFmtId="227" fontId="97" fillId="136" borderId="0" applyNumberFormat="0" applyBorder="0" applyAlignment="0" applyProtection="0">
      <alignment vertical="center"/>
    </xf>
    <xf numFmtId="227" fontId="97" fillId="136" borderId="0" applyNumberFormat="0" applyBorder="0" applyAlignment="0" applyProtection="0">
      <alignment vertical="center"/>
    </xf>
    <xf numFmtId="227" fontId="97" fillId="136" borderId="0" applyNumberFormat="0" applyBorder="0" applyAlignment="0" applyProtection="0">
      <alignment vertical="center"/>
    </xf>
    <xf numFmtId="227" fontId="97" fillId="140" borderId="0" applyNumberFormat="0" applyBorder="0" applyAlignment="0" applyProtection="0">
      <alignment vertical="center"/>
    </xf>
    <xf numFmtId="227" fontId="97" fillId="61" borderId="0" applyNumberFormat="0" applyBorder="0" applyAlignment="0" applyProtection="0">
      <alignment vertical="center"/>
    </xf>
    <xf numFmtId="227" fontId="218" fillId="0" borderId="32" applyNumberFormat="0" applyFill="0" applyProtection="0">
      <alignment horizontal="center"/>
    </xf>
    <xf numFmtId="227" fontId="97" fillId="40" borderId="0" applyNumberFormat="0" applyBorder="0" applyAlignment="0" applyProtection="0">
      <alignment vertical="center"/>
    </xf>
    <xf numFmtId="227" fontId="218" fillId="0" borderId="32" applyNumberFormat="0" applyFill="0" applyProtection="0">
      <alignment horizontal="center"/>
    </xf>
    <xf numFmtId="227" fontId="97" fillId="56" borderId="0" applyNumberFormat="0" applyBorder="0" applyAlignment="0" applyProtection="0">
      <alignment vertical="center"/>
    </xf>
    <xf numFmtId="227" fontId="218" fillId="0" borderId="32" applyNumberFormat="0" applyFill="0" applyProtection="0">
      <alignment horizontal="center"/>
    </xf>
    <xf numFmtId="227" fontId="97" fillId="143" borderId="0" applyNumberFormat="0" applyBorder="0" applyAlignment="0" applyProtection="0">
      <alignment vertical="center"/>
    </xf>
    <xf numFmtId="227" fontId="97" fillId="143" borderId="0" applyNumberFormat="0" applyBorder="0" applyAlignment="0" applyProtection="0">
      <alignment vertical="center"/>
    </xf>
    <xf numFmtId="227" fontId="97" fillId="143" borderId="0" applyNumberFormat="0" applyBorder="0" applyAlignment="0" applyProtection="0">
      <alignment vertical="center"/>
    </xf>
    <xf numFmtId="236" fontId="93" fillId="0" borderId="0" applyFont="0" applyFill="0" applyBorder="0" applyAlignment="0" applyProtection="0"/>
    <xf numFmtId="236" fontId="93" fillId="0" borderId="0" applyFont="0" applyFill="0" applyBorder="0" applyAlignment="0" applyProtection="0"/>
    <xf numFmtId="227" fontId="97" fillId="0" borderId="0"/>
    <xf numFmtId="227" fontId="97" fillId="0" borderId="0"/>
    <xf numFmtId="227" fontId="97" fillId="0" borderId="0"/>
    <xf numFmtId="227" fontId="97" fillId="44" borderId="8" applyNumberFormat="0" applyFont="0" applyAlignment="0" applyProtection="0">
      <alignment vertical="center"/>
    </xf>
    <xf numFmtId="227" fontId="122" fillId="0" borderId="0" applyFill="0" applyBorder="0" applyAlignment="0"/>
    <xf numFmtId="227" fontId="122" fillId="0" borderId="0" applyFill="0" applyBorder="0" applyAlignment="0"/>
    <xf numFmtId="236" fontId="93" fillId="0" borderId="0" applyFont="0" applyFill="0" applyBorder="0" applyAlignment="0" applyProtection="0"/>
    <xf numFmtId="236" fontId="93" fillId="0" borderId="0" applyFont="0" applyFill="0" applyBorder="0" applyAlignment="0" applyProtection="0"/>
    <xf numFmtId="227" fontId="93" fillId="0" borderId="0">
      <alignment vertical="center"/>
    </xf>
    <xf numFmtId="227" fontId="93" fillId="0" borderId="0">
      <alignment vertical="center"/>
    </xf>
    <xf numFmtId="227" fontId="93" fillId="0" borderId="0">
      <alignment vertical="center"/>
    </xf>
    <xf numFmtId="227" fontId="97" fillId="0" borderId="0"/>
    <xf numFmtId="227" fontId="97" fillId="0" borderId="0"/>
    <xf numFmtId="227" fontId="97" fillId="0" borderId="0">
      <alignment vertical="center"/>
    </xf>
    <xf numFmtId="227" fontId="97" fillId="0" borderId="0">
      <alignment vertical="center"/>
    </xf>
    <xf numFmtId="227" fontId="97" fillId="0" borderId="0"/>
    <xf numFmtId="227" fontId="97" fillId="0" borderId="0"/>
    <xf numFmtId="227" fontId="97" fillId="0" borderId="0"/>
    <xf numFmtId="227" fontId="97" fillId="0" borderId="0"/>
    <xf numFmtId="227" fontId="97" fillId="0" borderId="0"/>
    <xf numFmtId="227" fontId="97" fillId="0" borderId="0"/>
    <xf numFmtId="227" fontId="97" fillId="0" borderId="0"/>
    <xf numFmtId="227" fontId="97" fillId="0" borderId="0">
      <alignment vertical="center"/>
    </xf>
    <xf numFmtId="227" fontId="97" fillId="0" borderId="0">
      <alignment vertical="center"/>
    </xf>
    <xf numFmtId="227" fontId="97" fillId="0" borderId="0"/>
    <xf numFmtId="227" fontId="122" fillId="0" borderId="0" applyFill="0" applyBorder="0" applyAlignment="0"/>
    <xf numFmtId="227" fontId="122" fillId="0" borderId="0" applyFill="0" applyBorder="0" applyAlignment="0"/>
    <xf numFmtId="236" fontId="93" fillId="0" borderId="0" applyFont="0" applyFill="0" applyBorder="0" applyAlignment="0" applyProtection="0">
      <alignment vertical="center"/>
    </xf>
    <xf numFmtId="236" fontId="93" fillId="0" borderId="0" applyFont="0" applyFill="0" applyBorder="0" applyAlignment="0" applyProtection="0"/>
    <xf numFmtId="236" fontId="93" fillId="0" borderId="0" applyFont="0" applyFill="0" applyBorder="0" applyAlignment="0" applyProtection="0"/>
    <xf numFmtId="236" fontId="93" fillId="0" borderId="0" applyFont="0" applyFill="0" applyBorder="0" applyAlignment="0" applyProtection="0"/>
    <xf numFmtId="236" fontId="93" fillId="0" borderId="0" applyFont="0" applyFill="0" applyBorder="0" applyAlignment="0" applyProtection="0"/>
    <xf numFmtId="236" fontId="93" fillId="0" borderId="0" applyFont="0" applyFill="0" applyBorder="0" applyAlignment="0" applyProtection="0"/>
    <xf numFmtId="236" fontId="93" fillId="0" borderId="0" applyFont="0" applyFill="0" applyBorder="0" applyAlignment="0" applyProtection="0"/>
    <xf numFmtId="236" fontId="93" fillId="0" borderId="0" applyFont="0" applyFill="0" applyBorder="0" applyAlignment="0" applyProtection="0"/>
    <xf numFmtId="236" fontId="93" fillId="0" borderId="0" applyFont="0" applyFill="0" applyBorder="0" applyAlignment="0" applyProtection="0"/>
    <xf numFmtId="236" fontId="93" fillId="0" borderId="0" applyFont="0" applyFill="0" applyBorder="0" applyAlignment="0" applyProtection="0"/>
    <xf numFmtId="227" fontId="97" fillId="44" borderId="8" applyNumberFormat="0" applyFont="0" applyAlignment="0" applyProtection="0">
      <alignment vertical="center"/>
    </xf>
    <xf numFmtId="227" fontId="126" fillId="0" borderId="28" applyNumberFormat="0" applyFill="0" applyProtection="0">
      <alignment horizontal="left"/>
    </xf>
    <xf numFmtId="227" fontId="126" fillId="0" borderId="28" applyNumberFormat="0" applyFill="0" applyProtection="0">
      <alignment horizontal="left"/>
    </xf>
    <xf numFmtId="227" fontId="93" fillId="75" borderId="42" applyNumberFormat="0" applyFont="0" applyAlignment="0" applyProtection="0">
      <alignment vertical="center"/>
    </xf>
    <xf numFmtId="227" fontId="97" fillId="44" borderId="8" applyNumberFormat="0" applyFont="0" applyAlignment="0" applyProtection="0">
      <alignment vertical="center"/>
    </xf>
    <xf numFmtId="227" fontId="97" fillId="44" borderId="8" applyNumberFormat="0" applyFont="0" applyAlignment="0" applyProtection="0">
      <alignment vertical="center"/>
    </xf>
    <xf numFmtId="227" fontId="93" fillId="75" borderId="42" applyNumberFormat="0" applyFont="0" applyAlignment="0" applyProtection="0">
      <alignment vertical="center"/>
    </xf>
    <xf numFmtId="227" fontId="97" fillId="44" borderId="8" applyNumberFormat="0" applyFont="0" applyAlignment="0" applyProtection="0">
      <alignment vertical="center"/>
    </xf>
    <xf numFmtId="227" fontId="97" fillId="44" borderId="8" applyNumberFormat="0" applyFont="0" applyAlignment="0" applyProtection="0">
      <alignment vertical="center"/>
    </xf>
    <xf numFmtId="227" fontId="97" fillId="44" borderId="8" applyNumberFormat="0" applyFont="0" applyAlignment="0" applyProtection="0">
      <alignment vertical="center"/>
    </xf>
    <xf numFmtId="227" fontId="97" fillId="44" borderId="8" applyNumberFormat="0" applyFont="0" applyAlignment="0" applyProtection="0">
      <alignment vertical="center"/>
    </xf>
    <xf numFmtId="185" fontId="126" fillId="0" borderId="39" applyNumberFormat="0"/>
    <xf numFmtId="227" fontId="97" fillId="0" borderId="0">
      <alignment vertical="center"/>
    </xf>
    <xf numFmtId="227" fontId="97" fillId="0" borderId="0"/>
    <xf numFmtId="227" fontId="97" fillId="153" borderId="0" applyNumberFormat="0" applyBorder="0" applyAlignment="0" applyProtection="0">
      <alignment vertical="center"/>
    </xf>
    <xf numFmtId="227" fontId="205" fillId="0" borderId="28" applyNumberFormat="0" applyFill="0" applyProtection="0">
      <alignment horizontal="center"/>
    </xf>
    <xf numFmtId="227" fontId="126" fillId="0" borderId="28" applyNumberFormat="0" applyFill="0" applyProtection="0">
      <alignment horizontal="right"/>
    </xf>
    <xf numFmtId="229" fontId="135" fillId="0" borderId="28">
      <alignment horizontal="justify" vertical="top" wrapText="1"/>
    </xf>
    <xf numFmtId="227" fontId="126" fillId="0" borderId="28" applyNumberFormat="0" applyFill="0" applyProtection="0">
      <alignment horizontal="right"/>
    </xf>
    <xf numFmtId="227" fontId="97" fillId="136" borderId="0" applyNumberFormat="0" applyBorder="0" applyAlignment="0" applyProtection="0">
      <alignment vertical="center"/>
    </xf>
    <xf numFmtId="227" fontId="97" fillId="158" borderId="0" applyNumberFormat="0" applyBorder="0" applyAlignment="0" applyProtection="0">
      <alignment vertical="center"/>
    </xf>
    <xf numFmtId="227" fontId="97" fillId="0" borderId="0"/>
    <xf numFmtId="227" fontId="93" fillId="0" borderId="0">
      <alignment vertical="center"/>
    </xf>
    <xf numFmtId="227" fontId="205" fillId="0" borderId="28" applyNumberFormat="0" applyFill="0" applyProtection="0">
      <alignment horizontal="center"/>
    </xf>
    <xf numFmtId="227" fontId="97" fillId="143" borderId="0" applyNumberFormat="0" applyBorder="0" applyAlignment="0" applyProtection="0">
      <alignment vertical="center"/>
    </xf>
    <xf numFmtId="227" fontId="97" fillId="153" borderId="0" applyNumberFormat="0" applyBorder="0" applyAlignment="0" applyProtection="0">
      <alignment vertical="center"/>
    </xf>
    <xf numFmtId="227" fontId="205" fillId="0" borderId="28" applyNumberFormat="0" applyFill="0" applyProtection="0">
      <alignment horizontal="center"/>
    </xf>
    <xf numFmtId="227" fontId="97" fillId="140" borderId="0" applyNumberFormat="0" applyBorder="0" applyAlignment="0" applyProtection="0">
      <alignment vertical="center"/>
    </xf>
    <xf numFmtId="227" fontId="97" fillId="157" borderId="0" applyNumberFormat="0" applyBorder="0" applyAlignment="0" applyProtection="0">
      <alignment vertical="center"/>
    </xf>
    <xf numFmtId="227" fontId="97" fillId="156" borderId="0" applyNumberFormat="0" applyBorder="0" applyAlignment="0" applyProtection="0">
      <alignment vertical="center"/>
    </xf>
    <xf numFmtId="227" fontId="97" fillId="146" borderId="0" applyNumberFormat="0" applyBorder="0" applyAlignment="0" applyProtection="0">
      <alignment vertical="center"/>
    </xf>
    <xf numFmtId="229" fontId="135" fillId="0" borderId="28">
      <alignment horizontal="justify" vertical="top" wrapText="1"/>
    </xf>
    <xf numFmtId="227" fontId="126" fillId="0" borderId="28" applyNumberFormat="0" applyFill="0" applyProtection="0">
      <alignment horizontal="right"/>
    </xf>
    <xf numFmtId="227" fontId="97" fillId="158" borderId="0" applyNumberFormat="0" applyBorder="0" applyAlignment="0" applyProtection="0">
      <alignment vertical="center"/>
    </xf>
    <xf numFmtId="227" fontId="205" fillId="0" borderId="28" applyNumberFormat="0" applyFill="0" applyProtection="0">
      <alignment horizontal="center"/>
    </xf>
    <xf numFmtId="227" fontId="97" fillId="156" borderId="0" applyNumberFormat="0" applyBorder="0" applyAlignment="0" applyProtection="0">
      <alignment vertical="center"/>
    </xf>
    <xf numFmtId="227" fontId="97" fillId="155" borderId="0" applyNumberFormat="0" applyBorder="0" applyAlignment="0" applyProtection="0">
      <alignment vertical="center"/>
    </xf>
    <xf numFmtId="227" fontId="97" fillId="158" borderId="0" applyNumberFormat="0" applyBorder="0" applyAlignment="0" applyProtection="0">
      <alignment vertical="center"/>
    </xf>
    <xf numFmtId="227" fontId="97" fillId="157" borderId="0" applyNumberFormat="0" applyBorder="0" applyAlignment="0" applyProtection="0">
      <alignment vertical="center"/>
    </xf>
    <xf numFmtId="227" fontId="218" fillId="0" borderId="32" applyNumberFormat="0" applyFill="0" applyProtection="0">
      <alignment horizontal="center"/>
    </xf>
    <xf numFmtId="227" fontId="97" fillId="153" borderId="0" applyNumberFormat="0" applyBorder="0" applyAlignment="0" applyProtection="0">
      <alignment vertical="center"/>
    </xf>
    <xf numFmtId="227" fontId="97" fillId="148" borderId="0" applyNumberFormat="0" applyBorder="0" applyAlignment="0" applyProtection="0">
      <alignment vertical="center"/>
    </xf>
    <xf numFmtId="227" fontId="97" fillId="148" borderId="0" applyNumberFormat="0" applyBorder="0" applyAlignment="0" applyProtection="0">
      <alignment vertical="center"/>
    </xf>
    <xf numFmtId="227" fontId="97" fillId="157" borderId="0" applyNumberFormat="0" applyBorder="0" applyAlignment="0" applyProtection="0">
      <alignment vertical="center"/>
    </xf>
    <xf numFmtId="227" fontId="97" fillId="142" borderId="0" applyNumberFormat="0" applyBorder="0" applyAlignment="0" applyProtection="0">
      <alignment vertical="center"/>
    </xf>
    <xf numFmtId="227" fontId="97" fillId="157" borderId="0" applyNumberFormat="0" applyBorder="0" applyAlignment="0" applyProtection="0">
      <alignment vertical="center"/>
    </xf>
    <xf numFmtId="227" fontId="97" fillId="157" borderId="0" applyNumberFormat="0" applyBorder="0" applyAlignment="0" applyProtection="0">
      <alignment vertical="center"/>
    </xf>
    <xf numFmtId="227" fontId="97" fillId="157" borderId="0" applyNumberFormat="0" applyBorder="0" applyAlignment="0" applyProtection="0">
      <alignment vertical="center"/>
    </xf>
    <xf numFmtId="227" fontId="97" fillId="148" borderId="0" applyNumberFormat="0" applyBorder="0" applyAlignment="0" applyProtection="0">
      <alignment vertical="center"/>
    </xf>
    <xf numFmtId="227" fontId="97" fillId="157" borderId="0" applyNumberFormat="0" applyBorder="0" applyAlignment="0" applyProtection="0">
      <alignment vertical="center"/>
    </xf>
    <xf numFmtId="227" fontId="97" fillId="157" borderId="0" applyNumberFormat="0" applyBorder="0" applyAlignment="0" applyProtection="0">
      <alignment vertical="center"/>
    </xf>
    <xf numFmtId="227" fontId="97" fillId="155" borderId="0" applyNumberFormat="0" applyBorder="0" applyAlignment="0" applyProtection="0">
      <alignment vertical="center"/>
    </xf>
    <xf numFmtId="227" fontId="97" fillId="146" borderId="0" applyNumberFormat="0" applyBorder="0" applyAlignment="0" applyProtection="0">
      <alignment vertical="center"/>
    </xf>
    <xf numFmtId="227" fontId="97" fillId="155" borderId="0" applyNumberFormat="0" applyBorder="0" applyAlignment="0" applyProtection="0">
      <alignment vertical="center"/>
    </xf>
    <xf numFmtId="227" fontId="97" fillId="153" borderId="0" applyNumberFormat="0" applyBorder="0" applyAlignment="0" applyProtection="0">
      <alignment vertical="center"/>
    </xf>
    <xf numFmtId="227" fontId="97" fillId="153" borderId="0" applyNumberFormat="0" applyBorder="0" applyAlignment="0" applyProtection="0">
      <alignment vertical="center"/>
    </xf>
    <xf numFmtId="227" fontId="97" fillId="153" borderId="0" applyNumberFormat="0" applyBorder="0" applyAlignment="0" applyProtection="0">
      <alignment vertical="center"/>
    </xf>
    <xf numFmtId="227" fontId="97" fillId="153" borderId="0" applyNumberFormat="0" applyBorder="0" applyAlignment="0" applyProtection="0">
      <alignment vertical="center"/>
    </xf>
    <xf numFmtId="227" fontId="97" fillId="153" borderId="0" applyNumberFormat="0" applyBorder="0" applyAlignment="0" applyProtection="0">
      <alignment vertical="center"/>
    </xf>
    <xf numFmtId="227" fontId="97" fillId="158" borderId="0" applyNumberFormat="0" applyBorder="0" applyAlignment="0" applyProtection="0">
      <alignment vertical="center"/>
    </xf>
    <xf numFmtId="227" fontId="97" fillId="156" borderId="0" applyNumberFormat="0" applyBorder="0" applyAlignment="0" applyProtection="0">
      <alignment vertical="center"/>
    </xf>
    <xf numFmtId="227" fontId="97" fillId="156" borderId="0" applyNumberFormat="0" applyBorder="0" applyAlignment="0" applyProtection="0">
      <alignment vertical="center"/>
    </xf>
    <xf numFmtId="227" fontId="97" fillId="148" borderId="0" applyNumberFormat="0" applyBorder="0" applyAlignment="0" applyProtection="0">
      <alignment vertical="center"/>
    </xf>
    <xf numFmtId="227" fontId="97" fillId="155" borderId="0" applyNumberFormat="0" applyBorder="0" applyAlignment="0" applyProtection="0">
      <alignment vertical="center"/>
    </xf>
    <xf numFmtId="227" fontId="97" fillId="156" borderId="0" applyNumberFormat="0" applyBorder="0" applyAlignment="0" applyProtection="0">
      <alignment vertical="center"/>
    </xf>
    <xf numFmtId="227" fontId="97" fillId="153" borderId="0" applyNumberFormat="0" applyBorder="0" applyAlignment="0" applyProtection="0">
      <alignment vertical="center"/>
    </xf>
    <xf numFmtId="227" fontId="97" fillId="156" borderId="0" applyNumberFormat="0" applyBorder="0" applyAlignment="0" applyProtection="0">
      <alignment vertical="center"/>
    </xf>
    <xf numFmtId="227" fontId="126" fillId="0" borderId="28" applyNumberFormat="0" applyFill="0" applyProtection="0">
      <alignment horizontal="left"/>
    </xf>
    <xf numFmtId="227" fontId="97" fillId="148" borderId="0" applyNumberFormat="0" applyBorder="0" applyAlignment="0" applyProtection="0">
      <alignment vertical="center"/>
    </xf>
    <xf numFmtId="227" fontId="97" fillId="148" borderId="0" applyNumberFormat="0" applyBorder="0" applyAlignment="0" applyProtection="0">
      <alignment vertical="center"/>
    </xf>
    <xf numFmtId="227" fontId="97" fillId="141" borderId="0" applyNumberFormat="0" applyBorder="0" applyAlignment="0" applyProtection="0">
      <alignment vertical="center"/>
    </xf>
    <xf numFmtId="227" fontId="97" fillId="148" borderId="0" applyNumberFormat="0" applyBorder="0" applyAlignment="0" applyProtection="0">
      <alignment vertical="center"/>
    </xf>
    <xf numFmtId="227" fontId="97" fillId="148" borderId="0" applyNumberFormat="0" applyBorder="0" applyAlignment="0" applyProtection="0">
      <alignment vertical="center"/>
    </xf>
    <xf numFmtId="227" fontId="97" fillId="153" borderId="0" applyNumberFormat="0" applyBorder="0" applyAlignment="0" applyProtection="0">
      <alignment vertical="center"/>
    </xf>
    <xf numFmtId="227" fontId="97" fillId="148" borderId="0" applyNumberFormat="0" applyBorder="0" applyAlignment="0" applyProtection="0">
      <alignment vertical="center"/>
    </xf>
    <xf numFmtId="227" fontId="97" fillId="148" borderId="0" applyNumberFormat="0" applyBorder="0" applyAlignment="0" applyProtection="0">
      <alignment vertical="center"/>
    </xf>
    <xf numFmtId="227" fontId="97" fillId="157" borderId="0" applyNumberFormat="0" applyBorder="0" applyAlignment="0" applyProtection="0">
      <alignment vertical="center"/>
    </xf>
    <xf numFmtId="227" fontId="97" fillId="153" borderId="0" applyNumberFormat="0" applyBorder="0" applyAlignment="0" applyProtection="0">
      <alignment vertical="center"/>
    </xf>
    <xf numFmtId="227" fontId="205" fillId="0" borderId="28" applyNumberFormat="0" applyFill="0" applyProtection="0">
      <alignment horizontal="center"/>
    </xf>
    <xf numFmtId="229" fontId="135" fillId="0" borderId="28">
      <alignment horizontal="justify" vertical="top" wrapText="1"/>
    </xf>
    <xf numFmtId="227" fontId="97" fillId="153" borderId="0" applyNumberFormat="0" applyBorder="0" applyAlignment="0" applyProtection="0">
      <alignment vertical="center"/>
    </xf>
    <xf numFmtId="227" fontId="97" fillId="148" borderId="0" applyNumberFormat="0" applyBorder="0" applyAlignment="0" applyProtection="0">
      <alignment vertical="center"/>
    </xf>
    <xf numFmtId="227" fontId="97" fillId="148" borderId="0" applyNumberFormat="0" applyBorder="0" applyAlignment="0" applyProtection="0">
      <alignment vertical="center"/>
    </xf>
    <xf numFmtId="227" fontId="97" fillId="148" borderId="0" applyNumberFormat="0" applyBorder="0" applyAlignment="0" applyProtection="0">
      <alignment vertical="center"/>
    </xf>
    <xf numFmtId="227" fontId="97" fillId="148" borderId="0" applyNumberFormat="0" applyBorder="0" applyAlignment="0" applyProtection="0">
      <alignment vertical="center"/>
    </xf>
    <xf numFmtId="227" fontId="97" fillId="142" borderId="0" applyNumberFormat="0" applyBorder="0" applyAlignment="0" applyProtection="0">
      <alignment vertical="center"/>
    </xf>
    <xf numFmtId="227" fontId="97" fillId="157" borderId="0" applyNumberFormat="0" applyBorder="0" applyAlignment="0" applyProtection="0">
      <alignment vertical="center"/>
    </xf>
    <xf numFmtId="227" fontId="97" fillId="157" borderId="0" applyNumberFormat="0" applyBorder="0" applyAlignment="0" applyProtection="0">
      <alignment vertical="center"/>
    </xf>
    <xf numFmtId="227" fontId="97" fillId="157" borderId="0" applyNumberFormat="0" applyBorder="0" applyAlignment="0" applyProtection="0">
      <alignment vertical="center"/>
    </xf>
    <xf numFmtId="227" fontId="97" fillId="157" borderId="0" applyNumberFormat="0" applyBorder="0" applyAlignment="0" applyProtection="0">
      <alignment vertical="center"/>
    </xf>
    <xf numFmtId="227" fontId="97" fillId="157" borderId="0" applyNumberFormat="0" applyBorder="0" applyAlignment="0" applyProtection="0">
      <alignment vertical="center"/>
    </xf>
    <xf numFmtId="227" fontId="97" fillId="157" borderId="0" applyNumberFormat="0" applyBorder="0" applyAlignment="0" applyProtection="0">
      <alignment vertical="center"/>
    </xf>
    <xf numFmtId="227" fontId="97" fillId="157" borderId="0" applyNumberFormat="0" applyBorder="0" applyAlignment="0" applyProtection="0">
      <alignment vertical="center"/>
    </xf>
    <xf numFmtId="227" fontId="97" fillId="136" borderId="0" applyNumberFormat="0" applyBorder="0" applyAlignment="0" applyProtection="0">
      <alignment vertical="center"/>
    </xf>
    <xf numFmtId="227" fontId="97" fillId="141" borderId="0" applyNumberFormat="0" applyBorder="0" applyAlignment="0" applyProtection="0">
      <alignment vertical="center"/>
    </xf>
    <xf numFmtId="227" fontId="97" fillId="155" borderId="0" applyNumberFormat="0" applyBorder="0" applyAlignment="0" applyProtection="0">
      <alignment vertical="center"/>
    </xf>
    <xf numFmtId="227" fontId="97" fillId="155" borderId="0" applyNumberFormat="0" applyBorder="0" applyAlignment="0" applyProtection="0">
      <alignment vertical="center"/>
    </xf>
    <xf numFmtId="227" fontId="97" fillId="155" borderId="0" applyNumberFormat="0" applyBorder="0" applyAlignment="0" applyProtection="0">
      <alignment vertical="center"/>
    </xf>
    <xf numFmtId="227" fontId="97" fillId="155" borderId="0" applyNumberFormat="0" applyBorder="0" applyAlignment="0" applyProtection="0">
      <alignment vertical="center"/>
    </xf>
    <xf numFmtId="227" fontId="97" fillId="155" borderId="0" applyNumberFormat="0" applyBorder="0" applyAlignment="0" applyProtection="0">
      <alignment vertical="center"/>
    </xf>
    <xf numFmtId="227" fontId="97" fillId="155" borderId="0" applyNumberFormat="0" applyBorder="0" applyAlignment="0" applyProtection="0">
      <alignment vertical="center"/>
    </xf>
    <xf numFmtId="227" fontId="97" fillId="155" borderId="0" applyNumberFormat="0" applyBorder="0" applyAlignment="0" applyProtection="0">
      <alignment vertical="center"/>
    </xf>
    <xf numFmtId="227" fontId="97" fillId="155" borderId="0" applyNumberFormat="0" applyBorder="0" applyAlignment="0" applyProtection="0">
      <alignment vertical="center"/>
    </xf>
    <xf numFmtId="227" fontId="97" fillId="153" borderId="0" applyNumberFormat="0" applyBorder="0" applyAlignment="0" applyProtection="0">
      <alignment vertical="center"/>
    </xf>
    <xf numFmtId="227" fontId="97" fillId="155" borderId="0" applyNumberFormat="0" applyBorder="0" applyAlignment="0" applyProtection="0">
      <alignment vertical="center"/>
    </xf>
    <xf numFmtId="227" fontId="97" fillId="153" borderId="0" applyNumberFormat="0" applyBorder="0" applyAlignment="0" applyProtection="0">
      <alignment vertical="center"/>
    </xf>
    <xf numFmtId="227" fontId="97" fillId="153" borderId="0" applyNumberFormat="0" applyBorder="0" applyAlignment="0" applyProtection="0">
      <alignment vertical="center"/>
    </xf>
    <xf numFmtId="227" fontId="97" fillId="158" borderId="0" applyNumberFormat="0" applyBorder="0" applyAlignment="0" applyProtection="0">
      <alignment vertical="center"/>
    </xf>
    <xf numFmtId="227" fontId="97" fillId="158" borderId="0" applyNumberFormat="0" applyBorder="0" applyAlignment="0" applyProtection="0">
      <alignment vertical="center"/>
    </xf>
    <xf numFmtId="227" fontId="97" fillId="158" borderId="0" applyNumberFormat="0" applyBorder="0" applyAlignment="0" applyProtection="0">
      <alignment vertical="center"/>
    </xf>
    <xf numFmtId="227" fontId="97" fillId="158" borderId="0" applyNumberFormat="0" applyBorder="0" applyAlignment="0" applyProtection="0">
      <alignment vertical="center"/>
    </xf>
    <xf numFmtId="227" fontId="97" fillId="158" borderId="0" applyNumberFormat="0" applyBorder="0" applyAlignment="0" applyProtection="0">
      <alignment vertical="center"/>
    </xf>
    <xf numFmtId="227" fontId="97" fillId="158" borderId="0" applyNumberFormat="0" applyBorder="0" applyAlignment="0" applyProtection="0">
      <alignment vertical="center"/>
    </xf>
    <xf numFmtId="227" fontId="97" fillId="158" borderId="0" applyNumberFormat="0" applyBorder="0" applyAlignment="0" applyProtection="0">
      <alignment vertical="center"/>
    </xf>
    <xf numFmtId="227" fontId="97" fillId="158" borderId="0" applyNumberFormat="0" applyBorder="0" applyAlignment="0" applyProtection="0">
      <alignment vertical="center"/>
    </xf>
    <xf numFmtId="227" fontId="97" fillId="158" borderId="0" applyNumberFormat="0" applyBorder="0" applyAlignment="0" applyProtection="0">
      <alignment vertical="center"/>
    </xf>
    <xf numFmtId="227" fontId="97" fillId="158" borderId="0" applyNumberFormat="0" applyBorder="0" applyAlignment="0" applyProtection="0">
      <alignment vertical="center"/>
    </xf>
    <xf numFmtId="227" fontId="97" fillId="158" borderId="0" applyNumberFormat="0" applyBorder="0" applyAlignment="0" applyProtection="0">
      <alignment vertical="center"/>
    </xf>
    <xf numFmtId="227" fontId="97" fillId="140" borderId="0" applyNumberFormat="0" applyBorder="0" applyAlignment="0" applyProtection="0">
      <alignment vertical="center"/>
    </xf>
    <xf numFmtId="227" fontId="97" fillId="156" borderId="0" applyNumberFormat="0" applyBorder="0" applyAlignment="0" applyProtection="0">
      <alignment vertical="center"/>
    </xf>
    <xf numFmtId="227" fontId="97" fillId="156" borderId="0" applyNumberFormat="0" applyBorder="0" applyAlignment="0" applyProtection="0">
      <alignment vertical="center"/>
    </xf>
    <xf numFmtId="227" fontId="97" fillId="156" borderId="0" applyNumberFormat="0" applyBorder="0" applyAlignment="0" applyProtection="0">
      <alignment vertical="center"/>
    </xf>
    <xf numFmtId="227" fontId="97" fillId="156" borderId="0" applyNumberFormat="0" applyBorder="0" applyAlignment="0" applyProtection="0">
      <alignment vertical="center"/>
    </xf>
    <xf numFmtId="227" fontId="97" fillId="156" borderId="0" applyNumberFormat="0" applyBorder="0" applyAlignment="0" applyProtection="0">
      <alignment vertical="center"/>
    </xf>
    <xf numFmtId="227" fontId="97" fillId="156" borderId="0" applyNumberFormat="0" applyBorder="0" applyAlignment="0" applyProtection="0">
      <alignment vertical="center"/>
    </xf>
    <xf numFmtId="227" fontId="97" fillId="156" borderId="0" applyNumberFormat="0" applyBorder="0" applyAlignment="0" applyProtection="0">
      <alignment vertical="center"/>
    </xf>
    <xf numFmtId="227" fontId="97" fillId="156" borderId="0" applyNumberFormat="0" applyBorder="0" applyAlignment="0" applyProtection="0">
      <alignment vertical="center"/>
    </xf>
    <xf numFmtId="227" fontId="97" fillId="155" borderId="0" applyNumberFormat="0" applyBorder="0" applyAlignment="0" applyProtection="0">
      <alignment vertical="center"/>
    </xf>
    <xf numFmtId="227" fontId="97" fillId="156" borderId="0" applyNumberFormat="0" applyBorder="0" applyAlignment="0" applyProtection="0">
      <alignment vertical="center"/>
    </xf>
    <xf numFmtId="227" fontId="97" fillId="156" borderId="0" applyNumberFormat="0" applyBorder="0" applyAlignment="0" applyProtection="0">
      <alignment vertical="center"/>
    </xf>
    <xf numFmtId="227" fontId="97" fillId="153" borderId="0" applyNumberFormat="0" applyBorder="0" applyAlignment="0" applyProtection="0">
      <alignment vertical="center"/>
    </xf>
    <xf numFmtId="227" fontId="97" fillId="148" borderId="0" applyNumberFormat="0" applyBorder="0" applyAlignment="0" applyProtection="0">
      <alignment vertical="center"/>
    </xf>
    <xf numFmtId="227" fontId="97" fillId="155" borderId="0" applyNumberFormat="0" applyBorder="0" applyAlignment="0" applyProtection="0">
      <alignment vertical="center"/>
    </xf>
    <xf numFmtId="227" fontId="126" fillId="0" borderId="28" applyNumberFormat="0" applyFill="0" applyProtection="0">
      <alignment horizontal="left"/>
    </xf>
    <xf numFmtId="227" fontId="97" fillId="155" borderId="0" applyNumberFormat="0" applyBorder="0" applyAlignment="0" applyProtection="0">
      <alignment vertical="center"/>
    </xf>
    <xf numFmtId="227" fontId="97" fillId="158" borderId="0" applyNumberFormat="0" applyBorder="0" applyAlignment="0" applyProtection="0">
      <alignment vertical="center"/>
    </xf>
    <xf numFmtId="227" fontId="97" fillId="148" borderId="0" applyNumberFormat="0" applyBorder="0" applyAlignment="0" applyProtection="0">
      <alignment vertical="center"/>
    </xf>
    <xf numFmtId="227" fontId="205" fillId="0" borderId="28" applyNumberFormat="0" applyFill="0" applyProtection="0">
      <alignment horizontal="center"/>
    </xf>
    <xf numFmtId="227" fontId="126" fillId="0" borderId="28" applyNumberFormat="0" applyFill="0" applyProtection="0">
      <alignment horizontal="right"/>
    </xf>
    <xf numFmtId="229" fontId="135" fillId="0" borderId="28">
      <alignment horizontal="justify" vertical="top" wrapText="1"/>
    </xf>
    <xf numFmtId="227" fontId="97" fillId="143" borderId="0" applyNumberFormat="0" applyBorder="0" applyAlignment="0" applyProtection="0">
      <alignment vertical="center"/>
    </xf>
    <xf numFmtId="227" fontId="97" fillId="0" borderId="0"/>
    <xf numFmtId="227" fontId="126" fillId="0" borderId="28" applyNumberFormat="0" applyFill="0" applyProtection="0">
      <alignment horizontal="left"/>
    </xf>
    <xf numFmtId="227" fontId="126" fillId="0" borderId="28" applyNumberFormat="0" applyFill="0" applyProtection="0">
      <alignment horizontal="left"/>
    </xf>
    <xf numFmtId="227" fontId="216" fillId="0" borderId="0" applyFont="0" applyFill="0" applyBorder="0" applyAlignment="0" applyProtection="0"/>
    <xf numFmtId="227" fontId="93" fillId="0" borderId="0">
      <alignment vertical="center"/>
    </xf>
    <xf numFmtId="227" fontId="97" fillId="22" borderId="0" applyNumberFormat="0" applyBorder="0" applyAlignment="0" applyProtection="0">
      <alignment vertical="center"/>
    </xf>
    <xf numFmtId="227" fontId="93" fillId="0" borderId="0">
      <alignment vertical="center"/>
    </xf>
    <xf numFmtId="227" fontId="97" fillId="27" borderId="0" applyNumberFormat="0" applyBorder="0" applyAlignment="0" applyProtection="0">
      <alignment vertical="center"/>
    </xf>
    <xf numFmtId="227" fontId="93" fillId="0" borderId="0"/>
    <xf numFmtId="227" fontId="93" fillId="0" borderId="0">
      <alignment vertical="center"/>
    </xf>
    <xf numFmtId="227" fontId="97" fillId="8" borderId="8" applyNumberFormat="0" applyFont="0" applyAlignment="0" applyProtection="0">
      <alignment vertical="center"/>
    </xf>
    <xf numFmtId="227" fontId="93" fillId="0" borderId="0">
      <protection locked="0"/>
    </xf>
    <xf numFmtId="227" fontId="97" fillId="18" borderId="0" applyNumberFormat="0" applyBorder="0" applyAlignment="0" applyProtection="0">
      <alignment vertical="center"/>
    </xf>
    <xf numFmtId="227" fontId="93" fillId="0" borderId="0"/>
    <xf numFmtId="227" fontId="97" fillId="30" borderId="0" applyNumberFormat="0" applyBorder="0" applyAlignment="0" applyProtection="0">
      <alignment vertical="center"/>
    </xf>
    <xf numFmtId="227" fontId="93" fillId="0" borderId="0">
      <protection locked="0"/>
    </xf>
    <xf numFmtId="227" fontId="97" fillId="23" borderId="0" applyNumberFormat="0" applyBorder="0" applyAlignment="0" applyProtection="0">
      <alignment vertical="center"/>
    </xf>
    <xf numFmtId="227" fontId="93" fillId="0" borderId="0"/>
    <xf numFmtId="227" fontId="97" fillId="18" borderId="0" applyNumberFormat="0" applyBorder="0" applyAlignment="0" applyProtection="0">
      <alignment vertical="center"/>
    </xf>
    <xf numFmtId="227" fontId="93" fillId="0" borderId="0"/>
    <xf numFmtId="227" fontId="97" fillId="14" borderId="0" applyNumberFormat="0" applyBorder="0" applyAlignment="0" applyProtection="0">
      <alignment vertical="center"/>
    </xf>
    <xf numFmtId="193" fontId="93" fillId="0" borderId="0" applyFont="0" applyFill="0" applyBorder="0" applyAlignment="0" applyProtection="0"/>
    <xf numFmtId="227" fontId="97" fillId="14" borderId="0" applyNumberFormat="0" applyBorder="0" applyAlignment="0" applyProtection="0">
      <alignment vertical="center"/>
    </xf>
    <xf numFmtId="227" fontId="97" fillId="19" borderId="0" applyNumberFormat="0" applyBorder="0" applyAlignment="0" applyProtection="0">
      <alignment vertical="center"/>
    </xf>
    <xf numFmtId="227" fontId="97" fillId="11" borderId="0" applyNumberFormat="0" applyBorder="0" applyAlignment="0" applyProtection="0">
      <alignment vertical="center"/>
    </xf>
    <xf numFmtId="227" fontId="93" fillId="0" borderId="0">
      <alignment vertical="center"/>
    </xf>
    <xf numFmtId="227" fontId="93" fillId="0" borderId="0"/>
    <xf numFmtId="227" fontId="97" fillId="22" borderId="0" applyNumberFormat="0" applyBorder="0" applyAlignment="0" applyProtection="0">
      <alignment vertical="center"/>
    </xf>
    <xf numFmtId="227" fontId="97" fillId="31" borderId="0" applyNumberFormat="0" applyBorder="0" applyAlignment="0" applyProtection="0">
      <alignment vertical="center"/>
    </xf>
    <xf numFmtId="227" fontId="97" fillId="30" borderId="0" applyNumberFormat="0" applyBorder="0" applyAlignment="0" applyProtection="0">
      <alignment vertical="center"/>
    </xf>
    <xf numFmtId="227" fontId="93" fillId="0" borderId="0"/>
    <xf numFmtId="227" fontId="93" fillId="0" borderId="0">
      <alignment vertical="center"/>
    </xf>
    <xf numFmtId="227" fontId="168" fillId="0" borderId="40">
      <alignment horizontal="left" vertical="center"/>
    </xf>
    <xf numFmtId="227" fontId="97" fillId="8" borderId="8" applyNumberFormat="0" applyFont="0" applyAlignment="0" applyProtection="0">
      <alignment vertical="center"/>
    </xf>
    <xf numFmtId="227" fontId="93" fillId="0" borderId="0">
      <alignment vertical="center"/>
    </xf>
    <xf numFmtId="227" fontId="93" fillId="0" borderId="0">
      <alignment vertical="center"/>
    </xf>
    <xf numFmtId="227" fontId="97" fillId="23" borderId="0" applyNumberFormat="0" applyBorder="0" applyAlignment="0" applyProtection="0">
      <alignment vertical="center"/>
    </xf>
    <xf numFmtId="227" fontId="97" fillId="19" borderId="0" applyNumberFormat="0" applyBorder="0" applyAlignment="0" applyProtection="0">
      <alignment vertical="center"/>
    </xf>
    <xf numFmtId="227" fontId="93" fillId="0" borderId="0"/>
    <xf numFmtId="227" fontId="97" fillId="19" borderId="0" applyNumberFormat="0" applyBorder="0" applyAlignment="0" applyProtection="0">
      <alignment vertical="center"/>
    </xf>
    <xf numFmtId="227" fontId="97" fillId="10" borderId="0" applyNumberFormat="0" applyBorder="0" applyAlignment="0" applyProtection="0">
      <alignment vertical="center"/>
    </xf>
    <xf numFmtId="227" fontId="93" fillId="0" borderId="0"/>
    <xf numFmtId="227" fontId="97" fillId="27" borderId="0" applyNumberFormat="0" applyBorder="0" applyAlignment="0" applyProtection="0">
      <alignment vertical="center"/>
    </xf>
    <xf numFmtId="227" fontId="97" fillId="8" borderId="8" applyNumberFormat="0" applyFont="0" applyAlignment="0" applyProtection="0">
      <alignment vertical="center"/>
    </xf>
    <xf numFmtId="227" fontId="97" fillId="26" borderId="0" applyNumberFormat="0" applyBorder="0" applyAlignment="0" applyProtection="0">
      <alignment vertical="center"/>
    </xf>
    <xf numFmtId="227" fontId="93" fillId="0" borderId="0"/>
    <xf numFmtId="227" fontId="97" fillId="11" borderId="0" applyNumberFormat="0" applyBorder="0" applyAlignment="0" applyProtection="0">
      <alignment vertical="center"/>
    </xf>
    <xf numFmtId="227" fontId="97" fillId="15" borderId="0" applyNumberFormat="0" applyBorder="0" applyAlignment="0" applyProtection="0">
      <alignment vertical="center"/>
    </xf>
    <xf numFmtId="227" fontId="97" fillId="31" borderId="0" applyNumberFormat="0" applyBorder="0" applyAlignment="0" applyProtection="0">
      <alignment vertical="center"/>
    </xf>
    <xf numFmtId="227" fontId="97" fillId="0" borderId="0">
      <alignment vertical="center"/>
    </xf>
    <xf numFmtId="227" fontId="97" fillId="14" borderId="0" applyNumberFormat="0" applyBorder="0" applyAlignment="0" applyProtection="0">
      <alignment vertical="center"/>
    </xf>
    <xf numFmtId="227" fontId="93" fillId="0" borderId="0"/>
    <xf numFmtId="227" fontId="93" fillId="0" borderId="0">
      <protection locked="0"/>
    </xf>
    <xf numFmtId="227" fontId="93" fillId="0" borderId="0">
      <protection locked="0"/>
    </xf>
    <xf numFmtId="227" fontId="97" fillId="11" borderId="0" applyNumberFormat="0" applyBorder="0" applyAlignment="0" applyProtection="0">
      <alignment vertical="center"/>
    </xf>
    <xf numFmtId="227" fontId="97" fillId="18" borderId="0" applyNumberFormat="0" applyBorder="0" applyAlignment="0" applyProtection="0">
      <alignment vertical="center"/>
    </xf>
    <xf numFmtId="227" fontId="93" fillId="0" borderId="0"/>
    <xf numFmtId="227" fontId="138" fillId="73" borderId="39"/>
    <xf numFmtId="44" fontId="93" fillId="0" borderId="0" applyFont="0" applyFill="0" applyBorder="0" applyAlignment="0" applyProtection="0"/>
    <xf numFmtId="227" fontId="97" fillId="26" borderId="0" applyNumberFormat="0" applyBorder="0" applyAlignment="0" applyProtection="0">
      <alignment vertical="center"/>
    </xf>
    <xf numFmtId="227" fontId="97" fillId="26" borderId="0" applyNumberFormat="0" applyBorder="0" applyAlignment="0" applyProtection="0">
      <alignment vertical="center"/>
    </xf>
    <xf numFmtId="227" fontId="93" fillId="0" borderId="0">
      <alignment vertical="center"/>
    </xf>
    <xf numFmtId="227" fontId="97" fillId="0" borderId="0">
      <alignment vertical="center"/>
    </xf>
    <xf numFmtId="227" fontId="97" fillId="0" borderId="0">
      <alignment vertical="center"/>
    </xf>
    <xf numFmtId="227" fontId="97" fillId="0" borderId="0">
      <alignment vertical="center"/>
    </xf>
    <xf numFmtId="227" fontId="97" fillId="0" borderId="0">
      <alignment vertical="center"/>
    </xf>
    <xf numFmtId="227" fontId="97" fillId="8" borderId="8" applyNumberFormat="0" applyFont="0" applyAlignment="0" applyProtection="0">
      <alignment vertical="center"/>
    </xf>
    <xf numFmtId="227" fontId="93" fillId="0" borderId="0">
      <alignment vertical="center"/>
    </xf>
    <xf numFmtId="227" fontId="93" fillId="0" borderId="0">
      <alignment vertical="center"/>
    </xf>
    <xf numFmtId="227" fontId="97" fillId="19" borderId="0" applyNumberFormat="0" applyBorder="0" applyAlignment="0" applyProtection="0">
      <alignment vertical="center"/>
    </xf>
    <xf numFmtId="227" fontId="97" fillId="26" borderId="0" applyNumberFormat="0" applyBorder="0" applyAlignment="0" applyProtection="0">
      <alignment vertical="center"/>
    </xf>
    <xf numFmtId="9" fontId="93" fillId="0" borderId="0" applyFont="0" applyFill="0" applyBorder="0" applyAlignment="0" applyProtection="0"/>
    <xf numFmtId="227" fontId="93" fillId="0" borderId="0"/>
    <xf numFmtId="227" fontId="93" fillId="0" borderId="0">
      <alignment vertical="center"/>
    </xf>
    <xf numFmtId="227" fontId="97" fillId="0" borderId="0"/>
    <xf numFmtId="227" fontId="97" fillId="0" borderId="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227" fontId="93" fillId="0" borderId="0">
      <alignment vertical="center"/>
    </xf>
    <xf numFmtId="227" fontId="93" fillId="0" borderId="0">
      <alignment vertical="center"/>
    </xf>
    <xf numFmtId="227" fontId="93" fillId="0" borderId="0">
      <alignment vertical="center"/>
    </xf>
    <xf numFmtId="227" fontId="93" fillId="75" borderId="42" applyNumberFormat="0" applyFont="0" applyAlignment="0" applyProtection="0">
      <alignment vertical="center"/>
    </xf>
    <xf numFmtId="227" fontId="93" fillId="75" borderId="42" applyNumberFormat="0" applyFont="0" applyAlignment="0" applyProtection="0">
      <alignment vertical="center"/>
    </xf>
    <xf numFmtId="227" fontId="93" fillId="0" borderId="0"/>
    <xf numFmtId="227" fontId="93" fillId="0" borderId="0"/>
    <xf numFmtId="227" fontId="93" fillId="0" borderId="0"/>
    <xf numFmtId="227" fontId="97" fillId="22" borderId="0" applyNumberFormat="0" applyBorder="0" applyAlignment="0" applyProtection="0">
      <alignment vertical="center"/>
    </xf>
    <xf numFmtId="227" fontId="122" fillId="0" borderId="0" applyFill="0" applyBorder="0" applyAlignment="0"/>
    <xf numFmtId="227" fontId="93" fillId="0" borderId="0" applyNumberFormat="0" applyFont="0"/>
    <xf numFmtId="227" fontId="97" fillId="0" borderId="0">
      <alignment vertical="center"/>
    </xf>
    <xf numFmtId="227" fontId="97" fillId="31" borderId="0" applyNumberFormat="0" applyBorder="0" applyAlignment="0" applyProtection="0">
      <alignment vertical="center"/>
    </xf>
    <xf numFmtId="227" fontId="97" fillId="27" borderId="0" applyNumberFormat="0" applyBorder="0" applyAlignment="0" applyProtection="0">
      <alignment vertical="center"/>
    </xf>
    <xf numFmtId="227" fontId="97" fillId="0" borderId="0">
      <alignment vertical="center"/>
    </xf>
    <xf numFmtId="227" fontId="97" fillId="23" borderId="0" applyNumberFormat="0" applyBorder="0" applyAlignment="0" applyProtection="0">
      <alignment vertical="center"/>
    </xf>
    <xf numFmtId="227" fontId="97" fillId="19" borderId="0" applyNumberFormat="0" applyBorder="0" applyAlignment="0" applyProtection="0">
      <alignment vertical="center"/>
    </xf>
    <xf numFmtId="227" fontId="97" fillId="15" borderId="0" applyNumberFormat="0" applyBorder="0" applyAlignment="0" applyProtection="0">
      <alignment vertical="center"/>
    </xf>
    <xf numFmtId="227" fontId="97" fillId="11" borderId="0" applyNumberFormat="0" applyBorder="0" applyAlignment="0" applyProtection="0">
      <alignment vertical="center"/>
    </xf>
    <xf numFmtId="227" fontId="97" fillId="30" borderId="0" applyNumberFormat="0" applyBorder="0" applyAlignment="0" applyProtection="0">
      <alignment vertical="center"/>
    </xf>
    <xf numFmtId="227" fontId="97" fillId="26" borderId="0" applyNumberFormat="0" applyBorder="0" applyAlignment="0" applyProtection="0">
      <alignment vertical="center"/>
    </xf>
    <xf numFmtId="227" fontId="97" fillId="22" borderId="0" applyNumberFormat="0" applyBorder="0" applyAlignment="0" applyProtection="0">
      <alignment vertical="center"/>
    </xf>
    <xf numFmtId="227" fontId="93" fillId="0" borderId="0"/>
    <xf numFmtId="227" fontId="93" fillId="0" borderId="0" applyFill="0" applyBorder="0" applyAlignment="0"/>
    <xf numFmtId="227" fontId="97" fillId="18" borderId="0" applyNumberFormat="0" applyBorder="0" applyAlignment="0" applyProtection="0">
      <alignment vertical="center"/>
    </xf>
    <xf numFmtId="227" fontId="97" fillId="10" borderId="0" applyNumberFormat="0" applyBorder="0" applyAlignment="0" applyProtection="0">
      <alignment vertical="center"/>
    </xf>
    <xf numFmtId="227" fontId="97" fillId="8" borderId="8" applyNumberFormat="0" applyFont="0" applyAlignment="0" applyProtection="0">
      <alignment vertical="center"/>
    </xf>
    <xf numFmtId="227" fontId="97" fillId="8" borderId="8" applyNumberFormat="0" applyFont="0" applyAlignment="0" applyProtection="0">
      <alignment vertical="center"/>
    </xf>
    <xf numFmtId="227" fontId="97" fillId="8" borderId="8" applyNumberFormat="0" applyFont="0" applyAlignment="0" applyProtection="0">
      <alignment vertical="center"/>
    </xf>
    <xf numFmtId="227" fontId="193" fillId="0" borderId="32" applyNumberFormat="0" applyFill="0" applyProtection="0">
      <alignment horizontal="center"/>
    </xf>
    <xf numFmtId="227" fontId="97" fillId="30" borderId="0" applyNumberFormat="0" applyBorder="0" applyAlignment="0" applyProtection="0">
      <alignment vertical="center"/>
    </xf>
    <xf numFmtId="227" fontId="97" fillId="0" borderId="0">
      <alignment vertical="center"/>
    </xf>
    <xf numFmtId="227" fontId="138" fillId="95" borderId="39"/>
    <xf numFmtId="227" fontId="93" fillId="0" borderId="0"/>
    <xf numFmtId="227" fontId="93" fillId="0" borderId="0">
      <alignment vertical="center"/>
    </xf>
    <xf numFmtId="227" fontId="93" fillId="0" borderId="0"/>
    <xf numFmtId="227" fontId="174" fillId="0" borderId="40" applyNumberFormat="0">
      <alignment horizontal="right" wrapText="1"/>
    </xf>
    <xf numFmtId="10" fontId="138" fillId="75" borderId="39" applyNumberFormat="0" applyBorder="0" applyAlignment="0" applyProtection="0"/>
    <xf numFmtId="227" fontId="97" fillId="0" borderId="0">
      <alignment vertical="center"/>
    </xf>
    <xf numFmtId="227" fontId="97" fillId="0" borderId="0">
      <alignment vertical="center"/>
    </xf>
    <xf numFmtId="227" fontId="97" fillId="0" borderId="0">
      <alignment vertical="center"/>
    </xf>
    <xf numFmtId="227" fontId="93" fillId="75" borderId="42" applyNumberFormat="0" applyFont="0" applyAlignment="0" applyProtection="0">
      <alignment vertical="center"/>
    </xf>
    <xf numFmtId="186" fontId="93" fillId="0" borderId="0" applyNumberFormat="0" applyFill="0" applyBorder="0" applyAlignment="0" applyProtection="0">
      <alignment horizontal="left"/>
    </xf>
    <xf numFmtId="227" fontId="201" fillId="0" borderId="39">
      <alignment horizontal="center"/>
    </xf>
    <xf numFmtId="227" fontId="97" fillId="31" borderId="0" applyNumberFormat="0" applyBorder="0" applyAlignment="0" applyProtection="0">
      <alignment vertical="center"/>
    </xf>
    <xf numFmtId="227" fontId="97" fillId="31" borderId="0" applyNumberFormat="0" applyBorder="0" applyAlignment="0" applyProtection="0">
      <alignment vertical="center"/>
    </xf>
    <xf numFmtId="227" fontId="97" fillId="31" borderId="0" applyNumberFormat="0" applyBorder="0" applyAlignment="0" applyProtection="0">
      <alignment vertical="center"/>
    </xf>
    <xf numFmtId="227" fontId="97" fillId="27" borderId="0" applyNumberFormat="0" applyBorder="0" applyAlignment="0" applyProtection="0">
      <alignment vertical="center"/>
    </xf>
    <xf numFmtId="227" fontId="97" fillId="27" borderId="0" applyNumberFormat="0" applyBorder="0" applyAlignment="0" applyProtection="0">
      <alignment vertical="center"/>
    </xf>
    <xf numFmtId="227" fontId="97" fillId="27" borderId="0" applyNumberFormat="0" applyBorder="0" applyAlignment="0" applyProtection="0">
      <alignment vertical="center"/>
    </xf>
    <xf numFmtId="227" fontId="97" fillId="27" borderId="0" applyNumberFormat="0" applyBorder="0" applyAlignment="0" applyProtection="0">
      <alignment vertical="center"/>
    </xf>
    <xf numFmtId="9" fontId="93" fillId="0" borderId="0" applyFont="0" applyFill="0" applyBorder="0" applyAlignment="0" applyProtection="0"/>
    <xf numFmtId="9" fontId="93" fillId="0" borderId="0" applyFont="0" applyFill="0" applyBorder="0" applyAlignment="0" applyProtection="0"/>
    <xf numFmtId="9" fontId="93" fillId="0" borderId="0" applyFont="0" applyFill="0" applyBorder="0" applyAlignment="0" applyProtection="0"/>
    <xf numFmtId="9" fontId="93" fillId="0" borderId="0" applyFont="0" applyFill="0" applyBorder="0" applyAlignment="0" applyProtection="0"/>
    <xf numFmtId="227" fontId="97" fillId="23" borderId="0" applyNumberFormat="0" applyBorder="0" applyAlignment="0" applyProtection="0">
      <alignment vertical="center"/>
    </xf>
    <xf numFmtId="227" fontId="97" fillId="23" borderId="0" applyNumberFormat="0" applyBorder="0" applyAlignment="0" applyProtection="0">
      <alignment vertical="center"/>
    </xf>
    <xf numFmtId="227" fontId="97" fillId="23" borderId="0" applyNumberFormat="0" applyBorder="0" applyAlignment="0" applyProtection="0">
      <alignment vertical="center"/>
    </xf>
    <xf numFmtId="227" fontId="97" fillId="19" borderId="0" applyNumberFormat="0" applyBorder="0" applyAlignment="0" applyProtection="0">
      <alignment vertical="center"/>
    </xf>
    <xf numFmtId="227" fontId="97" fillId="19" borderId="0" applyNumberFormat="0" applyBorder="0" applyAlignment="0" applyProtection="0">
      <alignment vertical="center"/>
    </xf>
    <xf numFmtId="227" fontId="97" fillId="15" borderId="0" applyNumberFormat="0" applyBorder="0" applyAlignment="0" applyProtection="0">
      <alignment vertical="center"/>
    </xf>
    <xf numFmtId="227" fontId="97" fillId="15" borderId="0" applyNumberFormat="0" applyBorder="0" applyAlignment="0" applyProtection="0">
      <alignment vertical="center"/>
    </xf>
    <xf numFmtId="227" fontId="97" fillId="15" borderId="0" applyNumberFormat="0" applyBorder="0" applyAlignment="0" applyProtection="0">
      <alignment vertical="center"/>
    </xf>
    <xf numFmtId="227" fontId="97" fillId="15" borderId="0" applyNumberFormat="0" applyBorder="0" applyAlignment="0" applyProtection="0">
      <alignment vertical="center"/>
    </xf>
    <xf numFmtId="227" fontId="97" fillId="11" borderId="0" applyNumberFormat="0" applyBorder="0" applyAlignment="0" applyProtection="0">
      <alignment vertical="center"/>
    </xf>
    <xf numFmtId="227" fontId="97" fillId="11" borderId="0" applyNumberFormat="0" applyBorder="0" applyAlignment="0" applyProtection="0">
      <alignment vertical="center"/>
    </xf>
    <xf numFmtId="227" fontId="97" fillId="30" borderId="0" applyNumberFormat="0" applyBorder="0" applyAlignment="0" applyProtection="0">
      <alignment vertical="center"/>
    </xf>
    <xf numFmtId="227" fontId="97" fillId="30" borderId="0" applyNumberFormat="0" applyBorder="0" applyAlignment="0" applyProtection="0">
      <alignment vertical="center"/>
    </xf>
    <xf numFmtId="227" fontId="97" fillId="26" borderId="0" applyNumberFormat="0" applyBorder="0" applyAlignment="0" applyProtection="0">
      <alignment vertical="center"/>
    </xf>
    <xf numFmtId="227" fontId="97" fillId="26" borderId="0" applyNumberFormat="0" applyBorder="0" applyAlignment="0" applyProtection="0">
      <alignment vertical="center"/>
    </xf>
    <xf numFmtId="227" fontId="97" fillId="26" borderId="0" applyNumberFormat="0" applyBorder="0" applyAlignment="0" applyProtection="0">
      <alignment vertical="center"/>
    </xf>
    <xf numFmtId="227" fontId="97" fillId="22" borderId="0" applyNumberFormat="0" applyBorder="0" applyAlignment="0" applyProtection="0">
      <alignment vertical="center"/>
    </xf>
    <xf numFmtId="227" fontId="97" fillId="22" borderId="0" applyNumberFormat="0" applyBorder="0" applyAlignment="0" applyProtection="0">
      <alignment vertical="center"/>
    </xf>
    <xf numFmtId="227" fontId="97" fillId="22" borderId="0" applyNumberFormat="0" applyBorder="0" applyAlignment="0" applyProtection="0">
      <alignment vertical="center"/>
    </xf>
    <xf numFmtId="227" fontId="97" fillId="22" borderId="0" applyNumberFormat="0" applyBorder="0" applyAlignment="0" applyProtection="0">
      <alignment vertical="center"/>
    </xf>
    <xf numFmtId="227" fontId="97" fillId="18" borderId="0" applyNumberFormat="0" applyBorder="0" applyAlignment="0" applyProtection="0">
      <alignment vertical="center"/>
    </xf>
    <xf numFmtId="227" fontId="97" fillId="18" borderId="0" applyNumberFormat="0" applyBorder="0" applyAlignment="0" applyProtection="0">
      <alignment vertical="center"/>
    </xf>
    <xf numFmtId="227" fontId="97" fillId="18" borderId="0" applyNumberFormat="0" applyBorder="0" applyAlignment="0" applyProtection="0">
      <alignment vertical="center"/>
    </xf>
    <xf numFmtId="227" fontId="97" fillId="14" borderId="0" applyNumberFormat="0" applyBorder="0" applyAlignment="0" applyProtection="0">
      <alignment vertical="center"/>
    </xf>
    <xf numFmtId="227" fontId="97" fillId="14" borderId="0" applyNumberFormat="0" applyBorder="0" applyAlignment="0" applyProtection="0">
      <alignment vertical="center"/>
    </xf>
    <xf numFmtId="227" fontId="97" fillId="14" borderId="0" applyNumberFormat="0" applyBorder="0" applyAlignment="0" applyProtection="0">
      <alignment vertical="center"/>
    </xf>
    <xf numFmtId="227" fontId="97" fillId="14" borderId="0" applyNumberFormat="0" applyBorder="0" applyAlignment="0" applyProtection="0">
      <alignment vertical="center"/>
    </xf>
    <xf numFmtId="227" fontId="97" fillId="10" borderId="0" applyNumberFormat="0" applyBorder="0" applyAlignment="0" applyProtection="0">
      <alignment vertical="center"/>
    </xf>
    <xf numFmtId="227" fontId="97" fillId="10" borderId="0" applyNumberFormat="0" applyBorder="0" applyAlignment="0" applyProtection="0">
      <alignment vertical="center"/>
    </xf>
    <xf numFmtId="227" fontId="97" fillId="10" borderId="0" applyNumberFormat="0" applyBorder="0" applyAlignment="0" applyProtection="0">
      <alignment vertical="center"/>
    </xf>
    <xf numFmtId="227" fontId="97" fillId="10" borderId="0" applyNumberFormat="0" applyBorder="0" applyAlignment="0" applyProtection="0">
      <alignment vertical="center"/>
    </xf>
    <xf numFmtId="227" fontId="97" fillId="8" borderId="8" applyNumberFormat="0" applyFont="0" applyAlignment="0" applyProtection="0">
      <alignment vertical="center"/>
    </xf>
    <xf numFmtId="43" fontId="93" fillId="0" borderId="0" applyFont="0" applyFill="0" applyBorder="0" applyAlignment="0" applyProtection="0"/>
    <xf numFmtId="227" fontId="97" fillId="8" borderId="8" applyNumberFormat="0" applyFont="0" applyAlignment="0" applyProtection="0">
      <alignment vertical="center"/>
    </xf>
    <xf numFmtId="227" fontId="97" fillId="8" borderId="8" applyNumberFormat="0" applyFont="0" applyAlignment="0" applyProtection="0">
      <alignment vertical="center"/>
    </xf>
    <xf numFmtId="43" fontId="93" fillId="0" borderId="0" applyFont="0" applyFill="0" applyBorder="0" applyAlignment="0" applyProtection="0"/>
    <xf numFmtId="43" fontId="93" fillId="0" borderId="0" applyFont="0" applyFill="0" applyBorder="0" applyAlignment="0" applyProtection="0"/>
    <xf numFmtId="227" fontId="97" fillId="27" borderId="0" applyNumberFormat="0" applyBorder="0" applyAlignment="0" applyProtection="0">
      <alignment vertical="center"/>
    </xf>
    <xf numFmtId="227" fontId="93" fillId="0" borderId="0">
      <alignment vertical="center"/>
    </xf>
    <xf numFmtId="227" fontId="93" fillId="0" borderId="0"/>
    <xf numFmtId="227" fontId="93" fillId="0" borderId="0"/>
    <xf numFmtId="227" fontId="93" fillId="0" borderId="0"/>
    <xf numFmtId="227" fontId="93" fillId="0" borderId="0">
      <alignment vertical="center"/>
    </xf>
    <xf numFmtId="44" fontId="93" fillId="0" borderId="0" applyFont="0" applyFill="0" applyBorder="0" applyAlignment="0" applyProtection="0"/>
    <xf numFmtId="227" fontId="93" fillId="0" borderId="0">
      <alignment vertical="center"/>
    </xf>
    <xf numFmtId="227" fontId="97" fillId="11" borderId="0" applyNumberFormat="0" applyBorder="0" applyAlignment="0" applyProtection="0">
      <alignment vertical="center"/>
    </xf>
    <xf numFmtId="227" fontId="122" fillId="0" borderId="0" applyFill="0" applyBorder="0" applyAlignment="0"/>
    <xf numFmtId="227" fontId="93" fillId="0" borderId="0">
      <alignment vertical="top"/>
    </xf>
    <xf numFmtId="227" fontId="93" fillId="0" borderId="0">
      <alignment vertical="top"/>
    </xf>
    <xf numFmtId="227" fontId="93" fillId="0" borderId="0"/>
    <xf numFmtId="227" fontId="93" fillId="0" borderId="0">
      <alignment vertical="top"/>
    </xf>
    <xf numFmtId="227" fontId="93" fillId="0" borderId="0">
      <alignment vertical="center"/>
    </xf>
    <xf numFmtId="227" fontId="93" fillId="0" borderId="0">
      <alignment vertical="center"/>
    </xf>
    <xf numFmtId="227" fontId="93" fillId="0" borderId="0">
      <alignment vertical="center"/>
    </xf>
    <xf numFmtId="227" fontId="97" fillId="31" borderId="0" applyNumberFormat="0" applyBorder="0" applyAlignment="0" applyProtection="0">
      <alignment vertical="center"/>
    </xf>
    <xf numFmtId="185" fontId="126" fillId="0" borderId="39" applyNumberFormat="0"/>
    <xf numFmtId="227" fontId="93" fillId="0" borderId="0">
      <alignment vertical="center"/>
    </xf>
    <xf numFmtId="227" fontId="97" fillId="22" borderId="0" applyNumberFormat="0" applyBorder="0" applyAlignment="0" applyProtection="0">
      <alignment vertical="center"/>
    </xf>
    <xf numFmtId="227" fontId="93" fillId="0" borderId="0">
      <alignment vertical="center"/>
    </xf>
    <xf numFmtId="227" fontId="93" fillId="0" borderId="0"/>
    <xf numFmtId="43" fontId="93" fillId="0" borderId="0" applyFont="0" applyFill="0" applyBorder="0" applyAlignment="0" applyProtection="0"/>
    <xf numFmtId="227" fontId="97" fillId="19" borderId="0" applyNumberFormat="0" applyBorder="0" applyAlignment="0" applyProtection="0">
      <alignment vertical="center"/>
    </xf>
    <xf numFmtId="227" fontId="97" fillId="19" borderId="0" applyNumberFormat="0" applyBorder="0" applyAlignment="0" applyProtection="0">
      <alignment vertical="center"/>
    </xf>
    <xf numFmtId="227" fontId="97" fillId="23" borderId="0" applyNumberFormat="0" applyBorder="0" applyAlignment="0" applyProtection="0">
      <alignment vertical="center"/>
    </xf>
    <xf numFmtId="227" fontId="97" fillId="23" borderId="0" applyNumberFormat="0" applyBorder="0" applyAlignment="0" applyProtection="0">
      <alignment vertical="center"/>
    </xf>
    <xf numFmtId="227" fontId="93" fillId="0" borderId="0"/>
    <xf numFmtId="227" fontId="93" fillId="0" borderId="0">
      <alignment vertical="center"/>
    </xf>
    <xf numFmtId="227" fontId="93" fillId="0" borderId="0"/>
    <xf numFmtId="227" fontId="93" fillId="0" borderId="0">
      <alignment vertical="center"/>
    </xf>
    <xf numFmtId="227" fontId="93" fillId="0" borderId="0"/>
    <xf numFmtId="227" fontId="93" fillId="0" borderId="0"/>
    <xf numFmtId="227" fontId="93" fillId="0" borderId="0">
      <alignment vertical="center"/>
    </xf>
    <xf numFmtId="227" fontId="93" fillId="0" borderId="0"/>
    <xf numFmtId="227" fontId="93" fillId="0" borderId="0">
      <alignment vertical="center"/>
    </xf>
    <xf numFmtId="227" fontId="93" fillId="0" borderId="0"/>
    <xf numFmtId="227" fontId="93" fillId="0" borderId="0"/>
    <xf numFmtId="227" fontId="93" fillId="0" borderId="0">
      <alignment vertical="top"/>
    </xf>
    <xf numFmtId="227" fontId="93" fillId="0" borderId="0">
      <alignment vertical="top"/>
    </xf>
    <xf numFmtId="227" fontId="93" fillId="0" borderId="0"/>
    <xf numFmtId="227" fontId="93" fillId="0" borderId="0">
      <alignment vertical="center"/>
    </xf>
    <xf numFmtId="227" fontId="93" fillId="0" borderId="0"/>
    <xf numFmtId="227" fontId="93" fillId="0" borderId="0">
      <alignment vertical="center"/>
    </xf>
    <xf numFmtId="227" fontId="93" fillId="0" borderId="0">
      <alignment vertical="center"/>
    </xf>
    <xf numFmtId="227" fontId="93" fillId="0" borderId="0">
      <alignment vertical="center"/>
    </xf>
    <xf numFmtId="227" fontId="93" fillId="0" borderId="0">
      <alignment vertical="center"/>
    </xf>
    <xf numFmtId="227" fontId="93" fillId="0" borderId="0">
      <alignment vertical="center"/>
    </xf>
    <xf numFmtId="227" fontId="93" fillId="0" borderId="0">
      <alignment vertical="center"/>
    </xf>
    <xf numFmtId="227" fontId="93" fillId="0" borderId="0">
      <alignment vertical="center"/>
    </xf>
    <xf numFmtId="227" fontId="93" fillId="0" borderId="0"/>
    <xf numFmtId="227" fontId="93" fillId="0" borderId="0"/>
    <xf numFmtId="227" fontId="93" fillId="0" borderId="0">
      <alignment vertical="center"/>
    </xf>
    <xf numFmtId="227" fontId="93" fillId="0" borderId="0"/>
    <xf numFmtId="227" fontId="93" fillId="0" borderId="0"/>
    <xf numFmtId="227" fontId="93" fillId="0" borderId="0"/>
    <xf numFmtId="227" fontId="93" fillId="0" borderId="0">
      <alignment vertical="center"/>
    </xf>
    <xf numFmtId="227" fontId="93" fillId="0" borderId="0">
      <alignment vertical="center"/>
    </xf>
    <xf numFmtId="227" fontId="93" fillId="0" borderId="0">
      <alignment vertical="center"/>
    </xf>
    <xf numFmtId="227" fontId="93" fillId="0" borderId="0"/>
    <xf numFmtId="227" fontId="93" fillId="0" borderId="0"/>
    <xf numFmtId="227" fontId="93" fillId="0" borderId="0"/>
    <xf numFmtId="227" fontId="93" fillId="0" borderId="0"/>
    <xf numFmtId="227" fontId="93" fillId="0" borderId="0">
      <alignment vertical="center"/>
    </xf>
    <xf numFmtId="227" fontId="93" fillId="0" borderId="0">
      <alignment vertical="center"/>
    </xf>
    <xf numFmtId="227" fontId="93" fillId="0" borderId="0"/>
    <xf numFmtId="227" fontId="93" fillId="0" borderId="0"/>
    <xf numFmtId="227" fontId="93" fillId="0" borderId="0"/>
    <xf numFmtId="227" fontId="93" fillId="0" borderId="0"/>
    <xf numFmtId="227" fontId="93" fillId="0" borderId="0"/>
    <xf numFmtId="227" fontId="93" fillId="0" borderId="0">
      <alignment vertical="center"/>
    </xf>
    <xf numFmtId="227" fontId="93" fillId="0" borderId="0">
      <alignment vertical="center"/>
    </xf>
    <xf numFmtId="227" fontId="93" fillId="0" borderId="0"/>
    <xf numFmtId="227" fontId="93" fillId="0" borderId="0">
      <alignment vertical="center"/>
    </xf>
    <xf numFmtId="227" fontId="93" fillId="0" borderId="0">
      <alignment vertical="center"/>
    </xf>
    <xf numFmtId="227" fontId="93" fillId="0" borderId="0">
      <alignment vertical="center"/>
    </xf>
    <xf numFmtId="227" fontId="93" fillId="0" borderId="0">
      <alignment vertical="center"/>
    </xf>
    <xf numFmtId="227" fontId="93" fillId="0" borderId="0">
      <alignment vertical="center"/>
    </xf>
    <xf numFmtId="227" fontId="93" fillId="0" borderId="0"/>
    <xf numFmtId="227" fontId="93" fillId="0" borderId="0">
      <alignment vertical="center"/>
    </xf>
    <xf numFmtId="227" fontId="93" fillId="0" borderId="0">
      <alignment vertical="center"/>
    </xf>
    <xf numFmtId="227" fontId="93" fillId="75" borderId="42" applyNumberFormat="0" applyFont="0" applyAlignment="0" applyProtection="0">
      <alignment vertical="center"/>
    </xf>
    <xf numFmtId="227" fontId="93" fillId="0" borderId="0">
      <alignment vertical="center"/>
    </xf>
    <xf numFmtId="227" fontId="93" fillId="0" borderId="0">
      <alignment vertical="center"/>
    </xf>
    <xf numFmtId="227" fontId="93" fillId="0" borderId="0"/>
    <xf numFmtId="227" fontId="93" fillId="0" borderId="0"/>
    <xf numFmtId="227" fontId="93" fillId="0" borderId="0"/>
    <xf numFmtId="227" fontId="93" fillId="0" borderId="0"/>
    <xf numFmtId="227" fontId="93" fillId="0" borderId="0">
      <alignment vertical="center"/>
    </xf>
    <xf numFmtId="227" fontId="93" fillId="0" borderId="0"/>
    <xf numFmtId="227" fontId="93" fillId="0" borderId="0"/>
    <xf numFmtId="227" fontId="93" fillId="0" borderId="0"/>
    <xf numFmtId="227" fontId="93" fillId="0" borderId="0">
      <alignment vertical="center"/>
    </xf>
    <xf numFmtId="227" fontId="93" fillId="0" borderId="0"/>
    <xf numFmtId="227" fontId="93" fillId="0" borderId="0">
      <alignment vertical="center"/>
    </xf>
    <xf numFmtId="227" fontId="93" fillId="0" borderId="0">
      <alignment vertical="center"/>
    </xf>
    <xf numFmtId="227" fontId="97" fillId="15" borderId="0" applyNumberFormat="0" applyBorder="0" applyAlignment="0" applyProtection="0">
      <alignment vertical="center"/>
    </xf>
    <xf numFmtId="227" fontId="93" fillId="0" borderId="0"/>
    <xf numFmtId="227" fontId="97" fillId="15" borderId="0" applyNumberFormat="0" applyBorder="0" applyAlignment="0" applyProtection="0">
      <alignment vertical="center"/>
    </xf>
    <xf numFmtId="227" fontId="93" fillId="0" borderId="0"/>
    <xf numFmtId="227" fontId="93" fillId="0" borderId="0"/>
    <xf numFmtId="227" fontId="97" fillId="31" borderId="0" applyNumberFormat="0" applyBorder="0" applyAlignment="0" applyProtection="0">
      <alignment vertical="center"/>
    </xf>
    <xf numFmtId="227" fontId="97" fillId="15" borderId="0" applyNumberFormat="0" applyBorder="0" applyAlignment="0" applyProtection="0">
      <alignment vertical="center"/>
    </xf>
    <xf numFmtId="227" fontId="97" fillId="14" borderId="0" applyNumberFormat="0" applyBorder="0" applyAlignment="0" applyProtection="0">
      <alignment vertical="center"/>
    </xf>
    <xf numFmtId="227" fontId="97" fillId="31" borderId="0" applyNumberFormat="0" applyBorder="0" applyAlignment="0" applyProtection="0">
      <alignment vertical="center"/>
    </xf>
    <xf numFmtId="227" fontId="97" fillId="18" borderId="0" applyNumberFormat="0" applyBorder="0" applyAlignment="0" applyProtection="0">
      <alignment vertical="center"/>
    </xf>
    <xf numFmtId="43" fontId="93" fillId="0" borderId="0" applyFont="0" applyFill="0" applyBorder="0" applyAlignment="0" applyProtection="0"/>
    <xf numFmtId="227" fontId="97" fillId="30" borderId="0" applyNumberFormat="0" applyBorder="0" applyAlignment="0" applyProtection="0">
      <alignment vertical="center"/>
    </xf>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227" fontId="97" fillId="31" borderId="0" applyNumberFormat="0" applyBorder="0" applyAlignment="0" applyProtection="0">
      <alignment vertical="center"/>
    </xf>
    <xf numFmtId="227" fontId="97" fillId="27" borderId="0" applyNumberFormat="0" applyBorder="0" applyAlignment="0" applyProtection="0">
      <alignment vertical="center"/>
    </xf>
    <xf numFmtId="227" fontId="97" fillId="27" borderId="0" applyNumberFormat="0" applyBorder="0" applyAlignment="0" applyProtection="0">
      <alignment vertical="center"/>
    </xf>
    <xf numFmtId="227" fontId="97" fillId="23" borderId="0" applyNumberFormat="0" applyBorder="0" applyAlignment="0" applyProtection="0">
      <alignment vertical="center"/>
    </xf>
    <xf numFmtId="227" fontId="97" fillId="23" borderId="0" applyNumberFormat="0" applyBorder="0" applyAlignment="0" applyProtection="0">
      <alignment vertical="center"/>
    </xf>
    <xf numFmtId="227" fontId="97" fillId="19" borderId="0" applyNumberFormat="0" applyBorder="0" applyAlignment="0" applyProtection="0">
      <alignment vertical="center"/>
    </xf>
    <xf numFmtId="227" fontId="97" fillId="15" borderId="0" applyNumberFormat="0" applyBorder="0" applyAlignment="0" applyProtection="0">
      <alignment vertical="center"/>
    </xf>
    <xf numFmtId="227" fontId="97" fillId="11" borderId="0" applyNumberFormat="0" applyBorder="0" applyAlignment="0" applyProtection="0">
      <alignment vertical="center"/>
    </xf>
    <xf numFmtId="227" fontId="97" fillId="11" borderId="0" applyNumberFormat="0" applyBorder="0" applyAlignment="0" applyProtection="0">
      <alignment vertical="center"/>
    </xf>
    <xf numFmtId="227" fontId="97" fillId="11" borderId="0" applyNumberFormat="0" applyBorder="0" applyAlignment="0" applyProtection="0">
      <alignment vertical="center"/>
    </xf>
    <xf numFmtId="227" fontId="97" fillId="30" borderId="0" applyNumberFormat="0" applyBorder="0" applyAlignment="0" applyProtection="0">
      <alignment vertical="center"/>
    </xf>
    <xf numFmtId="43" fontId="93" fillId="0" borderId="0" applyFont="0" applyFill="0" applyBorder="0" applyAlignment="0" applyProtection="0"/>
    <xf numFmtId="227" fontId="97" fillId="30" borderId="0" applyNumberFormat="0" applyBorder="0" applyAlignment="0" applyProtection="0">
      <alignment vertical="center"/>
    </xf>
    <xf numFmtId="227" fontId="97" fillId="30" borderId="0" applyNumberFormat="0" applyBorder="0" applyAlignment="0" applyProtection="0">
      <alignment vertical="center"/>
    </xf>
    <xf numFmtId="41" fontId="93" fillId="0" borderId="0" applyFont="0" applyFill="0" applyBorder="0" applyAlignment="0" applyProtection="0">
      <alignment vertical="center"/>
    </xf>
    <xf numFmtId="41" fontId="93" fillId="0" borderId="0" applyFont="0" applyFill="0" applyBorder="0" applyAlignment="0" applyProtection="0">
      <alignment vertical="center"/>
    </xf>
    <xf numFmtId="227" fontId="97" fillId="26" borderId="0" applyNumberFormat="0" applyBorder="0" applyAlignment="0" applyProtection="0">
      <alignment vertical="center"/>
    </xf>
    <xf numFmtId="227" fontId="97" fillId="26" borderId="0" applyNumberFormat="0" applyBorder="0" applyAlignment="0" applyProtection="0">
      <alignment vertical="center"/>
    </xf>
    <xf numFmtId="227" fontId="97" fillId="22" borderId="0" applyNumberFormat="0" applyBorder="0" applyAlignment="0" applyProtection="0">
      <alignment vertical="center"/>
    </xf>
    <xf numFmtId="227" fontId="97" fillId="18" borderId="0" applyNumberFormat="0" applyBorder="0" applyAlignment="0" applyProtection="0">
      <alignment vertical="center"/>
    </xf>
    <xf numFmtId="227" fontId="97" fillId="18" borderId="0" applyNumberFormat="0" applyBorder="0" applyAlignment="0" applyProtection="0">
      <alignment vertical="center"/>
    </xf>
    <xf numFmtId="227" fontId="97" fillId="14" borderId="0" applyNumberFormat="0" applyBorder="0" applyAlignment="0" applyProtection="0">
      <alignment vertical="center"/>
    </xf>
    <xf numFmtId="227" fontId="97" fillId="14" borderId="0" applyNumberFormat="0" applyBorder="0" applyAlignment="0" applyProtection="0">
      <alignment vertical="center"/>
    </xf>
    <xf numFmtId="227" fontId="97" fillId="10" borderId="0" applyNumberFormat="0" applyBorder="0" applyAlignment="0" applyProtection="0">
      <alignment vertical="center"/>
    </xf>
    <xf numFmtId="227" fontId="97" fillId="10" borderId="0" applyNumberFormat="0" applyBorder="0" applyAlignment="0" applyProtection="0">
      <alignment vertical="center"/>
    </xf>
    <xf numFmtId="227" fontId="97" fillId="10" borderId="0" applyNumberFormat="0" applyBorder="0" applyAlignment="0" applyProtection="0">
      <alignment vertical="center"/>
    </xf>
    <xf numFmtId="227" fontId="97" fillId="10" borderId="0" applyNumberFormat="0" applyBorder="0" applyAlignment="0" applyProtection="0">
      <alignment vertical="center"/>
    </xf>
    <xf numFmtId="227" fontId="97" fillId="0" borderId="0"/>
    <xf numFmtId="227" fontId="93" fillId="75" borderId="42" applyNumberFormat="0" applyFont="0" applyAlignment="0" applyProtection="0">
      <alignment vertical="center"/>
    </xf>
    <xf numFmtId="227" fontId="97" fillId="0" borderId="0">
      <alignment vertical="center"/>
    </xf>
    <xf numFmtId="227" fontId="97" fillId="0" borderId="0"/>
    <xf numFmtId="227" fontId="97" fillId="0" borderId="0"/>
    <xf numFmtId="227" fontId="97" fillId="0" borderId="0"/>
    <xf numFmtId="227" fontId="97" fillId="0" borderId="0"/>
    <xf numFmtId="227" fontId="97" fillId="0" borderId="0">
      <alignment vertical="center"/>
    </xf>
    <xf numFmtId="227" fontId="97" fillId="0" borderId="0">
      <alignment vertical="center"/>
    </xf>
    <xf numFmtId="227" fontId="97" fillId="0" borderId="0"/>
    <xf numFmtId="227" fontId="97" fillId="0" borderId="0">
      <alignment vertical="center"/>
    </xf>
    <xf numFmtId="227" fontId="1" fillId="0" borderId="0">
      <alignment vertical="center"/>
    </xf>
    <xf numFmtId="227" fontId="97" fillId="0" borderId="0"/>
    <xf numFmtId="227" fontId="97" fillId="0" borderId="0"/>
    <xf numFmtId="227" fontId="97" fillId="0" borderId="0">
      <alignment vertical="center"/>
    </xf>
    <xf numFmtId="227" fontId="97" fillId="0" borderId="0">
      <alignment vertical="center"/>
    </xf>
    <xf numFmtId="227" fontId="1" fillId="0" borderId="0">
      <alignment vertical="center"/>
    </xf>
    <xf numFmtId="227" fontId="97" fillId="0" borderId="0">
      <alignment vertical="center"/>
    </xf>
    <xf numFmtId="227" fontId="97" fillId="0" borderId="0">
      <alignment vertical="center"/>
    </xf>
    <xf numFmtId="227" fontId="97" fillId="0" borderId="0"/>
    <xf numFmtId="227" fontId="97" fillId="0" borderId="0"/>
    <xf numFmtId="227" fontId="97" fillId="0" borderId="0">
      <alignment vertical="center"/>
    </xf>
    <xf numFmtId="227" fontId="97" fillId="0" borderId="0">
      <alignment vertical="center"/>
    </xf>
    <xf numFmtId="227" fontId="97" fillId="0" borderId="0">
      <alignment vertical="center"/>
    </xf>
    <xf numFmtId="227" fontId="97" fillId="0" borderId="0"/>
    <xf numFmtId="227" fontId="124" fillId="0" borderId="0"/>
    <xf numFmtId="227" fontId="145" fillId="71" borderId="41" applyNumberFormat="0" applyAlignment="0" applyProtection="0">
      <alignment vertical="center"/>
    </xf>
    <xf numFmtId="227" fontId="145" fillId="71" borderId="41" applyNumberFormat="0" applyAlignment="0" applyProtection="0">
      <alignment vertical="center"/>
    </xf>
    <xf numFmtId="227" fontId="207" fillId="0" borderId="52" applyNumberFormat="0" applyFill="0" applyProtection="0">
      <alignment horizontal="center"/>
    </xf>
    <xf numFmtId="227" fontId="137" fillId="66" borderId="46" applyNumberFormat="0" applyAlignment="0" applyProtection="0">
      <alignment vertical="center"/>
    </xf>
    <xf numFmtId="227" fontId="100" fillId="75" borderId="42" applyNumberFormat="0" applyFont="0" applyAlignment="0" applyProtection="0">
      <alignment vertical="center"/>
    </xf>
    <xf numFmtId="227" fontId="100" fillId="75" borderId="42" applyNumberFormat="0" applyFont="0" applyAlignment="0" applyProtection="0">
      <alignment vertical="center"/>
    </xf>
    <xf numFmtId="227" fontId="100" fillId="75" borderId="42" applyNumberFormat="0" applyFont="0" applyAlignment="0" applyProtection="0">
      <alignment vertical="center"/>
    </xf>
    <xf numFmtId="227" fontId="145" fillId="71" borderId="41" applyNumberFormat="0" applyAlignment="0" applyProtection="0">
      <alignment vertical="center"/>
    </xf>
    <xf numFmtId="227" fontId="100" fillId="75" borderId="42" applyNumberFormat="0" applyFont="0" applyAlignment="0" applyProtection="0">
      <alignment vertical="center"/>
    </xf>
    <xf numFmtId="227" fontId="145" fillId="71" borderId="41" applyNumberFormat="0" applyAlignment="0" applyProtection="0">
      <alignment vertical="center"/>
    </xf>
    <xf numFmtId="227" fontId="137" fillId="66" borderId="46" applyNumberFormat="0" applyAlignment="0" applyProtection="0">
      <alignment vertical="center"/>
    </xf>
    <xf numFmtId="227" fontId="145" fillId="71" borderId="41" applyNumberFormat="0" applyAlignment="0" applyProtection="0">
      <alignment vertical="center"/>
    </xf>
    <xf numFmtId="227" fontId="100" fillId="75" borderId="42" applyNumberFormat="0" applyFont="0" applyAlignment="0" applyProtection="0">
      <alignment vertical="center"/>
    </xf>
    <xf numFmtId="227" fontId="145" fillId="71" borderId="41" applyNumberFormat="0" applyAlignment="0" applyProtection="0">
      <alignment vertical="center"/>
    </xf>
    <xf numFmtId="227" fontId="100" fillId="75" borderId="42" applyNumberFormat="0" applyFont="0" applyAlignment="0" applyProtection="0">
      <alignment vertical="center"/>
    </xf>
    <xf numFmtId="227" fontId="137" fillId="66" borderId="46" applyNumberFormat="0" applyAlignment="0" applyProtection="0">
      <alignment vertical="center"/>
    </xf>
    <xf numFmtId="227" fontId="154" fillId="73" borderId="41" applyNumberFormat="0" applyAlignment="0" applyProtection="0">
      <alignment vertical="center"/>
    </xf>
    <xf numFmtId="227" fontId="126" fillId="0" borderId="28" applyNumberFormat="0" applyFill="0" applyProtection="0">
      <alignment horizontal="right"/>
    </xf>
    <xf numFmtId="227" fontId="137" fillId="66" borderId="46" applyNumberFormat="0" applyAlignment="0" applyProtection="0">
      <alignment vertical="center"/>
    </xf>
    <xf numFmtId="227" fontId="154" fillId="73" borderId="41" applyNumberFormat="0" applyAlignment="0" applyProtection="0">
      <alignment vertical="center"/>
    </xf>
    <xf numFmtId="227" fontId="168" fillId="0" borderId="40">
      <alignment horizontal="left" vertical="center"/>
    </xf>
    <xf numFmtId="227" fontId="100" fillId="75" borderId="42" applyNumberFormat="0" applyFont="0" applyAlignment="0" applyProtection="0">
      <alignment vertical="center"/>
    </xf>
    <xf numFmtId="227" fontId="145" fillId="71" borderId="41" applyNumberFormat="0" applyAlignment="0" applyProtection="0">
      <alignment vertical="center"/>
    </xf>
    <xf numFmtId="227" fontId="126" fillId="0" borderId="28" applyNumberFormat="0" applyFill="0" applyProtection="0">
      <alignment horizontal="left"/>
    </xf>
    <xf numFmtId="227" fontId="137" fillId="66" borderId="46" applyNumberFormat="0" applyAlignment="0" applyProtection="0">
      <alignment vertical="center"/>
    </xf>
    <xf numFmtId="227" fontId="145" fillId="71" borderId="41" applyNumberFormat="0" applyAlignment="0" applyProtection="0">
      <alignment vertical="center"/>
    </xf>
    <xf numFmtId="227" fontId="154" fillId="66" borderId="41" applyNumberFormat="0" applyAlignment="0" applyProtection="0">
      <alignment vertical="center"/>
    </xf>
    <xf numFmtId="227" fontId="137" fillId="66" borderId="46" applyNumberFormat="0" applyAlignment="0" applyProtection="0">
      <alignment vertical="center"/>
    </xf>
    <xf numFmtId="227" fontId="145" fillId="71" borderId="41" applyNumberFormat="0" applyAlignment="0" applyProtection="0">
      <alignment vertical="center"/>
    </xf>
    <xf numFmtId="227" fontId="137" fillId="66" borderId="46" applyNumberFormat="0" applyAlignment="0" applyProtection="0">
      <alignment vertical="center"/>
    </xf>
    <xf numFmtId="227" fontId="145" fillId="102" borderId="41" applyNumberFormat="0" applyAlignment="0" applyProtection="0">
      <alignment vertical="center"/>
    </xf>
    <xf numFmtId="227" fontId="137" fillId="73" borderId="46" applyNumberFormat="0" applyAlignment="0" applyProtection="0">
      <alignment vertical="center"/>
    </xf>
    <xf numFmtId="227" fontId="93" fillId="75" borderId="42" applyNumberFormat="0" applyFont="0" applyAlignment="0" applyProtection="0">
      <alignment vertical="center"/>
    </xf>
    <xf numFmtId="227" fontId="100" fillId="75" borderId="42" applyNumberFormat="0" applyFont="0" applyAlignment="0" applyProtection="0">
      <alignment vertical="center"/>
    </xf>
    <xf numFmtId="227" fontId="154" fillId="66" borderId="41" applyNumberFormat="0" applyAlignment="0" applyProtection="0">
      <alignment vertical="center"/>
    </xf>
    <xf numFmtId="227" fontId="100" fillId="75" borderId="42" applyNumberFormat="0" applyFont="0" applyAlignment="0" applyProtection="0">
      <alignment vertical="center"/>
    </xf>
    <xf numFmtId="227" fontId="145" fillId="71" borderId="41" applyNumberFormat="0" applyAlignment="0" applyProtection="0">
      <alignment vertical="center"/>
    </xf>
    <xf numFmtId="227" fontId="145" fillId="71" borderId="41" applyNumberFormat="0" applyAlignment="0" applyProtection="0">
      <alignment vertical="center"/>
    </xf>
    <xf numFmtId="227" fontId="158" fillId="0" borderId="50" applyNumberFormat="0" applyFill="0" applyAlignment="0" applyProtection="0">
      <alignment vertical="center"/>
    </xf>
    <xf numFmtId="227" fontId="137" fillId="66" borderId="46" applyNumberFormat="0" applyAlignment="0" applyProtection="0">
      <alignment vertical="center"/>
    </xf>
    <xf numFmtId="227" fontId="100" fillId="75" borderId="42" applyNumberFormat="0" applyFont="0" applyAlignment="0" applyProtection="0">
      <alignment vertical="center"/>
    </xf>
    <xf numFmtId="227" fontId="137" fillId="73" borderId="46" applyNumberFormat="0" applyAlignment="0" applyProtection="0">
      <alignment vertical="center"/>
    </xf>
    <xf numFmtId="227" fontId="154" fillId="73" borderId="41" applyNumberFormat="0" applyAlignment="0" applyProtection="0">
      <alignment vertical="center"/>
    </xf>
    <xf numFmtId="227" fontId="137" fillId="100" borderId="46" applyNumberFormat="0" applyAlignment="0" applyProtection="0">
      <alignment vertical="center"/>
    </xf>
    <xf numFmtId="227" fontId="137" fillId="100" borderId="46" applyNumberFormat="0" applyAlignment="0" applyProtection="0">
      <alignment vertical="center"/>
    </xf>
    <xf numFmtId="227" fontId="145" fillId="71" borderId="41" applyNumberFormat="0" applyAlignment="0" applyProtection="0">
      <alignment vertical="center"/>
    </xf>
    <xf numFmtId="227" fontId="100" fillId="75" borderId="42" applyNumberFormat="0" applyFont="0" applyAlignment="0" applyProtection="0">
      <alignment vertical="center"/>
    </xf>
    <xf numFmtId="227" fontId="137" fillId="73" borderId="46" applyNumberFormat="0" applyAlignment="0" applyProtection="0">
      <alignment vertical="center"/>
    </xf>
    <xf numFmtId="227" fontId="145" fillId="71" borderId="41" applyNumberFormat="0" applyAlignment="0" applyProtection="0">
      <alignment vertical="center"/>
    </xf>
    <xf numFmtId="227" fontId="158" fillId="0" borderId="50" applyNumberFormat="0" applyFill="0" applyAlignment="0" applyProtection="0">
      <alignment vertical="center"/>
    </xf>
    <xf numFmtId="227" fontId="158" fillId="0" borderId="50" applyNumberFormat="0" applyFill="0" applyAlignment="0" applyProtection="0">
      <alignment vertical="center"/>
    </xf>
    <xf numFmtId="227" fontId="154" fillId="66" borderId="41" applyNumberFormat="0" applyAlignment="0" applyProtection="0">
      <alignment vertical="center"/>
    </xf>
    <xf numFmtId="227" fontId="145" fillId="71" borderId="41" applyNumberFormat="0" applyAlignment="0" applyProtection="0">
      <alignment vertical="center"/>
    </xf>
    <xf numFmtId="227" fontId="100" fillId="75" borderId="42" applyNumberFormat="0" applyFont="0" applyAlignment="0" applyProtection="0">
      <alignment vertical="center"/>
    </xf>
    <xf numFmtId="227" fontId="100" fillId="75" borderId="42" applyNumberFormat="0" applyFont="0" applyAlignment="0" applyProtection="0">
      <alignment vertical="center"/>
    </xf>
    <xf numFmtId="227" fontId="145" fillId="71" borderId="41" applyNumberFormat="0" applyAlignment="0" applyProtection="0">
      <alignment vertical="center"/>
    </xf>
    <xf numFmtId="227" fontId="100" fillId="75" borderId="42" applyNumberFormat="0" applyFont="0" applyAlignment="0" applyProtection="0">
      <alignment vertical="center"/>
    </xf>
    <xf numFmtId="227" fontId="137" fillId="73" borderId="46" applyNumberFormat="0" applyAlignment="0" applyProtection="0">
      <alignment vertical="center"/>
    </xf>
    <xf numFmtId="227" fontId="145" fillId="71" borderId="41" applyNumberFormat="0" applyAlignment="0" applyProtection="0">
      <alignment vertical="center"/>
    </xf>
    <xf numFmtId="227" fontId="154" fillId="66" borderId="41" applyNumberFormat="0" applyAlignment="0" applyProtection="0">
      <alignment vertical="center"/>
    </xf>
    <xf numFmtId="227" fontId="100" fillId="75" borderId="42" applyNumberFormat="0" applyFont="0" applyAlignment="0" applyProtection="0">
      <alignment vertical="center"/>
    </xf>
    <xf numFmtId="227" fontId="137" fillId="66" borderId="46" applyNumberFormat="0" applyAlignment="0" applyProtection="0">
      <alignment vertical="center"/>
    </xf>
    <xf numFmtId="227" fontId="137" fillId="100" borderId="46" applyNumberFormat="0" applyAlignment="0" applyProtection="0">
      <alignment vertical="center"/>
    </xf>
    <xf numFmtId="227" fontId="145" fillId="71" borderId="41" applyNumberFormat="0" applyAlignment="0" applyProtection="0">
      <alignment vertical="center"/>
    </xf>
    <xf numFmtId="227" fontId="93" fillId="104" borderId="42" applyNumberFormat="0" applyFont="0" applyAlignment="0" applyProtection="0">
      <alignment vertical="center"/>
    </xf>
    <xf numFmtId="227" fontId="137" fillId="66" borderId="46" applyNumberFormat="0" applyAlignment="0" applyProtection="0">
      <alignment vertical="center"/>
    </xf>
    <xf numFmtId="227" fontId="100" fillId="104" borderId="42" applyNumberFormat="0" applyFont="0" applyAlignment="0" applyProtection="0">
      <alignment vertical="center"/>
    </xf>
    <xf numFmtId="227" fontId="145" fillId="71" borderId="41" applyNumberFormat="0" applyAlignment="0" applyProtection="0">
      <alignment vertical="center"/>
    </xf>
    <xf numFmtId="227" fontId="227" fillId="91" borderId="27">
      <protection locked="0"/>
    </xf>
    <xf numFmtId="227" fontId="145" fillId="71" borderId="41" applyNumberFormat="0" applyAlignment="0" applyProtection="0">
      <alignment vertical="center"/>
    </xf>
    <xf numFmtId="227" fontId="100" fillId="75" borderId="42" applyNumberFormat="0" applyFont="0" applyAlignment="0" applyProtection="0">
      <alignment vertical="center"/>
    </xf>
    <xf numFmtId="227" fontId="100" fillId="75" borderId="42" applyNumberFormat="0" applyFont="0" applyAlignment="0" applyProtection="0">
      <alignment vertical="center"/>
    </xf>
    <xf numFmtId="227" fontId="145" fillId="102" borderId="41" applyNumberFormat="0" applyAlignment="0" applyProtection="0">
      <alignment vertical="center"/>
    </xf>
    <xf numFmtId="227" fontId="100" fillId="75" borderId="42" applyNumberFormat="0" applyFont="0" applyAlignment="0" applyProtection="0">
      <alignment vertical="center"/>
    </xf>
    <xf numFmtId="214" fontId="126" fillId="0" borderId="52" applyFill="0" applyProtection="0">
      <alignment horizontal="right"/>
    </xf>
    <xf numFmtId="227" fontId="207" fillId="0" borderId="52" applyNumberFormat="0" applyFill="0" applyProtection="0">
      <alignment horizontal="center"/>
    </xf>
    <xf numFmtId="227" fontId="126" fillId="0" borderId="28" applyNumberFormat="0" applyFill="0" applyProtection="0">
      <alignment horizontal="right"/>
    </xf>
    <xf numFmtId="227" fontId="145" fillId="71" borderId="41" applyNumberFormat="0" applyAlignment="0" applyProtection="0">
      <alignment vertical="center"/>
    </xf>
    <xf numFmtId="227" fontId="137" fillId="66" borderId="46" applyNumberFormat="0" applyAlignment="0" applyProtection="0">
      <alignment vertical="center"/>
    </xf>
    <xf numFmtId="227" fontId="137" fillId="100" borderId="46" applyNumberFormat="0" applyAlignment="0" applyProtection="0">
      <alignment vertical="center"/>
    </xf>
    <xf numFmtId="227" fontId="137" fillId="100" borderId="46" applyNumberFormat="0" applyAlignment="0" applyProtection="0">
      <alignment vertical="center"/>
    </xf>
    <xf numFmtId="227" fontId="145" fillId="71" borderId="41" applyNumberFormat="0" applyAlignment="0" applyProtection="0">
      <alignment vertical="center"/>
    </xf>
    <xf numFmtId="227" fontId="137" fillId="100" borderId="46" applyNumberFormat="0" applyAlignment="0" applyProtection="0">
      <alignment vertical="center"/>
    </xf>
    <xf numFmtId="227" fontId="145" fillId="71" borderId="41" applyNumberFormat="0" applyAlignment="0" applyProtection="0">
      <alignment vertical="center"/>
    </xf>
    <xf numFmtId="214" fontId="126" fillId="0" borderId="52" applyFill="0" applyProtection="0">
      <alignment horizontal="right"/>
    </xf>
    <xf numFmtId="227" fontId="100" fillId="75" borderId="42" applyNumberFormat="0" applyFont="0" applyAlignment="0" applyProtection="0">
      <alignment vertical="center"/>
    </xf>
    <xf numFmtId="227" fontId="100" fillId="75" borderId="42" applyNumberFormat="0" applyFont="0" applyAlignment="0" applyProtection="0">
      <alignment vertical="center"/>
    </xf>
    <xf numFmtId="227" fontId="154" fillId="66" borderId="41" applyNumberFormat="0" applyAlignment="0" applyProtection="0">
      <alignment vertical="center"/>
    </xf>
    <xf numFmtId="227" fontId="145" fillId="71" borderId="41" applyNumberFormat="0" applyAlignment="0" applyProtection="0">
      <alignment vertical="center"/>
    </xf>
    <xf numFmtId="227" fontId="154" fillId="66" borderId="41" applyNumberFormat="0" applyAlignment="0" applyProtection="0">
      <alignment vertical="center"/>
    </xf>
    <xf numFmtId="227" fontId="145" fillId="71" borderId="41" applyNumberFormat="0" applyAlignment="0" applyProtection="0">
      <alignment vertical="center"/>
    </xf>
    <xf numFmtId="227" fontId="137" fillId="66" borderId="46" applyNumberFormat="0" applyAlignment="0" applyProtection="0">
      <alignment vertical="center"/>
    </xf>
    <xf numFmtId="227" fontId="100" fillId="75" borderId="42" applyNumberFormat="0" applyFont="0" applyAlignment="0" applyProtection="0">
      <alignment vertical="center"/>
    </xf>
    <xf numFmtId="227" fontId="100" fillId="75" borderId="42" applyNumberFormat="0" applyFont="0" applyAlignment="0" applyProtection="0">
      <alignment vertical="center"/>
    </xf>
    <xf numFmtId="227" fontId="137" fillId="66" borderId="46" applyNumberFormat="0" applyAlignment="0" applyProtection="0">
      <alignment vertical="center"/>
    </xf>
    <xf numFmtId="227" fontId="126" fillId="0" borderId="28" applyNumberFormat="0" applyFill="0" applyProtection="0">
      <alignment horizontal="left"/>
    </xf>
    <xf numFmtId="227" fontId="100" fillId="75" borderId="42" applyNumberFormat="0" applyFont="0" applyAlignment="0" applyProtection="0">
      <alignment vertical="center"/>
    </xf>
    <xf numFmtId="227" fontId="194" fillId="0" borderId="53">
      <alignment horizontal="center"/>
    </xf>
    <xf numFmtId="227" fontId="154" fillId="73" borderId="41" applyNumberFormat="0" applyAlignment="0" applyProtection="0">
      <alignment vertical="center"/>
    </xf>
    <xf numFmtId="227" fontId="100" fillId="75" borderId="42" applyNumberFormat="0" applyFont="0" applyAlignment="0" applyProtection="0">
      <alignment vertical="center"/>
    </xf>
    <xf numFmtId="227" fontId="145" fillId="71" borderId="41" applyNumberFormat="0" applyAlignment="0" applyProtection="0">
      <alignment vertical="center"/>
    </xf>
    <xf numFmtId="227" fontId="154" fillId="100" borderId="41" applyNumberFormat="0" applyAlignment="0" applyProtection="0">
      <alignment vertical="center"/>
    </xf>
    <xf numFmtId="227" fontId="145" fillId="102" borderId="41" applyNumberFormat="0" applyAlignment="0" applyProtection="0">
      <alignment vertical="center"/>
    </xf>
    <xf numFmtId="227" fontId="137" fillId="66" borderId="46" applyNumberFormat="0" applyAlignment="0" applyProtection="0">
      <alignment vertical="center"/>
    </xf>
    <xf numFmtId="227" fontId="154" fillId="73" borderId="41" applyNumberFormat="0" applyAlignment="0" applyProtection="0">
      <alignment vertical="center"/>
    </xf>
    <xf numFmtId="227" fontId="100" fillId="75" borderId="42" applyNumberFormat="0" applyFont="0" applyAlignment="0" applyProtection="0">
      <alignment vertical="center"/>
    </xf>
    <xf numFmtId="227" fontId="154" fillId="66" borderId="41" applyNumberFormat="0" applyAlignment="0" applyProtection="0">
      <alignment vertical="center"/>
    </xf>
    <xf numFmtId="227" fontId="100" fillId="75" borderId="42" applyNumberFormat="0" applyFont="0" applyAlignment="0" applyProtection="0">
      <alignment vertical="center"/>
    </xf>
    <xf numFmtId="227" fontId="137" fillId="66" borderId="46" applyNumberFormat="0" applyAlignment="0" applyProtection="0">
      <alignment vertical="center"/>
    </xf>
    <xf numFmtId="227" fontId="158" fillId="0" borderId="50" applyNumberFormat="0" applyFill="0" applyAlignment="0" applyProtection="0">
      <alignment vertical="center"/>
    </xf>
    <xf numFmtId="227" fontId="145" fillId="71" borderId="41" applyNumberFormat="0" applyAlignment="0" applyProtection="0">
      <alignment vertical="center"/>
    </xf>
    <xf numFmtId="227" fontId="145" fillId="71" borderId="41" applyNumberFormat="0" applyAlignment="0" applyProtection="0">
      <alignment vertical="center"/>
    </xf>
    <xf numFmtId="227" fontId="137" fillId="66" borderId="46" applyNumberFormat="0" applyAlignment="0" applyProtection="0">
      <alignment vertical="center"/>
    </xf>
    <xf numFmtId="227" fontId="137" fillId="66" borderId="46" applyNumberFormat="0" applyAlignment="0" applyProtection="0">
      <alignment vertical="center"/>
    </xf>
    <xf numFmtId="227" fontId="100" fillId="75" borderId="42" applyNumberFormat="0" applyFont="0" applyAlignment="0" applyProtection="0">
      <alignment vertical="center"/>
    </xf>
    <xf numFmtId="227" fontId="154" fillId="100" borderId="41" applyNumberFormat="0" applyAlignment="0" applyProtection="0">
      <alignment vertical="center"/>
    </xf>
    <xf numFmtId="227" fontId="154" fillId="100" borderId="41" applyNumberFormat="0" applyAlignment="0" applyProtection="0">
      <alignment vertical="center"/>
    </xf>
    <xf numFmtId="229" fontId="135" fillId="0" borderId="28">
      <alignment horizontal="justify" vertical="top" wrapText="1"/>
    </xf>
    <xf numFmtId="227" fontId="145" fillId="71" borderId="41" applyNumberFormat="0" applyAlignment="0" applyProtection="0">
      <alignment vertical="center"/>
    </xf>
    <xf numFmtId="227" fontId="137" fillId="100" borderId="46" applyNumberFormat="0" applyAlignment="0" applyProtection="0">
      <alignment vertical="center"/>
    </xf>
    <xf numFmtId="227" fontId="137" fillId="66" borderId="46" applyNumberFormat="0" applyAlignment="0" applyProtection="0">
      <alignment vertical="center"/>
    </xf>
    <xf numFmtId="227" fontId="145" fillId="102" borderId="41" applyNumberFormat="0" applyAlignment="0" applyProtection="0">
      <alignment vertical="center"/>
    </xf>
    <xf numFmtId="227" fontId="145" fillId="102" borderId="41" applyNumberFormat="0" applyAlignment="0" applyProtection="0">
      <alignment vertical="center"/>
    </xf>
    <xf numFmtId="227" fontId="100" fillId="104" borderId="42" applyNumberFormat="0" applyFont="0" applyAlignment="0" applyProtection="0">
      <alignment vertical="center"/>
    </xf>
    <xf numFmtId="227" fontId="218" fillId="0" borderId="32" applyNumberFormat="0" applyFill="0" applyProtection="0">
      <alignment horizontal="center"/>
    </xf>
    <xf numFmtId="227" fontId="158" fillId="0" borderId="50" applyNumberFormat="0" applyFill="0" applyAlignment="0" applyProtection="0">
      <alignment vertical="center"/>
    </xf>
    <xf numFmtId="227" fontId="100" fillId="75" borderId="42" applyNumberFormat="0" applyFont="0" applyAlignment="0" applyProtection="0">
      <alignment vertical="center"/>
    </xf>
    <xf numFmtId="227" fontId="100" fillId="75" borderId="42" applyNumberFormat="0" applyFont="0" applyAlignment="0" applyProtection="0">
      <alignment vertical="center"/>
    </xf>
    <xf numFmtId="227" fontId="145" fillId="71" borderId="41" applyNumberFormat="0" applyAlignment="0" applyProtection="0">
      <alignment vertical="center"/>
    </xf>
    <xf numFmtId="227" fontId="137" fillId="66" borderId="46" applyNumberFormat="0" applyAlignment="0" applyProtection="0">
      <alignment vertical="center"/>
    </xf>
    <xf numFmtId="227" fontId="145" fillId="71" borderId="41" applyNumberFormat="0" applyAlignment="0" applyProtection="0">
      <alignment vertical="center"/>
    </xf>
    <xf numFmtId="227" fontId="145" fillId="71" borderId="41" applyNumberFormat="0" applyAlignment="0" applyProtection="0">
      <alignment vertical="center"/>
    </xf>
    <xf numFmtId="227" fontId="154" fillId="66" borderId="41" applyNumberFormat="0" applyAlignment="0" applyProtection="0">
      <alignment vertical="center"/>
    </xf>
    <xf numFmtId="227" fontId="100" fillId="75" borderId="42" applyNumberFormat="0" applyFont="0" applyAlignment="0" applyProtection="0">
      <alignment vertical="center"/>
    </xf>
    <xf numFmtId="227" fontId="145" fillId="71" borderId="41" applyNumberFormat="0" applyAlignment="0" applyProtection="0">
      <alignment vertical="center"/>
    </xf>
    <xf numFmtId="227" fontId="145" fillId="71" borderId="41" applyNumberFormat="0" applyAlignment="0" applyProtection="0">
      <alignment vertical="center"/>
    </xf>
    <xf numFmtId="227" fontId="145" fillId="71" borderId="41" applyNumberFormat="0" applyAlignment="0" applyProtection="0">
      <alignment vertical="center"/>
    </xf>
    <xf numFmtId="227" fontId="145" fillId="71" borderId="41" applyNumberFormat="0" applyAlignment="0" applyProtection="0">
      <alignment vertical="center"/>
    </xf>
    <xf numFmtId="227" fontId="205" fillId="0" borderId="28" applyNumberFormat="0" applyFill="0" applyProtection="0">
      <alignment horizontal="center"/>
    </xf>
    <xf numFmtId="227" fontId="100" fillId="75" borderId="42" applyNumberFormat="0" applyFont="0" applyAlignment="0" applyProtection="0">
      <alignment vertical="center"/>
    </xf>
    <xf numFmtId="227" fontId="145" fillId="71" borderId="41" applyNumberFormat="0" applyAlignment="0" applyProtection="0">
      <alignment vertical="center"/>
    </xf>
    <xf numFmtId="227" fontId="137" fillId="100" borderId="46" applyNumberFormat="0" applyAlignment="0" applyProtection="0">
      <alignment vertical="center"/>
    </xf>
    <xf numFmtId="227" fontId="207" fillId="0" borderId="52" applyNumberFormat="0" applyFill="0" applyProtection="0">
      <alignment horizontal="left"/>
    </xf>
    <xf numFmtId="227" fontId="137" fillId="100" borderId="46" applyNumberFormat="0" applyAlignment="0" applyProtection="0">
      <alignment vertical="center"/>
    </xf>
    <xf numFmtId="227" fontId="145" fillId="71" borderId="41" applyNumberFormat="0" applyAlignment="0" applyProtection="0">
      <alignment vertical="center"/>
    </xf>
    <xf numFmtId="227" fontId="227" fillId="91" borderId="27">
      <protection locked="0"/>
    </xf>
    <xf numFmtId="227" fontId="100" fillId="75" borderId="42" applyNumberFormat="0" applyFont="0" applyAlignment="0" applyProtection="0">
      <alignment vertical="center"/>
    </xf>
    <xf numFmtId="227" fontId="145" fillId="71" borderId="41" applyNumberFormat="0" applyAlignment="0" applyProtection="0">
      <alignment vertical="center"/>
    </xf>
    <xf numFmtId="227" fontId="137" fillId="66" borderId="46" applyNumberFormat="0" applyAlignment="0" applyProtection="0">
      <alignment vertical="center"/>
    </xf>
    <xf numFmtId="227" fontId="145" fillId="71" borderId="41" applyNumberFormat="0" applyAlignment="0" applyProtection="0">
      <alignment vertical="center"/>
    </xf>
    <xf numFmtId="227" fontId="158" fillId="0" borderId="49" applyNumberFormat="0" applyFill="0" applyAlignment="0" applyProtection="0">
      <alignment vertical="center"/>
    </xf>
    <xf numFmtId="227" fontId="137" fillId="73" borderId="46" applyNumberFormat="0" applyAlignment="0" applyProtection="0">
      <alignment vertical="center"/>
    </xf>
    <xf numFmtId="227" fontId="158" fillId="0" borderId="50" applyNumberFormat="0" applyFill="0" applyAlignment="0" applyProtection="0">
      <alignment vertical="center"/>
    </xf>
    <xf numFmtId="227" fontId="145" fillId="71" borderId="41" applyNumberFormat="0" applyAlignment="0" applyProtection="0">
      <alignment vertical="center"/>
    </xf>
    <xf numFmtId="227" fontId="100" fillId="104" borderId="42" applyNumberFormat="0" applyFont="0" applyAlignment="0" applyProtection="0">
      <alignment vertical="center"/>
    </xf>
    <xf numFmtId="227" fontId="100" fillId="75" borderId="42" applyNumberFormat="0" applyFont="0" applyAlignment="0" applyProtection="0">
      <alignment vertical="center"/>
    </xf>
    <xf numFmtId="227" fontId="137" fillId="66" borderId="46" applyNumberFormat="0" applyAlignment="0" applyProtection="0">
      <alignment vertical="center"/>
    </xf>
    <xf numFmtId="227" fontId="93" fillId="75" borderId="42" applyNumberFormat="0" applyFont="0" applyAlignment="0" applyProtection="0">
      <alignment vertical="center"/>
    </xf>
    <xf numFmtId="227" fontId="145" fillId="71" borderId="41" applyNumberFormat="0" applyAlignment="0" applyProtection="0">
      <alignment vertical="center"/>
    </xf>
    <xf numFmtId="227" fontId="137" fillId="66" borderId="46" applyNumberFormat="0" applyAlignment="0" applyProtection="0">
      <alignment vertical="center"/>
    </xf>
    <xf numFmtId="227" fontId="145" fillId="71" borderId="41" applyNumberFormat="0" applyAlignment="0" applyProtection="0">
      <alignment vertical="center"/>
    </xf>
    <xf numFmtId="227" fontId="145" fillId="71" borderId="41" applyNumberFormat="0" applyAlignment="0" applyProtection="0">
      <alignment vertical="center"/>
    </xf>
    <xf numFmtId="227" fontId="137" fillId="66" borderId="46" applyNumberFormat="0" applyAlignment="0" applyProtection="0">
      <alignment vertical="center"/>
    </xf>
    <xf numFmtId="227" fontId="145" fillId="71" borderId="41" applyNumberFormat="0" applyAlignment="0" applyProtection="0">
      <alignment vertical="center"/>
    </xf>
    <xf numFmtId="227" fontId="137" fillId="73" borderId="46" applyNumberFormat="0" applyAlignment="0" applyProtection="0">
      <alignment vertical="center"/>
    </xf>
    <xf numFmtId="227" fontId="174" fillId="0" borderId="40" applyNumberFormat="0">
      <alignment horizontal="right" wrapText="1"/>
    </xf>
    <xf numFmtId="227" fontId="158" fillId="0" borderId="49" applyNumberFormat="0" applyFill="0" applyAlignment="0" applyProtection="0">
      <alignment vertical="center"/>
    </xf>
    <xf numFmtId="227" fontId="100" fillId="75" borderId="42" applyNumberFormat="0" applyFont="0" applyAlignment="0" applyProtection="0">
      <alignment vertical="center"/>
    </xf>
    <xf numFmtId="227" fontId="100" fillId="75" borderId="42" applyNumberFormat="0" applyFont="0" applyAlignment="0" applyProtection="0">
      <alignment vertical="center"/>
    </xf>
    <xf numFmtId="227" fontId="137" fillId="73" borderId="46" applyNumberFormat="0" applyAlignment="0" applyProtection="0">
      <alignment vertical="center"/>
    </xf>
    <xf numFmtId="227" fontId="100" fillId="75" borderId="42" applyNumberFormat="0" applyFont="0" applyAlignment="0" applyProtection="0">
      <alignment vertical="center"/>
    </xf>
    <xf numFmtId="227" fontId="100" fillId="75" borderId="42" applyNumberFormat="0" applyFont="0" applyAlignment="0" applyProtection="0">
      <alignment vertical="center"/>
    </xf>
    <xf numFmtId="227" fontId="100" fillId="104" borderId="42" applyNumberFormat="0" applyFont="0" applyAlignment="0" applyProtection="0">
      <alignment vertical="center"/>
    </xf>
    <xf numFmtId="227" fontId="145" fillId="71" borderId="41" applyNumberFormat="0" applyAlignment="0" applyProtection="0">
      <alignment vertical="center"/>
    </xf>
    <xf numFmtId="227" fontId="100" fillId="75" borderId="42" applyNumberFormat="0" applyFont="0" applyAlignment="0" applyProtection="0">
      <alignment vertical="center"/>
    </xf>
    <xf numFmtId="227" fontId="145" fillId="71" borderId="41" applyNumberFormat="0" applyAlignment="0" applyProtection="0">
      <alignment vertical="center"/>
    </xf>
    <xf numFmtId="227" fontId="137" fillId="66" borderId="46" applyNumberFormat="0" applyAlignment="0" applyProtection="0">
      <alignment vertical="center"/>
    </xf>
    <xf numFmtId="227" fontId="126" fillId="75" borderId="42" applyNumberFormat="0" applyFont="0" applyAlignment="0" applyProtection="0">
      <alignment vertical="center"/>
    </xf>
    <xf numFmtId="227" fontId="145" fillId="71" borderId="41" applyNumberFormat="0" applyAlignment="0" applyProtection="0">
      <alignment vertical="center"/>
    </xf>
    <xf numFmtId="227" fontId="145" fillId="71" borderId="41" applyNumberFormat="0" applyAlignment="0" applyProtection="0">
      <alignment vertical="center"/>
    </xf>
    <xf numFmtId="227" fontId="100" fillId="104" borderId="42" applyNumberFormat="0" applyFont="0" applyAlignment="0" applyProtection="0">
      <alignment vertical="center"/>
    </xf>
    <xf numFmtId="227" fontId="158" fillId="0" borderId="50" applyNumberFormat="0" applyFill="0" applyAlignment="0" applyProtection="0">
      <alignment vertical="center"/>
    </xf>
    <xf numFmtId="227" fontId="100" fillId="104" borderId="42" applyNumberFormat="0" applyFont="0" applyAlignment="0" applyProtection="0">
      <alignment vertical="center"/>
    </xf>
    <xf numFmtId="227" fontId="145" fillId="71" borderId="41" applyNumberFormat="0" applyAlignment="0" applyProtection="0">
      <alignment vertical="center"/>
    </xf>
    <xf numFmtId="227" fontId="145" fillId="71" borderId="41" applyNumberFormat="0" applyAlignment="0" applyProtection="0">
      <alignment vertical="center"/>
    </xf>
    <xf numFmtId="227" fontId="154" fillId="66" borderId="41" applyNumberFormat="0" applyAlignment="0" applyProtection="0">
      <alignment vertical="center"/>
    </xf>
    <xf numFmtId="227" fontId="154" fillId="66" borderId="41" applyNumberFormat="0" applyAlignment="0" applyProtection="0">
      <alignment vertical="center"/>
    </xf>
    <xf numFmtId="227" fontId="100" fillId="75" borderId="42" applyNumberFormat="0" applyFont="0" applyAlignment="0" applyProtection="0">
      <alignment vertical="center"/>
    </xf>
    <xf numFmtId="227" fontId="137" fillId="66" borderId="46" applyNumberFormat="0" applyAlignment="0" applyProtection="0">
      <alignment vertical="center"/>
    </xf>
    <xf numFmtId="227" fontId="100" fillId="75" borderId="42" applyNumberFormat="0" applyFont="0" applyAlignment="0" applyProtection="0">
      <alignment vertical="center"/>
    </xf>
    <xf numFmtId="227" fontId="145" fillId="71" borderId="41" applyNumberFormat="0" applyAlignment="0" applyProtection="0">
      <alignment vertical="center"/>
    </xf>
    <xf numFmtId="227" fontId="126" fillId="0" borderId="28" applyNumberFormat="0" applyFill="0" applyProtection="0">
      <alignment horizontal="left"/>
    </xf>
    <xf numFmtId="227" fontId="154" fillId="73" borderId="41" applyNumberFormat="0" applyAlignment="0" applyProtection="0">
      <alignment vertical="center"/>
    </xf>
    <xf numFmtId="227" fontId="218" fillId="0" borderId="32" applyNumberFormat="0" applyFill="0" applyProtection="0">
      <alignment horizontal="center"/>
    </xf>
    <xf numFmtId="227" fontId="145" fillId="71" borderId="41" applyNumberFormat="0" applyAlignment="0" applyProtection="0">
      <alignment vertical="center"/>
    </xf>
    <xf numFmtId="227" fontId="184" fillId="91" borderId="27">
      <protection locked="0"/>
    </xf>
    <xf numFmtId="227" fontId="137" fillId="66" borderId="46" applyNumberFormat="0" applyAlignment="0" applyProtection="0">
      <alignment vertical="center"/>
    </xf>
    <xf numFmtId="227" fontId="137" fillId="66" borderId="46" applyNumberFormat="0" applyAlignment="0" applyProtection="0">
      <alignment vertical="center"/>
    </xf>
    <xf numFmtId="227" fontId="145" fillId="71" borderId="41" applyNumberFormat="0" applyAlignment="0" applyProtection="0">
      <alignment vertical="center"/>
    </xf>
    <xf numFmtId="227" fontId="145" fillId="71" borderId="41" applyNumberFormat="0" applyAlignment="0" applyProtection="0">
      <alignment vertical="center"/>
    </xf>
    <xf numFmtId="227" fontId="145" fillId="71" borderId="41" applyNumberFormat="0" applyAlignment="0" applyProtection="0">
      <alignment vertical="center"/>
    </xf>
    <xf numFmtId="227" fontId="137" fillId="66" borderId="46" applyNumberFormat="0" applyAlignment="0" applyProtection="0">
      <alignment vertical="center"/>
    </xf>
    <xf numFmtId="227" fontId="145" fillId="71" borderId="41" applyNumberFormat="0" applyAlignment="0" applyProtection="0">
      <alignment vertical="center"/>
    </xf>
    <xf numFmtId="227" fontId="137" fillId="73" borderId="46" applyNumberFormat="0" applyAlignment="0" applyProtection="0">
      <alignment vertical="center"/>
    </xf>
    <xf numFmtId="227" fontId="154" fillId="66" borderId="41" applyNumberFormat="0" applyAlignment="0" applyProtection="0">
      <alignment vertical="center"/>
    </xf>
    <xf numFmtId="227" fontId="137" fillId="66" borderId="46" applyNumberFormat="0" applyAlignment="0" applyProtection="0">
      <alignment vertical="center"/>
    </xf>
    <xf numFmtId="227" fontId="100" fillId="104" borderId="42" applyNumberFormat="0" applyFont="0" applyAlignment="0" applyProtection="0">
      <alignment vertical="center"/>
    </xf>
    <xf numFmtId="227" fontId="137" fillId="73" borderId="46" applyNumberFormat="0" applyAlignment="0" applyProtection="0">
      <alignment vertical="center"/>
    </xf>
    <xf numFmtId="227" fontId="137" fillId="66" borderId="46" applyNumberFormat="0" applyAlignment="0" applyProtection="0">
      <alignment vertical="center"/>
    </xf>
    <xf numFmtId="227" fontId="145" fillId="71" borderId="41" applyNumberFormat="0" applyAlignment="0" applyProtection="0">
      <alignment vertical="center"/>
    </xf>
    <xf numFmtId="227" fontId="124" fillId="0" borderId="0"/>
    <xf numFmtId="227" fontId="154" fillId="100" borderId="41" applyNumberFormat="0" applyAlignment="0" applyProtection="0">
      <alignment vertical="center"/>
    </xf>
    <xf numFmtId="227" fontId="158" fillId="0" borderId="49" applyNumberFormat="0" applyFill="0" applyAlignment="0" applyProtection="0">
      <alignment vertical="center"/>
    </xf>
    <xf numFmtId="227" fontId="145" fillId="71" borderId="41" applyNumberFormat="0" applyAlignment="0" applyProtection="0">
      <alignment vertical="center"/>
    </xf>
    <xf numFmtId="227" fontId="154" fillId="66" borderId="41" applyNumberFormat="0" applyAlignment="0" applyProtection="0">
      <alignment vertical="center"/>
    </xf>
    <xf numFmtId="227" fontId="100" fillId="75" borderId="42" applyNumberFormat="0" applyFont="0" applyAlignment="0" applyProtection="0">
      <alignment vertical="center"/>
    </xf>
    <xf numFmtId="227" fontId="227" fillId="91" borderId="27">
      <protection locked="0"/>
    </xf>
    <xf numFmtId="227" fontId="227" fillId="91" borderId="27">
      <protection locked="0"/>
    </xf>
    <xf numFmtId="227" fontId="137" fillId="66" borderId="46" applyNumberFormat="0" applyAlignment="0" applyProtection="0">
      <alignment vertical="center"/>
    </xf>
    <xf numFmtId="227" fontId="100" fillId="75" borderId="42" applyNumberFormat="0" applyFont="0" applyAlignment="0" applyProtection="0">
      <alignment vertical="center"/>
    </xf>
    <xf numFmtId="227" fontId="145" fillId="71" borderId="41" applyNumberFormat="0" applyAlignment="0" applyProtection="0">
      <alignment vertical="center"/>
    </xf>
    <xf numFmtId="227" fontId="145" fillId="71" borderId="41" applyNumberFormat="0" applyAlignment="0" applyProtection="0">
      <alignment vertical="center"/>
    </xf>
    <xf numFmtId="227" fontId="145" fillId="71" borderId="41" applyNumberFormat="0" applyAlignment="0" applyProtection="0">
      <alignment vertical="center"/>
    </xf>
    <xf numFmtId="227" fontId="145" fillId="71" borderId="41" applyNumberFormat="0" applyAlignment="0" applyProtection="0">
      <alignment vertical="center"/>
    </xf>
    <xf numFmtId="227" fontId="137" fillId="66" borderId="46" applyNumberFormat="0" applyAlignment="0" applyProtection="0">
      <alignment vertical="center"/>
    </xf>
    <xf numFmtId="227" fontId="137" fillId="73" borderId="46" applyNumberFormat="0" applyAlignment="0" applyProtection="0">
      <alignment vertical="center"/>
    </xf>
    <xf numFmtId="227" fontId="145" fillId="71" borderId="41" applyNumberFormat="0" applyAlignment="0" applyProtection="0">
      <alignment vertical="center"/>
    </xf>
    <xf numFmtId="227" fontId="137" fillId="73" borderId="46" applyNumberFormat="0" applyAlignment="0" applyProtection="0">
      <alignment vertical="center"/>
    </xf>
    <xf numFmtId="227" fontId="174" fillId="0" borderId="40" applyNumberFormat="0">
      <alignment horizontal="right" wrapText="1"/>
    </xf>
    <xf numFmtId="227" fontId="154" fillId="66" borderId="41" applyNumberFormat="0" applyAlignment="0" applyProtection="0">
      <alignment vertical="center"/>
    </xf>
    <xf numFmtId="227" fontId="154" fillId="66" borderId="41" applyNumberFormat="0" applyAlignment="0" applyProtection="0">
      <alignment vertical="center"/>
    </xf>
    <xf numFmtId="1" fontId="126" fillId="0" borderId="52" applyFill="0" applyProtection="0">
      <alignment horizontal="center"/>
    </xf>
    <xf numFmtId="227" fontId="126" fillId="75" borderId="42" applyNumberFormat="0" applyFont="0" applyAlignment="0" applyProtection="0">
      <alignment vertical="center"/>
    </xf>
    <xf numFmtId="227" fontId="137" fillId="66" borderId="46" applyNumberFormat="0" applyAlignment="0" applyProtection="0">
      <alignment vertical="center"/>
    </xf>
    <xf numFmtId="227" fontId="154" fillId="100" borderId="41" applyNumberFormat="0" applyAlignment="0" applyProtection="0">
      <alignment vertical="center"/>
    </xf>
    <xf numFmtId="227" fontId="154" fillId="100" borderId="41" applyNumberFormat="0" applyAlignment="0" applyProtection="0">
      <alignment vertical="center"/>
    </xf>
    <xf numFmtId="227" fontId="137" fillId="66" borderId="46" applyNumberFormat="0" applyAlignment="0" applyProtection="0">
      <alignment vertical="center"/>
    </xf>
    <xf numFmtId="227" fontId="227" fillId="91" borderId="27">
      <protection locked="0"/>
    </xf>
    <xf numFmtId="227" fontId="100" fillId="75" borderId="42" applyNumberFormat="0" applyFont="0" applyAlignment="0" applyProtection="0">
      <alignment vertical="center"/>
    </xf>
    <xf numFmtId="227" fontId="145" fillId="71" borderId="41" applyNumberFormat="0" applyAlignment="0" applyProtection="0">
      <alignment vertical="center"/>
    </xf>
    <xf numFmtId="227" fontId="93" fillId="75" borderId="42" applyNumberFormat="0" applyFont="0" applyAlignment="0" applyProtection="0">
      <alignment vertical="center"/>
    </xf>
    <xf numFmtId="227" fontId="137" fillId="73" borderId="46" applyNumberFormat="0" applyAlignment="0" applyProtection="0">
      <alignment vertical="center"/>
    </xf>
    <xf numFmtId="227" fontId="100" fillId="75" borderId="42" applyNumberFormat="0" applyFont="0" applyAlignment="0" applyProtection="0">
      <alignment vertical="center"/>
    </xf>
    <xf numFmtId="227" fontId="100" fillId="75" borderId="42" applyNumberFormat="0" applyFont="0" applyAlignment="0" applyProtection="0">
      <alignment vertical="center"/>
    </xf>
    <xf numFmtId="227" fontId="100" fillId="104" borderId="42" applyNumberFormat="0" applyFont="0" applyAlignment="0" applyProtection="0">
      <alignment vertical="center"/>
    </xf>
    <xf numFmtId="227" fontId="137" fillId="66" borderId="46" applyNumberFormat="0" applyAlignment="0" applyProtection="0">
      <alignment vertical="center"/>
    </xf>
    <xf numFmtId="227" fontId="154" fillId="73" borderId="41" applyNumberFormat="0" applyAlignment="0" applyProtection="0">
      <alignment vertical="center"/>
    </xf>
    <xf numFmtId="227" fontId="145" fillId="71" borderId="41" applyNumberFormat="0" applyAlignment="0" applyProtection="0">
      <alignment vertical="center"/>
    </xf>
    <xf numFmtId="227" fontId="145" fillId="71" borderId="41" applyNumberFormat="0" applyAlignment="0" applyProtection="0">
      <alignment vertical="center"/>
    </xf>
    <xf numFmtId="227" fontId="154" fillId="100" borderId="41" applyNumberFormat="0" applyAlignment="0" applyProtection="0">
      <alignment vertical="center"/>
    </xf>
    <xf numFmtId="227" fontId="145" fillId="71" borderId="41" applyNumberFormat="0" applyAlignment="0" applyProtection="0">
      <alignment vertical="center"/>
    </xf>
    <xf numFmtId="227" fontId="154" fillId="66" borderId="41" applyNumberFormat="0" applyAlignment="0" applyProtection="0">
      <alignment vertical="center"/>
    </xf>
    <xf numFmtId="227" fontId="93" fillId="75" borderId="42" applyNumberFormat="0" applyFont="0" applyAlignment="0" applyProtection="0">
      <alignment vertical="center"/>
    </xf>
    <xf numFmtId="227" fontId="93" fillId="75" borderId="42" applyNumberFormat="0" applyFont="0" applyAlignment="0" applyProtection="0">
      <alignment vertical="center"/>
    </xf>
    <xf numFmtId="227" fontId="145" fillId="71" borderId="41" applyNumberFormat="0" applyAlignment="0" applyProtection="0">
      <alignment vertical="center"/>
    </xf>
    <xf numFmtId="227" fontId="100" fillId="75" borderId="42" applyNumberFormat="0" applyFont="0" applyAlignment="0" applyProtection="0">
      <alignment vertical="center"/>
    </xf>
    <xf numFmtId="229" fontId="135" fillId="0" borderId="28">
      <alignment horizontal="justify" vertical="top" wrapText="1"/>
    </xf>
    <xf numFmtId="229" fontId="135" fillId="0" borderId="28">
      <alignment horizontal="justify" vertical="top" wrapText="1"/>
    </xf>
    <xf numFmtId="227" fontId="154" fillId="66" borderId="41" applyNumberFormat="0" applyAlignment="0" applyProtection="0">
      <alignment vertical="center"/>
    </xf>
    <xf numFmtId="227" fontId="137" fillId="66" borderId="46" applyNumberFormat="0" applyAlignment="0" applyProtection="0">
      <alignment vertical="center"/>
    </xf>
    <xf numFmtId="227" fontId="137" fillId="73" borderId="46" applyNumberFormat="0" applyAlignment="0" applyProtection="0">
      <alignment vertical="center"/>
    </xf>
    <xf numFmtId="227" fontId="145" fillId="71" borderId="41" applyNumberFormat="0" applyAlignment="0" applyProtection="0">
      <alignment vertical="center"/>
    </xf>
    <xf numFmtId="227" fontId="137" fillId="66" borderId="46" applyNumberFormat="0" applyAlignment="0" applyProtection="0">
      <alignment vertical="center"/>
    </xf>
    <xf numFmtId="227" fontId="137" fillId="66" borderId="46" applyNumberFormat="0" applyAlignment="0" applyProtection="0">
      <alignment vertical="center"/>
    </xf>
    <xf numFmtId="227" fontId="145" fillId="71" borderId="41" applyNumberFormat="0" applyAlignment="0" applyProtection="0">
      <alignment vertical="center"/>
    </xf>
    <xf numFmtId="227" fontId="100" fillId="104" borderId="42" applyNumberFormat="0" applyFont="0" applyAlignment="0" applyProtection="0">
      <alignment vertical="center"/>
    </xf>
    <xf numFmtId="227" fontId="137" fillId="66" borderId="46" applyNumberFormat="0" applyAlignment="0" applyProtection="0">
      <alignment vertical="center"/>
    </xf>
    <xf numFmtId="227" fontId="137" fillId="66" borderId="46" applyNumberFormat="0" applyAlignment="0" applyProtection="0">
      <alignment vertical="center"/>
    </xf>
    <xf numFmtId="227" fontId="154" fillId="66" borderId="41" applyNumberFormat="0" applyAlignment="0" applyProtection="0">
      <alignment vertical="center"/>
    </xf>
    <xf numFmtId="227" fontId="137" fillId="66" borderId="46" applyNumberFormat="0" applyAlignment="0" applyProtection="0">
      <alignment vertical="center"/>
    </xf>
    <xf numFmtId="227" fontId="158" fillId="0" borderId="50" applyNumberFormat="0" applyFill="0" applyAlignment="0" applyProtection="0">
      <alignment vertical="center"/>
    </xf>
    <xf numFmtId="227" fontId="207" fillId="0" borderId="52" applyNumberFormat="0" applyFill="0" applyProtection="0">
      <alignment horizontal="center"/>
    </xf>
    <xf numFmtId="227" fontId="145" fillId="102" borderId="41" applyNumberFormat="0" applyAlignment="0" applyProtection="0">
      <alignment vertical="center"/>
    </xf>
    <xf numFmtId="227" fontId="137" fillId="66" borderId="46" applyNumberFormat="0" applyAlignment="0" applyProtection="0">
      <alignment vertical="center"/>
    </xf>
    <xf numFmtId="227" fontId="137" fillId="66" borderId="46" applyNumberFormat="0" applyAlignment="0" applyProtection="0">
      <alignment vertical="center"/>
    </xf>
    <xf numFmtId="227" fontId="154" fillId="66" borderId="41" applyNumberFormat="0" applyAlignment="0" applyProtection="0">
      <alignment vertical="center"/>
    </xf>
    <xf numFmtId="227" fontId="137" fillId="73" borderId="46" applyNumberFormat="0" applyAlignment="0" applyProtection="0">
      <alignment vertical="center"/>
    </xf>
    <xf numFmtId="227" fontId="145" fillId="71" borderId="41" applyNumberFormat="0" applyAlignment="0" applyProtection="0">
      <alignment vertical="center"/>
    </xf>
    <xf numFmtId="227" fontId="158" fillId="0" borderId="50" applyNumberFormat="0" applyFill="0" applyAlignment="0" applyProtection="0">
      <alignment vertical="center"/>
    </xf>
    <xf numFmtId="227" fontId="205" fillId="0" borderId="28" applyNumberFormat="0" applyFill="0" applyProtection="0">
      <alignment horizontal="center"/>
    </xf>
    <xf numFmtId="227" fontId="137" fillId="66" borderId="46" applyNumberFormat="0" applyAlignment="0" applyProtection="0">
      <alignment vertical="center"/>
    </xf>
    <xf numFmtId="227" fontId="145" fillId="71" borderId="41" applyNumberFormat="0" applyAlignment="0" applyProtection="0">
      <alignment vertical="center"/>
    </xf>
    <xf numFmtId="227" fontId="137" fillId="66" borderId="46" applyNumberFormat="0" applyAlignment="0" applyProtection="0">
      <alignment vertical="center"/>
    </xf>
    <xf numFmtId="227" fontId="154" fillId="100" borderId="41" applyNumberFormat="0" applyAlignment="0" applyProtection="0">
      <alignment vertical="center"/>
    </xf>
    <xf numFmtId="227" fontId="145" fillId="71" borderId="41" applyNumberFormat="0" applyAlignment="0" applyProtection="0">
      <alignment vertical="center"/>
    </xf>
    <xf numFmtId="227" fontId="100" fillId="104" borderId="42" applyNumberFormat="0" applyFont="0" applyAlignment="0" applyProtection="0">
      <alignment vertical="center"/>
    </xf>
    <xf numFmtId="227" fontId="145" fillId="71" borderId="41" applyNumberFormat="0" applyAlignment="0" applyProtection="0">
      <alignment vertical="center"/>
    </xf>
    <xf numFmtId="227" fontId="137" fillId="66" borderId="46" applyNumberFormat="0" applyAlignment="0" applyProtection="0">
      <alignment vertical="center"/>
    </xf>
    <xf numFmtId="227" fontId="145" fillId="71" borderId="41" applyNumberFormat="0" applyAlignment="0" applyProtection="0">
      <alignment vertical="center"/>
    </xf>
    <xf numFmtId="227" fontId="145" fillId="71" borderId="41" applyNumberFormat="0" applyAlignment="0" applyProtection="0">
      <alignment vertical="center"/>
    </xf>
    <xf numFmtId="227" fontId="137" fillId="66" borderId="46" applyNumberFormat="0" applyAlignment="0" applyProtection="0">
      <alignment vertical="center"/>
    </xf>
    <xf numFmtId="227" fontId="154" fillId="66" borderId="41" applyNumberFormat="0" applyAlignment="0" applyProtection="0">
      <alignment vertical="center"/>
    </xf>
    <xf numFmtId="227" fontId="137" fillId="73" borderId="46" applyNumberFormat="0" applyAlignment="0" applyProtection="0">
      <alignment vertical="center"/>
    </xf>
    <xf numFmtId="227" fontId="93" fillId="75" borderId="42" applyNumberFormat="0" applyFont="0" applyAlignment="0" applyProtection="0">
      <alignment vertical="center"/>
    </xf>
    <xf numFmtId="227" fontId="145" fillId="71" borderId="41" applyNumberFormat="0" applyAlignment="0" applyProtection="0">
      <alignment vertical="center"/>
    </xf>
    <xf numFmtId="227" fontId="137" fillId="66" borderId="46" applyNumberFormat="0" applyAlignment="0" applyProtection="0">
      <alignment vertical="center"/>
    </xf>
    <xf numFmtId="227" fontId="158" fillId="0" borderId="49" applyNumberFormat="0" applyFill="0" applyAlignment="0" applyProtection="0">
      <alignment vertical="center"/>
    </xf>
    <xf numFmtId="227" fontId="100" fillId="75" borderId="42" applyNumberFormat="0" applyFont="0" applyAlignment="0" applyProtection="0">
      <alignment vertical="center"/>
    </xf>
    <xf numFmtId="227" fontId="100" fillId="75" borderId="42" applyNumberFormat="0" applyFont="0" applyAlignment="0" applyProtection="0">
      <alignment vertical="center"/>
    </xf>
    <xf numFmtId="227" fontId="145" fillId="71" borderId="41" applyNumberFormat="0" applyAlignment="0" applyProtection="0">
      <alignment vertical="center"/>
    </xf>
    <xf numFmtId="227" fontId="145" fillId="71" borderId="41" applyNumberFormat="0" applyAlignment="0" applyProtection="0">
      <alignment vertical="center"/>
    </xf>
    <xf numFmtId="227" fontId="137" fillId="66" borderId="46" applyNumberFormat="0" applyAlignment="0" applyProtection="0">
      <alignment vertical="center"/>
    </xf>
    <xf numFmtId="227" fontId="100" fillId="75" borderId="42" applyNumberFormat="0" applyFont="0" applyAlignment="0" applyProtection="0">
      <alignment vertical="center"/>
    </xf>
    <xf numFmtId="227" fontId="145" fillId="71" borderId="41" applyNumberFormat="0" applyAlignment="0" applyProtection="0">
      <alignment vertical="center"/>
    </xf>
    <xf numFmtId="227" fontId="100" fillId="75" borderId="42" applyNumberFormat="0" applyFont="0" applyAlignment="0" applyProtection="0">
      <alignment vertical="center"/>
    </xf>
    <xf numFmtId="227" fontId="145" fillId="71" borderId="41" applyNumberFormat="0" applyAlignment="0" applyProtection="0">
      <alignment vertical="center"/>
    </xf>
    <xf numFmtId="227" fontId="145" fillId="71" borderId="41" applyNumberFormat="0" applyAlignment="0" applyProtection="0">
      <alignment vertical="center"/>
    </xf>
    <xf numFmtId="227" fontId="145" fillId="71" borderId="41" applyNumberFormat="0" applyAlignment="0" applyProtection="0">
      <alignment vertical="center"/>
    </xf>
    <xf numFmtId="227" fontId="207" fillId="0" borderId="52" applyNumberFormat="0" applyFill="0" applyProtection="0">
      <alignment horizontal="left"/>
    </xf>
    <xf numFmtId="227" fontId="100" fillId="75" borderId="42" applyNumberFormat="0" applyFont="0" applyAlignment="0" applyProtection="0">
      <alignment vertical="center"/>
    </xf>
    <xf numFmtId="227" fontId="145" fillId="71" borderId="41" applyNumberFormat="0" applyAlignment="0" applyProtection="0">
      <alignment vertical="center"/>
    </xf>
    <xf numFmtId="227" fontId="100" fillId="75" borderId="42" applyNumberFormat="0" applyFont="0" applyAlignment="0" applyProtection="0">
      <alignment vertical="center"/>
    </xf>
    <xf numFmtId="227" fontId="137" fillId="66" borderId="46" applyNumberFormat="0" applyAlignment="0" applyProtection="0">
      <alignment vertical="center"/>
    </xf>
    <xf numFmtId="227" fontId="184" fillId="91" borderId="27">
      <protection locked="0"/>
    </xf>
    <xf numFmtId="227" fontId="145" fillId="71" borderId="41" applyNumberFormat="0" applyAlignment="0" applyProtection="0">
      <alignment vertical="center"/>
    </xf>
    <xf numFmtId="227" fontId="126" fillId="0" borderId="28" applyNumberFormat="0" applyFill="0" applyProtection="0">
      <alignment horizontal="right"/>
    </xf>
    <xf numFmtId="227" fontId="100" fillId="75" borderId="42" applyNumberFormat="0" applyFont="0" applyAlignment="0" applyProtection="0">
      <alignment vertical="center"/>
    </xf>
    <xf numFmtId="227" fontId="93" fillId="75" borderId="42" applyNumberFormat="0" applyFont="0" applyAlignment="0" applyProtection="0">
      <alignment vertical="center"/>
    </xf>
    <xf numFmtId="227" fontId="145" fillId="71" borderId="41" applyNumberFormat="0" applyAlignment="0" applyProtection="0">
      <alignment vertical="center"/>
    </xf>
    <xf numFmtId="227" fontId="145" fillId="71" borderId="41" applyNumberFormat="0" applyAlignment="0" applyProtection="0">
      <alignment vertical="center"/>
    </xf>
    <xf numFmtId="227" fontId="137" fillId="66" borderId="46" applyNumberFormat="0" applyAlignment="0" applyProtection="0">
      <alignment vertical="center"/>
    </xf>
    <xf numFmtId="227" fontId="137" fillId="66" borderId="46" applyNumberFormat="0" applyAlignment="0" applyProtection="0">
      <alignment vertical="center"/>
    </xf>
    <xf numFmtId="227" fontId="137" fillId="66" borderId="46" applyNumberFormat="0" applyAlignment="0" applyProtection="0">
      <alignment vertical="center"/>
    </xf>
    <xf numFmtId="227" fontId="126" fillId="75" borderId="42" applyNumberFormat="0" applyFont="0" applyAlignment="0" applyProtection="0">
      <alignment vertical="center"/>
    </xf>
    <xf numFmtId="227" fontId="154" fillId="73" borderId="41" applyNumberFormat="0" applyAlignment="0" applyProtection="0">
      <alignment vertical="center"/>
    </xf>
    <xf numFmtId="227" fontId="137" fillId="73" borderId="46" applyNumberFormat="0" applyAlignment="0" applyProtection="0">
      <alignment vertical="center"/>
    </xf>
    <xf numFmtId="227" fontId="145" fillId="71" borderId="41" applyNumberFormat="0" applyAlignment="0" applyProtection="0">
      <alignment vertical="center"/>
    </xf>
    <xf numFmtId="227" fontId="168" fillId="0" borderId="40">
      <alignment horizontal="left" vertical="center"/>
    </xf>
    <xf numFmtId="227" fontId="137" fillId="66" borderId="46" applyNumberFormat="0" applyAlignment="0" applyProtection="0">
      <alignment vertical="center"/>
    </xf>
    <xf numFmtId="227" fontId="174" fillId="0" borderId="40" applyNumberFormat="0">
      <alignment horizontal="right" wrapText="1"/>
    </xf>
    <xf numFmtId="227" fontId="154" fillId="66" borderId="41" applyNumberFormat="0" applyAlignment="0" applyProtection="0">
      <alignment vertical="center"/>
    </xf>
    <xf numFmtId="227" fontId="154" fillId="108" borderId="41" applyNumberFormat="0" applyAlignment="0" applyProtection="0">
      <alignment vertical="center"/>
    </xf>
    <xf numFmtId="227" fontId="137" fillId="66" borderId="46" applyNumberFormat="0" applyAlignment="0" applyProtection="0">
      <alignment vertical="center"/>
    </xf>
    <xf numFmtId="227" fontId="145" fillId="71" borderId="41" applyNumberFormat="0" applyAlignment="0" applyProtection="0">
      <alignment vertical="center"/>
    </xf>
    <xf numFmtId="227" fontId="218" fillId="0" borderId="32" applyNumberFormat="0" applyFill="0" applyProtection="0">
      <alignment horizontal="center"/>
    </xf>
    <xf numFmtId="227" fontId="137" fillId="73" borderId="46" applyNumberFormat="0" applyAlignment="0" applyProtection="0">
      <alignment vertical="center"/>
    </xf>
    <xf numFmtId="227" fontId="145" fillId="71" borderId="41" applyNumberFormat="0" applyAlignment="0" applyProtection="0">
      <alignment vertical="center"/>
    </xf>
    <xf numFmtId="227" fontId="145" fillId="71" borderId="41" applyNumberFormat="0" applyAlignment="0" applyProtection="0">
      <alignment vertical="center"/>
    </xf>
    <xf numFmtId="227" fontId="137" fillId="66" borderId="46" applyNumberFormat="0" applyAlignment="0" applyProtection="0">
      <alignment vertical="center"/>
    </xf>
    <xf numFmtId="227" fontId="145" fillId="71" borderId="41" applyNumberFormat="0" applyAlignment="0" applyProtection="0">
      <alignment vertical="center"/>
    </xf>
    <xf numFmtId="227" fontId="126" fillId="0" borderId="28" applyNumberFormat="0" applyFill="0" applyProtection="0">
      <alignment horizontal="left"/>
    </xf>
    <xf numFmtId="227" fontId="93" fillId="104" borderId="42" applyNumberFormat="0" applyFont="0" applyAlignment="0" applyProtection="0">
      <alignment vertical="center"/>
    </xf>
    <xf numFmtId="227" fontId="137" fillId="66" borderId="46" applyNumberFormat="0" applyAlignment="0" applyProtection="0">
      <alignment vertical="center"/>
    </xf>
    <xf numFmtId="227" fontId="126" fillId="75" borderId="42" applyNumberFormat="0" applyFont="0" applyAlignment="0" applyProtection="0">
      <alignment vertical="center"/>
    </xf>
    <xf numFmtId="227" fontId="100" fillId="75" borderId="42" applyNumberFormat="0" applyFont="0" applyAlignment="0" applyProtection="0">
      <alignment vertical="center"/>
    </xf>
    <xf numFmtId="227" fontId="154" fillId="66" borderId="41" applyNumberFormat="0" applyAlignment="0" applyProtection="0">
      <alignment vertical="center"/>
    </xf>
    <xf numFmtId="227" fontId="100" fillId="104" borderId="42" applyNumberFormat="0" applyFont="0" applyAlignment="0" applyProtection="0">
      <alignment vertical="center"/>
    </xf>
    <xf numFmtId="227" fontId="137" fillId="100" borderId="46" applyNumberFormat="0" applyAlignment="0" applyProtection="0">
      <alignment vertical="center"/>
    </xf>
    <xf numFmtId="227" fontId="145" fillId="71" borderId="41" applyNumberFormat="0" applyAlignment="0" applyProtection="0">
      <alignment vertical="center"/>
    </xf>
    <xf numFmtId="227" fontId="100" fillId="104" borderId="42" applyNumberFormat="0" applyFont="0" applyAlignment="0" applyProtection="0">
      <alignment vertical="center"/>
    </xf>
    <xf numFmtId="227" fontId="154" fillId="66" borderId="41" applyNumberFormat="0" applyAlignment="0" applyProtection="0">
      <alignment vertical="center"/>
    </xf>
    <xf numFmtId="227" fontId="145" fillId="71" borderId="41" applyNumberFormat="0" applyAlignment="0" applyProtection="0">
      <alignment vertical="center"/>
    </xf>
    <xf numFmtId="227" fontId="137" fillId="66" borderId="46" applyNumberFormat="0" applyAlignment="0" applyProtection="0">
      <alignment vertical="center"/>
    </xf>
    <xf numFmtId="227" fontId="145" fillId="71" borderId="41" applyNumberFormat="0" applyAlignment="0" applyProtection="0">
      <alignment vertical="center"/>
    </xf>
    <xf numFmtId="227" fontId="137" fillId="66" borderId="46" applyNumberFormat="0" applyAlignment="0" applyProtection="0">
      <alignment vertical="center"/>
    </xf>
    <xf numFmtId="229" fontId="135" fillId="0" borderId="28">
      <alignment horizontal="justify" vertical="top" wrapText="1"/>
    </xf>
    <xf numFmtId="227" fontId="154" fillId="66" borderId="41" applyNumberFormat="0" applyAlignment="0" applyProtection="0">
      <alignment vertical="center"/>
    </xf>
    <xf numFmtId="227" fontId="137" fillId="73" borderId="46" applyNumberFormat="0" applyAlignment="0" applyProtection="0">
      <alignment vertical="center"/>
    </xf>
    <xf numFmtId="227" fontId="145" fillId="71" borderId="41" applyNumberFormat="0" applyAlignment="0" applyProtection="0">
      <alignment vertical="center"/>
    </xf>
    <xf numFmtId="227" fontId="145" fillId="71" borderId="41" applyNumberFormat="0" applyAlignment="0" applyProtection="0">
      <alignment vertical="center"/>
    </xf>
    <xf numFmtId="227" fontId="100" fillId="75" borderId="42" applyNumberFormat="0" applyFont="0" applyAlignment="0" applyProtection="0">
      <alignment vertical="center"/>
    </xf>
    <xf numFmtId="227" fontId="93" fillId="75" borderId="42" applyNumberFormat="0" applyFont="0" applyAlignment="0" applyProtection="0">
      <alignment vertical="center"/>
    </xf>
    <xf numFmtId="227" fontId="100" fillId="75" borderId="42" applyNumberFormat="0" applyFont="0" applyAlignment="0" applyProtection="0">
      <alignment vertical="center"/>
    </xf>
    <xf numFmtId="227" fontId="145" fillId="71" borderId="41" applyNumberFormat="0" applyAlignment="0" applyProtection="0">
      <alignment vertical="center"/>
    </xf>
    <xf numFmtId="227" fontId="137" fillId="73" borderId="46" applyNumberFormat="0" applyAlignment="0" applyProtection="0">
      <alignment vertical="center"/>
    </xf>
    <xf numFmtId="227" fontId="93" fillId="75" borderId="42" applyNumberFormat="0" applyFont="0" applyAlignment="0" applyProtection="0">
      <alignment vertical="center"/>
    </xf>
    <xf numFmtId="227" fontId="100" fillId="75" borderId="42" applyNumberFormat="0" applyFont="0" applyAlignment="0" applyProtection="0">
      <alignment vertical="center"/>
    </xf>
    <xf numFmtId="227" fontId="137" fillId="66" borderId="46" applyNumberFormat="0" applyAlignment="0" applyProtection="0">
      <alignment vertical="center"/>
    </xf>
    <xf numFmtId="227" fontId="145" fillId="71" borderId="41" applyNumberFormat="0" applyAlignment="0" applyProtection="0">
      <alignment vertical="center"/>
    </xf>
    <xf numFmtId="227" fontId="100" fillId="75" borderId="42" applyNumberFormat="0" applyFont="0" applyAlignment="0" applyProtection="0">
      <alignment vertical="center"/>
    </xf>
    <xf numFmtId="227" fontId="145" fillId="71" borderId="41" applyNumberFormat="0" applyAlignment="0" applyProtection="0">
      <alignment vertical="center"/>
    </xf>
    <xf numFmtId="227" fontId="154" fillId="73" borderId="41" applyNumberFormat="0" applyAlignment="0" applyProtection="0">
      <alignment vertical="center"/>
    </xf>
    <xf numFmtId="227" fontId="137" fillId="66" borderId="46" applyNumberFormat="0" applyAlignment="0" applyProtection="0">
      <alignment vertical="center"/>
    </xf>
    <xf numFmtId="227" fontId="145" fillId="71" borderId="41" applyNumberFormat="0" applyAlignment="0" applyProtection="0">
      <alignment vertical="center"/>
    </xf>
    <xf numFmtId="227" fontId="137" fillId="100" borderId="46" applyNumberFormat="0" applyAlignment="0" applyProtection="0">
      <alignment vertical="center"/>
    </xf>
    <xf numFmtId="227" fontId="154" fillId="100" borderId="41" applyNumberFormat="0" applyAlignment="0" applyProtection="0">
      <alignment vertical="center"/>
    </xf>
    <xf numFmtId="227" fontId="137" fillId="66" borderId="46" applyNumberFormat="0" applyAlignment="0" applyProtection="0">
      <alignment vertical="center"/>
    </xf>
    <xf numFmtId="227" fontId="154" fillId="66" borderId="41" applyNumberFormat="0" applyAlignment="0" applyProtection="0">
      <alignment vertical="center"/>
    </xf>
    <xf numFmtId="227" fontId="100" fillId="75" borderId="42" applyNumberFormat="0" applyFont="0" applyAlignment="0" applyProtection="0">
      <alignment vertical="center"/>
    </xf>
    <xf numFmtId="227" fontId="137" fillId="66" borderId="46" applyNumberFormat="0" applyAlignment="0" applyProtection="0">
      <alignment vertical="center"/>
    </xf>
    <xf numFmtId="227" fontId="154" fillId="100" borderId="41" applyNumberFormat="0" applyAlignment="0" applyProtection="0">
      <alignment vertical="center"/>
    </xf>
    <xf numFmtId="1" fontId="126" fillId="0" borderId="52" applyFill="0" applyProtection="0">
      <alignment horizontal="center"/>
    </xf>
    <xf numFmtId="227" fontId="137" fillId="66" borderId="46" applyNumberFormat="0" applyAlignment="0" applyProtection="0">
      <alignment vertical="center"/>
    </xf>
    <xf numFmtId="227" fontId="145" fillId="71" borderId="41" applyNumberFormat="0" applyAlignment="0" applyProtection="0">
      <alignment vertical="center"/>
    </xf>
    <xf numFmtId="227" fontId="137" fillId="66" borderId="46" applyNumberFormat="0" applyAlignment="0" applyProtection="0">
      <alignment vertical="center"/>
    </xf>
    <xf numFmtId="227" fontId="145" fillId="71" borderId="41" applyNumberFormat="0" applyAlignment="0" applyProtection="0">
      <alignment vertical="center"/>
    </xf>
    <xf numFmtId="227" fontId="100" fillId="75" borderId="42" applyNumberFormat="0" applyFont="0" applyAlignment="0" applyProtection="0">
      <alignment vertical="center"/>
    </xf>
    <xf numFmtId="227" fontId="137" fillId="66" borderId="46" applyNumberFormat="0" applyAlignment="0" applyProtection="0">
      <alignment vertical="center"/>
    </xf>
    <xf numFmtId="227" fontId="137" fillId="66" borderId="46" applyNumberFormat="0" applyAlignment="0" applyProtection="0">
      <alignment vertical="center"/>
    </xf>
    <xf numFmtId="227" fontId="145" fillId="71" borderId="41" applyNumberFormat="0" applyAlignment="0" applyProtection="0">
      <alignment vertical="center"/>
    </xf>
    <xf numFmtId="227" fontId="137" fillId="66" borderId="46" applyNumberFormat="0" applyAlignment="0" applyProtection="0">
      <alignment vertical="center"/>
    </xf>
    <xf numFmtId="227" fontId="100" fillId="104" borderId="42" applyNumberFormat="0" applyFont="0" applyAlignment="0" applyProtection="0">
      <alignment vertical="center"/>
    </xf>
    <xf numFmtId="227" fontId="154" fillId="66" borderId="41" applyNumberFormat="0" applyAlignment="0" applyProtection="0">
      <alignment vertical="center"/>
    </xf>
    <xf numFmtId="227" fontId="145" fillId="71" borderId="41" applyNumberFormat="0" applyAlignment="0" applyProtection="0">
      <alignment vertical="center"/>
    </xf>
    <xf numFmtId="227" fontId="145" fillId="71" borderId="41" applyNumberFormat="0" applyAlignment="0" applyProtection="0">
      <alignment vertical="center"/>
    </xf>
    <xf numFmtId="227" fontId="137" fillId="100" borderId="46" applyNumberFormat="0" applyAlignment="0" applyProtection="0">
      <alignment vertical="center"/>
    </xf>
    <xf numFmtId="227" fontId="137" fillId="66" borderId="46" applyNumberFormat="0" applyAlignment="0" applyProtection="0">
      <alignment vertical="center"/>
    </xf>
    <xf numFmtId="227" fontId="145" fillId="102" borderId="41" applyNumberFormat="0" applyAlignment="0" applyProtection="0">
      <alignment vertical="center"/>
    </xf>
    <xf numFmtId="227" fontId="137" fillId="66" borderId="46" applyNumberFormat="0" applyAlignment="0" applyProtection="0">
      <alignment vertical="center"/>
    </xf>
    <xf numFmtId="227" fontId="145" fillId="71" borderId="41" applyNumberFormat="0" applyAlignment="0" applyProtection="0">
      <alignment vertical="center"/>
    </xf>
    <xf numFmtId="227" fontId="100" fillId="75" borderId="42" applyNumberFormat="0" applyFont="0" applyAlignment="0" applyProtection="0">
      <alignment vertical="center"/>
    </xf>
    <xf numFmtId="227" fontId="174" fillId="0" borderId="40" applyNumberFormat="0">
      <alignment horizontal="right" wrapText="1"/>
    </xf>
    <xf numFmtId="227" fontId="205" fillId="0" borderId="28" applyNumberFormat="0" applyFill="0" applyProtection="0">
      <alignment horizontal="center"/>
    </xf>
    <xf numFmtId="227" fontId="100" fillId="104" borderId="42" applyNumberFormat="0" applyFont="0" applyAlignment="0" applyProtection="0">
      <alignment vertical="center"/>
    </xf>
    <xf numFmtId="227" fontId="145" fillId="71" borderId="41" applyNumberFormat="0" applyAlignment="0" applyProtection="0">
      <alignment vertical="center"/>
    </xf>
    <xf numFmtId="227" fontId="137" fillId="66" borderId="46" applyNumberFormat="0" applyAlignment="0" applyProtection="0">
      <alignment vertical="center"/>
    </xf>
    <xf numFmtId="227" fontId="145" fillId="71" borderId="41" applyNumberFormat="0" applyAlignment="0" applyProtection="0">
      <alignment vertical="center"/>
    </xf>
    <xf numFmtId="227" fontId="154" fillId="66" borderId="41" applyNumberFormat="0" applyAlignment="0" applyProtection="0">
      <alignment vertical="center"/>
    </xf>
    <xf numFmtId="227" fontId="126" fillId="75" borderId="42" applyNumberFormat="0" applyFont="0" applyAlignment="0" applyProtection="0">
      <alignment vertical="center"/>
    </xf>
    <xf numFmtId="227" fontId="145" fillId="71" borderId="41" applyNumberFormat="0" applyAlignment="0" applyProtection="0">
      <alignment vertical="center"/>
    </xf>
    <xf numFmtId="227" fontId="145" fillId="71" borderId="41" applyNumberFormat="0" applyAlignment="0" applyProtection="0">
      <alignment vertical="center"/>
    </xf>
    <xf numFmtId="227" fontId="137" fillId="66" borderId="46" applyNumberFormat="0" applyAlignment="0" applyProtection="0">
      <alignment vertical="center"/>
    </xf>
    <xf numFmtId="227" fontId="100" fillId="75" borderId="42" applyNumberFormat="0" applyFont="0" applyAlignment="0" applyProtection="0">
      <alignment vertical="center"/>
    </xf>
    <xf numFmtId="227" fontId="137" fillId="66" borderId="46" applyNumberFormat="0" applyAlignment="0" applyProtection="0">
      <alignment vertical="center"/>
    </xf>
    <xf numFmtId="227" fontId="100" fillId="104" borderId="42" applyNumberFormat="0" applyFont="0" applyAlignment="0" applyProtection="0">
      <alignment vertical="center"/>
    </xf>
    <xf numFmtId="227" fontId="100" fillId="75" borderId="42" applyNumberFormat="0" applyFont="0" applyAlignment="0" applyProtection="0">
      <alignment vertical="center"/>
    </xf>
    <xf numFmtId="227" fontId="93" fillId="75" borderId="42" applyNumberFormat="0" applyFont="0" applyAlignment="0" applyProtection="0">
      <alignment vertical="center"/>
    </xf>
    <xf numFmtId="227" fontId="154" fillId="66" borderId="41" applyNumberFormat="0" applyAlignment="0" applyProtection="0">
      <alignment vertical="center"/>
    </xf>
    <xf numFmtId="227" fontId="145" fillId="71" borderId="41" applyNumberFormat="0" applyAlignment="0" applyProtection="0">
      <alignment vertical="center"/>
    </xf>
    <xf numFmtId="227" fontId="137" fillId="66" borderId="46" applyNumberFormat="0" applyAlignment="0" applyProtection="0">
      <alignment vertical="center"/>
    </xf>
    <xf numFmtId="227" fontId="145" fillId="71" borderId="41" applyNumberFormat="0" applyAlignment="0" applyProtection="0">
      <alignment vertical="center"/>
    </xf>
    <xf numFmtId="227" fontId="100" fillId="75" borderId="42" applyNumberFormat="0" applyFont="0" applyAlignment="0" applyProtection="0">
      <alignment vertical="center"/>
    </xf>
    <xf numFmtId="227" fontId="137" fillId="66" borderId="46" applyNumberFormat="0" applyAlignment="0" applyProtection="0">
      <alignment vertical="center"/>
    </xf>
    <xf numFmtId="227" fontId="100" fillId="75" borderId="42" applyNumberFormat="0" applyFont="0" applyAlignment="0" applyProtection="0">
      <alignment vertical="center"/>
    </xf>
    <xf numFmtId="227" fontId="137" fillId="66" borderId="46" applyNumberFormat="0" applyAlignment="0" applyProtection="0">
      <alignment vertical="center"/>
    </xf>
    <xf numFmtId="227" fontId="137" fillId="66" borderId="46" applyNumberFormat="0" applyAlignment="0" applyProtection="0">
      <alignment vertical="center"/>
    </xf>
    <xf numFmtId="227" fontId="145" fillId="102" borderId="41" applyNumberFormat="0" applyAlignment="0" applyProtection="0">
      <alignment vertical="center"/>
    </xf>
    <xf numFmtId="227" fontId="100" fillId="75" borderId="42" applyNumberFormat="0" applyFont="0" applyAlignment="0" applyProtection="0">
      <alignment vertical="center"/>
    </xf>
    <xf numFmtId="227" fontId="145" fillId="71" borderId="41" applyNumberFormat="0" applyAlignment="0" applyProtection="0">
      <alignment vertical="center"/>
    </xf>
    <xf numFmtId="227" fontId="168" fillId="0" borderId="40">
      <alignment horizontal="left" vertical="center"/>
    </xf>
    <xf numFmtId="227" fontId="184" fillId="91" borderId="27">
      <protection locked="0"/>
    </xf>
    <xf numFmtId="227" fontId="137" fillId="66" borderId="46" applyNumberFormat="0" applyAlignment="0" applyProtection="0">
      <alignment vertical="center"/>
    </xf>
    <xf numFmtId="227" fontId="145" fillId="71" borderId="41" applyNumberFormat="0" applyAlignment="0" applyProtection="0">
      <alignment vertical="center"/>
    </xf>
    <xf numFmtId="227" fontId="145" fillId="71" borderId="41" applyNumberFormat="0" applyAlignment="0" applyProtection="0">
      <alignment vertical="center"/>
    </xf>
    <xf numFmtId="227" fontId="145" fillId="71" borderId="41" applyNumberFormat="0" applyAlignment="0" applyProtection="0">
      <alignment vertical="center"/>
    </xf>
    <xf numFmtId="227" fontId="145" fillId="71" borderId="41" applyNumberFormat="0" applyAlignment="0" applyProtection="0">
      <alignment vertical="center"/>
    </xf>
    <xf numFmtId="227" fontId="154" fillId="66" borderId="41" applyNumberFormat="0" applyAlignment="0" applyProtection="0">
      <alignment vertical="center"/>
    </xf>
    <xf numFmtId="227" fontId="100" fillId="75" borderId="42" applyNumberFormat="0" applyFont="0" applyAlignment="0" applyProtection="0">
      <alignment vertical="center"/>
    </xf>
    <xf numFmtId="227" fontId="145" fillId="71" borderId="41" applyNumberFormat="0" applyAlignment="0" applyProtection="0">
      <alignment vertical="center"/>
    </xf>
    <xf numFmtId="227" fontId="137" fillId="66" borderId="46" applyNumberFormat="0" applyAlignment="0" applyProtection="0">
      <alignment vertical="center"/>
    </xf>
    <xf numFmtId="227" fontId="154" fillId="66" borderId="41" applyNumberFormat="0" applyAlignment="0" applyProtection="0">
      <alignment vertical="center"/>
    </xf>
    <xf numFmtId="227" fontId="205" fillId="0" borderId="28" applyNumberFormat="0" applyFill="0" applyProtection="0">
      <alignment horizontal="center"/>
    </xf>
    <xf numFmtId="227" fontId="137" fillId="66" borderId="46" applyNumberFormat="0" applyAlignment="0" applyProtection="0">
      <alignment vertical="center"/>
    </xf>
    <xf numFmtId="227" fontId="100" fillId="75" borderId="42" applyNumberFormat="0" applyFont="0" applyAlignment="0" applyProtection="0">
      <alignment vertical="center"/>
    </xf>
    <xf numFmtId="227" fontId="145" fillId="71" borderId="41" applyNumberFormat="0" applyAlignment="0" applyProtection="0">
      <alignment vertical="center"/>
    </xf>
    <xf numFmtId="227" fontId="145" fillId="71" borderId="41" applyNumberFormat="0" applyAlignment="0" applyProtection="0">
      <alignment vertical="center"/>
    </xf>
    <xf numFmtId="227" fontId="100" fillId="75" borderId="42" applyNumberFormat="0" applyFont="0" applyAlignment="0" applyProtection="0">
      <alignment vertical="center"/>
    </xf>
    <xf numFmtId="227" fontId="195" fillId="0" borderId="53"/>
    <xf numFmtId="227" fontId="154" fillId="66" borderId="41" applyNumberFormat="0" applyAlignment="0" applyProtection="0">
      <alignment vertical="center"/>
    </xf>
    <xf numFmtId="227" fontId="137" fillId="100" borderId="46" applyNumberFormat="0" applyAlignment="0" applyProtection="0">
      <alignment vertical="center"/>
    </xf>
    <xf numFmtId="227" fontId="207" fillId="0" borderId="52" applyNumberFormat="0" applyFill="0" applyProtection="0">
      <alignment horizontal="center"/>
    </xf>
    <xf numFmtId="227" fontId="137" fillId="66" borderId="46" applyNumberFormat="0" applyAlignment="0" applyProtection="0">
      <alignment vertical="center"/>
    </xf>
    <xf numFmtId="227" fontId="158" fillId="0" borderId="50" applyNumberFormat="0" applyFill="0" applyAlignment="0" applyProtection="0">
      <alignment vertical="center"/>
    </xf>
    <xf numFmtId="227" fontId="137" fillId="66" borderId="46" applyNumberFormat="0" applyAlignment="0" applyProtection="0">
      <alignment vertical="center"/>
    </xf>
    <xf numFmtId="227" fontId="154" fillId="66" borderId="41" applyNumberFormat="0" applyAlignment="0" applyProtection="0">
      <alignment vertical="center"/>
    </xf>
    <xf numFmtId="227" fontId="184" fillId="91" borderId="27">
      <protection locked="0"/>
    </xf>
    <xf numFmtId="227" fontId="137" fillId="66" borderId="46" applyNumberFormat="0" applyAlignment="0" applyProtection="0">
      <alignment vertical="center"/>
    </xf>
    <xf numFmtId="227" fontId="145" fillId="71" borderId="41" applyNumberFormat="0" applyAlignment="0" applyProtection="0">
      <alignment vertical="center"/>
    </xf>
    <xf numFmtId="227" fontId="227" fillId="91" borderId="27">
      <protection locked="0"/>
    </xf>
    <xf numFmtId="227" fontId="100" fillId="75" borderId="42" applyNumberFormat="0" applyFont="0" applyAlignment="0" applyProtection="0">
      <alignment vertical="center"/>
    </xf>
    <xf numFmtId="227" fontId="218" fillId="0" borderId="32" applyNumberFormat="0" applyFill="0" applyProtection="0">
      <alignment horizontal="center"/>
    </xf>
    <xf numFmtId="227" fontId="100" fillId="75" borderId="42" applyNumberFormat="0" applyFont="0" applyAlignment="0" applyProtection="0">
      <alignment vertical="center"/>
    </xf>
    <xf numFmtId="227" fontId="154" fillId="66" borderId="41" applyNumberFormat="0" applyAlignment="0" applyProtection="0">
      <alignment vertical="center"/>
    </xf>
    <xf numFmtId="227" fontId="145" fillId="71" borderId="41" applyNumberFormat="0" applyAlignment="0" applyProtection="0">
      <alignment vertical="center"/>
    </xf>
    <xf numFmtId="227" fontId="145" fillId="71" borderId="41" applyNumberFormat="0" applyAlignment="0" applyProtection="0">
      <alignment vertical="center"/>
    </xf>
    <xf numFmtId="227" fontId="137" fillId="66" borderId="46" applyNumberFormat="0" applyAlignment="0" applyProtection="0">
      <alignment vertical="center"/>
    </xf>
    <xf numFmtId="227" fontId="158" fillId="0" borderId="49" applyNumberFormat="0" applyFill="0" applyAlignment="0" applyProtection="0">
      <alignment vertical="center"/>
    </xf>
    <xf numFmtId="227" fontId="100" fillId="75" borderId="42" applyNumberFormat="0" applyFont="0" applyAlignment="0" applyProtection="0">
      <alignment vertical="center"/>
    </xf>
    <xf numFmtId="227" fontId="100" fillId="75" borderId="42" applyNumberFormat="0" applyFont="0" applyAlignment="0" applyProtection="0">
      <alignment vertical="center"/>
    </xf>
    <xf numFmtId="227" fontId="137" fillId="66" borderId="46" applyNumberFormat="0" applyAlignment="0" applyProtection="0">
      <alignment vertical="center"/>
    </xf>
    <xf numFmtId="227" fontId="154" fillId="100" borderId="41" applyNumberFormat="0" applyAlignment="0" applyProtection="0">
      <alignment vertical="center"/>
    </xf>
    <xf numFmtId="227" fontId="137" fillId="100" borderId="46" applyNumberFormat="0" applyAlignment="0" applyProtection="0">
      <alignment vertical="center"/>
    </xf>
    <xf numFmtId="227" fontId="154" fillId="100" borderId="41" applyNumberFormat="0" applyAlignment="0" applyProtection="0">
      <alignment vertical="center"/>
    </xf>
    <xf numFmtId="227" fontId="218" fillId="0" borderId="32" applyNumberFormat="0" applyFill="0" applyProtection="0">
      <alignment horizontal="center"/>
    </xf>
    <xf numFmtId="227" fontId="100" fillId="104" borderId="42" applyNumberFormat="0" applyFont="0" applyAlignment="0" applyProtection="0">
      <alignment vertical="center"/>
    </xf>
    <xf numFmtId="227" fontId="100" fillId="75" borderId="42" applyNumberFormat="0" applyFont="0" applyAlignment="0" applyProtection="0">
      <alignment vertical="center"/>
    </xf>
    <xf numFmtId="227" fontId="93" fillId="75" borderId="42" applyNumberFormat="0" applyFont="0" applyAlignment="0" applyProtection="0">
      <alignment vertical="center"/>
    </xf>
    <xf numFmtId="227" fontId="145" fillId="71" borderId="41" applyNumberFormat="0" applyAlignment="0" applyProtection="0">
      <alignment vertical="center"/>
    </xf>
    <xf numFmtId="227" fontId="145" fillId="71" borderId="41" applyNumberFormat="0" applyAlignment="0" applyProtection="0">
      <alignment vertical="center"/>
    </xf>
    <xf numFmtId="227" fontId="93" fillId="75" borderId="42" applyNumberFormat="0" applyFont="0" applyAlignment="0" applyProtection="0">
      <alignment vertical="center"/>
    </xf>
    <xf numFmtId="227" fontId="154" fillId="66" borderId="41" applyNumberFormat="0" applyAlignment="0" applyProtection="0">
      <alignment vertical="center"/>
    </xf>
    <xf numFmtId="227" fontId="154" fillId="100" borderId="41" applyNumberFormat="0" applyAlignment="0" applyProtection="0">
      <alignment vertical="center"/>
    </xf>
    <xf numFmtId="227" fontId="137" fillId="66" borderId="46" applyNumberFormat="0" applyAlignment="0" applyProtection="0">
      <alignment vertical="center"/>
    </xf>
    <xf numFmtId="227" fontId="145" fillId="102" borderId="41" applyNumberFormat="0" applyAlignment="0" applyProtection="0">
      <alignment vertical="center"/>
    </xf>
    <xf numFmtId="227" fontId="154" fillId="66" borderId="41" applyNumberFormat="0" applyAlignment="0" applyProtection="0">
      <alignment vertical="center"/>
    </xf>
    <xf numFmtId="227" fontId="100" fillId="75" borderId="42" applyNumberFormat="0" applyFont="0" applyAlignment="0" applyProtection="0">
      <alignment vertical="center"/>
    </xf>
    <xf numFmtId="227" fontId="145" fillId="71" borderId="41" applyNumberFormat="0" applyAlignment="0" applyProtection="0">
      <alignment vertical="center"/>
    </xf>
    <xf numFmtId="227" fontId="145" fillId="71" borderId="41" applyNumberFormat="0" applyAlignment="0" applyProtection="0">
      <alignment vertical="center"/>
    </xf>
    <xf numFmtId="227" fontId="145" fillId="71" borderId="41" applyNumberFormat="0" applyAlignment="0" applyProtection="0">
      <alignment vertical="center"/>
    </xf>
    <xf numFmtId="227" fontId="137" fillId="73" borderId="46" applyNumberFormat="0" applyAlignment="0" applyProtection="0">
      <alignment vertical="center"/>
    </xf>
    <xf numFmtId="227" fontId="145" fillId="71" borderId="41" applyNumberFormat="0" applyAlignment="0" applyProtection="0">
      <alignment vertical="center"/>
    </xf>
    <xf numFmtId="227" fontId="218" fillId="0" borderId="32" applyNumberFormat="0" applyFill="0" applyProtection="0">
      <alignment horizontal="center"/>
    </xf>
    <xf numFmtId="227" fontId="124" fillId="0" borderId="0"/>
    <xf numFmtId="227" fontId="145" fillId="71" borderId="41" applyNumberFormat="0" applyAlignment="0" applyProtection="0">
      <alignment vertical="center"/>
    </xf>
    <xf numFmtId="227" fontId="100" fillId="75" borderId="42" applyNumberFormat="0" applyFont="0" applyAlignment="0" applyProtection="0">
      <alignment vertical="center"/>
    </xf>
    <xf numFmtId="227" fontId="100" fillId="75" borderId="42" applyNumberFormat="0" applyFont="0" applyAlignment="0" applyProtection="0">
      <alignment vertical="center"/>
    </xf>
    <xf numFmtId="227" fontId="124" fillId="0" borderId="0"/>
    <xf numFmtId="227" fontId="145" fillId="102" borderId="41" applyNumberFormat="0" applyAlignment="0" applyProtection="0">
      <alignment vertical="center"/>
    </xf>
    <xf numFmtId="227" fontId="93" fillId="75" borderId="42" applyNumberFormat="0" applyFont="0" applyAlignment="0" applyProtection="0">
      <alignment vertical="center"/>
    </xf>
    <xf numFmtId="227" fontId="145" fillId="71" borderId="41" applyNumberFormat="0" applyAlignment="0" applyProtection="0">
      <alignment vertical="center"/>
    </xf>
    <xf numFmtId="227" fontId="137" fillId="73" borderId="46" applyNumberFormat="0" applyAlignment="0" applyProtection="0">
      <alignment vertical="center"/>
    </xf>
    <xf numFmtId="227" fontId="145" fillId="71" borderId="41" applyNumberFormat="0" applyAlignment="0" applyProtection="0">
      <alignment vertical="center"/>
    </xf>
    <xf numFmtId="227" fontId="145" fillId="71" borderId="41" applyNumberFormat="0" applyAlignment="0" applyProtection="0">
      <alignment vertical="center"/>
    </xf>
    <xf numFmtId="227" fontId="154" fillId="100" borderId="41" applyNumberFormat="0" applyAlignment="0" applyProtection="0">
      <alignment vertical="center"/>
    </xf>
    <xf numFmtId="227" fontId="145" fillId="102" borderId="41" applyNumberFormat="0" applyAlignment="0" applyProtection="0">
      <alignment vertical="center"/>
    </xf>
    <xf numFmtId="227" fontId="154" fillId="66" borderId="41" applyNumberFormat="0" applyAlignment="0" applyProtection="0">
      <alignment vertical="center"/>
    </xf>
    <xf numFmtId="227" fontId="145" fillId="71" borderId="41" applyNumberFormat="0" applyAlignment="0" applyProtection="0">
      <alignment vertical="center"/>
    </xf>
    <xf numFmtId="227" fontId="137" fillId="66" borderId="46" applyNumberFormat="0" applyAlignment="0" applyProtection="0">
      <alignment vertical="center"/>
    </xf>
    <xf numFmtId="227" fontId="218" fillId="0" borderId="32" applyNumberFormat="0" applyFill="0" applyProtection="0">
      <alignment horizontal="center"/>
    </xf>
    <xf numFmtId="227" fontId="145" fillId="71" borderId="41" applyNumberFormat="0" applyAlignment="0" applyProtection="0">
      <alignment vertical="center"/>
    </xf>
    <xf numFmtId="227" fontId="100" fillId="75" borderId="42" applyNumberFormat="0" applyFont="0" applyAlignment="0" applyProtection="0">
      <alignment vertical="center"/>
    </xf>
    <xf numFmtId="227" fontId="137" fillId="73" borderId="46" applyNumberFormat="0" applyAlignment="0" applyProtection="0">
      <alignment vertical="center"/>
    </xf>
    <xf numFmtId="227" fontId="145" fillId="71" borderId="41" applyNumberFormat="0" applyAlignment="0" applyProtection="0">
      <alignment vertical="center"/>
    </xf>
    <xf numFmtId="227" fontId="137" fillId="66" borderId="46" applyNumberFormat="0" applyAlignment="0" applyProtection="0">
      <alignment vertical="center"/>
    </xf>
    <xf numFmtId="227" fontId="137" fillId="66" borderId="46" applyNumberFormat="0" applyAlignment="0" applyProtection="0">
      <alignment vertical="center"/>
    </xf>
    <xf numFmtId="227" fontId="137" fillId="66" borderId="46" applyNumberFormat="0" applyAlignment="0" applyProtection="0">
      <alignment vertical="center"/>
    </xf>
    <xf numFmtId="227" fontId="145" fillId="71" borderId="41" applyNumberFormat="0" applyAlignment="0" applyProtection="0">
      <alignment vertical="center"/>
    </xf>
    <xf numFmtId="227" fontId="158" fillId="0" borderId="50" applyNumberFormat="0" applyFill="0" applyAlignment="0" applyProtection="0">
      <alignment vertical="center"/>
    </xf>
    <xf numFmtId="227" fontId="145" fillId="71" borderId="41" applyNumberFormat="0" applyAlignment="0" applyProtection="0">
      <alignment vertical="center"/>
    </xf>
    <xf numFmtId="227" fontId="154" fillId="66" borderId="41" applyNumberFormat="0" applyAlignment="0" applyProtection="0">
      <alignment vertical="center"/>
    </xf>
    <xf numFmtId="227" fontId="93" fillId="75" borderId="42" applyNumberFormat="0" applyFont="0" applyAlignment="0" applyProtection="0">
      <alignment vertical="center"/>
    </xf>
    <xf numFmtId="227" fontId="154" fillId="66" borderId="41" applyNumberFormat="0" applyAlignment="0" applyProtection="0">
      <alignment vertical="center"/>
    </xf>
    <xf numFmtId="227" fontId="126" fillId="0" borderId="28" applyNumberFormat="0" applyFill="0" applyProtection="0">
      <alignment horizontal="left"/>
    </xf>
    <xf numFmtId="227" fontId="154" fillId="66" borderId="41" applyNumberFormat="0" applyAlignment="0" applyProtection="0">
      <alignment vertical="center"/>
    </xf>
    <xf numFmtId="227" fontId="145" fillId="71" borderId="41" applyNumberFormat="0" applyAlignment="0" applyProtection="0">
      <alignment vertical="center"/>
    </xf>
    <xf numFmtId="227" fontId="145" fillId="71" borderId="41" applyNumberFormat="0" applyAlignment="0" applyProtection="0">
      <alignment vertical="center"/>
    </xf>
    <xf numFmtId="227" fontId="137" fillId="100" borderId="46" applyNumberFormat="0" applyAlignment="0" applyProtection="0">
      <alignment vertical="center"/>
    </xf>
    <xf numFmtId="227" fontId="100" fillId="75" borderId="42" applyNumberFormat="0" applyFont="0" applyAlignment="0" applyProtection="0">
      <alignment vertical="center"/>
    </xf>
    <xf numFmtId="227" fontId="158" fillId="0" borderId="50" applyNumberFormat="0" applyFill="0" applyAlignment="0" applyProtection="0">
      <alignment vertical="center"/>
    </xf>
    <xf numFmtId="227" fontId="100" fillId="75" borderId="42" applyNumberFormat="0" applyFont="0" applyAlignment="0" applyProtection="0">
      <alignment vertical="center"/>
    </xf>
    <xf numFmtId="227" fontId="145" fillId="71" borderId="41" applyNumberFormat="0" applyAlignment="0" applyProtection="0">
      <alignment vertical="center"/>
    </xf>
    <xf numFmtId="227" fontId="100" fillId="75" borderId="42" applyNumberFormat="0" applyFont="0" applyAlignment="0" applyProtection="0">
      <alignment vertical="center"/>
    </xf>
    <xf numFmtId="227" fontId="154" fillId="66" borderId="41" applyNumberFormat="0" applyAlignment="0" applyProtection="0">
      <alignment vertical="center"/>
    </xf>
    <xf numFmtId="227" fontId="145" fillId="71" borderId="41" applyNumberFormat="0" applyAlignment="0" applyProtection="0">
      <alignment vertical="center"/>
    </xf>
    <xf numFmtId="227" fontId="145" fillId="71" borderId="41" applyNumberFormat="0" applyAlignment="0" applyProtection="0">
      <alignment vertical="center"/>
    </xf>
    <xf numFmtId="227" fontId="154" fillId="66" borderId="41" applyNumberFormat="0" applyAlignment="0" applyProtection="0">
      <alignment vertical="center"/>
    </xf>
    <xf numFmtId="227" fontId="100" fillId="75" borderId="42" applyNumberFormat="0" applyFont="0" applyAlignment="0" applyProtection="0">
      <alignment vertical="center"/>
    </xf>
    <xf numFmtId="227" fontId="154" fillId="66" borderId="41" applyNumberFormat="0" applyAlignment="0" applyProtection="0">
      <alignment vertical="center"/>
    </xf>
    <xf numFmtId="227" fontId="145" fillId="102" borderId="41" applyNumberFormat="0" applyAlignment="0" applyProtection="0">
      <alignment vertical="center"/>
    </xf>
    <xf numFmtId="227" fontId="137" fillId="100" borderId="46" applyNumberFormat="0" applyAlignment="0" applyProtection="0">
      <alignment vertical="center"/>
    </xf>
    <xf numFmtId="227" fontId="137" fillId="66" borderId="46" applyNumberFormat="0" applyAlignment="0" applyProtection="0">
      <alignment vertical="center"/>
    </xf>
    <xf numFmtId="227" fontId="145" fillId="71" borderId="41" applyNumberFormat="0" applyAlignment="0" applyProtection="0">
      <alignment vertical="center"/>
    </xf>
    <xf numFmtId="227" fontId="137" fillId="66" borderId="46" applyNumberFormat="0" applyAlignment="0" applyProtection="0">
      <alignment vertical="center"/>
    </xf>
    <xf numFmtId="227" fontId="154" fillId="66" borderId="41" applyNumberFormat="0" applyAlignment="0" applyProtection="0">
      <alignment vertical="center"/>
    </xf>
    <xf numFmtId="227" fontId="100" fillId="75" borderId="42" applyNumberFormat="0" applyFont="0" applyAlignment="0" applyProtection="0">
      <alignment vertical="center"/>
    </xf>
    <xf numFmtId="227" fontId="145" fillId="71" borderId="41" applyNumberFormat="0" applyAlignment="0" applyProtection="0">
      <alignment vertical="center"/>
    </xf>
    <xf numFmtId="227" fontId="168" fillId="0" borderId="40">
      <alignment horizontal="left" vertical="center"/>
    </xf>
    <xf numFmtId="227" fontId="168" fillId="0" borderId="40">
      <alignment horizontal="left" vertical="center"/>
    </xf>
    <xf numFmtId="227" fontId="137" fillId="100" borderId="46" applyNumberFormat="0" applyAlignment="0" applyProtection="0">
      <alignment vertical="center"/>
    </xf>
    <xf numFmtId="227" fontId="145" fillId="71" borderId="41" applyNumberFormat="0" applyAlignment="0" applyProtection="0">
      <alignment vertical="center"/>
    </xf>
    <xf numFmtId="227" fontId="154" fillId="100" borderId="41" applyNumberFormat="0" applyAlignment="0" applyProtection="0">
      <alignment vertical="center"/>
    </xf>
    <xf numFmtId="227" fontId="100" fillId="75" borderId="42" applyNumberFormat="0" applyFont="0" applyAlignment="0" applyProtection="0">
      <alignment vertical="center"/>
    </xf>
    <xf numFmtId="227" fontId="100" fillId="75" borderId="42" applyNumberFormat="0" applyFont="0" applyAlignment="0" applyProtection="0">
      <alignment vertical="center"/>
    </xf>
    <xf numFmtId="227" fontId="137" fillId="66" borderId="46" applyNumberFormat="0" applyAlignment="0" applyProtection="0">
      <alignment vertical="center"/>
    </xf>
    <xf numFmtId="227" fontId="154" fillId="66" borderId="41" applyNumberFormat="0" applyAlignment="0" applyProtection="0">
      <alignment vertical="center"/>
    </xf>
    <xf numFmtId="227" fontId="137" fillId="66" borderId="46" applyNumberFormat="0" applyAlignment="0" applyProtection="0">
      <alignment vertical="center"/>
    </xf>
    <xf numFmtId="227" fontId="100" fillId="75" borderId="42" applyNumberFormat="0" applyFont="0" applyAlignment="0" applyProtection="0">
      <alignment vertical="center"/>
    </xf>
    <xf numFmtId="227" fontId="137" fillId="73" borderId="46" applyNumberFormat="0" applyAlignment="0" applyProtection="0">
      <alignment vertical="center"/>
    </xf>
    <xf numFmtId="227" fontId="145" fillId="71" borderId="41" applyNumberFormat="0" applyAlignment="0" applyProtection="0">
      <alignment vertical="center"/>
    </xf>
    <xf numFmtId="227" fontId="227" fillId="91" borderId="27">
      <protection locked="0"/>
    </xf>
    <xf numFmtId="227" fontId="158" fillId="0" borderId="50" applyNumberFormat="0" applyFill="0" applyAlignment="0" applyProtection="0">
      <alignment vertical="center"/>
    </xf>
    <xf numFmtId="227" fontId="124" fillId="0" borderId="0"/>
    <xf numFmtId="227" fontId="137" fillId="66" borderId="46" applyNumberFormat="0" applyAlignment="0" applyProtection="0">
      <alignment vertical="center"/>
    </xf>
    <xf numFmtId="227" fontId="137" fillId="73" borderId="46" applyNumberFormat="0" applyAlignment="0" applyProtection="0">
      <alignment vertical="center"/>
    </xf>
    <xf numFmtId="227" fontId="145" fillId="71" borderId="41" applyNumberFormat="0" applyAlignment="0" applyProtection="0">
      <alignment vertical="center"/>
    </xf>
    <xf numFmtId="227" fontId="205" fillId="0" borderId="28" applyNumberFormat="0" applyFill="0" applyProtection="0">
      <alignment horizontal="center"/>
    </xf>
    <xf numFmtId="227" fontId="137" fillId="66" borderId="46" applyNumberFormat="0" applyAlignment="0" applyProtection="0">
      <alignment vertical="center"/>
    </xf>
    <xf numFmtId="227" fontId="137" fillId="66" borderId="46" applyNumberFormat="0" applyAlignment="0" applyProtection="0">
      <alignment vertical="center"/>
    </xf>
    <xf numFmtId="227" fontId="137" fillId="66" borderId="46" applyNumberFormat="0" applyAlignment="0" applyProtection="0">
      <alignment vertical="center"/>
    </xf>
    <xf numFmtId="227" fontId="100" fillId="75" borderId="42" applyNumberFormat="0" applyFont="0" applyAlignment="0" applyProtection="0">
      <alignment vertical="center"/>
    </xf>
    <xf numFmtId="227" fontId="93" fillId="104" borderId="42" applyNumberFormat="0" applyFont="0" applyAlignment="0" applyProtection="0">
      <alignment vertical="center"/>
    </xf>
    <xf numFmtId="227" fontId="145" fillId="71" borderId="41" applyNumberFormat="0" applyAlignment="0" applyProtection="0">
      <alignment vertical="center"/>
    </xf>
    <xf numFmtId="227" fontId="137" fillId="66" borderId="46" applyNumberFormat="0" applyAlignment="0" applyProtection="0">
      <alignment vertical="center"/>
    </xf>
    <xf numFmtId="227" fontId="137" fillId="100" borderId="46" applyNumberFormat="0" applyAlignment="0" applyProtection="0">
      <alignment vertical="center"/>
    </xf>
    <xf numFmtId="227" fontId="145" fillId="71" borderId="41" applyNumberFormat="0" applyAlignment="0" applyProtection="0">
      <alignment vertical="center"/>
    </xf>
    <xf numFmtId="227" fontId="137" fillId="66" borderId="46" applyNumberFormat="0" applyAlignment="0" applyProtection="0">
      <alignment vertical="center"/>
    </xf>
    <xf numFmtId="227" fontId="154" fillId="100" borderId="41" applyNumberFormat="0" applyAlignment="0" applyProtection="0">
      <alignment vertical="center"/>
    </xf>
    <xf numFmtId="227" fontId="100" fillId="75" borderId="42" applyNumberFormat="0" applyFont="0" applyAlignment="0" applyProtection="0">
      <alignment vertical="center"/>
    </xf>
    <xf numFmtId="227" fontId="218" fillId="0" borderId="32" applyNumberFormat="0" applyFill="0" applyProtection="0">
      <alignment horizontal="center"/>
    </xf>
    <xf numFmtId="227" fontId="137" fillId="66" borderId="46" applyNumberFormat="0" applyAlignment="0" applyProtection="0">
      <alignment vertical="center"/>
    </xf>
    <xf numFmtId="227" fontId="100" fillId="75" borderId="42" applyNumberFormat="0" applyFont="0" applyAlignment="0" applyProtection="0">
      <alignment vertical="center"/>
    </xf>
    <xf numFmtId="227" fontId="100" fillId="75" borderId="42" applyNumberFormat="0" applyFont="0" applyAlignment="0" applyProtection="0">
      <alignment vertical="center"/>
    </xf>
    <xf numFmtId="227" fontId="174" fillId="0" borderId="40" applyNumberFormat="0">
      <alignment horizontal="right" wrapText="1"/>
    </xf>
    <xf numFmtId="227" fontId="126" fillId="0" borderId="28" applyNumberFormat="0" applyFill="0" applyProtection="0">
      <alignment horizontal="right"/>
    </xf>
    <xf numFmtId="227" fontId="145" fillId="71" borderId="41" applyNumberFormat="0" applyAlignment="0" applyProtection="0">
      <alignment vertical="center"/>
    </xf>
    <xf numFmtId="227" fontId="137" fillId="73" borderId="46" applyNumberFormat="0" applyAlignment="0" applyProtection="0">
      <alignment vertical="center"/>
    </xf>
    <xf numFmtId="227" fontId="154" fillId="108" borderId="41" applyNumberFormat="0" applyAlignment="0" applyProtection="0">
      <alignment vertical="center"/>
    </xf>
    <xf numFmtId="227" fontId="137" fillId="66" borderId="46" applyNumberFormat="0" applyAlignment="0" applyProtection="0">
      <alignment vertical="center"/>
    </xf>
    <xf numFmtId="227" fontId="145" fillId="71" borderId="41" applyNumberFormat="0" applyAlignment="0" applyProtection="0">
      <alignment vertical="center"/>
    </xf>
    <xf numFmtId="227" fontId="154" fillId="108" borderId="41" applyNumberFormat="0" applyAlignment="0" applyProtection="0">
      <alignment vertical="center"/>
    </xf>
    <xf numFmtId="227" fontId="137" fillId="66" borderId="46" applyNumberFormat="0" applyAlignment="0" applyProtection="0">
      <alignment vertical="center"/>
    </xf>
    <xf numFmtId="227" fontId="137" fillId="73" borderId="46" applyNumberFormat="0" applyAlignment="0" applyProtection="0">
      <alignment vertical="center"/>
    </xf>
    <xf numFmtId="227" fontId="126" fillId="75" borderId="42" applyNumberFormat="0" applyFont="0" applyAlignment="0" applyProtection="0">
      <alignment vertical="center"/>
    </xf>
    <xf numFmtId="227" fontId="145" fillId="102" borderId="41" applyNumberFormat="0" applyAlignment="0" applyProtection="0">
      <alignment vertical="center"/>
    </xf>
    <xf numFmtId="227" fontId="137" fillId="66" borderId="46" applyNumberFormat="0" applyAlignment="0" applyProtection="0">
      <alignment vertical="center"/>
    </xf>
    <xf numFmtId="227" fontId="145" fillId="71" borderId="41" applyNumberFormat="0" applyAlignment="0" applyProtection="0">
      <alignment vertical="center"/>
    </xf>
    <xf numFmtId="227" fontId="154" fillId="66" borderId="41" applyNumberFormat="0" applyAlignment="0" applyProtection="0">
      <alignment vertical="center"/>
    </xf>
    <xf numFmtId="227" fontId="145" fillId="71" borderId="41" applyNumberFormat="0" applyAlignment="0" applyProtection="0">
      <alignment vertical="center"/>
    </xf>
    <xf numFmtId="227" fontId="100" fillId="75" borderId="42" applyNumberFormat="0" applyFont="0" applyAlignment="0" applyProtection="0">
      <alignment vertical="center"/>
    </xf>
    <xf numFmtId="227" fontId="137" fillId="73" borderId="46" applyNumberFormat="0" applyAlignment="0" applyProtection="0">
      <alignment vertical="center"/>
    </xf>
    <xf numFmtId="227" fontId="145" fillId="71" borderId="41" applyNumberFormat="0" applyAlignment="0" applyProtection="0">
      <alignment vertical="center"/>
    </xf>
    <xf numFmtId="227" fontId="145" fillId="71" borderId="41" applyNumberFormat="0" applyAlignment="0" applyProtection="0">
      <alignment vertical="center"/>
    </xf>
    <xf numFmtId="227" fontId="154" fillId="66" borderId="41" applyNumberFormat="0" applyAlignment="0" applyProtection="0">
      <alignment vertical="center"/>
    </xf>
    <xf numFmtId="227" fontId="137" fillId="66" borderId="46" applyNumberFormat="0" applyAlignment="0" applyProtection="0">
      <alignment vertical="center"/>
    </xf>
    <xf numFmtId="227" fontId="137" fillId="73" borderId="46" applyNumberFormat="0" applyAlignment="0" applyProtection="0">
      <alignment vertical="center"/>
    </xf>
    <xf numFmtId="227" fontId="100" fillId="75" borderId="42" applyNumberFormat="0" applyFont="0" applyAlignment="0" applyProtection="0">
      <alignment vertical="center"/>
    </xf>
    <xf numFmtId="227" fontId="137" fillId="73" borderId="46" applyNumberFormat="0" applyAlignment="0" applyProtection="0">
      <alignment vertical="center"/>
    </xf>
    <xf numFmtId="227" fontId="145" fillId="102" borderId="41" applyNumberFormat="0" applyAlignment="0" applyProtection="0">
      <alignment vertical="center"/>
    </xf>
    <xf numFmtId="227" fontId="145" fillId="71" borderId="41" applyNumberFormat="0" applyAlignment="0" applyProtection="0">
      <alignment vertical="center"/>
    </xf>
    <xf numFmtId="227" fontId="154" fillId="66" borderId="41" applyNumberFormat="0" applyAlignment="0" applyProtection="0">
      <alignment vertical="center"/>
    </xf>
    <xf numFmtId="227" fontId="154" fillId="66" borderId="41" applyNumberFormat="0" applyAlignment="0" applyProtection="0">
      <alignment vertical="center"/>
    </xf>
    <xf numFmtId="227" fontId="154" fillId="66" borderId="41" applyNumberFormat="0" applyAlignment="0" applyProtection="0">
      <alignment vertical="center"/>
    </xf>
    <xf numFmtId="227" fontId="154" fillId="66" borderId="41" applyNumberFormat="0" applyAlignment="0" applyProtection="0">
      <alignment vertical="center"/>
    </xf>
    <xf numFmtId="227" fontId="193" fillId="0" borderId="32" applyNumberFormat="0" applyFill="0" applyProtection="0">
      <alignment horizontal="center"/>
    </xf>
    <xf numFmtId="227" fontId="100" fillId="75" borderId="42" applyNumberFormat="0" applyFont="0" applyAlignment="0" applyProtection="0">
      <alignment vertical="center"/>
    </xf>
    <xf numFmtId="227" fontId="137" fillId="66" borderId="46" applyNumberFormat="0" applyAlignment="0" applyProtection="0">
      <alignment vertical="center"/>
    </xf>
    <xf numFmtId="227" fontId="100" fillId="104" borderId="42" applyNumberFormat="0" applyFont="0" applyAlignment="0" applyProtection="0">
      <alignment vertical="center"/>
    </xf>
    <xf numFmtId="227" fontId="137" fillId="100" borderId="46" applyNumberFormat="0" applyAlignment="0" applyProtection="0">
      <alignment vertical="center"/>
    </xf>
    <xf numFmtId="227" fontId="154" fillId="100" borderId="41" applyNumberFormat="0" applyAlignment="0" applyProtection="0">
      <alignment vertical="center"/>
    </xf>
    <xf numFmtId="227" fontId="137" fillId="66" borderId="46" applyNumberFormat="0" applyAlignment="0" applyProtection="0">
      <alignment vertical="center"/>
    </xf>
    <xf numFmtId="227" fontId="145" fillId="71" borderId="41" applyNumberFormat="0" applyAlignment="0" applyProtection="0">
      <alignment vertical="center"/>
    </xf>
    <xf numFmtId="227" fontId="100" fillId="75" borderId="42" applyNumberFormat="0" applyFont="0" applyAlignment="0" applyProtection="0">
      <alignment vertical="center"/>
    </xf>
    <xf numFmtId="227" fontId="137" fillId="73" borderId="46" applyNumberFormat="0" applyAlignment="0" applyProtection="0">
      <alignment vertical="center"/>
    </xf>
    <xf numFmtId="227" fontId="126" fillId="0" borderId="28" applyNumberFormat="0" applyFill="0" applyProtection="0">
      <alignment horizontal="left"/>
    </xf>
    <xf numFmtId="227" fontId="100" fillId="75" borderId="42" applyNumberFormat="0" applyFont="0" applyAlignment="0" applyProtection="0">
      <alignment vertical="center"/>
    </xf>
    <xf numFmtId="227" fontId="154" fillId="66" borderId="41" applyNumberFormat="0" applyAlignment="0" applyProtection="0">
      <alignment vertical="center"/>
    </xf>
    <xf numFmtId="227" fontId="154" fillId="66" borderId="41" applyNumberFormat="0" applyAlignment="0" applyProtection="0">
      <alignment vertical="center"/>
    </xf>
    <xf numFmtId="227" fontId="207" fillId="0" borderId="52" applyNumberFormat="0" applyFill="0" applyProtection="0">
      <alignment horizontal="center"/>
    </xf>
    <xf numFmtId="227" fontId="145" fillId="71" borderId="41" applyNumberFormat="0" applyAlignment="0" applyProtection="0">
      <alignment vertical="center"/>
    </xf>
    <xf numFmtId="227" fontId="100" fillId="75" borderId="42" applyNumberFormat="0" applyFont="0" applyAlignment="0" applyProtection="0">
      <alignment vertical="center"/>
    </xf>
    <xf numFmtId="227" fontId="137" fillId="66" borderId="46" applyNumberFormat="0" applyAlignment="0" applyProtection="0">
      <alignment vertical="center"/>
    </xf>
    <xf numFmtId="227" fontId="137" fillId="100" borderId="46" applyNumberFormat="0" applyAlignment="0" applyProtection="0">
      <alignment vertical="center"/>
    </xf>
    <xf numFmtId="227" fontId="137" fillId="66" borderId="46" applyNumberFormat="0" applyAlignment="0" applyProtection="0">
      <alignment vertical="center"/>
    </xf>
    <xf numFmtId="227" fontId="100" fillId="75" borderId="42" applyNumberFormat="0" applyFont="0" applyAlignment="0" applyProtection="0">
      <alignment vertical="center"/>
    </xf>
    <xf numFmtId="227" fontId="137" fillId="66" borderId="46" applyNumberFormat="0" applyAlignment="0" applyProtection="0">
      <alignment vertical="center"/>
    </xf>
    <xf numFmtId="227" fontId="137" fillId="73" borderId="46" applyNumberFormat="0" applyAlignment="0" applyProtection="0">
      <alignment vertical="center"/>
    </xf>
    <xf numFmtId="227" fontId="100" fillId="75" borderId="42" applyNumberFormat="0" applyFont="0" applyAlignment="0" applyProtection="0">
      <alignment vertical="center"/>
    </xf>
    <xf numFmtId="227" fontId="93" fillId="104" borderId="42" applyNumberFormat="0" applyFont="0" applyAlignment="0" applyProtection="0">
      <alignment vertical="center"/>
    </xf>
    <xf numFmtId="227" fontId="145" fillId="71" borderId="41" applyNumberFormat="0" applyAlignment="0" applyProtection="0">
      <alignment vertical="center"/>
    </xf>
    <xf numFmtId="227" fontId="154" fillId="66" borderId="41" applyNumberFormat="0" applyAlignment="0" applyProtection="0">
      <alignment vertical="center"/>
    </xf>
    <xf numFmtId="227" fontId="100" fillId="75" borderId="42" applyNumberFormat="0" applyFont="0" applyAlignment="0" applyProtection="0">
      <alignment vertical="center"/>
    </xf>
    <xf numFmtId="227" fontId="126" fillId="0" borderId="28" applyNumberFormat="0" applyFill="0" applyProtection="0">
      <alignment horizontal="right"/>
    </xf>
    <xf numFmtId="227" fontId="145" fillId="71" borderId="41" applyNumberFormat="0" applyAlignment="0" applyProtection="0">
      <alignment vertical="center"/>
    </xf>
    <xf numFmtId="227" fontId="207" fillId="0" borderId="52" applyNumberFormat="0" applyFill="0" applyProtection="0">
      <alignment horizontal="center"/>
    </xf>
    <xf numFmtId="227" fontId="227" fillId="91" borderId="27">
      <protection locked="0"/>
    </xf>
    <xf numFmtId="227" fontId="100" fillId="75" borderId="42" applyNumberFormat="0" applyFont="0" applyAlignment="0" applyProtection="0">
      <alignment vertical="center"/>
    </xf>
    <xf numFmtId="227" fontId="137" fillId="66" borderId="46" applyNumberFormat="0" applyAlignment="0" applyProtection="0">
      <alignment vertical="center"/>
    </xf>
    <xf numFmtId="227" fontId="154" fillId="66" borderId="41" applyNumberFormat="0" applyAlignment="0" applyProtection="0">
      <alignment vertical="center"/>
    </xf>
    <xf numFmtId="227" fontId="137" fillId="73" borderId="46" applyNumberFormat="0" applyAlignment="0" applyProtection="0">
      <alignment vertical="center"/>
    </xf>
    <xf numFmtId="227" fontId="137" fillId="66" borderId="46" applyNumberFormat="0" applyAlignment="0" applyProtection="0">
      <alignment vertical="center"/>
    </xf>
    <xf numFmtId="227" fontId="100" fillId="75" borderId="42" applyNumberFormat="0" applyFont="0" applyAlignment="0" applyProtection="0">
      <alignment vertical="center"/>
    </xf>
    <xf numFmtId="227" fontId="137" fillId="66" borderId="46" applyNumberFormat="0" applyAlignment="0" applyProtection="0">
      <alignment vertical="center"/>
    </xf>
    <xf numFmtId="227" fontId="145" fillId="71" borderId="41" applyNumberFormat="0" applyAlignment="0" applyProtection="0">
      <alignment vertical="center"/>
    </xf>
    <xf numFmtId="227" fontId="100" fillId="75" borderId="42" applyNumberFormat="0" applyFont="0" applyAlignment="0" applyProtection="0">
      <alignment vertical="center"/>
    </xf>
    <xf numFmtId="227" fontId="137" fillId="66" borderId="46" applyNumberFormat="0" applyAlignment="0" applyProtection="0">
      <alignment vertical="center"/>
    </xf>
    <xf numFmtId="227" fontId="145" fillId="71" borderId="41" applyNumberFormat="0" applyAlignment="0" applyProtection="0">
      <alignment vertical="center"/>
    </xf>
    <xf numFmtId="227" fontId="218" fillId="0" borderId="32" applyNumberFormat="0" applyFill="0" applyProtection="0">
      <alignment horizontal="center"/>
    </xf>
    <xf numFmtId="227" fontId="184" fillId="91" borderId="27">
      <protection locked="0"/>
    </xf>
    <xf numFmtId="227" fontId="100" fillId="75" borderId="42" applyNumberFormat="0" applyFont="0" applyAlignment="0" applyProtection="0">
      <alignment vertical="center"/>
    </xf>
    <xf numFmtId="227" fontId="93" fillId="75" borderId="42" applyNumberFormat="0" applyFont="0" applyAlignment="0" applyProtection="0">
      <alignment vertical="center"/>
    </xf>
    <xf numFmtId="227" fontId="145" fillId="71" borderId="41" applyNumberFormat="0" applyAlignment="0" applyProtection="0">
      <alignment vertical="center"/>
    </xf>
    <xf numFmtId="227" fontId="158" fillId="0" borderId="50" applyNumberFormat="0" applyFill="0" applyAlignment="0" applyProtection="0">
      <alignment vertical="center"/>
    </xf>
    <xf numFmtId="227" fontId="137" fillId="73" borderId="46" applyNumberFormat="0" applyAlignment="0" applyProtection="0">
      <alignment vertical="center"/>
    </xf>
    <xf numFmtId="227" fontId="145" fillId="102" borderId="41" applyNumberFormat="0" applyAlignment="0" applyProtection="0">
      <alignment vertical="center"/>
    </xf>
    <xf numFmtId="227" fontId="158" fillId="0" borderId="50" applyNumberFormat="0" applyFill="0" applyAlignment="0" applyProtection="0">
      <alignment vertical="center"/>
    </xf>
    <xf numFmtId="227" fontId="137" fillId="66" borderId="46" applyNumberFormat="0" applyAlignment="0" applyProtection="0">
      <alignment vertical="center"/>
    </xf>
    <xf numFmtId="1" fontId="126" fillId="0" borderId="52" applyFill="0" applyProtection="0">
      <alignment horizontal="center"/>
    </xf>
    <xf numFmtId="227" fontId="126" fillId="0" borderId="28" applyNumberFormat="0" applyFill="0" applyProtection="0">
      <alignment horizontal="left"/>
    </xf>
    <xf numFmtId="227" fontId="137" fillId="66" borderId="46" applyNumberFormat="0" applyAlignment="0" applyProtection="0">
      <alignment vertical="center"/>
    </xf>
    <xf numFmtId="227" fontId="137" fillId="73" borderId="46" applyNumberFormat="0" applyAlignment="0" applyProtection="0">
      <alignment vertical="center"/>
    </xf>
    <xf numFmtId="227" fontId="158" fillId="0" borderId="50" applyNumberFormat="0" applyFill="0" applyAlignment="0" applyProtection="0">
      <alignment vertical="center"/>
    </xf>
    <xf numFmtId="227" fontId="100" fillId="75" borderId="42" applyNumberFormat="0" applyFont="0" applyAlignment="0" applyProtection="0">
      <alignment vertical="center"/>
    </xf>
    <xf numFmtId="229" fontId="135" fillId="0" borderId="28">
      <alignment horizontal="justify" vertical="top" wrapText="1"/>
    </xf>
    <xf numFmtId="227" fontId="158" fillId="0" borderId="50" applyNumberFormat="0" applyFill="0" applyAlignment="0" applyProtection="0">
      <alignment vertical="center"/>
    </xf>
    <xf numFmtId="227" fontId="145" fillId="71" borderId="41" applyNumberFormat="0" applyAlignment="0" applyProtection="0">
      <alignment vertical="center"/>
    </xf>
    <xf numFmtId="227" fontId="100" fillId="104" borderId="42" applyNumberFormat="0" applyFont="0" applyAlignment="0" applyProtection="0">
      <alignment vertical="center"/>
    </xf>
    <xf numFmtId="227" fontId="154" fillId="66" borderId="41" applyNumberFormat="0" applyAlignment="0" applyProtection="0">
      <alignment vertical="center"/>
    </xf>
    <xf numFmtId="227" fontId="100" fillId="75" borderId="42" applyNumberFormat="0" applyFont="0" applyAlignment="0" applyProtection="0">
      <alignment vertical="center"/>
    </xf>
    <xf numFmtId="227" fontId="145" fillId="71" borderId="41" applyNumberFormat="0" applyAlignment="0" applyProtection="0">
      <alignment vertical="center"/>
    </xf>
    <xf numFmtId="227" fontId="100" fillId="75" borderId="42" applyNumberFormat="0" applyFont="0" applyAlignment="0" applyProtection="0">
      <alignment vertical="center"/>
    </xf>
    <xf numFmtId="227" fontId="154" fillId="66" borderId="41" applyNumberFormat="0" applyAlignment="0" applyProtection="0">
      <alignment vertical="center"/>
    </xf>
    <xf numFmtId="227" fontId="137" fillId="66" borderId="46" applyNumberFormat="0" applyAlignment="0" applyProtection="0">
      <alignment vertical="center"/>
    </xf>
    <xf numFmtId="227" fontId="137" fillId="66" borderId="46" applyNumberFormat="0" applyAlignment="0" applyProtection="0">
      <alignment vertical="center"/>
    </xf>
    <xf numFmtId="227" fontId="154" fillId="66" borderId="41" applyNumberFormat="0" applyAlignment="0" applyProtection="0">
      <alignment vertical="center"/>
    </xf>
    <xf numFmtId="227" fontId="137" fillId="66" borderId="46" applyNumberFormat="0" applyAlignment="0" applyProtection="0">
      <alignment vertical="center"/>
    </xf>
    <xf numFmtId="227" fontId="93" fillId="75" borderId="42" applyNumberFormat="0" applyFont="0" applyAlignment="0" applyProtection="0">
      <alignment vertical="center"/>
    </xf>
    <xf numFmtId="227" fontId="137" fillId="66" borderId="46" applyNumberFormat="0" applyAlignment="0" applyProtection="0">
      <alignment vertical="center"/>
    </xf>
    <xf numFmtId="227" fontId="145" fillId="102" borderId="41" applyNumberFormat="0" applyAlignment="0" applyProtection="0">
      <alignment vertical="center"/>
    </xf>
    <xf numFmtId="227" fontId="100" fillId="75" borderId="42" applyNumberFormat="0" applyFont="0" applyAlignment="0" applyProtection="0">
      <alignment vertical="center"/>
    </xf>
    <xf numFmtId="227" fontId="145" fillId="71" borderId="41" applyNumberFormat="0" applyAlignment="0" applyProtection="0">
      <alignment vertical="center"/>
    </xf>
    <xf numFmtId="227" fontId="154" fillId="73" borderId="41" applyNumberFormat="0" applyAlignment="0" applyProtection="0">
      <alignment vertical="center"/>
    </xf>
    <xf numFmtId="227" fontId="218" fillId="0" borderId="32" applyNumberFormat="0" applyFill="0" applyProtection="0">
      <alignment horizontal="center"/>
    </xf>
    <xf numFmtId="227" fontId="137" fillId="73" borderId="46" applyNumberFormat="0" applyAlignment="0" applyProtection="0">
      <alignment vertical="center"/>
    </xf>
    <xf numFmtId="227" fontId="154" fillId="66" borderId="41" applyNumberFormat="0" applyAlignment="0" applyProtection="0">
      <alignment vertical="center"/>
    </xf>
    <xf numFmtId="227" fontId="154" fillId="100" borderId="41" applyNumberFormat="0" applyAlignment="0" applyProtection="0">
      <alignment vertical="center"/>
    </xf>
    <xf numFmtId="227" fontId="145" fillId="71" borderId="41" applyNumberFormat="0" applyAlignment="0" applyProtection="0">
      <alignment vertical="center"/>
    </xf>
    <xf numFmtId="227" fontId="100" fillId="75" borderId="42" applyNumberFormat="0" applyFont="0" applyAlignment="0" applyProtection="0">
      <alignment vertical="center"/>
    </xf>
    <xf numFmtId="227" fontId="137" fillId="66" borderId="46" applyNumberFormat="0" applyAlignment="0" applyProtection="0">
      <alignment vertical="center"/>
    </xf>
    <xf numFmtId="227" fontId="137" fillId="73" borderId="46" applyNumberFormat="0" applyAlignment="0" applyProtection="0">
      <alignment vertical="center"/>
    </xf>
    <xf numFmtId="227" fontId="100" fillId="75" borderId="42" applyNumberFormat="0" applyFont="0" applyAlignment="0" applyProtection="0">
      <alignment vertical="center"/>
    </xf>
    <xf numFmtId="227" fontId="145" fillId="71" borderId="41" applyNumberFormat="0" applyAlignment="0" applyProtection="0">
      <alignment vertical="center"/>
    </xf>
    <xf numFmtId="227" fontId="145" fillId="71" borderId="41" applyNumberFormat="0" applyAlignment="0" applyProtection="0">
      <alignment vertical="center"/>
    </xf>
    <xf numFmtId="214" fontId="126" fillId="0" borderId="52" applyFill="0" applyProtection="0">
      <alignment horizontal="right"/>
    </xf>
    <xf numFmtId="227" fontId="137" fillId="66" borderId="46" applyNumberFormat="0" applyAlignment="0" applyProtection="0">
      <alignment vertical="center"/>
    </xf>
    <xf numFmtId="227" fontId="145" fillId="71" borderId="41" applyNumberFormat="0" applyAlignment="0" applyProtection="0">
      <alignment vertical="center"/>
    </xf>
    <xf numFmtId="227" fontId="100" fillId="75" borderId="42" applyNumberFormat="0" applyFont="0" applyAlignment="0" applyProtection="0">
      <alignment vertical="center"/>
    </xf>
    <xf numFmtId="227" fontId="100" fillId="75" borderId="42" applyNumberFormat="0" applyFont="0" applyAlignment="0" applyProtection="0">
      <alignment vertical="center"/>
    </xf>
    <xf numFmtId="227" fontId="100" fillId="75" borderId="42" applyNumberFormat="0" applyFont="0" applyAlignment="0" applyProtection="0">
      <alignment vertical="center"/>
    </xf>
    <xf numFmtId="227" fontId="137" fillId="73" borderId="46" applyNumberFormat="0" applyAlignment="0" applyProtection="0">
      <alignment vertical="center"/>
    </xf>
    <xf numFmtId="227" fontId="145" fillId="71" borderId="41" applyNumberFormat="0" applyAlignment="0" applyProtection="0">
      <alignment vertical="center"/>
    </xf>
    <xf numFmtId="227" fontId="137" fillId="66" borderId="46" applyNumberFormat="0" applyAlignment="0" applyProtection="0">
      <alignment vertical="center"/>
    </xf>
    <xf numFmtId="227" fontId="145" fillId="71" borderId="41" applyNumberFormat="0" applyAlignment="0" applyProtection="0">
      <alignment vertical="center"/>
    </xf>
    <xf numFmtId="227" fontId="100" fillId="75" borderId="42" applyNumberFormat="0" applyFont="0" applyAlignment="0" applyProtection="0">
      <alignment vertical="center"/>
    </xf>
    <xf numFmtId="227" fontId="137" fillId="73" borderId="46" applyNumberFormat="0" applyAlignment="0" applyProtection="0">
      <alignment vertical="center"/>
    </xf>
    <xf numFmtId="227" fontId="145" fillId="71" borderId="41" applyNumberFormat="0" applyAlignment="0" applyProtection="0">
      <alignment vertical="center"/>
    </xf>
    <xf numFmtId="227" fontId="145" fillId="71" borderId="41" applyNumberFormat="0" applyAlignment="0" applyProtection="0">
      <alignment vertical="center"/>
    </xf>
    <xf numFmtId="227" fontId="145" fillId="71" borderId="41" applyNumberFormat="0" applyAlignment="0" applyProtection="0">
      <alignment vertical="center"/>
    </xf>
    <xf numFmtId="227" fontId="145" fillId="71" borderId="41" applyNumberFormat="0" applyAlignment="0" applyProtection="0">
      <alignment vertical="center"/>
    </xf>
    <xf numFmtId="227" fontId="154" fillId="73" borderId="41" applyNumberFormat="0" applyAlignment="0" applyProtection="0">
      <alignment vertical="center"/>
    </xf>
    <xf numFmtId="227" fontId="137" fillId="66" borderId="46" applyNumberFormat="0" applyAlignment="0" applyProtection="0">
      <alignment vertical="center"/>
    </xf>
    <xf numFmtId="227" fontId="100" fillId="75" borderId="42" applyNumberFormat="0" applyFont="0" applyAlignment="0" applyProtection="0">
      <alignment vertical="center"/>
    </xf>
    <xf numFmtId="227" fontId="100" fillId="75" borderId="42" applyNumberFormat="0" applyFont="0" applyAlignment="0" applyProtection="0">
      <alignment vertical="center"/>
    </xf>
    <xf numFmtId="227" fontId="193" fillId="0" borderId="32" applyNumberFormat="0" applyFill="0" applyProtection="0">
      <alignment horizontal="center"/>
    </xf>
    <xf numFmtId="227" fontId="145" fillId="71" borderId="41" applyNumberFormat="0" applyAlignment="0" applyProtection="0">
      <alignment vertical="center"/>
    </xf>
    <xf numFmtId="227" fontId="145" fillId="71" borderId="41" applyNumberFormat="0" applyAlignment="0" applyProtection="0">
      <alignment vertical="center"/>
    </xf>
    <xf numFmtId="227" fontId="154" fillId="100" borderId="41" applyNumberFormat="0" applyAlignment="0" applyProtection="0">
      <alignment vertical="center"/>
    </xf>
    <xf numFmtId="227" fontId="137" fillId="66" borderId="46" applyNumberFormat="0" applyAlignment="0" applyProtection="0">
      <alignment vertical="center"/>
    </xf>
    <xf numFmtId="227" fontId="158" fillId="0" borderId="49" applyNumberFormat="0" applyFill="0" applyAlignment="0" applyProtection="0">
      <alignment vertical="center"/>
    </xf>
    <xf numFmtId="227" fontId="145" fillId="71" borderId="41" applyNumberFormat="0" applyAlignment="0" applyProtection="0">
      <alignment vertical="center"/>
    </xf>
    <xf numFmtId="227" fontId="93" fillId="75" borderId="42" applyNumberFormat="0" applyFont="0" applyAlignment="0" applyProtection="0">
      <alignment vertical="center"/>
    </xf>
    <xf numFmtId="227" fontId="100" fillId="75" borderId="42" applyNumberFormat="0" applyFont="0" applyAlignment="0" applyProtection="0">
      <alignment vertical="center"/>
    </xf>
    <xf numFmtId="227" fontId="174" fillId="0" borderId="40" applyNumberFormat="0">
      <alignment horizontal="right" wrapText="1"/>
    </xf>
    <xf numFmtId="227" fontId="137" fillId="66" borderId="46" applyNumberFormat="0" applyAlignment="0" applyProtection="0">
      <alignment vertical="center"/>
    </xf>
    <xf numFmtId="229" fontId="135" fillId="0" borderId="28">
      <alignment horizontal="justify" vertical="top" wrapText="1"/>
    </xf>
    <xf numFmtId="227" fontId="137" fillId="66" borderId="46" applyNumberFormat="0" applyAlignment="0" applyProtection="0">
      <alignment vertical="center"/>
    </xf>
    <xf numFmtId="227" fontId="154" fillId="66" borderId="41" applyNumberFormat="0" applyAlignment="0" applyProtection="0">
      <alignment vertical="center"/>
    </xf>
    <xf numFmtId="227" fontId="145" fillId="71" borderId="41" applyNumberFormat="0" applyAlignment="0" applyProtection="0">
      <alignment vertical="center"/>
    </xf>
    <xf numFmtId="227" fontId="137" fillId="66" borderId="46" applyNumberFormat="0" applyAlignment="0" applyProtection="0">
      <alignment vertical="center"/>
    </xf>
    <xf numFmtId="227" fontId="137" fillId="66" borderId="46" applyNumberFormat="0" applyAlignment="0" applyProtection="0">
      <alignment vertical="center"/>
    </xf>
    <xf numFmtId="227" fontId="137" fillId="66" borderId="46" applyNumberFormat="0" applyAlignment="0" applyProtection="0">
      <alignment vertical="center"/>
    </xf>
    <xf numFmtId="227" fontId="137" fillId="73" borderId="46" applyNumberFormat="0" applyAlignment="0" applyProtection="0">
      <alignment vertical="center"/>
    </xf>
    <xf numFmtId="227" fontId="100" fillId="75" borderId="42" applyNumberFormat="0" applyFont="0" applyAlignment="0" applyProtection="0">
      <alignment vertical="center"/>
    </xf>
    <xf numFmtId="227" fontId="100" fillId="104" borderId="42" applyNumberFormat="0" applyFont="0" applyAlignment="0" applyProtection="0">
      <alignment vertical="center"/>
    </xf>
    <xf numFmtId="227" fontId="154" fillId="66" borderId="41" applyNumberFormat="0" applyAlignment="0" applyProtection="0">
      <alignment vertical="center"/>
    </xf>
    <xf numFmtId="227" fontId="93" fillId="75" borderId="42" applyNumberFormat="0" applyFont="0" applyAlignment="0" applyProtection="0">
      <alignment vertical="center"/>
    </xf>
    <xf numFmtId="227" fontId="137" fillId="73" borderId="46" applyNumberFormat="0" applyAlignment="0" applyProtection="0">
      <alignment vertical="center"/>
    </xf>
    <xf numFmtId="227" fontId="145" fillId="71" borderId="41" applyNumberFormat="0" applyAlignment="0" applyProtection="0">
      <alignment vertical="center"/>
    </xf>
    <xf numFmtId="227" fontId="218" fillId="0" borderId="32" applyNumberFormat="0" applyFill="0" applyProtection="0">
      <alignment horizontal="center"/>
    </xf>
    <xf numFmtId="227" fontId="145" fillId="71" borderId="41" applyNumberFormat="0" applyAlignment="0" applyProtection="0">
      <alignment vertical="center"/>
    </xf>
    <xf numFmtId="227" fontId="154" fillId="66" borderId="41" applyNumberFormat="0" applyAlignment="0" applyProtection="0">
      <alignment vertical="center"/>
    </xf>
    <xf numFmtId="227" fontId="137" fillId="73" borderId="46" applyNumberFormat="0" applyAlignment="0" applyProtection="0">
      <alignment vertical="center"/>
    </xf>
    <xf numFmtId="227" fontId="154" fillId="66" borderId="41" applyNumberFormat="0" applyAlignment="0" applyProtection="0">
      <alignment vertical="center"/>
    </xf>
    <xf numFmtId="227" fontId="137" fillId="73" borderId="46" applyNumberFormat="0" applyAlignment="0" applyProtection="0">
      <alignment vertical="center"/>
    </xf>
    <xf numFmtId="227" fontId="145" fillId="71" borderId="41" applyNumberFormat="0" applyAlignment="0" applyProtection="0">
      <alignment vertical="center"/>
    </xf>
    <xf numFmtId="227" fontId="100" fillId="75" borderId="42" applyNumberFormat="0" applyFont="0" applyAlignment="0" applyProtection="0">
      <alignment vertical="center"/>
    </xf>
    <xf numFmtId="227" fontId="100" fillId="75" borderId="42" applyNumberFormat="0" applyFont="0" applyAlignment="0" applyProtection="0">
      <alignment vertical="center"/>
    </xf>
    <xf numFmtId="227" fontId="145" fillId="71" borderId="41" applyNumberFormat="0" applyAlignment="0" applyProtection="0">
      <alignment vertical="center"/>
    </xf>
    <xf numFmtId="227" fontId="93" fillId="75" borderId="42" applyNumberFormat="0" applyFont="0" applyAlignment="0" applyProtection="0">
      <alignment vertical="center"/>
    </xf>
    <xf numFmtId="227" fontId="137" fillId="108" borderId="46" applyNumberFormat="0" applyAlignment="0" applyProtection="0">
      <alignment vertical="center"/>
    </xf>
    <xf numFmtId="227" fontId="100" fillId="75" borderId="42" applyNumberFormat="0" applyFont="0" applyAlignment="0" applyProtection="0">
      <alignment vertical="center"/>
    </xf>
    <xf numFmtId="227" fontId="158" fillId="0" borderId="50" applyNumberFormat="0" applyFill="0" applyAlignment="0" applyProtection="0">
      <alignment vertical="center"/>
    </xf>
    <xf numFmtId="227" fontId="137" fillId="66" borderId="46" applyNumberFormat="0" applyAlignment="0" applyProtection="0">
      <alignment vertical="center"/>
    </xf>
    <xf numFmtId="227" fontId="154" fillId="66" borderId="41" applyNumberFormat="0" applyAlignment="0" applyProtection="0">
      <alignment vertical="center"/>
    </xf>
    <xf numFmtId="227" fontId="184" fillId="91" borderId="27">
      <protection locked="0"/>
    </xf>
    <xf numFmtId="227" fontId="100" fillId="75" borderId="42" applyNumberFormat="0" applyFont="0" applyAlignment="0" applyProtection="0">
      <alignment vertical="center"/>
    </xf>
    <xf numFmtId="227" fontId="145" fillId="71" borderId="41" applyNumberFormat="0" applyAlignment="0" applyProtection="0">
      <alignment vertical="center"/>
    </xf>
    <xf numFmtId="227" fontId="154" fillId="66" borderId="41" applyNumberFormat="0" applyAlignment="0" applyProtection="0">
      <alignment vertical="center"/>
    </xf>
    <xf numFmtId="227" fontId="100" fillId="75" borderId="42" applyNumberFormat="0" applyFont="0" applyAlignment="0" applyProtection="0">
      <alignment vertical="center"/>
    </xf>
    <xf numFmtId="227" fontId="154" fillId="66" borderId="41" applyNumberFormat="0" applyAlignment="0" applyProtection="0">
      <alignment vertical="center"/>
    </xf>
    <xf numFmtId="227" fontId="137" fillId="66" borderId="46" applyNumberFormat="0" applyAlignment="0" applyProtection="0">
      <alignment vertical="center"/>
    </xf>
    <xf numFmtId="227" fontId="145" fillId="71" borderId="41" applyNumberFormat="0" applyAlignment="0" applyProtection="0">
      <alignment vertical="center"/>
    </xf>
    <xf numFmtId="227" fontId="100" fillId="75" borderId="42" applyNumberFormat="0" applyFont="0" applyAlignment="0" applyProtection="0">
      <alignment vertical="center"/>
    </xf>
    <xf numFmtId="227" fontId="145" fillId="71" borderId="41" applyNumberFormat="0" applyAlignment="0" applyProtection="0">
      <alignment vertical="center"/>
    </xf>
    <xf numFmtId="227" fontId="137" fillId="73" borderId="46" applyNumberFormat="0" applyAlignment="0" applyProtection="0">
      <alignment vertical="center"/>
    </xf>
    <xf numFmtId="227" fontId="126" fillId="0" borderId="28" applyNumberFormat="0" applyFill="0" applyProtection="0">
      <alignment horizontal="right"/>
    </xf>
    <xf numFmtId="227" fontId="205" fillId="0" borderId="28" applyNumberFormat="0" applyFill="0" applyProtection="0">
      <alignment horizontal="center"/>
    </xf>
    <xf numFmtId="227" fontId="184" fillId="91" borderId="27">
      <protection locked="0"/>
    </xf>
    <xf numFmtId="227" fontId="145" fillId="71" borderId="41" applyNumberFormat="0" applyAlignment="0" applyProtection="0">
      <alignment vertical="center"/>
    </xf>
    <xf numFmtId="227" fontId="145" fillId="71" borderId="41" applyNumberFormat="0" applyAlignment="0" applyProtection="0">
      <alignment vertical="center"/>
    </xf>
    <xf numFmtId="227" fontId="145" fillId="71" borderId="41" applyNumberFormat="0" applyAlignment="0" applyProtection="0">
      <alignment vertical="center"/>
    </xf>
    <xf numFmtId="227" fontId="137" fillId="66" borderId="46" applyNumberFormat="0" applyAlignment="0" applyProtection="0">
      <alignment vertical="center"/>
    </xf>
    <xf numFmtId="227" fontId="145" fillId="71" borderId="41" applyNumberFormat="0" applyAlignment="0" applyProtection="0">
      <alignment vertical="center"/>
    </xf>
    <xf numFmtId="227" fontId="137" fillId="66" borderId="46" applyNumberFormat="0" applyAlignment="0" applyProtection="0">
      <alignment vertical="center"/>
    </xf>
    <xf numFmtId="227" fontId="137" fillId="66" borderId="46" applyNumberFormat="0" applyAlignment="0" applyProtection="0">
      <alignment vertical="center"/>
    </xf>
    <xf numFmtId="227" fontId="205" fillId="0" borderId="28" applyNumberFormat="0" applyFill="0" applyProtection="0">
      <alignment horizontal="center"/>
    </xf>
    <xf numFmtId="227" fontId="145" fillId="71" borderId="41" applyNumberFormat="0" applyAlignment="0" applyProtection="0">
      <alignment vertical="center"/>
    </xf>
    <xf numFmtId="227" fontId="126" fillId="75" borderId="42" applyNumberFormat="0" applyFont="0" applyAlignment="0" applyProtection="0">
      <alignment vertical="center"/>
    </xf>
    <xf numFmtId="227" fontId="100" fillId="104" borderId="42" applyNumberFormat="0" applyFont="0" applyAlignment="0" applyProtection="0">
      <alignment vertical="center"/>
    </xf>
    <xf numFmtId="227" fontId="158" fillId="0" borderId="49" applyNumberFormat="0" applyFill="0" applyAlignment="0" applyProtection="0">
      <alignment vertical="center"/>
    </xf>
    <xf numFmtId="227" fontId="145" fillId="71" borderId="41" applyNumberFormat="0" applyAlignment="0" applyProtection="0">
      <alignment vertical="center"/>
    </xf>
    <xf numFmtId="227" fontId="154" fillId="66" borderId="41" applyNumberFormat="0" applyAlignment="0" applyProtection="0">
      <alignment vertical="center"/>
    </xf>
    <xf numFmtId="227" fontId="100" fillId="75" borderId="42" applyNumberFormat="0" applyFont="0" applyAlignment="0" applyProtection="0">
      <alignment vertical="center"/>
    </xf>
    <xf numFmtId="227" fontId="100" fillId="75" borderId="42" applyNumberFormat="0" applyFont="0" applyAlignment="0" applyProtection="0">
      <alignment vertical="center"/>
    </xf>
    <xf numFmtId="227" fontId="145" fillId="71" borderId="41" applyNumberFormat="0" applyAlignment="0" applyProtection="0">
      <alignment vertical="center"/>
    </xf>
    <xf numFmtId="227" fontId="158" fillId="0" borderId="50" applyNumberFormat="0" applyFill="0" applyAlignment="0" applyProtection="0">
      <alignment vertical="center"/>
    </xf>
    <xf numFmtId="227" fontId="158" fillId="0" borderId="49" applyNumberFormat="0" applyFill="0" applyAlignment="0" applyProtection="0">
      <alignment vertical="center"/>
    </xf>
    <xf numFmtId="227" fontId="145" fillId="71" borderId="41" applyNumberFormat="0" applyAlignment="0" applyProtection="0">
      <alignment vertical="center"/>
    </xf>
    <xf numFmtId="227" fontId="137" fillId="66" borderId="46" applyNumberFormat="0" applyAlignment="0" applyProtection="0">
      <alignment vertical="center"/>
    </xf>
    <xf numFmtId="227" fontId="137" fillId="73" borderId="46" applyNumberFormat="0" applyAlignment="0" applyProtection="0">
      <alignment vertical="center"/>
    </xf>
    <xf numFmtId="214" fontId="126" fillId="0" borderId="52" applyFill="0" applyProtection="0">
      <alignment horizontal="right"/>
    </xf>
    <xf numFmtId="227" fontId="227" fillId="91" borderId="27">
      <protection locked="0"/>
    </xf>
    <xf numFmtId="227" fontId="100" fillId="75" borderId="42" applyNumberFormat="0" applyFont="0" applyAlignment="0" applyProtection="0">
      <alignment vertical="center"/>
    </xf>
    <xf numFmtId="227" fontId="126" fillId="0" borderId="28" applyNumberFormat="0" applyFill="0" applyProtection="0">
      <alignment horizontal="right"/>
    </xf>
    <xf numFmtId="227" fontId="137" fillId="66" borderId="46" applyNumberFormat="0" applyAlignment="0" applyProtection="0">
      <alignment vertical="center"/>
    </xf>
    <xf numFmtId="227" fontId="154" fillId="66" borderId="41" applyNumberFormat="0" applyAlignment="0" applyProtection="0">
      <alignment vertical="center"/>
    </xf>
    <xf numFmtId="227" fontId="93" fillId="75" borderId="42" applyNumberFormat="0" applyFont="0" applyAlignment="0" applyProtection="0">
      <alignment vertical="center"/>
    </xf>
    <xf numFmtId="227" fontId="137" fillId="66" borderId="46" applyNumberFormat="0" applyAlignment="0" applyProtection="0">
      <alignment vertical="center"/>
    </xf>
    <xf numFmtId="227" fontId="145" fillId="102" borderId="41" applyNumberFormat="0" applyAlignment="0" applyProtection="0">
      <alignment vertical="center"/>
    </xf>
    <xf numFmtId="227" fontId="145" fillId="71" borderId="41" applyNumberFormat="0" applyAlignment="0" applyProtection="0">
      <alignment vertical="center"/>
    </xf>
    <xf numFmtId="227" fontId="145" fillId="102" borderId="41" applyNumberFormat="0" applyAlignment="0" applyProtection="0">
      <alignment vertical="center"/>
    </xf>
    <xf numFmtId="227" fontId="145" fillId="71" borderId="41" applyNumberFormat="0" applyAlignment="0" applyProtection="0">
      <alignment vertical="center"/>
    </xf>
    <xf numFmtId="227" fontId="93" fillId="75" borderId="42" applyNumberFormat="0" applyFont="0" applyAlignment="0" applyProtection="0">
      <alignment vertical="center"/>
    </xf>
    <xf numFmtId="227" fontId="100" fillId="104" borderId="42" applyNumberFormat="0" applyFont="0" applyAlignment="0" applyProtection="0">
      <alignment vertical="center"/>
    </xf>
    <xf numFmtId="227" fontId="100" fillId="75" borderId="42" applyNumberFormat="0" applyFont="0" applyAlignment="0" applyProtection="0">
      <alignment vertical="center"/>
    </xf>
    <xf numFmtId="227" fontId="154" fillId="73" borderId="41" applyNumberFormat="0" applyAlignment="0" applyProtection="0">
      <alignment vertical="center"/>
    </xf>
    <xf numFmtId="227" fontId="154" fillId="66" borderId="41" applyNumberFormat="0" applyAlignment="0" applyProtection="0">
      <alignment vertical="center"/>
    </xf>
    <xf numFmtId="227" fontId="137" fillId="66" borderId="46" applyNumberFormat="0" applyAlignment="0" applyProtection="0">
      <alignment vertical="center"/>
    </xf>
    <xf numFmtId="227" fontId="145" fillId="71" borderId="41" applyNumberFormat="0" applyAlignment="0" applyProtection="0">
      <alignment vertical="center"/>
    </xf>
    <xf numFmtId="227" fontId="137" fillId="66" borderId="46" applyNumberFormat="0" applyAlignment="0" applyProtection="0">
      <alignment vertical="center"/>
    </xf>
    <xf numFmtId="227" fontId="100" fillId="75" borderId="42" applyNumberFormat="0" applyFont="0" applyAlignment="0" applyProtection="0">
      <alignment vertical="center"/>
    </xf>
    <xf numFmtId="227" fontId="100" fillId="75" borderId="42" applyNumberFormat="0" applyFont="0" applyAlignment="0" applyProtection="0">
      <alignment vertical="center"/>
    </xf>
    <xf numFmtId="227" fontId="137" fillId="73" borderId="46" applyNumberFormat="0" applyAlignment="0" applyProtection="0">
      <alignment vertical="center"/>
    </xf>
    <xf numFmtId="227" fontId="100" fillId="75" borderId="42" applyNumberFormat="0" applyFont="0" applyAlignment="0" applyProtection="0">
      <alignment vertical="center"/>
    </xf>
    <xf numFmtId="227" fontId="137" fillId="66" borderId="46" applyNumberFormat="0" applyAlignment="0" applyProtection="0">
      <alignment vertical="center"/>
    </xf>
    <xf numFmtId="227" fontId="100" fillId="75" borderId="42" applyNumberFormat="0" applyFont="0" applyAlignment="0" applyProtection="0">
      <alignment vertical="center"/>
    </xf>
    <xf numFmtId="227" fontId="154" fillId="66" borderId="41" applyNumberFormat="0" applyAlignment="0" applyProtection="0">
      <alignment vertical="center"/>
    </xf>
    <xf numFmtId="227" fontId="100" fillId="75" borderId="42" applyNumberFormat="0" applyFont="0" applyAlignment="0" applyProtection="0">
      <alignment vertical="center"/>
    </xf>
    <xf numFmtId="227" fontId="145" fillId="71" borderId="41" applyNumberFormat="0" applyAlignment="0" applyProtection="0">
      <alignment vertical="center"/>
    </xf>
    <xf numFmtId="227" fontId="145" fillId="71" borderId="41" applyNumberFormat="0" applyAlignment="0" applyProtection="0">
      <alignment vertical="center"/>
    </xf>
    <xf numFmtId="227" fontId="154" fillId="100" borderId="41" applyNumberFormat="0" applyAlignment="0" applyProtection="0">
      <alignment vertical="center"/>
    </xf>
    <xf numFmtId="227" fontId="100" fillId="75" borderId="42" applyNumberFormat="0" applyFont="0" applyAlignment="0" applyProtection="0">
      <alignment vertical="center"/>
    </xf>
    <xf numFmtId="227" fontId="145" fillId="102" borderId="41" applyNumberFormat="0" applyAlignment="0" applyProtection="0">
      <alignment vertical="center"/>
    </xf>
    <xf numFmtId="227" fontId="137" fillId="66" borderId="46" applyNumberFormat="0" applyAlignment="0" applyProtection="0">
      <alignment vertical="center"/>
    </xf>
    <xf numFmtId="227" fontId="137" fillId="66" borderId="46" applyNumberFormat="0" applyAlignment="0" applyProtection="0">
      <alignment vertical="center"/>
    </xf>
    <xf numFmtId="227" fontId="145" fillId="71" borderId="41" applyNumberFormat="0" applyAlignment="0" applyProtection="0">
      <alignment vertical="center"/>
    </xf>
    <xf numFmtId="227" fontId="145" fillId="71" borderId="41" applyNumberFormat="0" applyAlignment="0" applyProtection="0">
      <alignment vertical="center"/>
    </xf>
    <xf numFmtId="227" fontId="100" fillId="75" borderId="42" applyNumberFormat="0" applyFont="0" applyAlignment="0" applyProtection="0">
      <alignment vertical="center"/>
    </xf>
    <xf numFmtId="227" fontId="100" fillId="75" borderId="42" applyNumberFormat="0" applyFont="0" applyAlignment="0" applyProtection="0">
      <alignment vertical="center"/>
    </xf>
    <xf numFmtId="227" fontId="145" fillId="71" borderId="41" applyNumberFormat="0" applyAlignment="0" applyProtection="0">
      <alignment vertical="center"/>
    </xf>
    <xf numFmtId="227" fontId="100" fillId="104" borderId="42" applyNumberFormat="0" applyFont="0" applyAlignment="0" applyProtection="0">
      <alignment vertical="center"/>
    </xf>
    <xf numFmtId="227" fontId="100" fillId="75" borderId="42" applyNumberFormat="0" applyFont="0" applyAlignment="0" applyProtection="0">
      <alignment vertical="center"/>
    </xf>
    <xf numFmtId="227" fontId="137" fillId="100" borderId="46" applyNumberFormat="0" applyAlignment="0" applyProtection="0">
      <alignment vertical="center"/>
    </xf>
    <xf numFmtId="227" fontId="93" fillId="75" borderId="42" applyNumberFormat="0" applyFont="0" applyAlignment="0" applyProtection="0">
      <alignment vertical="center"/>
    </xf>
    <xf numFmtId="227" fontId="145" fillId="71" borderId="41" applyNumberFormat="0" applyAlignment="0" applyProtection="0">
      <alignment vertical="center"/>
    </xf>
    <xf numFmtId="227" fontId="145" fillId="102" borderId="41" applyNumberFormat="0" applyAlignment="0" applyProtection="0">
      <alignment vertical="center"/>
    </xf>
    <xf numFmtId="227" fontId="137" fillId="73" borderId="46" applyNumberFormat="0" applyAlignment="0" applyProtection="0">
      <alignment vertical="center"/>
    </xf>
    <xf numFmtId="227" fontId="100" fillId="75" borderId="42" applyNumberFormat="0" applyFont="0" applyAlignment="0" applyProtection="0">
      <alignment vertical="center"/>
    </xf>
    <xf numFmtId="227" fontId="145" fillId="71" borderId="41" applyNumberFormat="0" applyAlignment="0" applyProtection="0">
      <alignment vertical="center"/>
    </xf>
    <xf numFmtId="227" fontId="154" fillId="66" borderId="41" applyNumberFormat="0" applyAlignment="0" applyProtection="0">
      <alignment vertical="center"/>
    </xf>
    <xf numFmtId="227" fontId="137" fillId="66" borderId="46" applyNumberFormat="0" applyAlignment="0" applyProtection="0">
      <alignment vertical="center"/>
    </xf>
    <xf numFmtId="227" fontId="137" fillId="73" borderId="46" applyNumberFormat="0" applyAlignment="0" applyProtection="0">
      <alignment vertical="center"/>
    </xf>
    <xf numFmtId="227" fontId="124" fillId="0" borderId="0"/>
    <xf numFmtId="227" fontId="145" fillId="102" borderId="41" applyNumberFormat="0" applyAlignment="0" applyProtection="0">
      <alignment vertical="center"/>
    </xf>
    <xf numFmtId="227" fontId="145" fillId="71" borderId="41" applyNumberFormat="0" applyAlignment="0" applyProtection="0">
      <alignment vertical="center"/>
    </xf>
    <xf numFmtId="227" fontId="184" fillId="91" borderId="27">
      <protection locked="0"/>
    </xf>
    <xf numFmtId="227" fontId="137" fillId="66" borderId="46" applyNumberFormat="0" applyAlignment="0" applyProtection="0">
      <alignment vertical="center"/>
    </xf>
    <xf numFmtId="227" fontId="137" fillId="73" borderId="46" applyNumberFormat="0" applyAlignment="0" applyProtection="0">
      <alignment vertical="center"/>
    </xf>
    <xf numFmtId="227" fontId="158" fillId="0" borderId="50" applyNumberFormat="0" applyFill="0" applyAlignment="0" applyProtection="0">
      <alignment vertical="center"/>
    </xf>
    <xf numFmtId="227" fontId="126" fillId="75" borderId="42" applyNumberFormat="0" applyFont="0" applyAlignment="0" applyProtection="0">
      <alignment vertical="center"/>
    </xf>
    <xf numFmtId="227" fontId="145" fillId="71" borderId="41" applyNumberFormat="0" applyAlignment="0" applyProtection="0">
      <alignment vertical="center"/>
    </xf>
    <xf numFmtId="227" fontId="154" fillId="66" borderId="41" applyNumberFormat="0" applyAlignment="0" applyProtection="0">
      <alignment vertical="center"/>
    </xf>
    <xf numFmtId="227" fontId="158" fillId="0" borderId="50" applyNumberFormat="0" applyFill="0" applyAlignment="0" applyProtection="0">
      <alignment vertical="center"/>
    </xf>
    <xf numFmtId="227" fontId="137" fillId="66" borderId="46" applyNumberFormat="0" applyAlignment="0" applyProtection="0">
      <alignment vertical="center"/>
    </xf>
    <xf numFmtId="227" fontId="154" fillId="100" borderId="41" applyNumberFormat="0" applyAlignment="0" applyProtection="0">
      <alignment vertical="center"/>
    </xf>
    <xf numFmtId="227" fontId="100" fillId="75" borderId="42" applyNumberFormat="0" applyFont="0" applyAlignment="0" applyProtection="0">
      <alignment vertical="center"/>
    </xf>
    <xf numFmtId="227" fontId="145" fillId="71" borderId="41" applyNumberFormat="0" applyAlignment="0" applyProtection="0">
      <alignment vertical="center"/>
    </xf>
    <xf numFmtId="227" fontId="145" fillId="71" borderId="41" applyNumberFormat="0" applyAlignment="0" applyProtection="0">
      <alignment vertical="center"/>
    </xf>
    <xf numFmtId="227" fontId="100" fillId="104" borderId="42" applyNumberFormat="0" applyFont="0" applyAlignment="0" applyProtection="0">
      <alignment vertical="center"/>
    </xf>
    <xf numFmtId="227" fontId="100" fillId="104" borderId="42" applyNumberFormat="0" applyFont="0" applyAlignment="0" applyProtection="0">
      <alignment vertical="center"/>
    </xf>
    <xf numFmtId="227" fontId="168" fillId="0" borderId="40">
      <alignment horizontal="left" vertical="center"/>
    </xf>
    <xf numFmtId="227" fontId="100" fillId="75" borderId="42" applyNumberFormat="0" applyFont="0" applyAlignment="0" applyProtection="0">
      <alignment vertical="center"/>
    </xf>
    <xf numFmtId="227" fontId="154" fillId="66" borderId="41" applyNumberFormat="0" applyAlignment="0" applyProtection="0">
      <alignment vertical="center"/>
    </xf>
    <xf numFmtId="227" fontId="145" fillId="71" borderId="41" applyNumberFormat="0" applyAlignment="0" applyProtection="0">
      <alignment vertical="center"/>
    </xf>
    <xf numFmtId="227" fontId="100" fillId="75" borderId="42" applyNumberFormat="0" applyFont="0" applyAlignment="0" applyProtection="0">
      <alignment vertical="center"/>
    </xf>
    <xf numFmtId="227" fontId="137" fillId="66" borderId="46" applyNumberFormat="0" applyAlignment="0" applyProtection="0">
      <alignment vertical="center"/>
    </xf>
    <xf numFmtId="227" fontId="137" fillId="100" borderId="46" applyNumberFormat="0" applyAlignment="0" applyProtection="0">
      <alignment vertical="center"/>
    </xf>
    <xf numFmtId="227" fontId="207" fillId="0" borderId="52" applyNumberFormat="0" applyFill="0" applyProtection="0">
      <alignment horizontal="left"/>
    </xf>
    <xf numFmtId="227" fontId="145" fillId="71" borderId="41" applyNumberFormat="0" applyAlignment="0" applyProtection="0">
      <alignment vertical="center"/>
    </xf>
    <xf numFmtId="227" fontId="100" fillId="75" borderId="42" applyNumberFormat="0" applyFont="0" applyAlignment="0" applyProtection="0">
      <alignment vertical="center"/>
    </xf>
    <xf numFmtId="227" fontId="145" fillId="71" borderId="41" applyNumberFormat="0" applyAlignment="0" applyProtection="0">
      <alignment vertical="center"/>
    </xf>
    <xf numFmtId="227" fontId="137" fillId="66" borderId="46" applyNumberFormat="0" applyAlignment="0" applyProtection="0">
      <alignment vertical="center"/>
    </xf>
    <xf numFmtId="227" fontId="145" fillId="71" borderId="41" applyNumberFormat="0" applyAlignment="0" applyProtection="0">
      <alignment vertical="center"/>
    </xf>
    <xf numFmtId="227" fontId="137" fillId="66" borderId="46" applyNumberFormat="0" applyAlignment="0" applyProtection="0">
      <alignment vertical="center"/>
    </xf>
    <xf numFmtId="227" fontId="137" fillId="100" borderId="46" applyNumberFormat="0" applyAlignment="0" applyProtection="0">
      <alignment vertical="center"/>
    </xf>
    <xf numFmtId="227" fontId="205" fillId="0" borderId="28" applyNumberFormat="0" applyFill="0" applyProtection="0">
      <alignment horizontal="center"/>
    </xf>
    <xf numFmtId="227" fontId="100" fillId="75" borderId="42" applyNumberFormat="0" applyFont="0" applyAlignment="0" applyProtection="0">
      <alignment vertical="center"/>
    </xf>
    <xf numFmtId="227" fontId="100" fillId="75" borderId="42" applyNumberFormat="0" applyFont="0" applyAlignment="0" applyProtection="0">
      <alignment vertical="center"/>
    </xf>
    <xf numFmtId="227" fontId="100" fillId="75" borderId="42" applyNumberFormat="0" applyFont="0" applyAlignment="0" applyProtection="0">
      <alignment vertical="center"/>
    </xf>
    <xf numFmtId="227" fontId="137" fillId="66" borderId="46" applyNumberFormat="0" applyAlignment="0" applyProtection="0">
      <alignment vertical="center"/>
    </xf>
    <xf numFmtId="227" fontId="137" fillId="66" borderId="46" applyNumberFormat="0" applyAlignment="0" applyProtection="0">
      <alignment vertical="center"/>
    </xf>
    <xf numFmtId="227" fontId="145" fillId="71" borderId="41" applyNumberFormat="0" applyAlignment="0" applyProtection="0">
      <alignment vertical="center"/>
    </xf>
    <xf numFmtId="227" fontId="137" fillId="66" borderId="46" applyNumberFormat="0" applyAlignment="0" applyProtection="0">
      <alignment vertical="center"/>
    </xf>
    <xf numFmtId="227" fontId="137" fillId="66" borderId="46" applyNumberFormat="0" applyAlignment="0" applyProtection="0">
      <alignment vertical="center"/>
    </xf>
    <xf numFmtId="227" fontId="145" fillId="71" borderId="41" applyNumberFormat="0" applyAlignment="0" applyProtection="0">
      <alignment vertical="center"/>
    </xf>
    <xf numFmtId="227" fontId="145" fillId="71" borderId="41" applyNumberFormat="0" applyAlignment="0" applyProtection="0">
      <alignment vertical="center"/>
    </xf>
    <xf numFmtId="227" fontId="158" fillId="0" borderId="50" applyNumberFormat="0" applyFill="0" applyAlignment="0" applyProtection="0">
      <alignment vertical="center"/>
    </xf>
    <xf numFmtId="227" fontId="100" fillId="75" borderId="42" applyNumberFormat="0" applyFont="0" applyAlignment="0" applyProtection="0">
      <alignment vertical="center"/>
    </xf>
    <xf numFmtId="227" fontId="100" fillId="75" borderId="42" applyNumberFormat="0" applyFont="0" applyAlignment="0" applyProtection="0">
      <alignment vertical="center"/>
    </xf>
    <xf numFmtId="227" fontId="100" fillId="75" borderId="42" applyNumberFormat="0" applyFont="0" applyAlignment="0" applyProtection="0">
      <alignment vertical="center"/>
    </xf>
    <xf numFmtId="227" fontId="227" fillId="91" borderId="27">
      <protection locked="0"/>
    </xf>
    <xf numFmtId="227" fontId="145" fillId="71" borderId="41" applyNumberFormat="0" applyAlignment="0" applyProtection="0">
      <alignment vertical="center"/>
    </xf>
    <xf numFmtId="227" fontId="158" fillId="0" borderId="49" applyNumberFormat="0" applyFill="0" applyAlignment="0" applyProtection="0">
      <alignment vertical="center"/>
    </xf>
    <xf numFmtId="227" fontId="137" fillId="66" borderId="46" applyNumberFormat="0" applyAlignment="0" applyProtection="0">
      <alignment vertical="center"/>
    </xf>
    <xf numFmtId="227" fontId="145" fillId="102" borderId="41" applyNumberFormat="0" applyAlignment="0" applyProtection="0">
      <alignment vertical="center"/>
    </xf>
    <xf numFmtId="227" fontId="154" fillId="66" borderId="41" applyNumberFormat="0" applyAlignment="0" applyProtection="0">
      <alignment vertical="center"/>
    </xf>
    <xf numFmtId="227" fontId="100" fillId="75" borderId="42" applyNumberFormat="0" applyFont="0" applyAlignment="0" applyProtection="0">
      <alignment vertical="center"/>
    </xf>
    <xf numFmtId="227" fontId="137" fillId="66" borderId="46" applyNumberFormat="0" applyAlignment="0" applyProtection="0">
      <alignment vertical="center"/>
    </xf>
    <xf numFmtId="227" fontId="100" fillId="75" borderId="42" applyNumberFormat="0" applyFont="0" applyAlignment="0" applyProtection="0">
      <alignment vertical="center"/>
    </xf>
    <xf numFmtId="227" fontId="100" fillId="75" borderId="42" applyNumberFormat="0" applyFont="0" applyAlignment="0" applyProtection="0">
      <alignment vertical="center"/>
    </xf>
    <xf numFmtId="227" fontId="137" fillId="73" borderId="46" applyNumberFormat="0" applyAlignment="0" applyProtection="0">
      <alignment vertical="center"/>
    </xf>
    <xf numFmtId="227" fontId="137" fillId="66" borderId="46" applyNumberFormat="0" applyAlignment="0" applyProtection="0">
      <alignment vertical="center"/>
    </xf>
    <xf numFmtId="227" fontId="174" fillId="0" borderId="40" applyNumberFormat="0">
      <alignment horizontal="right" wrapText="1"/>
    </xf>
    <xf numFmtId="227" fontId="100" fillId="75" borderId="42" applyNumberFormat="0" applyFont="0" applyAlignment="0" applyProtection="0">
      <alignment vertical="center"/>
    </xf>
    <xf numFmtId="227" fontId="184" fillId="91" borderId="27">
      <protection locked="0"/>
    </xf>
    <xf numFmtId="227" fontId="93" fillId="75" borderId="42" applyNumberFormat="0" applyFont="0" applyAlignment="0" applyProtection="0">
      <alignment vertical="center"/>
    </xf>
    <xf numFmtId="227" fontId="137" fillId="66" borderId="46" applyNumberFormat="0" applyAlignment="0" applyProtection="0">
      <alignment vertical="center"/>
    </xf>
    <xf numFmtId="227" fontId="145" fillId="71" borderId="41" applyNumberFormat="0" applyAlignment="0" applyProtection="0">
      <alignment vertical="center"/>
    </xf>
    <xf numFmtId="227" fontId="137" fillId="66" borderId="46" applyNumberFormat="0" applyAlignment="0" applyProtection="0">
      <alignment vertical="center"/>
    </xf>
    <xf numFmtId="227" fontId="154" fillId="66" borderId="41" applyNumberFormat="0" applyAlignment="0" applyProtection="0">
      <alignment vertical="center"/>
    </xf>
    <xf numFmtId="227" fontId="145" fillId="71" borderId="41" applyNumberFormat="0" applyAlignment="0" applyProtection="0">
      <alignment vertical="center"/>
    </xf>
    <xf numFmtId="227" fontId="137" fillId="66" borderId="46" applyNumberFormat="0" applyAlignment="0" applyProtection="0">
      <alignment vertical="center"/>
    </xf>
    <xf numFmtId="227" fontId="137" fillId="100" borderId="46" applyNumberFormat="0" applyAlignment="0" applyProtection="0">
      <alignment vertical="center"/>
    </xf>
    <xf numFmtId="227" fontId="137" fillId="66" borderId="46" applyNumberFormat="0" applyAlignment="0" applyProtection="0">
      <alignment vertical="center"/>
    </xf>
    <xf numFmtId="227" fontId="145" fillId="71" borderId="41" applyNumberFormat="0" applyAlignment="0" applyProtection="0">
      <alignment vertical="center"/>
    </xf>
    <xf numFmtId="227" fontId="145" fillId="71" borderId="41" applyNumberFormat="0" applyAlignment="0" applyProtection="0">
      <alignment vertical="center"/>
    </xf>
    <xf numFmtId="227" fontId="154" fillId="73" borderId="41" applyNumberFormat="0" applyAlignment="0" applyProtection="0">
      <alignment vertical="center"/>
    </xf>
    <xf numFmtId="227" fontId="145" fillId="71" borderId="41" applyNumberFormat="0" applyAlignment="0" applyProtection="0">
      <alignment vertical="center"/>
    </xf>
    <xf numFmtId="227" fontId="154" fillId="100" borderId="41" applyNumberFormat="0" applyAlignment="0" applyProtection="0">
      <alignment vertical="center"/>
    </xf>
    <xf numFmtId="227" fontId="100" fillId="75" borderId="42" applyNumberFormat="0" applyFont="0" applyAlignment="0" applyProtection="0">
      <alignment vertical="center"/>
    </xf>
    <xf numFmtId="227" fontId="158" fillId="0" borderId="50" applyNumberFormat="0" applyFill="0" applyAlignment="0" applyProtection="0">
      <alignment vertical="center"/>
    </xf>
    <xf numFmtId="227" fontId="145" fillId="102" borderId="41" applyNumberFormat="0" applyAlignment="0" applyProtection="0">
      <alignment vertical="center"/>
    </xf>
    <xf numFmtId="227" fontId="137" fillId="66" borderId="46" applyNumberFormat="0" applyAlignment="0" applyProtection="0">
      <alignment vertical="center"/>
    </xf>
    <xf numFmtId="227" fontId="137" fillId="66" borderId="46" applyNumberFormat="0" applyAlignment="0" applyProtection="0">
      <alignment vertical="center"/>
    </xf>
    <xf numFmtId="227" fontId="154" fillId="66" borderId="41" applyNumberFormat="0" applyAlignment="0" applyProtection="0">
      <alignment vertical="center"/>
    </xf>
    <xf numFmtId="227" fontId="137" fillId="66" borderId="46" applyNumberFormat="0" applyAlignment="0" applyProtection="0">
      <alignment vertical="center"/>
    </xf>
    <xf numFmtId="227" fontId="137" fillId="73" borderId="46" applyNumberFormat="0" applyAlignment="0" applyProtection="0">
      <alignment vertical="center"/>
    </xf>
    <xf numFmtId="227" fontId="145" fillId="71" borderId="41" applyNumberFormat="0" applyAlignment="0" applyProtection="0">
      <alignment vertical="center"/>
    </xf>
    <xf numFmtId="227" fontId="137" fillId="66" borderId="46" applyNumberFormat="0" applyAlignment="0" applyProtection="0">
      <alignment vertical="center"/>
    </xf>
    <xf numFmtId="227" fontId="145" fillId="71" borderId="41" applyNumberFormat="0" applyAlignment="0" applyProtection="0">
      <alignment vertical="center"/>
    </xf>
    <xf numFmtId="227" fontId="145" fillId="71" borderId="41" applyNumberFormat="0" applyAlignment="0" applyProtection="0">
      <alignment vertical="center"/>
    </xf>
    <xf numFmtId="229" fontId="135" fillId="0" borderId="28">
      <alignment horizontal="justify" vertical="top" wrapText="1"/>
    </xf>
    <xf numFmtId="227" fontId="100" fillId="104" borderId="42" applyNumberFormat="0" applyFont="0" applyAlignment="0" applyProtection="0">
      <alignment vertical="center"/>
    </xf>
    <xf numFmtId="227" fontId="145" fillId="102" borderId="41" applyNumberFormat="0" applyAlignment="0" applyProtection="0">
      <alignment vertical="center"/>
    </xf>
    <xf numFmtId="227" fontId="218" fillId="0" borderId="32" applyNumberFormat="0" applyFill="0" applyProtection="0">
      <alignment horizontal="center"/>
    </xf>
    <xf numFmtId="229" fontId="135" fillId="0" borderId="28">
      <alignment horizontal="justify" vertical="top" wrapText="1"/>
    </xf>
    <xf numFmtId="227" fontId="145" fillId="102" borderId="41" applyNumberFormat="0" applyAlignment="0" applyProtection="0">
      <alignment vertical="center"/>
    </xf>
    <xf numFmtId="227" fontId="207" fillId="0" borderId="52" applyNumberFormat="0" applyFill="0" applyProtection="0">
      <alignment horizontal="left"/>
    </xf>
    <xf numFmtId="227" fontId="145" fillId="71" borderId="41" applyNumberFormat="0" applyAlignment="0" applyProtection="0">
      <alignment vertical="center"/>
    </xf>
    <xf numFmtId="227" fontId="154" fillId="66" borderId="41" applyNumberFormat="0" applyAlignment="0" applyProtection="0">
      <alignment vertical="center"/>
    </xf>
    <xf numFmtId="227" fontId="137" fillId="100" borderId="46" applyNumberFormat="0" applyAlignment="0" applyProtection="0">
      <alignment vertical="center"/>
    </xf>
    <xf numFmtId="227" fontId="137" fillId="66" borderId="46" applyNumberFormat="0" applyAlignment="0" applyProtection="0">
      <alignment vertical="center"/>
    </xf>
    <xf numFmtId="227" fontId="137" fillId="66" borderId="46" applyNumberFormat="0" applyAlignment="0" applyProtection="0">
      <alignment vertical="center"/>
    </xf>
    <xf numFmtId="227" fontId="145" fillId="71" borderId="41" applyNumberFormat="0" applyAlignment="0" applyProtection="0">
      <alignment vertical="center"/>
    </xf>
    <xf numFmtId="227" fontId="154" fillId="66" borderId="41" applyNumberFormat="0" applyAlignment="0" applyProtection="0">
      <alignment vertical="center"/>
    </xf>
    <xf numFmtId="227" fontId="137" fillId="66" borderId="46" applyNumberFormat="0" applyAlignment="0" applyProtection="0">
      <alignment vertical="center"/>
    </xf>
    <xf numFmtId="227" fontId="137" fillId="73" borderId="46" applyNumberFormat="0" applyAlignment="0" applyProtection="0">
      <alignment vertical="center"/>
    </xf>
    <xf numFmtId="227" fontId="145" fillId="71" borderId="41" applyNumberFormat="0" applyAlignment="0" applyProtection="0">
      <alignment vertical="center"/>
    </xf>
    <xf numFmtId="227" fontId="145" fillId="71" borderId="41" applyNumberFormat="0" applyAlignment="0" applyProtection="0">
      <alignment vertical="center"/>
    </xf>
    <xf numFmtId="227" fontId="154" fillId="66" borderId="41" applyNumberFormat="0" applyAlignment="0" applyProtection="0">
      <alignment vertical="center"/>
    </xf>
    <xf numFmtId="227" fontId="93" fillId="75" borderId="42" applyNumberFormat="0" applyFont="0" applyAlignment="0" applyProtection="0">
      <alignment vertical="center"/>
    </xf>
    <xf numFmtId="227" fontId="93" fillId="75" borderId="42" applyNumberFormat="0" applyFont="0" applyAlignment="0" applyProtection="0">
      <alignment vertical="center"/>
    </xf>
    <xf numFmtId="227" fontId="154" fillId="66" borderId="41" applyNumberFormat="0" applyAlignment="0" applyProtection="0">
      <alignment vertical="center"/>
    </xf>
    <xf numFmtId="227" fontId="137" fillId="66" borderId="46" applyNumberFormat="0" applyAlignment="0" applyProtection="0">
      <alignment vertical="center"/>
    </xf>
    <xf numFmtId="227" fontId="137" fillId="66" borderId="46" applyNumberFormat="0" applyAlignment="0" applyProtection="0">
      <alignment vertical="center"/>
    </xf>
    <xf numFmtId="227" fontId="145" fillId="71" borderId="41" applyNumberFormat="0" applyAlignment="0" applyProtection="0">
      <alignment vertical="center"/>
    </xf>
    <xf numFmtId="227" fontId="137" fillId="66" borderId="46" applyNumberFormat="0" applyAlignment="0" applyProtection="0">
      <alignment vertical="center"/>
    </xf>
    <xf numFmtId="227" fontId="137" fillId="73" borderId="46" applyNumberFormat="0" applyAlignment="0" applyProtection="0">
      <alignment vertical="center"/>
    </xf>
    <xf numFmtId="227" fontId="154" fillId="100" borderId="41" applyNumberFormat="0" applyAlignment="0" applyProtection="0">
      <alignment vertical="center"/>
    </xf>
    <xf numFmtId="227" fontId="145" fillId="71" borderId="41" applyNumberFormat="0" applyAlignment="0" applyProtection="0">
      <alignment vertical="center"/>
    </xf>
    <xf numFmtId="227" fontId="205" fillId="0" borderId="28" applyNumberFormat="0" applyFill="0" applyProtection="0">
      <alignment horizontal="center"/>
    </xf>
    <xf numFmtId="227" fontId="137" fillId="66" borderId="46" applyNumberFormat="0" applyAlignment="0" applyProtection="0">
      <alignment vertical="center"/>
    </xf>
    <xf numFmtId="227" fontId="100" fillId="75" borderId="42" applyNumberFormat="0" applyFont="0" applyAlignment="0" applyProtection="0">
      <alignment vertical="center"/>
    </xf>
    <xf numFmtId="227" fontId="154" fillId="66" borderId="41" applyNumberFormat="0" applyAlignment="0" applyProtection="0">
      <alignment vertical="center"/>
    </xf>
    <xf numFmtId="227" fontId="145" fillId="102" borderId="41" applyNumberFormat="0" applyAlignment="0" applyProtection="0">
      <alignment vertical="center"/>
    </xf>
    <xf numFmtId="227" fontId="137" fillId="73" borderId="46" applyNumberFormat="0" applyAlignment="0" applyProtection="0">
      <alignment vertical="center"/>
    </xf>
    <xf numFmtId="227" fontId="154" fillId="73" borderId="41" applyNumberFormat="0" applyAlignment="0" applyProtection="0">
      <alignment vertical="center"/>
    </xf>
    <xf numFmtId="227" fontId="154" fillId="108" borderId="41" applyNumberFormat="0" applyAlignment="0" applyProtection="0">
      <alignment vertical="center"/>
    </xf>
    <xf numFmtId="227" fontId="100" fillId="75" borderId="42" applyNumberFormat="0" applyFont="0" applyAlignment="0" applyProtection="0">
      <alignment vertical="center"/>
    </xf>
    <xf numFmtId="227" fontId="218" fillId="0" borderId="32" applyNumberFormat="0" applyFill="0" applyProtection="0">
      <alignment horizontal="center"/>
    </xf>
    <xf numFmtId="227" fontId="100" fillId="75" borderId="42" applyNumberFormat="0" applyFont="0" applyAlignment="0" applyProtection="0">
      <alignment vertical="center"/>
    </xf>
    <xf numFmtId="227" fontId="145" fillId="71" borderId="41" applyNumberFormat="0" applyAlignment="0" applyProtection="0">
      <alignment vertical="center"/>
    </xf>
    <xf numFmtId="227" fontId="154" fillId="66" borderId="41" applyNumberFormat="0" applyAlignment="0" applyProtection="0">
      <alignment vertical="center"/>
    </xf>
    <xf numFmtId="227" fontId="100" fillId="75" borderId="42" applyNumberFormat="0" applyFont="0" applyAlignment="0" applyProtection="0">
      <alignment vertical="center"/>
    </xf>
    <xf numFmtId="227" fontId="100" fillId="75" borderId="42" applyNumberFormat="0" applyFont="0" applyAlignment="0" applyProtection="0">
      <alignment vertical="center"/>
    </xf>
    <xf numFmtId="227" fontId="137" fillId="66" borderId="46" applyNumberFormat="0" applyAlignment="0" applyProtection="0">
      <alignment vertical="center"/>
    </xf>
    <xf numFmtId="227" fontId="154" fillId="66" borderId="41" applyNumberFormat="0" applyAlignment="0" applyProtection="0">
      <alignment vertical="center"/>
    </xf>
    <xf numFmtId="227" fontId="100" fillId="75" borderId="42" applyNumberFormat="0" applyFont="0" applyAlignment="0" applyProtection="0">
      <alignment vertical="center"/>
    </xf>
    <xf numFmtId="227" fontId="145" fillId="71" borderId="41" applyNumberFormat="0" applyAlignment="0" applyProtection="0">
      <alignment vertical="center"/>
    </xf>
    <xf numFmtId="227" fontId="100" fillId="75" borderId="42" applyNumberFormat="0" applyFont="0" applyAlignment="0" applyProtection="0">
      <alignment vertical="center"/>
    </xf>
    <xf numFmtId="227" fontId="154" fillId="73" borderId="41" applyNumberFormat="0" applyAlignment="0" applyProtection="0">
      <alignment vertical="center"/>
    </xf>
    <xf numFmtId="227" fontId="100" fillId="75" borderId="42" applyNumberFormat="0" applyFont="0" applyAlignment="0" applyProtection="0">
      <alignment vertical="center"/>
    </xf>
    <xf numFmtId="227" fontId="137" fillId="73" borderId="46" applyNumberFormat="0" applyAlignment="0" applyProtection="0">
      <alignment vertical="center"/>
    </xf>
    <xf numFmtId="227" fontId="174" fillId="0" borderId="40" applyNumberFormat="0">
      <alignment horizontal="right" wrapText="1"/>
    </xf>
    <xf numFmtId="227" fontId="205" fillId="0" borderId="28" applyNumberFormat="0" applyFill="0" applyProtection="0">
      <alignment horizontal="center"/>
    </xf>
    <xf numFmtId="227" fontId="154" fillId="73" borderId="41" applyNumberFormat="0" applyAlignment="0" applyProtection="0">
      <alignment vertical="center"/>
    </xf>
    <xf numFmtId="227" fontId="137" fillId="66" borderId="46" applyNumberFormat="0" applyAlignment="0" applyProtection="0">
      <alignment vertical="center"/>
    </xf>
    <xf numFmtId="227" fontId="205" fillId="0" borderId="28" applyNumberFormat="0" applyFill="0" applyProtection="0">
      <alignment horizontal="center"/>
    </xf>
    <xf numFmtId="227" fontId="154" fillId="66" borderId="41" applyNumberFormat="0" applyAlignment="0" applyProtection="0">
      <alignment vertical="center"/>
    </xf>
    <xf numFmtId="227" fontId="145" fillId="71" borderId="41" applyNumberFormat="0" applyAlignment="0" applyProtection="0">
      <alignment vertical="center"/>
    </xf>
    <xf numFmtId="227" fontId="137" fillId="66" borderId="46" applyNumberFormat="0" applyAlignment="0" applyProtection="0">
      <alignment vertical="center"/>
    </xf>
    <xf numFmtId="227" fontId="137" fillId="108" borderId="46" applyNumberFormat="0" applyAlignment="0" applyProtection="0">
      <alignment vertical="center"/>
    </xf>
    <xf numFmtId="227" fontId="154" fillId="66" borderId="41" applyNumberFormat="0" applyAlignment="0" applyProtection="0">
      <alignment vertical="center"/>
    </xf>
    <xf numFmtId="227" fontId="137" fillId="66" borderId="46" applyNumberFormat="0" applyAlignment="0" applyProtection="0">
      <alignment vertical="center"/>
    </xf>
    <xf numFmtId="227" fontId="145" fillId="71" borderId="41" applyNumberFormat="0" applyAlignment="0" applyProtection="0">
      <alignment vertical="center"/>
    </xf>
    <xf numFmtId="227" fontId="100" fillId="104" borderId="42" applyNumberFormat="0" applyFont="0" applyAlignment="0" applyProtection="0">
      <alignment vertical="center"/>
    </xf>
    <xf numFmtId="227" fontId="137" fillId="100" borderId="46" applyNumberFormat="0" applyAlignment="0" applyProtection="0">
      <alignment vertical="center"/>
    </xf>
    <xf numFmtId="227" fontId="145" fillId="71" borderId="41" applyNumberFormat="0" applyAlignment="0" applyProtection="0">
      <alignment vertical="center"/>
    </xf>
    <xf numFmtId="227" fontId="137" fillId="66" borderId="46" applyNumberFormat="0" applyAlignment="0" applyProtection="0">
      <alignment vertical="center"/>
    </xf>
    <xf numFmtId="227" fontId="137" fillId="66" borderId="46" applyNumberFormat="0" applyAlignment="0" applyProtection="0">
      <alignment vertical="center"/>
    </xf>
    <xf numFmtId="227" fontId="137" fillId="66" borderId="46" applyNumberFormat="0" applyAlignment="0" applyProtection="0">
      <alignment vertical="center"/>
    </xf>
    <xf numFmtId="227" fontId="100" fillId="75" borderId="42" applyNumberFormat="0" applyFont="0" applyAlignment="0" applyProtection="0">
      <alignment vertical="center"/>
    </xf>
    <xf numFmtId="227" fontId="137" fillId="66" borderId="46" applyNumberFormat="0" applyAlignment="0" applyProtection="0">
      <alignment vertical="center"/>
    </xf>
    <xf numFmtId="227" fontId="100" fillId="75" borderId="42" applyNumberFormat="0" applyFont="0" applyAlignment="0" applyProtection="0">
      <alignment vertical="center"/>
    </xf>
    <xf numFmtId="227" fontId="124" fillId="0" borderId="0"/>
    <xf numFmtId="227" fontId="137" fillId="66" borderId="46" applyNumberFormat="0" applyAlignment="0" applyProtection="0">
      <alignment vertical="center"/>
    </xf>
    <xf numFmtId="227" fontId="154" fillId="66" borderId="41" applyNumberFormat="0" applyAlignment="0" applyProtection="0">
      <alignment vertical="center"/>
    </xf>
    <xf numFmtId="227" fontId="158" fillId="0" borderId="50" applyNumberFormat="0" applyFill="0" applyAlignment="0" applyProtection="0">
      <alignment vertical="center"/>
    </xf>
    <xf numFmtId="227" fontId="100" fillId="75" borderId="42" applyNumberFormat="0" applyFont="0" applyAlignment="0" applyProtection="0">
      <alignment vertical="center"/>
    </xf>
    <xf numFmtId="227" fontId="145" fillId="71" borderId="41" applyNumberFormat="0" applyAlignment="0" applyProtection="0">
      <alignment vertical="center"/>
    </xf>
    <xf numFmtId="227" fontId="145" fillId="71" borderId="41" applyNumberFormat="0" applyAlignment="0" applyProtection="0">
      <alignment vertical="center"/>
    </xf>
    <xf numFmtId="227" fontId="145" fillId="71" borderId="41" applyNumberFormat="0" applyAlignment="0" applyProtection="0">
      <alignment vertical="center"/>
    </xf>
    <xf numFmtId="227" fontId="145" fillId="71" borderId="41" applyNumberFormat="0" applyAlignment="0" applyProtection="0">
      <alignment vertical="center"/>
    </xf>
    <xf numFmtId="227" fontId="145" fillId="102" borderId="41" applyNumberFormat="0" applyAlignment="0" applyProtection="0">
      <alignment vertical="center"/>
    </xf>
    <xf numFmtId="227" fontId="145" fillId="102" borderId="41" applyNumberFormat="0" applyAlignment="0" applyProtection="0">
      <alignment vertical="center"/>
    </xf>
    <xf numFmtId="227" fontId="145" fillId="102" borderId="41" applyNumberFormat="0" applyAlignment="0" applyProtection="0">
      <alignment vertical="center"/>
    </xf>
    <xf numFmtId="227" fontId="154" fillId="73" borderId="41" applyNumberFormat="0" applyAlignment="0" applyProtection="0">
      <alignment vertical="center"/>
    </xf>
    <xf numFmtId="227" fontId="100" fillId="104" borderId="42" applyNumberFormat="0" applyFont="0" applyAlignment="0" applyProtection="0">
      <alignment vertical="center"/>
    </xf>
    <xf numFmtId="227" fontId="100" fillId="75" borderId="42" applyNumberFormat="0" applyFont="0" applyAlignment="0" applyProtection="0">
      <alignment vertical="center"/>
    </xf>
    <xf numFmtId="227" fontId="137" fillId="66" borderId="46" applyNumberFormat="0" applyAlignment="0" applyProtection="0">
      <alignment vertical="center"/>
    </xf>
    <xf numFmtId="227" fontId="100" fillId="75" borderId="42" applyNumberFormat="0" applyFont="0" applyAlignment="0" applyProtection="0">
      <alignment vertical="center"/>
    </xf>
    <xf numFmtId="227" fontId="126" fillId="75" borderId="42" applyNumberFormat="0" applyFont="0" applyAlignment="0" applyProtection="0">
      <alignment vertical="center"/>
    </xf>
    <xf numFmtId="227" fontId="137" fillId="66" borderId="46" applyNumberFormat="0" applyAlignment="0" applyProtection="0">
      <alignment vertical="center"/>
    </xf>
    <xf numFmtId="227" fontId="227" fillId="91" borderId="27">
      <protection locked="0"/>
    </xf>
    <xf numFmtId="227" fontId="137" fillId="66" borderId="46" applyNumberFormat="0" applyAlignment="0" applyProtection="0">
      <alignment vertical="center"/>
    </xf>
    <xf numFmtId="227" fontId="227" fillId="91" borderId="27">
      <protection locked="0"/>
    </xf>
    <xf numFmtId="227" fontId="100" fillId="75" borderId="42" applyNumberFormat="0" applyFont="0" applyAlignment="0" applyProtection="0">
      <alignment vertical="center"/>
    </xf>
    <xf numFmtId="227" fontId="137" fillId="66" borderId="46" applyNumberFormat="0" applyAlignment="0" applyProtection="0">
      <alignment vertical="center"/>
    </xf>
    <xf numFmtId="227" fontId="158" fillId="0" borderId="50" applyNumberFormat="0" applyFill="0" applyAlignment="0" applyProtection="0">
      <alignment vertical="center"/>
    </xf>
    <xf numFmtId="227" fontId="218" fillId="0" borderId="32" applyNumberFormat="0" applyFill="0" applyProtection="0">
      <alignment horizontal="center"/>
    </xf>
    <xf numFmtId="227" fontId="154" fillId="100" borderId="41" applyNumberFormat="0" applyAlignment="0" applyProtection="0">
      <alignment vertical="center"/>
    </xf>
    <xf numFmtId="227" fontId="124" fillId="0" borderId="0"/>
    <xf numFmtId="227" fontId="227" fillId="91" borderId="27">
      <protection locked="0"/>
    </xf>
    <xf numFmtId="227" fontId="168" fillId="0" borderId="40">
      <alignment horizontal="left" vertical="center"/>
    </xf>
    <xf numFmtId="227" fontId="137" fillId="66" borderId="46" applyNumberFormat="0" applyAlignment="0" applyProtection="0">
      <alignment vertical="center"/>
    </xf>
    <xf numFmtId="227" fontId="227" fillId="91" borderId="27">
      <protection locked="0"/>
    </xf>
    <xf numFmtId="227" fontId="145" fillId="71" borderId="41" applyNumberFormat="0" applyAlignment="0" applyProtection="0">
      <alignment vertical="center"/>
    </xf>
    <xf numFmtId="227" fontId="137" fillId="66" borderId="46" applyNumberFormat="0" applyAlignment="0" applyProtection="0">
      <alignment vertical="center"/>
    </xf>
    <xf numFmtId="227" fontId="145" fillId="71" borderId="41" applyNumberFormat="0" applyAlignment="0" applyProtection="0">
      <alignment vertical="center"/>
    </xf>
    <xf numFmtId="227" fontId="145" fillId="71" borderId="41" applyNumberFormat="0" applyAlignment="0" applyProtection="0">
      <alignment vertical="center"/>
    </xf>
    <xf numFmtId="227" fontId="126" fillId="75" borderId="42" applyNumberFormat="0" applyFont="0" applyAlignment="0" applyProtection="0">
      <alignment vertical="center"/>
    </xf>
    <xf numFmtId="227" fontId="145" fillId="71" borderId="41" applyNumberFormat="0" applyAlignment="0" applyProtection="0">
      <alignment vertical="center"/>
    </xf>
    <xf numFmtId="227" fontId="193" fillId="0" borderId="32" applyNumberFormat="0" applyFill="0" applyProtection="0">
      <alignment horizontal="center"/>
    </xf>
    <xf numFmtId="227" fontId="145" fillId="71" borderId="41" applyNumberFormat="0" applyAlignment="0" applyProtection="0">
      <alignment vertical="center"/>
    </xf>
    <xf numFmtId="227" fontId="154" fillId="73" borderId="41" applyNumberFormat="0" applyAlignment="0" applyProtection="0">
      <alignment vertical="center"/>
    </xf>
    <xf numFmtId="227" fontId="158" fillId="0" borderId="50" applyNumberFormat="0" applyFill="0" applyAlignment="0" applyProtection="0">
      <alignment vertical="center"/>
    </xf>
    <xf numFmtId="227" fontId="218" fillId="0" borderId="32" applyNumberFormat="0" applyFill="0" applyProtection="0">
      <alignment horizontal="center"/>
    </xf>
    <xf numFmtId="227" fontId="145" fillId="102" borderId="41" applyNumberFormat="0" applyAlignment="0" applyProtection="0">
      <alignment vertical="center"/>
    </xf>
    <xf numFmtId="227" fontId="100" fillId="75" borderId="42" applyNumberFormat="0" applyFont="0" applyAlignment="0" applyProtection="0">
      <alignment vertical="center"/>
    </xf>
    <xf numFmtId="227" fontId="168" fillId="0" borderId="40">
      <alignment horizontal="left" vertical="center"/>
    </xf>
    <xf numFmtId="227" fontId="184" fillId="91" borderId="27">
      <protection locked="0"/>
    </xf>
    <xf numFmtId="227" fontId="145" fillId="71" borderId="41" applyNumberFormat="0" applyAlignment="0" applyProtection="0">
      <alignment vertical="center"/>
    </xf>
    <xf numFmtId="227" fontId="154" fillId="66" borderId="41" applyNumberFormat="0" applyAlignment="0" applyProtection="0">
      <alignment vertical="center"/>
    </xf>
    <xf numFmtId="227" fontId="137" fillId="66" borderId="46" applyNumberFormat="0" applyAlignment="0" applyProtection="0">
      <alignment vertical="center"/>
    </xf>
    <xf numFmtId="227" fontId="137" fillId="73" borderId="46" applyNumberFormat="0" applyAlignment="0" applyProtection="0">
      <alignment vertical="center"/>
    </xf>
    <xf numFmtId="227" fontId="154" fillId="100" borderId="41" applyNumberFormat="0" applyAlignment="0" applyProtection="0">
      <alignment vertical="center"/>
    </xf>
    <xf numFmtId="227" fontId="137" fillId="66" borderId="46" applyNumberFormat="0" applyAlignment="0" applyProtection="0">
      <alignment vertical="center"/>
    </xf>
    <xf numFmtId="227" fontId="145" fillId="71" borderId="41" applyNumberFormat="0" applyAlignment="0" applyProtection="0">
      <alignment vertical="center"/>
    </xf>
    <xf numFmtId="227" fontId="137" fillId="100" borderId="46" applyNumberFormat="0" applyAlignment="0" applyProtection="0">
      <alignment vertical="center"/>
    </xf>
    <xf numFmtId="227" fontId="145" fillId="71" borderId="41" applyNumberFormat="0" applyAlignment="0" applyProtection="0">
      <alignment vertical="center"/>
    </xf>
    <xf numFmtId="227" fontId="137" fillId="73" borderId="46" applyNumberFormat="0" applyAlignment="0" applyProtection="0">
      <alignment vertical="center"/>
    </xf>
    <xf numFmtId="227" fontId="137" fillId="66" borderId="46" applyNumberFormat="0" applyAlignment="0" applyProtection="0">
      <alignment vertical="center"/>
    </xf>
    <xf numFmtId="227" fontId="137" fillId="66" borderId="46" applyNumberFormat="0" applyAlignment="0" applyProtection="0">
      <alignment vertical="center"/>
    </xf>
    <xf numFmtId="227" fontId="145" fillId="71" borderId="41" applyNumberFormat="0" applyAlignment="0" applyProtection="0">
      <alignment vertical="center"/>
    </xf>
    <xf numFmtId="227" fontId="207" fillId="0" borderId="52" applyNumberFormat="0" applyFill="0" applyProtection="0">
      <alignment horizontal="left"/>
    </xf>
    <xf numFmtId="227" fontId="145" fillId="71" borderId="41" applyNumberFormat="0" applyAlignment="0" applyProtection="0">
      <alignment vertical="center"/>
    </xf>
    <xf numFmtId="227" fontId="145" fillId="71" borderId="41" applyNumberFormat="0" applyAlignment="0" applyProtection="0">
      <alignment vertical="center"/>
    </xf>
    <xf numFmtId="227" fontId="154" fillId="66" borderId="41" applyNumberFormat="0" applyAlignment="0" applyProtection="0">
      <alignment vertical="center"/>
    </xf>
    <xf numFmtId="227" fontId="100" fillId="104" borderId="42" applyNumberFormat="0" applyFont="0" applyAlignment="0" applyProtection="0">
      <alignment vertical="center"/>
    </xf>
    <xf numFmtId="227" fontId="100" fillId="75" borderId="42" applyNumberFormat="0" applyFont="0" applyAlignment="0" applyProtection="0">
      <alignment vertical="center"/>
    </xf>
    <xf numFmtId="227" fontId="100" fillId="75" borderId="42" applyNumberFormat="0" applyFont="0" applyAlignment="0" applyProtection="0">
      <alignment vertical="center"/>
    </xf>
    <xf numFmtId="227" fontId="205" fillId="0" borderId="28" applyNumberFormat="0" applyFill="0" applyProtection="0">
      <alignment horizontal="center"/>
    </xf>
    <xf numFmtId="227" fontId="154" fillId="66" borderId="41" applyNumberFormat="0" applyAlignment="0" applyProtection="0">
      <alignment vertical="center"/>
    </xf>
    <xf numFmtId="227" fontId="137" fillId="73" borderId="46" applyNumberFormat="0" applyAlignment="0" applyProtection="0">
      <alignment vertical="center"/>
    </xf>
    <xf numFmtId="227" fontId="145" fillId="71" borderId="41" applyNumberFormat="0" applyAlignment="0" applyProtection="0">
      <alignment vertical="center"/>
    </xf>
    <xf numFmtId="227" fontId="154" fillId="73" borderId="41" applyNumberFormat="0" applyAlignment="0" applyProtection="0">
      <alignment vertical="center"/>
    </xf>
    <xf numFmtId="227" fontId="137" fillId="66" borderId="46" applyNumberFormat="0" applyAlignment="0" applyProtection="0">
      <alignment vertical="center"/>
    </xf>
    <xf numFmtId="227" fontId="227" fillId="91" borderId="27">
      <protection locked="0"/>
    </xf>
    <xf numFmtId="227" fontId="145" fillId="71" borderId="41" applyNumberFormat="0" applyAlignment="0" applyProtection="0">
      <alignment vertical="center"/>
    </xf>
    <xf numFmtId="227" fontId="100" fillId="75" borderId="42" applyNumberFormat="0" applyFont="0" applyAlignment="0" applyProtection="0">
      <alignment vertical="center"/>
    </xf>
    <xf numFmtId="227" fontId="100" fillId="75" borderId="42" applyNumberFormat="0" applyFont="0" applyAlignment="0" applyProtection="0">
      <alignment vertical="center"/>
    </xf>
    <xf numFmtId="227" fontId="100" fillId="75" borderId="42" applyNumberFormat="0" applyFont="0" applyAlignment="0" applyProtection="0">
      <alignment vertical="center"/>
    </xf>
    <xf numFmtId="227" fontId="93" fillId="75" borderId="42" applyNumberFormat="0" applyFont="0" applyAlignment="0" applyProtection="0">
      <alignment vertical="center"/>
    </xf>
    <xf numFmtId="227" fontId="154" fillId="66" borderId="41" applyNumberFormat="0" applyAlignment="0" applyProtection="0">
      <alignment vertical="center"/>
    </xf>
    <xf numFmtId="227" fontId="154" fillId="66" borderId="41" applyNumberFormat="0" applyAlignment="0" applyProtection="0">
      <alignment vertical="center"/>
    </xf>
    <xf numFmtId="227" fontId="100" fillId="75" borderId="42" applyNumberFormat="0" applyFont="0" applyAlignment="0" applyProtection="0">
      <alignment vertical="center"/>
    </xf>
    <xf numFmtId="227" fontId="145" fillId="71" borderId="41" applyNumberFormat="0" applyAlignment="0" applyProtection="0">
      <alignment vertical="center"/>
    </xf>
    <xf numFmtId="227" fontId="154" fillId="73" borderId="41" applyNumberFormat="0" applyAlignment="0" applyProtection="0">
      <alignment vertical="center"/>
    </xf>
    <xf numFmtId="227" fontId="137" fillId="66" borderId="46" applyNumberFormat="0" applyAlignment="0" applyProtection="0">
      <alignment vertical="center"/>
    </xf>
    <xf numFmtId="227" fontId="137" fillId="108" borderId="46" applyNumberFormat="0" applyAlignment="0" applyProtection="0">
      <alignment vertical="center"/>
    </xf>
    <xf numFmtId="1" fontId="126" fillId="0" borderId="52" applyFill="0" applyProtection="0">
      <alignment horizontal="center"/>
    </xf>
    <xf numFmtId="227" fontId="137" fillId="73" borderId="46" applyNumberFormat="0" applyAlignment="0" applyProtection="0">
      <alignment vertical="center"/>
    </xf>
    <xf numFmtId="227" fontId="154" fillId="66" borderId="41" applyNumberFormat="0" applyAlignment="0" applyProtection="0">
      <alignment vertical="center"/>
    </xf>
    <xf numFmtId="227" fontId="137" fillId="66" borderId="46" applyNumberFormat="0" applyAlignment="0" applyProtection="0">
      <alignment vertical="center"/>
    </xf>
    <xf numFmtId="227" fontId="145" fillId="71" borderId="41" applyNumberFormat="0" applyAlignment="0" applyProtection="0">
      <alignment vertical="center"/>
    </xf>
    <xf numFmtId="227" fontId="137" fillId="66" borderId="46" applyNumberFormat="0" applyAlignment="0" applyProtection="0">
      <alignment vertical="center"/>
    </xf>
    <xf numFmtId="227" fontId="145" fillId="71" borderId="41" applyNumberFormat="0" applyAlignment="0" applyProtection="0">
      <alignment vertical="center"/>
    </xf>
    <xf numFmtId="227" fontId="137" fillId="66" borderId="46" applyNumberFormat="0" applyAlignment="0" applyProtection="0">
      <alignment vertical="center"/>
    </xf>
    <xf numFmtId="227" fontId="137" fillId="66" borderId="46" applyNumberFormat="0" applyAlignment="0" applyProtection="0">
      <alignment vertical="center"/>
    </xf>
    <xf numFmtId="227" fontId="100" fillId="75" borderId="42" applyNumberFormat="0" applyFont="0" applyAlignment="0" applyProtection="0">
      <alignment vertical="center"/>
    </xf>
    <xf numFmtId="227" fontId="137" fillId="66" borderId="46" applyNumberFormat="0" applyAlignment="0" applyProtection="0">
      <alignment vertical="center"/>
    </xf>
    <xf numFmtId="227" fontId="154" fillId="100" borderId="41" applyNumberFormat="0" applyAlignment="0" applyProtection="0">
      <alignment vertical="center"/>
    </xf>
    <xf numFmtId="227" fontId="145" fillId="71" borderId="41" applyNumberFormat="0" applyAlignment="0" applyProtection="0">
      <alignment vertical="center"/>
    </xf>
    <xf numFmtId="227" fontId="126" fillId="0" borderId="28" applyNumberFormat="0" applyFill="0" applyProtection="0">
      <alignment horizontal="left"/>
    </xf>
    <xf numFmtId="227" fontId="154" fillId="66" borderId="41" applyNumberFormat="0" applyAlignment="0" applyProtection="0">
      <alignment vertical="center"/>
    </xf>
    <xf numFmtId="227" fontId="100" fillId="75" borderId="42" applyNumberFormat="0" applyFont="0" applyAlignment="0" applyProtection="0">
      <alignment vertical="center"/>
    </xf>
    <xf numFmtId="227" fontId="154" fillId="66" borderId="41" applyNumberFormat="0" applyAlignment="0" applyProtection="0">
      <alignment vertical="center"/>
    </xf>
    <xf numFmtId="227" fontId="145" fillId="71" borderId="41" applyNumberFormat="0" applyAlignment="0" applyProtection="0">
      <alignment vertical="center"/>
    </xf>
    <xf numFmtId="227" fontId="137" fillId="100" borderId="46" applyNumberFormat="0" applyAlignment="0" applyProtection="0">
      <alignment vertical="center"/>
    </xf>
    <xf numFmtId="227" fontId="145" fillId="71" borderId="41" applyNumberFormat="0" applyAlignment="0" applyProtection="0">
      <alignment vertical="center"/>
    </xf>
    <xf numFmtId="227" fontId="145" fillId="71" borderId="41" applyNumberFormat="0" applyAlignment="0" applyProtection="0">
      <alignment vertical="center"/>
    </xf>
    <xf numFmtId="227" fontId="145" fillId="71" borderId="41" applyNumberFormat="0" applyAlignment="0" applyProtection="0">
      <alignment vertical="center"/>
    </xf>
    <xf numFmtId="227" fontId="137" fillId="66" borderId="46" applyNumberFormat="0" applyAlignment="0" applyProtection="0">
      <alignment vertical="center"/>
    </xf>
    <xf numFmtId="227" fontId="154" fillId="100" borderId="41" applyNumberFormat="0" applyAlignment="0" applyProtection="0">
      <alignment vertical="center"/>
    </xf>
    <xf numFmtId="227" fontId="145" fillId="71" borderId="41" applyNumberFormat="0" applyAlignment="0" applyProtection="0">
      <alignment vertical="center"/>
    </xf>
    <xf numFmtId="227" fontId="137" fillId="66" borderId="46" applyNumberFormat="0" applyAlignment="0" applyProtection="0">
      <alignment vertical="center"/>
    </xf>
    <xf numFmtId="227" fontId="1" fillId="0" borderId="0">
      <alignment vertical="center"/>
    </xf>
    <xf numFmtId="227" fontId="1" fillId="0" borderId="0">
      <alignment vertical="center"/>
    </xf>
    <xf numFmtId="227" fontId="137" fillId="108" borderId="46" applyNumberFormat="0" applyAlignment="0" applyProtection="0">
      <alignment vertical="center"/>
    </xf>
    <xf numFmtId="227" fontId="218" fillId="0" borderId="32" applyNumberFormat="0" applyFill="0" applyProtection="0">
      <alignment horizontal="center"/>
    </xf>
    <xf numFmtId="227" fontId="154" fillId="66" borderId="41" applyNumberFormat="0" applyAlignment="0" applyProtection="0">
      <alignment vertical="center"/>
    </xf>
    <xf numFmtId="227" fontId="126" fillId="0" borderId="28" applyNumberFormat="0" applyFill="0" applyProtection="0">
      <alignment horizontal="right"/>
    </xf>
    <xf numFmtId="227" fontId="145" fillId="102" borderId="41" applyNumberFormat="0" applyAlignment="0" applyProtection="0">
      <alignment vertical="center"/>
    </xf>
    <xf numFmtId="227" fontId="145" fillId="102" borderId="41" applyNumberFormat="0" applyAlignment="0" applyProtection="0">
      <alignment vertical="center"/>
    </xf>
    <xf numFmtId="227" fontId="137" fillId="73" borderId="46" applyNumberFormat="0" applyAlignment="0" applyProtection="0">
      <alignment vertical="center"/>
    </xf>
    <xf numFmtId="227" fontId="154" fillId="100" borderId="41" applyNumberFormat="0" applyAlignment="0" applyProtection="0">
      <alignment vertical="center"/>
    </xf>
    <xf numFmtId="227" fontId="137" fillId="73" borderId="46" applyNumberFormat="0" applyAlignment="0" applyProtection="0">
      <alignment vertical="center"/>
    </xf>
    <xf numFmtId="227" fontId="145" fillId="71" borderId="41" applyNumberFormat="0" applyAlignment="0" applyProtection="0">
      <alignment vertical="center"/>
    </xf>
    <xf numFmtId="227" fontId="137" fillId="73" borderId="46" applyNumberFormat="0" applyAlignment="0" applyProtection="0">
      <alignment vertical="center"/>
    </xf>
    <xf numFmtId="227" fontId="137" fillId="66" borderId="46" applyNumberFormat="0" applyAlignment="0" applyProtection="0">
      <alignment vertical="center"/>
    </xf>
    <xf numFmtId="227" fontId="100" fillId="75" borderId="42" applyNumberFormat="0" applyFont="0" applyAlignment="0" applyProtection="0">
      <alignment vertical="center"/>
    </xf>
    <xf numFmtId="227" fontId="93" fillId="75" borderId="42" applyNumberFormat="0" applyFont="0" applyAlignment="0" applyProtection="0">
      <alignment vertical="center"/>
    </xf>
    <xf numFmtId="227" fontId="145" fillId="71" borderId="41" applyNumberFormat="0" applyAlignment="0" applyProtection="0">
      <alignment vertical="center"/>
    </xf>
    <xf numFmtId="227" fontId="207" fillId="0" borderId="52" applyNumberFormat="0" applyFill="0" applyProtection="0">
      <alignment horizontal="left"/>
    </xf>
    <xf numFmtId="227" fontId="154" fillId="66" borderId="41" applyNumberFormat="0" applyAlignment="0" applyProtection="0">
      <alignment vertical="center"/>
    </xf>
    <xf numFmtId="227" fontId="158" fillId="0" borderId="50" applyNumberFormat="0" applyFill="0" applyAlignment="0" applyProtection="0">
      <alignment vertical="center"/>
    </xf>
    <xf numFmtId="227" fontId="158" fillId="0" borderId="50" applyNumberFormat="0" applyFill="0" applyAlignment="0" applyProtection="0">
      <alignment vertical="center"/>
    </xf>
    <xf numFmtId="227" fontId="126" fillId="75" borderId="42" applyNumberFormat="0" applyFont="0" applyAlignment="0" applyProtection="0">
      <alignment vertical="center"/>
    </xf>
    <xf numFmtId="227" fontId="145" fillId="71" borderId="41" applyNumberFormat="0" applyAlignment="0" applyProtection="0">
      <alignment vertical="center"/>
    </xf>
    <xf numFmtId="227" fontId="137" fillId="66" borderId="46" applyNumberFormat="0" applyAlignment="0" applyProtection="0">
      <alignment vertical="center"/>
    </xf>
    <xf numFmtId="227" fontId="137" fillId="66" borderId="46" applyNumberFormat="0" applyAlignment="0" applyProtection="0">
      <alignment vertical="center"/>
    </xf>
    <xf numFmtId="227" fontId="93" fillId="75" borderId="42" applyNumberFormat="0" applyFont="0" applyAlignment="0" applyProtection="0">
      <alignment vertical="center"/>
    </xf>
    <xf numFmtId="227" fontId="126" fillId="75" borderId="42" applyNumberFormat="0" applyFont="0" applyAlignment="0" applyProtection="0">
      <alignment vertical="center"/>
    </xf>
    <xf numFmtId="227" fontId="154" fillId="66" borderId="41" applyNumberFormat="0" applyAlignment="0" applyProtection="0">
      <alignment vertical="center"/>
    </xf>
    <xf numFmtId="227" fontId="145" fillId="71" borderId="41" applyNumberFormat="0" applyAlignment="0" applyProtection="0">
      <alignment vertical="center"/>
    </xf>
    <xf numFmtId="227" fontId="154" fillId="66" borderId="41" applyNumberFormat="0" applyAlignment="0" applyProtection="0">
      <alignment vertical="center"/>
    </xf>
    <xf numFmtId="227" fontId="158" fillId="0" borderId="49" applyNumberFormat="0" applyFill="0" applyAlignment="0" applyProtection="0">
      <alignment vertical="center"/>
    </xf>
    <xf numFmtId="227" fontId="137" fillId="73" borderId="46" applyNumberFormat="0" applyAlignment="0" applyProtection="0">
      <alignment vertical="center"/>
    </xf>
    <xf numFmtId="227" fontId="93" fillId="0" borderId="0">
      <alignment vertical="center"/>
    </xf>
    <xf numFmtId="227" fontId="1" fillId="0" borderId="0">
      <alignment vertical="center"/>
    </xf>
    <xf numFmtId="227" fontId="1" fillId="0" borderId="0">
      <alignment vertical="center"/>
    </xf>
    <xf numFmtId="227" fontId="2"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97" fillId="0" borderId="0"/>
    <xf numFmtId="0" fontId="45" fillId="0" borderId="0"/>
    <xf numFmtId="0" fontId="106" fillId="0" borderId="0"/>
    <xf numFmtId="0" fontId="126" fillId="0" borderId="0"/>
    <xf numFmtId="0" fontId="133" fillId="69" borderId="0" applyNumberFormat="0" applyBorder="0" applyAlignment="0" applyProtection="0">
      <alignment vertical="center"/>
    </xf>
    <xf numFmtId="0" fontId="135" fillId="0" borderId="0">
      <alignment vertical="top"/>
    </xf>
    <xf numFmtId="0" fontId="126" fillId="0" borderId="0"/>
    <xf numFmtId="0" fontId="135" fillId="0" borderId="0">
      <alignment vertical="top"/>
    </xf>
    <xf numFmtId="0" fontId="133" fillId="69" borderId="0" applyNumberFormat="0" applyBorder="0" applyAlignment="0" applyProtection="0">
      <alignment vertical="center"/>
    </xf>
    <xf numFmtId="0" fontId="100" fillId="76" borderId="0" applyNumberFormat="0" applyBorder="0" applyAlignment="0" applyProtection="0">
      <alignment vertical="center"/>
    </xf>
    <xf numFmtId="0" fontId="97" fillId="40" borderId="0" applyNumberFormat="0" applyBorder="0" applyAlignment="0" applyProtection="0">
      <alignment vertical="center"/>
    </xf>
    <xf numFmtId="0" fontId="140" fillId="70" borderId="0" applyNumberFormat="0" applyBorder="0" applyAlignment="0" applyProtection="0">
      <alignment vertical="center"/>
    </xf>
    <xf numFmtId="0" fontId="97" fillId="166" borderId="0" applyNumberFormat="0" applyBorder="0" applyAlignment="0" applyProtection="0">
      <alignment vertical="center"/>
    </xf>
    <xf numFmtId="0" fontId="140" fillId="70"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26" fillId="0" borderId="0"/>
    <xf numFmtId="0" fontId="100" fillId="66" borderId="0" applyNumberFormat="0" applyBorder="0" applyAlignment="0" applyProtection="0">
      <alignment vertical="center"/>
    </xf>
    <xf numFmtId="0" fontId="140" fillId="70" borderId="0" applyNumberFormat="0" applyBorder="0" applyAlignment="0" applyProtection="0">
      <alignment vertical="center"/>
    </xf>
    <xf numFmtId="0" fontId="126" fillId="0" borderId="0"/>
    <xf numFmtId="0" fontId="225" fillId="0" borderId="0" applyNumberFormat="0" applyFill="0" applyBorder="0" applyAlignment="0" applyProtection="0">
      <alignment vertical="top"/>
      <protection locked="0"/>
    </xf>
    <xf numFmtId="0" fontId="116" fillId="0" borderId="0"/>
    <xf numFmtId="0" fontId="140" fillId="70" borderId="0" applyNumberFormat="0" applyBorder="0" applyAlignment="0" applyProtection="0">
      <alignment vertical="center"/>
    </xf>
    <xf numFmtId="0" fontId="116" fillId="0" borderId="0"/>
    <xf numFmtId="0" fontId="135" fillId="0" borderId="0">
      <alignment vertical="top"/>
    </xf>
    <xf numFmtId="0" fontId="140" fillId="70" borderId="0" applyNumberFormat="0" applyBorder="0" applyAlignment="0" applyProtection="0">
      <alignment vertical="center"/>
    </xf>
    <xf numFmtId="0" fontId="135" fillId="0" borderId="0">
      <alignment vertical="top"/>
    </xf>
    <xf numFmtId="0" fontId="100" fillId="80" borderId="0" applyNumberFormat="0" applyBorder="0" applyAlignment="0" applyProtection="0">
      <alignment vertical="center"/>
    </xf>
    <xf numFmtId="0" fontId="135" fillId="0" borderId="0">
      <alignment vertical="top"/>
    </xf>
    <xf numFmtId="0" fontId="100" fillId="83" borderId="0" applyNumberFormat="0" applyBorder="0" applyAlignment="0" applyProtection="0">
      <alignment vertical="center"/>
    </xf>
    <xf numFmtId="0" fontId="98" fillId="41"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216" fillId="0" borderId="0" applyFont="0" applyFill="0" applyBorder="0" applyAlignment="0" applyProtection="0"/>
    <xf numFmtId="0" fontId="97" fillId="168" borderId="0" applyNumberFormat="0" applyBorder="0" applyAlignment="0" applyProtection="0">
      <alignment vertical="center"/>
    </xf>
    <xf numFmtId="0" fontId="126" fillId="0" borderId="0"/>
    <xf numFmtId="0" fontId="216" fillId="0" borderId="0" applyFont="0" applyFill="0" applyBorder="0" applyAlignment="0" applyProtection="0"/>
    <xf numFmtId="0" fontId="100" fillId="84" borderId="0" applyNumberFormat="0" applyBorder="0" applyAlignment="0" applyProtection="0">
      <alignment vertical="center"/>
    </xf>
    <xf numFmtId="0" fontId="100" fillId="83"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00" fillId="84" borderId="0" applyNumberFormat="0" applyBorder="0" applyAlignment="0" applyProtection="0">
      <alignment vertical="center"/>
    </xf>
    <xf numFmtId="0" fontId="97" fillId="155" borderId="0" applyNumberFormat="0" applyBorder="0" applyAlignment="0" applyProtection="0">
      <alignment vertical="center"/>
    </xf>
    <xf numFmtId="0" fontId="103" fillId="0" borderId="0">
      <alignment vertical="top"/>
    </xf>
    <xf numFmtId="0" fontId="216" fillId="0" borderId="0" applyFont="0" applyFill="0" applyBorder="0" applyAlignment="0" applyProtection="0"/>
    <xf numFmtId="0" fontId="149" fillId="87" borderId="0" applyNumberFormat="0" applyBorder="0" applyAlignment="0" applyProtection="0">
      <alignment vertical="center"/>
    </xf>
    <xf numFmtId="0" fontId="135" fillId="0" borderId="0">
      <alignment vertical="top"/>
    </xf>
    <xf numFmtId="0" fontId="137" fillId="66" borderId="65" applyNumberFormat="0" applyAlignment="0" applyProtection="0">
      <alignment vertical="center"/>
    </xf>
    <xf numFmtId="0" fontId="216" fillId="0" borderId="0" applyFont="0" applyFill="0" applyBorder="0" applyAlignment="0" applyProtection="0"/>
    <xf numFmtId="0" fontId="97" fillId="165" borderId="0" applyNumberFormat="0" applyBorder="0" applyAlignment="0" applyProtection="0">
      <alignment vertical="center"/>
    </xf>
    <xf numFmtId="0" fontId="100" fillId="71"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00" fillId="80"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48" fillId="0" borderId="0"/>
    <xf numFmtId="0" fontId="97" fillId="61" borderId="0" applyNumberFormat="0" applyBorder="0" applyAlignment="0" applyProtection="0">
      <alignment vertical="center"/>
    </xf>
    <xf numFmtId="0" fontId="140" fillId="70" borderId="0" applyNumberFormat="0" applyBorder="0" applyAlignment="0" applyProtection="0">
      <alignment vertical="center"/>
    </xf>
    <xf numFmtId="0" fontId="97" fillId="165"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00" fillId="84" borderId="0" applyNumberFormat="0" applyBorder="0" applyAlignment="0" applyProtection="0">
      <alignment vertical="center"/>
    </xf>
    <xf numFmtId="0" fontId="135" fillId="0" borderId="0">
      <alignment vertical="top"/>
    </xf>
    <xf numFmtId="0" fontId="93" fillId="75" borderId="42" applyNumberFormat="0" applyFont="0" applyAlignment="0" applyProtection="0">
      <alignment vertical="center"/>
    </xf>
    <xf numFmtId="0" fontId="216" fillId="0" borderId="0" applyFont="0" applyFill="0" applyBorder="0" applyAlignment="0" applyProtection="0"/>
    <xf numFmtId="0" fontId="140" fillId="70" borderId="0" applyNumberFormat="0" applyBorder="0" applyAlignment="0" applyProtection="0">
      <alignment vertical="center"/>
    </xf>
    <xf numFmtId="0" fontId="149" fillId="87" borderId="0" applyNumberFormat="0" applyBorder="0" applyAlignment="0" applyProtection="0">
      <alignment vertical="center"/>
    </xf>
    <xf numFmtId="0" fontId="135" fillId="0" borderId="0">
      <alignment vertical="top"/>
    </xf>
    <xf numFmtId="0" fontId="98" fillId="162" borderId="0" applyNumberFormat="0" applyBorder="0" applyAlignment="0" applyProtection="0">
      <alignment vertical="center"/>
    </xf>
    <xf numFmtId="0" fontId="126" fillId="0" borderId="0"/>
    <xf numFmtId="0" fontId="135" fillId="0" borderId="0">
      <alignment vertical="top"/>
    </xf>
    <xf numFmtId="0" fontId="98" fillId="64" borderId="0" applyNumberFormat="0" applyBorder="0" applyAlignment="0" applyProtection="0">
      <alignment vertical="center"/>
    </xf>
    <xf numFmtId="0" fontId="135" fillId="0" borderId="0">
      <alignment vertical="top"/>
    </xf>
    <xf numFmtId="0" fontId="140" fillId="70" borderId="0" applyNumberFormat="0" applyBorder="0" applyAlignment="0" applyProtection="0">
      <alignment vertical="center"/>
    </xf>
    <xf numFmtId="0" fontId="126" fillId="0" borderId="0"/>
    <xf numFmtId="0" fontId="140" fillId="70" borderId="0" applyNumberFormat="0" applyBorder="0" applyAlignment="0" applyProtection="0">
      <alignment vertical="center"/>
    </xf>
    <xf numFmtId="0" fontId="126" fillId="0" borderId="0"/>
    <xf numFmtId="0" fontId="216" fillId="0" borderId="0" applyFont="0" applyFill="0" applyBorder="0" applyAlignment="0" applyProtection="0"/>
    <xf numFmtId="0" fontId="133" fillId="69" borderId="0" applyNumberFormat="0" applyBorder="0" applyAlignment="0" applyProtection="0">
      <alignment vertical="center"/>
    </xf>
    <xf numFmtId="0" fontId="100" fillId="76" borderId="0" applyNumberFormat="0" applyBorder="0" applyAlignment="0" applyProtection="0">
      <alignment vertical="center"/>
    </xf>
    <xf numFmtId="0" fontId="100" fillId="66" borderId="0" applyNumberFormat="0" applyBorder="0" applyAlignment="0" applyProtection="0">
      <alignment vertical="center"/>
    </xf>
    <xf numFmtId="0" fontId="151" fillId="0" borderId="45" applyNumberFormat="0" applyFill="0" applyAlignment="0" applyProtection="0">
      <alignment vertical="center"/>
    </xf>
    <xf numFmtId="0" fontId="97" fillId="148" borderId="0" applyNumberFormat="0" applyBorder="0" applyAlignment="0" applyProtection="0">
      <alignment vertical="center"/>
    </xf>
    <xf numFmtId="0" fontId="126" fillId="0" borderId="0"/>
    <xf numFmtId="0" fontId="133" fillId="69" borderId="0" applyNumberFormat="0" applyBorder="0" applyAlignment="0" applyProtection="0">
      <alignment vertical="center"/>
    </xf>
    <xf numFmtId="0" fontId="106" fillId="0" borderId="0"/>
    <xf numFmtId="0" fontId="97" fillId="47" borderId="0" applyNumberFormat="0" applyBorder="0" applyAlignment="0" applyProtection="0">
      <alignment vertical="center"/>
    </xf>
    <xf numFmtId="0" fontId="97" fillId="60" borderId="0" applyNumberFormat="0" applyBorder="0" applyAlignment="0" applyProtection="0">
      <alignment vertical="center"/>
    </xf>
    <xf numFmtId="0" fontId="100" fillId="81" borderId="0" applyNumberFormat="0" applyBorder="0" applyAlignment="0" applyProtection="0">
      <alignment vertical="center"/>
    </xf>
    <xf numFmtId="0" fontId="100" fillId="81" borderId="0" applyNumberFormat="0" applyBorder="0" applyAlignment="0" applyProtection="0">
      <alignment vertical="center"/>
    </xf>
    <xf numFmtId="0" fontId="141" fillId="72" borderId="0" applyNumberFormat="0" applyBorder="0" applyAlignment="0" applyProtection="0">
      <alignment vertical="center"/>
    </xf>
    <xf numFmtId="0" fontId="140" fillId="70" borderId="0" applyNumberFormat="0" applyBorder="0" applyAlignment="0" applyProtection="0">
      <alignment vertical="center"/>
    </xf>
    <xf numFmtId="0" fontId="100" fillId="66" borderId="0" applyNumberFormat="0" applyBorder="0" applyAlignment="0" applyProtection="0">
      <alignment vertical="center"/>
    </xf>
    <xf numFmtId="0" fontId="100" fillId="76" borderId="0" applyNumberFormat="0" applyBorder="0" applyAlignment="0" applyProtection="0">
      <alignment vertical="center"/>
    </xf>
    <xf numFmtId="0" fontId="100" fillId="66" borderId="0" applyNumberFormat="0" applyBorder="0" applyAlignment="0" applyProtection="0">
      <alignment vertical="center"/>
    </xf>
    <xf numFmtId="0" fontId="140" fillId="70" borderId="0" applyNumberFormat="0" applyBorder="0" applyAlignment="0" applyProtection="0">
      <alignment vertical="center"/>
    </xf>
    <xf numFmtId="0" fontId="100" fillId="73" borderId="0" applyNumberFormat="0" applyBorder="0" applyAlignment="0" applyProtection="0">
      <alignment vertical="center"/>
    </xf>
    <xf numFmtId="0" fontId="100" fillId="73" borderId="0" applyNumberFormat="0" applyBorder="0" applyAlignment="0" applyProtection="0">
      <alignment vertical="center"/>
    </xf>
    <xf numFmtId="0" fontId="135" fillId="0" borderId="0">
      <alignment vertical="top"/>
    </xf>
    <xf numFmtId="0" fontId="100" fillId="66" borderId="0" applyNumberFormat="0" applyBorder="0" applyAlignment="0" applyProtection="0">
      <alignment vertical="center"/>
    </xf>
    <xf numFmtId="0" fontId="141" fillId="72" borderId="0" applyNumberFormat="0" applyBorder="0" applyAlignment="0" applyProtection="0">
      <alignment vertical="center"/>
    </xf>
    <xf numFmtId="0" fontId="133" fillId="69" borderId="0" applyNumberFormat="0" applyBorder="0" applyAlignment="0" applyProtection="0">
      <alignment vertical="center"/>
    </xf>
    <xf numFmtId="0" fontId="100" fillId="73" borderId="0" applyNumberFormat="0" applyBorder="0" applyAlignment="0" applyProtection="0">
      <alignment vertical="center"/>
    </xf>
    <xf numFmtId="0" fontId="97" fillId="0" borderId="0">
      <alignment vertical="center"/>
    </xf>
    <xf numFmtId="0" fontId="126" fillId="0" borderId="0"/>
    <xf numFmtId="0" fontId="100" fillId="71" borderId="0" applyNumberFormat="0" applyBorder="0" applyAlignment="0" applyProtection="0">
      <alignment vertical="center"/>
    </xf>
    <xf numFmtId="0" fontId="140" fillId="70" borderId="0" applyNumberFormat="0" applyBorder="0" applyAlignment="0" applyProtection="0">
      <alignment vertical="center"/>
    </xf>
    <xf numFmtId="0" fontId="126" fillId="0" borderId="0"/>
    <xf numFmtId="0" fontId="100" fillId="71" borderId="0" applyNumberFormat="0" applyBorder="0" applyAlignment="0" applyProtection="0">
      <alignment vertical="center"/>
    </xf>
    <xf numFmtId="0" fontId="100" fillId="84" borderId="0" applyNumberFormat="0" applyBorder="0" applyAlignment="0" applyProtection="0">
      <alignment vertical="center"/>
    </xf>
    <xf numFmtId="0" fontId="97" fillId="40" borderId="0" applyNumberFormat="0" applyBorder="0" applyAlignment="0" applyProtection="0">
      <alignment vertical="center"/>
    </xf>
    <xf numFmtId="0" fontId="100" fillId="71" borderId="0" applyNumberFormat="0" applyBorder="0" applyAlignment="0" applyProtection="0">
      <alignment vertical="center"/>
    </xf>
    <xf numFmtId="0" fontId="97" fillId="158" borderId="0" applyNumberFormat="0" applyBorder="0" applyAlignment="0" applyProtection="0">
      <alignment vertical="center"/>
    </xf>
    <xf numFmtId="0" fontId="97" fillId="175" borderId="0" applyNumberFormat="0" applyBorder="0" applyAlignment="0" applyProtection="0">
      <alignment vertical="center"/>
    </xf>
    <xf numFmtId="0" fontId="100" fillId="81" borderId="0" applyNumberFormat="0" applyBorder="0" applyAlignment="0" applyProtection="0">
      <alignment vertical="center"/>
    </xf>
    <xf numFmtId="0" fontId="140" fillId="70" borderId="0" applyNumberFormat="0" applyBorder="0" applyAlignment="0" applyProtection="0">
      <alignment vertical="center"/>
    </xf>
    <xf numFmtId="0" fontId="100" fillId="0" borderId="0">
      <alignment vertical="center"/>
    </xf>
    <xf numFmtId="0" fontId="93" fillId="0" borderId="0"/>
    <xf numFmtId="0" fontId="100" fillId="84" borderId="0" applyNumberFormat="0" applyBorder="0" applyAlignment="0" applyProtection="0">
      <alignment vertical="center"/>
    </xf>
    <xf numFmtId="0" fontId="100" fillId="80" borderId="0" applyNumberFormat="0" applyBorder="0" applyAlignment="0" applyProtection="0">
      <alignment vertical="center"/>
    </xf>
    <xf numFmtId="0" fontId="231" fillId="0" borderId="0"/>
    <xf numFmtId="0" fontId="145" fillId="71" borderId="64" applyNumberFormat="0" applyAlignment="0" applyProtection="0">
      <alignment vertical="center"/>
    </xf>
    <xf numFmtId="0" fontId="97" fillId="60" borderId="0" applyNumberFormat="0" applyBorder="0" applyAlignment="0" applyProtection="0">
      <alignment vertical="center"/>
    </xf>
    <xf numFmtId="0" fontId="126" fillId="0" borderId="0"/>
    <xf numFmtId="0" fontId="216" fillId="0" borderId="0" applyFont="0" applyFill="0" applyBorder="0" applyAlignment="0" applyProtection="0"/>
    <xf numFmtId="0" fontId="140" fillId="70" borderId="0" applyNumberFormat="0" applyBorder="0" applyAlignment="0" applyProtection="0">
      <alignment vertical="center"/>
    </xf>
    <xf numFmtId="0" fontId="116" fillId="0" borderId="0"/>
    <xf numFmtId="0" fontId="126" fillId="0" borderId="0"/>
    <xf numFmtId="0" fontId="108" fillId="37" borderId="0" applyNumberFormat="0" applyBorder="0" applyAlignment="0" applyProtection="0">
      <alignment vertical="center"/>
    </xf>
    <xf numFmtId="0" fontId="151" fillId="0" borderId="0" applyNumberFormat="0" applyFill="0" applyBorder="0" applyAlignment="0" applyProtection="0">
      <alignment vertical="center"/>
    </xf>
    <xf numFmtId="0" fontId="100" fillId="71" borderId="0" applyNumberFormat="0" applyBorder="0" applyAlignment="0" applyProtection="0">
      <alignment vertical="center"/>
    </xf>
    <xf numFmtId="0" fontId="103" fillId="0" borderId="0">
      <alignment vertical="top"/>
    </xf>
    <xf numFmtId="0" fontId="141" fillId="72" borderId="0" applyNumberFormat="0" applyBorder="0" applyAlignment="0" applyProtection="0">
      <alignment vertical="center"/>
    </xf>
    <xf numFmtId="0" fontId="135" fillId="0" borderId="0">
      <alignment vertical="top"/>
    </xf>
    <xf numFmtId="0" fontId="140" fillId="70" borderId="0" applyNumberFormat="0" applyBorder="0" applyAlignment="0" applyProtection="0">
      <alignment vertical="center"/>
    </xf>
    <xf numFmtId="0" fontId="100" fillId="73"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26" fillId="0" borderId="0"/>
    <xf numFmtId="0" fontId="126" fillId="0" borderId="0"/>
    <xf numFmtId="0" fontId="100" fillId="71" borderId="0" applyNumberFormat="0" applyBorder="0" applyAlignment="0" applyProtection="0">
      <alignment vertical="center"/>
    </xf>
    <xf numFmtId="0" fontId="140" fillId="70" borderId="0" applyNumberFormat="0" applyBorder="0" applyAlignment="0" applyProtection="0">
      <alignment vertical="center"/>
    </xf>
    <xf numFmtId="0" fontId="126" fillId="0" borderId="0"/>
    <xf numFmtId="0" fontId="126" fillId="0" borderId="0"/>
    <xf numFmtId="0" fontId="100" fillId="71" borderId="0" applyNumberFormat="0" applyBorder="0" applyAlignment="0" applyProtection="0">
      <alignment vertical="center"/>
    </xf>
    <xf numFmtId="0" fontId="100" fillId="71" borderId="0" applyNumberFormat="0" applyBorder="0" applyAlignment="0" applyProtection="0">
      <alignment vertical="center"/>
    </xf>
    <xf numFmtId="0" fontId="141" fillId="87" borderId="0" applyNumberFormat="0" applyBorder="0" applyAlignment="0" applyProtection="0">
      <alignment vertical="center"/>
    </xf>
    <xf numFmtId="0" fontId="100" fillId="66" borderId="0" applyNumberFormat="0" applyBorder="0" applyAlignment="0" applyProtection="0">
      <alignment vertical="center"/>
    </xf>
    <xf numFmtId="0" fontId="126" fillId="0" borderId="0"/>
    <xf numFmtId="0" fontId="146" fillId="0" borderId="43" applyNumberFormat="0" applyFill="0" applyAlignment="0" applyProtection="0">
      <alignment vertical="center"/>
    </xf>
    <xf numFmtId="0" fontId="216" fillId="0" borderId="0" applyFont="0" applyFill="0" applyBorder="0" applyAlignment="0" applyProtection="0"/>
    <xf numFmtId="0" fontId="149" fillId="85" borderId="0" applyNumberFormat="0" applyBorder="0" applyAlignment="0" applyProtection="0">
      <alignment vertical="center"/>
    </xf>
    <xf numFmtId="0" fontId="126" fillId="0" borderId="0"/>
    <xf numFmtId="0" fontId="133" fillId="69" borderId="0" applyNumberFormat="0" applyBorder="0" applyAlignment="0" applyProtection="0">
      <alignment vertical="center"/>
    </xf>
    <xf numFmtId="0" fontId="100" fillId="66" borderId="0" applyNumberFormat="0" applyBorder="0" applyAlignment="0" applyProtection="0">
      <alignment vertical="center"/>
    </xf>
    <xf numFmtId="0" fontId="140" fillId="70" borderId="0" applyNumberFormat="0" applyBorder="0" applyAlignment="0" applyProtection="0">
      <alignment vertical="center"/>
    </xf>
    <xf numFmtId="0" fontId="126" fillId="0" borderId="0"/>
    <xf numFmtId="0" fontId="100" fillId="84" borderId="0" applyNumberFormat="0" applyBorder="0" applyAlignment="0" applyProtection="0">
      <alignment vertical="center"/>
    </xf>
    <xf numFmtId="0" fontId="100" fillId="86" borderId="0" applyNumberFormat="0" applyBorder="0" applyAlignment="0" applyProtection="0">
      <alignment vertical="center"/>
    </xf>
    <xf numFmtId="0" fontId="100" fillId="75" borderId="0" applyNumberFormat="0" applyBorder="0" applyAlignment="0" applyProtection="0">
      <alignment vertical="center"/>
    </xf>
    <xf numFmtId="0" fontId="140" fillId="70" borderId="0" applyNumberFormat="0" applyBorder="0" applyAlignment="0" applyProtection="0">
      <alignment vertical="center"/>
    </xf>
    <xf numFmtId="0" fontId="126" fillId="0" borderId="0"/>
    <xf numFmtId="0" fontId="97" fillId="170" borderId="0" applyNumberFormat="0" applyBorder="0" applyAlignment="0" applyProtection="0">
      <alignment vertical="center"/>
    </xf>
    <xf numFmtId="0" fontId="126" fillId="0" borderId="0"/>
    <xf numFmtId="0" fontId="140" fillId="70" borderId="0" applyNumberFormat="0" applyBorder="0" applyAlignment="0" applyProtection="0">
      <alignment vertical="center"/>
    </xf>
    <xf numFmtId="0" fontId="126" fillId="0" borderId="0"/>
    <xf numFmtId="0" fontId="140" fillId="70" borderId="0" applyNumberFormat="0" applyBorder="0" applyAlignment="0" applyProtection="0">
      <alignment vertical="center"/>
    </xf>
    <xf numFmtId="0" fontId="97" fillId="157" borderId="0" applyNumberFormat="0" applyBorder="0" applyAlignment="0" applyProtection="0">
      <alignment vertical="center"/>
    </xf>
    <xf numFmtId="0" fontId="97" fillId="174" borderId="0" applyNumberFormat="0" applyBorder="0" applyAlignment="0" applyProtection="0">
      <alignment vertical="center"/>
    </xf>
    <xf numFmtId="0" fontId="137" fillId="66" borderId="65" applyNumberFormat="0" applyAlignment="0" applyProtection="0">
      <alignment vertical="center"/>
    </xf>
    <xf numFmtId="0" fontId="135" fillId="0" borderId="0">
      <alignment vertical="top"/>
    </xf>
    <xf numFmtId="0" fontId="216" fillId="0" borderId="0" applyFont="0" applyFill="0" applyBorder="0" applyAlignment="0" applyProtection="0"/>
    <xf numFmtId="0" fontId="100" fillId="66" borderId="0" applyNumberFormat="0" applyBorder="0" applyAlignment="0" applyProtection="0">
      <alignment vertical="center"/>
    </xf>
    <xf numFmtId="0" fontId="100" fillId="69" borderId="0" applyNumberFormat="0" applyBorder="0" applyAlignment="0" applyProtection="0">
      <alignment vertical="center"/>
    </xf>
    <xf numFmtId="0" fontId="97" fillId="174" borderId="0" applyNumberFormat="0" applyBorder="0" applyAlignment="0" applyProtection="0">
      <alignment vertical="center"/>
    </xf>
    <xf numFmtId="0" fontId="137" fillId="66" borderId="65" applyNumberFormat="0" applyAlignment="0" applyProtection="0">
      <alignment vertical="center"/>
    </xf>
    <xf numFmtId="0" fontId="135" fillId="0" borderId="0">
      <alignment vertical="top"/>
    </xf>
    <xf numFmtId="0" fontId="140" fillId="70" borderId="0" applyNumberFormat="0" applyBorder="0" applyAlignment="0" applyProtection="0">
      <alignment vertical="center"/>
    </xf>
    <xf numFmtId="0" fontId="100" fillId="73"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93" fillId="0" borderId="0">
      <alignment vertical="top"/>
    </xf>
    <xf numFmtId="0" fontId="135" fillId="0" borderId="0">
      <alignment vertical="top"/>
    </xf>
    <xf numFmtId="0" fontId="97" fillId="40" borderId="0" applyNumberFormat="0" applyBorder="0" applyAlignment="0" applyProtection="0">
      <alignment vertical="center"/>
    </xf>
    <xf numFmtId="0" fontId="140" fillId="70" borderId="0" applyNumberFormat="0" applyBorder="0" applyAlignment="0" applyProtection="0">
      <alignment vertical="center"/>
    </xf>
    <xf numFmtId="0" fontId="126" fillId="0" borderId="0"/>
    <xf numFmtId="0" fontId="100" fillId="84" borderId="0" applyNumberFormat="0" applyBorder="0" applyAlignment="0" applyProtection="0">
      <alignment vertical="center"/>
    </xf>
    <xf numFmtId="0" fontId="97" fillId="58" borderId="0" applyNumberFormat="0" applyBorder="0" applyAlignment="0" applyProtection="0">
      <alignment vertical="center"/>
    </xf>
    <xf numFmtId="0" fontId="133" fillId="69" borderId="0" applyNumberFormat="0" applyBorder="0" applyAlignment="0" applyProtection="0">
      <alignment vertical="center"/>
    </xf>
    <xf numFmtId="0" fontId="100" fillId="66" borderId="0" applyNumberFormat="0" applyBorder="0" applyAlignment="0" applyProtection="0">
      <alignment vertical="center"/>
    </xf>
    <xf numFmtId="0" fontId="126" fillId="0" borderId="0"/>
    <xf numFmtId="0" fontId="100" fillId="81" borderId="0" applyNumberFormat="0" applyBorder="0" applyAlignment="0" applyProtection="0">
      <alignment vertical="center"/>
    </xf>
    <xf numFmtId="0" fontId="216" fillId="0" borderId="0" applyFont="0" applyFill="0" applyBorder="0" applyAlignment="0" applyProtection="0"/>
    <xf numFmtId="0" fontId="97" fillId="40" borderId="0" applyNumberFormat="0" applyBorder="0" applyAlignment="0" applyProtection="0">
      <alignment vertical="center"/>
    </xf>
    <xf numFmtId="0" fontId="100" fillId="71" borderId="0" applyNumberFormat="0" applyBorder="0" applyAlignment="0" applyProtection="0">
      <alignment vertical="center"/>
    </xf>
    <xf numFmtId="0" fontId="104" fillId="34" borderId="5" applyNumberFormat="0" applyAlignment="0" applyProtection="0">
      <alignment vertical="center"/>
    </xf>
    <xf numFmtId="227" fontId="98" fillId="219" borderId="0" applyNumberFormat="0" applyBorder="0" applyAlignment="0" applyProtection="0">
      <alignment vertical="center"/>
    </xf>
    <xf numFmtId="0" fontId="135" fillId="0" borderId="0">
      <alignment vertical="top"/>
    </xf>
    <xf numFmtId="0" fontId="133" fillId="69" borderId="0" applyNumberFormat="0" applyBorder="0" applyAlignment="0" applyProtection="0">
      <alignment vertical="center"/>
    </xf>
    <xf numFmtId="0" fontId="216" fillId="0" borderId="0" applyFont="0" applyFill="0" applyBorder="0" applyAlignment="0" applyProtection="0"/>
    <xf numFmtId="0" fontId="135" fillId="0" borderId="0">
      <alignment vertical="top"/>
    </xf>
    <xf numFmtId="0" fontId="97" fillId="60"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26" fillId="0" borderId="0"/>
    <xf numFmtId="0" fontId="140" fillId="70" borderId="0" applyNumberFormat="0" applyBorder="0" applyAlignment="0" applyProtection="0">
      <alignment vertical="center"/>
    </xf>
    <xf numFmtId="0" fontId="126" fillId="0" borderId="0"/>
    <xf numFmtId="0" fontId="97" fillId="47" borderId="0" applyNumberFormat="0" applyBorder="0" applyAlignment="0" applyProtection="0">
      <alignment vertical="center"/>
    </xf>
    <xf numFmtId="0" fontId="116" fillId="0" borderId="0"/>
    <xf numFmtId="0" fontId="140" fillId="70" borderId="0" applyNumberFormat="0" applyBorder="0" applyAlignment="0" applyProtection="0">
      <alignment vertical="center"/>
    </xf>
    <xf numFmtId="0" fontId="100" fillId="73" borderId="0" applyNumberFormat="0" applyBorder="0" applyAlignment="0" applyProtection="0">
      <alignment vertical="center"/>
    </xf>
    <xf numFmtId="0" fontId="133" fillId="69" borderId="0" applyNumberFormat="0" applyBorder="0" applyAlignment="0" applyProtection="0">
      <alignment vertical="center"/>
    </xf>
    <xf numFmtId="0" fontId="116" fillId="0" borderId="0"/>
    <xf numFmtId="0" fontId="140" fillId="70" borderId="0" applyNumberFormat="0" applyBorder="0" applyAlignment="0" applyProtection="0">
      <alignment vertical="center"/>
    </xf>
    <xf numFmtId="0" fontId="100" fillId="73" borderId="0" applyNumberFormat="0" applyBorder="0" applyAlignment="0" applyProtection="0">
      <alignment vertical="center"/>
    </xf>
    <xf numFmtId="0" fontId="140" fillId="70" borderId="0" applyNumberFormat="0" applyBorder="0" applyAlignment="0" applyProtection="0">
      <alignment vertical="center"/>
    </xf>
    <xf numFmtId="0" fontId="100" fillId="81" borderId="0" applyNumberFormat="0" applyBorder="0" applyAlignment="0" applyProtection="0">
      <alignment vertical="center"/>
    </xf>
    <xf numFmtId="0" fontId="100" fillId="71"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5" fillId="0" borderId="0">
      <alignment vertical="top"/>
    </xf>
    <xf numFmtId="0" fontId="98" fillId="177" borderId="0" applyNumberFormat="0" applyBorder="0" applyAlignment="0" applyProtection="0">
      <alignment vertical="center"/>
    </xf>
    <xf numFmtId="0" fontId="126" fillId="0" borderId="0"/>
    <xf numFmtId="0" fontId="216" fillId="0" borderId="0" applyFont="0" applyFill="0" applyBorder="0" applyAlignment="0" applyProtection="0"/>
    <xf numFmtId="0" fontId="126" fillId="0" borderId="0"/>
    <xf numFmtId="0" fontId="100" fillId="80" borderId="0" applyNumberFormat="0" applyBorder="0" applyAlignment="0" applyProtection="0">
      <alignment vertical="center"/>
    </xf>
    <xf numFmtId="0" fontId="116" fillId="0" borderId="0"/>
    <xf numFmtId="0" fontId="140" fillId="70" borderId="0" applyNumberFormat="0" applyBorder="0" applyAlignment="0" applyProtection="0">
      <alignment vertical="center"/>
    </xf>
    <xf numFmtId="0" fontId="100" fillId="81" borderId="0" applyNumberFormat="0" applyBorder="0" applyAlignment="0" applyProtection="0">
      <alignment vertical="center"/>
    </xf>
    <xf numFmtId="0" fontId="140" fillId="70" borderId="0" applyNumberFormat="0" applyBorder="0" applyAlignment="0" applyProtection="0">
      <alignment vertical="center"/>
    </xf>
    <xf numFmtId="0" fontId="100" fillId="80" borderId="0" applyNumberFormat="0" applyBorder="0" applyAlignment="0" applyProtection="0">
      <alignment vertical="center"/>
    </xf>
    <xf numFmtId="0" fontId="100" fillId="75" borderId="42" applyNumberFormat="0" applyFont="0" applyAlignment="0" applyProtection="0">
      <alignment vertical="center"/>
    </xf>
    <xf numFmtId="0" fontId="93" fillId="0" borderId="0"/>
    <xf numFmtId="0" fontId="97" fillId="56" borderId="0" applyNumberFormat="0" applyBorder="0" applyAlignment="0" applyProtection="0">
      <alignment vertical="center"/>
    </xf>
    <xf numFmtId="0" fontId="100" fillId="71" borderId="0" applyNumberFormat="0" applyBorder="0" applyAlignment="0" applyProtection="0">
      <alignment vertical="center"/>
    </xf>
    <xf numFmtId="0" fontId="126" fillId="0" borderId="0"/>
    <xf numFmtId="0" fontId="100" fillId="71" borderId="0" applyNumberFormat="0" applyBorder="0" applyAlignment="0" applyProtection="0">
      <alignment vertical="center"/>
    </xf>
    <xf numFmtId="0" fontId="135" fillId="0" borderId="0">
      <alignment vertical="top"/>
    </xf>
    <xf numFmtId="0" fontId="100" fillId="84" borderId="0" applyNumberFormat="0" applyBorder="0" applyAlignment="0" applyProtection="0">
      <alignment vertical="center"/>
    </xf>
    <xf numFmtId="0" fontId="133" fillId="69" borderId="0" applyNumberFormat="0" applyBorder="0" applyAlignment="0" applyProtection="0">
      <alignment vertical="center"/>
    </xf>
    <xf numFmtId="0" fontId="100" fillId="76" borderId="0" applyNumberFormat="0" applyBorder="0" applyAlignment="0" applyProtection="0">
      <alignment vertical="center"/>
    </xf>
    <xf numFmtId="0" fontId="148" fillId="0" borderId="0"/>
    <xf numFmtId="0" fontId="97" fillId="0" borderId="0"/>
    <xf numFmtId="0" fontId="116" fillId="0" borderId="0"/>
    <xf numFmtId="0" fontId="126" fillId="0" borderId="0"/>
    <xf numFmtId="0" fontId="126" fillId="0" borderId="0"/>
    <xf numFmtId="0" fontId="100" fillId="81" borderId="0" applyNumberFormat="0" applyBorder="0" applyAlignment="0" applyProtection="0">
      <alignment vertical="center"/>
    </xf>
    <xf numFmtId="0" fontId="133" fillId="69" borderId="0" applyNumberFormat="0" applyBorder="0" applyAlignment="0" applyProtection="0">
      <alignment vertical="center"/>
    </xf>
    <xf numFmtId="0" fontId="97" fillId="171" borderId="0" applyNumberFormat="0" applyBorder="0" applyAlignment="0" applyProtection="0">
      <alignment vertical="center"/>
    </xf>
    <xf numFmtId="0" fontId="100" fillId="66" borderId="0" applyNumberFormat="0" applyBorder="0" applyAlignment="0" applyProtection="0">
      <alignment vertical="center"/>
    </xf>
    <xf numFmtId="0" fontId="137" fillId="66" borderId="65" applyNumberFormat="0" applyAlignment="0" applyProtection="0">
      <alignment vertical="center"/>
    </xf>
    <xf numFmtId="0" fontId="135" fillId="0" borderId="0">
      <alignment vertical="top"/>
    </xf>
    <xf numFmtId="0" fontId="100" fillId="80" borderId="0" applyNumberFormat="0" applyBorder="0" applyAlignment="0" applyProtection="0">
      <alignment vertical="center"/>
    </xf>
    <xf numFmtId="0" fontId="134" fillId="80" borderId="0" applyNumberFormat="0" applyBorder="0" applyAlignment="0" applyProtection="0">
      <alignment vertical="center"/>
    </xf>
    <xf numFmtId="0" fontId="133" fillId="69" borderId="0" applyNumberFormat="0" applyBorder="0" applyAlignment="0" applyProtection="0">
      <alignment vertical="center"/>
    </xf>
    <xf numFmtId="0" fontId="97" fillId="61" borderId="0" applyNumberFormat="0" applyBorder="0" applyAlignment="0" applyProtection="0">
      <alignment vertical="center"/>
    </xf>
    <xf numFmtId="0" fontId="100" fillId="71" borderId="0" applyNumberFormat="0" applyBorder="0" applyAlignment="0" applyProtection="0">
      <alignment vertical="center"/>
    </xf>
    <xf numFmtId="0" fontId="126" fillId="0" borderId="0"/>
    <xf numFmtId="0" fontId="100" fillId="71" borderId="0" applyNumberFormat="0" applyBorder="0" applyAlignment="0" applyProtection="0">
      <alignment vertical="center"/>
    </xf>
    <xf numFmtId="0" fontId="93" fillId="0" borderId="0">
      <alignment vertical="center"/>
    </xf>
    <xf numFmtId="0" fontId="216" fillId="0" borderId="0" applyFont="0" applyFill="0" applyBorder="0" applyAlignment="0" applyProtection="0"/>
    <xf numFmtId="0" fontId="100" fillId="0" borderId="0">
      <alignment vertical="center"/>
    </xf>
    <xf numFmtId="0" fontId="126" fillId="0" borderId="0"/>
    <xf numFmtId="0" fontId="133" fillId="69" borderId="0" applyNumberFormat="0" applyBorder="0" applyAlignment="0" applyProtection="0">
      <alignment vertical="center"/>
    </xf>
    <xf numFmtId="0" fontId="106" fillId="0" borderId="0"/>
    <xf numFmtId="0" fontId="216" fillId="0" borderId="0" applyFont="0" applyFill="0" applyBorder="0" applyAlignment="0" applyProtection="0"/>
    <xf numFmtId="0" fontId="97" fillId="155" borderId="0" applyNumberFormat="0" applyBorder="0" applyAlignment="0" applyProtection="0">
      <alignment vertical="center"/>
    </xf>
    <xf numFmtId="0" fontId="216" fillId="0" borderId="0" applyFont="0" applyFill="0" applyBorder="0" applyAlignment="0" applyProtection="0"/>
    <xf numFmtId="0" fontId="133" fillId="69" borderId="0" applyNumberFormat="0" applyBorder="0" applyAlignment="0" applyProtection="0">
      <alignment vertical="center"/>
    </xf>
    <xf numFmtId="0" fontId="135" fillId="0" borderId="0">
      <alignment vertical="top"/>
    </xf>
    <xf numFmtId="0" fontId="216" fillId="0" borderId="0" applyFont="0" applyFill="0" applyBorder="0" applyAlignment="0" applyProtection="0"/>
    <xf numFmtId="0" fontId="133" fillId="69" borderId="0" applyNumberFormat="0" applyBorder="0" applyAlignment="0" applyProtection="0">
      <alignment vertical="center"/>
    </xf>
    <xf numFmtId="0" fontId="126" fillId="0" borderId="0"/>
    <xf numFmtId="0" fontId="140" fillId="70" borderId="0" applyNumberFormat="0" applyBorder="0" applyAlignment="0" applyProtection="0">
      <alignment vertical="center"/>
    </xf>
    <xf numFmtId="0" fontId="97" fillId="40" borderId="0" applyNumberFormat="0" applyBorder="0" applyAlignment="0" applyProtection="0">
      <alignment vertical="center"/>
    </xf>
    <xf numFmtId="0" fontId="133" fillId="69" borderId="0" applyNumberFormat="0" applyBorder="0" applyAlignment="0" applyProtection="0">
      <alignment vertical="center"/>
    </xf>
    <xf numFmtId="0" fontId="93" fillId="0" borderId="0"/>
    <xf numFmtId="0" fontId="135" fillId="0" borderId="0" applyNumberFormat="0" applyFill="0" applyBorder="0" applyAlignment="0" applyProtection="0"/>
    <xf numFmtId="0" fontId="216" fillId="0" borderId="0" applyFont="0" applyFill="0" applyBorder="0" applyAlignment="0" applyProtection="0"/>
    <xf numFmtId="0" fontId="100" fillId="80"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26" fillId="0" borderId="0"/>
    <xf numFmtId="0" fontId="100" fillId="0" borderId="0">
      <alignment vertical="center"/>
    </xf>
    <xf numFmtId="0" fontId="93" fillId="0" borderId="0"/>
    <xf numFmtId="0" fontId="100" fillId="84" borderId="0" applyNumberFormat="0" applyBorder="0" applyAlignment="0" applyProtection="0">
      <alignment vertical="center"/>
    </xf>
    <xf numFmtId="0" fontId="100" fillId="74" borderId="0" applyNumberFormat="0" applyBorder="0" applyAlignment="0" applyProtection="0">
      <alignment vertical="center"/>
    </xf>
    <xf numFmtId="0" fontId="231" fillId="0" borderId="0"/>
    <xf numFmtId="0" fontId="133" fillId="69" borderId="0" applyNumberFormat="0" applyBorder="0" applyAlignment="0" applyProtection="0">
      <alignment vertical="center"/>
    </xf>
    <xf numFmtId="0" fontId="216" fillId="0" borderId="0" applyFont="0" applyFill="0" applyBorder="0" applyAlignment="0" applyProtection="0"/>
    <xf numFmtId="0" fontId="216" fillId="0" borderId="0" applyFont="0" applyFill="0" applyBorder="0" applyAlignment="0" applyProtection="0"/>
    <xf numFmtId="0" fontId="100" fillId="86" borderId="0" applyNumberFormat="0" applyBorder="0" applyAlignment="0" applyProtection="0">
      <alignment vertical="center"/>
    </xf>
    <xf numFmtId="0" fontId="100" fillId="66" borderId="0" applyNumberFormat="0" applyBorder="0" applyAlignment="0" applyProtection="0">
      <alignment vertical="center"/>
    </xf>
    <xf numFmtId="0" fontId="126" fillId="0" borderId="0"/>
    <xf numFmtId="0" fontId="97" fillId="169" borderId="0" applyNumberFormat="0" applyBorder="0" applyAlignment="0" applyProtection="0">
      <alignment vertical="center"/>
    </xf>
    <xf numFmtId="0" fontId="216" fillId="0" borderId="0" applyFont="0" applyFill="0" applyBorder="0" applyAlignment="0" applyProtection="0"/>
    <xf numFmtId="0" fontId="133" fillId="69" borderId="0" applyNumberFormat="0" applyBorder="0" applyAlignment="0" applyProtection="0">
      <alignment vertical="center"/>
    </xf>
    <xf numFmtId="0" fontId="100" fillId="81" borderId="0" applyNumberFormat="0" applyBorder="0" applyAlignment="0" applyProtection="0">
      <alignment vertical="center"/>
    </xf>
    <xf numFmtId="0" fontId="216" fillId="0" borderId="0" applyFont="0" applyFill="0" applyBorder="0" applyAlignment="0" applyProtection="0"/>
    <xf numFmtId="0" fontId="148" fillId="0" borderId="0"/>
    <xf numFmtId="0" fontId="216" fillId="0" borderId="0" applyFont="0" applyFill="0" applyBorder="0" applyAlignment="0" applyProtection="0"/>
    <xf numFmtId="0" fontId="97" fillId="61" borderId="0" applyNumberFormat="0" applyBorder="0" applyAlignment="0" applyProtection="0">
      <alignment vertical="center"/>
    </xf>
    <xf numFmtId="0" fontId="100" fillId="66" borderId="0" applyNumberFormat="0" applyBorder="0" applyAlignment="0" applyProtection="0">
      <alignment vertical="center"/>
    </xf>
    <xf numFmtId="0" fontId="126" fillId="0" borderId="0"/>
    <xf numFmtId="0" fontId="216" fillId="0" borderId="0" applyFont="0" applyFill="0" applyBorder="0" applyAlignment="0" applyProtection="0"/>
    <xf numFmtId="0" fontId="216" fillId="0" borderId="0" applyFont="0" applyFill="0" applyBorder="0" applyAlignment="0" applyProtection="0"/>
    <xf numFmtId="0" fontId="135" fillId="0" borderId="0">
      <alignment vertical="top"/>
    </xf>
    <xf numFmtId="0" fontId="140" fillId="70" borderId="0" applyNumberFormat="0" applyBorder="0" applyAlignment="0" applyProtection="0">
      <alignment vertical="center"/>
    </xf>
    <xf numFmtId="0" fontId="216" fillId="0" borderId="0" applyFont="0" applyFill="0" applyBorder="0" applyAlignment="0" applyProtection="0"/>
    <xf numFmtId="0" fontId="140" fillId="70" borderId="0" applyNumberFormat="0" applyBorder="0" applyAlignment="0" applyProtection="0">
      <alignment vertical="center"/>
    </xf>
    <xf numFmtId="0" fontId="216" fillId="0" borderId="0" applyFont="0" applyFill="0" applyBorder="0" applyAlignment="0" applyProtection="0"/>
    <xf numFmtId="0" fontId="97" fillId="56" borderId="0" applyNumberFormat="0" applyBorder="0" applyAlignment="0" applyProtection="0">
      <alignment vertical="center"/>
    </xf>
    <xf numFmtId="0" fontId="100" fillId="73" borderId="0" applyNumberFormat="0" applyBorder="0" applyAlignment="0" applyProtection="0">
      <alignment vertical="center"/>
    </xf>
    <xf numFmtId="0" fontId="133" fillId="69" borderId="0" applyNumberFormat="0" applyBorder="0" applyAlignment="0" applyProtection="0">
      <alignment vertical="center"/>
    </xf>
    <xf numFmtId="0" fontId="106" fillId="0" borderId="0"/>
    <xf numFmtId="0" fontId="140" fillId="70" borderId="0" applyNumberFormat="0" applyBorder="0" applyAlignment="0" applyProtection="0">
      <alignment vertical="center"/>
    </xf>
    <xf numFmtId="0" fontId="216" fillId="0" borderId="0" applyFont="0" applyFill="0" applyBorder="0" applyAlignment="0" applyProtection="0"/>
    <xf numFmtId="0" fontId="97" fillId="174" borderId="0" applyNumberFormat="0" applyBorder="0" applyAlignment="0" applyProtection="0">
      <alignment vertical="center"/>
    </xf>
    <xf numFmtId="0" fontId="216" fillId="0" borderId="0" applyFont="0" applyFill="0" applyBorder="0" applyAlignment="0" applyProtection="0"/>
    <xf numFmtId="0" fontId="97" fillId="61" borderId="0" applyNumberFormat="0" applyBorder="0" applyAlignment="0" applyProtection="0">
      <alignment vertical="center"/>
    </xf>
    <xf numFmtId="0" fontId="126" fillId="0" borderId="0"/>
    <xf numFmtId="0" fontId="100" fillId="73" borderId="0" applyNumberFormat="0" applyBorder="0" applyAlignment="0" applyProtection="0">
      <alignment vertical="center"/>
    </xf>
    <xf numFmtId="0" fontId="106" fillId="0" borderId="0"/>
    <xf numFmtId="0" fontId="97" fillId="174" borderId="0" applyNumberFormat="0" applyBorder="0" applyAlignment="0" applyProtection="0">
      <alignment vertical="center"/>
    </xf>
    <xf numFmtId="0" fontId="216" fillId="0" borderId="0" applyFont="0" applyFill="0" applyBorder="0" applyAlignment="0" applyProtection="0"/>
    <xf numFmtId="0" fontId="229" fillId="0" borderId="0">
      <alignment vertical="center"/>
    </xf>
    <xf numFmtId="0" fontId="93" fillId="0" borderId="0">
      <alignment vertical="top"/>
    </xf>
    <xf numFmtId="0" fontId="216" fillId="0" borderId="0" applyFont="0" applyFill="0" applyBorder="0" applyAlignment="0" applyProtection="0"/>
    <xf numFmtId="0" fontId="100" fillId="86" borderId="0" applyNumberFormat="0" applyBorder="0" applyAlignment="0" applyProtection="0">
      <alignment vertical="center"/>
    </xf>
    <xf numFmtId="0" fontId="126" fillId="0" borderId="0"/>
    <xf numFmtId="0" fontId="97" fillId="174" borderId="0" applyNumberFormat="0" applyBorder="0" applyAlignment="0" applyProtection="0">
      <alignment vertical="center"/>
    </xf>
    <xf numFmtId="0" fontId="216" fillId="0" borderId="0" applyFont="0" applyFill="0" applyBorder="0" applyAlignment="0" applyProtection="0"/>
    <xf numFmtId="0" fontId="97" fillId="174" borderId="0" applyNumberFormat="0" applyBorder="0" applyAlignment="0" applyProtection="0">
      <alignment vertical="center"/>
    </xf>
    <xf numFmtId="0" fontId="93" fillId="0" borderId="0">
      <alignment vertical="top"/>
    </xf>
    <xf numFmtId="0" fontId="216" fillId="0" borderId="0" applyFont="0" applyFill="0" applyBorder="0" applyAlignment="0" applyProtection="0"/>
    <xf numFmtId="0" fontId="97" fillId="169" borderId="0" applyNumberFormat="0" applyBorder="0" applyAlignment="0" applyProtection="0">
      <alignment vertical="center"/>
    </xf>
    <xf numFmtId="0" fontId="216" fillId="0" borderId="0" applyFont="0" applyFill="0" applyBorder="0" applyAlignment="0" applyProtection="0"/>
    <xf numFmtId="0" fontId="135" fillId="0" borderId="0">
      <alignment vertical="top"/>
    </xf>
    <xf numFmtId="0" fontId="100" fillId="0" borderId="0">
      <alignment vertical="center"/>
    </xf>
    <xf numFmtId="0" fontId="216" fillId="0" borderId="0" applyFont="0" applyFill="0" applyBorder="0" applyAlignment="0" applyProtection="0"/>
    <xf numFmtId="0" fontId="140" fillId="70" borderId="0" applyNumberFormat="0" applyBorder="0" applyAlignment="0" applyProtection="0">
      <alignment vertical="center"/>
    </xf>
    <xf numFmtId="0" fontId="126" fillId="0" borderId="0"/>
    <xf numFmtId="0" fontId="126" fillId="0" borderId="0"/>
    <xf numFmtId="0" fontId="149" fillId="84" borderId="0" applyNumberFormat="0" applyBorder="0" applyAlignment="0" applyProtection="0">
      <alignment vertical="center"/>
    </xf>
    <xf numFmtId="0" fontId="97" fillId="180" borderId="0" applyNumberFormat="0" applyBorder="0" applyAlignment="0" applyProtection="0">
      <alignment vertical="center"/>
    </xf>
    <xf numFmtId="0" fontId="100" fillId="0" borderId="0">
      <alignment vertical="center"/>
    </xf>
    <xf numFmtId="0" fontId="216" fillId="0" borderId="0" applyFont="0" applyFill="0" applyBorder="0" applyAlignment="0" applyProtection="0"/>
    <xf numFmtId="0" fontId="100" fillId="71" borderId="0" applyNumberFormat="0" applyBorder="0" applyAlignment="0" applyProtection="0">
      <alignment vertical="center"/>
    </xf>
    <xf numFmtId="0" fontId="100" fillId="71" borderId="0" applyNumberFormat="0" applyBorder="0" applyAlignment="0" applyProtection="0">
      <alignment vertical="center"/>
    </xf>
    <xf numFmtId="0" fontId="126" fillId="0" borderId="0"/>
    <xf numFmtId="0" fontId="140" fillId="70" borderId="0" applyNumberFormat="0" applyBorder="0" applyAlignment="0" applyProtection="0">
      <alignment vertical="center"/>
    </xf>
    <xf numFmtId="0" fontId="100" fillId="75" borderId="0" applyNumberFormat="0" applyBorder="0" applyAlignment="0" applyProtection="0">
      <alignment vertical="center"/>
    </xf>
    <xf numFmtId="0" fontId="145" fillId="71" borderId="64" applyNumberFormat="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1" fillId="85" borderId="0" applyNumberFormat="0" applyBorder="0" applyAlignment="0" applyProtection="0">
      <alignment vertical="center"/>
    </xf>
    <xf numFmtId="0" fontId="100" fillId="66" borderId="0" applyNumberFormat="0" applyBorder="0" applyAlignment="0" applyProtection="0">
      <alignment vertical="center"/>
    </xf>
    <xf numFmtId="0" fontId="100" fillId="69" borderId="0" applyNumberFormat="0" applyBorder="0" applyAlignment="0" applyProtection="0">
      <alignment vertical="center"/>
    </xf>
    <xf numFmtId="0" fontId="231" fillId="0" borderId="0"/>
    <xf numFmtId="0" fontId="100" fillId="80" borderId="0" applyNumberFormat="0" applyBorder="0" applyAlignment="0" applyProtection="0">
      <alignment vertical="center"/>
    </xf>
    <xf numFmtId="0" fontId="140" fillId="70" borderId="0" applyNumberFormat="0" applyBorder="0" applyAlignment="0" applyProtection="0">
      <alignment vertical="center"/>
    </xf>
    <xf numFmtId="0" fontId="135" fillId="0" borderId="0">
      <alignment vertical="top"/>
    </xf>
    <xf numFmtId="0" fontId="106" fillId="0" borderId="0"/>
    <xf numFmtId="0" fontId="228" fillId="70" borderId="0" applyNumberFormat="0" applyBorder="0" applyAlignment="0" applyProtection="0">
      <alignment vertical="center"/>
    </xf>
    <xf numFmtId="0" fontId="141" fillId="73" borderId="0" applyNumberFormat="0" applyBorder="0" applyAlignment="0" applyProtection="0">
      <alignment vertical="center"/>
    </xf>
    <xf numFmtId="0" fontId="106" fillId="0" borderId="0"/>
    <xf numFmtId="0" fontId="126" fillId="0" borderId="28" applyNumberFormat="0" applyFill="0" applyProtection="0">
      <alignment horizontal="left"/>
    </xf>
    <xf numFmtId="0" fontId="93" fillId="0" borderId="0">
      <protection locked="0"/>
    </xf>
    <xf numFmtId="0" fontId="97" fillId="175" borderId="0" applyNumberFormat="0" applyBorder="0" applyAlignment="0" applyProtection="0">
      <alignment vertical="center"/>
    </xf>
    <xf numFmtId="0" fontId="126" fillId="0" borderId="0"/>
    <xf numFmtId="0" fontId="126" fillId="0" borderId="28" applyNumberFormat="0" applyFill="0" applyProtection="0">
      <alignment horizontal="left"/>
    </xf>
    <xf numFmtId="0" fontId="93" fillId="0" borderId="0">
      <protection locked="0"/>
    </xf>
    <xf numFmtId="0" fontId="100" fillId="71" borderId="0" applyNumberFormat="0" applyBorder="0" applyAlignment="0" applyProtection="0">
      <alignment vertical="center"/>
    </xf>
    <xf numFmtId="0" fontId="126" fillId="0" borderId="0"/>
    <xf numFmtId="0" fontId="97" fillId="40" borderId="0" applyNumberFormat="0" applyBorder="0" applyAlignment="0" applyProtection="0">
      <alignment vertical="center"/>
    </xf>
    <xf numFmtId="0" fontId="133" fillId="69" borderId="0" applyNumberFormat="0" applyBorder="0" applyAlignment="0" applyProtection="0">
      <alignment vertical="center"/>
    </xf>
    <xf numFmtId="0" fontId="231" fillId="0" borderId="0"/>
    <xf numFmtId="0" fontId="93" fillId="0" borderId="0">
      <protection locked="0"/>
    </xf>
    <xf numFmtId="0" fontId="137" fillId="66" borderId="65" applyNumberFormat="0" applyAlignment="0" applyProtection="0">
      <alignment vertical="center"/>
    </xf>
    <xf numFmtId="0" fontId="133" fillId="69" borderId="0" applyNumberFormat="0" applyBorder="0" applyAlignment="0" applyProtection="0">
      <alignment vertical="center"/>
    </xf>
    <xf numFmtId="0" fontId="100" fillId="88" borderId="0" applyNumberFormat="0" applyBorder="0" applyAlignment="0" applyProtection="0">
      <alignment vertical="center"/>
    </xf>
    <xf numFmtId="0" fontId="100" fillId="71" borderId="0" applyNumberFormat="0" applyBorder="0" applyAlignment="0" applyProtection="0">
      <alignment vertical="center"/>
    </xf>
    <xf numFmtId="0" fontId="99" fillId="0" borderId="0" applyNumberFormat="0" applyFill="0" applyBorder="0" applyAlignment="0" applyProtection="0">
      <alignment vertical="center"/>
    </xf>
    <xf numFmtId="0" fontId="128" fillId="75" borderId="0" applyNumberFormat="0" applyBorder="0" applyAlignment="0" applyProtection="0"/>
    <xf numFmtId="0" fontId="135" fillId="0" borderId="0">
      <alignment vertical="top"/>
    </xf>
    <xf numFmtId="0" fontId="126" fillId="0" borderId="28" applyNumberFormat="0" applyFill="0" applyProtection="0">
      <alignment horizontal="left"/>
    </xf>
    <xf numFmtId="0" fontId="93" fillId="0" borderId="0">
      <protection locked="0"/>
    </xf>
    <xf numFmtId="0" fontId="97" fillId="155" borderId="0" applyNumberFormat="0" applyBorder="0" applyAlignment="0" applyProtection="0">
      <alignment vertical="center"/>
    </xf>
    <xf numFmtId="0" fontId="135" fillId="0" borderId="0">
      <alignment vertical="top"/>
    </xf>
    <xf numFmtId="0" fontId="141" fillId="87" borderId="0" applyNumberFormat="0" applyBorder="0" applyAlignment="0" applyProtection="0">
      <alignment vertical="center"/>
    </xf>
    <xf numFmtId="0" fontId="148" fillId="0" borderId="0">
      <protection locked="0"/>
    </xf>
    <xf numFmtId="0" fontId="97" fillId="56" borderId="0" applyNumberFormat="0" applyBorder="0" applyAlignment="0" applyProtection="0">
      <alignment vertical="center"/>
    </xf>
    <xf numFmtId="0" fontId="100" fillId="76" borderId="0" applyNumberFormat="0" applyBorder="0" applyAlignment="0" applyProtection="0">
      <alignment vertical="center"/>
    </xf>
    <xf numFmtId="0" fontId="97" fillId="158" borderId="0" applyNumberFormat="0" applyBorder="0" applyAlignment="0" applyProtection="0">
      <alignment vertical="center"/>
    </xf>
    <xf numFmtId="0" fontId="106" fillId="0" borderId="0"/>
    <xf numFmtId="0" fontId="100" fillId="84" borderId="0" applyNumberFormat="0" applyBorder="0" applyAlignment="0" applyProtection="0">
      <alignment vertical="center"/>
    </xf>
    <xf numFmtId="0" fontId="100" fillId="71" borderId="0" applyNumberFormat="0" applyBorder="0" applyAlignment="0" applyProtection="0">
      <alignment vertical="center"/>
    </xf>
    <xf numFmtId="0" fontId="126" fillId="0" borderId="0"/>
    <xf numFmtId="0" fontId="100" fillId="81" borderId="0" applyNumberFormat="0" applyBorder="0" applyAlignment="0" applyProtection="0">
      <alignment vertical="center"/>
    </xf>
    <xf numFmtId="0" fontId="135" fillId="0" borderId="0">
      <alignment vertical="top"/>
    </xf>
    <xf numFmtId="0" fontId="93" fillId="0" borderId="0"/>
    <xf numFmtId="0" fontId="126" fillId="0" borderId="0"/>
    <xf numFmtId="0" fontId="100" fillId="76" borderId="0" applyNumberFormat="0" applyBorder="0" applyAlignment="0" applyProtection="0">
      <alignment vertical="center"/>
    </xf>
    <xf numFmtId="0" fontId="133" fillId="69" borderId="0" applyNumberFormat="0" applyBorder="0" applyAlignment="0" applyProtection="0">
      <alignment vertical="center"/>
    </xf>
    <xf numFmtId="0" fontId="100" fillId="73" borderId="0" applyNumberFormat="0" applyBorder="0" applyAlignment="0" applyProtection="0">
      <alignment vertical="center"/>
    </xf>
    <xf numFmtId="0" fontId="100" fillId="66" borderId="0" applyNumberFormat="0" applyBorder="0" applyAlignment="0" applyProtection="0">
      <alignment vertical="center"/>
    </xf>
    <xf numFmtId="0" fontId="133" fillId="69" borderId="0" applyNumberFormat="0" applyBorder="0" applyAlignment="0" applyProtection="0">
      <alignment vertical="center"/>
    </xf>
    <xf numFmtId="0" fontId="126" fillId="0" borderId="0"/>
    <xf numFmtId="0" fontId="93" fillId="0" borderId="0">
      <alignment vertical="center"/>
    </xf>
    <xf numFmtId="0" fontId="97" fillId="167" borderId="0" applyNumberFormat="0" applyBorder="0" applyAlignment="0" applyProtection="0">
      <alignment vertical="center"/>
    </xf>
    <xf numFmtId="0" fontId="133" fillId="69" borderId="0" applyNumberFormat="0" applyBorder="0" applyAlignment="0" applyProtection="0">
      <alignment vertical="center"/>
    </xf>
    <xf numFmtId="0" fontId="98" fillId="164" borderId="0" applyNumberFormat="0" applyBorder="0" applyAlignment="0" applyProtection="0">
      <alignment vertical="center"/>
    </xf>
    <xf numFmtId="0" fontId="135" fillId="0" borderId="0">
      <alignment vertical="top"/>
    </xf>
    <xf numFmtId="0" fontId="133" fillId="69" borderId="0" applyNumberFormat="0" applyBorder="0" applyAlignment="0" applyProtection="0">
      <alignment vertical="center"/>
    </xf>
    <xf numFmtId="0" fontId="135" fillId="0" borderId="0">
      <alignment vertical="top"/>
    </xf>
    <xf numFmtId="0" fontId="135" fillId="0" borderId="0">
      <alignment vertical="top"/>
    </xf>
    <xf numFmtId="0" fontId="100" fillId="84" borderId="0" applyNumberFormat="0" applyBorder="0" applyAlignment="0" applyProtection="0">
      <alignment vertical="center"/>
    </xf>
    <xf numFmtId="0" fontId="100" fillId="71" borderId="0" applyNumberFormat="0" applyBorder="0" applyAlignment="0" applyProtection="0">
      <alignment vertical="center"/>
    </xf>
    <xf numFmtId="0" fontId="140" fillId="70" borderId="0" applyNumberFormat="0" applyBorder="0" applyAlignment="0" applyProtection="0">
      <alignment vertical="center"/>
    </xf>
    <xf numFmtId="0" fontId="116" fillId="0" borderId="0"/>
    <xf numFmtId="0" fontId="126" fillId="0" borderId="0"/>
    <xf numFmtId="0" fontId="128" fillId="73" borderId="0" applyNumberFormat="0" applyBorder="0" applyAlignment="0" applyProtection="0"/>
    <xf numFmtId="0" fontId="135" fillId="0" borderId="0">
      <alignment vertical="top"/>
    </xf>
    <xf numFmtId="0" fontId="106" fillId="0" borderId="0"/>
    <xf numFmtId="0" fontId="126" fillId="0" borderId="0"/>
    <xf numFmtId="0" fontId="140" fillId="70" borderId="0" applyNumberFormat="0" applyBorder="0" applyAlignment="0" applyProtection="0">
      <alignment vertical="center"/>
    </xf>
    <xf numFmtId="0" fontId="116" fillId="0" borderId="0"/>
    <xf numFmtId="0" fontId="133" fillId="69" borderId="0" applyNumberFormat="0" applyBorder="0" applyAlignment="0" applyProtection="0">
      <alignment vertical="center"/>
    </xf>
    <xf numFmtId="0" fontId="106" fillId="0" borderId="0"/>
    <xf numFmtId="0" fontId="100" fillId="66" borderId="0" applyNumberFormat="0" applyBorder="0" applyAlignment="0" applyProtection="0">
      <alignment vertical="center"/>
    </xf>
    <xf numFmtId="0" fontId="135" fillId="0" borderId="0">
      <alignment vertical="top"/>
    </xf>
    <xf numFmtId="0" fontId="97" fillId="61" borderId="0" applyNumberFormat="0" applyBorder="0" applyAlignment="0" applyProtection="0">
      <alignment vertical="center"/>
    </xf>
    <xf numFmtId="0" fontId="135" fillId="0" borderId="0">
      <alignment vertical="top"/>
    </xf>
    <xf numFmtId="0" fontId="232" fillId="0" borderId="0" applyNumberFormat="0" applyFill="0">
      <alignment horizontal="left" vertical="center"/>
    </xf>
    <xf numFmtId="0" fontId="135" fillId="0" borderId="0">
      <alignment vertical="top"/>
    </xf>
    <xf numFmtId="0" fontId="140" fillId="70" borderId="0" applyNumberFormat="0" applyBorder="0" applyAlignment="0" applyProtection="0">
      <alignment vertical="center"/>
    </xf>
    <xf numFmtId="0" fontId="135" fillId="0" borderId="0">
      <alignment vertical="top"/>
    </xf>
    <xf numFmtId="0" fontId="133" fillId="69" borderId="0" applyNumberFormat="0" applyBorder="0" applyAlignment="0" applyProtection="0">
      <alignment vertical="center"/>
    </xf>
    <xf numFmtId="0" fontId="126" fillId="0" borderId="0"/>
    <xf numFmtId="0" fontId="100" fillId="75" borderId="42" applyNumberFormat="0" applyFont="0" applyAlignment="0" applyProtection="0">
      <alignment vertical="center"/>
    </xf>
    <xf numFmtId="0" fontId="140" fillId="70" borderId="0" applyNumberFormat="0" applyBorder="0" applyAlignment="0" applyProtection="0">
      <alignment vertical="center"/>
    </xf>
    <xf numFmtId="0" fontId="126" fillId="0" borderId="0"/>
    <xf numFmtId="0" fontId="135" fillId="0" borderId="0">
      <alignment vertical="top"/>
    </xf>
    <xf numFmtId="0" fontId="135" fillId="0" borderId="0">
      <alignment vertical="top"/>
    </xf>
    <xf numFmtId="0" fontId="145" fillId="71" borderId="64" applyNumberFormat="0" applyAlignment="0" applyProtection="0">
      <alignment vertical="center"/>
    </xf>
    <xf numFmtId="0" fontId="97" fillId="56" borderId="0" applyNumberFormat="0" applyBorder="0" applyAlignment="0" applyProtection="0">
      <alignment vertical="center"/>
    </xf>
    <xf numFmtId="0" fontId="100" fillId="76" borderId="0" applyNumberFormat="0" applyBorder="0" applyAlignment="0" applyProtection="0">
      <alignment vertical="center"/>
    </xf>
    <xf numFmtId="0" fontId="126" fillId="0" borderId="0"/>
    <xf numFmtId="0" fontId="133" fillId="69" borderId="0" applyNumberFormat="0" applyBorder="0" applyAlignment="0" applyProtection="0">
      <alignment vertical="center"/>
    </xf>
    <xf numFmtId="0" fontId="135" fillId="0" borderId="0">
      <alignment vertical="top"/>
    </xf>
    <xf numFmtId="0" fontId="100" fillId="73" borderId="0" applyNumberFormat="0" applyBorder="0" applyAlignment="0" applyProtection="0">
      <alignment vertical="center"/>
    </xf>
    <xf numFmtId="0" fontId="97" fillId="163"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93" fillId="0" borderId="0">
      <protection locked="0"/>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5" fillId="0" borderId="0">
      <alignment vertical="top"/>
    </xf>
    <xf numFmtId="0" fontId="100" fillId="75" borderId="0" applyNumberFormat="0" applyBorder="0" applyAlignment="0" applyProtection="0">
      <alignment vertical="center"/>
    </xf>
    <xf numFmtId="0" fontId="133" fillId="69" borderId="0" applyNumberFormat="0" applyBorder="0" applyAlignment="0" applyProtection="0">
      <alignment vertical="center"/>
    </xf>
    <xf numFmtId="0" fontId="100" fillId="81" borderId="0" applyNumberFormat="0" applyBorder="0" applyAlignment="0" applyProtection="0">
      <alignment vertical="center"/>
    </xf>
    <xf numFmtId="0" fontId="135" fillId="0" borderId="0">
      <alignment vertical="top"/>
    </xf>
    <xf numFmtId="0" fontId="154" fillId="66" borderId="64" applyNumberFormat="0" applyAlignment="0" applyProtection="0">
      <alignment vertical="center"/>
    </xf>
    <xf numFmtId="0" fontId="135" fillId="0" borderId="0">
      <alignment vertical="top"/>
    </xf>
    <xf numFmtId="0" fontId="100" fillId="75" borderId="42" applyNumberFormat="0" applyFont="0" applyAlignment="0" applyProtection="0">
      <alignment vertical="center"/>
    </xf>
    <xf numFmtId="0" fontId="100" fillId="73" borderId="0" applyNumberFormat="0" applyBorder="0" applyAlignment="0" applyProtection="0">
      <alignment vertical="center"/>
    </xf>
    <xf numFmtId="0" fontId="97" fillId="0" borderId="0">
      <alignment vertical="center"/>
    </xf>
    <xf numFmtId="0" fontId="141" fillId="71" borderId="0" applyNumberFormat="0" applyBorder="0" applyAlignment="0" applyProtection="0">
      <alignment vertical="center"/>
    </xf>
    <xf numFmtId="0" fontId="126" fillId="0" borderId="0"/>
    <xf numFmtId="0" fontId="133" fillId="69" borderId="0" applyNumberFormat="0" applyBorder="0" applyAlignment="0" applyProtection="0">
      <alignment vertical="center"/>
    </xf>
    <xf numFmtId="0" fontId="135" fillId="0" borderId="0">
      <alignment vertical="top"/>
    </xf>
    <xf numFmtId="0" fontId="141" fillId="87" borderId="0" applyNumberFormat="0" applyBorder="0" applyAlignment="0" applyProtection="0">
      <alignment vertical="center"/>
    </xf>
    <xf numFmtId="0" fontId="133" fillId="69" borderId="0" applyNumberFormat="0" applyBorder="0" applyAlignment="0" applyProtection="0">
      <alignment vertical="center"/>
    </xf>
    <xf numFmtId="0" fontId="100" fillId="76" borderId="0" applyNumberFormat="0" applyBorder="0" applyAlignment="0" applyProtection="0">
      <alignment vertical="center"/>
    </xf>
    <xf numFmtId="0" fontId="140" fillId="70" borderId="0" applyNumberFormat="0" applyBorder="0" applyAlignment="0" applyProtection="0">
      <alignment vertical="center"/>
    </xf>
    <xf numFmtId="0" fontId="133" fillId="69" borderId="0" applyNumberFormat="0" applyBorder="0" applyAlignment="0" applyProtection="0">
      <alignment vertical="center"/>
    </xf>
    <xf numFmtId="0" fontId="135" fillId="0" borderId="0">
      <alignment vertical="top"/>
    </xf>
    <xf numFmtId="0" fontId="135" fillId="0" borderId="0">
      <alignment vertical="top"/>
    </xf>
    <xf numFmtId="0" fontId="133" fillId="69" borderId="0" applyNumberFormat="0" applyBorder="0" applyAlignment="0" applyProtection="0">
      <alignment vertical="center"/>
    </xf>
    <xf numFmtId="0" fontId="135" fillId="0" borderId="0">
      <alignment vertical="top"/>
    </xf>
    <xf numFmtId="0" fontId="135" fillId="0" borderId="0">
      <alignment vertical="top"/>
    </xf>
    <xf numFmtId="0" fontId="142" fillId="0" borderId="0" applyNumberFormat="0" applyFill="0" applyBorder="0" applyAlignment="0" applyProtection="0">
      <alignment vertical="center"/>
    </xf>
    <xf numFmtId="0" fontId="135" fillId="0" borderId="0">
      <alignment vertical="top"/>
    </xf>
    <xf numFmtId="0" fontId="135" fillId="0" borderId="0">
      <alignment vertical="top"/>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00" fillId="66" borderId="0" applyNumberFormat="0" applyBorder="0" applyAlignment="0" applyProtection="0">
      <alignment vertical="center"/>
    </xf>
    <xf numFmtId="0" fontId="116" fillId="0" borderId="0"/>
    <xf numFmtId="0" fontId="140" fillId="70" borderId="0" applyNumberFormat="0" applyBorder="0" applyAlignment="0" applyProtection="0">
      <alignment vertical="center"/>
    </xf>
    <xf numFmtId="0" fontId="116" fillId="0" borderId="0"/>
    <xf numFmtId="0" fontId="135" fillId="0" borderId="0">
      <alignment vertical="top"/>
    </xf>
    <xf numFmtId="0" fontId="140" fillId="70" borderId="0" applyNumberFormat="0" applyBorder="0" applyAlignment="0" applyProtection="0">
      <alignment vertical="center"/>
    </xf>
    <xf numFmtId="0" fontId="100" fillId="69" borderId="0" applyNumberFormat="0" applyBorder="0" applyAlignment="0" applyProtection="0">
      <alignment vertical="center"/>
    </xf>
    <xf numFmtId="0" fontId="97" fillId="160" borderId="0" applyNumberFormat="0" applyBorder="0" applyAlignment="0" applyProtection="0">
      <alignment vertical="center"/>
    </xf>
    <xf numFmtId="0" fontId="140" fillId="70" borderId="0" applyNumberFormat="0" applyBorder="0" applyAlignment="0" applyProtection="0">
      <alignment vertical="center"/>
    </xf>
    <xf numFmtId="0" fontId="135" fillId="0" borderId="0">
      <alignment vertical="top"/>
    </xf>
    <xf numFmtId="227" fontId="97" fillId="160" borderId="0" applyNumberFormat="0" applyBorder="0" applyAlignment="0" applyProtection="0">
      <alignment vertical="center"/>
    </xf>
    <xf numFmtId="0" fontId="100" fillId="73" borderId="0" applyNumberFormat="0" applyBorder="0" applyAlignment="0" applyProtection="0">
      <alignment vertical="center"/>
    </xf>
    <xf numFmtId="0" fontId="135" fillId="0" borderId="0">
      <alignment vertical="top"/>
    </xf>
    <xf numFmtId="0" fontId="100" fillId="81" borderId="0" applyNumberFormat="0" applyBorder="0" applyAlignment="0" applyProtection="0">
      <alignment vertical="center"/>
    </xf>
    <xf numFmtId="0" fontId="126" fillId="0" borderId="0"/>
    <xf numFmtId="0" fontId="100" fillId="80" borderId="0" applyNumberFormat="0" applyBorder="0" applyAlignment="0" applyProtection="0">
      <alignment vertical="center"/>
    </xf>
    <xf numFmtId="0" fontId="140" fillId="70" borderId="0" applyNumberFormat="0" applyBorder="0" applyAlignment="0" applyProtection="0">
      <alignment vertical="center"/>
    </xf>
    <xf numFmtId="0" fontId="126" fillId="0" borderId="0"/>
    <xf numFmtId="0" fontId="100" fillId="66" borderId="0" applyNumberFormat="0" applyBorder="0" applyAlignment="0" applyProtection="0">
      <alignment vertical="center"/>
    </xf>
    <xf numFmtId="0" fontId="148" fillId="0" borderId="0"/>
    <xf numFmtId="0" fontId="97" fillId="60" borderId="0" applyNumberFormat="0" applyBorder="0" applyAlignment="0" applyProtection="0">
      <alignment vertical="center"/>
    </xf>
    <xf numFmtId="0" fontId="135" fillId="0" borderId="0">
      <alignment vertical="top"/>
    </xf>
    <xf numFmtId="0" fontId="100" fillId="71" borderId="0" applyNumberFormat="0" applyBorder="0" applyAlignment="0" applyProtection="0">
      <alignment vertical="center"/>
    </xf>
    <xf numFmtId="0" fontId="100" fillId="80" borderId="0" applyNumberFormat="0" applyBorder="0" applyAlignment="0" applyProtection="0">
      <alignment vertical="center"/>
    </xf>
    <xf numFmtId="0" fontId="126" fillId="0" borderId="0"/>
    <xf numFmtId="0" fontId="126" fillId="0" borderId="0"/>
    <xf numFmtId="0" fontId="106" fillId="0" borderId="0"/>
    <xf numFmtId="0" fontId="97" fillId="163" borderId="0" applyNumberFormat="0" applyBorder="0" applyAlignment="0" applyProtection="0">
      <alignment vertical="center"/>
    </xf>
    <xf numFmtId="0" fontId="135" fillId="0" borderId="0">
      <alignment vertical="top"/>
    </xf>
    <xf numFmtId="0" fontId="126" fillId="0" borderId="0"/>
    <xf numFmtId="0" fontId="97" fillId="173" borderId="0" applyNumberFormat="0" applyBorder="0" applyAlignment="0" applyProtection="0">
      <alignment vertical="center"/>
    </xf>
    <xf numFmtId="0" fontId="134" fillId="80" borderId="0" applyNumberFormat="0" applyBorder="0" applyAlignment="0" applyProtection="0">
      <alignment vertical="center"/>
    </xf>
    <xf numFmtId="0" fontId="97" fillId="173" borderId="0" applyNumberFormat="0" applyBorder="0" applyAlignment="0" applyProtection="0">
      <alignment vertical="center"/>
    </xf>
    <xf numFmtId="0" fontId="106" fillId="0" borderId="0"/>
    <xf numFmtId="0" fontId="93" fillId="0" borderId="0">
      <alignment vertical="center"/>
    </xf>
    <xf numFmtId="0" fontId="97" fillId="56" borderId="0" applyNumberFormat="0" applyBorder="0" applyAlignment="0" applyProtection="0">
      <alignment vertical="center"/>
    </xf>
    <xf numFmtId="0" fontId="135" fillId="0" borderId="0">
      <alignment vertical="top"/>
    </xf>
    <xf numFmtId="0" fontId="97" fillId="169" borderId="0" applyNumberFormat="0" applyBorder="0" applyAlignment="0" applyProtection="0">
      <alignment vertical="center"/>
    </xf>
    <xf numFmtId="0" fontId="140" fillId="70" borderId="0" applyNumberFormat="0" applyBorder="0" applyAlignment="0" applyProtection="0">
      <alignment vertical="center"/>
    </xf>
    <xf numFmtId="0" fontId="135" fillId="0" borderId="0">
      <alignment vertical="top"/>
    </xf>
    <xf numFmtId="0" fontId="140" fillId="70" borderId="0" applyNumberFormat="0" applyBorder="0" applyAlignment="0" applyProtection="0">
      <alignment vertical="center"/>
    </xf>
    <xf numFmtId="0" fontId="135" fillId="0" borderId="0">
      <alignment vertical="top"/>
    </xf>
    <xf numFmtId="0" fontId="106" fillId="0" borderId="0"/>
    <xf numFmtId="0" fontId="126" fillId="0" borderId="0"/>
    <xf numFmtId="0" fontId="133" fillId="69" borderId="0" applyNumberFormat="0" applyBorder="0" applyAlignment="0" applyProtection="0">
      <alignment vertical="center"/>
    </xf>
    <xf numFmtId="0" fontId="100" fillId="66" borderId="0" applyNumberFormat="0" applyBorder="0" applyAlignment="0" applyProtection="0">
      <alignment vertical="center"/>
    </xf>
    <xf numFmtId="0" fontId="116" fillId="0" borderId="0"/>
    <xf numFmtId="0" fontId="141" fillId="90" borderId="0" applyNumberFormat="0" applyBorder="0" applyAlignment="0" applyProtection="0">
      <alignment vertical="center"/>
    </xf>
    <xf numFmtId="0" fontId="106" fillId="0" borderId="0"/>
    <xf numFmtId="0" fontId="100" fillId="75" borderId="42" applyNumberFormat="0" applyFont="0" applyAlignment="0" applyProtection="0">
      <alignment vertical="center"/>
    </xf>
    <xf numFmtId="0" fontId="93" fillId="0" borderId="0" applyNumberFormat="0" applyFill="0" applyBorder="0" applyAlignment="0" applyProtection="0"/>
    <xf numFmtId="0" fontId="100" fillId="0" borderId="0">
      <alignment vertical="center"/>
    </xf>
    <xf numFmtId="0" fontId="135" fillId="0" borderId="0">
      <alignment vertical="top"/>
    </xf>
    <xf numFmtId="0" fontId="135" fillId="0" borderId="0">
      <alignment vertical="top"/>
    </xf>
    <xf numFmtId="0" fontId="100" fillId="84" borderId="0" applyNumberFormat="0" applyBorder="0" applyAlignment="0" applyProtection="0">
      <alignment vertical="center"/>
    </xf>
    <xf numFmtId="0" fontId="135" fillId="0" borderId="0">
      <alignment vertical="top"/>
    </xf>
    <xf numFmtId="0" fontId="100" fillId="80" borderId="0" applyNumberFormat="0" applyBorder="0" applyAlignment="0" applyProtection="0">
      <alignment vertical="center"/>
    </xf>
    <xf numFmtId="0" fontId="135" fillId="0" borderId="0">
      <alignment vertical="top"/>
    </xf>
    <xf numFmtId="0" fontId="100" fillId="75" borderId="42" applyNumberFormat="0" applyFont="0" applyAlignment="0" applyProtection="0">
      <alignment vertical="center"/>
    </xf>
    <xf numFmtId="0" fontId="140" fillId="70" borderId="0" applyNumberFormat="0" applyBorder="0" applyAlignment="0" applyProtection="0">
      <alignment vertical="center"/>
    </xf>
    <xf numFmtId="0" fontId="135" fillId="0" borderId="0">
      <alignment vertical="top"/>
    </xf>
    <xf numFmtId="0" fontId="135" fillId="0" borderId="0">
      <alignment vertical="top"/>
    </xf>
    <xf numFmtId="0" fontId="141" fillId="87" borderId="0" applyNumberFormat="0" applyBorder="0" applyAlignment="0" applyProtection="0">
      <alignment vertical="center"/>
    </xf>
    <xf numFmtId="0" fontId="100" fillId="76" borderId="0" applyNumberFormat="0" applyBorder="0" applyAlignment="0" applyProtection="0">
      <alignment vertical="center"/>
    </xf>
    <xf numFmtId="0" fontId="135" fillId="0" borderId="0">
      <alignment vertical="top"/>
    </xf>
    <xf numFmtId="0" fontId="97" fillId="158" borderId="0" applyNumberFormat="0" applyBorder="0" applyAlignment="0" applyProtection="0">
      <alignment vertical="center"/>
    </xf>
    <xf numFmtId="0" fontId="135" fillId="0" borderId="0">
      <alignment vertical="top"/>
    </xf>
    <xf numFmtId="0" fontId="135" fillId="0" borderId="0">
      <alignment vertical="top"/>
    </xf>
    <xf numFmtId="0" fontId="149" fillId="76" borderId="0" applyNumberFormat="0" applyBorder="0" applyAlignment="0" applyProtection="0">
      <alignment vertical="center"/>
    </xf>
    <xf numFmtId="0" fontId="135" fillId="0" borderId="0">
      <alignment vertical="top"/>
    </xf>
    <xf numFmtId="0" fontId="100" fillId="66" borderId="0" applyNumberFormat="0" applyBorder="0" applyAlignment="0" applyProtection="0">
      <alignment vertical="center"/>
    </xf>
    <xf numFmtId="0" fontId="135" fillId="0" borderId="0">
      <alignment vertical="top"/>
    </xf>
    <xf numFmtId="0" fontId="140" fillId="70" borderId="0" applyNumberFormat="0" applyBorder="0" applyAlignment="0" applyProtection="0">
      <alignment vertical="center"/>
    </xf>
    <xf numFmtId="0" fontId="100" fillId="80"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97" fillId="174" borderId="0" applyNumberFormat="0" applyBorder="0" applyAlignment="0" applyProtection="0">
      <alignment vertical="center"/>
    </xf>
    <xf numFmtId="0" fontId="135" fillId="0" borderId="0">
      <alignment vertical="top"/>
    </xf>
    <xf numFmtId="0" fontId="100" fillId="75" borderId="0" applyNumberFormat="0" applyBorder="0" applyAlignment="0" applyProtection="0">
      <alignment vertical="center"/>
    </xf>
    <xf numFmtId="0" fontId="135" fillId="0" borderId="0">
      <alignment vertical="top"/>
    </xf>
    <xf numFmtId="0" fontId="135" fillId="0" borderId="0">
      <alignment vertical="top"/>
    </xf>
    <xf numFmtId="0" fontId="140" fillId="70" borderId="0" applyNumberFormat="0" applyBorder="0" applyAlignment="0" applyProtection="0">
      <alignment vertical="center"/>
    </xf>
    <xf numFmtId="0" fontId="135" fillId="0" borderId="0">
      <alignment vertical="top"/>
    </xf>
    <xf numFmtId="0" fontId="100" fillId="73" borderId="0" applyNumberFormat="0" applyBorder="0" applyAlignment="0" applyProtection="0">
      <alignment vertical="center"/>
    </xf>
    <xf numFmtId="0" fontId="94" fillId="0" borderId="9" applyNumberFormat="0" applyFill="0" applyAlignment="0" applyProtection="0">
      <alignment vertical="center"/>
    </xf>
    <xf numFmtId="0" fontId="135" fillId="0" borderId="0">
      <alignment vertical="top"/>
    </xf>
    <xf numFmtId="0" fontId="135" fillId="0" borderId="0">
      <alignment vertical="top"/>
    </xf>
    <xf numFmtId="0" fontId="151" fillId="0" borderId="0" applyNumberFormat="0" applyFill="0" applyBorder="0" applyAlignment="0" applyProtection="0">
      <alignment vertical="center"/>
    </xf>
    <xf numFmtId="0" fontId="135" fillId="0" borderId="0">
      <alignment vertical="top"/>
    </xf>
    <xf numFmtId="0" fontId="135" fillId="0" borderId="0">
      <alignment vertical="top"/>
    </xf>
    <xf numFmtId="0" fontId="133" fillId="69" borderId="0" applyNumberFormat="0" applyBorder="0" applyAlignment="0" applyProtection="0">
      <alignment vertical="center"/>
    </xf>
    <xf numFmtId="0" fontId="116" fillId="0" borderId="0"/>
    <xf numFmtId="0" fontId="106" fillId="0" borderId="0"/>
    <xf numFmtId="0" fontId="140" fillId="70" borderId="0" applyNumberFormat="0" applyBorder="0" applyAlignment="0" applyProtection="0">
      <alignment vertical="center"/>
    </xf>
    <xf numFmtId="0" fontId="97" fillId="60" borderId="0" applyNumberFormat="0" applyBorder="0" applyAlignment="0" applyProtection="0">
      <alignment vertical="center"/>
    </xf>
    <xf numFmtId="0" fontId="135" fillId="0" borderId="0">
      <alignment vertical="top"/>
    </xf>
    <xf numFmtId="0" fontId="135" fillId="0" borderId="0">
      <alignment vertical="top"/>
    </xf>
    <xf numFmtId="0" fontId="133" fillId="69" borderId="0" applyNumberFormat="0" applyBorder="0" applyAlignment="0" applyProtection="0">
      <alignment vertical="center"/>
    </xf>
    <xf numFmtId="0" fontId="135" fillId="0" borderId="0">
      <alignment vertical="top"/>
    </xf>
    <xf numFmtId="0" fontId="100" fillId="88" borderId="0" applyNumberFormat="0" applyBorder="0" applyAlignment="0" applyProtection="0">
      <alignment vertical="center"/>
    </xf>
    <xf numFmtId="0" fontId="100" fillId="81" borderId="0" applyNumberFormat="0" applyBorder="0" applyAlignment="0" applyProtection="0">
      <alignment vertical="center"/>
    </xf>
    <xf numFmtId="0" fontId="145" fillId="71" borderId="64" applyNumberFormat="0" applyAlignment="0" applyProtection="0">
      <alignment vertical="center"/>
    </xf>
    <xf numFmtId="0" fontId="135" fillId="0" borderId="0">
      <alignment vertical="top"/>
    </xf>
    <xf numFmtId="0" fontId="140" fillId="70" borderId="0" applyNumberFormat="0" applyBorder="0" applyAlignment="0" applyProtection="0">
      <alignment vertical="center"/>
    </xf>
    <xf numFmtId="0" fontId="149" fillId="85" borderId="0" applyNumberFormat="0" applyBorder="0" applyAlignment="0" applyProtection="0">
      <alignment vertical="center"/>
    </xf>
    <xf numFmtId="0" fontId="98" fillId="164" borderId="0" applyNumberFormat="0" applyBorder="0" applyAlignment="0" applyProtection="0">
      <alignment vertical="center"/>
    </xf>
    <xf numFmtId="0" fontId="135" fillId="0" borderId="0">
      <alignment vertical="top"/>
    </xf>
    <xf numFmtId="0" fontId="100" fillId="83" borderId="0" applyNumberFormat="0" applyBorder="0" applyAlignment="0" applyProtection="0">
      <alignment vertical="center"/>
    </xf>
    <xf numFmtId="0" fontId="126" fillId="0" borderId="0"/>
    <xf numFmtId="0" fontId="97" fillId="169" borderId="0" applyNumberFormat="0" applyBorder="0" applyAlignment="0" applyProtection="0">
      <alignment vertical="center"/>
    </xf>
    <xf numFmtId="0" fontId="141" fillId="90" borderId="0" applyNumberFormat="0" applyBorder="0" applyAlignment="0" applyProtection="0">
      <alignment vertical="center"/>
    </xf>
    <xf numFmtId="0" fontId="106" fillId="0" borderId="0"/>
    <xf numFmtId="0" fontId="100" fillId="75" borderId="0" applyNumberFormat="0" applyBorder="0" applyAlignment="0" applyProtection="0">
      <alignment vertical="center"/>
    </xf>
    <xf numFmtId="0" fontId="100" fillId="71" borderId="0" applyNumberFormat="0" applyBorder="0" applyAlignment="0" applyProtection="0">
      <alignment vertical="center"/>
    </xf>
    <xf numFmtId="0" fontId="140" fillId="70" borderId="0" applyNumberFormat="0" applyBorder="0" applyAlignment="0" applyProtection="0">
      <alignment vertical="center"/>
    </xf>
    <xf numFmtId="0" fontId="97" fillId="61" borderId="0" applyNumberFormat="0" applyBorder="0" applyAlignment="0" applyProtection="0">
      <alignment vertical="center"/>
    </xf>
    <xf numFmtId="0" fontId="100" fillId="71" borderId="0" applyNumberFormat="0" applyBorder="0" applyAlignment="0" applyProtection="0">
      <alignment vertical="center"/>
    </xf>
    <xf numFmtId="0" fontId="100" fillId="73" borderId="0" applyNumberFormat="0" applyBorder="0" applyAlignment="0" applyProtection="0">
      <alignment vertical="center"/>
    </xf>
    <xf numFmtId="0" fontId="140" fillId="70" borderId="0" applyNumberFormat="0" applyBorder="0" applyAlignment="0" applyProtection="0">
      <alignment vertical="center"/>
    </xf>
    <xf numFmtId="0" fontId="126" fillId="0" borderId="0"/>
    <xf numFmtId="0" fontId="97" fillId="61" borderId="0" applyNumberFormat="0" applyBorder="0" applyAlignment="0" applyProtection="0">
      <alignment vertical="center"/>
    </xf>
    <xf numFmtId="0" fontId="137" fillId="66" borderId="65" applyNumberFormat="0" applyAlignment="0" applyProtection="0">
      <alignment vertical="center"/>
    </xf>
    <xf numFmtId="0" fontId="106" fillId="0" borderId="0"/>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35" fillId="0" borderId="0">
      <alignment vertical="top"/>
    </xf>
    <xf numFmtId="0" fontId="135" fillId="0" borderId="0">
      <alignment vertical="top"/>
    </xf>
    <xf numFmtId="0" fontId="126" fillId="0" borderId="0"/>
    <xf numFmtId="0" fontId="97" fillId="172" borderId="0" applyNumberFormat="0" applyBorder="0" applyAlignment="0" applyProtection="0">
      <alignment vertical="center"/>
    </xf>
    <xf numFmtId="0" fontId="106" fillId="0" borderId="0"/>
    <xf numFmtId="0" fontId="97" fillId="176" borderId="0" applyNumberFormat="0" applyBorder="0" applyAlignment="0" applyProtection="0">
      <alignment vertical="center"/>
    </xf>
    <xf numFmtId="0" fontId="100" fillId="76" borderId="0" applyNumberFormat="0" applyBorder="0" applyAlignment="0" applyProtection="0">
      <alignment vertical="center"/>
    </xf>
    <xf numFmtId="0" fontId="140" fillId="70" borderId="0" applyNumberFormat="0" applyBorder="0" applyAlignment="0" applyProtection="0">
      <alignment vertical="center"/>
    </xf>
    <xf numFmtId="0" fontId="151" fillId="0" borderId="0" applyNumberFormat="0" applyFill="0" applyBorder="0" applyAlignment="0" applyProtection="0">
      <alignment vertical="center"/>
    </xf>
    <xf numFmtId="0" fontId="126" fillId="0" borderId="0"/>
    <xf numFmtId="0" fontId="97" fillId="167" borderId="0" applyNumberFormat="0" applyBorder="0" applyAlignment="0" applyProtection="0">
      <alignment vertical="center"/>
    </xf>
    <xf numFmtId="0" fontId="97" fillId="40" borderId="0" applyNumberFormat="0" applyBorder="0" applyAlignment="0" applyProtection="0">
      <alignment vertical="center"/>
    </xf>
    <xf numFmtId="0" fontId="135" fillId="0" borderId="0">
      <alignment vertical="top"/>
    </xf>
    <xf numFmtId="0" fontId="135" fillId="0" borderId="0">
      <alignment vertical="top"/>
    </xf>
    <xf numFmtId="0" fontId="97" fillId="175" borderId="0" applyNumberFormat="0" applyBorder="0" applyAlignment="0" applyProtection="0">
      <alignment vertical="center"/>
    </xf>
    <xf numFmtId="0" fontId="135" fillId="0" borderId="0">
      <alignment vertical="top"/>
    </xf>
    <xf numFmtId="0" fontId="100" fillId="73" borderId="0" applyNumberFormat="0" applyBorder="0" applyAlignment="0" applyProtection="0">
      <alignment vertical="center"/>
    </xf>
    <xf numFmtId="0" fontId="97" fillId="175" borderId="0" applyNumberFormat="0" applyBorder="0" applyAlignment="0" applyProtection="0">
      <alignment vertical="center"/>
    </xf>
    <xf numFmtId="0" fontId="141" fillId="68" borderId="0" applyNumberFormat="0" applyBorder="0" applyAlignment="0" applyProtection="0">
      <alignment vertical="center"/>
    </xf>
    <xf numFmtId="0" fontId="126" fillId="0" borderId="0"/>
    <xf numFmtId="0" fontId="126" fillId="0" borderId="0"/>
    <xf numFmtId="0" fontId="97" fillId="160" borderId="0" applyNumberFormat="0" applyBorder="0" applyAlignment="0" applyProtection="0">
      <alignment vertical="center"/>
    </xf>
    <xf numFmtId="0" fontId="135" fillId="0" borderId="0">
      <alignment vertical="top"/>
    </xf>
    <xf numFmtId="0" fontId="135" fillId="0" borderId="0">
      <alignment vertical="top"/>
    </xf>
    <xf numFmtId="0" fontId="140" fillId="70" borderId="0" applyNumberFormat="0" applyBorder="0" applyAlignment="0" applyProtection="0">
      <alignment vertical="center"/>
    </xf>
    <xf numFmtId="0" fontId="148" fillId="0" borderId="0"/>
    <xf numFmtId="0" fontId="160" fillId="0" borderId="0" applyNumberFormat="0" applyFill="0" applyBorder="0" applyAlignment="0" applyProtection="0">
      <alignment vertical="center"/>
    </xf>
    <xf numFmtId="0" fontId="135" fillId="0" borderId="0">
      <alignment vertical="top"/>
    </xf>
    <xf numFmtId="0" fontId="97" fillId="157" borderId="0" applyNumberFormat="0" applyBorder="0" applyAlignment="0" applyProtection="0">
      <alignment vertical="center"/>
    </xf>
    <xf numFmtId="0" fontId="140" fillId="70" borderId="0" applyNumberFormat="0" applyBorder="0" applyAlignment="0" applyProtection="0">
      <alignment vertical="center"/>
    </xf>
    <xf numFmtId="0" fontId="135" fillId="0" borderId="0">
      <alignment vertical="top"/>
    </xf>
    <xf numFmtId="0" fontId="133" fillId="69" borderId="0" applyNumberFormat="0" applyBorder="0" applyAlignment="0" applyProtection="0">
      <alignment vertical="center"/>
    </xf>
    <xf numFmtId="0" fontId="100" fillId="66" borderId="0" applyNumberFormat="0" applyBorder="0" applyAlignment="0" applyProtection="0">
      <alignment vertical="center"/>
    </xf>
    <xf numFmtId="0" fontId="116" fillId="0" borderId="0"/>
    <xf numFmtId="0" fontId="116" fillId="0" borderId="0"/>
    <xf numFmtId="0" fontId="100" fillId="75" borderId="0" applyNumberFormat="0" applyBorder="0" applyAlignment="0" applyProtection="0">
      <alignment vertical="center"/>
    </xf>
    <xf numFmtId="0" fontId="126" fillId="0" borderId="0"/>
    <xf numFmtId="0" fontId="97" fillId="56" borderId="0" applyNumberFormat="0" applyBorder="0" applyAlignment="0" applyProtection="0">
      <alignment vertical="center"/>
    </xf>
    <xf numFmtId="0" fontId="97" fillId="165" borderId="0" applyNumberFormat="0" applyBorder="0" applyAlignment="0" applyProtection="0">
      <alignment vertical="center"/>
    </xf>
    <xf numFmtId="0" fontId="133" fillId="69" borderId="0" applyNumberFormat="0" applyBorder="0" applyAlignment="0" applyProtection="0">
      <alignment vertical="center"/>
    </xf>
    <xf numFmtId="0" fontId="149" fillId="84" borderId="0" applyNumberFormat="0" applyBorder="0" applyAlignment="0" applyProtection="0">
      <alignment vertical="center"/>
    </xf>
    <xf numFmtId="0" fontId="135" fillId="0" borderId="0">
      <alignment vertical="top"/>
    </xf>
    <xf numFmtId="0" fontId="106" fillId="0" borderId="0"/>
    <xf numFmtId="0" fontId="135" fillId="0" borderId="0">
      <alignment vertical="top"/>
    </xf>
    <xf numFmtId="0" fontId="100" fillId="75" borderId="42" applyNumberFormat="0" applyFont="0" applyAlignment="0" applyProtection="0">
      <alignment vertical="center"/>
    </xf>
    <xf numFmtId="0" fontId="135" fillId="0" borderId="0">
      <alignment vertical="top"/>
    </xf>
    <xf numFmtId="0" fontId="140" fillId="70" borderId="0" applyNumberFormat="0" applyBorder="0" applyAlignment="0" applyProtection="0">
      <alignment vertical="center"/>
    </xf>
    <xf numFmtId="0" fontId="100" fillId="76" borderId="0" applyNumberFormat="0" applyBorder="0" applyAlignment="0" applyProtection="0">
      <alignment vertical="center"/>
    </xf>
    <xf numFmtId="0" fontId="126" fillId="0" borderId="0"/>
    <xf numFmtId="0" fontId="106" fillId="0" borderId="0"/>
    <xf numFmtId="0" fontId="100" fillId="66" borderId="0" applyNumberFormat="0" applyBorder="0" applyAlignment="0" applyProtection="0">
      <alignment vertical="center"/>
    </xf>
    <xf numFmtId="0" fontId="97" fillId="58" borderId="0" applyNumberFormat="0" applyBorder="0" applyAlignment="0" applyProtection="0">
      <alignment vertical="center"/>
    </xf>
    <xf numFmtId="0" fontId="100" fillId="69" borderId="0" applyNumberFormat="0" applyBorder="0" applyAlignment="0" applyProtection="0">
      <alignment vertical="center"/>
    </xf>
    <xf numFmtId="0" fontId="148" fillId="0" borderId="0"/>
    <xf numFmtId="0" fontId="97" fillId="58" borderId="0" applyNumberFormat="0" applyBorder="0" applyAlignment="0" applyProtection="0">
      <alignment vertical="center"/>
    </xf>
    <xf numFmtId="0" fontId="141" fillId="85" borderId="0" applyNumberFormat="0" applyBorder="0" applyAlignment="0" applyProtection="0">
      <alignment vertical="center"/>
    </xf>
    <xf numFmtId="0" fontId="100" fillId="66" borderId="0" applyNumberFormat="0" applyBorder="0" applyAlignment="0" applyProtection="0">
      <alignment vertical="center"/>
    </xf>
    <xf numFmtId="0" fontId="100" fillId="69" borderId="0" applyNumberFormat="0" applyBorder="0" applyAlignment="0" applyProtection="0">
      <alignment vertical="center"/>
    </xf>
    <xf numFmtId="0" fontId="100" fillId="69" borderId="0" applyNumberFormat="0" applyBorder="0" applyAlignment="0" applyProtection="0">
      <alignment vertical="center"/>
    </xf>
    <xf numFmtId="0" fontId="106" fillId="0" borderId="0"/>
    <xf numFmtId="0" fontId="140" fillId="70" borderId="0" applyNumberFormat="0" applyBorder="0" applyAlignment="0" applyProtection="0">
      <alignment vertical="center"/>
    </xf>
    <xf numFmtId="0" fontId="141" fillId="72" borderId="0" applyNumberFormat="0" applyBorder="0" applyAlignment="0" applyProtection="0">
      <alignment vertical="center"/>
    </xf>
    <xf numFmtId="0" fontId="100" fillId="66" borderId="0" applyNumberFormat="0" applyBorder="0" applyAlignment="0" applyProtection="0">
      <alignment vertical="center"/>
    </xf>
    <xf numFmtId="0" fontId="97" fillId="176"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06" fillId="0" borderId="0"/>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26" fillId="0" borderId="0"/>
    <xf numFmtId="0" fontId="141" fillId="85" borderId="0" applyNumberFormat="0" applyBorder="0" applyAlignment="0" applyProtection="0">
      <alignment vertical="center"/>
    </xf>
    <xf numFmtId="0" fontId="100" fillId="66" borderId="0" applyNumberFormat="0" applyBorder="0" applyAlignment="0" applyProtection="0">
      <alignment vertical="center"/>
    </xf>
    <xf numFmtId="0" fontId="100" fillId="69" borderId="0" applyNumberFormat="0" applyBorder="0" applyAlignment="0" applyProtection="0">
      <alignment vertical="center"/>
    </xf>
    <xf numFmtId="0" fontId="100" fillId="69" borderId="0" applyNumberFormat="0" applyBorder="0" applyAlignment="0" applyProtection="0">
      <alignment vertical="center"/>
    </xf>
    <xf numFmtId="0" fontId="126" fillId="0" borderId="0"/>
    <xf numFmtId="0" fontId="97" fillId="58" borderId="0" applyNumberFormat="0" applyBorder="0" applyAlignment="0" applyProtection="0">
      <alignment vertical="center"/>
    </xf>
    <xf numFmtId="0" fontId="109" fillId="0" borderId="0" applyNumberFormat="0" applyFill="0" applyBorder="0" applyAlignment="0" applyProtection="0">
      <alignment vertical="center"/>
    </xf>
    <xf numFmtId="0" fontId="133" fillId="69" borderId="0" applyNumberFormat="0" applyBorder="0" applyAlignment="0" applyProtection="0">
      <alignment vertical="center"/>
    </xf>
    <xf numFmtId="0" fontId="218" fillId="0" borderId="32" applyNumberFormat="0" applyFill="0" applyProtection="0">
      <alignment horizontal="center"/>
    </xf>
    <xf numFmtId="0" fontId="231" fillId="0" borderId="0"/>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00" fillId="73" borderId="0" applyNumberFormat="0" applyBorder="0" applyAlignment="0" applyProtection="0">
      <alignment vertical="center"/>
    </xf>
    <xf numFmtId="0" fontId="135" fillId="0" borderId="0">
      <alignment vertical="top"/>
    </xf>
    <xf numFmtId="0" fontId="126" fillId="0" borderId="0"/>
    <xf numFmtId="0" fontId="100" fillId="73" borderId="0" applyNumberFormat="0" applyBorder="0" applyAlignment="0" applyProtection="0">
      <alignment vertical="center"/>
    </xf>
    <xf numFmtId="0" fontId="231" fillId="0" borderId="0"/>
    <xf numFmtId="0" fontId="100" fillId="73" borderId="0" applyNumberFormat="0" applyBorder="0" applyAlignment="0" applyProtection="0">
      <alignment vertical="center"/>
    </xf>
    <xf numFmtId="0" fontId="231" fillId="0" borderId="0"/>
    <xf numFmtId="0" fontId="126" fillId="0" borderId="0"/>
    <xf numFmtId="0" fontId="116" fillId="0" borderId="0"/>
    <xf numFmtId="0" fontId="97" fillId="58" borderId="0" applyNumberFormat="0" applyBorder="0" applyAlignment="0" applyProtection="0">
      <alignment vertical="center"/>
    </xf>
    <xf numFmtId="0" fontId="167" fillId="79" borderId="47" applyNumberFormat="0" applyAlignment="0" applyProtection="0">
      <alignment vertical="center"/>
    </xf>
    <xf numFmtId="0" fontId="231" fillId="0" borderId="0"/>
    <xf numFmtId="0" fontId="141" fillId="85" borderId="0" applyNumberFormat="0" applyBorder="0" applyAlignment="0" applyProtection="0">
      <alignment vertical="center"/>
    </xf>
    <xf numFmtId="0" fontId="97" fillId="176" borderId="0" applyNumberFormat="0" applyBorder="0" applyAlignment="0" applyProtection="0">
      <alignment vertical="center"/>
    </xf>
    <xf numFmtId="0" fontId="97" fillId="171" borderId="0" applyNumberFormat="0" applyBorder="0" applyAlignment="0" applyProtection="0">
      <alignment vertical="center"/>
    </xf>
    <xf numFmtId="0" fontId="135" fillId="0" borderId="0" applyNumberFormat="0" applyFill="0" applyBorder="0" applyAlignment="0" applyProtection="0"/>
    <xf numFmtId="0" fontId="97" fillId="176" borderId="0" applyNumberFormat="0" applyBorder="0" applyAlignment="0" applyProtection="0">
      <alignment vertical="center"/>
    </xf>
    <xf numFmtId="0" fontId="218" fillId="0" borderId="32" applyNumberFormat="0" applyFill="0" applyProtection="0">
      <alignment horizontal="center"/>
    </xf>
    <xf numFmtId="0" fontId="97" fillId="157" borderId="0" applyNumberFormat="0" applyBorder="0" applyAlignment="0" applyProtection="0">
      <alignment vertical="center"/>
    </xf>
    <xf numFmtId="0" fontId="97" fillId="161" borderId="0" applyNumberFormat="0" applyBorder="0" applyAlignment="0" applyProtection="0">
      <alignment vertical="center"/>
    </xf>
    <xf numFmtId="0" fontId="97" fillId="169" borderId="0" applyNumberFormat="0" applyBorder="0" applyAlignment="0" applyProtection="0">
      <alignment vertical="center"/>
    </xf>
    <xf numFmtId="0" fontId="231" fillId="0" borderId="0"/>
    <xf numFmtId="0" fontId="97" fillId="173" borderId="0" applyNumberFormat="0" applyBorder="0" applyAlignment="0" applyProtection="0">
      <alignment vertical="center"/>
    </xf>
    <xf numFmtId="0" fontId="97" fillId="174" borderId="0" applyNumberFormat="0" applyBorder="0" applyAlignment="0" applyProtection="0">
      <alignment vertical="center"/>
    </xf>
    <xf numFmtId="0" fontId="231" fillId="0" borderId="0"/>
    <xf numFmtId="0" fontId="97" fillId="161" borderId="0" applyNumberFormat="0" applyBorder="0" applyAlignment="0" applyProtection="0">
      <alignment vertical="center"/>
    </xf>
    <xf numFmtId="0" fontId="97" fillId="169" borderId="0" applyNumberFormat="0" applyBorder="0" applyAlignment="0" applyProtection="0">
      <alignment vertical="center"/>
    </xf>
    <xf numFmtId="0" fontId="133" fillId="69" borderId="0" applyNumberFormat="0" applyBorder="0" applyAlignment="0" applyProtection="0">
      <alignment vertical="center"/>
    </xf>
    <xf numFmtId="0" fontId="231" fillId="0" borderId="0"/>
    <xf numFmtId="0" fontId="167" fillId="79" borderId="47" applyNumberFormat="0" applyAlignment="0" applyProtection="0">
      <alignment vertical="center"/>
    </xf>
    <xf numFmtId="0" fontId="100" fillId="73" borderId="0" applyNumberFormat="0" applyBorder="0" applyAlignment="0" applyProtection="0">
      <alignment vertical="center"/>
    </xf>
    <xf numFmtId="0" fontId="133" fillId="69" borderId="0" applyNumberFormat="0" applyBorder="0" applyAlignment="0" applyProtection="0">
      <alignment vertical="center"/>
    </xf>
    <xf numFmtId="0" fontId="135" fillId="0" borderId="0">
      <alignment vertical="top"/>
    </xf>
    <xf numFmtId="0" fontId="133" fillId="69" borderId="0" applyNumberFormat="0" applyBorder="0" applyAlignment="0" applyProtection="0">
      <alignment vertical="center"/>
    </xf>
    <xf numFmtId="0" fontId="231" fillId="0" borderId="0"/>
    <xf numFmtId="0" fontId="140" fillId="70" borderId="0" applyNumberFormat="0" applyBorder="0" applyAlignment="0" applyProtection="0">
      <alignment vertical="center"/>
    </xf>
    <xf numFmtId="0" fontId="107" fillId="0" borderId="1" applyNumberFormat="0" applyFill="0" applyAlignment="0" applyProtection="0">
      <alignment vertical="center"/>
    </xf>
    <xf numFmtId="0" fontId="126" fillId="0" borderId="0"/>
    <xf numFmtId="0" fontId="97" fillId="56" borderId="0" applyNumberFormat="0" applyBorder="0" applyAlignment="0" applyProtection="0">
      <alignment vertical="center"/>
    </xf>
    <xf numFmtId="0" fontId="126" fillId="0" borderId="0"/>
    <xf numFmtId="0" fontId="98" fillId="149" borderId="0" applyNumberFormat="0" applyBorder="0" applyAlignment="0" applyProtection="0">
      <alignment vertical="center"/>
    </xf>
    <xf numFmtId="0" fontId="126" fillId="0" borderId="0"/>
    <xf numFmtId="0" fontId="133" fillId="69" borderId="0" applyNumberFormat="0" applyBorder="0" applyAlignment="0" applyProtection="0">
      <alignment vertical="center"/>
    </xf>
    <xf numFmtId="0" fontId="135" fillId="0" borderId="0">
      <alignment vertical="top"/>
    </xf>
    <xf numFmtId="0" fontId="140" fillId="70" borderId="0" applyNumberFormat="0" applyBorder="0" applyAlignment="0" applyProtection="0">
      <alignment vertical="center"/>
    </xf>
    <xf numFmtId="0" fontId="97" fillId="47" borderId="0" applyNumberFormat="0" applyBorder="0" applyAlignment="0" applyProtection="0">
      <alignment vertical="center"/>
    </xf>
    <xf numFmtId="0" fontId="97" fillId="60" borderId="0" applyNumberFormat="0" applyBorder="0" applyAlignment="0" applyProtection="0">
      <alignment vertical="center"/>
    </xf>
    <xf numFmtId="0" fontId="140" fillId="70" borderId="0" applyNumberFormat="0" applyBorder="0" applyAlignment="0" applyProtection="0">
      <alignment vertical="center"/>
    </xf>
    <xf numFmtId="0" fontId="100" fillId="81" borderId="0" applyNumberFormat="0" applyBorder="0" applyAlignment="0" applyProtection="0">
      <alignment vertical="center"/>
    </xf>
    <xf numFmtId="0" fontId="100" fillId="86" borderId="0" applyNumberFormat="0" applyBorder="0" applyAlignment="0" applyProtection="0">
      <alignment vertical="center"/>
    </xf>
    <xf numFmtId="0" fontId="145" fillId="71" borderId="64" applyNumberFormat="0" applyAlignment="0" applyProtection="0">
      <alignment vertical="center"/>
    </xf>
    <xf numFmtId="0" fontId="126" fillId="0" borderId="0"/>
    <xf numFmtId="0" fontId="126" fillId="0" borderId="0"/>
    <xf numFmtId="0" fontId="126" fillId="0" borderId="0"/>
    <xf numFmtId="0" fontId="126" fillId="0" borderId="0"/>
    <xf numFmtId="0" fontId="126" fillId="0" borderId="0"/>
    <xf numFmtId="0" fontId="126" fillId="0" borderId="0"/>
    <xf numFmtId="0" fontId="97" fillId="47" borderId="0" applyNumberFormat="0" applyBorder="0" applyAlignment="0" applyProtection="0">
      <alignment vertical="center"/>
    </xf>
    <xf numFmtId="0" fontId="149" fillId="87" borderId="0" applyNumberFormat="0" applyBorder="0" applyAlignment="0" applyProtection="0">
      <alignment vertical="center"/>
    </xf>
    <xf numFmtId="0" fontId="140" fillId="70" borderId="0" applyNumberFormat="0" applyBorder="0" applyAlignment="0" applyProtection="0">
      <alignment vertical="center"/>
    </xf>
    <xf numFmtId="0" fontId="100" fillId="76" borderId="0" applyNumberFormat="0" applyBorder="0" applyAlignment="0" applyProtection="0">
      <alignment vertical="center"/>
    </xf>
    <xf numFmtId="0" fontId="140" fillId="70" borderId="0" applyNumberFormat="0" applyBorder="0" applyAlignment="0" applyProtection="0">
      <alignment vertical="center"/>
    </xf>
    <xf numFmtId="0" fontId="97" fillId="165" borderId="0" applyNumberFormat="0" applyBorder="0" applyAlignment="0" applyProtection="0">
      <alignment vertical="center"/>
    </xf>
    <xf numFmtId="0" fontId="126" fillId="0" borderId="0"/>
    <xf numFmtId="0" fontId="93" fillId="0" borderId="0"/>
    <xf numFmtId="0" fontId="140" fillId="70" borderId="0" applyNumberFormat="0" applyBorder="0" applyAlignment="0" applyProtection="0">
      <alignment vertical="center"/>
    </xf>
    <xf numFmtId="0" fontId="126" fillId="0" borderId="0"/>
    <xf numFmtId="0" fontId="100" fillId="75" borderId="0" applyNumberFormat="0" applyBorder="0" applyAlignment="0" applyProtection="0">
      <alignment vertical="center"/>
    </xf>
    <xf numFmtId="0" fontId="133" fillId="69" borderId="0" applyNumberFormat="0" applyBorder="0" applyAlignment="0" applyProtection="0">
      <alignment vertical="center"/>
    </xf>
    <xf numFmtId="0" fontId="100" fillId="81" borderId="0" applyNumberFormat="0" applyBorder="0" applyAlignment="0" applyProtection="0">
      <alignment vertical="center"/>
    </xf>
    <xf numFmtId="0" fontId="154" fillId="66" borderId="64" applyNumberFormat="0" applyAlignment="0" applyProtection="0">
      <alignment vertical="center"/>
    </xf>
    <xf numFmtId="0" fontId="140" fillId="70" borderId="0" applyNumberFormat="0" applyBorder="0" applyAlignment="0" applyProtection="0">
      <alignment vertical="center"/>
    </xf>
    <xf numFmtId="0" fontId="126" fillId="0" borderId="0"/>
    <xf numFmtId="0" fontId="97" fillId="166" borderId="0" applyNumberFormat="0" applyBorder="0" applyAlignment="0" applyProtection="0">
      <alignment vertical="center"/>
    </xf>
    <xf numFmtId="0" fontId="126" fillId="0" borderId="0"/>
    <xf numFmtId="0" fontId="140" fillId="70" borderId="0" applyNumberFormat="0" applyBorder="0" applyAlignment="0" applyProtection="0">
      <alignment vertical="center"/>
    </xf>
    <xf numFmtId="0" fontId="100" fillId="71" borderId="0" applyNumberFormat="0" applyBorder="0" applyAlignment="0" applyProtection="0">
      <alignment vertical="center"/>
    </xf>
    <xf numFmtId="0" fontId="133" fillId="69" borderId="0" applyNumberFormat="0" applyBorder="0" applyAlignment="0" applyProtection="0">
      <alignment vertical="center"/>
    </xf>
    <xf numFmtId="0" fontId="126" fillId="0" borderId="0"/>
    <xf numFmtId="0" fontId="126" fillId="0" borderId="0"/>
    <xf numFmtId="0" fontId="140" fillId="70" borderId="0" applyNumberFormat="0" applyBorder="0" applyAlignment="0" applyProtection="0">
      <alignment vertical="center"/>
    </xf>
    <xf numFmtId="0" fontId="134" fillId="80" borderId="0" applyNumberFormat="0" applyBorder="0" applyAlignment="0" applyProtection="0">
      <alignment vertical="center"/>
    </xf>
    <xf numFmtId="0" fontId="126" fillId="0" borderId="0"/>
    <xf numFmtId="0" fontId="133" fillId="69" borderId="0" applyNumberFormat="0" applyBorder="0" applyAlignment="0" applyProtection="0">
      <alignment vertical="center"/>
    </xf>
    <xf numFmtId="0" fontId="106" fillId="0" borderId="0"/>
    <xf numFmtId="0" fontId="126" fillId="0" borderId="0"/>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00" fillId="66" borderId="0" applyNumberFormat="0" applyBorder="0" applyAlignment="0" applyProtection="0">
      <alignment vertical="center"/>
    </xf>
    <xf numFmtId="0" fontId="126" fillId="0" borderId="0"/>
    <xf numFmtId="0" fontId="126" fillId="0" borderId="0"/>
    <xf numFmtId="0" fontId="133" fillId="69" borderId="0" applyNumberFormat="0" applyBorder="0" applyAlignment="0" applyProtection="0">
      <alignment vertical="center"/>
    </xf>
    <xf numFmtId="0" fontId="126" fillId="0" borderId="0"/>
    <xf numFmtId="0" fontId="100" fillId="75" borderId="0" applyNumberFormat="0" applyBorder="0" applyAlignment="0" applyProtection="0">
      <alignment vertical="center"/>
    </xf>
    <xf numFmtId="0" fontId="126" fillId="0" borderId="0"/>
    <xf numFmtId="0" fontId="100" fillId="84" borderId="0" applyNumberFormat="0" applyBorder="0" applyAlignment="0" applyProtection="0">
      <alignment vertical="center"/>
    </xf>
    <xf numFmtId="0" fontId="126" fillId="0" borderId="0"/>
    <xf numFmtId="0" fontId="133" fillId="69" borderId="0" applyNumberFormat="0" applyBorder="0" applyAlignment="0" applyProtection="0">
      <alignment vertical="center"/>
    </xf>
    <xf numFmtId="0" fontId="100" fillId="80" borderId="0" applyNumberFormat="0" applyBorder="0" applyAlignment="0" applyProtection="0">
      <alignment vertical="center"/>
    </xf>
    <xf numFmtId="0" fontId="100" fillId="75" borderId="0" applyNumberFormat="0" applyBorder="0" applyAlignment="0" applyProtection="0">
      <alignment vertical="center"/>
    </xf>
    <xf numFmtId="0" fontId="97" fillId="163" borderId="0" applyNumberFormat="0" applyBorder="0" applyAlignment="0" applyProtection="0">
      <alignment vertical="center"/>
    </xf>
    <xf numFmtId="0" fontId="140" fillId="70" borderId="0" applyNumberFormat="0" applyBorder="0" applyAlignment="0" applyProtection="0">
      <alignment vertical="center"/>
    </xf>
    <xf numFmtId="0" fontId="126" fillId="0" borderId="0"/>
    <xf numFmtId="0" fontId="126" fillId="0" borderId="0"/>
    <xf numFmtId="0" fontId="97" fillId="40" borderId="0" applyNumberFormat="0" applyBorder="0" applyAlignment="0" applyProtection="0">
      <alignment vertical="center"/>
    </xf>
    <xf numFmtId="0" fontId="126" fillId="0" borderId="0"/>
    <xf numFmtId="0" fontId="135" fillId="0" borderId="0">
      <alignment vertical="top"/>
    </xf>
    <xf numFmtId="0" fontId="100" fillId="66" borderId="0" applyNumberFormat="0" applyBorder="0" applyAlignment="0" applyProtection="0">
      <alignment vertical="center"/>
    </xf>
    <xf numFmtId="0" fontId="133" fillId="69" borderId="0" applyNumberFormat="0" applyBorder="0" applyAlignment="0" applyProtection="0">
      <alignment vertical="center"/>
    </xf>
    <xf numFmtId="0" fontId="126" fillId="0" borderId="0"/>
    <xf numFmtId="0" fontId="93" fillId="0" borderId="0">
      <alignment vertical="center"/>
    </xf>
    <xf numFmtId="0" fontId="100" fillId="75"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00" fillId="71" borderId="0" applyNumberFormat="0" applyBorder="0" applyAlignment="0" applyProtection="0">
      <alignment vertical="center"/>
    </xf>
    <xf numFmtId="0" fontId="97" fillId="165" borderId="0" applyNumberFormat="0" applyBorder="0" applyAlignment="0" applyProtection="0">
      <alignment vertical="center"/>
    </xf>
    <xf numFmtId="0" fontId="126" fillId="0" borderId="0"/>
    <xf numFmtId="0" fontId="100" fillId="73" borderId="0" applyNumberFormat="0" applyBorder="0" applyAlignment="0" applyProtection="0">
      <alignment vertical="center"/>
    </xf>
    <xf numFmtId="0" fontId="100" fillId="84" borderId="0" applyNumberFormat="0" applyBorder="0" applyAlignment="0" applyProtection="0">
      <alignment vertical="center"/>
    </xf>
    <xf numFmtId="0" fontId="98" fillId="39" borderId="0" applyNumberFormat="0" applyBorder="0" applyAlignment="0" applyProtection="0">
      <alignment vertical="center"/>
    </xf>
    <xf numFmtId="0" fontId="135" fillId="0" borderId="0">
      <alignment vertical="top"/>
    </xf>
    <xf numFmtId="0" fontId="97" fillId="60" borderId="0" applyNumberFormat="0" applyBorder="0" applyAlignment="0" applyProtection="0">
      <alignment vertical="center"/>
    </xf>
    <xf numFmtId="0" fontId="126" fillId="0" borderId="0"/>
    <xf numFmtId="0" fontId="126" fillId="0" borderId="0"/>
    <xf numFmtId="0" fontId="126" fillId="0" borderId="0"/>
    <xf numFmtId="0" fontId="140" fillId="70" borderId="0" applyNumberFormat="0" applyBorder="0" applyAlignment="0" applyProtection="0">
      <alignment vertical="center"/>
    </xf>
    <xf numFmtId="0" fontId="97" fillId="171" borderId="0" applyNumberFormat="0" applyBorder="0" applyAlignment="0" applyProtection="0">
      <alignment vertical="center"/>
    </xf>
    <xf numFmtId="0" fontId="126" fillId="0" borderId="0"/>
    <xf numFmtId="0" fontId="97" fillId="0" borderId="0">
      <alignment vertical="center"/>
    </xf>
    <xf numFmtId="0" fontId="100" fillId="73" borderId="0" applyNumberFormat="0" applyBorder="0" applyAlignment="0" applyProtection="0">
      <alignment vertical="center"/>
    </xf>
    <xf numFmtId="0" fontId="140" fillId="70" borderId="0" applyNumberFormat="0" applyBorder="0" applyAlignment="0" applyProtection="0">
      <alignment vertical="center"/>
    </xf>
    <xf numFmtId="0" fontId="135" fillId="0" borderId="0">
      <alignment vertical="top"/>
    </xf>
    <xf numFmtId="0" fontId="97" fillId="171" borderId="0" applyNumberFormat="0" applyBorder="0" applyAlignment="0" applyProtection="0">
      <alignment vertical="center"/>
    </xf>
    <xf numFmtId="0" fontId="135" fillId="0" borderId="0">
      <alignment vertical="top"/>
    </xf>
    <xf numFmtId="0" fontId="135" fillId="0" borderId="0">
      <alignment vertical="top"/>
    </xf>
    <xf numFmtId="0" fontId="100" fillId="76" borderId="0" applyNumberFormat="0" applyBorder="0" applyAlignment="0" applyProtection="0">
      <alignment vertical="center"/>
    </xf>
    <xf numFmtId="0" fontId="100" fillId="73" borderId="0" applyNumberFormat="0" applyBorder="0" applyAlignment="0" applyProtection="0">
      <alignment vertical="center"/>
    </xf>
    <xf numFmtId="0" fontId="126" fillId="0" borderId="0"/>
    <xf numFmtId="0" fontId="126" fillId="0" borderId="0"/>
    <xf numFmtId="0" fontId="126" fillId="0" borderId="0"/>
    <xf numFmtId="0" fontId="98" fillId="181" borderId="0" applyNumberFormat="0" applyBorder="0" applyAlignment="0" applyProtection="0">
      <alignment vertical="center"/>
    </xf>
    <xf numFmtId="0" fontId="100" fillId="75" borderId="0" applyNumberFormat="0" applyBorder="0" applyAlignment="0" applyProtection="0">
      <alignment vertical="center"/>
    </xf>
    <xf numFmtId="0" fontId="133" fillId="69" borderId="0" applyNumberFormat="0" applyBorder="0" applyAlignment="0" applyProtection="0">
      <alignment vertical="center"/>
    </xf>
    <xf numFmtId="0" fontId="126" fillId="0" borderId="0"/>
    <xf numFmtId="0" fontId="97" fillId="167" borderId="0" applyNumberFormat="0" applyBorder="0" applyAlignment="0" applyProtection="0">
      <alignment vertical="center"/>
    </xf>
    <xf numFmtId="0" fontId="97" fillId="161" borderId="0" applyNumberFormat="0" applyBorder="0" applyAlignment="0" applyProtection="0">
      <alignment vertical="center"/>
    </xf>
    <xf numFmtId="0" fontId="133" fillId="69" borderId="0" applyNumberFormat="0" applyBorder="0" applyAlignment="0" applyProtection="0">
      <alignment vertical="center"/>
    </xf>
    <xf numFmtId="0" fontId="93" fillId="0" borderId="0">
      <alignment vertical="center"/>
    </xf>
    <xf numFmtId="0" fontId="126" fillId="0" borderId="0"/>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00" fillId="76" borderId="0" applyNumberFormat="0" applyBorder="0" applyAlignment="0" applyProtection="0">
      <alignment vertical="center"/>
    </xf>
    <xf numFmtId="0" fontId="126" fillId="0" borderId="0"/>
    <xf numFmtId="0" fontId="135" fillId="0" borderId="0">
      <alignment vertical="top"/>
    </xf>
    <xf numFmtId="0" fontId="97" fillId="166" borderId="0" applyNumberFormat="0" applyBorder="0" applyAlignment="0" applyProtection="0">
      <alignment vertical="center"/>
    </xf>
    <xf numFmtId="0" fontId="140" fillId="70" borderId="0" applyNumberFormat="0" applyBorder="0" applyAlignment="0" applyProtection="0">
      <alignment vertical="center"/>
    </xf>
    <xf numFmtId="0" fontId="126" fillId="0" borderId="0"/>
    <xf numFmtId="0" fontId="140" fillId="70" borderId="0" applyNumberFormat="0" applyBorder="0" applyAlignment="0" applyProtection="0">
      <alignment vertical="center"/>
    </xf>
    <xf numFmtId="0" fontId="97" fillId="183" borderId="0" applyNumberFormat="0" applyBorder="0" applyAlignment="0" applyProtection="0">
      <alignment vertical="center"/>
    </xf>
    <xf numFmtId="0" fontId="133" fillId="69" borderId="0" applyNumberFormat="0" applyBorder="0" applyAlignment="0" applyProtection="0">
      <alignment vertical="center"/>
    </xf>
    <xf numFmtId="0" fontId="97" fillId="173" borderId="0" applyNumberFormat="0" applyBorder="0" applyAlignment="0" applyProtection="0">
      <alignment vertical="center"/>
    </xf>
    <xf numFmtId="0" fontId="145" fillId="71" borderId="64" applyNumberFormat="0" applyAlignment="0" applyProtection="0">
      <alignment vertical="center"/>
    </xf>
    <xf numFmtId="0" fontId="135" fillId="0" borderId="0">
      <alignment vertical="top"/>
    </xf>
    <xf numFmtId="0" fontId="126" fillId="0" borderId="0"/>
    <xf numFmtId="0" fontId="228" fillId="70" borderId="0" applyNumberFormat="0" applyBorder="0" applyAlignment="0" applyProtection="0">
      <alignment vertical="center"/>
    </xf>
    <xf numFmtId="0" fontId="97" fillId="47" borderId="0" applyNumberFormat="0" applyBorder="0" applyAlignment="0" applyProtection="0">
      <alignment vertical="center"/>
    </xf>
    <xf numFmtId="236" fontId="93" fillId="0" borderId="0" applyFont="0" applyFill="0" applyBorder="0" applyAlignment="0" applyProtection="0"/>
    <xf numFmtId="0" fontId="126" fillId="0" borderId="0"/>
    <xf numFmtId="0" fontId="135" fillId="0" borderId="0">
      <alignment vertical="top"/>
    </xf>
    <xf numFmtId="0" fontId="133" fillId="69" borderId="0" applyNumberFormat="0" applyBorder="0" applyAlignment="0" applyProtection="0">
      <alignment vertical="center"/>
    </xf>
    <xf numFmtId="0" fontId="98" fillId="184" borderId="0" applyNumberFormat="0" applyBorder="0" applyAlignment="0" applyProtection="0">
      <alignment vertical="center"/>
    </xf>
    <xf numFmtId="0" fontId="126" fillId="0" borderId="0"/>
    <xf numFmtId="0" fontId="126" fillId="0" borderId="0"/>
    <xf numFmtId="0" fontId="126" fillId="0" borderId="0"/>
    <xf numFmtId="0" fontId="100" fillId="71" borderId="0" applyNumberFormat="0" applyBorder="0" applyAlignment="0" applyProtection="0">
      <alignment vertical="center"/>
    </xf>
    <xf numFmtId="0" fontId="111" fillId="53" borderId="0" applyNumberFormat="0" applyBorder="0" applyAlignment="0" applyProtection="0">
      <alignment vertical="center"/>
    </xf>
    <xf numFmtId="0" fontId="97" fillId="161" borderId="0" applyNumberFormat="0" applyBorder="0" applyAlignment="0" applyProtection="0">
      <alignment vertical="center"/>
    </xf>
    <xf numFmtId="0" fontId="133" fillId="69" borderId="0" applyNumberFormat="0" applyBorder="0" applyAlignment="0" applyProtection="0">
      <alignment vertical="center"/>
    </xf>
    <xf numFmtId="0" fontId="126" fillId="0" borderId="0"/>
    <xf numFmtId="0" fontId="116" fillId="0" borderId="0"/>
    <xf numFmtId="0" fontId="126" fillId="0" borderId="0"/>
    <xf numFmtId="0" fontId="116" fillId="0" borderId="0"/>
    <xf numFmtId="0" fontId="116" fillId="0" borderId="0"/>
    <xf numFmtId="0" fontId="100" fillId="71" borderId="0" applyNumberFormat="0" applyBorder="0" applyAlignment="0" applyProtection="0">
      <alignment vertical="center"/>
    </xf>
    <xf numFmtId="0" fontId="140" fillId="70" borderId="0" applyNumberFormat="0" applyBorder="0" applyAlignment="0" applyProtection="0">
      <alignment vertical="center"/>
    </xf>
    <xf numFmtId="0" fontId="126" fillId="0" borderId="0"/>
    <xf numFmtId="0" fontId="140" fillId="70" borderId="0" applyNumberFormat="0" applyBorder="0" applyAlignment="0" applyProtection="0">
      <alignment vertical="center"/>
    </xf>
    <xf numFmtId="0" fontId="141" fillId="80" borderId="0" applyNumberFormat="0" applyBorder="0" applyAlignment="0" applyProtection="0">
      <alignment vertical="center"/>
    </xf>
    <xf numFmtId="0" fontId="126" fillId="0" borderId="0"/>
    <xf numFmtId="0" fontId="97" fillId="60" borderId="0" applyNumberFormat="0" applyBorder="0" applyAlignment="0" applyProtection="0">
      <alignment vertical="center"/>
    </xf>
    <xf numFmtId="0" fontId="135" fillId="0" borderId="0">
      <alignment vertical="top"/>
    </xf>
    <xf numFmtId="0" fontId="148" fillId="0" borderId="0"/>
    <xf numFmtId="0" fontId="133" fillId="69" borderId="0" applyNumberFormat="0" applyBorder="0" applyAlignment="0" applyProtection="0">
      <alignment vertical="center"/>
    </xf>
    <xf numFmtId="0" fontId="126" fillId="0" borderId="0"/>
    <xf numFmtId="0" fontId="126" fillId="0" borderId="0"/>
    <xf numFmtId="0" fontId="126" fillId="0" borderId="0"/>
    <xf numFmtId="0" fontId="116" fillId="0" borderId="0"/>
    <xf numFmtId="0" fontId="116" fillId="0" borderId="0"/>
    <xf numFmtId="0" fontId="140" fillId="70" borderId="0" applyNumberFormat="0" applyBorder="0" applyAlignment="0" applyProtection="0">
      <alignment vertical="center"/>
    </xf>
    <xf numFmtId="0" fontId="116" fillId="0" borderId="0"/>
    <xf numFmtId="0" fontId="100" fillId="76" borderId="0" applyNumberFormat="0" applyBorder="0" applyAlignment="0" applyProtection="0">
      <alignment vertical="center"/>
    </xf>
    <xf numFmtId="0" fontId="126" fillId="0" borderId="0"/>
    <xf numFmtId="0" fontId="100" fillId="80" borderId="0" applyNumberFormat="0" applyBorder="0" applyAlignment="0" applyProtection="0">
      <alignment vertical="center"/>
    </xf>
    <xf numFmtId="0" fontId="145" fillId="71" borderId="64" applyNumberFormat="0" applyAlignment="0" applyProtection="0">
      <alignment vertical="center"/>
    </xf>
    <xf numFmtId="0" fontId="126" fillId="0" borderId="0"/>
    <xf numFmtId="0" fontId="116" fillId="0" borderId="0"/>
    <xf numFmtId="0" fontId="116" fillId="0" borderId="0"/>
    <xf numFmtId="0" fontId="116" fillId="0" borderId="0"/>
    <xf numFmtId="0" fontId="100" fillId="86" borderId="0" applyNumberFormat="0" applyBorder="0" applyAlignment="0" applyProtection="0">
      <alignment vertical="center"/>
    </xf>
    <xf numFmtId="0" fontId="126" fillId="0" borderId="0"/>
    <xf numFmtId="0" fontId="140" fillId="70" borderId="0" applyNumberFormat="0" applyBorder="0" applyAlignment="0" applyProtection="0">
      <alignment vertical="center"/>
    </xf>
    <xf numFmtId="0" fontId="116" fillId="0" borderId="0"/>
    <xf numFmtId="0" fontId="140" fillId="70" borderId="0" applyNumberFormat="0" applyBorder="0" applyAlignment="0" applyProtection="0">
      <alignment vertical="center"/>
    </xf>
    <xf numFmtId="0" fontId="116" fillId="0" borderId="0"/>
    <xf numFmtId="0" fontId="140" fillId="70" borderId="0" applyNumberFormat="0" applyBorder="0" applyAlignment="0" applyProtection="0">
      <alignment vertical="center"/>
    </xf>
    <xf numFmtId="0" fontId="100" fillId="73" borderId="0" applyNumberFormat="0" applyBorder="0" applyAlignment="0" applyProtection="0">
      <alignment vertical="center"/>
    </xf>
    <xf numFmtId="0" fontId="116" fillId="0" borderId="0"/>
    <xf numFmtId="0" fontId="100" fillId="76" borderId="0" applyNumberFormat="0" applyBorder="0" applyAlignment="0" applyProtection="0">
      <alignment vertical="center"/>
    </xf>
    <xf numFmtId="0" fontId="100" fillId="75" borderId="0" applyNumberFormat="0" applyBorder="0" applyAlignment="0" applyProtection="0">
      <alignment vertical="center"/>
    </xf>
    <xf numFmtId="0" fontId="140" fillId="70" borderId="0" applyNumberFormat="0" applyBorder="0" applyAlignment="0" applyProtection="0">
      <alignment vertical="center"/>
    </xf>
    <xf numFmtId="0" fontId="100" fillId="73" borderId="0" applyNumberFormat="0" applyBorder="0" applyAlignment="0" applyProtection="0">
      <alignment vertical="center"/>
    </xf>
    <xf numFmtId="0" fontId="116" fillId="0" borderId="0"/>
    <xf numFmtId="0" fontId="100" fillId="76" borderId="0" applyNumberFormat="0" applyBorder="0" applyAlignment="0" applyProtection="0">
      <alignment vertical="center"/>
    </xf>
    <xf numFmtId="0" fontId="93" fillId="0" borderId="0"/>
    <xf numFmtId="0" fontId="100" fillId="75" borderId="0" applyNumberFormat="0" applyBorder="0" applyAlignment="0" applyProtection="0">
      <alignment vertical="center"/>
    </xf>
    <xf numFmtId="0" fontId="116" fillId="0" borderId="0"/>
    <xf numFmtId="0" fontId="100" fillId="76" borderId="0" applyNumberFormat="0" applyBorder="0" applyAlignment="0" applyProtection="0">
      <alignment vertical="center"/>
    </xf>
    <xf numFmtId="0" fontId="97" fillId="165" borderId="0" applyNumberFormat="0" applyBorder="0" applyAlignment="0" applyProtection="0">
      <alignment vertical="center"/>
    </xf>
    <xf numFmtId="0" fontId="97" fillId="168" borderId="0" applyNumberFormat="0" applyBorder="0" applyAlignment="0" applyProtection="0">
      <alignment vertical="center"/>
    </xf>
    <xf numFmtId="0" fontId="100" fillId="66" borderId="0" applyNumberFormat="0" applyBorder="0" applyAlignment="0" applyProtection="0">
      <alignment vertical="center"/>
    </xf>
    <xf numFmtId="0" fontId="135" fillId="0" borderId="0">
      <alignment vertical="top"/>
    </xf>
    <xf numFmtId="0" fontId="100" fillId="69" borderId="0" applyNumberFormat="0" applyBorder="0" applyAlignment="0" applyProtection="0">
      <alignment vertical="center"/>
    </xf>
    <xf numFmtId="0" fontId="100" fillId="83" borderId="0" applyNumberFormat="0" applyBorder="0" applyAlignment="0" applyProtection="0">
      <alignment vertical="center"/>
    </xf>
    <xf numFmtId="0" fontId="126" fillId="0" borderId="0"/>
    <xf numFmtId="0" fontId="126" fillId="0" borderId="0"/>
    <xf numFmtId="0" fontId="135" fillId="0" borderId="0">
      <alignment vertical="top"/>
    </xf>
    <xf numFmtId="0" fontId="140" fillId="70" borderId="0" applyNumberFormat="0" applyBorder="0" applyAlignment="0" applyProtection="0">
      <alignment vertical="center"/>
    </xf>
    <xf numFmtId="0" fontId="100" fillId="76" borderId="0" applyNumberFormat="0" applyBorder="0" applyAlignment="0" applyProtection="0">
      <alignment vertical="center"/>
    </xf>
    <xf numFmtId="0" fontId="126" fillId="0" borderId="0"/>
    <xf numFmtId="0" fontId="135" fillId="0" borderId="0">
      <alignment vertical="top"/>
    </xf>
    <xf numFmtId="0" fontId="100" fillId="84" borderId="0" applyNumberFormat="0" applyBorder="0" applyAlignment="0" applyProtection="0">
      <alignment vertical="center"/>
    </xf>
    <xf numFmtId="0" fontId="133" fillId="69" borderId="0" applyNumberFormat="0" applyBorder="0" applyAlignment="0" applyProtection="0">
      <alignment vertical="center"/>
    </xf>
    <xf numFmtId="0" fontId="126" fillId="0" borderId="0"/>
    <xf numFmtId="0" fontId="96" fillId="35" borderId="4" applyNumberFormat="0" applyAlignment="0" applyProtection="0">
      <alignment vertical="center"/>
    </xf>
    <xf numFmtId="0" fontId="93" fillId="0" borderId="0">
      <alignment vertical="center"/>
    </xf>
    <xf numFmtId="0" fontId="140" fillId="70" borderId="0" applyNumberFormat="0" applyBorder="0" applyAlignment="0" applyProtection="0">
      <alignment vertical="center"/>
    </xf>
    <xf numFmtId="0" fontId="126" fillId="0" borderId="0"/>
    <xf numFmtId="0" fontId="126" fillId="0" borderId="0"/>
    <xf numFmtId="0" fontId="100" fillId="66" borderId="0" applyNumberFormat="0" applyBorder="0" applyAlignment="0" applyProtection="0">
      <alignment vertical="center"/>
    </xf>
    <xf numFmtId="0" fontId="126" fillId="0" borderId="0"/>
    <xf numFmtId="0" fontId="126" fillId="0" borderId="0"/>
    <xf numFmtId="0" fontId="126" fillId="0" borderId="0"/>
    <xf numFmtId="0" fontId="100" fillId="71" borderId="0" applyNumberFormat="0" applyBorder="0" applyAlignment="0" applyProtection="0">
      <alignment vertical="center"/>
    </xf>
    <xf numFmtId="0" fontId="126" fillId="0" borderId="0"/>
    <xf numFmtId="0" fontId="126" fillId="0" borderId="0"/>
    <xf numFmtId="0" fontId="97" fillId="40" borderId="0" applyNumberFormat="0" applyBorder="0" applyAlignment="0" applyProtection="0">
      <alignment vertical="center"/>
    </xf>
    <xf numFmtId="0" fontId="231" fillId="0" borderId="0"/>
    <xf numFmtId="0" fontId="133" fillId="69" borderId="0" applyNumberFormat="0" applyBorder="0" applyAlignment="0" applyProtection="0">
      <alignment vertical="center"/>
    </xf>
    <xf numFmtId="0" fontId="100" fillId="71" borderId="0" applyNumberFormat="0" applyBorder="0" applyAlignment="0" applyProtection="0">
      <alignment vertical="center"/>
    </xf>
    <xf numFmtId="0" fontId="126" fillId="0" borderId="0"/>
    <xf numFmtId="0" fontId="126" fillId="0" borderId="0"/>
    <xf numFmtId="0" fontId="126" fillId="0" borderId="0"/>
    <xf numFmtId="0" fontId="100" fillId="84" borderId="0" applyNumberFormat="0" applyBorder="0" applyAlignment="0" applyProtection="0">
      <alignment vertical="center"/>
    </xf>
    <xf numFmtId="0" fontId="126" fillId="0" borderId="0"/>
    <xf numFmtId="0" fontId="126" fillId="0" borderId="0"/>
    <xf numFmtId="0" fontId="100" fillId="76" borderId="0" applyNumberFormat="0" applyBorder="0" applyAlignment="0" applyProtection="0">
      <alignment vertical="center"/>
    </xf>
    <xf numFmtId="0" fontId="97" fillId="40" borderId="0" applyNumberFormat="0" applyBorder="0" applyAlignment="0" applyProtection="0">
      <alignment vertical="center"/>
    </xf>
    <xf numFmtId="0" fontId="100" fillId="71" borderId="0" applyNumberFormat="0" applyBorder="0" applyAlignment="0" applyProtection="0">
      <alignment vertical="center"/>
    </xf>
    <xf numFmtId="0" fontId="126" fillId="0" borderId="0"/>
    <xf numFmtId="0" fontId="100" fillId="81" borderId="0" applyNumberFormat="0" applyBorder="0" applyAlignment="0" applyProtection="0">
      <alignment vertical="center"/>
    </xf>
    <xf numFmtId="0" fontId="100" fillId="75" borderId="0" applyNumberFormat="0" applyBorder="0" applyAlignment="0" applyProtection="0">
      <alignment vertical="center"/>
    </xf>
    <xf numFmtId="0" fontId="126" fillId="0" borderId="0"/>
    <xf numFmtId="0" fontId="133" fillId="69" borderId="0" applyNumberFormat="0" applyBorder="0" applyAlignment="0" applyProtection="0">
      <alignment vertical="center"/>
    </xf>
    <xf numFmtId="0" fontId="97" fillId="156" borderId="0" applyNumberFormat="0" applyBorder="0" applyAlignment="0" applyProtection="0">
      <alignment vertical="center"/>
    </xf>
    <xf numFmtId="0" fontId="126" fillId="0" borderId="0"/>
    <xf numFmtId="0" fontId="133" fillId="69" borderId="0" applyNumberFormat="0" applyBorder="0" applyAlignment="0" applyProtection="0">
      <alignment vertical="center"/>
    </xf>
    <xf numFmtId="0" fontId="126" fillId="0" borderId="0"/>
    <xf numFmtId="0" fontId="100" fillId="84" borderId="0" applyNumberFormat="0" applyBorder="0" applyAlignment="0" applyProtection="0">
      <alignment vertical="center"/>
    </xf>
    <xf numFmtId="0" fontId="126" fillId="0" borderId="0"/>
    <xf numFmtId="0" fontId="100" fillId="71" borderId="0" applyNumberFormat="0" applyBorder="0" applyAlignment="0" applyProtection="0">
      <alignment vertical="center"/>
    </xf>
    <xf numFmtId="0" fontId="126" fillId="0" borderId="0"/>
    <xf numFmtId="0" fontId="140" fillId="70" borderId="0" applyNumberFormat="0" applyBorder="0" applyAlignment="0" applyProtection="0">
      <alignment vertical="center"/>
    </xf>
    <xf numFmtId="0" fontId="141" fillId="76" borderId="0" applyNumberFormat="0" applyBorder="0" applyAlignment="0" applyProtection="0">
      <alignment vertical="center"/>
    </xf>
    <xf numFmtId="0" fontId="126" fillId="0" borderId="0"/>
    <xf numFmtId="0" fontId="97" fillId="47" borderId="0" applyNumberFormat="0" applyBorder="0" applyAlignment="0" applyProtection="0">
      <alignment vertical="center"/>
    </xf>
    <xf numFmtId="0" fontId="100" fillId="73" borderId="0" applyNumberFormat="0" applyBorder="0" applyAlignment="0" applyProtection="0">
      <alignment vertical="center"/>
    </xf>
    <xf numFmtId="0" fontId="126" fillId="0" borderId="0"/>
    <xf numFmtId="0" fontId="97" fillId="58" borderId="0" applyNumberFormat="0" applyBorder="0" applyAlignment="0" applyProtection="0">
      <alignment vertical="center"/>
    </xf>
    <xf numFmtId="0" fontId="97" fillId="40" borderId="0" applyNumberFormat="0" applyBorder="0" applyAlignment="0" applyProtection="0">
      <alignment vertical="center"/>
    </xf>
    <xf numFmtId="0" fontId="126" fillId="0" borderId="0"/>
    <xf numFmtId="0" fontId="140" fillId="70" borderId="0" applyNumberFormat="0" applyBorder="0" applyAlignment="0" applyProtection="0">
      <alignment vertical="center"/>
    </xf>
    <xf numFmtId="0" fontId="126" fillId="0" borderId="0"/>
    <xf numFmtId="0" fontId="100" fillId="84" borderId="0" applyNumberFormat="0" applyBorder="0" applyAlignment="0" applyProtection="0">
      <alignment vertical="center"/>
    </xf>
    <xf numFmtId="0" fontId="133" fillId="69" borderId="0" applyNumberFormat="0" applyBorder="0" applyAlignment="0" applyProtection="0">
      <alignment vertical="center"/>
    </xf>
    <xf numFmtId="0" fontId="100" fillId="66" borderId="0" applyNumberFormat="0" applyBorder="0" applyAlignment="0" applyProtection="0">
      <alignment vertical="center"/>
    </xf>
    <xf numFmtId="0" fontId="126" fillId="0" borderId="0"/>
    <xf numFmtId="0" fontId="100" fillId="75" borderId="42" applyNumberFormat="0" applyFont="0" applyAlignment="0" applyProtection="0">
      <alignment vertical="center"/>
    </xf>
    <xf numFmtId="0" fontId="133" fillId="69" borderId="0" applyNumberFormat="0" applyBorder="0" applyAlignment="0" applyProtection="0">
      <alignment vertical="center"/>
    </xf>
    <xf numFmtId="0" fontId="100" fillId="71" borderId="0" applyNumberFormat="0" applyBorder="0" applyAlignment="0" applyProtection="0">
      <alignment vertical="center"/>
    </xf>
    <xf numFmtId="0" fontId="102" fillId="54" borderId="0" applyNumberFormat="0" applyBorder="0" applyAlignment="0" applyProtection="0">
      <alignment vertical="center"/>
    </xf>
    <xf numFmtId="0" fontId="97" fillId="180" borderId="0" applyNumberFormat="0" applyBorder="0" applyAlignment="0" applyProtection="0">
      <alignment vertical="center"/>
    </xf>
    <xf numFmtId="0" fontId="133" fillId="69" borderId="0" applyNumberFormat="0" applyBorder="0" applyAlignment="0" applyProtection="0">
      <alignment vertical="center"/>
    </xf>
    <xf numFmtId="0" fontId="126" fillId="0" borderId="0"/>
    <xf numFmtId="0" fontId="100" fillId="84" borderId="0" applyNumberFormat="0" applyBorder="0" applyAlignment="0" applyProtection="0">
      <alignment vertical="center"/>
    </xf>
    <xf numFmtId="0" fontId="100" fillId="66" borderId="0" applyNumberFormat="0" applyBorder="0" applyAlignment="0" applyProtection="0">
      <alignment vertical="center"/>
    </xf>
    <xf numFmtId="0" fontId="133" fillId="69" borderId="0" applyNumberFormat="0" applyBorder="0" applyAlignment="0" applyProtection="0">
      <alignment vertical="center"/>
    </xf>
    <xf numFmtId="0" fontId="100" fillId="66" borderId="0" applyNumberFormat="0" applyBorder="0" applyAlignment="0" applyProtection="0">
      <alignment vertical="center"/>
    </xf>
    <xf numFmtId="0" fontId="126" fillId="0" borderId="0"/>
    <xf numFmtId="0" fontId="98" fillId="182" borderId="0" applyNumberFormat="0" applyBorder="0" applyAlignment="0" applyProtection="0">
      <alignment vertical="center"/>
    </xf>
    <xf numFmtId="0" fontId="126" fillId="0" borderId="0"/>
    <xf numFmtId="0" fontId="126" fillId="0" borderId="0"/>
    <xf numFmtId="0" fontId="126" fillId="0" borderId="0"/>
    <xf numFmtId="0" fontId="100" fillId="71" borderId="0" applyNumberFormat="0" applyBorder="0" applyAlignment="0" applyProtection="0">
      <alignment vertical="center"/>
    </xf>
    <xf numFmtId="0" fontId="133" fillId="69" borderId="0" applyNumberFormat="0" applyBorder="0" applyAlignment="0" applyProtection="0">
      <alignment vertical="center"/>
    </xf>
    <xf numFmtId="0" fontId="97" fillId="40" borderId="0" applyNumberFormat="0" applyBorder="0" applyAlignment="0" applyProtection="0">
      <alignment vertical="center"/>
    </xf>
    <xf numFmtId="0" fontId="140" fillId="70" borderId="0" applyNumberFormat="0" applyBorder="0" applyAlignment="0" applyProtection="0">
      <alignment vertical="center"/>
    </xf>
    <xf numFmtId="0" fontId="106" fillId="0" borderId="0"/>
    <xf numFmtId="0" fontId="100" fillId="71" borderId="0" applyNumberFormat="0" applyBorder="0" applyAlignment="0" applyProtection="0">
      <alignment vertical="center"/>
    </xf>
    <xf numFmtId="0" fontId="145" fillId="71" borderId="64" applyNumberFormat="0" applyAlignment="0" applyProtection="0">
      <alignment vertical="center"/>
    </xf>
    <xf numFmtId="0" fontId="134" fillId="80" borderId="0" applyNumberFormat="0" applyBorder="0" applyAlignment="0" applyProtection="0">
      <alignment vertical="center"/>
    </xf>
    <xf numFmtId="0" fontId="126" fillId="0" borderId="0"/>
    <xf numFmtId="0" fontId="100" fillId="73" borderId="0" applyNumberFormat="0" applyBorder="0" applyAlignment="0" applyProtection="0">
      <alignment vertical="center"/>
    </xf>
    <xf numFmtId="0" fontId="133" fillId="69" borderId="0" applyNumberFormat="0" applyBorder="0" applyAlignment="0" applyProtection="0">
      <alignment vertical="center"/>
    </xf>
    <xf numFmtId="0" fontId="227" fillId="91" borderId="27">
      <protection locked="0"/>
    </xf>
    <xf numFmtId="0" fontId="97" fillId="61" borderId="0" applyNumberFormat="0" applyBorder="0" applyAlignment="0" applyProtection="0">
      <alignment vertical="center"/>
    </xf>
    <xf numFmtId="0" fontId="141" fillId="72" borderId="0" applyNumberFormat="0" applyBorder="0" applyAlignment="0" applyProtection="0">
      <alignment vertical="center"/>
    </xf>
    <xf numFmtId="0" fontId="100" fillId="71" borderId="0" applyNumberFormat="0" applyBorder="0" applyAlignment="0" applyProtection="0">
      <alignment vertical="center"/>
    </xf>
    <xf numFmtId="0" fontId="100" fillId="83"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26" fillId="0" borderId="0"/>
    <xf numFmtId="0" fontId="135" fillId="0" borderId="0">
      <alignment vertical="top"/>
    </xf>
    <xf numFmtId="0" fontId="126" fillId="0" borderId="0"/>
    <xf numFmtId="0" fontId="100" fillId="69" borderId="0" applyNumberFormat="0" applyBorder="0" applyAlignment="0" applyProtection="0">
      <alignment vertical="center"/>
    </xf>
    <xf numFmtId="0" fontId="126" fillId="0" borderId="0"/>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5" fillId="0" borderId="0">
      <alignment vertical="top"/>
    </xf>
    <xf numFmtId="0" fontId="137" fillId="66" borderId="65" applyNumberFormat="0" applyAlignment="0" applyProtection="0">
      <alignment vertical="center"/>
    </xf>
    <xf numFmtId="0" fontId="140" fillId="70" borderId="0" applyNumberFormat="0" applyBorder="0" applyAlignment="0" applyProtection="0">
      <alignment vertical="center"/>
    </xf>
    <xf numFmtId="0" fontId="100" fillId="73" borderId="0" applyNumberFormat="0" applyBorder="0" applyAlignment="0" applyProtection="0">
      <alignment vertical="center"/>
    </xf>
    <xf numFmtId="0" fontId="126" fillId="0" borderId="0"/>
    <xf numFmtId="0" fontId="100" fillId="71" borderId="0" applyNumberFormat="0" applyBorder="0" applyAlignment="0" applyProtection="0">
      <alignment vertical="center"/>
    </xf>
    <xf numFmtId="0" fontId="93" fillId="0" borderId="0"/>
    <xf numFmtId="0" fontId="126" fillId="0" borderId="0"/>
    <xf numFmtId="0" fontId="100" fillId="84" borderId="0" applyNumberFormat="0" applyBorder="0" applyAlignment="0" applyProtection="0">
      <alignment vertical="center"/>
    </xf>
    <xf numFmtId="0" fontId="100" fillId="84"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26" fillId="0" borderId="0"/>
    <xf numFmtId="0" fontId="140" fillId="70" borderId="0" applyNumberFormat="0" applyBorder="0" applyAlignment="0" applyProtection="0">
      <alignment vertical="center"/>
    </xf>
    <xf numFmtId="0" fontId="134" fillId="80" borderId="0" applyNumberFormat="0" applyBorder="0" applyAlignment="0" applyProtection="0">
      <alignment vertical="center"/>
    </xf>
    <xf numFmtId="0" fontId="126" fillId="0" borderId="0"/>
    <xf numFmtId="0" fontId="140" fillId="70" borderId="0" applyNumberFormat="0" applyBorder="0" applyAlignment="0" applyProtection="0">
      <alignment vertical="center"/>
    </xf>
    <xf numFmtId="0" fontId="148" fillId="0" borderId="0"/>
    <xf numFmtId="0" fontId="141" fillId="72" borderId="0" applyNumberFormat="0" applyBorder="0" applyAlignment="0" applyProtection="0">
      <alignment vertical="center"/>
    </xf>
    <xf numFmtId="0" fontId="100" fillId="81" borderId="0" applyNumberFormat="0" applyBorder="0" applyAlignment="0" applyProtection="0">
      <alignment vertical="center"/>
    </xf>
    <xf numFmtId="0" fontId="140" fillId="70" borderId="0" applyNumberFormat="0" applyBorder="0" applyAlignment="0" applyProtection="0">
      <alignment vertical="center"/>
    </xf>
    <xf numFmtId="0" fontId="97" fillId="173" borderId="0" applyNumberFormat="0" applyBorder="0" applyAlignment="0" applyProtection="0">
      <alignment vertical="center"/>
    </xf>
    <xf numFmtId="0" fontId="106" fillId="0" borderId="0"/>
    <xf numFmtId="0" fontId="133" fillId="69" borderId="0" applyNumberFormat="0" applyBorder="0" applyAlignment="0" applyProtection="0">
      <alignment vertical="center"/>
    </xf>
    <xf numFmtId="0" fontId="148" fillId="0" borderId="0"/>
    <xf numFmtId="0" fontId="106" fillId="0" borderId="0"/>
    <xf numFmtId="0" fontId="97" fillId="60" borderId="0" applyNumberFormat="0" applyBorder="0" applyAlignment="0" applyProtection="0">
      <alignment vertical="center"/>
    </xf>
    <xf numFmtId="0" fontId="100" fillId="66" borderId="0" applyNumberFormat="0" applyBorder="0" applyAlignment="0" applyProtection="0">
      <alignment vertical="center"/>
    </xf>
    <xf numFmtId="0" fontId="126" fillId="0" borderId="0"/>
    <xf numFmtId="0" fontId="133" fillId="69" borderId="0" applyNumberFormat="0" applyBorder="0" applyAlignment="0" applyProtection="0">
      <alignment vertical="center"/>
    </xf>
    <xf numFmtId="0" fontId="126" fillId="0" borderId="0"/>
    <xf numFmtId="0" fontId="97" fillId="40" borderId="0" applyNumberFormat="0" applyBorder="0" applyAlignment="0" applyProtection="0">
      <alignment vertical="center"/>
    </xf>
    <xf numFmtId="0" fontId="100" fillId="71" borderId="0" applyNumberFormat="0" applyBorder="0" applyAlignment="0" applyProtection="0">
      <alignment vertical="center"/>
    </xf>
    <xf numFmtId="0" fontId="106" fillId="0" borderId="0"/>
    <xf numFmtId="0" fontId="97" fillId="47" borderId="0" applyNumberFormat="0" applyBorder="0" applyAlignment="0" applyProtection="0">
      <alignment vertical="center"/>
    </xf>
    <xf numFmtId="0" fontId="135" fillId="0" borderId="0" applyNumberFormat="0" applyFill="0" applyBorder="0" applyAlignment="0" applyProtection="0"/>
    <xf numFmtId="0" fontId="134" fillId="80" borderId="0" applyNumberFormat="0" applyBorder="0" applyAlignment="0" applyProtection="0">
      <alignment vertical="center"/>
    </xf>
    <xf numFmtId="0" fontId="154" fillId="73" borderId="64" applyNumberFormat="0" applyAlignment="0" applyProtection="0">
      <alignment vertical="center"/>
    </xf>
    <xf numFmtId="0" fontId="133" fillId="69" borderId="0" applyNumberFormat="0" applyBorder="0" applyAlignment="0" applyProtection="0">
      <alignment vertical="center"/>
    </xf>
    <xf numFmtId="0" fontId="100" fillId="0" borderId="0">
      <alignment vertical="center"/>
    </xf>
    <xf numFmtId="0" fontId="93" fillId="0" borderId="0">
      <alignment vertical="center"/>
    </xf>
    <xf numFmtId="0" fontId="231" fillId="0" borderId="0"/>
    <xf numFmtId="0" fontId="218" fillId="0" borderId="32" applyNumberFormat="0" applyFill="0" applyProtection="0">
      <alignment horizontal="center"/>
    </xf>
    <xf numFmtId="0" fontId="100" fillId="69" borderId="0" applyNumberFormat="0" applyBorder="0" applyAlignment="0" applyProtection="0">
      <alignment vertical="center"/>
    </xf>
    <xf numFmtId="0" fontId="133" fillId="69" borderId="0" applyNumberFormat="0" applyBorder="0" applyAlignment="0" applyProtection="0">
      <alignment vertical="center"/>
    </xf>
    <xf numFmtId="0" fontId="141" fillId="72" borderId="0" applyNumberFormat="0" applyBorder="0" applyAlignment="0" applyProtection="0">
      <alignment vertical="center"/>
    </xf>
    <xf numFmtId="0" fontId="135" fillId="0" borderId="0">
      <alignment vertical="top"/>
    </xf>
    <xf numFmtId="0" fontId="140" fillId="70" borderId="0" applyNumberFormat="0" applyBorder="0" applyAlignment="0" applyProtection="0">
      <alignment vertical="center"/>
    </xf>
    <xf numFmtId="0" fontId="100" fillId="86" borderId="0" applyNumberFormat="0" applyBorder="0" applyAlignment="0" applyProtection="0">
      <alignment vertical="center"/>
    </xf>
    <xf numFmtId="0" fontId="100" fillId="73" borderId="0" applyNumberFormat="0" applyBorder="0" applyAlignment="0" applyProtection="0">
      <alignment vertical="center"/>
    </xf>
    <xf numFmtId="0" fontId="100" fillId="75" borderId="0" applyNumberFormat="0" applyBorder="0" applyAlignment="0" applyProtection="0">
      <alignment vertical="center"/>
    </xf>
    <xf numFmtId="0" fontId="100" fillId="81" borderId="0" applyNumberFormat="0" applyBorder="0" applyAlignment="0" applyProtection="0">
      <alignment vertical="center"/>
    </xf>
    <xf numFmtId="0" fontId="133" fillId="69" borderId="0" applyNumberFormat="0" applyBorder="0" applyAlignment="0" applyProtection="0">
      <alignment vertical="center"/>
    </xf>
    <xf numFmtId="0" fontId="93" fillId="0" borderId="0">
      <alignment vertical="center"/>
    </xf>
    <xf numFmtId="0" fontId="140" fillId="70" borderId="0" applyNumberFormat="0" applyBorder="0" applyAlignment="0" applyProtection="0">
      <alignment vertical="center"/>
    </xf>
    <xf numFmtId="0" fontId="231" fillId="0" borderId="0"/>
    <xf numFmtId="0" fontId="97" fillId="60" borderId="0" applyNumberFormat="0" applyBorder="0" applyAlignment="0" applyProtection="0">
      <alignment vertical="center"/>
    </xf>
    <xf numFmtId="0" fontId="141" fillId="90" borderId="0" applyNumberFormat="0" applyBorder="0" applyAlignment="0" applyProtection="0">
      <alignment vertical="center"/>
    </xf>
    <xf numFmtId="0" fontId="140" fillId="70" borderId="0" applyNumberFormat="0" applyBorder="0" applyAlignment="0" applyProtection="0">
      <alignment vertical="center"/>
    </xf>
    <xf numFmtId="0" fontId="97" fillId="58" borderId="0" applyNumberFormat="0" applyBorder="0" applyAlignment="0" applyProtection="0">
      <alignment vertical="center"/>
    </xf>
    <xf numFmtId="0" fontId="141" fillId="85" borderId="0" applyNumberFormat="0" applyBorder="0" applyAlignment="0" applyProtection="0">
      <alignment vertical="center"/>
    </xf>
    <xf numFmtId="0" fontId="100" fillId="66" borderId="0" applyNumberFormat="0" applyBorder="0" applyAlignment="0" applyProtection="0">
      <alignment vertical="center"/>
    </xf>
    <xf numFmtId="0" fontId="100" fillId="69" borderId="0" applyNumberFormat="0" applyBorder="0" applyAlignment="0" applyProtection="0">
      <alignment vertical="center"/>
    </xf>
    <xf numFmtId="0" fontId="93" fillId="0" borderId="0">
      <alignment vertical="center"/>
    </xf>
    <xf numFmtId="0" fontId="140" fillId="70" borderId="0" applyNumberFormat="0" applyBorder="0" applyAlignment="0" applyProtection="0">
      <alignment vertical="center"/>
    </xf>
    <xf numFmtId="0" fontId="231" fillId="0" borderId="0"/>
    <xf numFmtId="0" fontId="140" fillId="70" borderId="0" applyNumberFormat="0" applyBorder="0" applyAlignment="0" applyProtection="0">
      <alignment vertical="center"/>
    </xf>
    <xf numFmtId="0" fontId="97" fillId="58" borderId="0" applyNumberFormat="0" applyBorder="0" applyAlignment="0" applyProtection="0">
      <alignment vertical="center"/>
    </xf>
    <xf numFmtId="0" fontId="137" fillId="66" borderId="65" applyNumberFormat="0" applyAlignment="0" applyProtection="0">
      <alignment vertical="center"/>
    </xf>
    <xf numFmtId="0" fontId="133" fillId="69" borderId="0" applyNumberFormat="0" applyBorder="0" applyAlignment="0" applyProtection="0">
      <alignment vertical="center"/>
    </xf>
    <xf numFmtId="0" fontId="106" fillId="0" borderId="0"/>
    <xf numFmtId="0" fontId="133" fillId="69" borderId="0" applyNumberFormat="0" applyBorder="0" applyAlignment="0" applyProtection="0">
      <alignment vertical="center"/>
    </xf>
    <xf numFmtId="0" fontId="141" fillId="72" borderId="0" applyNumberFormat="0" applyBorder="0" applyAlignment="0" applyProtection="0">
      <alignment vertical="center"/>
    </xf>
    <xf numFmtId="0" fontId="100" fillId="80" borderId="0" applyNumberFormat="0" applyBorder="0" applyAlignment="0" applyProtection="0">
      <alignment vertical="center"/>
    </xf>
    <xf numFmtId="0" fontId="148" fillId="0" borderId="0"/>
    <xf numFmtId="0" fontId="106" fillId="0" borderId="0"/>
    <xf numFmtId="0" fontId="100" fillId="84" borderId="0" applyNumberFormat="0" applyBorder="0" applyAlignment="0" applyProtection="0">
      <alignment vertical="center"/>
    </xf>
    <xf numFmtId="0" fontId="126" fillId="0" borderId="0"/>
    <xf numFmtId="0" fontId="126" fillId="0" borderId="0"/>
    <xf numFmtId="0" fontId="154" fillId="73" borderId="64" applyNumberFormat="0" applyAlignment="0" applyProtection="0">
      <alignment vertical="center"/>
    </xf>
    <xf numFmtId="0" fontId="126" fillId="0" borderId="0"/>
    <xf numFmtId="0" fontId="100" fillId="73" borderId="0" applyNumberFormat="0" applyBorder="0" applyAlignment="0" applyProtection="0">
      <alignment vertical="center"/>
    </xf>
    <xf numFmtId="0" fontId="126" fillId="0" borderId="0"/>
    <xf numFmtId="0" fontId="108" fillId="37" borderId="0" applyNumberFormat="0" applyBorder="0" applyAlignment="0" applyProtection="0">
      <alignment vertical="center"/>
    </xf>
    <xf numFmtId="0" fontId="100" fillId="81" borderId="0" applyNumberFormat="0" applyBorder="0" applyAlignment="0" applyProtection="0">
      <alignment vertical="center"/>
    </xf>
    <xf numFmtId="0" fontId="126" fillId="0" borderId="0"/>
    <xf numFmtId="0" fontId="126" fillId="0" borderId="0"/>
    <xf numFmtId="0" fontId="135" fillId="0" borderId="0">
      <alignment vertical="top"/>
    </xf>
    <xf numFmtId="0" fontId="97" fillId="183" borderId="0" applyNumberFormat="0" applyBorder="0" applyAlignment="0" applyProtection="0">
      <alignment vertical="center"/>
    </xf>
    <xf numFmtId="0" fontId="150" fillId="0" borderId="0" applyNumberFormat="0" applyFill="0" applyBorder="0" applyAlignment="0" applyProtection="0">
      <alignment vertical="center"/>
    </xf>
    <xf numFmtId="0" fontId="126" fillId="0" borderId="0"/>
    <xf numFmtId="0" fontId="100" fillId="66"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97" fillId="169" borderId="0" applyNumberFormat="0" applyBorder="0" applyAlignment="0" applyProtection="0">
      <alignment vertical="center"/>
    </xf>
    <xf numFmtId="0" fontId="133" fillId="69" borderId="0" applyNumberFormat="0" applyBorder="0" applyAlignment="0" applyProtection="0">
      <alignment vertical="center"/>
    </xf>
    <xf numFmtId="0" fontId="135" fillId="0" borderId="0">
      <alignment vertical="top"/>
    </xf>
    <xf numFmtId="0" fontId="126" fillId="0" borderId="0"/>
    <xf numFmtId="0" fontId="100" fillId="88" borderId="0" applyNumberFormat="0" applyBorder="0" applyAlignment="0" applyProtection="0">
      <alignment vertical="center"/>
    </xf>
    <xf numFmtId="0" fontId="100" fillId="75" borderId="0" applyNumberFormat="0" applyBorder="0" applyAlignment="0" applyProtection="0">
      <alignment vertical="center"/>
    </xf>
    <xf numFmtId="0" fontId="133" fillId="69" borderId="0" applyNumberFormat="0" applyBorder="0" applyAlignment="0" applyProtection="0">
      <alignment vertical="center"/>
    </xf>
    <xf numFmtId="0" fontId="126" fillId="0" borderId="0"/>
    <xf numFmtId="0" fontId="97" fillId="56" borderId="0" applyNumberFormat="0" applyBorder="0" applyAlignment="0" applyProtection="0">
      <alignment vertical="center"/>
    </xf>
    <xf numFmtId="0" fontId="100" fillId="84" borderId="0" applyNumberFormat="0" applyBorder="0" applyAlignment="0" applyProtection="0">
      <alignment vertical="center"/>
    </xf>
    <xf numFmtId="0" fontId="135" fillId="0" borderId="0">
      <alignment vertical="top"/>
    </xf>
    <xf numFmtId="0" fontId="97" fillId="158" borderId="0" applyNumberFormat="0" applyBorder="0" applyAlignment="0" applyProtection="0">
      <alignment vertical="center"/>
    </xf>
    <xf numFmtId="0" fontId="126" fillId="0" borderId="0"/>
    <xf numFmtId="0" fontId="141" fillId="72" borderId="0" applyNumberFormat="0" applyBorder="0" applyAlignment="0" applyProtection="0">
      <alignment vertical="center"/>
    </xf>
    <xf numFmtId="0" fontId="97" fillId="153" borderId="0" applyNumberFormat="0" applyBorder="0" applyAlignment="0" applyProtection="0">
      <alignment vertical="center"/>
    </xf>
    <xf numFmtId="0" fontId="126" fillId="0" borderId="0"/>
    <xf numFmtId="0" fontId="100" fillId="73" borderId="0" applyNumberFormat="0" applyBorder="0" applyAlignment="0" applyProtection="0">
      <alignment vertical="center"/>
    </xf>
    <xf numFmtId="0" fontId="140" fillId="70" borderId="0" applyNumberFormat="0" applyBorder="0" applyAlignment="0" applyProtection="0">
      <alignment vertical="center"/>
    </xf>
    <xf numFmtId="0" fontId="126" fillId="0" borderId="0"/>
    <xf numFmtId="0" fontId="109" fillId="0" borderId="0" applyNumberFormat="0" applyFill="0" applyBorder="0" applyAlignment="0" applyProtection="0">
      <alignment vertical="center"/>
    </xf>
    <xf numFmtId="0" fontId="140" fillId="70" borderId="0" applyNumberFormat="0" applyBorder="0" applyAlignment="0" applyProtection="0">
      <alignment vertical="center"/>
    </xf>
    <xf numFmtId="0" fontId="97" fillId="61" borderId="0" applyNumberFormat="0" applyBorder="0" applyAlignment="0" applyProtection="0">
      <alignment vertical="center"/>
    </xf>
    <xf numFmtId="0" fontId="135" fillId="0" borderId="0">
      <alignment vertical="top"/>
    </xf>
    <xf numFmtId="0" fontId="97" fillId="60" borderId="0" applyNumberFormat="0" applyBorder="0" applyAlignment="0" applyProtection="0">
      <alignment vertical="center"/>
    </xf>
    <xf numFmtId="0" fontId="135" fillId="0" borderId="0">
      <alignment vertical="top"/>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97" fillId="160" borderId="0" applyNumberFormat="0" applyBorder="0" applyAlignment="0" applyProtection="0">
      <alignment vertical="center"/>
    </xf>
    <xf numFmtId="0" fontId="126" fillId="0" borderId="0"/>
    <xf numFmtId="0" fontId="135" fillId="0" borderId="0">
      <alignment vertical="top"/>
    </xf>
    <xf numFmtId="0" fontId="126" fillId="0" borderId="0"/>
    <xf numFmtId="0" fontId="140" fillId="70" borderId="0" applyNumberFormat="0" applyBorder="0" applyAlignment="0" applyProtection="0">
      <alignment vertical="center"/>
    </xf>
    <xf numFmtId="0" fontId="100" fillId="76" borderId="0" applyNumberFormat="0" applyBorder="0" applyAlignment="0" applyProtection="0">
      <alignment vertical="center"/>
    </xf>
    <xf numFmtId="0" fontId="126" fillId="0" borderId="0"/>
    <xf numFmtId="0" fontId="126" fillId="0" borderId="0"/>
    <xf numFmtId="0" fontId="140" fillId="70" borderId="0" applyNumberFormat="0" applyBorder="0" applyAlignment="0" applyProtection="0">
      <alignment vertical="center"/>
    </xf>
    <xf numFmtId="0" fontId="100" fillId="84"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26" fillId="0" borderId="0"/>
    <xf numFmtId="0" fontId="95" fillId="0" borderId="6" applyNumberFormat="0" applyFill="0" applyAlignment="0" applyProtection="0">
      <alignment vertical="center"/>
    </xf>
    <xf numFmtId="0" fontId="100" fillId="71" borderId="0" applyNumberFormat="0" applyBorder="0" applyAlignment="0" applyProtection="0">
      <alignment vertical="center"/>
    </xf>
    <xf numFmtId="0" fontId="141" fillId="68" borderId="0" applyNumberFormat="0" applyBorder="0" applyAlignment="0" applyProtection="0">
      <alignment vertical="center"/>
    </xf>
    <xf numFmtId="0" fontId="133" fillId="69" borderId="0" applyNumberFormat="0" applyBorder="0" applyAlignment="0" applyProtection="0">
      <alignment vertical="center"/>
    </xf>
    <xf numFmtId="0" fontId="126" fillId="0" borderId="0"/>
    <xf numFmtId="0" fontId="135" fillId="0" borderId="0">
      <alignment vertical="top"/>
    </xf>
    <xf numFmtId="0" fontId="141" fillId="85" borderId="0" applyNumberFormat="0" applyBorder="0" applyAlignment="0" applyProtection="0">
      <alignment vertical="center"/>
    </xf>
    <xf numFmtId="0" fontId="126" fillId="0" borderId="0"/>
    <xf numFmtId="0" fontId="126" fillId="0" borderId="0"/>
    <xf numFmtId="0" fontId="126" fillId="0" borderId="0"/>
    <xf numFmtId="0" fontId="100" fillId="84" borderId="0" applyNumberFormat="0" applyBorder="0" applyAlignment="0" applyProtection="0">
      <alignment vertical="center"/>
    </xf>
    <xf numFmtId="0" fontId="126" fillId="0" borderId="0"/>
    <xf numFmtId="0" fontId="140" fillId="70" borderId="0" applyNumberFormat="0" applyBorder="0" applyAlignment="0" applyProtection="0">
      <alignment vertical="center"/>
    </xf>
    <xf numFmtId="0" fontId="135" fillId="0" borderId="0">
      <alignment vertical="top"/>
    </xf>
    <xf numFmtId="0" fontId="133" fillId="69" borderId="0" applyNumberFormat="0" applyBorder="0" applyAlignment="0" applyProtection="0">
      <alignment vertical="center"/>
    </xf>
    <xf numFmtId="0" fontId="126" fillId="0" borderId="0"/>
    <xf numFmtId="0" fontId="133" fillId="69" borderId="0" applyNumberFormat="0" applyBorder="0" applyAlignment="0" applyProtection="0">
      <alignment vertical="center"/>
    </xf>
    <xf numFmtId="0" fontId="100" fillId="66" borderId="0" applyNumberFormat="0" applyBorder="0" applyAlignment="0" applyProtection="0">
      <alignment vertical="center"/>
    </xf>
    <xf numFmtId="0" fontId="126" fillId="0" borderId="0"/>
    <xf numFmtId="0" fontId="93" fillId="0" borderId="0">
      <alignment vertical="center"/>
    </xf>
    <xf numFmtId="0" fontId="135" fillId="0" borderId="0">
      <alignment vertical="top"/>
    </xf>
    <xf numFmtId="0" fontId="98" fillId="182" borderId="0" applyNumberFormat="0" applyBorder="0" applyAlignment="0" applyProtection="0">
      <alignment vertical="center"/>
    </xf>
    <xf numFmtId="0" fontId="100" fillId="71" borderId="0" applyNumberFormat="0" applyBorder="0" applyAlignment="0" applyProtection="0">
      <alignment vertical="center"/>
    </xf>
    <xf numFmtId="0" fontId="104" fillId="34" borderId="5" applyNumberFormat="0" applyAlignment="0" applyProtection="0">
      <alignment vertical="center"/>
    </xf>
    <xf numFmtId="0" fontId="135" fillId="0" borderId="0">
      <alignment vertical="top"/>
    </xf>
    <xf numFmtId="0" fontId="133" fillId="69" borderId="0" applyNumberFormat="0" applyBorder="0" applyAlignment="0" applyProtection="0">
      <alignment vertical="center"/>
    </xf>
    <xf numFmtId="0" fontId="97" fillId="158" borderId="0" applyNumberFormat="0" applyBorder="0" applyAlignment="0" applyProtection="0">
      <alignment vertical="center"/>
    </xf>
    <xf numFmtId="0" fontId="97" fillId="180" borderId="0" applyNumberFormat="0" applyBorder="0" applyAlignment="0" applyProtection="0">
      <alignment vertical="center"/>
    </xf>
    <xf numFmtId="0" fontId="135" fillId="0" borderId="0">
      <alignment vertical="top"/>
    </xf>
    <xf numFmtId="0" fontId="133" fillId="69" borderId="0" applyNumberFormat="0" applyBorder="0" applyAlignment="0" applyProtection="0">
      <alignment vertical="center"/>
    </xf>
    <xf numFmtId="0" fontId="135" fillId="0" borderId="0">
      <alignment vertical="top"/>
    </xf>
    <xf numFmtId="0" fontId="135" fillId="0" borderId="0">
      <alignment vertical="top"/>
    </xf>
    <xf numFmtId="0" fontId="135" fillId="0" borderId="0">
      <alignment vertical="top"/>
    </xf>
    <xf numFmtId="0" fontId="140" fillId="70" borderId="0" applyNumberFormat="0" applyBorder="0" applyAlignment="0" applyProtection="0">
      <alignment vertical="center"/>
    </xf>
    <xf numFmtId="0" fontId="135" fillId="0" borderId="0">
      <alignment vertical="top"/>
    </xf>
    <xf numFmtId="0" fontId="135" fillId="0" borderId="0">
      <alignment vertical="top"/>
    </xf>
    <xf numFmtId="0" fontId="97" fillId="173"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35" fillId="0" borderId="0">
      <alignment vertical="top"/>
    </xf>
    <xf numFmtId="0" fontId="140" fillId="70" borderId="0" applyNumberFormat="0" applyBorder="0" applyAlignment="0" applyProtection="0">
      <alignment vertical="center"/>
    </xf>
    <xf numFmtId="0" fontId="100" fillId="73" borderId="0" applyNumberFormat="0" applyBorder="0" applyAlignment="0" applyProtection="0">
      <alignment vertical="center"/>
    </xf>
    <xf numFmtId="0" fontId="140" fillId="70" borderId="0" applyNumberFormat="0" applyBorder="0" applyAlignment="0" applyProtection="0">
      <alignment vertical="center"/>
    </xf>
    <xf numFmtId="0" fontId="135" fillId="0" borderId="0">
      <alignment vertical="top"/>
    </xf>
    <xf numFmtId="0" fontId="100" fillId="88" borderId="0" applyNumberFormat="0" applyBorder="0" applyAlignment="0" applyProtection="0">
      <alignment vertical="center"/>
    </xf>
    <xf numFmtId="0" fontId="100" fillId="81" borderId="0" applyNumberFormat="0" applyBorder="0" applyAlignment="0" applyProtection="0">
      <alignment vertical="center"/>
    </xf>
    <xf numFmtId="0" fontId="135" fillId="0" borderId="0">
      <alignment vertical="top"/>
    </xf>
    <xf numFmtId="0" fontId="140" fillId="70" borderId="0" applyNumberFormat="0" applyBorder="0" applyAlignment="0" applyProtection="0">
      <alignment vertical="center"/>
    </xf>
    <xf numFmtId="0" fontId="135" fillId="0" borderId="0">
      <alignment vertical="top"/>
    </xf>
    <xf numFmtId="0" fontId="133" fillId="69" borderId="0" applyNumberFormat="0" applyBorder="0" applyAlignment="0" applyProtection="0">
      <alignment vertical="center"/>
    </xf>
    <xf numFmtId="0" fontId="100" fillId="69" borderId="0" applyNumberFormat="0" applyBorder="0" applyAlignment="0" applyProtection="0">
      <alignment vertical="center"/>
    </xf>
    <xf numFmtId="0" fontId="135" fillId="0" borderId="0">
      <alignment vertical="top"/>
    </xf>
    <xf numFmtId="0" fontId="100" fillId="88" borderId="0" applyNumberFormat="0" applyBorder="0" applyAlignment="0" applyProtection="0">
      <alignment vertical="center"/>
    </xf>
    <xf numFmtId="0" fontId="135" fillId="0" borderId="0">
      <alignment vertical="top"/>
    </xf>
    <xf numFmtId="0" fontId="98" fillId="186" borderId="0" applyNumberFormat="0" applyBorder="0" applyAlignment="0" applyProtection="0">
      <alignment vertical="center"/>
    </xf>
    <xf numFmtId="0" fontId="100" fillId="66" borderId="0" applyNumberFormat="0" applyBorder="0" applyAlignment="0" applyProtection="0">
      <alignment vertical="center"/>
    </xf>
    <xf numFmtId="0" fontId="100" fillId="86" borderId="0" applyNumberFormat="0" applyBorder="0" applyAlignment="0" applyProtection="0">
      <alignment vertical="center"/>
    </xf>
    <xf numFmtId="0" fontId="145" fillId="71" borderId="64" applyNumberFormat="0" applyAlignment="0" applyProtection="0">
      <alignment vertical="center"/>
    </xf>
    <xf numFmtId="0" fontId="133" fillId="69" borderId="0" applyNumberFormat="0" applyBorder="0" applyAlignment="0" applyProtection="0">
      <alignment vertical="center"/>
    </xf>
    <xf numFmtId="0" fontId="135" fillId="0" borderId="0">
      <alignment vertical="top"/>
    </xf>
    <xf numFmtId="0" fontId="140" fillId="70" borderId="0" applyNumberFormat="0" applyBorder="0" applyAlignment="0" applyProtection="0">
      <alignment vertical="center"/>
    </xf>
    <xf numFmtId="0" fontId="97" fillId="61" borderId="0" applyNumberFormat="0" applyBorder="0" applyAlignment="0" applyProtection="0">
      <alignment vertical="center"/>
    </xf>
    <xf numFmtId="0" fontId="133" fillId="69" borderId="0" applyNumberFormat="0" applyBorder="0" applyAlignment="0" applyProtection="0">
      <alignment vertical="center"/>
    </xf>
    <xf numFmtId="0" fontId="135" fillId="0" borderId="0">
      <alignment vertical="top"/>
    </xf>
    <xf numFmtId="0" fontId="140" fillId="70" borderId="0" applyNumberFormat="0" applyBorder="0" applyAlignment="0" applyProtection="0">
      <alignment vertical="center"/>
    </xf>
    <xf numFmtId="0" fontId="100" fillId="75" borderId="0" applyNumberFormat="0" applyBorder="0" applyAlignment="0" applyProtection="0">
      <alignment vertical="center"/>
    </xf>
    <xf numFmtId="0" fontId="135" fillId="0" borderId="0">
      <alignment vertical="top"/>
    </xf>
    <xf numFmtId="0" fontId="133" fillId="69" borderId="0" applyNumberFormat="0" applyBorder="0" applyAlignment="0" applyProtection="0">
      <alignment vertical="center"/>
    </xf>
    <xf numFmtId="0" fontId="135" fillId="0" borderId="0">
      <alignment vertical="top"/>
    </xf>
    <xf numFmtId="0" fontId="135" fillId="0" borderId="0">
      <alignment vertical="top"/>
    </xf>
    <xf numFmtId="0" fontId="100" fillId="80" borderId="0" applyNumberFormat="0" applyBorder="0" applyAlignment="0" applyProtection="0">
      <alignment vertical="center"/>
    </xf>
    <xf numFmtId="0" fontId="140" fillId="70" borderId="0" applyNumberFormat="0" applyBorder="0" applyAlignment="0" applyProtection="0">
      <alignment vertical="center"/>
    </xf>
    <xf numFmtId="0" fontId="100" fillId="75" borderId="0" applyNumberFormat="0" applyBorder="0" applyAlignment="0" applyProtection="0">
      <alignment vertical="center"/>
    </xf>
    <xf numFmtId="0" fontId="135" fillId="0" borderId="0">
      <alignment vertical="top"/>
    </xf>
    <xf numFmtId="0" fontId="135" fillId="0" borderId="0">
      <alignment vertical="top"/>
    </xf>
    <xf numFmtId="0" fontId="135" fillId="0" borderId="0">
      <alignment vertical="top"/>
    </xf>
    <xf numFmtId="0" fontId="154" fillId="66" borderId="64" applyNumberFormat="0" applyAlignment="0" applyProtection="0">
      <alignment vertical="center"/>
    </xf>
    <xf numFmtId="0" fontId="138" fillId="95" borderId="39"/>
    <xf numFmtId="0" fontId="135" fillId="0" borderId="0">
      <alignment vertical="top"/>
    </xf>
    <xf numFmtId="0" fontId="97" fillId="60" borderId="0" applyNumberFormat="0" applyBorder="0" applyAlignment="0" applyProtection="0">
      <alignment vertical="center"/>
    </xf>
    <xf numFmtId="0" fontId="97" fillId="61" borderId="0" applyNumberFormat="0" applyBorder="0" applyAlignment="0" applyProtection="0">
      <alignment vertical="center"/>
    </xf>
    <xf numFmtId="0" fontId="140" fillId="70" borderId="0" applyNumberFormat="0" applyBorder="0" applyAlignment="0" applyProtection="0">
      <alignment vertical="center"/>
    </xf>
    <xf numFmtId="0" fontId="100" fillId="73" borderId="0" applyNumberFormat="0" applyBorder="0" applyAlignment="0" applyProtection="0">
      <alignment vertical="center"/>
    </xf>
    <xf numFmtId="0" fontId="140" fillId="70" borderId="0" applyNumberFormat="0" applyBorder="0" applyAlignment="0" applyProtection="0">
      <alignment vertical="center"/>
    </xf>
    <xf numFmtId="0" fontId="105" fillId="0" borderId="66" applyNumberFormat="0" applyFill="0" applyAlignment="0" applyProtection="0">
      <alignment vertical="center"/>
    </xf>
    <xf numFmtId="0" fontId="135" fillId="0" borderId="0">
      <alignment vertical="top"/>
    </xf>
    <xf numFmtId="0" fontId="133" fillId="69" borderId="0" applyNumberFormat="0" applyBorder="0" applyAlignment="0" applyProtection="0">
      <alignment vertical="center"/>
    </xf>
    <xf numFmtId="0" fontId="135" fillId="0" borderId="0">
      <alignment vertical="top"/>
    </xf>
    <xf numFmtId="0" fontId="135" fillId="0" borderId="0">
      <alignment vertical="top"/>
    </xf>
    <xf numFmtId="0" fontId="97" fillId="40" borderId="0" applyNumberFormat="0" applyBorder="0" applyAlignment="0" applyProtection="0">
      <alignment vertical="center"/>
    </xf>
    <xf numFmtId="0" fontId="100" fillId="71" borderId="0" applyNumberFormat="0" applyBorder="0" applyAlignment="0" applyProtection="0">
      <alignment vertical="center"/>
    </xf>
    <xf numFmtId="0" fontId="135" fillId="0" borderId="0">
      <alignment vertical="top"/>
    </xf>
    <xf numFmtId="0" fontId="100" fillId="75" borderId="0" applyNumberFormat="0" applyBorder="0" applyAlignment="0" applyProtection="0">
      <alignment vertical="center"/>
    </xf>
    <xf numFmtId="0" fontId="135" fillId="0" borderId="0">
      <alignment vertical="top"/>
    </xf>
    <xf numFmtId="0" fontId="135" fillId="0" borderId="0">
      <alignment vertical="top"/>
    </xf>
    <xf numFmtId="0" fontId="135" fillId="0" borderId="0">
      <alignment vertical="top"/>
    </xf>
    <xf numFmtId="0" fontId="100" fillId="73" borderId="0" applyNumberFormat="0" applyBorder="0" applyAlignment="0" applyProtection="0">
      <alignment vertical="center"/>
    </xf>
    <xf numFmtId="0" fontId="135" fillId="0" borderId="0">
      <alignment vertical="top"/>
    </xf>
    <xf numFmtId="0" fontId="135" fillId="0" borderId="0">
      <alignment vertical="top"/>
    </xf>
    <xf numFmtId="0" fontId="135" fillId="0" borderId="0">
      <alignment vertical="top"/>
    </xf>
    <xf numFmtId="0" fontId="140" fillId="70" borderId="0" applyNumberFormat="0" applyBorder="0" applyAlignment="0" applyProtection="0">
      <alignment vertical="center"/>
    </xf>
    <xf numFmtId="0" fontId="135" fillId="0" borderId="0">
      <alignment vertical="top"/>
    </xf>
    <xf numFmtId="0" fontId="100" fillId="71" borderId="0" applyNumberFormat="0" applyBorder="0" applyAlignment="0" applyProtection="0">
      <alignment vertical="center"/>
    </xf>
    <xf numFmtId="0" fontId="100" fillId="84" borderId="0" applyNumberFormat="0" applyBorder="0" applyAlignment="0" applyProtection="0">
      <alignment vertical="center"/>
    </xf>
    <xf numFmtId="0" fontId="135" fillId="0" borderId="0">
      <alignment vertical="top"/>
    </xf>
    <xf numFmtId="0" fontId="98" fillId="181" borderId="0" applyNumberFormat="0" applyBorder="0" applyAlignment="0" applyProtection="0">
      <alignment vertical="center"/>
    </xf>
    <xf numFmtId="0" fontId="100" fillId="66" borderId="0" applyNumberFormat="0" applyBorder="0" applyAlignment="0" applyProtection="0">
      <alignment vertical="center"/>
    </xf>
    <xf numFmtId="0" fontId="97" fillId="163" borderId="0" applyNumberFormat="0" applyBorder="0" applyAlignment="0" applyProtection="0">
      <alignment vertical="center"/>
    </xf>
    <xf numFmtId="0" fontId="133" fillId="69" borderId="0" applyNumberFormat="0" applyBorder="0" applyAlignment="0" applyProtection="0">
      <alignment vertical="center"/>
    </xf>
    <xf numFmtId="0" fontId="135" fillId="0" borderId="0">
      <alignment vertical="top"/>
    </xf>
    <xf numFmtId="0" fontId="133" fillId="69" borderId="0" applyNumberFormat="0" applyBorder="0" applyAlignment="0" applyProtection="0">
      <alignment vertical="center"/>
    </xf>
    <xf numFmtId="0" fontId="135" fillId="0" borderId="0">
      <alignment vertical="top"/>
    </xf>
    <xf numFmtId="0" fontId="135" fillId="0" borderId="0">
      <alignment vertical="top"/>
    </xf>
    <xf numFmtId="0" fontId="100" fillId="73" borderId="0" applyNumberFormat="0" applyBorder="0" applyAlignment="0" applyProtection="0">
      <alignment vertical="center"/>
    </xf>
    <xf numFmtId="0" fontId="100" fillId="75" borderId="0" applyNumberFormat="0" applyBorder="0" applyAlignment="0" applyProtection="0">
      <alignment vertical="center"/>
    </xf>
    <xf numFmtId="0" fontId="135" fillId="0" borderId="0">
      <alignment vertical="top"/>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5" fillId="0" borderId="0">
      <alignment vertical="top"/>
    </xf>
    <xf numFmtId="0" fontId="135" fillId="0" borderId="0">
      <alignment vertical="top"/>
    </xf>
    <xf numFmtId="0" fontId="100" fillId="75" borderId="0" applyNumberFormat="0" applyBorder="0" applyAlignment="0" applyProtection="0">
      <alignment vertical="center"/>
    </xf>
    <xf numFmtId="0" fontId="100" fillId="88" borderId="0" applyNumberFormat="0" applyBorder="0" applyAlignment="0" applyProtection="0">
      <alignment vertical="center"/>
    </xf>
    <xf numFmtId="0" fontId="98" fillId="41" borderId="0" applyNumberFormat="0" applyBorder="0" applyAlignment="0" applyProtection="0">
      <alignment vertical="center"/>
    </xf>
    <xf numFmtId="0" fontId="135" fillId="0" borderId="0">
      <alignment vertical="top"/>
    </xf>
    <xf numFmtId="0" fontId="133" fillId="69" borderId="0" applyNumberFormat="0" applyBorder="0" applyAlignment="0" applyProtection="0">
      <alignment vertical="center"/>
    </xf>
    <xf numFmtId="0" fontId="135" fillId="0" borderId="0">
      <alignment vertical="top"/>
    </xf>
    <xf numFmtId="0" fontId="98" fillId="39" borderId="0" applyNumberFormat="0" applyBorder="0" applyAlignment="0" applyProtection="0">
      <alignment vertical="center"/>
    </xf>
    <xf numFmtId="0" fontId="135" fillId="0" borderId="0">
      <alignment vertical="top"/>
    </xf>
    <xf numFmtId="0" fontId="97" fillId="58" borderId="0" applyNumberFormat="0" applyBorder="0" applyAlignment="0" applyProtection="0">
      <alignment vertical="center"/>
    </xf>
    <xf numFmtId="0" fontId="151" fillId="0" borderId="45" applyNumberFormat="0" applyFill="0" applyAlignment="0" applyProtection="0">
      <alignment vertical="center"/>
    </xf>
    <xf numFmtId="0" fontId="135" fillId="0" borderId="0">
      <alignment vertical="top"/>
    </xf>
    <xf numFmtId="0" fontId="100" fillId="75" borderId="0" applyNumberFormat="0" applyBorder="0" applyAlignment="0" applyProtection="0">
      <alignment vertical="center"/>
    </xf>
    <xf numFmtId="0" fontId="133" fillId="69" borderId="0" applyNumberFormat="0" applyBorder="0" applyAlignment="0" applyProtection="0">
      <alignment vertical="center"/>
    </xf>
    <xf numFmtId="0" fontId="135" fillId="0" borderId="0">
      <alignment vertical="top"/>
    </xf>
    <xf numFmtId="0" fontId="133" fillId="69" borderId="0" applyNumberFormat="0" applyBorder="0" applyAlignment="0" applyProtection="0">
      <alignment vertical="center"/>
    </xf>
    <xf numFmtId="0" fontId="141" fillId="80" borderId="0" applyNumberFormat="0" applyBorder="0" applyAlignment="0" applyProtection="0">
      <alignment vertical="center"/>
    </xf>
    <xf numFmtId="0" fontId="135" fillId="0" borderId="0">
      <alignment vertical="top"/>
    </xf>
    <xf numFmtId="0" fontId="137" fillId="66" borderId="65" applyNumberFormat="0" applyAlignment="0" applyProtection="0">
      <alignment vertical="center"/>
    </xf>
    <xf numFmtId="0" fontId="133" fillId="69" borderId="0" applyNumberFormat="0" applyBorder="0" applyAlignment="0" applyProtection="0">
      <alignment vertical="center"/>
    </xf>
    <xf numFmtId="0" fontId="135" fillId="0" borderId="0">
      <alignment vertical="top"/>
    </xf>
    <xf numFmtId="0" fontId="135" fillId="0" borderId="0">
      <alignment vertical="top"/>
    </xf>
    <xf numFmtId="0" fontId="135" fillId="0" borderId="0">
      <alignment vertical="top"/>
    </xf>
    <xf numFmtId="0" fontId="100" fillId="80" borderId="0" applyNumberFormat="0" applyBorder="0" applyAlignment="0" applyProtection="0">
      <alignment vertical="center"/>
    </xf>
    <xf numFmtId="0" fontId="100" fillId="84" borderId="0" applyNumberFormat="0" applyBorder="0" applyAlignment="0" applyProtection="0">
      <alignment vertical="center"/>
    </xf>
    <xf numFmtId="0" fontId="100" fillId="66" borderId="0" applyNumberFormat="0" applyBorder="0" applyAlignment="0" applyProtection="0">
      <alignment vertical="center"/>
    </xf>
    <xf numFmtId="0" fontId="97" fillId="58" borderId="0" applyNumberFormat="0" applyBorder="0" applyAlignment="0" applyProtection="0">
      <alignment vertical="center"/>
    </xf>
    <xf numFmtId="0" fontId="140" fillId="70" borderId="0" applyNumberFormat="0" applyBorder="0" applyAlignment="0" applyProtection="0">
      <alignment vertical="center"/>
    </xf>
    <xf numFmtId="0" fontId="100" fillId="75" borderId="0" applyNumberFormat="0" applyBorder="0" applyAlignment="0" applyProtection="0">
      <alignment vertical="center"/>
    </xf>
    <xf numFmtId="0" fontId="97" fillId="0" borderId="0">
      <alignment vertical="center"/>
    </xf>
    <xf numFmtId="0" fontId="135" fillId="0" borderId="0">
      <alignment vertical="top"/>
    </xf>
    <xf numFmtId="0" fontId="100" fillId="71" borderId="0" applyNumberFormat="0" applyBorder="0" applyAlignment="0" applyProtection="0">
      <alignment vertical="center"/>
    </xf>
    <xf numFmtId="0" fontId="135" fillId="0" borderId="0">
      <alignment vertical="top"/>
    </xf>
    <xf numFmtId="0" fontId="100" fillId="88" borderId="0" applyNumberFormat="0" applyBorder="0" applyAlignment="0" applyProtection="0">
      <alignment vertical="center"/>
    </xf>
    <xf numFmtId="0" fontId="135" fillId="0" borderId="0">
      <alignment vertical="top"/>
    </xf>
    <xf numFmtId="0" fontId="100" fillId="75"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35" fillId="0" borderId="0">
      <alignment vertical="top"/>
    </xf>
    <xf numFmtId="0" fontId="137" fillId="73" borderId="65" applyNumberFormat="0" applyAlignment="0" applyProtection="0">
      <alignment vertical="center"/>
    </xf>
    <xf numFmtId="0" fontId="93" fillId="0" borderId="0">
      <alignment vertical="center"/>
    </xf>
    <xf numFmtId="0" fontId="140" fillId="70" borderId="0" applyNumberFormat="0" applyBorder="0" applyAlignment="0" applyProtection="0">
      <alignment vertical="center"/>
    </xf>
    <xf numFmtId="0" fontId="135" fillId="0" borderId="0">
      <alignment vertical="top"/>
    </xf>
    <xf numFmtId="0" fontId="135" fillId="0" borderId="0">
      <alignment vertical="top"/>
    </xf>
    <xf numFmtId="0" fontId="97" fillId="61" borderId="0" applyNumberFormat="0" applyBorder="0" applyAlignment="0" applyProtection="0">
      <alignment vertical="center"/>
    </xf>
    <xf numFmtId="0" fontId="135" fillId="0" borderId="0">
      <alignment vertical="top"/>
    </xf>
    <xf numFmtId="0" fontId="100" fillId="75" borderId="0" applyNumberFormat="0" applyBorder="0" applyAlignment="0" applyProtection="0">
      <alignment vertical="center"/>
    </xf>
    <xf numFmtId="0" fontId="140" fillId="70" borderId="0" applyNumberFormat="0" applyBorder="0" applyAlignment="0" applyProtection="0">
      <alignment vertical="center"/>
    </xf>
    <xf numFmtId="0" fontId="100" fillId="71" borderId="0" applyNumberFormat="0" applyBorder="0" applyAlignment="0" applyProtection="0">
      <alignment vertical="center"/>
    </xf>
    <xf numFmtId="0" fontId="97" fillId="171"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00" fillId="66" borderId="0" applyNumberFormat="0" applyBorder="0" applyAlignment="0" applyProtection="0">
      <alignment vertical="center"/>
    </xf>
    <xf numFmtId="0" fontId="135" fillId="0" borderId="0">
      <alignment vertical="top"/>
    </xf>
    <xf numFmtId="0" fontId="97" fillId="56" borderId="0" applyNumberFormat="0" applyBorder="0" applyAlignment="0" applyProtection="0">
      <alignment vertical="center"/>
    </xf>
    <xf numFmtId="0" fontId="140" fillId="70" borderId="0" applyNumberFormat="0" applyBorder="0" applyAlignment="0" applyProtection="0">
      <alignment vertical="center"/>
    </xf>
    <xf numFmtId="0" fontId="135" fillId="0" borderId="0">
      <alignment vertical="top"/>
    </xf>
    <xf numFmtId="0" fontId="100" fillId="73" borderId="0" applyNumberFormat="0" applyBorder="0" applyAlignment="0" applyProtection="0">
      <alignment vertical="center"/>
    </xf>
    <xf numFmtId="0" fontId="149" fillId="68" borderId="0" applyNumberFormat="0" applyBorder="0" applyAlignment="0" applyProtection="0">
      <alignment vertical="center"/>
    </xf>
    <xf numFmtId="0" fontId="100" fillId="69" borderId="0" applyNumberFormat="0" applyBorder="0" applyAlignment="0" applyProtection="0">
      <alignment vertical="center"/>
    </xf>
    <xf numFmtId="0" fontId="97" fillId="153" borderId="0" applyNumberFormat="0" applyBorder="0" applyAlignment="0" applyProtection="0">
      <alignment vertical="center"/>
    </xf>
    <xf numFmtId="0" fontId="100" fillId="75" borderId="42" applyNumberFormat="0" applyFont="0" applyAlignment="0" applyProtection="0">
      <alignment vertical="center"/>
    </xf>
    <xf numFmtId="0" fontId="135" fillId="0" borderId="0">
      <alignment vertical="top"/>
    </xf>
    <xf numFmtId="0" fontId="97" fillId="56" borderId="0" applyNumberFormat="0" applyBorder="0" applyAlignment="0" applyProtection="0">
      <alignment vertical="center"/>
    </xf>
    <xf numFmtId="0" fontId="135" fillId="0" borderId="0">
      <alignment vertical="top"/>
    </xf>
    <xf numFmtId="0" fontId="140" fillId="70" borderId="0" applyNumberFormat="0" applyBorder="0" applyAlignment="0" applyProtection="0">
      <alignment vertical="center"/>
    </xf>
    <xf numFmtId="0" fontId="135" fillId="0" borderId="0">
      <alignment vertical="top"/>
    </xf>
    <xf numFmtId="0" fontId="133" fillId="69" borderId="0" applyNumberFormat="0" applyBorder="0" applyAlignment="0" applyProtection="0">
      <alignment vertical="center"/>
    </xf>
    <xf numFmtId="0" fontId="135" fillId="0" borderId="0">
      <alignment vertical="top"/>
    </xf>
    <xf numFmtId="0" fontId="97" fillId="0" borderId="0">
      <alignment vertical="center"/>
    </xf>
    <xf numFmtId="0" fontId="97" fillId="47" borderId="0" applyNumberFormat="0" applyBorder="0" applyAlignment="0" applyProtection="0">
      <alignment vertical="center"/>
    </xf>
    <xf numFmtId="0" fontId="135" fillId="0" borderId="0">
      <alignment vertical="top"/>
    </xf>
    <xf numFmtId="0" fontId="100" fillId="75" borderId="42" applyNumberFormat="0" applyFont="0" applyAlignment="0" applyProtection="0">
      <alignment vertical="center"/>
    </xf>
    <xf numFmtId="0" fontId="93" fillId="0" borderId="0"/>
    <xf numFmtId="0" fontId="135" fillId="0" borderId="0">
      <alignment vertical="top"/>
    </xf>
    <xf numFmtId="0" fontId="135" fillId="0" borderId="0">
      <alignment vertical="top"/>
    </xf>
    <xf numFmtId="0" fontId="135" fillId="0" borderId="0">
      <alignment vertical="top"/>
    </xf>
    <xf numFmtId="0" fontId="140" fillId="70" borderId="0" applyNumberFormat="0" applyBorder="0" applyAlignment="0" applyProtection="0">
      <alignment vertical="center"/>
    </xf>
    <xf numFmtId="0" fontId="135" fillId="0" borderId="0">
      <alignment vertical="top"/>
    </xf>
    <xf numFmtId="0" fontId="108" fillId="37" borderId="0" applyNumberFormat="0" applyBorder="0" applyAlignment="0" applyProtection="0">
      <alignment vertical="center"/>
    </xf>
    <xf numFmtId="0" fontId="151" fillId="0" borderId="45" applyNumberFormat="0" applyFill="0" applyAlignment="0" applyProtection="0">
      <alignment vertical="center"/>
    </xf>
    <xf numFmtId="0" fontId="97" fillId="156" borderId="0" applyNumberFormat="0" applyBorder="0" applyAlignment="0" applyProtection="0">
      <alignment vertical="center"/>
    </xf>
    <xf numFmtId="0" fontId="133" fillId="69" borderId="0" applyNumberFormat="0" applyBorder="0" applyAlignment="0" applyProtection="0">
      <alignment vertical="center"/>
    </xf>
    <xf numFmtId="0" fontId="135" fillId="0" borderId="0">
      <alignment vertical="top"/>
    </xf>
    <xf numFmtId="0" fontId="100" fillId="71" borderId="0" applyNumberFormat="0" applyBorder="0" applyAlignment="0" applyProtection="0">
      <alignment vertical="center"/>
    </xf>
    <xf numFmtId="0" fontId="135" fillId="0" borderId="0">
      <alignment vertical="top"/>
    </xf>
    <xf numFmtId="0" fontId="100" fillId="66" borderId="0" applyNumberFormat="0" applyBorder="0" applyAlignment="0" applyProtection="0">
      <alignment vertical="center"/>
    </xf>
    <xf numFmtId="0" fontId="100" fillId="88" borderId="0" applyNumberFormat="0" applyBorder="0" applyAlignment="0" applyProtection="0">
      <alignment vertical="center"/>
    </xf>
    <xf numFmtId="0" fontId="135" fillId="0" borderId="0">
      <alignment vertical="top"/>
    </xf>
    <xf numFmtId="0" fontId="135" fillId="0" borderId="0">
      <alignment vertical="top"/>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00" fillId="80" borderId="0" applyNumberFormat="0" applyBorder="0" applyAlignment="0" applyProtection="0">
      <alignment vertical="center"/>
    </xf>
    <xf numFmtId="0" fontId="135" fillId="0" borderId="0">
      <alignment vertical="top"/>
    </xf>
    <xf numFmtId="0" fontId="135" fillId="0" borderId="0">
      <alignment vertical="top"/>
    </xf>
    <xf numFmtId="0" fontId="100" fillId="84" borderId="0" applyNumberFormat="0" applyBorder="0" applyAlignment="0" applyProtection="0">
      <alignment vertical="center"/>
    </xf>
    <xf numFmtId="0" fontId="135" fillId="0" borderId="0">
      <alignment vertical="top"/>
    </xf>
    <xf numFmtId="0" fontId="98" fillId="63" borderId="0" applyNumberFormat="0" applyBorder="0" applyAlignment="0" applyProtection="0">
      <alignment vertical="center"/>
    </xf>
    <xf numFmtId="0" fontId="140" fillId="70" borderId="0" applyNumberFormat="0" applyBorder="0" applyAlignment="0" applyProtection="0">
      <alignment vertical="center"/>
    </xf>
    <xf numFmtId="0" fontId="227" fillId="91" borderId="27">
      <protection locked="0"/>
    </xf>
    <xf numFmtId="0" fontId="100" fillId="76" borderId="0" applyNumberFormat="0" applyBorder="0" applyAlignment="0" applyProtection="0">
      <alignment vertical="center"/>
    </xf>
    <xf numFmtId="0" fontId="97" fillId="156" borderId="0" applyNumberFormat="0" applyBorder="0" applyAlignment="0" applyProtection="0">
      <alignment vertical="center"/>
    </xf>
    <xf numFmtId="0" fontId="100" fillId="70" borderId="0" applyNumberFormat="0" applyBorder="0" applyAlignment="0" applyProtection="0">
      <alignment vertical="center"/>
    </xf>
    <xf numFmtId="0" fontId="135" fillId="0" borderId="0">
      <alignment vertical="top"/>
    </xf>
    <xf numFmtId="0" fontId="133" fillId="69" borderId="0" applyNumberFormat="0" applyBorder="0" applyAlignment="0" applyProtection="0">
      <alignment vertical="center"/>
    </xf>
    <xf numFmtId="0" fontId="135" fillId="0" borderId="0">
      <alignment vertical="top"/>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227" fillId="91" borderId="27">
      <protection locked="0"/>
    </xf>
    <xf numFmtId="0" fontId="97" fillId="61" borderId="0" applyNumberFormat="0" applyBorder="0" applyAlignment="0" applyProtection="0">
      <alignment vertical="center"/>
    </xf>
    <xf numFmtId="0" fontId="100" fillId="66" borderId="0" applyNumberFormat="0" applyBorder="0" applyAlignment="0" applyProtection="0">
      <alignment vertical="center"/>
    </xf>
    <xf numFmtId="0" fontId="100" fillId="70" borderId="0" applyNumberFormat="0" applyBorder="0" applyAlignment="0" applyProtection="0">
      <alignment vertical="center"/>
    </xf>
    <xf numFmtId="0" fontId="135" fillId="0" borderId="0">
      <alignment vertical="top"/>
    </xf>
    <xf numFmtId="0" fontId="135" fillId="0" borderId="0">
      <alignment vertical="top"/>
    </xf>
    <xf numFmtId="0" fontId="140" fillId="70" borderId="0" applyNumberFormat="0" applyBorder="0" applyAlignment="0" applyProtection="0">
      <alignment vertical="center"/>
    </xf>
    <xf numFmtId="0" fontId="100" fillId="76" borderId="0" applyNumberFormat="0" applyBorder="0" applyAlignment="0" applyProtection="0">
      <alignment vertical="center"/>
    </xf>
    <xf numFmtId="0" fontId="135" fillId="0" borderId="0">
      <alignment vertical="top"/>
    </xf>
    <xf numFmtId="0" fontId="100" fillId="84" borderId="0" applyNumberFormat="0" applyBorder="0" applyAlignment="0" applyProtection="0">
      <alignment vertical="center"/>
    </xf>
    <xf numFmtId="0" fontId="140" fillId="70" borderId="0" applyNumberFormat="0" applyBorder="0" applyAlignment="0" applyProtection="0">
      <alignment vertical="center"/>
    </xf>
    <xf numFmtId="0" fontId="135" fillId="0" borderId="0">
      <alignment vertical="top"/>
    </xf>
    <xf numFmtId="0" fontId="126" fillId="0" borderId="28" applyNumberFormat="0" applyFill="0" applyProtection="0">
      <alignment horizontal="right"/>
    </xf>
    <xf numFmtId="0" fontId="100" fillId="74"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35" fillId="0" borderId="0">
      <alignment vertical="top"/>
    </xf>
    <xf numFmtId="0" fontId="135" fillId="0" borderId="0">
      <alignment vertical="top"/>
    </xf>
    <xf numFmtId="0" fontId="97" fillId="175" borderId="0" applyNumberFormat="0" applyBorder="0" applyAlignment="0" applyProtection="0">
      <alignment vertical="center"/>
    </xf>
    <xf numFmtId="0" fontId="135" fillId="0" borderId="0">
      <alignment vertical="top"/>
    </xf>
    <xf numFmtId="0" fontId="135" fillId="0" borderId="0">
      <alignment vertical="top"/>
    </xf>
    <xf numFmtId="0" fontId="100" fillId="66" borderId="0" applyNumberFormat="0" applyBorder="0" applyAlignment="0" applyProtection="0">
      <alignment vertical="center"/>
    </xf>
    <xf numFmtId="0" fontId="135" fillId="0" borderId="0">
      <alignment vertical="top"/>
    </xf>
    <xf numFmtId="0" fontId="135" fillId="0" borderId="0">
      <alignment vertical="top"/>
    </xf>
    <xf numFmtId="0" fontId="140" fillId="70" borderId="0" applyNumberFormat="0" applyBorder="0" applyAlignment="0" applyProtection="0">
      <alignment vertical="center"/>
    </xf>
    <xf numFmtId="0" fontId="100" fillId="73" borderId="0" applyNumberFormat="0" applyBorder="0" applyAlignment="0" applyProtection="0">
      <alignment vertical="center"/>
    </xf>
    <xf numFmtId="0" fontId="230" fillId="69" borderId="0" applyNumberFormat="0" applyBorder="0" applyAlignment="0" applyProtection="0">
      <alignment vertical="center"/>
    </xf>
    <xf numFmtId="0" fontId="135" fillId="0" borderId="0">
      <alignment vertical="top"/>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35" fillId="0" borderId="0">
      <alignment vertical="top"/>
    </xf>
    <xf numFmtId="0" fontId="135" fillId="0" borderId="0">
      <alignment vertical="top"/>
    </xf>
    <xf numFmtId="0" fontId="135" fillId="0" borderId="0">
      <alignment vertical="top"/>
    </xf>
    <xf numFmtId="0" fontId="100" fillId="76" borderId="0" applyNumberFormat="0" applyBorder="0" applyAlignment="0" applyProtection="0">
      <alignment vertical="center"/>
    </xf>
    <xf numFmtId="0" fontId="135" fillId="0" borderId="0">
      <alignment vertical="top"/>
    </xf>
    <xf numFmtId="0" fontId="97" fillId="156" borderId="0" applyNumberFormat="0" applyBorder="0" applyAlignment="0" applyProtection="0">
      <alignment vertical="center"/>
    </xf>
    <xf numFmtId="0" fontId="97" fillId="175" borderId="0" applyNumberFormat="0" applyBorder="0" applyAlignment="0" applyProtection="0">
      <alignment vertical="center"/>
    </xf>
    <xf numFmtId="0" fontId="106" fillId="0" borderId="0"/>
    <xf numFmtId="0" fontId="135" fillId="0" borderId="0">
      <alignment vertical="top"/>
    </xf>
    <xf numFmtId="0" fontId="133" fillId="69" borderId="0" applyNumberFormat="0" applyBorder="0" applyAlignment="0" applyProtection="0">
      <alignment vertical="center"/>
    </xf>
    <xf numFmtId="0" fontId="135" fillId="0" borderId="0">
      <alignment vertical="top"/>
    </xf>
    <xf numFmtId="0" fontId="100" fillId="76" borderId="0" applyNumberFormat="0" applyBorder="0" applyAlignment="0" applyProtection="0">
      <alignment vertical="center"/>
    </xf>
    <xf numFmtId="0" fontId="133" fillId="69" borderId="0" applyNumberFormat="0" applyBorder="0" applyAlignment="0" applyProtection="0">
      <alignment vertical="center"/>
    </xf>
    <xf numFmtId="0" fontId="135" fillId="0" borderId="0">
      <alignment vertical="top"/>
    </xf>
    <xf numFmtId="0" fontId="135" fillId="0" borderId="0">
      <alignment vertical="top"/>
    </xf>
    <xf numFmtId="0" fontId="100" fillId="73" borderId="0" applyNumberFormat="0" applyBorder="0" applyAlignment="0" applyProtection="0">
      <alignment vertical="center"/>
    </xf>
    <xf numFmtId="0" fontId="135" fillId="0" borderId="0">
      <alignment vertical="top"/>
    </xf>
    <xf numFmtId="0" fontId="100" fillId="66" borderId="0" applyNumberFormat="0" applyBorder="0" applyAlignment="0" applyProtection="0">
      <alignment vertical="center"/>
    </xf>
    <xf numFmtId="0" fontId="135" fillId="0" borderId="0">
      <alignment vertical="top"/>
    </xf>
    <xf numFmtId="0" fontId="135" fillId="0" borderId="0">
      <alignment vertical="top"/>
    </xf>
    <xf numFmtId="0" fontId="100" fillId="73" borderId="0" applyNumberFormat="0" applyBorder="0" applyAlignment="0" applyProtection="0">
      <alignment vertical="center"/>
    </xf>
    <xf numFmtId="0" fontId="97" fillId="170" borderId="0" applyNumberFormat="0" applyBorder="0" applyAlignment="0" applyProtection="0">
      <alignment vertical="center"/>
    </xf>
    <xf numFmtId="0" fontId="135" fillId="0" borderId="0">
      <alignment vertical="top"/>
    </xf>
    <xf numFmtId="0" fontId="135" fillId="0" borderId="0">
      <alignment vertical="top"/>
    </xf>
    <xf numFmtId="0" fontId="133" fillId="69" borderId="0" applyNumberFormat="0" applyBorder="0" applyAlignment="0" applyProtection="0">
      <alignment vertical="center"/>
    </xf>
    <xf numFmtId="0" fontId="135" fillId="0" borderId="0">
      <alignment vertical="top"/>
    </xf>
    <xf numFmtId="0" fontId="135" fillId="0" borderId="0">
      <alignment vertical="top"/>
    </xf>
    <xf numFmtId="0" fontId="97" fillId="179" borderId="0" applyNumberFormat="0" applyBorder="0" applyAlignment="0" applyProtection="0">
      <alignment vertical="center"/>
    </xf>
    <xf numFmtId="0" fontId="141" fillId="90" borderId="0" applyNumberFormat="0" applyBorder="0" applyAlignment="0" applyProtection="0">
      <alignment vertical="center"/>
    </xf>
    <xf numFmtId="0" fontId="97" fillId="47" borderId="0" applyNumberFormat="0" applyBorder="0" applyAlignment="0" applyProtection="0">
      <alignment vertical="center"/>
    </xf>
    <xf numFmtId="0" fontId="100" fillId="81" borderId="0" applyNumberFormat="0" applyBorder="0" applyAlignment="0" applyProtection="0">
      <alignment vertical="center"/>
    </xf>
    <xf numFmtId="0" fontId="141" fillId="72" borderId="0" applyNumberFormat="0" applyBorder="0" applyAlignment="0" applyProtection="0">
      <alignment vertical="center"/>
    </xf>
    <xf numFmtId="0" fontId="135" fillId="0" borderId="0">
      <alignment vertical="top"/>
    </xf>
    <xf numFmtId="0" fontId="100" fillId="66" borderId="0" applyNumberFormat="0" applyBorder="0" applyAlignment="0" applyProtection="0">
      <alignment vertical="center"/>
    </xf>
    <xf numFmtId="0" fontId="137" fillId="66" borderId="65" applyNumberFormat="0" applyAlignment="0" applyProtection="0">
      <alignment vertical="center"/>
    </xf>
    <xf numFmtId="0" fontId="100" fillId="88" borderId="0" applyNumberFormat="0" applyBorder="0" applyAlignment="0" applyProtection="0">
      <alignment vertical="center"/>
    </xf>
    <xf numFmtId="0" fontId="100" fillId="71" borderId="0" applyNumberFormat="0" applyBorder="0" applyAlignment="0" applyProtection="0">
      <alignment vertical="center"/>
    </xf>
    <xf numFmtId="0" fontId="133" fillId="69" borderId="0" applyNumberFormat="0" applyBorder="0" applyAlignment="0" applyProtection="0">
      <alignment vertical="center"/>
    </xf>
    <xf numFmtId="0" fontId="135" fillId="0" borderId="0">
      <alignment vertical="top"/>
    </xf>
    <xf numFmtId="0" fontId="140" fillId="70" borderId="0" applyNumberFormat="0" applyBorder="0" applyAlignment="0" applyProtection="0">
      <alignment vertical="center"/>
    </xf>
    <xf numFmtId="0" fontId="100" fillId="84" borderId="0" applyNumberFormat="0" applyBorder="0" applyAlignment="0" applyProtection="0">
      <alignment vertical="center"/>
    </xf>
    <xf numFmtId="0" fontId="135" fillId="0" borderId="0">
      <alignment vertical="top"/>
    </xf>
    <xf numFmtId="225" fontId="226" fillId="0" borderId="0"/>
    <xf numFmtId="0" fontId="97" fillId="61" borderId="0" applyNumberFormat="0" applyBorder="0" applyAlignment="0" applyProtection="0">
      <alignment vertical="center"/>
    </xf>
    <xf numFmtId="0" fontId="133" fillId="69" borderId="0" applyNumberFormat="0" applyBorder="0" applyAlignment="0" applyProtection="0">
      <alignment vertical="center"/>
    </xf>
    <xf numFmtId="0" fontId="135" fillId="0" borderId="0">
      <alignment vertical="top"/>
    </xf>
    <xf numFmtId="0" fontId="135" fillId="0" borderId="0">
      <alignment vertical="top"/>
    </xf>
    <xf numFmtId="0" fontId="137" fillId="66" borderId="65" applyNumberFormat="0" applyAlignment="0" applyProtection="0">
      <alignment vertical="center"/>
    </xf>
    <xf numFmtId="0" fontId="135" fillId="0" borderId="0">
      <alignment vertical="top"/>
    </xf>
    <xf numFmtId="0" fontId="135" fillId="0" borderId="0">
      <alignment vertical="top"/>
    </xf>
    <xf numFmtId="0" fontId="97" fillId="58" borderId="0" applyNumberFormat="0" applyBorder="0" applyAlignment="0" applyProtection="0">
      <alignment vertical="center"/>
    </xf>
    <xf numFmtId="0" fontId="133" fillId="69" borderId="0" applyNumberFormat="0" applyBorder="0" applyAlignment="0" applyProtection="0">
      <alignment vertical="center"/>
    </xf>
    <xf numFmtId="0" fontId="135" fillId="0" borderId="0">
      <alignment vertical="top"/>
    </xf>
    <xf numFmtId="0" fontId="100" fillId="75" borderId="0" applyNumberFormat="0" applyBorder="0" applyAlignment="0" applyProtection="0">
      <alignment vertical="center"/>
    </xf>
    <xf numFmtId="0" fontId="141" fillId="72" borderId="0" applyNumberFormat="0" applyBorder="0" applyAlignment="0" applyProtection="0">
      <alignment vertical="center"/>
    </xf>
    <xf numFmtId="0" fontId="135" fillId="0" borderId="0">
      <alignment vertical="top"/>
    </xf>
    <xf numFmtId="0" fontId="98" fillId="62" borderId="0" applyNumberFormat="0" applyBorder="0" applyAlignment="0" applyProtection="0">
      <alignment vertical="center"/>
    </xf>
    <xf numFmtId="0" fontId="135" fillId="0" borderId="0">
      <alignment vertical="top"/>
    </xf>
    <xf numFmtId="0" fontId="135" fillId="0" borderId="0">
      <alignment vertical="top"/>
    </xf>
    <xf numFmtId="0" fontId="100" fillId="75" borderId="42" applyNumberFormat="0" applyFont="0" applyAlignment="0" applyProtection="0">
      <alignment vertical="center"/>
    </xf>
    <xf numFmtId="0" fontId="97" fillId="47" borderId="0" applyNumberFormat="0" applyBorder="0" applyAlignment="0" applyProtection="0">
      <alignment vertical="center"/>
    </xf>
    <xf numFmtId="0" fontId="100" fillId="71" borderId="0" applyNumberFormat="0" applyBorder="0" applyAlignment="0" applyProtection="0">
      <alignment vertical="center"/>
    </xf>
    <xf numFmtId="0" fontId="135" fillId="0" borderId="0">
      <alignment vertical="top"/>
    </xf>
    <xf numFmtId="0" fontId="140" fillId="70" borderId="0" applyNumberFormat="0" applyBorder="0" applyAlignment="0" applyProtection="0">
      <alignment vertical="center"/>
    </xf>
    <xf numFmtId="0" fontId="100" fillId="66" borderId="0" applyNumberFormat="0" applyBorder="0" applyAlignment="0" applyProtection="0">
      <alignment vertical="center"/>
    </xf>
    <xf numFmtId="0" fontId="97" fillId="165" borderId="0" applyNumberFormat="0" applyBorder="0" applyAlignment="0" applyProtection="0">
      <alignment vertical="center"/>
    </xf>
    <xf numFmtId="0" fontId="140" fillId="70" borderId="0" applyNumberFormat="0" applyBorder="0" applyAlignment="0" applyProtection="0">
      <alignment vertical="center"/>
    </xf>
    <xf numFmtId="0" fontId="135" fillId="0" borderId="0">
      <alignment vertical="top"/>
    </xf>
    <xf numFmtId="0" fontId="133" fillId="69" borderId="0" applyNumberFormat="0" applyBorder="0" applyAlignment="0" applyProtection="0">
      <alignment vertical="center"/>
    </xf>
    <xf numFmtId="0" fontId="100" fillId="69" borderId="0" applyNumberFormat="0" applyBorder="0" applyAlignment="0" applyProtection="0">
      <alignment vertical="center"/>
    </xf>
    <xf numFmtId="0" fontId="133" fillId="69" borderId="0" applyNumberFormat="0" applyBorder="0" applyAlignment="0" applyProtection="0">
      <alignment vertical="center"/>
    </xf>
    <xf numFmtId="0" fontId="97" fillId="169" borderId="0" applyNumberFormat="0" applyBorder="0" applyAlignment="0" applyProtection="0">
      <alignment vertical="center"/>
    </xf>
    <xf numFmtId="0" fontId="140" fillId="70" borderId="0" applyNumberFormat="0" applyBorder="0" applyAlignment="0" applyProtection="0">
      <alignment vertical="center"/>
    </xf>
    <xf numFmtId="0" fontId="135" fillId="0" borderId="0">
      <alignment vertical="top"/>
    </xf>
    <xf numFmtId="0" fontId="97" fillId="61" borderId="0" applyNumberFormat="0" applyBorder="0" applyAlignment="0" applyProtection="0">
      <alignment vertical="center"/>
    </xf>
    <xf numFmtId="0" fontId="135" fillId="0" borderId="0">
      <alignment vertical="top"/>
    </xf>
    <xf numFmtId="0" fontId="135" fillId="0" borderId="0">
      <alignment vertical="top"/>
    </xf>
    <xf numFmtId="0" fontId="100" fillId="66" borderId="0" applyNumberFormat="0" applyBorder="0" applyAlignment="0" applyProtection="0">
      <alignment vertical="center"/>
    </xf>
    <xf numFmtId="0" fontId="158" fillId="0" borderId="69" applyNumberFormat="0" applyFill="0" applyAlignment="0" applyProtection="0">
      <alignment vertical="center"/>
    </xf>
    <xf numFmtId="0" fontId="140" fillId="70" borderId="0" applyNumberFormat="0" applyBorder="0" applyAlignment="0" applyProtection="0">
      <alignment vertical="center"/>
    </xf>
    <xf numFmtId="0" fontId="135" fillId="0" borderId="0">
      <alignment vertical="top"/>
    </xf>
    <xf numFmtId="0" fontId="100" fillId="73" borderId="0" applyNumberFormat="0" applyBorder="0" applyAlignment="0" applyProtection="0">
      <alignment vertical="center"/>
    </xf>
    <xf numFmtId="0" fontId="133" fillId="69" borderId="0" applyNumberFormat="0" applyBorder="0" applyAlignment="0" applyProtection="0">
      <alignment vertical="center"/>
    </xf>
    <xf numFmtId="0" fontId="100" fillId="71" borderId="0" applyNumberFormat="0" applyBorder="0" applyAlignment="0" applyProtection="0">
      <alignment vertical="center"/>
    </xf>
    <xf numFmtId="0" fontId="141" fillId="72" borderId="0" applyNumberFormat="0" applyBorder="0" applyAlignment="0" applyProtection="0">
      <alignment vertical="center"/>
    </xf>
    <xf numFmtId="0" fontId="100" fillId="71" borderId="0" applyNumberFormat="0" applyBorder="0" applyAlignment="0" applyProtection="0">
      <alignment vertical="center"/>
    </xf>
    <xf numFmtId="0" fontId="100" fillId="80" borderId="0" applyNumberFormat="0" applyBorder="0" applyAlignment="0" applyProtection="0">
      <alignment vertical="center"/>
    </xf>
    <xf numFmtId="0" fontId="140" fillId="70" borderId="0" applyNumberFormat="0" applyBorder="0" applyAlignment="0" applyProtection="0">
      <alignment vertical="center"/>
    </xf>
    <xf numFmtId="0" fontId="135" fillId="0" borderId="0">
      <alignment vertical="top"/>
    </xf>
    <xf numFmtId="0" fontId="97" fillId="58" borderId="0" applyNumberFormat="0" applyBorder="0" applyAlignment="0" applyProtection="0">
      <alignment vertical="center"/>
    </xf>
    <xf numFmtId="0" fontId="140" fillId="70" borderId="0" applyNumberFormat="0" applyBorder="0" applyAlignment="0" applyProtection="0">
      <alignment vertical="center"/>
    </xf>
    <xf numFmtId="0" fontId="100" fillId="69" borderId="0" applyNumberFormat="0" applyBorder="0" applyAlignment="0" applyProtection="0">
      <alignment vertical="center"/>
    </xf>
    <xf numFmtId="0" fontId="97" fillId="153" borderId="0" applyNumberFormat="0" applyBorder="0" applyAlignment="0" applyProtection="0">
      <alignment vertical="center"/>
    </xf>
    <xf numFmtId="0" fontId="135" fillId="0" borderId="0">
      <alignment vertical="top"/>
    </xf>
    <xf numFmtId="0" fontId="140" fillId="70" borderId="0" applyNumberFormat="0" applyBorder="0" applyAlignment="0" applyProtection="0">
      <alignment vertical="center"/>
    </xf>
    <xf numFmtId="0" fontId="100" fillId="71" borderId="0" applyNumberFormat="0" applyBorder="0" applyAlignment="0" applyProtection="0">
      <alignment vertical="center"/>
    </xf>
    <xf numFmtId="0" fontId="100" fillId="80" borderId="0" applyNumberFormat="0" applyBorder="0" applyAlignment="0" applyProtection="0">
      <alignment vertical="center"/>
    </xf>
    <xf numFmtId="0" fontId="93" fillId="75" borderId="42" applyNumberFormat="0" applyFont="0" applyAlignment="0" applyProtection="0">
      <alignment vertical="center"/>
    </xf>
    <xf numFmtId="0" fontId="135" fillId="0" borderId="0">
      <alignment vertical="top"/>
    </xf>
    <xf numFmtId="0" fontId="126" fillId="0" borderId="0" applyNumberFormat="0" applyFill="0" applyBorder="0" applyAlignment="0" applyProtection="0"/>
    <xf numFmtId="0" fontId="133" fillId="69" borderId="0" applyNumberFormat="0" applyBorder="0" applyAlignment="0" applyProtection="0">
      <alignment vertical="center"/>
    </xf>
    <xf numFmtId="0" fontId="135" fillId="0" borderId="0">
      <alignment vertical="top"/>
    </xf>
    <xf numFmtId="0" fontId="97" fillId="148" borderId="0" applyNumberFormat="0" applyBorder="0" applyAlignment="0" applyProtection="0">
      <alignment vertical="center"/>
    </xf>
    <xf numFmtId="0" fontId="140" fillId="70" borderId="0" applyNumberFormat="0" applyBorder="0" applyAlignment="0" applyProtection="0">
      <alignment vertical="center"/>
    </xf>
    <xf numFmtId="0" fontId="135" fillId="0" borderId="0">
      <alignment vertical="top"/>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00" fillId="66" borderId="0" applyNumberFormat="0" applyBorder="0" applyAlignment="0" applyProtection="0">
      <alignment vertical="center"/>
    </xf>
    <xf numFmtId="0" fontId="149" fillId="87" borderId="0" applyNumberFormat="0" applyBorder="0" applyAlignment="0" applyProtection="0">
      <alignment vertical="center"/>
    </xf>
    <xf numFmtId="0" fontId="135" fillId="0" borderId="0">
      <alignment vertical="top"/>
    </xf>
    <xf numFmtId="0" fontId="135" fillId="0" borderId="0">
      <alignment vertical="top"/>
    </xf>
    <xf numFmtId="0" fontId="135" fillId="0" borderId="0">
      <alignment vertical="top"/>
    </xf>
    <xf numFmtId="0" fontId="135" fillId="0" borderId="0">
      <alignment vertical="top"/>
    </xf>
    <xf numFmtId="0" fontId="133" fillId="69" borderId="0" applyNumberFormat="0" applyBorder="0" applyAlignment="0" applyProtection="0">
      <alignment vertical="center"/>
    </xf>
    <xf numFmtId="0" fontId="135" fillId="0" borderId="0">
      <alignment vertical="top"/>
    </xf>
    <xf numFmtId="0" fontId="140" fillId="70" borderId="0" applyNumberFormat="0" applyBorder="0" applyAlignment="0" applyProtection="0">
      <alignment vertical="center"/>
    </xf>
    <xf numFmtId="0" fontId="135" fillId="0" borderId="0">
      <alignment vertical="top"/>
    </xf>
    <xf numFmtId="0" fontId="97" fillId="173" borderId="0" applyNumberFormat="0" applyBorder="0" applyAlignment="0" applyProtection="0">
      <alignment vertical="center"/>
    </xf>
    <xf numFmtId="0" fontId="135" fillId="0" borderId="0">
      <alignment vertical="top"/>
    </xf>
    <xf numFmtId="0" fontId="135" fillId="0" borderId="0">
      <alignment vertical="top"/>
    </xf>
    <xf numFmtId="0" fontId="133" fillId="69" borderId="0" applyNumberFormat="0" applyBorder="0" applyAlignment="0" applyProtection="0">
      <alignment vertical="center"/>
    </xf>
    <xf numFmtId="0" fontId="135" fillId="0" borderId="0">
      <alignment vertical="top"/>
    </xf>
    <xf numFmtId="0" fontId="97" fillId="60" borderId="0" applyNumberFormat="0" applyBorder="0" applyAlignment="0" applyProtection="0">
      <alignment vertical="center"/>
    </xf>
    <xf numFmtId="0" fontId="150" fillId="0" borderId="0" applyNumberFormat="0" applyFill="0" applyBorder="0" applyAlignment="0" applyProtection="0">
      <alignment vertical="center"/>
    </xf>
    <xf numFmtId="0" fontId="135" fillId="0" borderId="0">
      <alignment vertical="top"/>
    </xf>
    <xf numFmtId="0" fontId="140" fillId="70" borderId="0" applyNumberFormat="0" applyBorder="0" applyAlignment="0" applyProtection="0">
      <alignment vertical="center"/>
    </xf>
    <xf numFmtId="0" fontId="135" fillId="0" borderId="0">
      <alignment vertical="top"/>
    </xf>
    <xf numFmtId="0" fontId="135" fillId="0" borderId="0">
      <alignment vertical="top"/>
    </xf>
    <xf numFmtId="0" fontId="140" fillId="70" borderId="0" applyNumberFormat="0" applyBorder="0" applyAlignment="0" applyProtection="0">
      <alignment vertical="center"/>
    </xf>
    <xf numFmtId="0" fontId="135" fillId="0" borderId="0">
      <alignment vertical="top"/>
    </xf>
    <xf numFmtId="0" fontId="140" fillId="70" borderId="0" applyNumberFormat="0" applyBorder="0" applyAlignment="0" applyProtection="0">
      <alignment vertical="center"/>
    </xf>
    <xf numFmtId="0" fontId="135" fillId="0" borderId="0">
      <alignment vertical="top"/>
    </xf>
    <xf numFmtId="0" fontId="100" fillId="84" borderId="0" applyNumberFormat="0" applyBorder="0" applyAlignment="0" applyProtection="0">
      <alignment vertical="center"/>
    </xf>
    <xf numFmtId="0" fontId="135" fillId="0" borderId="0">
      <alignment vertical="top"/>
    </xf>
    <xf numFmtId="0" fontId="100" fillId="70" borderId="0" applyNumberFormat="0" applyBorder="0" applyAlignment="0" applyProtection="0">
      <alignment vertical="center"/>
    </xf>
    <xf numFmtId="0" fontId="97" fillId="166" borderId="0" applyNumberFormat="0" applyBorder="0" applyAlignment="0" applyProtection="0">
      <alignment vertical="center"/>
    </xf>
    <xf numFmtId="0" fontId="135" fillId="0" borderId="0">
      <alignment vertical="top"/>
    </xf>
    <xf numFmtId="0" fontId="135" fillId="0" borderId="0">
      <alignment vertical="top"/>
    </xf>
    <xf numFmtId="0" fontId="135" fillId="0" borderId="0">
      <alignment vertical="top"/>
    </xf>
    <xf numFmtId="0" fontId="145" fillId="71" borderId="64" applyNumberFormat="0" applyAlignment="0" applyProtection="0">
      <alignment vertical="center"/>
    </xf>
    <xf numFmtId="0" fontId="133" fillId="69" borderId="0" applyNumberFormat="0" applyBorder="0" applyAlignment="0" applyProtection="0">
      <alignment vertical="center"/>
    </xf>
    <xf numFmtId="0" fontId="135" fillId="0" borderId="0">
      <alignment vertical="top"/>
    </xf>
    <xf numFmtId="0" fontId="227" fillId="91" borderId="27">
      <protection locked="0"/>
    </xf>
    <xf numFmtId="0" fontId="97" fillId="61" borderId="0" applyNumberFormat="0" applyBorder="0" applyAlignment="0" applyProtection="0">
      <alignment vertical="center"/>
    </xf>
    <xf numFmtId="0" fontId="100" fillId="73" borderId="0" applyNumberFormat="0" applyBorder="0" applyAlignment="0" applyProtection="0">
      <alignment vertical="center"/>
    </xf>
    <xf numFmtId="0" fontId="100" fillId="66" borderId="0" applyNumberFormat="0" applyBorder="0" applyAlignment="0" applyProtection="0">
      <alignment vertical="center"/>
    </xf>
    <xf numFmtId="0" fontId="140" fillId="70" borderId="0" applyNumberFormat="0" applyBorder="0" applyAlignment="0" applyProtection="0">
      <alignment vertical="center"/>
    </xf>
    <xf numFmtId="0" fontId="141" fillId="72" borderId="0" applyNumberFormat="0" applyBorder="0" applyAlignment="0" applyProtection="0">
      <alignment vertical="center"/>
    </xf>
    <xf numFmtId="0" fontId="135" fillId="0" borderId="0">
      <alignment vertical="top"/>
    </xf>
    <xf numFmtId="0" fontId="100" fillId="84" borderId="0" applyNumberFormat="0" applyBorder="0" applyAlignment="0" applyProtection="0">
      <alignment vertical="center"/>
    </xf>
    <xf numFmtId="0" fontId="140" fillId="70" borderId="0" applyNumberFormat="0" applyBorder="0" applyAlignment="0" applyProtection="0">
      <alignment vertical="center"/>
    </xf>
    <xf numFmtId="0" fontId="97" fillId="183" borderId="0" applyNumberFormat="0" applyBorder="0" applyAlignment="0" applyProtection="0">
      <alignment vertical="center"/>
    </xf>
    <xf numFmtId="0" fontId="100" fillId="0" borderId="0">
      <alignment vertical="center"/>
    </xf>
    <xf numFmtId="0" fontId="135" fillId="0" borderId="0">
      <alignment vertical="top"/>
    </xf>
    <xf numFmtId="0" fontId="133" fillId="69" borderId="0" applyNumberFormat="0" applyBorder="0" applyAlignment="0" applyProtection="0">
      <alignment vertical="center"/>
    </xf>
    <xf numFmtId="0" fontId="100" fillId="86" borderId="0" applyNumberFormat="0" applyBorder="0" applyAlignment="0" applyProtection="0">
      <alignment vertical="center"/>
    </xf>
    <xf numFmtId="0" fontId="141" fillId="72" borderId="0" applyNumberFormat="0" applyBorder="0" applyAlignment="0" applyProtection="0">
      <alignment vertical="center"/>
    </xf>
    <xf numFmtId="0" fontId="135" fillId="0" borderId="0">
      <alignment vertical="top"/>
    </xf>
    <xf numFmtId="0" fontId="100" fillId="71" borderId="0" applyNumberFormat="0" applyBorder="0" applyAlignment="0" applyProtection="0">
      <alignment vertical="center"/>
    </xf>
    <xf numFmtId="0" fontId="97" fillId="180" borderId="0" applyNumberFormat="0" applyBorder="0" applyAlignment="0" applyProtection="0">
      <alignment vertical="center"/>
    </xf>
    <xf numFmtId="0" fontId="133" fillId="69" borderId="0" applyNumberFormat="0" applyBorder="0" applyAlignment="0" applyProtection="0">
      <alignment vertical="center"/>
    </xf>
    <xf numFmtId="0" fontId="135" fillId="0" borderId="0">
      <alignment vertical="top"/>
    </xf>
    <xf numFmtId="0" fontId="109" fillId="0" borderId="0" applyNumberFormat="0" applyFill="0" applyBorder="0" applyAlignment="0" applyProtection="0">
      <alignment vertical="center"/>
    </xf>
    <xf numFmtId="0" fontId="100" fillId="76" borderId="0" applyNumberFormat="0" applyBorder="0" applyAlignment="0" applyProtection="0">
      <alignment vertical="center"/>
    </xf>
    <xf numFmtId="0" fontId="133" fillId="69" borderId="0" applyNumberFormat="0" applyBorder="0" applyAlignment="0" applyProtection="0">
      <alignment vertical="center"/>
    </xf>
    <xf numFmtId="0" fontId="135" fillId="0" borderId="0">
      <alignment vertical="top"/>
    </xf>
    <xf numFmtId="0" fontId="100" fillId="81" borderId="0" applyNumberFormat="0" applyBorder="0" applyAlignment="0" applyProtection="0">
      <alignment vertical="center"/>
    </xf>
    <xf numFmtId="0" fontId="135" fillId="0" borderId="0">
      <alignment vertical="top"/>
    </xf>
    <xf numFmtId="0" fontId="97" fillId="40" borderId="0" applyNumberFormat="0" applyBorder="0" applyAlignment="0" applyProtection="0">
      <alignment vertical="center"/>
    </xf>
    <xf numFmtId="0" fontId="140" fillId="70" borderId="0" applyNumberFormat="0" applyBorder="0" applyAlignment="0" applyProtection="0">
      <alignment vertical="center"/>
    </xf>
    <xf numFmtId="0" fontId="100" fillId="83" borderId="0" applyNumberFormat="0" applyBorder="0" applyAlignment="0" applyProtection="0">
      <alignment vertical="center"/>
    </xf>
    <xf numFmtId="0" fontId="100" fillId="71"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5" fillId="0" borderId="0">
      <alignment vertical="top"/>
    </xf>
    <xf numFmtId="0" fontId="140" fillId="70" borderId="0" applyNumberFormat="0" applyBorder="0" applyAlignment="0" applyProtection="0">
      <alignment vertical="center"/>
    </xf>
    <xf numFmtId="0" fontId="93" fillId="0" borderId="0">
      <protection locked="0"/>
    </xf>
    <xf numFmtId="0" fontId="135" fillId="0" borderId="0">
      <alignment vertical="top"/>
    </xf>
    <xf numFmtId="0" fontId="97" fillId="157" borderId="0" applyNumberFormat="0" applyBorder="0" applyAlignment="0" applyProtection="0">
      <alignment vertical="center"/>
    </xf>
    <xf numFmtId="0" fontId="133" fillId="69" borderId="0" applyNumberFormat="0" applyBorder="0" applyAlignment="0" applyProtection="0">
      <alignment vertical="center"/>
    </xf>
    <xf numFmtId="0" fontId="100" fillId="71" borderId="0" applyNumberFormat="0" applyBorder="0" applyAlignment="0" applyProtection="0">
      <alignment vertical="center"/>
    </xf>
    <xf numFmtId="0" fontId="133" fillId="69" borderId="0" applyNumberFormat="0" applyBorder="0" applyAlignment="0" applyProtection="0">
      <alignment vertical="center"/>
    </xf>
    <xf numFmtId="0" fontId="135" fillId="0" borderId="0">
      <alignment vertical="top"/>
    </xf>
    <xf numFmtId="0" fontId="97" fillId="173" borderId="0" applyNumberFormat="0" applyBorder="0" applyAlignment="0" applyProtection="0">
      <alignment vertical="center"/>
    </xf>
    <xf numFmtId="0" fontId="135" fillId="0" borderId="0">
      <alignment vertical="top"/>
    </xf>
    <xf numFmtId="0" fontId="135" fillId="0" borderId="0">
      <alignment vertical="top"/>
    </xf>
    <xf numFmtId="0" fontId="97" fillId="153" borderId="0" applyNumberFormat="0" applyBorder="0" applyAlignment="0" applyProtection="0">
      <alignment vertical="center"/>
    </xf>
    <xf numFmtId="0" fontId="135" fillId="0" borderId="0">
      <alignment vertical="top"/>
    </xf>
    <xf numFmtId="0" fontId="137" fillId="73" borderId="65" applyNumberFormat="0" applyAlignment="0" applyProtection="0">
      <alignment vertical="center"/>
    </xf>
    <xf numFmtId="198" fontId="217" fillId="0" borderId="0" applyFont="0" applyFill="0" applyBorder="0" applyAlignment="0" applyProtection="0"/>
    <xf numFmtId="0" fontId="135" fillId="0" borderId="0">
      <alignment vertical="top"/>
    </xf>
    <xf numFmtId="0" fontId="133" fillId="69" borderId="0" applyNumberFormat="0" applyBorder="0" applyAlignment="0" applyProtection="0">
      <alignment vertical="center"/>
    </xf>
    <xf numFmtId="0" fontId="135" fillId="0" borderId="0">
      <alignment vertical="top"/>
    </xf>
    <xf numFmtId="0" fontId="133" fillId="69" borderId="0" applyNumberFormat="0" applyBorder="0" applyAlignment="0" applyProtection="0">
      <alignment vertical="center"/>
    </xf>
    <xf numFmtId="0" fontId="135" fillId="0" borderId="0">
      <alignment vertical="top"/>
    </xf>
    <xf numFmtId="0" fontId="133" fillId="69" borderId="0" applyNumberFormat="0" applyBorder="0" applyAlignment="0" applyProtection="0">
      <alignment vertical="center"/>
    </xf>
    <xf numFmtId="0" fontId="100" fillId="66" borderId="0" applyNumberFormat="0" applyBorder="0" applyAlignment="0" applyProtection="0">
      <alignment vertical="center"/>
    </xf>
    <xf numFmtId="0" fontId="98" fillId="41" borderId="0" applyNumberFormat="0" applyBorder="0" applyAlignment="0" applyProtection="0">
      <alignment vertical="center"/>
    </xf>
    <xf numFmtId="0" fontId="135" fillId="0" borderId="0">
      <alignment vertical="top"/>
    </xf>
    <xf numFmtId="0" fontId="126" fillId="0" borderId="0"/>
    <xf numFmtId="0" fontId="135" fillId="0" borderId="0">
      <alignment vertical="top"/>
    </xf>
    <xf numFmtId="0" fontId="97" fillId="153" borderId="0" applyNumberFormat="0" applyBorder="0" applyAlignment="0" applyProtection="0">
      <alignment vertical="center"/>
    </xf>
    <xf numFmtId="0" fontId="135" fillId="0" borderId="0">
      <alignment vertical="top"/>
    </xf>
    <xf numFmtId="0" fontId="100" fillId="73" borderId="0" applyNumberFormat="0" applyBorder="0" applyAlignment="0" applyProtection="0">
      <alignment vertical="center"/>
    </xf>
    <xf numFmtId="0" fontId="145" fillId="71" borderId="64" applyNumberFormat="0" applyAlignment="0" applyProtection="0">
      <alignment vertical="center"/>
    </xf>
    <xf numFmtId="0" fontId="96" fillId="35" borderId="4" applyNumberFormat="0" applyAlignment="0" applyProtection="0">
      <alignment vertical="center"/>
    </xf>
    <xf numFmtId="0" fontId="135" fillId="0" borderId="0">
      <alignment vertical="top"/>
    </xf>
    <xf numFmtId="0" fontId="100" fillId="71" borderId="0" applyNumberFormat="0" applyBorder="0" applyAlignment="0" applyProtection="0">
      <alignment vertical="center"/>
    </xf>
    <xf numFmtId="0" fontId="133" fillId="69" borderId="0" applyNumberFormat="0" applyBorder="0" applyAlignment="0" applyProtection="0">
      <alignment vertical="center"/>
    </xf>
    <xf numFmtId="0" fontId="106" fillId="0" borderId="0"/>
    <xf numFmtId="0" fontId="140" fillId="70" borderId="0" applyNumberFormat="0" applyBorder="0" applyAlignment="0" applyProtection="0">
      <alignment vertical="center"/>
    </xf>
    <xf numFmtId="0" fontId="100" fillId="71" borderId="0" applyNumberFormat="0" applyBorder="0" applyAlignment="0" applyProtection="0">
      <alignment vertical="center"/>
    </xf>
    <xf numFmtId="0" fontId="106" fillId="0" borderId="0"/>
    <xf numFmtId="0" fontId="135" fillId="0" borderId="0">
      <alignment vertical="top"/>
    </xf>
    <xf numFmtId="0" fontId="126" fillId="0" borderId="0"/>
    <xf numFmtId="0" fontId="100" fillId="84" borderId="0" applyNumberFormat="0" applyBorder="0" applyAlignment="0" applyProtection="0">
      <alignment vertical="center"/>
    </xf>
    <xf numFmtId="0" fontId="106" fillId="0" borderId="0"/>
    <xf numFmtId="0" fontId="135" fillId="0" borderId="0">
      <alignment vertical="top"/>
    </xf>
    <xf numFmtId="0" fontId="100" fillId="81" borderId="0" applyNumberFormat="0" applyBorder="0" applyAlignment="0" applyProtection="0">
      <alignment vertical="center"/>
    </xf>
    <xf numFmtId="0" fontId="140" fillId="70" borderId="0" applyNumberFormat="0" applyBorder="0" applyAlignment="0" applyProtection="0">
      <alignment vertical="center"/>
    </xf>
    <xf numFmtId="0" fontId="135" fillId="0" borderId="0">
      <alignment vertical="top"/>
    </xf>
    <xf numFmtId="0" fontId="135" fillId="0" borderId="0">
      <alignment vertical="top"/>
    </xf>
    <xf numFmtId="0" fontId="100" fillId="71" borderId="0" applyNumberFormat="0" applyBorder="0" applyAlignment="0" applyProtection="0">
      <alignment vertical="center"/>
    </xf>
    <xf numFmtId="0" fontId="100" fillId="71" borderId="0" applyNumberFormat="0" applyBorder="0" applyAlignment="0" applyProtection="0">
      <alignment vertical="center"/>
    </xf>
    <xf numFmtId="0" fontId="135" fillId="0" borderId="0">
      <alignment vertical="top"/>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35" fillId="0" borderId="0">
      <alignment vertical="top"/>
    </xf>
    <xf numFmtId="0" fontId="140" fillId="70" borderId="0" applyNumberFormat="0" applyBorder="0" applyAlignment="0" applyProtection="0">
      <alignment vertical="center"/>
    </xf>
    <xf numFmtId="0" fontId="135" fillId="0" borderId="0">
      <alignment vertical="top"/>
    </xf>
    <xf numFmtId="0" fontId="100" fillId="83" borderId="0" applyNumberFormat="0" applyBorder="0" applyAlignment="0" applyProtection="0">
      <alignment vertical="center"/>
    </xf>
    <xf numFmtId="0" fontId="140" fillId="70" borderId="0" applyNumberFormat="0" applyBorder="0" applyAlignment="0" applyProtection="0">
      <alignment vertical="center"/>
    </xf>
    <xf numFmtId="0" fontId="161" fillId="126" borderId="0" applyNumberFormat="0" applyBorder="0" applyAlignment="0" applyProtection="0"/>
    <xf numFmtId="0" fontId="135" fillId="0" borderId="0">
      <alignment vertical="top"/>
    </xf>
    <xf numFmtId="0" fontId="135" fillId="0" borderId="0">
      <alignment vertical="top"/>
    </xf>
    <xf numFmtId="0" fontId="140" fillId="70" borderId="0" applyNumberFormat="0" applyBorder="0" applyAlignment="0" applyProtection="0">
      <alignment vertical="center"/>
    </xf>
    <xf numFmtId="0" fontId="135" fillId="0" borderId="0">
      <alignment vertical="top"/>
    </xf>
    <xf numFmtId="0" fontId="141" fillId="72" borderId="0" applyNumberFormat="0" applyBorder="0" applyAlignment="0" applyProtection="0">
      <alignment vertical="center"/>
    </xf>
    <xf numFmtId="0" fontId="100" fillId="71" borderId="0" applyNumberFormat="0" applyBorder="0" applyAlignment="0" applyProtection="0">
      <alignment vertical="center"/>
    </xf>
    <xf numFmtId="0" fontId="106" fillId="0" borderId="0"/>
    <xf numFmtId="0" fontId="140" fillId="70" borderId="0" applyNumberFormat="0" applyBorder="0" applyAlignment="0" applyProtection="0">
      <alignment vertical="center"/>
    </xf>
    <xf numFmtId="0" fontId="135" fillId="0" borderId="0">
      <alignment vertical="top"/>
    </xf>
    <xf numFmtId="0" fontId="140" fillId="70" borderId="0" applyNumberFormat="0" applyBorder="0" applyAlignment="0" applyProtection="0">
      <alignment vertical="center"/>
    </xf>
    <xf numFmtId="0" fontId="103" fillId="0" borderId="0">
      <alignment vertical="top"/>
    </xf>
    <xf numFmtId="0" fontId="97" fillId="40" borderId="0" applyNumberFormat="0" applyBorder="0" applyAlignment="0" applyProtection="0">
      <alignment vertical="center"/>
    </xf>
    <xf numFmtId="0" fontId="133" fillId="69" borderId="0" applyNumberFormat="0" applyBorder="0" applyAlignment="0" applyProtection="0">
      <alignment vertical="center"/>
    </xf>
    <xf numFmtId="0" fontId="100" fillId="70" borderId="0" applyNumberFormat="0" applyBorder="0" applyAlignment="0" applyProtection="0">
      <alignment vertical="center"/>
    </xf>
    <xf numFmtId="0" fontId="97" fillId="158" borderId="0" applyNumberFormat="0" applyBorder="0" applyAlignment="0" applyProtection="0">
      <alignment vertical="center"/>
    </xf>
    <xf numFmtId="0" fontId="100" fillId="71" borderId="0" applyNumberFormat="0" applyBorder="0" applyAlignment="0" applyProtection="0">
      <alignment vertical="center"/>
    </xf>
    <xf numFmtId="0" fontId="133" fillId="69" borderId="0" applyNumberFormat="0" applyBorder="0" applyAlignment="0" applyProtection="0">
      <alignment vertical="center"/>
    </xf>
    <xf numFmtId="0" fontId="97" fillId="0" borderId="0"/>
    <xf numFmtId="0" fontId="100" fillId="0" borderId="0">
      <alignment vertical="center"/>
    </xf>
    <xf numFmtId="0" fontId="135" fillId="0" borderId="0">
      <alignment vertical="top"/>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35" fillId="0" borderId="0">
      <alignment vertical="top"/>
    </xf>
    <xf numFmtId="0" fontId="100" fillId="71"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35" fillId="0" borderId="0">
      <alignment vertical="top"/>
    </xf>
    <xf numFmtId="0" fontId="100" fillId="81" borderId="0" applyNumberFormat="0" applyBorder="0" applyAlignment="0" applyProtection="0">
      <alignment vertical="center"/>
    </xf>
    <xf numFmtId="0" fontId="135" fillId="0" borderId="0">
      <alignment vertical="top"/>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5" fillId="0" borderId="0">
      <alignment vertical="top"/>
    </xf>
    <xf numFmtId="0" fontId="97" fillId="40" borderId="0" applyNumberFormat="0" applyBorder="0" applyAlignment="0" applyProtection="0">
      <alignment vertical="center"/>
    </xf>
    <xf numFmtId="0" fontId="135" fillId="0" borderId="0">
      <alignment vertical="top"/>
    </xf>
    <xf numFmtId="0" fontId="135" fillId="0" borderId="0">
      <alignment vertical="top"/>
    </xf>
    <xf numFmtId="0" fontId="100" fillId="75" borderId="0" applyNumberFormat="0" applyBorder="0" applyAlignment="0" applyProtection="0">
      <alignment vertical="center"/>
    </xf>
    <xf numFmtId="0" fontId="100" fillId="75" borderId="42" applyNumberFormat="0" applyFont="0" applyAlignment="0" applyProtection="0">
      <alignment vertical="center"/>
    </xf>
    <xf numFmtId="0" fontId="93" fillId="0" borderId="0"/>
    <xf numFmtId="0" fontId="135" fillId="0" borderId="0">
      <alignment vertical="top"/>
    </xf>
    <xf numFmtId="0" fontId="151" fillId="0" borderId="45" applyNumberFormat="0" applyFill="0" applyAlignment="0" applyProtection="0">
      <alignment vertical="center"/>
    </xf>
    <xf numFmtId="0" fontId="100" fillId="66" borderId="0" applyNumberFormat="0" applyBorder="0" applyAlignment="0" applyProtection="0">
      <alignment vertical="center"/>
    </xf>
    <xf numFmtId="0" fontId="135" fillId="0" borderId="0">
      <alignment vertical="top"/>
    </xf>
    <xf numFmtId="0" fontId="100" fillId="84" borderId="0" applyNumberFormat="0" applyBorder="0" applyAlignment="0" applyProtection="0">
      <alignment vertical="center"/>
    </xf>
    <xf numFmtId="0" fontId="100" fillId="74" borderId="0" applyNumberFormat="0" applyBorder="0" applyAlignment="0" applyProtection="0">
      <alignment vertical="center"/>
    </xf>
    <xf numFmtId="0" fontId="100" fillId="71" borderId="0" applyNumberFormat="0" applyBorder="0" applyAlignment="0" applyProtection="0">
      <alignment vertical="center"/>
    </xf>
    <xf numFmtId="0" fontId="100" fillId="71" borderId="0" applyNumberFormat="0" applyBorder="0" applyAlignment="0" applyProtection="0">
      <alignment vertical="center"/>
    </xf>
    <xf numFmtId="0" fontId="100" fillId="81" borderId="0" applyNumberFormat="0" applyBorder="0" applyAlignment="0" applyProtection="0">
      <alignment vertical="center"/>
    </xf>
    <xf numFmtId="0" fontId="135" fillId="0" borderId="0">
      <alignment vertical="top"/>
    </xf>
    <xf numFmtId="0" fontId="97" fillId="168" borderId="0" applyNumberFormat="0" applyBorder="0" applyAlignment="0" applyProtection="0">
      <alignment vertical="center"/>
    </xf>
    <xf numFmtId="0" fontId="140" fillId="70" borderId="0" applyNumberFormat="0" applyBorder="0" applyAlignment="0" applyProtection="0">
      <alignment vertical="center"/>
    </xf>
    <xf numFmtId="0" fontId="135" fillId="0" borderId="0">
      <alignment vertical="top"/>
    </xf>
    <xf numFmtId="0" fontId="135" fillId="0" borderId="0">
      <alignment vertical="top"/>
    </xf>
    <xf numFmtId="0" fontId="97" fillId="174" borderId="0" applyNumberFormat="0" applyBorder="0" applyAlignment="0" applyProtection="0">
      <alignment vertical="center"/>
    </xf>
    <xf numFmtId="0" fontId="97" fillId="160" borderId="0" applyNumberFormat="0" applyBorder="0" applyAlignment="0" applyProtection="0">
      <alignment vertical="center"/>
    </xf>
    <xf numFmtId="0" fontId="135" fillId="0" borderId="0">
      <alignment vertical="top"/>
    </xf>
    <xf numFmtId="0" fontId="135" fillId="0" borderId="0">
      <alignment vertical="top"/>
    </xf>
    <xf numFmtId="0" fontId="145" fillId="71" borderId="64" applyNumberFormat="0" applyAlignment="0" applyProtection="0">
      <alignment vertical="center"/>
    </xf>
    <xf numFmtId="0" fontId="140" fillId="70" borderId="0" applyNumberFormat="0" applyBorder="0" applyAlignment="0" applyProtection="0">
      <alignment vertical="center"/>
    </xf>
    <xf numFmtId="0" fontId="100" fillId="76"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97" fillId="155" borderId="0" applyNumberFormat="0" applyBorder="0" applyAlignment="0" applyProtection="0">
      <alignment vertical="center"/>
    </xf>
    <xf numFmtId="0" fontId="137" fillId="66" borderId="65" applyNumberFormat="0" applyAlignment="0" applyProtection="0">
      <alignment vertical="center"/>
    </xf>
    <xf numFmtId="0" fontId="135" fillId="0" borderId="0">
      <alignment vertical="top"/>
    </xf>
    <xf numFmtId="0" fontId="141" fillId="68"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00" fillId="70" borderId="0" applyNumberFormat="0" applyBorder="0" applyAlignment="0" applyProtection="0">
      <alignment vertical="center"/>
    </xf>
    <xf numFmtId="0" fontId="97" fillId="158" borderId="0" applyNumberFormat="0" applyBorder="0" applyAlignment="0" applyProtection="0">
      <alignment vertical="center"/>
    </xf>
    <xf numFmtId="0" fontId="135" fillId="0" borderId="0">
      <alignment vertical="top"/>
    </xf>
    <xf numFmtId="0" fontId="141" fillId="90" borderId="0" applyNumberFormat="0" applyBorder="0" applyAlignment="0" applyProtection="0">
      <alignment vertical="center"/>
    </xf>
    <xf numFmtId="0" fontId="135" fillId="0" borderId="0">
      <alignment vertical="top"/>
    </xf>
    <xf numFmtId="0" fontId="140" fillId="70" borderId="0" applyNumberFormat="0" applyBorder="0" applyAlignment="0" applyProtection="0">
      <alignment vertical="center"/>
    </xf>
    <xf numFmtId="0" fontId="135" fillId="0" borderId="0">
      <alignment vertical="top"/>
    </xf>
    <xf numFmtId="0" fontId="133" fillId="69" borderId="0" applyNumberFormat="0" applyBorder="0" applyAlignment="0" applyProtection="0">
      <alignment vertical="center"/>
    </xf>
    <xf numFmtId="0" fontId="97" fillId="158" borderId="0" applyNumberFormat="0" applyBorder="0" applyAlignment="0" applyProtection="0">
      <alignment vertical="center"/>
    </xf>
    <xf numFmtId="0" fontId="135" fillId="0" borderId="0">
      <alignment vertical="top"/>
    </xf>
    <xf numFmtId="0" fontId="133" fillId="69" borderId="0" applyNumberFormat="0" applyBorder="0" applyAlignment="0" applyProtection="0">
      <alignment vertical="center"/>
    </xf>
    <xf numFmtId="0" fontId="135" fillId="0" borderId="0">
      <alignment vertical="top"/>
    </xf>
    <xf numFmtId="0" fontId="140" fillId="70" borderId="0" applyNumberFormat="0" applyBorder="0" applyAlignment="0" applyProtection="0">
      <alignment vertical="center"/>
    </xf>
    <xf numFmtId="0" fontId="97" fillId="170" borderId="0" applyNumberFormat="0" applyBorder="0" applyAlignment="0" applyProtection="0">
      <alignment vertical="center"/>
    </xf>
    <xf numFmtId="0" fontId="140" fillId="70" borderId="0" applyNumberFormat="0" applyBorder="0" applyAlignment="0" applyProtection="0">
      <alignment vertical="center"/>
    </xf>
    <xf numFmtId="0" fontId="135" fillId="0" borderId="0">
      <alignment vertical="top"/>
    </xf>
    <xf numFmtId="0" fontId="135" fillId="0" borderId="0">
      <alignment vertical="top"/>
    </xf>
    <xf numFmtId="0" fontId="158" fillId="0" borderId="67" applyNumberFormat="0" applyFill="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97" fillId="163" borderId="0" applyNumberFormat="0" applyBorder="0" applyAlignment="0" applyProtection="0">
      <alignment vertical="center"/>
    </xf>
    <xf numFmtId="0" fontId="135" fillId="0" borderId="0">
      <alignment vertical="top"/>
    </xf>
    <xf numFmtId="0" fontId="97" fillId="160" borderId="0" applyNumberFormat="0" applyBorder="0" applyAlignment="0" applyProtection="0">
      <alignment vertical="center"/>
    </xf>
    <xf numFmtId="0" fontId="135" fillId="0" borderId="0">
      <alignment vertical="top"/>
    </xf>
    <xf numFmtId="0" fontId="100" fillId="71" borderId="0" applyNumberFormat="0" applyBorder="0" applyAlignment="0" applyProtection="0">
      <alignment vertical="center"/>
    </xf>
    <xf numFmtId="0" fontId="135" fillId="0" borderId="0">
      <alignment vertical="top"/>
    </xf>
    <xf numFmtId="0" fontId="140" fillId="70" borderId="0" applyNumberFormat="0" applyBorder="0" applyAlignment="0" applyProtection="0">
      <alignment vertical="center"/>
    </xf>
    <xf numFmtId="0" fontId="100" fillId="73" borderId="0" applyNumberFormat="0" applyBorder="0" applyAlignment="0" applyProtection="0">
      <alignment vertical="center"/>
    </xf>
    <xf numFmtId="0" fontId="135" fillId="0" borderId="0">
      <alignment vertical="top"/>
    </xf>
    <xf numFmtId="0" fontId="98" fillId="152" borderId="0" applyNumberFormat="0" applyBorder="0" applyAlignment="0" applyProtection="0">
      <alignment vertical="center"/>
    </xf>
    <xf numFmtId="0" fontId="97" fillId="153" borderId="0" applyNumberFormat="0" applyBorder="0" applyAlignment="0" applyProtection="0">
      <alignment vertical="center"/>
    </xf>
    <xf numFmtId="0" fontId="135" fillId="0" borderId="0">
      <alignment vertical="top"/>
    </xf>
    <xf numFmtId="0" fontId="135" fillId="0" borderId="0">
      <alignment vertical="top"/>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35" fillId="0" borderId="0">
      <alignment vertical="top"/>
    </xf>
    <xf numFmtId="0" fontId="97" fillId="155" borderId="0" applyNumberFormat="0" applyBorder="0" applyAlignment="0" applyProtection="0">
      <alignment vertical="center"/>
    </xf>
    <xf numFmtId="0" fontId="133" fillId="69" borderId="0" applyNumberFormat="0" applyBorder="0" applyAlignment="0" applyProtection="0">
      <alignment vertical="center"/>
    </xf>
    <xf numFmtId="0" fontId="100" fillId="71" borderId="0" applyNumberFormat="0" applyBorder="0" applyAlignment="0" applyProtection="0">
      <alignment vertical="center"/>
    </xf>
    <xf numFmtId="0" fontId="135" fillId="0" borderId="0">
      <alignment vertical="top"/>
    </xf>
    <xf numFmtId="0" fontId="97" fillId="160" borderId="0" applyNumberFormat="0" applyBorder="0" applyAlignment="0" applyProtection="0">
      <alignment vertical="center"/>
    </xf>
    <xf numFmtId="0" fontId="141" fillId="90" borderId="0" applyNumberFormat="0" applyBorder="0" applyAlignment="0" applyProtection="0">
      <alignment vertical="center"/>
    </xf>
    <xf numFmtId="0" fontId="135" fillId="0" borderId="0">
      <alignment vertical="top"/>
    </xf>
    <xf numFmtId="0" fontId="97" fillId="161" borderId="0" applyNumberFormat="0" applyBorder="0" applyAlignment="0" applyProtection="0">
      <alignment vertical="center"/>
    </xf>
    <xf numFmtId="0" fontId="97" fillId="161" borderId="0" applyNumberFormat="0" applyBorder="0" applyAlignment="0" applyProtection="0">
      <alignment vertical="center"/>
    </xf>
    <xf numFmtId="0" fontId="145" fillId="71" borderId="64" applyNumberFormat="0" applyAlignment="0" applyProtection="0">
      <alignment vertical="center"/>
    </xf>
    <xf numFmtId="0" fontId="135" fillId="0" borderId="0">
      <alignment vertical="top"/>
    </xf>
    <xf numFmtId="0" fontId="97" fillId="47" borderId="0" applyNumberFormat="0" applyBorder="0" applyAlignment="0" applyProtection="0">
      <alignment vertical="center"/>
    </xf>
    <xf numFmtId="0" fontId="135" fillId="0" borderId="0">
      <alignment vertical="top"/>
    </xf>
    <xf numFmtId="0" fontId="100" fillId="71" borderId="0" applyNumberFormat="0" applyBorder="0" applyAlignment="0" applyProtection="0">
      <alignment vertical="center"/>
    </xf>
    <xf numFmtId="0" fontId="135" fillId="0" borderId="0">
      <alignment vertical="top"/>
    </xf>
    <xf numFmtId="0" fontId="97" fillId="174" borderId="0" applyNumberFormat="0" applyBorder="0" applyAlignment="0" applyProtection="0">
      <alignment vertical="center"/>
    </xf>
    <xf numFmtId="0" fontId="135" fillId="0" borderId="0">
      <alignment vertical="top"/>
    </xf>
    <xf numFmtId="0" fontId="135" fillId="0" borderId="0">
      <alignment vertical="top"/>
    </xf>
    <xf numFmtId="0" fontId="135" fillId="0" borderId="0">
      <alignment vertical="top"/>
    </xf>
    <xf numFmtId="0" fontId="100" fillId="73" borderId="0" applyNumberFormat="0" applyBorder="0" applyAlignment="0" applyProtection="0">
      <alignment vertical="center"/>
    </xf>
    <xf numFmtId="0" fontId="100" fillId="66" borderId="0" applyNumberFormat="0" applyBorder="0" applyAlignment="0" applyProtection="0">
      <alignment vertical="center"/>
    </xf>
    <xf numFmtId="0" fontId="140" fillId="70" borderId="0" applyNumberFormat="0" applyBorder="0" applyAlignment="0" applyProtection="0">
      <alignment vertical="center"/>
    </xf>
    <xf numFmtId="0" fontId="135" fillId="0" borderId="0">
      <alignment vertical="top"/>
    </xf>
    <xf numFmtId="0" fontId="106" fillId="0" borderId="0"/>
    <xf numFmtId="0" fontId="100" fillId="73" borderId="0" applyNumberFormat="0" applyBorder="0" applyAlignment="0" applyProtection="0">
      <alignment vertical="center"/>
    </xf>
    <xf numFmtId="0" fontId="100" fillId="80" borderId="0" applyNumberFormat="0" applyBorder="0" applyAlignment="0" applyProtection="0">
      <alignment vertical="center"/>
    </xf>
    <xf numFmtId="0" fontId="100" fillId="75" borderId="0" applyNumberFormat="0" applyBorder="0" applyAlignment="0" applyProtection="0">
      <alignment vertical="center"/>
    </xf>
    <xf numFmtId="0" fontId="135" fillId="0" borderId="0">
      <alignment vertical="top"/>
    </xf>
    <xf numFmtId="0" fontId="133" fillId="69" borderId="0" applyNumberFormat="0" applyBorder="0" applyAlignment="0" applyProtection="0">
      <alignment vertical="center"/>
    </xf>
    <xf numFmtId="0" fontId="135" fillId="0" borderId="0">
      <alignment vertical="top"/>
    </xf>
    <xf numFmtId="0" fontId="133" fillId="69" borderId="0" applyNumberFormat="0" applyBorder="0" applyAlignment="0" applyProtection="0">
      <alignment vertical="center"/>
    </xf>
    <xf numFmtId="0" fontId="135" fillId="0" borderId="0">
      <alignment vertical="top"/>
    </xf>
    <xf numFmtId="0" fontId="100" fillId="71" borderId="0" applyNumberFormat="0" applyBorder="0" applyAlignment="0" applyProtection="0">
      <alignment vertical="center"/>
    </xf>
    <xf numFmtId="0" fontId="135" fillId="0" borderId="0">
      <alignment vertical="top"/>
    </xf>
    <xf numFmtId="0" fontId="100" fillId="69" borderId="0" applyNumberFormat="0" applyBorder="0" applyAlignment="0" applyProtection="0">
      <alignment vertical="center"/>
    </xf>
    <xf numFmtId="0" fontId="126" fillId="0" borderId="0" applyNumberFormat="0" applyFill="0" applyBorder="0" applyAlignment="0" applyProtection="0"/>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97" fillId="61" borderId="0" applyNumberFormat="0" applyBorder="0" applyAlignment="0" applyProtection="0">
      <alignment vertical="center"/>
    </xf>
    <xf numFmtId="0" fontId="106" fillId="0" borderId="0"/>
    <xf numFmtId="0" fontId="100" fillId="71" borderId="0" applyNumberFormat="0" applyBorder="0" applyAlignment="0" applyProtection="0">
      <alignment vertical="center"/>
    </xf>
    <xf numFmtId="0" fontId="106" fillId="0" borderId="0"/>
    <xf numFmtId="0" fontId="140" fillId="70" borderId="0" applyNumberFormat="0" applyBorder="0" applyAlignment="0" applyProtection="0">
      <alignment vertical="center"/>
    </xf>
    <xf numFmtId="0" fontId="106" fillId="0" borderId="0"/>
    <xf numFmtId="0" fontId="106" fillId="0" borderId="0"/>
    <xf numFmtId="0" fontId="100" fillId="75" borderId="42" applyNumberFormat="0" applyFont="0" applyAlignment="0" applyProtection="0">
      <alignment vertical="center"/>
    </xf>
    <xf numFmtId="0" fontId="133" fillId="69" borderId="0" applyNumberFormat="0" applyBorder="0" applyAlignment="0" applyProtection="0">
      <alignment vertical="center"/>
    </xf>
    <xf numFmtId="0" fontId="151" fillId="0" borderId="45" applyNumberFormat="0" applyFill="0" applyAlignment="0" applyProtection="0">
      <alignment vertical="center"/>
    </xf>
    <xf numFmtId="0" fontId="106" fillId="0" borderId="0"/>
    <xf numFmtId="0" fontId="126" fillId="0" borderId="0" applyNumberFormat="0" applyFill="0" applyBorder="0" applyAlignment="0" applyProtection="0"/>
    <xf numFmtId="0" fontId="100" fillId="71" borderId="0" applyNumberFormat="0" applyBorder="0" applyAlignment="0" applyProtection="0">
      <alignment vertical="center"/>
    </xf>
    <xf numFmtId="0" fontId="103" fillId="0" borderId="0">
      <alignment vertical="top"/>
    </xf>
    <xf numFmtId="0" fontId="100" fillId="73" borderId="0" applyNumberFormat="0" applyBorder="0" applyAlignment="0" applyProtection="0">
      <alignment vertical="center"/>
    </xf>
    <xf numFmtId="0" fontId="133" fillId="69" borderId="0" applyNumberFormat="0" applyBorder="0" applyAlignment="0" applyProtection="0">
      <alignment vertical="center"/>
    </xf>
    <xf numFmtId="0" fontId="100" fillId="81" borderId="0" applyNumberFormat="0" applyBorder="0" applyAlignment="0" applyProtection="0">
      <alignment vertical="center"/>
    </xf>
    <xf numFmtId="0" fontId="93" fillId="0" borderId="0"/>
    <xf numFmtId="0" fontId="106" fillId="0" borderId="0"/>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06" fillId="0" borderId="0"/>
    <xf numFmtId="0" fontId="140" fillId="70" borderId="0" applyNumberFormat="0" applyBorder="0" applyAlignment="0" applyProtection="0">
      <alignment vertical="center"/>
    </xf>
    <xf numFmtId="0" fontId="106" fillId="0" borderId="0"/>
    <xf numFmtId="0" fontId="97" fillId="61" borderId="0" applyNumberFormat="0" applyBorder="0" applyAlignment="0" applyProtection="0">
      <alignment vertical="center"/>
    </xf>
    <xf numFmtId="0" fontId="133" fillId="69" borderId="0" applyNumberFormat="0" applyBorder="0" applyAlignment="0" applyProtection="0">
      <alignment vertical="center"/>
    </xf>
    <xf numFmtId="0" fontId="106" fillId="0" borderId="0"/>
    <xf numFmtId="0" fontId="103" fillId="0" borderId="0">
      <alignment vertical="top"/>
    </xf>
    <xf numFmtId="0" fontId="106" fillId="0" borderId="0"/>
    <xf numFmtId="0" fontId="103" fillId="0" borderId="0">
      <alignment vertical="top"/>
    </xf>
    <xf numFmtId="0" fontId="97" fillId="47" borderId="0" applyNumberFormat="0" applyBorder="0" applyAlignment="0" applyProtection="0">
      <alignment vertical="center"/>
    </xf>
    <xf numFmtId="0" fontId="135" fillId="0" borderId="0">
      <alignment vertical="top"/>
    </xf>
    <xf numFmtId="0" fontId="133" fillId="69" borderId="0" applyNumberFormat="0" applyBorder="0" applyAlignment="0" applyProtection="0">
      <alignment vertical="center"/>
    </xf>
    <xf numFmtId="0" fontId="135" fillId="0" borderId="0">
      <alignment vertical="top"/>
    </xf>
    <xf numFmtId="0" fontId="140" fillId="70" borderId="0" applyNumberFormat="0" applyBorder="0" applyAlignment="0" applyProtection="0">
      <alignment vertical="center"/>
    </xf>
    <xf numFmtId="0" fontId="135" fillId="0" borderId="0">
      <alignment vertical="top"/>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5" fillId="0" borderId="0">
      <alignment vertical="top"/>
    </xf>
    <xf numFmtId="0" fontId="135" fillId="0" borderId="0">
      <alignment vertical="top"/>
    </xf>
    <xf numFmtId="0" fontId="106" fillId="0" borderId="0"/>
    <xf numFmtId="0" fontId="126" fillId="0" borderId="0"/>
    <xf numFmtId="0" fontId="93" fillId="0" borderId="0"/>
    <xf numFmtId="0" fontId="126" fillId="0" borderId="0"/>
    <xf numFmtId="0" fontId="133" fillId="69" borderId="0" applyNumberFormat="0" applyBorder="0" applyAlignment="0" applyProtection="0">
      <alignment vertical="center"/>
    </xf>
    <xf numFmtId="0" fontId="135" fillId="0" borderId="0">
      <alignment vertical="top"/>
    </xf>
    <xf numFmtId="0" fontId="140" fillId="70" borderId="0" applyNumberFormat="0" applyBorder="0" applyAlignment="0" applyProtection="0">
      <alignment vertical="center"/>
    </xf>
    <xf numFmtId="0" fontId="97" fillId="148" borderId="0" applyNumberFormat="0" applyBorder="0" applyAlignment="0" applyProtection="0">
      <alignment vertical="center"/>
    </xf>
    <xf numFmtId="0" fontId="133" fillId="69" borderId="0" applyNumberFormat="0" applyBorder="0" applyAlignment="0" applyProtection="0">
      <alignment vertical="center"/>
    </xf>
    <xf numFmtId="0" fontId="135" fillId="0" borderId="0">
      <alignment vertical="top"/>
    </xf>
    <xf numFmtId="0" fontId="133" fillId="69" borderId="0" applyNumberFormat="0" applyBorder="0" applyAlignment="0" applyProtection="0">
      <alignment vertical="center"/>
    </xf>
    <xf numFmtId="0" fontId="135" fillId="0" borderId="0">
      <alignment vertical="top"/>
    </xf>
    <xf numFmtId="0" fontId="135" fillId="0" borderId="0">
      <alignment vertical="top"/>
    </xf>
    <xf numFmtId="0" fontId="133" fillId="69" borderId="0" applyNumberFormat="0" applyBorder="0" applyAlignment="0" applyProtection="0">
      <alignment vertical="center"/>
    </xf>
    <xf numFmtId="0" fontId="97" fillId="170" borderId="0" applyNumberFormat="0" applyBorder="0" applyAlignment="0" applyProtection="0">
      <alignment vertical="center"/>
    </xf>
    <xf numFmtId="0" fontId="135" fillId="0" borderId="0">
      <alignment vertical="top"/>
    </xf>
    <xf numFmtId="0" fontId="135" fillId="0" borderId="0">
      <alignment vertical="top"/>
    </xf>
    <xf numFmtId="0" fontId="135" fillId="0" borderId="0">
      <alignment vertical="top"/>
    </xf>
    <xf numFmtId="0" fontId="97" fillId="167"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26" fillId="0" borderId="0" applyNumberFormat="0" applyFill="0" applyBorder="0" applyAlignment="0" applyProtection="0"/>
    <xf numFmtId="0" fontId="133" fillId="69" borderId="0" applyNumberFormat="0" applyBorder="0" applyAlignment="0" applyProtection="0">
      <alignment vertical="center"/>
    </xf>
    <xf numFmtId="0" fontId="126" fillId="0" borderId="0"/>
    <xf numFmtId="0" fontId="135" fillId="0" borderId="0">
      <alignment vertical="top"/>
    </xf>
    <xf numFmtId="0" fontId="100" fillId="71" borderId="0" applyNumberFormat="0" applyBorder="0" applyAlignment="0" applyProtection="0">
      <alignment vertical="center"/>
    </xf>
    <xf numFmtId="0" fontId="140" fillId="70" borderId="0" applyNumberFormat="0" applyBorder="0" applyAlignment="0" applyProtection="0">
      <alignment vertical="center"/>
    </xf>
    <xf numFmtId="0" fontId="135" fillId="0" borderId="0">
      <alignment vertical="top"/>
    </xf>
    <xf numFmtId="0" fontId="140" fillId="70" borderId="0" applyNumberFormat="0" applyBorder="0" applyAlignment="0" applyProtection="0">
      <alignment vertical="center"/>
    </xf>
    <xf numFmtId="0" fontId="135" fillId="0" borderId="0">
      <alignment vertical="top"/>
    </xf>
    <xf numFmtId="0" fontId="97" fillId="61" borderId="0" applyNumberFormat="0" applyBorder="0" applyAlignment="0" applyProtection="0">
      <alignment vertical="center"/>
    </xf>
    <xf numFmtId="0" fontId="100" fillId="71" borderId="0" applyNumberFormat="0" applyBorder="0" applyAlignment="0" applyProtection="0">
      <alignment vertical="center"/>
    </xf>
    <xf numFmtId="0" fontId="97" fillId="165" borderId="0" applyNumberFormat="0" applyBorder="0" applyAlignment="0" applyProtection="0">
      <alignment vertical="center"/>
    </xf>
    <xf numFmtId="0" fontId="100" fillId="73" borderId="0" applyNumberFormat="0" applyBorder="0" applyAlignment="0" applyProtection="0">
      <alignment vertical="center"/>
    </xf>
    <xf numFmtId="0" fontId="100" fillId="75" borderId="0" applyNumberFormat="0" applyBorder="0" applyAlignment="0" applyProtection="0">
      <alignment vertical="center"/>
    </xf>
    <xf numFmtId="0" fontId="140" fillId="70" borderId="0" applyNumberFormat="0" applyBorder="0" applyAlignment="0" applyProtection="0">
      <alignment vertical="center"/>
    </xf>
    <xf numFmtId="0" fontId="106" fillId="0" borderId="0"/>
    <xf numFmtId="0" fontId="96" fillId="35" borderId="4" applyNumberFormat="0" applyAlignment="0" applyProtection="0">
      <alignment vertical="center"/>
    </xf>
    <xf numFmtId="0" fontId="133" fillId="69" borderId="0" applyNumberFormat="0" applyBorder="0" applyAlignment="0" applyProtection="0">
      <alignment vertical="center"/>
    </xf>
    <xf numFmtId="0" fontId="97" fillId="153" borderId="0" applyNumberFormat="0" applyBorder="0" applyAlignment="0" applyProtection="0">
      <alignment vertical="center"/>
    </xf>
    <xf numFmtId="0" fontId="140" fillId="70" borderId="0" applyNumberFormat="0" applyBorder="0" applyAlignment="0" applyProtection="0">
      <alignment vertical="center"/>
    </xf>
    <xf numFmtId="0" fontId="126" fillId="0" borderId="0"/>
    <xf numFmtId="0" fontId="126" fillId="0" borderId="0"/>
    <xf numFmtId="0" fontId="100" fillId="71" borderId="0" applyNumberFormat="0" applyBorder="0" applyAlignment="0" applyProtection="0">
      <alignment vertical="center"/>
    </xf>
    <xf numFmtId="0" fontId="133" fillId="69" borderId="0" applyNumberFormat="0" applyBorder="0" applyAlignment="0" applyProtection="0">
      <alignment vertical="center"/>
    </xf>
    <xf numFmtId="0" fontId="102" fillId="54" borderId="0" applyNumberFormat="0" applyBorder="0" applyAlignment="0" applyProtection="0">
      <alignment vertical="center"/>
    </xf>
    <xf numFmtId="0" fontId="140" fillId="70" borderId="0" applyNumberFormat="0" applyBorder="0" applyAlignment="0" applyProtection="0">
      <alignment vertical="center"/>
    </xf>
    <xf numFmtId="0" fontId="108" fillId="37" borderId="0" applyNumberFormat="0" applyBorder="0" applyAlignment="0" applyProtection="0">
      <alignment vertical="center"/>
    </xf>
    <xf numFmtId="0" fontId="97" fillId="40" borderId="0" applyNumberFormat="0" applyBorder="0" applyAlignment="0" applyProtection="0">
      <alignment vertical="center"/>
    </xf>
    <xf numFmtId="0" fontId="150" fillId="0" borderId="0" applyNumberFormat="0" applyFill="0" applyBorder="0" applyAlignment="0" applyProtection="0">
      <alignment vertical="center"/>
    </xf>
    <xf numFmtId="0" fontId="97" fillId="61" borderId="0" applyNumberFormat="0" applyBorder="0" applyAlignment="0" applyProtection="0">
      <alignment vertical="center"/>
    </xf>
    <xf numFmtId="0" fontId="133" fillId="69" borderId="0" applyNumberFormat="0" applyBorder="0" applyAlignment="0" applyProtection="0">
      <alignment vertical="center"/>
    </xf>
    <xf numFmtId="0" fontId="97" fillId="0" borderId="0">
      <alignment vertical="center"/>
    </xf>
    <xf numFmtId="0" fontId="97" fillId="47" borderId="0" applyNumberFormat="0" applyBorder="0" applyAlignment="0" applyProtection="0">
      <alignment vertical="center"/>
    </xf>
    <xf numFmtId="0" fontId="140" fillId="70" borderId="0" applyNumberFormat="0" applyBorder="0" applyAlignment="0" applyProtection="0">
      <alignment vertical="center"/>
    </xf>
    <xf numFmtId="0" fontId="100" fillId="71" borderId="0" applyNumberFormat="0" applyBorder="0" applyAlignment="0" applyProtection="0">
      <alignment vertical="center"/>
    </xf>
    <xf numFmtId="0" fontId="100" fillId="73" borderId="0" applyNumberFormat="0" applyBorder="0" applyAlignment="0" applyProtection="0">
      <alignment vertical="center"/>
    </xf>
    <xf numFmtId="0" fontId="97" fillId="0" borderId="0">
      <alignment vertical="center"/>
    </xf>
    <xf numFmtId="0" fontId="97" fillId="0" borderId="0"/>
    <xf numFmtId="227" fontId="97" fillId="56" borderId="0" applyNumberFormat="0" applyBorder="0" applyAlignment="0" applyProtection="0">
      <alignment vertical="center"/>
    </xf>
    <xf numFmtId="0" fontId="100" fillId="80" borderId="0" applyNumberFormat="0" applyBorder="0" applyAlignment="0" applyProtection="0">
      <alignment vertical="center"/>
    </xf>
    <xf numFmtId="0" fontId="97" fillId="58" borderId="0" applyNumberFormat="0" applyBorder="0" applyAlignment="0" applyProtection="0">
      <alignment vertical="center"/>
    </xf>
    <xf numFmtId="0" fontId="111" fillId="53"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234" fontId="126" fillId="0" borderId="0" applyFont="0" applyFill="0" applyBorder="0" applyAlignment="0" applyProtection="0"/>
    <xf numFmtId="0" fontId="140" fillId="70" borderId="0" applyNumberFormat="0" applyBorder="0" applyAlignment="0" applyProtection="0">
      <alignment vertical="center"/>
    </xf>
    <xf numFmtId="0" fontId="93" fillId="0" borderId="0"/>
    <xf numFmtId="0" fontId="140" fillId="70" borderId="0" applyNumberFormat="0" applyBorder="0" applyAlignment="0" applyProtection="0">
      <alignment vertical="center"/>
    </xf>
    <xf numFmtId="0" fontId="93" fillId="0" borderId="0"/>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93" fillId="0" borderId="0">
      <protection locked="0"/>
    </xf>
    <xf numFmtId="0" fontId="140" fillId="70" borderId="0" applyNumberFormat="0" applyBorder="0" applyAlignment="0" applyProtection="0">
      <alignment vertical="center"/>
    </xf>
    <xf numFmtId="0" fontId="93" fillId="0" borderId="0">
      <protection locked="0"/>
    </xf>
    <xf numFmtId="0" fontId="93" fillId="0" borderId="0">
      <protection locked="0"/>
    </xf>
    <xf numFmtId="0" fontId="97" fillId="166" borderId="0" applyNumberFormat="0" applyBorder="0" applyAlignment="0" applyProtection="0">
      <alignment vertical="center"/>
    </xf>
    <xf numFmtId="0" fontId="93" fillId="0" borderId="0">
      <protection locked="0"/>
    </xf>
    <xf numFmtId="0" fontId="141" fillId="85" borderId="0" applyNumberFormat="0" applyBorder="0" applyAlignment="0" applyProtection="0">
      <alignment vertical="center"/>
    </xf>
    <xf numFmtId="0" fontId="100" fillId="66" borderId="0" applyNumberFormat="0" applyBorder="0" applyAlignment="0" applyProtection="0">
      <alignment vertical="center"/>
    </xf>
    <xf numFmtId="0" fontId="93" fillId="0" borderId="0">
      <protection locked="0"/>
    </xf>
    <xf numFmtId="0" fontId="97" fillId="171" borderId="0" applyNumberFormat="0" applyBorder="0" applyAlignment="0" applyProtection="0">
      <alignment vertical="center"/>
    </xf>
    <xf numFmtId="0" fontId="93" fillId="0" borderId="0">
      <protection locked="0"/>
    </xf>
    <xf numFmtId="0" fontId="100" fillId="66"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93" fillId="0" borderId="0"/>
    <xf numFmtId="0" fontId="100" fillId="66" borderId="0" applyNumberFormat="0" applyBorder="0" applyAlignment="0" applyProtection="0">
      <alignment vertical="center"/>
    </xf>
    <xf numFmtId="0" fontId="93" fillId="0" borderId="0"/>
    <xf numFmtId="0" fontId="100" fillId="66"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93" fillId="0" borderId="0"/>
    <xf numFmtId="0" fontId="137" fillId="66" borderId="65" applyNumberFormat="0" applyAlignment="0" applyProtection="0">
      <alignment vertical="center"/>
    </xf>
    <xf numFmtId="0" fontId="140" fillId="70" borderId="0" applyNumberFormat="0" applyBorder="0" applyAlignment="0" applyProtection="0">
      <alignment vertical="center"/>
    </xf>
    <xf numFmtId="0" fontId="148" fillId="0" borderId="0">
      <protection locked="0"/>
    </xf>
    <xf numFmtId="0" fontId="137" fillId="66" borderId="65" applyNumberFormat="0" applyAlignment="0" applyProtection="0">
      <alignment vertical="center"/>
    </xf>
    <xf numFmtId="0" fontId="140" fillId="70" borderId="0" applyNumberFormat="0" applyBorder="0" applyAlignment="0" applyProtection="0">
      <alignment vertical="center"/>
    </xf>
    <xf numFmtId="0" fontId="148" fillId="0" borderId="0">
      <protection locked="0"/>
    </xf>
    <xf numFmtId="0" fontId="140" fillId="70" borderId="0" applyNumberFormat="0" applyBorder="0" applyAlignment="0" applyProtection="0">
      <alignment vertical="center"/>
    </xf>
    <xf numFmtId="0" fontId="93" fillId="0" borderId="0"/>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93" fillId="0" borderId="0"/>
    <xf numFmtId="0" fontId="140" fillId="70" borderId="0" applyNumberFormat="0" applyBorder="0" applyAlignment="0" applyProtection="0">
      <alignment vertical="center"/>
    </xf>
    <xf numFmtId="0" fontId="93" fillId="0" borderId="0"/>
    <xf numFmtId="0" fontId="100" fillId="86" borderId="0" applyNumberFormat="0" applyBorder="0" applyAlignment="0" applyProtection="0">
      <alignment vertical="center"/>
    </xf>
    <xf numFmtId="0" fontId="100" fillId="71" borderId="0" applyNumberFormat="0" applyBorder="0" applyAlignment="0" applyProtection="0">
      <alignment vertical="center"/>
    </xf>
    <xf numFmtId="0" fontId="98" fillId="188" borderId="0" applyNumberFormat="0" applyBorder="0" applyAlignment="0" applyProtection="0">
      <alignment vertical="center"/>
    </xf>
    <xf numFmtId="0" fontId="100" fillId="71" borderId="0" applyNumberFormat="0" applyBorder="0" applyAlignment="0" applyProtection="0">
      <alignment vertical="center"/>
    </xf>
    <xf numFmtId="0" fontId="137" fillId="66" borderId="65" applyNumberFormat="0" applyAlignment="0" applyProtection="0">
      <alignment vertical="center"/>
    </xf>
    <xf numFmtId="0" fontId="140" fillId="70" borderId="0" applyNumberFormat="0" applyBorder="0" applyAlignment="0" applyProtection="0">
      <alignment vertical="center"/>
    </xf>
    <xf numFmtId="0" fontId="141" fillId="71" borderId="0" applyNumberFormat="0" applyBorder="0" applyAlignment="0" applyProtection="0">
      <alignment vertical="center"/>
    </xf>
    <xf numFmtId="0" fontId="100" fillId="71" borderId="0" applyNumberFormat="0" applyBorder="0" applyAlignment="0" applyProtection="0">
      <alignment vertical="center"/>
    </xf>
    <xf numFmtId="0" fontId="137" fillId="73" borderId="65" applyNumberFormat="0" applyAlignment="0" applyProtection="0">
      <alignment vertical="center"/>
    </xf>
    <xf numFmtId="0" fontId="100" fillId="80" borderId="0" applyNumberFormat="0" applyBorder="0" applyAlignment="0" applyProtection="0">
      <alignment vertical="center"/>
    </xf>
    <xf numFmtId="0" fontId="149" fillId="89" borderId="0" applyNumberFormat="0" applyBorder="0" applyAlignment="0" applyProtection="0">
      <alignment vertical="center"/>
    </xf>
    <xf numFmtId="0" fontId="145" fillId="71" borderId="64" applyNumberFormat="0" applyAlignment="0" applyProtection="0">
      <alignment vertical="center"/>
    </xf>
    <xf numFmtId="0" fontId="97" fillId="56" borderId="0" applyNumberFormat="0" applyBorder="0" applyAlignment="0" applyProtection="0">
      <alignment vertical="center"/>
    </xf>
    <xf numFmtId="0" fontId="100" fillId="66" borderId="0" applyNumberFormat="0" applyBorder="0" applyAlignment="0" applyProtection="0">
      <alignment vertical="center"/>
    </xf>
    <xf numFmtId="0" fontId="100" fillId="66" borderId="0" applyNumberFormat="0" applyBorder="0" applyAlignment="0" applyProtection="0">
      <alignment vertical="center"/>
    </xf>
    <xf numFmtId="0" fontId="133" fillId="69" borderId="0" applyNumberFormat="0" applyBorder="0" applyAlignment="0" applyProtection="0">
      <alignment vertical="center"/>
    </xf>
    <xf numFmtId="0" fontId="100" fillId="69" borderId="0" applyNumberFormat="0" applyBorder="0" applyAlignment="0" applyProtection="0">
      <alignment vertical="center"/>
    </xf>
    <xf numFmtId="10" fontId="217" fillId="0" borderId="0" applyFont="0" applyFill="0" applyBorder="0" applyAlignment="0" applyProtection="0"/>
    <xf numFmtId="0" fontId="98" fillId="52" borderId="0" applyNumberFormat="0" applyBorder="0" applyAlignment="0" applyProtection="0">
      <alignment vertical="center"/>
    </xf>
    <xf numFmtId="0" fontId="100" fillId="83" borderId="0" applyNumberFormat="0" applyBorder="0" applyAlignment="0" applyProtection="0">
      <alignment vertical="center"/>
    </xf>
    <xf numFmtId="0" fontId="137" fillId="66" borderId="65" applyNumberFormat="0" applyAlignment="0" applyProtection="0">
      <alignment vertical="center"/>
    </xf>
    <xf numFmtId="0" fontId="97" fillId="58" borderId="0" applyNumberFormat="0" applyBorder="0" applyAlignment="0" applyProtection="0">
      <alignment vertical="center"/>
    </xf>
    <xf numFmtId="0" fontId="141" fillId="68" borderId="0" applyNumberFormat="0" applyBorder="0" applyAlignment="0" applyProtection="0">
      <alignment vertical="center"/>
    </xf>
    <xf numFmtId="0" fontId="100" fillId="83" borderId="0" applyNumberFormat="0" applyBorder="0" applyAlignment="0" applyProtection="0">
      <alignment vertical="center"/>
    </xf>
    <xf numFmtId="0" fontId="97" fillId="156" borderId="0" applyNumberFormat="0" applyBorder="0" applyAlignment="0" applyProtection="0">
      <alignment vertical="center"/>
    </xf>
    <xf numFmtId="0" fontId="97" fillId="58" borderId="0" applyNumberFormat="0" applyBorder="0" applyAlignment="0" applyProtection="0">
      <alignment vertical="center"/>
    </xf>
    <xf numFmtId="0" fontId="97" fillId="61" borderId="0" applyNumberFormat="0" applyBorder="0" applyAlignment="0" applyProtection="0">
      <alignment vertical="center"/>
    </xf>
    <xf numFmtId="0" fontId="141" fillId="68" borderId="0" applyNumberFormat="0" applyBorder="0" applyAlignment="0" applyProtection="0">
      <alignment vertical="center"/>
    </xf>
    <xf numFmtId="0" fontId="100" fillId="83" borderId="0" applyNumberFormat="0" applyBorder="0" applyAlignment="0" applyProtection="0">
      <alignment vertical="center"/>
    </xf>
    <xf numFmtId="0" fontId="97" fillId="156" borderId="0" applyNumberFormat="0" applyBorder="0" applyAlignment="0" applyProtection="0">
      <alignment vertical="center"/>
    </xf>
    <xf numFmtId="0" fontId="100" fillId="76" borderId="0" applyNumberFormat="0" applyBorder="0" applyAlignment="0" applyProtection="0">
      <alignment vertical="center"/>
    </xf>
    <xf numFmtId="0" fontId="141" fillId="68" borderId="0" applyNumberFormat="0" applyBorder="0" applyAlignment="0" applyProtection="0">
      <alignment vertical="center"/>
    </xf>
    <xf numFmtId="0" fontId="100" fillId="83" borderId="0" applyNumberFormat="0" applyBorder="0" applyAlignment="0" applyProtection="0">
      <alignment vertical="center"/>
    </xf>
    <xf numFmtId="0" fontId="100" fillId="66" borderId="0" applyNumberFormat="0" applyBorder="0" applyAlignment="0" applyProtection="0">
      <alignment vertical="center"/>
    </xf>
    <xf numFmtId="0" fontId="97" fillId="61" borderId="0" applyNumberFormat="0" applyBorder="0" applyAlignment="0" applyProtection="0">
      <alignment vertical="center"/>
    </xf>
    <xf numFmtId="0" fontId="141" fillId="68" borderId="0" applyNumberFormat="0" applyBorder="0" applyAlignment="0" applyProtection="0">
      <alignment vertical="center"/>
    </xf>
    <xf numFmtId="0" fontId="100" fillId="83" borderId="0" applyNumberFormat="0" applyBorder="0" applyAlignment="0" applyProtection="0">
      <alignment vertical="center"/>
    </xf>
    <xf numFmtId="0" fontId="100" fillId="83" borderId="0" applyNumberFormat="0" applyBorder="0" applyAlignment="0" applyProtection="0">
      <alignment vertical="center"/>
    </xf>
    <xf numFmtId="0" fontId="100" fillId="83" borderId="0" applyNumberFormat="0" applyBorder="0" applyAlignment="0" applyProtection="0">
      <alignment vertical="center"/>
    </xf>
    <xf numFmtId="0" fontId="100" fillId="83" borderId="0" applyNumberFormat="0" applyBorder="0" applyAlignment="0" applyProtection="0">
      <alignment vertical="center"/>
    </xf>
    <xf numFmtId="0" fontId="137" fillId="66" borderId="65" applyNumberFormat="0" applyAlignment="0" applyProtection="0">
      <alignment vertical="center"/>
    </xf>
    <xf numFmtId="0" fontId="97" fillId="58" borderId="0" applyNumberFormat="0" applyBorder="0" applyAlignment="0" applyProtection="0">
      <alignment vertical="center"/>
    </xf>
    <xf numFmtId="0" fontId="141" fillId="68" borderId="0" applyNumberFormat="0" applyBorder="0" applyAlignment="0" applyProtection="0">
      <alignment vertical="center"/>
    </xf>
    <xf numFmtId="0" fontId="100" fillId="83" borderId="0" applyNumberFormat="0" applyBorder="0" applyAlignment="0" applyProtection="0">
      <alignment vertical="center"/>
    </xf>
    <xf numFmtId="0" fontId="97" fillId="156" borderId="0" applyNumberFormat="0" applyBorder="0" applyAlignment="0" applyProtection="0">
      <alignment vertical="center"/>
    </xf>
    <xf numFmtId="0" fontId="98" fillId="52" borderId="0" applyNumberFormat="0" applyBorder="0" applyAlignment="0" applyProtection="0">
      <alignment vertical="center"/>
    </xf>
    <xf numFmtId="0" fontId="100" fillId="83" borderId="0" applyNumberFormat="0" applyBorder="0" applyAlignment="0" applyProtection="0">
      <alignment vertical="center"/>
    </xf>
    <xf numFmtId="0" fontId="97" fillId="156" borderId="0" applyNumberFormat="0" applyBorder="0" applyAlignment="0" applyProtection="0">
      <alignment vertical="center"/>
    </xf>
    <xf numFmtId="0" fontId="97" fillId="47" borderId="0" applyNumberFormat="0" applyBorder="0" applyAlignment="0" applyProtection="0">
      <alignment vertical="center"/>
    </xf>
    <xf numFmtId="0" fontId="98" fillId="52" borderId="0" applyNumberFormat="0" applyBorder="0" applyAlignment="0" applyProtection="0">
      <alignment vertical="center"/>
    </xf>
    <xf numFmtId="0" fontId="100" fillId="83" borderId="0" applyNumberFormat="0" applyBorder="0" applyAlignment="0" applyProtection="0">
      <alignment vertical="center"/>
    </xf>
    <xf numFmtId="0" fontId="100" fillId="66" borderId="0" applyNumberFormat="0" applyBorder="0" applyAlignment="0" applyProtection="0">
      <alignment vertical="center"/>
    </xf>
    <xf numFmtId="0" fontId="141" fillId="68" borderId="0" applyNumberFormat="0" applyBorder="0" applyAlignment="0" applyProtection="0">
      <alignment vertical="center"/>
    </xf>
    <xf numFmtId="0" fontId="100" fillId="83" borderId="0" applyNumberFormat="0" applyBorder="0" applyAlignment="0" applyProtection="0">
      <alignment vertical="center"/>
    </xf>
    <xf numFmtId="0" fontId="100" fillId="66" borderId="0" applyNumberFormat="0" applyBorder="0" applyAlignment="0" applyProtection="0">
      <alignment vertical="center"/>
    </xf>
    <xf numFmtId="0" fontId="137" fillId="66" borderId="65" applyNumberFormat="0" applyAlignment="0" applyProtection="0">
      <alignment vertical="center"/>
    </xf>
    <xf numFmtId="0" fontId="97" fillId="165" borderId="0" applyNumberFormat="0" applyBorder="0" applyAlignment="0" applyProtection="0">
      <alignment vertical="center"/>
    </xf>
    <xf numFmtId="0" fontId="141" fillId="68" borderId="0" applyNumberFormat="0" applyBorder="0" applyAlignment="0" applyProtection="0">
      <alignment vertical="center"/>
    </xf>
    <xf numFmtId="0" fontId="100" fillId="70" borderId="0" applyNumberFormat="0" applyBorder="0" applyAlignment="0" applyProtection="0">
      <alignment vertical="center"/>
    </xf>
    <xf numFmtId="0" fontId="141" fillId="68" borderId="0" applyNumberFormat="0" applyBorder="0" applyAlignment="0" applyProtection="0">
      <alignment vertical="center"/>
    </xf>
    <xf numFmtId="0" fontId="133" fillId="69" borderId="0" applyNumberFormat="0" applyBorder="0" applyAlignment="0" applyProtection="0">
      <alignment vertical="center"/>
    </xf>
    <xf numFmtId="0" fontId="100" fillId="70" borderId="0" applyNumberFormat="0" applyBorder="0" applyAlignment="0" applyProtection="0">
      <alignment vertical="center"/>
    </xf>
    <xf numFmtId="0" fontId="97" fillId="158" borderId="0" applyNumberFormat="0" applyBorder="0" applyAlignment="0" applyProtection="0">
      <alignment vertical="center"/>
    </xf>
    <xf numFmtId="0" fontId="100" fillId="74" borderId="0" applyNumberFormat="0" applyBorder="0" applyAlignment="0" applyProtection="0">
      <alignment vertical="center"/>
    </xf>
    <xf numFmtId="0" fontId="133" fillId="69" borderId="0" applyNumberFormat="0" applyBorder="0" applyAlignment="0" applyProtection="0">
      <alignment vertical="center"/>
    </xf>
    <xf numFmtId="0" fontId="100" fillId="70" borderId="0" applyNumberFormat="0" applyBorder="0" applyAlignment="0" applyProtection="0">
      <alignment vertical="center"/>
    </xf>
    <xf numFmtId="0" fontId="100" fillId="71" borderId="0" applyNumberFormat="0" applyBorder="0" applyAlignment="0" applyProtection="0">
      <alignment vertical="center"/>
    </xf>
    <xf numFmtId="0" fontId="97" fillId="166" borderId="0" applyNumberFormat="0" applyBorder="0" applyAlignment="0" applyProtection="0">
      <alignment vertical="center"/>
    </xf>
    <xf numFmtId="0" fontId="97" fillId="40" borderId="0" applyNumberFormat="0" applyBorder="0" applyAlignment="0" applyProtection="0">
      <alignment vertical="center"/>
    </xf>
    <xf numFmtId="0" fontId="100" fillId="70" borderId="0" applyNumberFormat="0" applyBorder="0" applyAlignment="0" applyProtection="0">
      <alignment vertical="center"/>
    </xf>
    <xf numFmtId="0" fontId="100" fillId="70" borderId="0" applyNumberFormat="0" applyBorder="0" applyAlignment="0" applyProtection="0">
      <alignment vertical="center"/>
    </xf>
    <xf numFmtId="0" fontId="100" fillId="70" borderId="0" applyNumberFormat="0" applyBorder="0" applyAlignment="0" applyProtection="0">
      <alignment vertical="center"/>
    </xf>
    <xf numFmtId="0" fontId="100" fillId="70" borderId="0" applyNumberFormat="0" applyBorder="0" applyAlignment="0" applyProtection="0">
      <alignment vertical="center"/>
    </xf>
    <xf numFmtId="0" fontId="141" fillId="68"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00" fillId="70" borderId="0" applyNumberFormat="0" applyBorder="0" applyAlignment="0" applyProtection="0">
      <alignment vertical="center"/>
    </xf>
    <xf numFmtId="0" fontId="97" fillId="158" borderId="0" applyNumberFormat="0" applyBorder="0" applyAlignment="0" applyProtection="0">
      <alignment vertical="center"/>
    </xf>
    <xf numFmtId="0" fontId="141" fillId="68"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00" fillId="70" borderId="0" applyNumberFormat="0" applyBorder="0" applyAlignment="0" applyProtection="0">
      <alignment vertical="center"/>
    </xf>
    <xf numFmtId="0" fontId="100" fillId="71" borderId="0" applyNumberFormat="0" applyBorder="0" applyAlignment="0" applyProtection="0">
      <alignment vertical="center"/>
    </xf>
    <xf numFmtId="0" fontId="140" fillId="70" borderId="0" applyNumberFormat="0" applyBorder="0" applyAlignment="0" applyProtection="0">
      <alignment vertical="center"/>
    </xf>
    <xf numFmtId="0" fontId="100" fillId="70" borderId="0" applyNumberFormat="0" applyBorder="0" applyAlignment="0" applyProtection="0">
      <alignment vertical="center"/>
    </xf>
    <xf numFmtId="0" fontId="100" fillId="71" borderId="0" applyNumberFormat="0" applyBorder="0" applyAlignment="0" applyProtection="0">
      <alignment vertical="center"/>
    </xf>
    <xf numFmtId="0" fontId="149" fillId="68" borderId="0" applyNumberFormat="0" applyBorder="0" applyAlignment="0" applyProtection="0">
      <alignment vertical="center"/>
    </xf>
    <xf numFmtId="0" fontId="100" fillId="69" borderId="0" applyNumberFormat="0" applyBorder="0" applyAlignment="0" applyProtection="0">
      <alignment vertical="center"/>
    </xf>
    <xf numFmtId="0" fontId="149" fillId="68" borderId="0" applyNumberFormat="0" applyBorder="0" applyAlignment="0" applyProtection="0">
      <alignment vertical="center"/>
    </xf>
    <xf numFmtId="0" fontId="100" fillId="69" borderId="0" applyNumberFormat="0" applyBorder="0" applyAlignment="0" applyProtection="0">
      <alignment vertical="center"/>
    </xf>
    <xf numFmtId="0" fontId="97" fillId="153" borderId="0" applyNumberFormat="0" applyBorder="0" applyAlignment="0" applyProtection="0">
      <alignment vertical="center"/>
    </xf>
    <xf numFmtId="0" fontId="100" fillId="86" borderId="0" applyNumberFormat="0" applyBorder="0" applyAlignment="0" applyProtection="0">
      <alignment vertical="center"/>
    </xf>
    <xf numFmtId="0" fontId="100" fillId="69" borderId="0" applyNumberFormat="0" applyBorder="0" applyAlignment="0" applyProtection="0">
      <alignment vertical="center"/>
    </xf>
    <xf numFmtId="0" fontId="100" fillId="75" borderId="0" applyNumberFormat="0" applyBorder="0" applyAlignment="0" applyProtection="0">
      <alignment vertical="center"/>
    </xf>
    <xf numFmtId="0" fontId="100" fillId="84" borderId="0" applyNumberFormat="0" applyBorder="0" applyAlignment="0" applyProtection="0">
      <alignment vertical="center"/>
    </xf>
    <xf numFmtId="0" fontId="100" fillId="73" borderId="0" applyNumberFormat="0" applyBorder="0" applyAlignment="0" applyProtection="0">
      <alignment vertical="center"/>
    </xf>
    <xf numFmtId="0" fontId="149" fillId="68" borderId="0" applyNumberFormat="0" applyBorder="0" applyAlignment="0" applyProtection="0">
      <alignment vertical="center"/>
    </xf>
    <xf numFmtId="0" fontId="100" fillId="69" borderId="0" applyNumberFormat="0" applyBorder="0" applyAlignment="0" applyProtection="0">
      <alignment vertical="center"/>
    </xf>
    <xf numFmtId="0" fontId="97" fillId="153" borderId="0" applyNumberFormat="0" applyBorder="0" applyAlignment="0" applyProtection="0">
      <alignment vertical="center"/>
    </xf>
    <xf numFmtId="0" fontId="140" fillId="70" borderId="0" applyNumberFormat="0" applyBorder="0" applyAlignment="0" applyProtection="0">
      <alignment vertical="center"/>
    </xf>
    <xf numFmtId="0" fontId="100" fillId="84" borderId="0" applyNumberFormat="0" applyBorder="0" applyAlignment="0" applyProtection="0">
      <alignment vertical="center"/>
    </xf>
    <xf numFmtId="0" fontId="100" fillId="75" borderId="42" applyNumberFormat="0" applyFont="0" applyAlignment="0" applyProtection="0">
      <alignment vertical="center"/>
    </xf>
    <xf numFmtId="0" fontId="100" fillId="73" borderId="0" applyNumberFormat="0" applyBorder="0" applyAlignment="0" applyProtection="0">
      <alignment vertical="center"/>
    </xf>
    <xf numFmtId="0" fontId="100" fillId="69" borderId="0" applyNumberFormat="0" applyBorder="0" applyAlignment="0" applyProtection="0">
      <alignment vertical="center"/>
    </xf>
    <xf numFmtId="0" fontId="100" fillId="75" borderId="0" applyNumberFormat="0" applyBorder="0" applyAlignment="0" applyProtection="0">
      <alignment vertical="center"/>
    </xf>
    <xf numFmtId="0" fontId="140" fillId="70" borderId="0" applyNumberFormat="0" applyBorder="0" applyAlignment="0" applyProtection="0">
      <alignment vertical="center"/>
    </xf>
    <xf numFmtId="0" fontId="100" fillId="84" borderId="0" applyNumberFormat="0" applyBorder="0" applyAlignment="0" applyProtection="0">
      <alignment vertical="center"/>
    </xf>
    <xf numFmtId="0" fontId="100" fillId="75" borderId="42" applyNumberFormat="0" applyFont="0" applyAlignment="0" applyProtection="0">
      <alignment vertical="center"/>
    </xf>
    <xf numFmtId="0" fontId="97" fillId="0" borderId="0"/>
    <xf numFmtId="0" fontId="93" fillId="0" borderId="0"/>
    <xf numFmtId="0" fontId="100" fillId="73" borderId="0" applyNumberFormat="0" applyBorder="0" applyAlignment="0" applyProtection="0">
      <alignment vertical="center"/>
    </xf>
    <xf numFmtId="0" fontId="100" fillId="69" borderId="0" applyNumberFormat="0" applyBorder="0" applyAlignment="0" applyProtection="0">
      <alignment vertical="center"/>
    </xf>
    <xf numFmtId="0" fontId="100" fillId="75" borderId="0" applyNumberFormat="0" applyBorder="0" applyAlignment="0" applyProtection="0">
      <alignment vertical="center"/>
    </xf>
    <xf numFmtId="0" fontId="100" fillId="80" borderId="0" applyNumberFormat="0" applyBorder="0" applyAlignment="0" applyProtection="0">
      <alignment vertical="center"/>
    </xf>
    <xf numFmtId="0" fontId="100" fillId="71" borderId="0" applyNumberFormat="0" applyBorder="0" applyAlignment="0" applyProtection="0">
      <alignment vertical="center"/>
    </xf>
    <xf numFmtId="0" fontId="149" fillId="68" borderId="0" applyNumberFormat="0" applyBorder="0" applyAlignment="0" applyProtection="0">
      <alignment vertical="center"/>
    </xf>
    <xf numFmtId="0" fontId="100" fillId="86" borderId="0" applyNumberFormat="0" applyBorder="0" applyAlignment="0" applyProtection="0">
      <alignment vertical="center"/>
    </xf>
    <xf numFmtId="0" fontId="133" fillId="69" borderId="0" applyNumberFormat="0" applyBorder="0" applyAlignment="0" applyProtection="0">
      <alignment vertical="center"/>
    </xf>
    <xf numFmtId="0" fontId="100" fillId="80" borderId="0" applyNumberFormat="0" applyBorder="0" applyAlignment="0" applyProtection="0">
      <alignment vertical="center"/>
    </xf>
    <xf numFmtId="0" fontId="100" fillId="86" borderId="0" applyNumberFormat="0" applyBorder="0" applyAlignment="0" applyProtection="0">
      <alignment vertical="center"/>
    </xf>
    <xf numFmtId="0" fontId="97" fillId="155" borderId="0" applyNumberFormat="0" applyBorder="0" applyAlignment="0" applyProtection="0">
      <alignment vertical="center"/>
    </xf>
    <xf numFmtId="0" fontId="140" fillId="70" borderId="0" applyNumberFormat="0" applyBorder="0" applyAlignment="0" applyProtection="0">
      <alignment vertical="center"/>
    </xf>
    <xf numFmtId="0" fontId="100" fillId="71" borderId="0" applyNumberFormat="0" applyBorder="0" applyAlignment="0" applyProtection="0">
      <alignment vertical="center"/>
    </xf>
    <xf numFmtId="0" fontId="97" fillId="60" borderId="0" applyNumberFormat="0" applyBorder="0" applyAlignment="0" applyProtection="0">
      <alignment vertical="center"/>
    </xf>
    <xf numFmtId="0" fontId="100" fillId="80" borderId="0" applyNumberFormat="0" applyBorder="0" applyAlignment="0" applyProtection="0">
      <alignment vertical="center"/>
    </xf>
    <xf numFmtId="0" fontId="100" fillId="86" borderId="0" applyNumberFormat="0" applyBorder="0" applyAlignment="0" applyProtection="0">
      <alignment vertical="center"/>
    </xf>
    <xf numFmtId="0" fontId="97" fillId="155" borderId="0" applyNumberFormat="0" applyBorder="0" applyAlignment="0" applyProtection="0">
      <alignment vertical="center"/>
    </xf>
    <xf numFmtId="0" fontId="100" fillId="71" borderId="0" applyNumberFormat="0" applyBorder="0" applyAlignment="0" applyProtection="0">
      <alignment vertical="center"/>
    </xf>
    <xf numFmtId="0" fontId="100" fillId="84" borderId="0" applyNumberFormat="0" applyBorder="0" applyAlignment="0" applyProtection="0">
      <alignment vertical="center"/>
    </xf>
    <xf numFmtId="0" fontId="141" fillId="90" borderId="0" applyNumberFormat="0" applyBorder="0" applyAlignment="0" applyProtection="0">
      <alignment vertical="center"/>
    </xf>
    <xf numFmtId="0" fontId="100" fillId="80" borderId="0" applyNumberFormat="0" applyBorder="0" applyAlignment="0" applyProtection="0">
      <alignment vertical="center"/>
    </xf>
    <xf numFmtId="0" fontId="100" fillId="86" borderId="0" applyNumberFormat="0" applyBorder="0" applyAlignment="0" applyProtection="0">
      <alignment vertical="center"/>
    </xf>
    <xf numFmtId="0" fontId="100" fillId="66" borderId="0" applyNumberFormat="0" applyBorder="0" applyAlignment="0" applyProtection="0">
      <alignment vertical="center"/>
    </xf>
    <xf numFmtId="0" fontId="100" fillId="71" borderId="0" applyNumberFormat="0" applyBorder="0" applyAlignment="0" applyProtection="0">
      <alignment vertical="center"/>
    </xf>
    <xf numFmtId="0" fontId="97" fillId="60" borderId="0" applyNumberFormat="0" applyBorder="0" applyAlignment="0" applyProtection="0">
      <alignment vertical="center"/>
    </xf>
    <xf numFmtId="0" fontId="97" fillId="60" borderId="0" applyNumberFormat="0" applyBorder="0" applyAlignment="0" applyProtection="0">
      <alignment vertical="center"/>
    </xf>
    <xf numFmtId="0" fontId="100" fillId="86" borderId="0" applyNumberFormat="0" applyBorder="0" applyAlignment="0" applyProtection="0">
      <alignment vertical="center"/>
    </xf>
    <xf numFmtId="0" fontId="100" fillId="86" borderId="0" applyNumberFormat="0" applyBorder="0" applyAlignment="0" applyProtection="0">
      <alignment vertical="center"/>
    </xf>
    <xf numFmtId="0" fontId="141" fillId="90" borderId="0" applyNumberFormat="0" applyBorder="0" applyAlignment="0" applyProtection="0">
      <alignment vertical="center"/>
    </xf>
    <xf numFmtId="0" fontId="100" fillId="66" borderId="0" applyNumberFormat="0" applyBorder="0" applyAlignment="0" applyProtection="0">
      <alignment vertical="center"/>
    </xf>
    <xf numFmtId="0" fontId="100" fillId="86" borderId="0" applyNumberFormat="0" applyBorder="0" applyAlignment="0" applyProtection="0">
      <alignment vertical="center"/>
    </xf>
    <xf numFmtId="0" fontId="100" fillId="86" borderId="0" applyNumberFormat="0" applyBorder="0" applyAlignment="0" applyProtection="0">
      <alignment vertical="center"/>
    </xf>
    <xf numFmtId="0" fontId="141" fillId="90" borderId="0" applyNumberFormat="0" applyBorder="0" applyAlignment="0" applyProtection="0">
      <alignment vertical="center"/>
    </xf>
    <xf numFmtId="0" fontId="100" fillId="66" borderId="0" applyNumberFormat="0" applyBorder="0" applyAlignment="0" applyProtection="0">
      <alignment vertical="center"/>
    </xf>
    <xf numFmtId="0" fontId="100" fillId="80" borderId="0" applyNumberFormat="0" applyBorder="0" applyAlignment="0" applyProtection="0">
      <alignment vertical="center"/>
    </xf>
    <xf numFmtId="0" fontId="100" fillId="71" borderId="0" applyNumberFormat="0" applyBorder="0" applyAlignment="0" applyProtection="0">
      <alignment vertical="center"/>
    </xf>
    <xf numFmtId="0" fontId="100" fillId="73" borderId="0" applyNumberFormat="0" applyBorder="0" applyAlignment="0" applyProtection="0">
      <alignment vertical="center"/>
    </xf>
    <xf numFmtId="0" fontId="100" fillId="86" borderId="0" applyNumberFormat="0" applyBorder="0" applyAlignment="0" applyProtection="0">
      <alignment vertical="center"/>
    </xf>
    <xf numFmtId="0" fontId="97" fillId="155" borderId="0" applyNumberFormat="0" applyBorder="0" applyAlignment="0" applyProtection="0">
      <alignment vertical="center"/>
    </xf>
    <xf numFmtId="0" fontId="100" fillId="84" borderId="0" applyNumberFormat="0" applyBorder="0" applyAlignment="0" applyProtection="0">
      <alignment vertical="center"/>
    </xf>
    <xf numFmtId="0" fontId="100" fillId="80" borderId="0" applyNumberFormat="0" applyBorder="0" applyAlignment="0" applyProtection="0">
      <alignment vertical="center"/>
    </xf>
    <xf numFmtId="0" fontId="100" fillId="71" borderId="0" applyNumberFormat="0" applyBorder="0" applyAlignment="0" applyProtection="0">
      <alignment vertical="center"/>
    </xf>
    <xf numFmtId="0" fontId="100" fillId="73" borderId="0" applyNumberFormat="0" applyBorder="0" applyAlignment="0" applyProtection="0">
      <alignment vertical="center"/>
    </xf>
    <xf numFmtId="0" fontId="100" fillId="86" borderId="0" applyNumberFormat="0" applyBorder="0" applyAlignment="0" applyProtection="0">
      <alignment vertical="center"/>
    </xf>
    <xf numFmtId="0" fontId="97" fillId="155" borderId="0" applyNumberFormat="0" applyBorder="0" applyAlignment="0" applyProtection="0">
      <alignment vertical="center"/>
    </xf>
    <xf numFmtId="0" fontId="133" fillId="69" borderId="0" applyNumberFormat="0" applyBorder="0" applyAlignment="0" applyProtection="0">
      <alignment vertical="center"/>
    </xf>
    <xf numFmtId="0" fontId="100" fillId="84" borderId="0" applyNumberFormat="0" applyBorder="0" applyAlignment="0" applyProtection="0">
      <alignment vertical="center"/>
    </xf>
    <xf numFmtId="0" fontId="100" fillId="80" borderId="0" applyNumberFormat="0" applyBorder="0" applyAlignment="0" applyProtection="0">
      <alignment vertical="center"/>
    </xf>
    <xf numFmtId="0" fontId="100" fillId="86" borderId="0" applyNumberFormat="0" applyBorder="0" applyAlignment="0" applyProtection="0">
      <alignment vertical="center"/>
    </xf>
    <xf numFmtId="0" fontId="100" fillId="66" borderId="0" applyNumberFormat="0" applyBorder="0" applyAlignment="0" applyProtection="0">
      <alignment vertical="center"/>
    </xf>
    <xf numFmtId="0" fontId="100" fillId="71" borderId="0" applyNumberFormat="0" applyBorder="0" applyAlignment="0" applyProtection="0">
      <alignment vertical="center"/>
    </xf>
    <xf numFmtId="0" fontId="100" fillId="86" borderId="0" applyNumberFormat="0" applyBorder="0" applyAlignment="0" applyProtection="0">
      <alignment vertical="center"/>
    </xf>
    <xf numFmtId="0" fontId="100" fillId="66" borderId="0" applyNumberFormat="0" applyBorder="0" applyAlignment="0" applyProtection="0">
      <alignment vertical="center"/>
    </xf>
    <xf numFmtId="0" fontId="100" fillId="80" borderId="0" applyNumberFormat="0" applyBorder="0" applyAlignment="0" applyProtection="0">
      <alignment vertical="center"/>
    </xf>
    <xf numFmtId="0" fontId="100" fillId="71" borderId="0" applyNumberFormat="0" applyBorder="0" applyAlignment="0" applyProtection="0">
      <alignment vertical="center"/>
    </xf>
    <xf numFmtId="0" fontId="98" fillId="52" borderId="0" applyNumberFormat="0" applyBorder="0" applyAlignment="0" applyProtection="0">
      <alignment vertical="center"/>
    </xf>
    <xf numFmtId="0" fontId="100" fillId="81"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00" fillId="80" borderId="0" applyNumberFormat="0" applyBorder="0" applyAlignment="0" applyProtection="0">
      <alignment vertical="center"/>
    </xf>
    <xf numFmtId="0" fontId="100" fillId="81" borderId="0" applyNumberFormat="0" applyBorder="0" applyAlignment="0" applyProtection="0">
      <alignment vertical="center"/>
    </xf>
    <xf numFmtId="0" fontId="97" fillId="157"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00" fillId="71" borderId="0" applyNumberFormat="0" applyBorder="0" applyAlignment="0" applyProtection="0">
      <alignment vertical="center"/>
    </xf>
    <xf numFmtId="0" fontId="97" fillId="47" borderId="0" applyNumberFormat="0" applyBorder="0" applyAlignment="0" applyProtection="0">
      <alignment vertical="center"/>
    </xf>
    <xf numFmtId="0" fontId="100" fillId="81" borderId="0" applyNumberFormat="0" applyBorder="0" applyAlignment="0" applyProtection="0">
      <alignment vertical="center"/>
    </xf>
    <xf numFmtId="0" fontId="97" fillId="157" borderId="0" applyNumberFormat="0" applyBorder="0" applyAlignment="0" applyProtection="0">
      <alignment vertical="center"/>
    </xf>
    <xf numFmtId="0" fontId="133" fillId="69" borderId="0" applyNumberFormat="0" applyBorder="0" applyAlignment="0" applyProtection="0">
      <alignment vertical="center"/>
    </xf>
    <xf numFmtId="0" fontId="100" fillId="88" borderId="0" applyNumberFormat="0" applyBorder="0" applyAlignment="0" applyProtection="0">
      <alignment vertical="center"/>
    </xf>
    <xf numFmtId="0" fontId="100" fillId="81" borderId="0" applyNumberFormat="0" applyBorder="0" applyAlignment="0" applyProtection="0">
      <alignment vertical="center"/>
    </xf>
    <xf numFmtId="0" fontId="100" fillId="81" borderId="0" applyNumberFormat="0" applyBorder="0" applyAlignment="0" applyProtection="0">
      <alignment vertical="center"/>
    </xf>
    <xf numFmtId="0" fontId="100" fillId="81" borderId="0" applyNumberFormat="0" applyBorder="0" applyAlignment="0" applyProtection="0">
      <alignment vertical="center"/>
    </xf>
    <xf numFmtId="0" fontId="100" fillId="81" borderId="0" applyNumberFormat="0" applyBorder="0" applyAlignment="0" applyProtection="0">
      <alignment vertical="center"/>
    </xf>
    <xf numFmtId="0" fontId="141" fillId="72" borderId="0" applyNumberFormat="0" applyBorder="0" applyAlignment="0" applyProtection="0">
      <alignment vertical="center"/>
    </xf>
    <xf numFmtId="0" fontId="140" fillId="70" borderId="0" applyNumberFormat="0" applyBorder="0" applyAlignment="0" applyProtection="0">
      <alignment vertical="center"/>
    </xf>
    <xf numFmtId="0" fontId="100" fillId="66" borderId="0" applyNumberFormat="0" applyBorder="0" applyAlignment="0" applyProtection="0">
      <alignment vertical="center"/>
    </xf>
    <xf numFmtId="0" fontId="133" fillId="69" borderId="0" applyNumberFormat="0" applyBorder="0" applyAlignment="0" applyProtection="0">
      <alignment vertical="center"/>
    </xf>
    <xf numFmtId="0" fontId="100" fillId="80" borderId="0" applyNumberFormat="0" applyBorder="0" applyAlignment="0" applyProtection="0">
      <alignment vertical="center"/>
    </xf>
    <xf numFmtId="0" fontId="100" fillId="81" borderId="0" applyNumberFormat="0" applyBorder="0" applyAlignment="0" applyProtection="0">
      <alignment vertical="center"/>
    </xf>
    <xf numFmtId="0" fontId="97" fillId="157" borderId="0" applyNumberFormat="0" applyBorder="0" applyAlignment="0" applyProtection="0">
      <alignment vertical="center"/>
    </xf>
    <xf numFmtId="0" fontId="100" fillId="71" borderId="0" applyNumberFormat="0" applyBorder="0" applyAlignment="0" applyProtection="0">
      <alignment vertical="center"/>
    </xf>
    <xf numFmtId="0" fontId="140" fillId="70" borderId="0" applyNumberFormat="0" applyBorder="0" applyAlignment="0" applyProtection="0">
      <alignment vertical="center"/>
    </xf>
    <xf numFmtId="0" fontId="100" fillId="81" borderId="0" applyNumberFormat="0" applyBorder="0" applyAlignment="0" applyProtection="0">
      <alignment vertical="center"/>
    </xf>
    <xf numFmtId="0" fontId="97" fillId="157" borderId="0" applyNumberFormat="0" applyBorder="0" applyAlignment="0" applyProtection="0">
      <alignment vertical="center"/>
    </xf>
    <xf numFmtId="0" fontId="100" fillId="81" borderId="0" applyNumberFormat="0" applyBorder="0" applyAlignment="0" applyProtection="0">
      <alignment vertical="center"/>
    </xf>
    <xf numFmtId="0" fontId="100" fillId="81" borderId="0" applyNumberFormat="0" applyBorder="0" applyAlignment="0" applyProtection="0">
      <alignment vertical="center"/>
    </xf>
    <xf numFmtId="0" fontId="100" fillId="81" borderId="0" applyNumberFormat="0" applyBorder="0" applyAlignment="0" applyProtection="0">
      <alignment vertical="center"/>
    </xf>
    <xf numFmtId="0" fontId="100" fillId="81" borderId="0" applyNumberFormat="0" applyBorder="0" applyAlignment="0" applyProtection="0">
      <alignment vertical="center"/>
    </xf>
    <xf numFmtId="0" fontId="100" fillId="80" borderId="0" applyNumberFormat="0" applyBorder="0" applyAlignment="0" applyProtection="0">
      <alignment vertical="center"/>
    </xf>
    <xf numFmtId="0" fontId="133" fillId="69" borderId="0" applyNumberFormat="0" applyBorder="0" applyAlignment="0" applyProtection="0">
      <alignment vertical="center"/>
    </xf>
    <xf numFmtId="0" fontId="100" fillId="71" borderId="0" applyNumberFormat="0" applyBorder="0" applyAlignment="0" applyProtection="0">
      <alignment vertical="center"/>
    </xf>
    <xf numFmtId="0" fontId="98" fillId="52" borderId="0" applyNumberFormat="0" applyBorder="0" applyAlignment="0" applyProtection="0">
      <alignment vertical="center"/>
    </xf>
    <xf numFmtId="0" fontId="100" fillId="71" borderId="0" applyNumberFormat="0" applyBorder="0" applyAlignment="0" applyProtection="0">
      <alignment vertical="center"/>
    </xf>
    <xf numFmtId="0" fontId="100" fillId="71" borderId="0" applyNumberFormat="0" applyBorder="0" applyAlignment="0" applyProtection="0">
      <alignment vertical="center"/>
    </xf>
    <xf numFmtId="0" fontId="97" fillId="148" borderId="0" applyNumberFormat="0" applyBorder="0" applyAlignment="0" applyProtection="0">
      <alignment vertical="center"/>
    </xf>
    <xf numFmtId="0" fontId="97" fillId="153" borderId="0" applyNumberFormat="0" applyBorder="0" applyAlignment="0" applyProtection="0">
      <alignment vertical="center"/>
    </xf>
    <xf numFmtId="0" fontId="100" fillId="71" borderId="0" applyNumberFormat="0" applyBorder="0" applyAlignment="0" applyProtection="0">
      <alignment vertical="center"/>
    </xf>
    <xf numFmtId="0" fontId="97" fillId="148" borderId="0" applyNumberFormat="0" applyBorder="0" applyAlignment="0" applyProtection="0">
      <alignment vertical="center"/>
    </xf>
    <xf numFmtId="0" fontId="133" fillId="69" borderId="0" applyNumberFormat="0" applyBorder="0" applyAlignment="0" applyProtection="0">
      <alignment vertical="center"/>
    </xf>
    <xf numFmtId="0" fontId="97" fillId="153" borderId="0" applyNumberFormat="0" applyBorder="0" applyAlignment="0" applyProtection="0">
      <alignment vertical="center"/>
    </xf>
    <xf numFmtId="0" fontId="100" fillId="71" borderId="0" applyNumberFormat="0" applyBorder="0" applyAlignment="0" applyProtection="0">
      <alignment vertical="center"/>
    </xf>
    <xf numFmtId="0" fontId="100" fillId="71" borderId="0" applyNumberFormat="0" applyBorder="0" applyAlignment="0" applyProtection="0">
      <alignment vertical="center"/>
    </xf>
    <xf numFmtId="0" fontId="100" fillId="71" borderId="0" applyNumberFormat="0" applyBorder="0" applyAlignment="0" applyProtection="0">
      <alignment vertical="center"/>
    </xf>
    <xf numFmtId="0" fontId="100" fillId="71" borderId="0" applyNumberFormat="0" applyBorder="0" applyAlignment="0" applyProtection="0">
      <alignment vertical="center"/>
    </xf>
    <xf numFmtId="0" fontId="141" fillId="87" borderId="0" applyNumberFormat="0" applyBorder="0" applyAlignment="0" applyProtection="0">
      <alignment vertical="center"/>
    </xf>
    <xf numFmtId="0" fontId="140" fillId="70" borderId="0" applyNumberFormat="0" applyBorder="0" applyAlignment="0" applyProtection="0">
      <alignment vertical="center"/>
    </xf>
    <xf numFmtId="0" fontId="100" fillId="66" borderId="0" applyNumberFormat="0" applyBorder="0" applyAlignment="0" applyProtection="0">
      <alignment vertical="center"/>
    </xf>
    <xf numFmtId="0" fontId="100" fillId="71" borderId="0" applyNumberFormat="0" applyBorder="0" applyAlignment="0" applyProtection="0">
      <alignment vertical="center"/>
    </xf>
    <xf numFmtId="0" fontId="97" fillId="148" borderId="0" applyNumberFormat="0" applyBorder="0" applyAlignment="0" applyProtection="0">
      <alignment vertical="center"/>
    </xf>
    <xf numFmtId="0" fontId="97" fillId="153" borderId="0" applyNumberFormat="0" applyBorder="0" applyAlignment="0" applyProtection="0">
      <alignment vertical="center"/>
    </xf>
    <xf numFmtId="0" fontId="97" fillId="58" borderId="0" applyNumberFormat="0" applyBorder="0" applyAlignment="0" applyProtection="0">
      <alignment vertical="center"/>
    </xf>
    <xf numFmtId="0" fontId="100" fillId="71" borderId="0" applyNumberFormat="0" applyBorder="0" applyAlignment="0" applyProtection="0">
      <alignment vertical="center"/>
    </xf>
    <xf numFmtId="0" fontId="97" fillId="148" borderId="0" applyNumberFormat="0" applyBorder="0" applyAlignment="0" applyProtection="0">
      <alignment vertical="center"/>
    </xf>
    <xf numFmtId="0" fontId="100" fillId="71" borderId="0" applyNumberFormat="0" applyBorder="0" applyAlignment="0" applyProtection="0">
      <alignment vertical="center"/>
    </xf>
    <xf numFmtId="0" fontId="100" fillId="71" borderId="0" applyNumberFormat="0" applyBorder="0" applyAlignment="0" applyProtection="0">
      <alignment vertical="center"/>
    </xf>
    <xf numFmtId="0" fontId="100" fillId="71" borderId="0" applyNumberFormat="0" applyBorder="0" applyAlignment="0" applyProtection="0">
      <alignment vertical="center"/>
    </xf>
    <xf numFmtId="0" fontId="100" fillId="71" borderId="0" applyNumberFormat="0" applyBorder="0" applyAlignment="0" applyProtection="0">
      <alignment vertical="center"/>
    </xf>
    <xf numFmtId="0" fontId="100" fillId="80" borderId="0" applyNumberFormat="0" applyBorder="0" applyAlignment="0" applyProtection="0">
      <alignment vertical="center"/>
    </xf>
    <xf numFmtId="0" fontId="140" fillId="70" borderId="0" applyNumberFormat="0" applyBorder="0" applyAlignment="0" applyProtection="0">
      <alignment vertical="center"/>
    </xf>
    <xf numFmtId="0" fontId="100" fillId="76" borderId="0" applyNumberFormat="0" applyBorder="0" applyAlignment="0" applyProtection="0">
      <alignment vertical="center"/>
    </xf>
    <xf numFmtId="0" fontId="100" fillId="66" borderId="0" applyNumberFormat="0" applyBorder="0" applyAlignment="0" applyProtection="0">
      <alignment vertical="center"/>
    </xf>
    <xf numFmtId="0" fontId="100" fillId="76" borderId="0" applyNumberFormat="0" applyBorder="0" applyAlignment="0" applyProtection="0">
      <alignment vertical="center"/>
    </xf>
    <xf numFmtId="0" fontId="100" fillId="76" borderId="0" applyNumberFormat="0" applyBorder="0" applyAlignment="0" applyProtection="0">
      <alignment vertical="center"/>
    </xf>
    <xf numFmtId="0" fontId="98" fillId="150" borderId="0" applyNumberFormat="0" applyBorder="0" applyAlignment="0" applyProtection="0">
      <alignment vertical="center"/>
    </xf>
    <xf numFmtId="0" fontId="100" fillId="66" borderId="0" applyNumberFormat="0" applyBorder="0" applyAlignment="0" applyProtection="0">
      <alignment vertical="center"/>
    </xf>
    <xf numFmtId="0" fontId="167" fillId="79" borderId="47" applyNumberFormat="0" applyAlignment="0" applyProtection="0">
      <alignment vertical="center"/>
    </xf>
    <xf numFmtId="0" fontId="100" fillId="76" borderId="0" applyNumberFormat="0" applyBorder="0" applyAlignment="0" applyProtection="0">
      <alignment vertical="center"/>
    </xf>
    <xf numFmtId="0" fontId="100" fillId="66" borderId="0" applyNumberFormat="0" applyBorder="0" applyAlignment="0" applyProtection="0">
      <alignment vertical="center"/>
    </xf>
    <xf numFmtId="0" fontId="100" fillId="76" borderId="0" applyNumberFormat="0" applyBorder="0" applyAlignment="0" applyProtection="0">
      <alignment vertical="center"/>
    </xf>
    <xf numFmtId="0" fontId="100" fillId="66" borderId="0" applyNumberFormat="0" applyBorder="0" applyAlignment="0" applyProtection="0">
      <alignment vertical="center"/>
    </xf>
    <xf numFmtId="0" fontId="100" fillId="73" borderId="0" applyNumberFormat="0" applyBorder="0" applyAlignment="0" applyProtection="0">
      <alignment vertical="center"/>
    </xf>
    <xf numFmtId="0" fontId="93" fillId="0" borderId="0">
      <alignment vertical="top"/>
    </xf>
    <xf numFmtId="0" fontId="100" fillId="76" borderId="0" applyNumberFormat="0" applyBorder="0" applyAlignment="0" applyProtection="0">
      <alignment vertical="center"/>
    </xf>
    <xf numFmtId="0" fontId="133" fillId="69" borderId="0" applyNumberFormat="0" applyBorder="0" applyAlignment="0" applyProtection="0">
      <alignment vertical="center"/>
    </xf>
    <xf numFmtId="0" fontId="100" fillId="73" borderId="0" applyNumberFormat="0" applyBorder="0" applyAlignment="0" applyProtection="0">
      <alignment vertical="center"/>
    </xf>
    <xf numFmtId="0" fontId="133" fillId="69" borderId="0" applyNumberFormat="0" applyBorder="0" applyAlignment="0" applyProtection="0">
      <alignment vertical="center"/>
    </xf>
    <xf numFmtId="0" fontId="100" fillId="66" borderId="0" applyNumberFormat="0" applyBorder="0" applyAlignment="0" applyProtection="0">
      <alignment vertical="center"/>
    </xf>
    <xf numFmtId="0" fontId="100" fillId="73" borderId="0" applyNumberFormat="0" applyBorder="0" applyAlignment="0" applyProtection="0">
      <alignment vertical="center"/>
    </xf>
    <xf numFmtId="0" fontId="100" fillId="76" borderId="0" applyNumberFormat="0" applyBorder="0" applyAlignment="0" applyProtection="0">
      <alignment vertical="center"/>
    </xf>
    <xf numFmtId="0" fontId="97" fillId="56" borderId="0" applyNumberFormat="0" applyBorder="0" applyAlignment="0" applyProtection="0">
      <alignment vertical="center"/>
    </xf>
    <xf numFmtId="0" fontId="140" fillId="70" borderId="0" applyNumberFormat="0" applyBorder="0" applyAlignment="0" applyProtection="0">
      <alignment vertical="center"/>
    </xf>
    <xf numFmtId="0" fontId="97" fillId="183" borderId="0" applyNumberFormat="0" applyBorder="0" applyAlignment="0" applyProtection="0">
      <alignment vertical="center"/>
    </xf>
    <xf numFmtId="0" fontId="133" fillId="69" borderId="0" applyNumberFormat="0" applyBorder="0" applyAlignment="0" applyProtection="0">
      <alignment vertical="center"/>
    </xf>
    <xf numFmtId="0" fontId="100" fillId="66" borderId="0" applyNumberFormat="0" applyBorder="0" applyAlignment="0" applyProtection="0">
      <alignment vertical="center"/>
    </xf>
    <xf numFmtId="0" fontId="140" fillId="70" borderId="0" applyNumberFormat="0" applyBorder="0" applyAlignment="0" applyProtection="0">
      <alignment vertical="center"/>
    </xf>
    <xf numFmtId="0" fontId="100" fillId="76" borderId="0" applyNumberFormat="0" applyBorder="0" applyAlignment="0" applyProtection="0">
      <alignment vertical="center"/>
    </xf>
    <xf numFmtId="0" fontId="133" fillId="69" borderId="0" applyNumberFormat="0" applyBorder="0" applyAlignment="0" applyProtection="0">
      <alignment vertical="center"/>
    </xf>
    <xf numFmtId="0" fontId="100" fillId="66"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00" fillId="76" borderId="0" applyNumberFormat="0" applyBorder="0" applyAlignment="0" applyProtection="0">
      <alignment vertical="center"/>
    </xf>
    <xf numFmtId="0" fontId="133" fillId="69" borderId="0" applyNumberFormat="0" applyBorder="0" applyAlignment="0" applyProtection="0">
      <alignment vertical="center"/>
    </xf>
    <xf numFmtId="0" fontId="100" fillId="66"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00" fillId="76" borderId="0" applyNumberFormat="0" applyBorder="0" applyAlignment="0" applyProtection="0">
      <alignment vertical="center"/>
    </xf>
    <xf numFmtId="0" fontId="100" fillId="73" borderId="0" applyNumberFormat="0" applyBorder="0" applyAlignment="0" applyProtection="0">
      <alignment vertical="center"/>
    </xf>
    <xf numFmtId="0" fontId="133" fillId="69" borderId="0" applyNumberFormat="0" applyBorder="0" applyAlignment="0" applyProtection="0">
      <alignment vertical="center"/>
    </xf>
    <xf numFmtId="0" fontId="100" fillId="66" borderId="0" applyNumberFormat="0" applyBorder="0" applyAlignment="0" applyProtection="0">
      <alignment vertical="center"/>
    </xf>
    <xf numFmtId="0" fontId="100" fillId="76" borderId="0" applyNumberFormat="0" applyBorder="0" applyAlignment="0" applyProtection="0">
      <alignment vertical="center"/>
    </xf>
    <xf numFmtId="0" fontId="133" fillId="69" borderId="0" applyNumberFormat="0" applyBorder="0" applyAlignment="0" applyProtection="0">
      <alignment vertical="center"/>
    </xf>
    <xf numFmtId="0" fontId="100" fillId="66" borderId="0" applyNumberFormat="0" applyBorder="0" applyAlignment="0" applyProtection="0">
      <alignment vertical="center"/>
    </xf>
    <xf numFmtId="0" fontId="100" fillId="76" borderId="0" applyNumberFormat="0" applyBorder="0" applyAlignment="0" applyProtection="0">
      <alignment vertical="center"/>
    </xf>
    <xf numFmtId="0" fontId="100" fillId="66" borderId="0" applyNumberFormat="0" applyBorder="0" applyAlignment="0" applyProtection="0">
      <alignment vertical="center"/>
    </xf>
    <xf numFmtId="0" fontId="100" fillId="76" borderId="0" applyNumberFormat="0" applyBorder="0" applyAlignment="0" applyProtection="0">
      <alignment vertical="center"/>
    </xf>
    <xf numFmtId="0" fontId="100" fillId="66" borderId="0" applyNumberFormat="0" applyBorder="0" applyAlignment="0" applyProtection="0">
      <alignment vertical="center"/>
    </xf>
    <xf numFmtId="0" fontId="140" fillId="70" borderId="0" applyNumberFormat="0" applyBorder="0" applyAlignment="0" applyProtection="0">
      <alignment vertical="center"/>
    </xf>
    <xf numFmtId="0" fontId="100" fillId="76" borderId="0" applyNumberFormat="0" applyBorder="0" applyAlignment="0" applyProtection="0">
      <alignment vertical="center"/>
    </xf>
    <xf numFmtId="0" fontId="100" fillId="66" borderId="0" applyNumberFormat="0" applyBorder="0" applyAlignment="0" applyProtection="0">
      <alignment vertical="center"/>
    </xf>
    <xf numFmtId="0" fontId="133" fillId="69" borderId="0" applyNumberFormat="0" applyBorder="0" applyAlignment="0" applyProtection="0">
      <alignment vertical="center"/>
    </xf>
    <xf numFmtId="0" fontId="100" fillId="76" borderId="0" applyNumberFormat="0" applyBorder="0" applyAlignment="0" applyProtection="0">
      <alignment vertical="center"/>
    </xf>
    <xf numFmtId="0" fontId="100" fillId="66" borderId="0" applyNumberFormat="0" applyBorder="0" applyAlignment="0" applyProtection="0">
      <alignment vertical="center"/>
    </xf>
    <xf numFmtId="0" fontId="140" fillId="70" borderId="0" applyNumberFormat="0" applyBorder="0" applyAlignment="0" applyProtection="0">
      <alignment vertical="center"/>
    </xf>
    <xf numFmtId="0" fontId="97" fillId="56" borderId="0" applyNumberFormat="0" applyBorder="0" applyAlignment="0" applyProtection="0">
      <alignment vertical="center"/>
    </xf>
    <xf numFmtId="0" fontId="98" fillId="152" borderId="0" applyNumberFormat="0" applyBorder="0" applyAlignment="0" applyProtection="0">
      <alignment vertical="center"/>
    </xf>
    <xf numFmtId="0" fontId="100" fillId="66" borderId="0" applyNumberFormat="0" applyBorder="0" applyAlignment="0" applyProtection="0">
      <alignment vertical="center"/>
    </xf>
    <xf numFmtId="0" fontId="140" fillId="70" borderId="0" applyNumberFormat="0" applyBorder="0" applyAlignment="0" applyProtection="0">
      <alignment vertical="center"/>
    </xf>
    <xf numFmtId="0" fontId="97" fillId="56" borderId="0" applyNumberFormat="0" applyBorder="0" applyAlignment="0" applyProtection="0">
      <alignment vertical="center"/>
    </xf>
    <xf numFmtId="0" fontId="100" fillId="76" borderId="0" applyNumberFormat="0" applyBorder="0" applyAlignment="0" applyProtection="0">
      <alignment vertical="center"/>
    </xf>
    <xf numFmtId="0" fontId="100" fillId="66" borderId="0" applyNumberFormat="0" applyBorder="0" applyAlignment="0" applyProtection="0">
      <alignment vertical="center"/>
    </xf>
    <xf numFmtId="0" fontId="100" fillId="73" borderId="0" applyNumberFormat="0" applyBorder="0" applyAlignment="0" applyProtection="0">
      <alignment vertical="center"/>
    </xf>
    <xf numFmtId="0" fontId="141" fillId="87" borderId="0" applyNumberFormat="0" applyBorder="0" applyAlignment="0" applyProtection="0">
      <alignment vertical="center"/>
    </xf>
    <xf numFmtId="0" fontId="140" fillId="70" borderId="0" applyNumberFormat="0" applyBorder="0" applyAlignment="0" applyProtection="0">
      <alignment vertical="center"/>
    </xf>
    <xf numFmtId="0" fontId="100" fillId="73" borderId="0" applyNumberFormat="0" applyBorder="0" applyAlignment="0" applyProtection="0">
      <alignment vertical="center"/>
    </xf>
    <xf numFmtId="0" fontId="100" fillId="76" borderId="0" applyNumberFormat="0" applyBorder="0" applyAlignment="0" applyProtection="0">
      <alignment vertical="center"/>
    </xf>
    <xf numFmtId="0" fontId="133" fillId="69" borderId="0" applyNumberFormat="0" applyBorder="0" applyAlignment="0" applyProtection="0">
      <alignment vertical="center"/>
    </xf>
    <xf numFmtId="0" fontId="100" fillId="75" borderId="0" applyNumberFormat="0" applyBorder="0" applyAlignment="0" applyProtection="0">
      <alignment vertical="center"/>
    </xf>
    <xf numFmtId="0" fontId="100" fillId="66" borderId="0" applyNumberFormat="0" applyBorder="0" applyAlignment="0" applyProtection="0">
      <alignment vertical="center"/>
    </xf>
    <xf numFmtId="0" fontId="140" fillId="70" borderId="0" applyNumberFormat="0" applyBorder="0" applyAlignment="0" applyProtection="0">
      <alignment vertical="center"/>
    </xf>
    <xf numFmtId="0" fontId="100" fillId="73" borderId="0" applyNumberFormat="0" applyBorder="0" applyAlignment="0" applyProtection="0">
      <alignment vertical="center"/>
    </xf>
    <xf numFmtId="0" fontId="141" fillId="87" borderId="0" applyNumberFormat="0" applyBorder="0" applyAlignment="0" applyProtection="0">
      <alignment vertical="center"/>
    </xf>
    <xf numFmtId="0" fontId="97" fillId="56" borderId="0" applyNumberFormat="0" applyBorder="0" applyAlignment="0" applyProtection="0">
      <alignment vertical="center"/>
    </xf>
    <xf numFmtId="0" fontId="97" fillId="61" borderId="0" applyNumberFormat="0" applyBorder="0" applyAlignment="0" applyProtection="0">
      <alignment vertical="center"/>
    </xf>
    <xf numFmtId="0" fontId="133" fillId="69" borderId="0" applyNumberFormat="0" applyBorder="0" applyAlignment="0" applyProtection="0">
      <alignment vertical="center"/>
    </xf>
    <xf numFmtId="0" fontId="100" fillId="75" borderId="0" applyNumberFormat="0" applyBorder="0" applyAlignment="0" applyProtection="0">
      <alignment vertical="center"/>
    </xf>
    <xf numFmtId="0" fontId="100" fillId="66" borderId="0" applyNumberFormat="0" applyBorder="0" applyAlignment="0" applyProtection="0">
      <alignment vertical="center"/>
    </xf>
    <xf numFmtId="0" fontId="133" fillId="69" borderId="0" applyNumberFormat="0" applyBorder="0" applyAlignment="0" applyProtection="0">
      <alignment vertical="center"/>
    </xf>
    <xf numFmtId="0" fontId="100" fillId="76" borderId="0" applyNumberFormat="0" applyBorder="0" applyAlignment="0" applyProtection="0">
      <alignment vertical="center"/>
    </xf>
    <xf numFmtId="0" fontId="100" fillId="66" borderId="0" applyNumberFormat="0" applyBorder="0" applyAlignment="0" applyProtection="0">
      <alignment vertical="center"/>
    </xf>
    <xf numFmtId="0" fontId="100" fillId="73" borderId="0" applyNumberFormat="0" applyBorder="0" applyAlignment="0" applyProtection="0">
      <alignment vertical="center"/>
    </xf>
    <xf numFmtId="0" fontId="100" fillId="66" borderId="0" applyNumberFormat="0" applyBorder="0" applyAlignment="0" applyProtection="0">
      <alignment vertical="center"/>
    </xf>
    <xf numFmtId="0" fontId="100" fillId="73" borderId="0" applyNumberFormat="0" applyBorder="0" applyAlignment="0" applyProtection="0">
      <alignment vertical="center"/>
    </xf>
    <xf numFmtId="0" fontId="100" fillId="76" borderId="0" applyNumberFormat="0" applyBorder="0" applyAlignment="0" applyProtection="0">
      <alignment vertical="center"/>
    </xf>
    <xf numFmtId="0" fontId="100" fillId="81" borderId="0" applyNumberFormat="0" applyBorder="0" applyAlignment="0" applyProtection="0">
      <alignment vertical="center"/>
    </xf>
    <xf numFmtId="0" fontId="100" fillId="66" borderId="0" applyNumberFormat="0" applyBorder="0" applyAlignment="0" applyProtection="0">
      <alignment vertical="center"/>
    </xf>
    <xf numFmtId="0" fontId="100" fillId="83" borderId="0" applyNumberFormat="0" applyBorder="0" applyAlignment="0" applyProtection="0">
      <alignment vertical="center"/>
    </xf>
    <xf numFmtId="0" fontId="100" fillId="83" borderId="0" applyNumberFormat="0" applyBorder="0" applyAlignment="0" applyProtection="0">
      <alignment vertical="center"/>
    </xf>
    <xf numFmtId="0" fontId="100" fillId="83" borderId="0" applyNumberFormat="0" applyBorder="0" applyAlignment="0" applyProtection="0">
      <alignment vertical="center"/>
    </xf>
    <xf numFmtId="0" fontId="100" fillId="73" borderId="0" applyNumberFormat="0" applyBorder="0" applyAlignment="0" applyProtection="0">
      <alignment vertical="center"/>
    </xf>
    <xf numFmtId="0" fontId="97" fillId="156" borderId="0" applyNumberFormat="0" applyBorder="0" applyAlignment="0" applyProtection="0">
      <alignment vertical="center"/>
    </xf>
    <xf numFmtId="0" fontId="97" fillId="61" borderId="0" applyNumberFormat="0" applyBorder="0" applyAlignment="0" applyProtection="0">
      <alignment vertical="center"/>
    </xf>
    <xf numFmtId="0" fontId="97" fillId="156" borderId="0" applyNumberFormat="0" applyBorder="0" applyAlignment="0" applyProtection="0">
      <alignment vertical="center"/>
    </xf>
    <xf numFmtId="0" fontId="97" fillId="155" borderId="0" applyNumberFormat="0" applyBorder="0" applyAlignment="0" applyProtection="0">
      <alignment vertical="center"/>
    </xf>
    <xf numFmtId="0" fontId="100" fillId="66" borderId="0" applyNumberFormat="0" applyBorder="0" applyAlignment="0" applyProtection="0">
      <alignment vertical="center"/>
    </xf>
    <xf numFmtId="0" fontId="97" fillId="169"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00" fillId="66" borderId="0" applyNumberFormat="0" applyBorder="0" applyAlignment="0" applyProtection="0">
      <alignment vertical="center"/>
    </xf>
    <xf numFmtId="0" fontId="140" fillId="70" borderId="0" applyNumberFormat="0" applyBorder="0" applyAlignment="0" applyProtection="0">
      <alignment vertical="center"/>
    </xf>
    <xf numFmtId="0" fontId="100" fillId="71" borderId="0" applyNumberFormat="0" applyBorder="0" applyAlignment="0" applyProtection="0">
      <alignment vertical="center"/>
    </xf>
    <xf numFmtId="0" fontId="133" fillId="69" borderId="0" applyNumberFormat="0" applyBorder="0" applyAlignment="0" applyProtection="0">
      <alignment vertical="center"/>
    </xf>
    <xf numFmtId="0" fontId="100" fillId="66" borderId="0" applyNumberFormat="0" applyBorder="0" applyAlignment="0" applyProtection="0">
      <alignment vertical="center"/>
    </xf>
    <xf numFmtId="0" fontId="97" fillId="165" borderId="0" applyNumberFormat="0" applyBorder="0" applyAlignment="0" applyProtection="0">
      <alignment vertical="center"/>
    </xf>
    <xf numFmtId="0" fontId="100" fillId="66" borderId="0" applyNumberFormat="0" applyBorder="0" applyAlignment="0" applyProtection="0">
      <alignment vertical="center"/>
    </xf>
    <xf numFmtId="0" fontId="97" fillId="170" borderId="0" applyNumberFormat="0" applyBorder="0" applyAlignment="0" applyProtection="0">
      <alignment vertical="center"/>
    </xf>
    <xf numFmtId="0" fontId="97" fillId="160" borderId="0" applyNumberFormat="0" applyBorder="0" applyAlignment="0" applyProtection="0">
      <alignment vertical="center"/>
    </xf>
    <xf numFmtId="0" fontId="97" fillId="163" borderId="0" applyNumberFormat="0" applyBorder="0" applyAlignment="0" applyProtection="0">
      <alignment vertical="center"/>
    </xf>
    <xf numFmtId="0" fontId="133" fillId="69" borderId="0" applyNumberFormat="0" applyBorder="0" applyAlignment="0" applyProtection="0">
      <alignment vertical="center"/>
    </xf>
    <xf numFmtId="0" fontId="97" fillId="163" borderId="0" applyNumberFormat="0" applyBorder="0" applyAlignment="0" applyProtection="0">
      <alignment vertical="center"/>
    </xf>
    <xf numFmtId="0" fontId="97" fillId="160" borderId="0" applyNumberFormat="0" applyBorder="0" applyAlignment="0" applyProtection="0">
      <alignment vertical="center"/>
    </xf>
    <xf numFmtId="0" fontId="133" fillId="69" borderId="0" applyNumberFormat="0" applyBorder="0" applyAlignment="0" applyProtection="0">
      <alignment vertical="center"/>
    </xf>
    <xf numFmtId="0" fontId="97" fillId="47" borderId="0" applyNumberFormat="0" applyBorder="0" applyAlignment="0" applyProtection="0">
      <alignment vertical="center"/>
    </xf>
    <xf numFmtId="0" fontId="97" fillId="170" borderId="0" applyNumberFormat="0" applyBorder="0" applyAlignment="0" applyProtection="0">
      <alignment vertical="center"/>
    </xf>
    <xf numFmtId="0" fontId="97" fillId="160" borderId="0" applyNumberFormat="0" applyBorder="0" applyAlignment="0" applyProtection="0">
      <alignment vertical="center"/>
    </xf>
    <xf numFmtId="0" fontId="97" fillId="163" borderId="0" applyNumberFormat="0" applyBorder="0" applyAlignment="0" applyProtection="0">
      <alignment vertical="center"/>
    </xf>
    <xf numFmtId="0" fontId="97" fillId="163" borderId="0" applyNumberFormat="0" applyBorder="0" applyAlignment="0" applyProtection="0">
      <alignment vertical="center"/>
    </xf>
    <xf numFmtId="0" fontId="126" fillId="0" borderId="28" applyNumberFormat="0" applyFill="0" applyProtection="0">
      <alignment horizontal="right"/>
    </xf>
    <xf numFmtId="0" fontId="97" fillId="47" borderId="0" applyNumberFormat="0" applyBorder="0" applyAlignment="0" applyProtection="0">
      <alignment vertical="center"/>
    </xf>
    <xf numFmtId="0" fontId="97" fillId="160" borderId="0" applyNumberFormat="0" applyBorder="0" applyAlignment="0" applyProtection="0">
      <alignment vertical="center"/>
    </xf>
    <xf numFmtId="0" fontId="100" fillId="66" borderId="0" applyNumberFormat="0" applyBorder="0" applyAlignment="0" applyProtection="0">
      <alignment vertical="center"/>
    </xf>
    <xf numFmtId="0" fontId="97" fillId="156" borderId="0" applyNumberFormat="0" applyBorder="0" applyAlignment="0" applyProtection="0">
      <alignment vertical="center"/>
    </xf>
    <xf numFmtId="0" fontId="97" fillId="156" borderId="0" applyNumberFormat="0" applyBorder="0" applyAlignment="0" applyProtection="0">
      <alignment vertical="center"/>
    </xf>
    <xf numFmtId="0" fontId="97" fillId="156" borderId="0" applyNumberFormat="0" applyBorder="0" applyAlignment="0" applyProtection="0">
      <alignment vertical="center"/>
    </xf>
    <xf numFmtId="0" fontId="100" fillId="66" borderId="0" applyNumberFormat="0" applyBorder="0" applyAlignment="0" applyProtection="0">
      <alignment vertical="center"/>
    </xf>
    <xf numFmtId="0" fontId="100" fillId="66" borderId="0" applyNumberFormat="0" applyBorder="0" applyAlignment="0" applyProtection="0">
      <alignment vertical="center"/>
    </xf>
    <xf numFmtId="0" fontId="97" fillId="157" borderId="0" applyNumberFormat="0" applyBorder="0" applyAlignment="0" applyProtection="0">
      <alignment vertical="center"/>
    </xf>
    <xf numFmtId="0" fontId="100" fillId="66" borderId="0" applyNumberFormat="0" applyBorder="0" applyAlignment="0" applyProtection="0">
      <alignment vertical="center"/>
    </xf>
    <xf numFmtId="0" fontId="100" fillId="73" borderId="0" applyNumberFormat="0" applyBorder="0" applyAlignment="0" applyProtection="0">
      <alignment vertical="center"/>
    </xf>
    <xf numFmtId="0" fontId="100" fillId="83" borderId="0" applyNumberFormat="0" applyBorder="0" applyAlignment="0" applyProtection="0">
      <alignment vertical="center"/>
    </xf>
    <xf numFmtId="0" fontId="100" fillId="73" borderId="0" applyNumberFormat="0" applyBorder="0" applyAlignment="0" applyProtection="0">
      <alignment vertical="center"/>
    </xf>
    <xf numFmtId="0" fontId="100" fillId="83" borderId="0" applyNumberFormat="0" applyBorder="0" applyAlignment="0" applyProtection="0">
      <alignment vertical="center"/>
    </xf>
    <xf numFmtId="0" fontId="100" fillId="73" borderId="0" applyNumberFormat="0" applyBorder="0" applyAlignment="0" applyProtection="0">
      <alignment vertical="center"/>
    </xf>
    <xf numFmtId="0" fontId="100" fillId="83" borderId="0" applyNumberFormat="0" applyBorder="0" applyAlignment="0" applyProtection="0">
      <alignment vertical="center"/>
    </xf>
    <xf numFmtId="0" fontId="100" fillId="73" borderId="0" applyNumberFormat="0" applyBorder="0" applyAlignment="0" applyProtection="0">
      <alignment vertical="center"/>
    </xf>
    <xf numFmtId="0" fontId="100" fillId="75" borderId="0" applyNumberFormat="0" applyBorder="0" applyAlignment="0" applyProtection="0">
      <alignment vertical="center"/>
    </xf>
    <xf numFmtId="0" fontId="141" fillId="72" borderId="0" applyNumberFormat="0" applyBorder="0" applyAlignment="0" applyProtection="0">
      <alignment vertical="center"/>
    </xf>
    <xf numFmtId="0" fontId="100" fillId="71" borderId="0" applyNumberFormat="0" applyBorder="0" applyAlignment="0" applyProtection="0">
      <alignment vertical="center"/>
    </xf>
    <xf numFmtId="0" fontId="100" fillId="83" borderId="0" applyNumberFormat="0" applyBorder="0" applyAlignment="0" applyProtection="0">
      <alignment vertical="center"/>
    </xf>
    <xf numFmtId="0" fontId="100" fillId="86" borderId="0" applyNumberFormat="0" applyBorder="0" applyAlignment="0" applyProtection="0">
      <alignment vertical="center"/>
    </xf>
    <xf numFmtId="0" fontId="100" fillId="75" borderId="0" applyNumberFormat="0" applyBorder="0" applyAlignment="0" applyProtection="0">
      <alignment vertical="center"/>
    </xf>
    <xf numFmtId="0" fontId="97" fillId="170" borderId="0" applyNumberFormat="0" applyBorder="0" applyAlignment="0" applyProtection="0">
      <alignment vertical="center"/>
    </xf>
    <xf numFmtId="0" fontId="100" fillId="84" borderId="0" applyNumberFormat="0" applyBorder="0" applyAlignment="0" applyProtection="0">
      <alignment vertical="center"/>
    </xf>
    <xf numFmtId="0" fontId="100" fillId="86" borderId="0" applyNumberFormat="0" applyBorder="0" applyAlignment="0" applyProtection="0">
      <alignment vertical="center"/>
    </xf>
    <xf numFmtId="0" fontId="100" fillId="75" borderId="0" applyNumberFormat="0" applyBorder="0" applyAlignment="0" applyProtection="0">
      <alignment vertical="center"/>
    </xf>
    <xf numFmtId="0" fontId="97" fillId="160" borderId="0" applyNumberFormat="0" applyBorder="0" applyAlignment="0" applyProtection="0">
      <alignment vertical="center"/>
    </xf>
    <xf numFmtId="0" fontId="100" fillId="80" borderId="0" applyNumberFormat="0" applyBorder="0" applyAlignment="0" applyProtection="0">
      <alignment vertical="center"/>
    </xf>
    <xf numFmtId="0" fontId="100" fillId="75" borderId="0" applyNumberFormat="0" applyBorder="0" applyAlignment="0" applyProtection="0">
      <alignment vertical="center"/>
    </xf>
    <xf numFmtId="0" fontId="97" fillId="163" borderId="0" applyNumberFormat="0" applyBorder="0" applyAlignment="0" applyProtection="0">
      <alignment vertical="center"/>
    </xf>
    <xf numFmtId="0" fontId="140" fillId="70" borderId="0" applyNumberFormat="0" applyBorder="0" applyAlignment="0" applyProtection="0">
      <alignment vertical="center"/>
    </xf>
    <xf numFmtId="0" fontId="100" fillId="75" borderId="0" applyNumberFormat="0" applyBorder="0" applyAlignment="0" applyProtection="0">
      <alignment vertical="center"/>
    </xf>
    <xf numFmtId="0" fontId="100" fillId="71" borderId="0" applyNumberFormat="0" applyBorder="0" applyAlignment="0" applyProtection="0">
      <alignment vertical="center"/>
    </xf>
    <xf numFmtId="0" fontId="100" fillId="80" borderId="0" applyNumberFormat="0" applyBorder="0" applyAlignment="0" applyProtection="0">
      <alignment vertical="center"/>
    </xf>
    <xf numFmtId="0" fontId="97" fillId="160" borderId="0" applyNumberFormat="0" applyBorder="0" applyAlignment="0" applyProtection="0">
      <alignment vertical="center"/>
    </xf>
    <xf numFmtId="0" fontId="140" fillId="70" borderId="0" applyNumberFormat="0" applyBorder="0" applyAlignment="0" applyProtection="0">
      <alignment vertical="center"/>
    </xf>
    <xf numFmtId="0" fontId="100" fillId="69" borderId="0" applyNumberFormat="0" applyBorder="0" applyAlignment="0" applyProtection="0">
      <alignment vertical="center"/>
    </xf>
    <xf numFmtId="0" fontId="97" fillId="163" borderId="0" applyNumberFormat="0" applyBorder="0" applyAlignment="0" applyProtection="0">
      <alignment vertical="center"/>
    </xf>
    <xf numFmtId="0" fontId="140" fillId="70" borderId="0" applyNumberFormat="0" applyBorder="0" applyAlignment="0" applyProtection="0">
      <alignment vertical="center"/>
    </xf>
    <xf numFmtId="0" fontId="100" fillId="69" borderId="0" applyNumberFormat="0" applyBorder="0" applyAlignment="0" applyProtection="0">
      <alignment vertical="center"/>
    </xf>
    <xf numFmtId="0" fontId="97" fillId="160" borderId="0" applyNumberFormat="0" applyBorder="0" applyAlignment="0" applyProtection="0">
      <alignment vertical="center"/>
    </xf>
    <xf numFmtId="0" fontId="140" fillId="70" borderId="0" applyNumberFormat="0" applyBorder="0" applyAlignment="0" applyProtection="0">
      <alignment vertical="center"/>
    </xf>
    <xf numFmtId="0" fontId="100" fillId="83" borderId="0" applyNumberFormat="0" applyBorder="0" applyAlignment="0" applyProtection="0">
      <alignment vertical="center"/>
    </xf>
    <xf numFmtId="0" fontId="97" fillId="156" borderId="0" applyNumberFormat="0" applyBorder="0" applyAlignment="0" applyProtection="0">
      <alignment vertical="center"/>
    </xf>
    <xf numFmtId="0" fontId="97" fillId="156" borderId="0" applyNumberFormat="0" applyBorder="0" applyAlignment="0" applyProtection="0">
      <alignment vertical="center"/>
    </xf>
    <xf numFmtId="0" fontId="133" fillId="69" borderId="0" applyNumberFormat="0" applyBorder="0" applyAlignment="0" applyProtection="0">
      <alignment vertical="center"/>
    </xf>
    <xf numFmtId="0" fontId="97" fillId="160" borderId="0" applyNumberFormat="0" applyBorder="0" applyAlignment="0" applyProtection="0">
      <alignment vertical="center"/>
    </xf>
    <xf numFmtId="0" fontId="133" fillId="69" borderId="0" applyNumberFormat="0" applyBorder="0" applyAlignment="0" applyProtection="0">
      <alignment vertical="center"/>
    </xf>
    <xf numFmtId="0" fontId="230" fillId="69" borderId="0" applyNumberFormat="0" applyBorder="0" applyAlignment="0" applyProtection="0">
      <alignment vertical="center"/>
    </xf>
    <xf numFmtId="0" fontId="133" fillId="69" borderId="0" applyNumberFormat="0" applyBorder="0" applyAlignment="0" applyProtection="0">
      <alignment vertical="center"/>
    </xf>
    <xf numFmtId="0" fontId="97" fillId="156" borderId="0" applyNumberFormat="0" applyBorder="0" applyAlignment="0" applyProtection="0">
      <alignment vertical="center"/>
    </xf>
    <xf numFmtId="0" fontId="97" fillId="61" borderId="0" applyNumberFormat="0" applyBorder="0" applyAlignment="0" applyProtection="0">
      <alignment vertical="center"/>
    </xf>
    <xf numFmtId="0" fontId="140" fillId="70" borderId="0" applyNumberFormat="0" applyBorder="0" applyAlignment="0" applyProtection="0">
      <alignment vertical="center"/>
    </xf>
    <xf numFmtId="0" fontId="100" fillId="66" borderId="0" applyNumberFormat="0" applyBorder="0" applyAlignment="0" applyProtection="0">
      <alignment vertical="center"/>
    </xf>
    <xf numFmtId="0" fontId="140" fillId="70" borderId="0" applyNumberFormat="0" applyBorder="0" applyAlignment="0" applyProtection="0">
      <alignment vertical="center"/>
    </xf>
    <xf numFmtId="0" fontId="97" fillId="156" borderId="0" applyNumberFormat="0" applyBorder="0" applyAlignment="0" applyProtection="0">
      <alignment vertical="center"/>
    </xf>
    <xf numFmtId="0" fontId="100" fillId="66" borderId="0" applyNumberFormat="0" applyBorder="0" applyAlignment="0" applyProtection="0">
      <alignment vertical="center"/>
    </xf>
    <xf numFmtId="0" fontId="100" fillId="66" borderId="0" applyNumberFormat="0" applyBorder="0" applyAlignment="0" applyProtection="0">
      <alignment vertical="center"/>
    </xf>
    <xf numFmtId="0" fontId="100" fillId="66" borderId="0" applyNumberFormat="0" applyBorder="0" applyAlignment="0" applyProtection="0">
      <alignment vertical="center"/>
    </xf>
    <xf numFmtId="0" fontId="140" fillId="70" borderId="0" applyNumberFormat="0" applyBorder="0" applyAlignment="0" applyProtection="0">
      <alignment vertical="center"/>
    </xf>
    <xf numFmtId="0" fontId="100" fillId="66" borderId="0" applyNumberFormat="0" applyBorder="0" applyAlignment="0" applyProtection="0">
      <alignment vertical="center"/>
    </xf>
    <xf numFmtId="0" fontId="97" fillId="160" borderId="0" applyNumberFormat="0" applyBorder="0" applyAlignment="0" applyProtection="0">
      <alignment vertical="center"/>
    </xf>
    <xf numFmtId="0" fontId="97" fillId="163" borderId="0" applyNumberFormat="0" applyBorder="0" applyAlignment="0" applyProtection="0">
      <alignment vertical="center"/>
    </xf>
    <xf numFmtId="0" fontId="100" fillId="71" borderId="0" applyNumberFormat="0" applyBorder="0" applyAlignment="0" applyProtection="0">
      <alignment vertical="center"/>
    </xf>
    <xf numFmtId="0" fontId="97" fillId="163" borderId="0" applyNumberFormat="0" applyBorder="0" applyAlignment="0" applyProtection="0">
      <alignment vertical="center"/>
    </xf>
    <xf numFmtId="0" fontId="100" fillId="66" borderId="0" applyNumberFormat="0" applyBorder="0" applyAlignment="0" applyProtection="0">
      <alignment vertical="center"/>
    </xf>
    <xf numFmtId="0" fontId="97" fillId="160" borderId="0" applyNumberFormat="0" applyBorder="0" applyAlignment="0" applyProtection="0">
      <alignment vertical="center"/>
    </xf>
    <xf numFmtId="0" fontId="97" fillId="170" borderId="0" applyNumberFormat="0" applyBorder="0" applyAlignment="0" applyProtection="0">
      <alignment vertical="center"/>
    </xf>
    <xf numFmtId="0" fontId="97" fillId="160" borderId="0" applyNumberFormat="0" applyBorder="0" applyAlignment="0" applyProtection="0">
      <alignment vertical="center"/>
    </xf>
    <xf numFmtId="0" fontId="97" fillId="163" borderId="0" applyNumberFormat="0" applyBorder="0" applyAlignment="0" applyProtection="0">
      <alignment vertical="center"/>
    </xf>
    <xf numFmtId="0" fontId="97" fillId="163" borderId="0" applyNumberFormat="0" applyBorder="0" applyAlignment="0" applyProtection="0">
      <alignment vertical="center"/>
    </xf>
    <xf numFmtId="0" fontId="97" fillId="160" borderId="0" applyNumberFormat="0" applyBorder="0" applyAlignment="0" applyProtection="0">
      <alignment vertical="center"/>
    </xf>
    <xf numFmtId="0" fontId="100" fillId="66" borderId="0" applyNumberFormat="0" applyBorder="0" applyAlignment="0" applyProtection="0">
      <alignment vertical="center"/>
    </xf>
    <xf numFmtId="0" fontId="97" fillId="156" borderId="0" applyNumberFormat="0" applyBorder="0" applyAlignment="0" applyProtection="0">
      <alignment vertical="center"/>
    </xf>
    <xf numFmtId="0" fontId="97" fillId="156" borderId="0" applyNumberFormat="0" applyBorder="0" applyAlignment="0" applyProtection="0">
      <alignment vertical="center"/>
    </xf>
    <xf numFmtId="0" fontId="100" fillId="71" borderId="0" applyNumberFormat="0" applyBorder="0" applyAlignment="0" applyProtection="0">
      <alignment vertical="center"/>
    </xf>
    <xf numFmtId="0" fontId="100" fillId="66" borderId="0" applyNumberFormat="0" applyBorder="0" applyAlignment="0" applyProtection="0">
      <alignment vertical="center"/>
    </xf>
    <xf numFmtId="0" fontId="100" fillId="66" borderId="0" applyNumberFormat="0" applyBorder="0" applyAlignment="0" applyProtection="0">
      <alignment vertical="center"/>
    </xf>
    <xf numFmtId="0" fontId="100" fillId="66" borderId="0" applyNumberFormat="0" applyBorder="0" applyAlignment="0" applyProtection="0">
      <alignment vertical="center"/>
    </xf>
    <xf numFmtId="0" fontId="97" fillId="61" borderId="0" applyNumberFormat="0" applyBorder="0" applyAlignment="0" applyProtection="0">
      <alignment vertical="center"/>
    </xf>
    <xf numFmtId="0" fontId="100" fillId="83" borderId="0" applyNumberFormat="0" applyBorder="0" applyAlignment="0" applyProtection="0">
      <alignment vertical="center"/>
    </xf>
    <xf numFmtId="0" fontId="100" fillId="83" borderId="0" applyNumberFormat="0" applyBorder="0" applyAlignment="0" applyProtection="0">
      <alignment vertical="center"/>
    </xf>
    <xf numFmtId="0" fontId="133" fillId="69" borderId="0" applyNumberFormat="0" applyBorder="0" applyAlignment="0" applyProtection="0">
      <alignment vertical="center"/>
    </xf>
    <xf numFmtId="0" fontId="100" fillId="83" borderId="0" applyNumberFormat="0" applyBorder="0" applyAlignment="0" applyProtection="0">
      <alignment vertical="center"/>
    </xf>
    <xf numFmtId="0" fontId="97" fillId="168" borderId="0" applyNumberFormat="0" applyBorder="0" applyAlignment="0" applyProtection="0">
      <alignment vertical="center"/>
    </xf>
    <xf numFmtId="0" fontId="100" fillId="83" borderId="0" applyNumberFormat="0" applyBorder="0" applyAlignment="0" applyProtection="0">
      <alignment vertical="center"/>
    </xf>
    <xf numFmtId="0" fontId="100" fillId="83" borderId="0" applyNumberFormat="0" applyBorder="0" applyAlignment="0" applyProtection="0">
      <alignment vertical="center"/>
    </xf>
    <xf numFmtId="0" fontId="222" fillId="0" borderId="0" applyNumberFormat="0" applyFill="0" applyBorder="0" applyAlignment="0" applyProtection="0"/>
    <xf numFmtId="0" fontId="97" fillId="179" borderId="0" applyNumberFormat="0" applyBorder="0" applyAlignment="0" applyProtection="0">
      <alignment vertical="center"/>
    </xf>
    <xf numFmtId="0" fontId="97" fillId="170" borderId="0" applyNumberFormat="0" applyBorder="0" applyAlignment="0" applyProtection="0">
      <alignment vertical="center"/>
    </xf>
    <xf numFmtId="0" fontId="100" fillId="84" borderId="0" applyNumberFormat="0" applyBorder="0" applyAlignment="0" applyProtection="0">
      <alignment vertical="center"/>
    </xf>
    <xf numFmtId="0" fontId="97" fillId="167" borderId="0" applyNumberFormat="0" applyBorder="0" applyAlignment="0" applyProtection="0">
      <alignment vertical="center"/>
    </xf>
    <xf numFmtId="0" fontId="100" fillId="0" borderId="0">
      <alignment vertical="center"/>
    </xf>
    <xf numFmtId="0" fontId="97" fillId="160" borderId="0" applyNumberFormat="0" applyBorder="0" applyAlignment="0" applyProtection="0">
      <alignment vertical="center"/>
    </xf>
    <xf numFmtId="0" fontId="97" fillId="163" borderId="0" applyNumberFormat="0" applyBorder="0" applyAlignment="0" applyProtection="0">
      <alignment vertical="center"/>
    </xf>
    <xf numFmtId="0" fontId="100" fillId="66" borderId="0" applyNumberFormat="0" applyBorder="0" applyAlignment="0" applyProtection="0">
      <alignment vertical="center"/>
    </xf>
    <xf numFmtId="0" fontId="97" fillId="160" borderId="0" applyNumberFormat="0" applyBorder="0" applyAlignment="0" applyProtection="0">
      <alignment vertical="center"/>
    </xf>
    <xf numFmtId="0" fontId="100" fillId="66" borderId="0" applyNumberFormat="0" applyBorder="0" applyAlignment="0" applyProtection="0">
      <alignment vertical="center"/>
    </xf>
    <xf numFmtId="0" fontId="97" fillId="160" borderId="0" applyNumberFormat="0" applyBorder="0" applyAlignment="0" applyProtection="0">
      <alignment vertical="center"/>
    </xf>
    <xf numFmtId="0" fontId="97" fillId="163" borderId="0" applyNumberFormat="0" applyBorder="0" applyAlignment="0" applyProtection="0">
      <alignment vertical="center"/>
    </xf>
    <xf numFmtId="0" fontId="97" fillId="163" borderId="0" applyNumberFormat="0" applyBorder="0" applyAlignment="0" applyProtection="0">
      <alignment vertical="center"/>
    </xf>
    <xf numFmtId="0" fontId="100" fillId="75" borderId="0" applyNumberFormat="0" applyBorder="0" applyAlignment="0" applyProtection="0">
      <alignment vertical="center"/>
    </xf>
    <xf numFmtId="0" fontId="97" fillId="158" borderId="0" applyNumberFormat="0" applyBorder="0" applyAlignment="0" applyProtection="0">
      <alignment vertical="center"/>
    </xf>
    <xf numFmtId="0" fontId="97" fillId="160" borderId="0" applyNumberFormat="0" applyBorder="0" applyAlignment="0" applyProtection="0">
      <alignment vertical="center"/>
    </xf>
    <xf numFmtId="0" fontId="97" fillId="183" borderId="0" applyNumberFormat="0" applyBorder="0" applyAlignment="0" applyProtection="0">
      <alignment vertical="center"/>
    </xf>
    <xf numFmtId="0" fontId="100" fillId="83" borderId="0" applyNumberFormat="0" applyBorder="0" applyAlignment="0" applyProtection="0">
      <alignment vertical="center"/>
    </xf>
    <xf numFmtId="0" fontId="97" fillId="180" borderId="0" applyNumberFormat="0" applyBorder="0" applyAlignment="0" applyProtection="0">
      <alignment vertical="center"/>
    </xf>
    <xf numFmtId="0" fontId="97" fillId="156" borderId="0" applyNumberFormat="0" applyBorder="0" applyAlignment="0" applyProtection="0">
      <alignment vertical="center"/>
    </xf>
    <xf numFmtId="0" fontId="97" fillId="156" borderId="0" applyNumberFormat="0" applyBorder="0" applyAlignment="0" applyProtection="0">
      <alignment vertical="center"/>
    </xf>
    <xf numFmtId="0" fontId="100" fillId="71" borderId="0" applyNumberFormat="0" applyBorder="0" applyAlignment="0" applyProtection="0">
      <alignment vertical="center"/>
    </xf>
    <xf numFmtId="0" fontId="97" fillId="61" borderId="0" applyNumberFormat="0" applyBorder="0" applyAlignment="0" applyProtection="0">
      <alignment vertical="center"/>
    </xf>
    <xf numFmtId="0" fontId="100" fillId="71" borderId="0" applyNumberFormat="0" applyBorder="0" applyAlignment="0" applyProtection="0">
      <alignment vertical="center"/>
    </xf>
    <xf numFmtId="0" fontId="97" fillId="156" borderId="0" applyNumberFormat="0" applyBorder="0" applyAlignment="0" applyProtection="0">
      <alignment vertical="center"/>
    </xf>
    <xf numFmtId="0" fontId="97" fillId="166" borderId="0" applyNumberFormat="0" applyBorder="0" applyAlignment="0" applyProtection="0">
      <alignment vertical="center"/>
    </xf>
    <xf numFmtId="0" fontId="97" fillId="61" borderId="0" applyNumberFormat="0" applyBorder="0" applyAlignment="0" applyProtection="0">
      <alignment vertical="center"/>
    </xf>
    <xf numFmtId="0" fontId="100" fillId="66" borderId="0" applyNumberFormat="0" applyBorder="0" applyAlignment="0" applyProtection="0">
      <alignment vertical="center"/>
    </xf>
    <xf numFmtId="0" fontId="133" fillId="69" borderId="0" applyNumberFormat="0" applyBorder="0" applyAlignment="0" applyProtection="0">
      <alignment vertical="center"/>
    </xf>
    <xf numFmtId="0" fontId="100" fillId="84" borderId="0" applyNumberFormat="0" applyBorder="0" applyAlignment="0" applyProtection="0">
      <alignment vertical="center"/>
    </xf>
    <xf numFmtId="0" fontId="100" fillId="80" borderId="0" applyNumberFormat="0" applyBorder="0" applyAlignment="0" applyProtection="0">
      <alignment vertical="center"/>
    </xf>
    <xf numFmtId="0" fontId="97" fillId="148" borderId="0" applyNumberFormat="0" applyBorder="0" applyAlignment="0" applyProtection="0">
      <alignment vertical="center"/>
    </xf>
    <xf numFmtId="0" fontId="100" fillId="66" borderId="0" applyNumberFormat="0" applyBorder="0" applyAlignment="0" applyProtection="0">
      <alignment vertical="center"/>
    </xf>
    <xf numFmtId="0" fontId="100" fillId="84" borderId="0" applyNumberFormat="0" applyBorder="0" applyAlignment="0" applyProtection="0">
      <alignment vertical="center"/>
    </xf>
    <xf numFmtId="0" fontId="140" fillId="70" borderId="0" applyNumberFormat="0" applyBorder="0" applyAlignment="0" applyProtection="0">
      <alignment vertical="center"/>
    </xf>
    <xf numFmtId="0" fontId="100" fillId="71" borderId="0" applyNumberFormat="0" applyBorder="0" applyAlignment="0" applyProtection="0">
      <alignment vertical="center"/>
    </xf>
    <xf numFmtId="0" fontId="100" fillId="66" borderId="0" applyNumberFormat="0" applyBorder="0" applyAlignment="0" applyProtection="0">
      <alignment vertical="center"/>
    </xf>
    <xf numFmtId="0" fontId="100" fillId="84" borderId="0" applyNumberFormat="0" applyBorder="0" applyAlignment="0" applyProtection="0">
      <alignment vertical="center"/>
    </xf>
    <xf numFmtId="0" fontId="149" fillId="77" borderId="0" applyNumberFormat="0" applyBorder="0" applyAlignment="0" applyProtection="0">
      <alignment vertical="center"/>
    </xf>
    <xf numFmtId="0" fontId="100" fillId="71" borderId="0" applyNumberFormat="0" applyBorder="0" applyAlignment="0" applyProtection="0">
      <alignment vertical="center"/>
    </xf>
    <xf numFmtId="0" fontId="100" fillId="66" borderId="0" applyNumberFormat="0" applyBorder="0" applyAlignment="0" applyProtection="0">
      <alignment vertical="center"/>
    </xf>
    <xf numFmtId="0" fontId="97" fillId="58" borderId="0" applyNumberFormat="0" applyBorder="0" applyAlignment="0" applyProtection="0">
      <alignment vertical="center"/>
    </xf>
    <xf numFmtId="0" fontId="100" fillId="66" borderId="0" applyNumberFormat="0" applyBorder="0" applyAlignment="0" applyProtection="0">
      <alignment vertical="center"/>
    </xf>
    <xf numFmtId="0" fontId="97" fillId="170" borderId="0" applyNumberFormat="0" applyBorder="0" applyAlignment="0" applyProtection="0">
      <alignment vertical="center"/>
    </xf>
    <xf numFmtId="0" fontId="97" fillId="160" borderId="0" applyNumberFormat="0" applyBorder="0" applyAlignment="0" applyProtection="0">
      <alignment vertical="center"/>
    </xf>
    <xf numFmtId="0" fontId="158" fillId="0" borderId="67" applyNumberFormat="0" applyFill="0" applyAlignment="0" applyProtection="0">
      <alignment vertical="center"/>
    </xf>
    <xf numFmtId="0" fontId="97" fillId="163" borderId="0" applyNumberFormat="0" applyBorder="0" applyAlignment="0" applyProtection="0">
      <alignment vertical="center"/>
    </xf>
    <xf numFmtId="0" fontId="97" fillId="163" borderId="0" applyNumberFormat="0" applyBorder="0" applyAlignment="0" applyProtection="0">
      <alignment vertical="center"/>
    </xf>
    <xf numFmtId="0" fontId="97" fillId="160" borderId="0" applyNumberFormat="0" applyBorder="0" applyAlignment="0" applyProtection="0">
      <alignment vertical="center"/>
    </xf>
    <xf numFmtId="0" fontId="97" fillId="170" borderId="0" applyNumberFormat="0" applyBorder="0" applyAlignment="0" applyProtection="0">
      <alignment vertical="center"/>
    </xf>
    <xf numFmtId="0" fontId="97" fillId="160" borderId="0" applyNumberFormat="0" applyBorder="0" applyAlignment="0" applyProtection="0">
      <alignment vertical="center"/>
    </xf>
    <xf numFmtId="0" fontId="151" fillId="0" borderId="45" applyNumberFormat="0" applyFill="0" applyAlignment="0" applyProtection="0">
      <alignment vertical="center"/>
    </xf>
    <xf numFmtId="0" fontId="100" fillId="66" borderId="0" applyNumberFormat="0" applyBorder="0" applyAlignment="0" applyProtection="0">
      <alignment vertical="center"/>
    </xf>
    <xf numFmtId="0" fontId="151" fillId="0" borderId="45" applyNumberFormat="0" applyFill="0" applyAlignment="0" applyProtection="0">
      <alignment vertical="center"/>
    </xf>
    <xf numFmtId="0" fontId="97" fillId="156" borderId="0" applyNumberFormat="0" applyBorder="0" applyAlignment="0" applyProtection="0">
      <alignment vertical="center"/>
    </xf>
    <xf numFmtId="0" fontId="151" fillId="0" borderId="45" applyNumberFormat="0" applyFill="0" applyAlignment="0" applyProtection="0">
      <alignment vertical="center"/>
    </xf>
    <xf numFmtId="0" fontId="97" fillId="156" borderId="0" applyNumberFormat="0" applyBorder="0" applyAlignment="0" applyProtection="0">
      <alignment vertical="center"/>
    </xf>
    <xf numFmtId="0" fontId="100" fillId="76" borderId="0" applyNumberFormat="0" applyBorder="0" applyAlignment="0" applyProtection="0">
      <alignment vertical="center"/>
    </xf>
    <xf numFmtId="0" fontId="100" fillId="71" borderId="0" applyNumberFormat="0" applyBorder="0" applyAlignment="0" applyProtection="0">
      <alignment vertical="center"/>
    </xf>
    <xf numFmtId="0" fontId="100" fillId="66" borderId="0" applyNumberFormat="0" applyBorder="0" applyAlignment="0" applyProtection="0">
      <alignment vertical="center"/>
    </xf>
    <xf numFmtId="0" fontId="100" fillId="66" borderId="0" applyNumberFormat="0" applyBorder="0" applyAlignment="0" applyProtection="0">
      <alignment vertical="center"/>
    </xf>
    <xf numFmtId="0" fontId="97" fillId="58" borderId="0" applyNumberFormat="0" applyBorder="0" applyAlignment="0" applyProtection="0">
      <alignment vertical="center"/>
    </xf>
    <xf numFmtId="0" fontId="140" fillId="70" borderId="0" applyNumberFormat="0" applyBorder="0" applyAlignment="0" applyProtection="0">
      <alignment vertical="center"/>
    </xf>
    <xf numFmtId="0" fontId="100" fillId="66" borderId="0" applyNumberFormat="0" applyBorder="0" applyAlignment="0" applyProtection="0">
      <alignment vertical="center"/>
    </xf>
    <xf numFmtId="0" fontId="100" fillId="66" borderId="0" applyNumberFormat="0" applyBorder="0" applyAlignment="0" applyProtection="0">
      <alignment vertical="center"/>
    </xf>
    <xf numFmtId="0" fontId="98" fillId="63" borderId="0" applyNumberFormat="0" applyBorder="0" applyAlignment="0" applyProtection="0">
      <alignment vertical="center"/>
    </xf>
    <xf numFmtId="0" fontId="97" fillId="61" borderId="0" applyNumberFormat="0" applyBorder="0" applyAlignment="0" applyProtection="0">
      <alignment vertical="center"/>
    </xf>
    <xf numFmtId="0" fontId="100" fillId="83"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97" fillId="61" borderId="0" applyNumberFormat="0" applyBorder="0" applyAlignment="0" applyProtection="0">
      <alignment vertical="center"/>
    </xf>
    <xf numFmtId="0" fontId="100" fillId="83" borderId="0" applyNumberFormat="0" applyBorder="0" applyAlignment="0" applyProtection="0">
      <alignment vertical="center"/>
    </xf>
    <xf numFmtId="0" fontId="100" fillId="83" borderId="0" applyNumberFormat="0" applyBorder="0" applyAlignment="0" applyProtection="0">
      <alignment vertical="center"/>
    </xf>
    <xf numFmtId="0" fontId="100" fillId="83" borderId="0" applyNumberFormat="0" applyBorder="0" applyAlignment="0" applyProtection="0">
      <alignment vertical="center"/>
    </xf>
    <xf numFmtId="0" fontId="97" fillId="170" borderId="0" applyNumberFormat="0" applyBorder="0" applyAlignment="0" applyProtection="0">
      <alignment vertical="center"/>
    </xf>
    <xf numFmtId="0" fontId="140" fillId="70" borderId="0" applyNumberFormat="0" applyBorder="0" applyAlignment="0" applyProtection="0">
      <alignment vertical="center"/>
    </xf>
    <xf numFmtId="0" fontId="100" fillId="84" borderId="0" applyNumberFormat="0" applyBorder="0" applyAlignment="0" applyProtection="0">
      <alignment vertical="center"/>
    </xf>
    <xf numFmtId="0" fontId="97" fillId="160" borderId="0" applyNumberFormat="0" applyBorder="0" applyAlignment="0" applyProtection="0">
      <alignment vertical="center"/>
    </xf>
    <xf numFmtId="0" fontId="133" fillId="69" borderId="0" applyNumberFormat="0" applyBorder="0" applyAlignment="0" applyProtection="0">
      <alignment vertical="center"/>
    </xf>
    <xf numFmtId="0" fontId="97" fillId="163" borderId="0" applyNumberFormat="0" applyBorder="0" applyAlignment="0" applyProtection="0">
      <alignment vertical="center"/>
    </xf>
    <xf numFmtId="0" fontId="97" fillId="163" borderId="0" applyNumberFormat="0" applyBorder="0" applyAlignment="0" applyProtection="0">
      <alignment vertical="center"/>
    </xf>
    <xf numFmtId="0" fontId="133" fillId="69" borderId="0" applyNumberFormat="0" applyBorder="0" applyAlignment="0" applyProtection="0">
      <alignment vertical="center"/>
    </xf>
    <xf numFmtId="0" fontId="100" fillId="71" borderId="0" applyNumberFormat="0" applyBorder="0" applyAlignment="0" applyProtection="0">
      <alignment vertical="center"/>
    </xf>
    <xf numFmtId="0" fontId="97" fillId="160" borderId="0" applyNumberFormat="0" applyBorder="0" applyAlignment="0" applyProtection="0">
      <alignment vertical="center"/>
    </xf>
    <xf numFmtId="0" fontId="140" fillId="70" borderId="0" applyNumberFormat="0" applyBorder="0" applyAlignment="0" applyProtection="0">
      <alignment vertical="center"/>
    </xf>
    <xf numFmtId="0" fontId="100" fillId="84" borderId="0" applyNumberFormat="0" applyBorder="0" applyAlignment="0" applyProtection="0">
      <alignment vertical="center"/>
    </xf>
    <xf numFmtId="0" fontId="97" fillId="170" borderId="0" applyNumberFormat="0" applyBorder="0" applyAlignment="0" applyProtection="0">
      <alignment vertical="center"/>
    </xf>
    <xf numFmtId="0" fontId="97" fillId="160" borderId="0" applyNumberFormat="0" applyBorder="0" applyAlignment="0" applyProtection="0">
      <alignment vertical="center"/>
    </xf>
    <xf numFmtId="0" fontId="97" fillId="163" borderId="0" applyNumberFormat="0" applyBorder="0" applyAlignment="0" applyProtection="0">
      <alignment vertical="center"/>
    </xf>
    <xf numFmtId="0" fontId="97" fillId="163" borderId="0" applyNumberFormat="0" applyBorder="0" applyAlignment="0" applyProtection="0">
      <alignment vertical="center"/>
    </xf>
    <xf numFmtId="0" fontId="97" fillId="160" borderId="0" applyNumberFormat="0" applyBorder="0" applyAlignment="0" applyProtection="0">
      <alignment vertical="center"/>
    </xf>
    <xf numFmtId="0" fontId="100" fillId="83" borderId="0" applyNumberFormat="0" applyBorder="0" applyAlignment="0" applyProtection="0">
      <alignment vertical="center"/>
    </xf>
    <xf numFmtId="0" fontId="97" fillId="156" borderId="0" applyNumberFormat="0" applyBorder="0" applyAlignment="0" applyProtection="0">
      <alignment vertical="center"/>
    </xf>
    <xf numFmtId="0" fontId="140" fillId="70" borderId="0" applyNumberFormat="0" applyBorder="0" applyAlignment="0" applyProtection="0">
      <alignment vertical="center"/>
    </xf>
    <xf numFmtId="0" fontId="97" fillId="156" borderId="0" applyNumberFormat="0" applyBorder="0" applyAlignment="0" applyProtection="0">
      <alignment vertical="center"/>
    </xf>
    <xf numFmtId="0" fontId="133" fillId="69" borderId="0" applyNumberFormat="0" applyBorder="0" applyAlignment="0" applyProtection="0">
      <alignment vertical="center"/>
    </xf>
    <xf numFmtId="0" fontId="100" fillId="66" borderId="0" applyNumberFormat="0" applyBorder="0" applyAlignment="0" applyProtection="0">
      <alignment vertical="center"/>
    </xf>
    <xf numFmtId="0" fontId="133" fillId="69" borderId="0" applyNumberFormat="0" applyBorder="0" applyAlignment="0" applyProtection="0">
      <alignment vertical="center"/>
    </xf>
    <xf numFmtId="0" fontId="100" fillId="66" borderId="0" applyNumberFormat="0" applyBorder="0" applyAlignment="0" applyProtection="0">
      <alignment vertical="center"/>
    </xf>
    <xf numFmtId="0" fontId="133" fillId="69" borderId="0" applyNumberFormat="0" applyBorder="0" applyAlignment="0" applyProtection="0">
      <alignment vertical="center"/>
    </xf>
    <xf numFmtId="0" fontId="100" fillId="66" borderId="0" applyNumberFormat="0" applyBorder="0" applyAlignment="0" applyProtection="0">
      <alignment vertical="center"/>
    </xf>
    <xf numFmtId="0" fontId="133" fillId="69" borderId="0" applyNumberFormat="0" applyBorder="0" applyAlignment="0" applyProtection="0">
      <alignment vertical="center"/>
    </xf>
    <xf numFmtId="0" fontId="100" fillId="66" borderId="0" applyNumberFormat="0" applyBorder="0" applyAlignment="0" applyProtection="0">
      <alignment vertical="center"/>
    </xf>
    <xf numFmtId="0" fontId="100" fillId="66" borderId="0" applyNumberFormat="0" applyBorder="0" applyAlignment="0" applyProtection="0">
      <alignment vertical="center"/>
    </xf>
    <xf numFmtId="0" fontId="100" fillId="66" borderId="0" applyNumberFormat="0" applyBorder="0" applyAlignment="0" applyProtection="0">
      <alignment vertical="center"/>
    </xf>
    <xf numFmtId="0" fontId="100" fillId="71" borderId="0" applyNumberFormat="0" applyBorder="0" applyAlignment="0" applyProtection="0">
      <alignment vertical="center"/>
    </xf>
    <xf numFmtId="0" fontId="100" fillId="66" borderId="0" applyNumberFormat="0" applyBorder="0" applyAlignment="0" applyProtection="0">
      <alignment vertical="center"/>
    </xf>
    <xf numFmtId="0" fontId="100" fillId="71" borderId="0" applyNumberFormat="0" applyBorder="0" applyAlignment="0" applyProtection="0">
      <alignment vertical="center"/>
    </xf>
    <xf numFmtId="0" fontId="97" fillId="170" borderId="0" applyNumberFormat="0" applyBorder="0" applyAlignment="0" applyProtection="0">
      <alignment vertical="center"/>
    </xf>
    <xf numFmtId="0" fontId="97" fillId="163" borderId="0" applyNumberFormat="0" applyBorder="0" applyAlignment="0" applyProtection="0">
      <alignment vertical="center"/>
    </xf>
    <xf numFmtId="0" fontId="149" fillId="82" borderId="0" applyNumberFormat="0" applyBorder="0" applyAlignment="0" applyProtection="0">
      <alignment vertical="center"/>
    </xf>
    <xf numFmtId="0" fontId="97" fillId="155" borderId="0" applyNumberFormat="0" applyBorder="0" applyAlignment="0" applyProtection="0">
      <alignment vertical="center"/>
    </xf>
    <xf numFmtId="0" fontId="133" fillId="69" borderId="0" applyNumberFormat="0" applyBorder="0" applyAlignment="0" applyProtection="0">
      <alignment vertical="center"/>
    </xf>
    <xf numFmtId="0" fontId="139" fillId="0" borderId="0" applyNumberFormat="0" applyFill="0" applyBorder="0" applyAlignment="0" applyProtection="0">
      <alignment vertical="top"/>
      <protection locked="0"/>
    </xf>
    <xf numFmtId="0" fontId="97" fillId="163" borderId="0" applyNumberFormat="0" applyBorder="0" applyAlignment="0" applyProtection="0">
      <alignment vertical="center"/>
    </xf>
    <xf numFmtId="0" fontId="97" fillId="170" borderId="0" applyNumberFormat="0" applyBorder="0" applyAlignment="0" applyProtection="0">
      <alignment vertical="center"/>
    </xf>
    <xf numFmtId="0" fontId="97" fillId="160" borderId="0" applyNumberFormat="0" applyBorder="0" applyAlignment="0" applyProtection="0">
      <alignment vertical="center"/>
    </xf>
    <xf numFmtId="0" fontId="137" fillId="66" borderId="65" applyNumberFormat="0" applyAlignment="0" applyProtection="0">
      <alignment vertical="center"/>
    </xf>
    <xf numFmtId="0" fontId="133" fillId="69" borderId="0" applyNumberFormat="0" applyBorder="0" applyAlignment="0" applyProtection="0">
      <alignment vertical="center"/>
    </xf>
    <xf numFmtId="0" fontId="97" fillId="163" borderId="0" applyNumberFormat="0" applyBorder="0" applyAlignment="0" applyProtection="0">
      <alignment vertical="center"/>
    </xf>
    <xf numFmtId="0" fontId="140" fillId="70" borderId="0" applyNumberFormat="0" applyBorder="0" applyAlignment="0" applyProtection="0">
      <alignment vertical="center"/>
    </xf>
    <xf numFmtId="0" fontId="97" fillId="163" borderId="0" applyNumberFormat="0" applyBorder="0" applyAlignment="0" applyProtection="0">
      <alignment vertical="center"/>
    </xf>
    <xf numFmtId="0" fontId="97" fillId="160" borderId="0" applyNumberFormat="0" applyBorder="0" applyAlignment="0" applyProtection="0">
      <alignment vertical="center"/>
    </xf>
    <xf numFmtId="0" fontId="151" fillId="0" borderId="45" applyNumberFormat="0" applyFill="0" applyAlignment="0" applyProtection="0">
      <alignment vertical="center"/>
    </xf>
    <xf numFmtId="0" fontId="97" fillId="156" borderId="0" applyNumberFormat="0" applyBorder="0" applyAlignment="0" applyProtection="0">
      <alignment vertical="center"/>
    </xf>
    <xf numFmtId="0" fontId="151" fillId="0" borderId="45" applyNumberFormat="0" applyFill="0" applyAlignment="0" applyProtection="0">
      <alignment vertical="center"/>
    </xf>
    <xf numFmtId="0" fontId="97" fillId="156" borderId="0" applyNumberFormat="0" applyBorder="0" applyAlignment="0" applyProtection="0">
      <alignment vertical="center"/>
    </xf>
    <xf numFmtId="0" fontId="151" fillId="0" borderId="45" applyNumberFormat="0" applyFill="0" applyAlignment="0" applyProtection="0">
      <alignment vertical="center"/>
    </xf>
    <xf numFmtId="0" fontId="97" fillId="156" borderId="0" applyNumberFormat="0" applyBorder="0" applyAlignment="0" applyProtection="0">
      <alignment vertical="center"/>
    </xf>
    <xf numFmtId="0" fontId="97" fillId="61" borderId="0" applyNumberFormat="0" applyBorder="0" applyAlignment="0" applyProtection="0">
      <alignment vertical="center"/>
    </xf>
    <xf numFmtId="0" fontId="100" fillId="66" borderId="0" applyNumberFormat="0" applyBorder="0" applyAlignment="0" applyProtection="0">
      <alignment vertical="center"/>
    </xf>
    <xf numFmtId="0" fontId="97" fillId="61" borderId="0" applyNumberFormat="0" applyBorder="0" applyAlignment="0" applyProtection="0">
      <alignment vertical="center"/>
    </xf>
    <xf numFmtId="0" fontId="100" fillId="66" borderId="0" applyNumberFormat="0" applyBorder="0" applyAlignment="0" applyProtection="0">
      <alignment vertical="center"/>
    </xf>
    <xf numFmtId="0" fontId="100" fillId="66" borderId="0" applyNumberFormat="0" applyBorder="0" applyAlignment="0" applyProtection="0">
      <alignment vertical="center"/>
    </xf>
    <xf numFmtId="0" fontId="100" fillId="66" borderId="0" applyNumberFormat="0" applyBorder="0" applyAlignment="0" applyProtection="0">
      <alignment vertical="center"/>
    </xf>
    <xf numFmtId="0" fontId="141" fillId="90" borderId="0" applyNumberFormat="0" applyBorder="0" applyAlignment="0" applyProtection="0">
      <alignment vertical="center"/>
    </xf>
    <xf numFmtId="0" fontId="97" fillId="61" borderId="0" applyNumberFormat="0" applyBorder="0" applyAlignment="0" applyProtection="0">
      <alignment vertical="center"/>
    </xf>
    <xf numFmtId="0" fontId="100" fillId="66" borderId="0" applyNumberFormat="0" applyBorder="0" applyAlignment="0" applyProtection="0">
      <alignment vertical="center"/>
    </xf>
    <xf numFmtId="0" fontId="98" fillId="41" borderId="0" applyNumberFormat="0" applyBorder="0" applyAlignment="0" applyProtection="0">
      <alignment vertical="center"/>
    </xf>
    <xf numFmtId="0" fontId="97" fillId="61" borderId="0" applyNumberFormat="0" applyBorder="0" applyAlignment="0" applyProtection="0">
      <alignment vertical="center"/>
    </xf>
    <xf numFmtId="0" fontId="100" fillId="66" borderId="0" applyNumberFormat="0" applyBorder="0" applyAlignment="0" applyProtection="0">
      <alignment vertical="center"/>
    </xf>
    <xf numFmtId="0" fontId="100" fillId="66" borderId="0" applyNumberFormat="0" applyBorder="0" applyAlignment="0" applyProtection="0">
      <alignment vertical="center"/>
    </xf>
    <xf numFmtId="0" fontId="97" fillId="163" borderId="0" applyNumberFormat="0" applyBorder="0" applyAlignment="0" applyProtection="0">
      <alignment vertical="center"/>
    </xf>
    <xf numFmtId="0" fontId="97" fillId="163" borderId="0" applyNumberFormat="0" applyBorder="0" applyAlignment="0" applyProtection="0">
      <alignment vertical="center"/>
    </xf>
    <xf numFmtId="0" fontId="97" fillId="160" borderId="0" applyNumberFormat="0" applyBorder="0" applyAlignment="0" applyProtection="0">
      <alignment vertical="center"/>
    </xf>
    <xf numFmtId="0" fontId="133" fillId="69" borderId="0" applyNumberFormat="0" applyBorder="0" applyAlignment="0" applyProtection="0">
      <alignment vertical="center"/>
    </xf>
    <xf numFmtId="0" fontId="97" fillId="170" borderId="0" applyNumberFormat="0" applyBorder="0" applyAlignment="0" applyProtection="0">
      <alignment vertical="center"/>
    </xf>
    <xf numFmtId="0" fontId="100" fillId="84" borderId="0" applyNumberFormat="0" applyBorder="0" applyAlignment="0" applyProtection="0">
      <alignment vertical="center"/>
    </xf>
    <xf numFmtId="0" fontId="133" fillId="69" borderId="0" applyNumberFormat="0" applyBorder="0" applyAlignment="0" applyProtection="0">
      <alignment vertical="center"/>
    </xf>
    <xf numFmtId="0" fontId="97" fillId="163" borderId="0" applyNumberFormat="0" applyBorder="0" applyAlignment="0" applyProtection="0">
      <alignment vertical="center"/>
    </xf>
    <xf numFmtId="0" fontId="140" fillId="70" borderId="0" applyNumberFormat="0" applyBorder="0" applyAlignment="0" applyProtection="0">
      <alignment vertical="center"/>
    </xf>
    <xf numFmtId="0" fontId="97" fillId="163" borderId="0" applyNumberFormat="0" applyBorder="0" applyAlignment="0" applyProtection="0">
      <alignment vertical="center"/>
    </xf>
    <xf numFmtId="0" fontId="100" fillId="84" borderId="0" applyNumberFormat="0" applyBorder="0" applyAlignment="0" applyProtection="0">
      <alignment vertical="center"/>
    </xf>
    <xf numFmtId="0" fontId="97" fillId="160" borderId="0" applyNumberFormat="0" applyBorder="0" applyAlignment="0" applyProtection="0">
      <alignment vertical="center"/>
    </xf>
    <xf numFmtId="0" fontId="100" fillId="66" borderId="0" applyNumberFormat="0" applyBorder="0" applyAlignment="0" applyProtection="0">
      <alignment vertical="center"/>
    </xf>
    <xf numFmtId="0" fontId="97" fillId="156" borderId="0" applyNumberFormat="0" applyBorder="0" applyAlignment="0" applyProtection="0">
      <alignment vertical="center"/>
    </xf>
    <xf numFmtId="0" fontId="97" fillId="156" borderId="0" applyNumberFormat="0" applyBorder="0" applyAlignment="0" applyProtection="0">
      <alignment vertical="center"/>
    </xf>
    <xf numFmtId="0" fontId="140" fillId="70" borderId="0" applyNumberFormat="0" applyBorder="0" applyAlignment="0" applyProtection="0">
      <alignment vertical="center"/>
    </xf>
    <xf numFmtId="0" fontId="97" fillId="156" borderId="0" applyNumberFormat="0" applyBorder="0" applyAlignment="0" applyProtection="0">
      <alignment vertical="center"/>
    </xf>
    <xf numFmtId="0" fontId="133" fillId="69" borderId="0" applyNumberFormat="0" applyBorder="0" applyAlignment="0" applyProtection="0">
      <alignment vertical="center"/>
    </xf>
    <xf numFmtId="0" fontId="97" fillId="61" borderId="0" applyNumberFormat="0" applyBorder="0" applyAlignment="0" applyProtection="0">
      <alignment vertical="center"/>
    </xf>
    <xf numFmtId="0" fontId="140" fillId="70" borderId="0" applyNumberFormat="0" applyBorder="0" applyAlignment="0" applyProtection="0">
      <alignment vertical="center"/>
    </xf>
    <xf numFmtId="0" fontId="100" fillId="66" borderId="0" applyNumberFormat="0" applyBorder="0" applyAlignment="0" applyProtection="0">
      <alignment vertical="center"/>
    </xf>
    <xf numFmtId="0" fontId="97" fillId="61" borderId="0" applyNumberFormat="0" applyBorder="0" applyAlignment="0" applyProtection="0">
      <alignment vertical="center"/>
    </xf>
    <xf numFmtId="0" fontId="100" fillId="66" borderId="0" applyNumberFormat="0" applyBorder="0" applyAlignment="0" applyProtection="0">
      <alignment vertical="center"/>
    </xf>
    <xf numFmtId="0" fontId="140" fillId="70" borderId="0" applyNumberFormat="0" applyBorder="0" applyAlignment="0" applyProtection="0">
      <alignment vertical="center"/>
    </xf>
    <xf numFmtId="0" fontId="100" fillId="66" borderId="0" applyNumberFormat="0" applyBorder="0" applyAlignment="0" applyProtection="0">
      <alignment vertical="center"/>
    </xf>
    <xf numFmtId="0" fontId="100" fillId="66" borderId="0" applyNumberFormat="0" applyBorder="0" applyAlignment="0" applyProtection="0">
      <alignment vertical="center"/>
    </xf>
    <xf numFmtId="0" fontId="97" fillId="170" borderId="0" applyNumberFormat="0" applyBorder="0" applyAlignment="0" applyProtection="0">
      <alignment vertical="center"/>
    </xf>
    <xf numFmtId="0" fontId="100" fillId="66" borderId="0" applyNumberFormat="0" applyBorder="0" applyAlignment="0" applyProtection="0">
      <alignment vertical="center"/>
    </xf>
    <xf numFmtId="0" fontId="97" fillId="160" borderId="0" applyNumberFormat="0" applyBorder="0" applyAlignment="0" applyProtection="0">
      <alignment vertical="center"/>
    </xf>
    <xf numFmtId="0" fontId="97" fillId="160" borderId="0" applyNumberFormat="0" applyBorder="0" applyAlignment="0" applyProtection="0">
      <alignment vertical="center"/>
    </xf>
    <xf numFmtId="0" fontId="97" fillId="170" borderId="0" applyNumberFormat="0" applyBorder="0" applyAlignment="0" applyProtection="0">
      <alignment vertical="center"/>
    </xf>
    <xf numFmtId="0" fontId="100" fillId="66" borderId="0" applyNumberFormat="0" applyBorder="0" applyAlignment="0" applyProtection="0">
      <alignment vertical="center"/>
    </xf>
    <xf numFmtId="0" fontId="100" fillId="86" borderId="0" applyNumberFormat="0" applyBorder="0" applyAlignment="0" applyProtection="0">
      <alignment vertical="center"/>
    </xf>
    <xf numFmtId="0" fontId="100" fillId="66" borderId="0" applyNumberFormat="0" applyBorder="0" applyAlignment="0" applyProtection="0">
      <alignment vertical="center"/>
    </xf>
    <xf numFmtId="0" fontId="140" fillId="70" borderId="0" applyNumberFormat="0" applyBorder="0" applyAlignment="0" applyProtection="0">
      <alignment vertical="center"/>
    </xf>
    <xf numFmtId="0" fontId="100" fillId="86" borderId="0" applyNumberFormat="0" applyBorder="0" applyAlignment="0" applyProtection="0">
      <alignment vertical="center"/>
    </xf>
    <xf numFmtId="0" fontId="105" fillId="0" borderId="66" applyNumberFormat="0" applyFill="0" applyAlignment="0" applyProtection="0">
      <alignment vertical="center"/>
    </xf>
    <xf numFmtId="0" fontId="97" fillId="156" borderId="0" applyNumberFormat="0" applyBorder="0" applyAlignment="0" applyProtection="0">
      <alignment vertical="center"/>
    </xf>
    <xf numFmtId="0" fontId="105" fillId="0" borderId="68" applyNumberFormat="0" applyFill="0" applyAlignment="0" applyProtection="0">
      <alignment vertical="center"/>
    </xf>
    <xf numFmtId="0" fontId="97" fillId="156" borderId="0" applyNumberFormat="0" applyBorder="0" applyAlignment="0" applyProtection="0">
      <alignment vertical="center"/>
    </xf>
    <xf numFmtId="0" fontId="140" fillId="70" borderId="0" applyNumberFormat="0" applyBorder="0" applyAlignment="0" applyProtection="0">
      <alignment vertical="center"/>
    </xf>
    <xf numFmtId="0" fontId="100" fillId="66" borderId="0" applyNumberFormat="0" applyBorder="0" applyAlignment="0" applyProtection="0">
      <alignment vertical="center"/>
    </xf>
    <xf numFmtId="0" fontId="100" fillId="66" borderId="0" applyNumberFormat="0" applyBorder="0" applyAlignment="0" applyProtection="0">
      <alignment vertical="center"/>
    </xf>
    <xf numFmtId="0" fontId="100" fillId="66" borderId="0" applyNumberFormat="0" applyBorder="0" applyAlignment="0" applyProtection="0">
      <alignment vertical="center"/>
    </xf>
    <xf numFmtId="0" fontId="133" fillId="69" borderId="0" applyNumberFormat="0" applyBorder="0" applyAlignment="0" applyProtection="0">
      <alignment vertical="center"/>
    </xf>
    <xf numFmtId="0" fontId="97" fillId="170"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00" fillId="74" borderId="0" applyNumberFormat="0" applyBorder="0" applyAlignment="0" applyProtection="0">
      <alignment vertical="center"/>
    </xf>
    <xf numFmtId="0" fontId="140" fillId="70" borderId="0" applyNumberFormat="0" applyBorder="0" applyAlignment="0" applyProtection="0">
      <alignment vertical="center"/>
    </xf>
    <xf numFmtId="0" fontId="100" fillId="71" borderId="0" applyNumberFormat="0" applyBorder="0" applyAlignment="0" applyProtection="0">
      <alignment vertical="center"/>
    </xf>
    <xf numFmtId="0" fontId="133" fillId="69" borderId="0" applyNumberFormat="0" applyBorder="0" applyAlignment="0" applyProtection="0">
      <alignment vertical="center"/>
    </xf>
    <xf numFmtId="0" fontId="97" fillId="160"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97" fillId="170" borderId="0" applyNumberFormat="0" applyBorder="0" applyAlignment="0" applyProtection="0">
      <alignment vertical="center"/>
    </xf>
    <xf numFmtId="0" fontId="133" fillId="69" borderId="0" applyNumberFormat="0" applyBorder="0" applyAlignment="0" applyProtection="0">
      <alignment vertical="center"/>
    </xf>
    <xf numFmtId="0" fontId="100" fillId="66" borderId="0" applyNumberFormat="0" applyBorder="0" applyAlignment="0" applyProtection="0">
      <alignment vertical="center"/>
    </xf>
    <xf numFmtId="0" fontId="133" fillId="69" borderId="0" applyNumberFormat="0" applyBorder="0" applyAlignment="0" applyProtection="0">
      <alignment vertical="center"/>
    </xf>
    <xf numFmtId="0" fontId="97" fillId="156" borderId="0" applyNumberFormat="0" applyBorder="0" applyAlignment="0" applyProtection="0">
      <alignment vertical="center"/>
    </xf>
    <xf numFmtId="0" fontId="97" fillId="156" borderId="0" applyNumberFormat="0" applyBorder="0" applyAlignment="0" applyProtection="0">
      <alignment vertical="center"/>
    </xf>
    <xf numFmtId="0" fontId="100" fillId="66" borderId="0" applyNumberFormat="0" applyBorder="0" applyAlignment="0" applyProtection="0">
      <alignment vertical="center"/>
    </xf>
    <xf numFmtId="0" fontId="100" fillId="66" borderId="0" applyNumberFormat="0" applyBorder="0" applyAlignment="0" applyProtection="0">
      <alignment vertical="center"/>
    </xf>
    <xf numFmtId="0" fontId="97" fillId="56" borderId="0" applyNumberFormat="0" applyBorder="0" applyAlignment="0" applyProtection="0">
      <alignment vertical="center"/>
    </xf>
    <xf numFmtId="0" fontId="100" fillId="66" borderId="0" applyNumberFormat="0" applyBorder="0" applyAlignment="0" applyProtection="0">
      <alignment vertical="center"/>
    </xf>
    <xf numFmtId="0" fontId="100" fillId="66" borderId="0" applyNumberFormat="0" applyBorder="0" applyAlignment="0" applyProtection="0">
      <alignment vertical="center"/>
    </xf>
    <xf numFmtId="0" fontId="140" fillId="70" borderId="0" applyNumberFormat="0" applyBorder="0" applyAlignment="0" applyProtection="0">
      <alignment vertical="center"/>
    </xf>
    <xf numFmtId="0" fontId="100" fillId="86" borderId="0" applyNumberFormat="0" applyBorder="0" applyAlignment="0" applyProtection="0">
      <alignment vertical="center"/>
    </xf>
    <xf numFmtId="0" fontId="100" fillId="66" borderId="0" applyNumberFormat="0" applyBorder="0" applyAlignment="0" applyProtection="0">
      <alignment vertical="center"/>
    </xf>
    <xf numFmtId="0" fontId="97" fillId="167" borderId="0" applyNumberFormat="0" applyBorder="0" applyAlignment="0" applyProtection="0">
      <alignment vertical="center"/>
    </xf>
    <xf numFmtId="0" fontId="100" fillId="66" borderId="0" applyNumberFormat="0" applyBorder="0" applyAlignment="0" applyProtection="0">
      <alignment vertical="center"/>
    </xf>
    <xf numFmtId="0" fontId="100" fillId="66" borderId="0" applyNumberFormat="0" applyBorder="0" applyAlignment="0" applyProtection="0">
      <alignment vertical="center"/>
    </xf>
    <xf numFmtId="0" fontId="100" fillId="84" borderId="0" applyNumberFormat="0" applyBorder="0" applyAlignment="0" applyProtection="0">
      <alignment vertical="center"/>
    </xf>
    <xf numFmtId="0" fontId="100" fillId="66" borderId="0" applyNumberFormat="0" applyBorder="0" applyAlignment="0" applyProtection="0">
      <alignment vertical="center"/>
    </xf>
    <xf numFmtId="0" fontId="100" fillId="66" borderId="0" applyNumberFormat="0" applyBorder="0" applyAlignment="0" applyProtection="0">
      <alignment vertical="center"/>
    </xf>
    <xf numFmtId="0" fontId="133" fillId="69" borderId="0" applyNumberFormat="0" applyBorder="0" applyAlignment="0" applyProtection="0">
      <alignment vertical="center"/>
    </xf>
    <xf numFmtId="0" fontId="100" fillId="66" borderId="0" applyNumberFormat="0" applyBorder="0" applyAlignment="0" applyProtection="0">
      <alignment vertical="center"/>
    </xf>
    <xf numFmtId="0" fontId="98" fillId="52" borderId="0" applyNumberFormat="0" applyBorder="0" applyAlignment="0" applyProtection="0">
      <alignment vertical="center"/>
    </xf>
    <xf numFmtId="0" fontId="100" fillId="66" borderId="0" applyNumberFormat="0" applyBorder="0" applyAlignment="0" applyProtection="0">
      <alignment vertical="center"/>
    </xf>
    <xf numFmtId="0" fontId="100" fillId="66" borderId="0" applyNumberFormat="0" applyBorder="0" applyAlignment="0" applyProtection="0">
      <alignment vertical="center"/>
    </xf>
    <xf numFmtId="0" fontId="100" fillId="66" borderId="0" applyNumberFormat="0" applyBorder="0" applyAlignment="0" applyProtection="0">
      <alignment vertical="center"/>
    </xf>
    <xf numFmtId="0" fontId="100" fillId="76" borderId="0" applyNumberFormat="0" applyBorder="0" applyAlignment="0" applyProtection="0">
      <alignment vertical="center"/>
    </xf>
    <xf numFmtId="0" fontId="100" fillId="66" borderId="0" applyNumberFormat="0" applyBorder="0" applyAlignment="0" applyProtection="0">
      <alignment vertical="center"/>
    </xf>
    <xf numFmtId="0" fontId="100" fillId="66" borderId="0" applyNumberFormat="0" applyBorder="0" applyAlignment="0" applyProtection="0">
      <alignment vertical="center"/>
    </xf>
    <xf numFmtId="0" fontId="98" fillId="178" borderId="0" applyNumberFormat="0" applyBorder="0" applyAlignment="0" applyProtection="0">
      <alignment vertical="center"/>
    </xf>
    <xf numFmtId="0" fontId="100" fillId="66" borderId="0" applyNumberFormat="0" applyBorder="0" applyAlignment="0" applyProtection="0">
      <alignment vertical="center"/>
    </xf>
    <xf numFmtId="0" fontId="100" fillId="66" borderId="0" applyNumberFormat="0" applyBorder="0" applyAlignment="0" applyProtection="0">
      <alignment vertical="center"/>
    </xf>
    <xf numFmtId="0" fontId="100" fillId="66" borderId="0" applyNumberFormat="0" applyBorder="0" applyAlignment="0" applyProtection="0">
      <alignment vertical="center"/>
    </xf>
    <xf numFmtId="0" fontId="100" fillId="66" borderId="0" applyNumberFormat="0" applyBorder="0" applyAlignment="0" applyProtection="0">
      <alignment vertical="center"/>
    </xf>
    <xf numFmtId="0" fontId="100" fillId="66" borderId="0" applyNumberFormat="0" applyBorder="0" applyAlignment="0" applyProtection="0">
      <alignment vertical="center"/>
    </xf>
    <xf numFmtId="0" fontId="140" fillId="70" borderId="0" applyNumberFormat="0" applyBorder="0" applyAlignment="0" applyProtection="0">
      <alignment vertical="center"/>
    </xf>
    <xf numFmtId="0" fontId="100" fillId="66" borderId="0" applyNumberFormat="0" applyBorder="0" applyAlignment="0" applyProtection="0">
      <alignment vertical="center"/>
    </xf>
    <xf numFmtId="0" fontId="133" fillId="69" borderId="0" applyNumberFormat="0" applyBorder="0" applyAlignment="0" applyProtection="0">
      <alignment vertical="center"/>
    </xf>
    <xf numFmtId="0" fontId="97" fillId="161" borderId="0" applyNumberFormat="0" applyBorder="0" applyAlignment="0" applyProtection="0">
      <alignment vertical="center"/>
    </xf>
    <xf numFmtId="0" fontId="98" fillId="191" borderId="0" applyNumberFormat="0" applyBorder="0" applyAlignment="0" applyProtection="0">
      <alignment vertical="center"/>
    </xf>
    <xf numFmtId="0" fontId="100" fillId="71" borderId="0" applyNumberFormat="0" applyBorder="0" applyAlignment="0" applyProtection="0">
      <alignment vertical="center"/>
    </xf>
    <xf numFmtId="0" fontId="100" fillId="66" borderId="0" applyNumberFormat="0" applyBorder="0" applyAlignment="0" applyProtection="0">
      <alignment vertical="center"/>
    </xf>
    <xf numFmtId="0" fontId="97" fillId="161" borderId="0" applyNumberFormat="0" applyBorder="0" applyAlignment="0" applyProtection="0">
      <alignment vertical="center"/>
    </xf>
    <xf numFmtId="0" fontId="100" fillId="81" borderId="0" applyNumberFormat="0" applyBorder="0" applyAlignment="0" applyProtection="0">
      <alignment vertical="center"/>
    </xf>
    <xf numFmtId="0" fontId="100" fillId="66" borderId="0" applyNumberFormat="0" applyBorder="0" applyAlignment="0" applyProtection="0">
      <alignment vertical="center"/>
    </xf>
    <xf numFmtId="0" fontId="100" fillId="66" borderId="0" applyNumberFormat="0" applyBorder="0" applyAlignment="0" applyProtection="0">
      <alignment vertical="center"/>
    </xf>
    <xf numFmtId="0" fontId="97" fillId="40" borderId="0" applyNumberFormat="0" applyBorder="0" applyAlignment="0" applyProtection="0">
      <alignment vertical="center"/>
    </xf>
    <xf numFmtId="0" fontId="140" fillId="70" borderId="0" applyNumberFormat="0" applyBorder="0" applyAlignment="0" applyProtection="0">
      <alignment vertical="center"/>
    </xf>
    <xf numFmtId="0" fontId="100" fillId="66" borderId="0" applyNumberFormat="0" applyBorder="0" applyAlignment="0" applyProtection="0">
      <alignment vertical="center"/>
    </xf>
    <xf numFmtId="0" fontId="100" fillId="80" borderId="0" applyNumberFormat="0" applyBorder="0" applyAlignment="0" applyProtection="0">
      <alignment vertical="center"/>
    </xf>
    <xf numFmtId="0" fontId="140" fillId="70" borderId="0" applyNumberFormat="0" applyBorder="0" applyAlignment="0" applyProtection="0">
      <alignment vertical="center"/>
    </xf>
    <xf numFmtId="0" fontId="100" fillId="66" borderId="0" applyNumberFormat="0" applyBorder="0" applyAlignment="0" applyProtection="0">
      <alignment vertical="center"/>
    </xf>
    <xf numFmtId="0" fontId="97" fillId="169" borderId="0" applyNumberFormat="0" applyBorder="0" applyAlignment="0" applyProtection="0">
      <alignment vertical="center"/>
    </xf>
    <xf numFmtId="0" fontId="100" fillId="66" borderId="0" applyNumberFormat="0" applyBorder="0" applyAlignment="0" applyProtection="0">
      <alignment vertical="center"/>
    </xf>
    <xf numFmtId="0" fontId="133" fillId="69" borderId="0" applyNumberFormat="0" applyBorder="0" applyAlignment="0" applyProtection="0">
      <alignment vertical="center"/>
    </xf>
    <xf numFmtId="0" fontId="100" fillId="73" borderId="0" applyNumberFormat="0" applyBorder="0" applyAlignment="0" applyProtection="0">
      <alignment vertical="center"/>
    </xf>
    <xf numFmtId="0" fontId="154" fillId="66" borderId="64" applyNumberFormat="0" applyAlignment="0" applyProtection="0">
      <alignment vertical="center"/>
    </xf>
    <xf numFmtId="0" fontId="100" fillId="66"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00" fillId="66" borderId="0" applyNumberFormat="0" applyBorder="0" applyAlignment="0" applyProtection="0">
      <alignment vertical="center"/>
    </xf>
    <xf numFmtId="0" fontId="97" fillId="167"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00" fillId="66" borderId="0" applyNumberFormat="0" applyBorder="0" applyAlignment="0" applyProtection="0">
      <alignment vertical="center"/>
    </xf>
    <xf numFmtId="0" fontId="100" fillId="71" borderId="0" applyNumberFormat="0" applyBorder="0" applyAlignment="0" applyProtection="0">
      <alignment vertical="center"/>
    </xf>
    <xf numFmtId="0" fontId="149" fillId="87" borderId="0" applyNumberFormat="0" applyBorder="0" applyAlignment="0" applyProtection="0">
      <alignment vertical="center"/>
    </xf>
    <xf numFmtId="0" fontId="97" fillId="174" borderId="0" applyNumberFormat="0" applyBorder="0" applyAlignment="0" applyProtection="0">
      <alignment vertical="center"/>
    </xf>
    <xf numFmtId="0" fontId="133" fillId="69" borderId="0" applyNumberFormat="0" applyBorder="0" applyAlignment="0" applyProtection="0">
      <alignment vertical="center"/>
    </xf>
    <xf numFmtId="0" fontId="100" fillId="66"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00" fillId="66"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00" fillId="66" borderId="0" applyNumberFormat="0" applyBorder="0" applyAlignment="0" applyProtection="0">
      <alignment vertical="center"/>
    </xf>
    <xf numFmtId="0" fontId="100" fillId="80" borderId="0" applyNumberFormat="0" applyBorder="0" applyAlignment="0" applyProtection="0">
      <alignment vertical="center"/>
    </xf>
    <xf numFmtId="0" fontId="100" fillId="71" borderId="0" applyNumberFormat="0" applyBorder="0" applyAlignment="0" applyProtection="0">
      <alignment vertical="center"/>
    </xf>
    <xf numFmtId="0" fontId="100" fillId="80" borderId="0" applyNumberFormat="0" applyBorder="0" applyAlignment="0" applyProtection="0">
      <alignment vertical="center"/>
    </xf>
    <xf numFmtId="0" fontId="133" fillId="69" borderId="0" applyNumberFormat="0" applyBorder="0" applyAlignment="0" applyProtection="0">
      <alignment vertical="center"/>
    </xf>
    <xf numFmtId="0" fontId="100" fillId="71" borderId="0" applyNumberFormat="0" applyBorder="0" applyAlignment="0" applyProtection="0">
      <alignment vertical="center"/>
    </xf>
    <xf numFmtId="0" fontId="137" fillId="66" borderId="65" applyNumberFormat="0" applyAlignment="0" applyProtection="0">
      <alignment vertical="center"/>
    </xf>
    <xf numFmtId="0" fontId="100" fillId="80" borderId="0" applyNumberFormat="0" applyBorder="0" applyAlignment="0" applyProtection="0">
      <alignment vertical="center"/>
    </xf>
    <xf numFmtId="0" fontId="149" fillId="74" borderId="0" applyNumberFormat="0" applyBorder="0" applyAlignment="0" applyProtection="0">
      <alignment vertical="center"/>
    </xf>
    <xf numFmtId="0" fontId="100" fillId="71" borderId="0" applyNumberFormat="0" applyBorder="0" applyAlignment="0" applyProtection="0">
      <alignment vertical="center"/>
    </xf>
    <xf numFmtId="0" fontId="100" fillId="74"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00" fillId="71" borderId="0" applyNumberFormat="0" applyBorder="0" applyAlignment="0" applyProtection="0">
      <alignment vertical="center"/>
    </xf>
    <xf numFmtId="0" fontId="100" fillId="74" borderId="0" applyNumberFormat="0" applyBorder="0" applyAlignment="0" applyProtection="0">
      <alignment vertical="center"/>
    </xf>
    <xf numFmtId="0" fontId="140" fillId="70" borderId="0" applyNumberFormat="0" applyBorder="0" applyAlignment="0" applyProtection="0">
      <alignment vertical="center"/>
    </xf>
    <xf numFmtId="0" fontId="100" fillId="71" borderId="0" applyNumberFormat="0" applyBorder="0" applyAlignment="0" applyProtection="0">
      <alignment vertical="center"/>
    </xf>
    <xf numFmtId="0" fontId="97" fillId="0" borderId="0">
      <alignment vertical="center"/>
    </xf>
    <xf numFmtId="0" fontId="97" fillId="47" borderId="0" applyNumberFormat="0" applyBorder="0" applyAlignment="0" applyProtection="0">
      <alignment vertical="center"/>
    </xf>
    <xf numFmtId="0" fontId="140" fillId="70" borderId="0" applyNumberFormat="0" applyBorder="0" applyAlignment="0" applyProtection="0">
      <alignment vertical="center"/>
    </xf>
    <xf numFmtId="0" fontId="100" fillId="71" borderId="0" applyNumberFormat="0" applyBorder="0" applyAlignment="0" applyProtection="0">
      <alignment vertical="center"/>
    </xf>
    <xf numFmtId="0" fontId="97" fillId="0" borderId="0">
      <alignment vertical="center"/>
    </xf>
    <xf numFmtId="0" fontId="97" fillId="47" borderId="0" applyNumberFormat="0" applyBorder="0" applyAlignment="0" applyProtection="0">
      <alignment vertical="center"/>
    </xf>
    <xf numFmtId="0" fontId="140" fillId="70" borderId="0" applyNumberFormat="0" applyBorder="0" applyAlignment="0" applyProtection="0">
      <alignment vertical="center"/>
    </xf>
    <xf numFmtId="0" fontId="100" fillId="71" borderId="0" applyNumberFormat="0" applyBorder="0" applyAlignment="0" applyProtection="0">
      <alignment vertical="center"/>
    </xf>
    <xf numFmtId="0" fontId="140" fillId="70" borderId="0" applyNumberFormat="0" applyBorder="0" applyAlignment="0" applyProtection="0">
      <alignment vertical="center"/>
    </xf>
    <xf numFmtId="0" fontId="100" fillId="71" borderId="0" applyNumberFormat="0" applyBorder="0" applyAlignment="0" applyProtection="0">
      <alignment vertical="center"/>
    </xf>
    <xf numFmtId="0" fontId="97" fillId="0" borderId="0">
      <alignment vertical="center"/>
    </xf>
    <xf numFmtId="0" fontId="100" fillId="71" borderId="0" applyNumberFormat="0" applyBorder="0" applyAlignment="0" applyProtection="0">
      <alignment vertical="center"/>
    </xf>
    <xf numFmtId="0" fontId="97" fillId="0" borderId="0">
      <alignment vertical="center"/>
    </xf>
    <xf numFmtId="0" fontId="100" fillId="84" borderId="0" applyNumberFormat="0" applyBorder="0" applyAlignment="0" applyProtection="0">
      <alignment vertical="center"/>
    </xf>
    <xf numFmtId="0" fontId="100" fillId="71" borderId="0" applyNumberFormat="0" applyBorder="0" applyAlignment="0" applyProtection="0">
      <alignment vertical="center"/>
    </xf>
    <xf numFmtId="0" fontId="100" fillId="73" borderId="0" applyNumberFormat="0" applyBorder="0" applyAlignment="0" applyProtection="0">
      <alignment vertical="center"/>
    </xf>
    <xf numFmtId="0" fontId="100" fillId="66" borderId="0" applyNumberFormat="0" applyBorder="0" applyAlignment="0" applyProtection="0">
      <alignment vertical="center"/>
    </xf>
    <xf numFmtId="0" fontId="97" fillId="0" borderId="0">
      <alignment vertical="center"/>
    </xf>
    <xf numFmtId="0" fontId="97" fillId="47" borderId="0" applyNumberFormat="0" applyBorder="0" applyAlignment="0" applyProtection="0">
      <alignment vertical="center"/>
    </xf>
    <xf numFmtId="0" fontId="100" fillId="84" borderId="0" applyNumberFormat="0" applyBorder="0" applyAlignment="0" applyProtection="0">
      <alignment vertical="center"/>
    </xf>
    <xf numFmtId="0" fontId="100" fillId="66" borderId="0" applyNumberFormat="0" applyBorder="0" applyAlignment="0" applyProtection="0">
      <alignment vertical="center"/>
    </xf>
    <xf numFmtId="0" fontId="100" fillId="71" borderId="0" applyNumberFormat="0" applyBorder="0" applyAlignment="0" applyProtection="0">
      <alignment vertical="center"/>
    </xf>
    <xf numFmtId="0" fontId="100" fillId="74" borderId="0" applyNumberFormat="0" applyBorder="0" applyAlignment="0" applyProtection="0">
      <alignment vertical="center"/>
    </xf>
    <xf numFmtId="0" fontId="140" fillId="70" borderId="0" applyNumberFormat="0" applyBorder="0" applyAlignment="0" applyProtection="0">
      <alignment vertical="center"/>
    </xf>
    <xf numFmtId="0" fontId="100" fillId="71" borderId="0" applyNumberFormat="0" applyBorder="0" applyAlignment="0" applyProtection="0">
      <alignment vertical="center"/>
    </xf>
    <xf numFmtId="0" fontId="100" fillId="71" borderId="0" applyNumberFormat="0" applyBorder="0" applyAlignment="0" applyProtection="0">
      <alignment vertical="center"/>
    </xf>
    <xf numFmtId="0" fontId="100" fillId="71" borderId="0" applyNumberFormat="0" applyBorder="0" applyAlignment="0" applyProtection="0">
      <alignment vertical="center"/>
    </xf>
    <xf numFmtId="0" fontId="100" fillId="71" borderId="0" applyNumberFormat="0" applyBorder="0" applyAlignment="0" applyProtection="0">
      <alignment vertical="center"/>
    </xf>
    <xf numFmtId="0" fontId="100" fillId="81" borderId="0" applyNumberFormat="0" applyBorder="0" applyAlignment="0" applyProtection="0">
      <alignment vertical="center"/>
    </xf>
    <xf numFmtId="0" fontId="100" fillId="71" borderId="0" applyNumberFormat="0" applyBorder="0" applyAlignment="0" applyProtection="0">
      <alignment vertical="center"/>
    </xf>
    <xf numFmtId="0" fontId="100" fillId="74" borderId="0" applyNumberFormat="0" applyBorder="0" applyAlignment="0" applyProtection="0">
      <alignment vertical="center"/>
    </xf>
    <xf numFmtId="0" fontId="140" fillId="70" borderId="0" applyNumberFormat="0" applyBorder="0" applyAlignment="0" applyProtection="0">
      <alignment vertical="center"/>
    </xf>
    <xf numFmtId="0" fontId="100" fillId="71" borderId="0" applyNumberFormat="0" applyBorder="0" applyAlignment="0" applyProtection="0">
      <alignment vertical="center"/>
    </xf>
    <xf numFmtId="0" fontId="100" fillId="71"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00" fillId="70" borderId="0" applyNumberFormat="0" applyBorder="0" applyAlignment="0" applyProtection="0">
      <alignment vertical="center"/>
    </xf>
    <xf numFmtId="0" fontId="140" fillId="70" borderId="0" applyNumberFormat="0" applyBorder="0" applyAlignment="0" applyProtection="0">
      <alignment vertical="center"/>
    </xf>
    <xf numFmtId="0" fontId="100" fillId="70" borderId="0" applyNumberFormat="0" applyBorder="0" applyAlignment="0" applyProtection="0">
      <alignment vertical="center"/>
    </xf>
    <xf numFmtId="0" fontId="140" fillId="70" borderId="0" applyNumberFormat="0" applyBorder="0" applyAlignment="0" applyProtection="0">
      <alignment vertical="center"/>
    </xf>
    <xf numFmtId="0" fontId="100" fillId="70" borderId="0" applyNumberFormat="0" applyBorder="0" applyAlignment="0" applyProtection="0">
      <alignment vertical="center"/>
    </xf>
    <xf numFmtId="0" fontId="100" fillId="70" borderId="0" applyNumberFormat="0" applyBorder="0" applyAlignment="0" applyProtection="0">
      <alignment vertical="center"/>
    </xf>
    <xf numFmtId="0" fontId="100" fillId="70" borderId="0" applyNumberFormat="0" applyBorder="0" applyAlignment="0" applyProtection="0">
      <alignment vertical="center"/>
    </xf>
    <xf numFmtId="0" fontId="97" fillId="40" borderId="0" applyNumberFormat="0" applyBorder="0" applyAlignment="0" applyProtection="0">
      <alignment vertical="center"/>
    </xf>
    <xf numFmtId="0" fontId="133" fillId="69" borderId="0" applyNumberFormat="0" applyBorder="0" applyAlignment="0" applyProtection="0">
      <alignment vertical="center"/>
    </xf>
    <xf numFmtId="0" fontId="97" fillId="158" borderId="0" applyNumberFormat="0" applyBorder="0" applyAlignment="0" applyProtection="0">
      <alignment vertical="center"/>
    </xf>
    <xf numFmtId="0" fontId="100" fillId="71" borderId="0" applyNumberFormat="0" applyBorder="0" applyAlignment="0" applyProtection="0">
      <alignment vertical="center"/>
    </xf>
    <xf numFmtId="0" fontId="97" fillId="40" borderId="0" applyNumberFormat="0" applyBorder="0" applyAlignment="0" applyProtection="0">
      <alignment vertical="center"/>
    </xf>
    <xf numFmtId="0" fontId="95" fillId="0" borderId="6" applyNumberFormat="0" applyFill="0" applyAlignment="0" applyProtection="0">
      <alignment vertical="center"/>
    </xf>
    <xf numFmtId="0" fontId="133" fillId="69" borderId="0" applyNumberFormat="0" applyBorder="0" applyAlignment="0" applyProtection="0">
      <alignment vertical="center"/>
    </xf>
    <xf numFmtId="0" fontId="100" fillId="71" borderId="0" applyNumberFormat="0" applyBorder="0" applyAlignment="0" applyProtection="0">
      <alignment vertical="center"/>
    </xf>
    <xf numFmtId="0" fontId="97" fillId="176" borderId="0" applyNumberFormat="0" applyBorder="0" applyAlignment="0" applyProtection="0">
      <alignment vertical="center"/>
    </xf>
    <xf numFmtId="0" fontId="98" fillId="177" borderId="0" applyNumberFormat="0" applyBorder="0" applyAlignment="0" applyProtection="0">
      <alignment vertical="center"/>
    </xf>
    <xf numFmtId="0" fontId="100" fillId="71" borderId="0" applyNumberFormat="0" applyBorder="0" applyAlignment="0" applyProtection="0">
      <alignment vertical="center"/>
    </xf>
    <xf numFmtId="0" fontId="141" fillId="73" borderId="0" applyNumberFormat="0" applyBorder="0" applyAlignment="0" applyProtection="0">
      <alignment vertical="center"/>
    </xf>
    <xf numFmtId="0" fontId="100" fillId="71" borderId="0" applyNumberFormat="0" applyBorder="0" applyAlignment="0" applyProtection="0">
      <alignment vertical="center"/>
    </xf>
    <xf numFmtId="0" fontId="97" fillId="166" borderId="0" applyNumberFormat="0" applyBorder="0" applyAlignment="0" applyProtection="0">
      <alignment vertical="center"/>
    </xf>
    <xf numFmtId="0" fontId="140" fillId="70" borderId="0" applyNumberFormat="0" applyBorder="0" applyAlignment="0" applyProtection="0">
      <alignment vertical="center"/>
    </xf>
    <xf numFmtId="0" fontId="100" fillId="75" borderId="0" applyNumberFormat="0" applyBorder="0" applyAlignment="0" applyProtection="0">
      <alignment vertical="center"/>
    </xf>
    <xf numFmtId="0" fontId="149" fillId="78" borderId="0" applyNumberFormat="0" applyBorder="0" applyAlignment="0" applyProtection="0">
      <alignment vertical="center"/>
    </xf>
    <xf numFmtId="0" fontId="97" fillId="175" borderId="0" applyNumberFormat="0" applyBorder="0" applyAlignment="0" applyProtection="0">
      <alignment vertical="center"/>
    </xf>
    <xf numFmtId="0" fontId="100" fillId="75" borderId="0" applyNumberFormat="0" applyBorder="0" applyAlignment="0" applyProtection="0">
      <alignment vertical="center"/>
    </xf>
    <xf numFmtId="0" fontId="140" fillId="70" borderId="0" applyNumberFormat="0" applyBorder="0" applyAlignment="0" applyProtection="0">
      <alignment vertical="center"/>
    </xf>
    <xf numFmtId="0" fontId="97" fillId="165" borderId="0" applyNumberFormat="0" applyBorder="0" applyAlignment="0" applyProtection="0">
      <alignment vertical="center"/>
    </xf>
    <xf numFmtId="0" fontId="100" fillId="75" borderId="0" applyNumberFormat="0" applyBorder="0" applyAlignment="0" applyProtection="0">
      <alignment vertical="center"/>
    </xf>
    <xf numFmtId="0" fontId="133" fillId="69" borderId="0" applyNumberFormat="0" applyBorder="0" applyAlignment="0" applyProtection="0">
      <alignment vertical="center"/>
    </xf>
    <xf numFmtId="0" fontId="97" fillId="165" borderId="0" applyNumberFormat="0" applyBorder="0" applyAlignment="0" applyProtection="0">
      <alignment vertical="center"/>
    </xf>
    <xf numFmtId="0" fontId="149" fillId="77" borderId="0" applyNumberFormat="0" applyBorder="0" applyAlignment="0" applyProtection="0">
      <alignment vertical="center"/>
    </xf>
    <xf numFmtId="0" fontId="100" fillId="75" borderId="0" applyNumberFormat="0" applyBorder="0" applyAlignment="0" applyProtection="0">
      <alignment vertical="center"/>
    </xf>
    <xf numFmtId="0" fontId="137" fillId="66" borderId="65" applyNumberFormat="0" applyAlignment="0" applyProtection="0">
      <alignment vertical="center"/>
    </xf>
    <xf numFmtId="0" fontId="97" fillId="175" borderId="0" applyNumberFormat="0" applyBorder="0" applyAlignment="0" applyProtection="0">
      <alignment vertical="center"/>
    </xf>
    <xf numFmtId="0" fontId="100" fillId="66" borderId="0" applyNumberFormat="0" applyBorder="0" applyAlignment="0" applyProtection="0">
      <alignment vertical="center"/>
    </xf>
    <xf numFmtId="0" fontId="149" fillId="77" borderId="0" applyNumberFormat="0" applyBorder="0" applyAlignment="0" applyProtection="0">
      <alignment vertical="center"/>
    </xf>
    <xf numFmtId="0" fontId="97" fillId="165" borderId="0" applyNumberFormat="0" applyBorder="0" applyAlignment="0" applyProtection="0">
      <alignment vertical="center"/>
    </xf>
    <xf numFmtId="0" fontId="140" fillId="70" borderId="0" applyNumberFormat="0" applyBorder="0" applyAlignment="0" applyProtection="0">
      <alignment vertical="center"/>
    </xf>
    <xf numFmtId="0" fontId="100" fillId="71" borderId="0" applyNumberFormat="0" applyBorder="0" applyAlignment="0" applyProtection="0">
      <alignment vertical="center"/>
    </xf>
    <xf numFmtId="0" fontId="140" fillId="70" borderId="0" applyNumberFormat="0" applyBorder="0" applyAlignment="0" applyProtection="0">
      <alignment vertical="center"/>
    </xf>
    <xf numFmtId="0" fontId="97" fillId="158" borderId="0" applyNumberFormat="0" applyBorder="0" applyAlignment="0" applyProtection="0">
      <alignment vertical="center"/>
    </xf>
    <xf numFmtId="0" fontId="100" fillId="71" borderId="0" applyNumberFormat="0" applyBorder="0" applyAlignment="0" applyProtection="0">
      <alignment vertical="center"/>
    </xf>
    <xf numFmtId="0" fontId="97" fillId="40" borderId="0" applyNumberFormat="0" applyBorder="0" applyAlignment="0" applyProtection="0">
      <alignment vertical="center"/>
    </xf>
    <xf numFmtId="0" fontId="140" fillId="70" borderId="0" applyNumberFormat="0" applyBorder="0" applyAlignment="0" applyProtection="0">
      <alignment vertical="center"/>
    </xf>
    <xf numFmtId="0" fontId="97" fillId="158" borderId="0" applyNumberFormat="0" applyBorder="0" applyAlignment="0" applyProtection="0">
      <alignment vertical="center"/>
    </xf>
    <xf numFmtId="0" fontId="140" fillId="70" borderId="0" applyNumberFormat="0" applyBorder="0" applyAlignment="0" applyProtection="0">
      <alignment vertical="center"/>
    </xf>
    <xf numFmtId="0" fontId="97" fillId="158" borderId="0" applyNumberFormat="0" applyBorder="0" applyAlignment="0" applyProtection="0">
      <alignment vertical="center"/>
    </xf>
    <xf numFmtId="0" fontId="100" fillId="74" borderId="0" applyNumberFormat="0" applyBorder="0" applyAlignment="0" applyProtection="0">
      <alignment vertical="center"/>
    </xf>
    <xf numFmtId="0" fontId="133" fillId="69" borderId="0" applyNumberFormat="0" applyBorder="0" applyAlignment="0" applyProtection="0">
      <alignment vertical="center"/>
    </xf>
    <xf numFmtId="0" fontId="100" fillId="71" borderId="0" applyNumberFormat="0" applyBorder="0" applyAlignment="0" applyProtection="0">
      <alignment vertical="center"/>
    </xf>
    <xf numFmtId="0" fontId="100" fillId="71" borderId="0" applyNumberFormat="0" applyBorder="0" applyAlignment="0" applyProtection="0">
      <alignment vertical="center"/>
    </xf>
    <xf numFmtId="0" fontId="100" fillId="71" borderId="0" applyNumberFormat="0" applyBorder="0" applyAlignment="0" applyProtection="0">
      <alignment vertical="center"/>
    </xf>
    <xf numFmtId="0" fontId="97" fillId="157" borderId="0" applyNumberFormat="0" applyBorder="0" applyAlignment="0" applyProtection="0">
      <alignment vertical="center"/>
    </xf>
    <xf numFmtId="0" fontId="100" fillId="71" borderId="0" applyNumberFormat="0" applyBorder="0" applyAlignment="0" applyProtection="0">
      <alignment vertical="center"/>
    </xf>
    <xf numFmtId="0" fontId="97" fillId="40" borderId="0" applyNumberFormat="0" applyBorder="0" applyAlignment="0" applyProtection="0">
      <alignment vertical="center"/>
    </xf>
    <xf numFmtId="0" fontId="133" fillId="69" borderId="0" applyNumberFormat="0" applyBorder="0" applyAlignment="0" applyProtection="0">
      <alignment vertical="center"/>
    </xf>
    <xf numFmtId="0" fontId="100" fillId="70" borderId="0" applyNumberFormat="0" applyBorder="0" applyAlignment="0" applyProtection="0">
      <alignment vertical="center"/>
    </xf>
    <xf numFmtId="0" fontId="97" fillId="40" borderId="0" applyNumberFormat="0" applyBorder="0" applyAlignment="0" applyProtection="0">
      <alignment vertical="center"/>
    </xf>
    <xf numFmtId="0" fontId="100" fillId="70" borderId="0" applyNumberFormat="0" applyBorder="0" applyAlignment="0" applyProtection="0">
      <alignment vertical="center"/>
    </xf>
    <xf numFmtId="0" fontId="100" fillId="70" borderId="0" applyNumberFormat="0" applyBorder="0" applyAlignment="0" applyProtection="0">
      <alignment vertical="center"/>
    </xf>
    <xf numFmtId="0" fontId="100" fillId="70" borderId="0" applyNumberFormat="0" applyBorder="0" applyAlignment="0" applyProtection="0">
      <alignment vertical="center"/>
    </xf>
    <xf numFmtId="0" fontId="133" fillId="69" borderId="0" applyNumberFormat="0" applyBorder="0" applyAlignment="0" applyProtection="0">
      <alignment vertical="center"/>
    </xf>
    <xf numFmtId="0" fontId="100" fillId="70" borderId="0" applyNumberFormat="0" applyBorder="0" applyAlignment="0" applyProtection="0">
      <alignment vertical="center"/>
    </xf>
    <xf numFmtId="0" fontId="100" fillId="71" borderId="0" applyNumberFormat="0" applyBorder="0" applyAlignment="0" applyProtection="0">
      <alignment vertical="center"/>
    </xf>
    <xf numFmtId="0" fontId="97" fillId="175" borderId="0" applyNumberFormat="0" applyBorder="0" applyAlignment="0" applyProtection="0">
      <alignment vertical="center"/>
    </xf>
    <xf numFmtId="0" fontId="100" fillId="83" borderId="0" applyNumberFormat="0" applyBorder="0" applyAlignment="0" applyProtection="0">
      <alignment vertical="center"/>
    </xf>
    <xf numFmtId="0" fontId="97" fillId="165" borderId="0" applyNumberFormat="0" applyBorder="0" applyAlignment="0" applyProtection="0">
      <alignment vertical="center"/>
    </xf>
    <xf numFmtId="0" fontId="100" fillId="83" borderId="0" applyNumberFormat="0" applyBorder="0" applyAlignment="0" applyProtection="0">
      <alignment vertical="center"/>
    </xf>
    <xf numFmtId="0" fontId="97" fillId="175" borderId="0" applyNumberFormat="0" applyBorder="0" applyAlignment="0" applyProtection="0">
      <alignment vertical="center"/>
    </xf>
    <xf numFmtId="0" fontId="100" fillId="71" borderId="0" applyNumberFormat="0" applyBorder="0" applyAlignment="0" applyProtection="0">
      <alignment vertical="center"/>
    </xf>
    <xf numFmtId="0" fontId="97" fillId="166" borderId="0" applyNumberFormat="0" applyBorder="0" applyAlignment="0" applyProtection="0">
      <alignment vertical="center"/>
    </xf>
    <xf numFmtId="0" fontId="97" fillId="165" borderId="0" applyNumberFormat="0" applyBorder="0" applyAlignment="0" applyProtection="0">
      <alignment vertical="center"/>
    </xf>
    <xf numFmtId="0" fontId="97" fillId="175" borderId="0" applyNumberFormat="0" applyBorder="0" applyAlignment="0" applyProtection="0">
      <alignment vertical="center"/>
    </xf>
    <xf numFmtId="0" fontId="100" fillId="70" borderId="0" applyNumberFormat="0" applyBorder="0" applyAlignment="0" applyProtection="0">
      <alignment vertical="center"/>
    </xf>
    <xf numFmtId="0" fontId="97" fillId="158" borderId="0" applyNumberFormat="0" applyBorder="0" applyAlignment="0" applyProtection="0">
      <alignment vertical="center"/>
    </xf>
    <xf numFmtId="0" fontId="97" fillId="158" borderId="0" applyNumberFormat="0" applyBorder="0" applyAlignment="0" applyProtection="0">
      <alignment vertical="center"/>
    </xf>
    <xf numFmtId="0" fontId="133" fillId="69" borderId="0" applyNumberFormat="0" applyBorder="0" applyAlignment="0" applyProtection="0">
      <alignment vertical="center"/>
    </xf>
    <xf numFmtId="0" fontId="97" fillId="40" borderId="0" applyNumberFormat="0" applyBorder="0" applyAlignment="0" applyProtection="0">
      <alignment vertical="center"/>
    </xf>
    <xf numFmtId="0" fontId="100" fillId="71" borderId="0" applyNumberFormat="0" applyBorder="0" applyAlignment="0" applyProtection="0">
      <alignment vertical="center"/>
    </xf>
    <xf numFmtId="0" fontId="98" fillId="190" borderId="0" applyNumberFormat="0" applyBorder="0" applyAlignment="0" applyProtection="0">
      <alignment vertical="center"/>
    </xf>
    <xf numFmtId="0" fontId="100" fillId="71" borderId="0" applyNumberFormat="0" applyBorder="0" applyAlignment="0" applyProtection="0">
      <alignment vertical="center"/>
    </xf>
    <xf numFmtId="0" fontId="98" fillId="189" borderId="0" applyNumberFormat="0" applyBorder="0" applyAlignment="0" applyProtection="0">
      <alignment vertical="center"/>
    </xf>
    <xf numFmtId="0" fontId="100" fillId="71" borderId="0" applyNumberFormat="0" applyBorder="0" applyAlignment="0" applyProtection="0">
      <alignment vertical="center"/>
    </xf>
    <xf numFmtId="0" fontId="141" fillId="72" borderId="0" applyNumberFormat="0" applyBorder="0" applyAlignment="0" applyProtection="0">
      <alignment vertical="center"/>
    </xf>
    <xf numFmtId="0" fontId="100" fillId="71" borderId="0" applyNumberFormat="0" applyBorder="0" applyAlignment="0" applyProtection="0">
      <alignment vertical="center"/>
    </xf>
    <xf numFmtId="0" fontId="100" fillId="71" borderId="0" applyNumberFormat="0" applyBorder="0" applyAlignment="0" applyProtection="0">
      <alignment vertical="center"/>
    </xf>
    <xf numFmtId="0" fontId="97" fillId="166" borderId="0" applyNumberFormat="0" applyBorder="0" applyAlignment="0" applyProtection="0">
      <alignment vertical="center"/>
    </xf>
    <xf numFmtId="0" fontId="149" fillId="72" borderId="0" applyNumberFormat="0" applyBorder="0" applyAlignment="0" applyProtection="0">
      <alignment vertical="center"/>
    </xf>
    <xf numFmtId="0" fontId="97" fillId="175" borderId="0" applyNumberFormat="0" applyBorder="0" applyAlignment="0" applyProtection="0">
      <alignment vertical="center"/>
    </xf>
    <xf numFmtId="0" fontId="133" fillId="69" borderId="0" applyNumberFormat="0" applyBorder="0" applyAlignment="0" applyProtection="0">
      <alignment vertical="center"/>
    </xf>
    <xf numFmtId="0" fontId="97" fillId="165" borderId="0" applyNumberFormat="0" applyBorder="0" applyAlignment="0" applyProtection="0">
      <alignment vertical="center"/>
    </xf>
    <xf numFmtId="0" fontId="133" fillId="69" borderId="0" applyNumberFormat="0" applyBorder="0" applyAlignment="0" applyProtection="0">
      <alignment vertical="center"/>
    </xf>
    <xf numFmtId="0" fontId="97" fillId="175" borderId="0" applyNumberFormat="0" applyBorder="0" applyAlignment="0" applyProtection="0">
      <alignment vertical="center"/>
    </xf>
    <xf numFmtId="0" fontId="97" fillId="166" borderId="0" applyNumberFormat="0" applyBorder="0" applyAlignment="0" applyProtection="0">
      <alignment vertical="center"/>
    </xf>
    <xf numFmtId="0" fontId="97" fillId="175" borderId="0" applyNumberFormat="0" applyBorder="0" applyAlignment="0" applyProtection="0">
      <alignment vertical="center"/>
    </xf>
    <xf numFmtId="0" fontId="97" fillId="165" borderId="0" applyNumberFormat="0" applyBorder="0" applyAlignment="0" applyProtection="0">
      <alignment vertical="center"/>
    </xf>
    <xf numFmtId="0" fontId="97" fillId="175" borderId="0" applyNumberFormat="0" applyBorder="0" applyAlignment="0" applyProtection="0">
      <alignment vertical="center"/>
    </xf>
    <xf numFmtId="0" fontId="100" fillId="71" borderId="0" applyNumberFormat="0" applyBorder="0" applyAlignment="0" applyProtection="0">
      <alignment vertical="center"/>
    </xf>
    <xf numFmtId="0" fontId="97" fillId="158" borderId="0" applyNumberFormat="0" applyBorder="0" applyAlignment="0" applyProtection="0">
      <alignment vertical="center"/>
    </xf>
    <xf numFmtId="227" fontId="137" fillId="66" borderId="65" applyNumberFormat="0" applyAlignment="0" applyProtection="0">
      <alignment vertical="center"/>
    </xf>
    <xf numFmtId="0" fontId="97" fillId="58" borderId="0" applyNumberFormat="0" applyBorder="0" applyAlignment="0" applyProtection="0">
      <alignment vertical="center"/>
    </xf>
    <xf numFmtId="0" fontId="97" fillId="158" borderId="0" applyNumberFormat="0" applyBorder="0" applyAlignment="0" applyProtection="0">
      <alignment vertical="center"/>
    </xf>
    <xf numFmtId="0" fontId="97" fillId="158" borderId="0" applyNumberFormat="0" applyBorder="0" applyAlignment="0" applyProtection="0">
      <alignment vertical="center"/>
    </xf>
    <xf numFmtId="0" fontId="100" fillId="71" borderId="0" applyNumberFormat="0" applyBorder="0" applyAlignment="0" applyProtection="0">
      <alignment vertical="center"/>
    </xf>
    <xf numFmtId="0" fontId="100" fillId="71" borderId="0" applyNumberFormat="0" applyBorder="0" applyAlignment="0" applyProtection="0">
      <alignment vertical="center"/>
    </xf>
    <xf numFmtId="0" fontId="100" fillId="71" borderId="0" applyNumberFormat="0" applyBorder="0" applyAlignment="0" applyProtection="0">
      <alignment vertical="center"/>
    </xf>
    <xf numFmtId="0" fontId="100" fillId="71" borderId="0" applyNumberFormat="0" applyBorder="0" applyAlignment="0" applyProtection="0">
      <alignment vertical="center"/>
    </xf>
    <xf numFmtId="0" fontId="100" fillId="81" borderId="0" applyNumberFormat="0" applyBorder="0" applyAlignment="0" applyProtection="0">
      <alignment vertical="center"/>
    </xf>
    <xf numFmtId="0" fontId="133" fillId="69" borderId="0" applyNumberFormat="0" applyBorder="0" applyAlignment="0" applyProtection="0">
      <alignment vertical="center"/>
    </xf>
    <xf numFmtId="0" fontId="157" fillId="0" borderId="48" applyNumberFormat="0" applyFill="0" applyAlignment="0" applyProtection="0">
      <alignment vertical="center"/>
    </xf>
    <xf numFmtId="0" fontId="100" fillId="71" borderId="0" applyNumberFormat="0" applyBorder="0" applyAlignment="0" applyProtection="0">
      <alignment vertical="center"/>
    </xf>
    <xf numFmtId="0" fontId="100" fillId="81" borderId="0" applyNumberFormat="0" applyBorder="0" applyAlignment="0" applyProtection="0">
      <alignment vertical="center"/>
    </xf>
    <xf numFmtId="0" fontId="133" fillId="69" borderId="0" applyNumberFormat="0" applyBorder="0" applyAlignment="0" applyProtection="0">
      <alignment vertical="center"/>
    </xf>
    <xf numFmtId="0" fontId="100" fillId="71" borderId="0" applyNumberFormat="0" applyBorder="0" applyAlignment="0" applyProtection="0">
      <alignment vertical="center"/>
    </xf>
    <xf numFmtId="0" fontId="133" fillId="69" borderId="0" applyNumberFormat="0" applyBorder="0" applyAlignment="0" applyProtection="0">
      <alignment vertical="center"/>
    </xf>
    <xf numFmtId="0" fontId="97" fillId="56" borderId="0" applyNumberFormat="0" applyBorder="0" applyAlignment="0" applyProtection="0">
      <alignment vertical="center"/>
    </xf>
    <xf numFmtId="0" fontId="97" fillId="40" borderId="0" applyNumberFormat="0" applyBorder="0" applyAlignment="0" applyProtection="0">
      <alignment vertical="center"/>
    </xf>
    <xf numFmtId="0" fontId="100" fillId="71" borderId="0" applyNumberFormat="0" applyBorder="0" applyAlignment="0" applyProtection="0">
      <alignment vertical="center"/>
    </xf>
    <xf numFmtId="0" fontId="100" fillId="70" borderId="0" applyNumberFormat="0" applyBorder="0" applyAlignment="0" applyProtection="0">
      <alignment vertical="center"/>
    </xf>
    <xf numFmtId="0" fontId="97" fillId="56" borderId="0" applyNumberFormat="0" applyBorder="0" applyAlignment="0" applyProtection="0">
      <alignment vertical="center"/>
    </xf>
    <xf numFmtId="0" fontId="100" fillId="70" borderId="0" applyNumberFormat="0" applyBorder="0" applyAlignment="0" applyProtection="0">
      <alignment vertical="center"/>
    </xf>
    <xf numFmtId="0" fontId="97" fillId="56" borderId="0" applyNumberFormat="0" applyBorder="0" applyAlignment="0" applyProtection="0">
      <alignment vertical="center"/>
    </xf>
    <xf numFmtId="0" fontId="166" fillId="0" borderId="0"/>
    <xf numFmtId="0" fontId="100" fillId="71" borderId="0" applyNumberFormat="0" applyBorder="0" applyAlignment="0" applyProtection="0">
      <alignment vertical="center"/>
    </xf>
    <xf numFmtId="0" fontId="140" fillId="70" borderId="0" applyNumberFormat="0" applyBorder="0" applyAlignment="0" applyProtection="0">
      <alignment vertical="center"/>
    </xf>
    <xf numFmtId="0" fontId="100" fillId="70" borderId="0" applyNumberFormat="0" applyBorder="0" applyAlignment="0" applyProtection="0">
      <alignment vertical="center"/>
    </xf>
    <xf numFmtId="0" fontId="97" fillId="56" borderId="0" applyNumberFormat="0" applyBorder="0" applyAlignment="0" applyProtection="0">
      <alignment vertical="center"/>
    </xf>
    <xf numFmtId="0" fontId="133" fillId="69" borderId="0" applyNumberFormat="0" applyBorder="0" applyAlignment="0" applyProtection="0">
      <alignment vertical="center"/>
    </xf>
    <xf numFmtId="0" fontId="97" fillId="168" borderId="0" applyNumberFormat="0" applyBorder="0" applyAlignment="0" applyProtection="0">
      <alignment vertical="center"/>
    </xf>
    <xf numFmtId="0" fontId="140" fillId="70" borderId="0" applyNumberFormat="0" applyBorder="0" applyAlignment="0" applyProtection="0">
      <alignment vertical="center"/>
    </xf>
    <xf numFmtId="0" fontId="100" fillId="70" borderId="0" applyNumberFormat="0" applyBorder="0" applyAlignment="0" applyProtection="0">
      <alignment vertical="center"/>
    </xf>
    <xf numFmtId="0" fontId="140" fillId="70" borderId="0" applyNumberFormat="0" applyBorder="0" applyAlignment="0" applyProtection="0">
      <alignment vertical="center"/>
    </xf>
    <xf numFmtId="0" fontId="100" fillId="71" borderId="0" applyNumberFormat="0" applyBorder="0" applyAlignment="0" applyProtection="0">
      <alignment vertical="center"/>
    </xf>
    <xf numFmtId="0" fontId="97" fillId="56" borderId="0" applyNumberFormat="0" applyBorder="0" applyAlignment="0" applyProtection="0">
      <alignment vertical="center"/>
    </xf>
    <xf numFmtId="0" fontId="97" fillId="167" borderId="0" applyNumberFormat="0" applyBorder="0" applyAlignment="0" applyProtection="0">
      <alignment vertical="center"/>
    </xf>
    <xf numFmtId="0" fontId="97" fillId="175" borderId="0" applyNumberFormat="0" applyBorder="0" applyAlignment="0" applyProtection="0">
      <alignment vertical="center"/>
    </xf>
    <xf numFmtId="0" fontId="97" fillId="56" borderId="0" applyNumberFormat="0" applyBorder="0" applyAlignment="0" applyProtection="0">
      <alignment vertical="center"/>
    </xf>
    <xf numFmtId="0" fontId="97" fillId="165" borderId="0" applyNumberFormat="0" applyBorder="0" applyAlignment="0" applyProtection="0">
      <alignment vertical="center"/>
    </xf>
    <xf numFmtId="0" fontId="140" fillId="70" borderId="0" applyNumberFormat="0" applyBorder="0" applyAlignment="0" applyProtection="0">
      <alignment vertical="center"/>
    </xf>
    <xf numFmtId="0" fontId="97" fillId="165" borderId="0" applyNumberFormat="0" applyBorder="0" applyAlignment="0" applyProtection="0">
      <alignment vertical="center"/>
    </xf>
    <xf numFmtId="0" fontId="97" fillId="175" borderId="0" applyNumberFormat="0" applyBorder="0" applyAlignment="0" applyProtection="0">
      <alignment vertical="center"/>
    </xf>
    <xf numFmtId="0" fontId="140" fillId="70" borderId="0" applyNumberFormat="0" applyBorder="0" applyAlignment="0" applyProtection="0">
      <alignment vertical="center"/>
    </xf>
    <xf numFmtId="0" fontId="100" fillId="71" borderId="0" applyNumberFormat="0" applyBorder="0" applyAlignment="0" applyProtection="0">
      <alignment vertical="center"/>
    </xf>
    <xf numFmtId="0" fontId="97" fillId="56" borderId="0" applyNumberFormat="0" applyBorder="0" applyAlignment="0" applyProtection="0">
      <alignment vertical="center"/>
    </xf>
    <xf numFmtId="0" fontId="133" fillId="69" borderId="0" applyNumberFormat="0" applyBorder="0" applyAlignment="0" applyProtection="0">
      <alignment vertical="center"/>
    </xf>
    <xf numFmtId="0" fontId="100" fillId="70" borderId="0" applyNumberFormat="0" applyBorder="0" applyAlignment="0" applyProtection="0">
      <alignment vertical="center"/>
    </xf>
    <xf numFmtId="0" fontId="100" fillId="84" borderId="0" applyNumberFormat="0" applyBorder="0" applyAlignment="0" applyProtection="0">
      <alignment vertical="center"/>
    </xf>
    <xf numFmtId="0" fontId="133" fillId="69" borderId="0" applyNumberFormat="0" applyBorder="0" applyAlignment="0" applyProtection="0">
      <alignment vertical="center"/>
    </xf>
    <xf numFmtId="0" fontId="97" fillId="166" borderId="0" applyNumberFormat="0" applyBorder="0" applyAlignment="0" applyProtection="0">
      <alignment vertical="center"/>
    </xf>
    <xf numFmtId="0" fontId="97" fillId="175" borderId="0" applyNumberFormat="0" applyBorder="0" applyAlignment="0" applyProtection="0">
      <alignment vertical="center"/>
    </xf>
    <xf numFmtId="0" fontId="97" fillId="165" borderId="0" applyNumberFormat="0" applyBorder="0" applyAlignment="0" applyProtection="0">
      <alignment vertical="center"/>
    </xf>
    <xf numFmtId="0" fontId="100" fillId="73" borderId="0" applyNumberFormat="0" applyBorder="0" applyAlignment="0" applyProtection="0">
      <alignment vertical="center"/>
    </xf>
    <xf numFmtId="0" fontId="97" fillId="56" borderId="0" applyNumberFormat="0" applyBorder="0" applyAlignment="0" applyProtection="0">
      <alignment vertical="center"/>
    </xf>
    <xf numFmtId="0" fontId="97" fillId="56" borderId="0" applyNumberFormat="0" applyBorder="0" applyAlignment="0" applyProtection="0">
      <alignment vertical="center"/>
    </xf>
    <xf numFmtId="0" fontId="97" fillId="165" borderId="0" applyNumberFormat="0" applyBorder="0" applyAlignment="0" applyProtection="0">
      <alignment vertical="center"/>
    </xf>
    <xf numFmtId="0" fontId="100" fillId="73" borderId="0" applyNumberFormat="0" applyBorder="0" applyAlignment="0" applyProtection="0">
      <alignment vertical="center"/>
    </xf>
    <xf numFmtId="0" fontId="133" fillId="69" borderId="0" applyNumberFormat="0" applyBorder="0" applyAlignment="0" applyProtection="0">
      <alignment vertical="center"/>
    </xf>
    <xf numFmtId="0" fontId="97" fillId="175"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97" fillId="183" borderId="0" applyNumberFormat="0" applyBorder="0" applyAlignment="0" applyProtection="0">
      <alignment vertical="center"/>
    </xf>
    <xf numFmtId="0" fontId="100" fillId="70" borderId="0" applyNumberFormat="0" applyBorder="0" applyAlignment="0" applyProtection="0">
      <alignment vertical="center"/>
    </xf>
    <xf numFmtId="0" fontId="97" fillId="158" borderId="0" applyNumberFormat="0" applyBorder="0" applyAlignment="0" applyProtection="0">
      <alignment vertical="center"/>
    </xf>
    <xf numFmtId="0" fontId="100" fillId="73" borderId="0" applyNumberFormat="0" applyBorder="0" applyAlignment="0" applyProtection="0">
      <alignment vertical="center"/>
    </xf>
    <xf numFmtId="0" fontId="140" fillId="70" borderId="0" applyNumberFormat="0" applyBorder="0" applyAlignment="0" applyProtection="0">
      <alignment vertical="center"/>
    </xf>
    <xf numFmtId="0" fontId="97" fillId="158" borderId="0" applyNumberFormat="0" applyBorder="0" applyAlignment="0" applyProtection="0">
      <alignment vertical="center"/>
    </xf>
    <xf numFmtId="0" fontId="104" fillId="34" borderId="5" applyNumberFormat="0" applyAlignment="0" applyProtection="0">
      <alignment vertical="center"/>
    </xf>
    <xf numFmtId="0" fontId="97" fillId="58" borderId="0" applyNumberFormat="0" applyBorder="0" applyAlignment="0" applyProtection="0">
      <alignment vertical="center"/>
    </xf>
    <xf numFmtId="0" fontId="100" fillId="71" borderId="0" applyNumberFormat="0" applyBorder="0" applyAlignment="0" applyProtection="0">
      <alignment vertical="center"/>
    </xf>
    <xf numFmtId="0" fontId="104" fillId="34" borderId="5" applyNumberFormat="0" applyAlignment="0" applyProtection="0">
      <alignment vertical="center"/>
    </xf>
    <xf numFmtId="0" fontId="100" fillId="73" borderId="0" applyNumberFormat="0" applyBorder="0" applyAlignment="0" applyProtection="0">
      <alignment vertical="center"/>
    </xf>
    <xf numFmtId="0" fontId="97" fillId="166" borderId="0" applyNumberFormat="0" applyBorder="0" applyAlignment="0" applyProtection="0">
      <alignment vertical="center"/>
    </xf>
    <xf numFmtId="0" fontId="100" fillId="75" borderId="42" applyNumberFormat="0" applyFont="0" applyAlignment="0" applyProtection="0">
      <alignment vertical="center"/>
    </xf>
    <xf numFmtId="0" fontId="149" fillId="89" borderId="0" applyNumberFormat="0" applyBorder="0" applyAlignment="0" applyProtection="0">
      <alignment vertical="center"/>
    </xf>
    <xf numFmtId="0" fontId="97" fillId="175" borderId="0" applyNumberFormat="0" applyBorder="0" applyAlignment="0" applyProtection="0">
      <alignment vertical="center"/>
    </xf>
    <xf numFmtId="0" fontId="100" fillId="75" borderId="42" applyNumberFormat="0" applyFont="0" applyAlignment="0" applyProtection="0">
      <alignment vertical="center"/>
    </xf>
    <xf numFmtId="0" fontId="97" fillId="165" borderId="0" applyNumberFormat="0" applyBorder="0" applyAlignment="0" applyProtection="0">
      <alignment vertical="center"/>
    </xf>
    <xf numFmtId="0" fontId="100" fillId="73" borderId="0" applyNumberFormat="0" applyBorder="0" applyAlignment="0" applyProtection="0">
      <alignment vertical="center"/>
    </xf>
    <xf numFmtId="0" fontId="100" fillId="75" borderId="42" applyNumberFormat="0" applyFont="0" applyAlignment="0" applyProtection="0">
      <alignment vertical="center"/>
    </xf>
    <xf numFmtId="0" fontId="97" fillId="165" borderId="0" applyNumberFormat="0" applyBorder="0" applyAlignment="0" applyProtection="0">
      <alignment vertical="center"/>
    </xf>
    <xf numFmtId="0" fontId="133" fillId="69" borderId="0" applyNumberFormat="0" applyBorder="0" applyAlignment="0" applyProtection="0">
      <alignment vertical="center"/>
    </xf>
    <xf numFmtId="0" fontId="100" fillId="73" borderId="0" applyNumberFormat="0" applyBorder="0" applyAlignment="0" applyProtection="0">
      <alignment vertical="center"/>
    </xf>
    <xf numFmtId="0" fontId="100" fillId="75" borderId="42" applyNumberFormat="0" applyFont="0" applyAlignment="0" applyProtection="0">
      <alignment vertical="center"/>
    </xf>
    <xf numFmtId="0" fontId="97" fillId="175" borderId="0" applyNumberFormat="0" applyBorder="0" applyAlignment="0" applyProtection="0">
      <alignment vertical="center"/>
    </xf>
    <xf numFmtId="0" fontId="100" fillId="75" borderId="42" applyNumberFormat="0" applyFont="0" applyAlignment="0" applyProtection="0">
      <alignment vertical="center"/>
    </xf>
    <xf numFmtId="0" fontId="97" fillId="166" borderId="0" applyNumberFormat="0" applyBorder="0" applyAlignment="0" applyProtection="0">
      <alignment vertical="center"/>
    </xf>
    <xf numFmtId="0" fontId="104" fillId="34" borderId="5" applyNumberFormat="0" applyAlignment="0" applyProtection="0">
      <alignment vertical="center"/>
    </xf>
    <xf numFmtId="0" fontId="97" fillId="58" borderId="0" applyNumberFormat="0" applyBorder="0" applyAlignment="0" applyProtection="0">
      <alignment vertical="center"/>
    </xf>
    <xf numFmtId="0" fontId="97" fillId="175" borderId="0" applyNumberFormat="0" applyBorder="0" applyAlignment="0" applyProtection="0">
      <alignment vertical="center"/>
    </xf>
    <xf numFmtId="0" fontId="97" fillId="165" borderId="0" applyNumberFormat="0" applyBorder="0" applyAlignment="0" applyProtection="0">
      <alignment vertical="center"/>
    </xf>
    <xf numFmtId="0" fontId="97" fillId="175" borderId="0" applyNumberFormat="0" applyBorder="0" applyAlignment="0" applyProtection="0">
      <alignment vertical="center"/>
    </xf>
    <xf numFmtId="0" fontId="151" fillId="0" borderId="0" applyNumberFormat="0" applyFill="0" applyBorder="0" applyAlignment="0" applyProtection="0">
      <alignment vertical="center"/>
    </xf>
    <xf numFmtId="0" fontId="97" fillId="158" borderId="0" applyNumberFormat="0" applyBorder="0" applyAlignment="0" applyProtection="0">
      <alignment vertical="center"/>
    </xf>
    <xf numFmtId="0" fontId="97" fillId="60" borderId="0" applyNumberFormat="0" applyBorder="0" applyAlignment="0" applyProtection="0">
      <alignment vertical="center"/>
    </xf>
    <xf numFmtId="0" fontId="97" fillId="158" borderId="0" applyNumberFormat="0" applyBorder="0" applyAlignment="0" applyProtection="0">
      <alignment vertical="center"/>
    </xf>
    <xf numFmtId="0" fontId="151" fillId="0" borderId="0" applyNumberFormat="0" applyFill="0" applyBorder="0" applyAlignment="0" applyProtection="0">
      <alignment vertical="center"/>
    </xf>
    <xf numFmtId="0" fontId="142" fillId="0" borderId="0" applyNumberFormat="0" applyFill="0" applyBorder="0" applyAlignment="0" applyProtection="0">
      <alignment vertical="center"/>
    </xf>
    <xf numFmtId="0" fontId="97" fillId="158" borderId="0" applyNumberFormat="0" applyBorder="0" applyAlignment="0" applyProtection="0">
      <alignment vertical="center"/>
    </xf>
    <xf numFmtId="0" fontId="100" fillId="71" borderId="0" applyNumberFormat="0" applyBorder="0" applyAlignment="0" applyProtection="0">
      <alignment vertical="center"/>
    </xf>
    <xf numFmtId="0" fontId="133" fillId="69" borderId="0" applyNumberFormat="0" applyBorder="0" applyAlignment="0" applyProtection="0">
      <alignment vertical="center"/>
    </xf>
    <xf numFmtId="0" fontId="97" fillId="58" borderId="0" applyNumberFormat="0" applyBorder="0" applyAlignment="0" applyProtection="0">
      <alignment vertical="center"/>
    </xf>
    <xf numFmtId="0" fontId="100" fillId="71" borderId="0" applyNumberFormat="0" applyBorder="0" applyAlignment="0" applyProtection="0">
      <alignment vertical="center"/>
    </xf>
    <xf numFmtId="0" fontId="133" fillId="69" borderId="0" applyNumberFormat="0" applyBorder="0" applyAlignment="0" applyProtection="0">
      <alignment vertical="center"/>
    </xf>
    <xf numFmtId="0" fontId="100" fillId="71" borderId="0" applyNumberFormat="0" applyBorder="0" applyAlignment="0" applyProtection="0">
      <alignment vertical="center"/>
    </xf>
    <xf numFmtId="0" fontId="141" fillId="90" borderId="0" applyNumberFormat="0" applyBorder="0" applyAlignment="0" applyProtection="0">
      <alignment vertical="center"/>
    </xf>
    <xf numFmtId="0" fontId="100" fillId="84" borderId="0" applyNumberFormat="0" applyBorder="0" applyAlignment="0" applyProtection="0">
      <alignment vertical="center"/>
    </xf>
    <xf numFmtId="0" fontId="97" fillId="40" borderId="0" applyNumberFormat="0" applyBorder="0" applyAlignment="0" applyProtection="0">
      <alignment vertical="center"/>
    </xf>
    <xf numFmtId="0" fontId="100" fillId="70" borderId="0" applyNumberFormat="0" applyBorder="0" applyAlignment="0" applyProtection="0">
      <alignment vertical="center"/>
    </xf>
    <xf numFmtId="0" fontId="141" fillId="90" borderId="0" applyNumberFormat="0" applyBorder="0" applyAlignment="0" applyProtection="0">
      <alignment vertical="center"/>
    </xf>
    <xf numFmtId="0" fontId="133" fillId="69" borderId="0" applyNumberFormat="0" applyBorder="0" applyAlignment="0" applyProtection="0">
      <alignment vertical="center"/>
    </xf>
    <xf numFmtId="0" fontId="97" fillId="61" borderId="0" applyNumberFormat="0" applyBorder="0" applyAlignment="0" applyProtection="0">
      <alignment vertical="center"/>
    </xf>
    <xf numFmtId="0" fontId="97" fillId="40" borderId="0" applyNumberFormat="0" applyBorder="0" applyAlignment="0" applyProtection="0">
      <alignment vertical="center"/>
    </xf>
    <xf numFmtId="0" fontId="100" fillId="70" borderId="0" applyNumberFormat="0" applyBorder="0" applyAlignment="0" applyProtection="0">
      <alignment vertical="center"/>
    </xf>
    <xf numFmtId="0" fontId="100" fillId="70" borderId="0" applyNumberFormat="0" applyBorder="0" applyAlignment="0" applyProtection="0">
      <alignment vertical="center"/>
    </xf>
    <xf numFmtId="0" fontId="140" fillId="70" borderId="0" applyNumberFormat="0" applyBorder="0" applyAlignment="0" applyProtection="0">
      <alignment vertical="center"/>
    </xf>
    <xf numFmtId="0" fontId="100" fillId="71" borderId="0" applyNumberFormat="0" applyBorder="0" applyAlignment="0" applyProtection="0">
      <alignment vertical="center"/>
    </xf>
    <xf numFmtId="0" fontId="97" fillId="61" borderId="0" applyNumberFormat="0" applyBorder="0" applyAlignment="0" applyProtection="0">
      <alignment vertical="center"/>
    </xf>
    <xf numFmtId="0" fontId="100" fillId="71" borderId="0" applyNumberFormat="0" applyBorder="0" applyAlignment="0" applyProtection="0">
      <alignment vertical="center"/>
    </xf>
    <xf numFmtId="0" fontId="97" fillId="175" borderId="0" applyNumberFormat="0" applyBorder="0" applyAlignment="0" applyProtection="0">
      <alignment vertical="center"/>
    </xf>
    <xf numFmtId="0" fontId="97" fillId="61" borderId="0" applyNumberFormat="0" applyBorder="0" applyAlignment="0" applyProtection="0">
      <alignment vertical="center"/>
    </xf>
    <xf numFmtId="0" fontId="97" fillId="165" borderId="0" applyNumberFormat="0" applyBorder="0" applyAlignment="0" applyProtection="0">
      <alignment vertical="center"/>
    </xf>
    <xf numFmtId="0" fontId="97" fillId="175" borderId="0" applyNumberFormat="0" applyBorder="0" applyAlignment="0" applyProtection="0">
      <alignment vertical="center"/>
    </xf>
    <xf numFmtId="0" fontId="97" fillId="175" borderId="0" applyNumberFormat="0" applyBorder="0" applyAlignment="0" applyProtection="0">
      <alignment vertical="center"/>
    </xf>
    <xf numFmtId="0" fontId="100" fillId="70" borderId="0" applyNumberFormat="0" applyBorder="0" applyAlignment="0" applyProtection="0">
      <alignment vertical="center"/>
    </xf>
    <xf numFmtId="0" fontId="97" fillId="158" borderId="0" applyNumberFormat="0" applyBorder="0" applyAlignment="0" applyProtection="0">
      <alignment vertical="center"/>
    </xf>
    <xf numFmtId="0" fontId="100" fillId="76" borderId="0" applyNumberFormat="0" applyBorder="0" applyAlignment="0" applyProtection="0">
      <alignment vertical="center"/>
    </xf>
    <xf numFmtId="0" fontId="100" fillId="80" borderId="0" applyNumberFormat="0" applyBorder="0" applyAlignment="0" applyProtection="0">
      <alignment vertical="center"/>
    </xf>
    <xf numFmtId="0" fontId="97" fillId="158" borderId="0" applyNumberFormat="0" applyBorder="0" applyAlignment="0" applyProtection="0">
      <alignment vertical="center"/>
    </xf>
    <xf numFmtId="0" fontId="100" fillId="71" borderId="0" applyNumberFormat="0" applyBorder="0" applyAlignment="0" applyProtection="0">
      <alignment vertical="center"/>
    </xf>
    <xf numFmtId="0" fontId="133" fillId="69" borderId="0" applyNumberFormat="0" applyBorder="0" applyAlignment="0" applyProtection="0">
      <alignment vertical="center"/>
    </xf>
    <xf numFmtId="0" fontId="100" fillId="71" borderId="0" applyNumberFormat="0" applyBorder="0" applyAlignment="0" applyProtection="0">
      <alignment vertical="center"/>
    </xf>
    <xf numFmtId="0" fontId="133" fillId="69" borderId="0" applyNumberFormat="0" applyBorder="0" applyAlignment="0" applyProtection="0">
      <alignment vertical="center"/>
    </xf>
    <xf numFmtId="0" fontId="100" fillId="71" borderId="0" applyNumberFormat="0" applyBorder="0" applyAlignment="0" applyProtection="0">
      <alignment vertical="center"/>
    </xf>
    <xf numFmtId="0" fontId="133" fillId="69" borderId="0" applyNumberFormat="0" applyBorder="0" applyAlignment="0" applyProtection="0">
      <alignment vertical="center"/>
    </xf>
    <xf numFmtId="0" fontId="100" fillId="71" borderId="0" applyNumberFormat="0" applyBorder="0" applyAlignment="0" applyProtection="0">
      <alignment vertical="center"/>
    </xf>
    <xf numFmtId="0" fontId="100" fillId="71" borderId="0" applyNumberFormat="0" applyBorder="0" applyAlignment="0" applyProtection="0">
      <alignment vertical="center"/>
    </xf>
    <xf numFmtId="0" fontId="100" fillId="71" borderId="0" applyNumberFormat="0" applyBorder="0" applyAlignment="0" applyProtection="0">
      <alignment vertical="center"/>
    </xf>
    <xf numFmtId="0" fontId="100" fillId="71" borderId="0" applyNumberFormat="0" applyBorder="0" applyAlignment="0" applyProtection="0">
      <alignment vertical="center"/>
    </xf>
    <xf numFmtId="0" fontId="97" fillId="175" borderId="0" applyNumberFormat="0" applyBorder="0" applyAlignment="0" applyProtection="0">
      <alignment vertical="center"/>
    </xf>
    <xf numFmtId="0" fontId="98" fillId="150" borderId="0" applyNumberFormat="0" applyBorder="0" applyAlignment="0" applyProtection="0">
      <alignment vertical="center"/>
    </xf>
    <xf numFmtId="0" fontId="97" fillId="165" borderId="0" applyNumberFormat="0" applyBorder="0" applyAlignment="0" applyProtection="0">
      <alignment vertical="center"/>
    </xf>
    <xf numFmtId="0" fontId="97" fillId="175" borderId="0" applyNumberFormat="0" applyBorder="0" applyAlignment="0" applyProtection="0">
      <alignment vertical="center"/>
    </xf>
    <xf numFmtId="0" fontId="100" fillId="71" borderId="0" applyNumberFormat="0" applyBorder="0" applyAlignment="0" applyProtection="0">
      <alignment vertical="center"/>
    </xf>
    <xf numFmtId="0" fontId="97" fillId="166" borderId="0" applyNumberFormat="0" applyBorder="0" applyAlignment="0" applyProtection="0">
      <alignment vertical="center"/>
    </xf>
    <xf numFmtId="0" fontId="97" fillId="175" borderId="0" applyNumberFormat="0" applyBorder="0" applyAlignment="0" applyProtection="0">
      <alignment vertical="center"/>
    </xf>
    <xf numFmtId="0" fontId="97" fillId="47" borderId="0" applyNumberFormat="0" applyBorder="0" applyAlignment="0" applyProtection="0">
      <alignment vertical="center"/>
    </xf>
    <xf numFmtId="0" fontId="137" fillId="66" borderId="65" applyNumberFormat="0" applyAlignment="0" applyProtection="0">
      <alignment vertical="center"/>
    </xf>
    <xf numFmtId="0" fontId="97" fillId="165" borderId="0" applyNumberFormat="0" applyBorder="0" applyAlignment="0" applyProtection="0">
      <alignment vertical="center"/>
    </xf>
    <xf numFmtId="0" fontId="140" fillId="70" borderId="0" applyNumberFormat="0" applyBorder="0" applyAlignment="0" applyProtection="0">
      <alignment vertical="center"/>
    </xf>
    <xf numFmtId="0" fontId="100" fillId="81" borderId="0" applyNumberFormat="0" applyBorder="0" applyAlignment="0" applyProtection="0">
      <alignment vertical="center"/>
    </xf>
    <xf numFmtId="0" fontId="145" fillId="71" borderId="64" applyNumberFormat="0" applyAlignment="0" applyProtection="0">
      <alignment vertical="center"/>
    </xf>
    <xf numFmtId="0" fontId="98" fillId="150" borderId="0" applyNumberFormat="0" applyBorder="0" applyAlignment="0" applyProtection="0">
      <alignment vertical="center"/>
    </xf>
    <xf numFmtId="0" fontId="97" fillId="165" borderId="0" applyNumberFormat="0" applyBorder="0" applyAlignment="0" applyProtection="0">
      <alignment vertical="center"/>
    </xf>
    <xf numFmtId="0" fontId="151" fillId="0" borderId="0" applyNumberFormat="0" applyFill="0" applyBorder="0" applyAlignment="0" applyProtection="0">
      <alignment vertical="center"/>
    </xf>
    <xf numFmtId="0" fontId="100" fillId="71" borderId="0" applyNumberFormat="0" applyBorder="0" applyAlignment="0" applyProtection="0">
      <alignment vertical="center"/>
    </xf>
    <xf numFmtId="0" fontId="151" fillId="0" borderId="0" applyNumberFormat="0" applyFill="0" applyBorder="0" applyAlignment="0" applyProtection="0">
      <alignment vertical="center"/>
    </xf>
    <xf numFmtId="0" fontId="97" fillId="158" borderId="0" applyNumberFormat="0" applyBorder="0" applyAlignment="0" applyProtection="0">
      <alignment vertical="center"/>
    </xf>
    <xf numFmtId="0" fontId="97" fillId="47" borderId="0" applyNumberFormat="0" applyBorder="0" applyAlignment="0" applyProtection="0">
      <alignment vertical="center"/>
    </xf>
    <xf numFmtId="0" fontId="133" fillId="69" borderId="0" applyNumberFormat="0" applyBorder="0" applyAlignment="0" applyProtection="0">
      <alignment vertical="center"/>
    </xf>
    <xf numFmtId="0" fontId="97" fillId="158" borderId="0" applyNumberFormat="0" applyBorder="0" applyAlignment="0" applyProtection="0">
      <alignment vertical="center"/>
    </xf>
    <xf numFmtId="0" fontId="151" fillId="0" borderId="0" applyNumberFormat="0" applyFill="0" applyBorder="0" applyAlignment="0" applyProtection="0">
      <alignment vertical="center"/>
    </xf>
    <xf numFmtId="0" fontId="97" fillId="158" borderId="0" applyNumberFormat="0" applyBorder="0" applyAlignment="0" applyProtection="0">
      <alignment vertical="center"/>
    </xf>
    <xf numFmtId="0" fontId="100" fillId="76" borderId="0" applyNumberFormat="0" applyBorder="0" applyAlignment="0" applyProtection="0">
      <alignment vertical="center"/>
    </xf>
    <xf numFmtId="0" fontId="97" fillId="40" borderId="0" applyNumberFormat="0" applyBorder="0" applyAlignment="0" applyProtection="0">
      <alignment vertical="center"/>
    </xf>
    <xf numFmtId="0" fontId="133" fillId="69" borderId="0" applyNumberFormat="0" applyBorder="0" applyAlignment="0" applyProtection="0">
      <alignment vertical="center"/>
    </xf>
    <xf numFmtId="0" fontId="100" fillId="71" borderId="0" applyNumberFormat="0" applyBorder="0" applyAlignment="0" applyProtection="0">
      <alignment vertical="center"/>
    </xf>
    <xf numFmtId="0" fontId="133" fillId="69" borderId="0" applyNumberFormat="0" applyBorder="0" applyAlignment="0" applyProtection="0">
      <alignment vertical="center"/>
    </xf>
    <xf numFmtId="0" fontId="97" fillId="40" borderId="0" applyNumberFormat="0" applyBorder="0" applyAlignment="0" applyProtection="0">
      <alignment vertical="center"/>
    </xf>
    <xf numFmtId="0" fontId="133" fillId="69" borderId="0" applyNumberFormat="0" applyBorder="0" applyAlignment="0" applyProtection="0">
      <alignment vertical="center"/>
    </xf>
    <xf numFmtId="0" fontId="100" fillId="71" borderId="0" applyNumberFormat="0" applyBorder="0" applyAlignment="0" applyProtection="0">
      <alignment vertical="center"/>
    </xf>
    <xf numFmtId="0" fontId="133" fillId="69" borderId="0" applyNumberFormat="0" applyBorder="0" applyAlignment="0" applyProtection="0">
      <alignment vertical="center"/>
    </xf>
    <xf numFmtId="0" fontId="100" fillId="71" borderId="0" applyNumberFormat="0" applyBorder="0" applyAlignment="0" applyProtection="0">
      <alignment vertical="center"/>
    </xf>
    <xf numFmtId="0" fontId="97" fillId="183" borderId="0" applyNumberFormat="0" applyBorder="0" applyAlignment="0" applyProtection="0">
      <alignment vertical="center"/>
    </xf>
    <xf numFmtId="0" fontId="133" fillId="69" borderId="0" applyNumberFormat="0" applyBorder="0" applyAlignment="0" applyProtection="0">
      <alignment vertical="center"/>
    </xf>
    <xf numFmtId="0" fontId="100" fillId="71" borderId="0" applyNumberFormat="0" applyBorder="0" applyAlignment="0" applyProtection="0">
      <alignment vertical="center"/>
    </xf>
    <xf numFmtId="0" fontId="141" fillId="90" borderId="0" applyNumberFormat="0" applyBorder="0" applyAlignment="0" applyProtection="0">
      <alignment vertical="center"/>
    </xf>
    <xf numFmtId="0" fontId="140" fillId="70" borderId="0" applyNumberFormat="0" applyBorder="0" applyAlignment="0" applyProtection="0">
      <alignment vertical="center"/>
    </xf>
    <xf numFmtId="0" fontId="100" fillId="76" borderId="0" applyNumberFormat="0" applyBorder="0" applyAlignment="0" applyProtection="0">
      <alignment vertical="center"/>
    </xf>
    <xf numFmtId="0" fontId="97" fillId="40" borderId="0" applyNumberFormat="0" applyBorder="0" applyAlignment="0" applyProtection="0">
      <alignment vertical="center"/>
    </xf>
    <xf numFmtId="0" fontId="100" fillId="71" borderId="0" applyNumberFormat="0" applyBorder="0" applyAlignment="0" applyProtection="0">
      <alignment vertical="center"/>
    </xf>
    <xf numFmtId="0" fontId="97" fillId="40" borderId="0" applyNumberFormat="0" applyBorder="0" applyAlignment="0" applyProtection="0">
      <alignment vertical="center"/>
    </xf>
    <xf numFmtId="0" fontId="100" fillId="71" borderId="0" applyNumberFormat="0" applyBorder="0" applyAlignment="0" applyProtection="0">
      <alignment vertical="center"/>
    </xf>
    <xf numFmtId="0" fontId="97" fillId="166" borderId="0" applyNumberFormat="0" applyBorder="0" applyAlignment="0" applyProtection="0">
      <alignment vertical="center"/>
    </xf>
    <xf numFmtId="0" fontId="97" fillId="40" borderId="0" applyNumberFormat="0" applyBorder="0" applyAlignment="0" applyProtection="0">
      <alignment vertical="center"/>
    </xf>
    <xf numFmtId="0" fontId="97" fillId="148" borderId="0" applyNumberFormat="0" applyBorder="0" applyAlignment="0" applyProtection="0">
      <alignment vertical="center"/>
    </xf>
    <xf numFmtId="0" fontId="97" fillId="175"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97" fillId="40" borderId="0" applyNumberFormat="0" applyBorder="0" applyAlignment="0" applyProtection="0">
      <alignment vertical="center"/>
    </xf>
    <xf numFmtId="0" fontId="97" fillId="165" borderId="0" applyNumberFormat="0" applyBorder="0" applyAlignment="0" applyProtection="0">
      <alignment vertical="center"/>
    </xf>
    <xf numFmtId="0" fontId="133" fillId="69" borderId="0" applyNumberFormat="0" applyBorder="0" applyAlignment="0" applyProtection="0">
      <alignment vertical="center"/>
    </xf>
    <xf numFmtId="0" fontId="97" fillId="40" borderId="0" applyNumberFormat="0" applyBorder="0" applyAlignment="0" applyProtection="0">
      <alignment vertical="center"/>
    </xf>
    <xf numFmtId="0" fontId="133" fillId="69" borderId="0" applyNumberFormat="0" applyBorder="0" applyAlignment="0" applyProtection="0">
      <alignment vertical="center"/>
    </xf>
    <xf numFmtId="0" fontId="98" fillId="190" borderId="0" applyNumberFormat="0" applyBorder="0" applyAlignment="0" applyProtection="0">
      <alignment vertical="center"/>
    </xf>
    <xf numFmtId="0" fontId="97" fillId="165" borderId="0" applyNumberFormat="0" applyBorder="0" applyAlignment="0" applyProtection="0">
      <alignment vertical="center"/>
    </xf>
    <xf numFmtId="0" fontId="133" fillId="69" borderId="0" applyNumberFormat="0" applyBorder="0" applyAlignment="0" applyProtection="0">
      <alignment vertical="center"/>
    </xf>
    <xf numFmtId="0" fontId="100" fillId="74" borderId="0" applyNumberFormat="0" applyBorder="0" applyAlignment="0" applyProtection="0">
      <alignment vertical="center"/>
    </xf>
    <xf numFmtId="0" fontId="133" fillId="69" borderId="0" applyNumberFormat="0" applyBorder="0" applyAlignment="0" applyProtection="0">
      <alignment vertical="center"/>
    </xf>
    <xf numFmtId="0" fontId="97" fillId="175" borderId="0" applyNumberFormat="0" applyBorder="0" applyAlignment="0" applyProtection="0">
      <alignment vertical="center"/>
    </xf>
    <xf numFmtId="0" fontId="133" fillId="69" borderId="0" applyNumberFormat="0" applyBorder="0" applyAlignment="0" applyProtection="0">
      <alignment vertical="center"/>
    </xf>
    <xf numFmtId="0" fontId="97" fillId="175" borderId="0" applyNumberFormat="0" applyBorder="0" applyAlignment="0" applyProtection="0">
      <alignment vertical="center"/>
    </xf>
    <xf numFmtId="0" fontId="140" fillId="70" borderId="0" applyNumberFormat="0" applyBorder="0" applyAlignment="0" applyProtection="0">
      <alignment vertical="center"/>
    </xf>
    <xf numFmtId="0" fontId="100" fillId="71" borderId="0" applyNumberFormat="0" applyBorder="0" applyAlignment="0" applyProtection="0">
      <alignment vertical="center"/>
    </xf>
    <xf numFmtId="0" fontId="133" fillId="69" borderId="0" applyNumberFormat="0" applyBorder="0" applyAlignment="0" applyProtection="0">
      <alignment vertical="center"/>
    </xf>
    <xf numFmtId="0" fontId="100" fillId="84" borderId="0" applyNumberFormat="0" applyBorder="0" applyAlignment="0" applyProtection="0">
      <alignment vertical="center"/>
    </xf>
    <xf numFmtId="0" fontId="97" fillId="40" borderId="0" applyNumberFormat="0" applyBorder="0" applyAlignment="0" applyProtection="0">
      <alignment vertical="center"/>
    </xf>
    <xf numFmtId="0" fontId="100" fillId="71" borderId="0" applyNumberFormat="0" applyBorder="0" applyAlignment="0" applyProtection="0">
      <alignment vertical="center"/>
    </xf>
    <xf numFmtId="0" fontId="97" fillId="44" borderId="8" applyNumberFormat="0" applyFont="0" applyAlignment="0" applyProtection="0">
      <alignment vertical="center"/>
    </xf>
    <xf numFmtId="0" fontId="140" fillId="70" borderId="0" applyNumberFormat="0" applyBorder="0" applyAlignment="0" applyProtection="0">
      <alignment vertical="center"/>
    </xf>
    <xf numFmtId="0" fontId="100" fillId="80" borderId="0" applyNumberFormat="0" applyBorder="0" applyAlignment="0" applyProtection="0">
      <alignment vertical="center"/>
    </xf>
    <xf numFmtId="0" fontId="140" fillId="70" borderId="0" applyNumberFormat="0" applyBorder="0" applyAlignment="0" applyProtection="0">
      <alignment vertical="center"/>
    </xf>
    <xf numFmtId="0" fontId="97" fillId="165" borderId="0" applyNumberFormat="0" applyBorder="0" applyAlignment="0" applyProtection="0">
      <alignment vertical="center"/>
    </xf>
    <xf numFmtId="0" fontId="100" fillId="81" borderId="0" applyNumberFormat="0" applyBorder="0" applyAlignment="0" applyProtection="0">
      <alignment vertical="center"/>
    </xf>
    <xf numFmtId="0" fontId="133" fillId="69" borderId="0" applyNumberFormat="0" applyBorder="0" applyAlignment="0" applyProtection="0">
      <alignment vertical="center"/>
    </xf>
    <xf numFmtId="0" fontId="97" fillId="40" borderId="0" applyNumberFormat="0" applyBorder="0" applyAlignment="0" applyProtection="0">
      <alignment vertical="center"/>
    </xf>
    <xf numFmtId="0" fontId="140" fillId="70" borderId="0" applyNumberFormat="0" applyBorder="0" applyAlignment="0" applyProtection="0">
      <alignment vertical="center"/>
    </xf>
    <xf numFmtId="0" fontId="97" fillId="165" borderId="0" applyNumberFormat="0" applyBorder="0" applyAlignment="0" applyProtection="0">
      <alignment vertical="center"/>
    </xf>
    <xf numFmtId="0" fontId="100" fillId="71" borderId="0" applyNumberFormat="0" applyBorder="0" applyAlignment="0" applyProtection="0">
      <alignment vertical="center"/>
    </xf>
    <xf numFmtId="0" fontId="97" fillId="158" borderId="0" applyNumberFormat="0" applyBorder="0" applyAlignment="0" applyProtection="0">
      <alignment vertical="center"/>
    </xf>
    <xf numFmtId="0" fontId="100" fillId="74" borderId="0" applyNumberFormat="0" applyBorder="0" applyAlignment="0" applyProtection="0">
      <alignment vertical="center"/>
    </xf>
    <xf numFmtId="0" fontId="100" fillId="80" borderId="0" applyNumberFormat="0" applyBorder="0" applyAlignment="0" applyProtection="0">
      <alignment vertical="center"/>
    </xf>
    <xf numFmtId="0" fontId="97" fillId="158" borderId="0" applyNumberFormat="0" applyBorder="0" applyAlignment="0" applyProtection="0">
      <alignment vertical="center"/>
    </xf>
    <xf numFmtId="0" fontId="100" fillId="74" borderId="0" applyNumberFormat="0" applyBorder="0" applyAlignment="0" applyProtection="0">
      <alignment vertical="center"/>
    </xf>
    <xf numFmtId="0" fontId="97" fillId="40" borderId="0" applyNumberFormat="0" applyBorder="0" applyAlignment="0" applyProtection="0">
      <alignment vertical="center"/>
    </xf>
    <xf numFmtId="0" fontId="100" fillId="71" borderId="0" applyNumberFormat="0" applyBorder="0" applyAlignment="0" applyProtection="0">
      <alignment vertical="center"/>
    </xf>
    <xf numFmtId="0" fontId="98" fillId="192" borderId="0" applyNumberFormat="0" applyBorder="0" applyAlignment="0" applyProtection="0">
      <alignment vertical="center"/>
    </xf>
    <xf numFmtId="0" fontId="97" fillId="40" borderId="0" applyNumberFormat="0" applyBorder="0" applyAlignment="0" applyProtection="0">
      <alignment vertical="center"/>
    </xf>
    <xf numFmtId="0" fontId="100" fillId="71" borderId="0" applyNumberFormat="0" applyBorder="0" applyAlignment="0" applyProtection="0">
      <alignment vertical="center"/>
    </xf>
    <xf numFmtId="0" fontId="133" fillId="69" borderId="0" applyNumberFormat="0" applyBorder="0" applyAlignment="0" applyProtection="0">
      <alignment vertical="center"/>
    </xf>
    <xf numFmtId="0" fontId="100" fillId="71" borderId="0" applyNumberFormat="0" applyBorder="0" applyAlignment="0" applyProtection="0">
      <alignment vertical="center"/>
    </xf>
    <xf numFmtId="0" fontId="97" fillId="166" borderId="0" applyNumberFormat="0" applyBorder="0" applyAlignment="0" applyProtection="0">
      <alignment vertical="center"/>
    </xf>
    <xf numFmtId="0" fontId="100" fillId="71" borderId="0" applyNumberFormat="0" applyBorder="0" applyAlignment="0" applyProtection="0">
      <alignment vertical="center"/>
    </xf>
    <xf numFmtId="0" fontId="97" fillId="175" borderId="0" applyNumberFormat="0" applyBorder="0" applyAlignment="0" applyProtection="0">
      <alignment vertical="center"/>
    </xf>
    <xf numFmtId="0" fontId="97" fillId="172" borderId="0" applyNumberFormat="0" applyBorder="0" applyAlignment="0" applyProtection="0">
      <alignment vertical="center"/>
    </xf>
    <xf numFmtId="0" fontId="140" fillId="70" borderId="0" applyNumberFormat="0" applyBorder="0" applyAlignment="0" applyProtection="0">
      <alignment vertical="center"/>
    </xf>
    <xf numFmtId="0" fontId="97" fillId="175" borderId="0" applyNumberFormat="0" applyBorder="0" applyAlignment="0" applyProtection="0">
      <alignment vertical="center"/>
    </xf>
    <xf numFmtId="0" fontId="133" fillId="69" borderId="0" applyNumberFormat="0" applyBorder="0" applyAlignment="0" applyProtection="0">
      <alignment vertical="center"/>
    </xf>
    <xf numFmtId="0" fontId="97" fillId="166" borderId="0" applyNumberFormat="0" applyBorder="0" applyAlignment="0" applyProtection="0">
      <alignment vertical="center"/>
    </xf>
    <xf numFmtId="0" fontId="140" fillId="70" borderId="0" applyNumberFormat="0" applyBorder="0" applyAlignment="0" applyProtection="0">
      <alignment vertical="center"/>
    </xf>
    <xf numFmtId="0" fontId="100" fillId="71" borderId="0" applyNumberFormat="0" applyBorder="0" applyAlignment="0" applyProtection="0">
      <alignment vertical="center"/>
    </xf>
    <xf numFmtId="0" fontId="100" fillId="71" borderId="0" applyNumberFormat="0" applyBorder="0" applyAlignment="0" applyProtection="0">
      <alignment vertical="center"/>
    </xf>
    <xf numFmtId="0" fontId="97" fillId="158" borderId="0" applyNumberFormat="0" applyBorder="0" applyAlignment="0" applyProtection="0">
      <alignment vertical="center"/>
    </xf>
    <xf numFmtId="0" fontId="97" fillId="158" borderId="0" applyNumberFormat="0" applyBorder="0" applyAlignment="0" applyProtection="0">
      <alignment vertical="center"/>
    </xf>
    <xf numFmtId="0" fontId="100" fillId="74" borderId="0" applyNumberFormat="0" applyBorder="0" applyAlignment="0" applyProtection="0">
      <alignment vertical="center"/>
    </xf>
    <xf numFmtId="0" fontId="141" fillId="72" borderId="0" applyNumberFormat="0" applyBorder="0" applyAlignment="0" applyProtection="0">
      <alignment vertical="center"/>
    </xf>
    <xf numFmtId="0" fontId="100" fillId="71" borderId="0" applyNumberFormat="0" applyBorder="0" applyAlignment="0" applyProtection="0">
      <alignment vertical="center"/>
    </xf>
    <xf numFmtId="0" fontId="133" fillId="69" borderId="0" applyNumberFormat="0" applyBorder="0" applyAlignment="0" applyProtection="0">
      <alignment vertical="center"/>
    </xf>
    <xf numFmtId="0" fontId="97" fillId="167" borderId="0" applyNumberFormat="0" applyBorder="0" applyAlignment="0" applyProtection="0">
      <alignment vertical="center"/>
    </xf>
    <xf numFmtId="0" fontId="141" fillId="72" borderId="0" applyNumberFormat="0" applyBorder="0" applyAlignment="0" applyProtection="0">
      <alignment vertical="center"/>
    </xf>
    <xf numFmtId="0" fontId="100" fillId="71" borderId="0" applyNumberFormat="0" applyBorder="0" applyAlignment="0" applyProtection="0">
      <alignment vertical="center"/>
    </xf>
    <xf numFmtId="0" fontId="141" fillId="72" borderId="0" applyNumberFormat="0" applyBorder="0" applyAlignment="0" applyProtection="0">
      <alignment vertical="center"/>
    </xf>
    <xf numFmtId="0" fontId="100" fillId="71" borderId="0" applyNumberFormat="0" applyBorder="0" applyAlignment="0" applyProtection="0">
      <alignment vertical="center"/>
    </xf>
    <xf numFmtId="0" fontId="100" fillId="74" borderId="0" applyNumberFormat="0" applyBorder="0" applyAlignment="0" applyProtection="0">
      <alignment vertical="center"/>
    </xf>
    <xf numFmtId="0" fontId="141" fillId="72" borderId="0" applyNumberFormat="0" applyBorder="0" applyAlignment="0" applyProtection="0">
      <alignment vertical="center"/>
    </xf>
    <xf numFmtId="0" fontId="97" fillId="166"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97" fillId="58" borderId="0" applyNumberFormat="0" applyBorder="0" applyAlignment="0" applyProtection="0">
      <alignment vertical="center"/>
    </xf>
    <xf numFmtId="0" fontId="100" fillId="71" borderId="0" applyNumberFormat="0" applyBorder="0" applyAlignment="0" applyProtection="0">
      <alignment vertical="center"/>
    </xf>
    <xf numFmtId="0" fontId="97" fillId="58" borderId="0" applyNumberFormat="0" applyBorder="0" applyAlignment="0" applyProtection="0">
      <alignment vertical="center"/>
    </xf>
    <xf numFmtId="0" fontId="97" fillId="175" borderId="0" applyNumberFormat="0" applyBorder="0" applyAlignment="0" applyProtection="0">
      <alignment vertical="center"/>
    </xf>
    <xf numFmtId="0" fontId="97" fillId="153" borderId="0" applyNumberFormat="0" applyBorder="0" applyAlignment="0" applyProtection="0">
      <alignment vertical="center"/>
    </xf>
    <xf numFmtId="0" fontId="97" fillId="58" borderId="0" applyNumberFormat="0" applyBorder="0" applyAlignment="0" applyProtection="0">
      <alignment vertical="center"/>
    </xf>
    <xf numFmtId="0" fontId="140" fillId="70" borderId="0" applyNumberFormat="0" applyBorder="0" applyAlignment="0" applyProtection="0">
      <alignment vertical="center"/>
    </xf>
    <xf numFmtId="0" fontId="97" fillId="175" borderId="0" applyNumberFormat="0" applyBorder="0" applyAlignment="0" applyProtection="0">
      <alignment vertical="center"/>
    </xf>
    <xf numFmtId="0" fontId="100" fillId="75" borderId="0" applyNumberFormat="0" applyBorder="0" applyAlignment="0" applyProtection="0">
      <alignment vertical="center"/>
    </xf>
    <xf numFmtId="0" fontId="100" fillId="86" borderId="0" applyNumberFormat="0" applyBorder="0" applyAlignment="0" applyProtection="0">
      <alignment vertical="center"/>
    </xf>
    <xf numFmtId="0" fontId="97" fillId="166" borderId="0" applyNumberFormat="0" applyBorder="0" applyAlignment="0" applyProtection="0">
      <alignment vertical="center"/>
    </xf>
    <xf numFmtId="0" fontId="100" fillId="75" borderId="0" applyNumberFormat="0" applyBorder="0" applyAlignment="0" applyProtection="0">
      <alignment vertical="center"/>
    </xf>
    <xf numFmtId="0" fontId="98" fillId="186" borderId="0" applyNumberFormat="0" applyBorder="0" applyAlignment="0" applyProtection="0">
      <alignment vertical="center"/>
    </xf>
    <xf numFmtId="0" fontId="100" fillId="71" borderId="0" applyNumberFormat="0" applyBorder="0" applyAlignment="0" applyProtection="0">
      <alignment vertical="center"/>
    </xf>
    <xf numFmtId="0" fontId="98" fillId="181" borderId="0" applyNumberFormat="0" applyBorder="0" applyAlignment="0" applyProtection="0">
      <alignment vertical="center"/>
    </xf>
    <xf numFmtId="0" fontId="100" fillId="71" borderId="0" applyNumberFormat="0" applyBorder="0" applyAlignment="0" applyProtection="0">
      <alignment vertical="center"/>
    </xf>
    <xf numFmtId="227" fontId="97" fillId="60" borderId="0" applyNumberFormat="0" applyBorder="0" applyAlignment="0" applyProtection="0">
      <alignment vertical="center"/>
    </xf>
    <xf numFmtId="0" fontId="141" fillId="72" borderId="0" applyNumberFormat="0" applyBorder="0" applyAlignment="0" applyProtection="0">
      <alignment vertical="center"/>
    </xf>
    <xf numFmtId="0" fontId="97" fillId="158" borderId="0" applyNumberFormat="0" applyBorder="0" applyAlignment="0" applyProtection="0">
      <alignment vertical="center"/>
    </xf>
    <xf numFmtId="0" fontId="97" fillId="58" borderId="0" applyNumberFormat="0" applyBorder="0" applyAlignment="0" applyProtection="0">
      <alignment vertical="center"/>
    </xf>
    <xf numFmtId="0" fontId="97" fillId="158" borderId="0" applyNumberFormat="0" applyBorder="0" applyAlignment="0" applyProtection="0">
      <alignment vertical="center"/>
    </xf>
    <xf numFmtId="0" fontId="100" fillId="81" borderId="0" applyNumberFormat="0" applyBorder="0" applyAlignment="0" applyProtection="0">
      <alignment vertical="center"/>
    </xf>
    <xf numFmtId="0" fontId="100" fillId="71" borderId="0" applyNumberFormat="0" applyBorder="0" applyAlignment="0" applyProtection="0">
      <alignment vertical="center"/>
    </xf>
    <xf numFmtId="0" fontId="100" fillId="71" borderId="0" applyNumberFormat="0" applyBorder="0" applyAlignment="0" applyProtection="0">
      <alignment vertical="center"/>
    </xf>
    <xf numFmtId="0" fontId="100" fillId="71" borderId="0" applyNumberFormat="0" applyBorder="0" applyAlignment="0" applyProtection="0">
      <alignment vertical="center"/>
    </xf>
    <xf numFmtId="0" fontId="100" fillId="86" borderId="0" applyNumberFormat="0" applyBorder="0" applyAlignment="0" applyProtection="0">
      <alignment vertical="center"/>
    </xf>
    <xf numFmtId="0" fontId="141" fillId="72" borderId="0" applyNumberFormat="0" applyBorder="0" applyAlignment="0" applyProtection="0">
      <alignment vertical="center"/>
    </xf>
    <xf numFmtId="0" fontId="100" fillId="71" borderId="0" applyNumberFormat="0" applyBorder="0" applyAlignment="0" applyProtection="0">
      <alignment vertical="center"/>
    </xf>
    <xf numFmtId="0" fontId="141" fillId="72" borderId="0" applyNumberFormat="0" applyBorder="0" applyAlignment="0" applyProtection="0">
      <alignment vertical="center"/>
    </xf>
    <xf numFmtId="0" fontId="100" fillId="71" borderId="0" applyNumberFormat="0" applyBorder="0" applyAlignment="0" applyProtection="0">
      <alignment vertical="center"/>
    </xf>
    <xf numFmtId="0" fontId="100" fillId="71" borderId="0" applyNumberFormat="0" applyBorder="0" applyAlignment="0" applyProtection="0">
      <alignment vertical="center"/>
    </xf>
    <xf numFmtId="0" fontId="100" fillId="71" borderId="0" applyNumberFormat="0" applyBorder="0" applyAlignment="0" applyProtection="0">
      <alignment vertical="center"/>
    </xf>
    <xf numFmtId="0" fontId="128" fillId="122" borderId="0" applyNumberFormat="0" applyBorder="0" applyAlignment="0" applyProtection="0"/>
    <xf numFmtId="0" fontId="100" fillId="73" borderId="0" applyNumberFormat="0" applyBorder="0" applyAlignment="0" applyProtection="0">
      <alignment vertical="center"/>
    </xf>
    <xf numFmtId="0" fontId="133" fillId="69" borderId="0" applyNumberFormat="0" applyBorder="0" applyAlignment="0" applyProtection="0">
      <alignment vertical="center"/>
    </xf>
    <xf numFmtId="0" fontId="100" fillId="71" borderId="0" applyNumberFormat="0" applyBorder="0" applyAlignment="0" applyProtection="0">
      <alignment vertical="center"/>
    </xf>
    <xf numFmtId="0" fontId="100" fillId="71" borderId="0" applyNumberFormat="0" applyBorder="0" applyAlignment="0" applyProtection="0">
      <alignment vertical="center"/>
    </xf>
    <xf numFmtId="0" fontId="133" fillId="69" borderId="0" applyNumberFormat="0" applyBorder="0" applyAlignment="0" applyProtection="0">
      <alignment vertical="center"/>
    </xf>
    <xf numFmtId="0" fontId="100" fillId="84" borderId="0" applyNumberFormat="0" applyBorder="0" applyAlignment="0" applyProtection="0">
      <alignment vertical="center"/>
    </xf>
    <xf numFmtId="0" fontId="100" fillId="71" borderId="0" applyNumberFormat="0" applyBorder="0" applyAlignment="0" applyProtection="0">
      <alignment vertical="center"/>
    </xf>
    <xf numFmtId="0" fontId="100" fillId="84" borderId="0" applyNumberFormat="0" applyBorder="0" applyAlignment="0" applyProtection="0">
      <alignment vertical="center"/>
    </xf>
    <xf numFmtId="0" fontId="100" fillId="71" borderId="0" applyNumberFormat="0" applyBorder="0" applyAlignment="0" applyProtection="0">
      <alignment vertical="center"/>
    </xf>
    <xf numFmtId="0" fontId="100" fillId="84" borderId="0" applyNumberFormat="0" applyBorder="0" applyAlignment="0" applyProtection="0">
      <alignment vertical="center"/>
    </xf>
    <xf numFmtId="0" fontId="149" fillId="77" borderId="0" applyNumberFormat="0" applyBorder="0" applyAlignment="0" applyProtection="0">
      <alignment vertical="center"/>
    </xf>
    <xf numFmtId="0" fontId="100" fillId="71" borderId="0" applyNumberFormat="0" applyBorder="0" applyAlignment="0" applyProtection="0">
      <alignment vertical="center"/>
    </xf>
    <xf numFmtId="0" fontId="205" fillId="0" borderId="28" applyNumberFormat="0" applyFill="0" applyProtection="0">
      <alignment horizontal="center"/>
    </xf>
    <xf numFmtId="0" fontId="149" fillId="77" borderId="0" applyNumberFormat="0" applyBorder="0" applyAlignment="0" applyProtection="0">
      <alignment vertical="center"/>
    </xf>
    <xf numFmtId="0" fontId="100" fillId="71" borderId="0" applyNumberFormat="0" applyBorder="0" applyAlignment="0" applyProtection="0">
      <alignment vertical="center"/>
    </xf>
    <xf numFmtId="0" fontId="205" fillId="0" borderId="28" applyNumberFormat="0" applyFill="0" applyProtection="0">
      <alignment horizontal="center"/>
    </xf>
    <xf numFmtId="0" fontId="100" fillId="71" borderId="0" applyNumberFormat="0" applyBorder="0" applyAlignment="0" applyProtection="0">
      <alignment vertical="center"/>
    </xf>
    <xf numFmtId="0" fontId="100" fillId="71" borderId="0" applyNumberFormat="0" applyBorder="0" applyAlignment="0" applyProtection="0">
      <alignment vertical="center"/>
    </xf>
    <xf numFmtId="0" fontId="100" fillId="88" borderId="0" applyNumberFormat="0" applyBorder="0" applyAlignment="0" applyProtection="0">
      <alignment vertical="center"/>
    </xf>
    <xf numFmtId="0" fontId="100" fillId="81" borderId="0" applyNumberFormat="0" applyBorder="0" applyAlignment="0" applyProtection="0">
      <alignment vertical="center"/>
    </xf>
    <xf numFmtId="0" fontId="133" fillId="69" borderId="0" applyNumberFormat="0" applyBorder="0" applyAlignment="0" applyProtection="0">
      <alignment vertical="center"/>
    </xf>
    <xf numFmtId="0" fontId="100" fillId="71" borderId="0" applyNumberFormat="0" applyBorder="0" applyAlignment="0" applyProtection="0">
      <alignment vertical="center"/>
    </xf>
    <xf numFmtId="0" fontId="133" fillId="69" borderId="0" applyNumberFormat="0" applyBorder="0" applyAlignment="0" applyProtection="0">
      <alignment vertical="center"/>
    </xf>
    <xf numFmtId="0" fontId="100" fillId="71" borderId="0" applyNumberFormat="0" applyBorder="0" applyAlignment="0" applyProtection="0">
      <alignment vertical="center"/>
    </xf>
    <xf numFmtId="0" fontId="100" fillId="81" borderId="0" applyNumberFormat="0" applyBorder="0" applyAlignment="0" applyProtection="0">
      <alignment vertical="center"/>
    </xf>
    <xf numFmtId="0" fontId="133" fillId="69" borderId="0" applyNumberFormat="0" applyBorder="0" applyAlignment="0" applyProtection="0">
      <alignment vertical="center"/>
    </xf>
    <xf numFmtId="0" fontId="100" fillId="71" borderId="0" applyNumberFormat="0" applyBorder="0" applyAlignment="0" applyProtection="0">
      <alignment vertical="center"/>
    </xf>
    <xf numFmtId="0" fontId="93" fillId="0" borderId="0">
      <alignment vertical="center"/>
    </xf>
    <xf numFmtId="0" fontId="97" fillId="169" borderId="0" applyNumberFormat="0" applyBorder="0" applyAlignment="0" applyProtection="0">
      <alignment vertical="center"/>
    </xf>
    <xf numFmtId="0" fontId="133" fillId="69" borderId="0" applyNumberFormat="0" applyBorder="0" applyAlignment="0" applyProtection="0">
      <alignment vertical="center"/>
    </xf>
    <xf numFmtId="0" fontId="100" fillId="71" borderId="0" applyNumberFormat="0" applyBorder="0" applyAlignment="0" applyProtection="0">
      <alignment vertical="center"/>
    </xf>
    <xf numFmtId="0" fontId="100" fillId="84" borderId="0" applyNumberFormat="0" applyBorder="0" applyAlignment="0" applyProtection="0">
      <alignment vertical="center"/>
    </xf>
    <xf numFmtId="0" fontId="97" fillId="171"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00" fillId="71" borderId="0" applyNumberFormat="0" applyBorder="0" applyAlignment="0" applyProtection="0">
      <alignment vertical="center"/>
    </xf>
    <xf numFmtId="0" fontId="137" fillId="66" borderId="65" applyNumberFormat="0" applyAlignment="0" applyProtection="0">
      <alignment vertical="center"/>
    </xf>
    <xf numFmtId="0" fontId="97" fillId="174" borderId="0" applyNumberFormat="0" applyBorder="0" applyAlignment="0" applyProtection="0">
      <alignment vertical="center"/>
    </xf>
    <xf numFmtId="0" fontId="100" fillId="71" borderId="0" applyNumberFormat="0" applyBorder="0" applyAlignment="0" applyProtection="0">
      <alignment vertical="center"/>
    </xf>
    <xf numFmtId="0" fontId="100" fillId="71" borderId="0" applyNumberFormat="0" applyBorder="0" applyAlignment="0" applyProtection="0">
      <alignment vertical="center"/>
    </xf>
    <xf numFmtId="0" fontId="97" fillId="174" borderId="0" applyNumberFormat="0" applyBorder="0" applyAlignment="0" applyProtection="0">
      <alignment vertical="center"/>
    </xf>
    <xf numFmtId="0" fontId="100" fillId="71" borderId="0" applyNumberFormat="0" applyBorder="0" applyAlignment="0" applyProtection="0">
      <alignment vertical="center"/>
    </xf>
    <xf numFmtId="0" fontId="100" fillId="73" borderId="0" applyNumberFormat="0" applyBorder="0" applyAlignment="0" applyProtection="0">
      <alignment vertical="center"/>
    </xf>
    <xf numFmtId="0" fontId="97" fillId="56" borderId="0" applyNumberFormat="0" applyBorder="0" applyAlignment="0" applyProtection="0">
      <alignment vertical="center"/>
    </xf>
    <xf numFmtId="0" fontId="100" fillId="75" borderId="0" applyNumberFormat="0" applyBorder="0" applyAlignment="0" applyProtection="0">
      <alignment vertical="center"/>
    </xf>
    <xf numFmtId="0" fontId="100" fillId="73" borderId="0" applyNumberFormat="0" applyBorder="0" applyAlignment="0" applyProtection="0">
      <alignment vertical="center"/>
    </xf>
    <xf numFmtId="0" fontId="140" fillId="70" borderId="0" applyNumberFormat="0" applyBorder="0" applyAlignment="0" applyProtection="0">
      <alignment vertical="center"/>
    </xf>
    <xf numFmtId="0" fontId="100" fillId="76" borderId="0" applyNumberFormat="0" applyBorder="0" applyAlignment="0" applyProtection="0">
      <alignment vertical="center"/>
    </xf>
    <xf numFmtId="0" fontId="100" fillId="75" borderId="0" applyNumberFormat="0" applyBorder="0" applyAlignment="0" applyProtection="0">
      <alignment vertical="center"/>
    </xf>
    <xf numFmtId="0" fontId="100" fillId="75" borderId="0" applyNumberFormat="0" applyBorder="0" applyAlignment="0" applyProtection="0">
      <alignment vertical="center"/>
    </xf>
    <xf numFmtId="0" fontId="100" fillId="71" borderId="0" applyNumberFormat="0" applyBorder="0" applyAlignment="0" applyProtection="0">
      <alignment vertical="center"/>
    </xf>
    <xf numFmtId="0" fontId="100" fillId="73" borderId="0" applyNumberFormat="0" applyBorder="0" applyAlignment="0" applyProtection="0">
      <alignment vertical="center"/>
    </xf>
    <xf numFmtId="0" fontId="140" fillId="70" borderId="0" applyNumberFormat="0" applyBorder="0" applyAlignment="0" applyProtection="0">
      <alignment vertical="center"/>
    </xf>
    <xf numFmtId="0" fontId="100" fillId="76" borderId="0" applyNumberFormat="0" applyBorder="0" applyAlignment="0" applyProtection="0">
      <alignment vertical="center"/>
    </xf>
    <xf numFmtId="0" fontId="100" fillId="73" borderId="0" applyNumberFormat="0" applyBorder="0" applyAlignment="0" applyProtection="0">
      <alignment vertical="center"/>
    </xf>
    <xf numFmtId="0" fontId="100" fillId="75" borderId="0" applyNumberFormat="0" applyBorder="0" applyAlignment="0" applyProtection="0">
      <alignment vertical="center"/>
    </xf>
    <xf numFmtId="0" fontId="100" fillId="73" borderId="0" applyNumberFormat="0" applyBorder="0" applyAlignment="0" applyProtection="0">
      <alignment vertical="center"/>
    </xf>
    <xf numFmtId="0" fontId="100" fillId="75" borderId="0" applyNumberFormat="0" applyBorder="0" applyAlignment="0" applyProtection="0">
      <alignment vertical="center"/>
    </xf>
    <xf numFmtId="0" fontId="100" fillId="73" borderId="0" applyNumberFormat="0" applyBorder="0" applyAlignment="0" applyProtection="0">
      <alignment vertical="center"/>
    </xf>
    <xf numFmtId="0" fontId="100" fillId="75" borderId="0" applyNumberFormat="0" applyBorder="0" applyAlignment="0" applyProtection="0">
      <alignment vertical="center"/>
    </xf>
    <xf numFmtId="0" fontId="100" fillId="73" borderId="0" applyNumberFormat="0" applyBorder="0" applyAlignment="0" applyProtection="0">
      <alignment vertical="center"/>
    </xf>
    <xf numFmtId="0" fontId="100" fillId="75" borderId="0" applyNumberFormat="0" applyBorder="0" applyAlignment="0" applyProtection="0">
      <alignment vertical="center"/>
    </xf>
    <xf numFmtId="0" fontId="100" fillId="80" borderId="0" applyNumberFormat="0" applyBorder="0" applyAlignment="0" applyProtection="0">
      <alignment vertical="center"/>
    </xf>
    <xf numFmtId="0" fontId="100" fillId="75" borderId="0" applyNumberFormat="0" applyBorder="0" applyAlignment="0" applyProtection="0">
      <alignment vertical="center"/>
    </xf>
    <xf numFmtId="0" fontId="140" fillId="70" borderId="0" applyNumberFormat="0" applyBorder="0" applyAlignment="0" applyProtection="0">
      <alignment vertical="center"/>
    </xf>
    <xf numFmtId="0" fontId="100" fillId="75" borderId="0" applyNumberFormat="0" applyBorder="0" applyAlignment="0" applyProtection="0">
      <alignment vertical="center"/>
    </xf>
    <xf numFmtId="0" fontId="100" fillId="71" borderId="0" applyNumberFormat="0" applyBorder="0" applyAlignment="0" applyProtection="0">
      <alignment vertical="center"/>
    </xf>
    <xf numFmtId="0" fontId="100" fillId="76" borderId="0" applyNumberFormat="0" applyBorder="0" applyAlignment="0" applyProtection="0">
      <alignment vertical="center"/>
    </xf>
    <xf numFmtId="0" fontId="97" fillId="40" borderId="0" applyNumberFormat="0" applyBorder="0" applyAlignment="0" applyProtection="0">
      <alignment vertical="center"/>
    </xf>
    <xf numFmtId="0" fontId="100" fillId="71" borderId="0" applyNumberFormat="0" applyBorder="0" applyAlignment="0" applyProtection="0">
      <alignment vertical="center"/>
    </xf>
    <xf numFmtId="0" fontId="100" fillId="81" borderId="0" applyNumberFormat="0" applyBorder="0" applyAlignment="0" applyProtection="0">
      <alignment vertical="center"/>
    </xf>
    <xf numFmtId="0" fontId="97" fillId="56" borderId="0" applyNumberFormat="0" applyBorder="0" applyAlignment="0" applyProtection="0">
      <alignment vertical="center"/>
    </xf>
    <xf numFmtId="0" fontId="97" fillId="40" borderId="0" applyNumberFormat="0" applyBorder="0" applyAlignment="0" applyProtection="0">
      <alignment vertical="center"/>
    </xf>
    <xf numFmtId="0" fontId="100" fillId="75" borderId="42" applyNumberFormat="0" applyFont="0" applyAlignment="0" applyProtection="0">
      <alignment vertical="center"/>
    </xf>
    <xf numFmtId="0" fontId="97" fillId="40" borderId="0" applyNumberFormat="0" applyBorder="0" applyAlignment="0" applyProtection="0">
      <alignment vertical="center"/>
    </xf>
    <xf numFmtId="0" fontId="100" fillId="75" borderId="0" applyNumberFormat="0" applyBorder="0" applyAlignment="0" applyProtection="0">
      <alignment vertical="center"/>
    </xf>
    <xf numFmtId="0" fontId="97" fillId="60" borderId="0" applyNumberFormat="0" applyBorder="0" applyAlignment="0" applyProtection="0">
      <alignment vertical="center"/>
    </xf>
    <xf numFmtId="0" fontId="100" fillId="86" borderId="0" applyNumberFormat="0" applyBorder="0" applyAlignment="0" applyProtection="0">
      <alignment vertical="center"/>
    </xf>
    <xf numFmtId="0" fontId="100" fillId="75" borderId="0" applyNumberFormat="0" applyBorder="0" applyAlignment="0" applyProtection="0">
      <alignment vertical="center"/>
    </xf>
    <xf numFmtId="0" fontId="100" fillId="86" borderId="0" applyNumberFormat="0" applyBorder="0" applyAlignment="0" applyProtection="0">
      <alignment vertical="center"/>
    </xf>
    <xf numFmtId="0" fontId="100" fillId="75" borderId="0" applyNumberFormat="0" applyBorder="0" applyAlignment="0" applyProtection="0">
      <alignment vertical="center"/>
    </xf>
    <xf numFmtId="0" fontId="100" fillId="75" borderId="0" applyNumberFormat="0" applyBorder="0" applyAlignment="0" applyProtection="0">
      <alignment vertical="center"/>
    </xf>
    <xf numFmtId="0" fontId="140" fillId="70" borderId="0" applyNumberFormat="0" applyBorder="0" applyAlignment="0" applyProtection="0">
      <alignment vertical="center"/>
    </xf>
    <xf numFmtId="0" fontId="100" fillId="69" borderId="0" applyNumberFormat="0" applyBorder="0" applyAlignment="0" applyProtection="0">
      <alignment vertical="center"/>
    </xf>
    <xf numFmtId="0" fontId="100" fillId="84" borderId="0" applyNumberFormat="0" applyBorder="0" applyAlignment="0" applyProtection="0">
      <alignment vertical="center"/>
    </xf>
    <xf numFmtId="0" fontId="140" fillId="70" borderId="0" applyNumberFormat="0" applyBorder="0" applyAlignment="0" applyProtection="0">
      <alignment vertical="center"/>
    </xf>
    <xf numFmtId="0" fontId="100" fillId="69" borderId="0" applyNumberFormat="0" applyBorder="0" applyAlignment="0" applyProtection="0">
      <alignment vertical="center"/>
    </xf>
    <xf numFmtId="0" fontId="140" fillId="70" borderId="0" applyNumberFormat="0" applyBorder="0" applyAlignment="0" applyProtection="0">
      <alignment vertical="center"/>
    </xf>
    <xf numFmtId="0" fontId="97" fillId="153" borderId="0" applyNumberFormat="0" applyBorder="0" applyAlignment="0" applyProtection="0">
      <alignment vertical="center"/>
    </xf>
    <xf numFmtId="0" fontId="97" fillId="180" borderId="0" applyNumberFormat="0" applyBorder="0" applyAlignment="0" applyProtection="0">
      <alignment vertical="center"/>
    </xf>
    <xf numFmtId="0" fontId="100" fillId="75" borderId="0" applyNumberFormat="0" applyBorder="0" applyAlignment="0" applyProtection="0">
      <alignment vertical="center"/>
    </xf>
    <xf numFmtId="0" fontId="97" fillId="172" borderId="0" applyNumberFormat="0" applyBorder="0" applyAlignment="0" applyProtection="0">
      <alignment vertical="center"/>
    </xf>
    <xf numFmtId="0" fontId="100" fillId="75"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00" fillId="76" borderId="0" applyNumberFormat="0" applyBorder="0" applyAlignment="0" applyProtection="0">
      <alignment vertical="center"/>
    </xf>
    <xf numFmtId="0" fontId="100" fillId="75" borderId="0" applyNumberFormat="0" applyBorder="0" applyAlignment="0" applyProtection="0">
      <alignment vertical="center"/>
    </xf>
    <xf numFmtId="0" fontId="100" fillId="75" borderId="0" applyNumberFormat="0" applyBorder="0" applyAlignment="0" applyProtection="0">
      <alignment vertical="center"/>
    </xf>
    <xf numFmtId="0" fontId="97" fillId="171" borderId="0" applyNumberFormat="0" applyBorder="0" applyAlignment="0" applyProtection="0">
      <alignment vertical="center"/>
    </xf>
    <xf numFmtId="0" fontId="97" fillId="153" borderId="0" applyNumberFormat="0" applyBorder="0" applyAlignment="0" applyProtection="0">
      <alignment vertical="center"/>
    </xf>
    <xf numFmtId="0" fontId="97" fillId="171" borderId="0" applyNumberFormat="0" applyBorder="0" applyAlignment="0" applyProtection="0">
      <alignment vertical="center"/>
    </xf>
    <xf numFmtId="0" fontId="97" fillId="174" borderId="0" applyNumberFormat="0" applyBorder="0" applyAlignment="0" applyProtection="0">
      <alignment vertical="center"/>
    </xf>
    <xf numFmtId="0" fontId="97" fillId="155" borderId="0" applyNumberFormat="0" applyBorder="0" applyAlignment="0" applyProtection="0">
      <alignment vertical="center"/>
    </xf>
    <xf numFmtId="0" fontId="98" fillId="149" borderId="0" applyNumberFormat="0" applyBorder="0" applyAlignment="0" applyProtection="0">
      <alignment vertical="center"/>
    </xf>
    <xf numFmtId="0" fontId="97" fillId="153" borderId="0" applyNumberFormat="0" applyBorder="0" applyAlignment="0" applyProtection="0">
      <alignment vertical="center"/>
    </xf>
    <xf numFmtId="0" fontId="97" fillId="169" borderId="0" applyNumberFormat="0" applyBorder="0" applyAlignment="0" applyProtection="0">
      <alignment vertical="center"/>
    </xf>
    <xf numFmtId="0" fontId="100" fillId="75" borderId="0" applyNumberFormat="0" applyBorder="0" applyAlignment="0" applyProtection="0">
      <alignment vertical="center"/>
    </xf>
    <xf numFmtId="0" fontId="97" fillId="153" borderId="0" applyNumberFormat="0" applyBorder="0" applyAlignment="0" applyProtection="0">
      <alignment vertical="center"/>
    </xf>
    <xf numFmtId="0" fontId="97" fillId="153" borderId="0" applyNumberFormat="0" applyBorder="0" applyAlignment="0" applyProtection="0">
      <alignment vertical="center"/>
    </xf>
    <xf numFmtId="0" fontId="97" fillId="153" borderId="0" applyNumberFormat="0" applyBorder="0" applyAlignment="0" applyProtection="0">
      <alignment vertical="center"/>
    </xf>
    <xf numFmtId="0" fontId="97" fillId="56" borderId="0" applyNumberFormat="0" applyBorder="0" applyAlignment="0" applyProtection="0">
      <alignment vertical="center"/>
    </xf>
    <xf numFmtId="0" fontId="97" fillId="153" borderId="0" applyNumberFormat="0" applyBorder="0" applyAlignment="0" applyProtection="0">
      <alignment vertical="center"/>
    </xf>
    <xf numFmtId="0" fontId="100" fillId="75" borderId="0" applyNumberFormat="0" applyBorder="0" applyAlignment="0" applyProtection="0">
      <alignment vertical="center"/>
    </xf>
    <xf numFmtId="0" fontId="100" fillId="75" borderId="0" applyNumberFormat="0" applyBorder="0" applyAlignment="0" applyProtection="0">
      <alignment vertical="center"/>
    </xf>
    <xf numFmtId="0" fontId="100" fillId="75" borderId="0" applyNumberFormat="0" applyBorder="0" applyAlignment="0" applyProtection="0">
      <alignment vertical="center"/>
    </xf>
    <xf numFmtId="0" fontId="97" fillId="157" borderId="0" applyNumberFormat="0" applyBorder="0" applyAlignment="0" applyProtection="0">
      <alignment vertical="center"/>
    </xf>
    <xf numFmtId="0" fontId="100" fillId="75" borderId="0" applyNumberFormat="0" applyBorder="0" applyAlignment="0" applyProtection="0">
      <alignment vertical="center"/>
    </xf>
    <xf numFmtId="0" fontId="97" fillId="60" borderId="0" applyNumberFormat="0" applyBorder="0" applyAlignment="0" applyProtection="0">
      <alignment vertical="center"/>
    </xf>
    <xf numFmtId="0" fontId="97" fillId="58" borderId="0" applyNumberFormat="0" applyBorder="0" applyAlignment="0" applyProtection="0">
      <alignment vertical="center"/>
    </xf>
    <xf numFmtId="0" fontId="100" fillId="69" borderId="0" applyNumberFormat="0" applyBorder="0" applyAlignment="0" applyProtection="0">
      <alignment vertical="center"/>
    </xf>
    <xf numFmtId="0" fontId="140" fillId="70" borderId="0" applyNumberFormat="0" applyBorder="0" applyAlignment="0" applyProtection="0">
      <alignment vertical="center"/>
    </xf>
    <xf numFmtId="0" fontId="97" fillId="58" borderId="0" applyNumberFormat="0" applyBorder="0" applyAlignment="0" applyProtection="0">
      <alignment vertical="center"/>
    </xf>
    <xf numFmtId="0" fontId="133" fillId="69" borderId="0" applyNumberFormat="0" applyBorder="0" applyAlignment="0" applyProtection="0">
      <alignment vertical="center"/>
    </xf>
    <xf numFmtId="0" fontId="100" fillId="69" borderId="0" applyNumberFormat="0" applyBorder="0" applyAlignment="0" applyProtection="0">
      <alignment vertical="center"/>
    </xf>
    <xf numFmtId="0" fontId="133" fillId="69" borderId="0" applyNumberFormat="0" applyBorder="0" applyAlignment="0" applyProtection="0">
      <alignment vertical="center"/>
    </xf>
    <xf numFmtId="0" fontId="100" fillId="69" borderId="0" applyNumberFormat="0" applyBorder="0" applyAlignment="0" applyProtection="0">
      <alignment vertical="center"/>
    </xf>
    <xf numFmtId="0" fontId="133" fillId="69" borderId="0" applyNumberFormat="0" applyBorder="0" applyAlignment="0" applyProtection="0">
      <alignment vertical="center"/>
    </xf>
    <xf numFmtId="0" fontId="100" fillId="69" borderId="0" applyNumberFormat="0" applyBorder="0" applyAlignment="0" applyProtection="0">
      <alignment vertical="center"/>
    </xf>
    <xf numFmtId="0" fontId="133" fillId="69" borderId="0" applyNumberFormat="0" applyBorder="0" applyAlignment="0" applyProtection="0">
      <alignment vertical="center"/>
    </xf>
    <xf numFmtId="0" fontId="97" fillId="171" borderId="0" applyNumberFormat="0" applyBorder="0" applyAlignment="0" applyProtection="0">
      <alignment vertical="center"/>
    </xf>
    <xf numFmtId="0" fontId="140" fillId="70" borderId="0" applyNumberFormat="0" applyBorder="0" applyAlignment="0" applyProtection="0">
      <alignment vertical="center"/>
    </xf>
    <xf numFmtId="0" fontId="97" fillId="169"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97" fillId="174" borderId="0" applyNumberFormat="0" applyBorder="0" applyAlignment="0" applyProtection="0">
      <alignment vertical="center"/>
    </xf>
    <xf numFmtId="0" fontId="100" fillId="84" borderId="0" applyNumberFormat="0" applyBorder="0" applyAlignment="0" applyProtection="0">
      <alignment vertical="center"/>
    </xf>
    <xf numFmtId="0" fontId="140" fillId="70" borderId="0" applyNumberFormat="0" applyBorder="0" applyAlignment="0" applyProtection="0">
      <alignment vertical="center"/>
    </xf>
    <xf numFmtId="0" fontId="97" fillId="180" borderId="0" applyNumberFormat="0" applyBorder="0" applyAlignment="0" applyProtection="0">
      <alignment vertical="center"/>
    </xf>
    <xf numFmtId="0" fontId="97" fillId="174" borderId="0" applyNumberFormat="0" applyBorder="0" applyAlignment="0" applyProtection="0">
      <alignment vertical="center"/>
    </xf>
    <xf numFmtId="0" fontId="140" fillId="70" borderId="0" applyNumberFormat="0" applyBorder="0" applyAlignment="0" applyProtection="0">
      <alignment vertical="center"/>
    </xf>
    <xf numFmtId="0" fontId="97" fillId="169" borderId="0" applyNumberFormat="0" applyBorder="0" applyAlignment="0" applyProtection="0">
      <alignment vertical="center"/>
    </xf>
    <xf numFmtId="0" fontId="140" fillId="70" borderId="0" applyNumberFormat="0" applyBorder="0" applyAlignment="0" applyProtection="0">
      <alignment vertical="center"/>
    </xf>
    <xf numFmtId="0" fontId="97" fillId="171" borderId="0" applyNumberFormat="0" applyBorder="0" applyAlignment="0" applyProtection="0">
      <alignment vertical="center"/>
    </xf>
    <xf numFmtId="0" fontId="133" fillId="69" borderId="0" applyNumberFormat="0" applyBorder="0" applyAlignment="0" applyProtection="0">
      <alignment vertical="center"/>
    </xf>
    <xf numFmtId="0" fontId="97" fillId="169" borderId="0" applyNumberFormat="0" applyBorder="0" applyAlignment="0" applyProtection="0">
      <alignment vertical="center"/>
    </xf>
    <xf numFmtId="0" fontId="97" fillId="174" borderId="0" applyNumberFormat="0" applyBorder="0" applyAlignment="0" applyProtection="0">
      <alignment vertical="center"/>
    </xf>
    <xf numFmtId="0" fontId="97" fillId="174" borderId="0" applyNumberFormat="0" applyBorder="0" applyAlignment="0" applyProtection="0">
      <alignment vertical="center"/>
    </xf>
    <xf numFmtId="0" fontId="140" fillId="70" borderId="0" applyNumberFormat="0" applyBorder="0" applyAlignment="0" applyProtection="0">
      <alignment vertical="center"/>
    </xf>
    <xf numFmtId="0" fontId="97" fillId="169" borderId="0" applyNumberFormat="0" applyBorder="0" applyAlignment="0" applyProtection="0">
      <alignment vertical="center"/>
    </xf>
    <xf numFmtId="0" fontId="97" fillId="153" borderId="0" applyNumberFormat="0" applyBorder="0" applyAlignment="0" applyProtection="0">
      <alignment vertical="center"/>
    </xf>
    <xf numFmtId="0" fontId="97" fillId="153" borderId="0" applyNumberFormat="0" applyBorder="0" applyAlignment="0" applyProtection="0">
      <alignment vertical="center"/>
    </xf>
    <xf numFmtId="0" fontId="140" fillId="70" borderId="0" applyNumberFormat="0" applyBorder="0" applyAlignment="0" applyProtection="0">
      <alignment vertical="center"/>
    </xf>
    <xf numFmtId="0" fontId="100" fillId="75" borderId="0" applyNumberFormat="0" applyBorder="0" applyAlignment="0" applyProtection="0">
      <alignment vertical="center"/>
    </xf>
    <xf numFmtId="0" fontId="100" fillId="84" borderId="0" applyNumberFormat="0" applyBorder="0" applyAlignment="0" applyProtection="0">
      <alignment vertical="center"/>
    </xf>
    <xf numFmtId="0" fontId="100" fillId="66" borderId="0" applyNumberFormat="0" applyBorder="0" applyAlignment="0" applyProtection="0">
      <alignment vertical="center"/>
    </xf>
    <xf numFmtId="0" fontId="140" fillId="70" borderId="0" applyNumberFormat="0" applyBorder="0" applyAlignment="0" applyProtection="0">
      <alignment vertical="center"/>
    </xf>
    <xf numFmtId="0" fontId="100" fillId="75" borderId="0" applyNumberFormat="0" applyBorder="0" applyAlignment="0" applyProtection="0">
      <alignment vertical="center"/>
    </xf>
    <xf numFmtId="0" fontId="97" fillId="169" borderId="0" applyNumberFormat="0" applyBorder="0" applyAlignment="0" applyProtection="0">
      <alignment vertical="center"/>
    </xf>
    <xf numFmtId="0" fontId="133" fillId="69" borderId="0" applyNumberFormat="0" applyBorder="0" applyAlignment="0" applyProtection="0">
      <alignment vertical="center"/>
    </xf>
    <xf numFmtId="0" fontId="97" fillId="174" borderId="0" applyNumberFormat="0" applyBorder="0" applyAlignment="0" applyProtection="0">
      <alignment vertical="center"/>
    </xf>
    <xf numFmtId="0" fontId="97" fillId="169" borderId="0" applyNumberFormat="0" applyBorder="0" applyAlignment="0" applyProtection="0">
      <alignment vertical="center"/>
    </xf>
    <xf numFmtId="0" fontId="133" fillId="69" borderId="0" applyNumberFormat="0" applyBorder="0" applyAlignment="0" applyProtection="0">
      <alignment vertical="center"/>
    </xf>
    <xf numFmtId="0" fontId="97" fillId="171" borderId="0" applyNumberFormat="0" applyBorder="0" applyAlignment="0" applyProtection="0">
      <alignment vertical="center"/>
    </xf>
    <xf numFmtId="0" fontId="100" fillId="73" borderId="0" applyNumberFormat="0" applyBorder="0" applyAlignment="0" applyProtection="0">
      <alignment vertical="center"/>
    </xf>
    <xf numFmtId="0" fontId="140" fillId="70" borderId="0" applyNumberFormat="0" applyBorder="0" applyAlignment="0" applyProtection="0">
      <alignment vertical="center"/>
    </xf>
    <xf numFmtId="0" fontId="97" fillId="169" borderId="0" applyNumberFormat="0" applyBorder="0" applyAlignment="0" applyProtection="0">
      <alignment vertical="center"/>
    </xf>
    <xf numFmtId="0" fontId="100" fillId="81" borderId="0" applyNumberFormat="0" applyBorder="0" applyAlignment="0" applyProtection="0">
      <alignment vertical="center"/>
    </xf>
    <xf numFmtId="0" fontId="100" fillId="84" borderId="0" applyNumberFormat="0" applyBorder="0" applyAlignment="0" applyProtection="0">
      <alignment vertical="center"/>
    </xf>
    <xf numFmtId="0" fontId="97" fillId="174" borderId="0" applyNumberFormat="0" applyBorder="0" applyAlignment="0" applyProtection="0">
      <alignment vertical="center"/>
    </xf>
    <xf numFmtId="0" fontId="97" fillId="174" borderId="0" applyNumberFormat="0" applyBorder="0" applyAlignment="0" applyProtection="0">
      <alignment vertical="center"/>
    </xf>
    <xf numFmtId="0" fontId="97" fillId="157" borderId="0" applyNumberFormat="0" applyBorder="0" applyAlignment="0" applyProtection="0">
      <alignment vertical="center"/>
    </xf>
    <xf numFmtId="0" fontId="97" fillId="169" borderId="0" applyNumberFormat="0" applyBorder="0" applyAlignment="0" applyProtection="0">
      <alignment vertical="center"/>
    </xf>
    <xf numFmtId="0" fontId="100" fillId="73" borderId="0" applyNumberFormat="0" applyBorder="0" applyAlignment="0" applyProtection="0">
      <alignment vertical="center"/>
    </xf>
    <xf numFmtId="0" fontId="140" fillId="70" borderId="0" applyNumberFormat="0" applyBorder="0" applyAlignment="0" applyProtection="0">
      <alignment vertical="center"/>
    </xf>
    <xf numFmtId="0" fontId="100" fillId="75" borderId="0" applyNumberFormat="0" applyBorder="0" applyAlignment="0" applyProtection="0">
      <alignment vertical="center"/>
    </xf>
    <xf numFmtId="0" fontId="97" fillId="153" borderId="0" applyNumberFormat="0" applyBorder="0" applyAlignment="0" applyProtection="0">
      <alignment vertical="center"/>
    </xf>
    <xf numFmtId="0" fontId="97" fillId="153" borderId="0" applyNumberFormat="0" applyBorder="0" applyAlignment="0" applyProtection="0">
      <alignment vertical="center"/>
    </xf>
    <xf numFmtId="0" fontId="97" fillId="153" borderId="0" applyNumberFormat="0" applyBorder="0" applyAlignment="0" applyProtection="0">
      <alignment vertical="center"/>
    </xf>
    <xf numFmtId="0" fontId="100" fillId="84" borderId="0" applyNumberFormat="0" applyBorder="0" applyAlignment="0" applyProtection="0">
      <alignment vertical="center"/>
    </xf>
    <xf numFmtId="0" fontId="133" fillId="69" borderId="0" applyNumberFormat="0" applyBorder="0" applyAlignment="0" applyProtection="0">
      <alignment vertical="center"/>
    </xf>
    <xf numFmtId="0" fontId="100" fillId="71" borderId="0" applyNumberFormat="0" applyBorder="0" applyAlignment="0" applyProtection="0">
      <alignment vertical="center"/>
    </xf>
    <xf numFmtId="0" fontId="100" fillId="66" borderId="0" applyNumberFormat="0" applyBorder="0" applyAlignment="0" applyProtection="0">
      <alignment vertical="center"/>
    </xf>
    <xf numFmtId="0" fontId="133" fillId="69" borderId="0" applyNumberFormat="0" applyBorder="0" applyAlignment="0" applyProtection="0">
      <alignment vertical="center"/>
    </xf>
    <xf numFmtId="0" fontId="100" fillId="75" borderId="0" applyNumberFormat="0" applyBorder="0" applyAlignment="0" applyProtection="0">
      <alignment vertical="center"/>
    </xf>
    <xf numFmtId="0" fontId="100" fillId="66" borderId="0" applyNumberFormat="0" applyBorder="0" applyAlignment="0" applyProtection="0">
      <alignment vertical="center"/>
    </xf>
    <xf numFmtId="0" fontId="133" fillId="69" borderId="0" applyNumberFormat="0" applyBorder="0" applyAlignment="0" applyProtection="0">
      <alignment vertical="center"/>
    </xf>
    <xf numFmtId="0" fontId="100" fillId="75" borderId="0" applyNumberFormat="0" applyBorder="0" applyAlignment="0" applyProtection="0">
      <alignment vertical="center"/>
    </xf>
    <xf numFmtId="0" fontId="100" fillId="71" borderId="0" applyNumberFormat="0" applyBorder="0" applyAlignment="0" applyProtection="0">
      <alignment vertical="center"/>
    </xf>
    <xf numFmtId="0" fontId="133" fillId="69" borderId="0" applyNumberFormat="0" applyBorder="0" applyAlignment="0" applyProtection="0">
      <alignment vertical="center"/>
    </xf>
    <xf numFmtId="0" fontId="100" fillId="75" borderId="0" applyNumberFormat="0" applyBorder="0" applyAlignment="0" applyProtection="0">
      <alignment vertical="center"/>
    </xf>
    <xf numFmtId="0" fontId="100" fillId="71" borderId="0" applyNumberFormat="0" applyBorder="0" applyAlignment="0" applyProtection="0">
      <alignment vertical="center"/>
    </xf>
    <xf numFmtId="0" fontId="100" fillId="75" borderId="0" applyNumberFormat="0" applyBorder="0" applyAlignment="0" applyProtection="0">
      <alignment vertical="center"/>
    </xf>
    <xf numFmtId="0" fontId="100" fillId="86" borderId="0" applyNumberFormat="0" applyBorder="0" applyAlignment="0" applyProtection="0">
      <alignment vertical="center"/>
    </xf>
    <xf numFmtId="0" fontId="97" fillId="58" borderId="0" applyNumberFormat="0" applyBorder="0" applyAlignment="0" applyProtection="0">
      <alignment vertical="center"/>
    </xf>
    <xf numFmtId="0" fontId="97" fillId="167" borderId="0" applyNumberFormat="0" applyBorder="0" applyAlignment="0" applyProtection="0">
      <alignment vertical="center"/>
    </xf>
    <xf numFmtId="0" fontId="100" fillId="66" borderId="0" applyNumberFormat="0" applyBorder="0" applyAlignment="0" applyProtection="0">
      <alignment vertical="center"/>
    </xf>
    <xf numFmtId="0" fontId="100" fillId="69" borderId="0" applyNumberFormat="0" applyBorder="0" applyAlignment="0" applyProtection="0">
      <alignment vertical="center"/>
    </xf>
    <xf numFmtId="0" fontId="100" fillId="66" borderId="0" applyNumberFormat="0" applyBorder="0" applyAlignment="0" applyProtection="0">
      <alignment vertical="center"/>
    </xf>
    <xf numFmtId="0" fontId="100" fillId="69" borderId="0" applyNumberFormat="0" applyBorder="0" applyAlignment="0" applyProtection="0">
      <alignment vertical="center"/>
    </xf>
    <xf numFmtId="0" fontId="100" fillId="69" borderId="0" applyNumberFormat="0" applyBorder="0" applyAlignment="0" applyProtection="0">
      <alignment vertical="center"/>
    </xf>
    <xf numFmtId="0" fontId="100" fillId="69" borderId="0" applyNumberFormat="0" applyBorder="0" applyAlignment="0" applyProtection="0">
      <alignment vertical="center"/>
    </xf>
    <xf numFmtId="0" fontId="97" fillId="161" borderId="0" applyNumberFormat="0" applyBorder="0" applyAlignment="0" applyProtection="0">
      <alignment vertical="center"/>
    </xf>
    <xf numFmtId="0" fontId="97" fillId="169" borderId="0" applyNumberFormat="0" applyBorder="0" applyAlignment="0" applyProtection="0">
      <alignment vertical="center"/>
    </xf>
    <xf numFmtId="0" fontId="97" fillId="173" borderId="0" applyNumberFormat="0" applyBorder="0" applyAlignment="0" applyProtection="0">
      <alignment vertical="center"/>
    </xf>
    <xf numFmtId="0" fontId="97" fillId="174" borderId="0" applyNumberFormat="0" applyBorder="0" applyAlignment="0" applyProtection="0">
      <alignment vertical="center"/>
    </xf>
    <xf numFmtId="0" fontId="97" fillId="167" borderId="0" applyNumberFormat="0" applyBorder="0" applyAlignment="0" applyProtection="0">
      <alignment vertical="center"/>
    </xf>
    <xf numFmtId="0" fontId="97" fillId="173" borderId="0" applyNumberFormat="0" applyBorder="0" applyAlignment="0" applyProtection="0">
      <alignment vertical="center"/>
    </xf>
    <xf numFmtId="0" fontId="97" fillId="174" borderId="0" applyNumberFormat="0" applyBorder="0" applyAlignment="0" applyProtection="0">
      <alignment vertical="center"/>
    </xf>
    <xf numFmtId="0" fontId="97" fillId="161" borderId="0" applyNumberFormat="0" applyBorder="0" applyAlignment="0" applyProtection="0">
      <alignment vertical="center"/>
    </xf>
    <xf numFmtId="0" fontId="140" fillId="70" borderId="0" applyNumberFormat="0" applyBorder="0" applyAlignment="0" applyProtection="0">
      <alignment vertical="center"/>
    </xf>
    <xf numFmtId="0" fontId="97" fillId="169" borderId="0" applyNumberFormat="0" applyBorder="0" applyAlignment="0" applyProtection="0">
      <alignment vertical="center"/>
    </xf>
    <xf numFmtId="0" fontId="140" fillId="70" borderId="0" applyNumberFormat="0" applyBorder="0" applyAlignment="0" applyProtection="0">
      <alignment vertical="center"/>
    </xf>
    <xf numFmtId="0" fontId="97" fillId="176" borderId="0" applyNumberFormat="0" applyBorder="0" applyAlignment="0" applyProtection="0">
      <alignment vertical="center"/>
    </xf>
    <xf numFmtId="0" fontId="100" fillId="69" borderId="0" applyNumberFormat="0" applyBorder="0" applyAlignment="0" applyProtection="0">
      <alignment vertical="center"/>
    </xf>
    <xf numFmtId="0" fontId="133" fillId="69" borderId="0" applyNumberFormat="0" applyBorder="0" applyAlignment="0" applyProtection="0">
      <alignment vertical="center"/>
    </xf>
    <xf numFmtId="0" fontId="97" fillId="171" borderId="0" applyNumberFormat="0" applyBorder="0" applyAlignment="0" applyProtection="0">
      <alignment vertical="center"/>
    </xf>
    <xf numFmtId="0" fontId="97" fillId="173" borderId="0" applyNumberFormat="0" applyBorder="0" applyAlignment="0" applyProtection="0">
      <alignment vertical="center"/>
    </xf>
    <xf numFmtId="0" fontId="97" fillId="174" borderId="0" applyNumberFormat="0" applyBorder="0" applyAlignment="0" applyProtection="0">
      <alignment vertical="center"/>
    </xf>
    <xf numFmtId="0" fontId="97" fillId="155" borderId="0" applyNumberFormat="0" applyBorder="0" applyAlignment="0" applyProtection="0">
      <alignment vertical="center"/>
    </xf>
    <xf numFmtId="0" fontId="98" fillId="149" borderId="0" applyNumberFormat="0" applyBorder="0" applyAlignment="0" applyProtection="0">
      <alignment vertical="center"/>
    </xf>
    <xf numFmtId="0" fontId="97" fillId="153" borderId="0" applyNumberFormat="0" applyBorder="0" applyAlignment="0" applyProtection="0">
      <alignment vertical="center"/>
    </xf>
    <xf numFmtId="0" fontId="97" fillId="153" borderId="0" applyNumberFormat="0" applyBorder="0" applyAlignment="0" applyProtection="0">
      <alignment vertical="center"/>
    </xf>
    <xf numFmtId="0" fontId="97" fillId="58" borderId="0" applyNumberFormat="0" applyBorder="0" applyAlignment="0" applyProtection="0">
      <alignment vertical="center"/>
    </xf>
    <xf numFmtId="0" fontId="100" fillId="73" borderId="0" applyNumberFormat="0" applyBorder="0" applyAlignment="0" applyProtection="0">
      <alignment vertical="center"/>
    </xf>
    <xf numFmtId="0" fontId="97" fillId="153" borderId="0" applyNumberFormat="0" applyBorder="0" applyAlignment="0" applyProtection="0">
      <alignment vertical="center"/>
    </xf>
    <xf numFmtId="0" fontId="100" fillId="81" borderId="0" applyNumberFormat="0" applyBorder="0" applyAlignment="0" applyProtection="0">
      <alignment vertical="center"/>
    </xf>
    <xf numFmtId="0" fontId="97" fillId="58" borderId="0" applyNumberFormat="0" applyBorder="0" applyAlignment="0" applyProtection="0">
      <alignment vertical="center"/>
    </xf>
    <xf numFmtId="0" fontId="100" fillId="75" borderId="0" applyNumberFormat="0" applyBorder="0" applyAlignment="0" applyProtection="0">
      <alignment vertical="center"/>
    </xf>
    <xf numFmtId="0" fontId="100" fillId="75" borderId="0" applyNumberFormat="0" applyBorder="0" applyAlignment="0" applyProtection="0">
      <alignment vertical="center"/>
    </xf>
    <xf numFmtId="0" fontId="100" fillId="73" borderId="0" applyNumberFormat="0" applyBorder="0" applyAlignment="0" applyProtection="0">
      <alignment vertical="center"/>
    </xf>
    <xf numFmtId="0" fontId="100" fillId="75" borderId="0" applyNumberFormat="0" applyBorder="0" applyAlignment="0" applyProtection="0">
      <alignment vertical="center"/>
    </xf>
    <xf numFmtId="0" fontId="100" fillId="75" borderId="0" applyNumberFormat="0" applyBorder="0" applyAlignment="0" applyProtection="0">
      <alignment vertical="center"/>
    </xf>
    <xf numFmtId="0" fontId="97" fillId="171" borderId="0" applyNumberFormat="0" applyBorder="0" applyAlignment="0" applyProtection="0">
      <alignment vertical="center"/>
    </xf>
    <xf numFmtId="0" fontId="100" fillId="80" borderId="0" applyNumberFormat="0" applyBorder="0" applyAlignment="0" applyProtection="0">
      <alignment vertical="center"/>
    </xf>
    <xf numFmtId="0" fontId="97" fillId="174" borderId="0" applyNumberFormat="0" applyBorder="0" applyAlignment="0" applyProtection="0">
      <alignment vertical="center"/>
    </xf>
    <xf numFmtId="0" fontId="137" fillId="66" borderId="65" applyNumberFormat="0" applyAlignment="0" applyProtection="0">
      <alignment vertical="center"/>
    </xf>
    <xf numFmtId="0" fontId="149" fillId="72" borderId="0" applyNumberFormat="0" applyBorder="0" applyAlignment="0" applyProtection="0">
      <alignment vertical="center"/>
    </xf>
    <xf numFmtId="0" fontId="133" fillId="69" borderId="0" applyNumberFormat="0" applyBorder="0" applyAlignment="0" applyProtection="0">
      <alignment vertical="center"/>
    </xf>
    <xf numFmtId="0" fontId="97" fillId="174" borderId="0" applyNumberFormat="0" applyBorder="0" applyAlignment="0" applyProtection="0">
      <alignment vertical="center"/>
    </xf>
    <xf numFmtId="0" fontId="97" fillId="169" borderId="0" applyNumberFormat="0" applyBorder="0" applyAlignment="0" applyProtection="0">
      <alignment vertical="center"/>
    </xf>
    <xf numFmtId="0" fontId="100" fillId="73" borderId="0" applyNumberFormat="0" applyBorder="0" applyAlignment="0" applyProtection="0">
      <alignment vertical="center"/>
    </xf>
    <xf numFmtId="0" fontId="97" fillId="169" borderId="0" applyNumberFormat="0" applyBorder="0" applyAlignment="0" applyProtection="0">
      <alignment vertical="center"/>
    </xf>
    <xf numFmtId="0" fontId="100" fillId="80" borderId="0" applyNumberFormat="0" applyBorder="0" applyAlignment="0" applyProtection="0">
      <alignment vertical="center"/>
    </xf>
    <xf numFmtId="0" fontId="97" fillId="174" borderId="0" applyNumberFormat="0" applyBorder="0" applyAlignment="0" applyProtection="0">
      <alignment vertical="center"/>
    </xf>
    <xf numFmtId="0" fontId="133" fillId="69" borderId="0" applyNumberFormat="0" applyBorder="0" applyAlignment="0" applyProtection="0">
      <alignment vertical="center"/>
    </xf>
    <xf numFmtId="0" fontId="97" fillId="148" borderId="0" applyNumberFormat="0" applyBorder="0" applyAlignment="0" applyProtection="0">
      <alignment vertical="center"/>
    </xf>
    <xf numFmtId="0" fontId="149" fillId="87" borderId="0" applyNumberFormat="0" applyBorder="0" applyAlignment="0" applyProtection="0">
      <alignment vertical="center"/>
    </xf>
    <xf numFmtId="0" fontId="97" fillId="169" borderId="0" applyNumberFormat="0" applyBorder="0" applyAlignment="0" applyProtection="0">
      <alignment vertical="center"/>
    </xf>
    <xf numFmtId="0" fontId="97" fillId="153" borderId="0" applyNumberFormat="0" applyBorder="0" applyAlignment="0" applyProtection="0">
      <alignment vertical="center"/>
    </xf>
    <xf numFmtId="0" fontId="140" fillId="70" borderId="0" applyNumberFormat="0" applyBorder="0" applyAlignment="0" applyProtection="0">
      <alignment vertical="center"/>
    </xf>
    <xf numFmtId="0" fontId="97" fillId="153" borderId="0" applyNumberFormat="0" applyBorder="0" applyAlignment="0" applyProtection="0">
      <alignment vertical="center"/>
    </xf>
    <xf numFmtId="0" fontId="100" fillId="75" borderId="0" applyNumberFormat="0" applyBorder="0" applyAlignment="0" applyProtection="0">
      <alignment vertical="center"/>
    </xf>
    <xf numFmtId="0" fontId="100" fillId="75" borderId="0" applyNumberFormat="0" applyBorder="0" applyAlignment="0" applyProtection="0">
      <alignment vertical="center"/>
    </xf>
    <xf numFmtId="0" fontId="100" fillId="75" borderId="0" applyNumberFormat="0" applyBorder="0" applyAlignment="0" applyProtection="0">
      <alignment vertical="center"/>
    </xf>
    <xf numFmtId="0" fontId="97" fillId="58" borderId="0" applyNumberFormat="0" applyBorder="0" applyAlignment="0" applyProtection="0">
      <alignment vertical="center"/>
    </xf>
    <xf numFmtId="0" fontId="100" fillId="69" borderId="0" applyNumberFormat="0" applyBorder="0" applyAlignment="0" applyProtection="0">
      <alignment vertical="center"/>
    </xf>
    <xf numFmtId="0" fontId="97" fillId="61" borderId="0" applyNumberFormat="0" applyBorder="0" applyAlignment="0" applyProtection="0">
      <alignment vertical="center"/>
    </xf>
    <xf numFmtId="0" fontId="100" fillId="69"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97" fillId="169" borderId="0" applyNumberFormat="0" applyBorder="0" applyAlignment="0" applyProtection="0">
      <alignment vertical="center"/>
    </xf>
    <xf numFmtId="0" fontId="140" fillId="70" borderId="0" applyNumberFormat="0" applyBorder="0" applyAlignment="0" applyProtection="0">
      <alignment vertical="center"/>
    </xf>
    <xf numFmtId="0" fontId="97" fillId="171"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97" fillId="174" borderId="0" applyNumberFormat="0" applyBorder="0" applyAlignment="0" applyProtection="0">
      <alignment vertical="center"/>
    </xf>
    <xf numFmtId="0" fontId="133" fillId="69" borderId="0" applyNumberFormat="0" applyBorder="0" applyAlignment="0" applyProtection="0">
      <alignment vertical="center"/>
    </xf>
    <xf numFmtId="0" fontId="97" fillId="58"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97" fillId="169" borderId="0" applyNumberFormat="0" applyBorder="0" applyAlignment="0" applyProtection="0">
      <alignment vertical="center"/>
    </xf>
    <xf numFmtId="0" fontId="140" fillId="70" borderId="0" applyNumberFormat="0" applyBorder="0" applyAlignment="0" applyProtection="0">
      <alignment vertical="center"/>
    </xf>
    <xf numFmtId="0" fontId="100" fillId="69" borderId="0" applyNumberFormat="0" applyBorder="0" applyAlignment="0" applyProtection="0">
      <alignment vertical="center"/>
    </xf>
    <xf numFmtId="0" fontId="140" fillId="70" borderId="0" applyNumberFormat="0" applyBorder="0" applyAlignment="0" applyProtection="0">
      <alignment vertical="center"/>
    </xf>
    <xf numFmtId="0" fontId="98" fillId="150" borderId="0" applyNumberFormat="0" applyBorder="0" applyAlignment="0" applyProtection="0">
      <alignment vertical="center"/>
    </xf>
    <xf numFmtId="0" fontId="97" fillId="153" borderId="0" applyNumberFormat="0" applyBorder="0" applyAlignment="0" applyProtection="0">
      <alignment vertical="center"/>
    </xf>
    <xf numFmtId="0" fontId="98" fillId="150" borderId="0" applyNumberFormat="0" applyBorder="0" applyAlignment="0" applyProtection="0">
      <alignment vertical="center"/>
    </xf>
    <xf numFmtId="0" fontId="97" fillId="153" borderId="0" applyNumberFormat="0" applyBorder="0" applyAlignment="0" applyProtection="0">
      <alignment vertical="center"/>
    </xf>
    <xf numFmtId="0" fontId="100" fillId="84" borderId="0" applyNumberFormat="0" applyBorder="0" applyAlignment="0" applyProtection="0">
      <alignment vertical="center"/>
    </xf>
    <xf numFmtId="0" fontId="100" fillId="73" borderId="0" applyNumberFormat="0" applyBorder="0" applyAlignment="0" applyProtection="0">
      <alignment vertical="center"/>
    </xf>
    <xf numFmtId="0" fontId="97" fillId="153" borderId="0" applyNumberFormat="0" applyBorder="0" applyAlignment="0" applyProtection="0">
      <alignment vertical="center"/>
    </xf>
    <xf numFmtId="0" fontId="100" fillId="75" borderId="0" applyNumberFormat="0" applyBorder="0" applyAlignment="0" applyProtection="0">
      <alignment vertical="center"/>
    </xf>
    <xf numFmtId="0" fontId="100" fillId="75" borderId="0" applyNumberFormat="0" applyBorder="0" applyAlignment="0" applyProtection="0">
      <alignment vertical="center"/>
    </xf>
    <xf numFmtId="0" fontId="100" fillId="88" borderId="0" applyNumberFormat="0" applyBorder="0" applyAlignment="0" applyProtection="0">
      <alignment vertical="center"/>
    </xf>
    <xf numFmtId="0" fontId="140" fillId="70" borderId="0" applyNumberFormat="0" applyBorder="0" applyAlignment="0" applyProtection="0">
      <alignment vertical="center"/>
    </xf>
    <xf numFmtId="0" fontId="100" fillId="84" borderId="0" applyNumberFormat="0" applyBorder="0" applyAlignment="0" applyProtection="0">
      <alignment vertical="center"/>
    </xf>
    <xf numFmtId="0" fontId="100" fillId="75" borderId="0" applyNumberFormat="0" applyBorder="0" applyAlignment="0" applyProtection="0">
      <alignment vertical="center"/>
    </xf>
    <xf numFmtId="0" fontId="100" fillId="88" borderId="0" applyNumberFormat="0" applyBorder="0" applyAlignment="0" applyProtection="0">
      <alignment vertical="center"/>
    </xf>
    <xf numFmtId="0" fontId="100" fillId="75" borderId="0" applyNumberFormat="0" applyBorder="0" applyAlignment="0" applyProtection="0">
      <alignment vertical="center"/>
    </xf>
    <xf numFmtId="0" fontId="100" fillId="75" borderId="0" applyNumberFormat="0" applyBorder="0" applyAlignment="0" applyProtection="0">
      <alignment vertical="center"/>
    </xf>
    <xf numFmtId="0" fontId="129" fillId="0" borderId="0" applyFill="0">
      <alignment vertical="center"/>
    </xf>
    <xf numFmtId="0" fontId="100" fillId="75" borderId="0" applyNumberFormat="0" applyBorder="0" applyAlignment="0" applyProtection="0">
      <alignment vertical="center"/>
    </xf>
    <xf numFmtId="0" fontId="97" fillId="171" borderId="0" applyNumberFormat="0" applyBorder="0" applyAlignment="0" applyProtection="0">
      <alignment vertical="center"/>
    </xf>
    <xf numFmtId="0" fontId="140" fillId="70" borderId="0" applyNumberFormat="0" applyBorder="0" applyAlignment="0" applyProtection="0">
      <alignment vertical="center"/>
    </xf>
    <xf numFmtId="0" fontId="97" fillId="157" borderId="0" applyNumberFormat="0" applyBorder="0" applyAlignment="0" applyProtection="0">
      <alignment vertical="center"/>
    </xf>
    <xf numFmtId="0" fontId="97" fillId="174" borderId="0" applyNumberFormat="0" applyBorder="0" applyAlignment="0" applyProtection="0">
      <alignment vertical="center"/>
    </xf>
    <xf numFmtId="0" fontId="97" fillId="169" borderId="0" applyNumberFormat="0" applyBorder="0" applyAlignment="0" applyProtection="0">
      <alignment vertical="center"/>
    </xf>
    <xf numFmtId="0" fontId="97" fillId="169" borderId="0" applyNumberFormat="0" applyBorder="0" applyAlignment="0" applyProtection="0">
      <alignment vertical="center"/>
    </xf>
    <xf numFmtId="0" fontId="97" fillId="148" borderId="0" applyNumberFormat="0" applyBorder="0" applyAlignment="0" applyProtection="0">
      <alignment vertical="center"/>
    </xf>
    <xf numFmtId="0" fontId="97" fillId="174" borderId="0" applyNumberFormat="0" applyBorder="0" applyAlignment="0" applyProtection="0">
      <alignment vertical="center"/>
    </xf>
    <xf numFmtId="0" fontId="97" fillId="169" borderId="0" applyNumberFormat="0" applyBorder="0" applyAlignment="0" applyProtection="0">
      <alignment vertical="center"/>
    </xf>
    <xf numFmtId="0" fontId="97" fillId="148" borderId="0" applyNumberFormat="0" applyBorder="0" applyAlignment="0" applyProtection="0">
      <alignment vertical="center"/>
    </xf>
    <xf numFmtId="0" fontId="100" fillId="75" borderId="0" applyNumberFormat="0" applyBorder="0" applyAlignment="0" applyProtection="0">
      <alignment vertical="center"/>
    </xf>
    <xf numFmtId="0" fontId="100" fillId="84" borderId="0" applyNumberFormat="0" applyBorder="0" applyAlignment="0" applyProtection="0">
      <alignment vertical="center"/>
    </xf>
    <xf numFmtId="0" fontId="140" fillId="70" borderId="0" applyNumberFormat="0" applyBorder="0" applyAlignment="0" applyProtection="0">
      <alignment vertical="center"/>
    </xf>
    <xf numFmtId="0" fontId="97" fillId="58" borderId="0" applyNumberFormat="0" applyBorder="0" applyAlignment="0" applyProtection="0">
      <alignment vertical="center"/>
    </xf>
    <xf numFmtId="0" fontId="100" fillId="75" borderId="0" applyNumberFormat="0" applyBorder="0" applyAlignment="0" applyProtection="0">
      <alignment vertical="center"/>
    </xf>
    <xf numFmtId="0" fontId="133" fillId="69" borderId="0" applyNumberFormat="0" applyBorder="0" applyAlignment="0" applyProtection="0">
      <alignment vertical="center"/>
    </xf>
    <xf numFmtId="0" fontId="100" fillId="75" borderId="0" applyNumberFormat="0" applyBorder="0" applyAlignment="0" applyProtection="0">
      <alignment vertical="center"/>
    </xf>
    <xf numFmtId="0" fontId="133" fillId="69" borderId="0" applyNumberFormat="0" applyBorder="0" applyAlignment="0" applyProtection="0">
      <alignment vertical="center"/>
    </xf>
    <xf numFmtId="0" fontId="100" fillId="75" borderId="0" applyNumberFormat="0" applyBorder="0" applyAlignment="0" applyProtection="0">
      <alignment vertical="center"/>
    </xf>
    <xf numFmtId="0" fontId="140" fillId="70" borderId="0" applyNumberFormat="0" applyBorder="0" applyAlignment="0" applyProtection="0">
      <alignment vertical="center"/>
    </xf>
    <xf numFmtId="0" fontId="97" fillId="58"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00" fillId="86" borderId="0" applyNumberFormat="0" applyBorder="0" applyAlignment="0" applyProtection="0">
      <alignment vertical="center"/>
    </xf>
    <xf numFmtId="0" fontId="100" fillId="75" borderId="0" applyNumberFormat="0" applyBorder="0" applyAlignment="0" applyProtection="0">
      <alignment vertical="center"/>
    </xf>
    <xf numFmtId="0" fontId="100" fillId="75" borderId="0" applyNumberFormat="0" applyBorder="0" applyAlignment="0" applyProtection="0">
      <alignment vertical="center"/>
    </xf>
    <xf numFmtId="0" fontId="100" fillId="75" borderId="0" applyNumberFormat="0" applyBorder="0" applyAlignment="0" applyProtection="0">
      <alignment vertical="center"/>
    </xf>
    <xf numFmtId="0" fontId="100" fillId="86" borderId="0" applyNumberFormat="0" applyBorder="0" applyAlignment="0" applyProtection="0">
      <alignment vertical="center"/>
    </xf>
    <xf numFmtId="0" fontId="97" fillId="171" borderId="0" applyNumberFormat="0" applyBorder="0" applyAlignment="0" applyProtection="0">
      <alignment vertical="center"/>
    </xf>
    <xf numFmtId="0" fontId="97" fillId="169" borderId="0" applyNumberFormat="0" applyBorder="0" applyAlignment="0" applyProtection="0">
      <alignment vertical="center"/>
    </xf>
    <xf numFmtId="0" fontId="134" fillId="80" borderId="0" applyNumberFormat="0" applyBorder="0" applyAlignment="0" applyProtection="0">
      <alignment vertical="center"/>
    </xf>
    <xf numFmtId="0" fontId="97" fillId="174" borderId="0" applyNumberFormat="0" applyBorder="0" applyAlignment="0" applyProtection="0">
      <alignment vertical="center"/>
    </xf>
    <xf numFmtId="0" fontId="140" fillId="70" borderId="0" applyNumberFormat="0" applyBorder="0" applyAlignment="0" applyProtection="0">
      <alignment vertical="center"/>
    </xf>
    <xf numFmtId="0" fontId="97" fillId="169" borderId="0" applyNumberFormat="0" applyBorder="0" applyAlignment="0" applyProtection="0">
      <alignment vertical="center"/>
    </xf>
    <xf numFmtId="0" fontId="100" fillId="75" borderId="0" applyNumberFormat="0" applyBorder="0" applyAlignment="0" applyProtection="0">
      <alignment vertical="center"/>
    </xf>
    <xf numFmtId="0" fontId="97" fillId="171" borderId="0" applyNumberFormat="0" applyBorder="0" applyAlignment="0" applyProtection="0">
      <alignment vertical="center"/>
    </xf>
    <xf numFmtId="0" fontId="100" fillId="86" borderId="0" applyNumberFormat="0" applyBorder="0" applyAlignment="0" applyProtection="0">
      <alignment vertical="center"/>
    </xf>
    <xf numFmtId="0" fontId="97" fillId="169" borderId="0" applyNumberFormat="0" applyBorder="0" applyAlignment="0" applyProtection="0">
      <alignment vertical="center"/>
    </xf>
    <xf numFmtId="0" fontId="100" fillId="75"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97" fillId="174"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97" fillId="169" borderId="0" applyNumberFormat="0" applyBorder="0" applyAlignment="0" applyProtection="0">
      <alignment vertical="center"/>
    </xf>
    <xf numFmtId="0" fontId="140" fillId="70" borderId="0" applyNumberFormat="0" applyBorder="0" applyAlignment="0" applyProtection="0">
      <alignment vertical="center"/>
    </xf>
    <xf numFmtId="0" fontId="97" fillId="58" borderId="0" applyNumberFormat="0" applyBorder="0" applyAlignment="0" applyProtection="0">
      <alignment vertical="center"/>
    </xf>
    <xf numFmtId="0" fontId="133" fillId="69" borderId="0" applyNumberFormat="0" applyBorder="0" applyAlignment="0" applyProtection="0">
      <alignment vertical="center"/>
    </xf>
    <xf numFmtId="0" fontId="100" fillId="75" borderId="0" applyNumberFormat="0" applyBorder="0" applyAlignment="0" applyProtection="0">
      <alignment vertical="center"/>
    </xf>
    <xf numFmtId="0" fontId="140" fillId="70" borderId="0" applyNumberFormat="0" applyBorder="0" applyAlignment="0" applyProtection="0">
      <alignment vertical="center"/>
    </xf>
    <xf numFmtId="0" fontId="97" fillId="58" borderId="0" applyNumberFormat="0" applyBorder="0" applyAlignment="0" applyProtection="0">
      <alignment vertical="center"/>
    </xf>
    <xf numFmtId="0" fontId="100" fillId="75" borderId="0" applyNumberFormat="0" applyBorder="0" applyAlignment="0" applyProtection="0">
      <alignment vertical="center"/>
    </xf>
    <xf numFmtId="0" fontId="100" fillId="75" borderId="0" applyNumberFormat="0" applyBorder="0" applyAlignment="0" applyProtection="0">
      <alignment vertical="center"/>
    </xf>
    <xf numFmtId="0" fontId="100" fillId="75" borderId="0" applyNumberFormat="0" applyBorder="0" applyAlignment="0" applyProtection="0">
      <alignment vertical="center"/>
    </xf>
    <xf numFmtId="0" fontId="97" fillId="171" borderId="0" applyNumberFormat="0" applyBorder="0" applyAlignment="0" applyProtection="0">
      <alignment vertical="center"/>
    </xf>
    <xf numFmtId="0" fontId="100" fillId="71" borderId="0" applyNumberFormat="0" applyBorder="0" applyAlignment="0" applyProtection="0">
      <alignment vertical="center"/>
    </xf>
    <xf numFmtId="0" fontId="97" fillId="169" borderId="0" applyNumberFormat="0" applyBorder="0" applyAlignment="0" applyProtection="0">
      <alignment vertical="center"/>
    </xf>
    <xf numFmtId="0" fontId="100" fillId="88" borderId="0" applyNumberFormat="0" applyBorder="0" applyAlignment="0" applyProtection="0">
      <alignment vertical="center"/>
    </xf>
    <xf numFmtId="0" fontId="97" fillId="153" borderId="0" applyNumberFormat="0" applyBorder="0" applyAlignment="0" applyProtection="0">
      <alignment vertical="center"/>
    </xf>
    <xf numFmtId="0" fontId="97" fillId="153" borderId="0" applyNumberFormat="0" applyBorder="0" applyAlignment="0" applyProtection="0">
      <alignment vertical="center"/>
    </xf>
    <xf numFmtId="0" fontId="133" fillId="69" borderId="0" applyNumberFormat="0" applyBorder="0" applyAlignment="0" applyProtection="0">
      <alignment vertical="center"/>
    </xf>
    <xf numFmtId="0" fontId="141" fillId="72" borderId="0" applyNumberFormat="0" applyBorder="0" applyAlignment="0" applyProtection="0">
      <alignment vertical="center"/>
    </xf>
    <xf numFmtId="0" fontId="100" fillId="75" borderId="0" applyNumberFormat="0" applyBorder="0" applyAlignment="0" applyProtection="0">
      <alignment vertical="center"/>
    </xf>
    <xf numFmtId="0" fontId="141" fillId="72" borderId="0" applyNumberFormat="0" applyBorder="0" applyAlignment="0" applyProtection="0">
      <alignment vertical="center"/>
    </xf>
    <xf numFmtId="0" fontId="100" fillId="75" borderId="0" applyNumberFormat="0" applyBorder="0" applyAlignment="0" applyProtection="0">
      <alignment vertical="center"/>
    </xf>
    <xf numFmtId="0" fontId="141" fillId="72" borderId="0" applyNumberFormat="0" applyBorder="0" applyAlignment="0" applyProtection="0">
      <alignment vertical="center"/>
    </xf>
    <xf numFmtId="0" fontId="100" fillId="75" borderId="0" applyNumberFormat="0" applyBorder="0" applyAlignment="0" applyProtection="0">
      <alignment vertical="center"/>
    </xf>
    <xf numFmtId="0" fontId="140" fillId="70" borderId="0" applyNumberFormat="0" applyBorder="0" applyAlignment="0" applyProtection="0">
      <alignment vertical="center"/>
    </xf>
    <xf numFmtId="0" fontId="97" fillId="179" borderId="0" applyNumberFormat="0" applyBorder="0" applyAlignment="0" applyProtection="0">
      <alignment vertical="center"/>
    </xf>
    <xf numFmtId="0" fontId="133" fillId="69" borderId="0" applyNumberFormat="0" applyBorder="0" applyAlignment="0" applyProtection="0">
      <alignment vertical="center"/>
    </xf>
    <xf numFmtId="0" fontId="141" fillId="72" borderId="0" applyNumberFormat="0" applyBorder="0" applyAlignment="0" applyProtection="0">
      <alignment vertical="center"/>
    </xf>
    <xf numFmtId="0" fontId="97" fillId="171" borderId="0" applyNumberFormat="0" applyBorder="0" applyAlignment="0" applyProtection="0">
      <alignment vertical="center"/>
    </xf>
    <xf numFmtId="0" fontId="97" fillId="56" borderId="0" applyNumberFormat="0" applyBorder="0" applyAlignment="0" applyProtection="0">
      <alignment vertical="center"/>
    </xf>
    <xf numFmtId="0" fontId="140" fillId="70" borderId="0" applyNumberFormat="0" applyBorder="0" applyAlignment="0" applyProtection="0">
      <alignment vertical="center"/>
    </xf>
    <xf numFmtId="0" fontId="100" fillId="75" borderId="0" applyNumberFormat="0" applyBorder="0" applyAlignment="0" applyProtection="0">
      <alignment vertical="center"/>
    </xf>
    <xf numFmtId="0" fontId="93" fillId="0" borderId="0">
      <alignment vertical="center"/>
    </xf>
    <xf numFmtId="0" fontId="97" fillId="56" borderId="0" applyNumberFormat="0" applyBorder="0" applyAlignment="0" applyProtection="0">
      <alignment vertical="center"/>
    </xf>
    <xf numFmtId="0" fontId="140" fillId="70" borderId="0" applyNumberFormat="0" applyBorder="0" applyAlignment="0" applyProtection="0">
      <alignment vertical="center"/>
    </xf>
    <xf numFmtId="0" fontId="97" fillId="169" borderId="0" applyNumberFormat="0" applyBorder="0" applyAlignment="0" applyProtection="0">
      <alignment vertical="center"/>
    </xf>
    <xf numFmtId="0" fontId="98" fillId="186" borderId="0" applyNumberFormat="0" applyBorder="0" applyAlignment="0" applyProtection="0">
      <alignment vertical="center"/>
    </xf>
    <xf numFmtId="0" fontId="100" fillId="75" borderId="0" applyNumberFormat="0" applyBorder="0" applyAlignment="0" applyProtection="0">
      <alignment vertical="center"/>
    </xf>
    <xf numFmtId="0" fontId="97" fillId="58" borderId="0" applyNumberFormat="0" applyBorder="0" applyAlignment="0" applyProtection="0">
      <alignment vertical="center"/>
    </xf>
    <xf numFmtId="0" fontId="97" fillId="153" borderId="0" applyNumberFormat="0" applyBorder="0" applyAlignment="0" applyProtection="0">
      <alignment vertical="center"/>
    </xf>
    <xf numFmtId="0" fontId="140" fillId="70" borderId="0" applyNumberFormat="0" applyBorder="0" applyAlignment="0" applyProtection="0">
      <alignment vertical="center"/>
    </xf>
    <xf numFmtId="0" fontId="100" fillId="75" borderId="0" applyNumberFormat="0" applyBorder="0" applyAlignment="0" applyProtection="0">
      <alignment vertical="center"/>
    </xf>
    <xf numFmtId="0" fontId="140" fillId="70" borderId="0" applyNumberFormat="0" applyBorder="0" applyAlignment="0" applyProtection="0">
      <alignment vertical="center"/>
    </xf>
    <xf numFmtId="0" fontId="100" fillId="75" borderId="0" applyNumberFormat="0" applyBorder="0" applyAlignment="0" applyProtection="0">
      <alignment vertical="center"/>
    </xf>
    <xf numFmtId="0" fontId="131" fillId="0" borderId="0" applyNumberFormat="0" applyFill="0" applyBorder="0" applyAlignment="0" applyProtection="0">
      <alignment vertical="center"/>
    </xf>
    <xf numFmtId="0" fontId="97" fillId="61" borderId="0" applyNumberFormat="0" applyBorder="0" applyAlignment="0" applyProtection="0">
      <alignment vertical="center"/>
    </xf>
    <xf numFmtId="0" fontId="140" fillId="70" borderId="0" applyNumberFormat="0" applyBorder="0" applyAlignment="0" applyProtection="0">
      <alignment vertical="center"/>
    </xf>
    <xf numFmtId="0" fontId="100" fillId="75" borderId="0" applyNumberFormat="0" applyBorder="0" applyAlignment="0" applyProtection="0">
      <alignment vertical="center"/>
    </xf>
    <xf numFmtId="0" fontId="100" fillId="75" borderId="0" applyNumberFormat="0" applyBorder="0" applyAlignment="0" applyProtection="0">
      <alignment vertical="center"/>
    </xf>
    <xf numFmtId="0" fontId="100" fillId="75" borderId="0" applyNumberFormat="0" applyBorder="0" applyAlignment="0" applyProtection="0">
      <alignment vertical="center"/>
    </xf>
    <xf numFmtId="0" fontId="140" fillId="70" borderId="0" applyNumberFormat="0" applyBorder="0" applyAlignment="0" applyProtection="0">
      <alignment vertical="center"/>
    </xf>
    <xf numFmtId="0" fontId="100" fillId="88" borderId="0" applyNumberFormat="0" applyBorder="0" applyAlignment="0" applyProtection="0">
      <alignment vertical="center"/>
    </xf>
    <xf numFmtId="0" fontId="133" fillId="69" borderId="0" applyNumberFormat="0" applyBorder="0" applyAlignment="0" applyProtection="0">
      <alignment vertical="center"/>
    </xf>
    <xf numFmtId="0" fontId="100" fillId="75" borderId="0" applyNumberFormat="0" applyBorder="0" applyAlignment="0" applyProtection="0">
      <alignment vertical="center"/>
    </xf>
    <xf numFmtId="0" fontId="133" fillId="69" borderId="0" applyNumberFormat="0" applyBorder="0" applyAlignment="0" applyProtection="0">
      <alignment vertical="center"/>
    </xf>
    <xf numFmtId="0" fontId="141" fillId="72" borderId="0" applyNumberFormat="0" applyBorder="0" applyAlignment="0" applyProtection="0">
      <alignment vertical="center"/>
    </xf>
    <xf numFmtId="0" fontId="100" fillId="75" borderId="0" applyNumberFormat="0" applyBorder="0" applyAlignment="0" applyProtection="0">
      <alignment vertical="center"/>
    </xf>
    <xf numFmtId="0" fontId="140" fillId="70" borderId="0" applyNumberFormat="0" applyBorder="0" applyAlignment="0" applyProtection="0">
      <alignment vertical="center"/>
    </xf>
    <xf numFmtId="0" fontId="100" fillId="75" borderId="0" applyNumberFormat="0" applyBorder="0" applyAlignment="0" applyProtection="0">
      <alignment vertical="center"/>
    </xf>
    <xf numFmtId="0" fontId="100" fillId="75" borderId="42" applyNumberFormat="0" applyFont="0" applyAlignment="0" applyProtection="0">
      <alignment vertical="center"/>
    </xf>
    <xf numFmtId="0" fontId="100" fillId="71" borderId="0" applyNumberFormat="0" applyBorder="0" applyAlignment="0" applyProtection="0">
      <alignment vertical="center"/>
    </xf>
    <xf numFmtId="0" fontId="100" fillId="75" borderId="0" applyNumberFormat="0" applyBorder="0" applyAlignment="0" applyProtection="0">
      <alignment vertical="center"/>
    </xf>
    <xf numFmtId="0" fontId="133" fillId="69" borderId="0" applyNumberFormat="0" applyBorder="0" applyAlignment="0" applyProtection="0">
      <alignment vertical="center"/>
    </xf>
    <xf numFmtId="0" fontId="97" fillId="161" borderId="0" applyNumberFormat="0" applyBorder="0" applyAlignment="0" applyProtection="0">
      <alignment vertical="center"/>
    </xf>
    <xf numFmtId="0" fontId="133" fillId="69" borderId="0" applyNumberFormat="0" applyBorder="0" applyAlignment="0" applyProtection="0">
      <alignment vertical="center"/>
    </xf>
    <xf numFmtId="0" fontId="141" fillId="72" borderId="0" applyNumberFormat="0" applyBorder="0" applyAlignment="0" applyProtection="0">
      <alignment vertical="center"/>
    </xf>
    <xf numFmtId="0" fontId="100" fillId="75" borderId="0" applyNumberFormat="0" applyBorder="0" applyAlignment="0" applyProtection="0">
      <alignment vertical="center"/>
    </xf>
    <xf numFmtId="0" fontId="97" fillId="176" borderId="0" applyNumberFormat="0" applyBorder="0" applyAlignment="0" applyProtection="0">
      <alignment vertical="center"/>
    </xf>
    <xf numFmtId="0" fontId="141" fillId="72" borderId="0" applyNumberFormat="0" applyBorder="0" applyAlignment="0" applyProtection="0">
      <alignment vertical="center"/>
    </xf>
    <xf numFmtId="0" fontId="100" fillId="75" borderId="0" applyNumberFormat="0" applyBorder="0" applyAlignment="0" applyProtection="0">
      <alignment vertical="center"/>
    </xf>
    <xf numFmtId="0" fontId="141" fillId="72" borderId="0" applyNumberFormat="0" applyBorder="0" applyAlignment="0" applyProtection="0">
      <alignment vertical="center"/>
    </xf>
    <xf numFmtId="0" fontId="100" fillId="75" borderId="0" applyNumberFormat="0" applyBorder="0" applyAlignment="0" applyProtection="0">
      <alignment vertical="center"/>
    </xf>
    <xf numFmtId="0" fontId="140" fillId="70" borderId="0" applyNumberFormat="0" applyBorder="0" applyAlignment="0" applyProtection="0">
      <alignment vertical="center"/>
    </xf>
    <xf numFmtId="0" fontId="100" fillId="84" borderId="0" applyNumberFormat="0" applyBorder="0" applyAlignment="0" applyProtection="0">
      <alignment vertical="center"/>
    </xf>
    <xf numFmtId="0" fontId="140" fillId="70" borderId="0" applyNumberFormat="0" applyBorder="0" applyAlignment="0" applyProtection="0">
      <alignment vertical="center"/>
    </xf>
    <xf numFmtId="0" fontId="100" fillId="75" borderId="0" applyNumberFormat="0" applyBorder="0" applyAlignment="0" applyProtection="0">
      <alignment vertical="center"/>
    </xf>
    <xf numFmtId="0" fontId="140" fillId="70" borderId="0" applyNumberFormat="0" applyBorder="0" applyAlignment="0" applyProtection="0">
      <alignment vertical="center"/>
    </xf>
    <xf numFmtId="0" fontId="100" fillId="75" borderId="0" applyNumberFormat="0" applyBorder="0" applyAlignment="0" applyProtection="0">
      <alignment vertical="center"/>
    </xf>
    <xf numFmtId="0" fontId="100" fillId="86" borderId="0" applyNumberFormat="0" applyBorder="0" applyAlignment="0" applyProtection="0">
      <alignment vertical="center"/>
    </xf>
    <xf numFmtId="0" fontId="100" fillId="71" borderId="0" applyNumberFormat="0" applyBorder="0" applyAlignment="0" applyProtection="0">
      <alignment vertical="center"/>
    </xf>
    <xf numFmtId="0" fontId="100" fillId="81" borderId="0" applyNumberFormat="0" applyBorder="0" applyAlignment="0" applyProtection="0">
      <alignment vertical="center"/>
    </xf>
    <xf numFmtId="0" fontId="100" fillId="75" borderId="0" applyNumberFormat="0" applyBorder="0" applyAlignment="0" applyProtection="0">
      <alignment vertical="center"/>
    </xf>
    <xf numFmtId="0" fontId="100" fillId="86" borderId="0" applyNumberFormat="0" applyBorder="0" applyAlignment="0" applyProtection="0">
      <alignment vertical="center"/>
    </xf>
    <xf numFmtId="0" fontId="100" fillId="80" borderId="0" applyNumberFormat="0" applyBorder="0" applyAlignment="0" applyProtection="0">
      <alignment vertical="center"/>
    </xf>
    <xf numFmtId="0" fontId="100" fillId="75" borderId="0" applyNumberFormat="0" applyBorder="0" applyAlignment="0" applyProtection="0">
      <alignment vertical="center"/>
    </xf>
    <xf numFmtId="0" fontId="100" fillId="86" borderId="0" applyNumberFormat="0" applyBorder="0" applyAlignment="0" applyProtection="0">
      <alignment vertical="center"/>
    </xf>
    <xf numFmtId="0" fontId="100" fillId="80" borderId="0" applyNumberFormat="0" applyBorder="0" applyAlignment="0" applyProtection="0">
      <alignment vertical="center"/>
    </xf>
    <xf numFmtId="0" fontId="140" fillId="70" borderId="0" applyNumberFormat="0" applyBorder="0" applyAlignment="0" applyProtection="0">
      <alignment vertical="center"/>
    </xf>
    <xf numFmtId="0" fontId="100" fillId="75" borderId="0" applyNumberFormat="0" applyBorder="0" applyAlignment="0" applyProtection="0">
      <alignment vertical="center"/>
    </xf>
    <xf numFmtId="0" fontId="100" fillId="84" borderId="0" applyNumberFormat="0" applyBorder="0" applyAlignment="0" applyProtection="0">
      <alignment vertical="center"/>
    </xf>
    <xf numFmtId="0" fontId="100" fillId="71" borderId="0" applyNumberFormat="0" applyBorder="0" applyAlignment="0" applyProtection="0">
      <alignment vertical="center"/>
    </xf>
    <xf numFmtId="0" fontId="100" fillId="81" borderId="0" applyNumberFormat="0" applyBorder="0" applyAlignment="0" applyProtection="0">
      <alignment vertical="center"/>
    </xf>
    <xf numFmtId="0" fontId="100" fillId="75" borderId="0" applyNumberFormat="0" applyBorder="0" applyAlignment="0" applyProtection="0">
      <alignment vertical="center"/>
    </xf>
    <xf numFmtId="0" fontId="100" fillId="88" borderId="0" applyNumberFormat="0" applyBorder="0" applyAlignment="0" applyProtection="0">
      <alignment vertical="center"/>
    </xf>
    <xf numFmtId="0" fontId="100" fillId="75" borderId="0" applyNumberFormat="0" applyBorder="0" applyAlignment="0" applyProtection="0">
      <alignment vertical="center"/>
    </xf>
    <xf numFmtId="0" fontId="140" fillId="70" borderId="0" applyNumberFormat="0" applyBorder="0" applyAlignment="0" applyProtection="0">
      <alignment vertical="center"/>
    </xf>
    <xf numFmtId="0" fontId="149" fillId="77" borderId="0" applyNumberFormat="0" applyBorder="0" applyAlignment="0" applyProtection="0">
      <alignment vertical="center"/>
    </xf>
    <xf numFmtId="0" fontId="100" fillId="75" borderId="0" applyNumberFormat="0" applyBorder="0" applyAlignment="0" applyProtection="0">
      <alignment vertical="center"/>
    </xf>
    <xf numFmtId="0" fontId="100" fillId="88" borderId="0" applyNumberFormat="0" applyBorder="0" applyAlignment="0" applyProtection="0">
      <alignment vertical="center"/>
    </xf>
    <xf numFmtId="0" fontId="100" fillId="81" borderId="0" applyNumberFormat="0" applyBorder="0" applyAlignment="0" applyProtection="0">
      <alignment vertical="center"/>
    </xf>
    <xf numFmtId="0" fontId="100" fillId="75" borderId="0" applyNumberFormat="0" applyBorder="0" applyAlignment="0" applyProtection="0">
      <alignment vertical="center"/>
    </xf>
    <xf numFmtId="0" fontId="100" fillId="81" borderId="0" applyNumberFormat="0" applyBorder="0" applyAlignment="0" applyProtection="0">
      <alignment vertical="center"/>
    </xf>
    <xf numFmtId="0" fontId="100" fillId="75" borderId="0" applyNumberFormat="0" applyBorder="0" applyAlignment="0" applyProtection="0">
      <alignment vertical="center"/>
    </xf>
    <xf numFmtId="0" fontId="97" fillId="173" borderId="0" applyNumberFormat="0" applyBorder="0" applyAlignment="0" applyProtection="0">
      <alignment vertical="center"/>
    </xf>
    <xf numFmtId="0" fontId="140" fillId="70" borderId="0" applyNumberFormat="0" applyBorder="0" applyAlignment="0" applyProtection="0">
      <alignment vertical="center"/>
    </xf>
    <xf numFmtId="0" fontId="149" fillId="77" borderId="0" applyNumberFormat="0" applyBorder="0" applyAlignment="0" applyProtection="0">
      <alignment vertical="center"/>
    </xf>
    <xf numFmtId="0" fontId="100" fillId="75" borderId="0" applyNumberFormat="0" applyBorder="0" applyAlignment="0" applyProtection="0">
      <alignment vertical="center"/>
    </xf>
    <xf numFmtId="0" fontId="97" fillId="161" borderId="0" applyNumberFormat="0" applyBorder="0" applyAlignment="0" applyProtection="0">
      <alignment vertical="center"/>
    </xf>
    <xf numFmtId="0" fontId="140" fillId="70" borderId="0" applyNumberFormat="0" applyBorder="0" applyAlignment="0" applyProtection="0">
      <alignment vertical="center"/>
    </xf>
    <xf numFmtId="0" fontId="205" fillId="0" borderId="28" applyNumberFormat="0" applyFill="0" applyProtection="0">
      <alignment horizontal="center"/>
    </xf>
    <xf numFmtId="0" fontId="149" fillId="77" borderId="0" applyNumberFormat="0" applyBorder="0" applyAlignment="0" applyProtection="0">
      <alignment vertical="center"/>
    </xf>
    <xf numFmtId="0" fontId="100" fillId="75" borderId="0" applyNumberFormat="0" applyBorder="0" applyAlignment="0" applyProtection="0">
      <alignment vertical="center"/>
    </xf>
    <xf numFmtId="0" fontId="205" fillId="0" borderId="28" applyNumberFormat="0" applyFill="0" applyProtection="0">
      <alignment horizontal="center"/>
    </xf>
    <xf numFmtId="0" fontId="100" fillId="75" borderId="0" applyNumberFormat="0" applyBorder="0" applyAlignment="0" applyProtection="0">
      <alignment vertical="center"/>
    </xf>
    <xf numFmtId="0" fontId="100" fillId="75" borderId="0" applyNumberFormat="0" applyBorder="0" applyAlignment="0" applyProtection="0">
      <alignment vertical="center"/>
    </xf>
    <xf numFmtId="0" fontId="100" fillId="75" borderId="0" applyNumberFormat="0" applyBorder="0" applyAlignment="0" applyProtection="0">
      <alignment vertical="center"/>
    </xf>
    <xf numFmtId="0" fontId="100" fillId="75"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00" fillId="71" borderId="0" applyNumberFormat="0" applyBorder="0" applyAlignment="0" applyProtection="0">
      <alignment vertical="center"/>
    </xf>
    <xf numFmtId="0" fontId="100" fillId="75" borderId="0" applyNumberFormat="0" applyBorder="0" applyAlignment="0" applyProtection="0">
      <alignment vertical="center"/>
    </xf>
    <xf numFmtId="0" fontId="100" fillId="75" borderId="0" applyNumberFormat="0" applyBorder="0" applyAlignment="0" applyProtection="0">
      <alignment vertical="center"/>
    </xf>
    <xf numFmtId="0" fontId="100" fillId="75" borderId="0" applyNumberFormat="0" applyBorder="0" applyAlignment="0" applyProtection="0">
      <alignment vertical="center"/>
    </xf>
    <xf numFmtId="0" fontId="149" fillId="77" borderId="0" applyNumberFormat="0" applyBorder="0" applyAlignment="0" applyProtection="0">
      <alignment vertical="center"/>
    </xf>
    <xf numFmtId="0" fontId="100" fillId="75" borderId="0" applyNumberFormat="0" applyBorder="0" applyAlignment="0" applyProtection="0">
      <alignment vertical="center"/>
    </xf>
    <xf numFmtId="0" fontId="133" fillId="69" borderId="0" applyNumberFormat="0" applyBorder="0" applyAlignment="0" applyProtection="0">
      <alignment vertical="center"/>
    </xf>
    <xf numFmtId="0" fontId="100" fillId="84" borderId="0" applyNumberFormat="0" applyBorder="0" applyAlignment="0" applyProtection="0">
      <alignment vertical="center"/>
    </xf>
    <xf numFmtId="0" fontId="140" fillId="70" borderId="0" applyNumberFormat="0" applyBorder="0" applyAlignment="0" applyProtection="0">
      <alignment vertical="center"/>
    </xf>
    <xf numFmtId="0" fontId="100" fillId="66" borderId="0" applyNumberFormat="0" applyBorder="0" applyAlignment="0" applyProtection="0">
      <alignment vertical="center"/>
    </xf>
    <xf numFmtId="0" fontId="97" fillId="0" borderId="0"/>
    <xf numFmtId="0" fontId="100" fillId="84" borderId="0" applyNumberFormat="0" applyBorder="0" applyAlignment="0" applyProtection="0">
      <alignment vertical="center"/>
    </xf>
    <xf numFmtId="0" fontId="140" fillId="70" borderId="0" applyNumberFormat="0" applyBorder="0" applyAlignment="0" applyProtection="0">
      <alignment vertical="center"/>
    </xf>
    <xf numFmtId="0" fontId="100" fillId="73" borderId="0" applyNumberFormat="0" applyBorder="0" applyAlignment="0" applyProtection="0">
      <alignment vertical="center"/>
    </xf>
    <xf numFmtId="0" fontId="100" fillId="66" borderId="0" applyNumberFormat="0" applyBorder="0" applyAlignment="0" applyProtection="0">
      <alignment vertical="center"/>
    </xf>
    <xf numFmtId="0" fontId="100" fillId="84" borderId="0" applyNumberFormat="0" applyBorder="0" applyAlignment="0" applyProtection="0">
      <alignment vertical="center"/>
    </xf>
    <xf numFmtId="0" fontId="100" fillId="73" borderId="0" applyNumberFormat="0" applyBorder="0" applyAlignment="0" applyProtection="0">
      <alignment vertical="center"/>
    </xf>
    <xf numFmtId="0" fontId="133" fillId="69" borderId="0" applyNumberFormat="0" applyBorder="0" applyAlignment="0" applyProtection="0">
      <alignment vertical="center"/>
    </xf>
    <xf numFmtId="0" fontId="100" fillId="66" borderId="0" applyNumberFormat="0" applyBorder="0" applyAlignment="0" applyProtection="0">
      <alignment vertical="center"/>
    </xf>
    <xf numFmtId="0" fontId="100" fillId="84" borderId="0" applyNumberFormat="0" applyBorder="0" applyAlignment="0" applyProtection="0">
      <alignment vertical="center"/>
    </xf>
    <xf numFmtId="0" fontId="97" fillId="179" borderId="0" applyNumberFormat="0" applyBorder="0" applyAlignment="0" applyProtection="0">
      <alignment vertical="center"/>
    </xf>
    <xf numFmtId="0" fontId="100" fillId="73" borderId="0" applyNumberFormat="0" applyBorder="0" applyAlignment="0" applyProtection="0">
      <alignment vertical="center"/>
    </xf>
    <xf numFmtId="0" fontId="100" fillId="66" borderId="0" applyNumberFormat="0" applyBorder="0" applyAlignment="0" applyProtection="0">
      <alignment vertical="center"/>
    </xf>
    <xf numFmtId="0" fontId="100" fillId="84" borderId="0" applyNumberFormat="0" applyBorder="0" applyAlignment="0" applyProtection="0">
      <alignment vertical="center"/>
    </xf>
    <xf numFmtId="0" fontId="133" fillId="69" borderId="0" applyNumberFormat="0" applyBorder="0" applyAlignment="0" applyProtection="0">
      <alignment vertical="center"/>
    </xf>
    <xf numFmtId="0" fontId="97" fillId="167" borderId="0" applyNumberFormat="0" applyBorder="0" applyAlignment="0" applyProtection="0">
      <alignment vertical="center"/>
    </xf>
    <xf numFmtId="0" fontId="100" fillId="73" borderId="0" applyNumberFormat="0" applyBorder="0" applyAlignment="0" applyProtection="0">
      <alignment vertical="center"/>
    </xf>
    <xf numFmtId="0" fontId="100" fillId="66" borderId="0" applyNumberFormat="0" applyBorder="0" applyAlignment="0" applyProtection="0">
      <alignment vertical="center"/>
    </xf>
    <xf numFmtId="0" fontId="93" fillId="0" borderId="0">
      <alignment vertical="center"/>
    </xf>
    <xf numFmtId="0" fontId="100" fillId="84" borderId="0" applyNumberFormat="0" applyBorder="0" applyAlignment="0" applyProtection="0">
      <alignment vertical="center"/>
    </xf>
    <xf numFmtId="0" fontId="100" fillId="66" borderId="0" applyNumberFormat="0" applyBorder="0" applyAlignment="0" applyProtection="0">
      <alignment vertical="center"/>
    </xf>
    <xf numFmtId="0" fontId="133" fillId="69" borderId="0" applyNumberFormat="0" applyBorder="0" applyAlignment="0" applyProtection="0">
      <alignment vertical="center"/>
    </xf>
    <xf numFmtId="0" fontId="97" fillId="0" borderId="0">
      <alignment vertical="center"/>
    </xf>
    <xf numFmtId="0" fontId="100" fillId="84" borderId="0" applyNumberFormat="0" applyBorder="0" applyAlignment="0" applyProtection="0">
      <alignment vertical="center"/>
    </xf>
    <xf numFmtId="0" fontId="100" fillId="80" borderId="0" applyNumberFormat="0" applyBorder="0" applyAlignment="0" applyProtection="0">
      <alignment vertical="center"/>
    </xf>
    <xf numFmtId="0" fontId="100" fillId="66" borderId="0" applyNumberFormat="0" applyBorder="0" applyAlignment="0" applyProtection="0">
      <alignment vertical="center"/>
    </xf>
    <xf numFmtId="0" fontId="100" fillId="84" borderId="0" applyNumberFormat="0" applyBorder="0" applyAlignment="0" applyProtection="0">
      <alignment vertical="center"/>
    </xf>
    <xf numFmtId="0" fontId="100" fillId="80" borderId="0" applyNumberFormat="0" applyBorder="0" applyAlignment="0" applyProtection="0">
      <alignment vertical="center"/>
    </xf>
    <xf numFmtId="0" fontId="133" fillId="69" borderId="0" applyNumberFormat="0" applyBorder="0" applyAlignment="0" applyProtection="0">
      <alignment vertical="center"/>
    </xf>
    <xf numFmtId="0" fontId="100" fillId="66" borderId="0" applyNumberFormat="0" applyBorder="0" applyAlignment="0" applyProtection="0">
      <alignment vertical="center"/>
    </xf>
    <xf numFmtId="0" fontId="100" fillId="84" borderId="0" applyNumberFormat="0" applyBorder="0" applyAlignment="0" applyProtection="0">
      <alignment vertical="center"/>
    </xf>
    <xf numFmtId="0" fontId="100" fillId="66" borderId="0" applyNumberFormat="0" applyBorder="0" applyAlignment="0" applyProtection="0">
      <alignment vertical="center"/>
    </xf>
    <xf numFmtId="0" fontId="100" fillId="66" borderId="0" applyNumberFormat="0" applyBorder="0" applyAlignment="0" applyProtection="0">
      <alignment vertical="center"/>
    </xf>
    <xf numFmtId="0" fontId="100" fillId="66" borderId="0" applyNumberFormat="0" applyBorder="0" applyAlignment="0" applyProtection="0">
      <alignment vertical="center"/>
    </xf>
    <xf numFmtId="0" fontId="97" fillId="179" borderId="0" applyNumberFormat="0" applyBorder="0" applyAlignment="0" applyProtection="0">
      <alignment vertical="center"/>
    </xf>
    <xf numFmtId="0" fontId="133" fillId="69" borderId="0" applyNumberFormat="0" applyBorder="0" applyAlignment="0" applyProtection="0">
      <alignment vertical="center"/>
    </xf>
    <xf numFmtId="0" fontId="100" fillId="66" borderId="0" applyNumberFormat="0" applyBorder="0" applyAlignment="0" applyProtection="0">
      <alignment vertical="center"/>
    </xf>
    <xf numFmtId="0" fontId="100" fillId="73" borderId="0" applyNumberFormat="0" applyBorder="0" applyAlignment="0" applyProtection="0">
      <alignment vertical="center"/>
    </xf>
    <xf numFmtId="0" fontId="100" fillId="71" borderId="0" applyNumberFormat="0" applyBorder="0" applyAlignment="0" applyProtection="0">
      <alignment vertical="center"/>
    </xf>
    <xf numFmtId="0" fontId="133" fillId="69" borderId="0" applyNumberFormat="0" applyBorder="0" applyAlignment="0" applyProtection="0">
      <alignment vertical="center"/>
    </xf>
    <xf numFmtId="0" fontId="100" fillId="66" borderId="0" applyNumberFormat="0" applyBorder="0" applyAlignment="0" applyProtection="0">
      <alignment vertical="center"/>
    </xf>
    <xf numFmtId="0" fontId="100" fillId="73" borderId="0" applyNumberFormat="0" applyBorder="0" applyAlignment="0" applyProtection="0">
      <alignment vertical="center"/>
    </xf>
    <xf numFmtId="0" fontId="100" fillId="71" borderId="0" applyNumberFormat="0" applyBorder="0" applyAlignment="0" applyProtection="0">
      <alignment vertical="center"/>
    </xf>
    <xf numFmtId="0" fontId="133" fillId="69" borderId="0" applyNumberFormat="0" applyBorder="0" applyAlignment="0" applyProtection="0">
      <alignment vertical="center"/>
    </xf>
    <xf numFmtId="0" fontId="100" fillId="66" borderId="0" applyNumberFormat="0" applyBorder="0" applyAlignment="0" applyProtection="0">
      <alignment vertical="center"/>
    </xf>
    <xf numFmtId="0" fontId="97" fillId="0" borderId="0">
      <alignment vertical="center"/>
    </xf>
    <xf numFmtId="0" fontId="100" fillId="84" borderId="0" applyNumberFormat="0" applyBorder="0" applyAlignment="0" applyProtection="0">
      <alignment vertical="center"/>
    </xf>
    <xf numFmtId="0" fontId="100" fillId="66" borderId="0" applyNumberFormat="0" applyBorder="0" applyAlignment="0" applyProtection="0">
      <alignment vertical="center"/>
    </xf>
    <xf numFmtId="0" fontId="100" fillId="71" borderId="0" applyNumberFormat="0" applyBorder="0" applyAlignment="0" applyProtection="0">
      <alignment vertical="center"/>
    </xf>
    <xf numFmtId="0" fontId="100" fillId="66" borderId="0" applyNumberFormat="0" applyBorder="0" applyAlignment="0" applyProtection="0">
      <alignment vertical="center"/>
    </xf>
    <xf numFmtId="0" fontId="97" fillId="47" borderId="0" applyNumberFormat="0" applyBorder="0" applyAlignment="0" applyProtection="0">
      <alignment vertical="center"/>
    </xf>
    <xf numFmtId="0" fontId="133" fillId="69" borderId="0" applyNumberFormat="0" applyBorder="0" applyAlignment="0" applyProtection="0">
      <alignment vertical="center"/>
    </xf>
    <xf numFmtId="0" fontId="100" fillId="66" borderId="0" applyNumberFormat="0" applyBorder="0" applyAlignment="0" applyProtection="0">
      <alignment vertical="center"/>
    </xf>
    <xf numFmtId="0" fontId="100" fillId="84" borderId="0" applyNumberFormat="0" applyBorder="0" applyAlignment="0" applyProtection="0">
      <alignment vertical="center"/>
    </xf>
    <xf numFmtId="0" fontId="133" fillId="69" borderId="0" applyNumberFormat="0" applyBorder="0" applyAlignment="0" applyProtection="0">
      <alignment vertical="center"/>
    </xf>
    <xf numFmtId="0" fontId="108" fillId="37" borderId="0" applyNumberFormat="0" applyBorder="0" applyAlignment="0" applyProtection="0">
      <alignment vertical="center"/>
    </xf>
    <xf numFmtId="0" fontId="100" fillId="71" borderId="0" applyNumberFormat="0" applyBorder="0" applyAlignment="0" applyProtection="0">
      <alignment vertical="center"/>
    </xf>
    <xf numFmtId="0" fontId="100" fillId="66" borderId="0" applyNumberFormat="0" applyBorder="0" applyAlignment="0" applyProtection="0">
      <alignment vertical="center"/>
    </xf>
    <xf numFmtId="0" fontId="100" fillId="86" borderId="0" applyNumberFormat="0" applyBorder="0" applyAlignment="0" applyProtection="0">
      <alignment vertical="center"/>
    </xf>
    <xf numFmtId="0" fontId="140" fillId="70" borderId="0" applyNumberFormat="0" applyBorder="0" applyAlignment="0" applyProtection="0">
      <alignment vertical="center"/>
    </xf>
    <xf numFmtId="0" fontId="100" fillId="86" borderId="0" applyNumberFormat="0" applyBorder="0" applyAlignment="0" applyProtection="0">
      <alignment vertical="center"/>
    </xf>
    <xf numFmtId="0" fontId="100" fillId="86" borderId="0" applyNumberFormat="0" applyBorder="0" applyAlignment="0" applyProtection="0">
      <alignment vertical="center"/>
    </xf>
    <xf numFmtId="0" fontId="100" fillId="71" borderId="0" applyNumberFormat="0" applyBorder="0" applyAlignment="0" applyProtection="0">
      <alignment vertical="center"/>
    </xf>
    <xf numFmtId="0" fontId="100" fillId="86" borderId="0" applyNumberFormat="0" applyBorder="0" applyAlignment="0" applyProtection="0">
      <alignment vertical="center"/>
    </xf>
    <xf numFmtId="0" fontId="97" fillId="155" borderId="0" applyNumberFormat="0" applyBorder="0" applyAlignment="0" applyProtection="0">
      <alignment vertical="center"/>
    </xf>
    <xf numFmtId="0" fontId="100" fillId="84" borderId="0" applyNumberFormat="0" applyBorder="0" applyAlignment="0" applyProtection="0">
      <alignment vertical="center"/>
    </xf>
    <xf numFmtId="0" fontId="97" fillId="155" borderId="0" applyNumberFormat="0" applyBorder="0" applyAlignment="0" applyProtection="0">
      <alignment vertical="center"/>
    </xf>
    <xf numFmtId="0" fontId="97" fillId="60" borderId="0" applyNumberFormat="0" applyBorder="0" applyAlignment="0" applyProtection="0">
      <alignment vertical="center"/>
    </xf>
    <xf numFmtId="0" fontId="97" fillId="60" borderId="0" applyNumberFormat="0" applyBorder="0" applyAlignment="0" applyProtection="0">
      <alignment vertical="center"/>
    </xf>
    <xf numFmtId="0" fontId="100" fillId="86" borderId="0" applyNumberFormat="0" applyBorder="0" applyAlignment="0" applyProtection="0">
      <alignment vertical="center"/>
    </xf>
    <xf numFmtId="0" fontId="97" fillId="179" borderId="0" applyNumberFormat="0" applyBorder="0" applyAlignment="0" applyProtection="0">
      <alignment vertical="center"/>
    </xf>
    <xf numFmtId="0" fontId="140" fillId="70" borderId="0" applyNumberFormat="0" applyBorder="0" applyAlignment="0" applyProtection="0">
      <alignment vertical="center"/>
    </xf>
    <xf numFmtId="0" fontId="100" fillId="86" borderId="0" applyNumberFormat="0" applyBorder="0" applyAlignment="0" applyProtection="0">
      <alignment vertical="center"/>
    </xf>
    <xf numFmtId="0" fontId="97" fillId="167" borderId="0" applyNumberFormat="0" applyBorder="0" applyAlignment="0" applyProtection="0">
      <alignment vertical="center"/>
    </xf>
    <xf numFmtId="0" fontId="140" fillId="70" borderId="0" applyNumberFormat="0" applyBorder="0" applyAlignment="0" applyProtection="0">
      <alignment vertical="center"/>
    </xf>
    <xf numFmtId="0" fontId="97" fillId="176" borderId="0" applyNumberFormat="0" applyBorder="0" applyAlignment="0" applyProtection="0">
      <alignment vertical="center"/>
    </xf>
    <xf numFmtId="0" fontId="97" fillId="173" borderId="0" applyNumberFormat="0" applyBorder="0" applyAlignment="0" applyProtection="0">
      <alignment vertical="center"/>
    </xf>
    <xf numFmtId="0" fontId="97" fillId="161" borderId="0" applyNumberFormat="0" applyBorder="0" applyAlignment="0" applyProtection="0">
      <alignment vertical="center"/>
    </xf>
    <xf numFmtId="0" fontId="97" fillId="161" borderId="0" applyNumberFormat="0" applyBorder="0" applyAlignment="0" applyProtection="0">
      <alignment vertical="center"/>
    </xf>
    <xf numFmtId="0" fontId="100" fillId="81" borderId="0" applyNumberFormat="0" applyBorder="0" applyAlignment="0" applyProtection="0">
      <alignment vertical="center"/>
    </xf>
    <xf numFmtId="0" fontId="97" fillId="173" borderId="0" applyNumberFormat="0" applyBorder="0" applyAlignment="0" applyProtection="0">
      <alignment vertical="center"/>
    </xf>
    <xf numFmtId="0" fontId="100" fillId="86" borderId="0" applyNumberFormat="0" applyBorder="0" applyAlignment="0" applyProtection="0">
      <alignment vertical="center"/>
    </xf>
    <xf numFmtId="0" fontId="97" fillId="155" borderId="0" applyNumberFormat="0" applyBorder="0" applyAlignment="0" applyProtection="0">
      <alignment vertical="center"/>
    </xf>
    <xf numFmtId="0" fontId="97" fillId="155" borderId="0" applyNumberFormat="0" applyBorder="0" applyAlignment="0" applyProtection="0">
      <alignment vertical="center"/>
    </xf>
    <xf numFmtId="0" fontId="100" fillId="66" borderId="0" applyNumberFormat="0" applyBorder="0" applyAlignment="0" applyProtection="0">
      <alignment vertical="center"/>
    </xf>
    <xf numFmtId="0" fontId="97" fillId="60" borderId="0" applyNumberFormat="0" applyBorder="0" applyAlignment="0" applyProtection="0">
      <alignment vertical="center"/>
    </xf>
    <xf numFmtId="0" fontId="97" fillId="60" borderId="0" applyNumberFormat="0" applyBorder="0" applyAlignment="0" applyProtection="0">
      <alignment vertical="center"/>
    </xf>
    <xf numFmtId="0" fontId="100" fillId="66" borderId="0" applyNumberFormat="0" applyBorder="0" applyAlignment="0" applyProtection="0">
      <alignment vertical="center"/>
    </xf>
    <xf numFmtId="0" fontId="100" fillId="86" borderId="0" applyNumberFormat="0" applyBorder="0" applyAlignment="0" applyProtection="0">
      <alignment vertical="center"/>
    </xf>
    <xf numFmtId="0" fontId="97" fillId="176" borderId="0" applyNumberFormat="0" applyBorder="0" applyAlignment="0" applyProtection="0">
      <alignment vertical="center"/>
    </xf>
    <xf numFmtId="0" fontId="100" fillId="86" borderId="0" applyNumberFormat="0" applyBorder="0" applyAlignment="0" applyProtection="0">
      <alignment vertical="center"/>
    </xf>
    <xf numFmtId="0" fontId="100" fillId="66" borderId="0" applyNumberFormat="0" applyBorder="0" applyAlignment="0" applyProtection="0">
      <alignment vertical="center"/>
    </xf>
    <xf numFmtId="0" fontId="97" fillId="161" borderId="0" applyNumberFormat="0" applyBorder="0" applyAlignment="0" applyProtection="0">
      <alignment vertical="center"/>
    </xf>
    <xf numFmtId="0" fontId="100" fillId="86"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00" fillId="66" borderId="0" applyNumberFormat="0" applyBorder="0" applyAlignment="0" applyProtection="0">
      <alignment vertical="center"/>
    </xf>
    <xf numFmtId="0" fontId="97" fillId="176" borderId="0" applyNumberFormat="0" applyBorder="0" applyAlignment="0" applyProtection="0">
      <alignment vertical="center"/>
    </xf>
    <xf numFmtId="0" fontId="141" fillId="90" borderId="0" applyNumberFormat="0" applyBorder="0" applyAlignment="0" applyProtection="0">
      <alignment vertical="center"/>
    </xf>
    <xf numFmtId="0" fontId="97" fillId="176" borderId="0" applyNumberFormat="0" applyBorder="0" applyAlignment="0" applyProtection="0">
      <alignment vertical="center"/>
    </xf>
    <xf numFmtId="0" fontId="140" fillId="70" borderId="0" applyNumberFormat="0" applyBorder="0" applyAlignment="0" applyProtection="0">
      <alignment vertical="center"/>
    </xf>
    <xf numFmtId="0" fontId="141" fillId="72" borderId="0" applyNumberFormat="0" applyBorder="0" applyAlignment="0" applyProtection="0">
      <alignment vertical="center"/>
    </xf>
    <xf numFmtId="0" fontId="100" fillId="66" borderId="0" applyNumberFormat="0" applyBorder="0" applyAlignment="0" applyProtection="0">
      <alignment vertical="center"/>
    </xf>
    <xf numFmtId="0" fontId="97" fillId="161" borderId="0" applyNumberFormat="0" applyBorder="0" applyAlignment="0" applyProtection="0">
      <alignment vertical="center"/>
    </xf>
    <xf numFmtId="0" fontId="97" fillId="161" borderId="0" applyNumberFormat="0" applyBorder="0" applyAlignment="0" applyProtection="0">
      <alignment vertical="center"/>
    </xf>
    <xf numFmtId="0" fontId="97" fillId="173" borderId="0" applyNumberFormat="0" applyBorder="0" applyAlignment="0" applyProtection="0">
      <alignment vertical="center"/>
    </xf>
    <xf numFmtId="0" fontId="97" fillId="173" borderId="0" applyNumberFormat="0" applyBorder="0" applyAlignment="0" applyProtection="0">
      <alignment vertical="center"/>
    </xf>
    <xf numFmtId="0" fontId="140" fillId="70" borderId="0" applyNumberFormat="0" applyBorder="0" applyAlignment="0" applyProtection="0">
      <alignment vertical="center"/>
    </xf>
    <xf numFmtId="0" fontId="97" fillId="173" borderId="0" applyNumberFormat="0" applyBorder="0" applyAlignment="0" applyProtection="0">
      <alignment vertical="center"/>
    </xf>
    <xf numFmtId="0" fontId="141" fillId="80" borderId="0" applyNumberFormat="0" applyBorder="0" applyAlignment="0" applyProtection="0">
      <alignment vertical="center"/>
    </xf>
    <xf numFmtId="0" fontId="97" fillId="173" borderId="0" applyNumberFormat="0" applyBorder="0" applyAlignment="0" applyProtection="0">
      <alignment vertical="center"/>
    </xf>
    <xf numFmtId="0" fontId="97" fillId="161" borderId="0" applyNumberFormat="0" applyBorder="0" applyAlignment="0" applyProtection="0">
      <alignment vertical="center"/>
    </xf>
    <xf numFmtId="0" fontId="97" fillId="161" borderId="0" applyNumberFormat="0" applyBorder="0" applyAlignment="0" applyProtection="0">
      <alignment vertical="center"/>
    </xf>
    <xf numFmtId="0" fontId="140" fillId="70" borderId="0" applyNumberFormat="0" applyBorder="0" applyAlignment="0" applyProtection="0">
      <alignment vertical="center"/>
    </xf>
    <xf numFmtId="0" fontId="141" fillId="72" borderId="0" applyNumberFormat="0" applyBorder="0" applyAlignment="0" applyProtection="0">
      <alignment vertical="center"/>
    </xf>
    <xf numFmtId="0" fontId="100" fillId="66" borderId="0" applyNumberFormat="0" applyBorder="0" applyAlignment="0" applyProtection="0">
      <alignment vertical="center"/>
    </xf>
    <xf numFmtId="0" fontId="100" fillId="86" borderId="0" applyNumberFormat="0" applyBorder="0" applyAlignment="0" applyProtection="0">
      <alignment vertical="center"/>
    </xf>
    <xf numFmtId="0" fontId="133" fillId="69" borderId="0" applyNumberFormat="0" applyBorder="0" applyAlignment="0" applyProtection="0">
      <alignment vertical="center"/>
    </xf>
    <xf numFmtId="0" fontId="97" fillId="176" borderId="0" applyNumberFormat="0" applyBorder="0" applyAlignment="0" applyProtection="0">
      <alignment vertical="center"/>
    </xf>
    <xf numFmtId="0" fontId="140" fillId="70" borderId="0" applyNumberFormat="0" applyBorder="0" applyAlignment="0" applyProtection="0">
      <alignment vertical="center"/>
    </xf>
    <xf numFmtId="0" fontId="149" fillId="77" borderId="0" applyNumberFormat="0" applyBorder="0" applyAlignment="0" applyProtection="0">
      <alignment vertical="center"/>
    </xf>
    <xf numFmtId="0" fontId="100" fillId="66" borderId="0" applyNumberFormat="0" applyBorder="0" applyAlignment="0" applyProtection="0">
      <alignment vertical="center"/>
    </xf>
    <xf numFmtId="0" fontId="97" fillId="173" borderId="0" applyNumberFormat="0" applyBorder="0" applyAlignment="0" applyProtection="0">
      <alignment vertical="center"/>
    </xf>
    <xf numFmtId="0" fontId="134" fillId="80" borderId="0" applyNumberFormat="0" applyBorder="0" applyAlignment="0" applyProtection="0">
      <alignment vertical="center"/>
    </xf>
    <xf numFmtId="0" fontId="97" fillId="173"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49" fillId="77" borderId="0" applyNumberFormat="0" applyBorder="0" applyAlignment="0" applyProtection="0">
      <alignment vertical="center"/>
    </xf>
    <xf numFmtId="0" fontId="100" fillId="66" borderId="0" applyNumberFormat="0" applyBorder="0" applyAlignment="0" applyProtection="0">
      <alignment vertical="center"/>
    </xf>
    <xf numFmtId="0" fontId="97" fillId="161" borderId="0" applyNumberFormat="0" applyBorder="0" applyAlignment="0" applyProtection="0">
      <alignment vertical="center"/>
    </xf>
    <xf numFmtId="0" fontId="134" fillId="80" borderId="0" applyNumberFormat="0" applyBorder="0" applyAlignment="0" applyProtection="0">
      <alignment vertical="center"/>
    </xf>
    <xf numFmtId="0" fontId="97" fillId="161" borderId="0" applyNumberFormat="0" applyBorder="0" applyAlignment="0" applyProtection="0">
      <alignment vertical="center"/>
    </xf>
    <xf numFmtId="0" fontId="100" fillId="86" borderId="0" applyNumberFormat="0" applyBorder="0" applyAlignment="0" applyProtection="0">
      <alignment vertical="center"/>
    </xf>
    <xf numFmtId="0" fontId="100" fillId="66" borderId="0" applyNumberFormat="0" applyBorder="0" applyAlignment="0" applyProtection="0">
      <alignment vertical="center"/>
    </xf>
    <xf numFmtId="0" fontId="97" fillId="155" borderId="0" applyNumberFormat="0" applyBorder="0" applyAlignment="0" applyProtection="0">
      <alignment vertical="center"/>
    </xf>
    <xf numFmtId="0" fontId="97" fillId="155" borderId="0" applyNumberFormat="0" applyBorder="0" applyAlignment="0" applyProtection="0">
      <alignment vertical="center"/>
    </xf>
    <xf numFmtId="0" fontId="97" fillId="155" borderId="0" applyNumberFormat="0" applyBorder="0" applyAlignment="0" applyProtection="0">
      <alignment vertical="center"/>
    </xf>
    <xf numFmtId="0" fontId="110" fillId="34" borderId="4" applyNumberFormat="0" applyAlignment="0" applyProtection="0">
      <alignment vertical="center"/>
    </xf>
    <xf numFmtId="0" fontId="97" fillId="155" borderId="0" applyNumberFormat="0" applyBorder="0" applyAlignment="0" applyProtection="0">
      <alignment vertical="center"/>
    </xf>
    <xf numFmtId="0" fontId="141" fillId="90" borderId="0" applyNumberFormat="0" applyBorder="0" applyAlignment="0" applyProtection="0">
      <alignment vertical="center"/>
    </xf>
    <xf numFmtId="0" fontId="97" fillId="60" borderId="0" applyNumberFormat="0" applyBorder="0" applyAlignment="0" applyProtection="0">
      <alignment vertical="center"/>
    </xf>
    <xf numFmtId="0" fontId="100" fillId="71" borderId="0" applyNumberFormat="0" applyBorder="0" applyAlignment="0" applyProtection="0">
      <alignment vertical="center"/>
    </xf>
    <xf numFmtId="0" fontId="100" fillId="86" borderId="0" applyNumberFormat="0" applyBorder="0" applyAlignment="0" applyProtection="0">
      <alignment vertical="center"/>
    </xf>
    <xf numFmtId="0" fontId="141" fillId="90" borderId="0" applyNumberFormat="0" applyBorder="0" applyAlignment="0" applyProtection="0">
      <alignment vertical="center"/>
    </xf>
    <xf numFmtId="0" fontId="100" fillId="66" borderId="0" applyNumberFormat="0" applyBorder="0" applyAlignment="0" applyProtection="0">
      <alignment vertical="center"/>
    </xf>
    <xf numFmtId="0" fontId="100" fillId="86" borderId="0" applyNumberFormat="0" applyBorder="0" applyAlignment="0" applyProtection="0">
      <alignment vertical="center"/>
    </xf>
    <xf numFmtId="0" fontId="141" fillId="90" borderId="0" applyNumberFormat="0" applyBorder="0" applyAlignment="0" applyProtection="0">
      <alignment vertical="center"/>
    </xf>
    <xf numFmtId="0" fontId="100" fillId="66" borderId="0" applyNumberFormat="0" applyBorder="0" applyAlignment="0" applyProtection="0">
      <alignment vertical="center"/>
    </xf>
    <xf numFmtId="0" fontId="100" fillId="66" borderId="0" applyNumberFormat="0" applyBorder="0" applyAlignment="0" applyProtection="0">
      <alignment vertical="center"/>
    </xf>
    <xf numFmtId="0" fontId="97" fillId="176" borderId="0" applyNumberFormat="0" applyBorder="0" applyAlignment="0" applyProtection="0">
      <alignment vertical="center"/>
    </xf>
    <xf numFmtId="0" fontId="141" fillId="90" borderId="0" applyNumberFormat="0" applyBorder="0" applyAlignment="0" applyProtection="0">
      <alignment vertical="center"/>
    </xf>
    <xf numFmtId="0" fontId="100" fillId="66" borderId="0" applyNumberFormat="0" applyBorder="0" applyAlignment="0" applyProtection="0">
      <alignment vertical="center"/>
    </xf>
    <xf numFmtId="0" fontId="93" fillId="0" borderId="0">
      <alignment vertical="center"/>
    </xf>
    <xf numFmtId="0" fontId="100" fillId="66" borderId="0" applyNumberFormat="0" applyBorder="0" applyAlignment="0" applyProtection="0">
      <alignment vertical="center"/>
    </xf>
    <xf numFmtId="0" fontId="97" fillId="161" borderId="0" applyNumberFormat="0" applyBorder="0" applyAlignment="0" applyProtection="0">
      <alignment vertical="center"/>
    </xf>
    <xf numFmtId="0" fontId="100" fillId="66" borderId="0" applyNumberFormat="0" applyBorder="0" applyAlignment="0" applyProtection="0">
      <alignment vertical="center"/>
    </xf>
    <xf numFmtId="0" fontId="141" fillId="72" borderId="0" applyNumberFormat="0" applyBorder="0" applyAlignment="0" applyProtection="0">
      <alignment vertical="center"/>
    </xf>
    <xf numFmtId="0" fontId="97" fillId="176" borderId="0" applyNumberFormat="0" applyBorder="0" applyAlignment="0" applyProtection="0">
      <alignment vertical="center"/>
    </xf>
    <xf numFmtId="0" fontId="100" fillId="86" borderId="0" applyNumberFormat="0" applyBorder="0" applyAlignment="0" applyProtection="0">
      <alignment vertical="center"/>
    </xf>
    <xf numFmtId="0" fontId="140" fillId="70" borderId="0" applyNumberFormat="0" applyBorder="0" applyAlignment="0" applyProtection="0">
      <alignment vertical="center"/>
    </xf>
    <xf numFmtId="0" fontId="97" fillId="155" borderId="0" applyNumberFormat="0" applyBorder="0" applyAlignment="0" applyProtection="0">
      <alignment vertical="center"/>
    </xf>
    <xf numFmtId="0" fontId="97" fillId="60" borderId="0" applyNumberFormat="0" applyBorder="0" applyAlignment="0" applyProtection="0">
      <alignment vertical="center"/>
    </xf>
    <xf numFmtId="0" fontId="97" fillId="155" borderId="0" applyNumberFormat="0" applyBorder="0" applyAlignment="0" applyProtection="0">
      <alignment vertical="center"/>
    </xf>
    <xf numFmtId="0" fontId="97" fillId="47" borderId="0" applyNumberFormat="0" applyBorder="0" applyAlignment="0" applyProtection="0">
      <alignment vertical="center"/>
    </xf>
    <xf numFmtId="0" fontId="100" fillId="81" borderId="0" applyNumberFormat="0" applyBorder="0" applyAlignment="0" applyProtection="0">
      <alignment vertical="center"/>
    </xf>
    <xf numFmtId="0" fontId="100" fillId="66" borderId="0" applyNumberFormat="0" applyBorder="0" applyAlignment="0" applyProtection="0">
      <alignment vertical="center"/>
    </xf>
    <xf numFmtId="0" fontId="100" fillId="81" borderId="0" applyNumberFormat="0" applyBorder="0" applyAlignment="0" applyProtection="0">
      <alignment vertical="center"/>
    </xf>
    <xf numFmtId="0" fontId="100" fillId="66" borderId="0" applyNumberFormat="0" applyBorder="0" applyAlignment="0" applyProtection="0">
      <alignment vertical="center"/>
    </xf>
    <xf numFmtId="0" fontId="100" fillId="81" borderId="0" applyNumberFormat="0" applyBorder="0" applyAlignment="0" applyProtection="0">
      <alignment vertical="center"/>
    </xf>
    <xf numFmtId="0" fontId="100" fillId="66" borderId="0" applyNumberFormat="0" applyBorder="0" applyAlignment="0" applyProtection="0">
      <alignment vertical="center"/>
    </xf>
    <xf numFmtId="0" fontId="97" fillId="172" borderId="0" applyNumberFormat="0" applyBorder="0" applyAlignment="0" applyProtection="0">
      <alignment vertical="center"/>
    </xf>
    <xf numFmtId="0" fontId="141" fillId="72" borderId="0" applyNumberFormat="0" applyBorder="0" applyAlignment="0" applyProtection="0">
      <alignment vertical="center"/>
    </xf>
    <xf numFmtId="0" fontId="97" fillId="176" borderId="0" applyNumberFormat="0" applyBorder="0" applyAlignment="0" applyProtection="0">
      <alignment vertical="center"/>
    </xf>
    <xf numFmtId="0" fontId="97" fillId="180" borderId="0" applyNumberFormat="0" applyBorder="0" applyAlignment="0" applyProtection="0">
      <alignment vertical="center"/>
    </xf>
    <xf numFmtId="0" fontId="97" fillId="161" borderId="0" applyNumberFormat="0" applyBorder="0" applyAlignment="0" applyProtection="0">
      <alignment vertical="center"/>
    </xf>
    <xf numFmtId="0" fontId="97" fillId="183" borderId="0" applyNumberFormat="0" applyBorder="0" applyAlignment="0" applyProtection="0">
      <alignment vertical="center"/>
    </xf>
    <xf numFmtId="0" fontId="140" fillId="70" borderId="0" applyNumberFormat="0" applyBorder="0" applyAlignment="0" applyProtection="0">
      <alignment vertical="center"/>
    </xf>
    <xf numFmtId="0" fontId="97" fillId="173" borderId="0" applyNumberFormat="0" applyBorder="0" applyAlignment="0" applyProtection="0">
      <alignment vertical="center"/>
    </xf>
    <xf numFmtId="0" fontId="97" fillId="183" borderId="0" applyNumberFormat="0" applyBorder="0" applyAlignment="0" applyProtection="0">
      <alignment vertical="center"/>
    </xf>
    <xf numFmtId="0" fontId="97" fillId="173" borderId="0" applyNumberFormat="0" applyBorder="0" applyAlignment="0" applyProtection="0">
      <alignment vertical="center"/>
    </xf>
    <xf numFmtId="0" fontId="97" fillId="180" borderId="0" applyNumberFormat="0" applyBorder="0" applyAlignment="0" applyProtection="0">
      <alignment vertical="center"/>
    </xf>
    <xf numFmtId="0" fontId="133" fillId="69" borderId="0" applyNumberFormat="0" applyBorder="0" applyAlignment="0" applyProtection="0">
      <alignment vertical="center"/>
    </xf>
    <xf numFmtId="0" fontId="97" fillId="161" borderId="0" applyNumberFormat="0" applyBorder="0" applyAlignment="0" applyProtection="0">
      <alignment vertical="center"/>
    </xf>
    <xf numFmtId="0" fontId="97" fillId="180" borderId="0" applyNumberFormat="0" applyBorder="0" applyAlignment="0" applyProtection="0">
      <alignment vertical="center"/>
    </xf>
    <xf numFmtId="0" fontId="97" fillId="161" borderId="0" applyNumberFormat="0" applyBorder="0" applyAlignment="0" applyProtection="0">
      <alignment vertical="center"/>
    </xf>
    <xf numFmtId="0" fontId="97" fillId="183" borderId="0" applyNumberFormat="0" applyBorder="0" applyAlignment="0" applyProtection="0">
      <alignment vertical="center"/>
    </xf>
    <xf numFmtId="0" fontId="132" fillId="46" borderId="7" applyNumberFormat="0" applyAlignment="0" applyProtection="0">
      <alignment vertical="center"/>
    </xf>
    <xf numFmtId="0" fontId="97" fillId="173" borderId="0" applyNumberFormat="0" applyBorder="0" applyAlignment="0" applyProtection="0">
      <alignment vertical="center"/>
    </xf>
    <xf numFmtId="0" fontId="140" fillId="70" borderId="0" applyNumberFormat="0" applyBorder="0" applyAlignment="0" applyProtection="0">
      <alignment vertical="center"/>
    </xf>
    <xf numFmtId="0" fontId="97" fillId="180" borderId="0" applyNumberFormat="0" applyBorder="0" applyAlignment="0" applyProtection="0">
      <alignment vertical="center"/>
    </xf>
    <xf numFmtId="0" fontId="132" fillId="46" borderId="7" applyNumberFormat="0" applyAlignment="0" applyProtection="0">
      <alignment vertical="center"/>
    </xf>
    <xf numFmtId="0" fontId="133" fillId="69" borderId="0" applyNumberFormat="0" applyBorder="0" applyAlignment="0" applyProtection="0">
      <alignment vertical="center"/>
    </xf>
    <xf numFmtId="0" fontId="97" fillId="161" borderId="0" applyNumberFormat="0" applyBorder="0" applyAlignment="0" applyProtection="0">
      <alignment vertical="center"/>
    </xf>
    <xf numFmtId="0" fontId="100" fillId="81" borderId="0" applyNumberFormat="0" applyBorder="0" applyAlignment="0" applyProtection="0">
      <alignment vertical="center"/>
    </xf>
    <xf numFmtId="0" fontId="100" fillId="66" borderId="0" applyNumberFormat="0" applyBorder="0" applyAlignment="0" applyProtection="0">
      <alignment vertical="center"/>
    </xf>
    <xf numFmtId="0" fontId="97" fillId="157" borderId="0" applyNumberFormat="0" applyBorder="0" applyAlignment="0" applyProtection="0">
      <alignment vertical="center"/>
    </xf>
    <xf numFmtId="0" fontId="97" fillId="155" borderId="0" applyNumberFormat="0" applyBorder="0" applyAlignment="0" applyProtection="0">
      <alignment vertical="center"/>
    </xf>
    <xf numFmtId="0" fontId="97" fillId="157" borderId="0" applyNumberFormat="0" applyBorder="0" applyAlignment="0" applyProtection="0">
      <alignment vertical="center"/>
    </xf>
    <xf numFmtId="0" fontId="97" fillId="155" borderId="0" applyNumberFormat="0" applyBorder="0" applyAlignment="0" applyProtection="0">
      <alignment vertical="center"/>
    </xf>
    <xf numFmtId="0" fontId="100" fillId="84" borderId="0" applyNumberFormat="0" applyBorder="0" applyAlignment="0" applyProtection="0">
      <alignment vertical="center"/>
    </xf>
    <xf numFmtId="0" fontId="100" fillId="71" borderId="0" applyNumberFormat="0" applyBorder="0" applyAlignment="0" applyProtection="0">
      <alignment vertical="center"/>
    </xf>
    <xf numFmtId="0" fontId="100" fillId="66" borderId="0" applyNumberFormat="0" applyBorder="0" applyAlignment="0" applyProtection="0">
      <alignment vertical="center"/>
    </xf>
    <xf numFmtId="0" fontId="140" fillId="70" borderId="0" applyNumberFormat="0" applyBorder="0" applyAlignment="0" applyProtection="0">
      <alignment vertical="center"/>
    </xf>
    <xf numFmtId="0" fontId="100" fillId="81" borderId="0" applyNumberFormat="0" applyBorder="0" applyAlignment="0" applyProtection="0">
      <alignment vertical="center"/>
    </xf>
    <xf numFmtId="0" fontId="141" fillId="72" borderId="0" applyNumberFormat="0" applyBorder="0" applyAlignment="0" applyProtection="0">
      <alignment vertical="center"/>
    </xf>
    <xf numFmtId="0" fontId="100" fillId="66" borderId="0" applyNumberFormat="0" applyBorder="0" applyAlignment="0" applyProtection="0">
      <alignment vertical="center"/>
    </xf>
    <xf numFmtId="0" fontId="109" fillId="0" borderId="0" applyNumberFormat="0" applyFill="0" applyBorder="0" applyAlignment="0" applyProtection="0">
      <alignment vertical="center"/>
    </xf>
    <xf numFmtId="0" fontId="97" fillId="61" borderId="0" applyNumberFormat="0" applyBorder="0" applyAlignment="0" applyProtection="0">
      <alignment vertical="center"/>
    </xf>
    <xf numFmtId="0" fontId="140" fillId="70" borderId="0" applyNumberFormat="0" applyBorder="0" applyAlignment="0" applyProtection="0">
      <alignment vertical="center"/>
    </xf>
    <xf numFmtId="0" fontId="97" fillId="172" borderId="0" applyNumberFormat="0" applyBorder="0" applyAlignment="0" applyProtection="0">
      <alignment vertical="center"/>
    </xf>
    <xf numFmtId="0" fontId="141" fillId="72" borderId="0" applyNumberFormat="0" applyBorder="0" applyAlignment="0" applyProtection="0">
      <alignment vertical="center"/>
    </xf>
    <xf numFmtId="0" fontId="100" fillId="66" borderId="0" applyNumberFormat="0" applyBorder="0" applyAlignment="0" applyProtection="0">
      <alignment vertical="center"/>
    </xf>
    <xf numFmtId="0" fontId="97" fillId="180" borderId="0" applyNumberFormat="0" applyBorder="0" applyAlignment="0" applyProtection="0">
      <alignment vertical="center"/>
    </xf>
    <xf numFmtId="0" fontId="140" fillId="70" borderId="0" applyNumberFormat="0" applyBorder="0" applyAlignment="0" applyProtection="0">
      <alignment vertical="center"/>
    </xf>
    <xf numFmtId="0" fontId="100" fillId="66" borderId="0" applyNumberFormat="0" applyBorder="0" applyAlignment="0" applyProtection="0">
      <alignment vertical="center"/>
    </xf>
    <xf numFmtId="0" fontId="140" fillId="70" borderId="0" applyNumberFormat="0" applyBorder="0" applyAlignment="0" applyProtection="0">
      <alignment vertical="center"/>
    </xf>
    <xf numFmtId="0" fontId="97" fillId="172" borderId="0" applyNumberFormat="0" applyBorder="0" applyAlignment="0" applyProtection="0">
      <alignment vertical="center"/>
    </xf>
    <xf numFmtId="0" fontId="100" fillId="86" borderId="0" applyNumberFormat="0" applyBorder="0" applyAlignment="0" applyProtection="0">
      <alignment vertical="center"/>
    </xf>
    <xf numFmtId="0" fontId="109" fillId="0" borderId="0" applyNumberFormat="0" applyFill="0" applyBorder="0" applyAlignment="0" applyProtection="0">
      <alignment vertical="center"/>
    </xf>
    <xf numFmtId="0" fontId="140" fillId="70" borderId="0" applyNumberFormat="0" applyBorder="0" applyAlignment="0" applyProtection="0">
      <alignment vertical="center"/>
    </xf>
    <xf numFmtId="0" fontId="97" fillId="61" borderId="0" applyNumberFormat="0" applyBorder="0" applyAlignment="0" applyProtection="0">
      <alignment vertical="center"/>
    </xf>
    <xf numFmtId="0" fontId="97" fillId="180" borderId="0" applyNumberFormat="0" applyBorder="0" applyAlignment="0" applyProtection="0">
      <alignment vertical="center"/>
    </xf>
    <xf numFmtId="0" fontId="140" fillId="70" borderId="0" applyNumberFormat="0" applyBorder="0" applyAlignment="0" applyProtection="0">
      <alignment vertical="center"/>
    </xf>
    <xf numFmtId="0" fontId="100" fillId="86" borderId="0" applyNumberFormat="0" applyBorder="0" applyAlignment="0" applyProtection="0">
      <alignment vertical="center"/>
    </xf>
    <xf numFmtId="0" fontId="141" fillId="72" borderId="0" applyNumberFormat="0" applyBorder="0" applyAlignment="0" applyProtection="0">
      <alignment vertical="center"/>
    </xf>
    <xf numFmtId="0" fontId="100" fillId="81" borderId="0" applyNumberFormat="0" applyBorder="0" applyAlignment="0" applyProtection="0">
      <alignment vertical="center"/>
    </xf>
    <xf numFmtId="0" fontId="97" fillId="161" borderId="0" applyNumberFormat="0" applyBorder="0" applyAlignment="0" applyProtection="0">
      <alignment vertical="center"/>
    </xf>
    <xf numFmtId="0" fontId="100" fillId="71" borderId="0" applyNumberFormat="0" applyBorder="0" applyAlignment="0" applyProtection="0">
      <alignment vertical="center"/>
    </xf>
    <xf numFmtId="0" fontId="97" fillId="173" borderId="0" applyNumberFormat="0" applyBorder="0" applyAlignment="0" applyProtection="0">
      <alignment vertical="center"/>
    </xf>
    <xf numFmtId="0" fontId="97" fillId="161" borderId="0" applyNumberFormat="0" applyBorder="0" applyAlignment="0" applyProtection="0">
      <alignment vertical="center"/>
    </xf>
    <xf numFmtId="0" fontId="141" fillId="72" borderId="0" applyNumberFormat="0" applyBorder="0" applyAlignment="0" applyProtection="0">
      <alignment vertical="center"/>
    </xf>
    <xf numFmtId="0" fontId="100" fillId="81" borderId="0" applyNumberFormat="0" applyBorder="0" applyAlignment="0" applyProtection="0">
      <alignment vertical="center"/>
    </xf>
    <xf numFmtId="0" fontId="140" fillId="70" borderId="0" applyNumberFormat="0" applyBorder="0" applyAlignment="0" applyProtection="0">
      <alignment vertical="center"/>
    </xf>
    <xf numFmtId="0" fontId="97" fillId="176" borderId="0" applyNumberFormat="0" applyBorder="0" applyAlignment="0" applyProtection="0">
      <alignment vertical="center"/>
    </xf>
    <xf numFmtId="0" fontId="97" fillId="173" borderId="0" applyNumberFormat="0" applyBorder="0" applyAlignment="0" applyProtection="0">
      <alignment vertical="center"/>
    </xf>
    <xf numFmtId="0" fontId="100" fillId="81" borderId="0" applyNumberFormat="0" applyBorder="0" applyAlignment="0" applyProtection="0">
      <alignment vertical="center"/>
    </xf>
    <xf numFmtId="0" fontId="97" fillId="161" borderId="0" applyNumberFormat="0" applyBorder="0" applyAlignment="0" applyProtection="0">
      <alignment vertical="center"/>
    </xf>
    <xf numFmtId="0" fontId="100" fillId="86" borderId="0" applyNumberFormat="0" applyBorder="0" applyAlignment="0" applyProtection="0">
      <alignment vertical="center"/>
    </xf>
    <xf numFmtId="0" fontId="97" fillId="155" borderId="0" applyNumberFormat="0" applyBorder="0" applyAlignment="0" applyProtection="0">
      <alignment vertical="center"/>
    </xf>
    <xf numFmtId="0" fontId="97" fillId="155" borderId="0" applyNumberFormat="0" applyBorder="0" applyAlignment="0" applyProtection="0">
      <alignment vertical="center"/>
    </xf>
    <xf numFmtId="0" fontId="100" fillId="84" borderId="0" applyNumberFormat="0" applyBorder="0" applyAlignment="0" applyProtection="0">
      <alignment vertical="center"/>
    </xf>
    <xf numFmtId="0" fontId="97" fillId="155" borderId="0" applyNumberFormat="0" applyBorder="0" applyAlignment="0" applyProtection="0">
      <alignment vertical="center"/>
    </xf>
    <xf numFmtId="0" fontId="100" fillId="71" borderId="0" applyNumberFormat="0" applyBorder="0" applyAlignment="0" applyProtection="0">
      <alignment vertical="center"/>
    </xf>
    <xf numFmtId="0" fontId="100" fillId="66" borderId="0" applyNumberFormat="0" applyBorder="0" applyAlignment="0" applyProtection="0">
      <alignment vertical="center"/>
    </xf>
    <xf numFmtId="0" fontId="100" fillId="71" borderId="0" applyNumberFormat="0" applyBorder="0" applyAlignment="0" applyProtection="0">
      <alignment vertical="center"/>
    </xf>
    <xf numFmtId="0" fontId="100" fillId="66" borderId="0" applyNumberFormat="0" applyBorder="0" applyAlignment="0" applyProtection="0">
      <alignment vertical="center"/>
    </xf>
    <xf numFmtId="0" fontId="100" fillId="71" borderId="0" applyNumberFormat="0" applyBorder="0" applyAlignment="0" applyProtection="0">
      <alignment vertical="center"/>
    </xf>
    <xf numFmtId="0" fontId="100" fillId="66" borderId="0" applyNumberFormat="0" applyBorder="0" applyAlignment="0" applyProtection="0">
      <alignment vertical="center"/>
    </xf>
    <xf numFmtId="0" fontId="100" fillId="71" borderId="0" applyNumberFormat="0" applyBorder="0" applyAlignment="0" applyProtection="0">
      <alignment vertical="center"/>
    </xf>
    <xf numFmtId="0" fontId="100" fillId="66" borderId="0" applyNumberFormat="0" applyBorder="0" applyAlignment="0" applyProtection="0">
      <alignment vertical="center"/>
    </xf>
    <xf numFmtId="0" fontId="97" fillId="168" borderId="0" applyNumberFormat="0" applyBorder="0" applyAlignment="0" applyProtection="0">
      <alignment vertical="center"/>
    </xf>
    <xf numFmtId="0" fontId="141" fillId="87" borderId="0" applyNumberFormat="0" applyBorder="0" applyAlignment="0" applyProtection="0">
      <alignment vertical="center"/>
    </xf>
    <xf numFmtId="0" fontId="97" fillId="176" borderId="0" applyNumberFormat="0" applyBorder="0" applyAlignment="0" applyProtection="0">
      <alignment vertical="center"/>
    </xf>
    <xf numFmtId="0" fontId="140" fillId="70" borderId="0" applyNumberFormat="0" applyBorder="0" applyAlignment="0" applyProtection="0">
      <alignment vertical="center"/>
    </xf>
    <xf numFmtId="0" fontId="97" fillId="167" borderId="0" applyNumberFormat="0" applyBorder="0" applyAlignment="0" applyProtection="0">
      <alignment vertical="center"/>
    </xf>
    <xf numFmtId="0" fontId="97" fillId="161" borderId="0" applyNumberFormat="0" applyBorder="0" applyAlignment="0" applyProtection="0">
      <alignment vertical="center"/>
    </xf>
    <xf numFmtId="0" fontId="97" fillId="179" borderId="0" applyNumberFormat="0" applyBorder="0" applyAlignment="0" applyProtection="0">
      <alignment vertical="center"/>
    </xf>
    <xf numFmtId="0" fontId="97" fillId="173" borderId="0" applyNumberFormat="0" applyBorder="0" applyAlignment="0" applyProtection="0">
      <alignment vertical="center"/>
    </xf>
    <xf numFmtId="0" fontId="207" fillId="0" borderId="52" applyNumberFormat="0" applyFill="0" applyProtection="0">
      <alignment horizontal="left"/>
    </xf>
    <xf numFmtId="0" fontId="100" fillId="76" borderId="0" applyNumberFormat="0" applyBorder="0" applyAlignment="0" applyProtection="0">
      <alignment vertical="center"/>
    </xf>
    <xf numFmtId="0" fontId="100" fillId="71" borderId="0" applyNumberFormat="0" applyBorder="0" applyAlignment="0" applyProtection="0">
      <alignment vertical="center"/>
    </xf>
    <xf numFmtId="0" fontId="133" fillId="69" borderId="0" applyNumberFormat="0" applyBorder="0" applyAlignment="0" applyProtection="0">
      <alignment vertical="center"/>
    </xf>
    <xf numFmtId="0" fontId="97" fillId="179" borderId="0" applyNumberFormat="0" applyBorder="0" applyAlignment="0" applyProtection="0">
      <alignment vertical="center"/>
    </xf>
    <xf numFmtId="0" fontId="100" fillId="81" borderId="0" applyNumberFormat="0" applyBorder="0" applyAlignment="0" applyProtection="0">
      <alignment vertical="center"/>
    </xf>
    <xf numFmtId="0" fontId="97" fillId="173" borderId="0" applyNumberFormat="0" applyBorder="0" applyAlignment="0" applyProtection="0">
      <alignment vertical="center"/>
    </xf>
    <xf numFmtId="0" fontId="97" fillId="167" borderId="0" applyNumberFormat="0" applyBorder="0" applyAlignment="0" applyProtection="0">
      <alignment vertical="center"/>
    </xf>
    <xf numFmtId="0" fontId="97" fillId="161" borderId="0" applyNumberFormat="0" applyBorder="0" applyAlignment="0" applyProtection="0">
      <alignment vertical="center"/>
    </xf>
    <xf numFmtId="0" fontId="140" fillId="70" borderId="0" applyNumberFormat="0" applyBorder="0" applyAlignment="0" applyProtection="0">
      <alignment vertical="center"/>
    </xf>
    <xf numFmtId="0" fontId="97" fillId="168" borderId="0" applyNumberFormat="0" applyBorder="0" applyAlignment="0" applyProtection="0">
      <alignment vertical="center"/>
    </xf>
    <xf numFmtId="0" fontId="100" fillId="66" borderId="0" applyNumberFormat="0" applyBorder="0" applyAlignment="0" applyProtection="0">
      <alignment vertical="center"/>
    </xf>
    <xf numFmtId="0" fontId="97" fillId="179" borderId="0" applyNumberFormat="0" applyBorder="0" applyAlignment="0" applyProtection="0">
      <alignment vertical="center"/>
    </xf>
    <xf numFmtId="0" fontId="137" fillId="66" borderId="65" applyNumberFormat="0" applyAlignment="0" applyProtection="0">
      <alignment vertical="center"/>
    </xf>
    <xf numFmtId="0" fontId="97" fillId="173" borderId="0" applyNumberFormat="0" applyBorder="0" applyAlignment="0" applyProtection="0">
      <alignment vertical="center"/>
    </xf>
    <xf numFmtId="0" fontId="97" fillId="179" borderId="0" applyNumberFormat="0" applyBorder="0" applyAlignment="0" applyProtection="0">
      <alignment vertical="center"/>
    </xf>
    <xf numFmtId="0" fontId="97" fillId="173" borderId="0" applyNumberFormat="0" applyBorder="0" applyAlignment="0" applyProtection="0">
      <alignment vertical="center"/>
    </xf>
    <xf numFmtId="0" fontId="97" fillId="167" borderId="0" applyNumberFormat="0" applyBorder="0" applyAlignment="0" applyProtection="0">
      <alignment vertical="center"/>
    </xf>
    <xf numFmtId="0" fontId="97" fillId="161" borderId="0" applyNumberFormat="0" applyBorder="0" applyAlignment="0" applyProtection="0">
      <alignment vertical="center"/>
    </xf>
    <xf numFmtId="0" fontId="100" fillId="71" borderId="0" applyNumberFormat="0" applyBorder="0" applyAlignment="0" applyProtection="0">
      <alignment vertical="center"/>
    </xf>
    <xf numFmtId="0" fontId="100" fillId="66" borderId="0" applyNumberFormat="0" applyBorder="0" applyAlignment="0" applyProtection="0">
      <alignment vertical="center"/>
    </xf>
    <xf numFmtId="0" fontId="97" fillId="148" borderId="0" applyNumberFormat="0" applyBorder="0" applyAlignment="0" applyProtection="0">
      <alignment vertical="center"/>
    </xf>
    <xf numFmtId="0" fontId="97" fillId="155" borderId="0" applyNumberFormat="0" applyBorder="0" applyAlignment="0" applyProtection="0">
      <alignment vertical="center"/>
    </xf>
    <xf numFmtId="0" fontId="126" fillId="0" borderId="28" applyNumberFormat="0" applyFill="0" applyProtection="0">
      <alignment horizontal="right"/>
    </xf>
    <xf numFmtId="0" fontId="97" fillId="148" borderId="0" applyNumberFormat="0" applyBorder="0" applyAlignment="0" applyProtection="0">
      <alignment vertical="center"/>
    </xf>
    <xf numFmtId="0" fontId="97" fillId="155" borderId="0" applyNumberFormat="0" applyBorder="0" applyAlignment="0" applyProtection="0">
      <alignment vertical="center"/>
    </xf>
    <xf numFmtId="0" fontId="97" fillId="155" borderId="0" applyNumberFormat="0" applyBorder="0" applyAlignment="0" applyProtection="0">
      <alignment vertical="center"/>
    </xf>
    <xf numFmtId="0" fontId="133" fillId="69" borderId="0" applyNumberFormat="0" applyBorder="0" applyAlignment="0" applyProtection="0">
      <alignment vertical="center"/>
    </xf>
    <xf numFmtId="0" fontId="97" fillId="60" borderId="0" applyNumberFormat="0" applyBorder="0" applyAlignment="0" applyProtection="0">
      <alignment vertical="center"/>
    </xf>
    <xf numFmtId="0" fontId="100" fillId="66" borderId="0" applyNumberFormat="0" applyBorder="0" applyAlignment="0" applyProtection="0">
      <alignment vertical="center"/>
    </xf>
    <xf numFmtId="0" fontId="133" fillId="69" borderId="0" applyNumberFormat="0" applyBorder="0" applyAlignment="0" applyProtection="0">
      <alignment vertical="center"/>
    </xf>
    <xf numFmtId="0" fontId="97" fillId="60" borderId="0" applyNumberFormat="0" applyBorder="0" applyAlignment="0" applyProtection="0">
      <alignment vertical="center"/>
    </xf>
    <xf numFmtId="0" fontId="100" fillId="71" borderId="0" applyNumberFormat="0" applyBorder="0" applyAlignment="0" applyProtection="0">
      <alignment vertical="center"/>
    </xf>
    <xf numFmtId="0" fontId="111" fillId="53" borderId="0" applyNumberFormat="0" applyBorder="0" applyAlignment="0" applyProtection="0">
      <alignment vertical="center"/>
    </xf>
    <xf numFmtId="0" fontId="141" fillId="87" borderId="0" applyNumberFormat="0" applyBorder="0" applyAlignment="0" applyProtection="0">
      <alignment vertical="center"/>
    </xf>
    <xf numFmtId="0" fontId="100" fillId="66" borderId="0" applyNumberFormat="0" applyBorder="0" applyAlignment="0" applyProtection="0">
      <alignment vertical="center"/>
    </xf>
    <xf numFmtId="0" fontId="100" fillId="71" borderId="0" applyNumberFormat="0" applyBorder="0" applyAlignment="0" applyProtection="0">
      <alignment vertical="center"/>
    </xf>
    <xf numFmtId="0" fontId="111" fillId="53" borderId="0" applyNumberFormat="0" applyBorder="0" applyAlignment="0" applyProtection="0">
      <alignment vertical="center"/>
    </xf>
    <xf numFmtId="0" fontId="141" fillId="87" borderId="0" applyNumberFormat="0" applyBorder="0" applyAlignment="0" applyProtection="0">
      <alignment vertical="center"/>
    </xf>
    <xf numFmtId="0" fontId="100" fillId="66" borderId="0" applyNumberFormat="0" applyBorder="0" applyAlignment="0" applyProtection="0">
      <alignment vertical="center"/>
    </xf>
    <xf numFmtId="0" fontId="97" fillId="168" borderId="0" applyNumberFormat="0" applyBorder="0" applyAlignment="0" applyProtection="0">
      <alignment vertical="center"/>
    </xf>
    <xf numFmtId="0" fontId="141" fillId="87" borderId="0" applyNumberFormat="0" applyBorder="0" applyAlignment="0" applyProtection="0">
      <alignment vertical="center"/>
    </xf>
    <xf numFmtId="0" fontId="100" fillId="66" borderId="0" applyNumberFormat="0" applyBorder="0" applyAlignment="0" applyProtection="0">
      <alignment vertical="center"/>
    </xf>
    <xf numFmtId="0" fontId="100" fillId="71" borderId="0" applyNumberFormat="0" applyBorder="0" applyAlignment="0" applyProtection="0">
      <alignment vertical="center"/>
    </xf>
    <xf numFmtId="0" fontId="111" fillId="53" borderId="0" applyNumberFormat="0" applyBorder="0" applyAlignment="0" applyProtection="0">
      <alignment vertical="center"/>
    </xf>
    <xf numFmtId="0" fontId="100" fillId="66" borderId="0" applyNumberFormat="0" applyBorder="0" applyAlignment="0" applyProtection="0">
      <alignment vertical="center"/>
    </xf>
    <xf numFmtId="0" fontId="97" fillId="168" borderId="0" applyNumberFormat="0" applyBorder="0" applyAlignment="0" applyProtection="0">
      <alignment vertical="center"/>
    </xf>
    <xf numFmtId="0" fontId="111" fillId="53" borderId="0" applyNumberFormat="0" applyBorder="0" applyAlignment="0" applyProtection="0">
      <alignment vertical="center"/>
    </xf>
    <xf numFmtId="0" fontId="100" fillId="66" borderId="0" applyNumberFormat="0" applyBorder="0" applyAlignment="0" applyProtection="0">
      <alignment vertical="center"/>
    </xf>
    <xf numFmtId="0" fontId="133" fillId="69" borderId="0" applyNumberFormat="0" applyBorder="0" applyAlignment="0" applyProtection="0">
      <alignment vertical="center"/>
    </xf>
    <xf numFmtId="0" fontId="141" fillId="72" borderId="0" applyNumberFormat="0" applyBorder="0" applyAlignment="0" applyProtection="0">
      <alignment vertical="center"/>
    </xf>
    <xf numFmtId="0" fontId="97" fillId="168" borderId="0" applyNumberFormat="0" applyBorder="0" applyAlignment="0" applyProtection="0">
      <alignment vertical="center"/>
    </xf>
    <xf numFmtId="0" fontId="111" fillId="53" borderId="0" applyNumberFormat="0" applyBorder="0" applyAlignment="0" applyProtection="0">
      <alignment vertical="center"/>
    </xf>
    <xf numFmtId="0" fontId="97" fillId="161" borderId="0" applyNumberFormat="0" applyBorder="0" applyAlignment="0" applyProtection="0">
      <alignment vertical="center"/>
    </xf>
    <xf numFmtId="0" fontId="104" fillId="34" borderId="5" applyNumberFormat="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00" fillId="71" borderId="0" applyNumberFormat="0" applyBorder="0" applyAlignment="0" applyProtection="0">
      <alignment vertical="center"/>
    </xf>
    <xf numFmtId="0" fontId="133" fillId="69" borderId="0" applyNumberFormat="0" applyBorder="0" applyAlignment="0" applyProtection="0">
      <alignment vertical="center"/>
    </xf>
    <xf numFmtId="0" fontId="97" fillId="173" borderId="0" applyNumberFormat="0" applyBorder="0" applyAlignment="0" applyProtection="0">
      <alignment vertical="center"/>
    </xf>
    <xf numFmtId="0" fontId="97" fillId="173" borderId="0" applyNumberFormat="0" applyBorder="0" applyAlignment="0" applyProtection="0">
      <alignment vertical="center"/>
    </xf>
    <xf numFmtId="0" fontId="104" fillId="34" borderId="5" applyNumberFormat="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97" fillId="167" borderId="0" applyNumberFormat="0" applyBorder="0" applyAlignment="0" applyProtection="0">
      <alignment vertical="center"/>
    </xf>
    <xf numFmtId="0" fontId="133" fillId="69" borderId="0" applyNumberFormat="0" applyBorder="0" applyAlignment="0" applyProtection="0">
      <alignment vertical="center"/>
    </xf>
    <xf numFmtId="0" fontId="97" fillId="161" borderId="0" applyNumberFormat="0" applyBorder="0" applyAlignment="0" applyProtection="0">
      <alignment vertical="center"/>
    </xf>
    <xf numFmtId="0" fontId="98" fillId="149" borderId="0" applyNumberFormat="0" applyBorder="0" applyAlignment="0" applyProtection="0">
      <alignment vertical="center"/>
    </xf>
    <xf numFmtId="0" fontId="100" fillId="71" borderId="0" applyNumberFormat="0" applyBorder="0" applyAlignment="0" applyProtection="0">
      <alignment vertical="center"/>
    </xf>
    <xf numFmtId="0" fontId="111" fillId="53" borderId="0" applyNumberFormat="0" applyBorder="0" applyAlignment="0" applyProtection="0">
      <alignment vertical="center"/>
    </xf>
    <xf numFmtId="0" fontId="100" fillId="66" borderId="0" applyNumberFormat="0" applyBorder="0" applyAlignment="0" applyProtection="0">
      <alignment vertical="center"/>
    </xf>
    <xf numFmtId="0" fontId="100" fillId="71" borderId="0" applyNumberFormat="0" applyBorder="0" applyAlignment="0" applyProtection="0">
      <alignment vertical="center"/>
    </xf>
    <xf numFmtId="0" fontId="111" fillId="53" borderId="0" applyNumberFormat="0" applyBorder="0" applyAlignment="0" applyProtection="0">
      <alignment vertical="center"/>
    </xf>
    <xf numFmtId="0" fontId="97" fillId="176" borderId="0" applyNumberFormat="0" applyBorder="0" applyAlignment="0" applyProtection="0">
      <alignment vertical="center"/>
    </xf>
    <xf numFmtId="0" fontId="98" fillId="181" borderId="0" applyNumberFormat="0" applyBorder="0" applyAlignment="0" applyProtection="0">
      <alignment vertical="center"/>
    </xf>
    <xf numFmtId="0" fontId="100" fillId="71" borderId="0" applyNumberFormat="0" applyBorder="0" applyAlignment="0" applyProtection="0">
      <alignment vertical="center"/>
    </xf>
    <xf numFmtId="0" fontId="100" fillId="80" borderId="0" applyNumberFormat="0" applyBorder="0" applyAlignment="0" applyProtection="0">
      <alignment vertical="center"/>
    </xf>
    <xf numFmtId="0" fontId="111" fillId="53" borderId="0" applyNumberFormat="0" applyBorder="0" applyAlignment="0" applyProtection="0">
      <alignment vertical="center"/>
    </xf>
    <xf numFmtId="0" fontId="97" fillId="173" borderId="0" applyNumberFormat="0" applyBorder="0" applyAlignment="0" applyProtection="0">
      <alignment vertical="center"/>
    </xf>
    <xf numFmtId="0" fontId="149" fillId="82" borderId="0" applyNumberFormat="0" applyBorder="0" applyAlignment="0" applyProtection="0">
      <alignment vertical="center"/>
    </xf>
    <xf numFmtId="0" fontId="100" fillId="66" borderId="0" applyNumberFormat="0" applyBorder="0" applyAlignment="0" applyProtection="0">
      <alignment vertical="center"/>
    </xf>
    <xf numFmtId="0" fontId="149" fillId="82" borderId="0" applyNumberFormat="0" applyBorder="0" applyAlignment="0" applyProtection="0">
      <alignment vertical="center"/>
    </xf>
    <xf numFmtId="0" fontId="97" fillId="155" borderId="0" applyNumberFormat="0" applyBorder="0" applyAlignment="0" applyProtection="0">
      <alignment vertical="center"/>
    </xf>
    <xf numFmtId="0" fontId="140" fillId="70" borderId="0" applyNumberFormat="0" applyBorder="0" applyAlignment="0" applyProtection="0">
      <alignment vertical="center"/>
    </xf>
    <xf numFmtId="0" fontId="100" fillId="71" borderId="0" applyNumberFormat="0" applyBorder="0" applyAlignment="0" applyProtection="0">
      <alignment vertical="center"/>
    </xf>
    <xf numFmtId="0" fontId="97" fillId="155" borderId="0" applyNumberFormat="0" applyBorder="0" applyAlignment="0" applyProtection="0">
      <alignment vertical="center"/>
    </xf>
    <xf numFmtId="0" fontId="133" fillId="69" borderId="0" applyNumberFormat="0" applyBorder="0" applyAlignment="0" applyProtection="0">
      <alignment vertical="center"/>
    </xf>
    <xf numFmtId="0" fontId="97" fillId="60" borderId="0" applyNumberFormat="0" applyBorder="0" applyAlignment="0" applyProtection="0">
      <alignment vertical="center"/>
    </xf>
    <xf numFmtId="0" fontId="100" fillId="66" borderId="0" applyNumberFormat="0" applyBorder="0" applyAlignment="0" applyProtection="0">
      <alignment vertical="center"/>
    </xf>
    <xf numFmtId="0" fontId="133" fillId="69" borderId="0" applyNumberFormat="0" applyBorder="0" applyAlignment="0" applyProtection="0">
      <alignment vertical="center"/>
    </xf>
    <xf numFmtId="0" fontId="97" fillId="60" borderId="0" applyNumberFormat="0" applyBorder="0" applyAlignment="0" applyProtection="0">
      <alignment vertical="center"/>
    </xf>
    <xf numFmtId="0" fontId="100" fillId="66" borderId="0" applyNumberFormat="0" applyBorder="0" applyAlignment="0" applyProtection="0">
      <alignment vertical="center"/>
    </xf>
    <xf numFmtId="0" fontId="100" fillId="66" borderId="0" applyNumberFormat="0" applyBorder="0" applyAlignment="0" applyProtection="0">
      <alignment vertical="center"/>
    </xf>
    <xf numFmtId="0" fontId="100" fillId="66" borderId="0" applyNumberFormat="0" applyBorder="0" applyAlignment="0" applyProtection="0">
      <alignment vertical="center"/>
    </xf>
    <xf numFmtId="0" fontId="140" fillId="70" borderId="0" applyNumberFormat="0" applyBorder="0" applyAlignment="0" applyProtection="0">
      <alignment vertical="center"/>
    </xf>
    <xf numFmtId="0" fontId="97" fillId="176" borderId="0" applyNumberFormat="0" applyBorder="0" applyAlignment="0" applyProtection="0">
      <alignment vertical="center"/>
    </xf>
    <xf numFmtId="0" fontId="140" fillId="70" borderId="0" applyNumberFormat="0" applyBorder="0" applyAlignment="0" applyProtection="0">
      <alignment vertical="center"/>
    </xf>
    <xf numFmtId="0" fontId="100" fillId="66" borderId="0" applyNumberFormat="0" applyBorder="0" applyAlignment="0" applyProtection="0">
      <alignment vertical="center"/>
    </xf>
    <xf numFmtId="0" fontId="100" fillId="66" borderId="0" applyNumberFormat="0" applyBorder="0" applyAlignment="0" applyProtection="0">
      <alignment vertical="center"/>
    </xf>
    <xf numFmtId="0" fontId="140" fillId="70" borderId="0" applyNumberFormat="0" applyBorder="0" applyAlignment="0" applyProtection="0">
      <alignment vertical="center"/>
    </xf>
    <xf numFmtId="0" fontId="97" fillId="155" borderId="0" applyNumberFormat="0" applyBorder="0" applyAlignment="0" applyProtection="0">
      <alignment vertical="center"/>
    </xf>
    <xf numFmtId="0" fontId="140" fillId="70" borderId="0" applyNumberFormat="0" applyBorder="0" applyAlignment="0" applyProtection="0">
      <alignment vertical="center"/>
    </xf>
    <xf numFmtId="0" fontId="141" fillId="72" borderId="0" applyNumberFormat="0" applyBorder="0" applyAlignment="0" applyProtection="0">
      <alignment vertical="center"/>
    </xf>
    <xf numFmtId="0" fontId="100" fillId="66" borderId="0" applyNumberFormat="0" applyBorder="0" applyAlignment="0" applyProtection="0">
      <alignment vertical="center"/>
    </xf>
    <xf numFmtId="0" fontId="140" fillId="70" borderId="0" applyNumberFormat="0" applyBorder="0" applyAlignment="0" applyProtection="0">
      <alignment vertical="center"/>
    </xf>
    <xf numFmtId="0" fontId="141" fillId="72" borderId="0" applyNumberFormat="0" applyBorder="0" applyAlignment="0" applyProtection="0">
      <alignment vertical="center"/>
    </xf>
    <xf numFmtId="0" fontId="100" fillId="66" borderId="0" applyNumberFormat="0" applyBorder="0" applyAlignment="0" applyProtection="0">
      <alignment vertical="center"/>
    </xf>
    <xf numFmtId="0" fontId="140" fillId="70" borderId="0" applyNumberFormat="0" applyBorder="0" applyAlignment="0" applyProtection="0">
      <alignment vertical="center"/>
    </xf>
    <xf numFmtId="0" fontId="141" fillId="72" borderId="0" applyNumberFormat="0" applyBorder="0" applyAlignment="0" applyProtection="0">
      <alignment vertical="center"/>
    </xf>
    <xf numFmtId="0" fontId="100" fillId="66" borderId="0" applyNumberFormat="0" applyBorder="0" applyAlignment="0" applyProtection="0">
      <alignment vertical="center"/>
    </xf>
    <xf numFmtId="0" fontId="100" fillId="66" borderId="0" applyNumberFormat="0" applyBorder="0" applyAlignment="0" applyProtection="0">
      <alignment vertical="center"/>
    </xf>
    <xf numFmtId="0" fontId="97" fillId="161" borderId="0" applyNumberFormat="0" applyBorder="0" applyAlignment="0" applyProtection="0">
      <alignment vertical="center"/>
    </xf>
    <xf numFmtId="0" fontId="133" fillId="69" borderId="0" applyNumberFormat="0" applyBorder="0" applyAlignment="0" applyProtection="0">
      <alignment vertical="center"/>
    </xf>
    <xf numFmtId="0" fontId="205" fillId="0" borderId="28" applyNumberFormat="0" applyFill="0" applyProtection="0">
      <alignment horizontal="center"/>
    </xf>
    <xf numFmtId="0" fontId="97" fillId="161" borderId="0" applyNumberFormat="0" applyBorder="0" applyAlignment="0" applyProtection="0">
      <alignment vertical="center"/>
    </xf>
    <xf numFmtId="0" fontId="97" fillId="176" borderId="0" applyNumberFormat="0" applyBorder="0" applyAlignment="0" applyProtection="0">
      <alignment vertical="center"/>
    </xf>
    <xf numFmtId="0" fontId="149" fillId="68" borderId="0" applyNumberFormat="0" applyBorder="0" applyAlignment="0" applyProtection="0">
      <alignment vertical="center"/>
    </xf>
    <xf numFmtId="0" fontId="141" fillId="72" borderId="0" applyNumberFormat="0" applyBorder="0" applyAlignment="0" applyProtection="0">
      <alignment vertical="center"/>
    </xf>
    <xf numFmtId="0" fontId="97" fillId="155" borderId="0" applyNumberFormat="0" applyBorder="0" applyAlignment="0" applyProtection="0">
      <alignment vertical="center"/>
    </xf>
    <xf numFmtId="0" fontId="149" fillId="68" borderId="0" applyNumberFormat="0" applyBorder="0" applyAlignment="0" applyProtection="0">
      <alignment vertical="center"/>
    </xf>
    <xf numFmtId="0" fontId="97" fillId="155" borderId="0" applyNumberFormat="0" applyBorder="0" applyAlignment="0" applyProtection="0">
      <alignment vertical="center"/>
    </xf>
    <xf numFmtId="0" fontId="140" fillId="70" borderId="0" applyNumberFormat="0" applyBorder="0" applyAlignment="0" applyProtection="0">
      <alignment vertical="center"/>
    </xf>
    <xf numFmtId="0" fontId="100" fillId="66" borderId="0" applyNumberFormat="0" applyBorder="0" applyAlignment="0" applyProtection="0">
      <alignment vertical="center"/>
    </xf>
    <xf numFmtId="0" fontId="100" fillId="66" borderId="0" applyNumberFormat="0" applyBorder="0" applyAlignment="0" applyProtection="0">
      <alignment vertical="center"/>
    </xf>
    <xf numFmtId="0" fontId="100" fillId="66" borderId="0" applyNumberFormat="0" applyBorder="0" applyAlignment="0" applyProtection="0">
      <alignment vertical="center"/>
    </xf>
    <xf numFmtId="0" fontId="100" fillId="66" borderId="0" applyNumberFormat="0" applyBorder="0" applyAlignment="0" applyProtection="0">
      <alignment vertical="center"/>
    </xf>
    <xf numFmtId="0" fontId="140" fillId="70" borderId="0" applyNumberFormat="0" applyBorder="0" applyAlignment="0" applyProtection="0">
      <alignment vertical="center"/>
    </xf>
    <xf numFmtId="0" fontId="141" fillId="72" borderId="0" applyNumberFormat="0" applyBorder="0" applyAlignment="0" applyProtection="0">
      <alignment vertical="center"/>
    </xf>
    <xf numFmtId="0" fontId="100" fillId="66" borderId="0" applyNumberFormat="0" applyBorder="0" applyAlignment="0" applyProtection="0">
      <alignment vertical="center"/>
    </xf>
    <xf numFmtId="0" fontId="100" fillId="66" borderId="0" applyNumberFormat="0" applyBorder="0" applyAlignment="0" applyProtection="0">
      <alignment vertical="center"/>
    </xf>
    <xf numFmtId="0" fontId="100" fillId="71" borderId="0" applyNumberFormat="0" applyBorder="0" applyAlignment="0" applyProtection="0">
      <alignment vertical="center"/>
    </xf>
    <xf numFmtId="0" fontId="100" fillId="66" borderId="0" applyNumberFormat="0" applyBorder="0" applyAlignment="0" applyProtection="0">
      <alignment vertical="center"/>
    </xf>
    <xf numFmtId="0" fontId="100" fillId="66" borderId="0" applyNumberFormat="0" applyBorder="0" applyAlignment="0" applyProtection="0">
      <alignment vertical="center"/>
    </xf>
    <xf numFmtId="0" fontId="100" fillId="66" borderId="0" applyNumberFormat="0" applyBorder="0" applyAlignment="0" applyProtection="0">
      <alignment vertical="center"/>
    </xf>
    <xf numFmtId="0" fontId="100" fillId="75" borderId="42" applyNumberFormat="0" applyFont="0" applyAlignment="0" applyProtection="0">
      <alignment vertical="center"/>
    </xf>
    <xf numFmtId="0" fontId="151" fillId="0" borderId="45" applyNumberFormat="0" applyFill="0" applyAlignment="0" applyProtection="0">
      <alignment vertical="center"/>
    </xf>
    <xf numFmtId="0" fontId="100" fillId="66" borderId="0" applyNumberFormat="0" applyBorder="0" applyAlignment="0" applyProtection="0">
      <alignment vertical="center"/>
    </xf>
    <xf numFmtId="0" fontId="100" fillId="75" borderId="42" applyNumberFormat="0" applyFont="0" applyAlignment="0" applyProtection="0">
      <alignment vertical="center"/>
    </xf>
    <xf numFmtId="0" fontId="100" fillId="66" borderId="0" applyNumberFormat="0" applyBorder="0" applyAlignment="0" applyProtection="0">
      <alignment vertical="center"/>
    </xf>
    <xf numFmtId="0" fontId="100" fillId="66" borderId="0" applyNumberFormat="0" applyBorder="0" applyAlignment="0" applyProtection="0">
      <alignment vertical="center"/>
    </xf>
    <xf numFmtId="0" fontId="100" fillId="66" borderId="0" applyNumberFormat="0" applyBorder="0" applyAlignment="0" applyProtection="0">
      <alignment vertical="center"/>
    </xf>
    <xf numFmtId="0" fontId="140" fillId="70" borderId="0" applyNumberFormat="0" applyBorder="0" applyAlignment="0" applyProtection="0">
      <alignment vertical="center"/>
    </xf>
    <xf numFmtId="0" fontId="149" fillId="77" borderId="0" applyNumberFormat="0" applyBorder="0" applyAlignment="0" applyProtection="0">
      <alignment vertical="center"/>
    </xf>
    <xf numFmtId="0" fontId="100" fillId="66" borderId="0" applyNumberFormat="0" applyBorder="0" applyAlignment="0" applyProtection="0">
      <alignment vertical="center"/>
    </xf>
    <xf numFmtId="0" fontId="100" fillId="66"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00" fillId="66" borderId="0" applyNumberFormat="0" applyBorder="0" applyAlignment="0" applyProtection="0">
      <alignment vertical="center"/>
    </xf>
    <xf numFmtId="0" fontId="100" fillId="66" borderId="0" applyNumberFormat="0" applyBorder="0" applyAlignment="0" applyProtection="0">
      <alignment vertical="center"/>
    </xf>
    <xf numFmtId="0" fontId="100" fillId="66" borderId="0" applyNumberFormat="0" applyBorder="0" applyAlignment="0" applyProtection="0">
      <alignment vertical="center"/>
    </xf>
    <xf numFmtId="0" fontId="100" fillId="66" borderId="0" applyNumberFormat="0" applyBorder="0" applyAlignment="0" applyProtection="0">
      <alignment vertical="center"/>
    </xf>
    <xf numFmtId="0" fontId="100" fillId="66" borderId="0" applyNumberFormat="0" applyBorder="0" applyAlignment="0" applyProtection="0">
      <alignment vertical="center"/>
    </xf>
    <xf numFmtId="0" fontId="100" fillId="66" borderId="0" applyNumberFormat="0" applyBorder="0" applyAlignment="0" applyProtection="0">
      <alignment vertical="center"/>
    </xf>
    <xf numFmtId="0" fontId="140" fillId="70" borderId="0" applyNumberFormat="0" applyBorder="0" applyAlignment="0" applyProtection="0">
      <alignment vertical="center"/>
    </xf>
    <xf numFmtId="0" fontId="100" fillId="66" borderId="0" applyNumberFormat="0" applyBorder="0" applyAlignment="0" applyProtection="0">
      <alignment vertical="center"/>
    </xf>
    <xf numFmtId="0" fontId="100" fillId="66" borderId="0" applyNumberFormat="0" applyBorder="0" applyAlignment="0" applyProtection="0">
      <alignment vertical="center"/>
    </xf>
    <xf numFmtId="0" fontId="100" fillId="66" borderId="0" applyNumberFormat="0" applyBorder="0" applyAlignment="0" applyProtection="0">
      <alignment vertical="center"/>
    </xf>
    <xf numFmtId="0" fontId="140" fillId="70" borderId="0" applyNumberFormat="0" applyBorder="0" applyAlignment="0" applyProtection="0">
      <alignment vertical="center"/>
    </xf>
    <xf numFmtId="0" fontId="100" fillId="66" borderId="0" applyNumberFormat="0" applyBorder="0" applyAlignment="0" applyProtection="0">
      <alignment vertical="center"/>
    </xf>
    <xf numFmtId="0" fontId="100" fillId="66" borderId="0" applyNumberFormat="0" applyBorder="0" applyAlignment="0" applyProtection="0">
      <alignment vertical="center"/>
    </xf>
    <xf numFmtId="0" fontId="100" fillId="66" borderId="0" applyNumberFormat="0" applyBorder="0" applyAlignment="0" applyProtection="0">
      <alignment vertical="center"/>
    </xf>
    <xf numFmtId="0" fontId="133" fillId="69" borderId="0" applyNumberFormat="0" applyBorder="0" applyAlignment="0" applyProtection="0">
      <alignment vertical="center"/>
    </xf>
    <xf numFmtId="0" fontId="102" fillId="54" borderId="0" applyNumberFormat="0" applyBorder="0" applyAlignment="0" applyProtection="0">
      <alignment vertical="center"/>
    </xf>
    <xf numFmtId="0" fontId="100" fillId="71" borderId="0" applyNumberFormat="0" applyBorder="0" applyAlignment="0" applyProtection="0">
      <alignment vertical="center"/>
    </xf>
    <xf numFmtId="0" fontId="97" fillId="61" borderId="0" applyNumberFormat="0" applyBorder="0" applyAlignment="0" applyProtection="0">
      <alignment vertical="center"/>
    </xf>
    <xf numFmtId="0" fontId="100" fillId="81" borderId="0" applyNumberFormat="0" applyBorder="0" applyAlignment="0" applyProtection="0">
      <alignment vertical="center"/>
    </xf>
    <xf numFmtId="0" fontId="140" fillId="70" borderId="0" applyNumberFormat="0" applyBorder="0" applyAlignment="0" applyProtection="0">
      <alignment vertical="center"/>
    </xf>
    <xf numFmtId="0" fontId="100" fillId="71" borderId="0" applyNumberFormat="0" applyBorder="0" applyAlignment="0" applyProtection="0">
      <alignment vertical="center"/>
    </xf>
    <xf numFmtId="0" fontId="100" fillId="84" borderId="0" applyNumberFormat="0" applyBorder="0" applyAlignment="0" applyProtection="0">
      <alignment vertical="center"/>
    </xf>
    <xf numFmtId="0" fontId="100" fillId="74" borderId="0" applyNumberFormat="0" applyBorder="0" applyAlignment="0" applyProtection="0">
      <alignment vertical="center"/>
    </xf>
    <xf numFmtId="0" fontId="100" fillId="71" borderId="0" applyNumberFormat="0" applyBorder="0" applyAlignment="0" applyProtection="0">
      <alignment vertical="center"/>
    </xf>
    <xf numFmtId="0" fontId="97" fillId="44" borderId="8" applyNumberFormat="0" applyFont="0" applyAlignment="0" applyProtection="0">
      <alignment vertical="center"/>
    </xf>
    <xf numFmtId="0" fontId="154" fillId="66" borderId="64" applyNumberFormat="0" applyAlignment="0" applyProtection="0">
      <alignment vertical="center"/>
    </xf>
    <xf numFmtId="0" fontId="100" fillId="80" borderId="0" applyNumberFormat="0" applyBorder="0" applyAlignment="0" applyProtection="0">
      <alignment vertical="center"/>
    </xf>
    <xf numFmtId="0" fontId="100" fillId="81" borderId="0" applyNumberFormat="0" applyBorder="0" applyAlignment="0" applyProtection="0">
      <alignment vertical="center"/>
    </xf>
    <xf numFmtId="0" fontId="133" fillId="69" borderId="0" applyNumberFormat="0" applyBorder="0" applyAlignment="0" applyProtection="0">
      <alignment vertical="center"/>
    </xf>
    <xf numFmtId="0" fontId="100" fillId="84" borderId="0" applyNumberFormat="0" applyBorder="0" applyAlignment="0" applyProtection="0">
      <alignment vertical="center"/>
    </xf>
    <xf numFmtId="0" fontId="100" fillId="71" borderId="0" applyNumberFormat="0" applyBorder="0" applyAlignment="0" applyProtection="0">
      <alignment vertical="center"/>
    </xf>
    <xf numFmtId="0" fontId="100" fillId="81" borderId="0" applyNumberFormat="0" applyBorder="0" applyAlignment="0" applyProtection="0">
      <alignment vertical="center"/>
    </xf>
    <xf numFmtId="0" fontId="100" fillId="84" borderId="0" applyNumberFormat="0" applyBorder="0" applyAlignment="0" applyProtection="0">
      <alignment vertical="center"/>
    </xf>
    <xf numFmtId="0" fontId="100" fillId="71" borderId="0" applyNumberFormat="0" applyBorder="0" applyAlignment="0" applyProtection="0">
      <alignment vertical="center"/>
    </xf>
    <xf numFmtId="0" fontId="100" fillId="73" borderId="0" applyNumberFormat="0" applyBorder="0" applyAlignment="0" applyProtection="0">
      <alignment vertical="center"/>
    </xf>
    <xf numFmtId="0" fontId="100" fillId="81" borderId="0" applyNumberFormat="0" applyBorder="0" applyAlignment="0" applyProtection="0">
      <alignment vertical="center"/>
    </xf>
    <xf numFmtId="0" fontId="100" fillId="74" borderId="0" applyNumberFormat="0" applyBorder="0" applyAlignment="0" applyProtection="0">
      <alignment vertical="center"/>
    </xf>
    <xf numFmtId="0" fontId="100" fillId="71" borderId="0" applyNumberFormat="0" applyBorder="0" applyAlignment="0" applyProtection="0">
      <alignment vertical="center"/>
    </xf>
    <xf numFmtId="0" fontId="100" fillId="81" borderId="0" applyNumberFormat="0" applyBorder="0" applyAlignment="0" applyProtection="0">
      <alignment vertical="center"/>
    </xf>
    <xf numFmtId="0" fontId="100" fillId="88" borderId="0" applyNumberFormat="0" applyBorder="0" applyAlignment="0" applyProtection="0">
      <alignment vertical="center"/>
    </xf>
    <xf numFmtId="0" fontId="100" fillId="81" borderId="0" applyNumberFormat="0" applyBorder="0" applyAlignment="0" applyProtection="0">
      <alignment vertical="center"/>
    </xf>
    <xf numFmtId="0" fontId="133" fillId="69" borderId="0" applyNumberFormat="0" applyBorder="0" applyAlignment="0" applyProtection="0">
      <alignment vertical="center"/>
    </xf>
    <xf numFmtId="0" fontId="100" fillId="86" borderId="0" applyNumberFormat="0" applyBorder="0" applyAlignment="0" applyProtection="0">
      <alignment vertical="center"/>
    </xf>
    <xf numFmtId="0" fontId="100" fillId="81" borderId="0" applyNumberFormat="0" applyBorder="0" applyAlignment="0" applyProtection="0">
      <alignment vertical="center"/>
    </xf>
    <xf numFmtId="0" fontId="140" fillId="70" borderId="0" applyNumberFormat="0" applyBorder="0" applyAlignment="0" applyProtection="0">
      <alignment vertical="center"/>
    </xf>
    <xf numFmtId="0" fontId="100" fillId="81" borderId="0" applyNumberFormat="0" applyBorder="0" applyAlignment="0" applyProtection="0">
      <alignment vertical="center"/>
    </xf>
    <xf numFmtId="0" fontId="100" fillId="73" borderId="0" applyNumberFormat="0" applyBorder="0" applyAlignment="0" applyProtection="0">
      <alignment vertical="center"/>
    </xf>
    <xf numFmtId="0" fontId="100" fillId="81" borderId="0" applyNumberFormat="0" applyBorder="0" applyAlignment="0" applyProtection="0">
      <alignment vertical="center"/>
    </xf>
    <xf numFmtId="0" fontId="133" fillId="69" borderId="0" applyNumberFormat="0" applyBorder="0" applyAlignment="0" applyProtection="0">
      <alignment vertical="center"/>
    </xf>
    <xf numFmtId="0" fontId="97" fillId="58" borderId="0" applyNumberFormat="0" applyBorder="0" applyAlignment="0" applyProtection="0">
      <alignment vertical="center"/>
    </xf>
    <xf numFmtId="0" fontId="140" fillId="70" borderId="0" applyNumberFormat="0" applyBorder="0" applyAlignment="0" applyProtection="0">
      <alignment vertical="center"/>
    </xf>
    <xf numFmtId="0" fontId="98" fillId="193" borderId="0" applyNumberFormat="0" applyBorder="0" applyAlignment="0" applyProtection="0">
      <alignment vertical="center"/>
    </xf>
    <xf numFmtId="0" fontId="100" fillId="81" borderId="0" applyNumberFormat="0" applyBorder="0" applyAlignment="0" applyProtection="0">
      <alignment vertical="center"/>
    </xf>
    <xf numFmtId="0" fontId="207" fillId="0" borderId="52" applyNumberFormat="0" applyFill="0" applyProtection="0">
      <alignment horizontal="left"/>
    </xf>
    <xf numFmtId="0" fontId="100" fillId="88" borderId="0" applyNumberFormat="0" applyBorder="0" applyAlignment="0" applyProtection="0">
      <alignment vertical="center"/>
    </xf>
    <xf numFmtId="0" fontId="100" fillId="81" borderId="0" applyNumberFormat="0" applyBorder="0" applyAlignment="0" applyProtection="0">
      <alignment vertical="center"/>
    </xf>
    <xf numFmtId="0" fontId="97" fillId="58" borderId="0" applyNumberFormat="0" applyBorder="0" applyAlignment="0" applyProtection="0">
      <alignment vertical="center"/>
    </xf>
    <xf numFmtId="0" fontId="100" fillId="81" borderId="0" applyNumberFormat="0" applyBorder="0" applyAlignment="0" applyProtection="0">
      <alignment vertical="center"/>
    </xf>
    <xf numFmtId="0" fontId="100" fillId="81" borderId="0" applyNumberFormat="0" applyBorder="0" applyAlignment="0" applyProtection="0">
      <alignment vertical="center"/>
    </xf>
    <xf numFmtId="0" fontId="134" fillId="80" borderId="0" applyNumberFormat="0" applyBorder="0" applyAlignment="0" applyProtection="0">
      <alignment vertical="center"/>
    </xf>
    <xf numFmtId="0" fontId="100" fillId="81" borderId="0" applyNumberFormat="0" applyBorder="0" applyAlignment="0" applyProtection="0">
      <alignment vertical="center"/>
    </xf>
    <xf numFmtId="0" fontId="100" fillId="81" borderId="0" applyNumberFormat="0" applyBorder="0" applyAlignment="0" applyProtection="0">
      <alignment vertical="center"/>
    </xf>
    <xf numFmtId="0" fontId="100" fillId="81" borderId="0" applyNumberFormat="0" applyBorder="0" applyAlignment="0" applyProtection="0">
      <alignment vertical="center"/>
    </xf>
    <xf numFmtId="0" fontId="97" fillId="47" borderId="0" applyNumberFormat="0" applyBorder="0" applyAlignment="0" applyProtection="0">
      <alignment vertical="center"/>
    </xf>
    <xf numFmtId="0" fontId="97" fillId="157" borderId="0" applyNumberFormat="0" applyBorder="0" applyAlignment="0" applyProtection="0">
      <alignment vertical="center"/>
    </xf>
    <xf numFmtId="0" fontId="97" fillId="47" borderId="0" applyNumberFormat="0" applyBorder="0" applyAlignment="0" applyProtection="0">
      <alignment vertical="center"/>
    </xf>
    <xf numFmtId="0" fontId="100" fillId="76" borderId="0" applyNumberFormat="0" applyBorder="0" applyAlignment="0" applyProtection="0">
      <alignment vertical="center"/>
    </xf>
    <xf numFmtId="0" fontId="100" fillId="81" borderId="0" applyNumberFormat="0" applyBorder="0" applyAlignment="0" applyProtection="0">
      <alignment vertical="center"/>
    </xf>
    <xf numFmtId="0" fontId="141" fillId="87" borderId="0" applyNumberFormat="0" applyBorder="0" applyAlignment="0" applyProtection="0">
      <alignment vertical="center"/>
    </xf>
    <xf numFmtId="0" fontId="100" fillId="76" borderId="0" applyNumberFormat="0" applyBorder="0" applyAlignment="0" applyProtection="0">
      <alignment vertical="center"/>
    </xf>
    <xf numFmtId="0" fontId="100" fillId="81" borderId="0" applyNumberFormat="0" applyBorder="0" applyAlignment="0" applyProtection="0">
      <alignment vertical="center"/>
    </xf>
    <xf numFmtId="0" fontId="141" fillId="87" borderId="0" applyNumberFormat="0" applyBorder="0" applyAlignment="0" applyProtection="0">
      <alignment vertical="center"/>
    </xf>
    <xf numFmtId="0" fontId="100" fillId="76" borderId="0" applyNumberFormat="0" applyBorder="0" applyAlignment="0" applyProtection="0">
      <alignment vertical="center"/>
    </xf>
    <xf numFmtId="0" fontId="100" fillId="81" borderId="0" applyNumberFormat="0" applyBorder="0" applyAlignment="0" applyProtection="0">
      <alignment vertical="center"/>
    </xf>
    <xf numFmtId="0" fontId="100" fillId="84" borderId="0" applyNumberFormat="0" applyBorder="0" applyAlignment="0" applyProtection="0">
      <alignment vertical="center"/>
    </xf>
    <xf numFmtId="0" fontId="100" fillId="76" borderId="0" applyNumberFormat="0" applyBorder="0" applyAlignment="0" applyProtection="0">
      <alignment vertical="center"/>
    </xf>
    <xf numFmtId="0" fontId="133" fillId="69" borderId="0" applyNumberFormat="0" applyBorder="0" applyAlignment="0" applyProtection="0">
      <alignment vertical="center"/>
    </xf>
    <xf numFmtId="0" fontId="100" fillId="81" borderId="0" applyNumberFormat="0" applyBorder="0" applyAlignment="0" applyProtection="0">
      <alignment vertical="center"/>
    </xf>
    <xf numFmtId="0" fontId="100" fillId="84" borderId="0" applyNumberFormat="0" applyBorder="0" applyAlignment="0" applyProtection="0">
      <alignment vertical="center"/>
    </xf>
    <xf numFmtId="0" fontId="100" fillId="76" borderId="0" applyNumberFormat="0" applyBorder="0" applyAlignment="0" applyProtection="0">
      <alignment vertical="center"/>
    </xf>
    <xf numFmtId="0" fontId="97" fillId="172" borderId="0" applyNumberFormat="0" applyBorder="0" applyAlignment="0" applyProtection="0">
      <alignment vertical="center"/>
    </xf>
    <xf numFmtId="0" fontId="100" fillId="76" borderId="0" applyNumberFormat="0" applyBorder="0" applyAlignment="0" applyProtection="0">
      <alignment vertical="center"/>
    </xf>
    <xf numFmtId="0" fontId="101" fillId="0" borderId="2" applyNumberFormat="0" applyFill="0" applyAlignment="0" applyProtection="0">
      <alignment vertical="center"/>
    </xf>
    <xf numFmtId="0" fontId="97" fillId="180" borderId="0" applyNumberFormat="0" applyBorder="0" applyAlignment="0" applyProtection="0">
      <alignment vertical="center"/>
    </xf>
    <xf numFmtId="0" fontId="100" fillId="76" borderId="0" applyNumberFormat="0" applyBorder="0" applyAlignment="0" applyProtection="0">
      <alignment vertical="center"/>
    </xf>
    <xf numFmtId="0" fontId="101" fillId="0" borderId="2" applyNumberFormat="0" applyFill="0" applyAlignment="0" applyProtection="0">
      <alignment vertical="center"/>
    </xf>
    <xf numFmtId="0" fontId="97" fillId="183" borderId="0" applyNumberFormat="0" applyBorder="0" applyAlignment="0" applyProtection="0">
      <alignment vertical="center"/>
    </xf>
    <xf numFmtId="0" fontId="100" fillId="84" borderId="0" applyNumberFormat="0" applyBorder="0" applyAlignment="0" applyProtection="0">
      <alignment vertical="center"/>
    </xf>
    <xf numFmtId="0" fontId="140" fillId="70" borderId="0" applyNumberFormat="0" applyBorder="0" applyAlignment="0" applyProtection="0">
      <alignment vertical="center"/>
    </xf>
    <xf numFmtId="0" fontId="100" fillId="76" borderId="0" applyNumberFormat="0" applyBorder="0" applyAlignment="0" applyProtection="0">
      <alignment vertical="center"/>
    </xf>
    <xf numFmtId="0" fontId="155" fillId="0" borderId="44" applyNumberFormat="0" applyFill="0" applyAlignment="0" applyProtection="0">
      <alignment vertical="center"/>
    </xf>
    <xf numFmtId="0" fontId="97" fillId="183" borderId="0" applyNumberFormat="0" applyBorder="0" applyAlignment="0" applyProtection="0">
      <alignment vertical="center"/>
    </xf>
    <xf numFmtId="0" fontId="100" fillId="76" borderId="0" applyNumberFormat="0" applyBorder="0" applyAlignment="0" applyProtection="0">
      <alignment vertical="center"/>
    </xf>
    <xf numFmtId="0" fontId="155" fillId="0" borderId="44" applyNumberFormat="0" applyFill="0" applyAlignment="0" applyProtection="0">
      <alignment vertical="center"/>
    </xf>
    <xf numFmtId="0" fontId="97" fillId="180" borderId="0" applyNumberFormat="0" applyBorder="0" applyAlignment="0" applyProtection="0">
      <alignment vertical="center"/>
    </xf>
    <xf numFmtId="0" fontId="140" fillId="70" borderId="0" applyNumberFormat="0" applyBorder="0" applyAlignment="0" applyProtection="0">
      <alignment vertical="center"/>
    </xf>
    <xf numFmtId="0" fontId="100" fillId="76" borderId="0" applyNumberFormat="0" applyBorder="0" applyAlignment="0" applyProtection="0">
      <alignment vertical="center"/>
    </xf>
    <xf numFmtId="0" fontId="101" fillId="0" borderId="2" applyNumberFormat="0" applyFill="0" applyAlignment="0" applyProtection="0">
      <alignment vertical="center"/>
    </xf>
    <xf numFmtId="0" fontId="97" fillId="172" borderId="0" applyNumberFormat="0" applyBorder="0" applyAlignment="0" applyProtection="0">
      <alignment vertical="center"/>
    </xf>
    <xf numFmtId="0" fontId="97" fillId="180" borderId="0" applyNumberFormat="0" applyBorder="0" applyAlignment="0" applyProtection="0">
      <alignment vertical="center"/>
    </xf>
    <xf numFmtId="0" fontId="133" fillId="69" borderId="0" applyNumberFormat="0" applyBorder="0" applyAlignment="0" applyProtection="0">
      <alignment vertical="center"/>
    </xf>
    <xf numFmtId="0" fontId="105" fillId="0" borderId="58" applyNumberFormat="0" applyFill="0" applyAlignment="0" applyProtection="0">
      <alignment vertical="center"/>
    </xf>
    <xf numFmtId="0" fontId="97" fillId="183" borderId="0" applyNumberFormat="0" applyBorder="0" applyAlignment="0" applyProtection="0">
      <alignment vertical="center"/>
    </xf>
    <xf numFmtId="0" fontId="105" fillId="0" borderId="58" applyNumberFormat="0" applyFill="0" applyAlignment="0" applyProtection="0">
      <alignment vertical="center"/>
    </xf>
    <xf numFmtId="0" fontId="97" fillId="183" borderId="0" applyNumberFormat="0" applyBorder="0" applyAlignment="0" applyProtection="0">
      <alignment vertical="center"/>
    </xf>
    <xf numFmtId="0" fontId="133" fillId="69" borderId="0" applyNumberFormat="0" applyBorder="0" applyAlignment="0" applyProtection="0">
      <alignment vertical="center"/>
    </xf>
    <xf numFmtId="0" fontId="105" fillId="0" borderId="58" applyNumberFormat="0" applyFill="0" applyAlignment="0" applyProtection="0">
      <alignment vertical="center"/>
    </xf>
    <xf numFmtId="0" fontId="97" fillId="180" borderId="0" applyNumberFormat="0" applyBorder="0" applyAlignment="0" applyProtection="0">
      <alignment vertical="center"/>
    </xf>
    <xf numFmtId="0" fontId="165" fillId="0" borderId="0" applyNumberFormat="0" applyFill="0" applyBorder="0" applyAlignment="0" applyProtection="0">
      <alignment vertical="center"/>
    </xf>
    <xf numFmtId="0" fontId="97" fillId="157" borderId="0" applyNumberFormat="0" applyBorder="0" applyAlignment="0" applyProtection="0">
      <alignment vertical="center"/>
    </xf>
    <xf numFmtId="0" fontId="133" fillId="69" borderId="0" applyNumberFormat="0" applyBorder="0" applyAlignment="0" applyProtection="0">
      <alignment vertical="center"/>
    </xf>
    <xf numFmtId="0" fontId="100" fillId="76" borderId="0" applyNumberFormat="0" applyBorder="0" applyAlignment="0" applyProtection="0">
      <alignment vertical="center"/>
    </xf>
    <xf numFmtId="0" fontId="97" fillId="40" borderId="0" applyNumberFormat="0" applyBorder="0" applyAlignment="0" applyProtection="0">
      <alignment vertical="center"/>
    </xf>
    <xf numFmtId="0" fontId="97" fillId="157" borderId="0" applyNumberFormat="0" applyBorder="0" applyAlignment="0" applyProtection="0">
      <alignment vertical="center"/>
    </xf>
    <xf numFmtId="0" fontId="100" fillId="88" borderId="0" applyNumberFormat="0" applyBorder="0" applyAlignment="0" applyProtection="0">
      <alignment vertical="center"/>
    </xf>
    <xf numFmtId="0" fontId="100" fillId="81" borderId="0" applyNumberFormat="0" applyBorder="0" applyAlignment="0" applyProtection="0">
      <alignment vertical="center"/>
    </xf>
    <xf numFmtId="0" fontId="100" fillId="80" borderId="0" applyNumberFormat="0" applyBorder="0" applyAlignment="0" applyProtection="0">
      <alignment vertical="center"/>
    </xf>
    <xf numFmtId="0" fontId="100" fillId="81" borderId="0" applyNumberFormat="0" applyBorder="0" applyAlignment="0" applyProtection="0">
      <alignment vertical="center"/>
    </xf>
    <xf numFmtId="0" fontId="100" fillId="80" borderId="0" applyNumberFormat="0" applyBorder="0" applyAlignment="0" applyProtection="0">
      <alignment vertical="center"/>
    </xf>
    <xf numFmtId="0" fontId="100" fillId="81" borderId="0" applyNumberFormat="0" applyBorder="0" applyAlignment="0" applyProtection="0">
      <alignment vertical="center"/>
    </xf>
    <xf numFmtId="227" fontId="145" fillId="71" borderId="64" applyNumberFormat="0" applyAlignment="0" applyProtection="0">
      <alignment vertical="center"/>
    </xf>
    <xf numFmtId="0" fontId="100" fillId="80" borderId="0" applyNumberFormat="0" applyBorder="0" applyAlignment="0" applyProtection="0">
      <alignment vertical="center"/>
    </xf>
    <xf numFmtId="0" fontId="100" fillId="81" borderId="0" applyNumberFormat="0" applyBorder="0" applyAlignment="0" applyProtection="0">
      <alignment vertical="center"/>
    </xf>
    <xf numFmtId="0" fontId="97" fillId="47" borderId="0" applyNumberFormat="0" applyBorder="0" applyAlignment="0" applyProtection="0">
      <alignment vertical="center"/>
    </xf>
    <xf numFmtId="0" fontId="97" fillId="60" borderId="0" applyNumberFormat="0" applyBorder="0" applyAlignment="0" applyProtection="0">
      <alignment vertical="center"/>
    </xf>
    <xf numFmtId="0" fontId="100" fillId="81" borderId="0" applyNumberFormat="0" applyBorder="0" applyAlignment="0" applyProtection="0">
      <alignment vertical="center"/>
    </xf>
    <xf numFmtId="0" fontId="97" fillId="179" borderId="0" applyNumberFormat="0" applyBorder="0" applyAlignment="0" applyProtection="0">
      <alignment vertical="center"/>
    </xf>
    <xf numFmtId="0" fontId="97" fillId="172" borderId="0" applyNumberFormat="0" applyBorder="0" applyAlignment="0" applyProtection="0">
      <alignment vertical="center"/>
    </xf>
    <xf numFmtId="0" fontId="100" fillId="84" borderId="0" applyNumberFormat="0" applyBorder="0" applyAlignment="0" applyProtection="0">
      <alignment vertical="center"/>
    </xf>
    <xf numFmtId="0" fontId="102" fillId="54" borderId="0" applyNumberFormat="0" applyBorder="0" applyAlignment="0" applyProtection="0">
      <alignment vertical="center"/>
    </xf>
    <xf numFmtId="0" fontId="140" fillId="70" borderId="0" applyNumberFormat="0" applyBorder="0" applyAlignment="0" applyProtection="0">
      <alignment vertical="center"/>
    </xf>
    <xf numFmtId="0" fontId="97" fillId="180" borderId="0" applyNumberFormat="0" applyBorder="0" applyAlignment="0" applyProtection="0">
      <alignment vertical="center"/>
    </xf>
    <xf numFmtId="0" fontId="100" fillId="84" borderId="0" applyNumberFormat="0" applyBorder="0" applyAlignment="0" applyProtection="0">
      <alignment vertical="center"/>
    </xf>
    <xf numFmtId="0" fontId="140" fillId="70" borderId="0" applyNumberFormat="0" applyBorder="0" applyAlignment="0" applyProtection="0">
      <alignment vertical="center"/>
    </xf>
    <xf numFmtId="0" fontId="97" fillId="183" borderId="0" applyNumberFormat="0" applyBorder="0" applyAlignment="0" applyProtection="0">
      <alignment vertical="center"/>
    </xf>
    <xf numFmtId="0" fontId="100" fillId="84" borderId="0" applyNumberFormat="0" applyBorder="0" applyAlignment="0" applyProtection="0">
      <alignment vertical="center"/>
    </xf>
    <xf numFmtId="0" fontId="97" fillId="172" borderId="0" applyNumberFormat="0" applyBorder="0" applyAlignment="0" applyProtection="0">
      <alignment vertical="center"/>
    </xf>
    <xf numFmtId="0" fontId="100" fillId="76" borderId="0" applyNumberFormat="0" applyBorder="0" applyAlignment="0" applyProtection="0">
      <alignment vertical="center"/>
    </xf>
    <xf numFmtId="0" fontId="97" fillId="180" borderId="0" applyNumberFormat="0" applyBorder="0" applyAlignment="0" applyProtection="0">
      <alignment vertical="center"/>
    </xf>
    <xf numFmtId="0" fontId="100" fillId="75" borderId="42" applyNumberFormat="0" applyFont="0" applyAlignment="0" applyProtection="0">
      <alignment vertical="center"/>
    </xf>
    <xf numFmtId="0" fontId="100" fillId="71" borderId="0" applyNumberFormat="0" applyBorder="0" applyAlignment="0" applyProtection="0">
      <alignment vertical="center"/>
    </xf>
    <xf numFmtId="0" fontId="133" fillId="69" borderId="0" applyNumberFormat="0" applyBorder="0" applyAlignment="0" applyProtection="0">
      <alignment vertical="center"/>
    </xf>
    <xf numFmtId="0" fontId="97" fillId="183" borderId="0" applyNumberFormat="0" applyBorder="0" applyAlignment="0" applyProtection="0">
      <alignment vertical="center"/>
    </xf>
    <xf numFmtId="0" fontId="140" fillId="70" borderId="0" applyNumberFormat="0" applyBorder="0" applyAlignment="0" applyProtection="0">
      <alignment vertical="center"/>
    </xf>
    <xf numFmtId="0" fontId="100" fillId="71" borderId="0" applyNumberFormat="0" applyBorder="0" applyAlignment="0" applyProtection="0">
      <alignment vertical="center"/>
    </xf>
    <xf numFmtId="0" fontId="97" fillId="183" borderId="0" applyNumberFormat="0" applyBorder="0" applyAlignment="0" applyProtection="0">
      <alignment vertical="center"/>
    </xf>
    <xf numFmtId="0" fontId="100" fillId="76" borderId="0" applyNumberFormat="0" applyBorder="0" applyAlignment="0" applyProtection="0">
      <alignment vertical="center"/>
    </xf>
    <xf numFmtId="0" fontId="100" fillId="81" borderId="0" applyNumberFormat="0" applyBorder="0" applyAlignment="0" applyProtection="0">
      <alignment vertical="center"/>
    </xf>
    <xf numFmtId="0" fontId="140" fillId="70" borderId="0" applyNumberFormat="0" applyBorder="0" applyAlignment="0" applyProtection="0">
      <alignment vertical="center"/>
    </xf>
    <xf numFmtId="0" fontId="100" fillId="76" borderId="0" applyNumberFormat="0" applyBorder="0" applyAlignment="0" applyProtection="0">
      <alignment vertical="center"/>
    </xf>
    <xf numFmtId="0" fontId="97" fillId="157" borderId="0" applyNumberFormat="0" applyBorder="0" applyAlignment="0" applyProtection="0">
      <alignment vertical="center"/>
    </xf>
    <xf numFmtId="0" fontId="102" fillId="54" borderId="0" applyNumberFormat="0" applyBorder="0" applyAlignment="0" applyProtection="0">
      <alignment vertical="center"/>
    </xf>
    <xf numFmtId="0" fontId="97" fillId="157" borderId="0" applyNumberFormat="0" applyBorder="0" applyAlignment="0" applyProtection="0">
      <alignment vertical="center"/>
    </xf>
    <xf numFmtId="0" fontId="97" fillId="157" borderId="0" applyNumberFormat="0" applyBorder="0" applyAlignment="0" applyProtection="0">
      <alignment vertical="center"/>
    </xf>
    <xf numFmtId="0" fontId="133" fillId="69" borderId="0" applyNumberFormat="0" applyBorder="0" applyAlignment="0" applyProtection="0">
      <alignment vertical="center"/>
    </xf>
    <xf numFmtId="0" fontId="128" fillId="81" borderId="0" applyNumberFormat="0" applyBorder="0" applyAlignment="0" applyProtection="0"/>
    <xf numFmtId="0" fontId="100" fillId="84" borderId="0" applyNumberFormat="0" applyBorder="0" applyAlignment="0" applyProtection="0">
      <alignment vertical="center"/>
    </xf>
    <xf numFmtId="0" fontId="97" fillId="157" borderId="0" applyNumberFormat="0" applyBorder="0" applyAlignment="0" applyProtection="0">
      <alignment vertical="center"/>
    </xf>
    <xf numFmtId="0" fontId="133" fillId="69" borderId="0" applyNumberFormat="0" applyBorder="0" applyAlignment="0" applyProtection="0">
      <alignment vertical="center"/>
    </xf>
    <xf numFmtId="0" fontId="100" fillId="0" borderId="0">
      <alignment vertical="center"/>
    </xf>
    <xf numFmtId="0" fontId="97" fillId="47" borderId="0" applyNumberFormat="0" applyBorder="0" applyAlignment="0" applyProtection="0">
      <alignment vertical="center"/>
    </xf>
    <xf numFmtId="0" fontId="100" fillId="81" borderId="0" applyNumberFormat="0" applyBorder="0" applyAlignment="0" applyProtection="0">
      <alignment vertical="center"/>
    </xf>
    <xf numFmtId="0" fontId="100" fillId="81" borderId="0" applyNumberFormat="0" applyBorder="0" applyAlignment="0" applyProtection="0">
      <alignment vertical="center"/>
    </xf>
    <xf numFmtId="0" fontId="100" fillId="81" borderId="0" applyNumberFormat="0" applyBorder="0" applyAlignment="0" applyProtection="0">
      <alignment vertical="center"/>
    </xf>
    <xf numFmtId="0" fontId="100" fillId="81" borderId="0" applyNumberFormat="0" applyBorder="0" applyAlignment="0" applyProtection="0">
      <alignment vertical="center"/>
    </xf>
    <xf numFmtId="0" fontId="133" fillId="69" borderId="0" applyNumberFormat="0" applyBorder="0" applyAlignment="0" applyProtection="0">
      <alignment vertical="center"/>
    </xf>
    <xf numFmtId="0" fontId="100" fillId="81" borderId="0" applyNumberFormat="0" applyBorder="0" applyAlignment="0" applyProtection="0">
      <alignment vertical="center"/>
    </xf>
    <xf numFmtId="0" fontId="133" fillId="69" borderId="0" applyNumberFormat="0" applyBorder="0" applyAlignment="0" applyProtection="0">
      <alignment vertical="center"/>
    </xf>
    <xf numFmtId="0" fontId="97" fillId="172" borderId="0" applyNumberFormat="0" applyBorder="0" applyAlignment="0" applyProtection="0">
      <alignment vertical="center"/>
    </xf>
    <xf numFmtId="0" fontId="97" fillId="180" borderId="0" applyNumberFormat="0" applyBorder="0" applyAlignment="0" applyProtection="0">
      <alignment vertical="center"/>
    </xf>
    <xf numFmtId="0" fontId="97" fillId="183" borderId="0" applyNumberFormat="0" applyBorder="0" applyAlignment="0" applyProtection="0">
      <alignment vertical="center"/>
    </xf>
    <xf numFmtId="0" fontId="97" fillId="183" borderId="0" applyNumberFormat="0" applyBorder="0" applyAlignment="0" applyProtection="0">
      <alignment vertical="center"/>
    </xf>
    <xf numFmtId="0" fontId="126" fillId="0" borderId="28" applyNumberFormat="0" applyFill="0" applyProtection="0">
      <alignment horizontal="right"/>
    </xf>
    <xf numFmtId="0" fontId="97" fillId="47" borderId="0" applyNumberFormat="0" applyBorder="0" applyAlignment="0" applyProtection="0">
      <alignment vertical="center"/>
    </xf>
    <xf numFmtId="0" fontId="97" fillId="180" borderId="0" applyNumberFormat="0" applyBorder="0" applyAlignment="0" applyProtection="0">
      <alignment vertical="center"/>
    </xf>
    <xf numFmtId="0" fontId="97" fillId="172" borderId="0" applyNumberFormat="0" applyBorder="0" applyAlignment="0" applyProtection="0">
      <alignment vertical="center"/>
    </xf>
    <xf numFmtId="0" fontId="97" fillId="180" borderId="0" applyNumberFormat="0" applyBorder="0" applyAlignment="0" applyProtection="0">
      <alignment vertical="center"/>
    </xf>
    <xf numFmtId="0" fontId="97" fillId="183" borderId="0" applyNumberFormat="0" applyBorder="0" applyAlignment="0" applyProtection="0">
      <alignment vertical="center"/>
    </xf>
    <xf numFmtId="0" fontId="97" fillId="183" borderId="0" applyNumberFormat="0" applyBorder="0" applyAlignment="0" applyProtection="0">
      <alignment vertical="center"/>
    </xf>
    <xf numFmtId="0" fontId="97" fillId="180" borderId="0" applyNumberFormat="0" applyBorder="0" applyAlignment="0" applyProtection="0">
      <alignment vertical="center"/>
    </xf>
    <xf numFmtId="0" fontId="100" fillId="81" borderId="0" applyNumberFormat="0" applyBorder="0" applyAlignment="0" applyProtection="0">
      <alignment vertical="center"/>
    </xf>
    <xf numFmtId="0" fontId="97" fillId="157" borderId="0" applyNumberFormat="0" applyBorder="0" applyAlignment="0" applyProtection="0">
      <alignment vertical="center"/>
    </xf>
    <xf numFmtId="0" fontId="126" fillId="0" borderId="28" applyNumberFormat="0" applyFill="0" applyProtection="0">
      <alignment horizontal="right"/>
    </xf>
    <xf numFmtId="0" fontId="100" fillId="74" borderId="0" applyNumberFormat="0" applyBorder="0" applyAlignment="0" applyProtection="0">
      <alignment vertical="center"/>
    </xf>
    <xf numFmtId="0" fontId="97" fillId="157" borderId="0" applyNumberFormat="0" applyBorder="0" applyAlignment="0" applyProtection="0">
      <alignment vertical="center"/>
    </xf>
    <xf numFmtId="0" fontId="133" fillId="69" borderId="0" applyNumberFormat="0" applyBorder="0" applyAlignment="0" applyProtection="0">
      <alignment vertical="center"/>
    </xf>
    <xf numFmtId="0" fontId="100" fillId="71" borderId="0" applyNumberFormat="0" applyBorder="0" applyAlignment="0" applyProtection="0">
      <alignment vertical="center"/>
    </xf>
    <xf numFmtId="0" fontId="100" fillId="81" borderId="0" applyNumberFormat="0" applyBorder="0" applyAlignment="0" applyProtection="0">
      <alignment vertical="center"/>
    </xf>
    <xf numFmtId="0" fontId="100" fillId="81" borderId="0" applyNumberFormat="0" applyBorder="0" applyAlignment="0" applyProtection="0">
      <alignment vertical="center"/>
    </xf>
    <xf numFmtId="0" fontId="100" fillId="81" borderId="0" applyNumberFormat="0" applyBorder="0" applyAlignment="0" applyProtection="0">
      <alignment vertical="center"/>
    </xf>
    <xf numFmtId="0" fontId="100" fillId="81" borderId="0" applyNumberFormat="0" applyBorder="0" applyAlignment="0" applyProtection="0">
      <alignment vertical="center"/>
    </xf>
    <xf numFmtId="0" fontId="133" fillId="69" borderId="0" applyNumberFormat="0" applyBorder="0" applyAlignment="0" applyProtection="0">
      <alignment vertical="center"/>
    </xf>
    <xf numFmtId="0" fontId="100" fillId="76" borderId="0" applyNumberFormat="0" applyBorder="0" applyAlignment="0" applyProtection="0">
      <alignment vertical="center"/>
    </xf>
    <xf numFmtId="0" fontId="97" fillId="157" borderId="0" applyNumberFormat="0" applyBorder="0" applyAlignment="0" applyProtection="0">
      <alignment vertical="center"/>
    </xf>
    <xf numFmtId="0" fontId="97" fillId="47" borderId="0" applyNumberFormat="0" applyBorder="0" applyAlignment="0" applyProtection="0">
      <alignment vertical="center"/>
    </xf>
    <xf numFmtId="0" fontId="97" fillId="157" borderId="0" applyNumberFormat="0" applyBorder="0" applyAlignment="0" applyProtection="0">
      <alignment vertical="center"/>
    </xf>
    <xf numFmtId="0" fontId="133" fillId="69" borderId="0" applyNumberFormat="0" applyBorder="0" applyAlignment="0" applyProtection="0">
      <alignment vertical="center"/>
    </xf>
    <xf numFmtId="0" fontId="100" fillId="0" borderId="0">
      <alignment vertical="center"/>
    </xf>
    <xf numFmtId="0" fontId="97" fillId="47" borderId="0" applyNumberFormat="0" applyBorder="0" applyAlignment="0" applyProtection="0">
      <alignment vertical="center"/>
    </xf>
    <xf numFmtId="0" fontId="100" fillId="81" borderId="0" applyNumberFormat="0" applyBorder="0" applyAlignment="0" applyProtection="0">
      <alignment vertical="center"/>
    </xf>
    <xf numFmtId="0" fontId="100" fillId="80" borderId="0" applyNumberFormat="0" applyBorder="0" applyAlignment="0" applyProtection="0">
      <alignment vertical="center"/>
    </xf>
    <xf numFmtId="0" fontId="133" fillId="69" borderId="0" applyNumberFormat="0" applyBorder="0" applyAlignment="0" applyProtection="0">
      <alignment vertical="center"/>
    </xf>
    <xf numFmtId="0" fontId="100" fillId="81" borderId="0" applyNumberFormat="0" applyBorder="0" applyAlignment="0" applyProtection="0">
      <alignment vertical="center"/>
    </xf>
    <xf numFmtId="0" fontId="100" fillId="81" borderId="0" applyNumberFormat="0" applyBorder="0" applyAlignment="0" applyProtection="0">
      <alignment vertical="center"/>
    </xf>
    <xf numFmtId="0" fontId="100" fillId="81" borderId="0" applyNumberFormat="0" applyBorder="0" applyAlignment="0" applyProtection="0">
      <alignment vertical="center"/>
    </xf>
    <xf numFmtId="0" fontId="97" fillId="172" borderId="0" applyNumberFormat="0" applyBorder="0" applyAlignment="0" applyProtection="0">
      <alignment vertical="center"/>
    </xf>
    <xf numFmtId="0" fontId="140" fillId="70" borderId="0" applyNumberFormat="0" applyBorder="0" applyAlignment="0" applyProtection="0">
      <alignment vertical="center"/>
    </xf>
    <xf numFmtId="0" fontId="97" fillId="180" borderId="0" applyNumberFormat="0" applyBorder="0" applyAlignment="0" applyProtection="0">
      <alignment vertical="center"/>
    </xf>
    <xf numFmtId="0" fontId="100" fillId="71" borderId="0" applyNumberFormat="0" applyBorder="0" applyAlignment="0" applyProtection="0">
      <alignment vertical="center"/>
    </xf>
    <xf numFmtId="0" fontId="140" fillId="70" borderId="0" applyNumberFormat="0" applyBorder="0" applyAlignment="0" applyProtection="0">
      <alignment vertical="center"/>
    </xf>
    <xf numFmtId="0" fontId="97" fillId="183" borderId="0" applyNumberFormat="0" applyBorder="0" applyAlignment="0" applyProtection="0">
      <alignment vertical="center"/>
    </xf>
    <xf numFmtId="0" fontId="100" fillId="71" borderId="0" applyNumberFormat="0" applyBorder="0" applyAlignment="0" applyProtection="0">
      <alignment vertical="center"/>
    </xf>
    <xf numFmtId="0" fontId="140" fillId="70" borderId="0" applyNumberFormat="0" applyBorder="0" applyAlignment="0" applyProtection="0">
      <alignment vertical="center"/>
    </xf>
    <xf numFmtId="0" fontId="97" fillId="180" borderId="0" applyNumberFormat="0" applyBorder="0" applyAlignment="0" applyProtection="0">
      <alignment vertical="center"/>
    </xf>
    <xf numFmtId="0" fontId="97" fillId="180" borderId="0" applyNumberFormat="0" applyBorder="0" applyAlignment="0" applyProtection="0">
      <alignment vertical="center"/>
    </xf>
    <xf numFmtId="0" fontId="97" fillId="183" borderId="0" applyNumberFormat="0" applyBorder="0" applyAlignment="0" applyProtection="0">
      <alignment vertical="center"/>
    </xf>
    <xf numFmtId="0" fontId="97" fillId="183" borderId="0" applyNumberFormat="0" applyBorder="0" applyAlignment="0" applyProtection="0">
      <alignment vertical="center"/>
    </xf>
    <xf numFmtId="0" fontId="97" fillId="180" borderId="0" applyNumberFormat="0" applyBorder="0" applyAlignment="0" applyProtection="0">
      <alignment vertical="center"/>
    </xf>
    <xf numFmtId="0" fontId="133" fillId="69" borderId="0" applyNumberFormat="0" applyBorder="0" applyAlignment="0" applyProtection="0">
      <alignment vertical="center"/>
    </xf>
    <xf numFmtId="0" fontId="100" fillId="81" borderId="0" applyNumberFormat="0" applyBorder="0" applyAlignment="0" applyProtection="0">
      <alignment vertical="center"/>
    </xf>
    <xf numFmtId="0" fontId="133" fillId="69" borderId="0" applyNumberFormat="0" applyBorder="0" applyAlignment="0" applyProtection="0">
      <alignment vertical="center"/>
    </xf>
    <xf numFmtId="0" fontId="97" fillId="157" borderId="0" applyNumberFormat="0" applyBorder="0" applyAlignment="0" applyProtection="0">
      <alignment vertical="center"/>
    </xf>
    <xf numFmtId="0" fontId="100" fillId="86" borderId="0" applyNumberFormat="0" applyBorder="0" applyAlignment="0" applyProtection="0">
      <alignment vertical="center"/>
    </xf>
    <xf numFmtId="0" fontId="133" fillId="69" borderId="0" applyNumberFormat="0" applyBorder="0" applyAlignment="0" applyProtection="0">
      <alignment vertical="center"/>
    </xf>
    <xf numFmtId="0" fontId="97" fillId="157" borderId="0" applyNumberFormat="0" applyBorder="0" applyAlignment="0" applyProtection="0">
      <alignment vertical="center"/>
    </xf>
    <xf numFmtId="0" fontId="100" fillId="88" borderId="0" applyNumberFormat="0" applyBorder="0" applyAlignment="0" applyProtection="0">
      <alignment vertical="center"/>
    </xf>
    <xf numFmtId="0" fontId="100" fillId="81" borderId="0" applyNumberFormat="0" applyBorder="0" applyAlignment="0" applyProtection="0">
      <alignment vertical="center"/>
    </xf>
    <xf numFmtId="0" fontId="100" fillId="81" borderId="0" applyNumberFormat="0" applyBorder="0" applyAlignment="0" applyProtection="0">
      <alignment vertical="center"/>
    </xf>
    <xf numFmtId="0" fontId="100" fillId="81" borderId="0" applyNumberFormat="0" applyBorder="0" applyAlignment="0" applyProtection="0">
      <alignment vertical="center"/>
    </xf>
    <xf numFmtId="0" fontId="133" fillId="69" borderId="0" applyNumberFormat="0" applyBorder="0" applyAlignment="0" applyProtection="0">
      <alignment vertical="center"/>
    </xf>
    <xf numFmtId="0" fontId="97" fillId="61" borderId="0" applyNumberFormat="0" applyBorder="0" applyAlignment="0" applyProtection="0">
      <alignment vertical="center"/>
    </xf>
    <xf numFmtId="0" fontId="100" fillId="81" borderId="0" applyNumberFormat="0" applyBorder="0" applyAlignment="0" applyProtection="0">
      <alignment vertical="center"/>
    </xf>
    <xf numFmtId="0" fontId="100" fillId="81" borderId="0" applyNumberFormat="0" applyBorder="0" applyAlignment="0" applyProtection="0">
      <alignment vertical="center"/>
    </xf>
    <xf numFmtId="0" fontId="133" fillId="69" borderId="0" applyNumberFormat="0" applyBorder="0" applyAlignment="0" applyProtection="0">
      <alignment vertical="center"/>
    </xf>
    <xf numFmtId="0" fontId="97" fillId="47" borderId="0" applyNumberFormat="0" applyBorder="0" applyAlignment="0" applyProtection="0">
      <alignment vertical="center"/>
    </xf>
    <xf numFmtId="0" fontId="133" fillId="69" borderId="0" applyNumberFormat="0" applyBorder="0" applyAlignment="0" applyProtection="0">
      <alignment vertical="center"/>
    </xf>
    <xf numFmtId="0" fontId="100" fillId="81" borderId="0" applyNumberFormat="0" applyBorder="0" applyAlignment="0" applyProtection="0">
      <alignment vertical="center"/>
    </xf>
    <xf numFmtId="0" fontId="133" fillId="69" borderId="0" applyNumberFormat="0" applyBorder="0" applyAlignment="0" applyProtection="0">
      <alignment vertical="center"/>
    </xf>
    <xf numFmtId="0" fontId="100" fillId="81"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97" fillId="61" borderId="0" applyNumberFormat="0" applyBorder="0" applyAlignment="0" applyProtection="0">
      <alignment vertical="center"/>
    </xf>
    <xf numFmtId="0" fontId="100" fillId="81" borderId="0" applyNumberFormat="0" applyBorder="0" applyAlignment="0" applyProtection="0">
      <alignment vertical="center"/>
    </xf>
    <xf numFmtId="0" fontId="133" fillId="69" borderId="0" applyNumberFormat="0" applyBorder="0" applyAlignment="0" applyProtection="0">
      <alignment vertical="center"/>
    </xf>
    <xf numFmtId="0" fontId="97" fillId="180" borderId="0" applyNumberFormat="0" applyBorder="0" applyAlignment="0" applyProtection="0">
      <alignment vertical="center"/>
    </xf>
    <xf numFmtId="0" fontId="97" fillId="183" borderId="0" applyNumberFormat="0" applyBorder="0" applyAlignment="0" applyProtection="0">
      <alignment vertical="center"/>
    </xf>
    <xf numFmtId="0" fontId="97" fillId="183" borderId="0" applyNumberFormat="0" applyBorder="0" applyAlignment="0" applyProtection="0">
      <alignment vertical="center"/>
    </xf>
    <xf numFmtId="0" fontId="133" fillId="69" borderId="0" applyNumberFormat="0" applyBorder="0" applyAlignment="0" applyProtection="0">
      <alignment vertical="center"/>
    </xf>
    <xf numFmtId="0" fontId="194" fillId="0" borderId="70">
      <alignment horizontal="center"/>
    </xf>
    <xf numFmtId="0" fontId="97" fillId="180" borderId="0" applyNumberFormat="0" applyBorder="0" applyAlignment="0" applyProtection="0">
      <alignment vertical="center"/>
    </xf>
    <xf numFmtId="0" fontId="97" fillId="172" borderId="0" applyNumberFormat="0" applyBorder="0" applyAlignment="0" applyProtection="0">
      <alignment vertical="center"/>
    </xf>
    <xf numFmtId="0" fontId="97" fillId="183" borderId="0" applyNumberFormat="0" applyBorder="0" applyAlignment="0" applyProtection="0">
      <alignment vertical="center"/>
    </xf>
    <xf numFmtId="0" fontId="97" fillId="180" borderId="0" applyNumberFormat="0" applyBorder="0" applyAlignment="0" applyProtection="0">
      <alignment vertical="center"/>
    </xf>
    <xf numFmtId="0" fontId="140" fillId="70" borderId="0" applyNumberFormat="0" applyBorder="0" applyAlignment="0" applyProtection="0">
      <alignment vertical="center"/>
    </xf>
    <xf numFmtId="0" fontId="100" fillId="81" borderId="0" applyNumberFormat="0" applyBorder="0" applyAlignment="0" applyProtection="0">
      <alignment vertical="center"/>
    </xf>
    <xf numFmtId="0" fontId="140" fillId="70" borderId="0" applyNumberFormat="0" applyBorder="0" applyAlignment="0" applyProtection="0">
      <alignment vertical="center"/>
    </xf>
    <xf numFmtId="0" fontId="97" fillId="157" borderId="0" applyNumberFormat="0" applyBorder="0" applyAlignment="0" applyProtection="0">
      <alignment vertical="center"/>
    </xf>
    <xf numFmtId="0" fontId="97" fillId="157" borderId="0" applyNumberFormat="0" applyBorder="0" applyAlignment="0" applyProtection="0">
      <alignment vertical="center"/>
    </xf>
    <xf numFmtId="0" fontId="100" fillId="71" borderId="0" applyNumberFormat="0" applyBorder="0" applyAlignment="0" applyProtection="0">
      <alignment vertical="center"/>
    </xf>
    <xf numFmtId="0" fontId="140" fillId="70" borderId="0" applyNumberFormat="0" applyBorder="0" applyAlignment="0" applyProtection="0">
      <alignment vertical="center"/>
    </xf>
    <xf numFmtId="0" fontId="97" fillId="157"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00" fillId="81"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00" fillId="81" borderId="0" applyNumberFormat="0" applyBorder="0" applyAlignment="0" applyProtection="0">
      <alignment vertical="center"/>
    </xf>
    <xf numFmtId="0" fontId="140" fillId="70" borderId="0" applyNumberFormat="0" applyBorder="0" applyAlignment="0" applyProtection="0">
      <alignment vertical="center"/>
    </xf>
    <xf numFmtId="0" fontId="100" fillId="81" borderId="0" applyNumberFormat="0" applyBorder="0" applyAlignment="0" applyProtection="0">
      <alignment vertical="center"/>
    </xf>
    <xf numFmtId="0" fontId="140" fillId="70" borderId="0" applyNumberFormat="0" applyBorder="0" applyAlignment="0" applyProtection="0">
      <alignment vertical="center"/>
    </xf>
    <xf numFmtId="0" fontId="100" fillId="81" borderId="0" applyNumberFormat="0" applyBorder="0" applyAlignment="0" applyProtection="0">
      <alignment vertical="center"/>
    </xf>
    <xf numFmtId="0" fontId="140" fillId="70" borderId="0" applyNumberFormat="0" applyBorder="0" applyAlignment="0" applyProtection="0">
      <alignment vertical="center"/>
    </xf>
    <xf numFmtId="0" fontId="97" fillId="172" borderId="0" applyNumberFormat="0" applyBorder="0" applyAlignment="0" applyProtection="0">
      <alignment vertical="center"/>
    </xf>
    <xf numFmtId="0" fontId="97" fillId="180" borderId="0" applyNumberFormat="0" applyBorder="0" applyAlignment="0" applyProtection="0">
      <alignment vertical="center"/>
    </xf>
    <xf numFmtId="0" fontId="133" fillId="69" borderId="0" applyNumberFormat="0" applyBorder="0" applyAlignment="0" applyProtection="0">
      <alignment vertical="center"/>
    </xf>
    <xf numFmtId="0" fontId="97" fillId="183" borderId="0" applyNumberFormat="0" applyBorder="0" applyAlignment="0" applyProtection="0">
      <alignment vertical="center"/>
    </xf>
    <xf numFmtId="0" fontId="97" fillId="172" borderId="0" applyNumberFormat="0" applyBorder="0" applyAlignment="0" applyProtection="0">
      <alignment vertical="center"/>
    </xf>
    <xf numFmtId="0" fontId="140" fillId="70" borderId="0" applyNumberFormat="0" applyBorder="0" applyAlignment="0" applyProtection="0">
      <alignment vertical="center"/>
    </xf>
    <xf numFmtId="0" fontId="97" fillId="180" borderId="0" applyNumberFormat="0" applyBorder="0" applyAlignment="0" applyProtection="0">
      <alignment vertical="center"/>
    </xf>
    <xf numFmtId="0" fontId="140" fillId="70" borderId="0" applyNumberFormat="0" applyBorder="0" applyAlignment="0" applyProtection="0">
      <alignment vertical="center"/>
    </xf>
    <xf numFmtId="0" fontId="97" fillId="183" borderId="0" applyNumberFormat="0" applyBorder="0" applyAlignment="0" applyProtection="0">
      <alignment vertical="center"/>
    </xf>
    <xf numFmtId="0" fontId="140" fillId="70" borderId="0" applyNumberFormat="0" applyBorder="0" applyAlignment="0" applyProtection="0">
      <alignment vertical="center"/>
    </xf>
    <xf numFmtId="0" fontId="97" fillId="180" borderId="0" applyNumberFormat="0" applyBorder="0" applyAlignment="0" applyProtection="0">
      <alignment vertical="center"/>
    </xf>
    <xf numFmtId="0" fontId="100" fillId="81" borderId="0" applyNumberFormat="0" applyBorder="0" applyAlignment="0" applyProtection="0">
      <alignment vertical="center"/>
    </xf>
    <xf numFmtId="0" fontId="97" fillId="157" borderId="0" applyNumberFormat="0" applyBorder="0" applyAlignment="0" applyProtection="0">
      <alignment vertical="center"/>
    </xf>
    <xf numFmtId="0" fontId="100" fillId="84" borderId="0" applyNumberFormat="0" applyBorder="0" applyAlignment="0" applyProtection="0">
      <alignment vertical="center"/>
    </xf>
    <xf numFmtId="0" fontId="140" fillId="70" borderId="0" applyNumberFormat="0" applyBorder="0" applyAlignment="0" applyProtection="0">
      <alignment vertical="center"/>
    </xf>
    <xf numFmtId="0" fontId="97" fillId="157" borderId="0" applyNumberFormat="0" applyBorder="0" applyAlignment="0" applyProtection="0">
      <alignment vertical="center"/>
    </xf>
    <xf numFmtId="0" fontId="140" fillId="70" borderId="0" applyNumberFormat="0" applyBorder="0" applyAlignment="0" applyProtection="0">
      <alignment vertical="center"/>
    </xf>
    <xf numFmtId="0" fontId="97" fillId="47" borderId="0" applyNumberFormat="0" applyBorder="0" applyAlignment="0" applyProtection="0">
      <alignment vertical="center"/>
    </xf>
    <xf numFmtId="0" fontId="140" fillId="70" borderId="0" applyNumberFormat="0" applyBorder="0" applyAlignment="0" applyProtection="0">
      <alignment vertical="center"/>
    </xf>
    <xf numFmtId="0" fontId="100" fillId="81" borderId="0" applyNumberFormat="0" applyBorder="0" applyAlignment="0" applyProtection="0">
      <alignment vertical="center"/>
    </xf>
    <xf numFmtId="0" fontId="97" fillId="47" borderId="0" applyNumberFormat="0" applyBorder="0" applyAlignment="0" applyProtection="0">
      <alignment vertical="center"/>
    </xf>
    <xf numFmtId="0" fontId="133" fillId="69" borderId="0" applyNumberFormat="0" applyBorder="0" applyAlignment="0" applyProtection="0">
      <alignment vertical="center"/>
    </xf>
    <xf numFmtId="0" fontId="100" fillId="81" borderId="0" applyNumberFormat="0" applyBorder="0" applyAlignment="0" applyProtection="0">
      <alignment vertical="center"/>
    </xf>
    <xf numFmtId="0" fontId="100" fillId="81" borderId="0" applyNumberFormat="0" applyBorder="0" applyAlignment="0" applyProtection="0">
      <alignment vertical="center"/>
    </xf>
    <xf numFmtId="0" fontId="133" fillId="69" borderId="0" applyNumberFormat="0" applyBorder="0" applyAlignment="0" applyProtection="0">
      <alignment vertical="center"/>
    </xf>
    <xf numFmtId="0" fontId="100" fillId="81" borderId="0" applyNumberFormat="0" applyBorder="0" applyAlignment="0" applyProtection="0">
      <alignment vertical="center"/>
    </xf>
    <xf numFmtId="0" fontId="100" fillId="81" borderId="0" applyNumberFormat="0" applyBorder="0" applyAlignment="0" applyProtection="0">
      <alignment vertical="center"/>
    </xf>
    <xf numFmtId="0" fontId="97" fillId="180" borderId="0" applyNumberFormat="0" applyBorder="0" applyAlignment="0" applyProtection="0">
      <alignment vertical="center"/>
    </xf>
    <xf numFmtId="0" fontId="97" fillId="183" borderId="0" applyNumberFormat="0" applyBorder="0" applyAlignment="0" applyProtection="0">
      <alignment vertical="center"/>
    </xf>
    <xf numFmtId="0" fontId="140" fillId="70" borderId="0" applyNumberFormat="0" applyBorder="0" applyAlignment="0" applyProtection="0">
      <alignment vertical="center"/>
    </xf>
    <xf numFmtId="0" fontId="147" fillId="0" borderId="0">
      <alignment horizontal="center" wrapText="1"/>
      <protection locked="0"/>
    </xf>
    <xf numFmtId="0" fontId="97" fillId="172" borderId="0" applyNumberFormat="0" applyBorder="0" applyAlignment="0" applyProtection="0">
      <alignment vertical="center"/>
    </xf>
    <xf numFmtId="0" fontId="98" fillId="187" borderId="0" applyNumberFormat="0" applyBorder="0" applyAlignment="0" applyProtection="0">
      <alignment vertical="center"/>
    </xf>
    <xf numFmtId="0" fontId="100" fillId="80" borderId="0" applyNumberFormat="0" applyBorder="0" applyAlignment="0" applyProtection="0">
      <alignment vertical="center"/>
    </xf>
    <xf numFmtId="0" fontId="97" fillId="183" borderId="0" applyNumberFormat="0" applyBorder="0" applyAlignment="0" applyProtection="0">
      <alignment vertical="center"/>
    </xf>
    <xf numFmtId="0" fontId="97" fillId="183" borderId="0" applyNumberFormat="0" applyBorder="0" applyAlignment="0" applyProtection="0">
      <alignment vertical="center"/>
    </xf>
    <xf numFmtId="0" fontId="97" fillId="180" borderId="0" applyNumberFormat="0" applyBorder="0" applyAlignment="0" applyProtection="0">
      <alignment vertical="center"/>
    </xf>
    <xf numFmtId="0" fontId="97" fillId="40" borderId="0" applyNumberFormat="0" applyBorder="0" applyAlignment="0" applyProtection="0">
      <alignment vertical="center"/>
    </xf>
    <xf numFmtId="0" fontId="140" fillId="70" borderId="0" applyNumberFormat="0" applyBorder="0" applyAlignment="0" applyProtection="0">
      <alignment vertical="center"/>
    </xf>
    <xf numFmtId="0" fontId="97" fillId="157" borderId="0" applyNumberFormat="0" applyBorder="0" applyAlignment="0" applyProtection="0">
      <alignment vertical="center"/>
    </xf>
    <xf numFmtId="0" fontId="97" fillId="157" borderId="0" applyNumberFormat="0" applyBorder="0" applyAlignment="0" applyProtection="0">
      <alignment vertical="center"/>
    </xf>
    <xf numFmtId="0" fontId="97" fillId="47" borderId="0" applyNumberFormat="0" applyBorder="0" applyAlignment="0" applyProtection="0">
      <alignment vertical="center"/>
    </xf>
    <xf numFmtId="0" fontId="100" fillId="81" borderId="0" applyNumberFormat="0" applyBorder="0" applyAlignment="0" applyProtection="0">
      <alignment vertical="center"/>
    </xf>
    <xf numFmtId="0" fontId="97" fillId="47" borderId="0" applyNumberFormat="0" applyBorder="0" applyAlignment="0" applyProtection="0">
      <alignment vertical="center"/>
    </xf>
    <xf numFmtId="0" fontId="100" fillId="81" borderId="0" applyNumberFormat="0" applyBorder="0" applyAlignment="0" applyProtection="0">
      <alignment vertical="center"/>
    </xf>
    <xf numFmtId="0" fontId="100" fillId="81" borderId="0" applyNumberFormat="0" applyBorder="0" applyAlignment="0" applyProtection="0">
      <alignment vertical="center"/>
    </xf>
    <xf numFmtId="0" fontId="100" fillId="81" borderId="0" applyNumberFormat="0" applyBorder="0" applyAlignment="0" applyProtection="0">
      <alignment vertical="center"/>
    </xf>
    <xf numFmtId="0" fontId="97" fillId="172" borderId="0" applyNumberFormat="0" applyBorder="0" applyAlignment="0" applyProtection="0">
      <alignment vertical="center"/>
    </xf>
    <xf numFmtId="0" fontId="140" fillId="70" borderId="0" applyNumberFormat="0" applyBorder="0" applyAlignment="0" applyProtection="0">
      <alignment vertical="center"/>
    </xf>
    <xf numFmtId="0" fontId="100" fillId="81" borderId="0" applyNumberFormat="0" applyBorder="0" applyAlignment="0" applyProtection="0">
      <alignment vertical="center"/>
    </xf>
    <xf numFmtId="0" fontId="100" fillId="81" borderId="0" applyNumberFormat="0" applyBorder="0" applyAlignment="0" applyProtection="0">
      <alignment vertical="center"/>
    </xf>
    <xf numFmtId="0" fontId="97" fillId="157" borderId="0" applyNumberFormat="0" applyBorder="0" applyAlignment="0" applyProtection="0">
      <alignment vertical="center"/>
    </xf>
    <xf numFmtId="0" fontId="98" fillId="186" borderId="0" applyNumberFormat="0" applyBorder="0" applyAlignment="0" applyProtection="0">
      <alignment vertical="center"/>
    </xf>
    <xf numFmtId="0" fontId="100" fillId="81" borderId="0" applyNumberFormat="0" applyBorder="0" applyAlignment="0" applyProtection="0">
      <alignment vertical="center"/>
    </xf>
    <xf numFmtId="0" fontId="133" fillId="69" borderId="0" applyNumberFormat="0" applyBorder="0" applyAlignment="0" applyProtection="0">
      <alignment vertical="center"/>
    </xf>
    <xf numFmtId="0" fontId="98" fillId="181" borderId="0" applyNumberFormat="0" applyBorder="0" applyAlignment="0" applyProtection="0">
      <alignment vertical="center"/>
    </xf>
    <xf numFmtId="0" fontId="100" fillId="81" borderId="0" applyNumberFormat="0" applyBorder="0" applyAlignment="0" applyProtection="0">
      <alignment vertical="center"/>
    </xf>
    <xf numFmtId="0" fontId="133" fillId="69" borderId="0" applyNumberFormat="0" applyBorder="0" applyAlignment="0" applyProtection="0">
      <alignment vertical="center"/>
    </xf>
    <xf numFmtId="0" fontId="100" fillId="81" borderId="0" applyNumberFormat="0" applyBorder="0" applyAlignment="0" applyProtection="0">
      <alignment vertical="center"/>
    </xf>
    <xf numFmtId="0" fontId="98" fillId="181" borderId="0" applyNumberFormat="0" applyBorder="0" applyAlignment="0" applyProtection="0">
      <alignment vertical="center"/>
    </xf>
    <xf numFmtId="0" fontId="97" fillId="172" borderId="0" applyNumberFormat="0" applyBorder="0" applyAlignment="0" applyProtection="0">
      <alignment vertical="center"/>
    </xf>
    <xf numFmtId="0" fontId="133" fillId="69" borderId="0" applyNumberFormat="0" applyBorder="0" applyAlignment="0" applyProtection="0">
      <alignment vertical="center"/>
    </xf>
    <xf numFmtId="0" fontId="98" fillId="193" borderId="0" applyNumberFormat="0" applyBorder="0" applyAlignment="0" applyProtection="0">
      <alignment vertical="center"/>
    </xf>
    <xf numFmtId="0" fontId="100" fillId="81" borderId="0" applyNumberFormat="0" applyBorder="0" applyAlignment="0" applyProtection="0">
      <alignment vertical="center"/>
    </xf>
    <xf numFmtId="0" fontId="97" fillId="180" borderId="0" applyNumberFormat="0" applyBorder="0" applyAlignment="0" applyProtection="0">
      <alignment vertical="center"/>
    </xf>
    <xf numFmtId="0" fontId="97" fillId="172" borderId="0" applyNumberFormat="0" applyBorder="0" applyAlignment="0" applyProtection="0">
      <alignment vertical="center"/>
    </xf>
    <xf numFmtId="0" fontId="98" fillId="149" borderId="0" applyNumberFormat="0" applyBorder="0" applyAlignment="0" applyProtection="0">
      <alignment vertical="center"/>
    </xf>
    <xf numFmtId="0" fontId="100" fillId="81" borderId="0" applyNumberFormat="0" applyBorder="0" applyAlignment="0" applyProtection="0">
      <alignment vertical="center"/>
    </xf>
    <xf numFmtId="0" fontId="140" fillId="70" borderId="0" applyNumberFormat="0" applyBorder="0" applyAlignment="0" applyProtection="0">
      <alignment vertical="center"/>
    </xf>
    <xf numFmtId="0" fontId="100" fillId="81" borderId="0" applyNumberFormat="0" applyBorder="0" applyAlignment="0" applyProtection="0">
      <alignment vertical="center"/>
    </xf>
    <xf numFmtId="0" fontId="100" fillId="73" borderId="0" applyNumberFormat="0" applyBorder="0" applyAlignment="0" applyProtection="0">
      <alignment vertical="center"/>
    </xf>
    <xf numFmtId="0" fontId="100" fillId="81"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00" fillId="81" borderId="0" applyNumberFormat="0" applyBorder="0" applyAlignment="0" applyProtection="0">
      <alignment vertical="center"/>
    </xf>
    <xf numFmtId="0" fontId="100" fillId="73" borderId="0" applyNumberFormat="0" applyBorder="0" applyAlignment="0" applyProtection="0">
      <alignment vertical="center"/>
    </xf>
    <xf numFmtId="0" fontId="133" fillId="69" borderId="0" applyNumberFormat="0" applyBorder="0" applyAlignment="0" applyProtection="0">
      <alignment vertical="center"/>
    </xf>
    <xf numFmtId="0" fontId="100" fillId="81" borderId="0" applyNumberFormat="0" applyBorder="0" applyAlignment="0" applyProtection="0">
      <alignment vertical="center"/>
    </xf>
    <xf numFmtId="0" fontId="133" fillId="69" borderId="0" applyNumberFormat="0" applyBorder="0" applyAlignment="0" applyProtection="0">
      <alignment vertical="center"/>
    </xf>
    <xf numFmtId="0" fontId="100" fillId="81" borderId="0" applyNumberFormat="0" applyBorder="0" applyAlignment="0" applyProtection="0">
      <alignment vertical="center"/>
    </xf>
    <xf numFmtId="0" fontId="141" fillId="72" borderId="0" applyNumberFormat="0" applyBorder="0" applyAlignment="0" applyProtection="0">
      <alignment vertical="center"/>
    </xf>
    <xf numFmtId="0" fontId="100" fillId="81" borderId="0" applyNumberFormat="0" applyBorder="0" applyAlignment="0" applyProtection="0">
      <alignment vertical="center"/>
    </xf>
    <xf numFmtId="0" fontId="100" fillId="81" borderId="0" applyNumberFormat="0" applyBorder="0" applyAlignment="0" applyProtection="0">
      <alignment vertical="center"/>
    </xf>
    <xf numFmtId="0" fontId="97" fillId="0" borderId="0">
      <alignment vertical="center"/>
    </xf>
    <xf numFmtId="0" fontId="100" fillId="71" borderId="0" applyNumberFormat="0" applyBorder="0" applyAlignment="0" applyProtection="0">
      <alignment vertical="center"/>
    </xf>
    <xf numFmtId="0" fontId="100" fillId="81" borderId="0" applyNumberFormat="0" applyBorder="0" applyAlignment="0" applyProtection="0">
      <alignment vertical="center"/>
    </xf>
    <xf numFmtId="0" fontId="150" fillId="0" borderId="0" applyNumberFormat="0" applyFill="0" applyBorder="0" applyAlignment="0" applyProtection="0">
      <alignment vertical="center"/>
    </xf>
    <xf numFmtId="0" fontId="97" fillId="61" borderId="0" applyNumberFormat="0" applyBorder="0" applyAlignment="0" applyProtection="0">
      <alignment vertical="center"/>
    </xf>
    <xf numFmtId="0" fontId="108" fillId="37" borderId="0" applyNumberFormat="0" applyBorder="0" applyAlignment="0" applyProtection="0">
      <alignment vertical="center"/>
    </xf>
    <xf numFmtId="0" fontId="100" fillId="81" borderId="0" applyNumberFormat="0" applyBorder="0" applyAlignment="0" applyProtection="0">
      <alignment vertical="center"/>
    </xf>
    <xf numFmtId="0" fontId="100" fillId="81" borderId="0" applyNumberFormat="0" applyBorder="0" applyAlignment="0" applyProtection="0">
      <alignment vertical="center"/>
    </xf>
    <xf numFmtId="0" fontId="100" fillId="81" borderId="0" applyNumberFormat="0" applyBorder="0" applyAlignment="0" applyProtection="0">
      <alignment vertical="center"/>
    </xf>
    <xf numFmtId="0" fontId="100" fillId="76" borderId="0" applyNumberFormat="0" applyBorder="0" applyAlignment="0" applyProtection="0">
      <alignment vertical="center"/>
    </xf>
    <xf numFmtId="0" fontId="100" fillId="81" borderId="0" applyNumberFormat="0" applyBorder="0" applyAlignment="0" applyProtection="0">
      <alignment vertical="center"/>
    </xf>
    <xf numFmtId="0" fontId="100" fillId="81" borderId="0" applyNumberFormat="0" applyBorder="0" applyAlignment="0" applyProtection="0">
      <alignment vertical="center"/>
    </xf>
    <xf numFmtId="0" fontId="140" fillId="70" borderId="0" applyNumberFormat="0" applyBorder="0" applyAlignment="0" applyProtection="0">
      <alignment vertical="center"/>
    </xf>
    <xf numFmtId="0" fontId="100" fillId="81" borderId="0" applyNumberFormat="0" applyBorder="0" applyAlignment="0" applyProtection="0">
      <alignment vertical="center"/>
    </xf>
    <xf numFmtId="0" fontId="100" fillId="76" borderId="0" applyNumberFormat="0" applyBorder="0" applyAlignment="0" applyProtection="0">
      <alignment vertical="center"/>
    </xf>
    <xf numFmtId="0" fontId="100" fillId="81" borderId="0" applyNumberFormat="0" applyBorder="0" applyAlignment="0" applyProtection="0">
      <alignment vertical="center"/>
    </xf>
    <xf numFmtId="0" fontId="100" fillId="76" borderId="0" applyNumberFormat="0" applyBorder="0" applyAlignment="0" applyProtection="0">
      <alignment vertical="center"/>
    </xf>
    <xf numFmtId="0" fontId="100" fillId="81" borderId="0" applyNumberFormat="0" applyBorder="0" applyAlignment="0" applyProtection="0">
      <alignment vertical="center"/>
    </xf>
    <xf numFmtId="0" fontId="141" fillId="72" borderId="0" applyNumberFormat="0" applyBorder="0" applyAlignment="0" applyProtection="0">
      <alignment vertical="center"/>
    </xf>
    <xf numFmtId="0" fontId="100" fillId="81" borderId="0" applyNumberFormat="0" applyBorder="0" applyAlignment="0" applyProtection="0">
      <alignment vertical="center"/>
    </xf>
    <xf numFmtId="0" fontId="100" fillId="81" borderId="0" applyNumberFormat="0" applyBorder="0" applyAlignment="0" applyProtection="0">
      <alignment vertical="center"/>
    </xf>
    <xf numFmtId="0" fontId="100" fillId="81" borderId="0" applyNumberFormat="0" applyBorder="0" applyAlignment="0" applyProtection="0">
      <alignment vertical="center"/>
    </xf>
    <xf numFmtId="0" fontId="108" fillId="37" borderId="0" applyNumberFormat="0" applyBorder="0" applyAlignment="0" applyProtection="0">
      <alignment vertical="center"/>
    </xf>
    <xf numFmtId="0" fontId="100" fillId="81" borderId="0" applyNumberFormat="0" applyBorder="0" applyAlignment="0" applyProtection="0">
      <alignment vertical="center"/>
    </xf>
    <xf numFmtId="0" fontId="100" fillId="81" borderId="0" applyNumberFormat="0" applyBorder="0" applyAlignment="0" applyProtection="0">
      <alignment vertical="center"/>
    </xf>
    <xf numFmtId="0" fontId="97" fillId="40" borderId="0" applyNumberFormat="0" applyBorder="0" applyAlignment="0" applyProtection="0">
      <alignment vertical="center"/>
    </xf>
    <xf numFmtId="0" fontId="100" fillId="81" borderId="0" applyNumberFormat="0" applyBorder="0" applyAlignment="0" applyProtection="0">
      <alignment vertical="center"/>
    </xf>
    <xf numFmtId="0" fontId="133" fillId="69" borderId="0" applyNumberFormat="0" applyBorder="0" applyAlignment="0" applyProtection="0">
      <alignment vertical="center"/>
    </xf>
    <xf numFmtId="0" fontId="100" fillId="80" borderId="0" applyNumberFormat="0" applyBorder="0" applyAlignment="0" applyProtection="0">
      <alignment vertical="center"/>
    </xf>
    <xf numFmtId="0" fontId="97" fillId="40" borderId="0" applyNumberFormat="0" applyBorder="0" applyAlignment="0" applyProtection="0">
      <alignment vertical="center"/>
    </xf>
    <xf numFmtId="0" fontId="100" fillId="81" borderId="0" applyNumberFormat="0" applyBorder="0" applyAlignment="0" applyProtection="0">
      <alignment vertical="center"/>
    </xf>
    <xf numFmtId="0" fontId="100" fillId="81" borderId="0" applyNumberFormat="0" applyBorder="0" applyAlignment="0" applyProtection="0">
      <alignment vertical="center"/>
    </xf>
    <xf numFmtId="0" fontId="100" fillId="81" borderId="0" applyNumberFormat="0" applyBorder="0" applyAlignment="0" applyProtection="0">
      <alignment vertical="center"/>
    </xf>
    <xf numFmtId="0" fontId="100" fillId="88" borderId="0" applyNumberFormat="0" applyBorder="0" applyAlignment="0" applyProtection="0">
      <alignment vertical="center"/>
    </xf>
    <xf numFmtId="0" fontId="100" fillId="80" borderId="0" applyNumberFormat="0" applyBorder="0" applyAlignment="0" applyProtection="0">
      <alignment vertical="center"/>
    </xf>
    <xf numFmtId="0" fontId="100" fillId="81" borderId="0" applyNumberFormat="0" applyBorder="0" applyAlignment="0" applyProtection="0">
      <alignment vertical="center"/>
    </xf>
    <xf numFmtId="0" fontId="100" fillId="88" borderId="0" applyNumberFormat="0" applyBorder="0" applyAlignment="0" applyProtection="0">
      <alignment vertical="center"/>
    </xf>
    <xf numFmtId="0" fontId="100" fillId="80" borderId="0" applyNumberFormat="0" applyBorder="0" applyAlignment="0" applyProtection="0">
      <alignment vertical="center"/>
    </xf>
    <xf numFmtId="0" fontId="100" fillId="81" borderId="0" applyNumberFormat="0" applyBorder="0" applyAlignment="0" applyProtection="0">
      <alignment vertical="center"/>
    </xf>
    <xf numFmtId="0" fontId="97" fillId="40" borderId="0" applyNumberFormat="0" applyBorder="0" applyAlignment="0" applyProtection="0">
      <alignment vertical="center"/>
    </xf>
    <xf numFmtId="0" fontId="98" fillId="181" borderId="0" applyNumberFormat="0" applyBorder="0" applyAlignment="0" applyProtection="0">
      <alignment vertical="center"/>
    </xf>
    <xf numFmtId="0" fontId="100" fillId="81" borderId="0" applyNumberFormat="0" applyBorder="0" applyAlignment="0" applyProtection="0">
      <alignment vertical="center"/>
    </xf>
    <xf numFmtId="0" fontId="98" fillId="193" borderId="0" applyNumberFormat="0" applyBorder="0" applyAlignment="0" applyProtection="0">
      <alignment vertical="center"/>
    </xf>
    <xf numFmtId="0" fontId="100" fillId="81" borderId="0" applyNumberFormat="0" applyBorder="0" applyAlignment="0" applyProtection="0">
      <alignment vertical="center"/>
    </xf>
    <xf numFmtId="0" fontId="98" fillId="164" borderId="0" applyNumberFormat="0" applyBorder="0" applyAlignment="0" applyProtection="0">
      <alignment vertical="center"/>
    </xf>
    <xf numFmtId="0" fontId="100" fillId="81" borderId="0" applyNumberFormat="0" applyBorder="0" applyAlignment="0" applyProtection="0">
      <alignment vertical="center"/>
    </xf>
    <xf numFmtId="0" fontId="141" fillId="72" borderId="0" applyNumberFormat="0" applyBorder="0" applyAlignment="0" applyProtection="0">
      <alignment vertical="center"/>
    </xf>
    <xf numFmtId="0" fontId="100" fillId="81" borderId="0" applyNumberFormat="0" applyBorder="0" applyAlignment="0" applyProtection="0">
      <alignment vertical="center"/>
    </xf>
    <xf numFmtId="0" fontId="100" fillId="81" borderId="0" applyNumberFormat="0" applyBorder="0" applyAlignment="0" applyProtection="0">
      <alignment vertical="center"/>
    </xf>
    <xf numFmtId="0" fontId="108" fillId="37" borderId="0" applyNumberFormat="0" applyBorder="0" applyAlignment="0" applyProtection="0">
      <alignment vertical="center"/>
    </xf>
    <xf numFmtId="0" fontId="100" fillId="81" borderId="0" applyNumberFormat="0" applyBorder="0" applyAlignment="0" applyProtection="0">
      <alignment vertical="center"/>
    </xf>
    <xf numFmtId="0" fontId="100" fillId="71" borderId="0" applyNumberFormat="0" applyBorder="0" applyAlignment="0" applyProtection="0">
      <alignment vertical="center"/>
    </xf>
    <xf numFmtId="0" fontId="133" fillId="69" borderId="0" applyNumberFormat="0" applyBorder="0" applyAlignment="0" applyProtection="0">
      <alignment vertical="center"/>
    </xf>
    <xf numFmtId="0" fontId="100" fillId="71" borderId="0" applyNumberFormat="0" applyBorder="0" applyAlignment="0" applyProtection="0">
      <alignment vertical="center"/>
    </xf>
    <xf numFmtId="0" fontId="141" fillId="73" borderId="0" applyNumberFormat="0" applyBorder="0" applyAlignment="0" applyProtection="0">
      <alignment vertical="center"/>
    </xf>
    <xf numFmtId="0" fontId="100" fillId="80" borderId="0" applyNumberFormat="0" applyBorder="0" applyAlignment="0" applyProtection="0">
      <alignment vertical="center"/>
    </xf>
    <xf numFmtId="0" fontId="100" fillId="71" borderId="0" applyNumberFormat="0" applyBorder="0" applyAlignment="0" applyProtection="0">
      <alignment vertical="center"/>
    </xf>
    <xf numFmtId="0" fontId="100" fillId="71" borderId="0" applyNumberFormat="0" applyBorder="0" applyAlignment="0" applyProtection="0">
      <alignment vertical="center"/>
    </xf>
    <xf numFmtId="0" fontId="100" fillId="71" borderId="0" applyNumberFormat="0" applyBorder="0" applyAlignment="0" applyProtection="0">
      <alignment vertical="center"/>
    </xf>
    <xf numFmtId="0" fontId="100" fillId="71" borderId="0" applyNumberFormat="0" applyBorder="0" applyAlignment="0" applyProtection="0">
      <alignment vertical="center"/>
    </xf>
    <xf numFmtId="0" fontId="100" fillId="71" borderId="0" applyNumberFormat="0" applyBorder="0" applyAlignment="0" applyProtection="0">
      <alignment vertical="center"/>
    </xf>
    <xf numFmtId="0" fontId="100" fillId="73" borderId="0" applyNumberFormat="0" applyBorder="0" applyAlignment="0" applyProtection="0">
      <alignment vertical="center"/>
    </xf>
    <xf numFmtId="0" fontId="100" fillId="71" borderId="0" applyNumberFormat="0" applyBorder="0" applyAlignment="0" applyProtection="0">
      <alignment vertical="center"/>
    </xf>
    <xf numFmtId="0" fontId="100" fillId="73" borderId="0" applyNumberFormat="0" applyBorder="0" applyAlignment="0" applyProtection="0">
      <alignment vertical="center"/>
    </xf>
    <xf numFmtId="0" fontId="100" fillId="71" borderId="0" applyNumberFormat="0" applyBorder="0" applyAlignment="0" applyProtection="0">
      <alignment vertical="center"/>
    </xf>
    <xf numFmtId="0" fontId="97" fillId="56" borderId="0" applyNumberFormat="0" applyBorder="0" applyAlignment="0" applyProtection="0">
      <alignment vertical="center"/>
    </xf>
    <xf numFmtId="0" fontId="100" fillId="71" borderId="0" applyNumberFormat="0" applyBorder="0" applyAlignment="0" applyProtection="0">
      <alignment vertical="center"/>
    </xf>
    <xf numFmtId="0" fontId="97" fillId="56" borderId="0" applyNumberFormat="0" applyBorder="0" applyAlignment="0" applyProtection="0">
      <alignment vertical="center"/>
    </xf>
    <xf numFmtId="0" fontId="100" fillId="80" borderId="0" applyNumberFormat="0" applyBorder="0" applyAlignment="0" applyProtection="0">
      <alignment vertical="center"/>
    </xf>
    <xf numFmtId="0" fontId="100" fillId="71" borderId="0" applyNumberFormat="0" applyBorder="0" applyAlignment="0" applyProtection="0">
      <alignment vertical="center"/>
    </xf>
    <xf numFmtId="0" fontId="133" fillId="69" borderId="0" applyNumberFormat="0" applyBorder="0" applyAlignment="0" applyProtection="0">
      <alignment vertical="center"/>
    </xf>
    <xf numFmtId="0" fontId="100" fillId="71" borderId="0" applyNumberFormat="0" applyBorder="0" applyAlignment="0" applyProtection="0">
      <alignment vertical="center"/>
    </xf>
    <xf numFmtId="0" fontId="100" fillId="71" borderId="0" applyNumberFormat="0" applyBorder="0" applyAlignment="0" applyProtection="0">
      <alignment vertical="center"/>
    </xf>
    <xf numFmtId="0" fontId="100" fillId="71" borderId="0" applyNumberFormat="0" applyBorder="0" applyAlignment="0" applyProtection="0">
      <alignment vertical="center"/>
    </xf>
    <xf numFmtId="0" fontId="100" fillId="71" borderId="0" applyNumberFormat="0" applyBorder="0" applyAlignment="0" applyProtection="0">
      <alignment vertical="center"/>
    </xf>
    <xf numFmtId="0" fontId="100" fillId="71" borderId="0" applyNumberFormat="0" applyBorder="0" applyAlignment="0" applyProtection="0">
      <alignment vertical="center"/>
    </xf>
    <xf numFmtId="0" fontId="100" fillId="71" borderId="0" applyNumberFormat="0" applyBorder="0" applyAlignment="0" applyProtection="0">
      <alignment vertical="center"/>
    </xf>
    <xf numFmtId="0" fontId="100" fillId="75" borderId="42" applyNumberFormat="0" applyFont="0" applyAlignment="0" applyProtection="0">
      <alignment vertical="center"/>
    </xf>
    <xf numFmtId="0" fontId="100" fillId="71" borderId="0" applyNumberFormat="0" applyBorder="0" applyAlignment="0" applyProtection="0">
      <alignment vertical="center"/>
    </xf>
    <xf numFmtId="0" fontId="100" fillId="71" borderId="0" applyNumberFormat="0" applyBorder="0" applyAlignment="0" applyProtection="0">
      <alignment vertical="center"/>
    </xf>
    <xf numFmtId="0" fontId="140" fillId="70" borderId="0" applyNumberFormat="0" applyBorder="0" applyAlignment="0" applyProtection="0">
      <alignment vertical="center"/>
    </xf>
    <xf numFmtId="0" fontId="100" fillId="73" borderId="0" applyNumberFormat="0" applyBorder="0" applyAlignment="0" applyProtection="0">
      <alignment vertical="center"/>
    </xf>
    <xf numFmtId="0" fontId="100" fillId="71" borderId="0" applyNumberFormat="0" applyBorder="0" applyAlignment="0" applyProtection="0">
      <alignment vertical="center"/>
    </xf>
    <xf numFmtId="0" fontId="100" fillId="73" borderId="0" applyNumberFormat="0" applyBorder="0" applyAlignment="0" applyProtection="0">
      <alignment vertical="center"/>
    </xf>
    <xf numFmtId="0" fontId="100" fillId="71" borderId="0" applyNumberFormat="0" applyBorder="0" applyAlignment="0" applyProtection="0">
      <alignment vertical="center"/>
    </xf>
    <xf numFmtId="0" fontId="100" fillId="73" borderId="0" applyNumberFormat="0" applyBorder="0" applyAlignment="0" applyProtection="0">
      <alignment vertical="center"/>
    </xf>
    <xf numFmtId="0" fontId="100" fillId="80" borderId="0" applyNumberFormat="0" applyBorder="0" applyAlignment="0" applyProtection="0">
      <alignment vertical="center"/>
    </xf>
    <xf numFmtId="0" fontId="100" fillId="71" borderId="0" applyNumberFormat="0" applyBorder="0" applyAlignment="0" applyProtection="0">
      <alignment vertical="center"/>
    </xf>
    <xf numFmtId="0" fontId="105" fillId="0" borderId="68" applyNumberFormat="0" applyFill="0" applyAlignment="0" applyProtection="0">
      <alignment vertical="center"/>
    </xf>
    <xf numFmtId="0" fontId="100" fillId="71" borderId="0" applyNumberFormat="0" applyBorder="0" applyAlignment="0" applyProtection="0">
      <alignment vertical="center"/>
    </xf>
    <xf numFmtId="0" fontId="133" fillId="69" borderId="0" applyNumberFormat="0" applyBorder="0" applyAlignment="0" applyProtection="0">
      <alignment vertical="center"/>
    </xf>
    <xf numFmtId="0" fontId="100" fillId="71" borderId="0" applyNumberFormat="0" applyBorder="0" applyAlignment="0" applyProtection="0">
      <alignment vertical="center"/>
    </xf>
    <xf numFmtId="0" fontId="154" fillId="66" borderId="64" applyNumberFormat="0" applyAlignment="0" applyProtection="0">
      <alignment vertical="center"/>
    </xf>
    <xf numFmtId="0" fontId="100" fillId="84" borderId="0" applyNumberFormat="0" applyBorder="0" applyAlignment="0" applyProtection="0">
      <alignment vertical="center"/>
    </xf>
    <xf numFmtId="0" fontId="140" fillId="70" borderId="0" applyNumberFormat="0" applyBorder="0" applyAlignment="0" applyProtection="0">
      <alignment vertical="center"/>
    </xf>
    <xf numFmtId="0" fontId="100" fillId="71" borderId="0" applyNumberFormat="0" applyBorder="0" applyAlignment="0" applyProtection="0">
      <alignment vertical="center"/>
    </xf>
    <xf numFmtId="0" fontId="100" fillId="84" borderId="0" applyNumberFormat="0" applyBorder="0" applyAlignment="0" applyProtection="0">
      <alignment vertical="center"/>
    </xf>
    <xf numFmtId="0" fontId="100" fillId="71" borderId="0" applyNumberFormat="0" applyBorder="0" applyAlignment="0" applyProtection="0">
      <alignment vertical="center"/>
    </xf>
    <xf numFmtId="0" fontId="100" fillId="84" borderId="0" applyNumberFormat="0" applyBorder="0" applyAlignment="0" applyProtection="0">
      <alignment vertical="center"/>
    </xf>
    <xf numFmtId="0" fontId="100" fillId="71" borderId="0" applyNumberFormat="0" applyBorder="0" applyAlignment="0" applyProtection="0">
      <alignment vertical="center"/>
    </xf>
    <xf numFmtId="0" fontId="97" fillId="148" borderId="0" applyNumberFormat="0" applyBorder="0" applyAlignment="0" applyProtection="0">
      <alignment vertical="center"/>
    </xf>
    <xf numFmtId="0" fontId="100" fillId="71" borderId="0" applyNumberFormat="0" applyBorder="0" applyAlignment="0" applyProtection="0">
      <alignment vertical="center"/>
    </xf>
    <xf numFmtId="0" fontId="100" fillId="75" borderId="42" applyNumberFormat="0" applyFont="0" applyAlignment="0" applyProtection="0">
      <alignment vertical="center"/>
    </xf>
    <xf numFmtId="0" fontId="133" fillId="69" borderId="0" applyNumberFormat="0" applyBorder="0" applyAlignment="0" applyProtection="0">
      <alignment vertical="center"/>
    </xf>
    <xf numFmtId="0" fontId="100" fillId="71" borderId="0" applyNumberFormat="0" applyBorder="0" applyAlignment="0" applyProtection="0">
      <alignment vertical="center"/>
    </xf>
    <xf numFmtId="0" fontId="100" fillId="75" borderId="42" applyNumberFormat="0" applyFont="0" applyAlignment="0" applyProtection="0">
      <alignment vertical="center"/>
    </xf>
    <xf numFmtId="0" fontId="133" fillId="69" borderId="0" applyNumberFormat="0" applyBorder="0" applyAlignment="0" applyProtection="0">
      <alignment vertical="center"/>
    </xf>
    <xf numFmtId="0" fontId="100" fillId="71" borderId="0" applyNumberFormat="0" applyBorder="0" applyAlignment="0" applyProtection="0">
      <alignment vertical="center"/>
    </xf>
    <xf numFmtId="0" fontId="100" fillId="71" borderId="0" applyNumberFormat="0" applyBorder="0" applyAlignment="0" applyProtection="0">
      <alignment vertical="center"/>
    </xf>
    <xf numFmtId="0" fontId="97" fillId="168" borderId="0" applyNumberFormat="0" applyBorder="0" applyAlignment="0" applyProtection="0">
      <alignment vertical="center"/>
    </xf>
    <xf numFmtId="0" fontId="100" fillId="75" borderId="42" applyNumberFormat="0" applyFont="0" applyAlignment="0" applyProtection="0">
      <alignment vertical="center"/>
    </xf>
    <xf numFmtId="0" fontId="97" fillId="167" borderId="0" applyNumberFormat="0" applyBorder="0" applyAlignment="0" applyProtection="0">
      <alignment vertical="center"/>
    </xf>
    <xf numFmtId="0" fontId="97" fillId="60" borderId="0" applyNumberFormat="0" applyBorder="0" applyAlignment="0" applyProtection="0">
      <alignment vertical="center"/>
    </xf>
    <xf numFmtId="0" fontId="97" fillId="179" borderId="0" applyNumberFormat="0" applyBorder="0" applyAlignment="0" applyProtection="0">
      <alignment vertical="center"/>
    </xf>
    <xf numFmtId="0" fontId="97" fillId="168" borderId="0" applyNumberFormat="0" applyBorder="0" applyAlignment="0" applyProtection="0">
      <alignment vertical="center"/>
    </xf>
    <xf numFmtId="0" fontId="100" fillId="80" borderId="0" applyNumberFormat="0" applyBorder="0" applyAlignment="0" applyProtection="0">
      <alignment vertical="center"/>
    </xf>
    <xf numFmtId="0" fontId="100" fillId="75" borderId="42" applyNumberFormat="0" applyFont="0" applyAlignment="0" applyProtection="0">
      <alignment vertical="center"/>
    </xf>
    <xf numFmtId="0" fontId="97" fillId="179" borderId="0" applyNumberFormat="0" applyBorder="0" applyAlignment="0" applyProtection="0">
      <alignment vertical="center"/>
    </xf>
    <xf numFmtId="0" fontId="149" fillId="74" borderId="0" applyNumberFormat="0" applyBorder="0" applyAlignment="0" applyProtection="0">
      <alignment vertical="center"/>
    </xf>
    <xf numFmtId="0" fontId="100" fillId="80" borderId="0" applyNumberFormat="0" applyBorder="0" applyAlignment="0" applyProtection="0">
      <alignment vertical="center"/>
    </xf>
    <xf numFmtId="0" fontId="97" fillId="167" borderId="0" applyNumberFormat="0" applyBorder="0" applyAlignment="0" applyProtection="0">
      <alignment vertical="center"/>
    </xf>
    <xf numFmtId="0" fontId="97" fillId="148" borderId="0" applyNumberFormat="0" applyBorder="0" applyAlignment="0" applyProtection="0">
      <alignment vertical="center"/>
    </xf>
    <xf numFmtId="0" fontId="140" fillId="70" borderId="0" applyNumberFormat="0" applyBorder="0" applyAlignment="0" applyProtection="0">
      <alignment vertical="center"/>
    </xf>
    <xf numFmtId="0" fontId="97" fillId="58" borderId="0" applyNumberFormat="0" applyBorder="0" applyAlignment="0" applyProtection="0">
      <alignment vertical="center"/>
    </xf>
    <xf numFmtId="0" fontId="97" fillId="148" borderId="0" applyNumberFormat="0" applyBorder="0" applyAlignment="0" applyProtection="0">
      <alignment vertical="center"/>
    </xf>
    <xf numFmtId="0" fontId="100" fillId="71" borderId="0" applyNumberFormat="0" applyBorder="0" applyAlignment="0" applyProtection="0">
      <alignment vertical="center"/>
    </xf>
    <xf numFmtId="0" fontId="100" fillId="71" borderId="0" applyNumberFormat="0" applyBorder="0" applyAlignment="0" applyProtection="0">
      <alignment vertical="center"/>
    </xf>
    <xf numFmtId="0" fontId="100" fillId="71" borderId="0" applyNumberFormat="0" applyBorder="0" applyAlignment="0" applyProtection="0">
      <alignment vertical="center"/>
    </xf>
    <xf numFmtId="0" fontId="100" fillId="71" borderId="0" applyNumberFormat="0" applyBorder="0" applyAlignment="0" applyProtection="0">
      <alignment vertical="center"/>
    </xf>
    <xf numFmtId="0" fontId="97" fillId="60" borderId="0" applyNumberFormat="0" applyBorder="0" applyAlignment="0" applyProtection="0">
      <alignment vertical="center"/>
    </xf>
    <xf numFmtId="0" fontId="100" fillId="71" borderId="0" applyNumberFormat="0" applyBorder="0" applyAlignment="0" applyProtection="0">
      <alignment vertical="center"/>
    </xf>
    <xf numFmtId="0" fontId="140" fillId="70" borderId="0" applyNumberFormat="0" applyBorder="0" applyAlignment="0" applyProtection="0">
      <alignment vertical="center"/>
    </xf>
    <xf numFmtId="0" fontId="97" fillId="167" borderId="0" applyNumberFormat="0" applyBorder="0" applyAlignment="0" applyProtection="0">
      <alignment vertical="center"/>
    </xf>
    <xf numFmtId="0" fontId="97" fillId="179" borderId="0" applyNumberFormat="0" applyBorder="0" applyAlignment="0" applyProtection="0">
      <alignment vertical="center"/>
    </xf>
    <xf numFmtId="0" fontId="97" fillId="179" borderId="0" applyNumberFormat="0" applyBorder="0" applyAlignment="0" applyProtection="0">
      <alignment vertical="center"/>
    </xf>
    <xf numFmtId="0" fontId="100" fillId="73" borderId="0" applyNumberFormat="0" applyBorder="0" applyAlignment="0" applyProtection="0">
      <alignment vertical="center"/>
    </xf>
    <xf numFmtId="0" fontId="97" fillId="167" borderId="0" applyNumberFormat="0" applyBorder="0" applyAlignment="0" applyProtection="0">
      <alignment vertical="center"/>
    </xf>
    <xf numFmtId="0" fontId="97" fillId="168" borderId="0" applyNumberFormat="0" applyBorder="0" applyAlignment="0" applyProtection="0">
      <alignment vertical="center"/>
    </xf>
    <xf numFmtId="0" fontId="97" fillId="167" borderId="0" applyNumberFormat="0" applyBorder="0" applyAlignment="0" applyProtection="0">
      <alignment vertical="center"/>
    </xf>
    <xf numFmtId="0" fontId="97" fillId="179" borderId="0" applyNumberFormat="0" applyBorder="0" applyAlignment="0" applyProtection="0">
      <alignment vertical="center"/>
    </xf>
    <xf numFmtId="0" fontId="97" fillId="167" borderId="0" applyNumberFormat="0" applyBorder="0" applyAlignment="0" applyProtection="0">
      <alignment vertical="center"/>
    </xf>
    <xf numFmtId="0" fontId="100" fillId="71" borderId="0" applyNumberFormat="0" applyBorder="0" applyAlignment="0" applyProtection="0">
      <alignment vertical="center"/>
    </xf>
    <xf numFmtId="0" fontId="97" fillId="148" borderId="0" applyNumberFormat="0" applyBorder="0" applyAlignment="0" applyProtection="0">
      <alignment vertical="center"/>
    </xf>
    <xf numFmtId="0" fontId="97" fillId="148" borderId="0" applyNumberFormat="0" applyBorder="0" applyAlignment="0" applyProtection="0">
      <alignment vertical="center"/>
    </xf>
    <xf numFmtId="0" fontId="97" fillId="148" borderId="0" applyNumberFormat="0" applyBorder="0" applyAlignment="0" applyProtection="0">
      <alignment vertical="center"/>
    </xf>
    <xf numFmtId="0" fontId="100" fillId="71" borderId="0" applyNumberFormat="0" applyBorder="0" applyAlignment="0" applyProtection="0">
      <alignment vertical="center"/>
    </xf>
    <xf numFmtId="0" fontId="100" fillId="71" borderId="0" applyNumberFormat="0" applyBorder="0" applyAlignment="0" applyProtection="0">
      <alignment vertical="center"/>
    </xf>
    <xf numFmtId="0" fontId="100" fillId="71" borderId="0" applyNumberFormat="0" applyBorder="0" applyAlignment="0" applyProtection="0">
      <alignment vertical="center"/>
    </xf>
    <xf numFmtId="0" fontId="100" fillId="71" borderId="0" applyNumberFormat="0" applyBorder="0" applyAlignment="0" applyProtection="0">
      <alignment vertical="center"/>
    </xf>
    <xf numFmtId="0" fontId="100" fillId="71" borderId="0" applyNumberFormat="0" applyBorder="0" applyAlignment="0" applyProtection="0">
      <alignment vertical="center"/>
    </xf>
    <xf numFmtId="0" fontId="97" fillId="167" borderId="0" applyNumberFormat="0" applyBorder="0" applyAlignment="0" applyProtection="0">
      <alignment vertical="center"/>
    </xf>
    <xf numFmtId="0" fontId="97" fillId="168" borderId="0" applyNumberFormat="0" applyBorder="0" applyAlignment="0" applyProtection="0">
      <alignment vertical="center"/>
    </xf>
    <xf numFmtId="0" fontId="151" fillId="0" borderId="45" applyNumberFormat="0" applyFill="0" applyAlignment="0" applyProtection="0">
      <alignment vertical="center"/>
    </xf>
    <xf numFmtId="0" fontId="97" fillId="167" borderId="0" applyNumberFormat="0" applyBorder="0" applyAlignment="0" applyProtection="0">
      <alignment vertical="center"/>
    </xf>
    <xf numFmtId="0" fontId="100" fillId="73" borderId="0" applyNumberFormat="0" applyBorder="0" applyAlignment="0" applyProtection="0">
      <alignment vertical="center"/>
    </xf>
    <xf numFmtId="0" fontId="151" fillId="0" borderId="45" applyNumberFormat="0" applyFill="0" applyAlignment="0" applyProtection="0">
      <alignment vertical="center"/>
    </xf>
    <xf numFmtId="0" fontId="97" fillId="179" borderId="0" applyNumberFormat="0" applyBorder="0" applyAlignment="0" applyProtection="0">
      <alignment vertical="center"/>
    </xf>
    <xf numFmtId="0" fontId="151" fillId="0" borderId="45" applyNumberFormat="0" applyFill="0" applyAlignment="0" applyProtection="0">
      <alignment vertical="center"/>
    </xf>
    <xf numFmtId="0" fontId="100" fillId="71" borderId="0" applyNumberFormat="0" applyBorder="0" applyAlignment="0" applyProtection="0">
      <alignment vertical="center"/>
    </xf>
    <xf numFmtId="0" fontId="133" fillId="69" borderId="0" applyNumberFormat="0" applyBorder="0" applyAlignment="0" applyProtection="0">
      <alignment vertical="center"/>
    </xf>
    <xf numFmtId="0" fontId="151" fillId="0" borderId="45" applyNumberFormat="0" applyFill="0" applyAlignment="0" applyProtection="0">
      <alignment vertical="center"/>
    </xf>
    <xf numFmtId="0" fontId="97" fillId="148" borderId="0" applyNumberFormat="0" applyBorder="0" applyAlignment="0" applyProtection="0">
      <alignment vertical="center"/>
    </xf>
    <xf numFmtId="0" fontId="133" fillId="69" borderId="0" applyNumberFormat="0" applyBorder="0" applyAlignment="0" applyProtection="0">
      <alignment vertical="center"/>
    </xf>
    <xf numFmtId="0" fontId="151" fillId="0" borderId="45" applyNumberFormat="0" applyFill="0" applyAlignment="0" applyProtection="0">
      <alignment vertical="center"/>
    </xf>
    <xf numFmtId="0" fontId="97" fillId="148" borderId="0" applyNumberFormat="0" applyBorder="0" applyAlignment="0" applyProtection="0">
      <alignment vertical="center"/>
    </xf>
    <xf numFmtId="0" fontId="100" fillId="71" borderId="0" applyNumberFormat="0" applyBorder="0" applyAlignment="0" applyProtection="0">
      <alignment vertical="center"/>
    </xf>
    <xf numFmtId="0" fontId="100" fillId="83" borderId="0" applyNumberFormat="0" applyBorder="0" applyAlignment="0" applyProtection="0">
      <alignment vertical="center"/>
    </xf>
    <xf numFmtId="0" fontId="100" fillId="71" borderId="0" applyNumberFormat="0" applyBorder="0" applyAlignment="0" applyProtection="0">
      <alignment vertical="center"/>
    </xf>
    <xf numFmtId="0" fontId="97" fillId="148" borderId="0" applyNumberFormat="0" applyBorder="0" applyAlignment="0" applyProtection="0">
      <alignment vertical="center"/>
    </xf>
    <xf numFmtId="0" fontId="100" fillId="71" borderId="0" applyNumberFormat="0" applyBorder="0" applyAlignment="0" applyProtection="0">
      <alignment vertical="center"/>
    </xf>
    <xf numFmtId="0" fontId="140" fillId="70" borderId="0" applyNumberFormat="0" applyBorder="0" applyAlignment="0" applyProtection="0">
      <alignment vertical="center"/>
    </xf>
    <xf numFmtId="0" fontId="100" fillId="71" borderId="0" applyNumberFormat="0" applyBorder="0" applyAlignment="0" applyProtection="0">
      <alignment vertical="center"/>
    </xf>
    <xf numFmtId="0" fontId="100" fillId="76" borderId="0" applyNumberFormat="0" applyBorder="0" applyAlignment="0" applyProtection="0">
      <alignment vertical="center"/>
    </xf>
    <xf numFmtId="0" fontId="140" fillId="70" borderId="0" applyNumberFormat="0" applyBorder="0" applyAlignment="0" applyProtection="0">
      <alignment vertical="center"/>
    </xf>
    <xf numFmtId="0" fontId="97" fillId="168" borderId="0" applyNumberFormat="0" applyBorder="0" applyAlignment="0" applyProtection="0">
      <alignment vertical="center"/>
    </xf>
    <xf numFmtId="0" fontId="97" fillId="167" borderId="0" applyNumberFormat="0" applyBorder="0" applyAlignment="0" applyProtection="0">
      <alignment vertical="center"/>
    </xf>
    <xf numFmtId="0" fontId="97" fillId="179" borderId="0" applyNumberFormat="0" applyBorder="0" applyAlignment="0" applyProtection="0">
      <alignment vertical="center"/>
    </xf>
    <xf numFmtId="0" fontId="100" fillId="84" borderId="0" applyNumberFormat="0" applyBorder="0" applyAlignment="0" applyProtection="0">
      <alignment vertical="center"/>
    </xf>
    <xf numFmtId="0" fontId="97" fillId="179" borderId="0" applyNumberFormat="0" applyBorder="0" applyAlignment="0" applyProtection="0">
      <alignment vertical="center"/>
    </xf>
    <xf numFmtId="0" fontId="97" fillId="179" borderId="0" applyNumberFormat="0" applyBorder="0" applyAlignment="0" applyProtection="0">
      <alignment vertical="center"/>
    </xf>
    <xf numFmtId="0" fontId="140" fillId="70" borderId="0" applyNumberFormat="0" applyBorder="0" applyAlignment="0" applyProtection="0">
      <alignment vertical="center"/>
    </xf>
    <xf numFmtId="0" fontId="151" fillId="0" borderId="0" applyNumberFormat="0" applyFill="0" applyBorder="0" applyAlignment="0" applyProtection="0">
      <alignment vertical="center"/>
    </xf>
    <xf numFmtId="0" fontId="100" fillId="71" borderId="0" applyNumberFormat="0" applyBorder="0" applyAlignment="0" applyProtection="0">
      <alignment vertical="center"/>
    </xf>
    <xf numFmtId="0" fontId="151" fillId="0" borderId="0" applyNumberFormat="0" applyFill="0" applyBorder="0" applyAlignment="0" applyProtection="0">
      <alignment vertical="center"/>
    </xf>
    <xf numFmtId="0" fontId="97" fillId="148" borderId="0" applyNumberFormat="0" applyBorder="0" applyAlignment="0" applyProtection="0">
      <alignment vertical="center"/>
    </xf>
    <xf numFmtId="0" fontId="133" fillId="69" borderId="0" applyNumberFormat="0" applyBorder="0" applyAlignment="0" applyProtection="0">
      <alignment vertical="center"/>
    </xf>
    <xf numFmtId="0" fontId="97" fillId="148" borderId="0" applyNumberFormat="0" applyBorder="0" applyAlignment="0" applyProtection="0">
      <alignment vertical="center"/>
    </xf>
    <xf numFmtId="0" fontId="97" fillId="148" borderId="0" applyNumberFormat="0" applyBorder="0" applyAlignment="0" applyProtection="0">
      <alignment vertical="center"/>
    </xf>
    <xf numFmtId="0" fontId="100" fillId="71" borderId="0" applyNumberFormat="0" applyBorder="0" applyAlignment="0" applyProtection="0">
      <alignment vertical="center"/>
    </xf>
    <xf numFmtId="0" fontId="100" fillId="71" borderId="0" applyNumberFormat="0" applyBorder="0" applyAlignment="0" applyProtection="0">
      <alignment vertical="center"/>
    </xf>
    <xf numFmtId="0" fontId="140" fillId="70" borderId="0" applyNumberFormat="0" applyBorder="0" applyAlignment="0" applyProtection="0">
      <alignment vertical="center"/>
    </xf>
    <xf numFmtId="0" fontId="100" fillId="71"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97" fillId="61" borderId="0" applyNumberFormat="0" applyBorder="0" applyAlignment="0" applyProtection="0">
      <alignment vertical="center"/>
    </xf>
    <xf numFmtId="0" fontId="140" fillId="70" borderId="0" applyNumberFormat="0" applyBorder="0" applyAlignment="0" applyProtection="0">
      <alignment vertical="center"/>
    </xf>
    <xf numFmtId="0" fontId="100" fillId="71"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00" fillId="76" borderId="0" applyNumberFormat="0" applyBorder="0" applyAlignment="0" applyProtection="0">
      <alignment vertical="center"/>
    </xf>
    <xf numFmtId="0" fontId="100" fillId="71" borderId="0" applyNumberFormat="0" applyBorder="0" applyAlignment="0" applyProtection="0">
      <alignment vertical="center"/>
    </xf>
    <xf numFmtId="0" fontId="97" fillId="167" borderId="0" applyNumberFormat="0" applyBorder="0" applyAlignment="0" applyProtection="0">
      <alignment vertical="center"/>
    </xf>
    <xf numFmtId="0" fontId="97" fillId="179" borderId="0" applyNumberFormat="0" applyBorder="0" applyAlignment="0" applyProtection="0">
      <alignment vertical="center"/>
    </xf>
    <xf numFmtId="0" fontId="97" fillId="179" borderId="0" applyNumberFormat="0" applyBorder="0" applyAlignment="0" applyProtection="0">
      <alignment vertical="center"/>
    </xf>
    <xf numFmtId="0" fontId="140" fillId="70" borderId="0" applyNumberFormat="0" applyBorder="0" applyAlignment="0" applyProtection="0">
      <alignment vertical="center"/>
    </xf>
    <xf numFmtId="0" fontId="97" fillId="168"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97" fillId="167" borderId="0" applyNumberFormat="0" applyBorder="0" applyAlignment="0" applyProtection="0">
      <alignment vertical="center"/>
    </xf>
    <xf numFmtId="0" fontId="140" fillId="70" borderId="0" applyNumberFormat="0" applyBorder="0" applyAlignment="0" applyProtection="0">
      <alignment vertical="center"/>
    </xf>
    <xf numFmtId="0" fontId="97" fillId="179" borderId="0" applyNumberFormat="0" applyBorder="0" applyAlignment="0" applyProtection="0">
      <alignment vertical="center"/>
    </xf>
    <xf numFmtId="0" fontId="97" fillId="179" borderId="0" applyNumberFormat="0" applyBorder="0" applyAlignment="0" applyProtection="0">
      <alignment vertical="center"/>
    </xf>
    <xf numFmtId="0" fontId="140" fillId="70" borderId="0" applyNumberFormat="0" applyBorder="0" applyAlignment="0" applyProtection="0">
      <alignment vertical="center"/>
    </xf>
    <xf numFmtId="0" fontId="97" fillId="167" borderId="0" applyNumberFormat="0" applyBorder="0" applyAlignment="0" applyProtection="0">
      <alignment vertical="center"/>
    </xf>
    <xf numFmtId="0" fontId="140" fillId="70" borderId="0" applyNumberFormat="0" applyBorder="0" applyAlignment="0" applyProtection="0">
      <alignment vertical="center"/>
    </xf>
    <xf numFmtId="0" fontId="100" fillId="71" borderId="0" applyNumberFormat="0" applyBorder="0" applyAlignment="0" applyProtection="0">
      <alignment vertical="center"/>
    </xf>
    <xf numFmtId="0" fontId="97" fillId="148" borderId="0" applyNumberFormat="0" applyBorder="0" applyAlignment="0" applyProtection="0">
      <alignment vertical="center"/>
    </xf>
    <xf numFmtId="0" fontId="133" fillId="69" borderId="0" applyNumberFormat="0" applyBorder="0" applyAlignment="0" applyProtection="0">
      <alignment vertical="center"/>
    </xf>
    <xf numFmtId="0" fontId="97" fillId="148" borderId="0" applyNumberFormat="0" applyBorder="0" applyAlignment="0" applyProtection="0">
      <alignment vertical="center"/>
    </xf>
    <xf numFmtId="0" fontId="100" fillId="71" borderId="0" applyNumberFormat="0" applyBorder="0" applyAlignment="0" applyProtection="0">
      <alignment vertical="center"/>
    </xf>
    <xf numFmtId="0" fontId="100" fillId="71" borderId="0" applyNumberFormat="0" applyBorder="0" applyAlignment="0" applyProtection="0">
      <alignment vertical="center"/>
    </xf>
    <xf numFmtId="0" fontId="100" fillId="84" borderId="0" applyNumberFormat="0" applyBorder="0" applyAlignment="0" applyProtection="0">
      <alignment vertical="center"/>
    </xf>
    <xf numFmtId="0" fontId="100" fillId="71" borderId="0" applyNumberFormat="0" applyBorder="0" applyAlignment="0" applyProtection="0">
      <alignment vertical="center"/>
    </xf>
    <xf numFmtId="0" fontId="97" fillId="168" borderId="0" applyNumberFormat="0" applyBorder="0" applyAlignment="0" applyProtection="0">
      <alignment vertical="center"/>
    </xf>
    <xf numFmtId="0" fontId="100" fillId="84" borderId="0" applyNumberFormat="0" applyBorder="0" applyAlignment="0" applyProtection="0">
      <alignment vertical="center"/>
    </xf>
    <xf numFmtId="0" fontId="97" fillId="167" borderId="0" applyNumberFormat="0" applyBorder="0" applyAlignment="0" applyProtection="0">
      <alignment vertical="center"/>
    </xf>
    <xf numFmtId="0" fontId="100" fillId="84" borderId="0" applyNumberFormat="0" applyBorder="0" applyAlignment="0" applyProtection="0">
      <alignment vertical="center"/>
    </xf>
    <xf numFmtId="0" fontId="97" fillId="179" borderId="0" applyNumberFormat="0" applyBorder="0" applyAlignment="0" applyProtection="0">
      <alignment vertical="center"/>
    </xf>
    <xf numFmtId="0" fontId="140" fillId="70" borderId="0" applyNumberFormat="0" applyBorder="0" applyAlignment="0" applyProtection="0">
      <alignment vertical="center"/>
    </xf>
    <xf numFmtId="0" fontId="97" fillId="179" borderId="0" applyNumberFormat="0" applyBorder="0" applyAlignment="0" applyProtection="0">
      <alignment vertical="center"/>
    </xf>
    <xf numFmtId="0" fontId="140" fillId="70" borderId="0" applyNumberFormat="0" applyBorder="0" applyAlignment="0" applyProtection="0">
      <alignment vertical="center"/>
    </xf>
    <xf numFmtId="0" fontId="100" fillId="84" borderId="0" applyNumberFormat="0" applyBorder="0" applyAlignment="0" applyProtection="0">
      <alignment vertical="center"/>
    </xf>
    <xf numFmtId="0" fontId="97" fillId="167" borderId="0" applyNumberFormat="0" applyBorder="0" applyAlignment="0" applyProtection="0">
      <alignment vertical="center"/>
    </xf>
    <xf numFmtId="0" fontId="97" fillId="167" borderId="0" applyNumberFormat="0" applyBorder="0" applyAlignment="0" applyProtection="0">
      <alignment vertical="center"/>
    </xf>
    <xf numFmtId="0" fontId="140" fillId="70" borderId="0" applyNumberFormat="0" applyBorder="0" applyAlignment="0" applyProtection="0">
      <alignment vertical="center"/>
    </xf>
    <xf numFmtId="0" fontId="100" fillId="71" borderId="0" applyNumberFormat="0" applyBorder="0" applyAlignment="0" applyProtection="0">
      <alignment vertical="center"/>
    </xf>
    <xf numFmtId="0" fontId="100" fillId="84" borderId="0" applyNumberFormat="0" applyBorder="0" applyAlignment="0" applyProtection="0">
      <alignment vertical="center"/>
    </xf>
    <xf numFmtId="0" fontId="97" fillId="179" borderId="0" applyNumberFormat="0" applyBorder="0" applyAlignment="0" applyProtection="0">
      <alignment vertical="center"/>
    </xf>
    <xf numFmtId="0" fontId="97" fillId="179" borderId="0" applyNumberFormat="0" applyBorder="0" applyAlignment="0" applyProtection="0">
      <alignment vertical="center"/>
    </xf>
    <xf numFmtId="0" fontId="100" fillId="71" borderId="0" applyNumberFormat="0" applyBorder="0" applyAlignment="0" applyProtection="0">
      <alignment vertical="center"/>
    </xf>
    <xf numFmtId="0" fontId="140" fillId="70" borderId="0" applyNumberFormat="0" applyBorder="0" applyAlignment="0" applyProtection="0">
      <alignment vertical="center"/>
    </xf>
    <xf numFmtId="0" fontId="97" fillId="148" borderId="0" applyNumberFormat="0" applyBorder="0" applyAlignment="0" applyProtection="0">
      <alignment vertical="center"/>
    </xf>
    <xf numFmtId="0" fontId="100" fillId="73" borderId="0" applyNumberFormat="0" applyBorder="0" applyAlignment="0" applyProtection="0">
      <alignment vertical="center"/>
    </xf>
    <xf numFmtId="0" fontId="97" fillId="148" borderId="0" applyNumberFormat="0" applyBorder="0" applyAlignment="0" applyProtection="0">
      <alignment vertical="center"/>
    </xf>
    <xf numFmtId="0" fontId="140" fillId="70" borderId="0" applyNumberFormat="0" applyBorder="0" applyAlignment="0" applyProtection="0">
      <alignment vertical="center"/>
    </xf>
    <xf numFmtId="0" fontId="97" fillId="148"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00" fillId="71" borderId="0" applyNumberFormat="0" applyBorder="0" applyAlignment="0" applyProtection="0">
      <alignment vertical="center"/>
    </xf>
    <xf numFmtId="0" fontId="133" fillId="69" borderId="0" applyNumberFormat="0" applyBorder="0" applyAlignment="0" applyProtection="0">
      <alignment vertical="center"/>
    </xf>
    <xf numFmtId="0" fontId="100" fillId="71" borderId="0" applyNumberFormat="0" applyBorder="0" applyAlignment="0" applyProtection="0">
      <alignment vertical="center"/>
    </xf>
    <xf numFmtId="0" fontId="133" fillId="69" borderId="0" applyNumberFormat="0" applyBorder="0" applyAlignment="0" applyProtection="0">
      <alignment vertical="center"/>
    </xf>
    <xf numFmtId="0" fontId="100" fillId="71" borderId="0" applyNumberFormat="0" applyBorder="0" applyAlignment="0" applyProtection="0">
      <alignment vertical="center"/>
    </xf>
    <xf numFmtId="0" fontId="133" fillId="69" borderId="0" applyNumberFormat="0" applyBorder="0" applyAlignment="0" applyProtection="0">
      <alignment vertical="center"/>
    </xf>
    <xf numFmtId="0" fontId="100" fillId="71" borderId="0" applyNumberFormat="0" applyBorder="0" applyAlignment="0" applyProtection="0">
      <alignment vertical="center"/>
    </xf>
    <xf numFmtId="0" fontId="100" fillId="71" borderId="0" applyNumberFormat="0" applyBorder="0" applyAlignment="0" applyProtection="0">
      <alignment vertical="center"/>
    </xf>
    <xf numFmtId="0" fontId="100" fillId="71" borderId="0" applyNumberFormat="0" applyBorder="0" applyAlignment="0" applyProtection="0">
      <alignment vertical="center"/>
    </xf>
    <xf numFmtId="0" fontId="97" fillId="167" borderId="0" applyNumberFormat="0" applyBorder="0" applyAlignment="0" applyProtection="0">
      <alignment vertical="center"/>
    </xf>
    <xf numFmtId="0" fontId="97" fillId="179" borderId="0" applyNumberFormat="0" applyBorder="0" applyAlignment="0" applyProtection="0">
      <alignment vertical="center"/>
    </xf>
    <xf numFmtId="0" fontId="141" fillId="73" borderId="0" applyNumberFormat="0" applyBorder="0" applyAlignment="0" applyProtection="0">
      <alignment vertical="center"/>
    </xf>
    <xf numFmtId="0" fontId="97" fillId="179" borderId="0" applyNumberFormat="0" applyBorder="0" applyAlignment="0" applyProtection="0">
      <alignment vertical="center"/>
    </xf>
    <xf numFmtId="0" fontId="100" fillId="71" borderId="0" applyNumberFormat="0" applyBorder="0" applyAlignment="0" applyProtection="0">
      <alignment vertical="center"/>
    </xf>
    <xf numFmtId="0" fontId="97" fillId="168" borderId="0" applyNumberFormat="0" applyBorder="0" applyAlignment="0" applyProtection="0">
      <alignment vertical="center"/>
    </xf>
    <xf numFmtId="0" fontId="97" fillId="179" borderId="0" applyNumberFormat="0" applyBorder="0" applyAlignment="0" applyProtection="0">
      <alignment vertical="center"/>
    </xf>
    <xf numFmtId="0" fontId="97" fillId="179" borderId="0" applyNumberFormat="0" applyBorder="0" applyAlignment="0" applyProtection="0">
      <alignment vertical="center"/>
    </xf>
    <xf numFmtId="0" fontId="97" fillId="167" borderId="0" applyNumberFormat="0" applyBorder="0" applyAlignment="0" applyProtection="0">
      <alignment vertical="center"/>
    </xf>
    <xf numFmtId="0" fontId="133" fillId="69" borderId="0" applyNumberFormat="0" applyBorder="0" applyAlignment="0" applyProtection="0">
      <alignment vertical="center"/>
    </xf>
    <xf numFmtId="0" fontId="97" fillId="148" borderId="0" applyNumberFormat="0" applyBorder="0" applyAlignment="0" applyProtection="0">
      <alignment vertical="center"/>
    </xf>
    <xf numFmtId="0" fontId="97" fillId="148" borderId="0" applyNumberFormat="0" applyBorder="0" applyAlignment="0" applyProtection="0">
      <alignment vertical="center"/>
    </xf>
    <xf numFmtId="0" fontId="97" fillId="148" borderId="0" applyNumberFormat="0" applyBorder="0" applyAlignment="0" applyProtection="0">
      <alignment vertical="center"/>
    </xf>
    <xf numFmtId="0" fontId="100" fillId="84" borderId="0" applyNumberFormat="0" applyBorder="0" applyAlignment="0" applyProtection="0">
      <alignment vertical="center"/>
    </xf>
    <xf numFmtId="0" fontId="100" fillId="71" borderId="0" applyNumberFormat="0" applyBorder="0" applyAlignment="0" applyProtection="0">
      <alignment vertical="center"/>
    </xf>
    <xf numFmtId="0" fontId="97" fillId="168" borderId="0" applyNumberFormat="0" applyBorder="0" applyAlignment="0" applyProtection="0">
      <alignment vertical="center"/>
    </xf>
    <xf numFmtId="0" fontId="140" fillId="70" borderId="0" applyNumberFormat="0" applyBorder="0" applyAlignment="0" applyProtection="0">
      <alignment vertical="center"/>
    </xf>
    <xf numFmtId="0" fontId="97" fillId="167" borderId="0" applyNumberFormat="0" applyBorder="0" applyAlignment="0" applyProtection="0">
      <alignment vertical="center"/>
    </xf>
    <xf numFmtId="0" fontId="100" fillId="71" borderId="0" applyNumberFormat="0" applyBorder="0" applyAlignment="0" applyProtection="0">
      <alignment vertical="center"/>
    </xf>
    <xf numFmtId="0" fontId="133" fillId="69" borderId="0" applyNumberFormat="0" applyBorder="0" applyAlignment="0" applyProtection="0">
      <alignment vertical="center"/>
    </xf>
    <xf numFmtId="0" fontId="100" fillId="71" borderId="0" applyNumberFormat="0" applyBorder="0" applyAlignment="0" applyProtection="0">
      <alignment vertical="center"/>
    </xf>
    <xf numFmtId="0" fontId="97" fillId="148" borderId="0" applyNumberFormat="0" applyBorder="0" applyAlignment="0" applyProtection="0">
      <alignment vertical="center"/>
    </xf>
    <xf numFmtId="0" fontId="141" fillId="72" borderId="0" applyNumberFormat="0" applyBorder="0" applyAlignment="0" applyProtection="0">
      <alignment vertical="center"/>
    </xf>
    <xf numFmtId="0" fontId="100" fillId="71" borderId="0" applyNumberFormat="0" applyBorder="0" applyAlignment="0" applyProtection="0">
      <alignment vertical="center"/>
    </xf>
    <xf numFmtId="0" fontId="104" fillId="34" borderId="5" applyNumberFormat="0" applyAlignment="0" applyProtection="0">
      <alignment vertical="center"/>
    </xf>
    <xf numFmtId="0" fontId="141" fillId="72" borderId="0" applyNumberFormat="0" applyBorder="0" applyAlignment="0" applyProtection="0">
      <alignment vertical="center"/>
    </xf>
    <xf numFmtId="0" fontId="100" fillId="71" borderId="0" applyNumberFormat="0" applyBorder="0" applyAlignment="0" applyProtection="0">
      <alignment vertical="center"/>
    </xf>
    <xf numFmtId="0" fontId="104" fillId="34" borderId="5" applyNumberFormat="0" applyAlignment="0" applyProtection="0">
      <alignment vertical="center"/>
    </xf>
    <xf numFmtId="0" fontId="98" fillId="186" borderId="0" applyNumberFormat="0" applyBorder="0" applyAlignment="0" applyProtection="0">
      <alignment vertical="center"/>
    </xf>
    <xf numFmtId="0" fontId="100" fillId="71" borderId="0" applyNumberFormat="0" applyBorder="0" applyAlignment="0" applyProtection="0">
      <alignment vertical="center"/>
    </xf>
    <xf numFmtId="0" fontId="97" fillId="167" borderId="0" applyNumberFormat="0" applyBorder="0" applyAlignment="0" applyProtection="0">
      <alignment vertical="center"/>
    </xf>
    <xf numFmtId="0" fontId="133" fillId="69" borderId="0" applyNumberFormat="0" applyBorder="0" applyAlignment="0" applyProtection="0">
      <alignment vertical="center"/>
    </xf>
    <xf numFmtId="0" fontId="97" fillId="168" borderId="0" applyNumberFormat="0" applyBorder="0" applyAlignment="0" applyProtection="0">
      <alignment vertical="center"/>
    </xf>
    <xf numFmtId="0" fontId="137" fillId="66" borderId="65" applyNumberFormat="0" applyAlignment="0" applyProtection="0">
      <alignment vertical="center"/>
    </xf>
    <xf numFmtId="0" fontId="97" fillId="148" borderId="0" applyNumberFormat="0" applyBorder="0" applyAlignment="0" applyProtection="0">
      <alignment vertical="center"/>
    </xf>
    <xf numFmtId="0" fontId="100" fillId="71" borderId="0" applyNumberFormat="0" applyBorder="0" applyAlignment="0" applyProtection="0">
      <alignment vertical="center"/>
    </xf>
    <xf numFmtId="0" fontId="100" fillId="80" borderId="0" applyNumberFormat="0" applyBorder="0" applyAlignment="0" applyProtection="0">
      <alignment vertical="center"/>
    </xf>
    <xf numFmtId="0" fontId="100" fillId="71" borderId="0" applyNumberFormat="0" applyBorder="0" applyAlignment="0" applyProtection="0">
      <alignment vertical="center"/>
    </xf>
    <xf numFmtId="0" fontId="140" fillId="70" borderId="0" applyNumberFormat="0" applyBorder="0" applyAlignment="0" applyProtection="0">
      <alignment vertical="center"/>
    </xf>
    <xf numFmtId="0" fontId="100" fillId="71"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00" fillId="71" borderId="0" applyNumberFormat="0" applyBorder="0" applyAlignment="0" applyProtection="0">
      <alignment vertical="center"/>
    </xf>
    <xf numFmtId="0" fontId="100" fillId="71" borderId="0" applyNumberFormat="0" applyBorder="0" applyAlignment="0" applyProtection="0">
      <alignment vertical="center"/>
    </xf>
    <xf numFmtId="0" fontId="100" fillId="71" borderId="0" applyNumberFormat="0" applyBorder="0" applyAlignment="0" applyProtection="0">
      <alignment vertical="center"/>
    </xf>
    <xf numFmtId="0" fontId="100" fillId="71" borderId="0" applyNumberFormat="0" applyBorder="0" applyAlignment="0" applyProtection="0">
      <alignment vertical="center"/>
    </xf>
    <xf numFmtId="0" fontId="100" fillId="71" borderId="0" applyNumberFormat="0" applyBorder="0" applyAlignment="0" applyProtection="0">
      <alignment vertical="center"/>
    </xf>
    <xf numFmtId="0" fontId="100" fillId="71" borderId="0" applyNumberFormat="0" applyBorder="0" applyAlignment="0" applyProtection="0">
      <alignment vertical="center"/>
    </xf>
    <xf numFmtId="0" fontId="133" fillId="69" borderId="0" applyNumberFormat="0" applyBorder="0" applyAlignment="0" applyProtection="0">
      <alignment vertical="center"/>
    </xf>
    <xf numFmtId="0" fontId="100" fillId="71" borderId="0" applyNumberFormat="0" applyBorder="0" applyAlignment="0" applyProtection="0">
      <alignment vertical="center"/>
    </xf>
    <xf numFmtId="0" fontId="100" fillId="71" borderId="0" applyNumberFormat="0" applyBorder="0" applyAlignment="0" applyProtection="0">
      <alignment vertical="center"/>
    </xf>
    <xf numFmtId="0" fontId="100" fillId="71" borderId="0" applyNumberFormat="0" applyBorder="0" applyAlignment="0" applyProtection="0">
      <alignment vertical="center"/>
    </xf>
    <xf numFmtId="0" fontId="100" fillId="71" borderId="0" applyNumberFormat="0" applyBorder="0" applyAlignment="0" applyProtection="0">
      <alignment vertical="center"/>
    </xf>
    <xf numFmtId="0" fontId="140" fillId="70" borderId="0" applyNumberFormat="0" applyBorder="0" applyAlignment="0" applyProtection="0">
      <alignment vertical="center"/>
    </xf>
    <xf numFmtId="0" fontId="100" fillId="71" borderId="0" applyNumberFormat="0" applyBorder="0" applyAlignment="0" applyProtection="0">
      <alignment vertical="center"/>
    </xf>
    <xf numFmtId="0" fontId="100" fillId="71" borderId="0" applyNumberFormat="0" applyBorder="0" applyAlignment="0" applyProtection="0">
      <alignment vertical="center"/>
    </xf>
    <xf numFmtId="0" fontId="100" fillId="71" borderId="0" applyNumberFormat="0" applyBorder="0" applyAlignment="0" applyProtection="0">
      <alignment vertical="center"/>
    </xf>
    <xf numFmtId="0" fontId="100" fillId="71" borderId="0" applyNumberFormat="0" applyBorder="0" applyAlignment="0" applyProtection="0">
      <alignment vertical="center"/>
    </xf>
    <xf numFmtId="0" fontId="140" fillId="70" borderId="0" applyNumberFormat="0" applyBorder="0" applyAlignment="0" applyProtection="0">
      <alignment vertical="center"/>
    </xf>
    <xf numFmtId="0" fontId="100" fillId="71" borderId="0" applyNumberFormat="0" applyBorder="0" applyAlignment="0" applyProtection="0">
      <alignment vertical="center"/>
    </xf>
    <xf numFmtId="0" fontId="97" fillId="40" borderId="0" applyNumberFormat="0" applyBorder="0" applyAlignment="0" applyProtection="0">
      <alignment vertical="center"/>
    </xf>
    <xf numFmtId="0" fontId="97" fillId="40" borderId="0" applyNumberFormat="0" applyBorder="0" applyAlignment="0" applyProtection="0">
      <alignment vertical="center"/>
    </xf>
    <xf numFmtId="0" fontId="100" fillId="71" borderId="0" applyNumberFormat="0" applyBorder="0" applyAlignment="0" applyProtection="0">
      <alignment vertical="center"/>
    </xf>
    <xf numFmtId="0" fontId="100" fillId="71" borderId="0" applyNumberFormat="0" applyBorder="0" applyAlignment="0" applyProtection="0">
      <alignment vertical="center"/>
    </xf>
    <xf numFmtId="0" fontId="97" fillId="40" borderId="0" applyNumberFormat="0" applyBorder="0" applyAlignment="0" applyProtection="0">
      <alignment vertical="center"/>
    </xf>
    <xf numFmtId="0" fontId="140" fillId="70" borderId="0" applyNumberFormat="0" applyBorder="0" applyAlignment="0" applyProtection="0">
      <alignment vertical="center"/>
    </xf>
    <xf numFmtId="0" fontId="100" fillId="71" borderId="0" applyNumberFormat="0" applyBorder="0" applyAlignment="0" applyProtection="0">
      <alignment vertical="center"/>
    </xf>
    <xf numFmtId="0" fontId="100" fillId="71" borderId="0" applyNumberFormat="0" applyBorder="0" applyAlignment="0" applyProtection="0">
      <alignment vertical="center"/>
    </xf>
    <xf numFmtId="0" fontId="100" fillId="81" borderId="0" applyNumberFormat="0" applyBorder="0" applyAlignment="0" applyProtection="0">
      <alignment vertical="center"/>
    </xf>
    <xf numFmtId="0" fontId="140" fillId="70" borderId="0" applyNumberFormat="0" applyBorder="0" applyAlignment="0" applyProtection="0">
      <alignment vertical="center"/>
    </xf>
    <xf numFmtId="0" fontId="100" fillId="81" borderId="0" applyNumberFormat="0" applyBorder="0" applyAlignment="0" applyProtection="0">
      <alignment vertical="center"/>
    </xf>
    <xf numFmtId="0" fontId="140" fillId="70" borderId="0" applyNumberFormat="0" applyBorder="0" applyAlignment="0" applyProtection="0">
      <alignment vertical="center"/>
    </xf>
    <xf numFmtId="0" fontId="100" fillId="81" borderId="0" applyNumberFormat="0" applyBorder="0" applyAlignment="0" applyProtection="0">
      <alignment vertical="center"/>
    </xf>
    <xf numFmtId="0" fontId="140" fillId="70" borderId="0" applyNumberFormat="0" applyBorder="0" applyAlignment="0" applyProtection="0">
      <alignment vertical="center"/>
    </xf>
    <xf numFmtId="0" fontId="100" fillId="81" borderId="0" applyNumberFormat="0" applyBorder="0" applyAlignment="0" applyProtection="0">
      <alignment vertical="center"/>
    </xf>
    <xf numFmtId="0" fontId="100" fillId="81" borderId="0" applyNumberFormat="0" applyBorder="0" applyAlignment="0" applyProtection="0">
      <alignment vertical="center"/>
    </xf>
    <xf numFmtId="0" fontId="98" fillId="193" borderId="0" applyNumberFormat="0" applyBorder="0" applyAlignment="0" applyProtection="0">
      <alignment vertical="center"/>
    </xf>
    <xf numFmtId="0" fontId="100" fillId="81" borderId="0" applyNumberFormat="0" applyBorder="0" applyAlignment="0" applyProtection="0">
      <alignment vertical="center"/>
    </xf>
    <xf numFmtId="0" fontId="100" fillId="71" borderId="0" applyNumberFormat="0" applyBorder="0" applyAlignment="0" applyProtection="0">
      <alignment vertical="center"/>
    </xf>
    <xf numFmtId="0" fontId="100" fillId="71" borderId="0" applyNumberFormat="0" applyBorder="0" applyAlignment="0" applyProtection="0">
      <alignment vertical="center"/>
    </xf>
    <xf numFmtId="0" fontId="100" fillId="71" borderId="0" applyNumberFormat="0" applyBorder="0" applyAlignment="0" applyProtection="0">
      <alignment vertical="center"/>
    </xf>
    <xf numFmtId="0" fontId="100" fillId="71" borderId="0" applyNumberFormat="0" applyBorder="0" applyAlignment="0" applyProtection="0">
      <alignment vertical="center"/>
    </xf>
    <xf numFmtId="0" fontId="100" fillId="71" borderId="0" applyNumberFormat="0" applyBorder="0" applyAlignment="0" applyProtection="0">
      <alignment vertical="center"/>
    </xf>
    <xf numFmtId="0" fontId="140" fillId="70" borderId="0" applyNumberFormat="0" applyBorder="0" applyAlignment="0" applyProtection="0">
      <alignment vertical="center"/>
    </xf>
    <xf numFmtId="0" fontId="100" fillId="71" borderId="0" applyNumberFormat="0" applyBorder="0" applyAlignment="0" applyProtection="0">
      <alignment vertical="center"/>
    </xf>
    <xf numFmtId="0" fontId="140" fillId="70" borderId="0" applyNumberFormat="0" applyBorder="0" applyAlignment="0" applyProtection="0">
      <alignment vertical="center"/>
    </xf>
    <xf numFmtId="0" fontId="100" fillId="71" borderId="0" applyNumberFormat="0" applyBorder="0" applyAlignment="0" applyProtection="0">
      <alignment vertical="center"/>
    </xf>
    <xf numFmtId="0" fontId="100" fillId="71" borderId="0" applyNumberFormat="0" applyBorder="0" applyAlignment="0" applyProtection="0">
      <alignment vertical="center"/>
    </xf>
    <xf numFmtId="0" fontId="100" fillId="66" borderId="0" applyNumberFormat="0" applyBorder="0" applyAlignment="0" applyProtection="0">
      <alignment vertical="center"/>
    </xf>
    <xf numFmtId="0" fontId="154" fillId="66" borderId="64" applyNumberFormat="0" applyAlignment="0" applyProtection="0">
      <alignment vertical="center"/>
    </xf>
    <xf numFmtId="0" fontId="100" fillId="71" borderId="0" applyNumberFormat="0" applyBorder="0" applyAlignment="0" applyProtection="0">
      <alignment vertical="center"/>
    </xf>
    <xf numFmtId="0" fontId="100" fillId="66" borderId="0" applyNumberFormat="0" applyBorder="0" applyAlignment="0" applyProtection="0">
      <alignment vertical="center"/>
    </xf>
    <xf numFmtId="0" fontId="110" fillId="34" borderId="4" applyNumberFormat="0" applyAlignment="0" applyProtection="0">
      <alignment vertical="center"/>
    </xf>
    <xf numFmtId="0" fontId="100" fillId="71" borderId="0" applyNumberFormat="0" applyBorder="0" applyAlignment="0" applyProtection="0">
      <alignment vertical="center"/>
    </xf>
    <xf numFmtId="0" fontId="100" fillId="66" borderId="0" applyNumberFormat="0" applyBorder="0" applyAlignment="0" applyProtection="0">
      <alignment vertical="center"/>
    </xf>
    <xf numFmtId="0" fontId="100" fillId="75" borderId="0" applyNumberFormat="0" applyBorder="0" applyAlignment="0" applyProtection="0">
      <alignment vertical="center"/>
    </xf>
    <xf numFmtId="0" fontId="100" fillId="75" borderId="0" applyNumberFormat="0" applyBorder="0" applyAlignment="0" applyProtection="0">
      <alignment vertical="center"/>
    </xf>
    <xf numFmtId="0" fontId="100" fillId="75" borderId="0" applyNumberFormat="0" applyBorder="0" applyAlignment="0" applyProtection="0">
      <alignment vertical="center"/>
    </xf>
    <xf numFmtId="0" fontId="154" fillId="66" borderId="64" applyNumberFormat="0" applyAlignment="0" applyProtection="0">
      <alignment vertical="center"/>
    </xf>
    <xf numFmtId="0" fontId="97" fillId="58" borderId="0" applyNumberFormat="0" applyBorder="0" applyAlignment="0" applyProtection="0">
      <alignment vertical="center"/>
    </xf>
    <xf numFmtId="0" fontId="218" fillId="0" borderId="32" applyNumberFormat="0" applyFill="0" applyProtection="0">
      <alignment horizontal="center"/>
    </xf>
    <xf numFmtId="0" fontId="100" fillId="75" borderId="0" applyNumberFormat="0" applyBorder="0" applyAlignment="0" applyProtection="0">
      <alignment vertical="center"/>
    </xf>
    <xf numFmtId="0" fontId="100" fillId="75" borderId="0" applyNumberFormat="0" applyBorder="0" applyAlignment="0" applyProtection="0">
      <alignment vertical="center"/>
    </xf>
    <xf numFmtId="0" fontId="110" fillId="34" borderId="4" applyNumberFormat="0" applyAlignment="0" applyProtection="0">
      <alignment vertical="center"/>
    </xf>
    <xf numFmtId="0" fontId="100" fillId="71" borderId="0" applyNumberFormat="0" applyBorder="0" applyAlignment="0" applyProtection="0">
      <alignment vertical="center"/>
    </xf>
    <xf numFmtId="0" fontId="100" fillId="75" borderId="0" applyNumberFormat="0" applyBorder="0" applyAlignment="0" applyProtection="0">
      <alignment vertical="center"/>
    </xf>
    <xf numFmtId="0" fontId="110" fillId="34" borderId="4" applyNumberFormat="0" applyAlignment="0" applyProtection="0">
      <alignment vertical="center"/>
    </xf>
    <xf numFmtId="0" fontId="97" fillId="47" borderId="0" applyNumberFormat="0" applyBorder="0" applyAlignment="0" applyProtection="0">
      <alignment vertical="center"/>
    </xf>
    <xf numFmtId="0" fontId="100" fillId="75" borderId="0" applyNumberFormat="0" applyBorder="0" applyAlignment="0" applyProtection="0">
      <alignment vertical="center"/>
    </xf>
    <xf numFmtId="0" fontId="100" fillId="73" borderId="0" applyNumberFormat="0" applyBorder="0" applyAlignment="0" applyProtection="0">
      <alignment vertical="center"/>
    </xf>
    <xf numFmtId="0" fontId="100" fillId="83" borderId="0" applyNumberFormat="0" applyBorder="0" applyAlignment="0" applyProtection="0">
      <alignment vertical="center"/>
    </xf>
    <xf numFmtId="0" fontId="100" fillId="83" borderId="0" applyNumberFormat="0" applyBorder="0" applyAlignment="0" applyProtection="0">
      <alignment vertical="center"/>
    </xf>
    <xf numFmtId="0" fontId="100" fillId="83" borderId="0" applyNumberFormat="0" applyBorder="0" applyAlignment="0" applyProtection="0">
      <alignment vertical="center"/>
    </xf>
    <xf numFmtId="0" fontId="100" fillId="83" borderId="0" applyNumberFormat="0" applyBorder="0" applyAlignment="0" applyProtection="0">
      <alignment vertical="center"/>
    </xf>
    <xf numFmtId="0" fontId="218" fillId="0" borderId="32" applyNumberFormat="0" applyFill="0" applyProtection="0">
      <alignment horizontal="center"/>
    </xf>
    <xf numFmtId="0" fontId="100" fillId="83" borderId="0" applyNumberFormat="0" applyBorder="0" applyAlignment="0" applyProtection="0">
      <alignment vertical="center"/>
    </xf>
    <xf numFmtId="0" fontId="100" fillId="69" borderId="0" applyNumberFormat="0" applyBorder="0" applyAlignment="0" applyProtection="0">
      <alignment vertical="center"/>
    </xf>
    <xf numFmtId="0" fontId="100" fillId="69" borderId="0" applyNumberFormat="0" applyBorder="0" applyAlignment="0" applyProtection="0">
      <alignment vertical="center"/>
    </xf>
    <xf numFmtId="0" fontId="100" fillId="69" borderId="0" applyNumberFormat="0" applyBorder="0" applyAlignment="0" applyProtection="0">
      <alignment vertical="center"/>
    </xf>
    <xf numFmtId="0" fontId="100" fillId="69" borderId="0" applyNumberFormat="0" applyBorder="0" applyAlignment="0" applyProtection="0">
      <alignment vertical="center"/>
    </xf>
    <xf numFmtId="0" fontId="100" fillId="69" borderId="0" applyNumberFormat="0" applyBorder="0" applyAlignment="0" applyProtection="0">
      <alignment vertical="center"/>
    </xf>
    <xf numFmtId="0" fontId="100" fillId="69" borderId="0" applyNumberFormat="0" applyBorder="0" applyAlignment="0" applyProtection="0">
      <alignment vertical="center"/>
    </xf>
    <xf numFmtId="0" fontId="97" fillId="58"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00" fillId="73" borderId="0" applyNumberFormat="0" applyBorder="0" applyAlignment="0" applyProtection="0">
      <alignment vertical="center"/>
    </xf>
    <xf numFmtId="0" fontId="100" fillId="84" borderId="0" applyNumberFormat="0" applyBorder="0" applyAlignment="0" applyProtection="0">
      <alignment vertical="center"/>
    </xf>
    <xf numFmtId="0" fontId="100" fillId="76" borderId="0" applyNumberFormat="0" applyBorder="0" applyAlignment="0" applyProtection="0">
      <alignment vertical="center"/>
    </xf>
    <xf numFmtId="0" fontId="100" fillId="80" borderId="0" applyNumberFormat="0" applyBorder="0" applyAlignment="0" applyProtection="0">
      <alignment vertical="center"/>
    </xf>
    <xf numFmtId="0" fontId="133" fillId="69" borderId="0" applyNumberFormat="0" applyBorder="0" applyAlignment="0" applyProtection="0">
      <alignment vertical="center"/>
    </xf>
    <xf numFmtId="0" fontId="100" fillId="76" borderId="0" applyNumberFormat="0" applyBorder="0" applyAlignment="0" applyProtection="0">
      <alignment vertical="center"/>
    </xf>
    <xf numFmtId="0" fontId="100" fillId="74" borderId="0" applyNumberFormat="0" applyBorder="0" applyAlignment="0" applyProtection="0">
      <alignment vertical="center"/>
    </xf>
    <xf numFmtId="0" fontId="97" fillId="56" borderId="0" applyNumberFormat="0" applyBorder="0" applyAlignment="0" applyProtection="0">
      <alignment vertical="center"/>
    </xf>
    <xf numFmtId="0" fontId="100" fillId="80" borderId="0" applyNumberFormat="0" applyBorder="0" applyAlignment="0" applyProtection="0">
      <alignment vertical="center"/>
    </xf>
    <xf numFmtId="0" fontId="100" fillId="74" borderId="0" applyNumberFormat="0" applyBorder="0" applyAlignment="0" applyProtection="0">
      <alignment vertical="center"/>
    </xf>
    <xf numFmtId="0" fontId="100" fillId="84" borderId="0" applyNumberFormat="0" applyBorder="0" applyAlignment="0" applyProtection="0">
      <alignment vertical="center"/>
    </xf>
    <xf numFmtId="0" fontId="100" fillId="74" borderId="0" applyNumberFormat="0" applyBorder="0" applyAlignment="0" applyProtection="0">
      <alignment vertical="center"/>
    </xf>
    <xf numFmtId="0" fontId="133" fillId="69" borderId="0" applyNumberFormat="0" applyBorder="0" applyAlignment="0" applyProtection="0">
      <alignment vertical="center"/>
    </xf>
    <xf numFmtId="0" fontId="97" fillId="58" borderId="0" applyNumberFormat="0" applyBorder="0" applyAlignment="0" applyProtection="0">
      <alignment vertical="center"/>
    </xf>
    <xf numFmtId="0" fontId="100" fillId="86" borderId="0" applyNumberFormat="0" applyBorder="0" applyAlignment="0" applyProtection="0">
      <alignment vertical="center"/>
    </xf>
    <xf numFmtId="0" fontId="149" fillId="89" borderId="0" applyNumberFormat="0" applyBorder="0" applyAlignment="0" applyProtection="0">
      <alignment vertical="center"/>
    </xf>
    <xf numFmtId="0" fontId="100" fillId="86" borderId="0" applyNumberFormat="0" applyBorder="0" applyAlignment="0" applyProtection="0">
      <alignment vertical="center"/>
    </xf>
    <xf numFmtId="0" fontId="100" fillId="84" borderId="0" applyNumberFormat="0" applyBorder="0" applyAlignment="0" applyProtection="0">
      <alignment vertical="center"/>
    </xf>
    <xf numFmtId="0" fontId="149" fillId="89" borderId="0" applyNumberFormat="0" applyBorder="0" applyAlignment="0" applyProtection="0">
      <alignment vertical="center"/>
    </xf>
    <xf numFmtId="0" fontId="100" fillId="86" borderId="0" applyNumberFormat="0" applyBorder="0" applyAlignment="0" applyProtection="0">
      <alignment vertical="center"/>
    </xf>
    <xf numFmtId="0" fontId="133" fillId="69" borderId="0" applyNumberFormat="0" applyBorder="0" applyAlignment="0" applyProtection="0">
      <alignment vertical="center"/>
    </xf>
    <xf numFmtId="0" fontId="100" fillId="84" borderId="0" applyNumberFormat="0" applyBorder="0" applyAlignment="0" applyProtection="0">
      <alignment vertical="center"/>
    </xf>
    <xf numFmtId="0" fontId="100" fillId="80" borderId="0" applyNumberFormat="0" applyBorder="0" applyAlignment="0" applyProtection="0">
      <alignment vertical="center"/>
    </xf>
    <xf numFmtId="0" fontId="100" fillId="84" borderId="0" applyNumberFormat="0" applyBorder="0" applyAlignment="0" applyProtection="0">
      <alignment vertical="center"/>
    </xf>
    <xf numFmtId="0" fontId="100" fillId="84" borderId="0" applyNumberFormat="0" applyBorder="0" applyAlignment="0" applyProtection="0">
      <alignment vertical="center"/>
    </xf>
    <xf numFmtId="0" fontId="100" fillId="84" borderId="0" applyNumberFormat="0" applyBorder="0" applyAlignment="0" applyProtection="0">
      <alignment vertical="center"/>
    </xf>
    <xf numFmtId="0" fontId="100" fillId="84" borderId="0" applyNumberFormat="0" applyBorder="0" applyAlignment="0" applyProtection="0">
      <alignment vertical="center"/>
    </xf>
    <xf numFmtId="0" fontId="100" fillId="88" borderId="0" applyNumberFormat="0" applyBorder="0" applyAlignment="0" applyProtection="0">
      <alignment vertical="center"/>
    </xf>
    <xf numFmtId="0" fontId="102" fillId="54" borderId="0" applyNumberFormat="0" applyBorder="0" applyAlignment="0" applyProtection="0">
      <alignment vertical="center"/>
    </xf>
    <xf numFmtId="0" fontId="140" fillId="70" borderId="0" applyNumberFormat="0" applyBorder="0" applyAlignment="0" applyProtection="0">
      <alignment vertical="center"/>
    </xf>
    <xf numFmtId="0" fontId="100" fillId="73" borderId="0" applyNumberFormat="0" applyBorder="0" applyAlignment="0" applyProtection="0">
      <alignment vertical="center"/>
    </xf>
    <xf numFmtId="0" fontId="137" fillId="66" borderId="65" applyNumberFormat="0" applyAlignment="0" applyProtection="0">
      <alignment vertical="center"/>
    </xf>
    <xf numFmtId="0" fontId="100" fillId="73" borderId="0" applyNumberFormat="0" applyBorder="0" applyAlignment="0" applyProtection="0">
      <alignment vertical="center"/>
    </xf>
    <xf numFmtId="0" fontId="100" fillId="73" borderId="0" applyNumberFormat="0" applyBorder="0" applyAlignment="0" applyProtection="0">
      <alignment vertical="center"/>
    </xf>
    <xf numFmtId="0" fontId="100" fillId="73" borderId="0" applyNumberFormat="0" applyBorder="0" applyAlignment="0" applyProtection="0">
      <alignment vertical="center"/>
    </xf>
    <xf numFmtId="0" fontId="100" fillId="73" borderId="0" applyNumberFormat="0" applyBorder="0" applyAlignment="0" applyProtection="0">
      <alignment vertical="center"/>
    </xf>
    <xf numFmtId="0" fontId="100" fillId="73" borderId="0" applyNumberFormat="0" applyBorder="0" applyAlignment="0" applyProtection="0">
      <alignment vertical="center"/>
    </xf>
    <xf numFmtId="0" fontId="100" fillId="73" borderId="0" applyNumberFormat="0" applyBorder="0" applyAlignment="0" applyProtection="0">
      <alignment vertical="center"/>
    </xf>
    <xf numFmtId="0" fontId="100" fillId="73" borderId="0" applyNumberFormat="0" applyBorder="0" applyAlignment="0" applyProtection="0">
      <alignment vertical="center"/>
    </xf>
    <xf numFmtId="0" fontId="100" fillId="73" borderId="0" applyNumberFormat="0" applyBorder="0" applyAlignment="0" applyProtection="0">
      <alignment vertical="center"/>
    </xf>
    <xf numFmtId="0" fontId="158" fillId="0" borderId="67" applyNumberFormat="0" applyFill="0" applyAlignment="0" applyProtection="0">
      <alignment vertical="center"/>
    </xf>
    <xf numFmtId="0" fontId="100" fillId="73" borderId="0" applyNumberFormat="0" applyBorder="0" applyAlignment="0" applyProtection="0">
      <alignment vertical="center"/>
    </xf>
    <xf numFmtId="0" fontId="158" fillId="0" borderId="67" applyNumberFormat="0" applyFill="0" applyAlignment="0" applyProtection="0">
      <alignment vertical="center"/>
    </xf>
    <xf numFmtId="0" fontId="100" fillId="73" borderId="0" applyNumberFormat="0" applyBorder="0" applyAlignment="0" applyProtection="0">
      <alignment vertical="center"/>
    </xf>
    <xf numFmtId="0" fontId="133" fillId="69" borderId="0" applyNumberFormat="0" applyBorder="0" applyAlignment="0" applyProtection="0">
      <alignment vertical="center"/>
    </xf>
    <xf numFmtId="0" fontId="100" fillId="73"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00" fillId="73" borderId="0" applyNumberFormat="0" applyBorder="0" applyAlignment="0" applyProtection="0">
      <alignment vertical="center"/>
    </xf>
    <xf numFmtId="0" fontId="100" fillId="73" borderId="0" applyNumberFormat="0" applyBorder="0" applyAlignment="0" applyProtection="0">
      <alignment vertical="center"/>
    </xf>
    <xf numFmtId="0" fontId="100" fillId="76" borderId="0" applyNumberFormat="0" applyBorder="0" applyAlignment="0" applyProtection="0">
      <alignment vertical="center"/>
    </xf>
    <xf numFmtId="0" fontId="100" fillId="73" borderId="0" applyNumberFormat="0" applyBorder="0" applyAlignment="0" applyProtection="0">
      <alignment vertical="center"/>
    </xf>
    <xf numFmtId="0" fontId="100" fillId="73" borderId="0" applyNumberFormat="0" applyBorder="0" applyAlignment="0" applyProtection="0">
      <alignment vertical="center"/>
    </xf>
    <xf numFmtId="0" fontId="140" fillId="70" borderId="0" applyNumberFormat="0" applyBorder="0" applyAlignment="0" applyProtection="0">
      <alignment vertical="center"/>
    </xf>
    <xf numFmtId="0" fontId="100" fillId="76" borderId="0" applyNumberFormat="0" applyBorder="0" applyAlignment="0" applyProtection="0">
      <alignment vertical="center"/>
    </xf>
    <xf numFmtId="0" fontId="100" fillId="73" borderId="0" applyNumberFormat="0" applyBorder="0" applyAlignment="0" applyProtection="0">
      <alignment vertical="center"/>
    </xf>
    <xf numFmtId="0" fontId="100" fillId="80" borderId="0" applyNumberFormat="0" applyBorder="0" applyAlignment="0" applyProtection="0">
      <alignment vertical="center"/>
    </xf>
    <xf numFmtId="0" fontId="100" fillId="73" borderId="0" applyNumberFormat="0" applyBorder="0" applyAlignment="0" applyProtection="0">
      <alignment vertical="center"/>
    </xf>
    <xf numFmtId="0" fontId="100" fillId="80" borderId="0" applyNumberFormat="0" applyBorder="0" applyAlignment="0" applyProtection="0">
      <alignment vertical="center"/>
    </xf>
    <xf numFmtId="0" fontId="100" fillId="73" borderId="0" applyNumberFormat="0" applyBorder="0" applyAlignment="0" applyProtection="0">
      <alignment vertical="center"/>
    </xf>
    <xf numFmtId="0" fontId="100" fillId="73" borderId="0" applyNumberFormat="0" applyBorder="0" applyAlignment="0" applyProtection="0">
      <alignment vertical="center"/>
    </xf>
    <xf numFmtId="0" fontId="158" fillId="0" borderId="69" applyNumberFormat="0" applyFill="0" applyAlignment="0" applyProtection="0">
      <alignment vertical="center"/>
    </xf>
    <xf numFmtId="0" fontId="100" fillId="73" borderId="0" applyNumberFormat="0" applyBorder="0" applyAlignment="0" applyProtection="0">
      <alignment vertical="center"/>
    </xf>
    <xf numFmtId="0" fontId="133" fillId="69" borderId="0" applyNumberFormat="0" applyBorder="0" applyAlignment="0" applyProtection="0">
      <alignment vertical="center"/>
    </xf>
    <xf numFmtId="0" fontId="102" fillId="54" borderId="0" applyNumberFormat="0" applyBorder="0" applyAlignment="0" applyProtection="0">
      <alignment vertical="center"/>
    </xf>
    <xf numFmtId="0" fontId="100" fillId="84" borderId="0" applyNumberFormat="0" applyBorder="0" applyAlignment="0" applyProtection="0">
      <alignment vertical="center"/>
    </xf>
    <xf numFmtId="0" fontId="100" fillId="84" borderId="0" applyNumberFormat="0" applyBorder="0" applyAlignment="0" applyProtection="0">
      <alignment vertical="center"/>
    </xf>
    <xf numFmtId="0" fontId="100" fillId="84" borderId="0" applyNumberFormat="0" applyBorder="0" applyAlignment="0" applyProtection="0">
      <alignment vertical="center"/>
    </xf>
    <xf numFmtId="0" fontId="100" fillId="84" borderId="0" applyNumberFormat="0" applyBorder="0" applyAlignment="0" applyProtection="0">
      <alignment vertical="center"/>
    </xf>
    <xf numFmtId="0" fontId="97" fillId="56" borderId="0" applyNumberFormat="0" applyBorder="0" applyAlignment="0" applyProtection="0">
      <alignment vertical="center"/>
    </xf>
    <xf numFmtId="0" fontId="97" fillId="56" borderId="0" applyNumberFormat="0" applyBorder="0" applyAlignment="0" applyProtection="0">
      <alignment vertical="center"/>
    </xf>
    <xf numFmtId="0" fontId="97" fillId="56" borderId="0" applyNumberFormat="0" applyBorder="0" applyAlignment="0" applyProtection="0">
      <alignment vertical="center"/>
    </xf>
    <xf numFmtId="0" fontId="100" fillId="73" borderId="0" applyNumberFormat="0" applyBorder="0" applyAlignment="0" applyProtection="0">
      <alignment vertical="center"/>
    </xf>
    <xf numFmtId="0" fontId="97" fillId="40" borderId="0" applyNumberFormat="0" applyBorder="0" applyAlignment="0" applyProtection="0">
      <alignment vertical="center"/>
    </xf>
    <xf numFmtId="0" fontId="100" fillId="73" borderId="0" applyNumberFormat="0" applyBorder="0" applyAlignment="0" applyProtection="0">
      <alignment vertical="center"/>
    </xf>
    <xf numFmtId="0" fontId="100" fillId="73" borderId="0" applyNumberFormat="0" applyBorder="0" applyAlignment="0" applyProtection="0">
      <alignment vertical="center"/>
    </xf>
    <xf numFmtId="0" fontId="100" fillId="73" borderId="0" applyNumberFormat="0" applyBorder="0" applyAlignment="0" applyProtection="0">
      <alignment vertical="center"/>
    </xf>
    <xf numFmtId="0" fontId="140" fillId="70" borderId="0" applyNumberFormat="0" applyBorder="0" applyAlignment="0" applyProtection="0">
      <alignment vertical="center"/>
    </xf>
    <xf numFmtId="0" fontId="100" fillId="73" borderId="0" applyNumberFormat="0" applyBorder="0" applyAlignment="0" applyProtection="0">
      <alignment vertical="center"/>
    </xf>
    <xf numFmtId="0" fontId="97" fillId="56" borderId="0" applyNumberFormat="0" applyBorder="0" applyAlignment="0" applyProtection="0">
      <alignment vertical="center"/>
    </xf>
    <xf numFmtId="0" fontId="100" fillId="76" borderId="0" applyNumberFormat="0" applyBorder="0" applyAlignment="0" applyProtection="0">
      <alignment vertical="center"/>
    </xf>
    <xf numFmtId="0" fontId="100" fillId="73" borderId="0" applyNumberFormat="0" applyBorder="0" applyAlignment="0" applyProtection="0">
      <alignment vertical="center"/>
    </xf>
    <xf numFmtId="0" fontId="100" fillId="73" borderId="0" applyNumberFormat="0" applyBorder="0" applyAlignment="0" applyProtection="0">
      <alignment vertical="center"/>
    </xf>
    <xf numFmtId="0" fontId="100" fillId="84" borderId="0" applyNumberFormat="0" applyBorder="0" applyAlignment="0" applyProtection="0">
      <alignment vertical="center"/>
    </xf>
    <xf numFmtId="0" fontId="100" fillId="84" borderId="0" applyNumberFormat="0" applyBorder="0" applyAlignment="0" applyProtection="0">
      <alignment vertical="center"/>
    </xf>
    <xf numFmtId="0" fontId="100" fillId="84" borderId="0" applyNumberFormat="0" applyBorder="0" applyAlignment="0" applyProtection="0">
      <alignment vertical="center"/>
    </xf>
    <xf numFmtId="0" fontId="100" fillId="84" borderId="0" applyNumberFormat="0" applyBorder="0" applyAlignment="0" applyProtection="0">
      <alignment vertical="center"/>
    </xf>
    <xf numFmtId="0" fontId="133" fillId="69" borderId="0" applyNumberFormat="0" applyBorder="0" applyAlignment="0" applyProtection="0">
      <alignment vertical="center"/>
    </xf>
    <xf numFmtId="0" fontId="97" fillId="56" borderId="0" applyNumberFormat="0" applyBorder="0" applyAlignment="0" applyProtection="0">
      <alignment vertical="center"/>
    </xf>
    <xf numFmtId="0" fontId="97" fillId="56" borderId="0" applyNumberFormat="0" applyBorder="0" applyAlignment="0" applyProtection="0">
      <alignment vertical="center"/>
    </xf>
    <xf numFmtId="0" fontId="97" fillId="56" borderId="0" applyNumberFormat="0" applyBorder="0" applyAlignment="0" applyProtection="0">
      <alignment vertical="center"/>
    </xf>
    <xf numFmtId="0" fontId="97" fillId="56" borderId="0" applyNumberFormat="0" applyBorder="0" applyAlignment="0" applyProtection="0">
      <alignment vertical="center"/>
    </xf>
    <xf numFmtId="0" fontId="97" fillId="56" borderId="0" applyNumberFormat="0" applyBorder="0" applyAlignment="0" applyProtection="0">
      <alignment vertical="center"/>
    </xf>
    <xf numFmtId="0" fontId="100" fillId="73" borderId="0" applyNumberFormat="0" applyBorder="0" applyAlignment="0" applyProtection="0">
      <alignment vertical="center"/>
    </xf>
    <xf numFmtId="0" fontId="97" fillId="56" borderId="0" applyNumberFormat="0" applyBorder="0" applyAlignment="0" applyProtection="0">
      <alignment vertical="center"/>
    </xf>
    <xf numFmtId="0" fontId="133" fillId="69" borderId="0" applyNumberFormat="0" applyBorder="0" applyAlignment="0" applyProtection="0">
      <alignment vertical="center"/>
    </xf>
    <xf numFmtId="0" fontId="97" fillId="56" borderId="0" applyNumberFormat="0" applyBorder="0" applyAlignment="0" applyProtection="0">
      <alignment vertical="center"/>
    </xf>
    <xf numFmtId="0" fontId="100" fillId="80" borderId="0" applyNumberFormat="0" applyBorder="0" applyAlignment="0" applyProtection="0">
      <alignment vertical="center"/>
    </xf>
    <xf numFmtId="0" fontId="97" fillId="56" borderId="0" applyNumberFormat="0" applyBorder="0" applyAlignment="0" applyProtection="0">
      <alignment vertical="center"/>
    </xf>
    <xf numFmtId="0" fontId="100" fillId="80" borderId="0" applyNumberFormat="0" applyBorder="0" applyAlignment="0" applyProtection="0">
      <alignment vertical="center"/>
    </xf>
    <xf numFmtId="0" fontId="100" fillId="73" borderId="0" applyNumberFormat="0" applyBorder="0" applyAlignment="0" applyProtection="0">
      <alignment vertical="center"/>
    </xf>
    <xf numFmtId="0" fontId="100" fillId="84" borderId="0" applyNumberFormat="0" applyBorder="0" applyAlignment="0" applyProtection="0">
      <alignment vertical="center"/>
    </xf>
    <xf numFmtId="0" fontId="97" fillId="56" borderId="0" applyNumberFormat="0" applyBorder="0" applyAlignment="0" applyProtection="0">
      <alignment vertical="center"/>
    </xf>
    <xf numFmtId="0" fontId="97" fillId="56" borderId="0" applyNumberFormat="0" applyBorder="0" applyAlignment="0" applyProtection="0">
      <alignment vertical="center"/>
    </xf>
    <xf numFmtId="0" fontId="100" fillId="84" borderId="0" applyNumberFormat="0" applyBorder="0" applyAlignment="0" applyProtection="0">
      <alignment vertical="center"/>
    </xf>
    <xf numFmtId="0" fontId="97" fillId="56" borderId="0" applyNumberFormat="0" applyBorder="0" applyAlignment="0" applyProtection="0">
      <alignment vertical="center"/>
    </xf>
    <xf numFmtId="0" fontId="97" fillId="56" borderId="0" applyNumberFormat="0" applyBorder="0" applyAlignment="0" applyProtection="0">
      <alignment vertical="center"/>
    </xf>
    <xf numFmtId="0" fontId="133" fillId="69" borderId="0" applyNumberFormat="0" applyBorder="0" applyAlignment="0" applyProtection="0">
      <alignment vertical="center"/>
    </xf>
    <xf numFmtId="0" fontId="100" fillId="84" borderId="0" applyNumberFormat="0" applyBorder="0" applyAlignment="0" applyProtection="0">
      <alignment vertical="center"/>
    </xf>
    <xf numFmtId="0" fontId="133" fillId="69" borderId="0" applyNumberFormat="0" applyBorder="0" applyAlignment="0" applyProtection="0">
      <alignment vertical="center"/>
    </xf>
    <xf numFmtId="0" fontId="97" fillId="56" borderId="0" applyNumberFormat="0" applyBorder="0" applyAlignment="0" applyProtection="0">
      <alignment vertical="center"/>
    </xf>
    <xf numFmtId="0" fontId="97" fillId="56" borderId="0" applyNumberFormat="0" applyBorder="0" applyAlignment="0" applyProtection="0">
      <alignment vertical="center"/>
    </xf>
    <xf numFmtId="0" fontId="100" fillId="73" borderId="0" applyNumberFormat="0" applyBorder="0" applyAlignment="0" applyProtection="0">
      <alignment vertical="center"/>
    </xf>
    <xf numFmtId="0" fontId="97" fillId="56" borderId="0" applyNumberFormat="0" applyBorder="0" applyAlignment="0" applyProtection="0">
      <alignment vertical="center"/>
    </xf>
    <xf numFmtId="0" fontId="140" fillId="70" borderId="0" applyNumberFormat="0" applyBorder="0" applyAlignment="0" applyProtection="0">
      <alignment vertical="center"/>
    </xf>
    <xf numFmtId="0" fontId="97" fillId="56" borderId="0" applyNumberFormat="0" applyBorder="0" applyAlignment="0" applyProtection="0">
      <alignment vertical="center"/>
    </xf>
    <xf numFmtId="0" fontId="100" fillId="73" borderId="0" applyNumberFormat="0" applyBorder="0" applyAlignment="0" applyProtection="0">
      <alignment vertical="center"/>
    </xf>
    <xf numFmtId="0" fontId="100" fillId="73" borderId="0" applyNumberFormat="0" applyBorder="0" applyAlignment="0" applyProtection="0">
      <alignment vertical="center"/>
    </xf>
    <xf numFmtId="0" fontId="100" fillId="73" borderId="0" applyNumberFormat="0" applyBorder="0" applyAlignment="0" applyProtection="0">
      <alignment vertical="center"/>
    </xf>
    <xf numFmtId="0" fontId="100" fillId="73" borderId="0" applyNumberFormat="0" applyBorder="0" applyAlignment="0" applyProtection="0">
      <alignment vertical="center"/>
    </xf>
    <xf numFmtId="0" fontId="100" fillId="73" borderId="0" applyNumberFormat="0" applyBorder="0" applyAlignment="0" applyProtection="0">
      <alignment vertical="center"/>
    </xf>
    <xf numFmtId="0" fontId="97" fillId="56" borderId="0" applyNumberFormat="0" applyBorder="0" applyAlignment="0" applyProtection="0">
      <alignment vertical="center"/>
    </xf>
    <xf numFmtId="0" fontId="97" fillId="56" borderId="0" applyNumberFormat="0" applyBorder="0" applyAlignment="0" applyProtection="0">
      <alignment vertical="center"/>
    </xf>
    <xf numFmtId="0" fontId="97" fillId="56" borderId="0" applyNumberFormat="0" applyBorder="0" applyAlignment="0" applyProtection="0">
      <alignment vertical="center"/>
    </xf>
    <xf numFmtId="0" fontId="100" fillId="73" borderId="0" applyNumberFormat="0" applyBorder="0" applyAlignment="0" applyProtection="0">
      <alignment vertical="center"/>
    </xf>
    <xf numFmtId="0" fontId="97" fillId="56" borderId="0" applyNumberFormat="0" applyBorder="0" applyAlignment="0" applyProtection="0">
      <alignment vertical="center"/>
    </xf>
    <xf numFmtId="0" fontId="100" fillId="73" borderId="0" applyNumberFormat="0" applyBorder="0" applyAlignment="0" applyProtection="0">
      <alignment vertical="center"/>
    </xf>
    <xf numFmtId="0" fontId="133" fillId="69" borderId="0" applyNumberFormat="0" applyBorder="0" applyAlignment="0" applyProtection="0">
      <alignment vertical="center"/>
    </xf>
    <xf numFmtId="0" fontId="100" fillId="73" borderId="0" applyNumberFormat="0" applyBorder="0" applyAlignment="0" applyProtection="0">
      <alignment vertical="center"/>
    </xf>
    <xf numFmtId="0" fontId="100" fillId="73" borderId="0" applyNumberFormat="0" applyBorder="0" applyAlignment="0" applyProtection="0">
      <alignment vertical="center"/>
    </xf>
    <xf numFmtId="0" fontId="97" fillId="56" borderId="0" applyNumberFormat="0" applyBorder="0" applyAlignment="0" applyProtection="0">
      <alignment vertical="center"/>
    </xf>
    <xf numFmtId="0" fontId="97" fillId="58" borderId="0" applyNumberFormat="0" applyBorder="0" applyAlignment="0" applyProtection="0">
      <alignment vertical="center"/>
    </xf>
    <xf numFmtId="0" fontId="97" fillId="56" borderId="0" applyNumberFormat="0" applyBorder="0" applyAlignment="0" applyProtection="0">
      <alignment vertical="center"/>
    </xf>
    <xf numFmtId="0" fontId="100" fillId="73" borderId="0" applyNumberFormat="0" applyBorder="0" applyAlignment="0" applyProtection="0">
      <alignment vertical="center"/>
    </xf>
    <xf numFmtId="0" fontId="140" fillId="70" borderId="0" applyNumberFormat="0" applyBorder="0" applyAlignment="0" applyProtection="0">
      <alignment vertical="center"/>
    </xf>
    <xf numFmtId="0" fontId="100" fillId="73" borderId="0" applyNumberFormat="0" applyBorder="0" applyAlignment="0" applyProtection="0">
      <alignment vertical="center"/>
    </xf>
    <xf numFmtId="0" fontId="100" fillId="73" borderId="0" applyNumberFormat="0" applyBorder="0" applyAlignment="0" applyProtection="0">
      <alignment vertical="center"/>
    </xf>
    <xf numFmtId="0" fontId="100" fillId="73" borderId="0" applyNumberFormat="0" applyBorder="0" applyAlignment="0" applyProtection="0">
      <alignment vertical="center"/>
    </xf>
    <xf numFmtId="0" fontId="100" fillId="73" borderId="0" applyNumberFormat="0" applyBorder="0" applyAlignment="0" applyProtection="0">
      <alignment vertical="center"/>
    </xf>
    <xf numFmtId="0" fontId="100" fillId="73" borderId="0" applyNumberFormat="0" applyBorder="0" applyAlignment="0" applyProtection="0">
      <alignment vertical="center"/>
    </xf>
    <xf numFmtId="0" fontId="100" fillId="73" borderId="0" applyNumberFormat="0" applyBorder="0" applyAlignment="0" applyProtection="0">
      <alignment vertical="center"/>
    </xf>
    <xf numFmtId="0" fontId="140" fillId="70" borderId="0" applyNumberFormat="0" applyBorder="0" applyAlignment="0" applyProtection="0">
      <alignment vertical="center"/>
    </xf>
    <xf numFmtId="0" fontId="100" fillId="71" borderId="0" applyNumberFormat="0" applyBorder="0" applyAlignment="0" applyProtection="0">
      <alignment vertical="center"/>
    </xf>
    <xf numFmtId="0" fontId="100" fillId="84" borderId="0" applyNumberFormat="0" applyBorder="0" applyAlignment="0" applyProtection="0">
      <alignment vertical="center"/>
    </xf>
    <xf numFmtId="0" fontId="140" fillId="70" borderId="0" applyNumberFormat="0" applyBorder="0" applyAlignment="0" applyProtection="0">
      <alignment vertical="center"/>
    </xf>
    <xf numFmtId="0" fontId="100" fillId="71" borderId="0" applyNumberFormat="0" applyBorder="0" applyAlignment="0" applyProtection="0">
      <alignment vertical="center"/>
    </xf>
    <xf numFmtId="0" fontId="100" fillId="84" borderId="0" applyNumberFormat="0" applyBorder="0" applyAlignment="0" applyProtection="0">
      <alignment vertical="center"/>
    </xf>
    <xf numFmtId="0" fontId="100" fillId="84" borderId="0" applyNumberFormat="0" applyBorder="0" applyAlignment="0" applyProtection="0">
      <alignment vertical="center"/>
    </xf>
    <xf numFmtId="0" fontId="97" fillId="56" borderId="0" applyNumberFormat="0" applyBorder="0" applyAlignment="0" applyProtection="0">
      <alignment vertical="center"/>
    </xf>
    <xf numFmtId="0" fontId="141" fillId="90" borderId="0" applyNumberFormat="0" applyBorder="0" applyAlignment="0" applyProtection="0">
      <alignment vertical="center"/>
    </xf>
    <xf numFmtId="0" fontId="97" fillId="56" borderId="0" applyNumberFormat="0" applyBorder="0" applyAlignment="0" applyProtection="0">
      <alignment vertical="center"/>
    </xf>
    <xf numFmtId="0" fontId="141" fillId="90" borderId="0" applyNumberFormat="0" applyBorder="0" applyAlignment="0" applyProtection="0">
      <alignment vertical="center"/>
    </xf>
    <xf numFmtId="0" fontId="97" fillId="56" borderId="0" applyNumberFormat="0" applyBorder="0" applyAlignment="0" applyProtection="0">
      <alignment vertical="center"/>
    </xf>
    <xf numFmtId="0" fontId="100" fillId="73" borderId="0" applyNumberFormat="0" applyBorder="0" applyAlignment="0" applyProtection="0">
      <alignment vertical="center"/>
    </xf>
    <xf numFmtId="0" fontId="100" fillId="73" borderId="0" applyNumberFormat="0" applyBorder="0" applyAlignment="0" applyProtection="0">
      <alignment vertical="center"/>
    </xf>
    <xf numFmtId="0" fontId="100" fillId="73" borderId="0" applyNumberFormat="0" applyBorder="0" applyAlignment="0" applyProtection="0">
      <alignment vertical="center"/>
    </xf>
    <xf numFmtId="0" fontId="100" fillId="73" borderId="0" applyNumberFormat="0" applyBorder="0" applyAlignment="0" applyProtection="0">
      <alignment vertical="center"/>
    </xf>
    <xf numFmtId="0" fontId="100" fillId="73" borderId="0" applyNumberFormat="0" applyBorder="0" applyAlignment="0" applyProtection="0">
      <alignment vertical="center"/>
    </xf>
    <xf numFmtId="0" fontId="149" fillId="73" borderId="0" applyNumberFormat="0" applyBorder="0" applyAlignment="0" applyProtection="0">
      <alignment vertical="center"/>
    </xf>
    <xf numFmtId="0" fontId="100" fillId="73" borderId="0" applyNumberFormat="0" applyBorder="0" applyAlignment="0" applyProtection="0">
      <alignment vertical="center"/>
    </xf>
    <xf numFmtId="0" fontId="97" fillId="56" borderId="0" applyNumberFormat="0" applyBorder="0" applyAlignment="0" applyProtection="0">
      <alignment vertical="center"/>
    </xf>
    <xf numFmtId="0" fontId="97" fillId="56" borderId="0" applyNumberFormat="0" applyBorder="0" applyAlignment="0" applyProtection="0">
      <alignment vertical="center"/>
    </xf>
    <xf numFmtId="0" fontId="140" fillId="70" borderId="0" applyNumberFormat="0" applyBorder="0" applyAlignment="0" applyProtection="0">
      <alignment vertical="center"/>
    </xf>
    <xf numFmtId="0" fontId="100" fillId="76" borderId="0" applyNumberFormat="0" applyBorder="0" applyAlignment="0" applyProtection="0">
      <alignment vertical="center"/>
    </xf>
    <xf numFmtId="0" fontId="140" fillId="70" borderId="0" applyNumberFormat="0" applyBorder="0" applyAlignment="0" applyProtection="0">
      <alignment vertical="center"/>
    </xf>
    <xf numFmtId="0" fontId="97" fillId="56" borderId="0" applyNumberFormat="0" applyBorder="0" applyAlignment="0" applyProtection="0">
      <alignment vertical="center"/>
    </xf>
    <xf numFmtId="0" fontId="97" fillId="56" borderId="0" applyNumberFormat="0" applyBorder="0" applyAlignment="0" applyProtection="0">
      <alignment vertical="center"/>
    </xf>
    <xf numFmtId="0" fontId="100" fillId="84"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97" fillId="56" borderId="0" applyNumberFormat="0" applyBorder="0" applyAlignment="0" applyProtection="0">
      <alignment vertical="center"/>
    </xf>
    <xf numFmtId="0" fontId="100" fillId="84" borderId="0" applyNumberFormat="0" applyBorder="0" applyAlignment="0" applyProtection="0">
      <alignment vertical="center"/>
    </xf>
    <xf numFmtId="0" fontId="100" fillId="73" borderId="0" applyNumberFormat="0" applyBorder="0" applyAlignment="0" applyProtection="0">
      <alignment vertical="center"/>
    </xf>
    <xf numFmtId="0" fontId="100" fillId="84" borderId="0" applyNumberFormat="0" applyBorder="0" applyAlignment="0" applyProtection="0">
      <alignment vertical="center"/>
    </xf>
    <xf numFmtId="0" fontId="97" fillId="56" borderId="0" applyNumberFormat="0" applyBorder="0" applyAlignment="0" applyProtection="0">
      <alignment vertical="center"/>
    </xf>
    <xf numFmtId="0" fontId="97" fillId="60" borderId="0" applyNumberFormat="0" applyBorder="0" applyAlignment="0" applyProtection="0">
      <alignment vertical="center"/>
    </xf>
    <xf numFmtId="0" fontId="97" fillId="56" borderId="0" applyNumberFormat="0" applyBorder="0" applyAlignment="0" applyProtection="0">
      <alignment vertical="center"/>
    </xf>
    <xf numFmtId="0" fontId="100" fillId="84" borderId="0" applyNumberFormat="0" applyBorder="0" applyAlignment="0" applyProtection="0">
      <alignment vertical="center"/>
    </xf>
    <xf numFmtId="0" fontId="228" fillId="70" borderId="0" applyNumberFormat="0" applyBorder="0" applyAlignment="0" applyProtection="0">
      <alignment vertical="center"/>
    </xf>
    <xf numFmtId="0" fontId="100" fillId="73" borderId="0" applyNumberFormat="0" applyBorder="0" applyAlignment="0" applyProtection="0">
      <alignment vertical="center"/>
    </xf>
    <xf numFmtId="0" fontId="141" fillId="72" borderId="0" applyNumberFormat="0" applyBorder="0" applyAlignment="0" applyProtection="0">
      <alignment vertical="center"/>
    </xf>
    <xf numFmtId="0" fontId="100" fillId="73" borderId="0" applyNumberFormat="0" applyBorder="0" applyAlignment="0" applyProtection="0">
      <alignment vertical="center"/>
    </xf>
    <xf numFmtId="0" fontId="100" fillId="73" borderId="0" applyNumberFormat="0" applyBorder="0" applyAlignment="0" applyProtection="0">
      <alignment vertical="center"/>
    </xf>
    <xf numFmtId="0" fontId="100" fillId="73" borderId="0" applyNumberFormat="0" applyBorder="0" applyAlignment="0" applyProtection="0">
      <alignment vertical="center"/>
    </xf>
    <xf numFmtId="0" fontId="100" fillId="73" borderId="0" applyNumberFormat="0" applyBorder="0" applyAlignment="0" applyProtection="0">
      <alignment vertical="center"/>
    </xf>
    <xf numFmtId="0" fontId="100" fillId="73" borderId="0" applyNumberFormat="0" applyBorder="0" applyAlignment="0" applyProtection="0">
      <alignment vertical="center"/>
    </xf>
    <xf numFmtId="0" fontId="100" fillId="73" borderId="0" applyNumberFormat="0" applyBorder="0" applyAlignment="0" applyProtection="0">
      <alignment vertical="center"/>
    </xf>
    <xf numFmtId="0" fontId="140" fillId="70" borderId="0" applyNumberFormat="0" applyBorder="0" applyAlignment="0" applyProtection="0">
      <alignment vertical="center"/>
    </xf>
    <xf numFmtId="0" fontId="100" fillId="71" borderId="0" applyNumberFormat="0" applyBorder="0" applyAlignment="0" applyProtection="0">
      <alignment vertical="center"/>
    </xf>
    <xf numFmtId="0" fontId="100" fillId="73" borderId="0" applyNumberFormat="0" applyBorder="0" applyAlignment="0" applyProtection="0">
      <alignment vertical="center"/>
    </xf>
    <xf numFmtId="0" fontId="141" fillId="72" borderId="0" applyNumberFormat="0" applyBorder="0" applyAlignment="0" applyProtection="0">
      <alignment vertical="center"/>
    </xf>
    <xf numFmtId="0" fontId="100" fillId="73" borderId="0" applyNumberFormat="0" applyBorder="0" applyAlignment="0" applyProtection="0">
      <alignment vertical="center"/>
    </xf>
    <xf numFmtId="0" fontId="100" fillId="73" borderId="0" applyNumberFormat="0" applyBorder="0" applyAlignment="0" applyProtection="0">
      <alignment vertical="center"/>
    </xf>
    <xf numFmtId="0" fontId="100" fillId="73" borderId="0" applyNumberFormat="0" applyBorder="0" applyAlignment="0" applyProtection="0">
      <alignment vertical="center"/>
    </xf>
    <xf numFmtId="0" fontId="100" fillId="71" borderId="0" applyNumberFormat="0" applyBorder="0" applyAlignment="0" applyProtection="0">
      <alignment vertical="center"/>
    </xf>
    <xf numFmtId="227" fontId="97" fillId="165" borderId="0" applyNumberFormat="0" applyBorder="0" applyAlignment="0" applyProtection="0">
      <alignment vertical="center"/>
    </xf>
    <xf numFmtId="0" fontId="100" fillId="73" borderId="0" applyNumberFormat="0" applyBorder="0" applyAlignment="0" applyProtection="0">
      <alignment vertical="center"/>
    </xf>
    <xf numFmtId="0" fontId="97" fillId="56" borderId="0" applyNumberFormat="0" applyBorder="0" applyAlignment="0" applyProtection="0">
      <alignment vertical="center"/>
    </xf>
    <xf numFmtId="0" fontId="100" fillId="73" borderId="0" applyNumberFormat="0" applyBorder="0" applyAlignment="0" applyProtection="0">
      <alignment vertical="center"/>
    </xf>
    <xf numFmtId="0" fontId="97" fillId="56" borderId="0" applyNumberFormat="0" applyBorder="0" applyAlignment="0" applyProtection="0">
      <alignment vertical="center"/>
    </xf>
    <xf numFmtId="0" fontId="97" fillId="56" borderId="0" applyNumberFormat="0" applyBorder="0" applyAlignment="0" applyProtection="0">
      <alignment vertical="center"/>
    </xf>
    <xf numFmtId="0" fontId="141" fillId="90" borderId="0" applyNumberFormat="0" applyBorder="0" applyAlignment="0" applyProtection="0">
      <alignment vertical="center"/>
    </xf>
    <xf numFmtId="0" fontId="97" fillId="56" borderId="0" applyNumberFormat="0" applyBorder="0" applyAlignment="0" applyProtection="0">
      <alignment vertical="center"/>
    </xf>
    <xf numFmtId="0" fontId="100" fillId="73" borderId="0" applyNumberFormat="0" applyBorder="0" applyAlignment="0" applyProtection="0">
      <alignment vertical="center"/>
    </xf>
    <xf numFmtId="0" fontId="133" fillId="69" borderId="0" applyNumberFormat="0" applyBorder="0" applyAlignment="0" applyProtection="0">
      <alignment vertical="center"/>
    </xf>
    <xf numFmtId="0" fontId="100" fillId="73" borderId="0" applyNumberFormat="0" applyBorder="0" applyAlignment="0" applyProtection="0">
      <alignment vertical="center"/>
    </xf>
    <xf numFmtId="0" fontId="133" fillId="69" borderId="0" applyNumberFormat="0" applyBorder="0" applyAlignment="0" applyProtection="0">
      <alignment vertical="center"/>
    </xf>
    <xf numFmtId="0" fontId="100" fillId="73" borderId="0" applyNumberFormat="0" applyBorder="0" applyAlignment="0" applyProtection="0">
      <alignment vertical="center"/>
    </xf>
    <xf numFmtId="0" fontId="137" fillId="66" borderId="65" applyNumberFormat="0" applyAlignment="0" applyProtection="0">
      <alignment vertical="center"/>
    </xf>
    <xf numFmtId="0" fontId="100" fillId="73" borderId="0" applyNumberFormat="0" applyBorder="0" applyAlignment="0" applyProtection="0">
      <alignment vertical="center"/>
    </xf>
    <xf numFmtId="0" fontId="97" fillId="56" borderId="0" applyNumberFormat="0" applyBorder="0" applyAlignment="0" applyProtection="0">
      <alignment vertical="center"/>
    </xf>
    <xf numFmtId="0" fontId="100" fillId="75" borderId="42" applyNumberFormat="0" applyFont="0" applyAlignment="0" applyProtection="0">
      <alignment vertical="center"/>
    </xf>
    <xf numFmtId="0" fontId="100" fillId="73" borderId="0" applyNumberFormat="0" applyBorder="0" applyAlignment="0" applyProtection="0">
      <alignment vertical="center"/>
    </xf>
    <xf numFmtId="0" fontId="100" fillId="71" borderId="0" applyNumberFormat="0" applyBorder="0" applyAlignment="0" applyProtection="0">
      <alignment vertical="center"/>
    </xf>
    <xf numFmtId="0" fontId="97" fillId="56" borderId="0" applyNumberFormat="0" applyBorder="0" applyAlignment="0" applyProtection="0">
      <alignment vertical="center"/>
    </xf>
    <xf numFmtId="0" fontId="100" fillId="71" borderId="0" applyNumberFormat="0" applyBorder="0" applyAlignment="0" applyProtection="0">
      <alignment vertical="center"/>
    </xf>
    <xf numFmtId="0" fontId="140" fillId="70" borderId="0" applyNumberFormat="0" applyBorder="0" applyAlignment="0" applyProtection="0">
      <alignment vertical="center"/>
    </xf>
    <xf numFmtId="0" fontId="100" fillId="73" borderId="0" applyNumberFormat="0" applyBorder="0" applyAlignment="0" applyProtection="0">
      <alignment vertical="center"/>
    </xf>
    <xf numFmtId="0" fontId="140" fillId="70" borderId="0" applyNumberFormat="0" applyBorder="0" applyAlignment="0" applyProtection="0">
      <alignment vertical="center"/>
    </xf>
    <xf numFmtId="0" fontId="100" fillId="73" borderId="0" applyNumberFormat="0" applyBorder="0" applyAlignment="0" applyProtection="0">
      <alignment vertical="center"/>
    </xf>
    <xf numFmtId="0" fontId="97" fillId="56" borderId="0" applyNumberFormat="0" applyBorder="0" applyAlignment="0" applyProtection="0">
      <alignment vertical="center"/>
    </xf>
    <xf numFmtId="0" fontId="100" fillId="73" borderId="0" applyNumberFormat="0" applyBorder="0" applyAlignment="0" applyProtection="0">
      <alignment vertical="center"/>
    </xf>
    <xf numFmtId="0" fontId="97" fillId="56" borderId="0" applyNumberFormat="0" applyBorder="0" applyAlignment="0" applyProtection="0">
      <alignment vertical="center"/>
    </xf>
    <xf numFmtId="0" fontId="141" fillId="80" borderId="0" applyNumberFormat="0" applyBorder="0" applyAlignment="0" applyProtection="0">
      <alignment vertical="center"/>
    </xf>
    <xf numFmtId="0" fontId="97" fillId="56" borderId="0" applyNumberFormat="0" applyBorder="0" applyAlignment="0" applyProtection="0">
      <alignment vertical="center"/>
    </xf>
    <xf numFmtId="0" fontId="100" fillId="73" borderId="0" applyNumberFormat="0" applyBorder="0" applyAlignment="0" applyProtection="0">
      <alignment vertical="center"/>
    </xf>
    <xf numFmtId="0" fontId="100" fillId="75" borderId="42" applyNumberFormat="0" applyFont="0" applyAlignment="0" applyProtection="0">
      <alignment vertical="center"/>
    </xf>
    <xf numFmtId="0" fontId="93" fillId="0" borderId="0">
      <alignment vertical="top"/>
    </xf>
    <xf numFmtId="0" fontId="93" fillId="0" borderId="0"/>
    <xf numFmtId="0" fontId="100" fillId="73" borderId="0" applyNumberFormat="0" applyBorder="0" applyAlignment="0" applyProtection="0">
      <alignment vertical="center"/>
    </xf>
    <xf numFmtId="0" fontId="100" fillId="73" borderId="0" applyNumberFormat="0" applyBorder="0" applyAlignment="0" applyProtection="0">
      <alignment vertical="center"/>
    </xf>
    <xf numFmtId="0" fontId="100" fillId="80" borderId="0" applyNumberFormat="0" applyBorder="0" applyAlignment="0" applyProtection="0">
      <alignment vertical="center"/>
    </xf>
    <xf numFmtId="227" fontId="98" fillId="209" borderId="0" applyNumberFormat="0" applyBorder="0" applyAlignment="0" applyProtection="0">
      <alignment vertical="center"/>
    </xf>
    <xf numFmtId="0" fontId="100" fillId="73" borderId="0" applyNumberFormat="0" applyBorder="0" applyAlignment="0" applyProtection="0">
      <alignment vertical="center"/>
    </xf>
    <xf numFmtId="0" fontId="100" fillId="80" borderId="0" applyNumberFormat="0" applyBorder="0" applyAlignment="0" applyProtection="0">
      <alignment vertical="center"/>
    </xf>
    <xf numFmtId="0" fontId="100" fillId="73" borderId="0" applyNumberFormat="0" applyBorder="0" applyAlignment="0" applyProtection="0">
      <alignment vertical="center"/>
    </xf>
    <xf numFmtId="0" fontId="100" fillId="73" borderId="0" applyNumberFormat="0" applyBorder="0" applyAlignment="0" applyProtection="0">
      <alignment vertical="center"/>
    </xf>
    <xf numFmtId="0" fontId="100" fillId="73" borderId="0" applyNumberFormat="0" applyBorder="0" applyAlignment="0" applyProtection="0">
      <alignment vertical="center"/>
    </xf>
    <xf numFmtId="0" fontId="100" fillId="73" borderId="0" applyNumberFormat="0" applyBorder="0" applyAlignment="0" applyProtection="0">
      <alignment vertical="center"/>
    </xf>
    <xf numFmtId="0" fontId="100" fillId="73" borderId="0" applyNumberFormat="0" applyBorder="0" applyAlignment="0" applyProtection="0">
      <alignment vertical="center"/>
    </xf>
    <xf numFmtId="0" fontId="100" fillId="73" borderId="0" applyNumberFormat="0" applyBorder="0" applyAlignment="0" applyProtection="0">
      <alignment vertical="center"/>
    </xf>
    <xf numFmtId="0" fontId="100" fillId="73" borderId="0" applyNumberFormat="0" applyBorder="0" applyAlignment="0" applyProtection="0">
      <alignment vertical="center"/>
    </xf>
    <xf numFmtId="0" fontId="100" fillId="73" borderId="0" applyNumberFormat="0" applyBorder="0" applyAlignment="0" applyProtection="0">
      <alignment vertical="center"/>
    </xf>
    <xf numFmtId="0" fontId="100" fillId="73" borderId="0" applyNumberFormat="0" applyBorder="0" applyAlignment="0" applyProtection="0">
      <alignment vertical="center"/>
    </xf>
    <xf numFmtId="0" fontId="100" fillId="73" borderId="0" applyNumberFormat="0" applyBorder="0" applyAlignment="0" applyProtection="0">
      <alignment vertical="center"/>
    </xf>
    <xf numFmtId="0" fontId="100" fillId="73" borderId="0" applyNumberFormat="0" applyBorder="0" applyAlignment="0" applyProtection="0">
      <alignment vertical="center"/>
    </xf>
    <xf numFmtId="0" fontId="97" fillId="40" borderId="0" applyNumberFormat="0" applyBorder="0" applyAlignment="0" applyProtection="0">
      <alignment vertical="center"/>
    </xf>
    <xf numFmtId="0" fontId="100" fillId="73" borderId="0" applyNumberFormat="0" applyBorder="0" applyAlignment="0" applyProtection="0">
      <alignment vertical="center"/>
    </xf>
    <xf numFmtId="0" fontId="133" fillId="69" borderId="0" applyNumberFormat="0" applyBorder="0" applyAlignment="0" applyProtection="0">
      <alignment vertical="center"/>
    </xf>
    <xf numFmtId="0" fontId="100" fillId="80" borderId="0" applyNumberFormat="0" applyBorder="0" applyAlignment="0" applyProtection="0">
      <alignment vertical="center"/>
    </xf>
    <xf numFmtId="0" fontId="100" fillId="73" borderId="0" applyNumberFormat="0" applyBorder="0" applyAlignment="0" applyProtection="0">
      <alignment vertical="center"/>
    </xf>
    <xf numFmtId="0" fontId="100" fillId="73" borderId="0" applyNumberFormat="0" applyBorder="0" applyAlignment="0" applyProtection="0">
      <alignment vertical="center"/>
    </xf>
    <xf numFmtId="0" fontId="140" fillId="70" borderId="0" applyNumberFormat="0" applyBorder="0" applyAlignment="0" applyProtection="0">
      <alignment vertical="center"/>
    </xf>
    <xf numFmtId="0" fontId="100" fillId="76" borderId="0" applyNumberFormat="0" applyBorder="0" applyAlignment="0" applyProtection="0">
      <alignment vertical="center"/>
    </xf>
    <xf numFmtId="0" fontId="100" fillId="76" borderId="0" applyNumberFormat="0" applyBorder="0" applyAlignment="0" applyProtection="0">
      <alignment vertical="center"/>
    </xf>
    <xf numFmtId="0" fontId="100" fillId="76" borderId="0" applyNumberFormat="0" applyBorder="0" applyAlignment="0" applyProtection="0">
      <alignment vertical="center"/>
    </xf>
    <xf numFmtId="0" fontId="140" fillId="70" borderId="0" applyNumberFormat="0" applyBorder="0" applyAlignment="0" applyProtection="0">
      <alignment vertical="center"/>
    </xf>
    <xf numFmtId="0" fontId="100" fillId="76" borderId="0" applyNumberFormat="0" applyBorder="0" applyAlignment="0" applyProtection="0">
      <alignment vertical="center"/>
    </xf>
    <xf numFmtId="0" fontId="100" fillId="76" borderId="0" applyNumberFormat="0" applyBorder="0" applyAlignment="0" applyProtection="0">
      <alignment vertical="center"/>
    </xf>
    <xf numFmtId="0" fontId="100" fillId="76" borderId="0" applyNumberFormat="0" applyBorder="0" applyAlignment="0" applyProtection="0">
      <alignment vertical="center"/>
    </xf>
    <xf numFmtId="0" fontId="100" fillId="71" borderId="0" applyNumberFormat="0" applyBorder="0" applyAlignment="0" applyProtection="0">
      <alignment vertical="center"/>
    </xf>
    <xf numFmtId="0" fontId="145" fillId="71" borderId="64" applyNumberFormat="0" applyAlignment="0" applyProtection="0">
      <alignment vertical="center"/>
    </xf>
    <xf numFmtId="0" fontId="140" fillId="70" borderId="0" applyNumberFormat="0" applyBorder="0" applyAlignment="0" applyProtection="0">
      <alignment vertical="center"/>
    </xf>
    <xf numFmtId="0" fontId="100" fillId="76" borderId="0" applyNumberFormat="0" applyBorder="0" applyAlignment="0" applyProtection="0">
      <alignment vertical="center"/>
    </xf>
    <xf numFmtId="0" fontId="97" fillId="0" borderId="0">
      <alignment vertical="center"/>
    </xf>
    <xf numFmtId="0" fontId="100" fillId="76" borderId="0" applyNumberFormat="0" applyBorder="0" applyAlignment="0" applyProtection="0">
      <alignment vertical="center"/>
    </xf>
    <xf numFmtId="0" fontId="140" fillId="70" borderId="0" applyNumberFormat="0" applyBorder="0" applyAlignment="0" applyProtection="0">
      <alignment vertical="center"/>
    </xf>
    <xf numFmtId="0" fontId="108" fillId="37" borderId="0" applyNumberFormat="0" applyBorder="0" applyAlignment="0" applyProtection="0">
      <alignment vertical="center"/>
    </xf>
    <xf numFmtId="0" fontId="100" fillId="76" borderId="0" applyNumberFormat="0" applyBorder="0" applyAlignment="0" applyProtection="0">
      <alignment vertical="center"/>
    </xf>
    <xf numFmtId="0" fontId="140" fillId="70" borderId="0" applyNumberFormat="0" applyBorder="0" applyAlignment="0" applyProtection="0">
      <alignment vertical="center"/>
    </xf>
    <xf numFmtId="0" fontId="100" fillId="76" borderId="0" applyNumberFormat="0" applyBorder="0" applyAlignment="0" applyProtection="0">
      <alignment vertical="center"/>
    </xf>
    <xf numFmtId="0" fontId="97" fillId="61" borderId="0" applyNumberFormat="0" applyBorder="0" applyAlignment="0" applyProtection="0">
      <alignment vertical="center"/>
    </xf>
    <xf numFmtId="0" fontId="97" fillId="61" borderId="0" applyNumberFormat="0" applyBorder="0" applyAlignment="0" applyProtection="0">
      <alignment vertical="center"/>
    </xf>
    <xf numFmtId="0" fontId="100" fillId="76" borderId="0" applyNumberFormat="0" applyBorder="0" applyAlignment="0" applyProtection="0">
      <alignment vertical="center"/>
    </xf>
    <xf numFmtId="0" fontId="97" fillId="58" borderId="0" applyNumberFormat="0" applyBorder="0" applyAlignment="0" applyProtection="0">
      <alignment vertical="center"/>
    </xf>
    <xf numFmtId="0" fontId="100" fillId="76" borderId="0" applyNumberFormat="0" applyBorder="0" applyAlignment="0" applyProtection="0">
      <alignment vertical="center"/>
    </xf>
    <xf numFmtId="0" fontId="100" fillId="76" borderId="0" applyNumberFormat="0" applyBorder="0" applyAlignment="0" applyProtection="0">
      <alignment vertical="center"/>
    </xf>
    <xf numFmtId="0" fontId="100" fillId="76" borderId="0" applyNumberFormat="0" applyBorder="0" applyAlignment="0" applyProtection="0">
      <alignment vertical="center"/>
    </xf>
    <xf numFmtId="0" fontId="97" fillId="61" borderId="0" applyNumberFormat="0" applyBorder="0" applyAlignment="0" applyProtection="0">
      <alignment vertical="center"/>
    </xf>
    <xf numFmtId="0" fontId="97" fillId="61" borderId="0" applyNumberFormat="0" applyBorder="0" applyAlignment="0" applyProtection="0">
      <alignment vertical="center"/>
    </xf>
    <xf numFmtId="0" fontId="145" fillId="71" borderId="64" applyNumberFormat="0" applyAlignment="0" applyProtection="0">
      <alignment vertical="center"/>
    </xf>
    <xf numFmtId="0" fontId="97" fillId="61" borderId="0" applyNumberFormat="0" applyBorder="0" applyAlignment="0" applyProtection="0">
      <alignment vertical="center"/>
    </xf>
    <xf numFmtId="0" fontId="100" fillId="76" borderId="0" applyNumberFormat="0" applyBorder="0" applyAlignment="0" applyProtection="0">
      <alignment vertical="center"/>
    </xf>
    <xf numFmtId="0" fontId="100" fillId="76" borderId="0" applyNumberFormat="0" applyBorder="0" applyAlignment="0" applyProtection="0">
      <alignment vertical="center"/>
    </xf>
    <xf numFmtId="0" fontId="100" fillId="76" borderId="0" applyNumberFormat="0" applyBorder="0" applyAlignment="0" applyProtection="0">
      <alignment vertical="center"/>
    </xf>
    <xf numFmtId="0" fontId="100" fillId="76" borderId="0" applyNumberFormat="0" applyBorder="0" applyAlignment="0" applyProtection="0">
      <alignment vertical="center"/>
    </xf>
    <xf numFmtId="0" fontId="100" fillId="76" borderId="0" applyNumberFormat="0" applyBorder="0" applyAlignment="0" applyProtection="0">
      <alignment vertical="center"/>
    </xf>
    <xf numFmtId="0" fontId="97" fillId="61" borderId="0" applyNumberFormat="0" applyBorder="0" applyAlignment="0" applyProtection="0">
      <alignment vertical="center"/>
    </xf>
    <xf numFmtId="0" fontId="97" fillId="61" borderId="0" applyNumberFormat="0" applyBorder="0" applyAlignment="0" applyProtection="0">
      <alignment vertical="center"/>
    </xf>
    <xf numFmtId="0" fontId="140" fillId="70" borderId="0" applyNumberFormat="0" applyBorder="0" applyAlignment="0" applyProtection="0">
      <alignment vertical="center"/>
    </xf>
    <xf numFmtId="0" fontId="97" fillId="61" borderId="0" applyNumberFormat="0" applyBorder="0" applyAlignment="0" applyProtection="0">
      <alignment vertical="center"/>
    </xf>
    <xf numFmtId="0" fontId="97" fillId="61" borderId="0" applyNumberFormat="0" applyBorder="0" applyAlignment="0" applyProtection="0">
      <alignment vertical="center"/>
    </xf>
    <xf numFmtId="0" fontId="100" fillId="76" borderId="0" applyNumberFormat="0" applyBorder="0" applyAlignment="0" applyProtection="0">
      <alignment vertical="center"/>
    </xf>
    <xf numFmtId="0" fontId="109" fillId="0" borderId="0" applyNumberFormat="0" applyFill="0" applyBorder="0" applyAlignment="0" applyProtection="0">
      <alignment vertical="center"/>
    </xf>
    <xf numFmtId="0" fontId="100" fillId="76" borderId="0" applyNumberFormat="0" applyBorder="0" applyAlignment="0" applyProtection="0">
      <alignment vertical="center"/>
    </xf>
    <xf numFmtId="0" fontId="109" fillId="0" borderId="0" applyNumberFormat="0" applyFill="0" applyBorder="0" applyAlignment="0" applyProtection="0">
      <alignment vertical="center"/>
    </xf>
    <xf numFmtId="0" fontId="97" fillId="61" borderId="0" applyNumberFormat="0" applyBorder="0" applyAlignment="0" applyProtection="0">
      <alignment vertical="center"/>
    </xf>
    <xf numFmtId="0" fontId="150" fillId="0" borderId="0" applyNumberFormat="0" applyFill="0" applyBorder="0" applyAlignment="0" applyProtection="0">
      <alignment vertical="center"/>
    </xf>
    <xf numFmtId="0" fontId="97" fillId="61" borderId="0" applyNumberFormat="0" applyBorder="0" applyAlignment="0" applyProtection="0">
      <alignment vertical="center"/>
    </xf>
    <xf numFmtId="0" fontId="100" fillId="76" borderId="0" applyNumberFormat="0" applyBorder="0" applyAlignment="0" applyProtection="0">
      <alignment vertical="center"/>
    </xf>
    <xf numFmtId="0" fontId="100" fillId="76" borderId="0" applyNumberFormat="0" applyBorder="0" applyAlignment="0" applyProtection="0">
      <alignment vertical="center"/>
    </xf>
    <xf numFmtId="0" fontId="100" fillId="76" borderId="0" applyNumberFormat="0" applyBorder="0" applyAlignment="0" applyProtection="0">
      <alignment vertical="center"/>
    </xf>
    <xf numFmtId="0" fontId="100" fillId="76" borderId="0" applyNumberFormat="0" applyBorder="0" applyAlignment="0" applyProtection="0">
      <alignment vertical="center"/>
    </xf>
    <xf numFmtId="0" fontId="100" fillId="76" borderId="0" applyNumberFormat="0" applyBorder="0" applyAlignment="0" applyProtection="0">
      <alignment vertical="center"/>
    </xf>
    <xf numFmtId="0" fontId="140" fillId="70" borderId="0" applyNumberFormat="0" applyBorder="0" applyAlignment="0" applyProtection="0">
      <alignment vertical="center"/>
    </xf>
    <xf numFmtId="0" fontId="100" fillId="76" borderId="0" applyNumberFormat="0" applyBorder="0" applyAlignment="0" applyProtection="0">
      <alignment vertical="center"/>
    </xf>
    <xf numFmtId="0" fontId="100" fillId="76" borderId="0" applyNumberFormat="0" applyBorder="0" applyAlignment="0" applyProtection="0">
      <alignment vertical="center"/>
    </xf>
    <xf numFmtId="0" fontId="133" fillId="69" borderId="0" applyNumberFormat="0" applyBorder="0" applyAlignment="0" applyProtection="0">
      <alignment vertical="center"/>
    </xf>
    <xf numFmtId="0" fontId="100" fillId="76" borderId="0" applyNumberFormat="0" applyBorder="0" applyAlignment="0" applyProtection="0">
      <alignment vertical="center"/>
    </xf>
    <xf numFmtId="0" fontId="100" fillId="76" borderId="0" applyNumberFormat="0" applyBorder="0" applyAlignment="0" applyProtection="0">
      <alignment vertical="center"/>
    </xf>
    <xf numFmtId="0" fontId="97" fillId="61" borderId="0" applyNumberFormat="0" applyBorder="0" applyAlignment="0" applyProtection="0">
      <alignment vertical="center"/>
    </xf>
    <xf numFmtId="0" fontId="97" fillId="61" borderId="0" applyNumberFormat="0" applyBorder="0" applyAlignment="0" applyProtection="0">
      <alignment vertical="center"/>
    </xf>
    <xf numFmtId="0" fontId="97" fillId="61" borderId="0" applyNumberFormat="0" applyBorder="0" applyAlignment="0" applyProtection="0">
      <alignment vertical="center"/>
    </xf>
    <xf numFmtId="0" fontId="97" fillId="61" borderId="0" applyNumberFormat="0" applyBorder="0" applyAlignment="0" applyProtection="0">
      <alignment vertical="center"/>
    </xf>
    <xf numFmtId="0" fontId="100" fillId="76" borderId="0" applyNumberFormat="0" applyBorder="0" applyAlignment="0" applyProtection="0">
      <alignment vertical="center"/>
    </xf>
    <xf numFmtId="0" fontId="100" fillId="76" borderId="0" applyNumberFormat="0" applyBorder="0" applyAlignment="0" applyProtection="0">
      <alignment vertical="center"/>
    </xf>
    <xf numFmtId="0" fontId="100" fillId="76" borderId="0" applyNumberFormat="0" applyBorder="0" applyAlignment="0" applyProtection="0">
      <alignment vertical="center"/>
    </xf>
    <xf numFmtId="0" fontId="100" fillId="76" borderId="0" applyNumberFormat="0" applyBorder="0" applyAlignment="0" applyProtection="0">
      <alignment vertical="center"/>
    </xf>
    <xf numFmtId="0" fontId="97" fillId="61" borderId="0" applyNumberFormat="0" applyBorder="0" applyAlignment="0" applyProtection="0">
      <alignment vertical="center"/>
    </xf>
    <xf numFmtId="0" fontId="100" fillId="76" borderId="0" applyNumberFormat="0" applyBorder="0" applyAlignment="0" applyProtection="0">
      <alignment vertical="center"/>
    </xf>
    <xf numFmtId="0" fontId="138" fillId="95" borderId="39"/>
    <xf numFmtId="0" fontId="97" fillId="60" borderId="0" applyNumberFormat="0" applyBorder="0" applyAlignment="0" applyProtection="0">
      <alignment vertical="center"/>
    </xf>
    <xf numFmtId="0" fontId="145" fillId="71" borderId="64" applyNumberFormat="0" applyAlignment="0" applyProtection="0">
      <alignment vertical="center"/>
    </xf>
    <xf numFmtId="0" fontId="97" fillId="61" borderId="0" applyNumberFormat="0" applyBorder="0" applyAlignment="0" applyProtection="0">
      <alignment vertical="center"/>
    </xf>
    <xf numFmtId="0" fontId="138" fillId="95" borderId="39"/>
    <xf numFmtId="0" fontId="97" fillId="60" borderId="0" applyNumberFormat="0" applyBorder="0" applyAlignment="0" applyProtection="0">
      <alignment vertical="center"/>
    </xf>
    <xf numFmtId="0" fontId="97" fillId="61" borderId="0" applyNumberFormat="0" applyBorder="0" applyAlignment="0" applyProtection="0">
      <alignment vertical="center"/>
    </xf>
    <xf numFmtId="0" fontId="100" fillId="76" borderId="0" applyNumberFormat="0" applyBorder="0" applyAlignment="0" applyProtection="0">
      <alignment vertical="center"/>
    </xf>
    <xf numFmtId="0" fontId="136" fillId="0" borderId="0" applyNumberFormat="0" applyFill="0" applyBorder="0" applyAlignment="0" applyProtection="0">
      <alignment vertical="center"/>
    </xf>
    <xf numFmtId="0" fontId="100" fillId="76" borderId="0" applyNumberFormat="0" applyBorder="0" applyAlignment="0" applyProtection="0">
      <alignment vertical="center"/>
    </xf>
    <xf numFmtId="0" fontId="136" fillId="0" borderId="0" applyNumberFormat="0" applyFill="0" applyBorder="0" applyAlignment="0" applyProtection="0">
      <alignment vertical="center"/>
    </xf>
    <xf numFmtId="0" fontId="100" fillId="76" borderId="0" applyNumberFormat="0" applyBorder="0" applyAlignment="0" applyProtection="0">
      <alignment vertical="center"/>
    </xf>
    <xf numFmtId="0" fontId="100" fillId="76" borderId="0" applyNumberFormat="0" applyBorder="0" applyAlignment="0" applyProtection="0">
      <alignment vertical="center"/>
    </xf>
    <xf numFmtId="0" fontId="140" fillId="70" borderId="0" applyNumberFormat="0" applyBorder="0" applyAlignment="0" applyProtection="0">
      <alignment vertical="center"/>
    </xf>
    <xf numFmtId="0" fontId="100" fillId="76" borderId="0" applyNumberFormat="0" applyBorder="0" applyAlignment="0" applyProtection="0">
      <alignment vertical="center"/>
    </xf>
    <xf numFmtId="0" fontId="100" fillId="71" borderId="0" applyNumberFormat="0" applyBorder="0" applyAlignment="0" applyProtection="0">
      <alignment vertical="center"/>
    </xf>
    <xf numFmtId="0" fontId="100" fillId="76" borderId="0" applyNumberFormat="0" applyBorder="0" applyAlignment="0" applyProtection="0">
      <alignment vertical="center"/>
    </xf>
    <xf numFmtId="0" fontId="100" fillId="71" borderId="0" applyNumberFormat="0" applyBorder="0" applyAlignment="0" applyProtection="0">
      <alignment vertical="center"/>
    </xf>
    <xf numFmtId="0" fontId="100" fillId="76" borderId="0" applyNumberFormat="0" applyBorder="0" applyAlignment="0" applyProtection="0">
      <alignment vertical="center"/>
    </xf>
    <xf numFmtId="0" fontId="100" fillId="71" borderId="0" applyNumberFormat="0" applyBorder="0" applyAlignment="0" applyProtection="0">
      <alignment vertical="center"/>
    </xf>
    <xf numFmtId="0" fontId="100" fillId="76" borderId="0" applyNumberFormat="0" applyBorder="0" applyAlignment="0" applyProtection="0">
      <alignment vertical="center"/>
    </xf>
    <xf numFmtId="0" fontId="100" fillId="76" borderId="0" applyNumberFormat="0" applyBorder="0" applyAlignment="0" applyProtection="0">
      <alignment vertical="center"/>
    </xf>
    <xf numFmtId="0" fontId="100" fillId="71" borderId="0" applyNumberFormat="0" applyBorder="0" applyAlignment="0" applyProtection="0">
      <alignment vertical="center"/>
    </xf>
    <xf numFmtId="0" fontId="100" fillId="76" borderId="0" applyNumberFormat="0" applyBorder="0" applyAlignment="0" applyProtection="0">
      <alignment vertical="center"/>
    </xf>
    <xf numFmtId="0" fontId="100" fillId="71" borderId="0" applyNumberFormat="0" applyBorder="0" applyAlignment="0" applyProtection="0">
      <alignment vertical="center"/>
    </xf>
    <xf numFmtId="0" fontId="97" fillId="0" borderId="0">
      <alignment vertical="center"/>
    </xf>
    <xf numFmtId="0" fontId="140" fillId="70" borderId="0" applyNumberFormat="0" applyBorder="0" applyAlignment="0" applyProtection="0">
      <alignment vertical="center"/>
    </xf>
    <xf numFmtId="0" fontId="97" fillId="61" borderId="0" applyNumberFormat="0" applyBorder="0" applyAlignment="0" applyProtection="0">
      <alignment vertical="center"/>
    </xf>
    <xf numFmtId="0" fontId="100" fillId="76" borderId="0" applyNumberFormat="0" applyBorder="0" applyAlignment="0" applyProtection="0">
      <alignment vertical="center"/>
    </xf>
    <xf numFmtId="0" fontId="100" fillId="76" borderId="0" applyNumberFormat="0" applyBorder="0" applyAlignment="0" applyProtection="0">
      <alignment vertical="center"/>
    </xf>
    <xf numFmtId="0" fontId="100" fillId="76"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97" fillId="61" borderId="0" applyNumberFormat="0" applyBorder="0" applyAlignment="0" applyProtection="0">
      <alignment vertical="center"/>
    </xf>
    <xf numFmtId="0" fontId="97" fillId="61" borderId="0" applyNumberFormat="0" applyBorder="0" applyAlignment="0" applyProtection="0">
      <alignment vertical="center"/>
    </xf>
    <xf numFmtId="0" fontId="97" fillId="61"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00" fillId="76"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97" fillId="61" borderId="0" applyNumberFormat="0" applyBorder="0" applyAlignment="0" applyProtection="0">
      <alignment vertical="center"/>
    </xf>
    <xf numFmtId="0" fontId="97" fillId="61" borderId="0" applyNumberFormat="0" applyBorder="0" applyAlignment="0" applyProtection="0">
      <alignment vertical="center"/>
    </xf>
    <xf numFmtId="0" fontId="97" fillId="61" borderId="0" applyNumberFormat="0" applyBorder="0" applyAlignment="0" applyProtection="0">
      <alignment vertical="center"/>
    </xf>
    <xf numFmtId="0" fontId="100" fillId="76" borderId="0" applyNumberFormat="0" applyBorder="0" applyAlignment="0" applyProtection="0">
      <alignment vertical="center"/>
    </xf>
    <xf numFmtId="0" fontId="100" fillId="76" borderId="0" applyNumberFormat="0" applyBorder="0" applyAlignment="0" applyProtection="0">
      <alignment vertical="center"/>
    </xf>
    <xf numFmtId="0" fontId="97" fillId="61" borderId="0" applyNumberFormat="0" applyBorder="0" applyAlignment="0" applyProtection="0">
      <alignment vertical="center"/>
    </xf>
    <xf numFmtId="0" fontId="100" fillId="76" borderId="0" applyNumberFormat="0" applyBorder="0" applyAlignment="0" applyProtection="0">
      <alignment vertical="center"/>
    </xf>
    <xf numFmtId="0" fontId="97" fillId="61" borderId="0" applyNumberFormat="0" applyBorder="0" applyAlignment="0" applyProtection="0">
      <alignment vertical="center"/>
    </xf>
    <xf numFmtId="0" fontId="100" fillId="76" borderId="0" applyNumberFormat="0" applyBorder="0" applyAlignment="0" applyProtection="0">
      <alignment vertical="center"/>
    </xf>
    <xf numFmtId="0" fontId="100" fillId="76" borderId="0" applyNumberFormat="0" applyBorder="0" applyAlignment="0" applyProtection="0">
      <alignment vertical="center"/>
    </xf>
    <xf numFmtId="0" fontId="100" fillId="76"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00" fillId="71" borderId="0" applyNumberFormat="0" applyBorder="0" applyAlignment="0" applyProtection="0">
      <alignment vertical="center"/>
    </xf>
    <xf numFmtId="0" fontId="100" fillId="76" borderId="0" applyNumberFormat="0" applyBorder="0" applyAlignment="0" applyProtection="0">
      <alignment vertical="center"/>
    </xf>
    <xf numFmtId="0" fontId="100" fillId="76" borderId="0" applyNumberFormat="0" applyBorder="0" applyAlignment="0" applyProtection="0">
      <alignment vertical="center"/>
    </xf>
    <xf numFmtId="0" fontId="93" fillId="0" borderId="0"/>
    <xf numFmtId="0" fontId="97" fillId="61" borderId="0" applyNumberFormat="0" applyBorder="0" applyAlignment="0" applyProtection="0">
      <alignment vertical="center"/>
    </xf>
    <xf numFmtId="0" fontId="141" fillId="87" borderId="0" applyNumberFormat="0" applyBorder="0" applyAlignment="0" applyProtection="0">
      <alignment vertical="center"/>
    </xf>
    <xf numFmtId="0" fontId="100" fillId="76" borderId="0" applyNumberFormat="0" applyBorder="0" applyAlignment="0" applyProtection="0">
      <alignment vertical="center"/>
    </xf>
    <xf numFmtId="0" fontId="141" fillId="87" borderId="0" applyNumberFormat="0" applyBorder="0" applyAlignment="0" applyProtection="0">
      <alignment vertical="center"/>
    </xf>
    <xf numFmtId="0" fontId="100" fillId="76" borderId="0" applyNumberFormat="0" applyBorder="0" applyAlignment="0" applyProtection="0">
      <alignment vertical="center"/>
    </xf>
    <xf numFmtId="0" fontId="100" fillId="76" borderId="0" applyNumberFormat="0" applyBorder="0" applyAlignment="0" applyProtection="0">
      <alignment vertical="center"/>
    </xf>
    <xf numFmtId="0" fontId="133" fillId="69" borderId="0" applyNumberFormat="0" applyBorder="0" applyAlignment="0" applyProtection="0">
      <alignment vertical="center"/>
    </xf>
    <xf numFmtId="0" fontId="100" fillId="76" borderId="0" applyNumberFormat="0" applyBorder="0" applyAlignment="0" applyProtection="0">
      <alignment vertical="center"/>
    </xf>
    <xf numFmtId="0" fontId="100" fillId="75" borderId="42" applyNumberFormat="0" applyFont="0" applyAlignment="0" applyProtection="0">
      <alignment vertical="center"/>
    </xf>
    <xf numFmtId="0" fontId="133" fillId="69" borderId="0" applyNumberFormat="0" applyBorder="0" applyAlignment="0" applyProtection="0">
      <alignment vertical="center"/>
    </xf>
    <xf numFmtId="0" fontId="100" fillId="76" borderId="0" applyNumberFormat="0" applyBorder="0" applyAlignment="0" applyProtection="0">
      <alignment vertical="center"/>
    </xf>
    <xf numFmtId="0" fontId="100" fillId="75" borderId="42" applyNumberFormat="0" applyFont="0" applyAlignment="0" applyProtection="0">
      <alignment vertical="center"/>
    </xf>
    <xf numFmtId="0" fontId="133" fillId="69" borderId="0" applyNumberFormat="0" applyBorder="0" applyAlignment="0" applyProtection="0">
      <alignment vertical="center"/>
    </xf>
    <xf numFmtId="0" fontId="100" fillId="76" borderId="0" applyNumberFormat="0" applyBorder="0" applyAlignment="0" applyProtection="0">
      <alignment vertical="center"/>
    </xf>
    <xf numFmtId="0" fontId="141" fillId="87" borderId="0" applyNumberFormat="0" applyBorder="0" applyAlignment="0" applyProtection="0">
      <alignment vertical="center"/>
    </xf>
    <xf numFmtId="0" fontId="100" fillId="76" borderId="0" applyNumberFormat="0" applyBorder="0" applyAlignment="0" applyProtection="0">
      <alignment vertical="center"/>
    </xf>
    <xf numFmtId="0" fontId="141" fillId="87" borderId="0" applyNumberFormat="0" applyBorder="0" applyAlignment="0" applyProtection="0">
      <alignment vertical="center"/>
    </xf>
    <xf numFmtId="0" fontId="133" fillId="69" borderId="0" applyNumberFormat="0" applyBorder="0" applyAlignment="0" applyProtection="0">
      <alignment vertical="center"/>
    </xf>
    <xf numFmtId="0" fontId="100" fillId="76" borderId="0" applyNumberFormat="0" applyBorder="0" applyAlignment="0" applyProtection="0">
      <alignment vertical="center"/>
    </xf>
    <xf numFmtId="0" fontId="141" fillId="87" borderId="0" applyNumberFormat="0" applyBorder="0" applyAlignment="0" applyProtection="0">
      <alignment vertical="center"/>
    </xf>
    <xf numFmtId="0" fontId="100" fillId="76" borderId="0" applyNumberFormat="0" applyBorder="0" applyAlignment="0" applyProtection="0">
      <alignment vertical="center"/>
    </xf>
    <xf numFmtId="0" fontId="100" fillId="84" borderId="0" applyNumberFormat="0" applyBorder="0" applyAlignment="0" applyProtection="0">
      <alignment vertical="center"/>
    </xf>
    <xf numFmtId="0" fontId="100" fillId="76" borderId="0" applyNumberFormat="0" applyBorder="0" applyAlignment="0" applyProtection="0">
      <alignment vertical="center"/>
    </xf>
    <xf numFmtId="0" fontId="100" fillId="76" borderId="0" applyNumberFormat="0" applyBorder="0" applyAlignment="0" applyProtection="0">
      <alignment vertical="center"/>
    </xf>
    <xf numFmtId="0" fontId="100" fillId="76" borderId="0" applyNumberFormat="0" applyBorder="0" applyAlignment="0" applyProtection="0">
      <alignment vertical="center"/>
    </xf>
    <xf numFmtId="0" fontId="100" fillId="76" borderId="0" applyNumberFormat="0" applyBorder="0" applyAlignment="0" applyProtection="0">
      <alignment vertical="center"/>
    </xf>
    <xf numFmtId="0" fontId="100" fillId="75" borderId="42" applyNumberFormat="0" applyFont="0" applyAlignment="0" applyProtection="0">
      <alignment vertical="center"/>
    </xf>
    <xf numFmtId="0" fontId="100" fillId="76" borderId="0" applyNumberFormat="0" applyBorder="0" applyAlignment="0" applyProtection="0">
      <alignment vertical="center"/>
    </xf>
    <xf numFmtId="0" fontId="100" fillId="75" borderId="42" applyNumberFormat="0" applyFont="0" applyAlignment="0" applyProtection="0">
      <alignment vertical="center"/>
    </xf>
    <xf numFmtId="0" fontId="100" fillId="76" borderId="0" applyNumberFormat="0" applyBorder="0" applyAlignment="0" applyProtection="0">
      <alignment vertical="center"/>
    </xf>
    <xf numFmtId="0" fontId="149" fillId="87" borderId="0" applyNumberFormat="0" applyBorder="0" applyAlignment="0" applyProtection="0">
      <alignment vertical="center"/>
    </xf>
    <xf numFmtId="0" fontId="100" fillId="84" borderId="0" applyNumberFormat="0" applyBorder="0" applyAlignment="0" applyProtection="0">
      <alignment vertical="center"/>
    </xf>
    <xf numFmtId="0" fontId="100" fillId="76" borderId="0" applyNumberFormat="0" applyBorder="0" applyAlignment="0" applyProtection="0">
      <alignment vertical="center"/>
    </xf>
    <xf numFmtId="0" fontId="100" fillId="76" borderId="0" applyNumberFormat="0" applyBorder="0" applyAlignment="0" applyProtection="0">
      <alignment vertical="center"/>
    </xf>
    <xf numFmtId="0" fontId="100" fillId="76" borderId="0" applyNumberFormat="0" applyBorder="0" applyAlignment="0" applyProtection="0">
      <alignment vertical="center"/>
    </xf>
    <xf numFmtId="0" fontId="149" fillId="87" borderId="0" applyNumberFormat="0" applyBorder="0" applyAlignment="0" applyProtection="0">
      <alignment vertical="center"/>
    </xf>
    <xf numFmtId="0" fontId="100" fillId="76" borderId="0" applyNumberFormat="0" applyBorder="0" applyAlignment="0" applyProtection="0">
      <alignment vertical="center"/>
    </xf>
    <xf numFmtId="0" fontId="149" fillId="87" borderId="0" applyNumberFormat="0" applyBorder="0" applyAlignment="0" applyProtection="0">
      <alignment vertical="center"/>
    </xf>
    <xf numFmtId="0" fontId="100" fillId="76" borderId="0" applyNumberFormat="0" applyBorder="0" applyAlignment="0" applyProtection="0">
      <alignment vertical="center"/>
    </xf>
    <xf numFmtId="0" fontId="100" fillId="84" borderId="0" applyNumberFormat="0" applyBorder="0" applyAlignment="0" applyProtection="0">
      <alignment vertical="center"/>
    </xf>
    <xf numFmtId="0" fontId="100" fillId="76" borderId="0" applyNumberFormat="0" applyBorder="0" applyAlignment="0" applyProtection="0">
      <alignment vertical="center"/>
    </xf>
    <xf numFmtId="0" fontId="140" fillId="70" borderId="0" applyNumberFormat="0" applyBorder="0" applyAlignment="0" applyProtection="0">
      <alignment vertical="center"/>
    </xf>
    <xf numFmtId="0" fontId="151" fillId="0" borderId="45" applyNumberFormat="0" applyFill="0" applyAlignment="0" applyProtection="0">
      <alignment vertical="center"/>
    </xf>
    <xf numFmtId="0" fontId="100" fillId="76" borderId="0" applyNumberFormat="0" applyBorder="0" applyAlignment="0" applyProtection="0">
      <alignment vertical="center"/>
    </xf>
    <xf numFmtId="0" fontId="100" fillId="76" borderId="0" applyNumberFormat="0" applyBorder="0" applyAlignment="0" applyProtection="0">
      <alignment vertical="center"/>
    </xf>
    <xf numFmtId="0" fontId="140" fillId="70" borderId="0" applyNumberFormat="0" applyBorder="0" applyAlignment="0" applyProtection="0">
      <alignment vertical="center"/>
    </xf>
    <xf numFmtId="0" fontId="100" fillId="76" borderId="0" applyNumberFormat="0" applyBorder="0" applyAlignment="0" applyProtection="0">
      <alignment vertical="center"/>
    </xf>
    <xf numFmtId="0" fontId="140" fillId="70" borderId="0" applyNumberFormat="0" applyBorder="0" applyAlignment="0" applyProtection="0">
      <alignment vertical="center"/>
    </xf>
    <xf numFmtId="0" fontId="100" fillId="76" borderId="0" applyNumberFormat="0" applyBorder="0" applyAlignment="0" applyProtection="0">
      <alignment vertical="center"/>
    </xf>
    <xf numFmtId="0" fontId="100" fillId="80" borderId="0" applyNumberFormat="0" applyBorder="0" applyAlignment="0" applyProtection="0">
      <alignment vertical="center"/>
    </xf>
    <xf numFmtId="0" fontId="100" fillId="80" borderId="0" applyNumberFormat="0" applyBorder="0" applyAlignment="0" applyProtection="0">
      <alignment vertical="center"/>
    </xf>
    <xf numFmtId="0" fontId="100" fillId="80" borderId="0" applyNumberFormat="0" applyBorder="0" applyAlignment="0" applyProtection="0">
      <alignment vertical="center"/>
    </xf>
    <xf numFmtId="0" fontId="100" fillId="80" borderId="0" applyNumberFormat="0" applyBorder="0" applyAlignment="0" applyProtection="0">
      <alignment vertical="center"/>
    </xf>
    <xf numFmtId="0" fontId="100" fillId="80" borderId="0" applyNumberFormat="0" applyBorder="0" applyAlignment="0" applyProtection="0">
      <alignment vertical="center"/>
    </xf>
    <xf numFmtId="0" fontId="100" fillId="80" borderId="0" applyNumberFormat="0" applyBorder="0" applyAlignment="0" applyProtection="0">
      <alignment vertical="center"/>
    </xf>
    <xf numFmtId="0" fontId="100" fillId="80" borderId="0" applyNumberFormat="0" applyBorder="0" applyAlignment="0" applyProtection="0">
      <alignment vertical="center"/>
    </xf>
    <xf numFmtId="0" fontId="100" fillId="80" borderId="0" applyNumberFormat="0" applyBorder="0" applyAlignment="0" applyProtection="0">
      <alignment vertical="center"/>
    </xf>
    <xf numFmtId="0" fontId="97" fillId="40"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00" fillId="71" borderId="0" applyNumberFormat="0" applyBorder="0" applyAlignment="0" applyProtection="0">
      <alignment vertical="center"/>
    </xf>
    <xf numFmtId="0" fontId="97" fillId="40" borderId="0" applyNumberFormat="0" applyBorder="0" applyAlignment="0" applyProtection="0">
      <alignment vertical="center"/>
    </xf>
    <xf numFmtId="0" fontId="140" fillId="70" borderId="0" applyNumberFormat="0" applyBorder="0" applyAlignment="0" applyProtection="0">
      <alignment vertical="center"/>
    </xf>
    <xf numFmtId="0" fontId="100" fillId="71" borderId="0" applyNumberFormat="0" applyBorder="0" applyAlignment="0" applyProtection="0">
      <alignment vertical="center"/>
    </xf>
    <xf numFmtId="0" fontId="100" fillId="80" borderId="0" applyNumberFormat="0" applyBorder="0" applyAlignment="0" applyProtection="0">
      <alignment vertical="center"/>
    </xf>
    <xf numFmtId="0" fontId="140" fillId="70" borderId="0" applyNumberFormat="0" applyBorder="0" applyAlignment="0" applyProtection="0">
      <alignment vertical="center"/>
    </xf>
    <xf numFmtId="0" fontId="100" fillId="71" borderId="0" applyNumberFormat="0" applyBorder="0" applyAlignment="0" applyProtection="0">
      <alignment vertical="center"/>
    </xf>
    <xf numFmtId="0" fontId="133" fillId="69" borderId="0" applyNumberFormat="0" applyBorder="0" applyAlignment="0" applyProtection="0">
      <alignment vertical="center"/>
    </xf>
    <xf numFmtId="0" fontId="93" fillId="0" borderId="0">
      <alignment vertical="center"/>
    </xf>
    <xf numFmtId="0" fontId="93" fillId="0" borderId="0">
      <alignment vertical="center"/>
    </xf>
    <xf numFmtId="0" fontId="97" fillId="60" borderId="0" applyNumberFormat="0" applyBorder="0" applyAlignment="0" applyProtection="0">
      <alignment vertical="center"/>
    </xf>
    <xf numFmtId="0" fontId="100" fillId="74" borderId="0" applyNumberFormat="0" applyBorder="0" applyAlignment="0" applyProtection="0">
      <alignment vertical="center"/>
    </xf>
    <xf numFmtId="0" fontId="100" fillId="75" borderId="42" applyNumberFormat="0" applyFont="0" applyAlignment="0" applyProtection="0">
      <alignment vertical="center"/>
    </xf>
    <xf numFmtId="0" fontId="154" fillId="66" borderId="64" applyNumberFormat="0" applyAlignment="0" applyProtection="0">
      <alignment vertical="center"/>
    </xf>
    <xf numFmtId="0" fontId="100" fillId="80" borderId="0" applyNumberFormat="0" applyBorder="0" applyAlignment="0" applyProtection="0">
      <alignment vertical="center"/>
    </xf>
    <xf numFmtId="0" fontId="140" fillId="70" borderId="0" applyNumberFormat="0" applyBorder="0" applyAlignment="0" applyProtection="0">
      <alignment vertical="center"/>
    </xf>
    <xf numFmtId="0" fontId="100" fillId="71" borderId="0" applyNumberFormat="0" applyBorder="0" applyAlignment="0" applyProtection="0">
      <alignment vertical="center"/>
    </xf>
    <xf numFmtId="0" fontId="100" fillId="80" borderId="0" applyNumberFormat="0" applyBorder="0" applyAlignment="0" applyProtection="0">
      <alignment vertical="center"/>
    </xf>
    <xf numFmtId="0" fontId="140" fillId="70" borderId="0" applyNumberFormat="0" applyBorder="0" applyAlignment="0" applyProtection="0">
      <alignment vertical="center"/>
    </xf>
    <xf numFmtId="0" fontId="100" fillId="71" borderId="0" applyNumberFormat="0" applyBorder="0" applyAlignment="0" applyProtection="0">
      <alignment vertical="center"/>
    </xf>
    <xf numFmtId="0" fontId="97" fillId="40" borderId="0" applyNumberFormat="0" applyBorder="0" applyAlignment="0" applyProtection="0">
      <alignment vertical="center"/>
    </xf>
    <xf numFmtId="0" fontId="140" fillId="70" borderId="0" applyNumberFormat="0" applyBorder="0" applyAlignment="0" applyProtection="0">
      <alignment vertical="center"/>
    </xf>
    <xf numFmtId="0" fontId="100" fillId="71" borderId="0" applyNumberFormat="0" applyBorder="0" applyAlignment="0" applyProtection="0">
      <alignment vertical="center"/>
    </xf>
    <xf numFmtId="0" fontId="97" fillId="40" borderId="0" applyNumberFormat="0" applyBorder="0" applyAlignment="0" applyProtection="0">
      <alignment vertical="center"/>
    </xf>
    <xf numFmtId="0" fontId="100" fillId="80" borderId="0" applyNumberFormat="0" applyBorder="0" applyAlignment="0" applyProtection="0">
      <alignment vertical="center"/>
    </xf>
    <xf numFmtId="0" fontId="100" fillId="75" borderId="42" applyNumberFormat="0" applyFont="0" applyAlignment="0" applyProtection="0">
      <alignment vertical="center"/>
    </xf>
    <xf numFmtId="0" fontId="97" fillId="40" borderId="0" applyNumberFormat="0" applyBorder="0" applyAlignment="0" applyProtection="0">
      <alignment vertical="center"/>
    </xf>
    <xf numFmtId="0" fontId="100" fillId="80" borderId="0" applyNumberFormat="0" applyBorder="0" applyAlignment="0" applyProtection="0">
      <alignment vertical="center"/>
    </xf>
    <xf numFmtId="0" fontId="100" fillId="80" borderId="0" applyNumberFormat="0" applyBorder="0" applyAlignment="0" applyProtection="0">
      <alignment vertical="center"/>
    </xf>
    <xf numFmtId="0" fontId="100" fillId="80" borderId="0" applyNumberFormat="0" applyBorder="0" applyAlignment="0" applyProtection="0">
      <alignment vertical="center"/>
    </xf>
    <xf numFmtId="0" fontId="100" fillId="74" borderId="0" applyNumberFormat="0" applyBorder="0" applyAlignment="0" applyProtection="0">
      <alignment vertical="center"/>
    </xf>
    <xf numFmtId="0" fontId="100" fillId="74" borderId="0" applyNumberFormat="0" applyBorder="0" applyAlignment="0" applyProtection="0">
      <alignment vertical="center"/>
    </xf>
    <xf numFmtId="0" fontId="100" fillId="74" borderId="0" applyNumberFormat="0" applyBorder="0" applyAlignment="0" applyProtection="0">
      <alignment vertical="center"/>
    </xf>
    <xf numFmtId="0" fontId="100" fillId="74" borderId="0" applyNumberFormat="0" applyBorder="0" applyAlignment="0" applyProtection="0">
      <alignment vertical="center"/>
    </xf>
    <xf numFmtId="0" fontId="100" fillId="74" borderId="0" applyNumberFormat="0" applyBorder="0" applyAlignment="0" applyProtection="0">
      <alignment vertical="center"/>
    </xf>
    <xf numFmtId="0" fontId="97" fillId="40" borderId="0" applyNumberFormat="0" applyBorder="0" applyAlignment="0" applyProtection="0">
      <alignment vertical="center"/>
    </xf>
    <xf numFmtId="0" fontId="100" fillId="80" borderId="0" applyNumberFormat="0" applyBorder="0" applyAlignment="0" applyProtection="0">
      <alignment vertical="center"/>
    </xf>
    <xf numFmtId="0" fontId="100" fillId="80" borderId="0" applyNumberFormat="0" applyBorder="0" applyAlignment="0" applyProtection="0">
      <alignment vertical="center"/>
    </xf>
    <xf numFmtId="0" fontId="100" fillId="80" borderId="0" applyNumberFormat="0" applyBorder="0" applyAlignment="0" applyProtection="0">
      <alignment vertical="center"/>
    </xf>
    <xf numFmtId="0" fontId="97" fillId="40" borderId="0" applyNumberFormat="0" applyBorder="0" applyAlignment="0" applyProtection="0">
      <alignment vertical="center"/>
    </xf>
    <xf numFmtId="0" fontId="97" fillId="40" borderId="0" applyNumberFormat="0" applyBorder="0" applyAlignment="0" applyProtection="0">
      <alignment vertical="center"/>
    </xf>
    <xf numFmtId="0" fontId="100" fillId="80" borderId="0" applyNumberFormat="0" applyBorder="0" applyAlignment="0" applyProtection="0">
      <alignment vertical="center"/>
    </xf>
    <xf numFmtId="0" fontId="100" fillId="74" borderId="0" applyNumberFormat="0" applyBorder="0" applyAlignment="0" applyProtection="0">
      <alignment vertical="center"/>
    </xf>
    <xf numFmtId="0" fontId="100" fillId="74" borderId="0" applyNumberFormat="0" applyBorder="0" applyAlignment="0" applyProtection="0">
      <alignment vertical="center"/>
    </xf>
    <xf numFmtId="0" fontId="100" fillId="74" borderId="0" applyNumberFormat="0" applyBorder="0" applyAlignment="0" applyProtection="0">
      <alignment vertical="center"/>
    </xf>
    <xf numFmtId="0" fontId="100" fillId="74" borderId="0" applyNumberFormat="0" applyBorder="0" applyAlignment="0" applyProtection="0">
      <alignment vertical="center"/>
    </xf>
    <xf numFmtId="0" fontId="100" fillId="74" borderId="0" applyNumberFormat="0" applyBorder="0" applyAlignment="0" applyProtection="0">
      <alignment vertical="center"/>
    </xf>
    <xf numFmtId="0" fontId="100" fillId="74" borderId="0" applyNumberFormat="0" applyBorder="0" applyAlignment="0" applyProtection="0">
      <alignment vertical="center"/>
    </xf>
    <xf numFmtId="0" fontId="97" fillId="40" borderId="0" applyNumberFormat="0" applyBorder="0" applyAlignment="0" applyProtection="0">
      <alignment vertical="center"/>
    </xf>
    <xf numFmtId="0" fontId="133" fillId="69" borderId="0" applyNumberFormat="0" applyBorder="0" applyAlignment="0" applyProtection="0">
      <alignment vertical="center"/>
    </xf>
    <xf numFmtId="0" fontId="97" fillId="40" borderId="0" applyNumberFormat="0" applyBorder="0" applyAlignment="0" applyProtection="0">
      <alignment vertical="center"/>
    </xf>
    <xf numFmtId="0" fontId="97" fillId="40" borderId="0" applyNumberFormat="0" applyBorder="0" applyAlignment="0" applyProtection="0">
      <alignment vertical="center"/>
    </xf>
    <xf numFmtId="0" fontId="133" fillId="69" borderId="0" applyNumberFormat="0" applyBorder="0" applyAlignment="0" applyProtection="0">
      <alignment vertical="center"/>
    </xf>
    <xf numFmtId="0" fontId="100" fillId="80" borderId="0" applyNumberFormat="0" applyBorder="0" applyAlignment="0" applyProtection="0">
      <alignment vertical="center"/>
    </xf>
    <xf numFmtId="0" fontId="133" fillId="69" borderId="0" applyNumberFormat="0" applyBorder="0" applyAlignment="0" applyProtection="0">
      <alignment vertical="center"/>
    </xf>
    <xf numFmtId="0" fontId="97" fillId="40" borderId="0" applyNumberFormat="0" applyBorder="0" applyAlignment="0" applyProtection="0">
      <alignment vertical="center"/>
    </xf>
    <xf numFmtId="0" fontId="97" fillId="40" borderId="0" applyNumberFormat="0" applyBorder="0" applyAlignment="0" applyProtection="0">
      <alignment vertical="center"/>
    </xf>
    <xf numFmtId="0" fontId="133" fillId="69" borderId="0" applyNumberFormat="0" applyBorder="0" applyAlignment="0" applyProtection="0">
      <alignment vertical="center"/>
    </xf>
    <xf numFmtId="0" fontId="97" fillId="40" borderId="0" applyNumberFormat="0" applyBorder="0" applyAlignment="0" applyProtection="0">
      <alignment vertical="center"/>
    </xf>
    <xf numFmtId="0" fontId="97" fillId="0" borderId="0"/>
    <xf numFmtId="0" fontId="93" fillId="0" borderId="0">
      <alignment vertical="center"/>
    </xf>
    <xf numFmtId="0" fontId="100" fillId="84" borderId="0" applyNumberFormat="0" applyBorder="0" applyAlignment="0" applyProtection="0">
      <alignment vertical="center"/>
    </xf>
    <xf numFmtId="0" fontId="100" fillId="80" borderId="0" applyNumberFormat="0" applyBorder="0" applyAlignment="0" applyProtection="0">
      <alignment vertical="center"/>
    </xf>
    <xf numFmtId="0" fontId="100" fillId="80" borderId="0" applyNumberFormat="0" applyBorder="0" applyAlignment="0" applyProtection="0">
      <alignment vertical="center"/>
    </xf>
    <xf numFmtId="0" fontId="100" fillId="80" borderId="0" applyNumberFormat="0" applyBorder="0" applyAlignment="0" applyProtection="0">
      <alignment vertical="center"/>
    </xf>
    <xf numFmtId="0" fontId="140" fillId="70" borderId="0" applyNumberFormat="0" applyBorder="0" applyAlignment="0" applyProtection="0">
      <alignment vertical="center"/>
    </xf>
    <xf numFmtId="0" fontId="100" fillId="80" borderId="0" applyNumberFormat="0" applyBorder="0" applyAlignment="0" applyProtection="0">
      <alignment vertical="center"/>
    </xf>
    <xf numFmtId="0" fontId="140" fillId="70" borderId="0" applyNumberFormat="0" applyBorder="0" applyAlignment="0" applyProtection="0">
      <alignment vertical="center"/>
    </xf>
    <xf numFmtId="0" fontId="100" fillId="71" borderId="0" applyNumberFormat="0" applyBorder="0" applyAlignment="0" applyProtection="0">
      <alignment vertical="center"/>
    </xf>
    <xf numFmtId="0" fontId="100" fillId="74" borderId="0" applyNumberFormat="0" applyBorder="0" applyAlignment="0" applyProtection="0">
      <alignment vertical="center"/>
    </xf>
    <xf numFmtId="0" fontId="140" fillId="70" borderId="0" applyNumberFormat="0" applyBorder="0" applyAlignment="0" applyProtection="0">
      <alignment vertical="center"/>
    </xf>
    <xf numFmtId="0" fontId="100" fillId="71" borderId="0" applyNumberFormat="0" applyBorder="0" applyAlignment="0" applyProtection="0">
      <alignment vertical="center"/>
    </xf>
    <xf numFmtId="0" fontId="100" fillId="74" borderId="0" applyNumberFormat="0" applyBorder="0" applyAlignment="0" applyProtection="0">
      <alignment vertical="center"/>
    </xf>
    <xf numFmtId="0" fontId="100" fillId="74" borderId="0" applyNumberFormat="0" applyBorder="0" applyAlignment="0" applyProtection="0">
      <alignment vertical="center"/>
    </xf>
    <xf numFmtId="0" fontId="100" fillId="80" borderId="0" applyNumberFormat="0" applyBorder="0" applyAlignment="0" applyProtection="0">
      <alignment vertical="center"/>
    </xf>
    <xf numFmtId="0" fontId="141" fillId="76" borderId="0" applyNumberFormat="0" applyBorder="0" applyAlignment="0" applyProtection="0">
      <alignment vertical="center"/>
    </xf>
    <xf numFmtId="0" fontId="100" fillId="80" borderId="0" applyNumberFormat="0" applyBorder="0" applyAlignment="0" applyProtection="0">
      <alignment vertical="center"/>
    </xf>
    <xf numFmtId="0" fontId="140" fillId="70" borderId="0" applyNumberFormat="0" applyBorder="0" applyAlignment="0" applyProtection="0">
      <alignment vertical="center"/>
    </xf>
    <xf numFmtId="0" fontId="100" fillId="8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00" fillId="80" borderId="0" applyNumberFormat="0" applyBorder="0" applyAlignment="0" applyProtection="0">
      <alignment vertical="center"/>
    </xf>
    <xf numFmtId="0" fontId="140" fillId="70" borderId="0" applyNumberFormat="0" applyBorder="0" applyAlignment="0" applyProtection="0">
      <alignment vertical="center"/>
    </xf>
    <xf numFmtId="0" fontId="97" fillId="40" borderId="0" applyNumberFormat="0" applyBorder="0" applyAlignment="0" applyProtection="0">
      <alignment vertical="center"/>
    </xf>
    <xf numFmtId="0" fontId="97" fillId="58" borderId="0" applyNumberFormat="0" applyBorder="0" applyAlignment="0" applyProtection="0">
      <alignment vertical="center"/>
    </xf>
    <xf numFmtId="0" fontId="97" fillId="40" borderId="0" applyNumberFormat="0" applyBorder="0" applyAlignment="0" applyProtection="0">
      <alignment vertical="center"/>
    </xf>
    <xf numFmtId="0" fontId="133" fillId="69" borderId="0" applyNumberFormat="0" applyBorder="0" applyAlignment="0" applyProtection="0">
      <alignment vertical="center"/>
    </xf>
    <xf numFmtId="0" fontId="97" fillId="58" borderId="0" applyNumberFormat="0" applyBorder="0" applyAlignment="0" applyProtection="0">
      <alignment vertical="center"/>
    </xf>
    <xf numFmtId="0" fontId="100" fillId="80" borderId="0" applyNumberFormat="0" applyBorder="0" applyAlignment="0" applyProtection="0">
      <alignment vertical="center"/>
    </xf>
    <xf numFmtId="0" fontId="140" fillId="70" borderId="0" applyNumberFormat="0" applyBorder="0" applyAlignment="0" applyProtection="0">
      <alignment vertical="center"/>
    </xf>
    <xf numFmtId="0" fontId="97" fillId="40" borderId="0" applyNumberFormat="0" applyBorder="0" applyAlignment="0" applyProtection="0">
      <alignment vertical="center"/>
    </xf>
    <xf numFmtId="0" fontId="97" fillId="60" borderId="0" applyNumberFormat="0" applyBorder="0" applyAlignment="0" applyProtection="0">
      <alignment vertical="center"/>
    </xf>
    <xf numFmtId="0" fontId="97" fillId="40" borderId="0" applyNumberFormat="0" applyBorder="0" applyAlignment="0" applyProtection="0">
      <alignment vertical="center"/>
    </xf>
    <xf numFmtId="0" fontId="140" fillId="70" borderId="0" applyNumberFormat="0" applyBorder="0" applyAlignment="0" applyProtection="0">
      <alignment vertical="center"/>
    </xf>
    <xf numFmtId="0" fontId="100" fillId="80" borderId="0" applyNumberFormat="0" applyBorder="0" applyAlignment="0" applyProtection="0">
      <alignment vertical="center"/>
    </xf>
    <xf numFmtId="0" fontId="97" fillId="40" borderId="0" applyNumberFormat="0" applyBorder="0" applyAlignment="0" applyProtection="0">
      <alignment vertical="center"/>
    </xf>
    <xf numFmtId="0" fontId="97" fillId="40" borderId="0" applyNumberFormat="0" applyBorder="0" applyAlignment="0" applyProtection="0">
      <alignment vertical="center"/>
    </xf>
    <xf numFmtId="0" fontId="97" fillId="40" borderId="0" applyNumberFormat="0" applyBorder="0" applyAlignment="0" applyProtection="0">
      <alignment vertical="center"/>
    </xf>
    <xf numFmtId="0" fontId="100" fillId="80"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00" fillId="80"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00" fillId="80" borderId="0" applyNumberFormat="0" applyBorder="0" applyAlignment="0" applyProtection="0">
      <alignment vertical="center"/>
    </xf>
    <xf numFmtId="0" fontId="133" fillId="69" borderId="0" applyNumberFormat="0" applyBorder="0" applyAlignment="0" applyProtection="0">
      <alignment vertical="center"/>
    </xf>
    <xf numFmtId="0" fontId="97" fillId="40" borderId="0" applyNumberFormat="0" applyBorder="0" applyAlignment="0" applyProtection="0">
      <alignment vertical="center"/>
    </xf>
    <xf numFmtId="0" fontId="97" fillId="40" borderId="0" applyNumberFormat="0" applyBorder="0" applyAlignment="0" applyProtection="0">
      <alignment vertical="center"/>
    </xf>
    <xf numFmtId="0" fontId="100" fillId="80" borderId="0" applyNumberFormat="0" applyBorder="0" applyAlignment="0" applyProtection="0">
      <alignment vertical="center"/>
    </xf>
    <xf numFmtId="0" fontId="141" fillId="80" borderId="0" applyNumberFormat="0" applyBorder="0" applyAlignment="0" applyProtection="0">
      <alignment vertical="center"/>
    </xf>
    <xf numFmtId="0" fontId="100" fillId="80" borderId="0" applyNumberFormat="0" applyBorder="0" applyAlignment="0" applyProtection="0">
      <alignment vertical="center"/>
    </xf>
    <xf numFmtId="0" fontId="97" fillId="40" borderId="0" applyNumberFormat="0" applyBorder="0" applyAlignment="0" applyProtection="0">
      <alignment vertical="center"/>
    </xf>
    <xf numFmtId="0" fontId="100" fillId="80" borderId="0" applyNumberFormat="0" applyBorder="0" applyAlignment="0" applyProtection="0">
      <alignment vertical="center"/>
    </xf>
    <xf numFmtId="0" fontId="97" fillId="40" borderId="0" applyNumberFormat="0" applyBorder="0" applyAlignment="0" applyProtection="0">
      <alignment vertical="center"/>
    </xf>
    <xf numFmtId="0" fontId="100" fillId="80" borderId="0" applyNumberFormat="0" applyBorder="0" applyAlignment="0" applyProtection="0">
      <alignment vertical="center"/>
    </xf>
    <xf numFmtId="0" fontId="140" fillId="70" borderId="0" applyNumberFormat="0" applyBorder="0" applyAlignment="0" applyProtection="0">
      <alignment vertical="center"/>
    </xf>
    <xf numFmtId="0" fontId="100" fillId="80" borderId="0" applyNumberFormat="0" applyBorder="0" applyAlignment="0" applyProtection="0">
      <alignment vertical="center"/>
    </xf>
    <xf numFmtId="0" fontId="149" fillId="74" borderId="0" applyNumberFormat="0" applyBorder="0" applyAlignment="0" applyProtection="0">
      <alignment vertical="center"/>
    </xf>
    <xf numFmtId="0" fontId="100" fillId="80" borderId="0" applyNumberFormat="0" applyBorder="0" applyAlignment="0" applyProtection="0">
      <alignment vertical="center"/>
    </xf>
    <xf numFmtId="0" fontId="140" fillId="70" borderId="0" applyNumberFormat="0" applyBorder="0" applyAlignment="0" applyProtection="0">
      <alignment vertical="center"/>
    </xf>
    <xf numFmtId="0" fontId="97" fillId="60" borderId="0" applyNumberFormat="0" applyBorder="0" applyAlignment="0" applyProtection="0">
      <alignment vertical="center"/>
    </xf>
    <xf numFmtId="0" fontId="100" fillId="80" borderId="0" applyNumberFormat="0" applyBorder="0" applyAlignment="0" applyProtection="0">
      <alignment vertical="center"/>
    </xf>
    <xf numFmtId="0" fontId="100" fillId="80" borderId="0" applyNumberFormat="0" applyBorder="0" applyAlignment="0" applyProtection="0">
      <alignment vertical="center"/>
    </xf>
    <xf numFmtId="0" fontId="100" fillId="80" borderId="0" applyNumberFormat="0" applyBorder="0" applyAlignment="0" applyProtection="0">
      <alignment vertical="center"/>
    </xf>
    <xf numFmtId="0" fontId="100" fillId="80" borderId="0" applyNumberFormat="0" applyBorder="0" applyAlignment="0" applyProtection="0">
      <alignment vertical="center"/>
    </xf>
    <xf numFmtId="0" fontId="100" fillId="80" borderId="0" applyNumberFormat="0" applyBorder="0" applyAlignment="0" applyProtection="0">
      <alignment vertical="center"/>
    </xf>
    <xf numFmtId="0" fontId="133" fillId="69" borderId="0" applyNumberFormat="0" applyBorder="0" applyAlignment="0" applyProtection="0">
      <alignment vertical="center"/>
    </xf>
    <xf numFmtId="0" fontId="100" fillId="80" borderId="0" applyNumberFormat="0" applyBorder="0" applyAlignment="0" applyProtection="0">
      <alignment vertical="center"/>
    </xf>
    <xf numFmtId="0" fontId="140" fillId="70" borderId="0" applyNumberFormat="0" applyBorder="0" applyAlignment="0" applyProtection="0">
      <alignment vertical="center"/>
    </xf>
    <xf numFmtId="0" fontId="100" fillId="80" borderId="0" applyNumberFormat="0" applyBorder="0" applyAlignment="0" applyProtection="0">
      <alignment vertical="center"/>
    </xf>
    <xf numFmtId="0" fontId="133" fillId="69" borderId="0" applyNumberFormat="0" applyBorder="0" applyAlignment="0" applyProtection="0">
      <alignment vertical="center"/>
    </xf>
    <xf numFmtId="0" fontId="100" fillId="80" borderId="0" applyNumberFormat="0" applyBorder="0" applyAlignment="0" applyProtection="0">
      <alignment vertical="center"/>
    </xf>
    <xf numFmtId="0" fontId="133" fillId="69" borderId="0" applyNumberFormat="0" applyBorder="0" applyAlignment="0" applyProtection="0">
      <alignment vertical="center"/>
    </xf>
    <xf numFmtId="0" fontId="100" fillId="80" borderId="0" applyNumberFormat="0" applyBorder="0" applyAlignment="0" applyProtection="0">
      <alignment vertical="center"/>
    </xf>
    <xf numFmtId="0" fontId="133" fillId="69" borderId="0" applyNumberFormat="0" applyBorder="0" applyAlignment="0" applyProtection="0">
      <alignment vertical="center"/>
    </xf>
    <xf numFmtId="0" fontId="100" fillId="80" borderId="0" applyNumberFormat="0" applyBorder="0" applyAlignment="0" applyProtection="0">
      <alignment vertical="center"/>
    </xf>
    <xf numFmtId="0" fontId="133" fillId="69" borderId="0" applyNumberFormat="0" applyBorder="0" applyAlignment="0" applyProtection="0">
      <alignment vertical="center"/>
    </xf>
    <xf numFmtId="0" fontId="100" fillId="80" borderId="0" applyNumberFormat="0" applyBorder="0" applyAlignment="0" applyProtection="0">
      <alignment vertical="center"/>
    </xf>
    <xf numFmtId="0" fontId="140" fillId="70" borderId="0" applyNumberFormat="0" applyBorder="0" applyAlignment="0" applyProtection="0">
      <alignment vertical="center"/>
    </xf>
    <xf numFmtId="0" fontId="100" fillId="80" borderId="0" applyNumberFormat="0" applyBorder="0" applyAlignment="0" applyProtection="0">
      <alignment vertical="center"/>
    </xf>
    <xf numFmtId="0" fontId="100" fillId="80" borderId="0" applyNumberFormat="0" applyBorder="0" applyAlignment="0" applyProtection="0">
      <alignment vertical="center"/>
    </xf>
    <xf numFmtId="0" fontId="100" fillId="80" borderId="0" applyNumberFormat="0" applyBorder="0" applyAlignment="0" applyProtection="0">
      <alignment vertical="center"/>
    </xf>
    <xf numFmtId="0" fontId="141" fillId="71" borderId="0" applyNumberFormat="0" applyBorder="0" applyAlignment="0" applyProtection="0">
      <alignment vertical="center"/>
    </xf>
    <xf numFmtId="0" fontId="100" fillId="80" borderId="0" applyNumberFormat="0" applyBorder="0" applyAlignment="0" applyProtection="0">
      <alignment vertical="center"/>
    </xf>
    <xf numFmtId="0" fontId="195" fillId="0" borderId="70"/>
    <xf numFmtId="0" fontId="100" fillId="80" borderId="0" applyNumberFormat="0" applyBorder="0" applyAlignment="0" applyProtection="0">
      <alignment vertical="center"/>
    </xf>
    <xf numFmtId="0" fontId="100" fillId="80" borderId="0" applyNumberFormat="0" applyBorder="0" applyAlignment="0" applyProtection="0">
      <alignment vertical="center"/>
    </xf>
    <xf numFmtId="0" fontId="140" fillId="70" borderId="0" applyNumberFormat="0" applyBorder="0" applyAlignment="0" applyProtection="0">
      <alignment vertical="center"/>
    </xf>
    <xf numFmtId="0" fontId="100" fillId="80" borderId="0" applyNumberFormat="0" applyBorder="0" applyAlignment="0" applyProtection="0">
      <alignment vertical="center"/>
    </xf>
    <xf numFmtId="0" fontId="140" fillId="70" borderId="0" applyNumberFormat="0" applyBorder="0" applyAlignment="0" applyProtection="0">
      <alignment vertical="center"/>
    </xf>
    <xf numFmtId="0" fontId="100" fillId="80" borderId="0" applyNumberFormat="0" applyBorder="0" applyAlignment="0" applyProtection="0">
      <alignment vertical="center"/>
    </xf>
    <xf numFmtId="0" fontId="100" fillId="73" borderId="0" applyNumberFormat="0" applyBorder="0" applyAlignment="0" applyProtection="0">
      <alignment vertical="center"/>
    </xf>
    <xf numFmtId="0" fontId="100" fillId="73" borderId="0" applyNumberFormat="0" applyBorder="0" applyAlignment="0" applyProtection="0">
      <alignment vertical="center"/>
    </xf>
    <xf numFmtId="0" fontId="100" fillId="73" borderId="0" applyNumberFormat="0" applyBorder="0" applyAlignment="0" applyProtection="0">
      <alignment vertical="center"/>
    </xf>
    <xf numFmtId="0" fontId="100" fillId="73" borderId="0" applyNumberFormat="0" applyBorder="0" applyAlignment="0" applyProtection="0">
      <alignment vertical="center"/>
    </xf>
    <xf numFmtId="0" fontId="97" fillId="58" borderId="0" applyNumberFormat="0" applyBorder="0" applyAlignment="0" applyProtection="0">
      <alignment vertical="center"/>
    </xf>
    <xf numFmtId="0" fontId="97" fillId="58" borderId="0" applyNumberFormat="0" applyBorder="0" applyAlignment="0" applyProtection="0">
      <alignment vertical="center"/>
    </xf>
    <xf numFmtId="0" fontId="100" fillId="73" borderId="0" applyNumberFormat="0" applyBorder="0" applyAlignment="0" applyProtection="0">
      <alignment vertical="center"/>
    </xf>
    <xf numFmtId="0" fontId="97" fillId="58" borderId="0" applyNumberFormat="0" applyBorder="0" applyAlignment="0" applyProtection="0">
      <alignment vertical="center"/>
    </xf>
    <xf numFmtId="0" fontId="145" fillId="71" borderId="64" applyNumberFormat="0" applyAlignment="0" applyProtection="0">
      <alignment vertical="center"/>
    </xf>
    <xf numFmtId="0" fontId="145" fillId="71" borderId="64" applyNumberFormat="0" applyAlignment="0" applyProtection="0">
      <alignment vertical="center"/>
    </xf>
    <xf numFmtId="0" fontId="97" fillId="58" borderId="0" applyNumberFormat="0" applyBorder="0" applyAlignment="0" applyProtection="0">
      <alignment vertical="center"/>
    </xf>
    <xf numFmtId="0" fontId="100" fillId="73" borderId="0" applyNumberFormat="0" applyBorder="0" applyAlignment="0" applyProtection="0">
      <alignment vertical="center"/>
    </xf>
    <xf numFmtId="0" fontId="100" fillId="86" borderId="0" applyNumberFormat="0" applyBorder="0" applyAlignment="0" applyProtection="0">
      <alignment vertical="center"/>
    </xf>
    <xf numFmtId="0" fontId="140" fillId="70" borderId="0" applyNumberFormat="0" applyBorder="0" applyAlignment="0" applyProtection="0">
      <alignment vertical="center"/>
    </xf>
    <xf numFmtId="0" fontId="100" fillId="86" borderId="0" applyNumberFormat="0" applyBorder="0" applyAlignment="0" applyProtection="0">
      <alignment vertical="center"/>
    </xf>
    <xf numFmtId="0" fontId="100" fillId="86"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97" fillId="58" borderId="0" applyNumberFormat="0" applyBorder="0" applyAlignment="0" applyProtection="0">
      <alignment vertical="center"/>
    </xf>
    <xf numFmtId="0" fontId="154" fillId="66" borderId="64" applyNumberFormat="0" applyAlignment="0" applyProtection="0">
      <alignment vertical="center"/>
    </xf>
    <xf numFmtId="0" fontId="97" fillId="58" borderId="0" applyNumberFormat="0" applyBorder="0" applyAlignment="0" applyProtection="0">
      <alignment vertical="center"/>
    </xf>
    <xf numFmtId="0" fontId="97" fillId="58" borderId="0" applyNumberFormat="0" applyBorder="0" applyAlignment="0" applyProtection="0">
      <alignment vertical="center"/>
    </xf>
    <xf numFmtId="0" fontId="97" fillId="58" borderId="0" applyNumberFormat="0" applyBorder="0" applyAlignment="0" applyProtection="0">
      <alignment vertical="center"/>
    </xf>
    <xf numFmtId="0" fontId="100" fillId="73" borderId="0" applyNumberFormat="0" applyBorder="0" applyAlignment="0" applyProtection="0">
      <alignment vertical="center"/>
    </xf>
    <xf numFmtId="0" fontId="141" fillId="72" borderId="0" applyNumberFormat="0" applyBorder="0" applyAlignment="0" applyProtection="0">
      <alignment vertical="center"/>
    </xf>
    <xf numFmtId="0" fontId="100" fillId="73" borderId="0" applyNumberFormat="0" applyBorder="0" applyAlignment="0" applyProtection="0">
      <alignment vertical="center"/>
    </xf>
    <xf numFmtId="0" fontId="100" fillId="73" borderId="0" applyNumberFormat="0" applyBorder="0" applyAlignment="0" applyProtection="0">
      <alignment vertical="center"/>
    </xf>
    <xf numFmtId="0" fontId="100" fillId="73" borderId="0" applyNumberFormat="0" applyBorder="0" applyAlignment="0" applyProtection="0">
      <alignment vertical="center"/>
    </xf>
    <xf numFmtId="236" fontId="93" fillId="0" borderId="0" applyFont="0" applyFill="0" applyBorder="0" applyAlignment="0" applyProtection="0"/>
    <xf numFmtId="0" fontId="100" fillId="73" borderId="0" applyNumberFormat="0" applyBorder="0" applyAlignment="0" applyProtection="0">
      <alignment vertical="center"/>
    </xf>
    <xf numFmtId="0" fontId="140" fillId="70" borderId="0" applyNumberFormat="0" applyBorder="0" applyAlignment="0" applyProtection="0">
      <alignment vertical="center"/>
    </xf>
    <xf numFmtId="0" fontId="100" fillId="73" borderId="0" applyNumberFormat="0" applyBorder="0" applyAlignment="0" applyProtection="0">
      <alignment vertical="center"/>
    </xf>
    <xf numFmtId="0" fontId="97" fillId="58" borderId="0" applyNumberFormat="0" applyBorder="0" applyAlignment="0" applyProtection="0">
      <alignment vertical="center"/>
    </xf>
    <xf numFmtId="0" fontId="97" fillId="58" borderId="0" applyNumberFormat="0" applyBorder="0" applyAlignment="0" applyProtection="0">
      <alignment vertical="center"/>
    </xf>
    <xf numFmtId="0" fontId="97" fillId="58" borderId="0" applyNumberFormat="0" applyBorder="0" applyAlignment="0" applyProtection="0">
      <alignment vertical="center"/>
    </xf>
    <xf numFmtId="0" fontId="133" fillId="69" borderId="0" applyNumberFormat="0" applyBorder="0" applyAlignment="0" applyProtection="0">
      <alignment vertical="center"/>
    </xf>
    <xf numFmtId="0" fontId="97" fillId="58" borderId="0" applyNumberFormat="0" applyBorder="0" applyAlignment="0" applyProtection="0">
      <alignment vertical="center"/>
    </xf>
    <xf numFmtId="0" fontId="100" fillId="73" borderId="0" applyNumberFormat="0" applyBorder="0" applyAlignment="0" applyProtection="0">
      <alignment vertical="center"/>
    </xf>
    <xf numFmtId="0" fontId="100" fillId="73" borderId="0" applyNumberFormat="0" applyBorder="0" applyAlignment="0" applyProtection="0">
      <alignment vertical="center"/>
    </xf>
    <xf numFmtId="0" fontId="100" fillId="73" borderId="0" applyNumberFormat="0" applyBorder="0" applyAlignment="0" applyProtection="0">
      <alignment vertical="center"/>
    </xf>
    <xf numFmtId="0" fontId="100" fillId="73" borderId="0" applyNumberFormat="0" applyBorder="0" applyAlignment="0" applyProtection="0">
      <alignment vertical="center"/>
    </xf>
    <xf numFmtId="0" fontId="100" fillId="73" borderId="0" applyNumberFormat="0" applyBorder="0" applyAlignment="0" applyProtection="0">
      <alignment vertical="center"/>
    </xf>
    <xf numFmtId="0" fontId="100" fillId="86" borderId="0" applyNumberFormat="0" applyBorder="0" applyAlignment="0" applyProtection="0">
      <alignment vertical="center"/>
    </xf>
    <xf numFmtId="0" fontId="100" fillId="86" borderId="0" applyNumberFormat="0" applyBorder="0" applyAlignment="0" applyProtection="0">
      <alignment vertical="center"/>
    </xf>
    <xf numFmtId="0" fontId="100" fillId="86" borderId="0" applyNumberFormat="0" applyBorder="0" applyAlignment="0" applyProtection="0">
      <alignment vertical="center"/>
    </xf>
    <xf numFmtId="0" fontId="100" fillId="86" borderId="0" applyNumberFormat="0" applyBorder="0" applyAlignment="0" applyProtection="0">
      <alignment vertical="center"/>
    </xf>
    <xf numFmtId="0" fontId="100" fillId="86" borderId="0" applyNumberFormat="0" applyBorder="0" applyAlignment="0" applyProtection="0">
      <alignment vertical="center"/>
    </xf>
    <xf numFmtId="0" fontId="97" fillId="58" borderId="0" applyNumberFormat="0" applyBorder="0" applyAlignment="0" applyProtection="0">
      <alignment vertical="center"/>
    </xf>
    <xf numFmtId="0" fontId="100" fillId="84" borderId="0" applyNumberFormat="0" applyBorder="0" applyAlignment="0" applyProtection="0">
      <alignment vertical="center"/>
    </xf>
    <xf numFmtId="0" fontId="97" fillId="58" borderId="0" applyNumberFormat="0" applyBorder="0" applyAlignment="0" applyProtection="0">
      <alignment vertical="center"/>
    </xf>
    <xf numFmtId="0" fontId="100" fillId="84" borderId="0" applyNumberFormat="0" applyBorder="0" applyAlignment="0" applyProtection="0">
      <alignment vertical="center"/>
    </xf>
    <xf numFmtId="0" fontId="100" fillId="86" borderId="0" applyNumberFormat="0" applyBorder="0" applyAlignment="0" applyProtection="0">
      <alignment vertical="center"/>
    </xf>
    <xf numFmtId="0" fontId="133" fillId="69" borderId="0" applyNumberFormat="0" applyBorder="0" applyAlignment="0" applyProtection="0">
      <alignment vertical="center"/>
    </xf>
    <xf numFmtId="0" fontId="97" fillId="58" borderId="0" applyNumberFormat="0" applyBorder="0" applyAlignment="0" applyProtection="0">
      <alignment vertical="center"/>
    </xf>
    <xf numFmtId="0" fontId="133" fillId="69" borderId="0" applyNumberFormat="0" applyBorder="0" applyAlignment="0" applyProtection="0">
      <alignment vertical="center"/>
    </xf>
    <xf numFmtId="0" fontId="97" fillId="58" borderId="0" applyNumberFormat="0" applyBorder="0" applyAlignment="0" applyProtection="0">
      <alignment vertical="center"/>
    </xf>
    <xf numFmtId="0" fontId="97" fillId="58" borderId="0" applyNumberFormat="0" applyBorder="0" applyAlignment="0" applyProtection="0">
      <alignment vertical="center"/>
    </xf>
    <xf numFmtId="0" fontId="100" fillId="71" borderId="0" applyNumberFormat="0" applyBorder="0" applyAlignment="0" applyProtection="0">
      <alignment vertical="center"/>
    </xf>
    <xf numFmtId="0" fontId="100" fillId="73" borderId="0" applyNumberFormat="0" applyBorder="0" applyAlignment="0" applyProtection="0">
      <alignment vertical="center"/>
    </xf>
    <xf numFmtId="0" fontId="100" fillId="73" borderId="0" applyNumberFormat="0" applyBorder="0" applyAlignment="0" applyProtection="0">
      <alignment vertical="center"/>
    </xf>
    <xf numFmtId="0" fontId="100" fillId="73" borderId="0" applyNumberFormat="0" applyBorder="0" applyAlignment="0" applyProtection="0">
      <alignment vertical="center"/>
    </xf>
    <xf numFmtId="0" fontId="97" fillId="58" borderId="0" applyNumberFormat="0" applyBorder="0" applyAlignment="0" applyProtection="0">
      <alignment vertical="center"/>
    </xf>
    <xf numFmtId="0" fontId="100" fillId="73" borderId="0" applyNumberFormat="0" applyBorder="0" applyAlignment="0" applyProtection="0">
      <alignment vertical="center"/>
    </xf>
    <xf numFmtId="0" fontId="97" fillId="58" borderId="0" applyNumberFormat="0" applyBorder="0" applyAlignment="0" applyProtection="0">
      <alignment vertical="center"/>
    </xf>
    <xf numFmtId="0" fontId="97" fillId="58" borderId="0" applyNumberFormat="0" applyBorder="0" applyAlignment="0" applyProtection="0">
      <alignment vertical="center"/>
    </xf>
    <xf numFmtId="0" fontId="97" fillId="58" borderId="0" applyNumberFormat="0" applyBorder="0" applyAlignment="0" applyProtection="0">
      <alignment vertical="center"/>
    </xf>
    <xf numFmtId="0" fontId="133" fillId="69" borderId="0" applyNumberFormat="0" applyBorder="0" applyAlignment="0" applyProtection="0">
      <alignment vertical="center"/>
    </xf>
    <xf numFmtId="0" fontId="100" fillId="73" borderId="0" applyNumberFormat="0" applyBorder="0" applyAlignment="0" applyProtection="0">
      <alignment vertical="center"/>
    </xf>
    <xf numFmtId="0" fontId="133" fillId="69" borderId="0" applyNumberFormat="0" applyBorder="0" applyAlignment="0" applyProtection="0">
      <alignment vertical="center"/>
    </xf>
    <xf numFmtId="0" fontId="100" fillId="73" borderId="0" applyNumberFormat="0" applyBorder="0" applyAlignment="0" applyProtection="0">
      <alignment vertical="center"/>
    </xf>
    <xf numFmtId="0" fontId="133" fillId="69" borderId="0" applyNumberFormat="0" applyBorder="0" applyAlignment="0" applyProtection="0">
      <alignment vertical="center"/>
    </xf>
    <xf numFmtId="0" fontId="100" fillId="73" borderId="0" applyNumberFormat="0" applyBorder="0" applyAlignment="0" applyProtection="0">
      <alignment vertical="center"/>
    </xf>
    <xf numFmtId="0" fontId="100" fillId="73" borderId="0" applyNumberFormat="0" applyBorder="0" applyAlignment="0" applyProtection="0">
      <alignment vertical="center"/>
    </xf>
    <xf numFmtId="0" fontId="100" fillId="73" borderId="0" applyNumberFormat="0" applyBorder="0" applyAlignment="0" applyProtection="0">
      <alignment vertical="center"/>
    </xf>
    <xf numFmtId="0" fontId="133" fillId="69" borderId="0" applyNumberFormat="0" applyBorder="0" applyAlignment="0" applyProtection="0">
      <alignment vertical="center"/>
    </xf>
    <xf numFmtId="0" fontId="100" fillId="86" borderId="0" applyNumberFormat="0" applyBorder="0" applyAlignment="0" applyProtection="0">
      <alignment vertical="center"/>
    </xf>
    <xf numFmtId="0" fontId="100" fillId="86" borderId="0" applyNumberFormat="0" applyBorder="0" applyAlignment="0" applyProtection="0">
      <alignment vertical="center"/>
    </xf>
    <xf numFmtId="0" fontId="97" fillId="58" borderId="0" applyNumberFormat="0" applyBorder="0" applyAlignment="0" applyProtection="0">
      <alignment vertical="center"/>
    </xf>
    <xf numFmtId="0" fontId="97" fillId="58" borderId="0" applyNumberFormat="0" applyBorder="0" applyAlignment="0" applyProtection="0">
      <alignment vertical="center"/>
    </xf>
    <xf numFmtId="0" fontId="100" fillId="73" borderId="0" applyNumberFormat="0" applyBorder="0" applyAlignment="0" applyProtection="0">
      <alignment vertical="center"/>
    </xf>
    <xf numFmtId="0" fontId="100" fillId="73" borderId="0" applyNumberFormat="0" applyBorder="0" applyAlignment="0" applyProtection="0">
      <alignment vertical="center"/>
    </xf>
    <xf numFmtId="0" fontId="100" fillId="73" borderId="0" applyNumberFormat="0" applyBorder="0" applyAlignment="0" applyProtection="0">
      <alignment vertical="center"/>
    </xf>
    <xf numFmtId="0" fontId="97" fillId="58" borderId="0" applyNumberFormat="0" applyBorder="0" applyAlignment="0" applyProtection="0">
      <alignment vertical="center"/>
    </xf>
    <xf numFmtId="0" fontId="104" fillId="34" borderId="5" applyNumberFormat="0" applyAlignment="0" applyProtection="0">
      <alignment vertical="center"/>
    </xf>
    <xf numFmtId="0" fontId="97" fillId="58" borderId="0" applyNumberFormat="0" applyBorder="0" applyAlignment="0" applyProtection="0">
      <alignment vertical="center"/>
    </xf>
    <xf numFmtId="0" fontId="133" fillId="69" borderId="0" applyNumberFormat="0" applyBorder="0" applyAlignment="0" applyProtection="0">
      <alignment vertical="center"/>
    </xf>
    <xf numFmtId="0" fontId="97" fillId="58" borderId="0" applyNumberFormat="0" applyBorder="0" applyAlignment="0" applyProtection="0">
      <alignment vertical="center"/>
    </xf>
    <xf numFmtId="0" fontId="167" fillId="79" borderId="47" applyNumberFormat="0" applyAlignment="0" applyProtection="0">
      <alignment vertical="center"/>
    </xf>
    <xf numFmtId="0" fontId="100" fillId="73" borderId="0" applyNumberFormat="0" applyBorder="0" applyAlignment="0" applyProtection="0">
      <alignment vertical="center"/>
    </xf>
    <xf numFmtId="0" fontId="100" fillId="73" borderId="0" applyNumberFormat="0" applyBorder="0" applyAlignment="0" applyProtection="0">
      <alignment vertical="center"/>
    </xf>
    <xf numFmtId="0" fontId="133" fillId="69" borderId="0" applyNumberFormat="0" applyBorder="0" applyAlignment="0" applyProtection="0">
      <alignment vertical="center"/>
    </xf>
    <xf numFmtId="0" fontId="100" fillId="73" borderId="0" applyNumberFormat="0" applyBorder="0" applyAlignment="0" applyProtection="0">
      <alignment vertical="center"/>
    </xf>
    <xf numFmtId="0" fontId="140" fillId="70" borderId="0" applyNumberFormat="0" applyBorder="0" applyAlignment="0" applyProtection="0">
      <alignment vertical="center"/>
    </xf>
    <xf numFmtId="0" fontId="100" fillId="73" borderId="0" applyNumberFormat="0" applyBorder="0" applyAlignment="0" applyProtection="0">
      <alignment vertical="center"/>
    </xf>
    <xf numFmtId="227" fontId="97" fillId="58" borderId="0" applyNumberFormat="0" applyBorder="0" applyAlignment="0" applyProtection="0">
      <alignment vertical="center"/>
    </xf>
    <xf numFmtId="0" fontId="97" fillId="58" borderId="0" applyNumberFormat="0" applyBorder="0" applyAlignment="0" applyProtection="0">
      <alignment vertical="center"/>
    </xf>
    <xf numFmtId="0" fontId="97" fillId="58" borderId="0" applyNumberFormat="0" applyBorder="0" applyAlignment="0" applyProtection="0">
      <alignment vertical="center"/>
    </xf>
    <xf numFmtId="0" fontId="100" fillId="73" borderId="0" applyNumberFormat="0" applyBorder="0" applyAlignment="0" applyProtection="0">
      <alignment vertical="center"/>
    </xf>
    <xf numFmtId="0" fontId="100" fillId="73" borderId="0" applyNumberFormat="0" applyBorder="0" applyAlignment="0" applyProtection="0">
      <alignment vertical="center"/>
    </xf>
    <xf numFmtId="0" fontId="100" fillId="73" borderId="0" applyNumberFormat="0" applyBorder="0" applyAlignment="0" applyProtection="0">
      <alignment vertical="center"/>
    </xf>
    <xf numFmtId="0" fontId="131" fillId="0" borderId="0" applyNumberFormat="0" applyFill="0" applyBorder="0" applyAlignment="0" applyProtection="0">
      <alignment vertical="center"/>
    </xf>
    <xf numFmtId="0" fontId="97" fillId="58" borderId="0" applyNumberFormat="0" applyBorder="0" applyAlignment="0" applyProtection="0">
      <alignment vertical="center"/>
    </xf>
    <xf numFmtId="0" fontId="133" fillId="69" borderId="0" applyNumberFormat="0" applyBorder="0" applyAlignment="0" applyProtection="0">
      <alignment vertical="center"/>
    </xf>
    <xf numFmtId="0" fontId="100" fillId="73" borderId="0" applyNumberFormat="0" applyBorder="0" applyAlignment="0" applyProtection="0">
      <alignment vertical="center"/>
    </xf>
    <xf numFmtId="0" fontId="100" fillId="73" borderId="0" applyNumberFormat="0" applyBorder="0" applyAlignment="0" applyProtection="0">
      <alignment vertical="center"/>
    </xf>
    <xf numFmtId="0" fontId="97" fillId="47" borderId="0" applyNumberFormat="0" applyBorder="0" applyAlignment="0" applyProtection="0">
      <alignment vertical="center"/>
    </xf>
    <xf numFmtId="0" fontId="100" fillId="73" borderId="0" applyNumberFormat="0" applyBorder="0" applyAlignment="0" applyProtection="0">
      <alignment vertical="center"/>
    </xf>
    <xf numFmtId="0" fontId="100" fillId="73" borderId="0" applyNumberFormat="0" applyBorder="0" applyAlignment="0" applyProtection="0">
      <alignment vertical="center"/>
    </xf>
    <xf numFmtId="0" fontId="133" fillId="69" borderId="0" applyNumberFormat="0" applyBorder="0" applyAlignment="0" applyProtection="0">
      <alignment vertical="center"/>
    </xf>
    <xf numFmtId="0" fontId="100" fillId="73" borderId="0" applyNumberFormat="0" applyBorder="0" applyAlignment="0" applyProtection="0">
      <alignment vertical="center"/>
    </xf>
    <xf numFmtId="0" fontId="100" fillId="73" borderId="0" applyNumberFormat="0" applyBorder="0" applyAlignment="0" applyProtection="0">
      <alignment vertical="center"/>
    </xf>
    <xf numFmtId="0" fontId="100" fillId="73" borderId="0" applyNumberFormat="0" applyBorder="0" applyAlignment="0" applyProtection="0">
      <alignment vertical="center"/>
    </xf>
    <xf numFmtId="0" fontId="100" fillId="73" borderId="0" applyNumberFormat="0" applyBorder="0" applyAlignment="0" applyProtection="0">
      <alignment vertical="center"/>
    </xf>
    <xf numFmtId="0" fontId="100" fillId="73" borderId="0" applyNumberFormat="0" applyBorder="0" applyAlignment="0" applyProtection="0">
      <alignment vertical="center"/>
    </xf>
    <xf numFmtId="0" fontId="100" fillId="73" borderId="0" applyNumberFormat="0" applyBorder="0" applyAlignment="0" applyProtection="0">
      <alignment vertical="center"/>
    </xf>
    <xf numFmtId="0" fontId="100" fillId="73" borderId="0" applyNumberFormat="0" applyBorder="0" applyAlignment="0" applyProtection="0">
      <alignment vertical="center"/>
    </xf>
    <xf numFmtId="0" fontId="100" fillId="73" borderId="0" applyNumberFormat="0" applyBorder="0" applyAlignment="0" applyProtection="0">
      <alignment vertical="center"/>
    </xf>
    <xf numFmtId="0" fontId="140" fillId="70" borderId="0" applyNumberFormat="0" applyBorder="0" applyAlignment="0" applyProtection="0">
      <alignment vertical="center"/>
    </xf>
    <xf numFmtId="0" fontId="100" fillId="73"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00" fillId="73" borderId="0" applyNumberFormat="0" applyBorder="0" applyAlignment="0" applyProtection="0">
      <alignment vertical="center"/>
    </xf>
    <xf numFmtId="0" fontId="230" fillId="69" borderId="0" applyNumberFormat="0" applyBorder="0" applyAlignment="0" applyProtection="0">
      <alignment vertical="center"/>
    </xf>
    <xf numFmtId="0" fontId="97" fillId="47" borderId="0" applyNumberFormat="0" applyBorder="0" applyAlignment="0" applyProtection="0">
      <alignment vertical="center"/>
    </xf>
    <xf numFmtId="0" fontId="140" fillId="70" borderId="0" applyNumberFormat="0" applyBorder="0" applyAlignment="0" applyProtection="0">
      <alignment vertical="center"/>
    </xf>
    <xf numFmtId="0" fontId="100" fillId="73" borderId="0" applyNumberFormat="0" applyBorder="0" applyAlignment="0" applyProtection="0">
      <alignment vertical="center"/>
    </xf>
    <xf numFmtId="0" fontId="140" fillId="70" borderId="0" applyNumberFormat="0" applyBorder="0" applyAlignment="0" applyProtection="0">
      <alignment vertical="center"/>
    </xf>
    <xf numFmtId="0" fontId="100" fillId="73"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00" fillId="73" borderId="0" applyNumberFormat="0" applyBorder="0" applyAlignment="0" applyProtection="0">
      <alignment vertical="center"/>
    </xf>
    <xf numFmtId="0" fontId="100" fillId="73" borderId="0" applyNumberFormat="0" applyBorder="0" applyAlignment="0" applyProtection="0">
      <alignment vertical="center"/>
    </xf>
    <xf numFmtId="0" fontId="100" fillId="73" borderId="0" applyNumberFormat="0" applyBorder="0" applyAlignment="0" applyProtection="0">
      <alignment vertical="center"/>
    </xf>
    <xf numFmtId="0" fontId="100" fillId="73" borderId="0" applyNumberFormat="0" applyBorder="0" applyAlignment="0" applyProtection="0">
      <alignment vertical="center"/>
    </xf>
    <xf numFmtId="0" fontId="100" fillId="73" borderId="0" applyNumberFormat="0" applyBorder="0" applyAlignment="0" applyProtection="0">
      <alignment vertical="center"/>
    </xf>
    <xf numFmtId="0" fontId="140" fillId="70" borderId="0" applyNumberFormat="0" applyBorder="0" applyAlignment="0" applyProtection="0">
      <alignment vertical="center"/>
    </xf>
    <xf numFmtId="0" fontId="100" fillId="73"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00" fillId="73" borderId="0" applyNumberFormat="0" applyBorder="0" applyAlignment="0" applyProtection="0">
      <alignment vertical="center"/>
    </xf>
    <xf numFmtId="0" fontId="100" fillId="73" borderId="0" applyNumberFormat="0" applyBorder="0" applyAlignment="0" applyProtection="0">
      <alignment vertical="center"/>
    </xf>
    <xf numFmtId="0" fontId="100" fillId="73" borderId="0" applyNumberFormat="0" applyBorder="0" applyAlignment="0" applyProtection="0">
      <alignment vertical="center"/>
    </xf>
    <xf numFmtId="0" fontId="100" fillId="73" borderId="0" applyNumberFormat="0" applyBorder="0" applyAlignment="0" applyProtection="0">
      <alignment vertical="center"/>
    </xf>
    <xf numFmtId="0" fontId="100" fillId="73" borderId="0" applyNumberFormat="0" applyBorder="0" applyAlignment="0" applyProtection="0">
      <alignment vertical="center"/>
    </xf>
    <xf numFmtId="0" fontId="100" fillId="73" borderId="0" applyNumberFormat="0" applyBorder="0" applyAlignment="0" applyProtection="0">
      <alignment vertical="center"/>
    </xf>
    <xf numFmtId="0" fontId="100" fillId="73" borderId="0" applyNumberFormat="0" applyBorder="0" applyAlignment="0" applyProtection="0">
      <alignment vertical="center"/>
    </xf>
    <xf numFmtId="0" fontId="140" fillId="70" borderId="0" applyNumberFormat="0" applyBorder="0" applyAlignment="0" applyProtection="0">
      <alignment vertical="center"/>
    </xf>
    <xf numFmtId="0" fontId="100" fillId="73" borderId="0" applyNumberFormat="0" applyBorder="0" applyAlignment="0" applyProtection="0">
      <alignment vertical="center"/>
    </xf>
    <xf numFmtId="0" fontId="140" fillId="70" borderId="0" applyNumberFormat="0" applyBorder="0" applyAlignment="0" applyProtection="0">
      <alignment vertical="center"/>
    </xf>
    <xf numFmtId="0" fontId="100" fillId="73"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00" fillId="73"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00" fillId="73" borderId="0" applyNumberFormat="0" applyBorder="0" applyAlignment="0" applyProtection="0">
      <alignment vertical="center"/>
    </xf>
    <xf numFmtId="0" fontId="140" fillId="70" borderId="0" applyNumberFormat="0" applyBorder="0" applyAlignment="0" applyProtection="0">
      <alignment vertical="center"/>
    </xf>
    <xf numFmtId="0" fontId="100" fillId="73" borderId="0" applyNumberFormat="0" applyBorder="0" applyAlignment="0" applyProtection="0">
      <alignment vertical="center"/>
    </xf>
    <xf numFmtId="0" fontId="140" fillId="70" borderId="0" applyNumberFormat="0" applyBorder="0" applyAlignment="0" applyProtection="0">
      <alignment vertical="center"/>
    </xf>
    <xf numFmtId="0" fontId="100" fillId="84" borderId="0" applyNumberFormat="0" applyBorder="0" applyAlignment="0" applyProtection="0">
      <alignment vertical="center"/>
    </xf>
    <xf numFmtId="0" fontId="97" fillId="0" borderId="0">
      <alignment vertical="center"/>
    </xf>
    <xf numFmtId="0" fontId="140" fillId="70" borderId="0" applyNumberFormat="0" applyBorder="0" applyAlignment="0" applyProtection="0">
      <alignment vertical="center"/>
    </xf>
    <xf numFmtId="0" fontId="100" fillId="84" borderId="0" applyNumberFormat="0" applyBorder="0" applyAlignment="0" applyProtection="0">
      <alignment vertical="center"/>
    </xf>
    <xf numFmtId="0" fontId="140" fillId="70" borderId="0" applyNumberFormat="0" applyBorder="0" applyAlignment="0" applyProtection="0">
      <alignment vertical="center"/>
    </xf>
    <xf numFmtId="0" fontId="100" fillId="84" borderId="0" applyNumberFormat="0" applyBorder="0" applyAlignment="0" applyProtection="0">
      <alignment vertical="center"/>
    </xf>
    <xf numFmtId="0" fontId="100" fillId="84" borderId="0" applyNumberFormat="0" applyBorder="0" applyAlignment="0" applyProtection="0">
      <alignment vertical="center"/>
    </xf>
    <xf numFmtId="0" fontId="100" fillId="84" borderId="0" applyNumberFormat="0" applyBorder="0" applyAlignment="0" applyProtection="0">
      <alignment vertical="center"/>
    </xf>
    <xf numFmtId="0" fontId="100" fillId="84" borderId="0" applyNumberFormat="0" applyBorder="0" applyAlignment="0" applyProtection="0">
      <alignment vertical="center"/>
    </xf>
    <xf numFmtId="0" fontId="97" fillId="60" borderId="0" applyNumberFormat="0" applyBorder="0" applyAlignment="0" applyProtection="0">
      <alignment vertical="center"/>
    </xf>
    <xf numFmtId="0" fontId="97" fillId="60" borderId="0" applyNumberFormat="0" applyBorder="0" applyAlignment="0" applyProtection="0">
      <alignment vertical="center"/>
    </xf>
    <xf numFmtId="0" fontId="97" fillId="60" borderId="0" applyNumberFormat="0" applyBorder="0" applyAlignment="0" applyProtection="0">
      <alignment vertical="center"/>
    </xf>
    <xf numFmtId="0" fontId="97" fillId="60" borderId="0" applyNumberFormat="0" applyBorder="0" applyAlignment="0" applyProtection="0">
      <alignment vertical="center"/>
    </xf>
    <xf numFmtId="0" fontId="97" fillId="60" borderId="0" applyNumberFormat="0" applyBorder="0" applyAlignment="0" applyProtection="0">
      <alignment vertical="center"/>
    </xf>
    <xf numFmtId="0" fontId="100" fillId="75" borderId="42" applyNumberFormat="0" applyFont="0" applyAlignment="0" applyProtection="0">
      <alignment vertical="center"/>
    </xf>
    <xf numFmtId="0" fontId="100" fillId="84" borderId="0" applyNumberFormat="0" applyBorder="0" applyAlignment="0" applyProtection="0">
      <alignment vertical="center"/>
    </xf>
    <xf numFmtId="0" fontId="100" fillId="75" borderId="42" applyNumberFormat="0" applyFont="0" applyAlignment="0" applyProtection="0">
      <alignment vertical="center"/>
    </xf>
    <xf numFmtId="0" fontId="100" fillId="84" borderId="0" applyNumberFormat="0" applyBorder="0" applyAlignment="0" applyProtection="0">
      <alignment vertical="center"/>
    </xf>
    <xf numFmtId="0" fontId="100" fillId="84" borderId="0" applyNumberFormat="0" applyBorder="0" applyAlignment="0" applyProtection="0">
      <alignment vertical="center"/>
    </xf>
    <xf numFmtId="0" fontId="100" fillId="84" borderId="0" applyNumberFormat="0" applyBorder="0" applyAlignment="0" applyProtection="0">
      <alignment vertical="center"/>
    </xf>
    <xf numFmtId="0" fontId="133" fillId="69" borderId="0" applyNumberFormat="0" applyBorder="0" applyAlignment="0" applyProtection="0">
      <alignment vertical="center"/>
    </xf>
    <xf numFmtId="0" fontId="97" fillId="60" borderId="0" applyNumberFormat="0" applyBorder="0" applyAlignment="0" applyProtection="0">
      <alignment vertical="center"/>
    </xf>
    <xf numFmtId="0" fontId="97" fillId="60" borderId="0" applyNumberFormat="0" applyBorder="0" applyAlignment="0" applyProtection="0">
      <alignment vertical="center"/>
    </xf>
    <xf numFmtId="0" fontId="100" fillId="84" borderId="0" applyNumberFormat="0" applyBorder="0" applyAlignment="0" applyProtection="0">
      <alignment vertical="center"/>
    </xf>
    <xf numFmtId="0" fontId="100" fillId="84" borderId="0" applyNumberFormat="0" applyBorder="0" applyAlignment="0" applyProtection="0">
      <alignment vertical="center"/>
    </xf>
    <xf numFmtId="0" fontId="100" fillId="84" borderId="0" applyNumberFormat="0" applyBorder="0" applyAlignment="0" applyProtection="0">
      <alignment vertical="center"/>
    </xf>
    <xf numFmtId="0" fontId="100" fillId="84" borderId="0" applyNumberFormat="0" applyBorder="0" applyAlignment="0" applyProtection="0">
      <alignment vertical="center"/>
    </xf>
    <xf numFmtId="0" fontId="97" fillId="60" borderId="0" applyNumberFormat="0" applyBorder="0" applyAlignment="0" applyProtection="0">
      <alignment vertical="center"/>
    </xf>
    <xf numFmtId="0" fontId="97" fillId="60" borderId="0" applyNumberFormat="0" applyBorder="0" applyAlignment="0" applyProtection="0">
      <alignment vertical="center"/>
    </xf>
    <xf numFmtId="0" fontId="97" fillId="60" borderId="0" applyNumberFormat="0" applyBorder="0" applyAlignment="0" applyProtection="0">
      <alignment vertical="center"/>
    </xf>
    <xf numFmtId="0" fontId="97" fillId="60" borderId="0" applyNumberFormat="0" applyBorder="0" applyAlignment="0" applyProtection="0">
      <alignment vertical="center"/>
    </xf>
    <xf numFmtId="0" fontId="100" fillId="84" borderId="0" applyNumberFormat="0" applyBorder="0" applyAlignment="0" applyProtection="0">
      <alignment vertical="center"/>
    </xf>
    <xf numFmtId="0" fontId="97" fillId="60" borderId="0" applyNumberFormat="0" applyBorder="0" applyAlignment="0" applyProtection="0">
      <alignment vertical="center"/>
    </xf>
    <xf numFmtId="0" fontId="97" fillId="60" borderId="0" applyNumberFormat="0" applyBorder="0" applyAlignment="0" applyProtection="0">
      <alignment vertical="center"/>
    </xf>
    <xf numFmtId="0" fontId="100" fillId="84" borderId="0" applyNumberFormat="0" applyBorder="0" applyAlignment="0" applyProtection="0">
      <alignment vertical="center"/>
    </xf>
    <xf numFmtId="0" fontId="100" fillId="84" borderId="0" applyNumberFormat="0" applyBorder="0" applyAlignment="0" applyProtection="0">
      <alignment vertical="center"/>
    </xf>
    <xf numFmtId="0" fontId="140" fillId="70" borderId="0" applyNumberFormat="0" applyBorder="0" applyAlignment="0" applyProtection="0">
      <alignment vertical="center"/>
    </xf>
    <xf numFmtId="0" fontId="100" fillId="84" borderId="0" applyNumberFormat="0" applyBorder="0" applyAlignment="0" applyProtection="0">
      <alignment vertical="center"/>
    </xf>
    <xf numFmtId="0" fontId="100" fillId="84" borderId="0" applyNumberFormat="0" applyBorder="0" applyAlignment="0" applyProtection="0">
      <alignment vertical="center"/>
    </xf>
    <xf numFmtId="0" fontId="100" fillId="84" borderId="0" applyNumberFormat="0" applyBorder="0" applyAlignment="0" applyProtection="0">
      <alignment vertical="center"/>
    </xf>
    <xf numFmtId="0" fontId="100" fillId="84" borderId="0" applyNumberFormat="0" applyBorder="0" applyAlignment="0" applyProtection="0">
      <alignment vertical="center"/>
    </xf>
    <xf numFmtId="0" fontId="100" fillId="84" borderId="0" applyNumberFormat="0" applyBorder="0" applyAlignment="0" applyProtection="0">
      <alignment vertical="center"/>
    </xf>
    <xf numFmtId="0" fontId="100" fillId="84" borderId="0" applyNumberFormat="0" applyBorder="0" applyAlignment="0" applyProtection="0">
      <alignment vertical="center"/>
    </xf>
    <xf numFmtId="0" fontId="100" fillId="84" borderId="0" applyNumberFormat="0" applyBorder="0" applyAlignment="0" applyProtection="0">
      <alignment vertical="center"/>
    </xf>
    <xf numFmtId="0" fontId="100" fillId="84" borderId="0" applyNumberFormat="0" applyBorder="0" applyAlignment="0" applyProtection="0">
      <alignment vertical="center"/>
    </xf>
    <xf numFmtId="0" fontId="97" fillId="60" borderId="0" applyNumberFormat="0" applyBorder="0" applyAlignment="0" applyProtection="0">
      <alignment vertical="center"/>
    </xf>
    <xf numFmtId="0" fontId="97" fillId="60" borderId="0" applyNumberFormat="0" applyBorder="0" applyAlignment="0" applyProtection="0">
      <alignment vertical="center"/>
    </xf>
    <xf numFmtId="0" fontId="97" fillId="6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97" fillId="60" borderId="0" applyNumberFormat="0" applyBorder="0" applyAlignment="0" applyProtection="0">
      <alignment vertical="center"/>
    </xf>
    <xf numFmtId="0" fontId="133" fillId="69" borderId="0" applyNumberFormat="0" applyBorder="0" applyAlignment="0" applyProtection="0">
      <alignment vertical="center"/>
    </xf>
    <xf numFmtId="0" fontId="100" fillId="84" borderId="0" applyNumberFormat="0" applyBorder="0" applyAlignment="0" applyProtection="0">
      <alignment vertical="center"/>
    </xf>
    <xf numFmtId="0" fontId="100" fillId="84" borderId="0" applyNumberFormat="0" applyBorder="0" applyAlignment="0" applyProtection="0">
      <alignment vertical="center"/>
    </xf>
    <xf numFmtId="0" fontId="100" fillId="84" borderId="0" applyNumberFormat="0" applyBorder="0" applyAlignment="0" applyProtection="0">
      <alignment vertical="center"/>
    </xf>
    <xf numFmtId="0" fontId="100" fillId="84" borderId="0" applyNumberFormat="0" applyBorder="0" applyAlignment="0" applyProtection="0">
      <alignment vertical="center"/>
    </xf>
    <xf numFmtId="0" fontId="140" fillId="70" borderId="0" applyNumberFormat="0" applyBorder="0" applyAlignment="0" applyProtection="0">
      <alignment vertical="center"/>
    </xf>
    <xf numFmtId="0" fontId="97" fillId="60" borderId="0" applyNumberFormat="0" applyBorder="0" applyAlignment="0" applyProtection="0">
      <alignment vertical="center"/>
    </xf>
    <xf numFmtId="0" fontId="97" fillId="60" borderId="0" applyNumberFormat="0" applyBorder="0" applyAlignment="0" applyProtection="0">
      <alignment vertical="center"/>
    </xf>
    <xf numFmtId="0" fontId="97" fillId="60" borderId="0" applyNumberFormat="0" applyBorder="0" applyAlignment="0" applyProtection="0">
      <alignment vertical="center"/>
    </xf>
    <xf numFmtId="0" fontId="100" fillId="84" borderId="0" applyNumberFormat="0" applyBorder="0" applyAlignment="0" applyProtection="0">
      <alignment vertical="center"/>
    </xf>
    <xf numFmtId="0" fontId="97" fillId="60" borderId="0" applyNumberFormat="0" applyBorder="0" applyAlignment="0" applyProtection="0">
      <alignment vertical="center"/>
    </xf>
    <xf numFmtId="0" fontId="97" fillId="60" borderId="0" applyNumberFormat="0" applyBorder="0" applyAlignment="0" applyProtection="0">
      <alignment vertical="center"/>
    </xf>
    <xf numFmtId="0" fontId="140" fillId="70" borderId="0" applyNumberFormat="0" applyBorder="0" applyAlignment="0" applyProtection="0">
      <alignment vertical="center"/>
    </xf>
    <xf numFmtId="0" fontId="97" fillId="60" borderId="0" applyNumberFormat="0" applyBorder="0" applyAlignment="0" applyProtection="0">
      <alignment vertical="center"/>
    </xf>
    <xf numFmtId="0" fontId="140" fillId="70" borderId="0" applyNumberFormat="0" applyBorder="0" applyAlignment="0" applyProtection="0">
      <alignment vertical="center"/>
    </xf>
    <xf numFmtId="0" fontId="100" fillId="84" borderId="0" applyNumberFormat="0" applyBorder="0" applyAlignment="0" applyProtection="0">
      <alignment vertical="center"/>
    </xf>
    <xf numFmtId="0" fontId="140" fillId="70" borderId="0" applyNumberFormat="0" applyBorder="0" applyAlignment="0" applyProtection="0">
      <alignment vertical="center"/>
    </xf>
    <xf numFmtId="0" fontId="100" fillId="84"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00" fillId="84" borderId="0" applyNumberFormat="0" applyBorder="0" applyAlignment="0" applyProtection="0">
      <alignment vertical="center"/>
    </xf>
    <xf numFmtId="0" fontId="140" fillId="70" borderId="0" applyNumberFormat="0" applyBorder="0" applyAlignment="0" applyProtection="0">
      <alignment vertical="center"/>
    </xf>
    <xf numFmtId="0" fontId="100" fillId="84" borderId="0" applyNumberFormat="0" applyBorder="0" applyAlignment="0" applyProtection="0">
      <alignment vertical="center"/>
    </xf>
    <xf numFmtId="0" fontId="140" fillId="70" borderId="0" applyNumberFormat="0" applyBorder="0" applyAlignment="0" applyProtection="0">
      <alignment vertical="center"/>
    </xf>
    <xf numFmtId="0" fontId="100" fillId="84" borderId="0" applyNumberFormat="0" applyBorder="0" applyAlignment="0" applyProtection="0">
      <alignment vertical="center"/>
    </xf>
    <xf numFmtId="0" fontId="140" fillId="70" borderId="0" applyNumberFormat="0" applyBorder="0" applyAlignment="0" applyProtection="0">
      <alignment vertical="center"/>
    </xf>
    <xf numFmtId="0" fontId="100" fillId="84" borderId="0" applyNumberFormat="0" applyBorder="0" applyAlignment="0" applyProtection="0">
      <alignment vertical="center"/>
    </xf>
    <xf numFmtId="0" fontId="97" fillId="60" borderId="0" applyNumberFormat="0" applyBorder="0" applyAlignment="0" applyProtection="0">
      <alignment vertical="center"/>
    </xf>
    <xf numFmtId="0" fontId="140" fillId="70" borderId="0" applyNumberFormat="0" applyBorder="0" applyAlignment="0" applyProtection="0">
      <alignment vertical="center"/>
    </xf>
    <xf numFmtId="0" fontId="97" fillId="60" borderId="0" applyNumberFormat="0" applyBorder="0" applyAlignment="0" applyProtection="0">
      <alignment vertical="center"/>
    </xf>
    <xf numFmtId="0" fontId="100" fillId="84" borderId="0" applyNumberFormat="0" applyBorder="0" applyAlignment="0" applyProtection="0">
      <alignment vertical="center"/>
    </xf>
    <xf numFmtId="0" fontId="100" fillId="84" borderId="0" applyNumberFormat="0" applyBorder="0" applyAlignment="0" applyProtection="0">
      <alignment vertical="center"/>
    </xf>
    <xf numFmtId="0" fontId="100" fillId="84" borderId="0" applyNumberFormat="0" applyBorder="0" applyAlignment="0" applyProtection="0">
      <alignment vertical="center"/>
    </xf>
    <xf numFmtId="0" fontId="100" fillId="84" borderId="0" applyNumberFormat="0" applyBorder="0" applyAlignment="0" applyProtection="0">
      <alignment vertical="center"/>
    </xf>
    <xf numFmtId="0" fontId="133" fillId="69" borderId="0" applyNumberFormat="0" applyBorder="0" applyAlignment="0" applyProtection="0">
      <alignment vertical="center"/>
    </xf>
    <xf numFmtId="0" fontId="100" fillId="84" borderId="0" applyNumberFormat="0" applyBorder="0" applyAlignment="0" applyProtection="0">
      <alignment vertical="center"/>
    </xf>
    <xf numFmtId="0" fontId="100" fillId="84" borderId="0" applyNumberFormat="0" applyBorder="0" applyAlignment="0" applyProtection="0">
      <alignment vertical="center"/>
    </xf>
    <xf numFmtId="0" fontId="133" fillId="69" borderId="0" applyNumberFormat="0" applyBorder="0" applyAlignment="0" applyProtection="0">
      <alignment vertical="center"/>
    </xf>
    <xf numFmtId="0" fontId="100" fillId="84" borderId="0" applyNumberFormat="0" applyBorder="0" applyAlignment="0" applyProtection="0">
      <alignment vertical="center"/>
    </xf>
    <xf numFmtId="0" fontId="97" fillId="60" borderId="0" applyNumberFormat="0" applyBorder="0" applyAlignment="0" applyProtection="0">
      <alignment vertical="center"/>
    </xf>
    <xf numFmtId="0" fontId="97" fillId="60" borderId="0" applyNumberFormat="0" applyBorder="0" applyAlignment="0" applyProtection="0">
      <alignment vertical="center"/>
    </xf>
    <xf numFmtId="0" fontId="97" fillId="60" borderId="0" applyNumberFormat="0" applyBorder="0" applyAlignment="0" applyProtection="0">
      <alignment vertical="center"/>
    </xf>
    <xf numFmtId="0" fontId="100" fillId="84" borderId="0" applyNumberFormat="0" applyBorder="0" applyAlignment="0" applyProtection="0">
      <alignment vertical="center"/>
    </xf>
    <xf numFmtId="0" fontId="97" fillId="60" borderId="0" applyNumberFormat="0" applyBorder="0" applyAlignment="0" applyProtection="0">
      <alignment vertical="center"/>
    </xf>
    <xf numFmtId="0" fontId="97" fillId="60" borderId="0" applyNumberFormat="0" applyBorder="0" applyAlignment="0" applyProtection="0">
      <alignment vertical="center"/>
    </xf>
    <xf numFmtId="0" fontId="97" fillId="60" borderId="0" applyNumberFormat="0" applyBorder="0" applyAlignment="0" applyProtection="0">
      <alignment vertical="center"/>
    </xf>
    <xf numFmtId="0" fontId="133" fillId="69" borderId="0" applyNumberFormat="0" applyBorder="0" applyAlignment="0" applyProtection="0">
      <alignment vertical="center"/>
    </xf>
    <xf numFmtId="0" fontId="100" fillId="84" borderId="0" applyNumberFormat="0" applyBorder="0" applyAlignment="0" applyProtection="0">
      <alignment vertical="center"/>
    </xf>
    <xf numFmtId="0" fontId="97" fillId="60" borderId="0" applyNumberFormat="0" applyBorder="0" applyAlignment="0" applyProtection="0">
      <alignment vertical="center"/>
    </xf>
    <xf numFmtId="0" fontId="97" fillId="60" borderId="0" applyNumberFormat="0" applyBorder="0" applyAlignment="0" applyProtection="0">
      <alignment vertical="center"/>
    </xf>
    <xf numFmtId="0" fontId="140" fillId="70" borderId="0" applyNumberFormat="0" applyBorder="0" applyAlignment="0" applyProtection="0">
      <alignment vertical="center"/>
    </xf>
    <xf numFmtId="0" fontId="100" fillId="84" borderId="0" applyNumberFormat="0" applyBorder="0" applyAlignment="0" applyProtection="0">
      <alignment vertical="center"/>
    </xf>
    <xf numFmtId="0" fontId="100" fillId="84" borderId="0" applyNumberFormat="0" applyBorder="0" applyAlignment="0" applyProtection="0">
      <alignment vertical="center"/>
    </xf>
    <xf numFmtId="0" fontId="100" fillId="84" borderId="0" applyNumberFormat="0" applyBorder="0" applyAlignment="0" applyProtection="0">
      <alignment vertical="center"/>
    </xf>
    <xf numFmtId="0" fontId="100" fillId="84" borderId="0" applyNumberFormat="0" applyBorder="0" applyAlignment="0" applyProtection="0">
      <alignment vertical="center"/>
    </xf>
    <xf numFmtId="0" fontId="140" fillId="70" borderId="0" applyNumberFormat="0" applyBorder="0" applyAlignment="0" applyProtection="0">
      <alignment vertical="center"/>
    </xf>
    <xf numFmtId="0" fontId="100" fillId="84" borderId="0" applyNumberFormat="0" applyBorder="0" applyAlignment="0" applyProtection="0">
      <alignment vertical="center"/>
    </xf>
    <xf numFmtId="0" fontId="140" fillId="70" borderId="0" applyNumberFormat="0" applyBorder="0" applyAlignment="0" applyProtection="0">
      <alignment vertical="center"/>
    </xf>
    <xf numFmtId="0" fontId="97" fillId="60" borderId="0" applyNumberFormat="0" applyBorder="0" applyAlignment="0" applyProtection="0">
      <alignment vertical="center"/>
    </xf>
    <xf numFmtId="0" fontId="133" fillId="69" borderId="0" applyNumberFormat="0" applyBorder="0" applyAlignment="0" applyProtection="0">
      <alignment vertical="center"/>
    </xf>
    <xf numFmtId="0" fontId="97" fillId="60" borderId="0" applyNumberFormat="0" applyBorder="0" applyAlignment="0" applyProtection="0">
      <alignment vertical="center"/>
    </xf>
    <xf numFmtId="0" fontId="140" fillId="70" borderId="0" applyNumberFormat="0" applyBorder="0" applyAlignment="0" applyProtection="0">
      <alignment vertical="center"/>
    </xf>
    <xf numFmtId="0" fontId="100" fillId="84" borderId="0" applyNumberFormat="0" applyBorder="0" applyAlignment="0" applyProtection="0">
      <alignment vertical="center"/>
    </xf>
    <xf numFmtId="0" fontId="140" fillId="70" borderId="0" applyNumberFormat="0" applyBorder="0" applyAlignment="0" applyProtection="0">
      <alignment vertical="center"/>
    </xf>
    <xf numFmtId="0" fontId="97" fillId="60" borderId="0" applyNumberFormat="0" applyBorder="0" applyAlignment="0" applyProtection="0">
      <alignment vertical="center"/>
    </xf>
    <xf numFmtId="0" fontId="97" fillId="60" borderId="0" applyNumberFormat="0" applyBorder="0" applyAlignment="0" applyProtection="0">
      <alignment vertical="center"/>
    </xf>
    <xf numFmtId="0" fontId="100" fillId="84" borderId="0" applyNumberFormat="0" applyBorder="0" applyAlignment="0" applyProtection="0">
      <alignment vertical="center"/>
    </xf>
    <xf numFmtId="0" fontId="133" fillId="69" borderId="0" applyNumberFormat="0" applyBorder="0" applyAlignment="0" applyProtection="0">
      <alignment vertical="center"/>
    </xf>
    <xf numFmtId="0" fontId="100" fillId="84" borderId="0" applyNumberFormat="0" applyBorder="0" applyAlignment="0" applyProtection="0">
      <alignment vertical="center"/>
    </xf>
    <xf numFmtId="0" fontId="97" fillId="60" borderId="0" applyNumberFormat="0" applyBorder="0" applyAlignment="0" applyProtection="0">
      <alignment vertical="center"/>
    </xf>
    <xf numFmtId="0" fontId="100" fillId="84" borderId="0" applyNumberFormat="0" applyBorder="0" applyAlignment="0" applyProtection="0">
      <alignment vertical="center"/>
    </xf>
    <xf numFmtId="0" fontId="141" fillId="68" borderId="0" applyNumberFormat="0" applyBorder="0" applyAlignment="0" applyProtection="0">
      <alignment vertical="center"/>
    </xf>
    <xf numFmtId="0" fontId="133" fillId="69" borderId="0" applyNumberFormat="0" applyBorder="0" applyAlignment="0" applyProtection="0">
      <alignment vertical="center"/>
    </xf>
    <xf numFmtId="0" fontId="100" fillId="84" borderId="0" applyNumberFormat="0" applyBorder="0" applyAlignment="0" applyProtection="0">
      <alignment vertical="center"/>
    </xf>
    <xf numFmtId="0" fontId="133" fillId="69" borderId="0" applyNumberFormat="0" applyBorder="0" applyAlignment="0" applyProtection="0">
      <alignment vertical="center"/>
    </xf>
    <xf numFmtId="0" fontId="100" fillId="84" borderId="0" applyNumberFormat="0" applyBorder="0" applyAlignment="0" applyProtection="0">
      <alignment vertical="center"/>
    </xf>
    <xf numFmtId="0" fontId="100" fillId="84" borderId="0" applyNumberFormat="0" applyBorder="0" applyAlignment="0" applyProtection="0">
      <alignment vertical="center"/>
    </xf>
    <xf numFmtId="0" fontId="100" fillId="84" borderId="0" applyNumberFormat="0" applyBorder="0" applyAlignment="0" applyProtection="0">
      <alignment vertical="center"/>
    </xf>
    <xf numFmtId="0" fontId="100" fillId="84" borderId="0" applyNumberFormat="0" applyBorder="0" applyAlignment="0" applyProtection="0">
      <alignment vertical="center"/>
    </xf>
    <xf numFmtId="0" fontId="149" fillId="72" borderId="0" applyNumberFormat="0" applyBorder="0" applyAlignment="0" applyProtection="0">
      <alignment vertical="center"/>
    </xf>
    <xf numFmtId="0" fontId="100" fillId="84" borderId="0" applyNumberFormat="0" applyBorder="0" applyAlignment="0" applyProtection="0">
      <alignment vertical="center"/>
    </xf>
    <xf numFmtId="0" fontId="100" fillId="84" borderId="0" applyNumberFormat="0" applyBorder="0" applyAlignment="0" applyProtection="0">
      <alignment vertical="center"/>
    </xf>
    <xf numFmtId="0" fontId="133" fillId="69" borderId="0" applyNumberFormat="0" applyBorder="0" applyAlignment="0" applyProtection="0">
      <alignment vertical="center"/>
    </xf>
    <xf numFmtId="0" fontId="100" fillId="84" borderId="0" applyNumberFormat="0" applyBorder="0" applyAlignment="0" applyProtection="0">
      <alignment vertical="center"/>
    </xf>
    <xf numFmtId="0" fontId="100" fillId="84" borderId="0" applyNumberFormat="0" applyBorder="0" applyAlignment="0" applyProtection="0">
      <alignment vertical="center"/>
    </xf>
    <xf numFmtId="0" fontId="100" fillId="84" borderId="0" applyNumberFormat="0" applyBorder="0" applyAlignment="0" applyProtection="0">
      <alignment vertical="center"/>
    </xf>
    <xf numFmtId="0" fontId="100" fillId="84" borderId="0" applyNumberFormat="0" applyBorder="0" applyAlignment="0" applyProtection="0">
      <alignment vertical="center"/>
    </xf>
    <xf numFmtId="0" fontId="100" fillId="84" borderId="0" applyNumberFormat="0" applyBorder="0" applyAlignment="0" applyProtection="0">
      <alignment vertical="center"/>
    </xf>
    <xf numFmtId="0" fontId="100" fillId="84" borderId="0" applyNumberFormat="0" applyBorder="0" applyAlignment="0" applyProtection="0">
      <alignment vertical="center"/>
    </xf>
    <xf numFmtId="0" fontId="100" fillId="84" borderId="0" applyNumberFormat="0" applyBorder="0" applyAlignment="0" applyProtection="0">
      <alignment vertical="center"/>
    </xf>
    <xf numFmtId="0" fontId="100" fillId="84" borderId="0" applyNumberFormat="0" applyBorder="0" applyAlignment="0" applyProtection="0">
      <alignment vertical="center"/>
    </xf>
    <xf numFmtId="0" fontId="100" fillId="84" borderId="0" applyNumberFormat="0" applyBorder="0" applyAlignment="0" applyProtection="0">
      <alignment vertical="center"/>
    </xf>
    <xf numFmtId="0" fontId="100" fillId="84" borderId="0" applyNumberFormat="0" applyBorder="0" applyAlignment="0" applyProtection="0">
      <alignment vertical="center"/>
    </xf>
    <xf numFmtId="0" fontId="100" fillId="71" borderId="0" applyNumberFormat="0" applyBorder="0" applyAlignment="0" applyProtection="0">
      <alignment vertical="center"/>
    </xf>
    <xf numFmtId="0" fontId="100" fillId="71" borderId="0" applyNumberFormat="0" applyBorder="0" applyAlignment="0" applyProtection="0">
      <alignment vertical="center"/>
    </xf>
    <xf numFmtId="0" fontId="100" fillId="71" borderId="0" applyNumberFormat="0" applyBorder="0" applyAlignment="0" applyProtection="0">
      <alignment vertical="center"/>
    </xf>
    <xf numFmtId="0" fontId="100" fillId="71" borderId="0" applyNumberFormat="0" applyBorder="0" applyAlignment="0" applyProtection="0">
      <alignment vertical="center"/>
    </xf>
    <xf numFmtId="0" fontId="100" fillId="71" borderId="0" applyNumberFormat="0" applyBorder="0" applyAlignment="0" applyProtection="0">
      <alignment vertical="center"/>
    </xf>
    <xf numFmtId="0" fontId="100" fillId="71" borderId="0" applyNumberFormat="0" applyBorder="0" applyAlignment="0" applyProtection="0">
      <alignment vertical="center"/>
    </xf>
    <xf numFmtId="0" fontId="134" fillId="80" borderId="0" applyNumberFormat="0" applyBorder="0" applyAlignment="0" applyProtection="0">
      <alignment vertical="center"/>
    </xf>
    <xf numFmtId="0" fontId="97" fillId="47" borderId="0" applyNumberFormat="0" applyBorder="0" applyAlignment="0" applyProtection="0">
      <alignment vertical="center"/>
    </xf>
    <xf numFmtId="0" fontId="134" fillId="80" borderId="0" applyNumberFormat="0" applyBorder="0" applyAlignment="0" applyProtection="0">
      <alignment vertical="center"/>
    </xf>
    <xf numFmtId="0" fontId="97" fillId="47" borderId="0" applyNumberFormat="0" applyBorder="0" applyAlignment="0" applyProtection="0">
      <alignment vertical="center"/>
    </xf>
    <xf numFmtId="0" fontId="137" fillId="73" borderId="65" applyNumberFormat="0" applyAlignment="0" applyProtection="0">
      <alignment vertical="center"/>
    </xf>
    <xf numFmtId="0" fontId="148" fillId="0" borderId="0"/>
    <xf numFmtId="0" fontId="140" fillId="70" borderId="0" applyNumberFormat="0" applyBorder="0" applyAlignment="0" applyProtection="0">
      <alignment vertical="center"/>
    </xf>
    <xf numFmtId="0" fontId="100" fillId="71" borderId="0" applyNumberFormat="0" applyBorder="0" applyAlignment="0" applyProtection="0">
      <alignment vertical="center"/>
    </xf>
    <xf numFmtId="0" fontId="100" fillId="88" borderId="0" applyNumberFormat="0" applyBorder="0" applyAlignment="0" applyProtection="0">
      <alignment vertical="center"/>
    </xf>
    <xf numFmtId="0" fontId="100" fillId="71" borderId="0" applyNumberFormat="0" applyBorder="0" applyAlignment="0" applyProtection="0">
      <alignment vertical="center"/>
    </xf>
    <xf numFmtId="0" fontId="97" fillId="0" borderId="0">
      <alignment vertical="center"/>
    </xf>
    <xf numFmtId="0" fontId="140" fillId="70" borderId="0" applyNumberFormat="0" applyBorder="0" applyAlignment="0" applyProtection="0">
      <alignment vertical="center"/>
    </xf>
    <xf numFmtId="0" fontId="100" fillId="71" borderId="0" applyNumberFormat="0" applyBorder="0" applyAlignment="0" applyProtection="0">
      <alignment vertical="center"/>
    </xf>
    <xf numFmtId="0" fontId="97" fillId="0" borderId="0">
      <alignment vertical="center"/>
    </xf>
    <xf numFmtId="0" fontId="97" fillId="47" borderId="0" applyNumberFormat="0" applyBorder="0" applyAlignment="0" applyProtection="0">
      <alignment vertical="center"/>
    </xf>
    <xf numFmtId="0" fontId="97" fillId="47" borderId="0" applyNumberFormat="0" applyBorder="0" applyAlignment="0" applyProtection="0">
      <alignment vertical="center"/>
    </xf>
    <xf numFmtId="0" fontId="100" fillId="75" borderId="42" applyNumberFormat="0" applyFont="0" applyAlignment="0" applyProtection="0">
      <alignment vertical="center"/>
    </xf>
    <xf numFmtId="0" fontId="97" fillId="47" borderId="0" applyNumberFormat="0" applyBorder="0" applyAlignment="0" applyProtection="0">
      <alignment vertical="center"/>
    </xf>
    <xf numFmtId="0" fontId="134" fillId="80" borderId="0" applyNumberFormat="0" applyBorder="0" applyAlignment="0" applyProtection="0">
      <alignment vertical="center"/>
    </xf>
    <xf numFmtId="0" fontId="100" fillId="71" borderId="0" applyNumberFormat="0" applyBorder="0" applyAlignment="0" applyProtection="0">
      <alignment vertical="center"/>
    </xf>
    <xf numFmtId="0" fontId="100" fillId="75" borderId="42" applyNumberFormat="0" applyFont="0" applyAlignment="0" applyProtection="0">
      <alignment vertical="center"/>
    </xf>
    <xf numFmtId="0" fontId="100" fillId="71" borderId="0" applyNumberFormat="0" applyBorder="0" applyAlignment="0" applyProtection="0">
      <alignment vertical="center"/>
    </xf>
    <xf numFmtId="0" fontId="100" fillId="75" borderId="42" applyNumberFormat="0" applyFont="0" applyAlignment="0" applyProtection="0">
      <alignment vertical="center"/>
    </xf>
    <xf numFmtId="0" fontId="100" fillId="71" borderId="0" applyNumberFormat="0" applyBorder="0" applyAlignment="0" applyProtection="0">
      <alignment vertical="center"/>
    </xf>
    <xf numFmtId="0" fontId="100" fillId="88" borderId="0" applyNumberFormat="0" applyBorder="0" applyAlignment="0" applyProtection="0">
      <alignment vertical="center"/>
    </xf>
    <xf numFmtId="0" fontId="97" fillId="47" borderId="0" applyNumberFormat="0" applyBorder="0" applyAlignment="0" applyProtection="0">
      <alignment vertical="center"/>
    </xf>
    <xf numFmtId="0" fontId="134" fillId="80" borderId="0" applyNumberFormat="0" applyBorder="0" applyAlignment="0" applyProtection="0">
      <alignment vertical="center"/>
    </xf>
    <xf numFmtId="0" fontId="97" fillId="47" borderId="0" applyNumberFormat="0" applyBorder="0" applyAlignment="0" applyProtection="0">
      <alignment vertical="center"/>
    </xf>
    <xf numFmtId="0" fontId="97" fillId="47" borderId="0" applyNumberFormat="0" applyBorder="0" applyAlignment="0" applyProtection="0">
      <alignment vertical="center"/>
    </xf>
    <xf numFmtId="0" fontId="93" fillId="0" borderId="0"/>
    <xf numFmtId="0" fontId="100" fillId="71" borderId="0" applyNumberFormat="0" applyBorder="0" applyAlignment="0" applyProtection="0">
      <alignment vertical="center"/>
    </xf>
    <xf numFmtId="0" fontId="100" fillId="71" borderId="0" applyNumberFormat="0" applyBorder="0" applyAlignment="0" applyProtection="0">
      <alignment vertical="center"/>
    </xf>
    <xf numFmtId="0" fontId="100" fillId="71" borderId="0" applyNumberFormat="0" applyBorder="0" applyAlignment="0" applyProtection="0">
      <alignment vertical="center"/>
    </xf>
    <xf numFmtId="0" fontId="97" fillId="47" borderId="0" applyNumberFormat="0" applyBorder="0" applyAlignment="0" applyProtection="0">
      <alignment vertical="center"/>
    </xf>
    <xf numFmtId="0" fontId="97" fillId="0" borderId="0"/>
    <xf numFmtId="0" fontId="97" fillId="47" borderId="0" applyNumberFormat="0" applyBorder="0" applyAlignment="0" applyProtection="0">
      <alignment vertical="center"/>
    </xf>
    <xf numFmtId="227" fontId="145" fillId="71" borderId="64" applyNumberFormat="0" applyAlignment="0" applyProtection="0">
      <alignment vertical="center"/>
    </xf>
    <xf numFmtId="0" fontId="97" fillId="47" borderId="0" applyNumberFormat="0" applyBorder="0" applyAlignment="0" applyProtection="0">
      <alignment vertical="center"/>
    </xf>
    <xf numFmtId="0" fontId="97" fillId="47" borderId="0" applyNumberFormat="0" applyBorder="0" applyAlignment="0" applyProtection="0">
      <alignment vertical="center"/>
    </xf>
    <xf numFmtId="0" fontId="100" fillId="75" borderId="42" applyNumberFormat="0" applyFont="0" applyAlignment="0" applyProtection="0">
      <alignment vertical="center"/>
    </xf>
    <xf numFmtId="0" fontId="97" fillId="47" borderId="0" applyNumberFormat="0" applyBorder="0" applyAlignment="0" applyProtection="0">
      <alignment vertical="center"/>
    </xf>
    <xf numFmtId="0" fontId="100" fillId="71" borderId="0" applyNumberFormat="0" applyBorder="0" applyAlignment="0" applyProtection="0">
      <alignment vertical="center"/>
    </xf>
    <xf numFmtId="0" fontId="100" fillId="71" borderId="0" applyNumberFormat="0" applyBorder="0" applyAlignment="0" applyProtection="0">
      <alignment vertical="center"/>
    </xf>
    <xf numFmtId="0" fontId="100" fillId="71" borderId="0" applyNumberFormat="0" applyBorder="0" applyAlignment="0" applyProtection="0">
      <alignment vertical="center"/>
    </xf>
    <xf numFmtId="0" fontId="100" fillId="71" borderId="0" applyNumberFormat="0" applyBorder="0" applyAlignment="0" applyProtection="0">
      <alignment vertical="center"/>
    </xf>
    <xf numFmtId="0" fontId="100" fillId="88" borderId="0" applyNumberFormat="0" applyBorder="0" applyAlignment="0" applyProtection="0">
      <alignment vertical="center"/>
    </xf>
    <xf numFmtId="0" fontId="140" fillId="70" borderId="0" applyNumberFormat="0" applyBorder="0" applyAlignment="0" applyProtection="0">
      <alignment vertical="center"/>
    </xf>
    <xf numFmtId="0" fontId="100" fillId="88" borderId="0" applyNumberFormat="0" applyBorder="0" applyAlignment="0" applyProtection="0">
      <alignment vertical="center"/>
    </xf>
    <xf numFmtId="0" fontId="100" fillId="88" borderId="0" applyNumberFormat="0" applyBorder="0" applyAlignment="0" applyProtection="0">
      <alignment vertical="center"/>
    </xf>
    <xf numFmtId="0" fontId="100" fillId="88" borderId="0" applyNumberFormat="0" applyBorder="0" applyAlignment="0" applyProtection="0">
      <alignment vertical="center"/>
    </xf>
    <xf numFmtId="0" fontId="100" fillId="88" borderId="0" applyNumberFormat="0" applyBorder="0" applyAlignment="0" applyProtection="0">
      <alignment vertical="center"/>
    </xf>
    <xf numFmtId="0" fontId="97" fillId="47" borderId="0" applyNumberFormat="0" applyBorder="0" applyAlignment="0" applyProtection="0">
      <alignment vertical="center"/>
    </xf>
    <xf numFmtId="0" fontId="100" fillId="88" borderId="0" applyNumberFormat="0" applyBorder="0" applyAlignment="0" applyProtection="0">
      <alignment vertical="center"/>
    </xf>
    <xf numFmtId="0" fontId="97" fillId="47" borderId="0" applyNumberFormat="0" applyBorder="0" applyAlignment="0" applyProtection="0">
      <alignment vertical="center"/>
    </xf>
    <xf numFmtId="0" fontId="134" fillId="80" borderId="0" applyNumberFormat="0" applyBorder="0" applyAlignment="0" applyProtection="0">
      <alignment vertical="center"/>
    </xf>
    <xf numFmtId="0" fontId="97" fillId="47" borderId="0" applyNumberFormat="0" applyBorder="0" applyAlignment="0" applyProtection="0">
      <alignment vertical="center"/>
    </xf>
    <xf numFmtId="0" fontId="97" fillId="47" borderId="0" applyNumberFormat="0" applyBorder="0" applyAlignment="0" applyProtection="0">
      <alignment vertical="center"/>
    </xf>
    <xf numFmtId="0" fontId="97" fillId="0" borderId="0">
      <alignment vertical="center"/>
    </xf>
    <xf numFmtId="0" fontId="100" fillId="71" borderId="0" applyNumberFormat="0" applyBorder="0" applyAlignment="0" applyProtection="0">
      <alignment vertical="center"/>
    </xf>
    <xf numFmtId="0" fontId="97" fillId="0" borderId="0"/>
    <xf numFmtId="0" fontId="93" fillId="0" borderId="0"/>
    <xf numFmtId="0" fontId="100" fillId="71" borderId="0" applyNumberFormat="0" applyBorder="0" applyAlignment="0" applyProtection="0">
      <alignment vertical="center"/>
    </xf>
    <xf numFmtId="0" fontId="133" fillId="69" borderId="0" applyNumberFormat="0" applyBorder="0" applyAlignment="0" applyProtection="0">
      <alignment vertical="center"/>
    </xf>
    <xf numFmtId="0" fontId="93" fillId="0" borderId="0"/>
    <xf numFmtId="0" fontId="100" fillId="71" borderId="0" applyNumberFormat="0" applyBorder="0" applyAlignment="0" applyProtection="0">
      <alignment vertical="center"/>
    </xf>
    <xf numFmtId="0" fontId="93" fillId="0" borderId="0"/>
    <xf numFmtId="0" fontId="100" fillId="71" borderId="0" applyNumberFormat="0" applyBorder="0" applyAlignment="0" applyProtection="0">
      <alignment vertical="center"/>
    </xf>
    <xf numFmtId="0" fontId="97" fillId="47" borderId="0" applyNumberFormat="0" applyBorder="0" applyAlignment="0" applyProtection="0">
      <alignment vertical="center"/>
    </xf>
    <xf numFmtId="0" fontId="97" fillId="47" borderId="0" applyNumberFormat="0" applyBorder="0" applyAlignment="0" applyProtection="0">
      <alignment vertical="center"/>
    </xf>
    <xf numFmtId="0" fontId="97" fillId="47" borderId="0" applyNumberFormat="0" applyBorder="0" applyAlignment="0" applyProtection="0">
      <alignment vertical="center"/>
    </xf>
    <xf numFmtId="0" fontId="100" fillId="75" borderId="42" applyNumberFormat="0" applyFont="0" applyAlignment="0" applyProtection="0">
      <alignment vertical="center"/>
    </xf>
    <xf numFmtId="0" fontId="97" fillId="47" borderId="0" applyNumberFormat="0" applyBorder="0" applyAlignment="0" applyProtection="0">
      <alignment vertical="center"/>
    </xf>
    <xf numFmtId="0" fontId="140" fillId="70" borderId="0" applyNumberFormat="0" applyBorder="0" applyAlignment="0" applyProtection="0">
      <alignment vertical="center"/>
    </xf>
    <xf numFmtId="0" fontId="100" fillId="71" borderId="0" applyNumberFormat="0" applyBorder="0" applyAlignment="0" applyProtection="0">
      <alignment vertical="center"/>
    </xf>
    <xf numFmtId="0" fontId="140" fillId="70" borderId="0" applyNumberFormat="0" applyBorder="0" applyAlignment="0" applyProtection="0">
      <alignment vertical="center"/>
    </xf>
    <xf numFmtId="0" fontId="100" fillId="71" borderId="0" applyNumberFormat="0" applyBorder="0" applyAlignment="0" applyProtection="0">
      <alignment vertical="center"/>
    </xf>
    <xf numFmtId="0" fontId="100" fillId="71" borderId="0" applyNumberFormat="0" applyBorder="0" applyAlignment="0" applyProtection="0">
      <alignment vertical="center"/>
    </xf>
    <xf numFmtId="0" fontId="140" fillId="70" borderId="0" applyNumberFormat="0" applyBorder="0" applyAlignment="0" applyProtection="0">
      <alignment vertical="center"/>
    </xf>
    <xf numFmtId="0" fontId="100" fillId="88" borderId="0" applyNumberFormat="0" applyBorder="0" applyAlignment="0" applyProtection="0">
      <alignment vertical="center"/>
    </xf>
    <xf numFmtId="0" fontId="100" fillId="88" borderId="0" applyNumberFormat="0" applyBorder="0" applyAlignment="0" applyProtection="0">
      <alignment vertical="center"/>
    </xf>
    <xf numFmtId="0" fontId="100" fillId="88" borderId="0" applyNumberFormat="0" applyBorder="0" applyAlignment="0" applyProtection="0">
      <alignment vertical="center"/>
    </xf>
    <xf numFmtId="0" fontId="140" fillId="70" borderId="0" applyNumberFormat="0" applyBorder="0" applyAlignment="0" applyProtection="0">
      <alignment vertical="center"/>
    </xf>
    <xf numFmtId="0" fontId="100" fillId="88" borderId="0" applyNumberFormat="0" applyBorder="0" applyAlignment="0" applyProtection="0">
      <alignment vertical="center"/>
    </xf>
    <xf numFmtId="0" fontId="140" fillId="70" borderId="0" applyNumberFormat="0" applyBorder="0" applyAlignment="0" applyProtection="0">
      <alignment vertical="center"/>
    </xf>
    <xf numFmtId="0" fontId="97" fillId="47" borderId="0" applyNumberFormat="0" applyBorder="0" applyAlignment="0" applyProtection="0">
      <alignment vertical="center"/>
    </xf>
    <xf numFmtId="0" fontId="126" fillId="0" borderId="28" applyNumberFormat="0" applyFill="0" applyProtection="0">
      <alignment horizontal="right"/>
    </xf>
    <xf numFmtId="0" fontId="97" fillId="47" borderId="0" applyNumberFormat="0" applyBorder="0" applyAlignment="0" applyProtection="0">
      <alignment vertical="center"/>
    </xf>
    <xf numFmtId="0" fontId="100" fillId="75" borderId="42" applyNumberFormat="0" applyFont="0" applyAlignment="0" applyProtection="0">
      <alignment vertical="center"/>
    </xf>
    <xf numFmtId="0" fontId="97" fillId="47" borderId="0" applyNumberFormat="0" applyBorder="0" applyAlignment="0" applyProtection="0">
      <alignment vertical="center"/>
    </xf>
    <xf numFmtId="0" fontId="100" fillId="0" borderId="0">
      <alignment vertical="center"/>
    </xf>
    <xf numFmtId="0" fontId="100" fillId="71" borderId="0" applyNumberFormat="0" applyBorder="0" applyAlignment="0" applyProtection="0">
      <alignment vertical="center"/>
    </xf>
    <xf numFmtId="0" fontId="100" fillId="71" borderId="0" applyNumberFormat="0" applyBorder="0" applyAlignment="0" applyProtection="0">
      <alignment vertical="center"/>
    </xf>
    <xf numFmtId="0" fontId="100" fillId="71" borderId="0" applyNumberFormat="0" applyBorder="0" applyAlignment="0" applyProtection="0">
      <alignment vertical="center"/>
    </xf>
    <xf numFmtId="0" fontId="100" fillId="0" borderId="0">
      <alignment vertical="center"/>
    </xf>
    <xf numFmtId="0" fontId="100" fillId="71" borderId="0" applyNumberFormat="0" applyBorder="0" applyAlignment="0" applyProtection="0">
      <alignment vertical="center"/>
    </xf>
    <xf numFmtId="0" fontId="100" fillId="71" borderId="0" applyNumberFormat="0" applyBorder="0" applyAlignment="0" applyProtection="0">
      <alignment vertical="center"/>
    </xf>
    <xf numFmtId="0" fontId="100" fillId="71" borderId="0" applyNumberFormat="0" applyBorder="0" applyAlignment="0" applyProtection="0">
      <alignment vertical="center"/>
    </xf>
    <xf numFmtId="0" fontId="97" fillId="0" borderId="0">
      <alignment vertical="center"/>
    </xf>
    <xf numFmtId="0" fontId="97" fillId="47" borderId="0" applyNumberFormat="0" applyBorder="0" applyAlignment="0" applyProtection="0">
      <alignment vertical="center"/>
    </xf>
    <xf numFmtId="0" fontId="97" fillId="47" borderId="0" applyNumberFormat="0" applyBorder="0" applyAlignment="0" applyProtection="0">
      <alignment vertical="center"/>
    </xf>
    <xf numFmtId="0" fontId="97" fillId="47" borderId="0" applyNumberFormat="0" applyBorder="0" applyAlignment="0" applyProtection="0">
      <alignment vertical="center"/>
    </xf>
    <xf numFmtId="0" fontId="97" fillId="47" borderId="0" applyNumberFormat="0" applyBorder="0" applyAlignment="0" applyProtection="0">
      <alignment vertical="center"/>
    </xf>
    <xf numFmtId="0" fontId="100" fillId="71" borderId="0" applyNumberFormat="0" applyBorder="0" applyAlignment="0" applyProtection="0">
      <alignment vertical="center"/>
    </xf>
    <xf numFmtId="0" fontId="97" fillId="47" borderId="0" applyNumberFormat="0" applyBorder="0" applyAlignment="0" applyProtection="0">
      <alignment vertical="center"/>
    </xf>
    <xf numFmtId="0" fontId="97" fillId="47" borderId="0" applyNumberFormat="0" applyBorder="0" applyAlignment="0" applyProtection="0">
      <alignment vertical="center"/>
    </xf>
    <xf numFmtId="0" fontId="100" fillId="75" borderId="42" applyNumberFormat="0" applyFont="0" applyAlignment="0" applyProtection="0">
      <alignment vertical="center"/>
    </xf>
    <xf numFmtId="0" fontId="153" fillId="0" borderId="44" applyNumberFormat="0" applyFill="0" applyAlignment="0" applyProtection="0">
      <alignment vertical="center"/>
    </xf>
    <xf numFmtId="0" fontId="97" fillId="47" borderId="0" applyNumberFormat="0" applyBorder="0" applyAlignment="0" applyProtection="0">
      <alignment vertical="center"/>
    </xf>
    <xf numFmtId="0" fontId="100" fillId="75" borderId="42" applyNumberFormat="0" applyFont="0" applyAlignment="0" applyProtection="0">
      <alignment vertical="center"/>
    </xf>
    <xf numFmtId="0" fontId="140" fillId="70" borderId="0" applyNumberFormat="0" applyBorder="0" applyAlignment="0" applyProtection="0">
      <alignment vertical="center"/>
    </xf>
    <xf numFmtId="0" fontId="100" fillId="71" borderId="0" applyNumberFormat="0" applyBorder="0" applyAlignment="0" applyProtection="0">
      <alignment vertical="center"/>
    </xf>
    <xf numFmtId="0" fontId="133" fillId="69" borderId="0" applyNumberFormat="0" applyBorder="0" applyAlignment="0" applyProtection="0">
      <alignment vertical="center"/>
    </xf>
    <xf numFmtId="0" fontId="100" fillId="71"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00" fillId="71"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00" fillId="71" borderId="0" applyNumberFormat="0" applyBorder="0" applyAlignment="0" applyProtection="0">
      <alignment vertical="center"/>
    </xf>
    <xf numFmtId="0" fontId="97" fillId="47" borderId="0" applyNumberFormat="0" applyBorder="0" applyAlignment="0" applyProtection="0">
      <alignment vertical="center"/>
    </xf>
    <xf numFmtId="0" fontId="102" fillId="54" borderId="0" applyNumberFormat="0" applyBorder="0" applyAlignment="0" applyProtection="0">
      <alignment vertical="center"/>
    </xf>
    <xf numFmtId="0" fontId="97" fillId="47" borderId="0" applyNumberFormat="0" applyBorder="0" applyAlignment="0" applyProtection="0">
      <alignment vertical="center"/>
    </xf>
    <xf numFmtId="0" fontId="133" fillId="69" borderId="0" applyNumberFormat="0" applyBorder="0" applyAlignment="0" applyProtection="0">
      <alignment vertical="center"/>
    </xf>
    <xf numFmtId="0" fontId="100" fillId="71" borderId="0" applyNumberFormat="0" applyBorder="0" applyAlignment="0" applyProtection="0">
      <alignment vertical="center"/>
    </xf>
    <xf numFmtId="0" fontId="97" fillId="47" borderId="0" applyNumberFormat="0" applyBorder="0" applyAlignment="0" applyProtection="0">
      <alignment vertical="center"/>
    </xf>
    <xf numFmtId="0" fontId="97" fillId="47" borderId="0" applyNumberFormat="0" applyBorder="0" applyAlignment="0" applyProtection="0">
      <alignment vertical="center"/>
    </xf>
    <xf numFmtId="0" fontId="100" fillId="75" borderId="42" applyNumberFormat="0" applyFont="0" applyAlignment="0" applyProtection="0">
      <alignment vertical="center"/>
    </xf>
    <xf numFmtId="0" fontId="100" fillId="71" borderId="0" applyNumberFormat="0" applyBorder="0" applyAlignment="0" applyProtection="0">
      <alignment vertical="center"/>
    </xf>
    <xf numFmtId="0" fontId="97" fillId="47" borderId="0" applyNumberFormat="0" applyBorder="0" applyAlignment="0" applyProtection="0">
      <alignment vertical="center"/>
    </xf>
    <xf numFmtId="0" fontId="154" fillId="66" borderId="64" applyNumberFormat="0" applyAlignment="0" applyProtection="0">
      <alignment vertical="center"/>
    </xf>
    <xf numFmtId="0" fontId="97" fillId="47" borderId="0" applyNumberFormat="0" applyBorder="0" applyAlignment="0" applyProtection="0">
      <alignment vertical="center"/>
    </xf>
    <xf numFmtId="0" fontId="100" fillId="71" borderId="0" applyNumberFormat="0" applyBorder="0" applyAlignment="0" applyProtection="0">
      <alignment vertical="center"/>
    </xf>
    <xf numFmtId="0" fontId="97" fillId="47" borderId="0" applyNumberFormat="0" applyBorder="0" applyAlignment="0" applyProtection="0">
      <alignment vertical="center"/>
    </xf>
    <xf numFmtId="0" fontId="97" fillId="47" borderId="0" applyNumberFormat="0" applyBorder="0" applyAlignment="0" applyProtection="0">
      <alignment vertical="center"/>
    </xf>
    <xf numFmtId="0" fontId="100" fillId="71" borderId="0" applyNumberFormat="0" applyBorder="0" applyAlignment="0" applyProtection="0">
      <alignment vertical="center"/>
    </xf>
    <xf numFmtId="0" fontId="100" fillId="71" borderId="0" applyNumberFormat="0" applyBorder="0" applyAlignment="0" applyProtection="0">
      <alignment vertical="center"/>
    </xf>
    <xf numFmtId="0" fontId="100" fillId="71" borderId="0" applyNumberFormat="0" applyBorder="0" applyAlignment="0" applyProtection="0">
      <alignment vertical="center"/>
    </xf>
    <xf numFmtId="0" fontId="100" fillId="71" borderId="0" applyNumberFormat="0" applyBorder="0" applyAlignment="0" applyProtection="0">
      <alignment vertical="center"/>
    </xf>
    <xf numFmtId="0" fontId="100" fillId="71" borderId="0" applyNumberFormat="0" applyBorder="0" applyAlignment="0" applyProtection="0">
      <alignment vertical="center"/>
    </xf>
    <xf numFmtId="0" fontId="100" fillId="71" borderId="0" applyNumberFormat="0" applyBorder="0" applyAlignment="0" applyProtection="0">
      <alignment vertical="center"/>
    </xf>
    <xf numFmtId="0" fontId="133" fillId="69" borderId="0" applyNumberFormat="0" applyBorder="0" applyAlignment="0" applyProtection="0">
      <alignment vertical="center"/>
    </xf>
    <xf numFmtId="0" fontId="100" fillId="71" borderId="0" applyNumberFormat="0" applyBorder="0" applyAlignment="0" applyProtection="0">
      <alignment vertical="center"/>
    </xf>
    <xf numFmtId="0" fontId="100" fillId="71" borderId="0" applyNumberFormat="0" applyBorder="0" applyAlignment="0" applyProtection="0">
      <alignment vertical="center"/>
    </xf>
    <xf numFmtId="0" fontId="100" fillId="71" borderId="0" applyNumberFormat="0" applyBorder="0" applyAlignment="0" applyProtection="0">
      <alignment vertical="center"/>
    </xf>
    <xf numFmtId="0" fontId="100" fillId="84" borderId="0" applyNumberFormat="0" applyBorder="0" applyAlignment="0" applyProtection="0">
      <alignment vertical="center"/>
    </xf>
    <xf numFmtId="0" fontId="100" fillId="84" borderId="0" applyNumberFormat="0" applyBorder="0" applyAlignment="0" applyProtection="0">
      <alignment vertical="center"/>
    </xf>
    <xf numFmtId="0" fontId="100" fillId="84" borderId="0" applyNumberFormat="0" applyBorder="0" applyAlignment="0" applyProtection="0">
      <alignment vertical="center"/>
    </xf>
    <xf numFmtId="0" fontId="100" fillId="84" borderId="0" applyNumberFormat="0" applyBorder="0" applyAlignment="0" applyProtection="0">
      <alignment vertical="center"/>
    </xf>
    <xf numFmtId="0" fontId="100" fillId="84" borderId="0" applyNumberFormat="0" applyBorder="0" applyAlignment="0" applyProtection="0">
      <alignment vertical="center"/>
    </xf>
    <xf numFmtId="0" fontId="100" fillId="71" borderId="0" applyNumberFormat="0" applyBorder="0" applyAlignment="0" applyProtection="0">
      <alignment vertical="center"/>
    </xf>
    <xf numFmtId="0" fontId="140" fillId="70" borderId="0" applyNumberFormat="0" applyBorder="0" applyAlignment="0" applyProtection="0">
      <alignment vertical="center"/>
    </xf>
    <xf numFmtId="0" fontId="100" fillId="71" borderId="0" applyNumberFormat="0" applyBorder="0" applyAlignment="0" applyProtection="0">
      <alignment vertical="center"/>
    </xf>
    <xf numFmtId="0" fontId="100" fillId="71" borderId="0" applyNumberFormat="0" applyBorder="0" applyAlignment="0" applyProtection="0">
      <alignment vertical="center"/>
    </xf>
    <xf numFmtId="0" fontId="100" fillId="71" borderId="0" applyNumberFormat="0" applyBorder="0" applyAlignment="0" applyProtection="0">
      <alignment vertical="center"/>
    </xf>
    <xf numFmtId="0" fontId="140" fillId="70" borderId="0" applyNumberFormat="0" applyBorder="0" applyAlignment="0" applyProtection="0">
      <alignment vertical="center"/>
    </xf>
    <xf numFmtId="0" fontId="100" fillId="71" borderId="0" applyNumberFormat="0" applyBorder="0" applyAlignment="0" applyProtection="0">
      <alignment vertical="center"/>
    </xf>
    <xf numFmtId="0" fontId="140" fillId="70" borderId="0" applyNumberFormat="0" applyBorder="0" applyAlignment="0" applyProtection="0">
      <alignment vertical="center"/>
    </xf>
    <xf numFmtId="0" fontId="100" fillId="71" borderId="0" applyNumberFormat="0" applyBorder="0" applyAlignment="0" applyProtection="0">
      <alignment vertical="center"/>
    </xf>
    <xf numFmtId="0" fontId="100" fillId="71" borderId="0" applyNumberFormat="0" applyBorder="0" applyAlignment="0" applyProtection="0">
      <alignment vertical="center"/>
    </xf>
    <xf numFmtId="0" fontId="100" fillId="71" borderId="0" applyNumberFormat="0" applyBorder="0" applyAlignment="0" applyProtection="0">
      <alignment vertical="center"/>
    </xf>
    <xf numFmtId="0" fontId="133" fillId="69" borderId="0" applyNumberFormat="0" applyBorder="0" applyAlignment="0" applyProtection="0">
      <alignment vertical="center"/>
    </xf>
    <xf numFmtId="0" fontId="100" fillId="71" borderId="0" applyNumberFormat="0" applyBorder="0" applyAlignment="0" applyProtection="0">
      <alignment vertical="center"/>
    </xf>
    <xf numFmtId="0" fontId="100" fillId="71" borderId="0" applyNumberFormat="0" applyBorder="0" applyAlignment="0" applyProtection="0">
      <alignment vertical="center"/>
    </xf>
    <xf numFmtId="0" fontId="140" fillId="70" borderId="0" applyNumberFormat="0" applyBorder="0" applyAlignment="0" applyProtection="0">
      <alignment vertical="center"/>
    </xf>
    <xf numFmtId="0" fontId="100" fillId="73" borderId="0" applyNumberFormat="0" applyBorder="0" applyAlignment="0" applyProtection="0">
      <alignment vertical="center"/>
    </xf>
    <xf numFmtId="0" fontId="140" fillId="70" borderId="0" applyNumberFormat="0" applyBorder="0" applyAlignment="0" applyProtection="0">
      <alignment vertical="center"/>
    </xf>
    <xf numFmtId="0" fontId="100" fillId="73" borderId="0" applyNumberFormat="0" applyBorder="0" applyAlignment="0" applyProtection="0">
      <alignment vertical="center"/>
    </xf>
    <xf numFmtId="0" fontId="140" fillId="70" borderId="0" applyNumberFormat="0" applyBorder="0" applyAlignment="0" applyProtection="0">
      <alignment vertical="center"/>
    </xf>
    <xf numFmtId="0" fontId="100" fillId="73"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00" fillId="73"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00" fillId="73"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00" fillId="73" borderId="0" applyNumberFormat="0" applyBorder="0" applyAlignment="0" applyProtection="0">
      <alignment vertical="center"/>
    </xf>
    <xf numFmtId="0" fontId="140" fillId="70" borderId="0" applyNumberFormat="0" applyBorder="0" applyAlignment="0" applyProtection="0">
      <alignment vertical="center"/>
    </xf>
    <xf numFmtId="0" fontId="100" fillId="73" borderId="0" applyNumberFormat="0" applyBorder="0" applyAlignment="0" applyProtection="0">
      <alignment vertical="center"/>
    </xf>
    <xf numFmtId="0" fontId="100" fillId="73" borderId="0" applyNumberFormat="0" applyBorder="0" applyAlignment="0" applyProtection="0">
      <alignment vertical="center"/>
    </xf>
    <xf numFmtId="0" fontId="100" fillId="80" borderId="0" applyNumberFormat="0" applyBorder="0" applyAlignment="0" applyProtection="0">
      <alignment vertical="center"/>
    </xf>
    <xf numFmtId="0" fontId="100" fillId="80" borderId="0" applyNumberFormat="0" applyBorder="0" applyAlignment="0" applyProtection="0">
      <alignment vertical="center"/>
    </xf>
    <xf numFmtId="0" fontId="100" fillId="80" borderId="0" applyNumberFormat="0" applyBorder="0" applyAlignment="0" applyProtection="0">
      <alignment vertical="center"/>
    </xf>
    <xf numFmtId="0" fontId="100" fillId="80" borderId="0" applyNumberFormat="0" applyBorder="0" applyAlignment="0" applyProtection="0">
      <alignment vertical="center"/>
    </xf>
    <xf numFmtId="0" fontId="100" fillId="80" borderId="0" applyNumberFormat="0" applyBorder="0" applyAlignment="0" applyProtection="0">
      <alignment vertical="center"/>
    </xf>
    <xf numFmtId="0" fontId="100" fillId="80" borderId="0" applyNumberFormat="0" applyBorder="0" applyAlignment="0" applyProtection="0">
      <alignment vertical="center"/>
    </xf>
    <xf numFmtId="0" fontId="100" fillId="80" borderId="0" applyNumberFormat="0" applyBorder="0" applyAlignment="0" applyProtection="0">
      <alignment vertical="center"/>
    </xf>
    <xf numFmtId="0" fontId="100" fillId="80" borderId="0" applyNumberFormat="0" applyBorder="0" applyAlignment="0" applyProtection="0">
      <alignment vertical="center"/>
    </xf>
    <xf numFmtId="0" fontId="100" fillId="80" borderId="0" applyNumberFormat="0" applyBorder="0" applyAlignment="0" applyProtection="0">
      <alignment vertical="center"/>
    </xf>
    <xf numFmtId="0" fontId="100" fillId="80" borderId="0" applyNumberFormat="0" applyBorder="0" applyAlignment="0" applyProtection="0">
      <alignment vertical="center"/>
    </xf>
    <xf numFmtId="0" fontId="100" fillId="84" borderId="0" applyNumberFormat="0" applyBorder="0" applyAlignment="0" applyProtection="0">
      <alignment vertical="center"/>
    </xf>
    <xf numFmtId="0" fontId="100" fillId="84" borderId="0" applyNumberFormat="0" applyBorder="0" applyAlignment="0" applyProtection="0">
      <alignment vertical="center"/>
    </xf>
    <xf numFmtId="0" fontId="100" fillId="84" borderId="0" applyNumberFormat="0" applyBorder="0" applyAlignment="0" applyProtection="0">
      <alignment vertical="center"/>
    </xf>
    <xf numFmtId="0" fontId="100" fillId="84" borderId="0" applyNumberFormat="0" applyBorder="0" applyAlignment="0" applyProtection="0">
      <alignment vertical="center"/>
    </xf>
    <xf numFmtId="0" fontId="100" fillId="84" borderId="0" applyNumberFormat="0" applyBorder="0" applyAlignment="0" applyProtection="0">
      <alignment vertical="center"/>
    </xf>
    <xf numFmtId="0" fontId="140" fillId="70" borderId="0" applyNumberFormat="0" applyBorder="0" applyAlignment="0" applyProtection="0">
      <alignment vertical="center"/>
    </xf>
    <xf numFmtId="0" fontId="100" fillId="84" borderId="0" applyNumberFormat="0" applyBorder="0" applyAlignment="0" applyProtection="0">
      <alignment vertical="center"/>
    </xf>
    <xf numFmtId="0" fontId="100" fillId="84" borderId="0" applyNumberFormat="0" applyBorder="0" applyAlignment="0" applyProtection="0">
      <alignment vertical="center"/>
    </xf>
    <xf numFmtId="0" fontId="100" fillId="84" borderId="0" applyNumberFormat="0" applyBorder="0" applyAlignment="0" applyProtection="0">
      <alignment vertical="center"/>
    </xf>
    <xf numFmtId="0" fontId="133" fillId="69" borderId="0" applyNumberFormat="0" applyBorder="0" applyAlignment="0" applyProtection="0">
      <alignment vertical="center"/>
    </xf>
    <xf numFmtId="0" fontId="128" fillId="125" borderId="0" applyNumberFormat="0" applyBorder="0" applyAlignment="0" applyProtection="0"/>
    <xf numFmtId="0" fontId="100" fillId="84" borderId="0" applyNumberFormat="0" applyBorder="0" applyAlignment="0" applyProtection="0">
      <alignment vertical="center"/>
    </xf>
    <xf numFmtId="0" fontId="140" fillId="70" borderId="0" applyNumberFormat="0" applyBorder="0" applyAlignment="0" applyProtection="0">
      <alignment vertical="center"/>
    </xf>
    <xf numFmtId="0" fontId="100" fillId="80" borderId="0" applyNumberFormat="0" applyBorder="0" applyAlignment="0" applyProtection="0">
      <alignment vertical="center"/>
    </xf>
    <xf numFmtId="0" fontId="100" fillId="80" borderId="0" applyNumberFormat="0" applyBorder="0" applyAlignment="0" applyProtection="0">
      <alignment vertical="center"/>
    </xf>
    <xf numFmtId="0" fontId="100" fillId="80" borderId="0" applyNumberFormat="0" applyBorder="0" applyAlignment="0" applyProtection="0">
      <alignment vertical="center"/>
    </xf>
    <xf numFmtId="0" fontId="100" fillId="80" borderId="0" applyNumberFormat="0" applyBorder="0" applyAlignment="0" applyProtection="0">
      <alignment vertical="center"/>
    </xf>
    <xf numFmtId="0" fontId="100" fillId="80" borderId="0" applyNumberFormat="0" applyBorder="0" applyAlignment="0" applyProtection="0">
      <alignment vertical="center"/>
    </xf>
    <xf numFmtId="0" fontId="100" fillId="80" borderId="0" applyNumberFormat="0" applyBorder="0" applyAlignment="0" applyProtection="0">
      <alignment vertical="center"/>
    </xf>
    <xf numFmtId="0" fontId="140" fillId="70" borderId="0" applyNumberFormat="0" applyBorder="0" applyAlignment="0" applyProtection="0">
      <alignment vertical="center"/>
    </xf>
    <xf numFmtId="0" fontId="100" fillId="80" borderId="0" applyNumberFormat="0" applyBorder="0" applyAlignment="0" applyProtection="0">
      <alignment vertical="center"/>
    </xf>
    <xf numFmtId="0" fontId="100" fillId="80" borderId="0" applyNumberFormat="0" applyBorder="0" applyAlignment="0" applyProtection="0">
      <alignment vertical="center"/>
    </xf>
    <xf numFmtId="0" fontId="100" fillId="80" borderId="0" applyNumberFormat="0" applyBorder="0" applyAlignment="0" applyProtection="0">
      <alignment vertical="center"/>
    </xf>
    <xf numFmtId="0" fontId="149" fillId="77" borderId="0" applyNumberFormat="0" applyBorder="0" applyAlignment="0" applyProtection="0">
      <alignment vertical="center"/>
    </xf>
    <xf numFmtId="0" fontId="149" fillId="77" borderId="0" applyNumberFormat="0" applyBorder="0" applyAlignment="0" applyProtection="0">
      <alignment vertical="center"/>
    </xf>
    <xf numFmtId="0" fontId="149" fillId="77" borderId="0" applyNumberFormat="0" applyBorder="0" applyAlignment="0" applyProtection="0">
      <alignment vertical="center"/>
    </xf>
    <xf numFmtId="0" fontId="149" fillId="77" borderId="0" applyNumberFormat="0" applyBorder="0" applyAlignment="0" applyProtection="0">
      <alignment vertical="center"/>
    </xf>
    <xf numFmtId="0" fontId="149" fillId="77" borderId="0" applyNumberFormat="0" applyBorder="0" applyAlignment="0" applyProtection="0">
      <alignment vertical="center"/>
    </xf>
    <xf numFmtId="0" fontId="149" fillId="77" borderId="0" applyNumberFormat="0" applyBorder="0" applyAlignment="0" applyProtection="0">
      <alignment vertical="center"/>
    </xf>
    <xf numFmtId="0" fontId="149" fillId="77" borderId="0" applyNumberFormat="0" applyBorder="0" applyAlignment="0" applyProtection="0">
      <alignment vertical="center"/>
    </xf>
    <xf numFmtId="0" fontId="149" fillId="77" borderId="0" applyNumberFormat="0" applyBorder="0" applyAlignment="0" applyProtection="0">
      <alignment vertical="center"/>
    </xf>
    <xf numFmtId="0" fontId="149" fillId="77" borderId="0" applyNumberFormat="0" applyBorder="0" applyAlignment="0" applyProtection="0">
      <alignment vertical="center"/>
    </xf>
    <xf numFmtId="0" fontId="149" fillId="76" borderId="0" applyNumberFormat="0" applyBorder="0" applyAlignment="0" applyProtection="0">
      <alignment vertical="center"/>
    </xf>
    <xf numFmtId="0" fontId="149" fillId="76" borderId="0" applyNumberFormat="0" applyBorder="0" applyAlignment="0" applyProtection="0">
      <alignment vertical="center"/>
    </xf>
    <xf numFmtId="0" fontId="149" fillId="76" borderId="0" applyNumberFormat="0" applyBorder="0" applyAlignment="0" applyProtection="0">
      <alignment vertical="center"/>
    </xf>
    <xf numFmtId="0" fontId="98" fillId="177" borderId="0" applyNumberFormat="0" applyBorder="0" applyAlignment="0" applyProtection="0">
      <alignment vertical="center"/>
    </xf>
    <xf numFmtId="0" fontId="149" fillId="76" borderId="0" applyNumberFormat="0" applyBorder="0" applyAlignment="0" applyProtection="0">
      <alignment vertical="center"/>
    </xf>
    <xf numFmtId="0" fontId="132" fillId="46" borderId="7" applyNumberFormat="0" applyAlignment="0" applyProtection="0">
      <alignment vertical="center"/>
    </xf>
    <xf numFmtId="0" fontId="141" fillId="73" borderId="0" applyNumberFormat="0" applyBorder="0" applyAlignment="0" applyProtection="0">
      <alignment vertical="center"/>
    </xf>
    <xf numFmtId="0" fontId="149" fillId="76" borderId="0" applyNumberFormat="0" applyBorder="0" applyAlignment="0" applyProtection="0">
      <alignment vertical="center"/>
    </xf>
    <xf numFmtId="0" fontId="167" fillId="79" borderId="47" applyNumberFormat="0" applyAlignment="0" applyProtection="0">
      <alignment vertical="center"/>
    </xf>
    <xf numFmtId="0" fontId="149" fillId="76" borderId="0" applyNumberFormat="0" applyBorder="0" applyAlignment="0" applyProtection="0">
      <alignment vertical="center"/>
    </xf>
    <xf numFmtId="0" fontId="149" fillId="76" borderId="0" applyNumberFormat="0" applyBorder="0" applyAlignment="0" applyProtection="0">
      <alignment vertical="center"/>
    </xf>
    <xf numFmtId="0" fontId="149" fillId="76" borderId="0" applyNumberFormat="0" applyBorder="0" applyAlignment="0" applyProtection="0">
      <alignment vertical="center"/>
    </xf>
    <xf numFmtId="0" fontId="149" fillId="76" borderId="0" applyNumberFormat="0" applyBorder="0" applyAlignment="0" applyProtection="0">
      <alignment vertical="center"/>
    </xf>
    <xf numFmtId="0" fontId="149" fillId="74" borderId="0" applyNumberFormat="0" applyBorder="0" applyAlignment="0" applyProtection="0">
      <alignment vertical="center"/>
    </xf>
    <xf numFmtId="0" fontId="149" fillId="74" borderId="0" applyNumberFormat="0" applyBorder="0" applyAlignment="0" applyProtection="0">
      <alignment vertical="center"/>
    </xf>
    <xf numFmtId="0" fontId="149" fillId="74" borderId="0" applyNumberFormat="0" applyBorder="0" applyAlignment="0" applyProtection="0">
      <alignment vertical="center"/>
    </xf>
    <xf numFmtId="0" fontId="149" fillId="74" borderId="0" applyNumberFormat="0" applyBorder="0" applyAlignment="0" applyProtection="0">
      <alignment vertical="center"/>
    </xf>
    <xf numFmtId="0" fontId="149" fillId="74" borderId="0" applyNumberFormat="0" applyBorder="0" applyAlignment="0" applyProtection="0">
      <alignment vertical="center"/>
    </xf>
    <xf numFmtId="0" fontId="93" fillId="0" borderId="0">
      <alignment vertical="top"/>
    </xf>
    <xf numFmtId="0" fontId="149" fillId="74" borderId="0" applyNumberFormat="0" applyBorder="0" applyAlignment="0" applyProtection="0">
      <alignment vertical="center"/>
    </xf>
    <xf numFmtId="0" fontId="149" fillId="74" borderId="0" applyNumberFormat="0" applyBorder="0" applyAlignment="0" applyProtection="0">
      <alignment vertical="center"/>
    </xf>
    <xf numFmtId="0" fontId="149" fillId="74" borderId="0" applyNumberFormat="0" applyBorder="0" applyAlignment="0" applyProtection="0">
      <alignment vertical="center"/>
    </xf>
    <xf numFmtId="0" fontId="149" fillId="78" borderId="0" applyNumberFormat="0" applyBorder="0" applyAlignment="0" applyProtection="0">
      <alignment vertical="center"/>
    </xf>
    <xf numFmtId="0" fontId="149" fillId="78" borderId="0" applyNumberFormat="0" applyBorder="0" applyAlignment="0" applyProtection="0">
      <alignment vertical="center"/>
    </xf>
    <xf numFmtId="0" fontId="133" fillId="69" borderId="0" applyNumberFormat="0" applyBorder="0" applyAlignment="0" applyProtection="0">
      <alignment vertical="center"/>
    </xf>
    <xf numFmtId="0" fontId="149" fillId="78" borderId="0" applyNumberFormat="0" applyBorder="0" applyAlignment="0" applyProtection="0">
      <alignment vertical="center"/>
    </xf>
    <xf numFmtId="0" fontId="149" fillId="78" borderId="0" applyNumberFormat="0" applyBorder="0" applyAlignment="0" applyProtection="0">
      <alignment vertical="center"/>
    </xf>
    <xf numFmtId="0" fontId="149" fillId="78" borderId="0" applyNumberFormat="0" applyBorder="0" applyAlignment="0" applyProtection="0">
      <alignment vertical="center"/>
    </xf>
    <xf numFmtId="0" fontId="149" fillId="78" borderId="0" applyNumberFormat="0" applyBorder="0" applyAlignment="0" applyProtection="0">
      <alignment vertical="center"/>
    </xf>
    <xf numFmtId="0" fontId="149" fillId="78" borderId="0" applyNumberFormat="0" applyBorder="0" applyAlignment="0" applyProtection="0">
      <alignment vertical="center"/>
    </xf>
    <xf numFmtId="0" fontId="149" fillId="78" borderId="0" applyNumberFormat="0" applyBorder="0" applyAlignment="0" applyProtection="0">
      <alignment vertical="center"/>
    </xf>
    <xf numFmtId="0" fontId="149" fillId="78" borderId="0" applyNumberFormat="0" applyBorder="0" applyAlignment="0" applyProtection="0">
      <alignment vertical="center"/>
    </xf>
    <xf numFmtId="0" fontId="149" fillId="78" borderId="0" applyNumberFormat="0" applyBorder="0" applyAlignment="0" applyProtection="0">
      <alignment vertical="center"/>
    </xf>
    <xf numFmtId="0" fontId="149" fillId="72" borderId="0" applyNumberFormat="0" applyBorder="0" applyAlignment="0" applyProtection="0">
      <alignment vertical="center"/>
    </xf>
    <xf numFmtId="0" fontId="149" fillId="72" borderId="0" applyNumberFormat="0" applyBorder="0" applyAlignment="0" applyProtection="0">
      <alignment vertical="center"/>
    </xf>
    <xf numFmtId="0" fontId="149" fillId="72" borderId="0" applyNumberFormat="0" applyBorder="0" applyAlignment="0" applyProtection="0">
      <alignment vertical="center"/>
    </xf>
    <xf numFmtId="0" fontId="149" fillId="72" borderId="0" applyNumberFormat="0" applyBorder="0" applyAlignment="0" applyProtection="0">
      <alignment vertical="center"/>
    </xf>
    <xf numFmtId="0" fontId="149" fillId="72" borderId="0" applyNumberFormat="0" applyBorder="0" applyAlignment="0" applyProtection="0">
      <alignment vertical="center"/>
    </xf>
    <xf numFmtId="0" fontId="140" fillId="70" borderId="0" applyNumberFormat="0" applyBorder="0" applyAlignment="0" applyProtection="0">
      <alignment vertical="center"/>
    </xf>
    <xf numFmtId="0" fontId="149" fillId="72" borderId="0" applyNumberFormat="0" applyBorder="0" applyAlignment="0" applyProtection="0">
      <alignment vertical="center"/>
    </xf>
    <xf numFmtId="0" fontId="149" fillId="72" borderId="0" applyNumberFormat="0" applyBorder="0" applyAlignment="0" applyProtection="0">
      <alignment vertical="center"/>
    </xf>
    <xf numFmtId="0" fontId="149" fillId="72" borderId="0" applyNumberFormat="0" applyBorder="0" applyAlignment="0" applyProtection="0">
      <alignment vertical="center"/>
    </xf>
    <xf numFmtId="0" fontId="149" fillId="72" borderId="0" applyNumberFormat="0" applyBorder="0" applyAlignment="0" applyProtection="0">
      <alignment vertical="center"/>
    </xf>
    <xf numFmtId="0" fontId="149" fillId="72" borderId="0" applyNumberFormat="0" applyBorder="0" applyAlignment="0" applyProtection="0">
      <alignment vertical="center"/>
    </xf>
    <xf numFmtId="0" fontId="149" fillId="89" borderId="0" applyNumberFormat="0" applyBorder="0" applyAlignment="0" applyProtection="0">
      <alignment vertical="center"/>
    </xf>
    <xf numFmtId="0" fontId="149" fillId="89" borderId="0" applyNumberFormat="0" applyBorder="0" applyAlignment="0" applyProtection="0">
      <alignment vertical="center"/>
    </xf>
    <xf numFmtId="0" fontId="149" fillId="89" borderId="0" applyNumberFormat="0" applyBorder="0" applyAlignment="0" applyProtection="0">
      <alignment vertical="center"/>
    </xf>
    <xf numFmtId="0" fontId="149" fillId="89" borderId="0" applyNumberFormat="0" applyBorder="0" applyAlignment="0" applyProtection="0">
      <alignment vertical="center"/>
    </xf>
    <xf numFmtId="0" fontId="149" fillId="89" borderId="0" applyNumberFormat="0" applyBorder="0" applyAlignment="0" applyProtection="0">
      <alignment vertical="center"/>
    </xf>
    <xf numFmtId="0" fontId="149" fillId="89" borderId="0" applyNumberFormat="0" applyBorder="0" applyAlignment="0" applyProtection="0">
      <alignment vertical="center"/>
    </xf>
    <xf numFmtId="0" fontId="149" fillId="89" borderId="0" applyNumberFormat="0" applyBorder="0" applyAlignment="0" applyProtection="0">
      <alignment vertical="center"/>
    </xf>
    <xf numFmtId="0" fontId="149" fillId="89" borderId="0" applyNumberFormat="0" applyBorder="0" applyAlignment="0" applyProtection="0">
      <alignment vertical="center"/>
    </xf>
    <xf numFmtId="0" fontId="141" fillId="72" borderId="0" applyNumberFormat="0" applyBorder="0" applyAlignment="0" applyProtection="0">
      <alignment vertical="center"/>
    </xf>
    <xf numFmtId="0" fontId="133" fillId="69" borderId="0" applyNumberFormat="0" applyBorder="0" applyAlignment="0" applyProtection="0">
      <alignment vertical="center"/>
    </xf>
    <xf numFmtId="0" fontId="149" fillId="72" borderId="0" applyNumberFormat="0" applyBorder="0" applyAlignment="0" applyProtection="0">
      <alignment vertical="center"/>
    </xf>
    <xf numFmtId="0" fontId="141" fillId="72" borderId="0" applyNumberFormat="0" applyBorder="0" applyAlignment="0" applyProtection="0">
      <alignment vertical="center"/>
    </xf>
    <xf numFmtId="0" fontId="140" fillId="70" borderId="0" applyNumberFormat="0" applyBorder="0" applyAlignment="0" applyProtection="0">
      <alignment vertical="center"/>
    </xf>
    <xf numFmtId="0" fontId="145" fillId="71" borderId="64" applyNumberFormat="0" applyAlignment="0" applyProtection="0">
      <alignment vertical="center"/>
    </xf>
    <xf numFmtId="0" fontId="141" fillId="72" borderId="0" applyNumberFormat="0" applyBorder="0" applyAlignment="0" applyProtection="0">
      <alignment vertical="center"/>
    </xf>
    <xf numFmtId="0" fontId="141" fillId="72" borderId="0" applyNumberFormat="0" applyBorder="0" applyAlignment="0" applyProtection="0">
      <alignment vertical="center"/>
    </xf>
    <xf numFmtId="0" fontId="133" fillId="69" borderId="0" applyNumberFormat="0" applyBorder="0" applyAlignment="0" applyProtection="0">
      <alignment vertical="center"/>
    </xf>
    <xf numFmtId="0" fontId="141" fillId="72" borderId="0" applyNumberFormat="0" applyBorder="0" applyAlignment="0" applyProtection="0">
      <alignment vertical="center"/>
    </xf>
    <xf numFmtId="0" fontId="141" fillId="72" borderId="0" applyNumberFormat="0" applyBorder="0" applyAlignment="0" applyProtection="0">
      <alignment vertical="center"/>
    </xf>
    <xf numFmtId="0" fontId="141" fillId="72" borderId="0" applyNumberFormat="0" applyBorder="0" applyAlignment="0" applyProtection="0">
      <alignment vertical="center"/>
    </xf>
    <xf numFmtId="0" fontId="141" fillId="72" borderId="0" applyNumberFormat="0" applyBorder="0" applyAlignment="0" applyProtection="0">
      <alignment vertical="center"/>
    </xf>
    <xf numFmtId="0" fontId="141" fillId="72" borderId="0" applyNumberFormat="0" applyBorder="0" applyAlignment="0" applyProtection="0">
      <alignment vertical="center"/>
    </xf>
    <xf numFmtId="0" fontId="141" fillId="72" borderId="0" applyNumberFormat="0" applyBorder="0" applyAlignment="0" applyProtection="0">
      <alignment vertical="center"/>
    </xf>
    <xf numFmtId="0" fontId="141" fillId="72" borderId="0" applyNumberFormat="0" applyBorder="0" applyAlignment="0" applyProtection="0">
      <alignment vertical="center"/>
    </xf>
    <xf numFmtId="0" fontId="141" fillId="72" borderId="0" applyNumberFormat="0" applyBorder="0" applyAlignment="0" applyProtection="0">
      <alignment vertical="center"/>
    </xf>
    <xf numFmtId="0" fontId="141" fillId="72" borderId="0" applyNumberFormat="0" applyBorder="0" applyAlignment="0" applyProtection="0">
      <alignment vertical="center"/>
    </xf>
    <xf numFmtId="0" fontId="141" fillId="72" borderId="0" applyNumberFormat="0" applyBorder="0" applyAlignment="0" applyProtection="0">
      <alignment vertical="center"/>
    </xf>
    <xf numFmtId="0" fontId="149" fillId="77" borderId="0" applyNumberFormat="0" applyBorder="0" applyAlignment="0" applyProtection="0">
      <alignment vertical="center"/>
    </xf>
    <xf numFmtId="0" fontId="149" fillId="77" borderId="0" applyNumberFormat="0" applyBorder="0" applyAlignment="0" applyProtection="0">
      <alignment vertical="center"/>
    </xf>
    <xf numFmtId="0" fontId="140" fillId="70" borderId="0" applyNumberFormat="0" applyBorder="0" applyAlignment="0" applyProtection="0">
      <alignment vertical="center"/>
    </xf>
    <xf numFmtId="0" fontId="149" fillId="77" borderId="0" applyNumberFormat="0" applyBorder="0" applyAlignment="0" applyProtection="0">
      <alignment vertical="center"/>
    </xf>
    <xf numFmtId="0" fontId="140" fillId="70" borderId="0" applyNumberFormat="0" applyBorder="0" applyAlignment="0" applyProtection="0">
      <alignment vertical="center"/>
    </xf>
    <xf numFmtId="0" fontId="149" fillId="77" borderId="0" applyNumberFormat="0" applyBorder="0" applyAlignment="0" applyProtection="0">
      <alignment vertical="center"/>
    </xf>
    <xf numFmtId="0" fontId="149" fillId="77" borderId="0" applyNumberFormat="0" applyBorder="0" applyAlignment="0" applyProtection="0">
      <alignment vertical="center"/>
    </xf>
    <xf numFmtId="0" fontId="141" fillId="72" borderId="0" applyNumberFormat="0" applyBorder="0" applyAlignment="0" applyProtection="0">
      <alignment vertical="center"/>
    </xf>
    <xf numFmtId="0" fontId="98" fillId="181" borderId="0" applyNumberFormat="0" applyBorder="0" applyAlignment="0" applyProtection="0">
      <alignment vertical="center"/>
    </xf>
    <xf numFmtId="0" fontId="98" fillId="193" borderId="0" applyNumberFormat="0" applyBorder="0" applyAlignment="0" applyProtection="0">
      <alignment vertical="center"/>
    </xf>
    <xf numFmtId="0" fontId="133" fillId="69" borderId="0" applyNumberFormat="0" applyBorder="0" applyAlignment="0" applyProtection="0">
      <alignment vertical="center"/>
    </xf>
    <xf numFmtId="0" fontId="98" fillId="149" borderId="0" applyNumberFormat="0" applyBorder="0" applyAlignment="0" applyProtection="0">
      <alignment vertical="center"/>
    </xf>
    <xf numFmtId="0" fontId="141" fillId="72" borderId="0" applyNumberFormat="0" applyBorder="0" applyAlignment="0" applyProtection="0">
      <alignment vertical="center"/>
    </xf>
    <xf numFmtId="0" fontId="149" fillId="77" borderId="0" applyNumberFormat="0" applyBorder="0" applyAlignment="0" applyProtection="0">
      <alignment vertical="center"/>
    </xf>
    <xf numFmtId="0" fontId="149" fillId="77" borderId="0" applyNumberFormat="0" applyBorder="0" applyAlignment="0" applyProtection="0">
      <alignment vertical="center"/>
    </xf>
    <xf numFmtId="0" fontId="133" fillId="69" borderId="0" applyNumberFormat="0" applyBorder="0" applyAlignment="0" applyProtection="0">
      <alignment vertical="center"/>
    </xf>
    <xf numFmtId="0" fontId="98" fillId="186" borderId="0" applyNumberFormat="0" applyBorder="0" applyAlignment="0" applyProtection="0">
      <alignment vertical="center"/>
    </xf>
    <xf numFmtId="0" fontId="133" fillId="69" borderId="0" applyNumberFormat="0" applyBorder="0" applyAlignment="0" applyProtection="0">
      <alignment vertical="center"/>
    </xf>
    <xf numFmtId="0" fontId="98" fillId="181" borderId="0" applyNumberFormat="0" applyBorder="0" applyAlignment="0" applyProtection="0">
      <alignment vertical="center"/>
    </xf>
    <xf numFmtId="0" fontId="149" fillId="76" borderId="0" applyNumberFormat="0" applyBorder="0" applyAlignment="0" applyProtection="0">
      <alignment vertical="center"/>
    </xf>
    <xf numFmtId="0" fontId="98" fillId="193" borderId="0" applyNumberFormat="0" applyBorder="0" applyAlignment="0" applyProtection="0">
      <alignment vertical="center"/>
    </xf>
    <xf numFmtId="0" fontId="133" fillId="69" borderId="0" applyNumberFormat="0" applyBorder="0" applyAlignment="0" applyProtection="0">
      <alignment vertical="center"/>
    </xf>
    <xf numFmtId="0" fontId="98" fillId="181" borderId="0" applyNumberFormat="0" applyBorder="0" applyAlignment="0" applyProtection="0">
      <alignment vertical="center"/>
    </xf>
    <xf numFmtId="0" fontId="133" fillId="69" borderId="0" applyNumberFormat="0" applyBorder="0" applyAlignment="0" applyProtection="0">
      <alignment vertical="center"/>
    </xf>
    <xf numFmtId="0" fontId="98" fillId="193" borderId="0" applyNumberFormat="0" applyBorder="0" applyAlignment="0" applyProtection="0">
      <alignment vertical="center"/>
    </xf>
    <xf numFmtId="0" fontId="140" fillId="70" borderId="0" applyNumberFormat="0" applyBorder="0" applyAlignment="0" applyProtection="0">
      <alignment vertical="center"/>
    </xf>
    <xf numFmtId="0" fontId="149" fillId="77"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98" fillId="149" borderId="0" applyNumberFormat="0" applyBorder="0" applyAlignment="0" applyProtection="0">
      <alignment vertical="center"/>
    </xf>
    <xf numFmtId="0" fontId="98" fillId="149" borderId="0" applyNumberFormat="0" applyBorder="0" applyAlignment="0" applyProtection="0">
      <alignment vertical="center"/>
    </xf>
    <xf numFmtId="0" fontId="98" fillId="149" borderId="0" applyNumberFormat="0" applyBorder="0" applyAlignment="0" applyProtection="0">
      <alignment vertical="center"/>
    </xf>
    <xf numFmtId="0" fontId="141" fillId="72" borderId="0" applyNumberFormat="0" applyBorder="0" applyAlignment="0" applyProtection="0">
      <alignment vertical="center"/>
    </xf>
    <xf numFmtId="0" fontId="98" fillId="181" borderId="0" applyNumberFormat="0" applyBorder="0" applyAlignment="0" applyProtection="0">
      <alignment vertical="center"/>
    </xf>
    <xf numFmtId="0" fontId="140" fillId="70" borderId="0" applyNumberFormat="0" applyBorder="0" applyAlignment="0" applyProtection="0">
      <alignment vertical="center"/>
    </xf>
    <xf numFmtId="0" fontId="98" fillId="193" borderId="0" applyNumberFormat="0" applyBorder="0" applyAlignment="0" applyProtection="0">
      <alignment vertical="center"/>
    </xf>
    <xf numFmtId="0" fontId="98" fillId="193" borderId="0" applyNumberFormat="0" applyBorder="0" applyAlignment="0" applyProtection="0">
      <alignment vertical="center"/>
    </xf>
    <xf numFmtId="0" fontId="133" fillId="69" borderId="0" applyNumberFormat="0" applyBorder="0" applyAlignment="0" applyProtection="0">
      <alignment vertical="center"/>
    </xf>
    <xf numFmtId="0" fontId="141" fillId="72" borderId="0" applyNumberFormat="0" applyBorder="0" applyAlignment="0" applyProtection="0">
      <alignment vertical="center"/>
    </xf>
    <xf numFmtId="0" fontId="133" fillId="69" borderId="0" applyNumberFormat="0" applyBorder="0" applyAlignment="0" applyProtection="0">
      <alignment vertical="center"/>
    </xf>
    <xf numFmtId="0" fontId="149" fillId="77" borderId="0" applyNumberFormat="0" applyBorder="0" applyAlignment="0" applyProtection="0">
      <alignment vertical="center"/>
    </xf>
    <xf numFmtId="0" fontId="133" fillId="69" borderId="0" applyNumberFormat="0" applyBorder="0" applyAlignment="0" applyProtection="0">
      <alignment vertical="center"/>
    </xf>
    <xf numFmtId="0" fontId="149" fillId="77" borderId="0" applyNumberFormat="0" applyBorder="0" applyAlignment="0" applyProtection="0">
      <alignment vertical="center"/>
    </xf>
    <xf numFmtId="0" fontId="133" fillId="69" borderId="0" applyNumberFormat="0" applyBorder="0" applyAlignment="0" applyProtection="0">
      <alignment vertical="center"/>
    </xf>
    <xf numFmtId="0" fontId="98" fillId="186" borderId="0" applyNumberFormat="0" applyBorder="0" applyAlignment="0" applyProtection="0">
      <alignment vertical="center"/>
    </xf>
    <xf numFmtId="0" fontId="98" fillId="181"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98" fillId="193" borderId="0" applyNumberFormat="0" applyBorder="0" applyAlignment="0" applyProtection="0">
      <alignment vertical="center"/>
    </xf>
    <xf numFmtId="0" fontId="149" fillId="77" borderId="0" applyNumberFormat="0" applyBorder="0" applyAlignment="0" applyProtection="0">
      <alignment vertical="center"/>
    </xf>
    <xf numFmtId="0" fontId="98" fillId="181" borderId="0" applyNumberFormat="0" applyBorder="0" applyAlignment="0" applyProtection="0">
      <alignment vertical="center"/>
    </xf>
    <xf numFmtId="0" fontId="98" fillId="193" borderId="0" applyNumberFormat="0" applyBorder="0" applyAlignment="0" applyProtection="0">
      <alignment vertical="center"/>
    </xf>
    <xf numFmtId="0" fontId="133" fillId="69" borderId="0" applyNumberFormat="0" applyBorder="0" applyAlignment="0" applyProtection="0">
      <alignment vertical="center"/>
    </xf>
    <xf numFmtId="0" fontId="149" fillId="77" borderId="0" applyNumberFormat="0" applyBorder="0" applyAlignment="0" applyProtection="0">
      <alignment vertical="center"/>
    </xf>
    <xf numFmtId="0" fontId="133" fillId="69" borderId="0" applyNumberFormat="0" applyBorder="0" applyAlignment="0" applyProtection="0">
      <alignment vertical="center"/>
    </xf>
    <xf numFmtId="0" fontId="98" fillId="149" borderId="0" applyNumberFormat="0" applyBorder="0" applyAlignment="0" applyProtection="0">
      <alignment vertical="center"/>
    </xf>
    <xf numFmtId="0" fontId="98" fillId="149" borderId="0" applyNumberFormat="0" applyBorder="0" applyAlignment="0" applyProtection="0">
      <alignment vertical="center"/>
    </xf>
    <xf numFmtId="0" fontId="98" fillId="149" borderId="0" applyNumberFormat="0" applyBorder="0" applyAlignment="0" applyProtection="0">
      <alignment vertical="center"/>
    </xf>
    <xf numFmtId="0" fontId="140" fillId="70" borderId="0" applyNumberFormat="0" applyBorder="0" applyAlignment="0" applyProtection="0">
      <alignment vertical="center"/>
    </xf>
    <xf numFmtId="0" fontId="141" fillId="72" borderId="0" applyNumberFormat="0" applyBorder="0" applyAlignment="0" applyProtection="0">
      <alignment vertical="center"/>
    </xf>
    <xf numFmtId="0" fontId="98" fillId="181" borderId="0" applyNumberFormat="0" applyBorder="0" applyAlignment="0" applyProtection="0">
      <alignment vertical="center"/>
    </xf>
    <xf numFmtId="0" fontId="98" fillId="193" borderId="0" applyNumberFormat="0" applyBorder="0" applyAlignment="0" applyProtection="0">
      <alignment vertical="center"/>
    </xf>
    <xf numFmtId="0" fontId="140" fillId="70" borderId="0" applyNumberFormat="0" applyBorder="0" applyAlignment="0" applyProtection="0">
      <alignment vertical="center"/>
    </xf>
    <xf numFmtId="0" fontId="98" fillId="193" borderId="0" applyNumberFormat="0" applyBorder="0" applyAlignment="0" applyProtection="0">
      <alignment vertical="center"/>
    </xf>
    <xf numFmtId="0" fontId="149" fillId="68" borderId="0" applyNumberFormat="0" applyBorder="0" applyAlignment="0" applyProtection="0">
      <alignment vertical="center"/>
    </xf>
    <xf numFmtId="0" fontId="98" fillId="149" borderId="0" applyNumberFormat="0" applyBorder="0" applyAlignment="0" applyProtection="0">
      <alignment vertical="center"/>
    </xf>
    <xf numFmtId="0" fontId="133" fillId="69" borderId="0" applyNumberFormat="0" applyBorder="0" applyAlignment="0" applyProtection="0">
      <alignment vertical="center"/>
    </xf>
    <xf numFmtId="0" fontId="141" fillId="72"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49" fillId="77" borderId="0" applyNumberFormat="0" applyBorder="0" applyAlignment="0" applyProtection="0">
      <alignment vertical="center"/>
    </xf>
    <xf numFmtId="0" fontId="149" fillId="77" borderId="0" applyNumberFormat="0" applyBorder="0" applyAlignment="0" applyProtection="0">
      <alignment vertical="center"/>
    </xf>
    <xf numFmtId="0" fontId="98" fillId="186" borderId="0" applyNumberFormat="0" applyBorder="0" applyAlignment="0" applyProtection="0">
      <alignment vertical="center"/>
    </xf>
    <xf numFmtId="0" fontId="98" fillId="181" borderId="0" applyNumberFormat="0" applyBorder="0" applyAlignment="0" applyProtection="0">
      <alignment vertical="center"/>
    </xf>
    <xf numFmtId="0" fontId="98" fillId="193" borderId="0" applyNumberFormat="0" applyBorder="0" applyAlignment="0" applyProtection="0">
      <alignment vertical="center"/>
    </xf>
    <xf numFmtId="0" fontId="98" fillId="181" borderId="0" applyNumberFormat="0" applyBorder="0" applyAlignment="0" applyProtection="0">
      <alignment vertical="center"/>
    </xf>
    <xf numFmtId="0" fontId="133" fillId="69" borderId="0" applyNumberFormat="0" applyBorder="0" applyAlignment="0" applyProtection="0">
      <alignment vertical="center"/>
    </xf>
    <xf numFmtId="0" fontId="149" fillId="77" borderId="0" applyNumberFormat="0" applyBorder="0" applyAlignment="0" applyProtection="0">
      <alignment vertical="center"/>
    </xf>
    <xf numFmtId="0" fontId="126" fillId="75" borderId="42" applyNumberFormat="0" applyFont="0" applyAlignment="0" applyProtection="0">
      <alignment vertical="center"/>
    </xf>
    <xf numFmtId="0" fontId="145" fillId="71" borderId="64" applyNumberFormat="0" applyAlignment="0" applyProtection="0">
      <alignment vertical="center"/>
    </xf>
    <xf numFmtId="0" fontId="133" fillId="69" borderId="0" applyNumberFormat="0" applyBorder="0" applyAlignment="0" applyProtection="0">
      <alignment vertical="center"/>
    </xf>
    <xf numFmtId="0" fontId="98" fillId="149" borderId="0" applyNumberFormat="0" applyBorder="0" applyAlignment="0" applyProtection="0">
      <alignment vertical="center"/>
    </xf>
    <xf numFmtId="0" fontId="98" fillId="149" borderId="0" applyNumberFormat="0" applyBorder="0" applyAlignment="0" applyProtection="0">
      <alignment vertical="center"/>
    </xf>
    <xf numFmtId="0" fontId="98" fillId="149" borderId="0" applyNumberFormat="0" applyBorder="0" applyAlignment="0" applyProtection="0">
      <alignment vertical="center"/>
    </xf>
    <xf numFmtId="0" fontId="98" fillId="193" borderId="0" applyNumberFormat="0" applyBorder="0" applyAlignment="0" applyProtection="0">
      <alignment vertical="center"/>
    </xf>
    <xf numFmtId="0" fontId="141" fillId="72" borderId="0" applyNumberFormat="0" applyBorder="0" applyAlignment="0" applyProtection="0">
      <alignment vertical="center"/>
    </xf>
    <xf numFmtId="0" fontId="141" fillId="72" borderId="0" applyNumberFormat="0" applyBorder="0" applyAlignment="0" applyProtection="0">
      <alignment vertical="center"/>
    </xf>
    <xf numFmtId="0" fontId="98" fillId="186" borderId="0" applyNumberFormat="0" applyBorder="0" applyAlignment="0" applyProtection="0">
      <alignment vertical="center"/>
    </xf>
    <xf numFmtId="0" fontId="98" fillId="181" borderId="0" applyNumberFormat="0" applyBorder="0" applyAlignment="0" applyProtection="0">
      <alignment vertical="center"/>
    </xf>
    <xf numFmtId="0" fontId="98" fillId="193" borderId="0" applyNumberFormat="0" applyBorder="0" applyAlignment="0" applyProtection="0">
      <alignment vertical="center"/>
    </xf>
    <xf numFmtId="0" fontId="141" fillId="72" borderId="0" applyNumberFormat="0" applyBorder="0" applyAlignment="0" applyProtection="0">
      <alignment vertical="center"/>
    </xf>
    <xf numFmtId="0" fontId="98" fillId="149" borderId="0" applyNumberFormat="0" applyBorder="0" applyAlignment="0" applyProtection="0">
      <alignment vertical="center"/>
    </xf>
    <xf numFmtId="0" fontId="141" fillId="72" borderId="0" applyNumberFormat="0" applyBorder="0" applyAlignment="0" applyProtection="0">
      <alignment vertical="center"/>
    </xf>
    <xf numFmtId="0" fontId="141" fillId="72" borderId="0" applyNumberFormat="0" applyBorder="0" applyAlignment="0" applyProtection="0">
      <alignment vertical="center"/>
    </xf>
    <xf numFmtId="0" fontId="98" fillId="181" borderId="0" applyNumberFormat="0" applyBorder="0" applyAlignment="0" applyProtection="0">
      <alignment vertical="center"/>
    </xf>
    <xf numFmtId="0" fontId="140" fillId="70" borderId="0" applyNumberFormat="0" applyBorder="0" applyAlignment="0" applyProtection="0">
      <alignment vertical="center"/>
    </xf>
    <xf numFmtId="0" fontId="98" fillId="186" borderId="0" applyNumberFormat="0" applyBorder="0" applyAlignment="0" applyProtection="0">
      <alignment vertical="center"/>
    </xf>
    <xf numFmtId="0" fontId="140" fillId="70" borderId="0" applyNumberFormat="0" applyBorder="0" applyAlignment="0" applyProtection="0">
      <alignment vertical="center"/>
    </xf>
    <xf numFmtId="0" fontId="141" fillId="72" borderId="0" applyNumberFormat="0" applyBorder="0" applyAlignment="0" applyProtection="0">
      <alignment vertical="center"/>
    </xf>
    <xf numFmtId="0" fontId="141" fillId="72" borderId="0" applyNumberFormat="0" applyBorder="0" applyAlignment="0" applyProtection="0">
      <alignment vertical="center"/>
    </xf>
    <xf numFmtId="0" fontId="98" fillId="149" borderId="0" applyNumberFormat="0" applyBorder="0" applyAlignment="0" applyProtection="0">
      <alignment vertical="center"/>
    </xf>
    <xf numFmtId="0" fontId="141" fillId="72" borderId="0" applyNumberFormat="0" applyBorder="0" applyAlignment="0" applyProtection="0">
      <alignment vertical="center"/>
    </xf>
    <xf numFmtId="0" fontId="141" fillId="72" borderId="0" applyNumberFormat="0" applyBorder="0" applyAlignment="0" applyProtection="0">
      <alignment vertical="center"/>
    </xf>
    <xf numFmtId="0" fontId="97" fillId="44" borderId="8" applyNumberFormat="0" applyFont="0" applyAlignment="0" applyProtection="0">
      <alignment vertical="center"/>
    </xf>
    <xf numFmtId="0" fontId="140" fillId="70" borderId="0" applyNumberFormat="0" applyBorder="0" applyAlignment="0" applyProtection="0">
      <alignment vertical="center"/>
    </xf>
    <xf numFmtId="0" fontId="141" fillId="72" borderId="0" applyNumberFormat="0" applyBorder="0" applyAlignment="0" applyProtection="0">
      <alignment vertical="center"/>
    </xf>
    <xf numFmtId="0" fontId="141" fillId="72" borderId="0" applyNumberFormat="0" applyBorder="0" applyAlignment="0" applyProtection="0">
      <alignment vertical="center"/>
    </xf>
    <xf numFmtId="0" fontId="133" fillId="69" borderId="0" applyNumberFormat="0" applyBorder="0" applyAlignment="0" applyProtection="0">
      <alignment vertical="center"/>
    </xf>
    <xf numFmtId="0" fontId="141" fillId="72" borderId="0" applyNumberFormat="0" applyBorder="0" applyAlignment="0" applyProtection="0">
      <alignment vertical="center"/>
    </xf>
    <xf numFmtId="0" fontId="133" fillId="69" borderId="0" applyNumberFormat="0" applyBorder="0" applyAlignment="0" applyProtection="0">
      <alignment vertical="center"/>
    </xf>
    <xf numFmtId="0" fontId="141" fillId="72" borderId="0" applyNumberFormat="0" applyBorder="0" applyAlignment="0" applyProtection="0">
      <alignment vertical="center"/>
    </xf>
    <xf numFmtId="0" fontId="141" fillId="72" borderId="0" applyNumberFormat="0" applyBorder="0" applyAlignment="0" applyProtection="0">
      <alignment vertical="center"/>
    </xf>
    <xf numFmtId="0" fontId="141" fillId="72" borderId="0" applyNumberFormat="0" applyBorder="0" applyAlignment="0" applyProtection="0">
      <alignment vertical="center"/>
    </xf>
    <xf numFmtId="0" fontId="141" fillId="72" borderId="0" applyNumberFormat="0" applyBorder="0" applyAlignment="0" applyProtection="0">
      <alignment vertical="center"/>
    </xf>
    <xf numFmtId="0" fontId="100" fillId="75" borderId="42" applyNumberFormat="0" applyFont="0" applyAlignment="0" applyProtection="0">
      <alignment vertical="center"/>
    </xf>
    <xf numFmtId="0" fontId="141" fillId="72" borderId="0" applyNumberFormat="0" applyBorder="0" applyAlignment="0" applyProtection="0">
      <alignment vertical="center"/>
    </xf>
    <xf numFmtId="0" fontId="93" fillId="0" borderId="0">
      <alignment vertical="center"/>
    </xf>
    <xf numFmtId="0" fontId="141" fillId="72" borderId="0" applyNumberFormat="0" applyBorder="0" applyAlignment="0" applyProtection="0">
      <alignment vertical="center"/>
    </xf>
    <xf numFmtId="0" fontId="141" fillId="72" borderId="0" applyNumberFormat="0" applyBorder="0" applyAlignment="0" applyProtection="0">
      <alignment vertical="center"/>
    </xf>
    <xf numFmtId="0" fontId="141" fillId="72" borderId="0" applyNumberFormat="0" applyBorder="0" applyAlignment="0" applyProtection="0">
      <alignment vertical="center"/>
    </xf>
    <xf numFmtId="0" fontId="141" fillId="72" borderId="0" applyNumberFormat="0" applyBorder="0" applyAlignment="0" applyProtection="0">
      <alignment vertical="center"/>
    </xf>
    <xf numFmtId="0" fontId="141" fillId="72" borderId="0" applyNumberFormat="0" applyBorder="0" applyAlignment="0" applyProtection="0">
      <alignment vertical="center"/>
    </xf>
    <xf numFmtId="0" fontId="141" fillId="85" borderId="0" applyNumberFormat="0" applyBorder="0" applyAlignment="0" applyProtection="0">
      <alignment vertical="center"/>
    </xf>
    <xf numFmtId="0" fontId="141" fillId="72" borderId="0" applyNumberFormat="0" applyBorder="0" applyAlignment="0" applyProtection="0">
      <alignment vertical="center"/>
    </xf>
    <xf numFmtId="0" fontId="141" fillId="72" borderId="0" applyNumberFormat="0" applyBorder="0" applyAlignment="0" applyProtection="0">
      <alignment vertical="center"/>
    </xf>
    <xf numFmtId="0" fontId="141" fillId="72" borderId="0" applyNumberFormat="0" applyBorder="0" applyAlignment="0" applyProtection="0">
      <alignment vertical="center"/>
    </xf>
    <xf numFmtId="0" fontId="141" fillId="85" borderId="0" applyNumberFormat="0" applyBorder="0" applyAlignment="0" applyProtection="0">
      <alignment vertical="center"/>
    </xf>
    <xf numFmtId="0" fontId="141" fillId="72" borderId="0" applyNumberFormat="0" applyBorder="0" applyAlignment="0" applyProtection="0">
      <alignment vertical="center"/>
    </xf>
    <xf numFmtId="0" fontId="141" fillId="72" borderId="0" applyNumberFormat="0" applyBorder="0" applyAlignment="0" applyProtection="0">
      <alignment vertical="center"/>
    </xf>
    <xf numFmtId="0" fontId="141" fillId="72" borderId="0" applyNumberFormat="0" applyBorder="0" applyAlignment="0" applyProtection="0">
      <alignment vertical="center"/>
    </xf>
    <xf numFmtId="0" fontId="141" fillId="76" borderId="0" applyNumberFormat="0" applyBorder="0" applyAlignment="0" applyProtection="0">
      <alignment vertical="center"/>
    </xf>
    <xf numFmtId="0" fontId="141" fillId="76" borderId="0" applyNumberFormat="0" applyBorder="0" applyAlignment="0" applyProtection="0">
      <alignment vertical="center"/>
    </xf>
    <xf numFmtId="0" fontId="145" fillId="71" borderId="64" applyNumberFormat="0" applyAlignment="0" applyProtection="0">
      <alignment vertical="center"/>
    </xf>
    <xf numFmtId="0" fontId="141" fillId="76" borderId="0" applyNumberFormat="0" applyBorder="0" applyAlignment="0" applyProtection="0">
      <alignment vertical="center"/>
    </xf>
    <xf numFmtId="0" fontId="141" fillId="71" borderId="0" applyNumberFormat="0" applyBorder="0" applyAlignment="0" applyProtection="0">
      <alignment vertical="center"/>
    </xf>
    <xf numFmtId="0" fontId="141" fillId="76" borderId="0" applyNumberFormat="0" applyBorder="0" applyAlignment="0" applyProtection="0">
      <alignment vertical="center"/>
    </xf>
    <xf numFmtId="0" fontId="133" fillId="69" borderId="0" applyNumberFormat="0" applyBorder="0" applyAlignment="0" applyProtection="0">
      <alignment vertical="center"/>
    </xf>
    <xf numFmtId="0" fontId="141" fillId="76" borderId="0" applyNumberFormat="0" applyBorder="0" applyAlignment="0" applyProtection="0">
      <alignment vertical="center"/>
    </xf>
    <xf numFmtId="0" fontId="133" fillId="69" borderId="0" applyNumberFormat="0" applyBorder="0" applyAlignment="0" applyProtection="0">
      <alignment vertical="center"/>
    </xf>
    <xf numFmtId="0" fontId="141" fillId="76" borderId="0" applyNumberFormat="0" applyBorder="0" applyAlignment="0" applyProtection="0">
      <alignment vertical="center"/>
    </xf>
    <xf numFmtId="0" fontId="133" fillId="69" borderId="0" applyNumberFormat="0" applyBorder="0" applyAlignment="0" applyProtection="0">
      <alignment vertical="center"/>
    </xf>
    <xf numFmtId="0" fontId="141" fillId="76" borderId="0" applyNumberFormat="0" applyBorder="0" applyAlignment="0" applyProtection="0">
      <alignment vertical="center"/>
    </xf>
    <xf numFmtId="0" fontId="141" fillId="76" borderId="0" applyNumberFormat="0" applyBorder="0" applyAlignment="0" applyProtection="0">
      <alignment vertical="center"/>
    </xf>
    <xf numFmtId="0" fontId="141" fillId="76" borderId="0" applyNumberFormat="0" applyBorder="0" applyAlignment="0" applyProtection="0">
      <alignment vertical="center"/>
    </xf>
    <xf numFmtId="0" fontId="141" fillId="76" borderId="0" applyNumberFormat="0" applyBorder="0" applyAlignment="0" applyProtection="0">
      <alignment vertical="center"/>
    </xf>
    <xf numFmtId="0" fontId="141" fillId="76" borderId="0" applyNumberFormat="0" applyBorder="0" applyAlignment="0" applyProtection="0">
      <alignment vertical="center"/>
    </xf>
    <xf numFmtId="0" fontId="140" fillId="70" borderId="0" applyNumberFormat="0" applyBorder="0" applyAlignment="0" applyProtection="0">
      <alignment vertical="center"/>
    </xf>
    <xf numFmtId="0" fontId="141" fillId="76" borderId="0" applyNumberFormat="0" applyBorder="0" applyAlignment="0" applyProtection="0">
      <alignment vertical="center"/>
    </xf>
    <xf numFmtId="0" fontId="140" fillId="70" borderId="0" applyNumberFormat="0" applyBorder="0" applyAlignment="0" applyProtection="0">
      <alignment vertical="center"/>
    </xf>
    <xf numFmtId="0" fontId="141" fillId="76" borderId="0" applyNumberFormat="0" applyBorder="0" applyAlignment="0" applyProtection="0">
      <alignment vertical="center"/>
    </xf>
    <xf numFmtId="0" fontId="140" fillId="70" borderId="0" applyNumberFormat="0" applyBorder="0" applyAlignment="0" applyProtection="0">
      <alignment vertical="center"/>
    </xf>
    <xf numFmtId="0" fontId="141" fillId="76" borderId="0" applyNumberFormat="0" applyBorder="0" applyAlignment="0" applyProtection="0">
      <alignment vertical="center"/>
    </xf>
    <xf numFmtId="0" fontId="149" fillId="76" borderId="0" applyNumberFormat="0" applyBorder="0" applyAlignment="0" applyProtection="0">
      <alignment vertical="center"/>
    </xf>
    <xf numFmtId="0" fontId="149" fillId="76" borderId="0" applyNumberFormat="0" applyBorder="0" applyAlignment="0" applyProtection="0">
      <alignment vertical="center"/>
    </xf>
    <xf numFmtId="0" fontId="140" fillId="70" borderId="0" applyNumberFormat="0" applyBorder="0" applyAlignment="0" applyProtection="0">
      <alignment vertical="center"/>
    </xf>
    <xf numFmtId="0" fontId="149" fillId="76" borderId="0" applyNumberFormat="0" applyBorder="0" applyAlignment="0" applyProtection="0">
      <alignment vertical="center"/>
    </xf>
    <xf numFmtId="0" fontId="140" fillId="70" borderId="0" applyNumberFormat="0" applyBorder="0" applyAlignment="0" applyProtection="0">
      <alignment vertical="center"/>
    </xf>
    <xf numFmtId="0" fontId="149" fillId="76" borderId="0" applyNumberFormat="0" applyBorder="0" applyAlignment="0" applyProtection="0">
      <alignment vertical="center"/>
    </xf>
    <xf numFmtId="0" fontId="141" fillId="76" borderId="0" applyNumberFormat="0" applyBorder="0" applyAlignment="0" applyProtection="0">
      <alignment vertical="center"/>
    </xf>
    <xf numFmtId="0" fontId="141" fillId="76" borderId="0" applyNumberFormat="0" applyBorder="0" applyAlignment="0" applyProtection="0">
      <alignment vertical="center"/>
    </xf>
    <xf numFmtId="0" fontId="141" fillId="76" borderId="0" applyNumberFormat="0" applyBorder="0" applyAlignment="0" applyProtection="0">
      <alignment vertical="center"/>
    </xf>
    <xf numFmtId="0" fontId="133" fillId="69" borderId="0" applyNumberFormat="0" applyBorder="0" applyAlignment="0" applyProtection="0">
      <alignment vertical="center"/>
    </xf>
    <xf numFmtId="0" fontId="141" fillId="76" borderId="0" applyNumberFormat="0" applyBorder="0" applyAlignment="0" applyProtection="0">
      <alignment vertical="center"/>
    </xf>
    <xf numFmtId="0" fontId="141" fillId="76" borderId="0" applyNumberFormat="0" applyBorder="0" applyAlignment="0" applyProtection="0">
      <alignment vertical="center"/>
    </xf>
    <xf numFmtId="0" fontId="98" fillId="187" borderId="0" applyNumberFormat="0" applyBorder="0" applyAlignment="0" applyProtection="0">
      <alignment vertical="center"/>
    </xf>
    <xf numFmtId="0" fontId="98" fillId="194" borderId="0" applyNumberFormat="0" applyBorder="0" applyAlignment="0" applyProtection="0">
      <alignment vertical="center"/>
    </xf>
    <xf numFmtId="0" fontId="98" fillId="187" borderId="0" applyNumberFormat="0" applyBorder="0" applyAlignment="0" applyProtection="0">
      <alignment vertical="center"/>
    </xf>
    <xf numFmtId="0" fontId="98" fillId="194" borderId="0" applyNumberFormat="0" applyBorder="0" applyAlignment="0" applyProtection="0">
      <alignment vertical="center"/>
    </xf>
    <xf numFmtId="0" fontId="141" fillId="76" borderId="0" applyNumberFormat="0" applyBorder="0" applyAlignment="0" applyProtection="0">
      <alignment vertical="center"/>
    </xf>
    <xf numFmtId="0" fontId="98" fillId="150" borderId="0" applyNumberFormat="0" applyBorder="0" applyAlignment="0" applyProtection="0">
      <alignment vertical="center"/>
    </xf>
    <xf numFmtId="0" fontId="141" fillId="76" borderId="0" applyNumberFormat="0" applyBorder="0" applyAlignment="0" applyProtection="0">
      <alignment vertical="center"/>
    </xf>
    <xf numFmtId="0" fontId="149" fillId="74" borderId="0" applyNumberFormat="0" applyBorder="0" applyAlignment="0" applyProtection="0">
      <alignment vertical="center"/>
    </xf>
    <xf numFmtId="0" fontId="141" fillId="76" borderId="0" applyNumberFormat="0" applyBorder="0" applyAlignment="0" applyProtection="0">
      <alignment vertical="center"/>
    </xf>
    <xf numFmtId="0" fontId="149" fillId="74" borderId="0" applyNumberFormat="0" applyBorder="0" applyAlignment="0" applyProtection="0">
      <alignment vertical="center"/>
    </xf>
    <xf numFmtId="0" fontId="141" fillId="76" borderId="0" applyNumberFormat="0" applyBorder="0" applyAlignment="0" applyProtection="0">
      <alignment vertical="center"/>
    </xf>
    <xf numFmtId="0" fontId="98" fillId="192" borderId="0" applyNumberFormat="0" applyBorder="0" applyAlignment="0" applyProtection="0">
      <alignment vertical="center"/>
    </xf>
    <xf numFmtId="0" fontId="141" fillId="76" borderId="0" applyNumberFormat="0" applyBorder="0" applyAlignment="0" applyProtection="0">
      <alignment vertical="center"/>
    </xf>
    <xf numFmtId="0" fontId="98" fillId="185" borderId="0" applyNumberFormat="0" applyBorder="0" applyAlignment="0" applyProtection="0">
      <alignment vertical="center"/>
    </xf>
    <xf numFmtId="0" fontId="141" fillId="76" borderId="0" applyNumberFormat="0" applyBorder="0" applyAlignment="0" applyProtection="0">
      <alignment vertical="center"/>
    </xf>
    <xf numFmtId="0" fontId="149" fillId="76" borderId="0" applyNumberFormat="0" applyBorder="0" applyAlignment="0" applyProtection="0">
      <alignment vertical="center"/>
    </xf>
    <xf numFmtId="0" fontId="149" fillId="74" borderId="0" applyNumberFormat="0" applyBorder="0" applyAlignment="0" applyProtection="0">
      <alignment vertical="center"/>
    </xf>
    <xf numFmtId="0" fontId="149" fillId="76" borderId="0" applyNumberFormat="0" applyBorder="0" applyAlignment="0" applyProtection="0">
      <alignment vertical="center"/>
    </xf>
    <xf numFmtId="0" fontId="149" fillId="74" borderId="0" applyNumberFormat="0" applyBorder="0" applyAlignment="0" applyProtection="0">
      <alignment vertical="center"/>
    </xf>
    <xf numFmtId="0" fontId="149" fillId="76" borderId="0" applyNumberFormat="0" applyBorder="0" applyAlignment="0" applyProtection="0">
      <alignment vertical="center"/>
    </xf>
    <xf numFmtId="0" fontId="98" fillId="192" borderId="0" applyNumberFormat="0" applyBorder="0" applyAlignment="0" applyProtection="0">
      <alignment vertical="center"/>
    </xf>
    <xf numFmtId="0" fontId="149" fillId="76" borderId="0" applyNumberFormat="0" applyBorder="0" applyAlignment="0" applyProtection="0">
      <alignment vertical="center"/>
    </xf>
    <xf numFmtId="0" fontId="149" fillId="76" borderId="0" applyNumberFormat="0" applyBorder="0" applyAlignment="0" applyProtection="0">
      <alignment vertical="center"/>
    </xf>
    <xf numFmtId="0" fontId="98" fillId="162" borderId="0" applyNumberFormat="0" applyBorder="0" applyAlignment="0" applyProtection="0">
      <alignment vertical="center"/>
    </xf>
    <xf numFmtId="0" fontId="141" fillId="80" borderId="0" applyNumberFormat="0" applyBorder="0" applyAlignment="0" applyProtection="0">
      <alignment vertical="center"/>
    </xf>
    <xf numFmtId="0" fontId="98" fillId="187" borderId="0" applyNumberFormat="0" applyBorder="0" applyAlignment="0" applyProtection="0">
      <alignment vertical="center"/>
    </xf>
    <xf numFmtId="0" fontId="141" fillId="80" borderId="0" applyNumberFormat="0" applyBorder="0" applyAlignment="0" applyProtection="0">
      <alignment vertical="center"/>
    </xf>
    <xf numFmtId="0" fontId="98" fillId="194" borderId="0" applyNumberFormat="0" applyBorder="0" applyAlignment="0" applyProtection="0">
      <alignment vertical="center"/>
    </xf>
    <xf numFmtId="0" fontId="98" fillId="187" borderId="0" applyNumberFormat="0" applyBorder="0" applyAlignment="0" applyProtection="0">
      <alignment vertical="center"/>
    </xf>
    <xf numFmtId="0" fontId="141" fillId="80" borderId="0" applyNumberFormat="0" applyBorder="0" applyAlignment="0" applyProtection="0">
      <alignment vertical="center"/>
    </xf>
    <xf numFmtId="0" fontId="98" fillId="194" borderId="0" applyNumberFormat="0" applyBorder="0" applyAlignment="0" applyProtection="0">
      <alignment vertical="center"/>
    </xf>
    <xf numFmtId="0" fontId="133" fillId="69" borderId="0" applyNumberFormat="0" applyBorder="0" applyAlignment="0" applyProtection="0">
      <alignment vertical="center"/>
    </xf>
    <xf numFmtId="0" fontId="149" fillId="76" borderId="0" applyNumberFormat="0" applyBorder="0" applyAlignment="0" applyProtection="0">
      <alignment vertical="center"/>
    </xf>
    <xf numFmtId="0" fontId="133" fillId="69" borderId="0" applyNumberFormat="0" applyBorder="0" applyAlignment="0" applyProtection="0">
      <alignment vertical="center"/>
    </xf>
    <xf numFmtId="0" fontId="98" fillId="150"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98" fillId="150" borderId="0" applyNumberFormat="0" applyBorder="0" applyAlignment="0" applyProtection="0">
      <alignment vertical="center"/>
    </xf>
    <xf numFmtId="0" fontId="133" fillId="69" borderId="0" applyNumberFormat="0" applyBorder="0" applyAlignment="0" applyProtection="0">
      <alignment vertical="center"/>
    </xf>
    <xf numFmtId="0" fontId="98" fillId="150" borderId="0" applyNumberFormat="0" applyBorder="0" applyAlignment="0" applyProtection="0">
      <alignment vertical="center"/>
    </xf>
    <xf numFmtId="0" fontId="133" fillId="69" borderId="0" applyNumberFormat="0" applyBorder="0" applyAlignment="0" applyProtection="0">
      <alignment vertical="center"/>
    </xf>
    <xf numFmtId="0" fontId="141" fillId="76" borderId="0" applyNumberFormat="0" applyBorder="0" applyAlignment="0" applyProtection="0">
      <alignment vertical="center"/>
    </xf>
    <xf numFmtId="0" fontId="133" fillId="69" borderId="0" applyNumberFormat="0" applyBorder="0" applyAlignment="0" applyProtection="0">
      <alignment vertical="center"/>
    </xf>
    <xf numFmtId="0" fontId="141" fillId="76" borderId="0" applyNumberFormat="0" applyBorder="0" applyAlignment="0" applyProtection="0">
      <alignment vertical="center"/>
    </xf>
    <xf numFmtId="0" fontId="133" fillId="69" borderId="0" applyNumberFormat="0" applyBorder="0" applyAlignment="0" applyProtection="0">
      <alignment vertical="center"/>
    </xf>
    <xf numFmtId="0" fontId="141" fillId="76" borderId="0" applyNumberFormat="0" applyBorder="0" applyAlignment="0" applyProtection="0">
      <alignment vertical="center"/>
    </xf>
    <xf numFmtId="0" fontId="141" fillId="76"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41" fillId="76"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98" fillId="162" borderId="0" applyNumberFormat="0" applyBorder="0" applyAlignment="0" applyProtection="0">
      <alignment vertical="center"/>
    </xf>
    <xf numFmtId="0" fontId="98" fillId="187" borderId="0" applyNumberFormat="0" applyBorder="0" applyAlignment="0" applyProtection="0">
      <alignment vertical="center"/>
    </xf>
    <xf numFmtId="0" fontId="98" fillId="194"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98" fillId="187" borderId="0" applyNumberFormat="0" applyBorder="0" applyAlignment="0" applyProtection="0">
      <alignment vertical="center"/>
    </xf>
    <xf numFmtId="0" fontId="98" fillId="194" borderId="0" applyNumberFormat="0" applyBorder="0" applyAlignment="0" applyProtection="0">
      <alignment vertical="center"/>
    </xf>
    <xf numFmtId="0" fontId="140" fillId="70" borderId="0" applyNumberFormat="0" applyBorder="0" applyAlignment="0" applyProtection="0">
      <alignment vertical="center"/>
    </xf>
    <xf numFmtId="0" fontId="141" fillId="76" borderId="0" applyNumberFormat="0" applyBorder="0" applyAlignment="0" applyProtection="0">
      <alignment vertical="center"/>
    </xf>
    <xf numFmtId="0" fontId="98" fillId="150" borderId="0" applyNumberFormat="0" applyBorder="0" applyAlignment="0" applyProtection="0">
      <alignment vertical="center"/>
    </xf>
    <xf numFmtId="0" fontId="133" fillId="69" borderId="0" applyNumberFormat="0" applyBorder="0" applyAlignment="0" applyProtection="0">
      <alignment vertical="center"/>
    </xf>
    <xf numFmtId="0" fontId="181" fillId="83" borderId="0" applyNumberFormat="0" applyFont="0" applyBorder="0" applyAlignment="0" applyProtection="0">
      <alignment horizontal="right"/>
    </xf>
    <xf numFmtId="0" fontId="141" fillId="76"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49" fillId="78" borderId="0" applyNumberFormat="0" applyBorder="0" applyAlignment="0" applyProtection="0">
      <alignment vertical="center"/>
    </xf>
    <xf numFmtId="0" fontId="141" fillId="76" borderId="0" applyNumberFormat="0" applyBorder="0" applyAlignment="0" applyProtection="0">
      <alignment vertical="center"/>
    </xf>
    <xf numFmtId="0" fontId="133" fillId="69" borderId="0" applyNumberFormat="0" applyBorder="0" applyAlignment="0" applyProtection="0">
      <alignment vertical="center"/>
    </xf>
    <xf numFmtId="0" fontId="149" fillId="78" borderId="0" applyNumberFormat="0" applyBorder="0" applyAlignment="0" applyProtection="0">
      <alignment vertical="center"/>
    </xf>
    <xf numFmtId="0" fontId="141" fillId="76" borderId="0" applyNumberFormat="0" applyBorder="0" applyAlignment="0" applyProtection="0">
      <alignment vertical="center"/>
    </xf>
    <xf numFmtId="0" fontId="98" fillId="191" borderId="0" applyNumberFormat="0" applyBorder="0" applyAlignment="0" applyProtection="0">
      <alignment vertical="center"/>
    </xf>
    <xf numFmtId="0" fontId="141" fillId="76" borderId="0" applyNumberFormat="0" applyBorder="0" applyAlignment="0" applyProtection="0">
      <alignment vertical="center"/>
    </xf>
    <xf numFmtId="0" fontId="98" fillId="177" borderId="0" applyNumberFormat="0" applyBorder="0" applyAlignment="0" applyProtection="0">
      <alignment vertical="center"/>
    </xf>
    <xf numFmtId="0" fontId="141" fillId="76" borderId="0" applyNumberFormat="0" applyBorder="0" applyAlignment="0" applyProtection="0">
      <alignment vertical="center"/>
    </xf>
    <xf numFmtId="0" fontId="133" fillId="69" borderId="0" applyNumberFormat="0" applyBorder="0" applyAlignment="0" applyProtection="0">
      <alignment vertical="center"/>
    </xf>
    <xf numFmtId="0" fontId="149" fillId="76" borderId="0" applyNumberFormat="0" applyBorder="0" applyAlignment="0" applyProtection="0">
      <alignment vertical="center"/>
    </xf>
    <xf numFmtId="0" fontId="149" fillId="78" borderId="0" applyNumberFormat="0" applyBorder="0" applyAlignment="0" applyProtection="0">
      <alignment vertical="center"/>
    </xf>
    <xf numFmtId="0" fontId="149" fillId="76" borderId="0" applyNumberFormat="0" applyBorder="0" applyAlignment="0" applyProtection="0">
      <alignment vertical="center"/>
    </xf>
    <xf numFmtId="0" fontId="149" fillId="78" borderId="0" applyNumberFormat="0" applyBorder="0" applyAlignment="0" applyProtection="0">
      <alignment vertical="center"/>
    </xf>
    <xf numFmtId="0" fontId="149" fillId="76" borderId="0" applyNumberFormat="0" applyBorder="0" applyAlignment="0" applyProtection="0">
      <alignment vertical="center"/>
    </xf>
    <xf numFmtId="0" fontId="98" fillId="191" borderId="0" applyNumberFormat="0" applyBorder="0" applyAlignment="0" applyProtection="0">
      <alignment vertical="center"/>
    </xf>
    <xf numFmtId="0" fontId="149" fillId="76" borderId="0" applyNumberFormat="0" applyBorder="0" applyAlignment="0" applyProtection="0">
      <alignment vertical="center"/>
    </xf>
    <xf numFmtId="0" fontId="133" fillId="69" borderId="0" applyNumberFormat="0" applyBorder="0" applyAlignment="0" applyProtection="0">
      <alignment vertical="center"/>
    </xf>
    <xf numFmtId="0" fontId="149" fillId="76" borderId="0" applyNumberFormat="0" applyBorder="0" applyAlignment="0" applyProtection="0">
      <alignment vertical="center"/>
    </xf>
    <xf numFmtId="0" fontId="149" fillId="78" borderId="0" applyNumberFormat="0" applyBorder="0" applyAlignment="0" applyProtection="0">
      <alignment vertical="center"/>
    </xf>
    <xf numFmtId="0" fontId="149" fillId="76" borderId="0" applyNumberFormat="0" applyBorder="0" applyAlignment="0" applyProtection="0">
      <alignment vertical="center"/>
    </xf>
    <xf numFmtId="0" fontId="149" fillId="78" borderId="0" applyNumberFormat="0" applyBorder="0" applyAlignment="0" applyProtection="0">
      <alignment vertical="center"/>
    </xf>
    <xf numFmtId="0" fontId="149" fillId="76" borderId="0" applyNumberFormat="0" applyBorder="0" applyAlignment="0" applyProtection="0">
      <alignment vertical="center"/>
    </xf>
    <xf numFmtId="0" fontId="133" fillId="69" borderId="0" applyNumberFormat="0" applyBorder="0" applyAlignment="0" applyProtection="0">
      <alignment vertical="center"/>
    </xf>
    <xf numFmtId="0" fontId="98" fillId="162" borderId="0" applyNumberFormat="0" applyBorder="0" applyAlignment="0" applyProtection="0">
      <alignment vertical="center"/>
    </xf>
    <xf numFmtId="0" fontId="141" fillId="73" borderId="0" applyNumberFormat="0" applyBorder="0" applyAlignment="0" applyProtection="0">
      <alignment vertical="center"/>
    </xf>
    <xf numFmtId="0" fontId="98" fillId="187" borderId="0" applyNumberFormat="0" applyBorder="0" applyAlignment="0" applyProtection="0">
      <alignment vertical="center"/>
    </xf>
    <xf numFmtId="0" fontId="141" fillId="73" borderId="0" applyNumberFormat="0" applyBorder="0" applyAlignment="0" applyProtection="0">
      <alignment vertical="center"/>
    </xf>
    <xf numFmtId="0" fontId="98" fillId="194" borderId="0" applyNumberFormat="0" applyBorder="0" applyAlignment="0" applyProtection="0">
      <alignment vertical="center"/>
    </xf>
    <xf numFmtId="0" fontId="98" fillId="191" borderId="0" applyNumberFormat="0" applyBorder="0" applyAlignment="0" applyProtection="0">
      <alignment vertical="center"/>
    </xf>
    <xf numFmtId="0" fontId="149" fillId="76" borderId="0" applyNumberFormat="0" applyBorder="0" applyAlignment="0" applyProtection="0">
      <alignment vertical="center"/>
    </xf>
    <xf numFmtId="0" fontId="98" fillId="187" borderId="0" applyNumberFormat="0" applyBorder="0" applyAlignment="0" applyProtection="0">
      <alignment vertical="center"/>
    </xf>
    <xf numFmtId="0" fontId="141" fillId="73" borderId="0" applyNumberFormat="0" applyBorder="0" applyAlignment="0" applyProtection="0">
      <alignment vertical="center"/>
    </xf>
    <xf numFmtId="0" fontId="98" fillId="194" borderId="0" applyNumberFormat="0" applyBorder="0" applyAlignment="0" applyProtection="0">
      <alignment vertical="center"/>
    </xf>
    <xf numFmtId="0" fontId="149" fillId="76" borderId="0" applyNumberFormat="0" applyBorder="0" applyAlignment="0" applyProtection="0">
      <alignment vertical="center"/>
    </xf>
    <xf numFmtId="0" fontId="98" fillId="150" borderId="0" applyNumberFormat="0" applyBorder="0" applyAlignment="0" applyProtection="0">
      <alignment vertical="center"/>
    </xf>
    <xf numFmtId="0" fontId="227" fillId="91" borderId="27">
      <protection locked="0"/>
    </xf>
    <xf numFmtId="0" fontId="98" fillId="150" borderId="0" applyNumberFormat="0" applyBorder="0" applyAlignment="0" applyProtection="0">
      <alignment vertical="center"/>
    </xf>
    <xf numFmtId="0" fontId="227" fillId="91" borderId="27">
      <protection locked="0"/>
    </xf>
    <xf numFmtId="0" fontId="98" fillId="150" borderId="0" applyNumberFormat="0" applyBorder="0" applyAlignment="0" applyProtection="0">
      <alignment vertical="center"/>
    </xf>
    <xf numFmtId="0" fontId="227" fillId="91" borderId="27">
      <protection locked="0"/>
    </xf>
    <xf numFmtId="0" fontId="141" fillId="76" borderId="0" applyNumberFormat="0" applyBorder="0" applyAlignment="0" applyProtection="0">
      <alignment vertical="center"/>
    </xf>
    <xf numFmtId="0" fontId="154" fillId="66" borderId="64" applyNumberFormat="0" applyAlignment="0" applyProtection="0">
      <alignment vertical="center"/>
    </xf>
    <xf numFmtId="0" fontId="141" fillId="76" borderId="0" applyNumberFormat="0" applyBorder="0" applyAlignment="0" applyProtection="0">
      <alignment vertical="center"/>
    </xf>
    <xf numFmtId="0" fontId="154" fillId="66" borderId="64" applyNumberFormat="0" applyAlignment="0" applyProtection="0">
      <alignment vertical="center"/>
    </xf>
    <xf numFmtId="0" fontId="141" fillId="76" borderId="0" applyNumberFormat="0" applyBorder="0" applyAlignment="0" applyProtection="0">
      <alignment vertical="center"/>
    </xf>
    <xf numFmtId="0" fontId="154" fillId="66" borderId="64" applyNumberFormat="0" applyAlignment="0" applyProtection="0">
      <alignment vertical="center"/>
    </xf>
    <xf numFmtId="0" fontId="141" fillId="76" borderId="0" applyNumberFormat="0" applyBorder="0" applyAlignment="0" applyProtection="0">
      <alignment vertical="center"/>
    </xf>
    <xf numFmtId="0" fontId="141" fillId="76" borderId="0" applyNumberFormat="0" applyBorder="0" applyAlignment="0" applyProtection="0">
      <alignment vertical="center"/>
    </xf>
    <xf numFmtId="0" fontId="98" fillId="162" borderId="0" applyNumberFormat="0" applyBorder="0" applyAlignment="0" applyProtection="0">
      <alignment vertical="center"/>
    </xf>
    <xf numFmtId="0" fontId="137" fillId="66" borderId="65" applyNumberFormat="0" applyAlignment="0" applyProtection="0">
      <alignment vertical="center"/>
    </xf>
    <xf numFmtId="0" fontId="98" fillId="187" borderId="0" applyNumberFormat="0" applyBorder="0" applyAlignment="0" applyProtection="0">
      <alignment vertical="center"/>
    </xf>
    <xf numFmtId="0" fontId="137" fillId="66" borderId="65" applyNumberFormat="0" applyAlignment="0" applyProtection="0">
      <alignment vertical="center"/>
    </xf>
    <xf numFmtId="0" fontId="98" fillId="194" borderId="0" applyNumberFormat="0" applyBorder="0" applyAlignment="0" applyProtection="0">
      <alignment vertical="center"/>
    </xf>
    <xf numFmtId="0" fontId="98" fillId="187" borderId="0" applyNumberFormat="0" applyBorder="0" applyAlignment="0" applyProtection="0">
      <alignment vertical="center"/>
    </xf>
    <xf numFmtId="0" fontId="98" fillId="194" borderId="0" applyNumberFormat="0" applyBorder="0" applyAlignment="0" applyProtection="0">
      <alignment vertical="center"/>
    </xf>
    <xf numFmtId="0" fontId="141" fillId="76" borderId="0" applyNumberFormat="0" applyBorder="0" applyAlignment="0" applyProtection="0">
      <alignment vertical="center"/>
    </xf>
    <xf numFmtId="0" fontId="140" fillId="70" borderId="0" applyNumberFormat="0" applyBorder="0" applyAlignment="0" applyProtection="0">
      <alignment vertical="center"/>
    </xf>
    <xf numFmtId="0" fontId="98" fillId="150" borderId="0" applyNumberFormat="0" applyBorder="0" applyAlignment="0" applyProtection="0">
      <alignment vertical="center"/>
    </xf>
    <xf numFmtId="0" fontId="227" fillId="91" borderId="27">
      <protection locked="0"/>
    </xf>
    <xf numFmtId="0" fontId="141" fillId="76" borderId="0" applyNumberFormat="0" applyBorder="0" applyAlignment="0" applyProtection="0">
      <alignment vertical="center"/>
    </xf>
    <xf numFmtId="0" fontId="140" fillId="70" borderId="0" applyNumberFormat="0" applyBorder="0" applyAlignment="0" applyProtection="0">
      <alignment vertical="center"/>
    </xf>
    <xf numFmtId="0" fontId="227" fillId="91" borderId="27">
      <protection locked="0"/>
    </xf>
    <xf numFmtId="0" fontId="149" fillId="72" borderId="0" applyNumberFormat="0" applyBorder="0" applyAlignment="0" applyProtection="0">
      <alignment vertical="center"/>
    </xf>
    <xf numFmtId="0" fontId="141" fillId="76" borderId="0" applyNumberFormat="0" applyBorder="0" applyAlignment="0" applyProtection="0">
      <alignment vertical="center"/>
    </xf>
    <xf numFmtId="0" fontId="140" fillId="70" borderId="0" applyNumberFormat="0" applyBorder="0" applyAlignment="0" applyProtection="0">
      <alignment vertical="center"/>
    </xf>
    <xf numFmtId="0" fontId="149" fillId="72" borderId="0" applyNumberFormat="0" applyBorder="0" applyAlignment="0" applyProtection="0">
      <alignment vertical="center"/>
    </xf>
    <xf numFmtId="0" fontId="141" fillId="76" borderId="0" applyNumberFormat="0" applyBorder="0" applyAlignment="0" applyProtection="0">
      <alignment vertical="center"/>
    </xf>
    <xf numFmtId="0" fontId="98" fillId="190" borderId="0" applyNumberFormat="0" applyBorder="0" applyAlignment="0" applyProtection="0">
      <alignment vertical="center"/>
    </xf>
    <xf numFmtId="0" fontId="141" fillId="76" borderId="0" applyNumberFormat="0" applyBorder="0" applyAlignment="0" applyProtection="0">
      <alignment vertical="center"/>
    </xf>
    <xf numFmtId="0" fontId="98" fillId="189" borderId="0" applyNumberFormat="0" applyBorder="0" applyAlignment="0" applyProtection="0">
      <alignment vertical="center"/>
    </xf>
    <xf numFmtId="0" fontId="141" fillId="76" borderId="0" applyNumberFormat="0" applyBorder="0" applyAlignment="0" applyProtection="0">
      <alignment vertical="center"/>
    </xf>
    <xf numFmtId="0" fontId="227" fillId="91" borderId="27">
      <protection locked="0"/>
    </xf>
    <xf numFmtId="0" fontId="149" fillId="76" borderId="0" applyNumberFormat="0" applyBorder="0" applyAlignment="0" applyProtection="0">
      <alignment vertical="center"/>
    </xf>
    <xf numFmtId="0" fontId="227" fillId="91" borderId="27">
      <protection locked="0"/>
    </xf>
    <xf numFmtId="227" fontId="97" fillId="174" borderId="0" applyNumberFormat="0" applyBorder="0" applyAlignment="0" applyProtection="0">
      <alignment vertical="center"/>
    </xf>
    <xf numFmtId="0" fontId="149" fillId="72" borderId="0" applyNumberFormat="0" applyBorder="0" applyAlignment="0" applyProtection="0">
      <alignment vertical="center"/>
    </xf>
    <xf numFmtId="0" fontId="149" fillId="76" borderId="0" applyNumberFormat="0" applyBorder="0" applyAlignment="0" applyProtection="0">
      <alignment vertical="center"/>
    </xf>
    <xf numFmtId="0" fontId="149" fillId="72" borderId="0" applyNumberFormat="0" applyBorder="0" applyAlignment="0" applyProtection="0">
      <alignment vertical="center"/>
    </xf>
    <xf numFmtId="0" fontId="149" fillId="76" borderId="0" applyNumberFormat="0" applyBorder="0" applyAlignment="0" applyProtection="0">
      <alignment vertical="center"/>
    </xf>
    <xf numFmtId="0" fontId="98" fillId="190" borderId="0" applyNumberFormat="0" applyBorder="0" applyAlignment="0" applyProtection="0">
      <alignment vertical="center"/>
    </xf>
    <xf numFmtId="0" fontId="149" fillId="76" borderId="0" applyNumberFormat="0" applyBorder="0" applyAlignment="0" applyProtection="0">
      <alignment vertical="center"/>
    </xf>
    <xf numFmtId="0" fontId="227" fillId="91" borderId="27">
      <protection locked="0"/>
    </xf>
    <xf numFmtId="0" fontId="149" fillId="76" borderId="0" applyNumberFormat="0" applyBorder="0" applyAlignment="0" applyProtection="0">
      <alignment vertical="center"/>
    </xf>
    <xf numFmtId="0" fontId="133" fillId="69" borderId="0" applyNumberFormat="0" applyBorder="0" applyAlignment="0" applyProtection="0">
      <alignment vertical="center"/>
    </xf>
    <xf numFmtId="0" fontId="227" fillId="91" borderId="27">
      <protection locked="0"/>
    </xf>
    <xf numFmtId="0" fontId="98" fillId="162" borderId="0" applyNumberFormat="0" applyBorder="0" applyAlignment="0" applyProtection="0">
      <alignment vertical="center"/>
    </xf>
    <xf numFmtId="0" fontId="133" fillId="69" borderId="0" applyNumberFormat="0" applyBorder="0" applyAlignment="0" applyProtection="0">
      <alignment vertical="center"/>
    </xf>
    <xf numFmtId="0" fontId="141" fillId="72" borderId="0" applyNumberFormat="0" applyBorder="0" applyAlignment="0" applyProtection="0">
      <alignment vertical="center"/>
    </xf>
    <xf numFmtId="0" fontId="98" fillId="187" borderId="0" applyNumberFormat="0" applyBorder="0" applyAlignment="0" applyProtection="0">
      <alignment vertical="center"/>
    </xf>
    <xf numFmtId="0" fontId="133" fillId="69" borderId="0" applyNumberFormat="0" applyBorder="0" applyAlignment="0" applyProtection="0">
      <alignment vertical="center"/>
    </xf>
    <xf numFmtId="0" fontId="141" fillId="72" borderId="0" applyNumberFormat="0" applyBorder="0" applyAlignment="0" applyProtection="0">
      <alignment vertical="center"/>
    </xf>
    <xf numFmtId="0" fontId="98" fillId="194" borderId="0" applyNumberFormat="0" applyBorder="0" applyAlignment="0" applyProtection="0">
      <alignment vertical="center"/>
    </xf>
    <xf numFmtId="0" fontId="133" fillId="69" borderId="0" applyNumberFormat="0" applyBorder="0" applyAlignment="0" applyProtection="0">
      <alignment vertical="center"/>
    </xf>
    <xf numFmtId="0" fontId="98" fillId="187" borderId="0" applyNumberFormat="0" applyBorder="0" applyAlignment="0" applyProtection="0">
      <alignment vertical="center"/>
    </xf>
    <xf numFmtId="0" fontId="133" fillId="69" borderId="0" applyNumberFormat="0" applyBorder="0" applyAlignment="0" applyProtection="0">
      <alignment vertical="center"/>
    </xf>
    <xf numFmtId="0" fontId="141" fillId="72" borderId="0" applyNumberFormat="0" applyBorder="0" applyAlignment="0" applyProtection="0">
      <alignment vertical="center"/>
    </xf>
    <xf numFmtId="0" fontId="98" fillId="194" borderId="0" applyNumberFormat="0" applyBorder="0" applyAlignment="0" applyProtection="0">
      <alignment vertical="center"/>
    </xf>
    <xf numFmtId="0" fontId="133" fillId="69" borderId="0" applyNumberFormat="0" applyBorder="0" applyAlignment="0" applyProtection="0">
      <alignment vertical="center"/>
    </xf>
    <xf numFmtId="0" fontId="149" fillId="76" borderId="0" applyNumberFormat="0" applyBorder="0" applyAlignment="0" applyProtection="0">
      <alignment vertical="center"/>
    </xf>
    <xf numFmtId="0" fontId="133" fillId="69" borderId="0" applyNumberFormat="0" applyBorder="0" applyAlignment="0" applyProtection="0">
      <alignment vertical="center"/>
    </xf>
    <xf numFmtId="0" fontId="98" fillId="150" borderId="0" applyNumberFormat="0" applyBorder="0" applyAlignment="0" applyProtection="0">
      <alignment vertical="center"/>
    </xf>
    <xf numFmtId="0" fontId="98" fillId="150" borderId="0" applyNumberFormat="0" applyBorder="0" applyAlignment="0" applyProtection="0">
      <alignment vertical="center"/>
    </xf>
    <xf numFmtId="0" fontId="98" fillId="150" borderId="0" applyNumberFormat="0" applyBorder="0" applyAlignment="0" applyProtection="0">
      <alignment vertical="center"/>
    </xf>
    <xf numFmtId="0" fontId="98" fillId="162" borderId="0" applyNumberFormat="0" applyBorder="0" applyAlignment="0" applyProtection="0">
      <alignment vertical="center"/>
    </xf>
    <xf numFmtId="0" fontId="98" fillId="187" borderId="0" applyNumberFormat="0" applyBorder="0" applyAlignment="0" applyProtection="0">
      <alignment vertical="center"/>
    </xf>
    <xf numFmtId="0" fontId="98" fillId="194" borderId="0" applyNumberFormat="0" applyBorder="0" applyAlignment="0" applyProtection="0">
      <alignment vertical="center"/>
    </xf>
    <xf numFmtId="0" fontId="98" fillId="187" borderId="0" applyNumberFormat="0" applyBorder="0" applyAlignment="0" applyProtection="0">
      <alignment vertical="center"/>
    </xf>
    <xf numFmtId="0" fontId="98" fillId="194" borderId="0" applyNumberFormat="0" applyBorder="0" applyAlignment="0" applyProtection="0">
      <alignment vertical="center"/>
    </xf>
    <xf numFmtId="0" fontId="141" fillId="76" borderId="0" applyNumberFormat="0" applyBorder="0" applyAlignment="0" applyProtection="0">
      <alignment vertical="center"/>
    </xf>
    <xf numFmtId="0" fontId="133" fillId="69" borderId="0" applyNumberFormat="0" applyBorder="0" applyAlignment="0" applyProtection="0">
      <alignment vertical="center"/>
    </xf>
    <xf numFmtId="0" fontId="149" fillId="89" borderId="0" applyNumberFormat="0" applyBorder="0" applyAlignment="0" applyProtection="0">
      <alignment vertical="center"/>
    </xf>
    <xf numFmtId="0" fontId="141" fillId="76" borderId="0" applyNumberFormat="0" applyBorder="0" applyAlignment="0" applyProtection="0">
      <alignment vertical="center"/>
    </xf>
    <xf numFmtId="0" fontId="133" fillId="69" borderId="0" applyNumberFormat="0" applyBorder="0" applyAlignment="0" applyProtection="0">
      <alignment vertical="center"/>
    </xf>
    <xf numFmtId="0" fontId="149" fillId="89" borderId="0" applyNumberFormat="0" applyBorder="0" applyAlignment="0" applyProtection="0">
      <alignment vertical="center"/>
    </xf>
    <xf numFmtId="0" fontId="141" fillId="76" borderId="0" applyNumberFormat="0" applyBorder="0" applyAlignment="0" applyProtection="0">
      <alignment vertical="center"/>
    </xf>
    <xf numFmtId="0" fontId="98" fillId="182" borderId="0" applyNumberFormat="0" applyBorder="0" applyAlignment="0" applyProtection="0">
      <alignment vertical="center"/>
    </xf>
    <xf numFmtId="0" fontId="141" fillId="76" borderId="0" applyNumberFormat="0" applyBorder="0" applyAlignment="0" applyProtection="0">
      <alignment vertical="center"/>
    </xf>
    <xf numFmtId="0" fontId="140" fillId="70" borderId="0" applyNumberFormat="0" applyBorder="0" applyAlignment="0" applyProtection="0">
      <alignment vertical="center"/>
    </xf>
    <xf numFmtId="0" fontId="141" fillId="76" borderId="0" applyNumberFormat="0" applyBorder="0" applyAlignment="0" applyProtection="0">
      <alignment vertical="center"/>
    </xf>
    <xf numFmtId="0" fontId="140" fillId="70" borderId="0" applyNumberFormat="0" applyBorder="0" applyAlignment="0" applyProtection="0">
      <alignment vertical="center"/>
    </xf>
    <xf numFmtId="0" fontId="149" fillId="89" borderId="0" applyNumberFormat="0" applyBorder="0" applyAlignment="0" applyProtection="0">
      <alignment vertical="center"/>
    </xf>
    <xf numFmtId="0" fontId="141" fillId="76" borderId="0" applyNumberFormat="0" applyBorder="0" applyAlignment="0" applyProtection="0">
      <alignment vertical="center"/>
    </xf>
    <xf numFmtId="0" fontId="140" fillId="70" borderId="0" applyNumberFormat="0" applyBorder="0" applyAlignment="0" applyProtection="0">
      <alignment vertical="center"/>
    </xf>
    <xf numFmtId="0" fontId="149" fillId="89" borderId="0" applyNumberFormat="0" applyBorder="0" applyAlignment="0" applyProtection="0">
      <alignment vertical="center"/>
    </xf>
    <xf numFmtId="0" fontId="141" fillId="76" borderId="0" applyNumberFormat="0" applyBorder="0" applyAlignment="0" applyProtection="0">
      <alignment vertical="center"/>
    </xf>
    <xf numFmtId="0" fontId="98" fillId="162" borderId="0" applyNumberFormat="0" applyBorder="0" applyAlignment="0" applyProtection="0">
      <alignment vertical="center"/>
    </xf>
    <xf numFmtId="0" fontId="149" fillId="89" borderId="0" applyNumberFormat="0" applyBorder="0" applyAlignment="0" applyProtection="0">
      <alignment vertical="center"/>
    </xf>
    <xf numFmtId="0" fontId="98" fillId="187" borderId="0" applyNumberFormat="0" applyBorder="0" applyAlignment="0" applyProtection="0">
      <alignment vertical="center"/>
    </xf>
    <xf numFmtId="0" fontId="149" fillId="89" borderId="0" applyNumberFormat="0" applyBorder="0" applyAlignment="0" applyProtection="0">
      <alignment vertical="center"/>
    </xf>
    <xf numFmtId="0" fontId="98" fillId="194" borderId="0" applyNumberFormat="0" applyBorder="0" applyAlignment="0" applyProtection="0">
      <alignment vertical="center"/>
    </xf>
    <xf numFmtId="0" fontId="149" fillId="89" borderId="0" applyNumberFormat="0" applyBorder="0" applyAlignment="0" applyProtection="0">
      <alignment vertical="center"/>
    </xf>
    <xf numFmtId="0" fontId="141" fillId="76" borderId="0" applyNumberFormat="0" applyBorder="0" applyAlignment="0" applyProtection="0">
      <alignment vertical="center"/>
    </xf>
    <xf numFmtId="0" fontId="98" fillId="187" borderId="0" applyNumberFormat="0" applyBorder="0" applyAlignment="0" applyProtection="0">
      <alignment vertical="center"/>
    </xf>
    <xf numFmtId="0" fontId="141" fillId="71" borderId="0" applyNumberFormat="0" applyBorder="0" applyAlignment="0" applyProtection="0">
      <alignment vertical="center"/>
    </xf>
    <xf numFmtId="0" fontId="98" fillId="194" borderId="0" applyNumberFormat="0" applyBorder="0" applyAlignment="0" applyProtection="0">
      <alignment vertical="center"/>
    </xf>
    <xf numFmtId="0" fontId="141" fillId="76" borderId="0" applyNumberFormat="0" applyBorder="0" applyAlignment="0" applyProtection="0">
      <alignment vertical="center"/>
    </xf>
    <xf numFmtId="0" fontId="98" fillId="150" borderId="0" applyNumberFormat="0" applyBorder="0" applyAlignment="0" applyProtection="0">
      <alignment vertical="center"/>
    </xf>
    <xf numFmtId="0" fontId="141" fillId="76" borderId="0" applyNumberFormat="0" applyBorder="0" applyAlignment="0" applyProtection="0">
      <alignment vertical="center"/>
    </xf>
    <xf numFmtId="0" fontId="141" fillId="76" borderId="0" applyNumberFormat="0" applyBorder="0" applyAlignment="0" applyProtection="0">
      <alignment vertical="center"/>
    </xf>
    <xf numFmtId="0" fontId="141" fillId="76" borderId="0" applyNumberFormat="0" applyBorder="0" applyAlignment="0" applyProtection="0">
      <alignment vertical="center"/>
    </xf>
    <xf numFmtId="0" fontId="140" fillId="70" borderId="0" applyNumberFormat="0" applyBorder="0" applyAlignment="0" applyProtection="0">
      <alignment vertical="center"/>
    </xf>
    <xf numFmtId="0" fontId="141" fillId="76" borderId="0" applyNumberFormat="0" applyBorder="0" applyAlignment="0" applyProtection="0">
      <alignment vertical="center"/>
    </xf>
    <xf numFmtId="0" fontId="140" fillId="70" borderId="0" applyNumberFormat="0" applyBorder="0" applyAlignment="0" applyProtection="0">
      <alignment vertical="center"/>
    </xf>
    <xf numFmtId="0" fontId="98" fillId="162" borderId="0" applyNumberFormat="0" applyBorder="0" applyAlignment="0" applyProtection="0">
      <alignment vertical="center"/>
    </xf>
    <xf numFmtId="0" fontId="98" fillId="187" borderId="0" applyNumberFormat="0" applyBorder="0" applyAlignment="0" applyProtection="0">
      <alignment vertical="center"/>
    </xf>
    <xf numFmtId="0" fontId="145" fillId="71" borderId="64" applyNumberFormat="0" applyAlignment="0" applyProtection="0">
      <alignment vertical="center"/>
    </xf>
    <xf numFmtId="0" fontId="141" fillId="76" borderId="0" applyNumberFormat="0" applyBorder="0" applyAlignment="0" applyProtection="0">
      <alignment vertical="center"/>
    </xf>
    <xf numFmtId="0" fontId="98" fillId="162" borderId="0" applyNumberFormat="0" applyBorder="0" applyAlignment="0" applyProtection="0">
      <alignment vertical="center"/>
    </xf>
    <xf numFmtId="0" fontId="141" fillId="76" borderId="0" applyNumberFormat="0" applyBorder="0" applyAlignment="0" applyProtection="0">
      <alignment vertical="center"/>
    </xf>
    <xf numFmtId="0" fontId="141" fillId="76" borderId="0" applyNumberFormat="0" applyBorder="0" applyAlignment="0" applyProtection="0">
      <alignment vertical="center"/>
    </xf>
    <xf numFmtId="0" fontId="141" fillId="76" borderId="0" applyNumberFormat="0" applyBorder="0" applyAlignment="0" applyProtection="0">
      <alignment vertical="center"/>
    </xf>
    <xf numFmtId="0" fontId="141" fillId="76" borderId="0" applyNumberFormat="0" applyBorder="0" applyAlignment="0" applyProtection="0">
      <alignment vertical="center"/>
    </xf>
    <xf numFmtId="0" fontId="141" fillId="76" borderId="0" applyNumberFormat="0" applyBorder="0" applyAlignment="0" applyProtection="0">
      <alignment vertical="center"/>
    </xf>
    <xf numFmtId="0" fontId="141" fillId="76" borderId="0" applyNumberFormat="0" applyBorder="0" applyAlignment="0" applyProtection="0">
      <alignment vertical="center"/>
    </xf>
    <xf numFmtId="0" fontId="133" fillId="69" borderId="0" applyNumberFormat="0" applyBorder="0" applyAlignment="0" applyProtection="0">
      <alignment vertical="center"/>
    </xf>
    <xf numFmtId="0" fontId="141" fillId="76" borderId="0" applyNumberFormat="0" applyBorder="0" applyAlignment="0" applyProtection="0">
      <alignment vertical="center"/>
    </xf>
    <xf numFmtId="0" fontId="133" fillId="69" borderId="0" applyNumberFormat="0" applyBorder="0" applyAlignment="0" applyProtection="0">
      <alignment vertical="center"/>
    </xf>
    <xf numFmtId="0" fontId="141" fillId="76" borderId="0" applyNumberFormat="0" applyBorder="0" applyAlignment="0" applyProtection="0">
      <alignment vertical="center"/>
    </xf>
    <xf numFmtId="0" fontId="141" fillId="76" borderId="0" applyNumberFormat="0" applyBorder="0" applyAlignment="0" applyProtection="0">
      <alignment vertical="center"/>
    </xf>
    <xf numFmtId="0" fontId="141" fillId="76"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1" fillId="76" borderId="0" applyNumberFormat="0" applyBorder="0" applyAlignment="0" applyProtection="0">
      <alignment vertical="center"/>
    </xf>
    <xf numFmtId="0" fontId="140" fillId="70" borderId="0" applyNumberFormat="0" applyBorder="0" applyAlignment="0" applyProtection="0">
      <alignment vertical="center"/>
    </xf>
    <xf numFmtId="0" fontId="141" fillId="76" borderId="0" applyNumberFormat="0" applyBorder="0" applyAlignment="0" applyProtection="0">
      <alignment vertical="center"/>
    </xf>
    <xf numFmtId="0" fontId="141" fillId="76" borderId="0" applyNumberFormat="0" applyBorder="0" applyAlignment="0" applyProtection="0">
      <alignment vertical="center"/>
    </xf>
    <xf numFmtId="0" fontId="141" fillId="76" borderId="0" applyNumberFormat="0" applyBorder="0" applyAlignment="0" applyProtection="0">
      <alignment vertical="center"/>
    </xf>
    <xf numFmtId="0" fontId="141" fillId="76" borderId="0" applyNumberFormat="0" applyBorder="0" applyAlignment="0" applyProtection="0">
      <alignment vertical="center"/>
    </xf>
    <xf numFmtId="0" fontId="141" fillId="76" borderId="0" applyNumberFormat="0" applyBorder="0" applyAlignment="0" applyProtection="0">
      <alignment vertical="center"/>
    </xf>
    <xf numFmtId="0" fontId="140" fillId="70" borderId="0" applyNumberFormat="0" applyBorder="0" applyAlignment="0" applyProtection="0">
      <alignment vertical="center"/>
    </xf>
    <xf numFmtId="0" fontId="141" fillId="76" borderId="0" applyNumberFormat="0" applyBorder="0" applyAlignment="0" applyProtection="0">
      <alignment vertical="center"/>
    </xf>
    <xf numFmtId="0" fontId="133" fillId="69" borderId="0" applyNumberFormat="0" applyBorder="0" applyAlignment="0" applyProtection="0">
      <alignment vertical="center"/>
    </xf>
    <xf numFmtId="0" fontId="141" fillId="76" borderId="0" applyNumberFormat="0" applyBorder="0" applyAlignment="0" applyProtection="0">
      <alignment vertical="center"/>
    </xf>
    <xf numFmtId="0" fontId="133" fillId="69" borderId="0" applyNumberFormat="0" applyBorder="0" applyAlignment="0" applyProtection="0">
      <alignment vertical="center"/>
    </xf>
    <xf numFmtId="0" fontId="141" fillId="76" borderId="0" applyNumberFormat="0" applyBorder="0" applyAlignment="0" applyProtection="0">
      <alignment vertical="center"/>
    </xf>
    <xf numFmtId="0" fontId="140" fillId="70" borderId="0" applyNumberFormat="0" applyBorder="0" applyAlignment="0" applyProtection="0">
      <alignment vertical="center"/>
    </xf>
    <xf numFmtId="0" fontId="141" fillId="76" borderId="0" applyNumberFormat="0" applyBorder="0" applyAlignment="0" applyProtection="0">
      <alignment vertical="center"/>
    </xf>
    <xf numFmtId="0" fontId="140" fillId="70" borderId="0" applyNumberFormat="0" applyBorder="0" applyAlignment="0" applyProtection="0">
      <alignment vertical="center"/>
    </xf>
    <xf numFmtId="0" fontId="141" fillId="76" borderId="0" applyNumberFormat="0" applyBorder="0" applyAlignment="0" applyProtection="0">
      <alignment vertical="center"/>
    </xf>
    <xf numFmtId="0" fontId="141" fillId="76" borderId="0" applyNumberFormat="0" applyBorder="0" applyAlignment="0" applyProtection="0">
      <alignment vertical="center"/>
    </xf>
    <xf numFmtId="0" fontId="97" fillId="44" borderId="8" applyNumberFormat="0" applyFont="0" applyAlignment="0" applyProtection="0">
      <alignment vertical="center"/>
    </xf>
    <xf numFmtId="0" fontId="141" fillId="80" borderId="0" applyNumberFormat="0" applyBorder="0" applyAlignment="0" applyProtection="0">
      <alignment vertical="center"/>
    </xf>
    <xf numFmtId="0" fontId="97" fillId="44" borderId="8" applyNumberFormat="0" applyFont="0" applyAlignment="0" applyProtection="0">
      <alignment vertical="center"/>
    </xf>
    <xf numFmtId="0" fontId="141" fillId="80" borderId="0" applyNumberFormat="0" applyBorder="0" applyAlignment="0" applyProtection="0">
      <alignment vertical="center"/>
    </xf>
    <xf numFmtId="0" fontId="97" fillId="44" borderId="8" applyNumberFormat="0" applyFont="0" applyAlignment="0" applyProtection="0">
      <alignment vertical="center"/>
    </xf>
    <xf numFmtId="0" fontId="141" fillId="80" borderId="0" applyNumberFormat="0" applyBorder="0" applyAlignment="0" applyProtection="0">
      <alignment vertical="center"/>
    </xf>
    <xf numFmtId="0" fontId="141" fillId="80" borderId="0" applyNumberFormat="0" applyBorder="0" applyAlignment="0" applyProtection="0">
      <alignment vertical="center"/>
    </xf>
    <xf numFmtId="0" fontId="100" fillId="75" borderId="42" applyNumberFormat="0" applyFont="0" applyAlignment="0" applyProtection="0">
      <alignment vertical="center"/>
    </xf>
    <xf numFmtId="0" fontId="93" fillId="0" borderId="0">
      <alignment vertical="top"/>
    </xf>
    <xf numFmtId="0" fontId="141" fillId="80" borderId="0" applyNumberFormat="0" applyBorder="0" applyAlignment="0" applyProtection="0">
      <alignment vertical="center"/>
    </xf>
    <xf numFmtId="0" fontId="97" fillId="44" borderId="8" applyNumberFormat="0" applyFont="0" applyAlignment="0" applyProtection="0">
      <alignment vertical="center"/>
    </xf>
    <xf numFmtId="0" fontId="141" fillId="80" borderId="0" applyNumberFormat="0" applyBorder="0" applyAlignment="0" applyProtection="0">
      <alignment vertical="center"/>
    </xf>
    <xf numFmtId="0" fontId="97" fillId="44" borderId="8" applyNumberFormat="0" applyFont="0" applyAlignment="0" applyProtection="0">
      <alignment vertical="center"/>
    </xf>
    <xf numFmtId="0" fontId="140" fillId="70" borderId="0" applyNumberFormat="0" applyBorder="0" applyAlignment="0" applyProtection="0">
      <alignment vertical="center"/>
    </xf>
    <xf numFmtId="0" fontId="141" fillId="80" borderId="0" applyNumberFormat="0" applyBorder="0" applyAlignment="0" applyProtection="0">
      <alignment vertical="center"/>
    </xf>
    <xf numFmtId="0" fontId="97" fillId="44" borderId="8" applyNumberFormat="0" applyFont="0" applyAlignment="0" applyProtection="0">
      <alignment vertical="center"/>
    </xf>
    <xf numFmtId="0" fontId="141" fillId="80" borderId="0" applyNumberFormat="0" applyBorder="0" applyAlignment="0" applyProtection="0">
      <alignment vertical="center"/>
    </xf>
    <xf numFmtId="0" fontId="141" fillId="80" borderId="0" applyNumberFormat="0" applyBorder="0" applyAlignment="0" applyProtection="0">
      <alignment vertical="center"/>
    </xf>
    <xf numFmtId="0" fontId="141" fillId="80" borderId="0" applyNumberFormat="0" applyBorder="0" applyAlignment="0" applyProtection="0">
      <alignment vertical="center"/>
    </xf>
    <xf numFmtId="0" fontId="97" fillId="0" borderId="0"/>
    <xf numFmtId="0" fontId="97" fillId="0" borderId="0"/>
    <xf numFmtId="0" fontId="141" fillId="80" borderId="0" applyNumberFormat="0" applyBorder="0" applyAlignment="0" applyProtection="0">
      <alignment vertical="center"/>
    </xf>
    <xf numFmtId="0" fontId="141" fillId="80" borderId="0" applyNumberFormat="0" applyBorder="0" applyAlignment="0" applyProtection="0">
      <alignment vertical="center"/>
    </xf>
    <xf numFmtId="0" fontId="141" fillId="80" borderId="0" applyNumberFormat="0" applyBorder="0" applyAlignment="0" applyProtection="0">
      <alignment vertical="center"/>
    </xf>
    <xf numFmtId="0" fontId="100" fillId="75" borderId="42" applyNumberFormat="0" applyFont="0" applyAlignment="0" applyProtection="0">
      <alignment vertical="center"/>
    </xf>
    <xf numFmtId="0" fontId="140" fillId="70" borderId="0" applyNumberFormat="0" applyBorder="0" applyAlignment="0" applyProtection="0">
      <alignment vertical="center"/>
    </xf>
    <xf numFmtId="0" fontId="149" fillId="74" borderId="0" applyNumberFormat="0" applyBorder="0" applyAlignment="0" applyProtection="0">
      <alignment vertical="center"/>
    </xf>
    <xf numFmtId="0" fontId="100" fillId="75" borderId="42" applyNumberFormat="0" applyFont="0" applyAlignment="0" applyProtection="0">
      <alignment vertical="center"/>
    </xf>
    <xf numFmtId="0" fontId="149" fillId="74" borderId="0" applyNumberFormat="0" applyBorder="0" applyAlignment="0" applyProtection="0">
      <alignment vertical="center"/>
    </xf>
    <xf numFmtId="0" fontId="100" fillId="75" borderId="42" applyNumberFormat="0" applyFont="0" applyAlignment="0" applyProtection="0">
      <alignment vertical="center"/>
    </xf>
    <xf numFmtId="0" fontId="133" fillId="69" borderId="0" applyNumberFormat="0" applyBorder="0" applyAlignment="0" applyProtection="0">
      <alignment vertical="center"/>
    </xf>
    <xf numFmtId="0" fontId="97" fillId="0" borderId="0"/>
    <xf numFmtId="0" fontId="149" fillId="74"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49" fillId="74"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49" fillId="74" borderId="0" applyNumberFormat="0" applyBorder="0" applyAlignment="0" applyProtection="0">
      <alignment vertical="center"/>
    </xf>
    <xf numFmtId="0" fontId="98" fillId="152" borderId="0" applyNumberFormat="0" applyBorder="0" applyAlignment="0" applyProtection="0">
      <alignment vertical="center"/>
    </xf>
    <xf numFmtId="0" fontId="141" fillId="80" borderId="0" applyNumberFormat="0" applyBorder="0" applyAlignment="0" applyProtection="0">
      <alignment vertical="center"/>
    </xf>
    <xf numFmtId="0" fontId="141" fillId="80" borderId="0" applyNumberFormat="0" applyBorder="0" applyAlignment="0" applyProtection="0">
      <alignment vertical="center"/>
    </xf>
    <xf numFmtId="0" fontId="141" fillId="80" borderId="0" applyNumberFormat="0" applyBorder="0" applyAlignment="0" applyProtection="0">
      <alignment vertical="center"/>
    </xf>
    <xf numFmtId="0" fontId="141" fillId="80" borderId="0" applyNumberFormat="0" applyBorder="0" applyAlignment="0" applyProtection="0">
      <alignment vertical="center"/>
    </xf>
    <xf numFmtId="0" fontId="141" fillId="80" borderId="0" applyNumberFormat="0" applyBorder="0" applyAlignment="0" applyProtection="0">
      <alignment vertical="center"/>
    </xf>
    <xf numFmtId="0" fontId="98" fillId="192" borderId="0" applyNumberFormat="0" applyBorder="0" applyAlignment="0" applyProtection="0">
      <alignment vertical="center"/>
    </xf>
    <xf numFmtId="0" fontId="98" fillId="185" borderId="0" applyNumberFormat="0" applyBorder="0" applyAlignment="0" applyProtection="0">
      <alignment vertical="center"/>
    </xf>
    <xf numFmtId="0" fontId="98" fillId="184" borderId="0" applyNumberFormat="0" applyBorder="0" applyAlignment="0" applyProtection="0">
      <alignment vertical="center"/>
    </xf>
    <xf numFmtId="0" fontId="98" fillId="185" borderId="0" applyNumberFormat="0" applyBorder="0" applyAlignment="0" applyProtection="0">
      <alignment vertical="center"/>
    </xf>
    <xf numFmtId="0" fontId="160" fillId="0" borderId="55" applyNumberFormat="0" applyFill="0" applyAlignment="0" applyProtection="0">
      <alignment vertical="center"/>
    </xf>
    <xf numFmtId="0" fontId="98" fillId="184" borderId="0" applyNumberFormat="0" applyBorder="0" applyAlignment="0" applyProtection="0">
      <alignment vertical="center"/>
    </xf>
    <xf numFmtId="0" fontId="141" fillId="80" borderId="0" applyNumberFormat="0" applyBorder="0" applyAlignment="0" applyProtection="0">
      <alignment vertical="center"/>
    </xf>
    <xf numFmtId="0" fontId="98" fillId="152" borderId="0" applyNumberFormat="0" applyBorder="0" applyAlignment="0" applyProtection="0">
      <alignment vertical="center"/>
    </xf>
    <xf numFmtId="0" fontId="141" fillId="80" borderId="0" applyNumberFormat="0" applyBorder="0" applyAlignment="0" applyProtection="0">
      <alignment vertical="center"/>
    </xf>
    <xf numFmtId="0" fontId="141" fillId="80" borderId="0" applyNumberFormat="0" applyBorder="0" applyAlignment="0" applyProtection="0">
      <alignment vertical="center"/>
    </xf>
    <xf numFmtId="0" fontId="141" fillId="80" borderId="0" applyNumberFormat="0" applyBorder="0" applyAlignment="0" applyProtection="0">
      <alignment vertical="center"/>
    </xf>
    <xf numFmtId="0" fontId="141" fillId="80" borderId="0" applyNumberFormat="0" applyBorder="0" applyAlignment="0" applyProtection="0">
      <alignment vertical="center"/>
    </xf>
    <xf numFmtId="0" fontId="141" fillId="80" borderId="0" applyNumberFormat="0" applyBorder="0" applyAlignment="0" applyProtection="0">
      <alignment vertical="center"/>
    </xf>
    <xf numFmtId="0" fontId="149" fillId="74" borderId="0" applyNumberFormat="0" applyBorder="0" applyAlignment="0" applyProtection="0">
      <alignment vertical="center"/>
    </xf>
    <xf numFmtId="0" fontId="149" fillId="74" borderId="0" applyNumberFormat="0" applyBorder="0" applyAlignment="0" applyProtection="0">
      <alignment vertical="center"/>
    </xf>
    <xf numFmtId="0" fontId="149" fillId="74" borderId="0" applyNumberFormat="0" applyBorder="0" applyAlignment="0" applyProtection="0">
      <alignment vertical="center"/>
    </xf>
    <xf numFmtId="0" fontId="98" fillId="185" borderId="0" applyNumberFormat="0" applyBorder="0" applyAlignment="0" applyProtection="0">
      <alignment vertical="center"/>
    </xf>
    <xf numFmtId="0" fontId="98" fillId="184" borderId="0" applyNumberFormat="0" applyBorder="0" applyAlignment="0" applyProtection="0">
      <alignment vertical="center"/>
    </xf>
    <xf numFmtId="0" fontId="98" fillId="184" borderId="0" applyNumberFormat="0" applyBorder="0" applyAlignment="0" applyProtection="0">
      <alignment vertical="center"/>
    </xf>
    <xf numFmtId="0" fontId="149" fillId="74" borderId="0" applyNumberFormat="0" applyBorder="0" applyAlignment="0" applyProtection="0">
      <alignment vertical="center"/>
    </xf>
    <xf numFmtId="0" fontId="98" fillId="152" borderId="0" applyNumberFormat="0" applyBorder="0" applyAlignment="0" applyProtection="0">
      <alignment vertical="center"/>
    </xf>
    <xf numFmtId="0" fontId="98" fillId="152" borderId="0" applyNumberFormat="0" applyBorder="0" applyAlignment="0" applyProtection="0">
      <alignment vertical="center"/>
    </xf>
    <xf numFmtId="0" fontId="98" fillId="152" borderId="0" applyNumberFormat="0" applyBorder="0" applyAlignment="0" applyProtection="0">
      <alignment vertical="center"/>
    </xf>
    <xf numFmtId="0" fontId="141" fillId="80" borderId="0" applyNumberFormat="0" applyBorder="0" applyAlignment="0" applyProtection="0">
      <alignment vertical="center"/>
    </xf>
    <xf numFmtId="0" fontId="140" fillId="70" borderId="0" applyNumberFormat="0" applyBorder="0" applyAlignment="0" applyProtection="0">
      <alignment vertical="center"/>
    </xf>
    <xf numFmtId="0" fontId="141" fillId="80" borderId="0" applyNumberFormat="0" applyBorder="0" applyAlignment="0" applyProtection="0">
      <alignment vertical="center"/>
    </xf>
    <xf numFmtId="0" fontId="141" fillId="80" borderId="0" applyNumberFormat="0" applyBorder="0" applyAlignment="0" applyProtection="0">
      <alignment vertical="center"/>
    </xf>
    <xf numFmtId="0" fontId="141" fillId="80" borderId="0" applyNumberFormat="0" applyBorder="0" applyAlignment="0" applyProtection="0">
      <alignment vertical="center"/>
    </xf>
    <xf numFmtId="0" fontId="141" fillId="80" borderId="0" applyNumberFormat="0" applyBorder="0" applyAlignment="0" applyProtection="0">
      <alignment vertical="center"/>
    </xf>
    <xf numFmtId="0" fontId="98" fillId="192" borderId="0" applyNumberFormat="0" applyBorder="0" applyAlignment="0" applyProtection="0">
      <alignment vertical="center"/>
    </xf>
    <xf numFmtId="0" fontId="98" fillId="185" borderId="0" applyNumberFormat="0" applyBorder="0" applyAlignment="0" applyProtection="0">
      <alignment vertical="center"/>
    </xf>
    <xf numFmtId="0" fontId="133" fillId="69" borderId="0" applyNumberFormat="0" applyBorder="0" applyAlignment="0" applyProtection="0">
      <alignment vertical="center"/>
    </xf>
    <xf numFmtId="0" fontId="98" fillId="184" borderId="0" applyNumberFormat="0" applyBorder="0" applyAlignment="0" applyProtection="0">
      <alignment vertical="center"/>
    </xf>
    <xf numFmtId="0" fontId="98" fillId="185" borderId="0" applyNumberFormat="0" applyBorder="0" applyAlignment="0" applyProtection="0">
      <alignment vertical="center"/>
    </xf>
    <xf numFmtId="0" fontId="98" fillId="184" borderId="0" applyNumberFormat="0" applyBorder="0" applyAlignment="0" applyProtection="0">
      <alignment vertical="center"/>
    </xf>
    <xf numFmtId="0" fontId="141" fillId="80" borderId="0" applyNumberFormat="0" applyBorder="0" applyAlignment="0" applyProtection="0">
      <alignment vertical="center"/>
    </xf>
    <xf numFmtId="0" fontId="98" fillId="152" borderId="0" applyNumberFormat="0" applyBorder="0" applyAlignment="0" applyProtection="0">
      <alignment vertical="center"/>
    </xf>
    <xf numFmtId="0" fontId="141" fillId="80" borderId="0" applyNumberFormat="0" applyBorder="0" applyAlignment="0" applyProtection="0">
      <alignment vertical="center"/>
    </xf>
    <xf numFmtId="0" fontId="140" fillId="70" borderId="0" applyNumberFormat="0" applyBorder="0" applyAlignment="0" applyProtection="0">
      <alignment vertical="center"/>
    </xf>
    <xf numFmtId="0" fontId="141" fillId="80" borderId="0" applyNumberFormat="0" applyBorder="0" applyAlignment="0" applyProtection="0">
      <alignment vertical="center"/>
    </xf>
    <xf numFmtId="0" fontId="141" fillId="80" borderId="0" applyNumberFormat="0" applyBorder="0" applyAlignment="0" applyProtection="0">
      <alignment vertical="center"/>
    </xf>
    <xf numFmtId="0" fontId="141" fillId="80" borderId="0" applyNumberFormat="0" applyBorder="0" applyAlignment="0" applyProtection="0">
      <alignment vertical="center"/>
    </xf>
    <xf numFmtId="0" fontId="149" fillId="74" borderId="0" applyNumberFormat="0" applyBorder="0" applyAlignment="0" applyProtection="0">
      <alignment vertical="center"/>
    </xf>
    <xf numFmtId="0" fontId="149" fillId="74" borderId="0" applyNumberFormat="0" applyBorder="0" applyAlignment="0" applyProtection="0">
      <alignment vertical="center"/>
    </xf>
    <xf numFmtId="0" fontId="149" fillId="74" borderId="0" applyNumberFormat="0" applyBorder="0" applyAlignment="0" applyProtection="0">
      <alignment vertical="center"/>
    </xf>
    <xf numFmtId="0" fontId="149" fillId="74" borderId="0" applyNumberFormat="0" applyBorder="0" applyAlignment="0" applyProtection="0">
      <alignment vertical="center"/>
    </xf>
    <xf numFmtId="0" fontId="149" fillId="74" borderId="0" applyNumberFormat="0" applyBorder="0" applyAlignment="0" applyProtection="0">
      <alignment vertical="center"/>
    </xf>
    <xf numFmtId="0" fontId="98" fillId="185" borderId="0" applyNumberFormat="0" applyBorder="0" applyAlignment="0" applyProtection="0">
      <alignment vertical="center"/>
    </xf>
    <xf numFmtId="0" fontId="98" fillId="184" borderId="0" applyNumberFormat="0" applyBorder="0" applyAlignment="0" applyProtection="0">
      <alignment vertical="center"/>
    </xf>
    <xf numFmtId="0" fontId="149" fillId="74" borderId="0" applyNumberFormat="0" applyBorder="0" applyAlignment="0" applyProtection="0">
      <alignment vertical="center"/>
    </xf>
    <xf numFmtId="0" fontId="98" fillId="185" borderId="0" applyNumberFormat="0" applyBorder="0" applyAlignment="0" applyProtection="0">
      <alignment vertical="center"/>
    </xf>
    <xf numFmtId="0" fontId="133" fillId="69" borderId="0" applyNumberFormat="0" applyBorder="0" applyAlignment="0" applyProtection="0">
      <alignment vertical="center"/>
    </xf>
    <xf numFmtId="0" fontId="142" fillId="0" borderId="0" applyNumberFormat="0" applyFill="0" applyBorder="0" applyAlignment="0" applyProtection="0">
      <alignment vertical="center"/>
    </xf>
    <xf numFmtId="0" fontId="98" fillId="184" borderId="0" applyNumberFormat="0" applyBorder="0" applyAlignment="0" applyProtection="0">
      <alignment vertical="center"/>
    </xf>
    <xf numFmtId="0" fontId="149" fillId="74" borderId="0" applyNumberFormat="0" applyBorder="0" applyAlignment="0" applyProtection="0">
      <alignment vertical="center"/>
    </xf>
    <xf numFmtId="0" fontId="98" fillId="152" borderId="0" applyNumberFormat="0" applyBorder="0" applyAlignment="0" applyProtection="0">
      <alignment vertical="center"/>
    </xf>
    <xf numFmtId="0" fontId="98" fillId="152" borderId="0" applyNumberFormat="0" applyBorder="0" applyAlignment="0" applyProtection="0">
      <alignment vertical="center"/>
    </xf>
    <xf numFmtId="0" fontId="98" fillId="152" borderId="0" applyNumberFormat="0" applyBorder="0" applyAlignment="0" applyProtection="0">
      <alignment vertical="center"/>
    </xf>
    <xf numFmtId="0" fontId="133" fillId="69" borderId="0" applyNumberFormat="0" applyBorder="0" applyAlignment="0" applyProtection="0">
      <alignment vertical="center"/>
    </xf>
    <xf numFmtId="0" fontId="141" fillId="80" borderId="0" applyNumberFormat="0" applyBorder="0" applyAlignment="0" applyProtection="0">
      <alignment vertical="center"/>
    </xf>
    <xf numFmtId="0" fontId="141" fillId="80" borderId="0" applyNumberFormat="0" applyBorder="0" applyAlignment="0" applyProtection="0">
      <alignment vertical="center"/>
    </xf>
    <xf numFmtId="0" fontId="141" fillId="80" borderId="0" applyNumberFormat="0" applyBorder="0" applyAlignment="0" applyProtection="0">
      <alignment vertical="center"/>
    </xf>
    <xf numFmtId="0" fontId="141" fillId="80" borderId="0" applyNumberFormat="0" applyBorder="0" applyAlignment="0" applyProtection="0">
      <alignment vertical="center"/>
    </xf>
    <xf numFmtId="0" fontId="98" fillId="192" borderId="0" applyNumberFormat="0" applyBorder="0" applyAlignment="0" applyProtection="0">
      <alignment vertical="center"/>
    </xf>
    <xf numFmtId="0" fontId="98" fillId="185" borderId="0" applyNumberFormat="0" applyBorder="0" applyAlignment="0" applyProtection="0">
      <alignment vertical="center"/>
    </xf>
    <xf numFmtId="0" fontId="133" fillId="69" borderId="0" applyNumberFormat="0" applyBorder="0" applyAlignment="0" applyProtection="0">
      <alignment vertical="center"/>
    </xf>
    <xf numFmtId="0" fontId="98" fillId="184" borderId="0" applyNumberFormat="0" applyBorder="0" applyAlignment="0" applyProtection="0">
      <alignment vertical="center"/>
    </xf>
    <xf numFmtId="0" fontId="98" fillId="185" borderId="0" applyNumberFormat="0" applyBorder="0" applyAlignment="0" applyProtection="0">
      <alignment vertical="center"/>
    </xf>
    <xf numFmtId="0" fontId="98" fillId="184" borderId="0" applyNumberFormat="0" applyBorder="0" applyAlignment="0" applyProtection="0">
      <alignment vertical="center"/>
    </xf>
    <xf numFmtId="0" fontId="141" fillId="80" borderId="0" applyNumberFormat="0" applyBorder="0" applyAlignment="0" applyProtection="0">
      <alignment vertical="center"/>
    </xf>
    <xf numFmtId="0" fontId="98" fillId="152" borderId="0" applyNumberFormat="0" applyBorder="0" applyAlignment="0" applyProtection="0">
      <alignment vertical="center"/>
    </xf>
    <xf numFmtId="0" fontId="133" fillId="69" borderId="0" applyNumberFormat="0" applyBorder="0" applyAlignment="0" applyProtection="0">
      <alignment vertical="center"/>
    </xf>
    <xf numFmtId="0" fontId="141" fillId="80"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41" fillId="80"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41" fillId="80"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41" fillId="80"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41" fillId="80" borderId="0" applyNumberFormat="0" applyBorder="0" applyAlignment="0" applyProtection="0">
      <alignment vertical="center"/>
    </xf>
    <xf numFmtId="0" fontId="149" fillId="74" borderId="0" applyNumberFormat="0" applyBorder="0" applyAlignment="0" applyProtection="0">
      <alignment vertical="center"/>
    </xf>
    <xf numFmtId="0" fontId="149" fillId="74" borderId="0" applyNumberFormat="0" applyBorder="0" applyAlignment="0" applyProtection="0">
      <alignment vertical="center"/>
    </xf>
    <xf numFmtId="0" fontId="149" fillId="74" borderId="0" applyNumberFormat="0" applyBorder="0" applyAlignment="0" applyProtection="0">
      <alignment vertical="center"/>
    </xf>
    <xf numFmtId="0" fontId="149" fillId="74" borderId="0" applyNumberFormat="0" applyBorder="0" applyAlignment="0" applyProtection="0">
      <alignment vertical="center"/>
    </xf>
    <xf numFmtId="0" fontId="98" fillId="192" borderId="0" applyNumberFormat="0" applyBorder="0" applyAlignment="0" applyProtection="0">
      <alignment vertical="center"/>
    </xf>
    <xf numFmtId="0" fontId="98" fillId="185"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98" fillId="184" borderId="0" applyNumberFormat="0" applyBorder="0" applyAlignment="0" applyProtection="0">
      <alignment vertical="center"/>
    </xf>
    <xf numFmtId="0" fontId="98" fillId="185" borderId="0" applyNumberFormat="0" applyBorder="0" applyAlignment="0" applyProtection="0">
      <alignment vertical="center"/>
    </xf>
    <xf numFmtId="0" fontId="133" fillId="69" borderId="0" applyNumberFormat="0" applyBorder="0" applyAlignment="0" applyProtection="0">
      <alignment vertical="center"/>
    </xf>
    <xf numFmtId="0" fontId="98" fillId="184" borderId="0" applyNumberFormat="0" applyBorder="0" applyAlignment="0" applyProtection="0">
      <alignment vertical="center"/>
    </xf>
    <xf numFmtId="0" fontId="149" fillId="74" borderId="0" applyNumberFormat="0" applyBorder="0" applyAlignment="0" applyProtection="0">
      <alignment vertical="center"/>
    </xf>
    <xf numFmtId="0" fontId="98" fillId="152" borderId="0" applyNumberFormat="0" applyBorder="0" applyAlignment="0" applyProtection="0">
      <alignment vertical="center"/>
    </xf>
    <xf numFmtId="0" fontId="98" fillId="152" borderId="0" applyNumberFormat="0" applyBorder="0" applyAlignment="0" applyProtection="0">
      <alignment vertical="center"/>
    </xf>
    <xf numFmtId="0" fontId="98" fillId="152" borderId="0" applyNumberFormat="0" applyBorder="0" applyAlignment="0" applyProtection="0">
      <alignment vertical="center"/>
    </xf>
    <xf numFmtId="0" fontId="98" fillId="192" borderId="0" applyNumberFormat="0" applyBorder="0" applyAlignment="0" applyProtection="0">
      <alignment vertical="center"/>
    </xf>
    <xf numFmtId="0" fontId="154" fillId="66" borderId="64" applyNumberFormat="0" applyAlignment="0" applyProtection="0">
      <alignment vertical="center"/>
    </xf>
    <xf numFmtId="0" fontId="98" fillId="185" borderId="0" applyNumberFormat="0" applyBorder="0" applyAlignment="0" applyProtection="0">
      <alignment vertical="center"/>
    </xf>
    <xf numFmtId="0" fontId="98" fillId="184" borderId="0" applyNumberFormat="0" applyBorder="0" applyAlignment="0" applyProtection="0">
      <alignment vertical="center"/>
    </xf>
    <xf numFmtId="0" fontId="133" fillId="69" borderId="0" applyNumberFormat="0" applyBorder="0" applyAlignment="0" applyProtection="0">
      <alignment vertical="center"/>
    </xf>
    <xf numFmtId="0" fontId="98" fillId="185" borderId="0" applyNumberFormat="0" applyBorder="0" applyAlignment="0" applyProtection="0">
      <alignment vertical="center"/>
    </xf>
    <xf numFmtId="0" fontId="133" fillId="69" borderId="0" applyNumberFormat="0" applyBorder="0" applyAlignment="0" applyProtection="0">
      <alignment vertical="center"/>
    </xf>
    <xf numFmtId="0" fontId="98" fillId="152" borderId="0" applyNumberFormat="0" applyBorder="0" applyAlignment="0" applyProtection="0">
      <alignment vertical="center"/>
    </xf>
    <xf numFmtId="0" fontId="133" fillId="69" borderId="0" applyNumberFormat="0" applyBorder="0" applyAlignment="0" applyProtection="0">
      <alignment vertical="center"/>
    </xf>
    <xf numFmtId="0" fontId="141" fillId="80" borderId="0" applyNumberFormat="0" applyBorder="0" applyAlignment="0" applyProtection="0">
      <alignment vertical="center"/>
    </xf>
    <xf numFmtId="0" fontId="133" fillId="69" borderId="0" applyNumberFormat="0" applyBorder="0" applyAlignment="0" applyProtection="0">
      <alignment vertical="center"/>
    </xf>
    <xf numFmtId="0" fontId="141" fillId="80" borderId="0" applyNumberFormat="0" applyBorder="0" applyAlignment="0" applyProtection="0">
      <alignment vertical="center"/>
    </xf>
    <xf numFmtId="0" fontId="133" fillId="69" borderId="0" applyNumberFormat="0" applyBorder="0" applyAlignment="0" applyProtection="0">
      <alignment vertical="center"/>
    </xf>
    <xf numFmtId="0" fontId="141" fillId="80" borderId="0" applyNumberFormat="0" applyBorder="0" applyAlignment="0" applyProtection="0">
      <alignment vertical="center"/>
    </xf>
    <xf numFmtId="0" fontId="133" fillId="69" borderId="0" applyNumberFormat="0" applyBorder="0" applyAlignment="0" applyProtection="0">
      <alignment vertical="center"/>
    </xf>
    <xf numFmtId="0" fontId="141" fillId="80" borderId="0" applyNumberFormat="0" applyBorder="0" applyAlignment="0" applyProtection="0">
      <alignment vertical="center"/>
    </xf>
    <xf numFmtId="0" fontId="141" fillId="80" borderId="0" applyNumberFormat="0" applyBorder="0" applyAlignment="0" applyProtection="0">
      <alignment vertical="center"/>
    </xf>
    <xf numFmtId="0" fontId="98" fillId="192" borderId="0" applyNumberFormat="0" applyBorder="0" applyAlignment="0" applyProtection="0">
      <alignment vertical="center"/>
    </xf>
    <xf numFmtId="0" fontId="98" fillId="185" borderId="0" applyNumberFormat="0" applyBorder="0" applyAlignment="0" applyProtection="0">
      <alignment vertical="center"/>
    </xf>
    <xf numFmtId="0" fontId="98" fillId="184" borderId="0" applyNumberFormat="0" applyBorder="0" applyAlignment="0" applyProtection="0">
      <alignment vertical="center"/>
    </xf>
    <xf numFmtId="0" fontId="141" fillId="80" borderId="0" applyNumberFormat="0" applyBorder="0" applyAlignment="0" applyProtection="0">
      <alignment vertical="center"/>
    </xf>
    <xf numFmtId="0" fontId="98" fillId="185" borderId="0" applyNumberFormat="0" applyBorder="0" applyAlignment="0" applyProtection="0">
      <alignment vertical="center"/>
    </xf>
    <xf numFmtId="0" fontId="98" fillId="184" borderId="0" applyNumberFormat="0" applyBorder="0" applyAlignment="0" applyProtection="0">
      <alignment vertical="center"/>
    </xf>
    <xf numFmtId="0" fontId="141" fillId="80" borderId="0" applyNumberFormat="0" applyBorder="0" applyAlignment="0" applyProtection="0">
      <alignment vertical="center"/>
    </xf>
    <xf numFmtId="0" fontId="98" fillId="152" borderId="0" applyNumberFormat="0" applyBorder="0" applyAlignment="0" applyProtection="0">
      <alignment vertical="center"/>
    </xf>
    <xf numFmtId="0" fontId="141" fillId="80" borderId="0" applyNumberFormat="0" applyBorder="0" applyAlignment="0" applyProtection="0">
      <alignment vertical="center"/>
    </xf>
    <xf numFmtId="0" fontId="141" fillId="80" borderId="0" applyNumberFormat="0" applyBorder="0" applyAlignment="0" applyProtection="0">
      <alignment vertical="center"/>
    </xf>
    <xf numFmtId="0" fontId="141" fillId="80" borderId="0" applyNumberFormat="0" applyBorder="0" applyAlignment="0" applyProtection="0">
      <alignment vertical="center"/>
    </xf>
    <xf numFmtId="0" fontId="141" fillId="80" borderId="0" applyNumberFormat="0" applyBorder="0" applyAlignment="0" applyProtection="0">
      <alignment vertical="center"/>
    </xf>
    <xf numFmtId="0" fontId="98" fillId="185" borderId="0" applyNumberFormat="0" applyBorder="0" applyAlignment="0" applyProtection="0">
      <alignment vertical="center"/>
    </xf>
    <xf numFmtId="0" fontId="141" fillId="80" borderId="0" applyNumberFormat="0" applyBorder="0" applyAlignment="0" applyProtection="0">
      <alignment vertical="center"/>
    </xf>
    <xf numFmtId="0" fontId="98" fillId="152" borderId="0" applyNumberFormat="0" applyBorder="0" applyAlignment="0" applyProtection="0">
      <alignment vertical="center"/>
    </xf>
    <xf numFmtId="0" fontId="98" fillId="192" borderId="0" applyNumberFormat="0" applyBorder="0" applyAlignment="0" applyProtection="0">
      <alignment vertical="center"/>
    </xf>
    <xf numFmtId="0" fontId="98" fillId="185" borderId="0" applyNumberFormat="0" applyBorder="0" applyAlignment="0" applyProtection="0">
      <alignment vertical="center"/>
    </xf>
    <xf numFmtId="0" fontId="141" fillId="80" borderId="0" applyNumberFormat="0" applyBorder="0" applyAlignment="0" applyProtection="0">
      <alignment vertical="center"/>
    </xf>
    <xf numFmtId="0" fontId="141" fillId="80" borderId="0" applyNumberFormat="0" applyBorder="0" applyAlignment="0" applyProtection="0">
      <alignment vertical="center"/>
    </xf>
    <xf numFmtId="0" fontId="141" fillId="80" borderId="0" applyNumberFormat="0" applyBorder="0" applyAlignment="0" applyProtection="0">
      <alignment vertical="center"/>
    </xf>
    <xf numFmtId="0" fontId="141" fillId="80" borderId="0" applyNumberFormat="0" applyBorder="0" applyAlignment="0" applyProtection="0">
      <alignment vertical="center"/>
    </xf>
    <xf numFmtId="0" fontId="141" fillId="80" borderId="0" applyNumberFormat="0" applyBorder="0" applyAlignment="0" applyProtection="0">
      <alignment vertical="center"/>
    </xf>
    <xf numFmtId="0" fontId="141" fillId="80" borderId="0" applyNumberFormat="0" applyBorder="0" applyAlignment="0" applyProtection="0">
      <alignment vertical="center"/>
    </xf>
    <xf numFmtId="0" fontId="133" fillId="69" borderId="0" applyNumberFormat="0" applyBorder="0" applyAlignment="0" applyProtection="0">
      <alignment vertical="center"/>
    </xf>
    <xf numFmtId="0" fontId="141" fillId="80" borderId="0" applyNumberFormat="0" applyBorder="0" applyAlignment="0" applyProtection="0">
      <alignment vertical="center"/>
    </xf>
    <xf numFmtId="0" fontId="133" fillId="69" borderId="0" applyNumberFormat="0" applyBorder="0" applyAlignment="0" applyProtection="0">
      <alignment vertical="center"/>
    </xf>
    <xf numFmtId="0" fontId="141" fillId="80" borderId="0" applyNumberFormat="0" applyBorder="0" applyAlignment="0" applyProtection="0">
      <alignment vertical="center"/>
    </xf>
    <xf numFmtId="0" fontId="141" fillId="80" borderId="0" applyNumberFormat="0" applyBorder="0" applyAlignment="0" applyProtection="0">
      <alignment vertical="center"/>
    </xf>
    <xf numFmtId="0" fontId="141" fillId="80" borderId="0" applyNumberFormat="0" applyBorder="0" applyAlignment="0" applyProtection="0">
      <alignment vertical="center"/>
    </xf>
    <xf numFmtId="0" fontId="141" fillId="80" borderId="0" applyNumberFormat="0" applyBorder="0" applyAlignment="0" applyProtection="0">
      <alignment vertical="center"/>
    </xf>
    <xf numFmtId="0" fontId="141" fillId="80" borderId="0" applyNumberFormat="0" applyBorder="0" applyAlignment="0" applyProtection="0">
      <alignment vertical="center"/>
    </xf>
    <xf numFmtId="0" fontId="141" fillId="80" borderId="0" applyNumberFormat="0" applyBorder="0" applyAlignment="0" applyProtection="0">
      <alignment vertical="center"/>
    </xf>
    <xf numFmtId="0" fontId="141" fillId="80" borderId="0" applyNumberFormat="0" applyBorder="0" applyAlignment="0" applyProtection="0">
      <alignment vertical="center"/>
    </xf>
    <xf numFmtId="0" fontId="141" fillId="80" borderId="0" applyNumberFormat="0" applyBorder="0" applyAlignment="0" applyProtection="0">
      <alignment vertical="center"/>
    </xf>
    <xf numFmtId="0" fontId="141" fillId="80" borderId="0" applyNumberFormat="0" applyBorder="0" applyAlignment="0" applyProtection="0">
      <alignment vertical="center"/>
    </xf>
    <xf numFmtId="0" fontId="141" fillId="80" borderId="0" applyNumberFormat="0" applyBorder="0" applyAlignment="0" applyProtection="0">
      <alignment vertical="center"/>
    </xf>
    <xf numFmtId="0" fontId="126" fillId="0" borderId="28" applyNumberFormat="0" applyFill="0" applyProtection="0">
      <alignment horizontal="right"/>
    </xf>
    <xf numFmtId="0" fontId="141" fillId="80" borderId="0" applyNumberFormat="0" applyBorder="0" applyAlignment="0" applyProtection="0">
      <alignment vertical="center"/>
    </xf>
    <xf numFmtId="0" fontId="141" fillId="80" borderId="0" applyNumberFormat="0" applyBorder="0" applyAlignment="0" applyProtection="0">
      <alignment vertical="center"/>
    </xf>
    <xf numFmtId="0" fontId="141" fillId="80" borderId="0" applyNumberFormat="0" applyBorder="0" applyAlignment="0" applyProtection="0">
      <alignment vertical="center"/>
    </xf>
    <xf numFmtId="0" fontId="141" fillId="80" borderId="0" applyNumberFormat="0" applyBorder="0" applyAlignment="0" applyProtection="0">
      <alignment vertical="center"/>
    </xf>
    <xf numFmtId="0" fontId="141" fillId="73" borderId="0" applyNumberFormat="0" applyBorder="0" applyAlignment="0" applyProtection="0">
      <alignment vertical="center"/>
    </xf>
    <xf numFmtId="0" fontId="132" fillId="46" borderId="7" applyNumberFormat="0" applyAlignment="0" applyProtection="0">
      <alignment vertical="center"/>
    </xf>
    <xf numFmtId="0" fontId="141" fillId="73" borderId="0" applyNumberFormat="0" applyBorder="0" applyAlignment="0" applyProtection="0">
      <alignment vertical="center"/>
    </xf>
    <xf numFmtId="0" fontId="141" fillId="73" borderId="0" applyNumberFormat="0" applyBorder="0" applyAlignment="0" applyProtection="0">
      <alignment vertical="center"/>
    </xf>
    <xf numFmtId="0" fontId="141" fillId="73" borderId="0" applyNumberFormat="0" applyBorder="0" applyAlignment="0" applyProtection="0">
      <alignment vertical="center"/>
    </xf>
    <xf numFmtId="0" fontId="132" fillId="46" borderId="7" applyNumberFormat="0" applyAlignment="0" applyProtection="0">
      <alignment vertical="center"/>
    </xf>
    <xf numFmtId="0" fontId="141" fillId="73" borderId="0" applyNumberFormat="0" applyBorder="0" applyAlignment="0" applyProtection="0">
      <alignment vertical="center"/>
    </xf>
    <xf numFmtId="0" fontId="141" fillId="73" borderId="0" applyNumberFormat="0" applyBorder="0" applyAlignment="0" applyProtection="0">
      <alignment vertical="center"/>
    </xf>
    <xf numFmtId="0" fontId="141" fillId="73" borderId="0" applyNumberFormat="0" applyBorder="0" applyAlignment="0" applyProtection="0">
      <alignment vertical="center"/>
    </xf>
    <xf numFmtId="0" fontId="141" fillId="73" borderId="0" applyNumberFormat="0" applyBorder="0" applyAlignment="0" applyProtection="0">
      <alignment vertical="center"/>
    </xf>
    <xf numFmtId="0" fontId="141" fillId="73" borderId="0" applyNumberFormat="0" applyBorder="0" applyAlignment="0" applyProtection="0">
      <alignment vertical="center"/>
    </xf>
    <xf numFmtId="0" fontId="141" fillId="73" borderId="0" applyNumberFormat="0" applyBorder="0" applyAlignment="0" applyProtection="0">
      <alignment vertical="center"/>
    </xf>
    <xf numFmtId="0" fontId="141" fillId="73" borderId="0" applyNumberFormat="0" applyBorder="0" applyAlignment="0" applyProtection="0">
      <alignment vertical="center"/>
    </xf>
    <xf numFmtId="0" fontId="141" fillId="73" borderId="0" applyNumberFormat="0" applyBorder="0" applyAlignment="0" applyProtection="0">
      <alignment vertical="center"/>
    </xf>
    <xf numFmtId="0" fontId="141" fillId="73" borderId="0" applyNumberFormat="0" applyBorder="0" applyAlignment="0" applyProtection="0">
      <alignment vertical="center"/>
    </xf>
    <xf numFmtId="0" fontId="141" fillId="73" borderId="0" applyNumberFormat="0" applyBorder="0" applyAlignment="0" applyProtection="0">
      <alignment vertical="center"/>
    </xf>
    <xf numFmtId="0" fontId="133" fillId="69" borderId="0" applyNumberFormat="0" applyBorder="0" applyAlignment="0" applyProtection="0">
      <alignment vertical="center"/>
    </xf>
    <xf numFmtId="0" fontId="149" fillId="78" borderId="0" applyNumberFormat="0" applyBorder="0" applyAlignment="0" applyProtection="0">
      <alignment vertical="center"/>
    </xf>
    <xf numFmtId="0" fontId="149" fillId="78" borderId="0" applyNumberFormat="0" applyBorder="0" applyAlignment="0" applyProtection="0">
      <alignment vertical="center"/>
    </xf>
    <xf numFmtId="0" fontId="149" fillId="78" borderId="0" applyNumberFormat="0" applyBorder="0" applyAlignment="0" applyProtection="0">
      <alignment vertical="center"/>
    </xf>
    <xf numFmtId="0" fontId="149" fillId="78" borderId="0" applyNumberFormat="0" applyBorder="0" applyAlignment="0" applyProtection="0">
      <alignment vertical="center"/>
    </xf>
    <xf numFmtId="0" fontId="149" fillId="78" borderId="0" applyNumberFormat="0" applyBorder="0" applyAlignment="0" applyProtection="0">
      <alignment vertical="center"/>
    </xf>
    <xf numFmtId="0" fontId="98" fillId="151" borderId="0" applyNumberFormat="0" applyBorder="0" applyAlignment="0" applyProtection="0">
      <alignment vertical="center"/>
    </xf>
    <xf numFmtId="0" fontId="133" fillId="69" borderId="0" applyNumberFormat="0" applyBorder="0" applyAlignment="0" applyProtection="0">
      <alignment vertical="center"/>
    </xf>
    <xf numFmtId="0" fontId="98" fillId="151" borderId="0" applyNumberFormat="0" applyBorder="0" applyAlignment="0" applyProtection="0">
      <alignment vertical="center"/>
    </xf>
    <xf numFmtId="0" fontId="140" fillId="70" borderId="0" applyNumberFormat="0" applyBorder="0" applyAlignment="0" applyProtection="0">
      <alignment vertical="center"/>
    </xf>
    <xf numFmtId="0" fontId="141" fillId="73" borderId="0" applyNumberFormat="0" applyBorder="0" applyAlignment="0" applyProtection="0">
      <alignment vertical="center"/>
    </xf>
    <xf numFmtId="0" fontId="140" fillId="70" borderId="0" applyNumberFormat="0" applyBorder="0" applyAlignment="0" applyProtection="0">
      <alignment vertical="center"/>
    </xf>
    <xf numFmtId="0" fontId="141" fillId="73" borderId="0" applyNumberFormat="0" applyBorder="0" applyAlignment="0" applyProtection="0">
      <alignment vertical="center"/>
    </xf>
    <xf numFmtId="0" fontId="145" fillId="71" borderId="64" applyNumberFormat="0" applyAlignment="0" applyProtection="0">
      <alignment vertical="center"/>
    </xf>
    <xf numFmtId="0" fontId="141" fillId="73" borderId="0" applyNumberFormat="0" applyBorder="0" applyAlignment="0" applyProtection="0">
      <alignment vertical="center"/>
    </xf>
    <xf numFmtId="0" fontId="98" fillId="52" borderId="0" applyNumberFormat="0" applyBorder="0" applyAlignment="0" applyProtection="0">
      <alignment vertical="center"/>
    </xf>
    <xf numFmtId="0" fontId="145" fillId="71" borderId="64" applyNumberFormat="0" applyAlignment="0" applyProtection="0">
      <alignment vertical="center"/>
    </xf>
    <xf numFmtId="0" fontId="141" fillId="73" borderId="0" applyNumberFormat="0" applyBorder="0" applyAlignment="0" applyProtection="0">
      <alignment vertical="center"/>
    </xf>
    <xf numFmtId="0" fontId="141" fillId="73" borderId="0" applyNumberFormat="0" applyBorder="0" applyAlignment="0" applyProtection="0">
      <alignment vertical="center"/>
    </xf>
    <xf numFmtId="0" fontId="98" fillId="191" borderId="0" applyNumberFormat="0" applyBorder="0" applyAlignment="0" applyProtection="0">
      <alignment vertical="center"/>
    </xf>
    <xf numFmtId="0" fontId="98" fillId="177" borderId="0" applyNumberFormat="0" applyBorder="0" applyAlignment="0" applyProtection="0">
      <alignment vertical="center"/>
    </xf>
    <xf numFmtId="0" fontId="98" fillId="177" borderId="0" applyNumberFormat="0" applyBorder="0" applyAlignment="0" applyProtection="0">
      <alignment vertical="center"/>
    </xf>
    <xf numFmtId="0" fontId="98" fillId="164" borderId="0" applyNumberFormat="0" applyBorder="0" applyAlignment="0" applyProtection="0">
      <alignment vertical="center"/>
    </xf>
    <xf numFmtId="0" fontId="140" fillId="70" borderId="0" applyNumberFormat="0" applyBorder="0" applyAlignment="0" applyProtection="0">
      <alignment vertical="center"/>
    </xf>
    <xf numFmtId="0" fontId="141" fillId="73" borderId="0" applyNumberFormat="0" applyBorder="0" applyAlignment="0" applyProtection="0">
      <alignment vertical="center"/>
    </xf>
    <xf numFmtId="0" fontId="140" fillId="70" borderId="0" applyNumberFormat="0" applyBorder="0" applyAlignment="0" applyProtection="0">
      <alignment vertical="center"/>
    </xf>
    <xf numFmtId="0" fontId="98" fillId="151" borderId="0" applyNumberFormat="0" applyBorder="0" applyAlignment="0" applyProtection="0">
      <alignment vertical="center"/>
    </xf>
    <xf numFmtId="0" fontId="133" fillId="69" borderId="0" applyNumberFormat="0" applyBorder="0" applyAlignment="0" applyProtection="0">
      <alignment vertical="center"/>
    </xf>
    <xf numFmtId="0" fontId="141" fillId="73" borderId="0" applyNumberFormat="0" applyBorder="0" applyAlignment="0" applyProtection="0">
      <alignment vertical="center"/>
    </xf>
    <xf numFmtId="0" fontId="141" fillId="73" borderId="0" applyNumberFormat="0" applyBorder="0" applyAlignment="0" applyProtection="0">
      <alignment vertical="center"/>
    </xf>
    <xf numFmtId="0" fontId="141" fillId="73" borderId="0" applyNumberFormat="0" applyBorder="0" applyAlignment="0" applyProtection="0">
      <alignment vertical="center"/>
    </xf>
    <xf numFmtId="0" fontId="141" fillId="73" borderId="0" applyNumberFormat="0" applyBorder="0" applyAlignment="0" applyProtection="0">
      <alignment vertical="center"/>
    </xf>
    <xf numFmtId="0" fontId="141" fillId="73" borderId="0" applyNumberFormat="0" applyBorder="0" applyAlignment="0" applyProtection="0">
      <alignment vertical="center"/>
    </xf>
    <xf numFmtId="0" fontId="149" fillId="78" borderId="0" applyNumberFormat="0" applyBorder="0" applyAlignment="0" applyProtection="0">
      <alignment vertical="center"/>
    </xf>
    <xf numFmtId="0" fontId="149" fillId="78" borderId="0" applyNumberFormat="0" applyBorder="0" applyAlignment="0" applyProtection="0">
      <alignment vertical="center"/>
    </xf>
    <xf numFmtId="0" fontId="149" fillId="78" borderId="0" applyNumberFormat="0" applyBorder="0" applyAlignment="0" applyProtection="0">
      <alignment vertical="center"/>
    </xf>
    <xf numFmtId="0" fontId="98" fillId="177" borderId="0" applyNumberFormat="0" applyBorder="0" applyAlignment="0" applyProtection="0">
      <alignment vertical="center"/>
    </xf>
    <xf numFmtId="0" fontId="133" fillId="69" borderId="0" applyNumberFormat="0" applyBorder="0" applyAlignment="0" applyProtection="0">
      <alignment vertical="center"/>
    </xf>
    <xf numFmtId="0" fontId="98" fillId="164" borderId="0" applyNumberFormat="0" applyBorder="0" applyAlignment="0" applyProtection="0">
      <alignment vertical="center"/>
    </xf>
    <xf numFmtId="0" fontId="98" fillId="164" borderId="0" applyNumberFormat="0" applyBorder="0" applyAlignment="0" applyProtection="0">
      <alignment vertical="center"/>
    </xf>
    <xf numFmtId="0" fontId="149" fillId="78" borderId="0" applyNumberFormat="0" applyBorder="0" applyAlignment="0" applyProtection="0">
      <alignment vertical="center"/>
    </xf>
    <xf numFmtId="0" fontId="140" fillId="70" borderId="0" applyNumberFormat="0" applyBorder="0" applyAlignment="0" applyProtection="0">
      <alignment vertical="center"/>
    </xf>
    <xf numFmtId="0" fontId="98" fillId="151" borderId="0" applyNumberFormat="0" applyBorder="0" applyAlignment="0" applyProtection="0">
      <alignment vertical="center"/>
    </xf>
    <xf numFmtId="0" fontId="98" fillId="151" borderId="0" applyNumberFormat="0" applyBorder="0" applyAlignment="0" applyProtection="0">
      <alignment vertical="center"/>
    </xf>
    <xf numFmtId="0" fontId="98" fillId="151" borderId="0" applyNumberFormat="0" applyBorder="0" applyAlignment="0" applyProtection="0">
      <alignment vertical="center"/>
    </xf>
    <xf numFmtId="0" fontId="141" fillId="73" borderId="0" applyNumberFormat="0" applyBorder="0" applyAlignment="0" applyProtection="0">
      <alignment vertical="center"/>
    </xf>
    <xf numFmtId="0" fontId="141" fillId="73" borderId="0" applyNumberFormat="0" applyBorder="0" applyAlignment="0" applyProtection="0">
      <alignment vertical="center"/>
    </xf>
    <xf numFmtId="0" fontId="141" fillId="73" borderId="0" applyNumberFormat="0" applyBorder="0" applyAlignment="0" applyProtection="0">
      <alignment vertical="center"/>
    </xf>
    <xf numFmtId="0" fontId="98" fillId="62" borderId="0" applyNumberFormat="0" applyBorder="0" applyAlignment="0" applyProtection="0">
      <alignment vertical="center"/>
    </xf>
    <xf numFmtId="0" fontId="141" fillId="73" borderId="0" applyNumberFormat="0" applyBorder="0" applyAlignment="0" applyProtection="0">
      <alignment vertical="center"/>
    </xf>
    <xf numFmtId="0" fontId="141" fillId="73" borderId="0" applyNumberFormat="0" applyBorder="0" applyAlignment="0" applyProtection="0">
      <alignment vertical="center"/>
    </xf>
    <xf numFmtId="0" fontId="98" fillId="191" borderId="0" applyNumberFormat="0" applyBorder="0" applyAlignment="0" applyProtection="0">
      <alignment vertical="center"/>
    </xf>
    <xf numFmtId="0" fontId="98" fillId="177" borderId="0" applyNumberFormat="0" applyBorder="0" applyAlignment="0" applyProtection="0">
      <alignment vertical="center"/>
    </xf>
    <xf numFmtId="0" fontId="149" fillId="89" borderId="0" applyNumberFormat="0" applyBorder="0" applyAlignment="0" applyProtection="0">
      <alignment vertical="center"/>
    </xf>
    <xf numFmtId="0" fontId="98" fillId="164" borderId="0" applyNumberFormat="0" applyBorder="0" applyAlignment="0" applyProtection="0">
      <alignment vertical="center"/>
    </xf>
    <xf numFmtId="0" fontId="98" fillId="177" borderId="0" applyNumberFormat="0" applyBorder="0" applyAlignment="0" applyProtection="0">
      <alignment vertical="center"/>
    </xf>
    <xf numFmtId="0" fontId="98" fillId="164" borderId="0" applyNumberFormat="0" applyBorder="0" applyAlignment="0" applyProtection="0">
      <alignment vertical="center"/>
    </xf>
    <xf numFmtId="0" fontId="141" fillId="73" borderId="0" applyNumberFormat="0" applyBorder="0" applyAlignment="0" applyProtection="0">
      <alignment vertical="center"/>
    </xf>
    <xf numFmtId="0" fontId="98" fillId="151" borderId="0" applyNumberFormat="0" applyBorder="0" applyAlignment="0" applyProtection="0">
      <alignment vertical="center"/>
    </xf>
    <xf numFmtId="0" fontId="141" fillId="73" borderId="0" applyNumberFormat="0" applyBorder="0" applyAlignment="0" applyProtection="0">
      <alignment vertical="center"/>
    </xf>
    <xf numFmtId="0" fontId="141" fillId="73" borderId="0" applyNumberFormat="0" applyBorder="0" applyAlignment="0" applyProtection="0">
      <alignment vertical="center"/>
    </xf>
    <xf numFmtId="0" fontId="141" fillId="73" borderId="0" applyNumberFormat="0" applyBorder="0" applyAlignment="0" applyProtection="0">
      <alignment vertical="center"/>
    </xf>
    <xf numFmtId="0" fontId="141" fillId="73" borderId="0" applyNumberFormat="0" applyBorder="0" applyAlignment="0" applyProtection="0">
      <alignment vertical="center"/>
    </xf>
    <xf numFmtId="0" fontId="141" fillId="73" borderId="0" applyNumberFormat="0" applyBorder="0" applyAlignment="0" applyProtection="0">
      <alignment vertical="center"/>
    </xf>
    <xf numFmtId="0" fontId="149" fillId="78" borderId="0" applyNumberFormat="0" applyBorder="0" applyAlignment="0" applyProtection="0">
      <alignment vertical="center"/>
    </xf>
    <xf numFmtId="0" fontId="149" fillId="78" borderId="0" applyNumberFormat="0" applyBorder="0" applyAlignment="0" applyProtection="0">
      <alignment vertical="center"/>
    </xf>
    <xf numFmtId="0" fontId="149" fillId="78" borderId="0" applyNumberFormat="0" applyBorder="0" applyAlignment="0" applyProtection="0">
      <alignment vertical="center"/>
    </xf>
    <xf numFmtId="0" fontId="149" fillId="78" borderId="0" applyNumberFormat="0" applyBorder="0" applyAlignment="0" applyProtection="0">
      <alignment vertical="center"/>
    </xf>
    <xf numFmtId="0" fontId="149" fillId="78" borderId="0" applyNumberFormat="0" applyBorder="0" applyAlignment="0" applyProtection="0">
      <alignment vertical="center"/>
    </xf>
    <xf numFmtId="0" fontId="98" fillId="177" borderId="0" applyNumberFormat="0" applyBorder="0" applyAlignment="0" applyProtection="0">
      <alignment vertical="center"/>
    </xf>
    <xf numFmtId="0" fontId="149" fillId="78" borderId="0" applyNumberFormat="0" applyBorder="0" applyAlignment="0" applyProtection="0">
      <alignment vertical="center"/>
    </xf>
    <xf numFmtId="0" fontId="98" fillId="177" borderId="0" applyNumberFormat="0" applyBorder="0" applyAlignment="0" applyProtection="0">
      <alignment vertical="center"/>
    </xf>
    <xf numFmtId="0" fontId="98" fillId="164" borderId="0" applyNumberFormat="0" applyBorder="0" applyAlignment="0" applyProtection="0">
      <alignment vertical="center"/>
    </xf>
    <xf numFmtId="0" fontId="149" fillId="78" borderId="0" applyNumberFormat="0" applyBorder="0" applyAlignment="0" applyProtection="0">
      <alignment vertical="center"/>
    </xf>
    <xf numFmtId="0" fontId="98" fillId="151" borderId="0" applyNumberFormat="0" applyBorder="0" applyAlignment="0" applyProtection="0">
      <alignment vertical="center"/>
    </xf>
    <xf numFmtId="0" fontId="98" fillId="151" borderId="0" applyNumberFormat="0" applyBorder="0" applyAlignment="0" applyProtection="0">
      <alignment vertical="center"/>
    </xf>
    <xf numFmtId="0" fontId="105" fillId="0" borderId="58" applyNumberFormat="0" applyFill="0" applyAlignment="0" applyProtection="0">
      <alignment vertical="center"/>
    </xf>
    <xf numFmtId="0" fontId="98" fillId="151"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1" fillId="73" borderId="0" applyNumberFormat="0" applyBorder="0" applyAlignment="0" applyProtection="0">
      <alignment vertical="center"/>
    </xf>
    <xf numFmtId="0" fontId="141" fillId="73" borderId="0" applyNumberFormat="0" applyBorder="0" applyAlignment="0" applyProtection="0">
      <alignment vertical="center"/>
    </xf>
    <xf numFmtId="0" fontId="141" fillId="73" borderId="0" applyNumberFormat="0" applyBorder="0" applyAlignment="0" applyProtection="0">
      <alignment vertical="center"/>
    </xf>
    <xf numFmtId="0" fontId="98" fillId="63" borderId="0" applyNumberFormat="0" applyBorder="0" applyAlignment="0" applyProtection="0">
      <alignment vertical="center"/>
    </xf>
    <xf numFmtId="0" fontId="141" fillId="73" borderId="0" applyNumberFormat="0" applyBorder="0" applyAlignment="0" applyProtection="0">
      <alignment vertical="center"/>
    </xf>
    <xf numFmtId="0" fontId="140" fillId="70" borderId="0" applyNumberFormat="0" applyBorder="0" applyAlignment="0" applyProtection="0">
      <alignment vertical="center"/>
    </xf>
    <xf numFmtId="0" fontId="141" fillId="73" borderId="0" applyNumberFormat="0" applyBorder="0" applyAlignment="0" applyProtection="0">
      <alignment vertical="center"/>
    </xf>
    <xf numFmtId="0" fontId="98" fillId="177" borderId="0" applyNumberFormat="0" applyBorder="0" applyAlignment="0" applyProtection="0">
      <alignment vertical="center"/>
    </xf>
    <xf numFmtId="0" fontId="98" fillId="164" borderId="0" applyNumberFormat="0" applyBorder="0" applyAlignment="0" applyProtection="0">
      <alignment vertical="center"/>
    </xf>
    <xf numFmtId="0" fontId="133" fillId="69" borderId="0" applyNumberFormat="0" applyBorder="0" applyAlignment="0" applyProtection="0">
      <alignment vertical="center"/>
    </xf>
    <xf numFmtId="0" fontId="98" fillId="164" borderId="0" applyNumberFormat="0" applyBorder="0" applyAlignment="0" applyProtection="0">
      <alignment vertical="center"/>
    </xf>
    <xf numFmtId="0" fontId="98" fillId="151" borderId="0" applyNumberFormat="0" applyBorder="0" applyAlignment="0" applyProtection="0">
      <alignment vertical="center"/>
    </xf>
    <xf numFmtId="0" fontId="141" fillId="73" borderId="0" applyNumberFormat="0" applyBorder="0" applyAlignment="0" applyProtection="0">
      <alignment vertical="center"/>
    </xf>
    <xf numFmtId="0" fontId="141" fillId="73" borderId="0" applyNumberFormat="0" applyBorder="0" applyAlignment="0" applyProtection="0">
      <alignment vertical="center"/>
    </xf>
    <xf numFmtId="0" fontId="141" fillId="73" borderId="0" applyNumberFormat="0" applyBorder="0" applyAlignment="0" applyProtection="0">
      <alignment vertical="center"/>
    </xf>
    <xf numFmtId="0" fontId="141" fillId="73" borderId="0" applyNumberFormat="0" applyBorder="0" applyAlignment="0" applyProtection="0">
      <alignment vertical="center"/>
    </xf>
    <xf numFmtId="0" fontId="133" fillId="69" borderId="0" applyNumberFormat="0" applyBorder="0" applyAlignment="0" applyProtection="0">
      <alignment vertical="center"/>
    </xf>
    <xf numFmtId="0" fontId="141" fillId="73" borderId="0" applyNumberFormat="0" applyBorder="0" applyAlignment="0" applyProtection="0">
      <alignment vertical="center"/>
    </xf>
    <xf numFmtId="0" fontId="149" fillId="78" borderId="0" applyNumberFormat="0" applyBorder="0" applyAlignment="0" applyProtection="0">
      <alignment vertical="center"/>
    </xf>
    <xf numFmtId="0" fontId="149" fillId="78" borderId="0" applyNumberFormat="0" applyBorder="0" applyAlignment="0" applyProtection="0">
      <alignment vertical="center"/>
    </xf>
    <xf numFmtId="0" fontId="98" fillId="191" borderId="0" applyNumberFormat="0" applyBorder="0" applyAlignment="0" applyProtection="0">
      <alignment vertical="center"/>
    </xf>
    <xf numFmtId="0" fontId="140" fillId="70" borderId="0" applyNumberFormat="0" applyBorder="0" applyAlignment="0" applyProtection="0">
      <alignment vertical="center"/>
    </xf>
    <xf numFmtId="0" fontId="98" fillId="177" borderId="0" applyNumberFormat="0" applyBorder="0" applyAlignment="0" applyProtection="0">
      <alignment vertical="center"/>
    </xf>
    <xf numFmtId="0" fontId="140" fillId="70" borderId="0" applyNumberFormat="0" applyBorder="0" applyAlignment="0" applyProtection="0">
      <alignment vertical="center"/>
    </xf>
    <xf numFmtId="0" fontId="98" fillId="164" borderId="0" applyNumberFormat="0" applyBorder="0" applyAlignment="0" applyProtection="0">
      <alignment vertical="center"/>
    </xf>
    <xf numFmtId="0" fontId="98" fillId="177" borderId="0" applyNumberFormat="0" applyBorder="0" applyAlignment="0" applyProtection="0">
      <alignment vertical="center"/>
    </xf>
    <xf numFmtId="0" fontId="98" fillId="164" borderId="0" applyNumberFormat="0" applyBorder="0" applyAlignment="0" applyProtection="0">
      <alignment vertical="center"/>
    </xf>
    <xf numFmtId="0" fontId="149" fillId="78" borderId="0" applyNumberFormat="0" applyBorder="0" applyAlignment="0" applyProtection="0">
      <alignment vertical="center"/>
    </xf>
    <xf numFmtId="0" fontId="93" fillId="75" borderId="42" applyNumberFormat="0" applyFont="0" applyAlignment="0" applyProtection="0">
      <alignment vertical="center"/>
    </xf>
    <xf numFmtId="0" fontId="140" fillId="70" borderId="0" applyNumberFormat="0" applyBorder="0" applyAlignment="0" applyProtection="0">
      <alignment vertical="center"/>
    </xf>
    <xf numFmtId="235" fontId="126" fillId="0" borderId="0" applyFont="0" applyFill="0" applyBorder="0" applyAlignment="0" applyProtection="0"/>
    <xf numFmtId="0" fontId="98" fillId="151" borderId="0" applyNumberFormat="0" applyBorder="0" applyAlignment="0" applyProtection="0">
      <alignment vertical="center"/>
    </xf>
    <xf numFmtId="0" fontId="98" fillId="151" borderId="0" applyNumberFormat="0" applyBorder="0" applyAlignment="0" applyProtection="0">
      <alignment vertical="center"/>
    </xf>
    <xf numFmtId="0" fontId="98" fillId="151" borderId="0" applyNumberFormat="0" applyBorder="0" applyAlignment="0" applyProtection="0">
      <alignment vertical="center"/>
    </xf>
    <xf numFmtId="0" fontId="140" fillId="70" borderId="0" applyNumberFormat="0" applyBorder="0" applyAlignment="0" applyProtection="0">
      <alignment vertical="center"/>
    </xf>
    <xf numFmtId="0" fontId="98" fillId="191" borderId="0" applyNumberFormat="0" applyBorder="0" applyAlignment="0" applyProtection="0">
      <alignment vertical="center"/>
    </xf>
    <xf numFmtId="0" fontId="140" fillId="70" borderId="0" applyNumberFormat="0" applyBorder="0" applyAlignment="0" applyProtection="0">
      <alignment vertical="center"/>
    </xf>
    <xf numFmtId="0" fontId="98" fillId="177" borderId="0" applyNumberFormat="0" applyBorder="0" applyAlignment="0" applyProtection="0">
      <alignment vertical="center"/>
    </xf>
    <xf numFmtId="0" fontId="133" fillId="69" borderId="0" applyNumberFormat="0" applyBorder="0" applyAlignment="0" applyProtection="0">
      <alignment vertical="center"/>
    </xf>
    <xf numFmtId="0" fontId="98" fillId="164" borderId="0" applyNumberFormat="0" applyBorder="0" applyAlignment="0" applyProtection="0">
      <alignment vertical="center"/>
    </xf>
    <xf numFmtId="0" fontId="98" fillId="177" borderId="0" applyNumberFormat="0" applyBorder="0" applyAlignment="0" applyProtection="0">
      <alignment vertical="center"/>
    </xf>
    <xf numFmtId="0" fontId="98" fillId="164" borderId="0" applyNumberFormat="0" applyBorder="0" applyAlignment="0" applyProtection="0">
      <alignment vertical="center"/>
    </xf>
    <xf numFmtId="0" fontId="98" fillId="151" borderId="0" applyNumberFormat="0" applyBorder="0" applyAlignment="0" applyProtection="0">
      <alignment vertical="center"/>
    </xf>
    <xf numFmtId="0" fontId="133" fillId="69" borderId="0" applyNumberFormat="0" applyBorder="0" applyAlignment="0" applyProtection="0">
      <alignment vertical="center"/>
    </xf>
    <xf numFmtId="0" fontId="141" fillId="73" borderId="0" applyNumberFormat="0" applyBorder="0" applyAlignment="0" applyProtection="0">
      <alignment vertical="center"/>
    </xf>
    <xf numFmtId="0" fontId="133" fillId="69" borderId="0" applyNumberFormat="0" applyBorder="0" applyAlignment="0" applyProtection="0">
      <alignment vertical="center"/>
    </xf>
    <xf numFmtId="0" fontId="141" fillId="73" borderId="0" applyNumberFormat="0" applyBorder="0" applyAlignment="0" applyProtection="0">
      <alignment vertical="center"/>
    </xf>
    <xf numFmtId="0" fontId="133" fillId="69" borderId="0" applyNumberFormat="0" applyBorder="0" applyAlignment="0" applyProtection="0">
      <alignment vertical="center"/>
    </xf>
    <xf numFmtId="0" fontId="141" fillId="73" borderId="0" applyNumberFormat="0" applyBorder="0" applyAlignment="0" applyProtection="0">
      <alignment vertical="center"/>
    </xf>
    <xf numFmtId="0" fontId="133" fillId="69" borderId="0" applyNumberFormat="0" applyBorder="0" applyAlignment="0" applyProtection="0">
      <alignment vertical="center"/>
    </xf>
    <xf numFmtId="0" fontId="141" fillId="73" borderId="0" applyNumberFormat="0" applyBorder="0" applyAlignment="0" applyProtection="0">
      <alignment vertical="center"/>
    </xf>
    <xf numFmtId="0" fontId="132" fillId="46" borderId="7" applyNumberFormat="0" applyAlignment="0" applyProtection="0">
      <alignment vertical="center"/>
    </xf>
    <xf numFmtId="0" fontId="141" fillId="73" borderId="0" applyNumberFormat="0" applyBorder="0" applyAlignment="0" applyProtection="0">
      <alignment vertical="center"/>
    </xf>
    <xf numFmtId="0" fontId="133" fillId="69" borderId="0" applyNumberFormat="0" applyBorder="0" applyAlignment="0" applyProtection="0">
      <alignment vertical="center"/>
    </xf>
    <xf numFmtId="0" fontId="98" fillId="177" borderId="0" applyNumberFormat="0" applyBorder="0" applyAlignment="0" applyProtection="0">
      <alignment vertical="center"/>
    </xf>
    <xf numFmtId="0" fontId="133" fillId="69" borderId="0" applyNumberFormat="0" applyBorder="0" applyAlignment="0" applyProtection="0">
      <alignment vertical="center"/>
    </xf>
    <xf numFmtId="0" fontId="98" fillId="164" borderId="0" applyNumberFormat="0" applyBorder="0" applyAlignment="0" applyProtection="0">
      <alignment vertical="center"/>
    </xf>
    <xf numFmtId="0" fontId="133" fillId="69" borderId="0" applyNumberFormat="0" applyBorder="0" applyAlignment="0" applyProtection="0">
      <alignment vertical="center"/>
    </xf>
    <xf numFmtId="0" fontId="141" fillId="73" borderId="0" applyNumberFormat="0" applyBorder="0" applyAlignment="0" applyProtection="0">
      <alignment vertical="center"/>
    </xf>
    <xf numFmtId="0" fontId="133" fillId="69" borderId="0" applyNumberFormat="0" applyBorder="0" applyAlignment="0" applyProtection="0">
      <alignment vertical="center"/>
    </xf>
    <xf numFmtId="0" fontId="98" fillId="151" borderId="0" applyNumberFormat="0" applyBorder="0" applyAlignment="0" applyProtection="0">
      <alignment vertical="center"/>
    </xf>
    <xf numFmtId="0" fontId="151" fillId="0" borderId="45" applyNumberFormat="0" applyFill="0" applyAlignment="0" applyProtection="0">
      <alignment vertical="center"/>
    </xf>
    <xf numFmtId="0" fontId="141" fillId="73" borderId="0" applyNumberFormat="0" applyBorder="0" applyAlignment="0" applyProtection="0">
      <alignment vertical="center"/>
    </xf>
    <xf numFmtId="0" fontId="141" fillId="73" borderId="0" applyNumberFormat="0" applyBorder="0" applyAlignment="0" applyProtection="0">
      <alignment vertical="center"/>
    </xf>
    <xf numFmtId="0" fontId="141" fillId="73" borderId="0" applyNumberFormat="0" applyBorder="0" applyAlignment="0" applyProtection="0">
      <alignment vertical="center"/>
    </xf>
    <xf numFmtId="0" fontId="150" fillId="0" borderId="0" applyNumberFormat="0" applyFill="0" applyBorder="0" applyAlignment="0" applyProtection="0">
      <alignment vertical="center"/>
    </xf>
    <xf numFmtId="0" fontId="98" fillId="191" borderId="0" applyNumberFormat="0" applyBorder="0" applyAlignment="0" applyProtection="0">
      <alignment vertical="center"/>
    </xf>
    <xf numFmtId="0" fontId="98" fillId="177" borderId="0" applyNumberFormat="0" applyBorder="0" applyAlignment="0" applyProtection="0">
      <alignment vertical="center"/>
    </xf>
    <xf numFmtId="0" fontId="141" fillId="73" borderId="0" applyNumberFormat="0" applyBorder="0" applyAlignment="0" applyProtection="0">
      <alignment vertical="center"/>
    </xf>
    <xf numFmtId="0" fontId="98" fillId="151" borderId="0" applyNumberFormat="0" applyBorder="0" applyAlignment="0" applyProtection="0">
      <alignment vertical="center"/>
    </xf>
    <xf numFmtId="0" fontId="98" fillId="191" borderId="0" applyNumberFormat="0" applyBorder="0" applyAlignment="0" applyProtection="0">
      <alignment vertical="center"/>
    </xf>
    <xf numFmtId="0" fontId="141" fillId="73" borderId="0" applyNumberFormat="0" applyBorder="0" applyAlignment="0" applyProtection="0">
      <alignment vertical="center"/>
    </xf>
    <xf numFmtId="0" fontId="98" fillId="151" borderId="0" applyNumberFormat="0" applyBorder="0" applyAlignment="0" applyProtection="0">
      <alignment vertical="center"/>
    </xf>
    <xf numFmtId="0" fontId="141" fillId="73" borderId="0" applyNumberFormat="0" applyBorder="0" applyAlignment="0" applyProtection="0">
      <alignment vertical="center"/>
    </xf>
    <xf numFmtId="0" fontId="141" fillId="73" borderId="0" applyNumberFormat="0" applyBorder="0" applyAlignment="0" applyProtection="0">
      <alignment vertical="center"/>
    </xf>
    <xf numFmtId="0" fontId="133" fillId="69" borderId="0" applyNumberFormat="0" applyBorder="0" applyAlignment="0" applyProtection="0">
      <alignment vertical="center"/>
    </xf>
    <xf numFmtId="0" fontId="141" fillId="73" borderId="0" applyNumberFormat="0" applyBorder="0" applyAlignment="0" applyProtection="0">
      <alignment vertical="center"/>
    </xf>
    <xf numFmtId="0" fontId="133" fillId="69" borderId="0" applyNumberFormat="0" applyBorder="0" applyAlignment="0" applyProtection="0">
      <alignment vertical="center"/>
    </xf>
    <xf numFmtId="0" fontId="141" fillId="73" borderId="0" applyNumberFormat="0" applyBorder="0" applyAlignment="0" applyProtection="0">
      <alignment vertical="center"/>
    </xf>
    <xf numFmtId="0" fontId="141" fillId="73" borderId="0" applyNumberFormat="0" applyBorder="0" applyAlignment="0" applyProtection="0">
      <alignment vertical="center"/>
    </xf>
    <xf numFmtId="0" fontId="141" fillId="73" borderId="0" applyNumberFormat="0" applyBorder="0" applyAlignment="0" applyProtection="0">
      <alignment vertical="center"/>
    </xf>
    <xf numFmtId="0" fontId="141" fillId="73" borderId="0" applyNumberFormat="0" applyBorder="0" applyAlignment="0" applyProtection="0">
      <alignment vertical="center"/>
    </xf>
    <xf numFmtId="0" fontId="133" fillId="69" borderId="0" applyNumberFormat="0" applyBorder="0" applyAlignment="0" applyProtection="0">
      <alignment vertical="center"/>
    </xf>
    <xf numFmtId="0" fontId="141" fillId="73" borderId="0" applyNumberFormat="0" applyBorder="0" applyAlignment="0" applyProtection="0">
      <alignment vertical="center"/>
    </xf>
    <xf numFmtId="0" fontId="133" fillId="69" borderId="0" applyNumberFormat="0" applyBorder="0" applyAlignment="0" applyProtection="0">
      <alignment vertical="center"/>
    </xf>
    <xf numFmtId="0" fontId="141" fillId="73" borderId="0" applyNumberFormat="0" applyBorder="0" applyAlignment="0" applyProtection="0">
      <alignment vertical="center"/>
    </xf>
    <xf numFmtId="0" fontId="141" fillId="73" borderId="0" applyNumberFormat="0" applyBorder="0" applyAlignment="0" applyProtection="0">
      <alignment vertical="center"/>
    </xf>
    <xf numFmtId="0" fontId="141" fillId="73" borderId="0" applyNumberFormat="0" applyBorder="0" applyAlignment="0" applyProtection="0">
      <alignment vertical="center"/>
    </xf>
    <xf numFmtId="0" fontId="133" fillId="69" borderId="0" applyNumberFormat="0" applyBorder="0" applyAlignment="0" applyProtection="0">
      <alignment vertical="center"/>
    </xf>
    <xf numFmtId="0" fontId="141" fillId="73" borderId="0" applyNumberFormat="0" applyBorder="0" applyAlignment="0" applyProtection="0">
      <alignment vertical="center"/>
    </xf>
    <xf numFmtId="0" fontId="141" fillId="73" borderId="0" applyNumberFormat="0" applyBorder="0" applyAlignment="0" applyProtection="0">
      <alignment vertical="center"/>
    </xf>
    <xf numFmtId="0" fontId="141" fillId="73" borderId="0" applyNumberFormat="0" applyBorder="0" applyAlignment="0" applyProtection="0">
      <alignment vertical="center"/>
    </xf>
    <xf numFmtId="0" fontId="133" fillId="69" borderId="0" applyNumberFormat="0" applyBorder="0" applyAlignment="0" applyProtection="0">
      <alignment vertical="center"/>
    </xf>
    <xf numFmtId="0" fontId="141" fillId="73" borderId="0" applyNumberFormat="0" applyBorder="0" applyAlignment="0" applyProtection="0">
      <alignment vertical="center"/>
    </xf>
    <xf numFmtId="0" fontId="228" fillId="70" borderId="0" applyNumberFormat="0" applyBorder="0" applyAlignment="0" applyProtection="0">
      <alignment vertical="center"/>
    </xf>
    <xf numFmtId="0" fontId="141" fillId="73" borderId="0" applyNumberFormat="0" applyBorder="0" applyAlignment="0" applyProtection="0">
      <alignment vertical="center"/>
    </xf>
    <xf numFmtId="0" fontId="141" fillId="73" borderId="0" applyNumberFormat="0" applyBorder="0" applyAlignment="0" applyProtection="0">
      <alignment vertical="center"/>
    </xf>
    <xf numFmtId="0" fontId="141" fillId="73" borderId="0" applyNumberFormat="0" applyBorder="0" applyAlignment="0" applyProtection="0">
      <alignment vertical="center"/>
    </xf>
    <xf numFmtId="0" fontId="228" fillId="70" borderId="0" applyNumberFormat="0" applyBorder="0" applyAlignment="0" applyProtection="0">
      <alignment vertical="center"/>
    </xf>
    <xf numFmtId="0" fontId="141" fillId="73" borderId="0" applyNumberFormat="0" applyBorder="0" applyAlignment="0" applyProtection="0">
      <alignment vertical="center"/>
    </xf>
    <xf numFmtId="0" fontId="141" fillId="73" borderId="0" applyNumberFormat="0" applyBorder="0" applyAlignment="0" applyProtection="0">
      <alignment vertical="center"/>
    </xf>
    <xf numFmtId="0" fontId="140" fillId="70" borderId="0" applyNumberFormat="0" applyBorder="0" applyAlignment="0" applyProtection="0">
      <alignment vertical="center"/>
    </xf>
    <xf numFmtId="0" fontId="141" fillId="72" borderId="0" applyNumberFormat="0" applyBorder="0" applyAlignment="0" applyProtection="0">
      <alignment vertical="center"/>
    </xf>
    <xf numFmtId="0" fontId="141" fillId="72" borderId="0" applyNumberFormat="0" applyBorder="0" applyAlignment="0" applyProtection="0">
      <alignment vertical="center"/>
    </xf>
    <xf numFmtId="0" fontId="141" fillId="72" borderId="0" applyNumberFormat="0" applyBorder="0" applyAlignment="0" applyProtection="0">
      <alignment vertical="center"/>
    </xf>
    <xf numFmtId="0" fontId="140" fillId="70" borderId="0" applyNumberFormat="0" applyBorder="0" applyAlignment="0" applyProtection="0">
      <alignment vertical="center"/>
    </xf>
    <xf numFmtId="0" fontId="141" fillId="72" borderId="0" applyNumberFormat="0" applyBorder="0" applyAlignment="0" applyProtection="0">
      <alignment vertical="center"/>
    </xf>
    <xf numFmtId="0" fontId="140" fillId="70" borderId="0" applyNumberFormat="0" applyBorder="0" applyAlignment="0" applyProtection="0">
      <alignment vertical="center"/>
    </xf>
    <xf numFmtId="0" fontId="141" fillId="72" borderId="0" applyNumberFormat="0" applyBorder="0" applyAlignment="0" applyProtection="0">
      <alignment vertical="center"/>
    </xf>
    <xf numFmtId="0" fontId="140" fillId="70" borderId="0" applyNumberFormat="0" applyBorder="0" applyAlignment="0" applyProtection="0">
      <alignment vertical="center"/>
    </xf>
    <xf numFmtId="0" fontId="141" fillId="72" borderId="0" applyNumberFormat="0" applyBorder="0" applyAlignment="0" applyProtection="0">
      <alignment vertical="center"/>
    </xf>
    <xf numFmtId="0" fontId="140" fillId="70" borderId="0" applyNumberFormat="0" applyBorder="0" applyAlignment="0" applyProtection="0">
      <alignment vertical="center"/>
    </xf>
    <xf numFmtId="0" fontId="141" fillId="72" borderId="0" applyNumberFormat="0" applyBorder="0" applyAlignment="0" applyProtection="0">
      <alignment vertical="center"/>
    </xf>
    <xf numFmtId="0" fontId="141" fillId="72" borderId="0" applyNumberFormat="0" applyBorder="0" applyAlignment="0" applyProtection="0">
      <alignment vertical="center"/>
    </xf>
    <xf numFmtId="0" fontId="141" fillId="72" borderId="0" applyNumberFormat="0" applyBorder="0" applyAlignment="0" applyProtection="0">
      <alignment vertical="center"/>
    </xf>
    <xf numFmtId="0" fontId="141" fillId="72" borderId="0" applyNumberFormat="0" applyBorder="0" applyAlignment="0" applyProtection="0">
      <alignment vertical="center"/>
    </xf>
    <xf numFmtId="0" fontId="133" fillId="69" borderId="0" applyNumberFormat="0" applyBorder="0" applyAlignment="0" applyProtection="0">
      <alignment vertical="center"/>
    </xf>
    <xf numFmtId="0" fontId="141" fillId="72"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49" fillId="72" borderId="0" applyNumberFormat="0" applyBorder="0" applyAlignment="0" applyProtection="0">
      <alignment vertical="center"/>
    </xf>
    <xf numFmtId="0" fontId="149" fillId="72" borderId="0" applyNumberFormat="0" applyBorder="0" applyAlignment="0" applyProtection="0">
      <alignment vertical="center"/>
    </xf>
    <xf numFmtId="0" fontId="141" fillId="87" borderId="0" applyNumberFormat="0" applyBorder="0" applyAlignment="0" applyProtection="0">
      <alignment vertical="center"/>
    </xf>
    <xf numFmtId="0" fontId="149" fillId="72" borderId="0" applyNumberFormat="0" applyBorder="0" applyAlignment="0" applyProtection="0">
      <alignment vertical="center"/>
    </xf>
    <xf numFmtId="0" fontId="141" fillId="87" borderId="0" applyNumberFormat="0" applyBorder="0" applyAlignment="0" applyProtection="0">
      <alignment vertical="center"/>
    </xf>
    <xf numFmtId="0" fontId="149" fillId="72" borderId="0" applyNumberFormat="0" applyBorder="0" applyAlignment="0" applyProtection="0">
      <alignment vertical="center"/>
    </xf>
    <xf numFmtId="0" fontId="149" fillId="87" borderId="0" applyNumberFormat="0" applyBorder="0" applyAlignment="0" applyProtection="0">
      <alignment vertical="center"/>
    </xf>
    <xf numFmtId="0" fontId="149" fillId="72" borderId="0" applyNumberFormat="0" applyBorder="0" applyAlignment="0" applyProtection="0">
      <alignment vertical="center"/>
    </xf>
    <xf numFmtId="0" fontId="98" fillId="159" borderId="0" applyNumberFormat="0" applyBorder="0" applyAlignment="0" applyProtection="0">
      <alignment vertical="center"/>
    </xf>
    <xf numFmtId="0" fontId="140" fillId="70" borderId="0" applyNumberFormat="0" applyBorder="0" applyAlignment="0" applyProtection="0">
      <alignment vertical="center"/>
    </xf>
    <xf numFmtId="0" fontId="98" fillId="159" borderId="0" applyNumberFormat="0" applyBorder="0" applyAlignment="0" applyProtection="0">
      <alignment vertical="center"/>
    </xf>
    <xf numFmtId="0" fontId="141" fillId="72" borderId="0" applyNumberFormat="0" applyBorder="0" applyAlignment="0" applyProtection="0">
      <alignment vertical="center"/>
    </xf>
    <xf numFmtId="0" fontId="141" fillId="72" borderId="0" applyNumberFormat="0" applyBorder="0" applyAlignment="0" applyProtection="0">
      <alignment vertical="center"/>
    </xf>
    <xf numFmtId="0" fontId="141" fillId="72" borderId="0" applyNumberFormat="0" applyBorder="0" applyAlignment="0" applyProtection="0">
      <alignment vertical="center"/>
    </xf>
    <xf numFmtId="0" fontId="141" fillId="72" borderId="0" applyNumberFormat="0" applyBorder="0" applyAlignment="0" applyProtection="0">
      <alignment vertical="center"/>
    </xf>
    <xf numFmtId="0" fontId="141" fillId="72" borderId="0" applyNumberFormat="0" applyBorder="0" applyAlignment="0" applyProtection="0">
      <alignment vertical="center"/>
    </xf>
    <xf numFmtId="0" fontId="98" fillId="190" borderId="0" applyNumberFormat="0" applyBorder="0" applyAlignment="0" applyProtection="0">
      <alignment vertical="center"/>
    </xf>
    <xf numFmtId="0" fontId="98" fillId="189" borderId="0" applyNumberFormat="0" applyBorder="0" applyAlignment="0" applyProtection="0">
      <alignment vertical="center"/>
    </xf>
    <xf numFmtId="0" fontId="98" fillId="195" borderId="0" applyNumberFormat="0" applyBorder="0" applyAlignment="0" applyProtection="0">
      <alignment vertical="center"/>
    </xf>
    <xf numFmtId="0" fontId="133" fillId="69" borderId="0" applyNumberFormat="0" applyBorder="0" applyAlignment="0" applyProtection="0">
      <alignment vertical="center"/>
    </xf>
    <xf numFmtId="0" fontId="98" fillId="189" borderId="0" applyNumberFormat="0" applyBorder="0" applyAlignment="0" applyProtection="0">
      <alignment vertical="center"/>
    </xf>
    <xf numFmtId="0" fontId="133" fillId="69" borderId="0" applyNumberFormat="0" applyBorder="0" applyAlignment="0" applyProtection="0">
      <alignment vertical="center"/>
    </xf>
    <xf numFmtId="0" fontId="98" fillId="195" borderId="0" applyNumberFormat="0" applyBorder="0" applyAlignment="0" applyProtection="0">
      <alignment vertical="center"/>
    </xf>
    <xf numFmtId="0" fontId="133" fillId="69" borderId="0" applyNumberFormat="0" applyBorder="0" applyAlignment="0" applyProtection="0">
      <alignment vertical="center"/>
    </xf>
    <xf numFmtId="0" fontId="141" fillId="72" borderId="0" applyNumberFormat="0" applyBorder="0" applyAlignment="0" applyProtection="0">
      <alignment vertical="center"/>
    </xf>
    <xf numFmtId="0" fontId="133" fillId="69" borderId="0" applyNumberFormat="0" applyBorder="0" applyAlignment="0" applyProtection="0">
      <alignment vertical="center"/>
    </xf>
    <xf numFmtId="0" fontId="98" fillId="159" borderId="0" applyNumberFormat="0" applyBorder="0" applyAlignment="0" applyProtection="0">
      <alignment vertical="center"/>
    </xf>
    <xf numFmtId="0" fontId="140" fillId="70" borderId="0" applyNumberFormat="0" applyBorder="0" applyAlignment="0" applyProtection="0">
      <alignment vertical="center"/>
    </xf>
    <xf numFmtId="0" fontId="141" fillId="72" borderId="0" applyNumberFormat="0" applyBorder="0" applyAlignment="0" applyProtection="0">
      <alignment vertical="center"/>
    </xf>
    <xf numFmtId="0" fontId="154" fillId="66" borderId="64" applyNumberFormat="0" applyAlignment="0" applyProtection="0">
      <alignment vertical="center"/>
    </xf>
    <xf numFmtId="0" fontId="141" fillId="72" borderId="0" applyNumberFormat="0" applyBorder="0" applyAlignment="0" applyProtection="0">
      <alignment vertical="center"/>
    </xf>
    <xf numFmtId="0" fontId="154" fillId="66" borderId="64" applyNumberFormat="0" applyAlignment="0" applyProtection="0">
      <alignment vertical="center"/>
    </xf>
    <xf numFmtId="0" fontId="141" fillId="72"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41" fillId="72" borderId="0" applyNumberFormat="0" applyBorder="0" applyAlignment="0" applyProtection="0">
      <alignment vertical="center"/>
    </xf>
    <xf numFmtId="0" fontId="154" fillId="66" borderId="64" applyNumberFormat="0" applyAlignment="0" applyProtection="0">
      <alignment vertical="center"/>
    </xf>
    <xf numFmtId="0" fontId="149" fillId="72" borderId="0" applyNumberFormat="0" applyBorder="0" applyAlignment="0" applyProtection="0">
      <alignment vertical="center"/>
    </xf>
    <xf numFmtId="0" fontId="154" fillId="66" borderId="64" applyNumberFormat="0" applyAlignment="0" applyProtection="0">
      <alignment vertical="center"/>
    </xf>
    <xf numFmtId="0" fontId="149" fillId="72" borderId="0" applyNumberFormat="0" applyBorder="0" applyAlignment="0" applyProtection="0">
      <alignment vertical="center"/>
    </xf>
    <xf numFmtId="0" fontId="154" fillId="66" borderId="64" applyNumberFormat="0" applyAlignment="0" applyProtection="0">
      <alignment vertical="center"/>
    </xf>
    <xf numFmtId="0" fontId="149" fillId="72" borderId="0" applyNumberFormat="0" applyBorder="0" applyAlignment="0" applyProtection="0">
      <alignment vertical="center"/>
    </xf>
    <xf numFmtId="0" fontId="98" fillId="189" borderId="0" applyNumberFormat="0" applyBorder="0" applyAlignment="0" applyProtection="0">
      <alignment vertical="center"/>
    </xf>
    <xf numFmtId="0" fontId="98" fillId="195" borderId="0" applyNumberFormat="0" applyBorder="0" applyAlignment="0" applyProtection="0">
      <alignment vertical="center"/>
    </xf>
    <xf numFmtId="0" fontId="98" fillId="195" borderId="0" applyNumberFormat="0" applyBorder="0" applyAlignment="0" applyProtection="0">
      <alignment vertical="center"/>
    </xf>
    <xf numFmtId="0" fontId="149" fillId="72" borderId="0" applyNumberFormat="0" applyBorder="0" applyAlignment="0" applyProtection="0">
      <alignment vertical="center"/>
    </xf>
    <xf numFmtId="0" fontId="98" fillId="159" borderId="0" applyNumberFormat="0" applyBorder="0" applyAlignment="0" applyProtection="0">
      <alignment vertical="center"/>
    </xf>
    <xf numFmtId="0" fontId="98" fillId="159" borderId="0" applyNumberFormat="0" applyBorder="0" applyAlignment="0" applyProtection="0">
      <alignment vertical="center"/>
    </xf>
    <xf numFmtId="0" fontId="98" fillId="159" borderId="0" applyNumberFormat="0" applyBorder="0" applyAlignment="0" applyProtection="0">
      <alignment vertical="center"/>
    </xf>
    <xf numFmtId="0" fontId="133" fillId="69" borderId="0" applyNumberFormat="0" applyBorder="0" applyAlignment="0" applyProtection="0">
      <alignment vertical="center"/>
    </xf>
    <xf numFmtId="0" fontId="141" fillId="72" borderId="0" applyNumberFormat="0" applyBorder="0" applyAlignment="0" applyProtection="0">
      <alignment vertical="center"/>
    </xf>
    <xf numFmtId="0" fontId="133" fillId="69" borderId="0" applyNumberFormat="0" applyBorder="0" applyAlignment="0" applyProtection="0">
      <alignment vertical="center"/>
    </xf>
    <xf numFmtId="0" fontId="141" fillId="72" borderId="0" applyNumberFormat="0" applyBorder="0" applyAlignment="0" applyProtection="0">
      <alignment vertical="center"/>
    </xf>
    <xf numFmtId="0" fontId="133" fillId="69" borderId="0" applyNumberFormat="0" applyBorder="0" applyAlignment="0" applyProtection="0">
      <alignment vertical="center"/>
    </xf>
    <xf numFmtId="0" fontId="141" fillId="72" borderId="0" applyNumberFormat="0" applyBorder="0" applyAlignment="0" applyProtection="0">
      <alignment vertical="center"/>
    </xf>
    <xf numFmtId="0" fontId="141" fillId="72" borderId="0" applyNumberFormat="0" applyBorder="0" applyAlignment="0" applyProtection="0">
      <alignment vertical="center"/>
    </xf>
    <xf numFmtId="0" fontId="133" fillId="69" borderId="0" applyNumberFormat="0" applyBorder="0" applyAlignment="0" applyProtection="0">
      <alignment vertical="center"/>
    </xf>
    <xf numFmtId="0" fontId="141" fillId="72" borderId="0" applyNumberFormat="0" applyBorder="0" applyAlignment="0" applyProtection="0">
      <alignment vertical="center"/>
    </xf>
    <xf numFmtId="0" fontId="218" fillId="0" borderId="32" applyNumberFormat="0" applyFill="0" applyProtection="0">
      <alignment horizontal="center"/>
    </xf>
    <xf numFmtId="0" fontId="98" fillId="189" borderId="0" applyNumberFormat="0" applyBorder="0" applyAlignment="0" applyProtection="0">
      <alignment vertical="center"/>
    </xf>
    <xf numFmtId="0" fontId="98" fillId="195" borderId="0" applyNumberFormat="0" applyBorder="0" applyAlignment="0" applyProtection="0">
      <alignment vertical="center"/>
    </xf>
    <xf numFmtId="0" fontId="133" fillId="69" borderId="0" applyNumberFormat="0" applyBorder="0" applyAlignment="0" applyProtection="0">
      <alignment vertical="center"/>
    </xf>
    <xf numFmtId="0" fontId="98" fillId="189" borderId="0" applyNumberFormat="0" applyBorder="0" applyAlignment="0" applyProtection="0">
      <alignment vertical="center"/>
    </xf>
    <xf numFmtId="0" fontId="218" fillId="0" borderId="32" applyNumberFormat="0" applyFill="0" applyProtection="0">
      <alignment horizontal="center"/>
    </xf>
    <xf numFmtId="0" fontId="98" fillId="195" borderId="0" applyNumberFormat="0" applyBorder="0" applyAlignment="0" applyProtection="0">
      <alignment vertical="center"/>
    </xf>
    <xf numFmtId="0" fontId="141" fillId="72" borderId="0" applyNumberFormat="0" applyBorder="0" applyAlignment="0" applyProtection="0">
      <alignment vertical="center"/>
    </xf>
    <xf numFmtId="0" fontId="98" fillId="159" borderId="0" applyNumberFormat="0" applyBorder="0" applyAlignment="0" applyProtection="0">
      <alignment vertical="center"/>
    </xf>
    <xf numFmtId="0" fontId="141" fillId="72" borderId="0" applyNumberFormat="0" applyBorder="0" applyAlignment="0" applyProtection="0">
      <alignment vertical="center"/>
    </xf>
    <xf numFmtId="0" fontId="154" fillId="66" borderId="64" applyNumberFormat="0" applyAlignment="0" applyProtection="0">
      <alignment vertical="center"/>
    </xf>
    <xf numFmtId="0" fontId="141" fillId="72" borderId="0" applyNumberFormat="0" applyBorder="0" applyAlignment="0" applyProtection="0">
      <alignment vertical="center"/>
    </xf>
    <xf numFmtId="0" fontId="154" fillId="66" borderId="64" applyNumberFormat="0" applyAlignment="0" applyProtection="0">
      <alignment vertical="center"/>
    </xf>
    <xf numFmtId="0" fontId="141" fillId="72" borderId="0" applyNumberFormat="0" applyBorder="0" applyAlignment="0" applyProtection="0">
      <alignment vertical="center"/>
    </xf>
    <xf numFmtId="0" fontId="133" fillId="69" borderId="0" applyNumberFormat="0" applyBorder="0" applyAlignment="0" applyProtection="0">
      <alignment vertical="center"/>
    </xf>
    <xf numFmtId="0" fontId="141" fillId="72" borderId="0" applyNumberFormat="0" applyBorder="0" applyAlignment="0" applyProtection="0">
      <alignment vertical="center"/>
    </xf>
    <xf numFmtId="0" fontId="133" fillId="69" borderId="0" applyNumberFormat="0" applyBorder="0" applyAlignment="0" applyProtection="0">
      <alignment vertical="center"/>
    </xf>
    <xf numFmtId="0" fontId="141" fillId="72" borderId="0" applyNumberFormat="0" applyBorder="0" applyAlignment="0" applyProtection="0">
      <alignment vertical="center"/>
    </xf>
    <xf numFmtId="0" fontId="154" fillId="66" borderId="64" applyNumberFormat="0" applyAlignment="0" applyProtection="0">
      <alignment vertical="center"/>
    </xf>
    <xf numFmtId="0" fontId="140" fillId="70" borderId="0" applyNumberFormat="0" applyBorder="0" applyAlignment="0" applyProtection="0">
      <alignment vertical="center"/>
    </xf>
    <xf numFmtId="0" fontId="149" fillId="72" borderId="0" applyNumberFormat="0" applyBorder="0" applyAlignment="0" applyProtection="0">
      <alignment vertical="center"/>
    </xf>
    <xf numFmtId="0" fontId="154" fillId="66" borderId="64" applyNumberFormat="0" applyAlignment="0" applyProtection="0">
      <alignment vertical="center"/>
    </xf>
    <xf numFmtId="0" fontId="140" fillId="70" borderId="0" applyNumberFormat="0" applyBorder="0" applyAlignment="0" applyProtection="0">
      <alignment vertical="center"/>
    </xf>
    <xf numFmtId="0" fontId="149" fillId="72" borderId="0" applyNumberFormat="0" applyBorder="0" applyAlignment="0" applyProtection="0">
      <alignment vertical="center"/>
    </xf>
    <xf numFmtId="0" fontId="154" fillId="66" borderId="64" applyNumberFormat="0" applyAlignment="0" applyProtection="0">
      <alignment vertical="center"/>
    </xf>
    <xf numFmtId="0" fontId="140" fillId="70" borderId="0" applyNumberFormat="0" applyBorder="0" applyAlignment="0" applyProtection="0">
      <alignment vertical="center"/>
    </xf>
    <xf numFmtId="0" fontId="149" fillId="72" borderId="0" applyNumberFormat="0" applyBorder="0" applyAlignment="0" applyProtection="0">
      <alignment vertical="center"/>
    </xf>
    <xf numFmtId="0" fontId="149" fillId="72" borderId="0" applyNumberFormat="0" applyBorder="0" applyAlignment="0" applyProtection="0">
      <alignment vertical="center"/>
    </xf>
    <xf numFmtId="0" fontId="149" fillId="72" borderId="0" applyNumberFormat="0" applyBorder="0" applyAlignment="0" applyProtection="0">
      <alignment vertical="center"/>
    </xf>
    <xf numFmtId="0" fontId="98" fillId="189" borderId="0" applyNumberFormat="0" applyBorder="0" applyAlignment="0" applyProtection="0">
      <alignment vertical="center"/>
    </xf>
    <xf numFmtId="0" fontId="98" fillId="195" borderId="0" applyNumberFormat="0" applyBorder="0" applyAlignment="0" applyProtection="0">
      <alignment vertical="center"/>
    </xf>
    <xf numFmtId="0" fontId="149" fillId="72" borderId="0" applyNumberFormat="0" applyBorder="0" applyAlignment="0" applyProtection="0">
      <alignment vertical="center"/>
    </xf>
    <xf numFmtId="0" fontId="98" fillId="189" borderId="0" applyNumberFormat="0" applyBorder="0" applyAlignment="0" applyProtection="0">
      <alignment vertical="center"/>
    </xf>
    <xf numFmtId="0" fontId="98" fillId="195" borderId="0" applyNumberFormat="0" applyBorder="0" applyAlignment="0" applyProtection="0">
      <alignment vertical="center"/>
    </xf>
    <xf numFmtId="0" fontId="149" fillId="72" borderId="0" applyNumberFormat="0" applyBorder="0" applyAlignment="0" applyProtection="0">
      <alignment vertical="center"/>
    </xf>
    <xf numFmtId="0" fontId="98" fillId="159" borderId="0" applyNumberFormat="0" applyBorder="0" applyAlignment="0" applyProtection="0">
      <alignment vertical="center"/>
    </xf>
    <xf numFmtId="0" fontId="98" fillId="159" borderId="0" applyNumberFormat="0" applyBorder="0" applyAlignment="0" applyProtection="0">
      <alignment vertical="center"/>
    </xf>
    <xf numFmtId="0" fontId="105" fillId="0" borderId="58" applyNumberFormat="0" applyFill="0" applyAlignment="0" applyProtection="0">
      <alignment vertical="center"/>
    </xf>
    <xf numFmtId="0" fontId="98" fillId="159" borderId="0" applyNumberFormat="0" applyBorder="0" applyAlignment="0" applyProtection="0">
      <alignment vertical="center"/>
    </xf>
    <xf numFmtId="0" fontId="141" fillId="72" borderId="0" applyNumberFormat="0" applyBorder="0" applyAlignment="0" applyProtection="0">
      <alignment vertical="center"/>
    </xf>
    <xf numFmtId="0" fontId="141" fillId="72" borderId="0" applyNumberFormat="0" applyBorder="0" applyAlignment="0" applyProtection="0">
      <alignment vertical="center"/>
    </xf>
    <xf numFmtId="0" fontId="140" fillId="70" borderId="0" applyNumberFormat="0" applyBorder="0" applyAlignment="0" applyProtection="0">
      <alignment vertical="center"/>
    </xf>
    <xf numFmtId="0" fontId="141" fillId="72" borderId="0" applyNumberFormat="0" applyBorder="0" applyAlignment="0" applyProtection="0">
      <alignment vertical="center"/>
    </xf>
    <xf numFmtId="0" fontId="140" fillId="70" borderId="0" applyNumberFormat="0" applyBorder="0" applyAlignment="0" applyProtection="0">
      <alignment vertical="center"/>
    </xf>
    <xf numFmtId="0" fontId="141" fillId="72" borderId="0" applyNumberFormat="0" applyBorder="0" applyAlignment="0" applyProtection="0">
      <alignment vertical="center"/>
    </xf>
    <xf numFmtId="0" fontId="141" fillId="72" borderId="0" applyNumberFormat="0" applyBorder="0" applyAlignment="0" applyProtection="0">
      <alignment vertical="center"/>
    </xf>
    <xf numFmtId="0" fontId="98" fillId="189" borderId="0" applyNumberFormat="0" applyBorder="0" applyAlignment="0" applyProtection="0">
      <alignment vertical="center"/>
    </xf>
    <xf numFmtId="0" fontId="98" fillId="195" borderId="0" applyNumberFormat="0" applyBorder="0" applyAlignment="0" applyProtection="0">
      <alignment vertical="center"/>
    </xf>
    <xf numFmtId="0" fontId="98" fillId="195" borderId="0" applyNumberFormat="0" applyBorder="0" applyAlignment="0" applyProtection="0">
      <alignment vertical="center"/>
    </xf>
    <xf numFmtId="0" fontId="98" fillId="159" borderId="0" applyNumberFormat="0" applyBorder="0" applyAlignment="0" applyProtection="0">
      <alignment vertical="center"/>
    </xf>
    <xf numFmtId="0" fontId="141" fillId="72" borderId="0" applyNumberFormat="0" applyBorder="0" applyAlignment="0" applyProtection="0">
      <alignment vertical="center"/>
    </xf>
    <xf numFmtId="0" fontId="133" fillId="69" borderId="0" applyNumberFormat="0" applyBorder="0" applyAlignment="0" applyProtection="0">
      <alignment vertical="center"/>
    </xf>
    <xf numFmtId="0" fontId="141" fillId="72" borderId="0" applyNumberFormat="0" applyBorder="0" applyAlignment="0" applyProtection="0">
      <alignment vertical="center"/>
    </xf>
    <xf numFmtId="0" fontId="141" fillId="72" borderId="0" applyNumberFormat="0" applyBorder="0" applyAlignment="0" applyProtection="0">
      <alignment vertical="center"/>
    </xf>
    <xf numFmtId="0" fontId="141" fillId="72" borderId="0" applyNumberFormat="0" applyBorder="0" applyAlignment="0" applyProtection="0">
      <alignment vertical="center"/>
    </xf>
    <xf numFmtId="0" fontId="141" fillId="72" borderId="0" applyNumberFormat="0" applyBorder="0" applyAlignment="0" applyProtection="0">
      <alignment vertical="center"/>
    </xf>
    <xf numFmtId="0" fontId="227" fillId="91" borderId="27">
      <protection locked="0"/>
    </xf>
    <xf numFmtId="0" fontId="149" fillId="72" borderId="0" applyNumberFormat="0" applyBorder="0" applyAlignment="0" applyProtection="0">
      <alignment vertical="center"/>
    </xf>
    <xf numFmtId="0" fontId="133" fillId="69" borderId="0" applyNumberFormat="0" applyBorder="0" applyAlignment="0" applyProtection="0">
      <alignment vertical="center"/>
    </xf>
    <xf numFmtId="0" fontId="149" fillId="72" borderId="0" applyNumberFormat="0" applyBorder="0" applyAlignment="0" applyProtection="0">
      <alignment vertical="center"/>
    </xf>
    <xf numFmtId="0" fontId="149" fillId="72" borderId="0" applyNumberFormat="0" applyBorder="0" applyAlignment="0" applyProtection="0">
      <alignment vertical="center"/>
    </xf>
    <xf numFmtId="0" fontId="149" fillId="72" borderId="0" applyNumberFormat="0" applyBorder="0" applyAlignment="0" applyProtection="0">
      <alignment vertical="center"/>
    </xf>
    <xf numFmtId="0" fontId="98" fillId="190" borderId="0" applyNumberFormat="0" applyBorder="0" applyAlignment="0" applyProtection="0">
      <alignment vertical="center"/>
    </xf>
    <xf numFmtId="0" fontId="133" fillId="69" borderId="0" applyNumberFormat="0" applyBorder="0" applyAlignment="0" applyProtection="0">
      <alignment vertical="center"/>
    </xf>
    <xf numFmtId="0" fontId="98" fillId="189" borderId="0" applyNumberFormat="0" applyBorder="0" applyAlignment="0" applyProtection="0">
      <alignment vertical="center"/>
    </xf>
    <xf numFmtId="0" fontId="98" fillId="195" borderId="0" applyNumberFormat="0" applyBorder="0" applyAlignment="0" applyProtection="0">
      <alignment vertical="center"/>
    </xf>
    <xf numFmtId="0" fontId="98" fillId="189" borderId="0" applyNumberFormat="0" applyBorder="0" applyAlignment="0" applyProtection="0">
      <alignment vertical="center"/>
    </xf>
    <xf numFmtId="0" fontId="98" fillId="195" borderId="0" applyNumberFormat="0" applyBorder="0" applyAlignment="0" applyProtection="0">
      <alignment vertical="center"/>
    </xf>
    <xf numFmtId="0" fontId="149" fillId="72" borderId="0" applyNumberFormat="0" applyBorder="0" applyAlignment="0" applyProtection="0">
      <alignment vertical="center"/>
    </xf>
    <xf numFmtId="0" fontId="98" fillId="159" borderId="0" applyNumberFormat="0" applyBorder="0" applyAlignment="0" applyProtection="0">
      <alignment vertical="center"/>
    </xf>
    <xf numFmtId="0" fontId="98" fillId="159" borderId="0" applyNumberFormat="0" applyBorder="0" applyAlignment="0" applyProtection="0">
      <alignment vertical="center"/>
    </xf>
    <xf numFmtId="0" fontId="98" fillId="159" borderId="0" applyNumberFormat="0" applyBorder="0" applyAlignment="0" applyProtection="0">
      <alignment vertical="center"/>
    </xf>
    <xf numFmtId="0" fontId="98" fillId="190" borderId="0" applyNumberFormat="0" applyBorder="0" applyAlignment="0" applyProtection="0">
      <alignment vertical="center"/>
    </xf>
    <xf numFmtId="0" fontId="98" fillId="189" borderId="0" applyNumberFormat="0" applyBorder="0" applyAlignment="0" applyProtection="0">
      <alignment vertical="center"/>
    </xf>
    <xf numFmtId="0" fontId="98" fillId="195" borderId="0" applyNumberFormat="0" applyBorder="0" applyAlignment="0" applyProtection="0">
      <alignment vertical="center"/>
    </xf>
    <xf numFmtId="0" fontId="98" fillId="189" borderId="0" applyNumberFormat="0" applyBorder="0" applyAlignment="0" applyProtection="0">
      <alignment vertical="center"/>
    </xf>
    <xf numFmtId="0" fontId="98" fillId="195" borderId="0" applyNumberFormat="0" applyBorder="0" applyAlignment="0" applyProtection="0">
      <alignment vertical="center"/>
    </xf>
    <xf numFmtId="0" fontId="98" fillId="159" borderId="0" applyNumberFormat="0" applyBorder="0" applyAlignment="0" applyProtection="0">
      <alignment vertical="center"/>
    </xf>
    <xf numFmtId="0" fontId="141" fillId="72" borderId="0" applyNumberFormat="0" applyBorder="0" applyAlignment="0" applyProtection="0">
      <alignment vertical="center"/>
    </xf>
    <xf numFmtId="0" fontId="141" fillId="72" borderId="0" applyNumberFormat="0" applyBorder="0" applyAlignment="0" applyProtection="0">
      <alignment vertical="center"/>
    </xf>
    <xf numFmtId="0" fontId="141" fillId="72" borderId="0" applyNumberFormat="0" applyBorder="0" applyAlignment="0" applyProtection="0">
      <alignment vertical="center"/>
    </xf>
    <xf numFmtId="0" fontId="141" fillId="72" borderId="0" applyNumberFormat="0" applyBorder="0" applyAlignment="0" applyProtection="0">
      <alignment vertical="center"/>
    </xf>
    <xf numFmtId="0" fontId="133" fillId="69" borderId="0" applyNumberFormat="0" applyBorder="0" applyAlignment="0" applyProtection="0">
      <alignment vertical="center"/>
    </xf>
    <xf numFmtId="0" fontId="141" fillId="72" borderId="0" applyNumberFormat="0" applyBorder="0" applyAlignment="0" applyProtection="0">
      <alignment vertical="center"/>
    </xf>
    <xf numFmtId="0" fontId="133" fillId="69" borderId="0" applyNumberFormat="0" applyBorder="0" applyAlignment="0" applyProtection="0">
      <alignment vertical="center"/>
    </xf>
    <xf numFmtId="0" fontId="98" fillId="190" borderId="0" applyNumberFormat="0" applyBorder="0" applyAlignment="0" applyProtection="0">
      <alignment vertical="center"/>
    </xf>
    <xf numFmtId="0" fontId="98" fillId="189" borderId="0" applyNumberFormat="0" applyBorder="0" applyAlignment="0" applyProtection="0">
      <alignment vertical="center"/>
    </xf>
    <xf numFmtId="0" fontId="133" fillId="69" borderId="0" applyNumberFormat="0" applyBorder="0" applyAlignment="0" applyProtection="0">
      <alignment vertical="center"/>
    </xf>
    <xf numFmtId="0" fontId="98" fillId="195" borderId="0" applyNumberFormat="0" applyBorder="0" applyAlignment="0" applyProtection="0">
      <alignment vertical="center"/>
    </xf>
    <xf numFmtId="0" fontId="141" fillId="72" borderId="0" applyNumberFormat="0" applyBorder="0" applyAlignment="0" applyProtection="0">
      <alignment vertical="center"/>
    </xf>
    <xf numFmtId="0" fontId="133" fillId="69" borderId="0" applyNumberFormat="0" applyBorder="0" applyAlignment="0" applyProtection="0">
      <alignment vertical="center"/>
    </xf>
    <xf numFmtId="0" fontId="98" fillId="189" borderId="0" applyNumberFormat="0" applyBorder="0" applyAlignment="0" applyProtection="0">
      <alignment vertical="center"/>
    </xf>
    <xf numFmtId="0" fontId="218" fillId="0" borderId="32" applyNumberFormat="0" applyFill="0" applyProtection="0">
      <alignment horizontal="center"/>
    </xf>
    <xf numFmtId="0" fontId="98" fillId="195"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41" fillId="72"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98" fillId="159" borderId="0" applyNumberFormat="0" applyBorder="0" applyAlignment="0" applyProtection="0">
      <alignment vertical="center"/>
    </xf>
    <xf numFmtId="0" fontId="141" fillId="72" borderId="0" applyNumberFormat="0" applyBorder="0" applyAlignment="0" applyProtection="0">
      <alignment vertical="center"/>
    </xf>
    <xf numFmtId="0" fontId="151" fillId="0" borderId="45" applyNumberFormat="0" applyFill="0" applyAlignment="0" applyProtection="0">
      <alignment vertical="center"/>
    </xf>
    <xf numFmtId="0" fontId="141" fillId="72"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41" fillId="72"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41" fillId="72"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98" fillId="190" borderId="0" applyNumberFormat="0" applyBorder="0" applyAlignment="0" applyProtection="0">
      <alignment vertical="center"/>
    </xf>
    <xf numFmtId="0" fontId="98" fillId="189" borderId="0" applyNumberFormat="0" applyBorder="0" applyAlignment="0" applyProtection="0">
      <alignment vertical="center"/>
    </xf>
    <xf numFmtId="0" fontId="140" fillId="70" borderId="0" applyNumberFormat="0" applyBorder="0" applyAlignment="0" applyProtection="0">
      <alignment vertical="center"/>
    </xf>
    <xf numFmtId="0" fontId="141" fillId="72" borderId="0" applyNumberFormat="0" applyBorder="0" applyAlignment="0" applyProtection="0">
      <alignment vertical="center"/>
    </xf>
    <xf numFmtId="0" fontId="140" fillId="70" borderId="0" applyNumberFormat="0" applyBorder="0" applyAlignment="0" applyProtection="0">
      <alignment vertical="center"/>
    </xf>
    <xf numFmtId="0" fontId="98" fillId="159" borderId="0" applyNumberFormat="0" applyBorder="0" applyAlignment="0" applyProtection="0">
      <alignment vertical="center"/>
    </xf>
    <xf numFmtId="0" fontId="98" fillId="190" borderId="0" applyNumberFormat="0" applyBorder="0" applyAlignment="0" applyProtection="0">
      <alignment vertical="center"/>
    </xf>
    <xf numFmtId="0" fontId="98" fillId="189" borderId="0" applyNumberFormat="0" applyBorder="0" applyAlignment="0" applyProtection="0">
      <alignment vertical="center"/>
    </xf>
    <xf numFmtId="0" fontId="133" fillId="69" borderId="0" applyNumberFormat="0" applyBorder="0" applyAlignment="0" applyProtection="0">
      <alignment vertical="center"/>
    </xf>
    <xf numFmtId="0" fontId="141" fillId="72" borderId="0" applyNumberFormat="0" applyBorder="0" applyAlignment="0" applyProtection="0">
      <alignment vertical="center"/>
    </xf>
    <xf numFmtId="0" fontId="98" fillId="159" borderId="0" applyNumberFormat="0" applyBorder="0" applyAlignment="0" applyProtection="0">
      <alignment vertical="center"/>
    </xf>
    <xf numFmtId="0" fontId="141" fillId="72" borderId="0" applyNumberFormat="0" applyBorder="0" applyAlignment="0" applyProtection="0">
      <alignment vertical="center"/>
    </xf>
    <xf numFmtId="0" fontId="141" fillId="72" borderId="0" applyNumberFormat="0" applyBorder="0" applyAlignment="0" applyProtection="0">
      <alignment vertical="center"/>
    </xf>
    <xf numFmtId="0" fontId="140" fillId="70" borderId="0" applyNumberFormat="0" applyBorder="0" applyAlignment="0" applyProtection="0">
      <alignment vertical="center"/>
    </xf>
    <xf numFmtId="0" fontId="141" fillId="72" borderId="0" applyNumberFormat="0" applyBorder="0" applyAlignment="0" applyProtection="0">
      <alignment vertical="center"/>
    </xf>
    <xf numFmtId="0" fontId="141" fillId="72" borderId="0" applyNumberFormat="0" applyBorder="0" applyAlignment="0" applyProtection="0">
      <alignment vertical="center"/>
    </xf>
    <xf numFmtId="0" fontId="141" fillId="72" borderId="0" applyNumberFormat="0" applyBorder="0" applyAlignment="0" applyProtection="0">
      <alignment vertical="center"/>
    </xf>
    <xf numFmtId="0" fontId="141" fillId="72" borderId="0" applyNumberFormat="0" applyBorder="0" applyAlignment="0" applyProtection="0">
      <alignment vertical="center"/>
    </xf>
    <xf numFmtId="0" fontId="141" fillId="72" borderId="0" applyNumberFormat="0" applyBorder="0" applyAlignment="0" applyProtection="0">
      <alignment vertical="center"/>
    </xf>
    <xf numFmtId="0" fontId="133" fillId="69" borderId="0" applyNumberFormat="0" applyBorder="0" applyAlignment="0" applyProtection="0">
      <alignment vertical="center"/>
    </xf>
    <xf numFmtId="0" fontId="141" fillId="72" borderId="0" applyNumberFormat="0" applyBorder="0" applyAlignment="0" applyProtection="0">
      <alignment vertical="center"/>
    </xf>
    <xf numFmtId="0" fontId="133" fillId="69" borderId="0" applyNumberFormat="0" applyBorder="0" applyAlignment="0" applyProtection="0">
      <alignment vertical="center"/>
    </xf>
    <xf numFmtId="0" fontId="141" fillId="72" borderId="0" applyNumberFormat="0" applyBorder="0" applyAlignment="0" applyProtection="0">
      <alignment vertical="center"/>
    </xf>
    <xf numFmtId="0" fontId="141" fillId="72" borderId="0" applyNumberFormat="0" applyBorder="0" applyAlignment="0" applyProtection="0">
      <alignment vertical="center"/>
    </xf>
    <xf numFmtId="0" fontId="141" fillId="72" borderId="0" applyNumberFormat="0" applyBorder="0" applyAlignment="0" applyProtection="0">
      <alignment vertical="center"/>
    </xf>
    <xf numFmtId="0" fontId="133" fillId="69" borderId="0" applyNumberFormat="0" applyBorder="0" applyAlignment="0" applyProtection="0">
      <alignment vertical="center"/>
    </xf>
    <xf numFmtId="0" fontId="141" fillId="72" borderId="0" applyNumberFormat="0" applyBorder="0" applyAlignment="0" applyProtection="0">
      <alignment vertical="center"/>
    </xf>
    <xf numFmtId="0" fontId="141" fillId="72" borderId="0" applyNumberFormat="0" applyBorder="0" applyAlignment="0" applyProtection="0">
      <alignment vertical="center"/>
    </xf>
    <xf numFmtId="0" fontId="141" fillId="72" borderId="0" applyNumberFormat="0" applyBorder="0" applyAlignment="0" applyProtection="0">
      <alignment vertical="center"/>
    </xf>
    <xf numFmtId="0" fontId="133" fillId="69" borderId="0" applyNumberFormat="0" applyBorder="0" applyAlignment="0" applyProtection="0">
      <alignment vertical="center"/>
    </xf>
    <xf numFmtId="0" fontId="141" fillId="72" borderId="0" applyNumberFormat="0" applyBorder="0" applyAlignment="0" applyProtection="0">
      <alignment vertical="center"/>
    </xf>
    <xf numFmtId="0" fontId="141" fillId="72" borderId="0" applyNumberFormat="0" applyBorder="0" applyAlignment="0" applyProtection="0">
      <alignment vertical="center"/>
    </xf>
    <xf numFmtId="0" fontId="141" fillId="72" borderId="0" applyNumberFormat="0" applyBorder="0" applyAlignment="0" applyProtection="0">
      <alignment vertical="center"/>
    </xf>
    <xf numFmtId="0" fontId="140" fillId="70" borderId="0" applyNumberFormat="0" applyBorder="0" applyAlignment="0" applyProtection="0">
      <alignment vertical="center"/>
    </xf>
    <xf numFmtId="0" fontId="141" fillId="72" borderId="0" applyNumberFormat="0" applyBorder="0" applyAlignment="0" applyProtection="0">
      <alignment vertical="center"/>
    </xf>
    <xf numFmtId="0" fontId="140" fillId="70" borderId="0" applyNumberFormat="0" applyBorder="0" applyAlignment="0" applyProtection="0">
      <alignment vertical="center"/>
    </xf>
    <xf numFmtId="0" fontId="141" fillId="72" borderId="0" applyNumberFormat="0" applyBorder="0" applyAlignment="0" applyProtection="0">
      <alignment vertical="center"/>
    </xf>
    <xf numFmtId="0" fontId="141" fillId="72" borderId="0" applyNumberFormat="0" applyBorder="0" applyAlignment="0" applyProtection="0">
      <alignment vertical="center"/>
    </xf>
    <xf numFmtId="0" fontId="129" fillId="0" borderId="0" applyFill="0">
      <alignment vertical="center"/>
    </xf>
    <xf numFmtId="0" fontId="141" fillId="71" borderId="0" applyNumberFormat="0" applyBorder="0" applyAlignment="0" applyProtection="0">
      <alignment vertical="center"/>
    </xf>
    <xf numFmtId="0" fontId="109" fillId="0" borderId="0" applyNumberFormat="0" applyFill="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1" fillId="71" borderId="0" applyNumberFormat="0" applyBorder="0" applyAlignment="0" applyProtection="0">
      <alignment vertical="center"/>
    </xf>
    <xf numFmtId="0" fontId="97" fillId="0" borderId="0">
      <alignment vertical="center"/>
    </xf>
    <xf numFmtId="0" fontId="141" fillId="71" borderId="0" applyNumberFormat="0" applyBorder="0" applyAlignment="0" applyProtection="0">
      <alignment vertical="center"/>
    </xf>
    <xf numFmtId="0" fontId="109" fillId="0" borderId="0" applyNumberFormat="0" applyFill="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1" fillId="71" borderId="0" applyNumberFormat="0" applyBorder="0" applyAlignment="0" applyProtection="0">
      <alignment vertical="center"/>
    </xf>
    <xf numFmtId="0" fontId="140" fillId="70" borderId="0" applyNumberFormat="0" applyBorder="0" applyAlignment="0" applyProtection="0">
      <alignment vertical="center"/>
    </xf>
    <xf numFmtId="0" fontId="141" fillId="71" borderId="0" applyNumberFormat="0" applyBorder="0" applyAlignment="0" applyProtection="0">
      <alignment vertical="center"/>
    </xf>
    <xf numFmtId="0" fontId="140" fillId="70" borderId="0" applyNumberFormat="0" applyBorder="0" applyAlignment="0" applyProtection="0">
      <alignment vertical="center"/>
    </xf>
    <xf numFmtId="0" fontId="141" fillId="71" borderId="0" applyNumberFormat="0" applyBorder="0" applyAlignment="0" applyProtection="0">
      <alignment vertical="center"/>
    </xf>
    <xf numFmtId="0" fontId="141" fillId="71" borderId="0" applyNumberFormat="0" applyBorder="0" applyAlignment="0" applyProtection="0">
      <alignment vertical="center"/>
    </xf>
    <xf numFmtId="0" fontId="109" fillId="0" borderId="0" applyNumberFormat="0" applyFill="0" applyBorder="0" applyAlignment="0" applyProtection="0">
      <alignment vertical="center"/>
    </xf>
    <xf numFmtId="0" fontId="141" fillId="71" borderId="0" applyNumberFormat="0" applyBorder="0" applyAlignment="0" applyProtection="0">
      <alignment vertical="center"/>
    </xf>
    <xf numFmtId="0" fontId="97" fillId="0" borderId="0">
      <alignment vertical="center"/>
    </xf>
    <xf numFmtId="0" fontId="141" fillId="71" borderId="0" applyNumberFormat="0" applyBorder="0" applyAlignment="0" applyProtection="0">
      <alignment vertical="center"/>
    </xf>
    <xf numFmtId="0" fontId="141" fillId="71" borderId="0" applyNumberFormat="0" applyBorder="0" applyAlignment="0" applyProtection="0">
      <alignment vertical="center"/>
    </xf>
    <xf numFmtId="0" fontId="141" fillId="71" borderId="0" applyNumberFormat="0" applyBorder="0" applyAlignment="0" applyProtection="0">
      <alignment vertical="center"/>
    </xf>
    <xf numFmtId="0" fontId="133" fillId="69" borderId="0" applyNumberFormat="0" applyBorder="0" applyAlignment="0" applyProtection="0">
      <alignment vertical="center"/>
    </xf>
    <xf numFmtId="0" fontId="141" fillId="71" borderId="0" applyNumberFormat="0" applyBorder="0" applyAlignment="0" applyProtection="0">
      <alignment vertical="center"/>
    </xf>
    <xf numFmtId="0" fontId="133" fillId="69" borderId="0" applyNumberFormat="0" applyBorder="0" applyAlignment="0" applyProtection="0">
      <alignment vertical="center"/>
    </xf>
    <xf numFmtId="0" fontId="141" fillId="71" borderId="0" applyNumberFormat="0" applyBorder="0" applyAlignment="0" applyProtection="0">
      <alignment vertical="center"/>
    </xf>
    <xf numFmtId="0" fontId="149" fillId="89" borderId="0" applyNumberFormat="0" applyBorder="0" applyAlignment="0" applyProtection="0">
      <alignment vertical="center"/>
    </xf>
    <xf numFmtId="0" fontId="149" fillId="89" borderId="0" applyNumberFormat="0" applyBorder="0" applyAlignment="0" applyProtection="0">
      <alignment vertical="center"/>
    </xf>
    <xf numFmtId="0" fontId="149" fillId="89" borderId="0" applyNumberFormat="0" applyBorder="0" applyAlignment="0" applyProtection="0">
      <alignment vertical="center"/>
    </xf>
    <xf numFmtId="0" fontId="149" fillId="89" borderId="0" applyNumberFormat="0" applyBorder="0" applyAlignment="0" applyProtection="0">
      <alignment vertical="center"/>
    </xf>
    <xf numFmtId="0" fontId="149" fillId="89" borderId="0" applyNumberFormat="0" applyBorder="0" applyAlignment="0" applyProtection="0">
      <alignment vertical="center"/>
    </xf>
    <xf numFmtId="0" fontId="133" fillId="69" borderId="0" applyNumberFormat="0" applyBorder="0" applyAlignment="0" applyProtection="0">
      <alignment vertical="center"/>
    </xf>
    <xf numFmtId="0" fontId="98" fillId="154" borderId="0" applyNumberFormat="0" applyBorder="0" applyAlignment="0" applyProtection="0">
      <alignment vertical="center"/>
    </xf>
    <xf numFmtId="0" fontId="133" fillId="69" borderId="0" applyNumberFormat="0" applyBorder="0" applyAlignment="0" applyProtection="0">
      <alignment vertical="center"/>
    </xf>
    <xf numFmtId="0" fontId="98" fillId="154" borderId="0" applyNumberFormat="0" applyBorder="0" applyAlignment="0" applyProtection="0">
      <alignment vertical="center"/>
    </xf>
    <xf numFmtId="0" fontId="141" fillId="71" borderId="0" applyNumberFormat="0" applyBorder="0" applyAlignment="0" applyProtection="0">
      <alignment vertical="center"/>
    </xf>
    <xf numFmtId="0" fontId="140" fillId="70" borderId="0" applyNumberFormat="0" applyBorder="0" applyAlignment="0" applyProtection="0">
      <alignment vertical="center"/>
    </xf>
    <xf numFmtId="0" fontId="141" fillId="71" borderId="0" applyNumberFormat="0" applyBorder="0" applyAlignment="0" applyProtection="0">
      <alignment vertical="center"/>
    </xf>
    <xf numFmtId="0" fontId="141" fillId="71" borderId="0" applyNumberFormat="0" applyBorder="0" applyAlignment="0" applyProtection="0">
      <alignment vertical="center"/>
    </xf>
    <xf numFmtId="0" fontId="141" fillId="71" borderId="0" applyNumberFormat="0" applyBorder="0" applyAlignment="0" applyProtection="0">
      <alignment vertical="center"/>
    </xf>
    <xf numFmtId="0" fontId="137" fillId="66" borderId="65" applyNumberFormat="0" applyAlignment="0" applyProtection="0">
      <alignment vertical="center"/>
    </xf>
    <xf numFmtId="0" fontId="141" fillId="71" borderId="0" applyNumberFormat="0" applyBorder="0" applyAlignment="0" applyProtection="0">
      <alignment vertical="center"/>
    </xf>
    <xf numFmtId="0" fontId="137" fillId="66" borderId="65" applyNumberFormat="0" applyAlignment="0" applyProtection="0">
      <alignment vertical="center"/>
    </xf>
    <xf numFmtId="0" fontId="98" fillId="182" borderId="0" applyNumberFormat="0" applyBorder="0" applyAlignment="0" applyProtection="0">
      <alignment vertical="center"/>
    </xf>
    <xf numFmtId="0" fontId="137" fillId="66" borderId="65" applyNumberFormat="0" applyAlignment="0" applyProtection="0">
      <alignment vertical="center"/>
    </xf>
    <xf numFmtId="0" fontId="98" fillId="188" borderId="0" applyNumberFormat="0" applyBorder="0" applyAlignment="0" applyProtection="0">
      <alignment vertical="center"/>
    </xf>
    <xf numFmtId="0" fontId="137" fillId="66" borderId="65" applyNumberFormat="0" applyAlignment="0" applyProtection="0">
      <alignment vertical="center"/>
    </xf>
    <xf numFmtId="0" fontId="98" fillId="178" borderId="0" applyNumberFormat="0" applyBorder="0" applyAlignment="0" applyProtection="0">
      <alignment vertical="center"/>
    </xf>
    <xf numFmtId="0" fontId="137" fillId="73" borderId="65" applyNumberFormat="0" applyAlignment="0" applyProtection="0">
      <alignment vertical="center"/>
    </xf>
    <xf numFmtId="0" fontId="98" fillId="188" borderId="0" applyNumberFormat="0" applyBorder="0" applyAlignment="0" applyProtection="0">
      <alignment vertical="center"/>
    </xf>
    <xf numFmtId="0" fontId="137" fillId="73" borderId="65" applyNumberFormat="0" applyAlignment="0" applyProtection="0">
      <alignment vertical="center"/>
    </xf>
    <xf numFmtId="0" fontId="98" fillId="178" borderId="0" applyNumberFormat="0" applyBorder="0" applyAlignment="0" applyProtection="0">
      <alignment vertical="center"/>
    </xf>
    <xf numFmtId="0" fontId="137" fillId="73" borderId="65" applyNumberFormat="0" applyAlignment="0" applyProtection="0">
      <alignment vertical="center"/>
    </xf>
    <xf numFmtId="0" fontId="141" fillId="71" borderId="0" applyNumberFormat="0" applyBorder="0" applyAlignment="0" applyProtection="0">
      <alignment vertical="center"/>
    </xf>
    <xf numFmtId="0" fontId="98" fillId="154" borderId="0" applyNumberFormat="0" applyBorder="0" applyAlignment="0" applyProtection="0">
      <alignment vertical="center"/>
    </xf>
    <xf numFmtId="0" fontId="133" fillId="69" borderId="0" applyNumberFormat="0" applyBorder="0" applyAlignment="0" applyProtection="0">
      <alignment vertical="center"/>
    </xf>
    <xf numFmtId="0" fontId="141" fillId="71" borderId="0" applyNumberFormat="0" applyBorder="0" applyAlignment="0" applyProtection="0">
      <alignment vertical="center"/>
    </xf>
    <xf numFmtId="0" fontId="141" fillId="71" borderId="0" applyNumberFormat="0" applyBorder="0" applyAlignment="0" applyProtection="0">
      <alignment vertical="center"/>
    </xf>
    <xf numFmtId="0" fontId="141" fillId="71" borderId="0" applyNumberFormat="0" applyBorder="0" applyAlignment="0" applyProtection="0">
      <alignment vertical="center"/>
    </xf>
    <xf numFmtId="0" fontId="141" fillId="71" borderId="0" applyNumberFormat="0" applyBorder="0" applyAlignment="0" applyProtection="0">
      <alignment vertical="center"/>
    </xf>
    <xf numFmtId="0" fontId="141" fillId="71" borderId="0" applyNumberFormat="0" applyBorder="0" applyAlignment="0" applyProtection="0">
      <alignment vertical="center"/>
    </xf>
    <xf numFmtId="0" fontId="149" fillId="89" borderId="0" applyNumberFormat="0" applyBorder="0" applyAlignment="0" applyProtection="0">
      <alignment vertical="center"/>
    </xf>
    <xf numFmtId="0" fontId="149" fillId="89" borderId="0" applyNumberFormat="0" applyBorder="0" applyAlignment="0" applyProtection="0">
      <alignment vertical="center"/>
    </xf>
    <xf numFmtId="0" fontId="98" fillId="188" borderId="0" applyNumberFormat="0" applyBorder="0" applyAlignment="0" applyProtection="0">
      <alignment vertical="center"/>
    </xf>
    <xf numFmtId="0" fontId="98" fillId="178" borderId="0" applyNumberFormat="0" applyBorder="0" applyAlignment="0" applyProtection="0">
      <alignment vertical="center"/>
    </xf>
    <xf numFmtId="0" fontId="98" fillId="188" borderId="0" applyNumberFormat="0" applyBorder="0" applyAlignment="0" applyProtection="0">
      <alignment vertical="center"/>
    </xf>
    <xf numFmtId="0" fontId="133" fillId="69" borderId="0" applyNumberFormat="0" applyBorder="0" applyAlignment="0" applyProtection="0">
      <alignment vertical="center"/>
    </xf>
    <xf numFmtId="0" fontId="93" fillId="0" borderId="0">
      <alignment vertical="center"/>
    </xf>
    <xf numFmtId="0" fontId="98" fillId="178" borderId="0" applyNumberFormat="0" applyBorder="0" applyAlignment="0" applyProtection="0">
      <alignment vertical="center"/>
    </xf>
    <xf numFmtId="0" fontId="149" fillId="89" borderId="0" applyNumberFormat="0" applyBorder="0" applyAlignment="0" applyProtection="0">
      <alignment vertical="center"/>
    </xf>
    <xf numFmtId="0" fontId="98" fillId="154" borderId="0" applyNumberFormat="0" applyBorder="0" applyAlignment="0" applyProtection="0">
      <alignment vertical="center"/>
    </xf>
    <xf numFmtId="0" fontId="98" fillId="154" borderId="0" applyNumberFormat="0" applyBorder="0" applyAlignment="0" applyProtection="0">
      <alignment vertical="center"/>
    </xf>
    <xf numFmtId="0" fontId="98" fillId="154" borderId="0" applyNumberFormat="0" applyBorder="0" applyAlignment="0" applyProtection="0">
      <alignment vertical="center"/>
    </xf>
    <xf numFmtId="0" fontId="141" fillId="71" borderId="0" applyNumberFormat="0" applyBorder="0" applyAlignment="0" applyProtection="0">
      <alignment vertical="center"/>
    </xf>
    <xf numFmtId="0" fontId="133" fillId="69" borderId="0" applyNumberFormat="0" applyBorder="0" applyAlignment="0" applyProtection="0">
      <alignment vertical="center"/>
    </xf>
    <xf numFmtId="0" fontId="141" fillId="71" borderId="0" applyNumberFormat="0" applyBorder="0" applyAlignment="0" applyProtection="0">
      <alignment vertical="center"/>
    </xf>
    <xf numFmtId="0" fontId="100" fillId="75" borderId="42" applyNumberFormat="0" applyFont="0" applyAlignment="0" applyProtection="0">
      <alignment vertical="center"/>
    </xf>
    <xf numFmtId="0" fontId="133" fillId="69" borderId="0" applyNumberFormat="0" applyBorder="0" applyAlignment="0" applyProtection="0">
      <alignment vertical="center"/>
    </xf>
    <xf numFmtId="0" fontId="141" fillId="71" borderId="0" applyNumberFormat="0" applyBorder="0" applyAlignment="0" applyProtection="0">
      <alignment vertical="center"/>
    </xf>
    <xf numFmtId="0" fontId="100" fillId="75" borderId="42" applyNumberFormat="0" applyFont="0" applyAlignment="0" applyProtection="0">
      <alignment vertical="center"/>
    </xf>
    <xf numFmtId="0" fontId="133" fillId="69" borderId="0" applyNumberFormat="0" applyBorder="0" applyAlignment="0" applyProtection="0">
      <alignment vertical="center"/>
    </xf>
    <xf numFmtId="0" fontId="141" fillId="71" borderId="0" applyNumberFormat="0" applyBorder="0" applyAlignment="0" applyProtection="0">
      <alignment vertical="center"/>
    </xf>
    <xf numFmtId="0" fontId="141" fillId="71" borderId="0" applyNumberFormat="0" applyBorder="0" applyAlignment="0" applyProtection="0">
      <alignment vertical="center"/>
    </xf>
    <xf numFmtId="0" fontId="140" fillId="70" borderId="0" applyNumberFormat="0" applyBorder="0" applyAlignment="0" applyProtection="0">
      <alignment vertical="center"/>
    </xf>
    <xf numFmtId="0" fontId="98" fillId="182" borderId="0" applyNumberFormat="0" applyBorder="0" applyAlignment="0" applyProtection="0">
      <alignment vertical="center"/>
    </xf>
    <xf numFmtId="0" fontId="140" fillId="70" borderId="0" applyNumberFormat="0" applyBorder="0" applyAlignment="0" applyProtection="0">
      <alignment vertical="center"/>
    </xf>
    <xf numFmtId="0" fontId="98" fillId="188" borderId="0" applyNumberFormat="0" applyBorder="0" applyAlignment="0" applyProtection="0">
      <alignment vertical="center"/>
    </xf>
    <xf numFmtId="0" fontId="98" fillId="178" borderId="0" applyNumberFormat="0" applyBorder="0" applyAlignment="0" applyProtection="0">
      <alignment vertical="center"/>
    </xf>
    <xf numFmtId="0" fontId="140" fillId="70" borderId="0" applyNumberFormat="0" applyBorder="0" applyAlignment="0" applyProtection="0">
      <alignment vertical="center"/>
    </xf>
    <xf numFmtId="0" fontId="98" fillId="188" borderId="0" applyNumberFormat="0" applyBorder="0" applyAlignment="0" applyProtection="0">
      <alignment vertical="center"/>
    </xf>
    <xf numFmtId="0" fontId="98" fillId="178" borderId="0" applyNumberFormat="0" applyBorder="0" applyAlignment="0" applyProtection="0">
      <alignment vertical="center"/>
    </xf>
    <xf numFmtId="0" fontId="140" fillId="70" borderId="0" applyNumberFormat="0" applyBorder="0" applyAlignment="0" applyProtection="0">
      <alignment vertical="center"/>
    </xf>
    <xf numFmtId="0" fontId="141" fillId="71" borderId="0" applyNumberFormat="0" applyBorder="0" applyAlignment="0" applyProtection="0">
      <alignment vertical="center"/>
    </xf>
    <xf numFmtId="0" fontId="140" fillId="70" borderId="0" applyNumberFormat="0" applyBorder="0" applyAlignment="0" applyProtection="0">
      <alignment vertical="center"/>
    </xf>
    <xf numFmtId="0" fontId="98" fillId="154" borderId="0" applyNumberFormat="0" applyBorder="0" applyAlignment="0" applyProtection="0">
      <alignment vertical="center"/>
    </xf>
    <xf numFmtId="0" fontId="141" fillId="71" borderId="0" applyNumberFormat="0" applyBorder="0" applyAlignment="0" applyProtection="0">
      <alignment vertical="center"/>
    </xf>
    <xf numFmtId="0" fontId="141" fillId="71" borderId="0" applyNumberFormat="0" applyBorder="0" applyAlignment="0" applyProtection="0">
      <alignment vertical="center"/>
    </xf>
    <xf numFmtId="0" fontId="141" fillId="71" borderId="0" applyNumberFormat="0" applyBorder="0" applyAlignment="0" applyProtection="0">
      <alignment vertical="center"/>
    </xf>
    <xf numFmtId="0" fontId="140" fillId="70" borderId="0" applyNumberFormat="0" applyBorder="0" applyAlignment="0" applyProtection="0">
      <alignment vertical="center"/>
    </xf>
    <xf numFmtId="0" fontId="141" fillId="71" borderId="0" applyNumberFormat="0" applyBorder="0" applyAlignment="0" applyProtection="0">
      <alignment vertical="center"/>
    </xf>
    <xf numFmtId="0" fontId="140" fillId="70" borderId="0" applyNumberFormat="0" applyBorder="0" applyAlignment="0" applyProtection="0">
      <alignment vertical="center"/>
    </xf>
    <xf numFmtId="0" fontId="141" fillId="71" borderId="0" applyNumberFormat="0" applyBorder="0" applyAlignment="0" applyProtection="0">
      <alignment vertical="center"/>
    </xf>
    <xf numFmtId="0" fontId="149" fillId="89" borderId="0" applyNumberFormat="0" applyBorder="0" applyAlignment="0" applyProtection="0">
      <alignment vertical="center"/>
    </xf>
    <xf numFmtId="0" fontId="133" fillId="69" borderId="0" applyNumberFormat="0" applyBorder="0" applyAlignment="0" applyProtection="0">
      <alignment vertical="center"/>
    </xf>
    <xf numFmtId="0" fontId="149" fillId="89" borderId="0" applyNumberFormat="0" applyBorder="0" applyAlignment="0" applyProtection="0">
      <alignment vertical="center"/>
    </xf>
    <xf numFmtId="0" fontId="149" fillId="89" borderId="0" applyNumberFormat="0" applyBorder="0" applyAlignment="0" applyProtection="0">
      <alignment vertical="center"/>
    </xf>
    <xf numFmtId="0" fontId="149" fillId="89" borderId="0" applyNumberFormat="0" applyBorder="0" applyAlignment="0" applyProtection="0">
      <alignment vertical="center"/>
    </xf>
    <xf numFmtId="0" fontId="149" fillId="89" borderId="0" applyNumberFormat="0" applyBorder="0" applyAlignment="0" applyProtection="0">
      <alignment vertical="center"/>
    </xf>
    <xf numFmtId="0" fontId="140" fillId="70" borderId="0" applyNumberFormat="0" applyBorder="0" applyAlignment="0" applyProtection="0">
      <alignment vertical="center"/>
    </xf>
    <xf numFmtId="0" fontId="98" fillId="182" borderId="0" applyNumberFormat="0" applyBorder="0" applyAlignment="0" applyProtection="0">
      <alignment vertical="center"/>
    </xf>
    <xf numFmtId="0" fontId="140" fillId="70" borderId="0" applyNumberFormat="0" applyBorder="0" applyAlignment="0" applyProtection="0">
      <alignment vertical="center"/>
    </xf>
    <xf numFmtId="0" fontId="98" fillId="188" borderId="0" applyNumberFormat="0" applyBorder="0" applyAlignment="0" applyProtection="0">
      <alignment vertical="center"/>
    </xf>
    <xf numFmtId="0" fontId="133" fillId="69" borderId="0" applyNumberFormat="0" applyBorder="0" applyAlignment="0" applyProtection="0">
      <alignment vertical="center"/>
    </xf>
    <xf numFmtId="0" fontId="98" fillId="178" borderId="0" applyNumberFormat="0" applyBorder="0" applyAlignment="0" applyProtection="0">
      <alignment vertical="center"/>
    </xf>
    <xf numFmtId="0" fontId="140" fillId="70" borderId="0" applyNumberFormat="0" applyBorder="0" applyAlignment="0" applyProtection="0">
      <alignment vertical="center"/>
    </xf>
    <xf numFmtId="0" fontId="149" fillId="89" borderId="0" applyNumberFormat="0" applyBorder="0" applyAlignment="0" applyProtection="0">
      <alignment vertical="center"/>
    </xf>
    <xf numFmtId="0" fontId="140" fillId="70" borderId="0" applyNumberFormat="0" applyBorder="0" applyAlignment="0" applyProtection="0">
      <alignment vertical="center"/>
    </xf>
    <xf numFmtId="0" fontId="98" fillId="188" borderId="0" applyNumberFormat="0" applyBorder="0" applyAlignment="0" applyProtection="0">
      <alignment vertical="center"/>
    </xf>
    <xf numFmtId="0" fontId="98" fillId="178" borderId="0" applyNumberFormat="0" applyBorder="0" applyAlignment="0" applyProtection="0">
      <alignment vertical="center"/>
    </xf>
    <xf numFmtId="0" fontId="149" fillId="89" borderId="0" applyNumberFormat="0" applyBorder="0" applyAlignment="0" applyProtection="0">
      <alignment vertical="center"/>
    </xf>
    <xf numFmtId="0" fontId="133" fillId="69" borderId="0" applyNumberFormat="0" applyBorder="0" applyAlignment="0" applyProtection="0">
      <alignment vertical="center"/>
    </xf>
    <xf numFmtId="0" fontId="98" fillId="154" borderId="0" applyNumberFormat="0" applyBorder="0" applyAlignment="0" applyProtection="0">
      <alignment vertical="center"/>
    </xf>
    <xf numFmtId="0" fontId="98" fillId="154" borderId="0" applyNumberFormat="0" applyBorder="0" applyAlignment="0" applyProtection="0">
      <alignment vertical="center"/>
    </xf>
    <xf numFmtId="0" fontId="98" fillId="154" borderId="0" applyNumberFormat="0" applyBorder="0" applyAlignment="0" applyProtection="0">
      <alignment vertical="center"/>
    </xf>
    <xf numFmtId="0" fontId="141" fillId="71" borderId="0" applyNumberFormat="0" applyBorder="0" applyAlignment="0" applyProtection="0">
      <alignment vertical="center"/>
    </xf>
    <xf numFmtId="0" fontId="141" fillId="71" borderId="0" applyNumberFormat="0" applyBorder="0" applyAlignment="0" applyProtection="0">
      <alignment vertical="center"/>
    </xf>
    <xf numFmtId="0" fontId="141" fillId="71" borderId="0" applyNumberFormat="0" applyBorder="0" applyAlignment="0" applyProtection="0">
      <alignment vertical="center"/>
    </xf>
    <xf numFmtId="0" fontId="141" fillId="71" borderId="0" applyNumberFormat="0" applyBorder="0" applyAlignment="0" applyProtection="0">
      <alignment vertical="center"/>
    </xf>
    <xf numFmtId="0" fontId="141" fillId="71" borderId="0" applyNumberFormat="0" applyBorder="0" applyAlignment="0" applyProtection="0">
      <alignment vertical="center"/>
    </xf>
    <xf numFmtId="0" fontId="98" fillId="188" borderId="0" applyNumberFormat="0" applyBorder="0" applyAlignment="0" applyProtection="0">
      <alignment vertical="center"/>
    </xf>
    <xf numFmtId="0" fontId="133" fillId="69" borderId="0" applyNumberFormat="0" applyBorder="0" applyAlignment="0" applyProtection="0">
      <alignment vertical="center"/>
    </xf>
    <xf numFmtId="0" fontId="98" fillId="178" borderId="0" applyNumberFormat="0" applyBorder="0" applyAlignment="0" applyProtection="0">
      <alignment vertical="center"/>
    </xf>
    <xf numFmtId="0" fontId="98" fillId="154" borderId="0" applyNumberFormat="0" applyBorder="0" applyAlignment="0" applyProtection="0">
      <alignment vertical="center"/>
    </xf>
    <xf numFmtId="0" fontId="141" fillId="71" borderId="0" applyNumberFormat="0" applyBorder="0" applyAlignment="0" applyProtection="0">
      <alignment vertical="center"/>
    </xf>
    <xf numFmtId="0" fontId="141" fillId="71" borderId="0" applyNumberFormat="0" applyBorder="0" applyAlignment="0" applyProtection="0">
      <alignment vertical="center"/>
    </xf>
    <xf numFmtId="0" fontId="141" fillId="71" borderId="0" applyNumberFormat="0" applyBorder="0" applyAlignment="0" applyProtection="0">
      <alignment vertical="center"/>
    </xf>
    <xf numFmtId="0" fontId="141" fillId="71" borderId="0" applyNumberFormat="0" applyBorder="0" applyAlignment="0" applyProtection="0">
      <alignment vertical="center"/>
    </xf>
    <xf numFmtId="0" fontId="141" fillId="71" borderId="0" applyNumberFormat="0" applyBorder="0" applyAlignment="0" applyProtection="0">
      <alignment vertical="center"/>
    </xf>
    <xf numFmtId="0" fontId="98" fillId="182" borderId="0" applyNumberFormat="0" applyBorder="0" applyAlignment="0" applyProtection="0">
      <alignment vertical="center"/>
    </xf>
    <xf numFmtId="0" fontId="98" fillId="188" borderId="0" applyNumberFormat="0" applyBorder="0" applyAlignment="0" applyProtection="0">
      <alignment vertical="center"/>
    </xf>
    <xf numFmtId="0" fontId="98" fillId="178" borderId="0" applyNumberFormat="0" applyBorder="0" applyAlignment="0" applyProtection="0">
      <alignment vertical="center"/>
    </xf>
    <xf numFmtId="0" fontId="98" fillId="188" borderId="0" applyNumberFormat="0" applyBorder="0" applyAlignment="0" applyProtection="0">
      <alignment vertical="center"/>
    </xf>
    <xf numFmtId="0" fontId="98" fillId="178" borderId="0" applyNumberFormat="0" applyBorder="0" applyAlignment="0" applyProtection="0">
      <alignment vertical="center"/>
    </xf>
    <xf numFmtId="0" fontId="149" fillId="89" borderId="0" applyNumberFormat="0" applyBorder="0" applyAlignment="0" applyProtection="0">
      <alignment vertical="center"/>
    </xf>
    <xf numFmtId="0" fontId="98" fillId="154" borderId="0" applyNumberFormat="0" applyBorder="0" applyAlignment="0" applyProtection="0">
      <alignment vertical="center"/>
    </xf>
    <xf numFmtId="0" fontId="98" fillId="154" borderId="0" applyNumberFormat="0" applyBorder="0" applyAlignment="0" applyProtection="0">
      <alignment vertical="center"/>
    </xf>
    <xf numFmtId="0" fontId="98" fillId="154" borderId="0" applyNumberFormat="0" applyBorder="0" applyAlignment="0" applyProtection="0">
      <alignment vertical="center"/>
    </xf>
    <xf numFmtId="0" fontId="98" fillId="188" borderId="0" applyNumberFormat="0" applyBorder="0" applyAlignment="0" applyProtection="0">
      <alignment vertical="center"/>
    </xf>
    <xf numFmtId="0" fontId="98" fillId="178" borderId="0" applyNumberFormat="0" applyBorder="0" applyAlignment="0" applyProtection="0">
      <alignment vertical="center"/>
    </xf>
    <xf numFmtId="0" fontId="98" fillId="188" borderId="0" applyNumberFormat="0" applyBorder="0" applyAlignment="0" applyProtection="0">
      <alignment vertical="center"/>
    </xf>
    <xf numFmtId="0" fontId="98" fillId="178" borderId="0" applyNumberFormat="0" applyBorder="0" applyAlignment="0" applyProtection="0">
      <alignment vertical="center"/>
    </xf>
    <xf numFmtId="0" fontId="98" fillId="154" borderId="0" applyNumberFormat="0" applyBorder="0" applyAlignment="0" applyProtection="0">
      <alignment vertical="center"/>
    </xf>
    <xf numFmtId="0" fontId="141" fillId="71" borderId="0" applyNumberFormat="0" applyBorder="0" applyAlignment="0" applyProtection="0">
      <alignment vertical="center"/>
    </xf>
    <xf numFmtId="0" fontId="141" fillId="71" borderId="0" applyNumberFormat="0" applyBorder="0" applyAlignment="0" applyProtection="0">
      <alignment vertical="center"/>
    </xf>
    <xf numFmtId="0" fontId="133" fillId="69" borderId="0" applyNumberFormat="0" applyBorder="0" applyAlignment="0" applyProtection="0">
      <alignment vertical="center"/>
    </xf>
    <xf numFmtId="0" fontId="141" fillId="71" borderId="0" applyNumberFormat="0" applyBorder="0" applyAlignment="0" applyProtection="0">
      <alignment vertical="center"/>
    </xf>
    <xf numFmtId="0" fontId="141" fillId="71" borderId="0" applyNumberFormat="0" applyBorder="0" applyAlignment="0" applyProtection="0">
      <alignment vertical="center"/>
    </xf>
    <xf numFmtId="0" fontId="141" fillId="71" borderId="0" applyNumberFormat="0" applyBorder="0" applyAlignment="0" applyProtection="0">
      <alignment vertical="center"/>
    </xf>
    <xf numFmtId="0" fontId="141" fillId="71" borderId="0" applyNumberFormat="0" applyBorder="0" applyAlignment="0" applyProtection="0">
      <alignment vertical="center"/>
    </xf>
    <xf numFmtId="0" fontId="98" fillId="182" borderId="0" applyNumberFormat="0" applyBorder="0" applyAlignment="0" applyProtection="0">
      <alignment vertical="center"/>
    </xf>
    <xf numFmtId="0" fontId="133" fillId="69" borderId="0" applyNumberFormat="0" applyBorder="0" applyAlignment="0" applyProtection="0">
      <alignment vertical="center"/>
    </xf>
    <xf numFmtId="0" fontId="98" fillId="188" borderId="0" applyNumberFormat="0" applyBorder="0" applyAlignment="0" applyProtection="0">
      <alignment vertical="center"/>
    </xf>
    <xf numFmtId="0" fontId="98" fillId="178" borderId="0" applyNumberFormat="0" applyBorder="0" applyAlignment="0" applyProtection="0">
      <alignment vertical="center"/>
    </xf>
    <xf numFmtId="0" fontId="133" fillId="69" borderId="0" applyNumberFormat="0" applyBorder="0" applyAlignment="0" applyProtection="0">
      <alignment vertical="center"/>
    </xf>
    <xf numFmtId="0" fontId="141" fillId="71" borderId="0" applyNumberFormat="0" applyBorder="0" applyAlignment="0" applyProtection="0">
      <alignment vertical="center"/>
    </xf>
    <xf numFmtId="0" fontId="98" fillId="188" borderId="0" applyNumberFormat="0" applyBorder="0" applyAlignment="0" applyProtection="0">
      <alignment vertical="center"/>
    </xf>
    <xf numFmtId="0" fontId="98" fillId="178" borderId="0" applyNumberFormat="0" applyBorder="0" applyAlignment="0" applyProtection="0">
      <alignment vertical="center"/>
    </xf>
    <xf numFmtId="0" fontId="133" fillId="69" borderId="0" applyNumberFormat="0" applyBorder="0" applyAlignment="0" applyProtection="0">
      <alignment vertical="center"/>
    </xf>
    <xf numFmtId="0" fontId="141" fillId="71" borderId="0" applyNumberFormat="0" applyBorder="0" applyAlignment="0" applyProtection="0">
      <alignment vertical="center"/>
    </xf>
    <xf numFmtId="0" fontId="98" fillId="154" borderId="0" applyNumberFormat="0" applyBorder="0" applyAlignment="0" applyProtection="0">
      <alignment vertical="center"/>
    </xf>
    <xf numFmtId="0" fontId="133" fillId="69" borderId="0" applyNumberFormat="0" applyBorder="0" applyAlignment="0" applyProtection="0">
      <alignment vertical="center"/>
    </xf>
    <xf numFmtId="0" fontId="141" fillId="71" borderId="0" applyNumberFormat="0" applyBorder="0" applyAlignment="0" applyProtection="0">
      <alignment vertical="center"/>
    </xf>
    <xf numFmtId="0" fontId="141" fillId="71" borderId="0" applyNumberFormat="0" applyBorder="0" applyAlignment="0" applyProtection="0">
      <alignment vertical="center"/>
    </xf>
    <xf numFmtId="0" fontId="141" fillId="71" borderId="0" applyNumberFormat="0" applyBorder="0" applyAlignment="0" applyProtection="0">
      <alignment vertical="center"/>
    </xf>
    <xf numFmtId="0" fontId="141" fillId="71" borderId="0" applyNumberFormat="0" applyBorder="0" applyAlignment="0" applyProtection="0">
      <alignment vertical="center"/>
    </xf>
    <xf numFmtId="0" fontId="98" fillId="182" borderId="0" applyNumberFormat="0" applyBorder="0" applyAlignment="0" applyProtection="0">
      <alignment vertical="center"/>
    </xf>
    <xf numFmtId="43" fontId="45" fillId="0" borderId="0" applyFont="0" applyFill="0" applyBorder="0" applyAlignment="0" applyProtection="0">
      <alignment vertical="center"/>
    </xf>
    <xf numFmtId="0" fontId="98" fillId="188" borderId="0" applyNumberFormat="0" applyBorder="0" applyAlignment="0" applyProtection="0">
      <alignment vertical="center"/>
    </xf>
    <xf numFmtId="0" fontId="141" fillId="71" borderId="0" applyNumberFormat="0" applyBorder="0" applyAlignment="0" applyProtection="0">
      <alignment vertical="center"/>
    </xf>
    <xf numFmtId="0" fontId="98" fillId="154" borderId="0" applyNumberFormat="0" applyBorder="0" applyAlignment="0" applyProtection="0">
      <alignment vertical="center"/>
    </xf>
    <xf numFmtId="0" fontId="98" fillId="182" borderId="0" applyNumberFormat="0" applyBorder="0" applyAlignment="0" applyProtection="0">
      <alignment vertical="center"/>
    </xf>
    <xf numFmtId="0" fontId="98" fillId="188" borderId="0" applyNumberFormat="0" applyBorder="0" applyAlignment="0" applyProtection="0">
      <alignment vertical="center"/>
    </xf>
    <xf numFmtId="0" fontId="141" fillId="71" borderId="0" applyNumberFormat="0" applyBorder="0" applyAlignment="0" applyProtection="0">
      <alignment vertical="center"/>
    </xf>
    <xf numFmtId="0" fontId="141" fillId="71" borderId="0" applyNumberFormat="0" applyBorder="0" applyAlignment="0" applyProtection="0">
      <alignment vertical="center"/>
    </xf>
    <xf numFmtId="0" fontId="98" fillId="154" borderId="0" applyNumberFormat="0" applyBorder="0" applyAlignment="0" applyProtection="0">
      <alignment vertical="center"/>
    </xf>
    <xf numFmtId="0" fontId="133" fillId="69" borderId="0" applyNumberFormat="0" applyBorder="0" applyAlignment="0" applyProtection="0">
      <alignment vertical="center"/>
    </xf>
    <xf numFmtId="0" fontId="141" fillId="71" borderId="0" applyNumberFormat="0" applyBorder="0" applyAlignment="0" applyProtection="0">
      <alignment vertical="center"/>
    </xf>
    <xf numFmtId="0" fontId="141" fillId="71" borderId="0" applyNumberFormat="0" applyBorder="0" applyAlignment="0" applyProtection="0">
      <alignment vertical="center"/>
    </xf>
    <xf numFmtId="0" fontId="141" fillId="71" borderId="0" applyNumberFormat="0" applyBorder="0" applyAlignment="0" applyProtection="0">
      <alignment vertical="center"/>
    </xf>
    <xf numFmtId="0" fontId="141" fillId="71" borderId="0" applyNumberFormat="0" applyBorder="0" applyAlignment="0" applyProtection="0">
      <alignment vertical="center"/>
    </xf>
    <xf numFmtId="0" fontId="141" fillId="71" borderId="0" applyNumberFormat="0" applyBorder="0" applyAlignment="0" applyProtection="0">
      <alignment vertical="center"/>
    </xf>
    <xf numFmtId="0" fontId="141" fillId="71" borderId="0" applyNumberFormat="0" applyBorder="0" applyAlignment="0" applyProtection="0">
      <alignment vertical="center"/>
    </xf>
    <xf numFmtId="0" fontId="141" fillId="71"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41" fillId="71" borderId="0" applyNumberFormat="0" applyBorder="0" applyAlignment="0" applyProtection="0">
      <alignment vertical="center"/>
    </xf>
    <xf numFmtId="0" fontId="141" fillId="71" borderId="0" applyNumberFormat="0" applyBorder="0" applyAlignment="0" applyProtection="0">
      <alignment vertical="center"/>
    </xf>
    <xf numFmtId="0" fontId="141" fillId="71" borderId="0" applyNumberFormat="0" applyBorder="0" applyAlignment="0" applyProtection="0">
      <alignment vertical="center"/>
    </xf>
    <xf numFmtId="0" fontId="141" fillId="71" borderId="0" applyNumberFormat="0" applyBorder="0" applyAlignment="0" applyProtection="0">
      <alignment vertical="center"/>
    </xf>
    <xf numFmtId="0" fontId="141" fillId="71" borderId="0" applyNumberFormat="0" applyBorder="0" applyAlignment="0" applyProtection="0">
      <alignment vertical="center"/>
    </xf>
    <xf numFmtId="0" fontId="141" fillId="71"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41" fillId="71" borderId="0" applyNumberFormat="0" applyBorder="0" applyAlignment="0" applyProtection="0">
      <alignment vertical="center"/>
    </xf>
    <xf numFmtId="0" fontId="141" fillId="90" borderId="0" applyNumberFormat="0" applyBorder="0" applyAlignment="0" applyProtection="0">
      <alignment vertical="center"/>
    </xf>
    <xf numFmtId="0" fontId="140" fillId="70" borderId="0" applyNumberFormat="0" applyBorder="0" applyAlignment="0" applyProtection="0">
      <alignment vertical="center"/>
    </xf>
    <xf numFmtId="0" fontId="141" fillId="71"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1" fillId="71" borderId="0" applyNumberFormat="0" applyBorder="0" applyAlignment="0" applyProtection="0">
      <alignment vertical="center"/>
    </xf>
    <xf numFmtId="0" fontId="140" fillId="70" borderId="0" applyNumberFormat="0" applyBorder="0" applyAlignment="0" applyProtection="0">
      <alignment vertical="center"/>
    </xf>
    <xf numFmtId="0" fontId="141" fillId="71" borderId="0" applyNumberFormat="0" applyBorder="0" applyAlignment="0" applyProtection="0">
      <alignment vertical="center"/>
    </xf>
    <xf numFmtId="0" fontId="141" fillId="90" borderId="0" applyNumberFormat="0" applyBorder="0" applyAlignment="0" applyProtection="0">
      <alignment vertical="center"/>
    </xf>
    <xf numFmtId="0" fontId="140" fillId="70" borderId="0" applyNumberFormat="0" applyBorder="0" applyAlignment="0" applyProtection="0">
      <alignment vertical="center"/>
    </xf>
    <xf numFmtId="0" fontId="141" fillId="71" borderId="0" applyNumberFormat="0" applyBorder="0" applyAlignment="0" applyProtection="0">
      <alignment vertical="center"/>
    </xf>
    <xf numFmtId="0" fontId="140" fillId="70" borderId="0" applyNumberFormat="0" applyBorder="0" applyAlignment="0" applyProtection="0">
      <alignment vertical="center"/>
    </xf>
    <xf numFmtId="0" fontId="141" fillId="71" borderId="0" applyNumberFormat="0" applyBorder="0" applyAlignment="0" applyProtection="0">
      <alignment vertical="center"/>
    </xf>
    <xf numFmtId="0" fontId="140" fillId="70" borderId="0" applyNumberFormat="0" applyBorder="0" applyAlignment="0" applyProtection="0">
      <alignment vertical="center"/>
    </xf>
    <xf numFmtId="0" fontId="141" fillId="71" borderId="0" applyNumberFormat="0" applyBorder="0" applyAlignment="0" applyProtection="0">
      <alignment vertical="center"/>
    </xf>
    <xf numFmtId="0" fontId="149" fillId="84" borderId="0" applyNumberFormat="0" applyBorder="0" applyAlignment="0" applyProtection="0">
      <alignment vertical="center"/>
    </xf>
    <xf numFmtId="0" fontId="149" fillId="84" borderId="0" applyNumberFormat="0" applyBorder="0" applyAlignment="0" applyProtection="0">
      <alignment vertical="center"/>
    </xf>
    <xf numFmtId="0" fontId="149" fillId="84" borderId="0" applyNumberFormat="0" applyBorder="0" applyAlignment="0" applyProtection="0">
      <alignment vertical="center"/>
    </xf>
    <xf numFmtId="0" fontId="149" fillId="84" borderId="0" applyNumberFormat="0" applyBorder="0" applyAlignment="0" applyProtection="0">
      <alignment vertical="center"/>
    </xf>
    <xf numFmtId="0" fontId="133" fillId="69" borderId="0" applyNumberFormat="0" applyBorder="0" applyAlignment="0" applyProtection="0">
      <alignment vertical="center"/>
    </xf>
    <xf numFmtId="0" fontId="149" fillId="84" borderId="0" applyNumberFormat="0" applyBorder="0" applyAlignment="0" applyProtection="0">
      <alignment vertical="center"/>
    </xf>
    <xf numFmtId="0" fontId="133" fillId="69" borderId="0" applyNumberFormat="0" applyBorder="0" applyAlignment="0" applyProtection="0">
      <alignment vertical="center"/>
    </xf>
    <xf numFmtId="0" fontId="149" fillId="84" borderId="0" applyNumberFormat="0" applyBorder="0" applyAlignment="0" applyProtection="0">
      <alignment vertical="center"/>
    </xf>
    <xf numFmtId="0" fontId="149" fillId="84" borderId="0" applyNumberFormat="0" applyBorder="0" applyAlignment="0" applyProtection="0">
      <alignment vertical="center"/>
    </xf>
    <xf numFmtId="0" fontId="140" fillId="70" borderId="0" applyNumberFormat="0" applyBorder="0" applyAlignment="0" applyProtection="0">
      <alignment vertical="center"/>
    </xf>
    <xf numFmtId="0" fontId="149" fillId="84" borderId="0" applyNumberFormat="0" applyBorder="0" applyAlignment="0" applyProtection="0">
      <alignment vertical="center"/>
    </xf>
    <xf numFmtId="0" fontId="149" fillId="71" borderId="0" applyNumberFormat="0" applyBorder="0" applyAlignment="0" applyProtection="0">
      <alignment vertical="center"/>
    </xf>
    <xf numFmtId="0" fontId="149" fillId="71" borderId="0" applyNumberFormat="0" applyBorder="0" applyAlignment="0" applyProtection="0">
      <alignment vertical="center"/>
    </xf>
    <xf numFmtId="0" fontId="149" fillId="71" borderId="0" applyNumberFormat="0" applyBorder="0" applyAlignment="0" applyProtection="0">
      <alignment vertical="center"/>
    </xf>
    <xf numFmtId="0" fontId="149" fillId="71" borderId="0" applyNumberFormat="0" applyBorder="0" applyAlignment="0" applyProtection="0">
      <alignment vertical="center"/>
    </xf>
    <xf numFmtId="0" fontId="140" fillId="70" borderId="0" applyNumberFormat="0" applyBorder="0" applyAlignment="0" applyProtection="0">
      <alignment vertical="center"/>
    </xf>
    <xf numFmtId="0" fontId="149" fillId="71" borderId="0" applyNumberFormat="0" applyBorder="0" applyAlignment="0" applyProtection="0">
      <alignment vertical="center"/>
    </xf>
    <xf numFmtId="0" fontId="140" fillId="70" borderId="0" applyNumberFormat="0" applyBorder="0" applyAlignment="0" applyProtection="0">
      <alignment vertical="center"/>
    </xf>
    <xf numFmtId="0" fontId="149" fillId="71" borderId="0" applyNumberFormat="0" applyBorder="0" applyAlignment="0" applyProtection="0">
      <alignment vertical="center"/>
    </xf>
    <xf numFmtId="0" fontId="140" fillId="70" borderId="0" applyNumberFormat="0" applyBorder="0" applyAlignment="0" applyProtection="0">
      <alignment vertical="center"/>
    </xf>
    <xf numFmtId="0" fontId="149" fillId="71" borderId="0" applyNumberFormat="0" applyBorder="0" applyAlignment="0" applyProtection="0">
      <alignment vertical="center"/>
    </xf>
    <xf numFmtId="0" fontId="149" fillId="71" borderId="0" applyNumberFormat="0" applyBorder="0" applyAlignment="0" applyProtection="0">
      <alignment vertical="center"/>
    </xf>
    <xf numFmtId="0" fontId="149" fillId="71" borderId="0" applyNumberFormat="0" applyBorder="0" applyAlignment="0" applyProtection="0">
      <alignment vertical="center"/>
    </xf>
    <xf numFmtId="0" fontId="149" fillId="71" borderId="0" applyNumberFormat="0" applyBorder="0" applyAlignment="0" applyProtection="0">
      <alignment vertical="center"/>
    </xf>
    <xf numFmtId="0" fontId="149" fillId="73" borderId="0" applyNumberFormat="0" applyBorder="0" applyAlignment="0" applyProtection="0">
      <alignment vertical="center"/>
    </xf>
    <xf numFmtId="0" fontId="149" fillId="73" borderId="0" applyNumberFormat="0" applyBorder="0" applyAlignment="0" applyProtection="0">
      <alignment vertical="center"/>
    </xf>
    <xf numFmtId="0" fontId="149" fillId="73" borderId="0" applyNumberFormat="0" applyBorder="0" applyAlignment="0" applyProtection="0">
      <alignment vertical="center"/>
    </xf>
    <xf numFmtId="0" fontId="149" fillId="73" borderId="0" applyNumberFormat="0" applyBorder="0" applyAlignment="0" applyProtection="0">
      <alignment vertical="center"/>
    </xf>
    <xf numFmtId="0" fontId="149" fillId="73" borderId="0" applyNumberFormat="0" applyBorder="0" applyAlignment="0" applyProtection="0">
      <alignment vertical="center"/>
    </xf>
    <xf numFmtId="0" fontId="149" fillId="73" borderId="0" applyNumberFormat="0" applyBorder="0" applyAlignment="0" applyProtection="0">
      <alignment vertical="center"/>
    </xf>
    <xf numFmtId="0" fontId="149" fillId="73" borderId="0" applyNumberFormat="0" applyBorder="0" applyAlignment="0" applyProtection="0">
      <alignment vertical="center"/>
    </xf>
    <xf numFmtId="0" fontId="149" fillId="73" borderId="0" applyNumberFormat="0" applyBorder="0" applyAlignment="0" applyProtection="0">
      <alignment vertical="center"/>
    </xf>
    <xf numFmtId="0" fontId="133" fillId="69" borderId="0" applyNumberFormat="0" applyBorder="0" applyAlignment="0" applyProtection="0">
      <alignment vertical="center"/>
    </xf>
    <xf numFmtId="0" fontId="149" fillId="73" borderId="0" applyNumberFormat="0" applyBorder="0" applyAlignment="0" applyProtection="0">
      <alignment vertical="center"/>
    </xf>
    <xf numFmtId="0" fontId="149" fillId="80" borderId="0" applyNumberFormat="0" applyBorder="0" applyAlignment="0" applyProtection="0">
      <alignment vertical="center"/>
    </xf>
    <xf numFmtId="0" fontId="149" fillId="80" borderId="0" applyNumberFormat="0" applyBorder="0" applyAlignment="0" applyProtection="0">
      <alignment vertical="center"/>
    </xf>
    <xf numFmtId="0" fontId="149" fillId="80" borderId="0" applyNumberFormat="0" applyBorder="0" applyAlignment="0" applyProtection="0">
      <alignment vertical="center"/>
    </xf>
    <xf numFmtId="0" fontId="149" fillId="80" borderId="0" applyNumberFormat="0" applyBorder="0" applyAlignment="0" applyProtection="0">
      <alignment vertical="center"/>
    </xf>
    <xf numFmtId="0" fontId="149" fillId="80" borderId="0" applyNumberFormat="0" applyBorder="0" applyAlignment="0" applyProtection="0">
      <alignment vertical="center"/>
    </xf>
    <xf numFmtId="0" fontId="149" fillId="80" borderId="0" applyNumberFormat="0" applyBorder="0" applyAlignment="0" applyProtection="0">
      <alignment vertical="center"/>
    </xf>
    <xf numFmtId="0" fontId="149" fillId="80" borderId="0" applyNumberFormat="0" applyBorder="0" applyAlignment="0" applyProtection="0">
      <alignment vertical="center"/>
    </xf>
    <xf numFmtId="0" fontId="149" fillId="80" borderId="0" applyNumberFormat="0" applyBorder="0" applyAlignment="0" applyProtection="0">
      <alignment vertical="center"/>
    </xf>
    <xf numFmtId="0" fontId="149" fillId="80" borderId="0" applyNumberFormat="0" applyBorder="0" applyAlignment="0" applyProtection="0">
      <alignment vertical="center"/>
    </xf>
    <xf numFmtId="0" fontId="133" fillId="69" borderId="0" applyNumberFormat="0" applyBorder="0" applyAlignment="0" applyProtection="0">
      <alignment vertical="center"/>
    </xf>
    <xf numFmtId="0" fontId="149" fillId="80" borderId="0" applyNumberFormat="0" applyBorder="0" applyAlignment="0" applyProtection="0">
      <alignment vertical="center"/>
    </xf>
    <xf numFmtId="0" fontId="149" fillId="72" borderId="0" applyNumberFormat="0" applyBorder="0" applyAlignment="0" applyProtection="0">
      <alignment vertical="center"/>
    </xf>
    <xf numFmtId="0" fontId="149" fillId="72" borderId="0" applyNumberFormat="0" applyBorder="0" applyAlignment="0" applyProtection="0">
      <alignment vertical="center"/>
    </xf>
    <xf numFmtId="0" fontId="149" fillId="72" borderId="0" applyNumberFormat="0" applyBorder="0" applyAlignment="0" applyProtection="0">
      <alignment vertical="center"/>
    </xf>
    <xf numFmtId="0" fontId="140" fillId="70" borderId="0" applyNumberFormat="0" applyBorder="0" applyAlignment="0" applyProtection="0">
      <alignment vertical="center"/>
    </xf>
    <xf numFmtId="0" fontId="149" fillId="72" borderId="0" applyNumberFormat="0" applyBorder="0" applyAlignment="0" applyProtection="0">
      <alignment vertical="center"/>
    </xf>
    <xf numFmtId="0" fontId="140" fillId="70" borderId="0" applyNumberFormat="0" applyBorder="0" applyAlignment="0" applyProtection="0">
      <alignment vertical="center"/>
    </xf>
    <xf numFmtId="0" fontId="149" fillId="72" borderId="0" applyNumberFormat="0" applyBorder="0" applyAlignment="0" applyProtection="0">
      <alignment vertical="center"/>
    </xf>
    <xf numFmtId="0" fontId="110" fillId="34" borderId="4" applyNumberFormat="0" applyAlignment="0" applyProtection="0">
      <alignment vertical="center"/>
    </xf>
    <xf numFmtId="0" fontId="149" fillId="72" borderId="0" applyNumberFormat="0" applyBorder="0" applyAlignment="0" applyProtection="0">
      <alignment vertical="center"/>
    </xf>
    <xf numFmtId="0" fontId="149" fillId="72" borderId="0" applyNumberFormat="0" applyBorder="0" applyAlignment="0" applyProtection="0">
      <alignment vertical="center"/>
    </xf>
    <xf numFmtId="0" fontId="149" fillId="72" borderId="0" applyNumberFormat="0" applyBorder="0" applyAlignment="0" applyProtection="0">
      <alignment vertical="center"/>
    </xf>
    <xf numFmtId="0" fontId="149" fillId="72" borderId="0" applyNumberFormat="0" applyBorder="0" applyAlignment="0" applyProtection="0">
      <alignment vertical="center"/>
    </xf>
    <xf numFmtId="0" fontId="140" fillId="70" borderId="0" applyNumberFormat="0" applyBorder="0" applyAlignment="0" applyProtection="0">
      <alignment vertical="center"/>
    </xf>
    <xf numFmtId="0" fontId="149" fillId="85" borderId="0" applyNumberFormat="0" applyBorder="0" applyAlignment="0" applyProtection="0">
      <alignment vertical="center"/>
    </xf>
    <xf numFmtId="0" fontId="149" fillId="85" borderId="0" applyNumberFormat="0" applyBorder="0" applyAlignment="0" applyProtection="0">
      <alignment vertical="center"/>
    </xf>
    <xf numFmtId="0" fontId="140" fillId="70" borderId="0" applyNumberFormat="0" applyBorder="0" applyAlignment="0" applyProtection="0">
      <alignment vertical="center"/>
    </xf>
    <xf numFmtId="0" fontId="149" fillId="85" borderId="0" applyNumberFormat="0" applyBorder="0" applyAlignment="0" applyProtection="0">
      <alignment vertical="center"/>
    </xf>
    <xf numFmtId="0" fontId="140" fillId="70" borderId="0" applyNumberFormat="0" applyBorder="0" applyAlignment="0" applyProtection="0">
      <alignment vertical="center"/>
    </xf>
    <xf numFmtId="0" fontId="149" fillId="85" borderId="0" applyNumberFormat="0" applyBorder="0" applyAlignment="0" applyProtection="0">
      <alignment vertical="center"/>
    </xf>
    <xf numFmtId="0" fontId="140" fillId="70" borderId="0" applyNumberFormat="0" applyBorder="0" applyAlignment="0" applyProtection="0">
      <alignment vertical="center"/>
    </xf>
    <xf numFmtId="0" fontId="149" fillId="85"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9" fillId="85" borderId="0" applyNumberFormat="0" applyBorder="0" applyAlignment="0" applyProtection="0">
      <alignment vertical="center"/>
    </xf>
    <xf numFmtId="0" fontId="140" fillId="70" borderId="0" applyNumberFormat="0" applyBorder="0" applyAlignment="0" applyProtection="0">
      <alignment vertical="center"/>
    </xf>
    <xf numFmtId="0" fontId="149" fillId="85" borderId="0" applyNumberFormat="0" applyBorder="0" applyAlignment="0" applyProtection="0">
      <alignment vertical="center"/>
    </xf>
    <xf numFmtId="0" fontId="149" fillId="85" borderId="0" applyNumberFormat="0" applyBorder="0" applyAlignment="0" applyProtection="0">
      <alignment vertical="center"/>
    </xf>
    <xf numFmtId="0" fontId="149" fillId="85" borderId="0" applyNumberFormat="0" applyBorder="0" applyAlignment="0" applyProtection="0">
      <alignment vertical="center"/>
    </xf>
    <xf numFmtId="0" fontId="133" fillId="69" borderId="0" applyNumberFormat="0" applyBorder="0" applyAlignment="0" applyProtection="0">
      <alignment vertical="center"/>
    </xf>
    <xf numFmtId="0" fontId="106" fillId="0" borderId="0">
      <protection locked="0"/>
    </xf>
    <xf numFmtId="0" fontId="93" fillId="0" borderId="0" applyNumberFormat="0" applyFont="0"/>
    <xf numFmtId="0" fontId="93" fillId="0" borderId="0" applyNumberFormat="0" applyFont="0"/>
    <xf numFmtId="0" fontId="93" fillId="0" borderId="0" applyNumberFormat="0" applyFont="0"/>
    <xf numFmtId="0" fontId="93" fillId="0" borderId="0" applyNumberFormat="0" applyFont="0"/>
    <xf numFmtId="0" fontId="149" fillId="82" borderId="0" applyNumberFormat="0" applyBorder="0" applyAlignment="0" applyProtection="0">
      <alignment vertical="center"/>
    </xf>
    <xf numFmtId="0" fontId="140" fillId="70" borderId="0" applyNumberFormat="0" applyBorder="0" applyAlignment="0" applyProtection="0">
      <alignment vertical="center"/>
    </xf>
    <xf numFmtId="0" fontId="128" fillId="83" borderId="0" applyNumberFormat="0" applyBorder="0" applyAlignment="0" applyProtection="0"/>
    <xf numFmtId="0" fontId="128" fillId="119" borderId="0" applyNumberFormat="0" applyBorder="0" applyAlignment="0" applyProtection="0"/>
    <xf numFmtId="0" fontId="128" fillId="83" borderId="0" applyNumberFormat="0" applyBorder="0" applyAlignment="0" applyProtection="0"/>
    <xf numFmtId="0" fontId="128" fillId="83" borderId="0" applyNumberFormat="0" applyBorder="0" applyAlignment="0" applyProtection="0"/>
    <xf numFmtId="0" fontId="128" fillId="83" borderId="0" applyNumberFormat="0" applyBorder="0" applyAlignment="0" applyProtection="0"/>
    <xf numFmtId="0" fontId="133" fillId="69" borderId="0" applyNumberFormat="0" applyBorder="0" applyAlignment="0" applyProtection="0">
      <alignment vertical="center"/>
    </xf>
    <xf numFmtId="0" fontId="128" fillId="119" borderId="0" applyNumberFormat="0" applyBorder="0" applyAlignment="0" applyProtection="0"/>
    <xf numFmtId="0" fontId="128" fillId="83" borderId="0" applyNumberFormat="0" applyBorder="0" applyAlignment="0" applyProtection="0"/>
    <xf numFmtId="0" fontId="128" fillId="83" borderId="0" applyNumberFormat="0" applyBorder="0" applyAlignment="0" applyProtection="0"/>
    <xf numFmtId="0" fontId="161" fillId="84" borderId="0" applyNumberFormat="0" applyBorder="0" applyAlignment="0" applyProtection="0"/>
    <xf numFmtId="0" fontId="161" fillId="120" borderId="0" applyNumberFormat="0" applyBorder="0" applyAlignment="0" applyProtection="0"/>
    <xf numFmtId="0" fontId="137" fillId="66" borderId="65" applyNumberFormat="0" applyAlignment="0" applyProtection="0">
      <alignment vertical="center"/>
    </xf>
    <xf numFmtId="0" fontId="133" fillId="69" borderId="0" applyNumberFormat="0" applyBorder="0" applyAlignment="0" applyProtection="0">
      <alignment vertical="center"/>
    </xf>
    <xf numFmtId="0" fontId="93" fillId="0" borderId="0">
      <alignment vertical="top"/>
    </xf>
    <xf numFmtId="0" fontId="149" fillId="82" borderId="0" applyNumberFormat="0" applyBorder="0" applyAlignment="0" applyProtection="0">
      <alignment vertical="center"/>
    </xf>
    <xf numFmtId="0" fontId="137" fillId="66" borderId="65" applyNumberFormat="0" applyAlignment="0" applyProtection="0">
      <alignment vertical="center"/>
    </xf>
    <xf numFmtId="0" fontId="97" fillId="0" borderId="0">
      <alignment vertical="center"/>
    </xf>
    <xf numFmtId="0" fontId="149" fillId="82" borderId="0" applyNumberFormat="0" applyBorder="0" applyAlignment="0" applyProtection="0">
      <alignment vertical="center"/>
    </xf>
    <xf numFmtId="0" fontId="111" fillId="53" borderId="0" applyNumberFormat="0" applyBorder="0" applyAlignment="0" applyProtection="0">
      <alignment vertical="center"/>
    </xf>
    <xf numFmtId="0" fontId="149" fillId="82" borderId="0" applyNumberFormat="0" applyBorder="0" applyAlignment="0" applyProtection="0">
      <alignment vertical="center"/>
    </xf>
    <xf numFmtId="0" fontId="149" fillId="82" borderId="0" applyNumberFormat="0" applyBorder="0" applyAlignment="0" applyProtection="0">
      <alignment vertical="center"/>
    </xf>
    <xf numFmtId="0" fontId="149" fillId="82" borderId="0" applyNumberFormat="0" applyBorder="0" applyAlignment="0" applyProtection="0">
      <alignment vertical="center"/>
    </xf>
    <xf numFmtId="0" fontId="149" fillId="82" borderId="0" applyNumberFormat="0" applyBorder="0" applyAlignment="0" applyProtection="0">
      <alignment vertical="center"/>
    </xf>
    <xf numFmtId="0" fontId="149" fillId="82" borderId="0" applyNumberFormat="0" applyBorder="0" applyAlignment="0" applyProtection="0">
      <alignment vertical="center"/>
    </xf>
    <xf numFmtId="0" fontId="149" fillId="82" borderId="0" applyNumberFormat="0" applyBorder="0" applyAlignment="0" applyProtection="0">
      <alignment vertical="center"/>
    </xf>
    <xf numFmtId="0" fontId="149" fillId="82" borderId="0" applyNumberFormat="0" applyBorder="0" applyAlignment="0" applyProtection="0">
      <alignment vertical="center"/>
    </xf>
    <xf numFmtId="0" fontId="140" fillId="70" borderId="0" applyNumberFormat="0" applyBorder="0" applyAlignment="0" applyProtection="0">
      <alignment vertical="center"/>
    </xf>
    <xf numFmtId="0" fontId="149" fillId="82" borderId="0" applyNumberFormat="0" applyBorder="0" applyAlignment="0" applyProtection="0">
      <alignment vertical="center"/>
    </xf>
    <xf numFmtId="0" fontId="140" fillId="70" borderId="0" applyNumberFormat="0" applyBorder="0" applyAlignment="0" applyProtection="0">
      <alignment vertical="center"/>
    </xf>
    <xf numFmtId="0" fontId="149" fillId="82" borderId="0" applyNumberFormat="0" applyBorder="0" applyAlignment="0" applyProtection="0">
      <alignment vertical="center"/>
    </xf>
    <xf numFmtId="0" fontId="140" fillId="70" borderId="0" applyNumberFormat="0" applyBorder="0" applyAlignment="0" applyProtection="0">
      <alignment vertical="center"/>
    </xf>
    <xf numFmtId="0" fontId="149" fillId="68" borderId="0" applyNumberFormat="0" applyBorder="0" applyAlignment="0" applyProtection="0">
      <alignment vertical="center"/>
    </xf>
    <xf numFmtId="0" fontId="128" fillId="75" borderId="0" applyNumberFormat="0" applyBorder="0" applyAlignment="0" applyProtection="0"/>
    <xf numFmtId="0" fontId="128" fillId="121" borderId="0" applyNumberFormat="0" applyBorder="0" applyAlignment="0" applyProtection="0"/>
    <xf numFmtId="0" fontId="128" fillId="75" borderId="0" applyNumberFormat="0" applyBorder="0" applyAlignment="0" applyProtection="0"/>
    <xf numFmtId="0" fontId="133" fillId="69" borderId="0" applyNumberFormat="0" applyBorder="0" applyAlignment="0" applyProtection="0">
      <alignment vertical="center"/>
    </xf>
    <xf numFmtId="0" fontId="128" fillId="75" borderId="0" applyNumberFormat="0" applyBorder="0" applyAlignment="0" applyProtection="0"/>
    <xf numFmtId="0" fontId="128" fillId="73" borderId="0" applyNumberFormat="0" applyBorder="0" applyAlignment="0" applyProtection="0"/>
    <xf numFmtId="0" fontId="128" fillId="73" borderId="0" applyNumberFormat="0" applyBorder="0" applyAlignment="0" applyProtection="0"/>
    <xf numFmtId="0" fontId="128" fillId="73" borderId="0" applyNumberFormat="0" applyBorder="0" applyAlignment="0" applyProtection="0"/>
    <xf numFmtId="0" fontId="161" fillId="79" borderId="0" applyNumberFormat="0" applyBorder="0" applyAlignment="0" applyProtection="0"/>
    <xf numFmtId="0" fontId="161" fillId="123" borderId="0" applyNumberFormat="0" applyBorder="0" applyAlignment="0" applyProtection="0"/>
    <xf numFmtId="0" fontId="154" fillId="66" borderId="64" applyNumberFormat="0" applyAlignment="0" applyProtection="0">
      <alignment vertical="center"/>
    </xf>
    <xf numFmtId="0" fontId="100" fillId="0" borderId="0">
      <alignment vertical="center"/>
    </xf>
    <xf numFmtId="0" fontId="149" fillId="68" borderId="0" applyNumberFormat="0" applyBorder="0" applyAlignment="0" applyProtection="0">
      <alignment vertical="center"/>
    </xf>
    <xf numFmtId="0" fontId="154" fillId="66" borderId="64" applyNumberFormat="0" applyAlignment="0" applyProtection="0">
      <alignment vertical="center"/>
    </xf>
    <xf numFmtId="0" fontId="100" fillId="0" borderId="0">
      <alignment vertical="center"/>
    </xf>
    <xf numFmtId="0" fontId="149" fillId="68" borderId="0" applyNumberFormat="0" applyBorder="0" applyAlignment="0" applyProtection="0">
      <alignment vertical="center"/>
    </xf>
    <xf numFmtId="0" fontId="149" fillId="68" borderId="0" applyNumberFormat="0" applyBorder="0" applyAlignment="0" applyProtection="0">
      <alignment vertical="center"/>
    </xf>
    <xf numFmtId="0" fontId="149" fillId="68" borderId="0" applyNumberFormat="0" applyBorder="0" applyAlignment="0" applyProtection="0">
      <alignment vertical="center"/>
    </xf>
    <xf numFmtId="0" fontId="149" fillId="68" borderId="0" applyNumberFormat="0" applyBorder="0" applyAlignment="0" applyProtection="0">
      <alignment vertical="center"/>
    </xf>
    <xf numFmtId="0" fontId="149" fillId="68" borderId="0" applyNumberFormat="0" applyBorder="0" applyAlignment="0" applyProtection="0">
      <alignment vertical="center"/>
    </xf>
    <xf numFmtId="0" fontId="181" fillId="0" borderId="0" applyFill="0" applyBorder="0">
      <alignment horizontal="right"/>
    </xf>
    <xf numFmtId="0" fontId="149" fillId="68" borderId="0" applyNumberFormat="0" applyBorder="0" applyAlignment="0" applyProtection="0">
      <alignment vertical="center"/>
    </xf>
    <xf numFmtId="0" fontId="149" fillId="68" borderId="0" applyNumberFormat="0" applyBorder="0" applyAlignment="0" applyProtection="0">
      <alignment vertical="center"/>
    </xf>
    <xf numFmtId="0" fontId="149" fillId="68" borderId="0" applyNumberFormat="0" applyBorder="0" applyAlignment="0" applyProtection="0">
      <alignment vertical="center"/>
    </xf>
    <xf numFmtId="0" fontId="149" fillId="68" borderId="0" applyNumberFormat="0" applyBorder="0" applyAlignment="0" applyProtection="0">
      <alignment vertical="center"/>
    </xf>
    <xf numFmtId="0" fontId="149" fillId="68" borderId="0" applyNumberFormat="0" applyBorder="0" applyAlignment="0" applyProtection="0">
      <alignment vertical="center"/>
    </xf>
    <xf numFmtId="0" fontId="149" fillId="85" borderId="0" applyNumberFormat="0" applyBorder="0" applyAlignment="0" applyProtection="0">
      <alignment vertical="center"/>
    </xf>
    <xf numFmtId="0" fontId="128" fillId="75" borderId="0" applyNumberFormat="0" applyBorder="0" applyAlignment="0" applyProtection="0"/>
    <xf numFmtId="0" fontId="133" fillId="69" borderId="0" applyNumberFormat="0" applyBorder="0" applyAlignment="0" applyProtection="0">
      <alignment vertical="center"/>
    </xf>
    <xf numFmtId="0" fontId="205" fillId="0" borderId="28" applyNumberFormat="0" applyFill="0" applyProtection="0">
      <alignment horizontal="center"/>
    </xf>
    <xf numFmtId="0" fontId="128" fillId="121" borderId="0" applyNumberFormat="0" applyBorder="0" applyAlignment="0" applyProtection="0"/>
    <xf numFmtId="0" fontId="133" fillId="69" borderId="0" applyNumberFormat="0" applyBorder="0" applyAlignment="0" applyProtection="0">
      <alignment vertical="center"/>
    </xf>
    <xf numFmtId="0" fontId="128" fillId="75" borderId="0" applyNumberFormat="0" applyBorder="0" applyAlignment="0" applyProtection="0"/>
    <xf numFmtId="0" fontId="128" fillId="75" borderId="0" applyNumberFormat="0" applyBorder="0" applyAlignment="0" applyProtection="0"/>
    <xf numFmtId="0" fontId="140" fillId="70" borderId="0" applyNumberFormat="0" applyBorder="0" applyAlignment="0" applyProtection="0">
      <alignment vertical="center"/>
    </xf>
    <xf numFmtId="0" fontId="128" fillId="69" borderId="0" applyNumberFormat="0" applyBorder="0" applyAlignment="0" applyProtection="0"/>
    <xf numFmtId="0" fontId="128" fillId="124" borderId="0" applyNumberFormat="0" applyBorder="0" applyAlignment="0" applyProtection="0"/>
    <xf numFmtId="0" fontId="128" fillId="69" borderId="0" applyNumberFormat="0" applyBorder="0" applyAlignment="0" applyProtection="0"/>
    <xf numFmtId="0" fontId="133" fillId="69" borderId="0" applyNumberFormat="0" applyBorder="0" applyAlignment="0" applyProtection="0">
      <alignment vertical="center"/>
    </xf>
    <xf numFmtId="0" fontId="128" fillId="69" borderId="0" applyNumberFormat="0" applyBorder="0" applyAlignment="0" applyProtection="0"/>
    <xf numFmtId="0" fontId="133" fillId="69" borderId="0" applyNumberFormat="0" applyBorder="0" applyAlignment="0" applyProtection="0">
      <alignment vertical="center"/>
    </xf>
    <xf numFmtId="0" fontId="161" fillId="73" borderId="0" applyNumberFormat="0" applyBorder="0" applyAlignment="0" applyProtection="0"/>
    <xf numFmtId="0" fontId="140" fillId="70" borderId="0" applyNumberFormat="0" applyBorder="0" applyAlignment="0" applyProtection="0">
      <alignment vertical="center"/>
    </xf>
    <xf numFmtId="0" fontId="161" fillId="122" borderId="0" applyNumberFormat="0" applyBorder="0" applyAlignment="0" applyProtection="0"/>
    <xf numFmtId="0" fontId="149" fillId="85" borderId="0" applyNumberFormat="0" applyBorder="0" applyAlignment="0" applyProtection="0">
      <alignment vertical="center"/>
    </xf>
    <xf numFmtId="0" fontId="149" fillId="85" borderId="0" applyNumberFormat="0" applyBorder="0" applyAlignment="0" applyProtection="0">
      <alignment vertical="center"/>
    </xf>
    <xf numFmtId="0" fontId="140" fillId="70" borderId="0" applyNumberFormat="0" applyBorder="0" applyAlignment="0" applyProtection="0">
      <alignment vertical="center"/>
    </xf>
    <xf numFmtId="0" fontId="149" fillId="85" borderId="0" applyNumberFormat="0" applyBorder="0" applyAlignment="0" applyProtection="0">
      <alignment vertical="center"/>
    </xf>
    <xf numFmtId="0" fontId="149" fillId="85" borderId="0" applyNumberFormat="0" applyBorder="0" applyAlignment="0" applyProtection="0">
      <alignment vertical="center"/>
    </xf>
    <xf numFmtId="0" fontId="149" fillId="85" borderId="0" applyNumberFormat="0" applyBorder="0" applyAlignment="0" applyProtection="0">
      <alignment vertical="center"/>
    </xf>
    <xf numFmtId="0" fontId="149" fillId="85" borderId="0" applyNumberFormat="0" applyBorder="0" applyAlignment="0" applyProtection="0">
      <alignment vertical="center"/>
    </xf>
    <xf numFmtId="0" fontId="149" fillId="85" borderId="0" applyNumberFormat="0" applyBorder="0" applyAlignment="0" applyProtection="0">
      <alignment vertical="center"/>
    </xf>
    <xf numFmtId="0" fontId="140" fillId="70" borderId="0" applyNumberFormat="0" applyBorder="0" applyAlignment="0" applyProtection="0">
      <alignment vertical="center"/>
    </xf>
    <xf numFmtId="0" fontId="149" fillId="85" borderId="0" applyNumberFormat="0" applyBorder="0" applyAlignment="0" applyProtection="0">
      <alignment vertical="center"/>
    </xf>
    <xf numFmtId="0" fontId="133" fillId="69" borderId="0" applyNumberFormat="0" applyBorder="0" applyAlignment="0" applyProtection="0">
      <alignment vertical="center"/>
    </xf>
    <xf numFmtId="0" fontId="149" fillId="85" borderId="0" applyNumberFormat="0" applyBorder="0" applyAlignment="0" applyProtection="0">
      <alignment vertical="center"/>
    </xf>
    <xf numFmtId="0" fontId="133" fillId="69" borderId="0" applyNumberFormat="0" applyBorder="0" applyAlignment="0" applyProtection="0">
      <alignment vertical="center"/>
    </xf>
    <xf numFmtId="0" fontId="149" fillId="85" borderId="0" applyNumberFormat="0" applyBorder="0" applyAlignment="0" applyProtection="0">
      <alignment vertical="center"/>
    </xf>
    <xf numFmtId="0" fontId="133" fillId="69" borderId="0" applyNumberFormat="0" applyBorder="0" applyAlignment="0" applyProtection="0">
      <alignment vertical="center"/>
    </xf>
    <xf numFmtId="0" fontId="149" fillId="85" borderId="0" applyNumberFormat="0" applyBorder="0" applyAlignment="0" applyProtection="0">
      <alignment vertical="center"/>
    </xf>
    <xf numFmtId="0" fontId="133" fillId="69" borderId="0" applyNumberFormat="0" applyBorder="0" applyAlignment="0" applyProtection="0">
      <alignment vertical="center"/>
    </xf>
    <xf numFmtId="0" fontId="149" fillId="85"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49" fillId="85" borderId="0" applyNumberFormat="0" applyBorder="0" applyAlignment="0" applyProtection="0">
      <alignment vertical="center"/>
    </xf>
    <xf numFmtId="0" fontId="149" fillId="85"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49" fillId="78"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28" fillId="83" borderId="0" applyNumberFormat="0" applyBorder="0" applyAlignment="0" applyProtection="0"/>
    <xf numFmtId="0" fontId="128" fillId="119" borderId="0" applyNumberFormat="0" applyBorder="0" applyAlignment="0" applyProtection="0"/>
    <xf numFmtId="0" fontId="128" fillId="83" borderId="0" applyNumberFormat="0" applyBorder="0" applyAlignment="0" applyProtection="0"/>
    <xf numFmtId="0" fontId="128" fillId="83" borderId="0" applyNumberFormat="0" applyBorder="0" applyAlignment="0" applyProtection="0"/>
    <xf numFmtId="0" fontId="136" fillId="0" borderId="0" applyNumberFormat="0" applyFill="0" applyBorder="0" applyAlignment="0" applyProtection="0">
      <alignment vertical="center"/>
    </xf>
    <xf numFmtId="0" fontId="128" fillId="73" borderId="0" applyNumberFormat="0" applyBorder="0" applyAlignment="0" applyProtection="0"/>
    <xf numFmtId="0" fontId="128" fillId="122" borderId="0" applyNumberFormat="0" applyBorder="0" applyAlignment="0" applyProtection="0"/>
    <xf numFmtId="0" fontId="128" fillId="73" borderId="0" applyNumberFormat="0" applyBorder="0" applyAlignment="0" applyProtection="0"/>
    <xf numFmtId="0" fontId="161" fillId="73" borderId="0" applyNumberFormat="0" applyBorder="0" applyAlignment="0" applyProtection="0"/>
    <xf numFmtId="0" fontId="161" fillId="122" borderId="0" applyNumberFormat="0" applyBorder="0" applyAlignment="0" applyProtection="0"/>
    <xf numFmtId="0" fontId="140" fillId="70" borderId="0" applyNumberFormat="0" applyBorder="0" applyAlignment="0" applyProtection="0">
      <alignment vertical="center"/>
    </xf>
    <xf numFmtId="0" fontId="149" fillId="78"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49" fillId="78"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49" fillId="78" borderId="0" applyNumberFormat="0" applyBorder="0" applyAlignment="0" applyProtection="0">
      <alignment vertical="center"/>
    </xf>
    <xf numFmtId="0" fontId="133" fillId="69" borderId="0" applyNumberFormat="0" applyBorder="0" applyAlignment="0" applyProtection="0">
      <alignment vertical="center"/>
    </xf>
    <xf numFmtId="0" fontId="149" fillId="78" borderId="0" applyNumberFormat="0" applyBorder="0" applyAlignment="0" applyProtection="0">
      <alignment vertical="center"/>
    </xf>
    <xf numFmtId="0" fontId="133" fillId="69" borderId="0" applyNumberFormat="0" applyBorder="0" applyAlignment="0" applyProtection="0">
      <alignment vertical="center"/>
    </xf>
    <xf numFmtId="0" fontId="149" fillId="78"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49" fillId="78" borderId="0" applyNumberFormat="0" applyBorder="0" applyAlignment="0" applyProtection="0">
      <alignment vertical="center"/>
    </xf>
    <xf numFmtId="0" fontId="133" fillId="69" borderId="0" applyNumberFormat="0" applyBorder="0" applyAlignment="0" applyProtection="0">
      <alignment vertical="center"/>
    </xf>
    <xf numFmtId="0" fontId="149" fillId="78"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49" fillId="78"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49" fillId="78"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49" fillId="78"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49" fillId="78" borderId="0" applyNumberFormat="0" applyBorder="0" applyAlignment="0" applyProtection="0">
      <alignment vertical="center"/>
    </xf>
    <xf numFmtId="0" fontId="140" fillId="70" borderId="0" applyNumberFormat="0" applyBorder="0" applyAlignment="0" applyProtection="0">
      <alignment vertical="center"/>
    </xf>
    <xf numFmtId="0" fontId="149" fillId="78" borderId="0" applyNumberFormat="0" applyBorder="0" applyAlignment="0" applyProtection="0">
      <alignment vertical="center"/>
    </xf>
    <xf numFmtId="0" fontId="140" fillId="70" borderId="0" applyNumberFormat="0" applyBorder="0" applyAlignment="0" applyProtection="0">
      <alignment vertical="center"/>
    </xf>
    <xf numFmtId="0" fontId="149" fillId="78" borderId="0" applyNumberFormat="0" applyBorder="0" applyAlignment="0" applyProtection="0">
      <alignment vertical="center"/>
    </xf>
    <xf numFmtId="0" fontId="140" fillId="70" borderId="0" applyNumberFormat="0" applyBorder="0" applyAlignment="0" applyProtection="0">
      <alignment vertical="center"/>
    </xf>
    <xf numFmtId="0" fontId="149" fillId="78" borderId="0" applyNumberFormat="0" applyBorder="0" applyAlignment="0" applyProtection="0">
      <alignment vertical="center"/>
    </xf>
    <xf numFmtId="0" fontId="149" fillId="72" borderId="0" applyNumberFormat="0" applyBorder="0" applyAlignment="0" applyProtection="0">
      <alignment vertical="center"/>
    </xf>
    <xf numFmtId="0" fontId="133" fillId="69" borderId="0" applyNumberFormat="0" applyBorder="0" applyAlignment="0" applyProtection="0">
      <alignment vertical="center"/>
    </xf>
    <xf numFmtId="0" fontId="100" fillId="0" borderId="0">
      <alignment vertical="center"/>
    </xf>
    <xf numFmtId="0" fontId="128" fillId="81" borderId="0" applyNumberFormat="0" applyBorder="0" applyAlignment="0" applyProtection="0"/>
    <xf numFmtId="0" fontId="133" fillId="69" borderId="0" applyNumberFormat="0" applyBorder="0" applyAlignment="0" applyProtection="0">
      <alignment vertical="center"/>
    </xf>
    <xf numFmtId="0" fontId="128" fillId="81" borderId="0" applyNumberFormat="0" applyBorder="0" applyAlignment="0" applyProtection="0"/>
    <xf numFmtId="0" fontId="140" fillId="70" borderId="0" applyNumberFormat="0" applyBorder="0" applyAlignment="0" applyProtection="0">
      <alignment vertical="center"/>
    </xf>
    <xf numFmtId="0" fontId="128" fillId="83" borderId="0" applyNumberFormat="0" applyBorder="0" applyAlignment="0" applyProtection="0"/>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28" fillId="119" borderId="0" applyNumberFormat="0" applyBorder="0" applyAlignment="0" applyProtection="0"/>
    <xf numFmtId="0" fontId="140" fillId="70" borderId="0" applyNumberFormat="0" applyBorder="0" applyAlignment="0" applyProtection="0">
      <alignment vertical="center"/>
    </xf>
    <xf numFmtId="0" fontId="128" fillId="83" borderId="0" applyNumberFormat="0" applyBorder="0" applyAlignment="0" applyProtection="0"/>
    <xf numFmtId="0" fontId="140" fillId="70" borderId="0" applyNumberFormat="0" applyBorder="0" applyAlignment="0" applyProtection="0">
      <alignment vertical="center"/>
    </xf>
    <xf numFmtId="0" fontId="128" fillId="83" borderId="0" applyNumberFormat="0" applyBorder="0" applyAlignment="0" applyProtection="0"/>
    <xf numFmtId="0" fontId="161" fillId="84" borderId="0" applyNumberFormat="0" applyBorder="0" applyAlignment="0" applyProtection="0"/>
    <xf numFmtId="0" fontId="161" fillId="120" borderId="0" applyNumberFormat="0" applyBorder="0" applyAlignment="0" applyProtection="0"/>
    <xf numFmtId="0" fontId="133" fillId="69" borderId="0" applyNumberFormat="0" applyBorder="0" applyAlignment="0" applyProtection="0">
      <alignment vertical="center"/>
    </xf>
    <xf numFmtId="0" fontId="149" fillId="72" borderId="0" applyNumberFormat="0" applyBorder="0" applyAlignment="0" applyProtection="0">
      <alignment vertical="center"/>
    </xf>
    <xf numFmtId="0" fontId="149" fillId="72" borderId="0" applyNumberFormat="0" applyBorder="0" applyAlignment="0" applyProtection="0">
      <alignment vertical="center"/>
    </xf>
    <xf numFmtId="0" fontId="149" fillId="72" borderId="0" applyNumberFormat="0" applyBorder="0" applyAlignment="0" applyProtection="0">
      <alignment vertical="center"/>
    </xf>
    <xf numFmtId="0" fontId="149" fillId="72" borderId="0" applyNumberFormat="0" applyBorder="0" applyAlignment="0" applyProtection="0">
      <alignment vertical="center"/>
    </xf>
    <xf numFmtId="0" fontId="140" fillId="70" borderId="0" applyNumberFormat="0" applyBorder="0" applyAlignment="0" applyProtection="0">
      <alignment vertical="center"/>
    </xf>
    <xf numFmtId="0" fontId="149" fillId="72" borderId="0" applyNumberFormat="0" applyBorder="0" applyAlignment="0" applyProtection="0">
      <alignment vertical="center"/>
    </xf>
    <xf numFmtId="0" fontId="149" fillId="72" borderId="0" applyNumberFormat="0" applyBorder="0" applyAlignment="0" applyProtection="0">
      <alignment vertical="center"/>
    </xf>
    <xf numFmtId="0" fontId="149" fillId="72" borderId="0" applyNumberFormat="0" applyBorder="0" applyAlignment="0" applyProtection="0">
      <alignment vertical="center"/>
    </xf>
    <xf numFmtId="0" fontId="149" fillId="72" borderId="0" applyNumberFormat="0" applyBorder="0" applyAlignment="0" applyProtection="0">
      <alignment vertical="center"/>
    </xf>
    <xf numFmtId="0" fontId="149" fillId="72" borderId="0" applyNumberFormat="0" applyBorder="0" applyAlignment="0" applyProtection="0">
      <alignment vertical="center"/>
    </xf>
    <xf numFmtId="0" fontId="149" fillId="72" borderId="0" applyNumberFormat="0" applyBorder="0" applyAlignment="0" applyProtection="0">
      <alignment vertical="center"/>
    </xf>
    <xf numFmtId="0" fontId="149" fillId="72" borderId="0" applyNumberFormat="0" applyBorder="0" applyAlignment="0" applyProtection="0">
      <alignment vertical="center"/>
    </xf>
    <xf numFmtId="0" fontId="149" fillId="72" borderId="0" applyNumberFormat="0" applyBorder="0" applyAlignment="0" applyProtection="0">
      <alignment vertical="center"/>
    </xf>
    <xf numFmtId="0" fontId="149" fillId="72" borderId="0" applyNumberFormat="0" applyBorder="0" applyAlignment="0" applyProtection="0">
      <alignment vertical="center"/>
    </xf>
    <xf numFmtId="0" fontId="149" fillId="87" borderId="0" applyNumberFormat="0" applyBorder="0" applyAlignment="0" applyProtection="0">
      <alignment vertical="center"/>
    </xf>
    <xf numFmtId="0" fontId="133" fillId="69" borderId="0" applyNumberFormat="0" applyBorder="0" applyAlignment="0" applyProtection="0">
      <alignment vertical="center"/>
    </xf>
    <xf numFmtId="0" fontId="128" fillId="121" borderId="0" applyNumberFormat="0" applyBorder="0" applyAlignment="0" applyProtection="0"/>
    <xf numFmtId="0" fontId="128" fillId="75" borderId="0" applyNumberFormat="0" applyBorder="0" applyAlignment="0" applyProtection="0"/>
    <xf numFmtId="0" fontId="128" fillId="75" borderId="0" applyNumberFormat="0" applyBorder="0" applyAlignment="0" applyProtection="0"/>
    <xf numFmtId="0" fontId="99" fillId="0" borderId="0" applyNumberFormat="0" applyFill="0" applyBorder="0" applyAlignment="0" applyProtection="0">
      <alignment vertical="center"/>
    </xf>
    <xf numFmtId="0" fontId="133" fillId="69" borderId="0" applyNumberFormat="0" applyBorder="0" applyAlignment="0" applyProtection="0">
      <alignment vertical="center"/>
    </xf>
    <xf numFmtId="0" fontId="128" fillId="71" borderId="0" applyNumberFormat="0" applyBorder="0" applyAlignment="0" applyProtection="0"/>
    <xf numFmtId="0" fontId="128" fillId="126" borderId="0" applyNumberFormat="0" applyBorder="0" applyAlignment="0" applyProtection="0"/>
    <xf numFmtId="0" fontId="128" fillId="71" borderId="0" applyNumberFormat="0" applyBorder="0" applyAlignment="0" applyProtection="0"/>
    <xf numFmtId="0" fontId="128" fillId="71" borderId="0" applyNumberFormat="0" applyBorder="0" applyAlignment="0" applyProtection="0"/>
    <xf numFmtId="0" fontId="140" fillId="70" borderId="0" applyNumberFormat="0" applyBorder="0" applyAlignment="0" applyProtection="0">
      <alignment vertical="center"/>
    </xf>
    <xf numFmtId="0" fontId="161" fillId="71" borderId="0" applyNumberFormat="0" applyBorder="0" applyAlignment="0" applyProtection="0"/>
    <xf numFmtId="0" fontId="137" fillId="66" borderId="65" applyNumberFormat="0" applyAlignment="0" applyProtection="0">
      <alignment vertical="center"/>
    </xf>
    <xf numFmtId="0" fontId="133" fillId="69" borderId="0" applyNumberFormat="0" applyBorder="0" applyAlignment="0" applyProtection="0">
      <alignment vertical="center"/>
    </xf>
    <xf numFmtId="0" fontId="93" fillId="0" borderId="0">
      <alignment vertical="center"/>
    </xf>
    <xf numFmtId="0" fontId="149" fillId="87" borderId="0" applyNumberFormat="0" applyBorder="0" applyAlignment="0" applyProtection="0">
      <alignment vertical="center"/>
    </xf>
    <xf numFmtId="0" fontId="137" fillId="66" borderId="65" applyNumberFormat="0" applyAlignment="0" applyProtection="0">
      <alignment vertical="center"/>
    </xf>
    <xf numFmtId="0" fontId="133" fillId="69" borderId="0" applyNumberFormat="0" applyBorder="0" applyAlignment="0" applyProtection="0">
      <alignment vertical="center"/>
    </xf>
    <xf numFmtId="0" fontId="97" fillId="0" borderId="0">
      <alignment vertical="center"/>
    </xf>
    <xf numFmtId="0" fontId="149" fillId="87" borderId="0" applyNumberFormat="0" applyBorder="0" applyAlignment="0" applyProtection="0">
      <alignment vertical="center"/>
    </xf>
    <xf numFmtId="0" fontId="140" fillId="70" borderId="0" applyNumberFormat="0" applyBorder="0" applyAlignment="0" applyProtection="0">
      <alignment vertical="center"/>
    </xf>
    <xf numFmtId="0" fontId="149" fillId="87" borderId="0" applyNumberFormat="0" applyBorder="0" applyAlignment="0" applyProtection="0">
      <alignment vertical="center"/>
    </xf>
    <xf numFmtId="0" fontId="149" fillId="87" borderId="0" applyNumberFormat="0" applyBorder="0" applyAlignment="0" applyProtection="0">
      <alignment vertical="center"/>
    </xf>
    <xf numFmtId="0" fontId="149" fillId="87" borderId="0" applyNumberFormat="0" applyBorder="0" applyAlignment="0" applyProtection="0">
      <alignment vertical="center"/>
    </xf>
    <xf numFmtId="0" fontId="149" fillId="87" borderId="0" applyNumberFormat="0" applyBorder="0" applyAlignment="0" applyProtection="0">
      <alignment vertical="center"/>
    </xf>
    <xf numFmtId="0" fontId="149" fillId="87" borderId="0" applyNumberFormat="0" applyBorder="0" applyAlignment="0" applyProtection="0">
      <alignment vertical="center"/>
    </xf>
    <xf numFmtId="0" fontId="149" fillId="87" borderId="0" applyNumberFormat="0" applyBorder="0" applyAlignment="0" applyProtection="0">
      <alignment vertical="center"/>
    </xf>
    <xf numFmtId="0" fontId="149" fillId="87" borderId="0" applyNumberFormat="0" applyBorder="0" applyAlignment="0" applyProtection="0">
      <alignment vertical="center"/>
    </xf>
    <xf numFmtId="0" fontId="149" fillId="87" borderId="0" applyNumberFormat="0" applyBorder="0" applyAlignment="0" applyProtection="0">
      <alignment vertical="center"/>
    </xf>
    <xf numFmtId="0" fontId="149" fillId="87" borderId="0" applyNumberFormat="0" applyBorder="0" applyAlignment="0" applyProtection="0">
      <alignment vertical="center"/>
    </xf>
    <xf numFmtId="0" fontId="149" fillId="87" borderId="0" applyNumberFormat="0" applyBorder="0" applyAlignment="0" applyProtection="0">
      <alignment vertical="center"/>
    </xf>
    <xf numFmtId="0" fontId="140" fillId="70"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58" fillId="0" borderId="69" applyNumberFormat="0" applyFill="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58" fillId="0" borderId="69" applyNumberFormat="0" applyFill="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93" fillId="0" borderId="0" applyFill="0" applyBorder="0" applyAlignment="0"/>
    <xf numFmtId="0" fontId="93" fillId="0" borderId="0" applyFill="0" applyBorder="0" applyAlignment="0"/>
    <xf numFmtId="0" fontId="99" fillId="0" borderId="0" applyNumberFormat="0" applyFill="0" applyBorder="0" applyAlignment="0" applyProtection="0">
      <alignment vertical="center"/>
    </xf>
    <xf numFmtId="0" fontId="93" fillId="0" borderId="0" applyFill="0" applyBorder="0" applyAlignment="0"/>
    <xf numFmtId="0" fontId="93" fillId="0" borderId="0" applyFill="0" applyBorder="0" applyAlignment="0"/>
    <xf numFmtId="0" fontId="140" fillId="70"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54" fillId="73" borderId="64" applyNumberFormat="0" applyAlignment="0" applyProtection="0">
      <alignment vertical="center"/>
    </xf>
    <xf numFmtId="0" fontId="154" fillId="73" borderId="64" applyNumberFormat="0" applyAlignment="0" applyProtection="0">
      <alignment vertical="center"/>
    </xf>
    <xf numFmtId="0" fontId="133" fillId="69" borderId="0" applyNumberFormat="0" applyBorder="0" applyAlignment="0" applyProtection="0">
      <alignment vertical="center"/>
    </xf>
    <xf numFmtId="0" fontId="154" fillId="73" borderId="64" applyNumberFormat="0" applyAlignment="0" applyProtection="0">
      <alignment vertical="center"/>
    </xf>
    <xf numFmtId="0" fontId="133" fillId="69" borderId="0" applyNumberFormat="0" applyBorder="0" applyAlignment="0" applyProtection="0">
      <alignment vertical="center"/>
    </xf>
    <xf numFmtId="0" fontId="154" fillId="73" borderId="64" applyNumberFormat="0" applyAlignment="0" applyProtection="0">
      <alignment vertical="center"/>
    </xf>
    <xf numFmtId="0" fontId="154" fillId="73" borderId="64" applyNumberFormat="0" applyAlignment="0" applyProtection="0">
      <alignment vertical="center"/>
    </xf>
    <xf numFmtId="0" fontId="133" fillId="69" borderId="0" applyNumberFormat="0" applyBorder="0" applyAlignment="0" applyProtection="0">
      <alignment vertical="center"/>
    </xf>
    <xf numFmtId="0" fontId="154" fillId="73" borderId="64" applyNumberFormat="0" applyAlignment="0" applyProtection="0">
      <alignment vertical="center"/>
    </xf>
    <xf numFmtId="0" fontId="168" fillId="0" borderId="40">
      <alignment horizontal="left" vertical="center"/>
    </xf>
    <xf numFmtId="0" fontId="192" fillId="0" borderId="0"/>
    <xf numFmtId="0" fontId="93" fillId="0" borderId="0">
      <alignment vertical="center"/>
    </xf>
    <xf numFmtId="0" fontId="156" fillId="79" borderId="47" applyNumberFormat="0" applyAlignment="0" applyProtection="0">
      <alignment vertical="center"/>
    </xf>
    <xf numFmtId="0" fontId="156" fillId="79" borderId="47" applyNumberFormat="0" applyAlignment="0" applyProtection="0">
      <alignment vertical="center"/>
    </xf>
    <xf numFmtId="0" fontId="140" fillId="70" borderId="0" applyNumberFormat="0" applyBorder="0" applyAlignment="0" applyProtection="0">
      <alignment vertical="center"/>
    </xf>
    <xf numFmtId="0" fontId="218" fillId="0" borderId="32" applyNumberFormat="0" applyFill="0" applyProtection="0">
      <alignment horizontal="center"/>
    </xf>
    <xf numFmtId="0" fontId="218" fillId="0" borderId="32" applyNumberFormat="0" applyFill="0" applyProtection="0">
      <alignment horizontal="center"/>
    </xf>
    <xf numFmtId="0" fontId="218" fillId="0" borderId="32" applyNumberFormat="0" applyFill="0" applyProtection="0">
      <alignment horizontal="center"/>
    </xf>
    <xf numFmtId="0" fontId="133" fillId="69" borderId="0" applyNumberFormat="0" applyBorder="0" applyAlignment="0" applyProtection="0">
      <alignment vertical="center"/>
    </xf>
    <xf numFmtId="0" fontId="218" fillId="0" borderId="32" applyNumberFormat="0" applyFill="0" applyProtection="0">
      <alignment horizontal="center"/>
    </xf>
    <xf numFmtId="0" fontId="218" fillId="0" borderId="32" applyNumberFormat="0" applyFill="0" applyProtection="0">
      <alignment horizontal="center"/>
    </xf>
    <xf numFmtId="0" fontId="218" fillId="0" borderId="32" applyNumberFormat="0" applyFill="0" applyProtection="0">
      <alignment horizontal="center"/>
    </xf>
    <xf numFmtId="0" fontId="218" fillId="0" borderId="32" applyNumberFormat="0" applyFill="0" applyProtection="0">
      <alignment horizontal="center"/>
    </xf>
    <xf numFmtId="0" fontId="218" fillId="0" borderId="32" applyNumberFormat="0" applyFill="0" applyProtection="0">
      <alignment horizontal="center"/>
    </xf>
    <xf numFmtId="0" fontId="218" fillId="0" borderId="32" applyNumberFormat="0" applyFill="0" applyProtection="0">
      <alignment horizontal="center"/>
    </xf>
    <xf numFmtId="0" fontId="218" fillId="0" borderId="32" applyNumberFormat="0" applyFill="0" applyProtection="0">
      <alignment horizontal="center"/>
    </xf>
    <xf numFmtId="0" fontId="218" fillId="0" borderId="32" applyNumberFormat="0" applyFill="0" applyProtection="0">
      <alignment horizontal="center"/>
    </xf>
    <xf numFmtId="0" fontId="218" fillId="0" borderId="32" applyNumberFormat="0" applyFill="0" applyProtection="0">
      <alignment horizontal="center"/>
    </xf>
    <xf numFmtId="0" fontId="218" fillId="0" borderId="32" applyNumberFormat="0" applyFill="0" applyProtection="0">
      <alignment horizontal="center"/>
    </xf>
    <xf numFmtId="0" fontId="218" fillId="0" borderId="32" applyNumberFormat="0" applyFill="0" applyProtection="0">
      <alignment horizontal="center"/>
    </xf>
    <xf numFmtId="0" fontId="218" fillId="0" borderId="32" applyNumberFormat="0" applyFill="0" applyProtection="0">
      <alignment horizontal="center"/>
    </xf>
    <xf numFmtId="0" fontId="140" fillId="70" borderId="0" applyNumberFormat="0" applyBorder="0" applyAlignment="0" applyProtection="0">
      <alignment vertical="center"/>
    </xf>
    <xf numFmtId="0" fontId="218" fillId="0" borderId="32" applyNumberFormat="0" applyFill="0" applyProtection="0">
      <alignment horizontal="center"/>
    </xf>
    <xf numFmtId="0" fontId="218" fillId="0" borderId="32" applyNumberFormat="0" applyFill="0" applyProtection="0">
      <alignment horizontal="center"/>
    </xf>
    <xf numFmtId="0" fontId="218" fillId="0" borderId="32" applyNumberFormat="0" applyFill="0" applyProtection="0">
      <alignment horizontal="center"/>
    </xf>
    <xf numFmtId="0" fontId="141" fillId="87" borderId="0" applyNumberFormat="0" applyBorder="0" applyAlignment="0" applyProtection="0">
      <alignment vertical="center"/>
    </xf>
    <xf numFmtId="0" fontId="218" fillId="0" borderId="32" applyNumberFormat="0" applyFill="0" applyProtection="0">
      <alignment horizontal="center"/>
    </xf>
    <xf numFmtId="0" fontId="140" fillId="70" borderId="0" applyNumberFormat="0" applyBorder="0" applyAlignment="0" applyProtection="0">
      <alignment vertical="center"/>
    </xf>
    <xf numFmtId="0" fontId="218" fillId="0" borderId="32" applyNumberFormat="0" applyFill="0" applyProtection="0">
      <alignment horizontal="center"/>
    </xf>
    <xf numFmtId="0" fontId="218" fillId="0" borderId="32" applyNumberFormat="0" applyFill="0" applyProtection="0">
      <alignment horizontal="center"/>
    </xf>
    <xf numFmtId="0" fontId="218" fillId="0" borderId="32" applyNumberFormat="0" applyFill="0" applyProtection="0">
      <alignment horizontal="center"/>
    </xf>
    <xf numFmtId="0" fontId="218" fillId="0" borderId="32" applyNumberFormat="0" applyFill="0" applyProtection="0">
      <alignment horizontal="center"/>
    </xf>
    <xf numFmtId="0" fontId="218" fillId="0" borderId="32" applyNumberFormat="0" applyFill="0" applyProtection="0">
      <alignment horizontal="center"/>
    </xf>
    <xf numFmtId="0" fontId="218" fillId="0" borderId="32" applyNumberFormat="0" applyFill="0" applyProtection="0">
      <alignment horizontal="center"/>
    </xf>
    <xf numFmtId="0" fontId="218" fillId="0" borderId="32" applyNumberFormat="0" applyFill="0" applyProtection="0">
      <alignment horizontal="center"/>
    </xf>
    <xf numFmtId="0" fontId="218" fillId="0" borderId="32" applyNumberFormat="0" applyFill="0" applyProtection="0">
      <alignment horizontal="center"/>
    </xf>
    <xf numFmtId="0" fontId="218" fillId="0" borderId="32" applyNumberFormat="0" applyFill="0" applyProtection="0">
      <alignment horizontal="center"/>
    </xf>
    <xf numFmtId="0" fontId="218" fillId="0" borderId="32" applyNumberFormat="0" applyFill="0" applyProtection="0">
      <alignment horizontal="center"/>
    </xf>
    <xf numFmtId="0" fontId="218" fillId="0" borderId="32" applyNumberFormat="0" applyFill="0" applyProtection="0">
      <alignment horizontal="center"/>
    </xf>
    <xf numFmtId="0" fontId="218" fillId="0" borderId="32" applyNumberFormat="0" applyFill="0" applyProtection="0">
      <alignment horizontal="center"/>
    </xf>
    <xf numFmtId="0" fontId="218" fillId="0" borderId="32" applyNumberFormat="0" applyFill="0" applyProtection="0">
      <alignment horizontal="center"/>
    </xf>
    <xf numFmtId="0" fontId="218" fillId="0" borderId="32" applyNumberFormat="0" applyFill="0" applyProtection="0">
      <alignment horizontal="center"/>
    </xf>
    <xf numFmtId="0" fontId="218" fillId="0" borderId="32" applyNumberFormat="0" applyFill="0" applyProtection="0">
      <alignment horizontal="center"/>
    </xf>
    <xf numFmtId="0" fontId="218" fillId="0" borderId="32" applyNumberFormat="0" applyFill="0" applyProtection="0">
      <alignment horizontal="center"/>
    </xf>
    <xf numFmtId="0" fontId="218" fillId="0" borderId="32" applyNumberFormat="0" applyFill="0" applyProtection="0">
      <alignment horizontal="center"/>
    </xf>
    <xf numFmtId="0" fontId="218" fillId="0" borderId="32" applyNumberFormat="0" applyFill="0" applyProtection="0">
      <alignment horizontal="center"/>
    </xf>
    <xf numFmtId="0" fontId="218" fillId="0" borderId="32" applyNumberFormat="0" applyFill="0" applyProtection="0">
      <alignment horizontal="center"/>
    </xf>
    <xf numFmtId="0" fontId="218" fillId="0" borderId="32" applyNumberFormat="0" applyFill="0" applyProtection="0">
      <alignment horizontal="center"/>
    </xf>
    <xf numFmtId="0" fontId="218" fillId="0" borderId="32" applyNumberFormat="0" applyFill="0" applyProtection="0">
      <alignment horizontal="center"/>
    </xf>
    <xf numFmtId="0" fontId="218" fillId="0" borderId="32" applyNumberFormat="0" applyFill="0" applyProtection="0">
      <alignment horizontal="center"/>
    </xf>
    <xf numFmtId="0" fontId="218" fillId="0" borderId="32" applyNumberFormat="0" applyFill="0" applyProtection="0">
      <alignment horizontal="center"/>
    </xf>
    <xf numFmtId="0" fontId="218" fillId="0" borderId="32" applyNumberFormat="0" applyFill="0" applyProtection="0">
      <alignment horizontal="center"/>
    </xf>
    <xf numFmtId="0" fontId="218" fillId="0" borderId="32" applyNumberFormat="0" applyFill="0" applyProtection="0">
      <alignment horizontal="center"/>
    </xf>
    <xf numFmtId="0" fontId="218" fillId="0" borderId="32" applyNumberFormat="0" applyFill="0" applyProtection="0">
      <alignment horizontal="center"/>
    </xf>
    <xf numFmtId="0" fontId="140" fillId="70" borderId="0" applyNumberFormat="0" applyBorder="0" applyAlignment="0" applyProtection="0">
      <alignment vertical="center"/>
    </xf>
    <xf numFmtId="0" fontId="218" fillId="0" borderId="32" applyNumberFormat="0" applyFill="0" applyProtection="0">
      <alignment horizontal="center"/>
    </xf>
    <xf numFmtId="0" fontId="218" fillId="0" borderId="32" applyNumberFormat="0" applyFill="0" applyProtection="0">
      <alignment horizontal="center"/>
    </xf>
    <xf numFmtId="0" fontId="133" fillId="69" borderId="0" applyNumberFormat="0" applyBorder="0" applyAlignment="0" applyProtection="0">
      <alignment vertical="center"/>
    </xf>
    <xf numFmtId="0" fontId="218" fillId="0" borderId="32" applyNumberFormat="0" applyFill="0" applyProtection="0">
      <alignment horizontal="center"/>
    </xf>
    <xf numFmtId="0" fontId="133" fillId="69" borderId="0" applyNumberFormat="0" applyBorder="0" applyAlignment="0" applyProtection="0">
      <alignment vertical="center"/>
    </xf>
    <xf numFmtId="0" fontId="218" fillId="0" borderId="32" applyNumberFormat="0" applyFill="0" applyProtection="0">
      <alignment horizontal="center"/>
    </xf>
    <xf numFmtId="0" fontId="139" fillId="0" borderId="0" applyNumberFormat="0" applyFill="0" applyBorder="0" applyAlignment="0" applyProtection="0">
      <alignment vertical="top"/>
      <protection locked="0"/>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221" fillId="0" borderId="0" applyNumberFormat="0" applyAlignment="0"/>
    <xf numFmtId="0" fontId="148" fillId="0" borderId="0" applyFill="0" applyBorder="0">
      <alignment horizontal="right"/>
    </xf>
    <xf numFmtId="0" fontId="134" fillId="80" borderId="0" applyNumberFormat="0" applyBorder="0" applyAlignment="0" applyProtection="0">
      <alignment vertical="center"/>
    </xf>
    <xf numFmtId="0" fontId="134" fillId="80" borderId="0" applyNumberFormat="0" applyBorder="0" applyAlignment="0" applyProtection="0">
      <alignment vertical="center"/>
    </xf>
    <xf numFmtId="227" fontId="145" fillId="71" borderId="64" applyNumberFormat="0" applyAlignment="0" applyProtection="0">
      <alignment vertical="center"/>
    </xf>
    <xf numFmtId="0" fontId="141" fillId="87" borderId="0" applyNumberFormat="0" applyBorder="0" applyAlignment="0" applyProtection="0">
      <alignment vertical="center"/>
    </xf>
    <xf numFmtId="0" fontId="141" fillId="87" borderId="0" applyNumberFormat="0" applyBorder="0" applyAlignment="0" applyProtection="0">
      <alignment vertical="center"/>
    </xf>
    <xf numFmtId="0" fontId="140" fillId="70" borderId="0" applyNumberFormat="0" applyBorder="0" applyAlignment="0" applyProtection="0">
      <alignment vertical="center"/>
    </xf>
    <xf numFmtId="227" fontId="98" fillId="201" borderId="0" applyNumberFormat="0" applyBorder="0" applyAlignment="0" applyProtection="0">
      <alignment vertical="center"/>
    </xf>
    <xf numFmtId="37" fontId="217" fillId="0" borderId="0" applyFont="0" applyFill="0" applyBorder="0" applyAlignment="0" applyProtection="0"/>
    <xf numFmtId="0" fontId="93" fillId="75" borderId="42" applyNumberFormat="0" applyFont="0" applyAlignment="0" applyProtection="0">
      <alignment vertical="center"/>
    </xf>
    <xf numFmtId="0" fontId="133" fillId="69" borderId="0" applyNumberFormat="0" applyBorder="0" applyAlignment="0" applyProtection="0">
      <alignment vertical="center"/>
    </xf>
    <xf numFmtId="0" fontId="93" fillId="75" borderId="42" applyNumberFormat="0" applyFont="0" applyAlignment="0" applyProtection="0">
      <alignment vertical="center"/>
    </xf>
    <xf numFmtId="0" fontId="133" fillId="69" borderId="0" applyNumberFormat="0" applyBorder="0" applyAlignment="0" applyProtection="0">
      <alignment vertical="center"/>
    </xf>
    <xf numFmtId="39" fontId="217" fillId="0" borderId="0" applyFont="0" applyFill="0" applyBorder="0" applyAlignment="0" applyProtection="0"/>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37" fontId="219" fillId="0" borderId="0" applyFont="0" applyFill="0" applyBorder="0" applyAlignment="0" applyProtection="0"/>
    <xf numFmtId="0" fontId="126" fillId="0" borderId="28" applyNumberFormat="0" applyFill="0" applyProtection="0">
      <alignment horizontal="right"/>
    </xf>
    <xf numFmtId="39" fontId="219" fillId="0" borderId="0" applyFont="0" applyFill="0" applyBorder="0" applyAlignment="0" applyProtection="0"/>
    <xf numFmtId="236" fontId="93" fillId="0" borderId="0" applyFont="0" applyFill="0" applyBorder="0" applyAlignment="0" applyProtection="0"/>
    <xf numFmtId="0" fontId="140" fillId="70" borderId="0" applyNumberFormat="0" applyBorder="0" applyAlignment="0" applyProtection="0">
      <alignment vertical="center"/>
    </xf>
    <xf numFmtId="227" fontId="97" fillId="208" borderId="0" applyNumberFormat="0" applyBorder="0" applyAlignment="0" applyProtection="0">
      <alignment vertical="center"/>
    </xf>
    <xf numFmtId="0" fontId="220" fillId="0" borderId="0" applyNumberFormat="0" applyAlignment="0">
      <alignment horizontal="left"/>
    </xf>
    <xf numFmtId="0" fontId="100" fillId="75" borderId="42" applyNumberFormat="0" applyFont="0" applyAlignment="0" applyProtection="0">
      <alignment vertical="center"/>
    </xf>
    <xf numFmtId="0" fontId="93" fillId="0" borderId="0">
      <alignment vertical="center"/>
    </xf>
    <xf numFmtId="0" fontId="97" fillId="0" borderId="0"/>
    <xf numFmtId="0" fontId="220" fillId="0" borderId="0" applyNumberFormat="0" applyAlignment="0">
      <alignment horizontal="left"/>
    </xf>
    <xf numFmtId="0" fontId="100" fillId="75" borderId="42" applyNumberFormat="0" applyFont="0" applyAlignment="0" applyProtection="0">
      <alignment vertical="center"/>
    </xf>
    <xf numFmtId="0" fontId="93" fillId="0" borderId="0">
      <alignment vertical="center"/>
    </xf>
    <xf numFmtId="0" fontId="220" fillId="0" borderId="0" applyNumberFormat="0" applyAlignment="0">
      <alignment horizontal="left"/>
    </xf>
    <xf numFmtId="0" fontId="100" fillId="75" borderId="42" applyNumberFormat="0" applyFont="0" applyAlignment="0" applyProtection="0">
      <alignment vertical="center"/>
    </xf>
    <xf numFmtId="0" fontId="97" fillId="0" borderId="0">
      <alignment vertical="center"/>
    </xf>
    <xf numFmtId="0" fontId="97" fillId="0" borderId="0"/>
    <xf numFmtId="0" fontId="220" fillId="0" borderId="0" applyNumberFormat="0" applyAlignment="0">
      <alignment horizontal="left"/>
    </xf>
    <xf numFmtId="0" fontId="100" fillId="0" borderId="0">
      <alignment vertical="center"/>
    </xf>
    <xf numFmtId="0" fontId="97" fillId="0" borderId="0"/>
    <xf numFmtId="0" fontId="220" fillId="0" borderId="0" applyNumberFormat="0" applyAlignment="0">
      <alignment horizontal="left"/>
    </xf>
    <xf numFmtId="0" fontId="221" fillId="0" borderId="0" applyNumberFormat="0" applyAlignment="0"/>
    <xf numFmtId="0" fontId="221" fillId="0" borderId="0" applyNumberFormat="0" applyAlignment="0"/>
    <xf numFmtId="0" fontId="221" fillId="0" borderId="0" applyNumberFormat="0" applyAlignment="0"/>
    <xf numFmtId="0" fontId="221" fillId="0" borderId="0" applyNumberFormat="0" applyAlignment="0"/>
    <xf numFmtId="227" fontId="97" fillId="19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24" fontId="219" fillId="0" borderId="0" applyFont="0" applyFill="0" applyBorder="0" applyAlignment="0" applyProtection="0"/>
    <xf numFmtId="0" fontId="140" fillId="70" borderId="0" applyNumberFormat="0" applyBorder="0" applyAlignment="0" applyProtection="0">
      <alignment vertical="center"/>
    </xf>
    <xf numFmtId="0" fontId="133" fillId="69" borderId="0" applyNumberFormat="0" applyBorder="0" applyAlignment="0" applyProtection="0">
      <alignment vertical="center"/>
    </xf>
    <xf numFmtId="25" fontId="219" fillId="0" borderId="0" applyFont="0" applyFill="0" applyBorder="0" applyAlignment="0" applyProtection="0"/>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33" fillId="69" borderId="0" applyNumberFormat="0" applyBorder="0" applyAlignment="0" applyProtection="0">
      <alignment vertical="center"/>
    </xf>
    <xf numFmtId="222" fontId="217" fillId="0" borderId="0" applyFont="0" applyFill="0" applyBorder="0" applyAlignment="0" applyProtection="0"/>
    <xf numFmtId="0" fontId="93" fillId="75" borderId="42" applyNumberFormat="0" applyFont="0" applyAlignment="0" applyProtection="0">
      <alignment vertical="center"/>
    </xf>
    <xf numFmtId="223" fontId="217" fillId="0" borderId="0" applyFont="0" applyFill="0" applyBorder="0" applyAlignment="0" applyProtection="0"/>
    <xf numFmtId="0" fontId="154" fillId="66" borderId="64" applyNumberFormat="0" applyAlignment="0" applyProtection="0">
      <alignment vertical="center"/>
    </xf>
    <xf numFmtId="0" fontId="154" fillId="66" borderId="64" applyNumberFormat="0" applyAlignment="0" applyProtection="0">
      <alignment vertical="center"/>
    </xf>
    <xf numFmtId="0" fontId="154" fillId="66" borderId="64" applyNumberFormat="0" applyAlignment="0" applyProtection="0">
      <alignment vertical="center"/>
    </xf>
    <xf numFmtId="0" fontId="133" fillId="69" borderId="0" applyNumberFormat="0" applyBorder="0" applyAlignment="0" applyProtection="0">
      <alignment vertical="center"/>
    </xf>
    <xf numFmtId="224" fontId="219" fillId="0" borderId="0" applyFont="0" applyFill="0" applyBorder="0" applyAlignment="0" applyProtection="0"/>
    <xf numFmtId="227" fontId="145" fillId="71" borderId="64" applyNumberFormat="0" applyAlignment="0" applyProtection="0">
      <alignment vertical="center"/>
    </xf>
    <xf numFmtId="0" fontId="160" fillId="0" borderId="55" applyNumberFormat="0" applyFill="0" applyAlignment="0" applyProtection="0">
      <alignment vertical="center"/>
    </xf>
    <xf numFmtId="0" fontId="140" fillId="70" borderId="0" applyNumberFormat="0" applyBorder="0" applyAlignment="0" applyProtection="0">
      <alignment vertical="center"/>
    </xf>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100" fillId="75" borderId="42" applyNumberFormat="0" applyFont="0" applyAlignment="0" applyProtection="0">
      <alignment vertical="center"/>
    </xf>
    <xf numFmtId="0" fontId="133" fillId="69" borderId="0" applyNumberFormat="0" applyBorder="0" applyAlignment="0" applyProtection="0">
      <alignment vertical="center"/>
    </xf>
    <xf numFmtId="0" fontId="223" fillId="0" borderId="0" applyNumberFormat="0" applyAlignment="0">
      <alignment horizontal="left"/>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223" fillId="0" borderId="0" applyNumberFormat="0" applyAlignment="0">
      <alignment horizontal="left"/>
    </xf>
    <xf numFmtId="0" fontId="133" fillId="69" borderId="0" applyNumberFormat="0" applyBorder="0" applyAlignment="0" applyProtection="0">
      <alignment vertical="center"/>
    </xf>
    <xf numFmtId="0" fontId="223" fillId="0" borderId="0" applyNumberFormat="0" applyAlignment="0">
      <alignment horizontal="left"/>
    </xf>
    <xf numFmtId="0" fontId="133" fillId="69" borderId="0" applyNumberFormat="0" applyBorder="0" applyAlignment="0" applyProtection="0">
      <alignment vertical="center"/>
    </xf>
    <xf numFmtId="0" fontId="223" fillId="0" borderId="0" applyNumberFormat="0" applyAlignment="0">
      <alignment horizontal="left"/>
    </xf>
    <xf numFmtId="0" fontId="133" fillId="69" borderId="0" applyNumberFormat="0" applyBorder="0" applyAlignment="0" applyProtection="0">
      <alignment vertical="center"/>
    </xf>
    <xf numFmtId="0" fontId="223" fillId="0" borderId="0" applyNumberFormat="0" applyAlignment="0">
      <alignment horizontal="left"/>
    </xf>
    <xf numFmtId="0" fontId="140" fillId="70" borderId="0" applyNumberFormat="0" applyBorder="0" applyAlignment="0" applyProtection="0">
      <alignment vertical="center"/>
    </xf>
    <xf numFmtId="0" fontId="138" fillId="95" borderId="39"/>
    <xf numFmtId="0" fontId="154" fillId="66" borderId="64" applyNumberFormat="0" applyAlignment="0" applyProtection="0">
      <alignment vertical="center"/>
    </xf>
    <xf numFmtId="0" fontId="138" fillId="95" borderId="39"/>
    <xf numFmtId="0" fontId="227" fillId="91" borderId="27">
      <protection locked="0"/>
    </xf>
    <xf numFmtId="0" fontId="138" fillId="95" borderId="39"/>
    <xf numFmtId="0" fontId="138" fillId="95" borderId="39"/>
    <xf numFmtId="0" fontId="138" fillId="95" borderId="39"/>
    <xf numFmtId="0" fontId="149" fillId="78" borderId="0" applyNumberFormat="0" applyBorder="0" applyAlignment="0" applyProtection="0">
      <alignment vertical="center"/>
    </xf>
    <xf numFmtId="0" fontId="150" fillId="0" borderId="0" applyNumberFormat="0" applyFill="0" applyBorder="0" applyAlignment="0" applyProtection="0">
      <alignment vertical="center"/>
    </xf>
    <xf numFmtId="0" fontId="149" fillId="78" borderId="0" applyNumberFormat="0" applyBorder="0" applyAlignment="0" applyProtection="0">
      <alignment vertical="center"/>
    </xf>
    <xf numFmtId="0" fontId="150" fillId="0" borderId="0" applyNumberFormat="0" applyFill="0" applyBorder="0" applyAlignment="0" applyProtection="0">
      <alignment vertical="center"/>
    </xf>
    <xf numFmtId="0" fontId="150" fillId="0" borderId="0" applyNumberFormat="0" applyFill="0" applyBorder="0" applyAlignment="0" applyProtection="0">
      <alignment vertical="center"/>
    </xf>
    <xf numFmtId="0" fontId="150" fillId="0" borderId="0" applyNumberFormat="0" applyFill="0" applyBorder="0" applyAlignment="0" applyProtection="0">
      <alignment vertical="center"/>
    </xf>
    <xf numFmtId="0" fontId="140" fillId="70" borderId="0" applyNumberFormat="0" applyBorder="0" applyAlignment="0" applyProtection="0">
      <alignment vertical="center"/>
    </xf>
    <xf numFmtId="0" fontId="150" fillId="0" borderId="0" applyNumberFormat="0" applyFill="0" applyBorder="0" applyAlignment="0" applyProtection="0">
      <alignment vertical="center"/>
    </xf>
    <xf numFmtId="0" fontId="149" fillId="78" borderId="0" applyNumberFormat="0" applyBorder="0" applyAlignment="0" applyProtection="0">
      <alignment vertical="center"/>
    </xf>
    <xf numFmtId="0" fontId="150" fillId="0" borderId="0" applyNumberFormat="0" applyFill="0" applyBorder="0" applyAlignment="0" applyProtection="0">
      <alignment vertical="center"/>
    </xf>
    <xf numFmtId="0" fontId="149" fillId="78" borderId="0" applyNumberFormat="0" applyBorder="0" applyAlignment="0" applyProtection="0">
      <alignment vertical="center"/>
    </xf>
    <xf numFmtId="0" fontId="140" fillId="70" borderId="0" applyNumberFormat="0" applyBorder="0" applyAlignment="0" applyProtection="0">
      <alignment vertical="center"/>
    </xf>
    <xf numFmtId="0" fontId="150" fillId="0" borderId="0" applyNumberFormat="0" applyFill="0" applyBorder="0" applyAlignment="0" applyProtection="0">
      <alignment vertical="center"/>
    </xf>
    <xf numFmtId="0" fontId="133" fillId="69" borderId="0" applyNumberFormat="0" applyBorder="0" applyAlignment="0" applyProtection="0">
      <alignment vertical="center"/>
    </xf>
    <xf numFmtId="0" fontId="150" fillId="0" borderId="0" applyNumberFormat="0" applyFill="0" applyBorder="0" applyAlignment="0" applyProtection="0">
      <alignment vertical="center"/>
    </xf>
    <xf numFmtId="0" fontId="148" fillId="0" borderId="0" applyNumberFormat="0" applyFill="0" applyBorder="0" applyAlignment="0" applyProtection="0"/>
    <xf numFmtId="242" fontId="93" fillId="0" borderId="0"/>
    <xf numFmtId="0" fontId="140" fillId="70" borderId="0" applyNumberFormat="0" applyBorder="0" applyAlignment="0" applyProtection="0">
      <alignment vertical="center"/>
    </xf>
    <xf numFmtId="242" fontId="93" fillId="0" borderId="0"/>
    <xf numFmtId="0" fontId="140" fillId="70" borderId="0" applyNumberFormat="0" applyBorder="0" applyAlignment="0" applyProtection="0">
      <alignment vertical="center"/>
    </xf>
    <xf numFmtId="242" fontId="93" fillId="0" borderId="0"/>
    <xf numFmtId="242" fontId="93" fillId="0" borderId="0"/>
    <xf numFmtId="0" fontId="140" fillId="70" borderId="0" applyNumberFormat="0" applyBorder="0" applyAlignment="0" applyProtection="0">
      <alignment vertical="center"/>
    </xf>
    <xf numFmtId="0" fontId="224" fillId="0" borderId="0" applyNumberFormat="0" applyFill="0" applyBorder="0" applyAlignment="0" applyProtection="0">
      <alignment vertical="top"/>
      <protection locked="0"/>
    </xf>
    <xf numFmtId="0" fontId="126" fillId="0" borderId="0"/>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88" fillId="0" borderId="0">
      <alignment horizontal="left"/>
    </xf>
    <xf numFmtId="0" fontId="140" fillId="70" borderId="0" applyNumberFormat="0" applyBorder="0" applyAlignment="0" applyProtection="0">
      <alignment vertical="center"/>
    </xf>
    <xf numFmtId="0" fontId="168" fillId="0" borderId="54" applyNumberFormat="0" applyAlignment="0" applyProtection="0">
      <alignment horizontal="left" vertical="center"/>
    </xf>
    <xf numFmtId="0" fontId="140" fillId="70" borderId="0" applyNumberFormat="0" applyBorder="0" applyAlignment="0" applyProtection="0">
      <alignment vertical="center"/>
    </xf>
    <xf numFmtId="0" fontId="168" fillId="0" borderId="40">
      <alignment horizontal="left" vertical="center"/>
    </xf>
    <xf numFmtId="0" fontId="140" fillId="70" borderId="0" applyNumberFormat="0" applyBorder="0" applyAlignment="0" applyProtection="0">
      <alignment vertical="center"/>
    </xf>
    <xf numFmtId="0" fontId="168" fillId="0" borderId="40">
      <alignment horizontal="left" vertical="center"/>
    </xf>
    <xf numFmtId="0" fontId="141" fillId="72" borderId="0" applyNumberFormat="0" applyBorder="0" applyAlignment="0" applyProtection="0">
      <alignment vertical="center"/>
    </xf>
    <xf numFmtId="0" fontId="168" fillId="0" borderId="40">
      <alignment horizontal="left" vertical="center"/>
    </xf>
    <xf numFmtId="0" fontId="141" fillId="72" borderId="0" applyNumberFormat="0" applyBorder="0" applyAlignment="0" applyProtection="0">
      <alignment vertical="center"/>
    </xf>
    <xf numFmtId="0" fontId="168" fillId="0" borderId="40">
      <alignment horizontal="left" vertical="center"/>
    </xf>
    <xf numFmtId="0" fontId="168" fillId="0" borderId="40">
      <alignment horizontal="left" vertical="center"/>
    </xf>
    <xf numFmtId="0" fontId="168" fillId="0" borderId="40">
      <alignment horizontal="left" vertical="center"/>
    </xf>
    <xf numFmtId="0" fontId="141" fillId="72" borderId="0" applyNumberFormat="0" applyBorder="0" applyAlignment="0" applyProtection="0">
      <alignment vertical="center"/>
    </xf>
    <xf numFmtId="0" fontId="168" fillId="0" borderId="40">
      <alignment horizontal="left" vertical="center"/>
    </xf>
    <xf numFmtId="0" fontId="141" fillId="72" borderId="0" applyNumberFormat="0" applyBorder="0" applyAlignment="0" applyProtection="0">
      <alignment vertical="center"/>
    </xf>
    <xf numFmtId="0" fontId="168" fillId="0" borderId="40">
      <alignment horizontal="left" vertical="center"/>
    </xf>
    <xf numFmtId="0" fontId="168" fillId="0" borderId="40">
      <alignment horizontal="left" vertical="center"/>
    </xf>
    <xf numFmtId="0" fontId="154" fillId="66" borderId="64" applyNumberFormat="0" applyAlignment="0" applyProtection="0">
      <alignment vertical="center"/>
    </xf>
    <xf numFmtId="0" fontId="168" fillId="0" borderId="40">
      <alignment horizontal="left" vertical="center"/>
    </xf>
    <xf numFmtId="0" fontId="149" fillId="72" borderId="0" applyNumberFormat="0" applyBorder="0" applyAlignment="0" applyProtection="0">
      <alignment vertical="center"/>
    </xf>
    <xf numFmtId="0" fontId="168" fillId="0" borderId="40">
      <alignment horizontal="left" vertical="center"/>
    </xf>
    <xf numFmtId="0" fontId="149" fillId="72" borderId="0" applyNumberFormat="0" applyBorder="0" applyAlignment="0" applyProtection="0">
      <alignment vertical="center"/>
    </xf>
    <xf numFmtId="0" fontId="168" fillId="0" borderId="40">
      <alignment horizontal="left" vertical="center"/>
    </xf>
    <xf numFmtId="0" fontId="168" fillId="0" borderId="40">
      <alignment horizontal="left" vertical="center"/>
    </xf>
    <xf numFmtId="0" fontId="154" fillId="66" borderId="64" applyNumberFormat="0" applyAlignment="0" applyProtection="0">
      <alignment vertical="center"/>
    </xf>
    <xf numFmtId="0" fontId="168" fillId="0" borderId="40">
      <alignment horizontal="left" vertical="center"/>
    </xf>
    <xf numFmtId="0" fontId="168" fillId="0" borderId="40">
      <alignment horizontal="left" vertical="center"/>
    </xf>
    <xf numFmtId="0" fontId="103" fillId="0" borderId="0" applyNumberFormat="0" applyFill="0"/>
    <xf numFmtId="0" fontId="100" fillId="75" borderId="42" applyNumberFormat="0" applyFont="0" applyAlignment="0" applyProtection="0">
      <alignment vertical="center"/>
    </xf>
    <xf numFmtId="0" fontId="146" fillId="0" borderId="43" applyNumberFormat="0" applyFill="0" applyAlignment="0" applyProtection="0">
      <alignment vertical="center"/>
    </xf>
    <xf numFmtId="0" fontId="100" fillId="75" borderId="42" applyNumberFormat="0" applyFont="0" applyAlignment="0" applyProtection="0">
      <alignment vertical="center"/>
    </xf>
    <xf numFmtId="0" fontId="140" fillId="70" borderId="0" applyNumberFormat="0" applyBorder="0" applyAlignment="0" applyProtection="0">
      <alignment vertical="center"/>
    </xf>
    <xf numFmtId="0" fontId="146" fillId="0" borderId="43" applyNumberFormat="0" applyFill="0" applyAlignment="0" applyProtection="0">
      <alignment vertical="center"/>
    </xf>
    <xf numFmtId="0" fontId="100" fillId="75" borderId="42" applyNumberFormat="0" applyFont="0" applyAlignment="0" applyProtection="0">
      <alignment vertical="center"/>
    </xf>
    <xf numFmtId="0" fontId="146" fillId="0" borderId="43" applyNumberFormat="0" applyFill="0" applyAlignment="0" applyProtection="0">
      <alignment vertical="center"/>
    </xf>
    <xf numFmtId="0" fontId="100" fillId="75" borderId="42" applyNumberFormat="0" applyFont="0" applyAlignment="0" applyProtection="0">
      <alignment vertical="center"/>
    </xf>
    <xf numFmtId="0" fontId="146" fillId="0" borderId="43" applyNumberFormat="0" applyFill="0" applyAlignment="0" applyProtection="0">
      <alignment vertical="center"/>
    </xf>
    <xf numFmtId="0" fontId="100" fillId="75" borderId="42" applyNumberFormat="0" applyFont="0" applyAlignment="0" applyProtection="0">
      <alignment vertical="center"/>
    </xf>
    <xf numFmtId="0" fontId="140" fillId="70" borderId="0" applyNumberFormat="0" applyBorder="0" applyAlignment="0" applyProtection="0">
      <alignment vertical="center"/>
    </xf>
    <xf numFmtId="0" fontId="146" fillId="0" borderId="43" applyNumberFormat="0" applyFill="0" applyAlignment="0" applyProtection="0">
      <alignment vertical="center"/>
    </xf>
    <xf numFmtId="0" fontId="100" fillId="75" borderId="42" applyNumberFormat="0" applyFont="0" applyAlignment="0" applyProtection="0">
      <alignment vertical="center"/>
    </xf>
    <xf numFmtId="0" fontId="146" fillId="0" borderId="43" applyNumberFormat="0" applyFill="0" applyAlignment="0" applyProtection="0">
      <alignment vertical="center"/>
    </xf>
    <xf numFmtId="0" fontId="100" fillId="75" borderId="42" applyNumberFormat="0" applyFont="0" applyAlignment="0" applyProtection="0">
      <alignment vertical="center"/>
    </xf>
    <xf numFmtId="0" fontId="146" fillId="0" borderId="43" applyNumberFormat="0" applyFill="0" applyAlignment="0" applyProtection="0">
      <alignment vertical="center"/>
    </xf>
    <xf numFmtId="0" fontId="100" fillId="75" borderId="42" applyNumberFormat="0" applyFont="0" applyAlignment="0" applyProtection="0">
      <alignment vertical="center"/>
    </xf>
    <xf numFmtId="0" fontId="146" fillId="0" borderId="43" applyNumberFormat="0" applyFill="0" applyAlignment="0" applyProtection="0">
      <alignment vertical="center"/>
    </xf>
    <xf numFmtId="0" fontId="100" fillId="75" borderId="42" applyNumberFormat="0" applyFont="0" applyAlignment="0" applyProtection="0">
      <alignment vertical="center"/>
    </xf>
    <xf numFmtId="0" fontId="153" fillId="0" borderId="44" applyNumberFormat="0" applyFill="0" applyAlignment="0" applyProtection="0">
      <alignment vertical="center"/>
    </xf>
    <xf numFmtId="0" fontId="100" fillId="75" borderId="42" applyNumberFormat="0" applyFont="0" applyAlignment="0" applyProtection="0">
      <alignment vertical="center"/>
    </xf>
    <xf numFmtId="0" fontId="151" fillId="0" borderId="45" applyNumberFormat="0" applyFill="0" applyAlignment="0" applyProtection="0">
      <alignment vertical="center"/>
    </xf>
    <xf numFmtId="0" fontId="151" fillId="0" borderId="45" applyNumberFormat="0" applyFill="0" applyAlignment="0" applyProtection="0">
      <alignment vertical="center"/>
    </xf>
    <xf numFmtId="0" fontId="151" fillId="0" borderId="45" applyNumberFormat="0" applyFill="0" applyAlignment="0" applyProtection="0">
      <alignment vertical="center"/>
    </xf>
    <xf numFmtId="0" fontId="151" fillId="0" borderId="45" applyNumberFormat="0" applyFill="0" applyAlignment="0" applyProtection="0">
      <alignment vertical="center"/>
    </xf>
    <xf numFmtId="0" fontId="151" fillId="0" borderId="45" applyNumberFormat="0" applyFill="0" applyAlignment="0" applyProtection="0">
      <alignment vertical="center"/>
    </xf>
    <xf numFmtId="0" fontId="151" fillId="0" borderId="45" applyNumberFormat="0" applyFill="0" applyAlignment="0" applyProtection="0">
      <alignment vertical="center"/>
    </xf>
    <xf numFmtId="0" fontId="151" fillId="0" borderId="45" applyNumberFormat="0" applyFill="0" applyAlignment="0" applyProtection="0">
      <alignment vertical="center"/>
    </xf>
    <xf numFmtId="0" fontId="151" fillId="0" borderId="45" applyNumberFormat="0" applyFill="0" applyAlignment="0" applyProtection="0">
      <alignment vertical="center"/>
    </xf>
    <xf numFmtId="0" fontId="100" fillId="75" borderId="42" applyNumberFormat="0" applyFont="0" applyAlignment="0" applyProtection="0">
      <alignment vertical="center"/>
    </xf>
    <xf numFmtId="0" fontId="151" fillId="0" borderId="45" applyNumberFormat="0" applyFill="0" applyAlignment="0" applyProtection="0">
      <alignment vertical="center"/>
    </xf>
    <xf numFmtId="0" fontId="151" fillId="0" borderId="45" applyNumberFormat="0" applyFill="0" applyAlignment="0" applyProtection="0">
      <alignment vertical="center"/>
    </xf>
    <xf numFmtId="0" fontId="140" fillId="70" borderId="0" applyNumberFormat="0" applyBorder="0" applyAlignment="0" applyProtection="0">
      <alignment vertical="center"/>
    </xf>
    <xf numFmtId="0" fontId="151" fillId="0" borderId="45" applyNumberFormat="0" applyFill="0" applyAlignment="0" applyProtection="0">
      <alignment vertical="center"/>
    </xf>
    <xf numFmtId="0" fontId="133" fillId="69" borderId="0" applyNumberFormat="0" applyBorder="0" applyAlignment="0" applyProtection="0">
      <alignment vertical="center"/>
    </xf>
    <xf numFmtId="0" fontId="151" fillId="0" borderId="45" applyNumberFormat="0" applyFill="0" applyAlignment="0" applyProtection="0">
      <alignment vertical="center"/>
    </xf>
    <xf numFmtId="0" fontId="151" fillId="0" borderId="45" applyNumberFormat="0" applyFill="0" applyAlignment="0" applyProtection="0">
      <alignment vertical="center"/>
    </xf>
    <xf numFmtId="0" fontId="100" fillId="75" borderId="42" applyNumberFormat="0" applyFont="0" applyAlignment="0" applyProtection="0">
      <alignment vertical="center"/>
    </xf>
    <xf numFmtId="0" fontId="151" fillId="0" borderId="0" applyNumberFormat="0" applyFill="0" applyBorder="0" applyAlignment="0" applyProtection="0">
      <alignment vertical="center"/>
    </xf>
    <xf numFmtId="0" fontId="100" fillId="75" borderId="42" applyNumberFormat="0" applyFont="0" applyAlignment="0" applyProtection="0">
      <alignment vertical="center"/>
    </xf>
    <xf numFmtId="0" fontId="151" fillId="0" borderId="0" applyNumberFormat="0" applyFill="0" applyBorder="0" applyAlignment="0" applyProtection="0">
      <alignment vertical="center"/>
    </xf>
    <xf numFmtId="0" fontId="151" fillId="0" borderId="0" applyNumberFormat="0" applyFill="0" applyBorder="0" applyAlignment="0" applyProtection="0">
      <alignment vertical="center"/>
    </xf>
    <xf numFmtId="0" fontId="151" fillId="0" borderId="0" applyNumberFormat="0" applyFill="0" applyBorder="0" applyAlignment="0" applyProtection="0">
      <alignment vertical="center"/>
    </xf>
    <xf numFmtId="0" fontId="100" fillId="75" borderId="42" applyNumberFormat="0" applyFont="0" applyAlignment="0" applyProtection="0">
      <alignment vertical="center"/>
    </xf>
    <xf numFmtId="0" fontId="151" fillId="0" borderId="0" applyNumberFormat="0" applyFill="0" applyBorder="0" applyAlignment="0" applyProtection="0">
      <alignment vertical="center"/>
    </xf>
    <xf numFmtId="0" fontId="151" fillId="0" borderId="0" applyNumberFormat="0" applyFill="0" applyBorder="0" applyAlignment="0" applyProtection="0">
      <alignment vertical="center"/>
    </xf>
    <xf numFmtId="0" fontId="151" fillId="0" borderId="0" applyNumberFormat="0" applyFill="0" applyBorder="0" applyAlignment="0" applyProtection="0">
      <alignment vertical="center"/>
    </xf>
    <xf numFmtId="0" fontId="133" fillId="69" borderId="0" applyNumberFormat="0" applyBorder="0" applyAlignment="0" applyProtection="0">
      <alignment vertical="center"/>
    </xf>
    <xf numFmtId="0" fontId="174" fillId="0" borderId="40" applyNumberFormat="0">
      <alignment horizontal="right" wrapText="1"/>
    </xf>
    <xf numFmtId="0" fontId="133" fillId="69" borderId="0" applyNumberFormat="0" applyBorder="0" applyAlignment="0" applyProtection="0">
      <alignment vertical="center"/>
    </xf>
    <xf numFmtId="0" fontId="174" fillId="0" borderId="40" applyNumberFormat="0">
      <alignment horizontal="right" wrapText="1"/>
    </xf>
    <xf numFmtId="0" fontId="133" fillId="69" borderId="0" applyNumberFormat="0" applyBorder="0" applyAlignment="0" applyProtection="0">
      <alignment vertical="center"/>
    </xf>
    <xf numFmtId="0" fontId="174" fillId="0" borderId="40" applyNumberFormat="0">
      <alignment horizontal="right" wrapText="1"/>
    </xf>
    <xf numFmtId="0" fontId="133" fillId="69" borderId="0" applyNumberFormat="0" applyBorder="0" applyAlignment="0" applyProtection="0">
      <alignment vertical="center"/>
    </xf>
    <xf numFmtId="0" fontId="174" fillId="0" borderId="40" applyNumberFormat="0">
      <alignment horizontal="right" wrapText="1"/>
    </xf>
    <xf numFmtId="0" fontId="174" fillId="0" borderId="40" applyNumberFormat="0">
      <alignment horizontal="right" wrapText="1"/>
    </xf>
    <xf numFmtId="0" fontId="133" fillId="69" borderId="0" applyNumberFormat="0" applyBorder="0" applyAlignment="0" applyProtection="0">
      <alignment vertical="center"/>
    </xf>
    <xf numFmtId="0" fontId="174" fillId="0" borderId="40" applyNumberFormat="0">
      <alignment horizontal="right" wrapText="1"/>
    </xf>
    <xf numFmtId="0" fontId="174" fillId="0" borderId="40" applyNumberFormat="0">
      <alignment horizontal="right" wrapText="1"/>
    </xf>
    <xf numFmtId="0" fontId="149" fillId="79" borderId="0" applyNumberFormat="0" applyBorder="0" applyAlignment="0" applyProtection="0">
      <alignment vertical="center"/>
    </xf>
    <xf numFmtId="0" fontId="174" fillId="0" borderId="40" applyNumberFormat="0">
      <alignment horizontal="right" wrapText="1"/>
    </xf>
    <xf numFmtId="0" fontId="149" fillId="79" borderId="0" applyNumberFormat="0" applyBorder="0" applyAlignment="0" applyProtection="0">
      <alignment vertical="center"/>
    </xf>
    <xf numFmtId="0" fontId="174" fillId="0" borderId="40" applyNumberFormat="0">
      <alignment horizontal="right" wrapText="1"/>
    </xf>
    <xf numFmtId="0" fontId="133" fillId="69" borderId="0" applyNumberFormat="0" applyBorder="0" applyAlignment="0" applyProtection="0">
      <alignment vertical="center"/>
    </xf>
    <xf numFmtId="0" fontId="174" fillId="0" borderId="40" applyNumberFormat="0">
      <alignment horizontal="right" wrapText="1"/>
    </xf>
    <xf numFmtId="0" fontId="137" fillId="66" borderId="65" applyNumberFormat="0" applyAlignment="0" applyProtection="0">
      <alignment vertical="center"/>
    </xf>
    <xf numFmtId="0" fontId="174" fillId="0" borderId="40" applyNumberFormat="0">
      <alignment horizontal="right" wrapText="1"/>
    </xf>
    <xf numFmtId="0" fontId="104" fillId="34" borderId="5" applyNumberFormat="0" applyAlignment="0" applyProtection="0">
      <alignment vertical="center"/>
    </xf>
    <xf numFmtId="0" fontId="174" fillId="0" borderId="40" applyNumberFormat="0">
      <alignment horizontal="right" wrapText="1"/>
    </xf>
    <xf numFmtId="0" fontId="104" fillId="34" borderId="5" applyNumberFormat="0" applyAlignment="0" applyProtection="0">
      <alignment vertical="center"/>
    </xf>
    <xf numFmtId="0" fontId="174" fillId="0" borderId="40" applyNumberFormat="0">
      <alignment horizontal="right" wrapText="1"/>
    </xf>
    <xf numFmtId="0" fontId="133" fillId="69" borderId="0" applyNumberFormat="0" applyBorder="0" applyAlignment="0" applyProtection="0">
      <alignment vertical="center"/>
    </xf>
    <xf numFmtId="0" fontId="174" fillId="0" borderId="40" applyNumberFormat="0">
      <alignment horizontal="right" wrapText="1"/>
    </xf>
    <xf numFmtId="0" fontId="133" fillId="69" borderId="0" applyNumberFormat="0" applyBorder="0" applyAlignment="0" applyProtection="0">
      <alignment vertical="center"/>
    </xf>
    <xf numFmtId="0" fontId="174" fillId="0" borderId="40" applyNumberFormat="0">
      <alignment horizontal="right" wrapText="1"/>
    </xf>
    <xf numFmtId="0" fontId="133" fillId="69" borderId="0" applyNumberFormat="0" applyBorder="0" applyAlignment="0" applyProtection="0">
      <alignment vertical="center"/>
    </xf>
    <xf numFmtId="0" fontId="174" fillId="0" borderId="40" applyNumberFormat="0">
      <alignment horizontal="right" wrapText="1"/>
    </xf>
    <xf numFmtId="0" fontId="176" fillId="0" borderId="0" applyNumberFormat="0" applyFill="0" applyBorder="0" applyAlignment="0" applyProtection="0">
      <alignment vertical="top"/>
      <protection locked="0"/>
    </xf>
    <xf numFmtId="0" fontId="173" fillId="0" borderId="0" applyNumberFormat="0" applyFill="0" applyBorder="0" applyAlignment="0" applyProtection="0">
      <alignment vertical="top"/>
      <protection locked="0"/>
    </xf>
    <xf numFmtId="0" fontId="93" fillId="0" borderId="0">
      <protection locked="0"/>
    </xf>
    <xf numFmtId="0" fontId="145" fillId="71" borderId="64" applyNumberFormat="0" applyAlignment="0" applyProtection="0">
      <alignment vertical="center"/>
    </xf>
    <xf numFmtId="0" fontId="93" fillId="0" borderId="0">
      <protection locked="0"/>
    </xf>
    <xf numFmtId="0" fontId="133" fillId="69" borderId="0" applyNumberFormat="0" applyBorder="0" applyAlignment="0" applyProtection="0">
      <alignment vertical="center"/>
    </xf>
    <xf numFmtId="0" fontId="93" fillId="0" borderId="0">
      <protection locked="0"/>
    </xf>
    <xf numFmtId="0" fontId="93" fillId="0" borderId="0">
      <protection locked="0"/>
    </xf>
    <xf numFmtId="0" fontId="145" fillId="71" borderId="64" applyNumberFormat="0" applyAlignment="0" applyProtection="0">
      <alignment vertical="center"/>
    </xf>
    <xf numFmtId="0" fontId="145" fillId="71" borderId="64" applyNumberFormat="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227" fontId="97" fillId="211" borderId="0" applyNumberFormat="0" applyBorder="0" applyAlignment="0" applyProtection="0">
      <alignment vertical="center"/>
    </xf>
    <xf numFmtId="0" fontId="140" fillId="70" borderId="0" applyNumberFormat="0" applyBorder="0" applyAlignment="0" applyProtection="0">
      <alignment vertical="center"/>
    </xf>
    <xf numFmtId="0" fontId="145" fillId="71" borderId="64" applyNumberFormat="0" applyAlignment="0" applyProtection="0">
      <alignment vertical="center"/>
    </xf>
    <xf numFmtId="0" fontId="140" fillId="70" borderId="0" applyNumberFormat="0" applyBorder="0" applyAlignment="0" applyProtection="0">
      <alignment vertical="center"/>
    </xf>
    <xf numFmtId="0" fontId="145" fillId="71" borderId="64" applyNumberFormat="0" applyAlignment="0" applyProtection="0">
      <alignment vertical="center"/>
    </xf>
    <xf numFmtId="0" fontId="140" fillId="70" borderId="0" applyNumberFormat="0" applyBorder="0" applyAlignment="0" applyProtection="0">
      <alignment vertical="center"/>
    </xf>
    <xf numFmtId="0" fontId="145" fillId="71" borderId="64" applyNumberFormat="0" applyAlignment="0" applyProtection="0">
      <alignment vertical="center"/>
    </xf>
    <xf numFmtId="0" fontId="140" fillId="70" borderId="0" applyNumberFormat="0" applyBorder="0" applyAlignment="0" applyProtection="0">
      <alignment vertical="center"/>
    </xf>
    <xf numFmtId="0" fontId="145" fillId="71" borderId="64" applyNumberFormat="0" applyAlignment="0" applyProtection="0">
      <alignment vertical="center"/>
    </xf>
    <xf numFmtId="0" fontId="145" fillId="71" borderId="64" applyNumberFormat="0" applyAlignment="0" applyProtection="0">
      <alignment vertical="center"/>
    </xf>
    <xf numFmtId="0" fontId="145" fillId="71" borderId="64" applyNumberFormat="0" applyAlignment="0" applyProtection="0">
      <alignment vertical="center"/>
    </xf>
    <xf numFmtId="0" fontId="145" fillId="71" borderId="64" applyNumberFormat="0" applyAlignment="0" applyProtection="0">
      <alignment vertical="center"/>
    </xf>
    <xf numFmtId="0" fontId="145" fillId="71" borderId="64" applyNumberFormat="0" applyAlignment="0" applyProtection="0">
      <alignment vertical="center"/>
    </xf>
    <xf numFmtId="0" fontId="145" fillId="71" borderId="64" applyNumberFormat="0" applyAlignment="0" applyProtection="0">
      <alignment vertical="center"/>
    </xf>
    <xf numFmtId="0" fontId="145" fillId="71" borderId="64" applyNumberFormat="0" applyAlignment="0" applyProtection="0">
      <alignment vertical="center"/>
    </xf>
    <xf numFmtId="0" fontId="145" fillId="71" borderId="64" applyNumberFormat="0" applyAlignment="0" applyProtection="0">
      <alignment vertical="center"/>
    </xf>
    <xf numFmtId="0" fontId="145" fillId="71" borderId="64" applyNumberFormat="0" applyAlignment="0" applyProtection="0">
      <alignment vertical="center"/>
    </xf>
    <xf numFmtId="0" fontId="145" fillId="71" borderId="64" applyNumberFormat="0" applyAlignment="0" applyProtection="0">
      <alignment vertical="center"/>
    </xf>
    <xf numFmtId="0" fontId="149" fillId="72" borderId="0" applyNumberFormat="0" applyBorder="0" applyAlignment="0" applyProtection="0">
      <alignment vertical="center"/>
    </xf>
    <xf numFmtId="0" fontId="145" fillId="71" borderId="64" applyNumberFormat="0" applyAlignment="0" applyProtection="0">
      <alignment vertical="center"/>
    </xf>
    <xf numFmtId="0" fontId="145" fillId="71" borderId="64" applyNumberFormat="0" applyAlignment="0" applyProtection="0">
      <alignment vertical="center"/>
    </xf>
    <xf numFmtId="0" fontId="145" fillId="71" borderId="64" applyNumberFormat="0" applyAlignment="0" applyProtection="0">
      <alignment vertical="center"/>
    </xf>
    <xf numFmtId="0" fontId="149" fillId="72" borderId="0" applyNumberFormat="0" applyBorder="0" applyAlignment="0" applyProtection="0">
      <alignment vertical="center"/>
    </xf>
    <xf numFmtId="0" fontId="145" fillId="71" borderId="64" applyNumberFormat="0" applyAlignment="0" applyProtection="0">
      <alignment vertical="center"/>
    </xf>
    <xf numFmtId="0" fontId="149" fillId="72" borderId="0" applyNumberFormat="0" applyBorder="0" applyAlignment="0" applyProtection="0">
      <alignment vertical="center"/>
    </xf>
    <xf numFmtId="0" fontId="145" fillId="71" borderId="64" applyNumberFormat="0" applyAlignment="0" applyProtection="0">
      <alignment vertical="center"/>
    </xf>
    <xf numFmtId="0" fontId="145" fillId="71" borderId="64" applyNumberFormat="0" applyAlignment="0" applyProtection="0">
      <alignment vertical="center"/>
    </xf>
    <xf numFmtId="0" fontId="133" fillId="69" borderId="0" applyNumberFormat="0" applyBorder="0" applyAlignment="0" applyProtection="0">
      <alignment vertical="center"/>
    </xf>
    <xf numFmtId="0" fontId="145" fillId="71" borderId="64" applyNumberFormat="0" applyAlignment="0" applyProtection="0">
      <alignment vertical="center"/>
    </xf>
    <xf numFmtId="0" fontId="145" fillId="71" borderId="64" applyNumberFormat="0" applyAlignment="0" applyProtection="0">
      <alignment vertical="center"/>
    </xf>
    <xf numFmtId="0" fontId="145" fillId="71" borderId="64" applyNumberFormat="0" applyAlignment="0" applyProtection="0">
      <alignment vertical="center"/>
    </xf>
    <xf numFmtId="0" fontId="145" fillId="71" borderId="64" applyNumberFormat="0" applyAlignment="0" applyProtection="0">
      <alignment vertical="center"/>
    </xf>
    <xf numFmtId="0" fontId="145" fillId="71" borderId="64" applyNumberFormat="0" applyAlignment="0" applyProtection="0">
      <alignment vertical="center"/>
    </xf>
    <xf numFmtId="0" fontId="145" fillId="71" borderId="64" applyNumberFormat="0" applyAlignment="0" applyProtection="0">
      <alignment vertical="center"/>
    </xf>
    <xf numFmtId="0" fontId="140" fillId="70" borderId="0" applyNumberFormat="0" applyBorder="0" applyAlignment="0" applyProtection="0">
      <alignment vertical="center"/>
    </xf>
    <xf numFmtId="0" fontId="145" fillId="71" borderId="64" applyNumberFormat="0" applyAlignment="0" applyProtection="0">
      <alignment vertical="center"/>
    </xf>
    <xf numFmtId="0" fontId="140" fillId="70" borderId="0" applyNumberFormat="0" applyBorder="0" applyAlignment="0" applyProtection="0">
      <alignment vertical="center"/>
    </xf>
    <xf numFmtId="0" fontId="145" fillId="71" borderId="64" applyNumberFormat="0" applyAlignment="0" applyProtection="0">
      <alignment vertical="center"/>
    </xf>
    <xf numFmtId="0" fontId="145" fillId="71" borderId="64" applyNumberFormat="0" applyAlignment="0" applyProtection="0">
      <alignment vertical="center"/>
    </xf>
    <xf numFmtId="0" fontId="145" fillId="71" borderId="64" applyNumberFormat="0" applyAlignment="0" applyProtection="0">
      <alignment vertical="center"/>
    </xf>
    <xf numFmtId="0" fontId="145" fillId="71" borderId="64" applyNumberFormat="0" applyAlignment="0" applyProtection="0">
      <alignment vertical="center"/>
    </xf>
    <xf numFmtId="0" fontId="145" fillId="71" borderId="64" applyNumberFormat="0" applyAlignment="0" applyProtection="0">
      <alignment vertical="center"/>
    </xf>
    <xf numFmtId="0" fontId="145" fillId="71" borderId="64" applyNumberFormat="0" applyAlignment="0" applyProtection="0">
      <alignment vertical="center"/>
    </xf>
    <xf numFmtId="0" fontId="145" fillId="71" borderId="64" applyNumberFormat="0" applyAlignment="0" applyProtection="0">
      <alignment vertical="center"/>
    </xf>
    <xf numFmtId="0" fontId="145" fillId="71" borderId="64" applyNumberFormat="0" applyAlignment="0" applyProtection="0">
      <alignment vertical="center"/>
    </xf>
    <xf numFmtId="0" fontId="97" fillId="0" borderId="0">
      <alignment vertical="center"/>
    </xf>
    <xf numFmtId="0" fontId="145" fillId="71" borderId="64" applyNumberFormat="0" applyAlignment="0" applyProtection="0">
      <alignment vertical="center"/>
    </xf>
    <xf numFmtId="0" fontId="145" fillId="71" borderId="64" applyNumberFormat="0" applyAlignment="0" applyProtection="0">
      <alignment vertical="center"/>
    </xf>
    <xf numFmtId="0" fontId="145" fillId="71" borderId="64" applyNumberFormat="0" applyAlignment="0" applyProtection="0">
      <alignment vertical="center"/>
    </xf>
    <xf numFmtId="0" fontId="140" fillId="70" borderId="0" applyNumberFormat="0" applyBorder="0" applyAlignment="0" applyProtection="0">
      <alignment vertical="center"/>
    </xf>
    <xf numFmtId="0" fontId="133" fillId="69" borderId="0" applyNumberFormat="0" applyBorder="0" applyAlignment="0" applyProtection="0">
      <alignment vertical="center"/>
    </xf>
    <xf numFmtId="0" fontId="97" fillId="0" borderId="0">
      <alignment vertical="center"/>
    </xf>
    <xf numFmtId="227" fontId="97" fillId="163"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66" fillId="0" borderId="0"/>
    <xf numFmtId="0" fontId="148" fillId="0" borderId="0" applyFont="0" applyFill="0">
      <alignment horizontal="fill"/>
    </xf>
    <xf numFmtId="227" fontId="97" fillId="180" borderId="0" applyNumberFormat="0" applyBorder="0" applyAlignment="0" applyProtection="0">
      <alignment vertical="center"/>
    </xf>
    <xf numFmtId="227" fontId="97" fillId="211" borderId="0" applyNumberFormat="0" applyBorder="0" applyAlignment="0" applyProtection="0">
      <alignment vertical="center"/>
    </xf>
    <xf numFmtId="0" fontId="133" fillId="69" borderId="0" applyNumberFormat="0" applyBorder="0" applyAlignment="0" applyProtection="0">
      <alignment vertical="center"/>
    </xf>
    <xf numFmtId="0" fontId="157" fillId="0" borderId="48" applyNumberFormat="0" applyFill="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95" fillId="0" borderId="70"/>
    <xf numFmtId="0" fontId="195" fillId="0" borderId="70"/>
    <xf numFmtId="0" fontId="195" fillId="0" borderId="70"/>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227" fontId="97" fillId="160" borderId="0" applyNumberFormat="0" applyBorder="0" applyAlignment="0" applyProtection="0">
      <alignment vertical="center"/>
    </xf>
    <xf numFmtId="0" fontId="134" fillId="80" borderId="0" applyNumberFormat="0" applyBorder="0" applyAlignment="0" applyProtection="0">
      <alignment vertical="center"/>
    </xf>
    <xf numFmtId="0" fontId="101" fillId="0" borderId="2" applyNumberFormat="0" applyFill="0" applyAlignment="0" applyProtection="0">
      <alignment vertical="center"/>
    </xf>
    <xf numFmtId="0" fontId="134" fillId="80" borderId="0" applyNumberFormat="0" applyBorder="0" applyAlignment="0" applyProtection="0">
      <alignment vertical="center"/>
    </xf>
    <xf numFmtId="0" fontId="134" fillId="80" borderId="0" applyNumberFormat="0" applyBorder="0" applyAlignment="0" applyProtection="0">
      <alignment vertical="center"/>
    </xf>
    <xf numFmtId="0" fontId="134" fillId="80" borderId="0" applyNumberFormat="0" applyBorder="0" applyAlignment="0" applyProtection="0">
      <alignment vertical="center"/>
    </xf>
    <xf numFmtId="0" fontId="134" fillId="80" borderId="0" applyNumberFormat="0" applyBorder="0" applyAlignment="0" applyProtection="0">
      <alignment vertical="center"/>
    </xf>
    <xf numFmtId="0" fontId="140" fillId="70" borderId="0" applyNumberFormat="0" applyBorder="0" applyAlignment="0" applyProtection="0">
      <alignment vertical="center"/>
    </xf>
    <xf numFmtId="0" fontId="134" fillId="80" borderId="0" applyNumberFormat="0" applyBorder="0" applyAlignment="0" applyProtection="0">
      <alignment vertical="center"/>
    </xf>
    <xf numFmtId="0" fontId="164" fillId="0" borderId="0"/>
    <xf numFmtId="0" fontId="93" fillId="0" borderId="0">
      <alignment vertical="center"/>
    </xf>
    <xf numFmtId="0" fontId="126" fillId="0" borderId="0"/>
    <xf numFmtId="0" fontId="140" fillId="70" borderId="0" applyNumberFormat="0" applyBorder="0" applyAlignment="0" applyProtection="0">
      <alignment vertical="center"/>
    </xf>
    <xf numFmtId="0" fontId="93" fillId="75" borderId="42" applyNumberFormat="0" applyFont="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93" fillId="75" borderId="42" applyNumberFormat="0" applyFont="0" applyAlignment="0" applyProtection="0">
      <alignment vertical="center"/>
    </xf>
    <xf numFmtId="0" fontId="93" fillId="75" borderId="42" applyNumberFormat="0" applyFont="0" applyAlignment="0" applyProtection="0">
      <alignment vertical="center"/>
    </xf>
    <xf numFmtId="0" fontId="133" fillId="69" borderId="0" applyNumberFormat="0" applyBorder="0" applyAlignment="0" applyProtection="0">
      <alignment vertical="center"/>
    </xf>
    <xf numFmtId="0" fontId="93" fillId="75" borderId="42" applyNumberFormat="0" applyFont="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93" fillId="75" borderId="42" applyNumberFormat="0" applyFont="0" applyAlignment="0" applyProtection="0">
      <alignment vertical="center"/>
    </xf>
    <xf numFmtId="0" fontId="140" fillId="70" borderId="0" applyNumberFormat="0" applyBorder="0" applyAlignment="0" applyProtection="0">
      <alignment vertical="center"/>
    </xf>
    <xf numFmtId="0" fontId="93" fillId="75" borderId="42" applyNumberFormat="0" applyFont="0" applyAlignment="0" applyProtection="0">
      <alignment vertical="center"/>
    </xf>
    <xf numFmtId="0" fontId="93" fillId="75" borderId="42" applyNumberFormat="0" applyFont="0" applyAlignment="0" applyProtection="0">
      <alignment vertical="center"/>
    </xf>
    <xf numFmtId="0" fontId="140" fillId="70" borderId="0" applyNumberFormat="0" applyBorder="0" applyAlignment="0" applyProtection="0">
      <alignment vertical="center"/>
    </xf>
    <xf numFmtId="0" fontId="98" fillId="62" borderId="0" applyNumberFormat="0" applyBorder="0" applyAlignment="0" applyProtection="0">
      <alignment vertical="center"/>
    </xf>
    <xf numFmtId="0" fontId="190" fillId="0" borderId="0" applyNumberFormat="0" applyFill="0" applyBorder="0" applyAlignment="0" applyProtection="0"/>
    <xf numFmtId="0" fontId="137" fillId="73" borderId="65" applyNumberFormat="0" applyAlignment="0" applyProtection="0">
      <alignment vertical="center"/>
    </xf>
    <xf numFmtId="0" fontId="133" fillId="69" borderId="0" applyNumberFormat="0" applyBorder="0" applyAlignment="0" applyProtection="0">
      <alignment vertical="center"/>
    </xf>
    <xf numFmtId="0" fontId="137" fillId="73" borderId="65" applyNumberFormat="0" applyAlignment="0" applyProtection="0">
      <alignment vertical="center"/>
    </xf>
    <xf numFmtId="0" fontId="137" fillId="73" borderId="65" applyNumberFormat="0" applyAlignment="0" applyProtection="0">
      <alignment vertical="center"/>
    </xf>
    <xf numFmtId="0" fontId="137" fillId="73" borderId="65" applyNumberFormat="0" applyAlignment="0" applyProtection="0">
      <alignment vertical="center"/>
    </xf>
    <xf numFmtId="0" fontId="137" fillId="73" borderId="65" applyNumberFormat="0" applyAlignment="0" applyProtection="0">
      <alignment vertical="center"/>
    </xf>
    <xf numFmtId="0" fontId="137" fillId="73" borderId="65" applyNumberFormat="0" applyAlignment="0" applyProtection="0">
      <alignment vertical="center"/>
    </xf>
    <xf numFmtId="0" fontId="137" fillId="73" borderId="65" applyNumberFormat="0" applyAlignment="0" applyProtection="0">
      <alignment vertical="center"/>
    </xf>
    <xf numFmtId="0" fontId="93" fillId="0" borderId="0">
      <alignment vertical="center"/>
    </xf>
    <xf numFmtId="0" fontId="137" fillId="73" borderId="65" applyNumberFormat="0" applyAlignment="0" applyProtection="0">
      <alignment vertical="center"/>
    </xf>
    <xf numFmtId="0" fontId="137" fillId="73" borderId="65" applyNumberFormat="0" applyAlignment="0" applyProtection="0">
      <alignment vertical="center"/>
    </xf>
    <xf numFmtId="0" fontId="137" fillId="73" borderId="65" applyNumberFormat="0" applyAlignment="0" applyProtection="0">
      <alignment vertical="center"/>
    </xf>
    <xf numFmtId="0" fontId="137" fillId="73" borderId="65" applyNumberFormat="0" applyAlignment="0" applyProtection="0">
      <alignment vertical="center"/>
    </xf>
    <xf numFmtId="0" fontId="137" fillId="73" borderId="65" applyNumberFormat="0" applyAlignment="0" applyProtection="0">
      <alignment vertical="center"/>
    </xf>
    <xf numFmtId="0" fontId="137" fillId="73" borderId="65" applyNumberFormat="0" applyAlignment="0" applyProtection="0">
      <alignment vertical="center"/>
    </xf>
    <xf numFmtId="0" fontId="137" fillId="73" borderId="65" applyNumberFormat="0" applyAlignment="0" applyProtection="0">
      <alignment vertical="center"/>
    </xf>
    <xf numFmtId="0" fontId="137" fillId="73" borderId="65" applyNumberFormat="0" applyAlignment="0" applyProtection="0">
      <alignment vertical="center"/>
    </xf>
    <xf numFmtId="0" fontId="133" fillId="69" borderId="0" applyNumberFormat="0" applyBorder="0" applyAlignment="0" applyProtection="0">
      <alignment vertical="center"/>
    </xf>
    <xf numFmtId="0" fontId="137" fillId="73" borderId="65" applyNumberFormat="0" applyAlignment="0" applyProtection="0">
      <alignment vertical="center"/>
    </xf>
    <xf numFmtId="0" fontId="137" fillId="73" borderId="65" applyNumberFormat="0" applyAlignment="0" applyProtection="0">
      <alignment vertical="center"/>
    </xf>
    <xf numFmtId="0" fontId="137" fillId="73" borderId="65" applyNumberFormat="0" applyAlignment="0" applyProtection="0">
      <alignment vertical="center"/>
    </xf>
    <xf numFmtId="0" fontId="137" fillId="73" borderId="65" applyNumberFormat="0" applyAlignment="0" applyProtection="0">
      <alignment vertical="center"/>
    </xf>
    <xf numFmtId="0" fontId="137" fillId="73" borderId="65" applyNumberFormat="0" applyAlignment="0" applyProtection="0">
      <alignment vertical="center"/>
    </xf>
    <xf numFmtId="0" fontId="137" fillId="73" borderId="65" applyNumberFormat="0" applyAlignment="0" applyProtection="0">
      <alignment vertical="center"/>
    </xf>
    <xf numFmtId="0" fontId="137" fillId="73" borderId="65" applyNumberFormat="0" applyAlignment="0" applyProtection="0">
      <alignment vertical="center"/>
    </xf>
    <xf numFmtId="0" fontId="137" fillId="73" borderId="65" applyNumberFormat="0" applyAlignment="0" applyProtection="0">
      <alignment vertical="center"/>
    </xf>
    <xf numFmtId="0" fontId="137" fillId="73" borderId="65" applyNumberFormat="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50" fillId="0" borderId="0" applyNumberFormat="0" applyFill="0" applyBorder="0" applyAlignment="0" applyProtection="0">
      <alignment vertical="center"/>
    </xf>
    <xf numFmtId="0" fontId="133" fillId="69" borderId="0" applyNumberFormat="0" applyBorder="0" applyAlignment="0" applyProtection="0">
      <alignment vertical="center"/>
    </xf>
    <xf numFmtId="0" fontId="150" fillId="0" borderId="0" applyNumberFormat="0" applyFill="0" applyBorder="0" applyAlignment="0" applyProtection="0">
      <alignment vertical="center"/>
    </xf>
    <xf numFmtId="0" fontId="140" fillId="70" borderId="0" applyNumberFormat="0" applyBorder="0" applyAlignment="0" applyProtection="0">
      <alignment vertical="center"/>
    </xf>
    <xf numFmtId="0" fontId="150" fillId="0" borderId="0" applyNumberFormat="0" applyFill="0" applyBorder="0" applyAlignment="0" applyProtection="0">
      <alignment vertical="center"/>
    </xf>
    <xf numFmtId="0" fontId="133" fillId="69" borderId="0" applyNumberFormat="0" applyBorder="0" applyAlignment="0" applyProtection="0">
      <alignment vertical="center"/>
    </xf>
    <xf numFmtId="9" fontId="219" fillId="0" borderId="0" applyFont="0" applyFill="0" applyBorder="0" applyAlignment="0" applyProtection="0"/>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10" fontId="219" fillId="0" borderId="0" applyFont="0" applyFill="0" applyBorder="0" applyAlignment="0" applyProtection="0"/>
    <xf numFmtId="0" fontId="133" fillId="69" borderId="0" applyNumberFormat="0" applyBorder="0" applyAlignment="0" applyProtection="0">
      <alignment vertical="center"/>
    </xf>
    <xf numFmtId="0" fontId="138" fillId="73" borderId="39"/>
    <xf numFmtId="0" fontId="148" fillId="0" borderId="0"/>
    <xf numFmtId="0" fontId="138" fillId="73" borderId="39"/>
    <xf numFmtId="0" fontId="135" fillId="0" borderId="0">
      <alignment vertical="top"/>
    </xf>
    <xf numFmtId="0" fontId="133" fillId="69" borderId="0" applyNumberFormat="0" applyBorder="0" applyAlignment="0" applyProtection="0">
      <alignment vertical="center"/>
    </xf>
    <xf numFmtId="0" fontId="138" fillId="73" borderId="39"/>
    <xf numFmtId="0" fontId="138" fillId="73" borderId="39"/>
    <xf numFmtId="0" fontId="135" fillId="0" borderId="0">
      <alignment vertical="top"/>
    </xf>
    <xf numFmtId="0" fontId="133" fillId="69" borderId="0" applyNumberFormat="0" applyBorder="0" applyAlignment="0" applyProtection="0">
      <alignment vertical="center"/>
    </xf>
    <xf numFmtId="0" fontId="138" fillId="73" borderId="39"/>
    <xf numFmtId="0" fontId="148" fillId="0" borderId="0"/>
    <xf numFmtId="0" fontId="138" fillId="73" borderId="39"/>
    <xf numFmtId="0" fontId="138" fillId="73" borderId="39"/>
    <xf numFmtId="0" fontId="126" fillId="0" borderId="0" applyNumberFormat="0" applyFill="0" applyBorder="0" applyAlignment="0" applyProtection="0"/>
    <xf numFmtId="0" fontId="138" fillId="73" borderId="39"/>
    <xf numFmtId="0" fontId="140" fillId="70" borderId="0" applyNumberFormat="0" applyBorder="0" applyAlignment="0" applyProtection="0">
      <alignment vertical="center"/>
    </xf>
    <xf numFmtId="0" fontId="182" fillId="0" borderId="0" applyNumberFormat="0" applyFont="0" applyFill="0" applyBorder="0" applyAlignment="0" applyProtection="0">
      <alignment horizontal="left"/>
    </xf>
    <xf numFmtId="0" fontId="194" fillId="0" borderId="70">
      <alignment horizontal="center"/>
    </xf>
    <xf numFmtId="0" fontId="194" fillId="0" borderId="70">
      <alignment horizontal="center"/>
    </xf>
    <xf numFmtId="0" fontId="141" fillId="72" borderId="0" applyNumberFormat="0" applyBorder="0" applyAlignment="0" applyProtection="0">
      <alignment vertical="center"/>
    </xf>
    <xf numFmtId="0" fontId="194" fillId="0" borderId="70">
      <alignment horizontal="center"/>
    </xf>
    <xf numFmtId="0" fontId="182" fillId="98" borderId="0" applyNumberFormat="0" applyFont="0" applyBorder="0" applyAlignment="0" applyProtection="0"/>
    <xf numFmtId="227" fontId="108" fillId="37" borderId="0" applyNumberFormat="0" applyBorder="0" applyAlignment="0" applyProtection="0">
      <alignment vertical="center"/>
    </xf>
    <xf numFmtId="234" fontId="93" fillId="0" borderId="0" applyNumberFormat="0" applyFill="0" applyBorder="0" applyAlignment="0" applyProtection="0">
      <alignment horizontal="left"/>
    </xf>
    <xf numFmtId="234" fontId="93" fillId="0" borderId="0" applyNumberFormat="0" applyFill="0" applyBorder="0" applyAlignment="0" applyProtection="0">
      <alignment horizontal="left"/>
    </xf>
    <xf numFmtId="234" fontId="93" fillId="0" borderId="0" applyNumberFormat="0" applyFill="0" applyBorder="0" applyAlignment="0" applyProtection="0">
      <alignment horizontal="left"/>
    </xf>
    <xf numFmtId="0" fontId="133" fillId="69" borderId="0" applyNumberFormat="0" applyBorder="0" applyAlignment="0" applyProtection="0">
      <alignment vertical="center"/>
    </xf>
    <xf numFmtId="0" fontId="200" fillId="90" borderId="0" applyNumberFormat="0"/>
    <xf numFmtId="0" fontId="133" fillId="69" borderId="0" applyNumberFormat="0" applyBorder="0" applyAlignment="0" applyProtection="0">
      <alignment vertical="center"/>
    </xf>
    <xf numFmtId="0" fontId="160" fillId="0" borderId="55" applyNumberFormat="0" applyFill="0" applyAlignment="0" applyProtection="0">
      <alignment vertical="center"/>
    </xf>
    <xf numFmtId="0" fontId="160" fillId="0" borderId="55" applyNumberFormat="0" applyFill="0" applyAlignment="0" applyProtection="0">
      <alignment vertical="center"/>
    </xf>
    <xf numFmtId="0" fontId="160" fillId="0" borderId="55" applyNumberFormat="0" applyFill="0" applyAlignment="0" applyProtection="0">
      <alignment vertical="center"/>
    </xf>
    <xf numFmtId="0" fontId="151" fillId="0" borderId="45" applyNumberFormat="0" applyFill="0" applyAlignment="0" applyProtection="0">
      <alignment vertical="center"/>
    </xf>
    <xf numFmtId="0" fontId="160" fillId="0" borderId="0" applyNumberFormat="0" applyFill="0" applyBorder="0" applyAlignment="0" applyProtection="0">
      <alignment vertical="center"/>
    </xf>
    <xf numFmtId="227" fontId="145" fillId="71" borderId="64" applyNumberFormat="0" applyAlignment="0" applyProtection="0">
      <alignment vertical="center"/>
    </xf>
    <xf numFmtId="227" fontId="97" fillId="60" borderId="0" applyNumberFormat="0" applyBorder="0" applyAlignment="0" applyProtection="0">
      <alignment vertical="center"/>
    </xf>
    <xf numFmtId="0" fontId="160" fillId="0" borderId="0" applyNumberFormat="0" applyFill="0" applyBorder="0" applyAlignment="0" applyProtection="0">
      <alignment vertical="center"/>
    </xf>
    <xf numFmtId="0" fontId="151" fillId="0" borderId="0" applyNumberFormat="0" applyFill="0" applyBorder="0" applyAlignment="0" applyProtection="0">
      <alignment vertical="center"/>
    </xf>
    <xf numFmtId="0" fontId="131" fillId="0" borderId="0" applyNumberFormat="0" applyFill="0" applyBorder="0" applyAlignment="0" applyProtection="0">
      <alignment vertical="center"/>
    </xf>
    <xf numFmtId="227" fontId="97" fillId="202" borderId="0" applyNumberFormat="0" applyBorder="0" applyAlignment="0" applyProtection="0">
      <alignment vertical="center"/>
    </xf>
    <xf numFmtId="227" fontId="97" fillId="175" borderId="0" applyNumberFormat="0" applyBorder="0" applyAlignment="0" applyProtection="0">
      <alignment vertical="center"/>
    </xf>
    <xf numFmtId="0" fontId="131" fillId="0" borderId="0" applyNumberFormat="0" applyFill="0" applyBorder="0" applyAlignment="0" applyProtection="0">
      <alignment vertical="center"/>
    </xf>
    <xf numFmtId="0" fontId="133" fillId="69" borderId="0" applyNumberFormat="0" applyBorder="0" applyAlignment="0" applyProtection="0">
      <alignment vertical="center"/>
    </xf>
    <xf numFmtId="0" fontId="227" fillId="91" borderId="27">
      <protection locked="0"/>
    </xf>
    <xf numFmtId="0" fontId="227" fillId="91" borderId="27">
      <protection locked="0"/>
    </xf>
    <xf numFmtId="0" fontId="227" fillId="91" borderId="27">
      <protection locked="0"/>
    </xf>
    <xf numFmtId="0" fontId="227" fillId="91" borderId="27">
      <protection locked="0"/>
    </xf>
    <xf numFmtId="0" fontId="133" fillId="69" borderId="0" applyNumberFormat="0" applyBorder="0" applyAlignment="0" applyProtection="0">
      <alignment vertical="center"/>
    </xf>
    <xf numFmtId="0" fontId="227" fillId="91" borderId="27">
      <protection locked="0"/>
    </xf>
    <xf numFmtId="0" fontId="227" fillId="91" borderId="27">
      <protection locked="0"/>
    </xf>
    <xf numFmtId="0" fontId="227" fillId="91" borderId="27">
      <protection locked="0"/>
    </xf>
    <xf numFmtId="0" fontId="227" fillId="91" borderId="27">
      <protection locked="0"/>
    </xf>
    <xf numFmtId="0" fontId="227" fillId="91" borderId="27">
      <protection locked="0"/>
    </xf>
    <xf numFmtId="0" fontId="140" fillId="70" borderId="0" applyNumberFormat="0" applyBorder="0" applyAlignment="0" applyProtection="0">
      <alignment vertical="center"/>
    </xf>
    <xf numFmtId="0" fontId="201" fillId="0" borderId="39">
      <alignment horizontal="center"/>
    </xf>
    <xf numFmtId="0" fontId="201" fillId="0" borderId="39">
      <alignment horizontal="center"/>
    </xf>
    <xf numFmtId="0" fontId="201" fillId="0" borderId="39">
      <alignment horizontal="center"/>
    </xf>
    <xf numFmtId="0" fontId="133" fillId="69" borderId="0" applyNumberFormat="0" applyBorder="0" applyAlignment="0" applyProtection="0">
      <alignment vertical="center"/>
    </xf>
    <xf numFmtId="0" fontId="201" fillId="0" borderId="39">
      <alignment horizontal="center"/>
    </xf>
    <xf numFmtId="0" fontId="201" fillId="0" borderId="39">
      <alignment horizontal="center"/>
    </xf>
    <xf numFmtId="0" fontId="201" fillId="0" borderId="39">
      <alignment horizontal="center"/>
    </xf>
    <xf numFmtId="0" fontId="110" fillId="34" borderId="4" applyNumberFormat="0" applyAlignment="0" applyProtection="0">
      <alignment vertical="center"/>
    </xf>
    <xf numFmtId="0" fontId="201" fillId="0" borderId="39">
      <alignment horizontal="center"/>
    </xf>
    <xf numFmtId="0" fontId="201" fillId="0" borderId="39">
      <alignment horizontal="center"/>
    </xf>
    <xf numFmtId="0" fontId="201" fillId="0" borderId="0">
      <alignment horizontal="center" vertical="center"/>
    </xf>
    <xf numFmtId="0" fontId="232" fillId="0" borderId="0" applyNumberFormat="0" applyFill="0">
      <alignment horizontal="left" vertical="center"/>
    </xf>
    <xf numFmtId="0" fontId="232" fillId="0" borderId="0" applyNumberFormat="0" applyFill="0">
      <alignment horizontal="left" vertical="center"/>
    </xf>
    <xf numFmtId="0" fontId="149" fillId="85" borderId="0" applyNumberFormat="0" applyBorder="0" applyAlignment="0" applyProtection="0">
      <alignment vertical="center"/>
    </xf>
    <xf numFmtId="0" fontId="232" fillId="0" borderId="0" applyNumberFormat="0" applyFill="0">
      <alignment horizontal="left" vertical="center"/>
    </xf>
    <xf numFmtId="0" fontId="133" fillId="69" borderId="0" applyNumberFormat="0" applyBorder="0" applyAlignment="0" applyProtection="0">
      <alignment vertical="center"/>
    </xf>
    <xf numFmtId="0" fontId="232" fillId="0" borderId="0" applyNumberFormat="0" applyFill="0">
      <alignment horizontal="lef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232" fillId="0" borderId="0" applyNumberFormat="0" applyFill="0">
      <alignment horizontal="left" vertical="center"/>
    </xf>
    <xf numFmtId="0" fontId="232" fillId="0" borderId="0" applyNumberFormat="0" applyFill="0">
      <alignment horizontal="left" vertical="center"/>
    </xf>
    <xf numFmtId="0" fontId="232" fillId="0" borderId="0" applyNumberFormat="0" applyFill="0">
      <alignment horizontal="left" vertical="center"/>
    </xf>
    <xf numFmtId="0" fontId="195" fillId="0" borderId="0"/>
    <xf numFmtId="0" fontId="227" fillId="91" borderId="27">
      <protection locked="0"/>
    </xf>
    <xf numFmtId="0" fontId="227" fillId="91" borderId="27">
      <protection locked="0"/>
    </xf>
    <xf numFmtId="0" fontId="227" fillId="91" borderId="27">
      <protection locked="0"/>
    </xf>
    <xf numFmtId="0" fontId="227" fillId="91" borderId="27">
      <protection locked="0"/>
    </xf>
    <xf numFmtId="0" fontId="140" fillId="70" borderId="0" applyNumberFormat="0" applyBorder="0" applyAlignment="0" applyProtection="0">
      <alignment vertical="center"/>
    </xf>
    <xf numFmtId="0" fontId="227" fillId="91" borderId="27">
      <protection locked="0"/>
    </xf>
    <xf numFmtId="0" fontId="227" fillId="91" borderId="27">
      <protection locked="0"/>
    </xf>
    <xf numFmtId="0" fontId="227" fillId="91" borderId="27">
      <protection locked="0"/>
    </xf>
    <xf numFmtId="0" fontId="145" fillId="71" borderId="64" applyNumberFormat="0" applyAlignment="0" applyProtection="0">
      <alignment vertical="center"/>
    </xf>
    <xf numFmtId="0" fontId="227" fillId="91" borderId="27">
      <protection locked="0"/>
    </xf>
    <xf numFmtId="0" fontId="227" fillId="91" borderId="27">
      <protection locked="0"/>
    </xf>
    <xf numFmtId="0" fontId="145" fillId="71" borderId="64" applyNumberFormat="0" applyAlignment="0" applyProtection="0">
      <alignment vertical="center"/>
    </xf>
    <xf numFmtId="0" fontId="93" fillId="0" borderId="0">
      <alignment vertical="center"/>
    </xf>
    <xf numFmtId="0" fontId="227" fillId="91" borderId="27">
      <protection locked="0"/>
    </xf>
    <xf numFmtId="0" fontId="137" fillId="73" borderId="65" applyNumberFormat="0" applyAlignment="0" applyProtection="0">
      <alignment vertical="center"/>
    </xf>
    <xf numFmtId="0" fontId="93" fillId="0" borderId="0">
      <alignment vertical="center"/>
    </xf>
    <xf numFmtId="0" fontId="140" fillId="70" borderId="0" applyNumberFormat="0" applyBorder="0" applyAlignment="0" applyProtection="0">
      <alignment vertical="center"/>
    </xf>
    <xf numFmtId="0" fontId="227" fillId="91" borderId="27">
      <protection locked="0"/>
    </xf>
    <xf numFmtId="0" fontId="93" fillId="0" borderId="0">
      <alignment vertical="center"/>
    </xf>
    <xf numFmtId="0" fontId="227" fillId="91" borderId="27">
      <protection locked="0"/>
    </xf>
    <xf numFmtId="0" fontId="227" fillId="91" borderId="27">
      <protection locked="0"/>
    </xf>
    <xf numFmtId="0" fontId="227" fillId="91" borderId="27">
      <protection locked="0"/>
    </xf>
    <xf numFmtId="0" fontId="227" fillId="91" borderId="27">
      <protection locked="0"/>
    </xf>
    <xf numFmtId="0" fontId="227" fillId="91" borderId="27">
      <protection locked="0"/>
    </xf>
    <xf numFmtId="0" fontId="227" fillId="91" borderId="27">
      <protection locked="0"/>
    </xf>
    <xf numFmtId="0" fontId="227" fillId="91" borderId="27">
      <protection locked="0"/>
    </xf>
    <xf numFmtId="0" fontId="227" fillId="91" borderId="27">
      <protection locked="0"/>
    </xf>
    <xf numFmtId="0" fontId="227" fillId="91" borderId="27">
      <protection locked="0"/>
    </xf>
    <xf numFmtId="0" fontId="140" fillId="70" borderId="0" applyNumberFormat="0" applyBorder="0" applyAlignment="0" applyProtection="0">
      <alignment vertical="center"/>
    </xf>
    <xf numFmtId="0" fontId="227" fillId="91" borderId="27">
      <protection locked="0"/>
    </xf>
    <xf numFmtId="0" fontId="133" fillId="69" borderId="0" applyNumberFormat="0" applyBorder="0" applyAlignment="0" applyProtection="0">
      <alignment vertical="center"/>
    </xf>
    <xf numFmtId="0" fontId="227" fillId="91" borderId="27">
      <protection locked="0"/>
    </xf>
    <xf numFmtId="0" fontId="227" fillId="91" borderId="27">
      <protection locked="0"/>
    </xf>
    <xf numFmtId="0" fontId="227" fillId="91" borderId="27">
      <protection locked="0"/>
    </xf>
    <xf numFmtId="0" fontId="140" fillId="70" borderId="0" applyNumberFormat="0" applyBorder="0" applyAlignment="0" applyProtection="0">
      <alignment vertical="center"/>
    </xf>
    <xf numFmtId="0" fontId="227" fillId="91" borderId="27">
      <protection locked="0"/>
    </xf>
    <xf numFmtId="0" fontId="100" fillId="75" borderId="42" applyNumberFormat="0" applyFont="0" applyAlignment="0" applyProtection="0">
      <alignment vertical="center"/>
    </xf>
    <xf numFmtId="0" fontId="133" fillId="69" borderId="0" applyNumberFormat="0" applyBorder="0" applyAlignment="0" applyProtection="0">
      <alignment vertical="center"/>
    </xf>
    <xf numFmtId="0" fontId="227" fillId="91" borderId="27">
      <protection locked="0"/>
    </xf>
    <xf numFmtId="0" fontId="167" fillId="79" borderId="47" applyNumberFormat="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90" fillId="0" borderId="0" applyNumberFormat="0" applyFill="0" applyBorder="0" applyAlignment="0" applyProtection="0"/>
    <xf numFmtId="0" fontId="140" fillId="70" borderId="0" applyNumberFormat="0" applyBorder="0" applyAlignment="0" applyProtection="0">
      <alignment vertical="center"/>
    </xf>
    <xf numFmtId="0" fontId="136" fillId="0" borderId="0" applyNumberFormat="0" applyFill="0" applyBorder="0" applyAlignment="0" applyProtection="0">
      <alignment vertical="center"/>
    </xf>
    <xf numFmtId="0" fontId="102" fillId="54" borderId="0" applyNumberFormat="0" applyBorder="0" applyAlignment="0" applyProtection="0">
      <alignment vertical="center"/>
    </xf>
    <xf numFmtId="0" fontId="140" fillId="70" borderId="0" applyNumberFormat="0" applyBorder="0" applyAlignment="0" applyProtection="0">
      <alignment vertical="center"/>
    </xf>
    <xf numFmtId="0" fontId="136" fillId="0" borderId="0" applyNumberFormat="0" applyFill="0" applyBorder="0" applyAlignment="0" applyProtection="0">
      <alignment vertical="center"/>
    </xf>
    <xf numFmtId="0" fontId="140" fillId="70" borderId="0" applyNumberFormat="0" applyBorder="0" applyAlignment="0" applyProtection="0">
      <alignment vertical="center"/>
    </xf>
    <xf numFmtId="0" fontId="136" fillId="0" borderId="0" applyNumberFormat="0" applyFill="0" applyBorder="0" applyAlignment="0" applyProtection="0">
      <alignment vertical="center"/>
    </xf>
    <xf numFmtId="0" fontId="140" fillId="70" borderId="0" applyNumberFormat="0" applyBorder="0" applyAlignment="0" applyProtection="0">
      <alignment vertical="center"/>
    </xf>
    <xf numFmtId="0" fontId="136" fillId="0" borderId="0" applyNumberFormat="0" applyFill="0" applyBorder="0" applyAlignment="0" applyProtection="0">
      <alignment vertical="center"/>
    </xf>
    <xf numFmtId="0" fontId="140" fillId="70" borderId="0" applyNumberFormat="0" applyBorder="0" applyAlignment="0" applyProtection="0">
      <alignment vertical="center"/>
    </xf>
    <xf numFmtId="0" fontId="136" fillId="0" borderId="0" applyNumberFormat="0" applyFill="0" applyBorder="0" applyAlignment="0" applyProtection="0">
      <alignment vertical="center"/>
    </xf>
    <xf numFmtId="0" fontId="136" fillId="0" borderId="0" applyNumberFormat="0" applyFill="0" applyBorder="0" applyAlignment="0" applyProtection="0">
      <alignment vertical="center"/>
    </xf>
    <xf numFmtId="0" fontId="136" fillId="0" borderId="0" applyNumberFormat="0" applyFill="0" applyBorder="0" applyAlignment="0" applyProtection="0">
      <alignment vertical="center"/>
    </xf>
    <xf numFmtId="0" fontId="136" fillId="0" borderId="0" applyNumberFormat="0" applyFill="0" applyBorder="0" applyAlignment="0" applyProtection="0">
      <alignment vertical="center"/>
    </xf>
    <xf numFmtId="0" fontId="140" fillId="70" borderId="0" applyNumberFormat="0" applyBorder="0" applyAlignment="0" applyProtection="0">
      <alignment vertical="center"/>
    </xf>
    <xf numFmtId="0" fontId="158" fillId="0" borderId="69" applyNumberFormat="0" applyFill="0" applyAlignment="0" applyProtection="0">
      <alignment vertical="center"/>
    </xf>
    <xf numFmtId="0" fontId="140" fillId="70" borderId="0" applyNumberFormat="0" applyBorder="0" applyAlignment="0" applyProtection="0">
      <alignment vertical="center"/>
    </xf>
    <xf numFmtId="0" fontId="158" fillId="0" borderId="69" applyNumberFormat="0" applyFill="0" applyAlignment="0" applyProtection="0">
      <alignment vertical="center"/>
    </xf>
    <xf numFmtId="0" fontId="158" fillId="0" borderId="69" applyNumberFormat="0" applyFill="0" applyAlignment="0" applyProtection="0">
      <alignment vertical="center"/>
    </xf>
    <xf numFmtId="0" fontId="158" fillId="0" borderId="69" applyNumberFormat="0" applyFill="0" applyAlignment="0" applyProtection="0">
      <alignment vertical="center"/>
    </xf>
    <xf numFmtId="0" fontId="140" fillId="70" borderId="0" applyNumberFormat="0" applyBorder="0" applyAlignment="0" applyProtection="0">
      <alignment vertical="center"/>
    </xf>
    <xf numFmtId="0" fontId="158" fillId="0" borderId="69" applyNumberFormat="0" applyFill="0" applyAlignment="0" applyProtection="0">
      <alignment vertical="center"/>
    </xf>
    <xf numFmtId="0" fontId="140" fillId="70" borderId="0" applyNumberFormat="0" applyBorder="0" applyAlignment="0" applyProtection="0">
      <alignment vertical="center"/>
    </xf>
    <xf numFmtId="0" fontId="158" fillId="0" borderId="69" applyNumberFormat="0" applyFill="0" applyAlignment="0" applyProtection="0">
      <alignment vertical="center"/>
    </xf>
    <xf numFmtId="0" fontId="137" fillId="66" borderId="65" applyNumberFormat="0" applyAlignment="0" applyProtection="0">
      <alignment vertical="center"/>
    </xf>
    <xf numFmtId="0" fontId="142" fillId="0" borderId="0" applyNumberFormat="0" applyFill="0" applyBorder="0" applyAlignment="0" applyProtection="0">
      <alignment vertical="center"/>
    </xf>
    <xf numFmtId="0" fontId="142" fillId="0" borderId="0" applyNumberFormat="0" applyFill="0" applyBorder="0" applyAlignment="0" applyProtection="0">
      <alignment vertical="center"/>
    </xf>
    <xf numFmtId="0" fontId="142" fillId="0" borderId="0" applyNumberFormat="0" applyFill="0" applyBorder="0" applyAlignment="0" applyProtection="0">
      <alignment vertical="center"/>
    </xf>
    <xf numFmtId="0" fontId="133" fillId="69" borderId="0" applyNumberFormat="0" applyBorder="0" applyAlignment="0" applyProtection="0">
      <alignment vertical="center"/>
    </xf>
    <xf numFmtId="0" fontId="142" fillId="0" borderId="0" applyNumberFormat="0" applyFill="0" applyBorder="0" applyAlignment="0" applyProtection="0">
      <alignment vertical="center"/>
    </xf>
    <xf numFmtId="0" fontId="133" fillId="69" borderId="0" applyNumberFormat="0" applyBorder="0" applyAlignment="0" applyProtection="0">
      <alignment vertical="center"/>
    </xf>
    <xf numFmtId="0" fontId="142" fillId="0" borderId="0" applyNumberFormat="0" applyFill="0" applyBorder="0" applyAlignment="0" applyProtection="0">
      <alignment vertical="center"/>
    </xf>
    <xf numFmtId="0" fontId="142" fillId="0" borderId="0" applyNumberFormat="0" applyFill="0" applyBorder="0" applyAlignment="0" applyProtection="0">
      <alignment vertical="center"/>
    </xf>
    <xf numFmtId="0" fontId="140" fillId="70" borderId="0" applyNumberFormat="0" applyBorder="0" applyAlignment="0" applyProtection="0">
      <alignment vertical="center"/>
    </xf>
    <xf numFmtId="0" fontId="100" fillId="75" borderId="42" applyNumberFormat="0" applyFont="0" applyAlignment="0" applyProtection="0">
      <alignment vertical="center"/>
    </xf>
    <xf numFmtId="0" fontId="100" fillId="75" borderId="42" applyNumberFormat="0" applyFont="0" applyAlignment="0" applyProtection="0">
      <alignment vertical="center"/>
    </xf>
    <xf numFmtId="0" fontId="100" fillId="75" borderId="42" applyNumberFormat="0" applyFont="0" applyAlignment="0" applyProtection="0">
      <alignment vertical="center"/>
    </xf>
    <xf numFmtId="0" fontId="100" fillId="0" borderId="0">
      <alignment vertical="center"/>
    </xf>
    <xf numFmtId="0" fontId="106" fillId="0" borderId="0"/>
    <xf numFmtId="227" fontId="97" fillId="167" borderId="0" applyNumberFormat="0" applyBorder="0" applyAlignment="0" applyProtection="0">
      <alignment vertical="center"/>
    </xf>
    <xf numFmtId="0" fontId="126" fillId="0" borderId="28" applyNumberFormat="0" applyFill="0" applyProtection="0">
      <alignment horizontal="right"/>
    </xf>
    <xf numFmtId="0" fontId="126" fillId="0" borderId="28" applyNumberFormat="0" applyFill="0" applyProtection="0">
      <alignment horizontal="right"/>
    </xf>
    <xf numFmtId="0" fontId="133" fillId="69" borderId="0" applyNumberFormat="0" applyBorder="0" applyAlignment="0" applyProtection="0">
      <alignment vertical="center"/>
    </xf>
    <xf numFmtId="0" fontId="126" fillId="0" borderId="28" applyNumberFormat="0" applyFill="0" applyProtection="0">
      <alignment horizontal="right"/>
    </xf>
    <xf numFmtId="0" fontId="126" fillId="0" borderId="28" applyNumberFormat="0" applyFill="0" applyProtection="0">
      <alignment horizontal="right"/>
    </xf>
    <xf numFmtId="0" fontId="126" fillId="0" borderId="28" applyNumberFormat="0" applyFill="0" applyProtection="0">
      <alignment horizontal="right"/>
    </xf>
    <xf numFmtId="0" fontId="126" fillId="0" borderId="28" applyNumberFormat="0" applyFill="0" applyProtection="0">
      <alignment horizontal="right"/>
    </xf>
    <xf numFmtId="0" fontId="126" fillId="0" borderId="28" applyNumberFormat="0" applyFill="0" applyProtection="0">
      <alignment horizontal="right"/>
    </xf>
    <xf numFmtId="0" fontId="133" fillId="69" borderId="0" applyNumberFormat="0" applyBorder="0" applyAlignment="0" applyProtection="0">
      <alignment vertical="center"/>
    </xf>
    <xf numFmtId="0" fontId="126" fillId="0" borderId="28" applyNumberFormat="0" applyFill="0" applyProtection="0">
      <alignment horizontal="right"/>
    </xf>
    <xf numFmtId="0" fontId="126" fillId="0" borderId="28" applyNumberFormat="0" applyFill="0" applyProtection="0">
      <alignment horizontal="right"/>
    </xf>
    <xf numFmtId="0" fontId="126" fillId="0" borderId="28" applyNumberFormat="0" applyFill="0" applyProtection="0">
      <alignment horizontal="right"/>
    </xf>
    <xf numFmtId="0" fontId="133" fillId="69" borderId="0" applyNumberFormat="0" applyBorder="0" applyAlignment="0" applyProtection="0">
      <alignment vertical="center"/>
    </xf>
    <xf numFmtId="0" fontId="126" fillId="0" borderId="28" applyNumberFormat="0" applyFill="0" applyProtection="0">
      <alignment horizontal="right"/>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26" fillId="0" borderId="28" applyNumberFormat="0" applyFill="0" applyProtection="0">
      <alignment horizontal="right"/>
    </xf>
    <xf numFmtId="0" fontId="133" fillId="69" borderId="0" applyNumberFormat="0" applyBorder="0" applyAlignment="0" applyProtection="0">
      <alignment vertical="center"/>
    </xf>
    <xf numFmtId="0" fontId="126" fillId="0" borderId="28" applyNumberFormat="0" applyFill="0" applyProtection="0">
      <alignment horizontal="right"/>
    </xf>
    <xf numFmtId="0" fontId="133" fillId="69" borderId="0" applyNumberFormat="0" applyBorder="0" applyAlignment="0" applyProtection="0">
      <alignment vertical="center"/>
    </xf>
    <xf numFmtId="0" fontId="126" fillId="0" borderId="28" applyNumberFormat="0" applyFill="0" applyProtection="0">
      <alignment horizontal="right"/>
    </xf>
    <xf numFmtId="0" fontId="126" fillId="0" borderId="28" applyNumberFormat="0" applyFill="0" applyProtection="0">
      <alignment horizontal="right"/>
    </xf>
    <xf numFmtId="0" fontId="126" fillId="0" borderId="28" applyNumberFormat="0" applyFill="0" applyProtection="0">
      <alignment horizontal="right"/>
    </xf>
    <xf numFmtId="0" fontId="93" fillId="0" borderId="0">
      <alignment vertical="center"/>
    </xf>
    <xf numFmtId="0" fontId="140" fillId="70" borderId="0" applyNumberFormat="0" applyBorder="0" applyAlignment="0" applyProtection="0">
      <alignment vertical="center"/>
    </xf>
    <xf numFmtId="0" fontId="146" fillId="0" borderId="43" applyNumberFormat="0" applyFill="0" applyAlignment="0" applyProtection="0">
      <alignment vertical="center"/>
    </xf>
    <xf numFmtId="0" fontId="107" fillId="0" borderId="1" applyNumberFormat="0" applyFill="0" applyAlignment="0" applyProtection="0">
      <alignment vertical="center"/>
    </xf>
    <xf numFmtId="0" fontId="107" fillId="0" borderId="1" applyNumberFormat="0" applyFill="0" applyAlignment="0" applyProtection="0">
      <alignment vertical="center"/>
    </xf>
    <xf numFmtId="0" fontId="143" fillId="0" borderId="51" applyNumberFormat="0" applyFill="0" applyAlignment="0" applyProtection="0">
      <alignment vertical="center"/>
    </xf>
    <xf numFmtId="0" fontId="143" fillId="0" borderId="51" applyNumberFormat="0" applyFill="0" applyAlignment="0" applyProtection="0">
      <alignment vertical="center"/>
    </xf>
    <xf numFmtId="0" fontId="143" fillId="0" borderId="51" applyNumberFormat="0" applyFill="0" applyAlignment="0" applyProtection="0">
      <alignment vertical="center"/>
    </xf>
    <xf numFmtId="0" fontId="143" fillId="0" borderId="51" applyNumberFormat="0" applyFill="0" applyAlignment="0" applyProtection="0">
      <alignment vertical="center"/>
    </xf>
    <xf numFmtId="0" fontId="143" fillId="0" borderId="51" applyNumberFormat="0" applyFill="0" applyAlignment="0" applyProtection="0">
      <alignment vertical="center"/>
    </xf>
    <xf numFmtId="0" fontId="143" fillId="0" borderId="51" applyNumberFormat="0" applyFill="0" applyAlignment="0" applyProtection="0">
      <alignment vertical="center"/>
    </xf>
    <xf numFmtId="0" fontId="143" fillId="0" borderId="51" applyNumberFormat="0" applyFill="0" applyAlignment="0" applyProtection="0">
      <alignment vertical="center"/>
    </xf>
    <xf numFmtId="0" fontId="143" fillId="0" borderId="51" applyNumberFormat="0" applyFill="0" applyAlignment="0" applyProtection="0">
      <alignment vertical="center"/>
    </xf>
    <xf numFmtId="0" fontId="143" fillId="0" borderId="51" applyNumberFormat="0" applyFill="0" applyAlignment="0" applyProtection="0">
      <alignment vertical="center"/>
    </xf>
    <xf numFmtId="0" fontId="146" fillId="0" borderId="43" applyNumberFormat="0" applyFill="0" applyAlignment="0" applyProtection="0">
      <alignment vertical="center"/>
    </xf>
    <xf numFmtId="0" fontId="146" fillId="0" borderId="43" applyNumberFormat="0" applyFill="0" applyAlignment="0" applyProtection="0">
      <alignment vertical="center"/>
    </xf>
    <xf numFmtId="0" fontId="146" fillId="0" borderId="43" applyNumberFormat="0" applyFill="0" applyAlignment="0" applyProtection="0">
      <alignment vertical="center"/>
    </xf>
    <xf numFmtId="0" fontId="146" fillId="0" borderId="43" applyNumberFormat="0" applyFill="0" applyAlignment="0" applyProtection="0">
      <alignment vertical="center"/>
    </xf>
    <xf numFmtId="0" fontId="146" fillId="0" borderId="43" applyNumberFormat="0" applyFill="0" applyAlignment="0" applyProtection="0">
      <alignment vertical="center"/>
    </xf>
    <xf numFmtId="0" fontId="107" fillId="0" borderId="1" applyNumberFormat="0" applyFill="0" applyAlignment="0" applyProtection="0">
      <alignment vertical="center"/>
    </xf>
    <xf numFmtId="0" fontId="97" fillId="0" borderId="0"/>
    <xf numFmtId="0" fontId="107" fillId="0" borderId="1" applyNumberFormat="0" applyFill="0" applyAlignment="0" applyProtection="0">
      <alignment vertical="center"/>
    </xf>
    <xf numFmtId="0" fontId="133" fillId="69" borderId="0" applyNumberFormat="0" applyBorder="0" applyAlignment="0" applyProtection="0">
      <alignment vertical="center"/>
    </xf>
    <xf numFmtId="0" fontId="107" fillId="0" borderId="1" applyNumberFormat="0" applyFill="0" applyAlignment="0" applyProtection="0">
      <alignment vertical="center"/>
    </xf>
    <xf numFmtId="0" fontId="107" fillId="0" borderId="1" applyNumberFormat="0" applyFill="0" applyAlignment="0" applyProtection="0">
      <alignment vertical="center"/>
    </xf>
    <xf numFmtId="0" fontId="143" fillId="0" borderId="51" applyNumberFormat="0" applyFill="0" applyAlignment="0" applyProtection="0">
      <alignment vertical="center"/>
    </xf>
    <xf numFmtId="0" fontId="143" fillId="0" borderId="51" applyNumberFormat="0" applyFill="0" applyAlignment="0" applyProtection="0">
      <alignment vertical="center"/>
    </xf>
    <xf numFmtId="0" fontId="143" fillId="0" borderId="51" applyNumberFormat="0" applyFill="0" applyAlignment="0" applyProtection="0">
      <alignment vertical="center"/>
    </xf>
    <xf numFmtId="0" fontId="143" fillId="0" borderId="51" applyNumberFormat="0" applyFill="0" applyAlignment="0" applyProtection="0">
      <alignment vertical="center"/>
    </xf>
    <xf numFmtId="0" fontId="143" fillId="0" borderId="51" applyNumberFormat="0" applyFill="0" applyAlignment="0" applyProtection="0">
      <alignment vertical="center"/>
    </xf>
    <xf numFmtId="0" fontId="143" fillId="0" borderId="51" applyNumberFormat="0" applyFill="0" applyAlignment="0" applyProtection="0">
      <alignment vertical="center"/>
    </xf>
    <xf numFmtId="0" fontId="143" fillId="0" borderId="51" applyNumberFormat="0" applyFill="0" applyAlignment="0" applyProtection="0">
      <alignment vertical="center"/>
    </xf>
    <xf numFmtId="0" fontId="143" fillId="0" borderId="51" applyNumberFormat="0" applyFill="0" applyAlignment="0" applyProtection="0">
      <alignment vertical="center"/>
    </xf>
    <xf numFmtId="0" fontId="143" fillId="0" borderId="51" applyNumberFormat="0" applyFill="0" applyAlignment="0" applyProtection="0">
      <alignment vertical="center"/>
    </xf>
    <xf numFmtId="0" fontId="146" fillId="0" borderId="43" applyNumberFormat="0" applyFill="0" applyAlignment="0" applyProtection="0">
      <alignment vertical="center"/>
    </xf>
    <xf numFmtId="0" fontId="146" fillId="0" borderId="43" applyNumberFormat="0" applyFill="0" applyAlignment="0" applyProtection="0">
      <alignment vertical="center"/>
    </xf>
    <xf numFmtId="0" fontId="146" fillId="0" borderId="43" applyNumberFormat="0" applyFill="0" applyAlignment="0" applyProtection="0">
      <alignment vertical="center"/>
    </xf>
    <xf numFmtId="0" fontId="146" fillId="0" borderId="43" applyNumberFormat="0" applyFill="0" applyAlignment="0" applyProtection="0">
      <alignment vertical="center"/>
    </xf>
    <xf numFmtId="0" fontId="107" fillId="0" borderId="1" applyNumberFormat="0" applyFill="0" applyAlignment="0" applyProtection="0">
      <alignment vertical="center"/>
    </xf>
    <xf numFmtId="0" fontId="107" fillId="0" borderId="1" applyNumberFormat="0" applyFill="0" applyAlignment="0" applyProtection="0">
      <alignment vertical="center"/>
    </xf>
    <xf numFmtId="0" fontId="133" fillId="69" borderId="0" applyNumberFormat="0" applyBorder="0" applyAlignment="0" applyProtection="0">
      <alignment vertical="center"/>
    </xf>
    <xf numFmtId="0" fontId="107" fillId="0" borderId="1" applyNumberFormat="0" applyFill="0" applyAlignment="0" applyProtection="0">
      <alignment vertical="center"/>
    </xf>
    <xf numFmtId="0" fontId="133" fillId="69" borderId="0" applyNumberFormat="0" applyBorder="0" applyAlignment="0" applyProtection="0">
      <alignment vertical="center"/>
    </xf>
    <xf numFmtId="0" fontId="107" fillId="0" borderId="1" applyNumberFormat="0" applyFill="0" applyAlignment="0" applyProtection="0">
      <alignment vertical="center"/>
    </xf>
    <xf numFmtId="0" fontId="133" fillId="69" borderId="0" applyNumberFormat="0" applyBorder="0" applyAlignment="0" applyProtection="0">
      <alignment vertical="center"/>
    </xf>
    <xf numFmtId="0" fontId="100" fillId="0" borderId="0">
      <alignment vertical="center"/>
    </xf>
    <xf numFmtId="0" fontId="143" fillId="0" borderId="51" applyNumberFormat="0" applyFill="0" applyAlignment="0" applyProtection="0">
      <alignment vertical="center"/>
    </xf>
    <xf numFmtId="0" fontId="100" fillId="0" borderId="0">
      <alignment vertical="center"/>
    </xf>
    <xf numFmtId="0" fontId="143" fillId="0" borderId="51" applyNumberFormat="0" applyFill="0" applyAlignment="0" applyProtection="0">
      <alignment vertical="center"/>
    </xf>
    <xf numFmtId="0" fontId="100" fillId="0" borderId="0">
      <alignment vertical="center"/>
    </xf>
    <xf numFmtId="0" fontId="143" fillId="0" borderId="51" applyNumberFormat="0" applyFill="0" applyAlignment="0" applyProtection="0">
      <alignment vertical="center"/>
    </xf>
    <xf numFmtId="0" fontId="100" fillId="0" borderId="0">
      <alignment vertical="center"/>
    </xf>
    <xf numFmtId="0" fontId="143" fillId="0" borderId="51" applyNumberFormat="0" applyFill="0" applyAlignment="0" applyProtection="0">
      <alignment vertical="center"/>
    </xf>
    <xf numFmtId="0" fontId="133" fillId="69" borderId="0" applyNumberFormat="0" applyBorder="0" applyAlignment="0" applyProtection="0">
      <alignment vertical="center"/>
    </xf>
    <xf numFmtId="0" fontId="143" fillId="0" borderId="51" applyNumberFormat="0" applyFill="0" applyAlignment="0" applyProtection="0">
      <alignment vertical="center"/>
    </xf>
    <xf numFmtId="0" fontId="107" fillId="0" borderId="1" applyNumberFormat="0" applyFill="0" applyAlignment="0" applyProtection="0">
      <alignment vertical="center"/>
    </xf>
    <xf numFmtId="0" fontId="107" fillId="0" borderId="1" applyNumberFormat="0" applyFill="0" applyAlignment="0" applyProtection="0">
      <alignment vertical="center"/>
    </xf>
    <xf numFmtId="0" fontId="133" fillId="69" borderId="0" applyNumberFormat="0" applyBorder="0" applyAlignment="0" applyProtection="0">
      <alignment vertical="center"/>
    </xf>
    <xf numFmtId="0" fontId="107" fillId="0" borderId="1" applyNumberFormat="0" applyFill="0" applyAlignment="0" applyProtection="0">
      <alignment vertical="center"/>
    </xf>
    <xf numFmtId="0" fontId="107" fillId="0" borderId="1" applyNumberFormat="0" applyFill="0" applyAlignment="0" applyProtection="0">
      <alignment vertical="center"/>
    </xf>
    <xf numFmtId="0" fontId="143" fillId="0" borderId="51" applyNumberFormat="0" applyFill="0" applyAlignment="0" applyProtection="0">
      <alignment vertical="center"/>
    </xf>
    <xf numFmtId="0" fontId="143" fillId="0" borderId="51" applyNumberFormat="0" applyFill="0" applyAlignment="0" applyProtection="0">
      <alignment vertical="center"/>
    </xf>
    <xf numFmtId="0" fontId="143" fillId="0" borderId="51" applyNumberFormat="0" applyFill="0" applyAlignment="0" applyProtection="0">
      <alignment vertical="center"/>
    </xf>
    <xf numFmtId="0" fontId="143" fillId="0" borderId="51" applyNumberFormat="0" applyFill="0" applyAlignment="0" applyProtection="0">
      <alignment vertical="center"/>
    </xf>
    <xf numFmtId="0" fontId="140" fillId="70" borderId="0" applyNumberFormat="0" applyBorder="0" applyAlignment="0" applyProtection="0">
      <alignment vertical="center"/>
    </xf>
    <xf numFmtId="0" fontId="143" fillId="0" borderId="51" applyNumberFormat="0" applyFill="0" applyAlignment="0" applyProtection="0">
      <alignment vertical="center"/>
    </xf>
    <xf numFmtId="0" fontId="140" fillId="70" borderId="0" applyNumberFormat="0" applyBorder="0" applyAlignment="0" applyProtection="0">
      <alignment vertical="center"/>
    </xf>
    <xf numFmtId="0" fontId="107" fillId="0" borderId="1" applyNumberFormat="0" applyFill="0" applyAlignment="0" applyProtection="0">
      <alignment vertical="center"/>
    </xf>
    <xf numFmtId="0" fontId="133" fillId="69" borderId="0" applyNumberFormat="0" applyBorder="0" applyAlignment="0" applyProtection="0">
      <alignment vertical="center"/>
    </xf>
    <xf numFmtId="0" fontId="143" fillId="0" borderId="51" applyNumberFormat="0" applyFill="0" applyAlignment="0" applyProtection="0">
      <alignment vertical="center"/>
    </xf>
    <xf numFmtId="0" fontId="143" fillId="0" borderId="51" applyNumberFormat="0" applyFill="0" applyAlignment="0" applyProtection="0">
      <alignment vertical="center"/>
    </xf>
    <xf numFmtId="0" fontId="137" fillId="66" borderId="65" applyNumberFormat="0" applyAlignment="0" applyProtection="0">
      <alignment vertical="center"/>
    </xf>
    <xf numFmtId="0" fontId="107" fillId="0" borderId="1" applyNumberFormat="0" applyFill="0" applyAlignment="0" applyProtection="0">
      <alignment vertical="center"/>
    </xf>
    <xf numFmtId="0" fontId="107" fillId="0" borderId="1" applyNumberFormat="0" applyFill="0" applyAlignment="0" applyProtection="0">
      <alignment vertical="center"/>
    </xf>
    <xf numFmtId="0" fontId="137" fillId="66" borderId="65" applyNumberFormat="0" applyAlignment="0" applyProtection="0">
      <alignment vertical="center"/>
    </xf>
    <xf numFmtId="0" fontId="143" fillId="0" borderId="51" applyNumberFormat="0" applyFill="0" applyAlignment="0" applyProtection="0">
      <alignment vertical="center"/>
    </xf>
    <xf numFmtId="0" fontId="143" fillId="0" borderId="51" applyNumberFormat="0" applyFill="0" applyAlignment="0" applyProtection="0">
      <alignment vertical="center"/>
    </xf>
    <xf numFmtId="0" fontId="143" fillId="0" borderId="51" applyNumberFormat="0" applyFill="0" applyAlignment="0" applyProtection="0">
      <alignment vertical="center"/>
    </xf>
    <xf numFmtId="0" fontId="143" fillId="0" borderId="51" applyNumberFormat="0" applyFill="0" applyAlignment="0" applyProtection="0">
      <alignment vertical="center"/>
    </xf>
    <xf numFmtId="0" fontId="143" fillId="0" borderId="51" applyNumberFormat="0" applyFill="0" applyAlignment="0" applyProtection="0">
      <alignment vertical="center"/>
    </xf>
    <xf numFmtId="0" fontId="143" fillId="0" borderId="51" applyNumberFormat="0" applyFill="0" applyAlignment="0" applyProtection="0">
      <alignment vertical="center"/>
    </xf>
    <xf numFmtId="0" fontId="140" fillId="70" borderId="0" applyNumberFormat="0" applyBorder="0" applyAlignment="0" applyProtection="0">
      <alignment vertical="center"/>
    </xf>
    <xf numFmtId="0" fontId="143" fillId="0" borderId="51" applyNumberFormat="0" applyFill="0" applyAlignment="0" applyProtection="0">
      <alignment vertical="center"/>
    </xf>
    <xf numFmtId="0" fontId="143" fillId="0" borderId="51" applyNumberFormat="0" applyFill="0" applyAlignment="0" applyProtection="0">
      <alignment vertical="center"/>
    </xf>
    <xf numFmtId="0" fontId="143" fillId="0" borderId="51" applyNumberFormat="0" applyFill="0" applyAlignment="0" applyProtection="0">
      <alignment vertical="center"/>
    </xf>
    <xf numFmtId="0" fontId="143" fillId="0" borderId="51" applyNumberFormat="0" applyFill="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46" fillId="0" borderId="43" applyNumberFormat="0" applyFill="0" applyAlignment="0" applyProtection="0">
      <alignment vertical="center"/>
    </xf>
    <xf numFmtId="0" fontId="133" fillId="69" borderId="0" applyNumberFormat="0" applyBorder="0" applyAlignment="0" applyProtection="0">
      <alignment vertical="center"/>
    </xf>
    <xf numFmtId="0" fontId="146" fillId="0" borderId="43" applyNumberFormat="0" applyFill="0" applyAlignment="0" applyProtection="0">
      <alignment vertical="center"/>
    </xf>
    <xf numFmtId="0" fontId="133" fillId="69" borderId="0" applyNumberFormat="0" applyBorder="0" applyAlignment="0" applyProtection="0">
      <alignment vertical="center"/>
    </xf>
    <xf numFmtId="0" fontId="146" fillId="0" borderId="43" applyNumberFormat="0" applyFill="0" applyAlignment="0" applyProtection="0">
      <alignment vertical="center"/>
    </xf>
    <xf numFmtId="0" fontId="133" fillId="69" borderId="0" applyNumberFormat="0" applyBorder="0" applyAlignment="0" applyProtection="0">
      <alignment vertical="center"/>
    </xf>
    <xf numFmtId="0" fontId="146" fillId="0" borderId="43" applyNumberFormat="0" applyFill="0" applyAlignment="0" applyProtection="0">
      <alignment vertical="center"/>
    </xf>
    <xf numFmtId="0" fontId="165" fillId="0" borderId="0" applyNumberFormat="0" applyFill="0" applyBorder="0" applyAlignment="0" applyProtection="0">
      <alignment vertical="center"/>
    </xf>
    <xf numFmtId="0" fontId="165" fillId="0" borderId="0" applyNumberFormat="0" applyFill="0" applyBorder="0" applyAlignment="0" applyProtection="0">
      <alignment vertical="center"/>
    </xf>
    <xf numFmtId="0" fontId="136" fillId="0" borderId="0" applyNumberFormat="0" applyFill="0" applyBorder="0" applyAlignment="0" applyProtection="0">
      <alignment vertical="center"/>
    </xf>
    <xf numFmtId="0" fontId="136" fillId="0" borderId="0" applyNumberFormat="0" applyFill="0" applyBorder="0" applyAlignment="0" applyProtection="0">
      <alignment vertical="center"/>
    </xf>
    <xf numFmtId="0" fontId="101" fillId="0" borderId="2" applyNumberFormat="0" applyFill="0" applyAlignment="0" applyProtection="0">
      <alignment vertical="center"/>
    </xf>
    <xf numFmtId="0" fontId="101" fillId="0" borderId="2" applyNumberFormat="0" applyFill="0" applyAlignment="0" applyProtection="0">
      <alignment vertical="center"/>
    </xf>
    <xf numFmtId="0" fontId="155" fillId="0" borderId="44" applyNumberFormat="0" applyFill="0" applyAlignment="0" applyProtection="0">
      <alignment vertical="center"/>
    </xf>
    <xf numFmtId="0" fontId="155" fillId="0" borderId="44" applyNumberFormat="0" applyFill="0" applyAlignment="0" applyProtection="0">
      <alignment vertical="center"/>
    </xf>
    <xf numFmtId="0" fontId="153" fillId="0" borderId="44" applyNumberFormat="0" applyFill="0" applyAlignment="0" applyProtection="0">
      <alignment vertical="center"/>
    </xf>
    <xf numFmtId="0" fontId="101" fillId="0" borderId="2" applyNumberFormat="0" applyFill="0" applyAlignment="0" applyProtection="0">
      <alignment vertical="center"/>
    </xf>
    <xf numFmtId="0" fontId="153" fillId="0" borderId="44" applyNumberFormat="0" applyFill="0" applyAlignment="0" applyProtection="0">
      <alignment vertical="center"/>
    </xf>
    <xf numFmtId="0" fontId="101" fillId="0" borderId="2" applyNumberFormat="0" applyFill="0" applyAlignment="0" applyProtection="0">
      <alignment vertical="center"/>
    </xf>
    <xf numFmtId="0" fontId="101" fillId="0" borderId="2" applyNumberFormat="0" applyFill="0" applyAlignment="0" applyProtection="0">
      <alignment vertical="center"/>
    </xf>
    <xf numFmtId="0" fontId="101" fillId="0" borderId="2" applyNumberFormat="0" applyFill="0" applyAlignment="0" applyProtection="0">
      <alignment vertical="center"/>
    </xf>
    <xf numFmtId="0" fontId="155" fillId="0" borderId="44" applyNumberFormat="0" applyFill="0" applyAlignment="0" applyProtection="0">
      <alignment vertical="center"/>
    </xf>
    <xf numFmtId="0" fontId="101" fillId="0" borderId="2" applyNumberFormat="0" applyFill="0" applyAlignment="0" applyProtection="0">
      <alignment vertical="center"/>
    </xf>
    <xf numFmtId="0" fontId="101" fillId="0" borderId="2" applyNumberFormat="0" applyFill="0" applyAlignment="0" applyProtection="0">
      <alignment vertical="center"/>
    </xf>
    <xf numFmtId="0" fontId="101" fillId="0" borderId="2" applyNumberFormat="0" applyFill="0" applyAlignment="0" applyProtection="0">
      <alignment vertical="center"/>
    </xf>
    <xf numFmtId="0" fontId="101" fillId="0" borderId="2" applyNumberFormat="0" applyFill="0" applyAlignment="0" applyProtection="0">
      <alignment vertical="center"/>
    </xf>
    <xf numFmtId="0" fontId="140" fillId="70" borderId="0" applyNumberFormat="0" applyBorder="0" applyAlignment="0" applyProtection="0">
      <alignment vertical="center"/>
    </xf>
    <xf numFmtId="0" fontId="155" fillId="0" borderId="44" applyNumberFormat="0" applyFill="0" applyAlignment="0" applyProtection="0">
      <alignment vertical="center"/>
    </xf>
    <xf numFmtId="0" fontId="133" fillId="69" borderId="0" applyNumberFormat="0" applyBorder="0" applyAlignment="0" applyProtection="0">
      <alignment vertical="center"/>
    </xf>
    <xf numFmtId="0" fontId="101" fillId="0" borderId="2" applyNumberFormat="0" applyFill="0" applyAlignment="0" applyProtection="0">
      <alignment vertical="center"/>
    </xf>
    <xf numFmtId="0" fontId="101" fillId="0" borderId="2" applyNumberFormat="0" applyFill="0" applyAlignment="0" applyProtection="0">
      <alignment vertical="center"/>
    </xf>
    <xf numFmtId="0" fontId="155" fillId="0" borderId="44" applyNumberFormat="0" applyFill="0" applyAlignment="0" applyProtection="0">
      <alignment vertical="center"/>
    </xf>
    <xf numFmtId="0" fontId="101" fillId="0" borderId="2" applyNumberFormat="0" applyFill="0" applyAlignment="0" applyProtection="0">
      <alignment vertical="center"/>
    </xf>
    <xf numFmtId="0" fontId="101" fillId="0" borderId="2" applyNumberFormat="0" applyFill="0" applyAlignment="0" applyProtection="0">
      <alignment vertical="center"/>
    </xf>
    <xf numFmtId="0" fontId="155" fillId="0" borderId="44" applyNumberFormat="0" applyFill="0" applyAlignment="0" applyProtection="0">
      <alignment vertical="center"/>
    </xf>
    <xf numFmtId="0" fontId="155" fillId="0" borderId="44" applyNumberFormat="0" applyFill="0" applyAlignment="0" applyProtection="0">
      <alignment vertical="center"/>
    </xf>
    <xf numFmtId="0" fontId="153" fillId="0" borderId="44" applyNumberFormat="0" applyFill="0" applyAlignment="0" applyProtection="0">
      <alignment vertical="center"/>
    </xf>
    <xf numFmtId="0" fontId="151" fillId="0" borderId="45" applyNumberFormat="0" applyFill="0" applyAlignment="0" applyProtection="0">
      <alignment vertical="center"/>
    </xf>
    <xf numFmtId="0" fontId="133" fillId="69" borderId="0" applyNumberFormat="0" applyBorder="0" applyAlignment="0" applyProtection="0">
      <alignment vertical="center"/>
    </xf>
    <xf numFmtId="0" fontId="105" fillId="0" borderId="58" applyNumberFormat="0" applyFill="0" applyAlignment="0" applyProtection="0">
      <alignment vertical="center"/>
    </xf>
    <xf numFmtId="0" fontId="133" fillId="69" borderId="0" applyNumberFormat="0" applyBorder="0" applyAlignment="0" applyProtection="0">
      <alignment vertical="center"/>
    </xf>
    <xf numFmtId="0" fontId="105" fillId="0" borderId="58" applyNumberFormat="0" applyFill="0" applyAlignment="0" applyProtection="0">
      <alignment vertical="center"/>
    </xf>
    <xf numFmtId="0" fontId="140" fillId="70" borderId="0" applyNumberFormat="0" applyBorder="0" applyAlignment="0" applyProtection="0">
      <alignment vertical="center"/>
    </xf>
    <xf numFmtId="0" fontId="160" fillId="0" borderId="55" applyNumberFormat="0" applyFill="0" applyAlignment="0" applyProtection="0">
      <alignment vertical="center"/>
    </xf>
    <xf numFmtId="0" fontId="160" fillId="0" borderId="55" applyNumberFormat="0" applyFill="0" applyAlignment="0" applyProtection="0">
      <alignment vertical="center"/>
    </xf>
    <xf numFmtId="0" fontId="105" fillId="0" borderId="71" applyNumberFormat="0" applyFill="0" applyAlignment="0" applyProtection="0">
      <alignment vertical="center"/>
    </xf>
    <xf numFmtId="0" fontId="108" fillId="37" borderId="0" applyNumberFormat="0" applyBorder="0" applyAlignment="0" applyProtection="0">
      <alignment vertical="center"/>
    </xf>
    <xf numFmtId="0" fontId="105" fillId="0" borderId="66" applyNumberFormat="0" applyFill="0" applyAlignment="0" applyProtection="0">
      <alignment vertical="center"/>
    </xf>
    <xf numFmtId="0" fontId="105" fillId="0" borderId="68" applyNumberFormat="0" applyFill="0" applyAlignment="0" applyProtection="0">
      <alignment vertical="center"/>
    </xf>
    <xf numFmtId="0" fontId="105" fillId="0" borderId="66" applyNumberFormat="0" applyFill="0" applyAlignment="0" applyProtection="0">
      <alignment vertical="center"/>
    </xf>
    <xf numFmtId="0" fontId="140" fillId="70" borderId="0" applyNumberFormat="0" applyBorder="0" applyAlignment="0" applyProtection="0">
      <alignment vertical="center"/>
    </xf>
    <xf numFmtId="0" fontId="105" fillId="0" borderId="68" applyNumberFormat="0" applyFill="0" applyAlignment="0" applyProtection="0">
      <alignment vertical="center"/>
    </xf>
    <xf numFmtId="0" fontId="160" fillId="0" borderId="55" applyNumberFormat="0" applyFill="0" applyAlignment="0" applyProtection="0">
      <alignment vertical="center"/>
    </xf>
    <xf numFmtId="0" fontId="151" fillId="0" borderId="45" applyNumberFormat="0" applyFill="0" applyAlignment="0" applyProtection="0">
      <alignment vertical="center"/>
    </xf>
    <xf numFmtId="0" fontId="151" fillId="0" borderId="45" applyNumberFormat="0" applyFill="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51" fillId="0" borderId="45" applyNumberFormat="0" applyFill="0" applyAlignment="0" applyProtection="0">
      <alignment vertical="center"/>
    </xf>
    <xf numFmtId="0" fontId="151" fillId="0" borderId="45" applyNumberFormat="0" applyFill="0" applyAlignment="0" applyProtection="0">
      <alignment vertical="center"/>
    </xf>
    <xf numFmtId="0" fontId="151" fillId="0" borderId="45" applyNumberFormat="0" applyFill="0" applyAlignment="0" applyProtection="0">
      <alignment vertical="center"/>
    </xf>
    <xf numFmtId="0" fontId="133" fillId="69" borderId="0" applyNumberFormat="0" applyBorder="0" applyAlignment="0" applyProtection="0">
      <alignment vertical="center"/>
    </xf>
    <xf numFmtId="0" fontId="105" fillId="0" borderId="71" applyNumberFormat="0" applyFill="0" applyAlignment="0" applyProtection="0">
      <alignment vertical="center"/>
    </xf>
    <xf numFmtId="0" fontId="133" fillId="69" borderId="0" applyNumberFormat="0" applyBorder="0" applyAlignment="0" applyProtection="0">
      <alignment vertical="center"/>
    </xf>
    <xf numFmtId="0" fontId="105" fillId="0" borderId="66" applyNumberFormat="0" applyFill="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05" fillId="0" borderId="68" applyNumberFormat="0" applyFill="0" applyAlignment="0" applyProtection="0">
      <alignment vertical="center"/>
    </xf>
    <xf numFmtId="0" fontId="105" fillId="0" borderId="66" applyNumberFormat="0" applyFill="0" applyAlignment="0" applyProtection="0">
      <alignment vertical="center"/>
    </xf>
    <xf numFmtId="0" fontId="140" fillId="70" borderId="0" applyNumberFormat="0" applyBorder="0" applyAlignment="0" applyProtection="0">
      <alignment vertical="center"/>
    </xf>
    <xf numFmtId="0" fontId="105" fillId="0" borderId="68" applyNumberFormat="0" applyFill="0" applyAlignment="0" applyProtection="0">
      <alignment vertical="center"/>
    </xf>
    <xf numFmtId="0" fontId="105" fillId="0" borderId="58" applyNumberFormat="0" applyFill="0" applyAlignment="0" applyProtection="0">
      <alignment vertical="center"/>
    </xf>
    <xf numFmtId="0" fontId="160" fillId="0" borderId="55" applyNumberFormat="0" applyFill="0" applyAlignment="0" applyProtection="0">
      <alignment vertical="center"/>
    </xf>
    <xf numFmtId="0" fontId="160" fillId="0" borderId="55" applyNumberFormat="0" applyFill="0" applyAlignment="0" applyProtection="0">
      <alignment vertical="center"/>
    </xf>
    <xf numFmtId="0" fontId="105" fillId="0" borderId="71" applyNumberFormat="0" applyFill="0" applyAlignment="0" applyProtection="0">
      <alignment vertical="center"/>
    </xf>
    <xf numFmtId="0" fontId="105" fillId="0" borderId="66" applyNumberFormat="0" applyFill="0" applyAlignment="0" applyProtection="0">
      <alignment vertical="center"/>
    </xf>
    <xf numFmtId="0" fontId="105" fillId="0" borderId="66" applyNumberFormat="0" applyFill="0" applyAlignment="0" applyProtection="0">
      <alignment vertical="center"/>
    </xf>
    <xf numFmtId="0" fontId="105" fillId="0" borderId="68" applyNumberFormat="0" applyFill="0" applyAlignment="0" applyProtection="0">
      <alignment vertical="center"/>
    </xf>
    <xf numFmtId="0" fontId="160" fillId="0" borderId="55" applyNumberFormat="0" applyFill="0" applyAlignment="0" applyProtection="0">
      <alignment vertical="center"/>
    </xf>
    <xf numFmtId="0" fontId="151" fillId="0" borderId="45" applyNumberFormat="0" applyFill="0" applyAlignment="0" applyProtection="0">
      <alignment vertical="center"/>
    </xf>
    <xf numFmtId="0" fontId="137" fillId="66" borderId="65" applyNumberFormat="0" applyAlignment="0" applyProtection="0">
      <alignment vertical="center"/>
    </xf>
    <xf numFmtId="0" fontId="151" fillId="0" borderId="45" applyNumberFormat="0" applyFill="0" applyAlignment="0" applyProtection="0">
      <alignment vertical="center"/>
    </xf>
    <xf numFmtId="0" fontId="151" fillId="0" borderId="45" applyNumberFormat="0" applyFill="0" applyAlignment="0" applyProtection="0">
      <alignment vertical="center"/>
    </xf>
    <xf numFmtId="0" fontId="151" fillId="0" borderId="45" applyNumberFormat="0" applyFill="0" applyAlignment="0" applyProtection="0">
      <alignment vertical="center"/>
    </xf>
    <xf numFmtId="0" fontId="151" fillId="0" borderId="45" applyNumberFormat="0" applyFill="0" applyAlignment="0" applyProtection="0">
      <alignment vertical="center"/>
    </xf>
    <xf numFmtId="0" fontId="105" fillId="0" borderId="71" applyNumberFormat="0" applyFill="0" applyAlignment="0" applyProtection="0">
      <alignment vertical="center"/>
    </xf>
    <xf numFmtId="0" fontId="105" fillId="0" borderId="66" applyNumberFormat="0" applyFill="0" applyAlignment="0" applyProtection="0">
      <alignment vertical="center"/>
    </xf>
    <xf numFmtId="0" fontId="105" fillId="0" borderId="68" applyNumberFormat="0" applyFill="0" applyAlignment="0" applyProtection="0">
      <alignment vertical="center"/>
    </xf>
    <xf numFmtId="0" fontId="140" fillId="70" borderId="0" applyNumberFormat="0" applyBorder="0" applyAlignment="0" applyProtection="0">
      <alignment vertical="center"/>
    </xf>
    <xf numFmtId="0" fontId="105" fillId="0" borderId="66" applyNumberFormat="0" applyFill="0" applyAlignment="0" applyProtection="0">
      <alignment vertical="center"/>
    </xf>
    <xf numFmtId="0" fontId="105" fillId="0" borderId="68" applyNumberFormat="0" applyFill="0" applyAlignment="0" applyProtection="0">
      <alignment vertical="center"/>
    </xf>
    <xf numFmtId="0" fontId="140" fillId="70" borderId="0" applyNumberFormat="0" applyBorder="0" applyAlignment="0" applyProtection="0">
      <alignment vertical="center"/>
    </xf>
    <xf numFmtId="0" fontId="105" fillId="0" borderId="58" applyNumberFormat="0" applyFill="0" applyAlignment="0" applyProtection="0">
      <alignment vertical="center"/>
    </xf>
    <xf numFmtId="0" fontId="105" fillId="0" borderId="58" applyNumberFormat="0" applyFill="0" applyAlignment="0" applyProtection="0">
      <alignment vertical="center"/>
    </xf>
    <xf numFmtId="0" fontId="105" fillId="0" borderId="71" applyNumberFormat="0" applyFill="0" applyAlignment="0" applyProtection="0">
      <alignment vertical="center"/>
    </xf>
    <xf numFmtId="0" fontId="105" fillId="0" borderId="66" applyNumberFormat="0" applyFill="0" applyAlignment="0" applyProtection="0">
      <alignment vertical="center"/>
    </xf>
    <xf numFmtId="0" fontId="105" fillId="0" borderId="68" applyNumberFormat="0" applyFill="0" applyAlignment="0" applyProtection="0">
      <alignment vertical="center"/>
    </xf>
    <xf numFmtId="0" fontId="105" fillId="0" borderId="66" applyNumberFormat="0" applyFill="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05" fillId="0" borderId="68" applyNumberFormat="0" applyFill="0" applyAlignment="0" applyProtection="0">
      <alignment vertical="center"/>
    </xf>
    <xf numFmtId="0" fontId="133" fillId="69" borderId="0" applyNumberFormat="0" applyBorder="0" applyAlignment="0" applyProtection="0">
      <alignment vertical="center"/>
    </xf>
    <xf numFmtId="0" fontId="105" fillId="0" borderId="58" applyNumberFormat="0" applyFill="0" applyAlignment="0" applyProtection="0">
      <alignment vertical="center"/>
    </xf>
    <xf numFmtId="0" fontId="160" fillId="0" borderId="55" applyNumberFormat="0" applyFill="0" applyAlignment="0" applyProtection="0">
      <alignment vertical="center"/>
    </xf>
    <xf numFmtId="0" fontId="160" fillId="0" borderId="55" applyNumberFormat="0" applyFill="0" applyAlignment="0" applyProtection="0">
      <alignment vertical="center"/>
    </xf>
    <xf numFmtId="0" fontId="105" fillId="0" borderId="71" applyNumberFormat="0" applyFill="0" applyAlignment="0" applyProtection="0">
      <alignment vertical="center"/>
    </xf>
    <xf numFmtId="0" fontId="105" fillId="0" borderId="66" applyNumberFormat="0" applyFill="0" applyAlignment="0" applyProtection="0">
      <alignment vertical="center"/>
    </xf>
    <xf numFmtId="0" fontId="105" fillId="0" borderId="68" applyNumberFormat="0" applyFill="0" applyAlignment="0" applyProtection="0">
      <alignment vertical="center"/>
    </xf>
    <xf numFmtId="0" fontId="105" fillId="0" borderId="58" applyNumberFormat="0" applyFill="0" applyAlignment="0" applyProtection="0">
      <alignment vertical="center"/>
    </xf>
    <xf numFmtId="0" fontId="133" fillId="69" borderId="0" applyNumberFormat="0" applyBorder="0" applyAlignment="0" applyProtection="0">
      <alignment vertical="center"/>
    </xf>
    <xf numFmtId="0" fontId="105" fillId="0" borderId="58" applyNumberFormat="0" applyFill="0" applyAlignment="0" applyProtection="0">
      <alignment vertical="center"/>
    </xf>
    <xf numFmtId="0" fontId="105" fillId="0" borderId="58" applyNumberFormat="0" applyFill="0" applyAlignment="0" applyProtection="0">
      <alignment vertical="center"/>
    </xf>
    <xf numFmtId="0" fontId="105" fillId="0" borderId="71" applyNumberFormat="0" applyFill="0" applyAlignment="0" applyProtection="0">
      <alignment vertical="center"/>
    </xf>
    <xf numFmtId="0" fontId="140" fillId="70" borderId="0" applyNumberFormat="0" applyBorder="0" applyAlignment="0" applyProtection="0">
      <alignment vertical="center"/>
    </xf>
    <xf numFmtId="0" fontId="105" fillId="0" borderId="66" applyNumberFormat="0" applyFill="0" applyAlignment="0" applyProtection="0">
      <alignment vertical="center"/>
    </xf>
    <xf numFmtId="0" fontId="105" fillId="0" borderId="68" applyNumberFormat="0" applyFill="0" applyAlignment="0" applyProtection="0">
      <alignment vertical="center"/>
    </xf>
    <xf numFmtId="0" fontId="105" fillId="0" borderId="66" applyNumberFormat="0" applyFill="0" applyAlignment="0" applyProtection="0">
      <alignment vertical="center"/>
    </xf>
    <xf numFmtId="0" fontId="105" fillId="0" borderId="68" applyNumberFormat="0" applyFill="0" applyAlignment="0" applyProtection="0">
      <alignment vertical="center"/>
    </xf>
    <xf numFmtId="0" fontId="105" fillId="0" borderId="58" applyNumberFormat="0" applyFill="0" applyAlignment="0" applyProtection="0">
      <alignment vertical="center"/>
    </xf>
    <xf numFmtId="0" fontId="160" fillId="0" borderId="55" applyNumberFormat="0" applyFill="0" applyAlignment="0" applyProtection="0">
      <alignment vertical="center"/>
    </xf>
    <xf numFmtId="0" fontId="160" fillId="0" borderId="55" applyNumberFormat="0" applyFill="0" applyAlignment="0" applyProtection="0">
      <alignment vertical="center"/>
    </xf>
    <xf numFmtId="0" fontId="105" fillId="0" borderId="71" applyNumberFormat="0" applyFill="0" applyAlignment="0" applyProtection="0">
      <alignment vertical="center"/>
    </xf>
    <xf numFmtId="0" fontId="105" fillId="0" borderId="66" applyNumberFormat="0" applyFill="0" applyAlignment="0" applyProtection="0">
      <alignment vertical="center"/>
    </xf>
    <xf numFmtId="0" fontId="105" fillId="0" borderId="68" applyNumberFormat="0" applyFill="0" applyAlignment="0" applyProtection="0">
      <alignment vertical="center"/>
    </xf>
    <xf numFmtId="0" fontId="105" fillId="0" borderId="66" applyNumberFormat="0" applyFill="0" applyAlignment="0" applyProtection="0">
      <alignment vertical="center"/>
    </xf>
    <xf numFmtId="0" fontId="105" fillId="0" borderId="68" applyNumberFormat="0" applyFill="0" applyAlignment="0" applyProtection="0">
      <alignment vertical="center"/>
    </xf>
    <xf numFmtId="0" fontId="105" fillId="0" borderId="58" applyNumberFormat="0" applyFill="0" applyAlignment="0" applyProtection="0">
      <alignment vertical="center"/>
    </xf>
    <xf numFmtId="0" fontId="160" fillId="0" borderId="55" applyNumberFormat="0" applyFill="0" applyAlignment="0" applyProtection="0">
      <alignment vertical="center"/>
    </xf>
    <xf numFmtId="0" fontId="105" fillId="0" borderId="71" applyNumberFormat="0" applyFill="0" applyAlignment="0" applyProtection="0">
      <alignment vertical="center"/>
    </xf>
    <xf numFmtId="0" fontId="133" fillId="69" borderId="0" applyNumberFormat="0" applyBorder="0" applyAlignment="0" applyProtection="0">
      <alignment vertical="center"/>
    </xf>
    <xf numFmtId="0" fontId="105" fillId="0" borderId="58" applyNumberFormat="0" applyFill="0" applyAlignment="0" applyProtection="0">
      <alignment vertical="center"/>
    </xf>
    <xf numFmtId="0" fontId="105" fillId="0" borderId="71" applyNumberFormat="0" applyFill="0" applyAlignment="0" applyProtection="0">
      <alignment vertical="center"/>
    </xf>
    <xf numFmtId="0" fontId="154" fillId="66" borderId="64" applyNumberFormat="0" applyAlignment="0" applyProtection="0">
      <alignment vertical="center"/>
    </xf>
    <xf numFmtId="0" fontId="105" fillId="0" borderId="66" applyNumberFormat="0" applyFill="0" applyAlignment="0" applyProtection="0">
      <alignment vertical="center"/>
    </xf>
    <xf numFmtId="0" fontId="133" fillId="69" borderId="0" applyNumberFormat="0" applyBorder="0" applyAlignment="0" applyProtection="0">
      <alignment vertical="center"/>
    </xf>
    <xf numFmtId="0" fontId="160" fillId="0" borderId="55" applyNumberFormat="0" applyFill="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05" fillId="0" borderId="58" applyNumberFormat="0" applyFill="0" applyAlignment="0" applyProtection="0">
      <alignment vertical="center"/>
    </xf>
    <xf numFmtId="0" fontId="160" fillId="0" borderId="55" applyNumberFormat="0" applyFill="0" applyAlignment="0" applyProtection="0">
      <alignment vertical="center"/>
    </xf>
    <xf numFmtId="0" fontId="151" fillId="0" borderId="45" applyNumberFormat="0" applyFill="0" applyAlignment="0" applyProtection="0">
      <alignment vertical="center"/>
    </xf>
    <xf numFmtId="0" fontId="151" fillId="0" borderId="0" applyNumberFormat="0" applyFill="0" applyBorder="0" applyAlignment="0" applyProtection="0">
      <alignment vertical="center"/>
    </xf>
    <xf numFmtId="0" fontId="105" fillId="0" borderId="0" applyNumberFormat="0" applyFill="0" applyBorder="0" applyAlignment="0" applyProtection="0">
      <alignment vertical="center"/>
    </xf>
    <xf numFmtId="0" fontId="133" fillId="69" borderId="0" applyNumberFormat="0" applyBorder="0" applyAlignment="0" applyProtection="0">
      <alignment vertical="center"/>
    </xf>
    <xf numFmtId="0" fontId="105" fillId="0" borderId="0" applyNumberFormat="0" applyFill="0" applyBorder="0" applyAlignment="0" applyProtection="0">
      <alignment vertical="center"/>
    </xf>
    <xf numFmtId="0" fontId="133" fillId="69" borderId="0" applyNumberFormat="0" applyBorder="0" applyAlignment="0" applyProtection="0">
      <alignment vertical="center"/>
    </xf>
    <xf numFmtId="0" fontId="160" fillId="0" borderId="0" applyNumberFormat="0" applyFill="0" applyBorder="0" applyAlignment="0" applyProtection="0">
      <alignment vertical="center"/>
    </xf>
    <xf numFmtId="0" fontId="133" fillId="69" borderId="0" applyNumberFormat="0" applyBorder="0" applyAlignment="0" applyProtection="0">
      <alignment vertical="center"/>
    </xf>
    <xf numFmtId="0" fontId="151" fillId="0" borderId="0" applyNumberFormat="0" applyFill="0" applyBorder="0" applyAlignment="0" applyProtection="0">
      <alignment vertical="center"/>
    </xf>
    <xf numFmtId="0" fontId="151" fillId="0" borderId="0" applyNumberFormat="0" applyFill="0" applyBorder="0" applyAlignment="0" applyProtection="0">
      <alignment vertical="center"/>
    </xf>
    <xf numFmtId="0" fontId="105" fillId="0" borderId="0" applyNumberFormat="0" applyFill="0" applyBorder="0" applyAlignment="0" applyProtection="0">
      <alignment vertical="center"/>
    </xf>
    <xf numFmtId="0" fontId="105" fillId="0" borderId="0" applyNumberFormat="0" applyFill="0" applyBorder="0" applyAlignment="0" applyProtection="0">
      <alignment vertical="center"/>
    </xf>
    <xf numFmtId="0" fontId="105" fillId="0" borderId="0" applyNumberFormat="0" applyFill="0" applyBorder="0" applyAlignment="0" applyProtection="0">
      <alignment vertical="center"/>
    </xf>
    <xf numFmtId="0" fontId="133" fillId="69" borderId="0" applyNumberFormat="0" applyBorder="0" applyAlignment="0" applyProtection="0">
      <alignment vertical="center"/>
    </xf>
    <xf numFmtId="0" fontId="105" fillId="0" borderId="0" applyNumberFormat="0" applyFill="0" applyBorder="0" applyAlignment="0" applyProtection="0">
      <alignment vertical="center"/>
    </xf>
    <xf numFmtId="0" fontId="160" fillId="0" borderId="0" applyNumberFormat="0" applyFill="0" applyBorder="0" applyAlignment="0" applyProtection="0">
      <alignment vertical="center"/>
    </xf>
    <xf numFmtId="0" fontId="160" fillId="0" borderId="0" applyNumberFormat="0" applyFill="0" applyBorder="0" applyAlignment="0" applyProtection="0">
      <alignment vertical="center"/>
    </xf>
    <xf numFmtId="0" fontId="151" fillId="0" borderId="0" applyNumberFormat="0" applyFill="0" applyBorder="0" applyAlignment="0" applyProtection="0">
      <alignment vertical="center"/>
    </xf>
    <xf numFmtId="0" fontId="133" fillId="69" borderId="0" applyNumberFormat="0" applyBorder="0" applyAlignment="0" applyProtection="0">
      <alignment vertical="center"/>
    </xf>
    <xf numFmtId="0" fontId="151" fillId="0" borderId="0" applyNumberFormat="0" applyFill="0" applyBorder="0" applyAlignment="0" applyProtection="0">
      <alignment vertical="center"/>
    </xf>
    <xf numFmtId="0" fontId="133" fillId="69" borderId="0" applyNumberFormat="0" applyBorder="0" applyAlignment="0" applyProtection="0">
      <alignment vertical="center"/>
    </xf>
    <xf numFmtId="0" fontId="105" fillId="0" borderId="0" applyNumberFormat="0" applyFill="0" applyBorder="0" applyAlignment="0" applyProtection="0">
      <alignment vertical="center"/>
    </xf>
    <xf numFmtId="0" fontId="133" fillId="69" borderId="0" applyNumberFormat="0" applyBorder="0" applyAlignment="0" applyProtection="0">
      <alignment vertical="center"/>
    </xf>
    <xf numFmtId="0" fontId="105" fillId="0" borderId="0" applyNumberFormat="0" applyFill="0" applyBorder="0" applyAlignment="0" applyProtection="0">
      <alignment vertical="center"/>
    </xf>
    <xf numFmtId="0" fontId="105" fillId="0" borderId="0" applyNumberFormat="0" applyFill="0" applyBorder="0" applyAlignment="0" applyProtection="0">
      <alignment vertical="center"/>
    </xf>
    <xf numFmtId="0" fontId="105" fillId="0" borderId="0" applyNumberFormat="0" applyFill="0" applyBorder="0" applyAlignment="0" applyProtection="0">
      <alignment vertical="center"/>
    </xf>
    <xf numFmtId="0" fontId="160" fillId="0" borderId="0" applyNumberFormat="0" applyFill="0" applyBorder="0" applyAlignment="0" applyProtection="0">
      <alignment vertical="center"/>
    </xf>
    <xf numFmtId="0" fontId="105" fillId="0" borderId="0" applyNumberFormat="0" applyFill="0" applyBorder="0" applyAlignment="0" applyProtection="0">
      <alignment vertical="center"/>
    </xf>
    <xf numFmtId="0" fontId="105" fillId="0" borderId="0" applyNumberFormat="0" applyFill="0" applyBorder="0" applyAlignment="0" applyProtection="0">
      <alignment vertical="center"/>
    </xf>
    <xf numFmtId="0" fontId="105" fillId="0" borderId="0" applyNumberFormat="0" applyFill="0" applyBorder="0" applyAlignment="0" applyProtection="0">
      <alignment vertical="center"/>
    </xf>
    <xf numFmtId="0" fontId="133" fillId="69" borderId="0" applyNumberFormat="0" applyBorder="0" applyAlignment="0" applyProtection="0">
      <alignment vertical="center"/>
    </xf>
    <xf numFmtId="0" fontId="105" fillId="0" borderId="0" applyNumberFormat="0" applyFill="0" applyBorder="0" applyAlignment="0" applyProtection="0">
      <alignment vertical="center"/>
    </xf>
    <xf numFmtId="0" fontId="133" fillId="69" borderId="0" applyNumberFormat="0" applyBorder="0" applyAlignment="0" applyProtection="0">
      <alignment vertical="center"/>
    </xf>
    <xf numFmtId="0" fontId="160" fillId="0" borderId="0" applyNumberFormat="0" applyFill="0" applyBorder="0" applyAlignment="0" applyProtection="0">
      <alignment vertical="center"/>
    </xf>
    <xf numFmtId="0" fontId="140" fillId="70" borderId="0" applyNumberFormat="0" applyBorder="0" applyAlignment="0" applyProtection="0">
      <alignment vertical="center"/>
    </xf>
    <xf numFmtId="0" fontId="105" fillId="0" borderId="0" applyNumberFormat="0" applyFill="0" applyBorder="0" applyAlignment="0" applyProtection="0">
      <alignment vertical="center"/>
    </xf>
    <xf numFmtId="0" fontId="140" fillId="70" borderId="0" applyNumberFormat="0" applyBorder="0" applyAlignment="0" applyProtection="0">
      <alignment vertical="center"/>
    </xf>
    <xf numFmtId="0" fontId="105" fillId="0" borderId="0" applyNumberFormat="0" applyFill="0" applyBorder="0" applyAlignment="0" applyProtection="0">
      <alignment vertical="center"/>
    </xf>
    <xf numFmtId="0" fontId="160" fillId="0" borderId="0" applyNumberFormat="0" applyFill="0" applyBorder="0" applyAlignment="0" applyProtection="0">
      <alignment vertical="center"/>
    </xf>
    <xf numFmtId="0" fontId="105" fillId="0" borderId="0" applyNumberFormat="0" applyFill="0" applyBorder="0" applyAlignment="0" applyProtection="0">
      <alignment vertical="center"/>
    </xf>
    <xf numFmtId="0" fontId="105" fillId="0" borderId="0" applyNumberFormat="0" applyFill="0" applyBorder="0" applyAlignment="0" applyProtection="0">
      <alignment vertical="center"/>
    </xf>
    <xf numFmtId="0" fontId="131" fillId="0" borderId="0" applyNumberFormat="0" applyFill="0" applyBorder="0" applyAlignment="0" applyProtection="0">
      <alignment vertical="center"/>
    </xf>
    <xf numFmtId="0" fontId="131" fillId="0" borderId="0" applyNumberFormat="0" applyFill="0" applyBorder="0" applyAlignment="0" applyProtection="0">
      <alignment vertical="center"/>
    </xf>
    <xf numFmtId="0" fontId="165" fillId="0" borderId="0" applyNumberFormat="0" applyFill="0" applyBorder="0" applyAlignment="0" applyProtection="0">
      <alignment vertical="center"/>
    </xf>
    <xf numFmtId="0" fontId="136" fillId="0" borderId="0" applyNumberFormat="0" applyFill="0" applyBorder="0" applyAlignment="0" applyProtection="0">
      <alignment vertical="center"/>
    </xf>
    <xf numFmtId="0" fontId="136" fillId="0" borderId="0" applyNumberFormat="0" applyFill="0" applyBorder="0" applyAlignment="0" applyProtection="0">
      <alignment vertical="center"/>
    </xf>
    <xf numFmtId="0" fontId="136" fillId="0" borderId="0" applyNumberFormat="0" applyFill="0" applyBorder="0" applyAlignment="0" applyProtection="0">
      <alignment vertical="center"/>
    </xf>
    <xf numFmtId="0" fontId="136" fillId="0" borderId="0" applyNumberFormat="0" applyFill="0" applyBorder="0" applyAlignment="0" applyProtection="0">
      <alignment vertical="center"/>
    </xf>
    <xf numFmtId="0" fontId="136" fillId="0" borderId="0" applyNumberFormat="0" applyFill="0" applyBorder="0" applyAlignment="0" applyProtection="0">
      <alignment vertical="center"/>
    </xf>
    <xf numFmtId="0" fontId="131" fillId="0" borderId="0" applyNumberFormat="0" applyFill="0" applyBorder="0" applyAlignment="0" applyProtection="0">
      <alignment vertical="center"/>
    </xf>
    <xf numFmtId="0" fontId="131" fillId="0" borderId="0" applyNumberFormat="0" applyFill="0" applyBorder="0" applyAlignment="0" applyProtection="0">
      <alignment vertical="center"/>
    </xf>
    <xf numFmtId="0" fontId="131" fillId="0" borderId="0" applyNumberFormat="0" applyFill="0" applyBorder="0" applyAlignment="0" applyProtection="0">
      <alignment vertical="center"/>
    </xf>
    <xf numFmtId="0" fontId="165" fillId="0" borderId="0" applyNumberFormat="0" applyFill="0" applyBorder="0" applyAlignment="0" applyProtection="0">
      <alignment vertical="center"/>
    </xf>
    <xf numFmtId="0" fontId="165" fillId="0" borderId="0" applyNumberFormat="0" applyFill="0" applyBorder="0" applyAlignment="0" applyProtection="0">
      <alignment vertical="center"/>
    </xf>
    <xf numFmtId="0" fontId="136" fillId="0" borderId="0" applyNumberFormat="0" applyFill="0" applyBorder="0" applyAlignment="0" applyProtection="0">
      <alignment vertical="center"/>
    </xf>
    <xf numFmtId="0" fontId="136" fillId="0" borderId="0" applyNumberFormat="0" applyFill="0" applyBorder="0" applyAlignment="0" applyProtection="0">
      <alignment vertical="center"/>
    </xf>
    <xf numFmtId="0" fontId="136" fillId="0" borderId="0" applyNumberFormat="0" applyFill="0" applyBorder="0" applyAlignment="0" applyProtection="0">
      <alignment vertical="center"/>
    </xf>
    <xf numFmtId="0" fontId="136" fillId="0" borderId="0" applyNumberFormat="0" applyFill="0" applyBorder="0" applyAlignment="0" applyProtection="0">
      <alignment vertical="center"/>
    </xf>
    <xf numFmtId="0" fontId="136" fillId="0" borderId="0" applyNumberFormat="0" applyFill="0" applyBorder="0" applyAlignment="0" applyProtection="0">
      <alignment vertical="center"/>
    </xf>
    <xf numFmtId="0" fontId="131" fillId="0" borderId="0" applyNumberFormat="0" applyFill="0" applyBorder="0" applyAlignment="0" applyProtection="0">
      <alignment vertical="center"/>
    </xf>
    <xf numFmtId="0" fontId="131" fillId="0" borderId="0" applyNumberFormat="0" applyFill="0" applyBorder="0" applyAlignment="0" applyProtection="0">
      <alignment vertical="center"/>
    </xf>
    <xf numFmtId="0" fontId="165" fillId="0" borderId="0" applyNumberFormat="0" applyFill="0" applyBorder="0" applyAlignment="0" applyProtection="0">
      <alignment vertical="center"/>
    </xf>
    <xf numFmtId="0" fontId="131" fillId="0" borderId="0" applyNumberFormat="0" applyFill="0" applyBorder="0" applyAlignment="0" applyProtection="0">
      <alignment vertical="center"/>
    </xf>
    <xf numFmtId="0" fontId="131" fillId="0" borderId="0" applyNumberFormat="0" applyFill="0" applyBorder="0" applyAlignment="0" applyProtection="0">
      <alignment vertical="center"/>
    </xf>
    <xf numFmtId="0" fontId="100" fillId="75" borderId="42" applyNumberFormat="0" applyFont="0" applyAlignment="0" applyProtection="0">
      <alignment vertical="center"/>
    </xf>
    <xf numFmtId="0" fontId="131" fillId="0" borderId="0" applyNumberFormat="0" applyFill="0" applyBorder="0" applyAlignment="0" applyProtection="0">
      <alignment vertical="center"/>
    </xf>
    <xf numFmtId="0" fontId="165" fillId="0" borderId="0" applyNumberFormat="0" applyFill="0" applyBorder="0" applyAlignment="0" applyProtection="0">
      <alignment vertical="center"/>
    </xf>
    <xf numFmtId="0" fontId="131" fillId="0" borderId="0" applyNumberFormat="0" applyFill="0" applyBorder="0" applyAlignment="0" applyProtection="0">
      <alignment vertical="center"/>
    </xf>
    <xf numFmtId="0" fontId="131" fillId="0" borderId="0" applyNumberFormat="0" applyFill="0" applyBorder="0" applyAlignment="0" applyProtection="0">
      <alignment vertical="center"/>
    </xf>
    <xf numFmtId="0" fontId="100" fillId="75" borderId="42" applyNumberFormat="0" applyFont="0" applyAlignment="0" applyProtection="0">
      <alignment vertical="center"/>
    </xf>
    <xf numFmtId="0" fontId="165" fillId="0" borderId="0" applyNumberFormat="0" applyFill="0" applyBorder="0" applyAlignment="0" applyProtection="0">
      <alignment vertical="center"/>
    </xf>
    <xf numFmtId="0" fontId="131" fillId="0" borderId="0" applyNumberFormat="0" applyFill="0" applyBorder="0" applyAlignment="0" applyProtection="0">
      <alignment vertical="center"/>
    </xf>
    <xf numFmtId="0" fontId="131" fillId="0" borderId="0" applyNumberFormat="0" applyFill="0" applyBorder="0" applyAlignment="0" applyProtection="0">
      <alignment vertical="center"/>
    </xf>
    <xf numFmtId="0" fontId="205" fillId="0" borderId="28" applyNumberFormat="0" applyFill="0" applyProtection="0">
      <alignment horizontal="center"/>
    </xf>
    <xf numFmtId="0" fontId="140" fillId="70" borderId="0" applyNumberFormat="0" applyBorder="0" applyAlignment="0" applyProtection="0">
      <alignment vertical="center"/>
    </xf>
    <xf numFmtId="0" fontId="205" fillId="0" borderId="28" applyNumberFormat="0" applyFill="0" applyProtection="0">
      <alignment horizontal="center"/>
    </xf>
    <xf numFmtId="0" fontId="205" fillId="0" borderId="28" applyNumberFormat="0" applyFill="0" applyProtection="0">
      <alignment horizontal="center"/>
    </xf>
    <xf numFmtId="0" fontId="205" fillId="0" borderId="28" applyNumberFormat="0" applyFill="0" applyProtection="0">
      <alignment horizontal="center"/>
    </xf>
    <xf numFmtId="0" fontId="205" fillId="0" borderId="28" applyNumberFormat="0" applyFill="0" applyProtection="0">
      <alignment horizontal="center"/>
    </xf>
    <xf numFmtId="0" fontId="205" fillId="0" borderId="28" applyNumberFormat="0" applyFill="0" applyProtection="0">
      <alignment horizontal="center"/>
    </xf>
    <xf numFmtId="0" fontId="205" fillId="0" borderId="28" applyNumberFormat="0" applyFill="0" applyProtection="0">
      <alignment horizontal="center"/>
    </xf>
    <xf numFmtId="0" fontId="205" fillId="0" borderId="28" applyNumberFormat="0" applyFill="0" applyProtection="0">
      <alignment horizontal="center"/>
    </xf>
    <xf numFmtId="0" fontId="205" fillId="0" borderId="28" applyNumberFormat="0" applyFill="0" applyProtection="0">
      <alignment horizontal="center"/>
    </xf>
    <xf numFmtId="0" fontId="205" fillId="0" borderId="28" applyNumberFormat="0" applyFill="0" applyProtection="0">
      <alignment horizontal="center"/>
    </xf>
    <xf numFmtId="0" fontId="140" fillId="70" borderId="0" applyNumberFormat="0" applyBorder="0" applyAlignment="0" applyProtection="0">
      <alignment vertical="center"/>
    </xf>
    <xf numFmtId="0" fontId="205" fillId="0" borderId="28" applyNumberFormat="0" applyFill="0" applyProtection="0">
      <alignment horizontal="center"/>
    </xf>
    <xf numFmtId="0" fontId="133" fillId="69" borderId="0" applyNumberFormat="0" applyBorder="0" applyAlignment="0" applyProtection="0">
      <alignment vertical="center"/>
    </xf>
    <xf numFmtId="0" fontId="205" fillId="0" borderId="28" applyNumberFormat="0" applyFill="0" applyProtection="0">
      <alignment horizontal="center"/>
    </xf>
    <xf numFmtId="0" fontId="205" fillId="0" borderId="28" applyNumberFormat="0" applyFill="0" applyProtection="0">
      <alignment horizontal="center"/>
    </xf>
    <xf numFmtId="0" fontId="140" fillId="70" borderId="0" applyNumberFormat="0" applyBorder="0" applyAlignment="0" applyProtection="0">
      <alignment vertical="center"/>
    </xf>
    <xf numFmtId="0" fontId="205" fillId="0" borderId="28" applyNumberFormat="0" applyFill="0" applyProtection="0">
      <alignment horizontal="center"/>
    </xf>
    <xf numFmtId="0" fontId="140" fillId="70" borderId="0" applyNumberFormat="0" applyBorder="0" applyAlignment="0" applyProtection="0">
      <alignment vertical="center"/>
    </xf>
    <xf numFmtId="0" fontId="205" fillId="0" borderId="28" applyNumberFormat="0" applyFill="0" applyProtection="0">
      <alignment horizontal="center"/>
    </xf>
    <xf numFmtId="0" fontId="133" fillId="69" borderId="0" applyNumberFormat="0" applyBorder="0" applyAlignment="0" applyProtection="0">
      <alignment vertical="center"/>
    </xf>
    <xf numFmtId="0" fontId="205" fillId="0" borderId="28" applyNumberFormat="0" applyFill="0" applyProtection="0">
      <alignment horizont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205" fillId="0" borderId="28" applyNumberFormat="0" applyFill="0" applyProtection="0">
      <alignment horizontal="center"/>
    </xf>
    <xf numFmtId="0" fontId="133" fillId="69" borderId="0" applyNumberFormat="0" applyBorder="0" applyAlignment="0" applyProtection="0">
      <alignment vertical="center"/>
    </xf>
    <xf numFmtId="0" fontId="205" fillId="0" borderId="28" applyNumberFormat="0" applyFill="0" applyProtection="0">
      <alignment horizontal="center"/>
    </xf>
    <xf numFmtId="0" fontId="133" fillId="69" borderId="0" applyNumberFormat="0" applyBorder="0" applyAlignment="0" applyProtection="0">
      <alignment vertical="center"/>
    </xf>
    <xf numFmtId="0" fontId="205" fillId="0" borderId="28" applyNumberFormat="0" applyFill="0" applyProtection="0">
      <alignment horizontal="center"/>
    </xf>
    <xf numFmtId="0" fontId="133" fillId="69" borderId="0" applyNumberFormat="0" applyBorder="0" applyAlignment="0" applyProtection="0">
      <alignment vertical="center"/>
    </xf>
    <xf numFmtId="0" fontId="205" fillId="0" borderId="28" applyNumberFormat="0" applyFill="0" applyProtection="0">
      <alignment horizontal="center"/>
    </xf>
    <xf numFmtId="0" fontId="133" fillId="69" borderId="0" applyNumberFormat="0" applyBorder="0" applyAlignment="0" applyProtection="0">
      <alignment vertical="center"/>
    </xf>
    <xf numFmtId="0" fontId="205" fillId="0" borderId="28" applyNumberFormat="0" applyFill="0" applyProtection="0">
      <alignment horizontal="center"/>
    </xf>
    <xf numFmtId="0" fontId="205" fillId="0" borderId="28" applyNumberFormat="0" applyFill="0" applyProtection="0">
      <alignment horizontal="center"/>
    </xf>
    <xf numFmtId="0" fontId="133" fillId="69" borderId="0" applyNumberFormat="0" applyBorder="0" applyAlignment="0" applyProtection="0">
      <alignment vertical="center"/>
    </xf>
    <xf numFmtId="0" fontId="205" fillId="0" borderId="28" applyNumberFormat="0" applyFill="0" applyProtection="0">
      <alignment horizontal="center"/>
    </xf>
    <xf numFmtId="0" fontId="133" fillId="69" borderId="0" applyNumberFormat="0" applyBorder="0" applyAlignment="0" applyProtection="0">
      <alignment vertical="center"/>
    </xf>
    <xf numFmtId="0" fontId="205" fillId="0" borderId="28" applyNumberFormat="0" applyFill="0" applyProtection="0">
      <alignment horizontal="center"/>
    </xf>
    <xf numFmtId="0" fontId="205" fillId="0" borderId="28" applyNumberFormat="0" applyFill="0" applyProtection="0">
      <alignment horizontal="center"/>
    </xf>
    <xf numFmtId="0" fontId="133" fillId="69" borderId="0" applyNumberFormat="0" applyBorder="0" applyAlignment="0" applyProtection="0">
      <alignment vertical="center"/>
    </xf>
    <xf numFmtId="0" fontId="205" fillId="0" borderId="28" applyNumberFormat="0" applyFill="0" applyProtection="0">
      <alignment horizontal="center"/>
    </xf>
    <xf numFmtId="0" fontId="205" fillId="0" borderId="28" applyNumberFormat="0" applyFill="0" applyProtection="0">
      <alignment horizontal="center"/>
    </xf>
    <xf numFmtId="0" fontId="205" fillId="0" borderId="28" applyNumberFormat="0" applyFill="0" applyProtection="0">
      <alignment horizontal="center"/>
    </xf>
    <xf numFmtId="0" fontId="133" fillId="69" borderId="0" applyNumberFormat="0" applyBorder="0" applyAlignment="0" applyProtection="0">
      <alignment vertical="center"/>
    </xf>
    <xf numFmtId="0" fontId="205" fillId="0" borderId="28" applyNumberFormat="0" applyFill="0" applyProtection="0">
      <alignment horizontal="center"/>
    </xf>
    <xf numFmtId="0" fontId="133" fillId="69" borderId="0" applyNumberFormat="0" applyBorder="0" applyAlignment="0" applyProtection="0">
      <alignment vertical="center"/>
    </xf>
    <xf numFmtId="0" fontId="205" fillId="0" borderId="28" applyNumberFormat="0" applyFill="0" applyProtection="0">
      <alignment horizontal="center"/>
    </xf>
    <xf numFmtId="0" fontId="165" fillId="0" borderId="0" applyNumberFormat="0" applyFill="0" applyBorder="0" applyAlignment="0" applyProtection="0"/>
    <xf numFmtId="0" fontId="133" fillId="69" borderId="0" applyNumberFormat="0" applyBorder="0" applyAlignment="0" applyProtection="0">
      <alignment vertical="center"/>
    </xf>
    <xf numFmtId="0" fontId="207" fillId="0" borderId="52" applyNumberFormat="0" applyFill="0" applyProtection="0">
      <alignment horizontal="center"/>
    </xf>
    <xf numFmtId="0" fontId="207" fillId="0" borderId="52" applyNumberFormat="0" applyFill="0" applyProtection="0">
      <alignment horizontal="center"/>
    </xf>
    <xf numFmtId="0" fontId="207" fillId="0" borderId="52" applyNumberFormat="0" applyFill="0" applyProtection="0">
      <alignment horizontal="center"/>
    </xf>
    <xf numFmtId="0" fontId="207" fillId="0" borderId="52" applyNumberFormat="0" applyFill="0" applyProtection="0">
      <alignment horizontal="center"/>
    </xf>
    <xf numFmtId="0" fontId="207" fillId="0" borderId="52" applyNumberFormat="0" applyFill="0" applyProtection="0">
      <alignment horizontal="center"/>
    </xf>
    <xf numFmtId="0" fontId="207" fillId="0" borderId="52" applyNumberFormat="0" applyFill="0" applyProtection="0">
      <alignment horizontal="center"/>
    </xf>
    <xf numFmtId="0" fontId="207" fillId="0" borderId="52" applyNumberFormat="0" applyFill="0" applyProtection="0">
      <alignment horizontal="center"/>
    </xf>
    <xf numFmtId="0" fontId="207" fillId="0" borderId="52" applyNumberFormat="0" applyFill="0" applyProtection="0">
      <alignment horizontal="center"/>
    </xf>
    <xf numFmtId="0" fontId="207" fillId="0" borderId="52" applyNumberFormat="0" applyFill="0" applyProtection="0">
      <alignment horizontal="center"/>
    </xf>
    <xf numFmtId="0" fontId="207" fillId="0" borderId="52" applyNumberFormat="0" applyFill="0" applyProtection="0">
      <alignment horizontal="center"/>
    </xf>
    <xf numFmtId="0" fontId="207" fillId="0" borderId="52" applyNumberFormat="0" applyFill="0" applyProtection="0">
      <alignment horizontal="center"/>
    </xf>
    <xf numFmtId="0" fontId="207" fillId="0" borderId="52" applyNumberFormat="0" applyFill="0" applyProtection="0">
      <alignment horizont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22" fillId="0" borderId="0" applyFill="0" applyBorder="0" applyAlignment="0"/>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37" fillId="66" borderId="65" applyNumberFormat="0" applyAlignment="0" applyProtection="0">
      <alignment vertical="center"/>
    </xf>
    <xf numFmtId="0" fontId="140" fillId="70" borderId="0" applyNumberFormat="0" applyBorder="0" applyAlignment="0" applyProtection="0">
      <alignment vertical="center"/>
    </xf>
    <xf numFmtId="0" fontId="137" fillId="66" borderId="65" applyNumberFormat="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00" fillId="0" borderId="0">
      <alignment vertical="center"/>
    </xf>
    <xf numFmtId="0" fontId="140" fillId="70" borderId="0" applyNumberFormat="0" applyBorder="0" applyAlignment="0" applyProtection="0">
      <alignment vertical="center"/>
    </xf>
    <xf numFmtId="0" fontId="133" fillId="69" borderId="0" applyNumberFormat="0" applyBorder="0" applyAlignment="0" applyProtection="0">
      <alignment vertical="center"/>
    </xf>
    <xf numFmtId="0" fontId="93" fillId="0" borderId="0"/>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08" fillId="37" borderId="0" applyNumberFormat="0" applyBorder="0" applyAlignment="0" applyProtection="0">
      <alignment vertical="center"/>
    </xf>
    <xf numFmtId="0" fontId="140" fillId="70"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1" fillId="85"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08" fillId="37" borderId="0" applyNumberFormat="0" applyBorder="0" applyAlignment="0" applyProtection="0">
      <alignment vertical="center"/>
    </xf>
    <xf numFmtId="0" fontId="108" fillId="37"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08" fillId="37" borderId="0" applyNumberFormat="0" applyBorder="0" applyAlignment="0" applyProtection="0">
      <alignment vertical="center"/>
    </xf>
    <xf numFmtId="0" fontId="108" fillId="37" borderId="0" applyNumberFormat="0" applyBorder="0" applyAlignment="0" applyProtection="0">
      <alignment vertical="center"/>
    </xf>
    <xf numFmtId="0" fontId="140" fillId="70" borderId="0" applyNumberFormat="0" applyBorder="0" applyAlignment="0" applyProtection="0">
      <alignment vertical="center"/>
    </xf>
    <xf numFmtId="0" fontId="108" fillId="37"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1" fillId="9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08" fillId="37" borderId="0" applyNumberFormat="0" applyBorder="0" applyAlignment="0" applyProtection="0">
      <alignment vertical="center"/>
    </xf>
    <xf numFmtId="0" fontId="140" fillId="70" borderId="0" applyNumberFormat="0" applyBorder="0" applyAlignment="0" applyProtection="0">
      <alignment vertical="center"/>
    </xf>
    <xf numFmtId="0" fontId="108" fillId="37"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08" fillId="37" borderId="0" applyNumberFormat="0" applyBorder="0" applyAlignment="0" applyProtection="0">
      <alignment vertical="center"/>
    </xf>
    <xf numFmtId="0" fontId="140" fillId="70" borderId="0" applyNumberFormat="0" applyBorder="0" applyAlignment="0" applyProtection="0">
      <alignment vertical="center"/>
    </xf>
    <xf numFmtId="0" fontId="108" fillId="37"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08" fillId="37" borderId="0" applyNumberFormat="0" applyBorder="0" applyAlignment="0" applyProtection="0">
      <alignment vertical="center"/>
    </xf>
    <xf numFmtId="0" fontId="108" fillId="37"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1" fillId="72"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08" fillId="37" borderId="0" applyNumberFormat="0" applyBorder="0" applyAlignment="0" applyProtection="0">
      <alignment vertical="center"/>
    </xf>
    <xf numFmtId="0" fontId="108" fillId="37" borderId="0" applyNumberFormat="0" applyBorder="0" applyAlignment="0" applyProtection="0">
      <alignment vertical="center"/>
    </xf>
    <xf numFmtId="0" fontId="140" fillId="70" borderId="0" applyNumberFormat="0" applyBorder="0" applyAlignment="0" applyProtection="0">
      <alignment vertical="center"/>
    </xf>
    <xf numFmtId="0" fontId="108" fillId="37"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08" fillId="37" borderId="0" applyNumberFormat="0" applyBorder="0" applyAlignment="0" applyProtection="0">
      <alignment vertical="center"/>
    </xf>
    <xf numFmtId="0" fontId="108" fillId="37" borderId="0" applyNumberFormat="0" applyBorder="0" applyAlignment="0" applyProtection="0">
      <alignment vertical="center"/>
    </xf>
    <xf numFmtId="0" fontId="140" fillId="70" borderId="0" applyNumberFormat="0" applyBorder="0" applyAlignment="0" applyProtection="0">
      <alignment vertical="center"/>
    </xf>
    <xf numFmtId="0" fontId="108" fillId="37" borderId="0" applyNumberFormat="0" applyBorder="0" applyAlignment="0" applyProtection="0">
      <alignment vertical="center"/>
    </xf>
    <xf numFmtId="0" fontId="108" fillId="37"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1" fillId="87"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58" fillId="0" borderId="67" applyNumberFormat="0" applyFill="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08" fillId="37" borderId="0" applyNumberFormat="0" applyBorder="0" applyAlignment="0" applyProtection="0">
      <alignment vertical="center"/>
    </xf>
    <xf numFmtId="0" fontId="108" fillId="37" borderId="0" applyNumberFormat="0" applyBorder="0" applyAlignment="0" applyProtection="0">
      <alignment vertical="center"/>
    </xf>
    <xf numFmtId="0" fontId="137" fillId="66" borderId="65" applyNumberFormat="0" applyAlignment="0" applyProtection="0">
      <alignment vertical="center"/>
    </xf>
    <xf numFmtId="0" fontId="140" fillId="70"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37" fillId="66" borderId="65" applyNumberFormat="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08" fillId="37" borderId="0" applyNumberFormat="0" applyBorder="0" applyAlignment="0" applyProtection="0">
      <alignment vertical="center"/>
    </xf>
    <xf numFmtId="0" fontId="108" fillId="37" borderId="0" applyNumberFormat="0" applyBorder="0" applyAlignment="0" applyProtection="0">
      <alignment vertical="center"/>
    </xf>
    <xf numFmtId="0" fontId="108" fillId="37"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93" fillId="75" borderId="42" applyNumberFormat="0" applyFont="0" applyAlignment="0" applyProtection="0">
      <alignment vertical="center"/>
    </xf>
    <xf numFmtId="0" fontId="145" fillId="71" borderId="64" applyNumberFormat="0" applyAlignment="0" applyProtection="0">
      <alignment vertical="center"/>
    </xf>
    <xf numFmtId="0" fontId="140" fillId="70" borderId="0" applyNumberFormat="0" applyBorder="0" applyAlignment="0" applyProtection="0">
      <alignment vertical="center"/>
    </xf>
    <xf numFmtId="0" fontId="97" fillId="44" borderId="8" applyNumberFormat="0" applyFont="0" applyAlignment="0" applyProtection="0">
      <alignment vertical="center"/>
    </xf>
    <xf numFmtId="0" fontId="145" fillId="71" borderId="64" applyNumberFormat="0" applyAlignment="0" applyProtection="0">
      <alignment vertical="center"/>
    </xf>
    <xf numFmtId="0" fontId="140" fillId="70" borderId="0" applyNumberFormat="0" applyBorder="0" applyAlignment="0" applyProtection="0">
      <alignment vertical="center"/>
    </xf>
    <xf numFmtId="0" fontId="108" fillId="37"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08" fillId="37" borderId="0" applyNumberFormat="0" applyBorder="0" applyAlignment="0" applyProtection="0">
      <alignment vertical="center"/>
    </xf>
    <xf numFmtId="0" fontId="137" fillId="66" borderId="65" applyNumberFormat="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37" fillId="66" borderId="65" applyNumberFormat="0" applyAlignment="0" applyProtection="0">
      <alignment vertical="center"/>
    </xf>
    <xf numFmtId="0" fontId="108" fillId="37"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08" fillId="37" borderId="0" applyNumberFormat="0" applyBorder="0" applyAlignment="0" applyProtection="0">
      <alignment vertical="center"/>
    </xf>
    <xf numFmtId="0" fontId="140" fillId="70"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97" fillId="44" borderId="8" applyNumberFormat="0" applyFont="0" applyAlignment="0" applyProtection="0">
      <alignment vertical="center"/>
    </xf>
    <xf numFmtId="0" fontId="140" fillId="70" borderId="0" applyNumberFormat="0" applyBorder="0" applyAlignment="0" applyProtection="0">
      <alignment vertical="center"/>
    </xf>
    <xf numFmtId="0" fontId="97" fillId="44" borderId="8" applyNumberFormat="0" applyFont="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00" fillId="75" borderId="42" applyNumberFormat="0" applyFont="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97" fillId="0" borderId="0"/>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93" fillId="0" borderId="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33" fillId="69" borderId="0" applyNumberFormat="0" applyBorder="0" applyAlignment="0" applyProtection="0">
      <alignment vertical="center"/>
    </xf>
    <xf numFmtId="0" fontId="100" fillId="0" borderId="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98" fillId="64" borderId="0" applyNumberFormat="0" applyBorder="0" applyAlignment="0" applyProtection="0">
      <alignment vertical="center"/>
    </xf>
    <xf numFmtId="0" fontId="140" fillId="70" borderId="0" applyNumberFormat="0" applyBorder="0" applyAlignment="0" applyProtection="0">
      <alignment vertical="center"/>
    </xf>
    <xf numFmtId="0" fontId="98" fillId="64" borderId="0" applyNumberFormat="0" applyBorder="0" applyAlignment="0" applyProtection="0">
      <alignment vertical="center"/>
    </xf>
    <xf numFmtId="0" fontId="140" fillId="70" borderId="0" applyNumberFormat="0" applyBorder="0" applyAlignment="0" applyProtection="0">
      <alignment vertical="center"/>
    </xf>
    <xf numFmtId="0" fontId="141" fillId="72"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41" fillId="72" borderId="0" applyNumberFormat="0" applyBorder="0" applyAlignment="0" applyProtection="0">
      <alignment vertical="center"/>
    </xf>
    <xf numFmtId="0" fontId="140" fillId="70" borderId="0" applyNumberFormat="0" applyBorder="0" applyAlignment="0" applyProtection="0">
      <alignment vertical="center"/>
    </xf>
    <xf numFmtId="0" fontId="141" fillId="72" borderId="0" applyNumberFormat="0" applyBorder="0" applyAlignment="0" applyProtection="0">
      <alignment vertical="center"/>
    </xf>
    <xf numFmtId="0" fontId="140" fillId="70" borderId="0" applyNumberFormat="0" applyBorder="0" applyAlignment="0" applyProtection="0">
      <alignment vertical="center"/>
    </xf>
    <xf numFmtId="0" fontId="149" fillId="72" borderId="0" applyNumberFormat="0" applyBorder="0" applyAlignment="0" applyProtection="0">
      <alignment vertical="center"/>
    </xf>
    <xf numFmtId="0" fontId="140" fillId="70" borderId="0" applyNumberFormat="0" applyBorder="0" applyAlignment="0" applyProtection="0">
      <alignment vertical="center"/>
    </xf>
    <xf numFmtId="0" fontId="137" fillId="66" borderId="65" applyNumberFormat="0" applyAlignment="0" applyProtection="0">
      <alignment vertical="center"/>
    </xf>
    <xf numFmtId="0" fontId="149" fillId="72" borderId="0" applyNumberFormat="0" applyBorder="0" applyAlignment="0" applyProtection="0">
      <alignment vertical="center"/>
    </xf>
    <xf numFmtId="0" fontId="140" fillId="70" borderId="0" applyNumberFormat="0" applyBorder="0" applyAlignment="0" applyProtection="0">
      <alignment vertical="center"/>
    </xf>
    <xf numFmtId="0" fontId="98" fillId="64" borderId="0" applyNumberFormat="0" applyBorder="0" applyAlignment="0" applyProtection="0">
      <alignment vertical="center"/>
    </xf>
    <xf numFmtId="0" fontId="140" fillId="70" borderId="0" applyNumberFormat="0" applyBorder="0" applyAlignment="0" applyProtection="0">
      <alignment vertical="center"/>
    </xf>
    <xf numFmtId="0" fontId="98" fillId="64" borderId="0" applyNumberFormat="0" applyBorder="0" applyAlignment="0" applyProtection="0">
      <alignment vertical="center"/>
    </xf>
    <xf numFmtId="0" fontId="140" fillId="70" borderId="0" applyNumberFormat="0" applyBorder="0" applyAlignment="0" applyProtection="0">
      <alignment vertical="center"/>
    </xf>
    <xf numFmtId="0" fontId="141" fillId="72" borderId="0" applyNumberFormat="0" applyBorder="0" applyAlignment="0" applyProtection="0">
      <alignment vertical="center"/>
    </xf>
    <xf numFmtId="0" fontId="140" fillId="70" borderId="0" applyNumberFormat="0" applyBorder="0" applyAlignment="0" applyProtection="0">
      <alignment vertical="center"/>
    </xf>
    <xf numFmtId="0" fontId="98" fillId="64" borderId="0" applyNumberFormat="0" applyBorder="0" applyAlignment="0" applyProtection="0">
      <alignment vertical="center"/>
    </xf>
    <xf numFmtId="0" fontId="140" fillId="70" borderId="0" applyNumberFormat="0" applyBorder="0" applyAlignment="0" applyProtection="0">
      <alignment vertical="center"/>
    </xf>
    <xf numFmtId="0" fontId="98" fillId="64" borderId="0" applyNumberFormat="0" applyBorder="0" applyAlignment="0" applyProtection="0">
      <alignment vertical="center"/>
    </xf>
    <xf numFmtId="0" fontId="140" fillId="70" borderId="0" applyNumberFormat="0" applyBorder="0" applyAlignment="0" applyProtection="0">
      <alignment vertical="center"/>
    </xf>
    <xf numFmtId="0" fontId="141" fillId="72"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67" fillId="79" borderId="47" applyNumberFormat="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37" fillId="73" borderId="65" applyNumberFormat="0" applyAlignment="0" applyProtection="0">
      <alignment vertical="center"/>
    </xf>
    <xf numFmtId="0" fontId="140" fillId="70" borderId="0" applyNumberFormat="0" applyBorder="0" applyAlignment="0" applyProtection="0">
      <alignment vertical="center"/>
    </xf>
    <xf numFmtId="0" fontId="137" fillId="73" borderId="65" applyNumberFormat="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37" fillId="66" borderId="65" applyNumberFormat="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1" fillId="72" borderId="0" applyNumberFormat="0" applyBorder="0" applyAlignment="0" applyProtection="0">
      <alignment vertical="center"/>
    </xf>
    <xf numFmtId="0" fontId="140" fillId="70"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97" fillId="44" borderId="8" applyNumberFormat="0" applyFont="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54" fillId="73" borderId="64" applyNumberFormat="0" applyAlignment="0" applyProtection="0">
      <alignment vertical="center"/>
    </xf>
    <xf numFmtId="0" fontId="140" fillId="70" borderId="0" applyNumberFormat="0" applyBorder="0" applyAlignment="0" applyProtection="0">
      <alignment vertical="center"/>
    </xf>
    <xf numFmtId="0" fontId="154" fillId="73" borderId="64" applyNumberFormat="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1" fillId="87" borderId="0" applyNumberFormat="0" applyBorder="0" applyAlignment="0" applyProtection="0">
      <alignment vertical="center"/>
    </xf>
    <xf numFmtId="0" fontId="140" fillId="70" borderId="0" applyNumberFormat="0" applyBorder="0" applyAlignment="0" applyProtection="0">
      <alignment vertical="center"/>
    </xf>
    <xf numFmtId="0" fontId="141" fillId="87" borderId="0" applyNumberFormat="0" applyBorder="0" applyAlignment="0" applyProtection="0">
      <alignment vertical="center"/>
    </xf>
    <xf numFmtId="0" fontId="150" fillId="0" borderId="0" applyNumberFormat="0" applyFill="0" applyBorder="0" applyAlignment="0" applyProtection="0">
      <alignment vertical="center"/>
    </xf>
    <xf numFmtId="0" fontId="140" fillId="70" borderId="0" applyNumberFormat="0" applyBorder="0" applyAlignment="0" applyProtection="0">
      <alignment vertical="center"/>
    </xf>
    <xf numFmtId="0" fontId="141" fillId="87" borderId="0" applyNumberFormat="0" applyBorder="0" applyAlignment="0" applyProtection="0">
      <alignment vertical="center"/>
    </xf>
    <xf numFmtId="0" fontId="150" fillId="0" borderId="0" applyNumberFormat="0" applyFill="0" applyBorder="0" applyAlignment="0" applyProtection="0">
      <alignment vertical="center"/>
    </xf>
    <xf numFmtId="0" fontId="140" fillId="70" borderId="0" applyNumberFormat="0" applyBorder="0" applyAlignment="0" applyProtection="0">
      <alignment vertical="center"/>
    </xf>
    <xf numFmtId="0" fontId="98" fillId="41" borderId="0" applyNumberFormat="0" applyBorder="0" applyAlignment="0" applyProtection="0">
      <alignment vertical="center"/>
    </xf>
    <xf numFmtId="0" fontId="140" fillId="70" borderId="0" applyNumberFormat="0" applyBorder="0" applyAlignment="0" applyProtection="0">
      <alignment vertical="center"/>
    </xf>
    <xf numFmtId="0" fontId="98" fillId="41"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41" fillId="87"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54" fillId="66" borderId="64" applyNumberFormat="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34" fillId="80" borderId="0" applyNumberFormat="0" applyBorder="0" applyAlignment="0" applyProtection="0">
      <alignment vertical="center"/>
    </xf>
    <xf numFmtId="0" fontId="140" fillId="70" borderId="0" applyNumberFormat="0" applyBorder="0" applyAlignment="0" applyProtection="0">
      <alignment vertical="center"/>
    </xf>
    <xf numFmtId="0" fontId="134" fillId="8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1" fillId="9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9" fillId="72" borderId="0" applyNumberFormat="0" applyBorder="0" applyAlignment="0" applyProtection="0">
      <alignment vertical="center"/>
    </xf>
    <xf numFmtId="0" fontId="140" fillId="70" borderId="0" applyNumberFormat="0" applyBorder="0" applyAlignment="0" applyProtection="0">
      <alignment vertical="center"/>
    </xf>
    <xf numFmtId="0" fontId="137" fillId="66" borderId="65" applyNumberFormat="0" applyAlignment="0" applyProtection="0">
      <alignment vertical="center"/>
    </xf>
    <xf numFmtId="0" fontId="149" fillId="72" borderId="0" applyNumberFormat="0" applyBorder="0" applyAlignment="0" applyProtection="0">
      <alignment vertical="center"/>
    </xf>
    <xf numFmtId="0" fontId="140" fillId="70" borderId="0" applyNumberFormat="0" applyBorder="0" applyAlignment="0" applyProtection="0">
      <alignment vertical="center"/>
    </xf>
    <xf numFmtId="0" fontId="137" fillId="66" borderId="65" applyNumberFormat="0" applyAlignment="0" applyProtection="0">
      <alignment vertical="center"/>
    </xf>
    <xf numFmtId="0" fontId="98" fillId="64"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37" fillId="66" borderId="65" applyNumberFormat="0" applyAlignment="0" applyProtection="0">
      <alignment vertical="center"/>
    </xf>
    <xf numFmtId="0" fontId="98" fillId="64"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93" fillId="0" borderId="0"/>
    <xf numFmtId="0" fontId="140" fillId="70" borderId="0" applyNumberFormat="0" applyBorder="0" applyAlignment="0" applyProtection="0">
      <alignment vertical="center"/>
    </xf>
    <xf numFmtId="0" fontId="93" fillId="0" borderId="0"/>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5" fillId="71" borderId="64" applyNumberFormat="0" applyAlignment="0" applyProtection="0">
      <alignment vertical="center"/>
    </xf>
    <xf numFmtId="0" fontId="140" fillId="70" borderId="0" applyNumberFormat="0" applyBorder="0" applyAlignment="0" applyProtection="0">
      <alignment vertical="center"/>
    </xf>
    <xf numFmtId="0" fontId="145" fillId="71" borderId="64" applyNumberFormat="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93" fillId="0" borderId="0"/>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1" fillId="87" borderId="0" applyNumberFormat="0" applyBorder="0" applyAlignment="0" applyProtection="0">
      <alignment vertical="center"/>
    </xf>
    <xf numFmtId="0" fontId="140" fillId="70" borderId="0" applyNumberFormat="0" applyBorder="0" applyAlignment="0" applyProtection="0">
      <alignment vertical="center"/>
    </xf>
    <xf numFmtId="0" fontId="145" fillId="71" borderId="64" applyNumberFormat="0" applyAlignment="0" applyProtection="0">
      <alignment vertical="center"/>
    </xf>
    <xf numFmtId="0" fontId="141" fillId="87" borderId="0" applyNumberFormat="0" applyBorder="0" applyAlignment="0" applyProtection="0">
      <alignment vertical="center"/>
    </xf>
    <xf numFmtId="0" fontId="140" fillId="70" borderId="0" applyNumberFormat="0" applyBorder="0" applyAlignment="0" applyProtection="0">
      <alignment vertical="center"/>
    </xf>
    <xf numFmtId="0" fontId="141" fillId="87" borderId="0" applyNumberFormat="0" applyBorder="0" applyAlignment="0" applyProtection="0">
      <alignment vertical="center"/>
    </xf>
    <xf numFmtId="0" fontId="140" fillId="70" borderId="0" applyNumberFormat="0" applyBorder="0" applyAlignment="0" applyProtection="0">
      <alignment vertical="center"/>
    </xf>
    <xf numFmtId="0" fontId="149" fillId="87" borderId="0" applyNumberFormat="0" applyBorder="0" applyAlignment="0" applyProtection="0">
      <alignment vertical="center"/>
    </xf>
    <xf numFmtId="0" fontId="140" fillId="70" borderId="0" applyNumberFormat="0" applyBorder="0" applyAlignment="0" applyProtection="0">
      <alignment vertical="center"/>
    </xf>
    <xf numFmtId="0" fontId="149" fillId="87" borderId="0" applyNumberFormat="0" applyBorder="0" applyAlignment="0" applyProtection="0">
      <alignment vertical="center"/>
    </xf>
    <xf numFmtId="0" fontId="140" fillId="70" borderId="0" applyNumberFormat="0" applyBorder="0" applyAlignment="0" applyProtection="0">
      <alignment vertical="center"/>
    </xf>
    <xf numFmtId="0" fontId="98" fillId="41"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5" fillId="71" borderId="64" applyNumberFormat="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54" fillId="66" borderId="64" applyNumberFormat="0" applyAlignment="0" applyProtection="0">
      <alignment vertical="center"/>
    </xf>
    <xf numFmtId="0" fontId="140" fillId="70" borderId="0" applyNumberFormat="0" applyBorder="0" applyAlignment="0" applyProtection="0">
      <alignment vertical="center"/>
    </xf>
    <xf numFmtId="0" fontId="154" fillId="66" borderId="64" applyNumberFormat="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37" fillId="73" borderId="65" applyNumberFormat="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5" fillId="71" borderId="64" applyNumberFormat="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93" fillId="75" borderId="42" applyNumberFormat="0" applyFont="0" applyAlignment="0" applyProtection="0">
      <alignment vertical="center"/>
    </xf>
    <xf numFmtId="0" fontId="140" fillId="70" borderId="0" applyNumberFormat="0" applyBorder="0" applyAlignment="0" applyProtection="0">
      <alignment vertical="center"/>
    </xf>
    <xf numFmtId="0" fontId="93" fillId="75" borderId="42" applyNumberFormat="0" applyFont="0" applyAlignment="0" applyProtection="0">
      <alignment vertical="center"/>
    </xf>
    <xf numFmtId="0" fontId="140" fillId="70" borderId="0" applyNumberFormat="0" applyBorder="0" applyAlignment="0" applyProtection="0">
      <alignment vertical="center"/>
    </xf>
    <xf numFmtId="0" fontId="93" fillId="75" borderId="42" applyNumberFormat="0" applyFont="0" applyAlignment="0" applyProtection="0">
      <alignment vertical="center"/>
    </xf>
    <xf numFmtId="0" fontId="140" fillId="70"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5" fillId="71" borderId="64" applyNumberFormat="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5" fillId="71" borderId="64" applyNumberFormat="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1" fillId="72"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5" fillId="71" borderId="64" applyNumberFormat="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228" fillId="70" borderId="0" applyNumberFormat="0" applyBorder="0" applyAlignment="0" applyProtection="0">
      <alignment vertical="center"/>
    </xf>
    <xf numFmtId="0" fontId="140" fillId="70" borderId="0" applyNumberFormat="0" applyBorder="0" applyAlignment="0" applyProtection="0">
      <alignment vertical="center"/>
    </xf>
    <xf numFmtId="0" fontId="228" fillId="70" borderId="0" applyNumberFormat="0" applyBorder="0" applyAlignment="0" applyProtection="0">
      <alignment vertical="center"/>
    </xf>
    <xf numFmtId="0" fontId="140" fillId="70" borderId="0" applyNumberFormat="0" applyBorder="0" applyAlignment="0" applyProtection="0">
      <alignment vertical="center"/>
    </xf>
    <xf numFmtId="0" fontId="228"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93" fillId="0" borderId="0">
      <alignment vertical="center"/>
    </xf>
    <xf numFmtId="0" fontId="140" fillId="70"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54" fillId="66" borderId="64" applyNumberFormat="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1" fillId="87"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67" fillId="79" borderId="47" applyNumberFormat="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54" fillId="66" borderId="64" applyNumberFormat="0" applyAlignment="0" applyProtection="0">
      <alignment vertical="center"/>
    </xf>
    <xf numFmtId="0" fontId="140" fillId="70" borderId="0" applyNumberFormat="0" applyBorder="0" applyAlignment="0" applyProtection="0">
      <alignment vertical="center"/>
    </xf>
    <xf numFmtId="0" fontId="154" fillId="66" borderId="64" applyNumberFormat="0" applyAlignment="0" applyProtection="0">
      <alignment vertical="center"/>
    </xf>
    <xf numFmtId="0" fontId="140" fillId="70" borderId="0" applyNumberFormat="0" applyBorder="0" applyAlignment="0" applyProtection="0">
      <alignment vertical="center"/>
    </xf>
    <xf numFmtId="0" fontId="145" fillId="71" borderId="64" applyNumberFormat="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37" fillId="66" borderId="65" applyNumberFormat="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1" fillId="72" borderId="0" applyNumberFormat="0" applyBorder="0" applyAlignment="0" applyProtection="0">
      <alignment vertical="center"/>
    </xf>
    <xf numFmtId="0" fontId="140" fillId="70" borderId="0" applyNumberFormat="0" applyBorder="0" applyAlignment="0" applyProtection="0">
      <alignment vertical="center"/>
    </xf>
    <xf numFmtId="0" fontId="141" fillId="72" borderId="0" applyNumberFormat="0" applyBorder="0" applyAlignment="0" applyProtection="0">
      <alignment vertical="center"/>
    </xf>
    <xf numFmtId="0" fontId="140" fillId="70" borderId="0" applyNumberFormat="0" applyBorder="0" applyAlignment="0" applyProtection="0">
      <alignment vertical="center"/>
    </xf>
    <xf numFmtId="0" fontId="141" fillId="72"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50" fillId="0" borderId="0" applyNumberFormat="0" applyFill="0" applyBorder="0" applyAlignment="0" applyProtection="0">
      <alignment vertical="center"/>
    </xf>
    <xf numFmtId="0" fontId="140" fillId="70" borderId="0" applyNumberFormat="0" applyBorder="0" applyAlignment="0" applyProtection="0">
      <alignment vertical="center"/>
    </xf>
    <xf numFmtId="0" fontId="150" fillId="0" borderId="0" applyNumberFormat="0" applyFill="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97" fillId="0" borderId="0"/>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97" fillId="0" borderId="0"/>
    <xf numFmtId="0" fontId="97" fillId="0" borderId="0"/>
    <xf numFmtId="0" fontId="140" fillId="70" borderId="0" applyNumberFormat="0" applyBorder="0" applyAlignment="0" applyProtection="0">
      <alignment vertical="center"/>
    </xf>
    <xf numFmtId="0" fontId="133" fillId="69" borderId="0" applyNumberFormat="0" applyBorder="0" applyAlignment="0" applyProtection="0">
      <alignment vertical="center"/>
    </xf>
    <xf numFmtId="0" fontId="97" fillId="0" borderId="0"/>
    <xf numFmtId="0" fontId="97" fillId="0" borderId="0"/>
    <xf numFmtId="0" fontId="140" fillId="70" borderId="0" applyNumberFormat="0" applyBorder="0" applyAlignment="0" applyProtection="0">
      <alignment vertical="center"/>
    </xf>
    <xf numFmtId="0" fontId="133" fillId="69" borderId="0" applyNumberFormat="0" applyBorder="0" applyAlignment="0" applyProtection="0">
      <alignment vertical="center"/>
    </xf>
    <xf numFmtId="0" fontId="97" fillId="0" borderId="0"/>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33" fillId="69" borderId="0" applyNumberFormat="0" applyBorder="0" applyAlignment="0" applyProtection="0">
      <alignment vertical="center"/>
    </xf>
    <xf numFmtId="0" fontId="93" fillId="0" borderId="0">
      <alignment vertical="top"/>
    </xf>
    <xf numFmtId="0" fontId="100" fillId="0" borderId="0">
      <alignment vertical="center"/>
    </xf>
    <xf numFmtId="0" fontId="140" fillId="70" borderId="0" applyNumberFormat="0" applyBorder="0" applyAlignment="0" applyProtection="0">
      <alignment vertical="center"/>
    </xf>
    <xf numFmtId="0" fontId="100" fillId="75" borderId="42" applyNumberFormat="0" applyFont="0" applyAlignment="0" applyProtection="0">
      <alignment vertical="center"/>
    </xf>
    <xf numFmtId="0" fontId="133" fillId="69" borderId="0" applyNumberFormat="0" applyBorder="0" applyAlignment="0" applyProtection="0">
      <alignment vertical="center"/>
    </xf>
    <xf numFmtId="0" fontId="97" fillId="0" borderId="0">
      <alignment vertical="center"/>
    </xf>
    <xf numFmtId="0" fontId="140" fillId="70" borderId="0" applyNumberFormat="0" applyBorder="0" applyAlignment="0" applyProtection="0">
      <alignment vertical="center"/>
    </xf>
    <xf numFmtId="0" fontId="100" fillId="75" borderId="42" applyNumberFormat="0" applyFont="0" applyAlignment="0" applyProtection="0">
      <alignment vertical="center"/>
    </xf>
    <xf numFmtId="0" fontId="133" fillId="69" borderId="0" applyNumberFormat="0" applyBorder="0" applyAlignment="0" applyProtection="0">
      <alignment vertical="center"/>
    </xf>
    <xf numFmtId="0" fontId="97" fillId="0" borderId="0">
      <alignment vertical="center"/>
    </xf>
    <xf numFmtId="0" fontId="140" fillId="70" borderId="0" applyNumberFormat="0" applyBorder="0" applyAlignment="0" applyProtection="0">
      <alignment vertical="center"/>
    </xf>
    <xf numFmtId="0" fontId="100" fillId="75" borderId="42" applyNumberFormat="0" applyFont="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00" fillId="75" borderId="42" applyNumberFormat="0" applyFont="0" applyAlignment="0" applyProtection="0">
      <alignment vertical="center"/>
    </xf>
    <xf numFmtId="0" fontId="93" fillId="0" borderId="0">
      <alignment vertical="top"/>
    </xf>
    <xf numFmtId="0" fontId="93" fillId="0" borderId="0"/>
    <xf numFmtId="0" fontId="140" fillId="70" borderId="0" applyNumberFormat="0" applyBorder="0" applyAlignment="0" applyProtection="0">
      <alignment vertical="center"/>
    </xf>
    <xf numFmtId="0" fontId="100" fillId="75" borderId="42" applyNumberFormat="0" applyFont="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1" fillId="87" borderId="0" applyNumberFormat="0" applyBorder="0" applyAlignment="0" applyProtection="0">
      <alignment vertical="center"/>
    </xf>
    <xf numFmtId="0" fontId="140" fillId="70" borderId="0" applyNumberFormat="0" applyBorder="0" applyAlignment="0" applyProtection="0">
      <alignment vertical="center"/>
    </xf>
    <xf numFmtId="0" fontId="141" fillId="87"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93" fillId="0" borderId="0">
      <alignment vertical="top"/>
    </xf>
    <xf numFmtId="0" fontId="140" fillId="70"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98" fillId="52" borderId="0" applyNumberFormat="0" applyBorder="0" applyAlignment="0" applyProtection="0">
      <alignment vertical="center"/>
    </xf>
    <xf numFmtId="0" fontId="140" fillId="70" borderId="0" applyNumberFormat="0" applyBorder="0" applyAlignment="0" applyProtection="0">
      <alignment vertical="center"/>
    </xf>
    <xf numFmtId="0" fontId="141" fillId="68"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1" fillId="9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33" fillId="69" borderId="0" applyNumberFormat="0" applyBorder="0" applyAlignment="0" applyProtection="0">
      <alignment vertical="center"/>
    </xf>
    <xf numFmtId="0" fontId="93" fillId="0" borderId="0">
      <alignment vertical="center"/>
    </xf>
    <xf numFmtId="0" fontId="93" fillId="0" borderId="0"/>
    <xf numFmtId="0" fontId="140" fillId="70" borderId="0" applyNumberFormat="0" applyBorder="0" applyAlignment="0" applyProtection="0">
      <alignment vertical="center"/>
    </xf>
    <xf numFmtId="0" fontId="133" fillId="69" borderId="0" applyNumberFormat="0" applyBorder="0" applyAlignment="0" applyProtection="0">
      <alignment vertical="center"/>
    </xf>
    <xf numFmtId="0" fontId="93" fillId="0" borderId="0">
      <alignment vertical="center"/>
    </xf>
    <xf numFmtId="0" fontId="93" fillId="0" borderId="0"/>
    <xf numFmtId="0" fontId="140" fillId="70" borderId="0" applyNumberFormat="0" applyBorder="0" applyAlignment="0" applyProtection="0">
      <alignment vertical="center"/>
    </xf>
    <xf numFmtId="0" fontId="133" fillId="69" borderId="0" applyNumberFormat="0" applyBorder="0" applyAlignment="0" applyProtection="0">
      <alignment vertical="center"/>
    </xf>
    <xf numFmtId="0" fontId="93" fillId="0" borderId="0">
      <alignment vertical="center"/>
    </xf>
    <xf numFmtId="0" fontId="93" fillId="0" borderId="0"/>
    <xf numFmtId="0" fontId="140" fillId="70"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45" fillId="71" borderId="64" applyNumberFormat="0" applyAlignment="0" applyProtection="0">
      <alignment vertical="center"/>
    </xf>
    <xf numFmtId="0" fontId="140" fillId="70"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42" fillId="0" borderId="0" applyNumberFormat="0" applyFill="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99" fillId="0" borderId="0" applyNumberFormat="0" applyFill="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42" fillId="0" borderId="0" applyNumberFormat="0" applyFill="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00" fillId="75" borderId="42" applyNumberFormat="0" applyFont="0" applyAlignment="0" applyProtection="0">
      <alignment vertical="center"/>
    </xf>
    <xf numFmtId="0" fontId="93" fillId="0" borderId="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00" fillId="75" borderId="42" applyNumberFormat="0" applyFont="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09" fillId="0" borderId="0" applyNumberFormat="0" applyFill="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97" fillId="44" borderId="8" applyNumberFormat="0" applyFont="0" applyAlignment="0" applyProtection="0">
      <alignment vertical="center"/>
    </xf>
    <xf numFmtId="0" fontId="140" fillId="70" borderId="0" applyNumberFormat="0" applyBorder="0" applyAlignment="0" applyProtection="0">
      <alignment vertical="center"/>
    </xf>
    <xf numFmtId="0" fontId="97" fillId="44" borderId="8" applyNumberFormat="0" applyFont="0" applyAlignment="0" applyProtection="0">
      <alignment vertical="center"/>
    </xf>
    <xf numFmtId="0" fontId="140" fillId="70" borderId="0" applyNumberFormat="0" applyBorder="0" applyAlignment="0" applyProtection="0">
      <alignment vertical="center"/>
    </xf>
    <xf numFmtId="0" fontId="100" fillId="75" borderId="42" applyNumberFormat="0" applyFont="0" applyAlignment="0" applyProtection="0">
      <alignment vertical="center"/>
    </xf>
    <xf numFmtId="0" fontId="140" fillId="70" borderId="0" applyNumberFormat="0" applyBorder="0" applyAlignment="0" applyProtection="0">
      <alignment vertical="center"/>
    </xf>
    <xf numFmtId="0" fontId="97" fillId="44" borderId="8" applyNumberFormat="0" applyFont="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58" fillId="0" borderId="67" applyNumberFormat="0" applyFill="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93" fillId="0" borderId="0"/>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1" fillId="87"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1" fillId="72" borderId="0" applyNumberFormat="0" applyBorder="0" applyAlignment="0" applyProtection="0">
      <alignment vertical="center"/>
    </xf>
    <xf numFmtId="0" fontId="140" fillId="70" borderId="0" applyNumberFormat="0" applyBorder="0" applyAlignment="0" applyProtection="0">
      <alignment vertical="center"/>
    </xf>
    <xf numFmtId="0" fontId="141" fillId="72" borderId="0" applyNumberFormat="0" applyBorder="0" applyAlignment="0" applyProtection="0">
      <alignment vertical="center"/>
    </xf>
    <xf numFmtId="0" fontId="140" fillId="70" borderId="0" applyNumberFormat="0" applyBorder="0" applyAlignment="0" applyProtection="0">
      <alignment vertical="center"/>
    </xf>
    <xf numFmtId="0" fontId="149" fillId="72"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41" fillId="72"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02" fillId="54"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9" fillId="68"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98" fillId="52" borderId="0" applyNumberFormat="0" applyBorder="0" applyAlignment="0" applyProtection="0">
      <alignment vertical="center"/>
    </xf>
    <xf numFmtId="0" fontId="140" fillId="70" borderId="0" applyNumberFormat="0" applyBorder="0" applyAlignment="0" applyProtection="0">
      <alignment vertical="center"/>
    </xf>
    <xf numFmtId="0" fontId="98" fillId="52" borderId="0" applyNumberFormat="0" applyBorder="0" applyAlignment="0" applyProtection="0">
      <alignment vertical="center"/>
    </xf>
    <xf numFmtId="0" fontId="140" fillId="70" borderId="0" applyNumberFormat="0" applyBorder="0" applyAlignment="0" applyProtection="0">
      <alignment vertical="center"/>
    </xf>
    <xf numFmtId="0" fontId="149" fillId="68"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1" fillId="72" borderId="0" applyNumberFormat="0" applyBorder="0" applyAlignment="0" applyProtection="0">
      <alignment vertical="center"/>
    </xf>
    <xf numFmtId="0" fontId="140" fillId="70" borderId="0" applyNumberFormat="0" applyBorder="0" applyAlignment="0" applyProtection="0">
      <alignment vertical="center"/>
    </xf>
    <xf numFmtId="0" fontId="141" fillId="72" borderId="0" applyNumberFormat="0" applyBorder="0" applyAlignment="0" applyProtection="0">
      <alignment vertical="center"/>
    </xf>
    <xf numFmtId="0" fontId="140" fillId="70" borderId="0" applyNumberFormat="0" applyBorder="0" applyAlignment="0" applyProtection="0">
      <alignment vertical="center"/>
    </xf>
    <xf numFmtId="0" fontId="98" fillId="39"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02" fillId="54"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50" fillId="0" borderId="0" applyNumberFormat="0" applyFill="0" applyBorder="0" applyAlignment="0" applyProtection="0">
      <alignment vertical="center"/>
    </xf>
    <xf numFmtId="0" fontId="140" fillId="70" borderId="0" applyNumberFormat="0" applyBorder="0" applyAlignment="0" applyProtection="0">
      <alignment vertical="center"/>
    </xf>
    <xf numFmtId="0" fontId="150" fillId="0" borderId="0" applyNumberFormat="0" applyFill="0" applyBorder="0" applyAlignment="0" applyProtection="0">
      <alignment vertical="center"/>
    </xf>
    <xf numFmtId="0" fontId="140" fillId="70"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9" fillId="88" borderId="0" applyNumberFormat="0" applyBorder="0" applyAlignment="0" applyProtection="0">
      <alignment vertical="center"/>
    </xf>
    <xf numFmtId="0" fontId="228" fillId="70" borderId="0" applyNumberFormat="0" applyBorder="0" applyAlignment="0" applyProtection="0">
      <alignment vertical="center"/>
    </xf>
    <xf numFmtId="0" fontId="228" fillId="70" borderId="0" applyNumberFormat="0" applyBorder="0" applyAlignment="0" applyProtection="0">
      <alignment vertical="center"/>
    </xf>
    <xf numFmtId="0" fontId="228" fillId="70" borderId="0" applyNumberFormat="0" applyBorder="0" applyAlignment="0" applyProtection="0">
      <alignment vertical="center"/>
    </xf>
    <xf numFmtId="0" fontId="228" fillId="70" borderId="0" applyNumberFormat="0" applyBorder="0" applyAlignment="0" applyProtection="0">
      <alignment vertical="center"/>
    </xf>
    <xf numFmtId="0" fontId="228" fillId="70" borderId="0" applyNumberFormat="0" applyBorder="0" applyAlignment="0" applyProtection="0">
      <alignment vertical="center"/>
    </xf>
    <xf numFmtId="0" fontId="228"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32" fillId="46" borderId="7" applyNumberFormat="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32" fillId="46" borderId="7" applyNumberFormat="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00" fillId="0" borderId="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37" fillId="66" borderId="65" applyNumberFormat="0" applyAlignment="0" applyProtection="0">
      <alignment vertical="center"/>
    </xf>
    <xf numFmtId="0" fontId="140" fillId="70" borderId="0" applyNumberFormat="0" applyBorder="0" applyAlignment="0" applyProtection="0">
      <alignment vertical="center"/>
    </xf>
    <xf numFmtId="0" fontId="137" fillId="66" borderId="65" applyNumberFormat="0" applyAlignment="0" applyProtection="0">
      <alignment vertical="center"/>
    </xf>
    <xf numFmtId="0" fontId="140" fillId="70" borderId="0" applyNumberFormat="0" applyBorder="0" applyAlignment="0" applyProtection="0">
      <alignment vertical="center"/>
    </xf>
    <xf numFmtId="0" fontId="137" fillId="66" borderId="65" applyNumberFormat="0" applyAlignment="0" applyProtection="0">
      <alignment vertical="center"/>
    </xf>
    <xf numFmtId="0" fontId="140" fillId="70" borderId="0" applyNumberFormat="0" applyBorder="0" applyAlignment="0" applyProtection="0">
      <alignment vertical="center"/>
    </xf>
    <xf numFmtId="0" fontId="137" fillId="66" borderId="65" applyNumberFormat="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58" fillId="0" borderId="67" applyNumberFormat="0" applyFill="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236" fontId="93" fillId="0" borderId="0" applyFont="0" applyFill="0" applyBorder="0" applyAlignment="0" applyProtection="0"/>
    <xf numFmtId="0" fontId="140" fillId="70" borderId="0" applyNumberFormat="0" applyBorder="0" applyAlignment="0" applyProtection="0">
      <alignment vertical="center"/>
    </xf>
    <xf numFmtId="236" fontId="93" fillId="0" borderId="0" applyFont="0" applyFill="0" applyBorder="0" applyAlignment="0" applyProtection="0"/>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236" fontId="93" fillId="0" borderId="0" applyFont="0" applyFill="0" applyBorder="0" applyAlignment="0" applyProtection="0"/>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37" fillId="73" borderId="65" applyNumberFormat="0" applyAlignment="0" applyProtection="0">
      <alignment vertical="center"/>
    </xf>
    <xf numFmtId="0" fontId="140" fillId="70" borderId="0" applyNumberFormat="0" applyBorder="0" applyAlignment="0" applyProtection="0">
      <alignment vertical="center"/>
    </xf>
    <xf numFmtId="0" fontId="137" fillId="73" borderId="65" applyNumberFormat="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37" fillId="73" borderId="65" applyNumberFormat="0" applyAlignment="0" applyProtection="0">
      <alignment vertical="center"/>
    </xf>
    <xf numFmtId="0" fontId="93" fillId="0" borderId="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93" fillId="0" borderId="0">
      <alignment vertical="center"/>
    </xf>
    <xf numFmtId="0" fontId="140" fillId="70" borderId="0" applyNumberFormat="0" applyBorder="0" applyAlignment="0" applyProtection="0">
      <alignment vertical="center"/>
    </xf>
    <xf numFmtId="0" fontId="97" fillId="0" borderId="0"/>
    <xf numFmtId="0" fontId="93" fillId="0" borderId="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93" fillId="0" borderId="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00" fillId="75" borderId="42" applyNumberFormat="0" applyFont="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1" fillId="87"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98" fillId="41" borderId="0" applyNumberFormat="0" applyBorder="0" applyAlignment="0" applyProtection="0">
      <alignment vertical="center"/>
    </xf>
    <xf numFmtId="0" fontId="140" fillId="70" borderId="0" applyNumberFormat="0" applyBorder="0" applyAlignment="0" applyProtection="0">
      <alignment vertical="center"/>
    </xf>
    <xf numFmtId="0" fontId="98" fillId="41"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1" fillId="87"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34" fillId="8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02" fillId="54"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93" fillId="0" borderId="0">
      <alignment vertical="top"/>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26" fillId="75" borderId="42" applyNumberFormat="0" applyFont="0" applyAlignment="0" applyProtection="0">
      <alignment vertical="center"/>
    </xf>
    <xf numFmtId="0" fontId="145" fillId="71" borderId="64" applyNumberFormat="0" applyAlignment="0" applyProtection="0">
      <alignment vertical="center"/>
    </xf>
    <xf numFmtId="0" fontId="140" fillId="70" borderId="0" applyNumberFormat="0" applyBorder="0" applyAlignment="0" applyProtection="0">
      <alignment vertical="center"/>
    </xf>
    <xf numFmtId="0" fontId="126" fillId="75" borderId="42" applyNumberFormat="0" applyFont="0" applyAlignment="0" applyProtection="0">
      <alignment vertical="center"/>
    </xf>
    <xf numFmtId="0" fontId="145" fillId="71" borderId="64" applyNumberFormat="0" applyAlignment="0" applyProtection="0">
      <alignment vertical="center"/>
    </xf>
    <xf numFmtId="0" fontId="140" fillId="70"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93" fillId="75" borderId="42" applyNumberFormat="0" applyFont="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1" fillId="72"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49" fillId="85"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49" fillId="72"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50" fillId="0" borderId="0" applyNumberFormat="0" applyFill="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93" fillId="0" borderId="0"/>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2" fillId="0" borderId="0" applyNumberFormat="0" applyFill="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9" fillId="72" borderId="0" applyNumberFormat="0" applyBorder="0" applyAlignment="0" applyProtection="0">
      <alignment vertical="center"/>
    </xf>
    <xf numFmtId="0" fontId="140" fillId="70" borderId="0" applyNumberFormat="0" applyBorder="0" applyAlignment="0" applyProtection="0">
      <alignment vertical="center"/>
    </xf>
    <xf numFmtId="0" fontId="93" fillId="0" borderId="0"/>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50" fillId="0" borderId="0" applyNumberFormat="0" applyFill="0" applyBorder="0" applyAlignment="0" applyProtection="0">
      <alignment vertical="center"/>
    </xf>
    <xf numFmtId="0" fontId="140" fillId="70" borderId="0" applyNumberFormat="0" applyBorder="0" applyAlignment="0" applyProtection="0">
      <alignment vertical="center"/>
    </xf>
    <xf numFmtId="0" fontId="150" fillId="0" borderId="0" applyNumberFormat="0" applyFill="0" applyBorder="0" applyAlignment="0" applyProtection="0">
      <alignment vertical="center"/>
    </xf>
    <xf numFmtId="0" fontId="140" fillId="70" borderId="0" applyNumberFormat="0" applyBorder="0" applyAlignment="0" applyProtection="0">
      <alignment vertical="center"/>
    </xf>
    <xf numFmtId="0" fontId="109" fillId="0" borderId="0" applyNumberFormat="0" applyFill="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50" fillId="0" borderId="0" applyNumberFormat="0" applyFill="0" applyBorder="0" applyAlignment="0" applyProtection="0">
      <alignment vertical="center"/>
    </xf>
    <xf numFmtId="0" fontId="140" fillId="70" borderId="0" applyNumberFormat="0" applyBorder="0" applyAlignment="0" applyProtection="0">
      <alignment vertical="center"/>
    </xf>
    <xf numFmtId="0" fontId="150" fillId="0" borderId="0" applyNumberFormat="0" applyFill="0" applyBorder="0" applyAlignment="0" applyProtection="0">
      <alignment vertical="center"/>
    </xf>
    <xf numFmtId="0" fontId="140" fillId="70" borderId="0" applyNumberFormat="0" applyBorder="0" applyAlignment="0" applyProtection="0">
      <alignment vertical="center"/>
    </xf>
    <xf numFmtId="0" fontId="109" fillId="0" borderId="0" applyNumberFormat="0" applyFill="0" applyBorder="0" applyAlignment="0" applyProtection="0">
      <alignment vertical="center"/>
    </xf>
    <xf numFmtId="0" fontId="140" fillId="70" borderId="0" applyNumberFormat="0" applyBorder="0" applyAlignment="0" applyProtection="0">
      <alignment vertical="center"/>
    </xf>
    <xf numFmtId="0" fontId="109" fillId="0" borderId="0" applyNumberFormat="0" applyFill="0" applyBorder="0" applyAlignment="0" applyProtection="0">
      <alignment vertical="center"/>
    </xf>
    <xf numFmtId="0" fontId="97" fillId="0" borderId="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37" fillId="66" borderId="65" applyNumberFormat="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93" fillId="0" borderId="0"/>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30" fillId="0" borderId="0" applyFill="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1" fillId="87"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236" fontId="93" fillId="0" borderId="0" applyFont="0" applyFill="0" applyBorder="0" applyAlignment="0" applyProtection="0"/>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00" fillId="0" borderId="0">
      <alignment vertical="center"/>
    </xf>
    <xf numFmtId="0" fontId="140" fillId="70" borderId="0" applyNumberFormat="0" applyBorder="0" applyAlignment="0" applyProtection="0">
      <alignment vertical="center"/>
    </xf>
    <xf numFmtId="0" fontId="100" fillId="0" borderId="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00" fillId="0" borderId="0">
      <alignment vertical="center"/>
    </xf>
    <xf numFmtId="0" fontId="140" fillId="70" borderId="0" applyNumberFormat="0" applyBorder="0" applyAlignment="0" applyProtection="0">
      <alignment vertical="center"/>
    </xf>
    <xf numFmtId="0" fontId="100" fillId="0" borderId="0">
      <alignment vertical="center"/>
    </xf>
    <xf numFmtId="0" fontId="140" fillId="70" borderId="0" applyNumberFormat="0" applyBorder="0" applyAlignment="0" applyProtection="0">
      <alignment vertical="center"/>
    </xf>
    <xf numFmtId="0" fontId="100" fillId="0" borderId="0">
      <alignment vertical="center"/>
    </xf>
    <xf numFmtId="0" fontId="140" fillId="70" borderId="0" applyNumberFormat="0" applyBorder="0" applyAlignment="0" applyProtection="0">
      <alignment vertical="center"/>
    </xf>
    <xf numFmtId="0" fontId="98" fillId="63"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41" fillId="87"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41" fillId="87" borderId="0" applyNumberFormat="0" applyBorder="0" applyAlignment="0" applyProtection="0">
      <alignment vertical="center"/>
    </xf>
    <xf numFmtId="0" fontId="140" fillId="70" borderId="0" applyNumberFormat="0" applyBorder="0" applyAlignment="0" applyProtection="0">
      <alignment vertical="center"/>
    </xf>
    <xf numFmtId="0" fontId="98" fillId="41"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208" fillId="70" borderId="0" applyNumberFormat="0" applyBorder="0" applyAlignment="0" applyProtection="0"/>
    <xf numFmtId="0" fontId="140" fillId="70" borderId="0" applyNumberFormat="0" applyBorder="0" applyAlignment="0" applyProtection="0">
      <alignment vertical="center"/>
    </xf>
    <xf numFmtId="0" fontId="133" fillId="69" borderId="0" applyNumberFormat="0" applyBorder="0" applyAlignment="0" applyProtection="0">
      <alignment vertical="center"/>
    </xf>
    <xf numFmtId="0" fontId="208" fillId="130" borderId="0" applyNumberFormat="0" applyBorder="0" applyAlignment="0" applyProtection="0"/>
    <xf numFmtId="0" fontId="140" fillId="70"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00" fillId="75" borderId="42" applyNumberFormat="0" applyFont="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5" fillId="71" borderId="64" applyNumberFormat="0" applyAlignment="0" applyProtection="0">
      <alignment vertical="center"/>
    </xf>
    <xf numFmtId="0" fontId="140" fillId="70" borderId="0" applyNumberFormat="0" applyBorder="0" applyAlignment="0" applyProtection="0">
      <alignment vertical="center"/>
    </xf>
    <xf numFmtId="0" fontId="145" fillId="71" borderId="64" applyNumberFormat="0" applyAlignment="0" applyProtection="0">
      <alignment vertical="center"/>
    </xf>
    <xf numFmtId="0" fontId="140" fillId="70" borderId="0" applyNumberFormat="0" applyBorder="0" applyAlignment="0" applyProtection="0">
      <alignment vertical="center"/>
    </xf>
    <xf numFmtId="0" fontId="145" fillId="71" borderId="64" applyNumberFormat="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1" fillId="72"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04" fillId="34" borderId="5" applyNumberFormat="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33" fillId="69" borderId="0" applyNumberFormat="0" applyBorder="0" applyAlignment="0" applyProtection="0">
      <alignment vertical="center"/>
    </xf>
    <xf numFmtId="0" fontId="93" fillId="0" borderId="0"/>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33" fillId="69" borderId="0" applyNumberFormat="0" applyBorder="0" applyAlignment="0" applyProtection="0">
      <alignment vertical="center"/>
    </xf>
    <xf numFmtId="0" fontId="93" fillId="0" borderId="0"/>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00" fillId="75" borderId="42" applyNumberFormat="0" applyFont="0" applyAlignment="0" applyProtection="0">
      <alignment vertical="center"/>
    </xf>
    <xf numFmtId="0" fontId="140" fillId="70" borderId="0" applyNumberFormat="0" applyBorder="0" applyAlignment="0" applyProtection="0">
      <alignment vertical="center"/>
    </xf>
    <xf numFmtId="0" fontId="100" fillId="75" borderId="42" applyNumberFormat="0" applyFont="0" applyAlignment="0" applyProtection="0">
      <alignment vertical="center"/>
    </xf>
    <xf numFmtId="0" fontId="133" fillId="69" borderId="0" applyNumberFormat="0" applyBorder="0" applyAlignment="0" applyProtection="0">
      <alignment vertical="center"/>
    </xf>
    <xf numFmtId="0" fontId="122" fillId="0" borderId="0" applyFill="0" applyBorder="0" applyAlignment="0"/>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96" fillId="35" borderId="4" applyNumberFormat="0" applyAlignment="0" applyProtection="0">
      <alignment vertical="center"/>
    </xf>
    <xf numFmtId="0" fontId="93" fillId="0" borderId="0"/>
    <xf numFmtId="0" fontId="140" fillId="70" borderId="0" applyNumberFormat="0" applyBorder="0" applyAlignment="0" applyProtection="0">
      <alignment vertical="center"/>
    </xf>
    <xf numFmtId="0" fontId="145" fillId="71" borderId="64" applyNumberFormat="0" applyAlignment="0" applyProtection="0">
      <alignment vertical="center"/>
    </xf>
    <xf numFmtId="0" fontId="93" fillId="0" borderId="0"/>
    <xf numFmtId="0" fontId="140" fillId="70" borderId="0" applyNumberFormat="0" applyBorder="0" applyAlignment="0" applyProtection="0">
      <alignment vertical="center"/>
    </xf>
    <xf numFmtId="0" fontId="96" fillId="35" borderId="4" applyNumberFormat="0" applyAlignment="0" applyProtection="0">
      <alignment vertical="center"/>
    </xf>
    <xf numFmtId="0" fontId="93" fillId="0" borderId="0">
      <alignment vertical="center"/>
    </xf>
    <xf numFmtId="0" fontId="140" fillId="70" borderId="0" applyNumberFormat="0" applyBorder="0" applyAlignment="0" applyProtection="0">
      <alignment vertical="center"/>
    </xf>
    <xf numFmtId="0" fontId="96" fillId="35" borderId="4" applyNumberFormat="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96" fillId="35" borderId="4" applyNumberFormat="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67" fillId="79" borderId="47" applyNumberFormat="0" applyAlignment="0" applyProtection="0">
      <alignment vertical="center"/>
    </xf>
    <xf numFmtId="0" fontId="140" fillId="70" borderId="0" applyNumberFormat="0" applyBorder="0" applyAlignment="0" applyProtection="0">
      <alignment vertical="center"/>
    </xf>
    <xf numFmtId="0" fontId="156" fillId="79" borderId="47" applyNumberFormat="0" applyAlignment="0" applyProtection="0">
      <alignment vertical="center"/>
    </xf>
    <xf numFmtId="0" fontId="140" fillId="70" borderId="0" applyNumberFormat="0" applyBorder="0" applyAlignment="0" applyProtection="0">
      <alignment vertical="center"/>
    </xf>
    <xf numFmtId="0" fontId="156" fillId="79" borderId="47" applyNumberFormat="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37" fillId="66" borderId="65" applyNumberFormat="0" applyAlignment="0" applyProtection="0">
      <alignment vertical="center"/>
    </xf>
    <xf numFmtId="0" fontId="140" fillId="70" borderId="0" applyNumberFormat="0" applyBorder="0" applyAlignment="0" applyProtection="0">
      <alignment vertical="center"/>
    </xf>
    <xf numFmtId="0" fontId="137" fillId="66" borderId="65" applyNumberFormat="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37" fillId="66" borderId="65" applyNumberFormat="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37" fillId="66" borderId="65" applyNumberFormat="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37" fillId="66" borderId="65" applyNumberFormat="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1" fillId="72" borderId="0" applyNumberFormat="0" applyBorder="0" applyAlignment="0" applyProtection="0">
      <alignment vertical="center"/>
    </xf>
    <xf numFmtId="0" fontId="140" fillId="70" borderId="0" applyNumberFormat="0" applyBorder="0" applyAlignment="0" applyProtection="0">
      <alignment vertical="center"/>
    </xf>
    <xf numFmtId="0" fontId="98" fillId="64"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37" fillId="66" borderId="65" applyNumberFormat="0" applyAlignment="0" applyProtection="0">
      <alignment vertical="center"/>
    </xf>
    <xf numFmtId="0" fontId="98" fillId="64" borderId="0" applyNumberFormat="0" applyBorder="0" applyAlignment="0" applyProtection="0">
      <alignment vertical="center"/>
    </xf>
    <xf numFmtId="0" fontId="140" fillId="70" borderId="0" applyNumberFormat="0" applyBorder="0" applyAlignment="0" applyProtection="0">
      <alignment vertical="center"/>
    </xf>
    <xf numFmtId="0" fontId="137" fillId="66" borderId="65" applyNumberFormat="0" applyAlignment="0" applyProtection="0">
      <alignment vertical="center"/>
    </xf>
    <xf numFmtId="0" fontId="140" fillId="70" borderId="0" applyNumberFormat="0" applyBorder="0" applyAlignment="0" applyProtection="0">
      <alignment vertical="center"/>
    </xf>
    <xf numFmtId="0" fontId="137" fillId="66" borderId="65" applyNumberFormat="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1" fillId="85" borderId="0" applyNumberFormat="0" applyBorder="0" applyAlignment="0" applyProtection="0">
      <alignment vertical="center"/>
    </xf>
    <xf numFmtId="0" fontId="140" fillId="70" borderId="0" applyNumberFormat="0" applyBorder="0" applyAlignment="0" applyProtection="0">
      <alignment vertical="center"/>
    </xf>
    <xf numFmtId="0" fontId="98" fillId="62" borderId="0" applyNumberFormat="0" applyBorder="0" applyAlignment="0" applyProtection="0">
      <alignment vertical="center"/>
    </xf>
    <xf numFmtId="0" fontId="140" fillId="70"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93" fillId="75" borderId="42" applyNumberFormat="0" applyFont="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93" fillId="75" borderId="42" applyNumberFormat="0" applyFont="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00" fillId="0" borderId="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33" fillId="69" borderId="0" applyNumberFormat="0" applyBorder="0" applyAlignment="0" applyProtection="0">
      <alignment vertical="center"/>
    </xf>
    <xf numFmtId="0" fontId="100" fillId="0" borderId="0">
      <alignment vertical="center"/>
    </xf>
    <xf numFmtId="0" fontId="140" fillId="70" borderId="0" applyNumberFormat="0" applyBorder="0" applyAlignment="0" applyProtection="0">
      <alignment vertical="center"/>
    </xf>
    <xf numFmtId="0" fontId="133" fillId="69" borderId="0" applyNumberFormat="0" applyBorder="0" applyAlignment="0" applyProtection="0">
      <alignment vertical="center"/>
    </xf>
    <xf numFmtId="0" fontId="100" fillId="0" borderId="0">
      <alignment vertical="center"/>
    </xf>
    <xf numFmtId="0" fontId="140" fillId="70"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00" fillId="75" borderId="42" applyNumberFormat="0" applyFont="0" applyAlignment="0" applyProtection="0">
      <alignment vertical="center"/>
    </xf>
    <xf numFmtId="0" fontId="140" fillId="70" borderId="0" applyNumberFormat="0" applyBorder="0" applyAlignment="0" applyProtection="0">
      <alignment vertical="center"/>
    </xf>
    <xf numFmtId="0" fontId="100" fillId="75" borderId="42" applyNumberFormat="0" applyFont="0" applyAlignment="0" applyProtection="0">
      <alignment vertical="center"/>
    </xf>
    <xf numFmtId="0" fontId="93" fillId="0" borderId="0">
      <alignment vertical="center"/>
    </xf>
    <xf numFmtId="0" fontId="140" fillId="70" borderId="0" applyNumberFormat="0" applyBorder="0" applyAlignment="0" applyProtection="0">
      <alignment vertical="center"/>
    </xf>
    <xf numFmtId="0" fontId="93" fillId="0" borderId="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97" fillId="0" borderId="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00" fillId="75" borderId="42" applyNumberFormat="0" applyFont="0" applyAlignment="0" applyProtection="0">
      <alignment vertical="center"/>
    </xf>
    <xf numFmtId="0" fontId="93" fillId="0" borderId="0">
      <alignment vertical="center"/>
    </xf>
    <xf numFmtId="0" fontId="140" fillId="70"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98" fillId="62"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33" fillId="69" borderId="0" applyNumberFormat="0" applyBorder="0" applyAlignment="0" applyProtection="0">
      <alignment vertical="center"/>
    </xf>
    <xf numFmtId="0" fontId="97" fillId="0" borderId="0"/>
    <xf numFmtId="0" fontId="93" fillId="0" borderId="0">
      <alignment vertical="center"/>
    </xf>
    <xf numFmtId="0" fontId="140" fillId="70" borderId="0" applyNumberFormat="0" applyBorder="0" applyAlignment="0" applyProtection="0">
      <alignment vertical="center"/>
    </xf>
    <xf numFmtId="0" fontId="97" fillId="0" borderId="0"/>
    <xf numFmtId="0" fontId="93" fillId="0" borderId="0">
      <alignment vertical="center"/>
    </xf>
    <xf numFmtId="0" fontId="140" fillId="70" borderId="0" applyNumberFormat="0" applyBorder="0" applyAlignment="0" applyProtection="0">
      <alignment vertical="center"/>
    </xf>
    <xf numFmtId="0" fontId="97" fillId="0" borderId="0"/>
    <xf numFmtId="0" fontId="93" fillId="0" borderId="0">
      <alignment vertical="center"/>
    </xf>
    <xf numFmtId="0" fontId="140" fillId="70" borderId="0" applyNumberFormat="0" applyBorder="0" applyAlignment="0" applyProtection="0">
      <alignment vertical="center"/>
    </xf>
    <xf numFmtId="0" fontId="133" fillId="69" borderId="0" applyNumberFormat="0" applyBorder="0" applyAlignment="0" applyProtection="0">
      <alignment vertical="center"/>
    </xf>
    <xf numFmtId="0" fontId="97" fillId="0" borderId="0"/>
    <xf numFmtId="0" fontId="93" fillId="0" borderId="0"/>
    <xf numFmtId="0" fontId="140" fillId="70" borderId="0" applyNumberFormat="0" applyBorder="0" applyAlignment="0" applyProtection="0">
      <alignment vertical="center"/>
    </xf>
    <xf numFmtId="0" fontId="133" fillId="69" borderId="0" applyNumberFormat="0" applyBorder="0" applyAlignment="0" applyProtection="0">
      <alignment vertical="center"/>
    </xf>
    <xf numFmtId="0" fontId="97" fillId="0" borderId="0"/>
    <xf numFmtId="0" fontId="140" fillId="70" borderId="0" applyNumberFormat="0" applyBorder="0" applyAlignment="0" applyProtection="0">
      <alignment vertical="center"/>
    </xf>
    <xf numFmtId="0" fontId="133" fillId="69" borderId="0" applyNumberFormat="0" applyBorder="0" applyAlignment="0" applyProtection="0">
      <alignment vertical="center"/>
    </xf>
    <xf numFmtId="0" fontId="97" fillId="0" borderId="0"/>
    <xf numFmtId="0" fontId="93" fillId="0" borderId="0"/>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97" fillId="0" borderId="0"/>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1" fillId="85"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98" fillId="62"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33" fillId="69" borderId="0" applyNumberFormat="0" applyBorder="0" applyAlignment="0" applyProtection="0">
      <alignment vertical="center"/>
    </xf>
    <xf numFmtId="0" fontId="93" fillId="0" borderId="0"/>
    <xf numFmtId="0" fontId="140" fillId="70"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34" fillId="80" borderId="0" applyNumberFormat="0" applyBorder="0" applyAlignment="0" applyProtection="0">
      <alignment vertical="center"/>
    </xf>
    <xf numFmtId="0" fontId="140" fillId="70" borderId="0" applyNumberFormat="0" applyBorder="0" applyAlignment="0" applyProtection="0">
      <alignment vertical="center"/>
    </xf>
    <xf numFmtId="0" fontId="134" fillId="8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54" fillId="66" borderId="64" applyNumberFormat="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54" fillId="66" borderId="64" applyNumberFormat="0" applyAlignment="0" applyProtection="0">
      <alignment vertical="center"/>
    </xf>
    <xf numFmtId="0" fontId="140" fillId="70" borderId="0" applyNumberFormat="0" applyBorder="0" applyAlignment="0" applyProtection="0">
      <alignment vertical="center"/>
    </xf>
    <xf numFmtId="0" fontId="154" fillId="66" borderId="64" applyNumberFormat="0" applyAlignment="0" applyProtection="0">
      <alignment vertical="center"/>
    </xf>
    <xf numFmtId="0" fontId="140" fillId="70" borderId="0" applyNumberFormat="0" applyBorder="0" applyAlignment="0" applyProtection="0">
      <alignment vertical="center"/>
    </xf>
    <xf numFmtId="0" fontId="98" fillId="39"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37" fillId="66" borderId="65" applyNumberFormat="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37" fillId="66" borderId="65" applyNumberFormat="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37" fillId="73" borderId="65" applyNumberFormat="0" applyAlignment="0" applyProtection="0">
      <alignment vertical="center"/>
    </xf>
    <xf numFmtId="0" fontId="93" fillId="0" borderId="0">
      <alignment vertical="top"/>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37" fillId="73" borderId="65" applyNumberFormat="0" applyAlignment="0" applyProtection="0">
      <alignment vertical="center"/>
    </xf>
    <xf numFmtId="0" fontId="93" fillId="0" borderId="0">
      <alignment vertical="top"/>
    </xf>
    <xf numFmtId="0" fontId="140" fillId="70" borderId="0" applyNumberFormat="0" applyBorder="0" applyAlignment="0" applyProtection="0">
      <alignment vertical="center"/>
    </xf>
    <xf numFmtId="0" fontId="137" fillId="73" borderId="65" applyNumberFormat="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9" fillId="82" borderId="0" applyNumberFormat="0" applyBorder="0" applyAlignment="0" applyProtection="0">
      <alignment vertical="center"/>
    </xf>
    <xf numFmtId="0" fontId="140" fillId="70" borderId="0" applyNumberFormat="0" applyBorder="0" applyAlignment="0" applyProtection="0">
      <alignment vertical="center"/>
    </xf>
    <xf numFmtId="0" fontId="149" fillId="82"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5" fillId="71" borderId="64" applyNumberFormat="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5" fillId="71" borderId="64" applyNumberFormat="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1" fillId="90"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9" fillId="82" borderId="0" applyNumberFormat="0" applyBorder="0" applyAlignment="0" applyProtection="0">
      <alignment vertical="center"/>
    </xf>
    <xf numFmtId="0" fontId="140" fillId="70"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37" fillId="73" borderId="65" applyNumberFormat="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228" fillId="70" borderId="0" applyNumberFormat="0" applyBorder="0" applyAlignment="0" applyProtection="0">
      <alignment vertical="center"/>
    </xf>
    <xf numFmtId="0" fontId="228" fillId="70" borderId="0" applyNumberFormat="0" applyBorder="0" applyAlignment="0" applyProtection="0">
      <alignment vertical="center"/>
    </xf>
    <xf numFmtId="0" fontId="228" fillId="70" borderId="0" applyNumberFormat="0" applyBorder="0" applyAlignment="0" applyProtection="0">
      <alignment vertical="center"/>
    </xf>
    <xf numFmtId="0" fontId="228" fillId="70" borderId="0" applyNumberFormat="0" applyBorder="0" applyAlignment="0" applyProtection="0">
      <alignment vertical="center"/>
    </xf>
    <xf numFmtId="0" fontId="133" fillId="69" borderId="0" applyNumberFormat="0" applyBorder="0" applyAlignment="0" applyProtection="0">
      <alignment vertical="center"/>
    </xf>
    <xf numFmtId="0" fontId="228" fillId="70" borderId="0" applyNumberFormat="0" applyBorder="0" applyAlignment="0" applyProtection="0">
      <alignment vertical="center"/>
    </xf>
    <xf numFmtId="0" fontId="228" fillId="70" borderId="0" applyNumberFormat="0" applyBorder="0" applyAlignment="0" applyProtection="0">
      <alignment vertical="center"/>
    </xf>
    <xf numFmtId="0" fontId="228" fillId="70" borderId="0" applyNumberFormat="0" applyBorder="0" applyAlignment="0" applyProtection="0">
      <alignment vertical="center"/>
    </xf>
    <xf numFmtId="0" fontId="228" fillId="70" borderId="0" applyNumberFormat="0" applyBorder="0" applyAlignment="0" applyProtection="0">
      <alignment vertical="center"/>
    </xf>
    <xf numFmtId="0" fontId="228" fillId="70" borderId="0" applyNumberFormat="0" applyBorder="0" applyAlignment="0" applyProtection="0">
      <alignment vertical="center"/>
    </xf>
    <xf numFmtId="0" fontId="228"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1" fillId="85"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37" fillId="66" borderId="65" applyNumberFormat="0" applyAlignment="0" applyProtection="0">
      <alignment vertical="center"/>
    </xf>
    <xf numFmtId="0" fontId="140" fillId="70" borderId="0" applyNumberFormat="0" applyBorder="0" applyAlignment="0" applyProtection="0">
      <alignment vertical="center"/>
    </xf>
    <xf numFmtId="0" fontId="137" fillId="66" borderId="65" applyNumberFormat="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37" fillId="66" borderId="65" applyNumberFormat="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04" fillId="34" borderId="5" applyNumberFormat="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2" fillId="0" borderId="0" applyNumberFormat="0" applyFill="0" applyBorder="0" applyAlignment="0" applyProtection="0">
      <alignment vertical="center"/>
    </xf>
    <xf numFmtId="0" fontId="140" fillId="70" borderId="0" applyNumberFormat="0" applyBorder="0" applyAlignment="0" applyProtection="0">
      <alignment vertical="center"/>
    </xf>
    <xf numFmtId="0" fontId="142" fillId="0" borderId="0" applyNumberFormat="0" applyFill="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50" fillId="0" borderId="0" applyNumberFormat="0" applyFill="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227" fontId="98" fillId="41" borderId="0" applyNumberFormat="0" applyBorder="0" applyAlignment="0" applyProtection="0">
      <alignment vertical="center"/>
    </xf>
    <xf numFmtId="0" fontId="140" fillId="70" borderId="0" applyNumberFormat="0" applyBorder="0" applyAlignment="0" applyProtection="0">
      <alignment vertical="center"/>
    </xf>
    <xf numFmtId="0" fontId="167" fillId="79" borderId="47" applyNumberFormat="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00" fillId="75" borderId="42" applyNumberFormat="0" applyFont="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45" fillId="71" borderId="64" applyNumberFormat="0" applyAlignment="0" applyProtection="0">
      <alignment vertical="center"/>
    </xf>
    <xf numFmtId="0" fontId="145" fillId="71" borderId="64" applyNumberFormat="0" applyAlignment="0" applyProtection="0">
      <alignment vertical="center"/>
    </xf>
    <xf numFmtId="0" fontId="140" fillId="70" borderId="0" applyNumberFormat="0" applyBorder="0" applyAlignment="0" applyProtection="0">
      <alignment vertical="center"/>
    </xf>
    <xf numFmtId="0" fontId="96" fillId="35" borderId="4" applyNumberFormat="0" applyAlignment="0" applyProtection="0">
      <alignment vertical="center"/>
    </xf>
    <xf numFmtId="0" fontId="140" fillId="70"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93" fillId="0" borderId="0"/>
    <xf numFmtId="0" fontId="100" fillId="0" borderId="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93" fillId="0" borderId="0"/>
    <xf numFmtId="0" fontId="100" fillId="0" borderId="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93" fillId="0" borderId="0"/>
    <xf numFmtId="0" fontId="93" fillId="0" borderId="0"/>
    <xf numFmtId="0" fontId="140" fillId="70" borderId="0" applyNumberFormat="0" applyBorder="0" applyAlignment="0" applyProtection="0">
      <alignment vertical="center"/>
    </xf>
    <xf numFmtId="0" fontId="137" fillId="66" borderId="65" applyNumberFormat="0" applyAlignment="0" applyProtection="0">
      <alignment vertical="center"/>
    </xf>
    <xf numFmtId="0" fontId="140" fillId="70" borderId="0" applyNumberFormat="0" applyBorder="0" applyAlignment="0" applyProtection="0">
      <alignment vertical="center"/>
    </xf>
    <xf numFmtId="0" fontId="137" fillId="66" borderId="65" applyNumberFormat="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37" fillId="66" borderId="65" applyNumberFormat="0" applyAlignment="0" applyProtection="0">
      <alignment vertical="center"/>
    </xf>
    <xf numFmtId="0" fontId="93" fillId="0" borderId="0"/>
    <xf numFmtId="0" fontId="140" fillId="70" borderId="0" applyNumberFormat="0" applyBorder="0" applyAlignment="0" applyProtection="0">
      <alignment vertical="center"/>
    </xf>
    <xf numFmtId="0" fontId="93" fillId="0" borderId="0"/>
    <xf numFmtId="0" fontId="140" fillId="70" borderId="0" applyNumberFormat="0" applyBorder="0" applyAlignment="0" applyProtection="0">
      <alignment vertical="center"/>
    </xf>
    <xf numFmtId="0" fontId="93" fillId="0" borderId="0"/>
    <xf numFmtId="0" fontId="140" fillId="70" borderId="0" applyNumberFormat="0" applyBorder="0" applyAlignment="0" applyProtection="0">
      <alignment vertical="center"/>
    </xf>
    <xf numFmtId="0" fontId="93" fillId="0" borderId="0"/>
    <xf numFmtId="0" fontId="140" fillId="70" borderId="0" applyNumberFormat="0" applyBorder="0" applyAlignment="0" applyProtection="0">
      <alignment vertical="center"/>
    </xf>
    <xf numFmtId="0" fontId="93" fillId="0" borderId="0">
      <alignment vertical="center"/>
    </xf>
    <xf numFmtId="0" fontId="140" fillId="70" borderId="0" applyNumberFormat="0" applyBorder="0" applyAlignment="0" applyProtection="0">
      <alignment vertical="center"/>
    </xf>
    <xf numFmtId="0" fontId="100" fillId="0" borderId="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97" fillId="0" borderId="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50" fillId="0" borderId="0" applyNumberFormat="0" applyFill="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00" fillId="0" borderId="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93" fillId="0" borderId="0">
      <alignment vertical="top"/>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67" fillId="79" borderId="47" applyNumberFormat="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37" fillId="66" borderId="65" applyNumberFormat="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54" fillId="66" borderId="64" applyNumberFormat="0" applyAlignment="0" applyProtection="0">
      <alignment vertical="center"/>
    </xf>
    <xf numFmtId="0" fontId="140" fillId="70" borderId="0" applyNumberFormat="0" applyBorder="0" applyAlignment="0" applyProtection="0">
      <alignment vertical="center"/>
    </xf>
    <xf numFmtId="0" fontId="154" fillId="66" borderId="64" applyNumberFormat="0" applyAlignment="0" applyProtection="0">
      <alignment vertical="center"/>
    </xf>
    <xf numFmtId="0" fontId="140" fillId="70" borderId="0" applyNumberFormat="0" applyBorder="0" applyAlignment="0" applyProtection="0">
      <alignment vertical="center"/>
    </xf>
    <xf numFmtId="0" fontId="154" fillId="66" borderId="64" applyNumberFormat="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02" fillId="54" borderId="0" applyNumberFormat="0" applyBorder="0" applyAlignment="0" applyProtection="0">
      <alignment vertical="center"/>
    </xf>
    <xf numFmtId="0" fontId="140" fillId="70"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37" fillId="66" borderId="65" applyNumberFormat="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37" fillId="66" borderId="65" applyNumberFormat="0" applyAlignment="0" applyProtection="0">
      <alignment vertical="center"/>
    </xf>
    <xf numFmtId="0" fontId="154" fillId="66" borderId="64" applyNumberFormat="0" applyAlignment="0" applyProtection="0">
      <alignment vertical="center"/>
    </xf>
    <xf numFmtId="0" fontId="140" fillId="70" borderId="0" applyNumberFormat="0" applyBorder="0" applyAlignment="0" applyProtection="0">
      <alignment vertical="center"/>
    </xf>
    <xf numFmtId="0" fontId="137" fillId="66" borderId="65" applyNumberFormat="0" applyAlignment="0" applyProtection="0">
      <alignment vertical="center"/>
    </xf>
    <xf numFmtId="0" fontId="154" fillId="66" borderId="64" applyNumberFormat="0" applyAlignment="0" applyProtection="0">
      <alignment vertical="center"/>
    </xf>
    <xf numFmtId="0" fontId="140" fillId="70" borderId="0" applyNumberFormat="0" applyBorder="0" applyAlignment="0" applyProtection="0">
      <alignment vertical="center"/>
    </xf>
    <xf numFmtId="0" fontId="137" fillId="66" borderId="65" applyNumberFormat="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37" fillId="66" borderId="65" applyNumberFormat="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37" fillId="66" borderId="65" applyNumberFormat="0" applyAlignment="0" applyProtection="0">
      <alignment vertical="center"/>
    </xf>
    <xf numFmtId="0" fontId="140" fillId="70"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37" fillId="66" borderId="65" applyNumberFormat="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37" fillId="66" borderId="65" applyNumberFormat="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02" fillId="54" borderId="0" applyNumberFormat="0" applyBorder="0" applyAlignment="0" applyProtection="0">
      <alignment vertical="center"/>
    </xf>
    <xf numFmtId="0" fontId="140" fillId="70" borderId="0" applyNumberFormat="0" applyBorder="0" applyAlignment="0" applyProtection="0">
      <alignment vertical="center"/>
    </xf>
    <xf numFmtId="0" fontId="154" fillId="66" borderId="64" applyNumberFormat="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93" fillId="0" borderId="0"/>
    <xf numFmtId="0" fontId="140" fillId="70" borderId="0" applyNumberFormat="0" applyBorder="0" applyAlignment="0" applyProtection="0">
      <alignment vertical="center"/>
    </xf>
    <xf numFmtId="0" fontId="97" fillId="0" borderId="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54" fillId="66" borderId="64" applyNumberFormat="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93" fillId="0" borderId="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34" fillId="80"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49" fillId="82"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41" fillId="68" borderId="0" applyNumberFormat="0" applyBorder="0" applyAlignment="0" applyProtection="0">
      <alignment vertical="center"/>
    </xf>
    <xf numFmtId="0" fontId="140" fillId="70" borderId="0" applyNumberFormat="0" applyBorder="0" applyAlignment="0" applyProtection="0">
      <alignment vertical="center"/>
    </xf>
    <xf numFmtId="0" fontId="97" fillId="44" borderId="8" applyNumberFormat="0" applyFont="0" applyAlignment="0" applyProtection="0">
      <alignment vertical="center"/>
    </xf>
    <xf numFmtId="0" fontId="145" fillId="71" borderId="64" applyNumberFormat="0" applyAlignment="0" applyProtection="0">
      <alignment vertical="center"/>
    </xf>
    <xf numFmtId="0" fontId="140" fillId="70"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22" fillId="0" borderId="0" applyFill="0" applyBorder="0" applyAlignment="0"/>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5" fillId="71" borderId="64" applyNumberFormat="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1" fillId="72"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5" fillId="71" borderId="64" applyNumberFormat="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5" fillId="71" borderId="64" applyNumberFormat="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97" fillId="44" borderId="8" applyNumberFormat="0" applyFont="0" applyAlignment="0" applyProtection="0">
      <alignment vertical="center"/>
    </xf>
    <xf numFmtId="0" fontId="154" fillId="66" borderId="64" applyNumberFormat="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93" fillId="0" borderId="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10" fillId="34" borderId="4" applyNumberFormat="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97" fillId="0" borderId="0"/>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1" fillId="85"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1" fillId="85"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87" fillId="70" borderId="0" applyNumberFormat="0" applyBorder="0" applyAlignment="0" applyProtection="0">
      <alignment vertical="center"/>
    </xf>
    <xf numFmtId="0" fontId="187" fillId="70" borderId="0" applyNumberFormat="0" applyBorder="0" applyAlignment="0" applyProtection="0">
      <alignment vertical="center"/>
    </xf>
    <xf numFmtId="0" fontId="187" fillId="70" borderId="0" applyNumberFormat="0" applyBorder="0" applyAlignment="0" applyProtection="0">
      <alignment vertical="center"/>
    </xf>
    <xf numFmtId="0" fontId="187"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98" fillId="39"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37" fillId="73" borderId="65" applyNumberFormat="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37" fillId="73" borderId="65" applyNumberFormat="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37" fillId="73" borderId="65" applyNumberFormat="0" applyAlignment="0" applyProtection="0">
      <alignment vertical="center"/>
    </xf>
    <xf numFmtId="0" fontId="140" fillId="70" borderId="0" applyNumberFormat="0" applyBorder="0" applyAlignment="0" applyProtection="0">
      <alignment vertical="center"/>
    </xf>
    <xf numFmtId="0" fontId="137" fillId="73" borderId="65" applyNumberFormat="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37" fillId="73" borderId="65" applyNumberFormat="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37" fillId="73" borderId="65" applyNumberFormat="0" applyAlignment="0" applyProtection="0">
      <alignment vertical="center"/>
    </xf>
    <xf numFmtId="0" fontId="93" fillId="0" borderId="0">
      <alignment vertical="top"/>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37" fillId="73" borderId="65" applyNumberFormat="0" applyAlignment="0" applyProtection="0">
      <alignment vertical="center"/>
    </xf>
    <xf numFmtId="0" fontId="93" fillId="0" borderId="0">
      <alignment vertical="top"/>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2" fillId="0" borderId="0" applyNumberFormat="0" applyFill="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93" fillId="75" borderId="42" applyNumberFormat="0" applyFont="0" applyAlignment="0" applyProtection="0">
      <alignment vertical="center"/>
    </xf>
    <xf numFmtId="0" fontId="140" fillId="70" borderId="0" applyNumberFormat="0" applyBorder="0" applyAlignment="0" applyProtection="0">
      <alignment vertical="center"/>
    </xf>
    <xf numFmtId="0" fontId="93" fillId="75" borderId="42" applyNumberFormat="0" applyFont="0" applyAlignment="0" applyProtection="0">
      <alignment vertical="center"/>
    </xf>
    <xf numFmtId="0" fontId="140" fillId="70" borderId="0" applyNumberFormat="0" applyBorder="0" applyAlignment="0" applyProtection="0">
      <alignment vertical="center"/>
    </xf>
    <xf numFmtId="0" fontId="93" fillId="75" borderId="42" applyNumberFormat="0" applyFont="0" applyAlignment="0" applyProtection="0">
      <alignment vertical="center"/>
    </xf>
    <xf numFmtId="0" fontId="140" fillId="70" borderId="0" applyNumberFormat="0" applyBorder="0" applyAlignment="0" applyProtection="0">
      <alignment vertical="center"/>
    </xf>
    <xf numFmtId="0" fontId="93" fillId="75" borderId="42" applyNumberFormat="0" applyFont="0" applyAlignment="0" applyProtection="0">
      <alignment vertical="center"/>
    </xf>
    <xf numFmtId="0" fontId="140" fillId="70" borderId="0" applyNumberFormat="0" applyBorder="0" applyAlignment="0" applyProtection="0">
      <alignment vertical="center"/>
    </xf>
    <xf numFmtId="0" fontId="93" fillId="75" borderId="42" applyNumberFormat="0" applyFont="0" applyAlignment="0" applyProtection="0">
      <alignment vertical="center"/>
    </xf>
    <xf numFmtId="0" fontId="140" fillId="70" borderId="0" applyNumberFormat="0" applyBorder="0" applyAlignment="0" applyProtection="0">
      <alignment vertical="center"/>
    </xf>
    <xf numFmtId="0" fontId="93" fillId="75" borderId="42" applyNumberFormat="0" applyFont="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22" fillId="0" borderId="0" applyFill="0" applyBorder="0" applyAlignment="0"/>
    <xf numFmtId="0" fontId="140" fillId="70" borderId="0" applyNumberFormat="0" applyBorder="0" applyAlignment="0" applyProtection="0">
      <alignment vertical="center"/>
    </xf>
    <xf numFmtId="0" fontId="122" fillId="0" borderId="0" applyFill="0" applyBorder="0" applyAlignment="0"/>
    <xf numFmtId="0" fontId="140" fillId="70" borderId="0" applyNumberFormat="0" applyBorder="0" applyAlignment="0" applyProtection="0">
      <alignment vertical="center"/>
    </xf>
    <xf numFmtId="0" fontId="122" fillId="0" borderId="0" applyFill="0" applyBorder="0" applyAlignment="0"/>
    <xf numFmtId="0" fontId="140" fillId="70" borderId="0" applyNumberFormat="0" applyBorder="0" applyAlignment="0" applyProtection="0">
      <alignment vertical="center"/>
    </xf>
    <xf numFmtId="0" fontId="122" fillId="0" borderId="0" applyFill="0" applyBorder="0" applyAlignment="0"/>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93" fillId="0" borderId="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9" fillId="85"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9" fillId="85"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00" fillId="75" borderId="42" applyNumberFormat="0" applyFont="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54" fillId="66" borderId="64" applyNumberFormat="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37" fillId="73" borderId="65" applyNumberFormat="0" applyAlignment="0" applyProtection="0">
      <alignment vertical="center"/>
    </xf>
    <xf numFmtId="0" fontId="140" fillId="70" borderId="0" applyNumberFormat="0" applyBorder="0" applyAlignment="0" applyProtection="0">
      <alignment vertical="center"/>
    </xf>
    <xf numFmtId="0" fontId="104" fillId="34" borderId="5" applyNumberFormat="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50" fillId="0" borderId="0" applyNumberFormat="0" applyFill="0" applyBorder="0" applyAlignment="0" applyProtection="0">
      <alignment vertical="center"/>
    </xf>
    <xf numFmtId="0" fontId="93" fillId="0" borderId="0">
      <alignment vertical="center"/>
    </xf>
    <xf numFmtId="0" fontId="140" fillId="70" borderId="0" applyNumberFormat="0" applyBorder="0" applyAlignment="0" applyProtection="0">
      <alignment vertical="center"/>
    </xf>
    <xf numFmtId="0" fontId="93" fillId="0" borderId="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95" fillId="0" borderId="6" applyNumberFormat="0" applyFill="0" applyAlignment="0" applyProtection="0">
      <alignment vertical="center"/>
    </xf>
    <xf numFmtId="0" fontId="140" fillId="70" borderId="0" applyNumberFormat="0" applyBorder="0" applyAlignment="0" applyProtection="0">
      <alignment vertical="center"/>
    </xf>
    <xf numFmtId="0" fontId="157" fillId="0" borderId="48" applyNumberFormat="0" applyFill="0" applyAlignment="0" applyProtection="0">
      <alignment vertical="center"/>
    </xf>
    <xf numFmtId="0" fontId="140" fillId="70" borderId="0" applyNumberFormat="0" applyBorder="0" applyAlignment="0" applyProtection="0">
      <alignment vertical="center"/>
    </xf>
    <xf numFmtId="0" fontId="93" fillId="0" borderId="0">
      <alignment vertical="center"/>
    </xf>
    <xf numFmtId="0" fontId="140" fillId="70" borderId="0" applyNumberFormat="0" applyBorder="0" applyAlignment="0" applyProtection="0">
      <alignment vertical="center"/>
    </xf>
    <xf numFmtId="0" fontId="93" fillId="0" borderId="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93" fillId="0" borderId="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1" fillId="72" borderId="0" applyNumberFormat="0" applyBorder="0" applyAlignment="0" applyProtection="0">
      <alignment vertical="center"/>
    </xf>
    <xf numFmtId="0" fontId="140" fillId="70" borderId="0" applyNumberFormat="0" applyBorder="0" applyAlignment="0" applyProtection="0">
      <alignment vertical="center"/>
    </xf>
    <xf numFmtId="0" fontId="98" fillId="64" borderId="0" applyNumberFormat="0" applyBorder="0" applyAlignment="0" applyProtection="0">
      <alignment vertical="center"/>
    </xf>
    <xf numFmtId="0" fontId="140" fillId="70" borderId="0" applyNumberFormat="0" applyBorder="0" applyAlignment="0" applyProtection="0">
      <alignment vertical="center"/>
    </xf>
    <xf numFmtId="0" fontId="98" fillId="64"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41" fillId="72"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1" fillId="72" borderId="0" applyNumberFormat="0" applyBorder="0" applyAlignment="0" applyProtection="0">
      <alignment vertical="center"/>
    </xf>
    <xf numFmtId="0" fontId="140" fillId="70" borderId="0" applyNumberFormat="0" applyBorder="0" applyAlignment="0" applyProtection="0">
      <alignment vertical="center"/>
    </xf>
    <xf numFmtId="0" fontId="141" fillId="72"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1" fillId="68"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94" fillId="0" borderId="9" applyNumberFormat="0" applyFill="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37" fillId="66" borderId="65" applyNumberFormat="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236" fontId="93" fillId="0" borderId="0" applyFont="0" applyFill="0" applyBorder="0" applyAlignment="0" applyProtection="0"/>
    <xf numFmtId="0" fontId="140" fillId="70" borderId="0" applyNumberFormat="0" applyBorder="0" applyAlignment="0" applyProtection="0">
      <alignment vertical="center"/>
    </xf>
    <xf numFmtId="236" fontId="93" fillId="0" borderId="0" applyFont="0" applyFill="0" applyBorder="0" applyAlignment="0" applyProtection="0"/>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1" fillId="9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99" fillId="0" borderId="0" applyNumberFormat="0" applyFill="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93" fillId="0" borderId="0"/>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93" fillId="75" borderId="42" applyNumberFormat="0" applyFont="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1" fillId="68"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1" fillId="68"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1" fillId="9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1" fillId="68"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5" fillId="71" borderId="64" applyNumberFormat="0" applyAlignment="0" applyProtection="0">
      <alignment vertical="center"/>
    </xf>
    <xf numFmtId="0" fontId="145" fillId="71" borderId="64" applyNumberFormat="0" applyAlignment="0" applyProtection="0">
      <alignment vertical="center"/>
    </xf>
    <xf numFmtId="0" fontId="140" fillId="70" borderId="0" applyNumberFormat="0" applyBorder="0" applyAlignment="0" applyProtection="0">
      <alignment vertical="center"/>
    </xf>
    <xf numFmtId="0" fontId="145" fillId="71" borderId="64" applyNumberFormat="0" applyAlignment="0" applyProtection="0">
      <alignment vertical="center"/>
    </xf>
    <xf numFmtId="0" fontId="140" fillId="70" borderId="0" applyNumberFormat="0" applyBorder="0" applyAlignment="0" applyProtection="0">
      <alignment vertical="center"/>
    </xf>
    <xf numFmtId="0" fontId="145" fillId="71" borderId="64" applyNumberFormat="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5" fillId="71" borderId="64" applyNumberFormat="0" applyAlignment="0" applyProtection="0">
      <alignment vertical="center"/>
    </xf>
    <xf numFmtId="0" fontId="96" fillId="35" borderId="4" applyNumberFormat="0" applyAlignment="0" applyProtection="0">
      <alignment vertical="center"/>
    </xf>
    <xf numFmtId="0" fontId="140" fillId="70" borderId="0" applyNumberFormat="0" applyBorder="0" applyAlignment="0" applyProtection="0">
      <alignment vertical="center"/>
    </xf>
    <xf numFmtId="0" fontId="141" fillId="72" borderId="0" applyNumberFormat="0" applyBorder="0" applyAlignment="0" applyProtection="0">
      <alignment vertical="center"/>
    </xf>
    <xf numFmtId="0" fontId="140" fillId="70" borderId="0" applyNumberFormat="0" applyBorder="0" applyAlignment="0" applyProtection="0">
      <alignment vertical="center"/>
    </xf>
    <xf numFmtId="0" fontId="141" fillId="72" borderId="0" applyNumberFormat="0" applyBorder="0" applyAlignment="0" applyProtection="0">
      <alignment vertical="center"/>
    </xf>
    <xf numFmtId="0" fontId="97" fillId="0" borderId="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1" fillId="9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41" fillId="68"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41" fillId="68" borderId="0" applyNumberFormat="0" applyBorder="0" applyAlignment="0" applyProtection="0">
      <alignment vertical="center"/>
    </xf>
    <xf numFmtId="0" fontId="93" fillId="0" borderId="0"/>
    <xf numFmtId="0" fontId="140" fillId="70" borderId="0" applyNumberFormat="0" applyBorder="0" applyAlignment="0" applyProtection="0">
      <alignment vertical="center"/>
    </xf>
    <xf numFmtId="0" fontId="142" fillId="0" borderId="0" applyNumberFormat="0" applyFill="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97" fillId="0" borderId="0"/>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34" fillId="8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00" fillId="75" borderId="42" applyNumberFormat="0" applyFont="0" applyAlignment="0" applyProtection="0">
      <alignment vertical="center"/>
    </xf>
    <xf numFmtId="0" fontId="140" fillId="70" borderId="0" applyNumberFormat="0" applyBorder="0" applyAlignment="0" applyProtection="0">
      <alignment vertical="center"/>
    </xf>
    <xf numFmtId="0" fontId="149" fillId="68"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37" fillId="66" borderId="65" applyNumberFormat="0" applyAlignment="0" applyProtection="0">
      <alignment vertical="center"/>
    </xf>
    <xf numFmtId="0" fontId="140" fillId="70" borderId="0" applyNumberFormat="0" applyBorder="0" applyAlignment="0" applyProtection="0">
      <alignment vertical="center"/>
    </xf>
    <xf numFmtId="0" fontId="137" fillId="66" borderId="65" applyNumberFormat="0" applyAlignment="0" applyProtection="0">
      <alignment vertical="center"/>
    </xf>
    <xf numFmtId="0" fontId="140" fillId="70" borderId="0" applyNumberFormat="0" applyBorder="0" applyAlignment="0" applyProtection="0">
      <alignment vertical="center"/>
    </xf>
    <xf numFmtId="0" fontId="137" fillId="66" borderId="65" applyNumberFormat="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98" fillId="52"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98" fillId="63"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98" fillId="39" borderId="0" applyNumberFormat="0" applyBorder="0" applyAlignment="0" applyProtection="0">
      <alignment vertical="center"/>
    </xf>
    <xf numFmtId="0" fontId="140" fillId="70"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33" fillId="69" borderId="0" applyNumberFormat="0" applyBorder="0" applyAlignment="0" applyProtection="0">
      <alignment vertical="center"/>
    </xf>
    <xf numFmtId="0" fontId="93" fillId="0" borderId="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93" fillId="0" borderId="0">
      <alignment vertical="center"/>
    </xf>
    <xf numFmtId="0" fontId="100" fillId="0" borderId="0">
      <alignment vertical="center"/>
    </xf>
    <xf numFmtId="0" fontId="140" fillId="70" borderId="0" applyNumberFormat="0" applyBorder="0" applyAlignment="0" applyProtection="0">
      <alignment vertical="center"/>
    </xf>
    <xf numFmtId="0" fontId="93" fillId="0" borderId="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93" fillId="0" borderId="0">
      <alignment vertical="center"/>
    </xf>
    <xf numFmtId="0" fontId="100" fillId="0" borderId="0">
      <alignment vertical="center"/>
    </xf>
    <xf numFmtId="0" fontId="140" fillId="70" borderId="0" applyNumberFormat="0" applyBorder="0" applyAlignment="0" applyProtection="0">
      <alignment vertical="center"/>
    </xf>
    <xf numFmtId="0" fontId="93" fillId="0" borderId="0">
      <alignment vertical="center"/>
    </xf>
    <xf numFmtId="0" fontId="100" fillId="0" borderId="0">
      <alignment vertical="center"/>
    </xf>
    <xf numFmtId="0" fontId="140" fillId="70" borderId="0" applyNumberFormat="0" applyBorder="0" applyAlignment="0" applyProtection="0">
      <alignment vertical="center"/>
    </xf>
    <xf numFmtId="0" fontId="93" fillId="0" borderId="0">
      <alignment vertical="center"/>
    </xf>
    <xf numFmtId="0" fontId="100" fillId="0" borderId="0">
      <alignment vertical="center"/>
    </xf>
    <xf numFmtId="0" fontId="140" fillId="70"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94" fillId="0" borderId="9" applyNumberFormat="0" applyFill="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93" fillId="0" borderId="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1" fillId="9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5" fillId="71" borderId="64" applyNumberFormat="0" applyAlignment="0" applyProtection="0">
      <alignment vertical="center"/>
    </xf>
    <xf numFmtId="0" fontId="140" fillId="70" borderId="0" applyNumberFormat="0" applyBorder="0" applyAlignment="0" applyProtection="0">
      <alignment vertical="center"/>
    </xf>
    <xf numFmtId="0" fontId="145" fillId="71" borderId="64" applyNumberFormat="0" applyAlignment="0" applyProtection="0">
      <alignment vertical="center"/>
    </xf>
    <xf numFmtId="0" fontId="140" fillId="70" borderId="0" applyNumberFormat="0" applyBorder="0" applyAlignment="0" applyProtection="0">
      <alignment vertical="center"/>
    </xf>
    <xf numFmtId="0" fontId="100" fillId="75" borderId="42" applyNumberFormat="0" applyFont="0" applyAlignment="0" applyProtection="0">
      <alignment vertical="center"/>
    </xf>
    <xf numFmtId="0" fontId="122" fillId="0" borderId="0" applyFill="0" applyBorder="0" applyAlignment="0"/>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1" fillId="72"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5" fillId="71" borderId="64" applyNumberFormat="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5" fillId="71" borderId="64" applyNumberFormat="0" applyAlignment="0" applyProtection="0">
      <alignment vertical="center"/>
    </xf>
    <xf numFmtId="0" fontId="94" fillId="0" borderId="9" applyNumberFormat="0" applyFill="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56" fillId="79" borderId="47" applyNumberFormat="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93" fillId="0" borderId="0"/>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67" fillId="79" borderId="47" applyNumberFormat="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54" fillId="66" borderId="64" applyNumberFormat="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98" fillId="52" borderId="0" applyNumberFormat="0" applyBorder="0" applyAlignment="0" applyProtection="0">
      <alignment vertical="center"/>
    </xf>
    <xf numFmtId="0" fontId="140" fillId="70" borderId="0" applyNumberFormat="0" applyBorder="0" applyAlignment="0" applyProtection="0">
      <alignment vertical="center"/>
    </xf>
    <xf numFmtId="0" fontId="141" fillId="68"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49" fillId="68" borderId="0" applyNumberFormat="0" applyBorder="0" applyAlignment="0" applyProtection="0">
      <alignment vertical="center"/>
    </xf>
    <xf numFmtId="0" fontId="140" fillId="70"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37" fillId="66" borderId="65" applyNumberFormat="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11" fillId="53"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5" fillId="71" borderId="64" applyNumberFormat="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94" fillId="0" borderId="9" applyNumberFormat="0" applyFill="0" applyAlignment="0" applyProtection="0">
      <alignment vertical="center"/>
    </xf>
    <xf numFmtId="0" fontId="140" fillId="70" borderId="0" applyNumberFormat="0" applyBorder="0" applyAlignment="0" applyProtection="0">
      <alignment vertical="center"/>
    </xf>
    <xf numFmtId="0" fontId="158" fillId="0" borderId="67" applyNumberFormat="0" applyFill="0" applyAlignment="0" applyProtection="0">
      <alignment vertical="center"/>
    </xf>
    <xf numFmtId="0" fontId="140" fillId="70" borderId="0" applyNumberFormat="0" applyBorder="0" applyAlignment="0" applyProtection="0">
      <alignment vertical="center"/>
    </xf>
    <xf numFmtId="0" fontId="149" fillId="87" borderId="0" applyNumberFormat="0" applyBorder="0" applyAlignment="0" applyProtection="0">
      <alignment vertical="center"/>
    </xf>
    <xf numFmtId="0" fontId="158" fillId="0" borderId="67" applyNumberFormat="0" applyFill="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5" fillId="71" borderId="64" applyNumberFormat="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5" fillId="71" borderId="64" applyNumberFormat="0" applyAlignment="0" applyProtection="0">
      <alignment vertical="center"/>
    </xf>
    <xf numFmtId="0" fontId="140" fillId="70" borderId="0" applyNumberFormat="0" applyBorder="0" applyAlignment="0" applyProtection="0">
      <alignment vertical="center"/>
    </xf>
    <xf numFmtId="0" fontId="145" fillId="71" borderId="64" applyNumberFormat="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93" fillId="0" borderId="0"/>
    <xf numFmtId="0" fontId="140" fillId="70" borderId="0" applyNumberFormat="0" applyBorder="0" applyAlignment="0" applyProtection="0">
      <alignment vertical="center"/>
    </xf>
    <xf numFmtId="0" fontId="145" fillId="71" borderId="64" applyNumberFormat="0" applyAlignment="0" applyProtection="0">
      <alignment vertical="center"/>
    </xf>
    <xf numFmtId="0" fontId="140" fillId="70"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41" fillId="87" borderId="0" applyNumberFormat="0" applyBorder="0" applyAlignment="0" applyProtection="0">
      <alignment vertical="center"/>
    </xf>
    <xf numFmtId="0" fontId="140" fillId="70"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50" fillId="0" borderId="0" applyNumberFormat="0" applyFill="0" applyBorder="0" applyAlignment="0" applyProtection="0">
      <alignment vertical="center"/>
    </xf>
    <xf numFmtId="0" fontId="140" fillId="70" borderId="0" applyNumberFormat="0" applyBorder="0" applyAlignment="0" applyProtection="0">
      <alignment vertical="center"/>
    </xf>
    <xf numFmtId="0" fontId="93" fillId="75" borderId="42" applyNumberFormat="0" applyFont="0" applyAlignment="0" applyProtection="0">
      <alignment vertical="center"/>
    </xf>
    <xf numFmtId="0" fontId="140" fillId="70" borderId="0" applyNumberFormat="0" applyBorder="0" applyAlignment="0" applyProtection="0">
      <alignment vertical="center"/>
    </xf>
    <xf numFmtId="0" fontId="150" fillId="0" borderId="0" applyNumberFormat="0" applyFill="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93" fillId="0" borderId="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45" fillId="71" borderId="64" applyNumberFormat="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45" fillId="71" borderId="64" applyNumberFormat="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5" fillId="71" borderId="64" applyNumberFormat="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54" fillId="66" borderId="64" applyNumberFormat="0" applyAlignment="0" applyProtection="0">
      <alignment vertical="center"/>
    </xf>
    <xf numFmtId="0" fontId="140" fillId="70" borderId="0" applyNumberFormat="0" applyBorder="0" applyAlignment="0" applyProtection="0">
      <alignment vertical="center"/>
    </xf>
    <xf numFmtId="0" fontId="154" fillId="66" borderId="64" applyNumberFormat="0" applyAlignment="0" applyProtection="0">
      <alignment vertical="center"/>
    </xf>
    <xf numFmtId="0" fontId="140" fillId="70" borderId="0" applyNumberFormat="0" applyBorder="0" applyAlignment="0" applyProtection="0">
      <alignment vertical="center"/>
    </xf>
    <xf numFmtId="0" fontId="154" fillId="66" borderId="64" applyNumberFormat="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33" fillId="69" borderId="0" applyNumberFormat="0" applyBorder="0" applyAlignment="0" applyProtection="0">
      <alignment vertical="center"/>
    </xf>
    <xf numFmtId="0" fontId="93" fillId="0" borderId="0"/>
    <xf numFmtId="0" fontId="140" fillId="70"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1" fillId="72" borderId="0" applyNumberFormat="0" applyBorder="0" applyAlignment="0" applyProtection="0">
      <alignment vertical="center"/>
    </xf>
    <xf numFmtId="0" fontId="93" fillId="0" borderId="0"/>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1" fillId="68"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1" fillId="85"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26" fillId="75" borderId="42" applyNumberFormat="0" applyFont="0" applyAlignment="0" applyProtection="0">
      <alignment vertical="center"/>
    </xf>
    <xf numFmtId="0" fontId="145" fillId="71" borderId="64" applyNumberFormat="0" applyAlignment="0" applyProtection="0">
      <alignment vertical="center"/>
    </xf>
    <xf numFmtId="0" fontId="140" fillId="70" borderId="0" applyNumberFormat="0" applyBorder="0" applyAlignment="0" applyProtection="0">
      <alignment vertical="center"/>
    </xf>
    <xf numFmtId="0" fontId="97" fillId="44" borderId="8" applyNumberFormat="0" applyFont="0" applyAlignment="0" applyProtection="0">
      <alignment vertical="center"/>
    </xf>
    <xf numFmtId="0" fontId="145" fillId="71" borderId="64" applyNumberFormat="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00" fillId="0" borderId="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230" fillId="69" borderId="0" applyNumberFormat="0" applyBorder="0" applyAlignment="0" applyProtection="0">
      <alignment vertical="center"/>
    </xf>
    <xf numFmtId="0" fontId="140" fillId="70" borderId="0" applyNumberFormat="0" applyBorder="0" applyAlignment="0" applyProtection="0">
      <alignment vertical="center"/>
    </xf>
    <xf numFmtId="0" fontId="230" fillId="69" borderId="0" applyNumberFormat="0" applyBorder="0" applyAlignment="0" applyProtection="0">
      <alignment vertical="center"/>
    </xf>
    <xf numFmtId="0" fontId="140" fillId="70" borderId="0" applyNumberFormat="0" applyBorder="0" applyAlignment="0" applyProtection="0">
      <alignment vertical="center"/>
    </xf>
    <xf numFmtId="0" fontId="230" fillId="69"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5" fillId="71" borderId="64" applyNumberFormat="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5" fillId="71" borderId="64" applyNumberFormat="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9" fillId="72" borderId="0" applyNumberFormat="0" applyBorder="0" applyAlignment="0" applyProtection="0">
      <alignment vertical="center"/>
    </xf>
    <xf numFmtId="0" fontId="140" fillId="70" borderId="0" applyNumberFormat="0" applyBorder="0" applyAlignment="0" applyProtection="0">
      <alignment vertical="center"/>
    </xf>
    <xf numFmtId="0" fontId="149" fillId="72"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41" fillId="72"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98" fillId="39"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41" fillId="72"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98" fillId="39"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00" fillId="75" borderId="42" applyNumberFormat="0" applyFont="0" applyAlignment="0" applyProtection="0">
      <alignment vertical="center"/>
    </xf>
    <xf numFmtId="0" fontId="93" fillId="0" borderId="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9" fillId="87"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00" fillId="75" borderId="42" applyNumberFormat="0" applyFont="0" applyAlignment="0" applyProtection="0">
      <alignment vertical="center"/>
    </xf>
    <xf numFmtId="0" fontId="140" fillId="70" borderId="0" applyNumberFormat="0" applyBorder="0" applyAlignment="0" applyProtection="0">
      <alignment vertical="center"/>
    </xf>
    <xf numFmtId="0" fontId="100" fillId="75" borderId="42" applyNumberFormat="0" applyFont="0" applyAlignment="0" applyProtection="0">
      <alignment vertical="center"/>
    </xf>
    <xf numFmtId="0" fontId="140" fillId="70" borderId="0" applyNumberFormat="0" applyBorder="0" applyAlignment="0" applyProtection="0">
      <alignment vertical="center"/>
    </xf>
    <xf numFmtId="0" fontId="100" fillId="75" borderId="42" applyNumberFormat="0" applyFont="0" applyAlignment="0" applyProtection="0">
      <alignment vertical="center"/>
    </xf>
    <xf numFmtId="0" fontId="140" fillId="70"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00" fillId="75" borderId="42" applyNumberFormat="0" applyFont="0" applyAlignment="0" applyProtection="0">
      <alignment vertical="center"/>
    </xf>
    <xf numFmtId="0" fontId="140" fillId="70"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1" fillId="72"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33" fillId="69"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0" fontId="140" fillId="70" borderId="0" applyNumberFormat="0" applyBorder="0" applyAlignment="0" applyProtection="0">
      <alignment vertical="center"/>
    </xf>
    <xf numFmtId="227" fontId="137" fillId="66" borderId="65" applyNumberFormat="0" applyAlignment="0" applyProtection="0">
      <alignment vertical="center"/>
    </xf>
    <xf numFmtId="0" fontId="93" fillId="0" borderId="0">
      <alignment vertical="center"/>
    </xf>
    <xf numFmtId="0" fontId="109" fillId="0" borderId="0" applyNumberFormat="0" applyFill="0" applyBorder="0" applyAlignment="0" applyProtection="0">
      <alignment vertical="center"/>
    </xf>
    <xf numFmtId="0" fontId="93" fillId="0" borderId="0">
      <alignment vertical="center"/>
    </xf>
    <xf numFmtId="0" fontId="97" fillId="0" borderId="0"/>
    <xf numFmtId="0" fontId="97" fillId="0" borderId="0">
      <alignment vertical="center"/>
    </xf>
    <xf numFmtId="0" fontId="93" fillId="0" borderId="0">
      <alignment vertical="top"/>
    </xf>
    <xf numFmtId="0" fontId="93" fillId="0" borderId="0"/>
    <xf numFmtId="0" fontId="93" fillId="0" borderId="0"/>
    <xf numFmtId="0" fontId="93" fillId="0" borderId="0"/>
    <xf numFmtId="0" fontId="97" fillId="0" borderId="0">
      <alignment vertical="center"/>
    </xf>
    <xf numFmtId="0" fontId="97" fillId="0" borderId="0">
      <alignment vertical="center"/>
    </xf>
    <xf numFmtId="0" fontId="93" fillId="0" borderId="0"/>
    <xf numFmtId="0" fontId="93" fillId="0" borderId="0"/>
    <xf numFmtId="0" fontId="141" fillId="90" borderId="0" applyNumberFormat="0" applyBorder="0" applyAlignment="0" applyProtection="0">
      <alignment vertical="center"/>
    </xf>
    <xf numFmtId="0" fontId="93" fillId="0" borderId="0"/>
    <xf numFmtId="0" fontId="93" fillId="0" borderId="0"/>
    <xf numFmtId="0" fontId="97" fillId="0" borderId="0">
      <alignment vertical="center"/>
    </xf>
    <xf numFmtId="0" fontId="133" fillId="69" borderId="0" applyNumberFormat="0" applyBorder="0" applyAlignment="0" applyProtection="0">
      <alignment vertical="center"/>
    </xf>
    <xf numFmtId="0" fontId="93" fillId="0" borderId="0"/>
    <xf numFmtId="0" fontId="133" fillId="69" borderId="0" applyNumberFormat="0" applyBorder="0" applyAlignment="0" applyProtection="0">
      <alignment vertical="center"/>
    </xf>
    <xf numFmtId="0" fontId="93" fillId="0" borderId="0"/>
    <xf numFmtId="0" fontId="133" fillId="69" borderId="0" applyNumberFormat="0" applyBorder="0" applyAlignment="0" applyProtection="0">
      <alignment vertical="center"/>
    </xf>
    <xf numFmtId="0" fontId="97" fillId="0" borderId="0">
      <alignment vertical="center"/>
    </xf>
    <xf numFmtId="0" fontId="93" fillId="0" borderId="0"/>
    <xf numFmtId="0" fontId="93" fillId="0" borderId="0">
      <alignment vertical="center"/>
    </xf>
    <xf numFmtId="0" fontId="45" fillId="0" borderId="0"/>
    <xf numFmtId="0" fontId="129" fillId="0" borderId="0" applyFill="0">
      <alignment vertical="center"/>
    </xf>
    <xf numFmtId="0" fontId="97" fillId="0" borderId="0"/>
    <xf numFmtId="0" fontId="129" fillId="0" borderId="0" applyFill="0">
      <alignment vertical="center"/>
    </xf>
    <xf numFmtId="0" fontId="100" fillId="75" borderId="42" applyNumberFormat="0" applyFont="0" applyAlignment="0" applyProtection="0">
      <alignment vertical="center"/>
    </xf>
    <xf numFmtId="0" fontId="93" fillId="0" borderId="0">
      <alignment vertical="center"/>
    </xf>
    <xf numFmtId="0" fontId="97" fillId="0" borderId="0"/>
    <xf numFmtId="0" fontId="100" fillId="75" borderId="42" applyNumberFormat="0" applyFont="0" applyAlignment="0" applyProtection="0">
      <alignment vertical="center"/>
    </xf>
    <xf numFmtId="0" fontId="100" fillId="0" borderId="0">
      <alignment vertical="center"/>
    </xf>
    <xf numFmtId="0" fontId="97" fillId="0" borderId="0"/>
    <xf numFmtId="0" fontId="100" fillId="75" borderId="42" applyNumberFormat="0" applyFont="0" applyAlignment="0" applyProtection="0">
      <alignment vertical="center"/>
    </xf>
    <xf numFmtId="0" fontId="157" fillId="0" borderId="48" applyNumberFormat="0" applyFill="0" applyAlignment="0" applyProtection="0">
      <alignment vertical="center"/>
    </xf>
    <xf numFmtId="0" fontId="97" fillId="0" borderId="0"/>
    <xf numFmtId="0" fontId="100" fillId="75" borderId="42" applyNumberFormat="0" applyFont="0" applyAlignment="0" applyProtection="0">
      <alignment vertical="center"/>
    </xf>
    <xf numFmtId="0" fontId="93" fillId="0" borderId="0">
      <alignment vertical="center"/>
    </xf>
    <xf numFmtId="0" fontId="103" fillId="0" borderId="0">
      <alignment vertical="top"/>
    </xf>
    <xf numFmtId="0" fontId="116" fillId="0" borderId="0">
      <protection locked="0"/>
    </xf>
    <xf numFmtId="0" fontId="93" fillId="0" borderId="0"/>
    <xf numFmtId="0" fontId="93" fillId="0" borderId="0"/>
    <xf numFmtId="0" fontId="97" fillId="0" borderId="0">
      <alignment vertical="center"/>
    </xf>
    <xf numFmtId="0" fontId="93" fillId="0" borderId="0"/>
    <xf numFmtId="0" fontId="93" fillId="0" borderId="0"/>
    <xf numFmtId="0" fontId="93" fillId="0" borderId="0"/>
    <xf numFmtId="0" fontId="100" fillId="0" borderId="0">
      <alignment vertical="center"/>
    </xf>
    <xf numFmtId="0" fontId="93" fillId="0" borderId="0">
      <alignment vertical="top"/>
    </xf>
    <xf numFmtId="0" fontId="93" fillId="0" borderId="0"/>
    <xf numFmtId="0" fontId="93" fillId="0" borderId="0"/>
    <xf numFmtId="0" fontId="93" fillId="0" borderId="0">
      <alignment vertical="center"/>
    </xf>
    <xf numFmtId="0" fontId="93" fillId="0" borderId="0">
      <alignment vertical="center"/>
    </xf>
    <xf numFmtId="0" fontId="97" fillId="0" borderId="0">
      <alignment vertical="center"/>
    </xf>
    <xf numFmtId="0" fontId="93" fillId="0" borderId="0">
      <alignment vertical="center"/>
    </xf>
    <xf numFmtId="0" fontId="97" fillId="0" borderId="0">
      <alignment vertical="center"/>
    </xf>
    <xf numFmtId="0" fontId="97" fillId="0" borderId="0">
      <alignment vertical="center"/>
    </xf>
    <xf numFmtId="0" fontId="97" fillId="0" borderId="0">
      <alignment vertical="center"/>
    </xf>
    <xf numFmtId="0" fontId="97" fillId="0" borderId="0">
      <alignment vertical="center"/>
    </xf>
    <xf numFmtId="0" fontId="97" fillId="0" borderId="0">
      <alignment vertical="center"/>
    </xf>
    <xf numFmtId="0" fontId="100" fillId="75" borderId="42" applyNumberFormat="0" applyFont="0" applyAlignment="0" applyProtection="0">
      <alignment vertical="center"/>
    </xf>
    <xf numFmtId="0" fontId="97" fillId="0" borderId="0">
      <alignment vertical="center"/>
    </xf>
    <xf numFmtId="0" fontId="100" fillId="75" borderId="42" applyNumberFormat="0" applyFont="0" applyAlignment="0" applyProtection="0">
      <alignment vertical="center"/>
    </xf>
    <xf numFmtId="0" fontId="97" fillId="0" borderId="0">
      <alignment vertical="center"/>
    </xf>
    <xf numFmtId="0" fontId="97" fillId="0" borderId="0">
      <alignment vertical="center"/>
    </xf>
    <xf numFmtId="0" fontId="97" fillId="0" borderId="0">
      <alignment vertical="center"/>
    </xf>
    <xf numFmtId="0" fontId="97" fillId="0" borderId="0">
      <alignment vertical="center"/>
    </xf>
    <xf numFmtId="0" fontId="100" fillId="75" borderId="42" applyNumberFormat="0" applyFont="0" applyAlignment="0" applyProtection="0">
      <alignment vertical="center"/>
    </xf>
    <xf numFmtId="0" fontId="97" fillId="0" borderId="0">
      <alignment vertical="center"/>
    </xf>
    <xf numFmtId="0" fontId="100" fillId="75" borderId="42" applyNumberFormat="0" applyFont="0" applyAlignment="0" applyProtection="0">
      <alignment vertical="center"/>
    </xf>
    <xf numFmtId="0" fontId="97" fillId="0" borderId="0">
      <alignment vertical="center"/>
    </xf>
    <xf numFmtId="0" fontId="97" fillId="0" borderId="0"/>
    <xf numFmtId="0" fontId="97" fillId="0" borderId="0"/>
    <xf numFmtId="0" fontId="97" fillId="0" borderId="0"/>
    <xf numFmtId="0" fontId="97" fillId="0" borderId="0"/>
    <xf numFmtId="0" fontId="93" fillId="0" borderId="0">
      <alignment vertical="center"/>
    </xf>
    <xf numFmtId="0" fontId="133" fillId="69" borderId="0" applyNumberFormat="0" applyBorder="0" applyAlignment="0" applyProtection="0">
      <alignment vertical="center"/>
    </xf>
    <xf numFmtId="0" fontId="93" fillId="0" borderId="0"/>
    <xf numFmtId="0" fontId="93" fillId="0" borderId="0"/>
    <xf numFmtId="0" fontId="93" fillId="0" borderId="0"/>
    <xf numFmtId="0" fontId="133" fillId="69" borderId="0" applyNumberFormat="0" applyBorder="0" applyAlignment="0" applyProtection="0">
      <alignment vertical="center"/>
    </xf>
    <xf numFmtId="0" fontId="93" fillId="0" borderId="0"/>
    <xf numFmtId="0" fontId="141" fillId="68" borderId="0" applyNumberFormat="0" applyBorder="0" applyAlignment="0" applyProtection="0">
      <alignment vertical="center"/>
    </xf>
    <xf numFmtId="0" fontId="93" fillId="0" borderId="0"/>
    <xf numFmtId="0" fontId="141" fillId="68" borderId="0" applyNumberFormat="0" applyBorder="0" applyAlignment="0" applyProtection="0">
      <alignment vertical="center"/>
    </xf>
    <xf numFmtId="0" fontId="93" fillId="0" borderId="0"/>
    <xf numFmtId="0" fontId="141" fillId="68" borderId="0" applyNumberFormat="0" applyBorder="0" applyAlignment="0" applyProtection="0">
      <alignment vertical="center"/>
    </xf>
    <xf numFmtId="0" fontId="93" fillId="0" borderId="0"/>
    <xf numFmtId="0" fontId="133" fillId="69" borderId="0" applyNumberFormat="0" applyBorder="0" applyAlignment="0" applyProtection="0">
      <alignment vertical="center"/>
    </xf>
    <xf numFmtId="0" fontId="93" fillId="0" borderId="0">
      <alignment vertical="center"/>
    </xf>
    <xf numFmtId="0" fontId="93" fillId="0" borderId="0">
      <alignment vertical="center"/>
    </xf>
    <xf numFmtId="0" fontId="134" fillId="80" borderId="0" applyNumberFormat="0" applyBorder="0" applyAlignment="0" applyProtection="0">
      <alignment vertical="center"/>
    </xf>
    <xf numFmtId="0" fontId="97" fillId="0" borderId="0"/>
    <xf numFmtId="0" fontId="93" fillId="0" borderId="0"/>
    <xf numFmtId="0" fontId="93" fillId="0" borderId="0"/>
    <xf numFmtId="0" fontId="93" fillId="0" borderId="0"/>
    <xf numFmtId="0" fontId="93" fillId="0" borderId="0">
      <alignment vertical="top"/>
    </xf>
    <xf numFmtId="0" fontId="93" fillId="0" borderId="0"/>
    <xf numFmtId="0" fontId="93" fillId="0" borderId="0"/>
    <xf numFmtId="0" fontId="93" fillId="0" borderId="0"/>
    <xf numFmtId="0" fontId="93" fillId="0" borderId="0">
      <alignment vertical="center"/>
    </xf>
    <xf numFmtId="0" fontId="133" fillId="69" borderId="0" applyNumberFormat="0" applyBorder="0" applyAlignment="0" applyProtection="0">
      <alignment vertical="center"/>
    </xf>
    <xf numFmtId="0" fontId="93" fillId="0" borderId="0">
      <alignment vertical="center"/>
    </xf>
    <xf numFmtId="0" fontId="93" fillId="0" borderId="0">
      <alignment vertical="center"/>
    </xf>
    <xf numFmtId="0" fontId="137" fillId="66" borderId="65" applyNumberFormat="0" applyAlignment="0" applyProtection="0">
      <alignment vertical="center"/>
    </xf>
    <xf numFmtId="0" fontId="133" fillId="69" borderId="0" applyNumberFormat="0" applyBorder="0" applyAlignment="0" applyProtection="0">
      <alignment vertical="center"/>
    </xf>
    <xf numFmtId="0" fontId="93" fillId="0" borderId="0">
      <alignment vertical="center"/>
    </xf>
    <xf numFmtId="0" fontId="149" fillId="7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97" fillId="0" borderId="0"/>
    <xf numFmtId="0" fontId="134" fillId="80" borderId="0" applyNumberFormat="0" applyBorder="0" applyAlignment="0" applyProtection="0">
      <alignment vertical="center"/>
    </xf>
    <xf numFmtId="0" fontId="97" fillId="0" borderId="0"/>
    <xf numFmtId="0" fontId="93" fillId="0" borderId="0"/>
    <xf numFmtId="0" fontId="93" fillId="0" borderId="0"/>
    <xf numFmtId="0" fontId="93" fillId="0" borderId="0"/>
    <xf numFmtId="0" fontId="93" fillId="0" borderId="0"/>
    <xf numFmtId="0" fontId="93" fillId="0" borderId="0">
      <alignment vertical="center"/>
    </xf>
    <xf numFmtId="0" fontId="133" fillId="69" borderId="0" applyNumberFormat="0" applyBorder="0" applyAlignment="0" applyProtection="0">
      <alignment vertical="center"/>
    </xf>
    <xf numFmtId="0" fontId="93" fillId="0" borderId="0">
      <alignment vertical="center"/>
    </xf>
    <xf numFmtId="0" fontId="93" fillId="0" borderId="0">
      <alignment vertical="center"/>
    </xf>
    <xf numFmtId="0" fontId="133" fillId="69" borderId="0" applyNumberFormat="0" applyBorder="0" applyAlignment="0" applyProtection="0">
      <alignment vertical="center"/>
    </xf>
    <xf numFmtId="0" fontId="93" fillId="0" borderId="0">
      <alignment vertical="center"/>
    </xf>
    <xf numFmtId="0" fontId="93" fillId="0" borderId="0"/>
    <xf numFmtId="227" fontId="145" fillId="71" borderId="64" applyNumberFormat="0" applyAlignment="0" applyProtection="0">
      <alignment vertical="center"/>
    </xf>
    <xf numFmtId="0" fontId="229" fillId="0" borderId="0">
      <alignment vertical="center"/>
    </xf>
    <xf numFmtId="0" fontId="93" fillId="0" borderId="0">
      <alignment vertical="top"/>
    </xf>
    <xf numFmtId="0" fontId="229" fillId="0" borderId="0">
      <alignment vertical="center"/>
    </xf>
    <xf numFmtId="0" fontId="93" fillId="0" borderId="0">
      <alignment vertical="top"/>
    </xf>
    <xf numFmtId="0" fontId="93" fillId="0" borderId="0"/>
    <xf numFmtId="0" fontId="93" fillId="0" borderId="0">
      <alignment vertical="top"/>
    </xf>
    <xf numFmtId="0" fontId="93" fillId="0" borderId="0"/>
    <xf numFmtId="0" fontId="93" fillId="0" borderId="0">
      <alignment vertical="top"/>
    </xf>
    <xf numFmtId="0" fontId="93" fillId="0" borderId="0"/>
    <xf numFmtId="0" fontId="100" fillId="0" borderId="0">
      <alignment vertical="center"/>
    </xf>
    <xf numFmtId="0" fontId="100" fillId="0" borderId="0">
      <alignment vertical="center"/>
    </xf>
    <xf numFmtId="0" fontId="133" fillId="69" borderId="0" applyNumberFormat="0" applyBorder="0" applyAlignment="0" applyProtection="0">
      <alignment vertical="center"/>
    </xf>
    <xf numFmtId="0" fontId="100" fillId="0" borderId="0">
      <alignment vertical="center"/>
    </xf>
    <xf numFmtId="0" fontId="93" fillId="0" borderId="0"/>
    <xf numFmtId="0" fontId="100" fillId="75" borderId="42" applyNumberFormat="0" applyFont="0" applyAlignment="0" applyProtection="0">
      <alignment vertical="center"/>
    </xf>
    <xf numFmtId="0" fontId="100" fillId="0" borderId="0">
      <alignment vertical="center"/>
    </xf>
    <xf numFmtId="0" fontId="93" fillId="0" borderId="0"/>
    <xf numFmtId="0" fontId="100" fillId="75" borderId="42" applyNumberFormat="0" applyFont="0" applyAlignment="0" applyProtection="0">
      <alignment vertical="center"/>
    </xf>
    <xf numFmtId="0" fontId="100" fillId="75" borderId="42" applyNumberFormat="0" applyFont="0" applyAlignment="0" applyProtection="0">
      <alignment vertical="center"/>
    </xf>
    <xf numFmtId="0" fontId="93" fillId="0" borderId="0">
      <alignment vertical="center"/>
    </xf>
    <xf numFmtId="0" fontId="106" fillId="0" borderId="0"/>
    <xf numFmtId="0" fontId="100" fillId="0" borderId="0">
      <alignment vertical="center"/>
    </xf>
    <xf numFmtId="0" fontId="100" fillId="0" borderId="0">
      <alignment vertical="center"/>
    </xf>
    <xf numFmtId="0" fontId="93" fillId="0" borderId="0" applyNumberFormat="0" applyFill="0" applyBorder="0" applyAlignment="0" applyProtection="0"/>
    <xf numFmtId="0" fontId="100" fillId="0" borderId="0">
      <alignment vertical="center"/>
    </xf>
    <xf numFmtId="0" fontId="133" fillId="69" borderId="0" applyNumberFormat="0" applyBorder="0" applyAlignment="0" applyProtection="0">
      <alignment vertical="center"/>
    </xf>
    <xf numFmtId="0" fontId="100" fillId="0" borderId="0">
      <alignment vertical="center"/>
    </xf>
    <xf numFmtId="0" fontId="100" fillId="0" borderId="0">
      <alignment vertical="center"/>
    </xf>
    <xf numFmtId="0" fontId="93" fillId="0" borderId="0"/>
    <xf numFmtId="0" fontId="93" fillId="0" borderId="0"/>
    <xf numFmtId="0" fontId="93" fillId="0" borderId="0"/>
    <xf numFmtId="0" fontId="97" fillId="44" borderId="8" applyNumberFormat="0" applyFont="0" applyAlignment="0" applyProtection="0">
      <alignment vertical="center"/>
    </xf>
    <xf numFmtId="0" fontId="93" fillId="0" borderId="0">
      <alignment vertical="top"/>
    </xf>
    <xf numFmtId="0" fontId="93" fillId="0" borderId="0"/>
    <xf numFmtId="0" fontId="93" fillId="0" borderId="0">
      <alignment vertical="top"/>
    </xf>
    <xf numFmtId="0" fontId="93" fillId="0" borderId="0"/>
    <xf numFmtId="0" fontId="100" fillId="75" borderId="42" applyNumberFormat="0" applyFont="0" applyAlignment="0" applyProtection="0">
      <alignment vertical="center"/>
    </xf>
    <xf numFmtId="0" fontId="133" fillId="69" borderId="0" applyNumberFormat="0" applyBorder="0" applyAlignment="0" applyProtection="0">
      <alignment vertical="center"/>
    </xf>
    <xf numFmtId="0" fontId="100" fillId="0" borderId="0">
      <alignment vertical="center"/>
    </xf>
    <xf numFmtId="0" fontId="100" fillId="0" borderId="0">
      <alignment vertical="center"/>
    </xf>
    <xf numFmtId="0" fontId="100" fillId="0" borderId="0">
      <alignment vertical="center"/>
    </xf>
    <xf numFmtId="0" fontId="126" fillId="0" borderId="28" applyNumberFormat="0" applyFill="0" applyProtection="0">
      <alignment horizontal="left"/>
    </xf>
    <xf numFmtId="0" fontId="100" fillId="0" borderId="0">
      <alignment vertical="center"/>
    </xf>
    <xf numFmtId="0" fontId="126" fillId="0" borderId="28" applyNumberFormat="0" applyFill="0" applyProtection="0">
      <alignment horizontal="left"/>
    </xf>
    <xf numFmtId="0" fontId="100" fillId="0" borderId="0">
      <alignment vertical="center"/>
    </xf>
    <xf numFmtId="0" fontId="100" fillId="0" borderId="0">
      <alignment vertical="center"/>
    </xf>
    <xf numFmtId="0" fontId="100" fillId="0" borderId="0">
      <alignment vertical="center"/>
    </xf>
    <xf numFmtId="0" fontId="100" fillId="0" borderId="0">
      <alignment vertical="center"/>
    </xf>
    <xf numFmtId="0" fontId="93" fillId="0" borderId="0">
      <alignment vertical="top"/>
    </xf>
    <xf numFmtId="0" fontId="93" fillId="0" borderId="0">
      <alignment vertical="top"/>
    </xf>
    <xf numFmtId="0" fontId="100" fillId="0" borderId="0">
      <alignment vertical="center"/>
    </xf>
    <xf numFmtId="0" fontId="93" fillId="0" borderId="0">
      <alignment vertical="top"/>
    </xf>
    <xf numFmtId="0" fontId="100" fillId="0" borderId="0">
      <alignment vertical="center"/>
    </xf>
    <xf numFmtId="0" fontId="100" fillId="0" borderId="0">
      <alignment vertical="center"/>
    </xf>
    <xf numFmtId="0" fontId="100" fillId="0" borderId="0">
      <alignment vertical="center"/>
    </xf>
    <xf numFmtId="0" fontId="100" fillId="0" borderId="0">
      <alignment vertical="center"/>
    </xf>
    <xf numFmtId="0" fontId="100" fillId="0" borderId="0">
      <alignment vertical="center"/>
    </xf>
    <xf numFmtId="0" fontId="93" fillId="0" borderId="0">
      <alignment vertical="center"/>
    </xf>
    <xf numFmtId="0" fontId="100" fillId="75" borderId="42" applyNumberFormat="0" applyFont="0" applyAlignment="0" applyProtection="0">
      <alignment vertical="center"/>
    </xf>
    <xf numFmtId="0" fontId="100" fillId="0" borderId="0">
      <alignment vertical="center"/>
    </xf>
    <xf numFmtId="0" fontId="97" fillId="0" borderId="0">
      <alignment vertical="center"/>
    </xf>
    <xf numFmtId="0" fontId="93" fillId="0" borderId="0">
      <alignment vertical="center"/>
    </xf>
    <xf numFmtId="0" fontId="126" fillId="0" borderId="28" applyNumberFormat="0" applyFill="0" applyProtection="0">
      <alignment horizontal="left"/>
    </xf>
    <xf numFmtId="0" fontId="97" fillId="0" borderId="0">
      <alignment vertical="center"/>
    </xf>
    <xf numFmtId="0" fontId="100" fillId="0" borderId="0">
      <alignment vertical="center"/>
    </xf>
    <xf numFmtId="0" fontId="93" fillId="0" borderId="0">
      <alignment vertical="center"/>
    </xf>
    <xf numFmtId="0" fontId="93" fillId="0" borderId="0">
      <alignment vertical="top"/>
    </xf>
    <xf numFmtId="0" fontId="133" fillId="69" borderId="0" applyNumberFormat="0" applyBorder="0" applyAlignment="0" applyProtection="0">
      <alignment vertical="center"/>
    </xf>
    <xf numFmtId="0" fontId="93" fillId="0" borderId="0">
      <alignment vertical="center"/>
    </xf>
    <xf numFmtId="0" fontId="137" fillId="66" borderId="65" applyNumberFormat="0" applyAlignment="0" applyProtection="0">
      <alignment vertical="center"/>
    </xf>
    <xf numFmtId="0" fontId="133" fillId="69" borderId="0" applyNumberFormat="0" applyBorder="0" applyAlignment="0" applyProtection="0">
      <alignment vertical="center"/>
    </xf>
    <xf numFmtId="0" fontId="93" fillId="0" borderId="0">
      <alignment vertical="center"/>
    </xf>
    <xf numFmtId="0" fontId="93" fillId="0" borderId="0">
      <alignment vertical="center"/>
    </xf>
    <xf numFmtId="0" fontId="133" fillId="69" borderId="0" applyNumberFormat="0" applyBorder="0" applyAlignment="0" applyProtection="0">
      <alignment vertical="center"/>
    </xf>
    <xf numFmtId="0" fontId="93" fillId="0" borderId="0">
      <alignment vertical="center"/>
    </xf>
    <xf numFmtId="0" fontId="137" fillId="66" borderId="65" applyNumberFormat="0" applyAlignment="0" applyProtection="0">
      <alignment vertical="center"/>
    </xf>
    <xf numFmtId="0" fontId="133" fillId="69" borderId="0" applyNumberFormat="0" applyBorder="0" applyAlignment="0" applyProtection="0">
      <alignment vertical="center"/>
    </xf>
    <xf numFmtId="0" fontId="93" fillId="0" borderId="0">
      <alignment vertical="center"/>
    </xf>
    <xf numFmtId="0" fontId="93" fillId="0" borderId="0">
      <alignment vertical="center"/>
    </xf>
    <xf numFmtId="0" fontId="100" fillId="0" borderId="0"/>
    <xf numFmtId="0" fontId="93" fillId="0" borderId="0">
      <alignment vertical="center"/>
    </xf>
    <xf numFmtId="0" fontId="133" fillId="69" borderId="0" applyNumberFormat="0" applyBorder="0" applyAlignment="0" applyProtection="0">
      <alignment vertical="center"/>
    </xf>
    <xf numFmtId="0" fontId="100" fillId="0" borderId="0"/>
    <xf numFmtId="0" fontId="93" fillId="0" borderId="0">
      <alignment vertical="center"/>
    </xf>
    <xf numFmtId="0" fontId="93" fillId="0" borderId="0"/>
    <xf numFmtId="0" fontId="93" fillId="0" borderId="0">
      <alignment vertical="center"/>
    </xf>
    <xf numFmtId="0" fontId="100" fillId="0" borderId="0"/>
    <xf numFmtId="0" fontId="93" fillId="0" borderId="0">
      <alignment vertical="center"/>
    </xf>
    <xf numFmtId="0" fontId="100" fillId="0" borderId="0"/>
    <xf numFmtId="0" fontId="93" fillId="0" borderId="0">
      <alignment vertical="center"/>
    </xf>
    <xf numFmtId="0" fontId="154" fillId="73" borderId="64" applyNumberFormat="0" applyAlignment="0" applyProtection="0">
      <alignment vertical="center"/>
    </xf>
    <xf numFmtId="0" fontId="133" fillId="69" borderId="0" applyNumberFormat="0" applyBorder="0" applyAlignment="0" applyProtection="0">
      <alignment vertical="center"/>
    </xf>
    <xf numFmtId="0" fontId="93" fillId="0" borderId="0">
      <alignment vertical="center"/>
    </xf>
    <xf numFmtId="0" fontId="154" fillId="73" borderId="64" applyNumberFormat="0" applyAlignment="0" applyProtection="0">
      <alignment vertical="center"/>
    </xf>
    <xf numFmtId="0" fontId="93" fillId="0" borderId="0">
      <alignment vertical="center"/>
    </xf>
    <xf numFmtId="0" fontId="93" fillId="0" borderId="0">
      <alignment vertical="center"/>
    </xf>
    <xf numFmtId="0" fontId="154" fillId="73" borderId="64" applyNumberFormat="0" applyAlignment="0" applyProtection="0">
      <alignment vertical="center"/>
    </xf>
    <xf numFmtId="0" fontId="93" fillId="0" borderId="0">
      <alignment vertical="center"/>
    </xf>
    <xf numFmtId="0" fontId="154" fillId="73" borderId="64" applyNumberFormat="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93" fillId="0" borderId="0">
      <alignment vertical="center"/>
    </xf>
    <xf numFmtId="0" fontId="154" fillId="73" borderId="64" applyNumberFormat="0" applyAlignment="0" applyProtection="0">
      <alignment vertical="center"/>
    </xf>
    <xf numFmtId="0" fontId="93" fillId="0" borderId="0"/>
    <xf numFmtId="0" fontId="93" fillId="0" borderId="0">
      <alignment vertical="center"/>
    </xf>
    <xf numFmtId="0" fontId="94" fillId="0" borderId="9" applyNumberFormat="0" applyFill="0" applyAlignment="0" applyProtection="0">
      <alignment vertical="center"/>
    </xf>
    <xf numFmtId="0" fontId="93" fillId="0" borderId="0">
      <alignment vertical="center"/>
    </xf>
    <xf numFmtId="0" fontId="154" fillId="73" borderId="64" applyNumberFormat="0" applyAlignment="0" applyProtection="0">
      <alignment vertical="center"/>
    </xf>
    <xf numFmtId="0" fontId="93" fillId="0" borderId="0">
      <alignment vertical="center"/>
    </xf>
    <xf numFmtId="0" fontId="154" fillId="73" borderId="64" applyNumberFormat="0" applyAlignment="0" applyProtection="0">
      <alignment vertical="center"/>
    </xf>
    <xf numFmtId="0" fontId="133" fillId="69" borderId="0" applyNumberFormat="0" applyBorder="0" applyAlignment="0" applyProtection="0">
      <alignment vertical="center"/>
    </xf>
    <xf numFmtId="0" fontId="93" fillId="0" borderId="0"/>
    <xf numFmtId="0" fontId="93" fillId="0" borderId="0">
      <alignment vertical="center"/>
    </xf>
    <xf numFmtId="0" fontId="133" fillId="69" borderId="0" applyNumberFormat="0" applyBorder="0" applyAlignment="0" applyProtection="0">
      <alignment vertical="center"/>
    </xf>
    <xf numFmtId="0" fontId="93" fillId="0" borderId="0">
      <alignment vertical="top"/>
    </xf>
    <xf numFmtId="0" fontId="93" fillId="0" borderId="0"/>
    <xf numFmtId="0" fontId="93" fillId="0" borderId="0">
      <alignment vertical="center"/>
    </xf>
    <xf numFmtId="0" fontId="133" fillId="69" borderId="0" applyNumberFormat="0" applyBorder="0" applyAlignment="0" applyProtection="0">
      <alignment vertical="center"/>
    </xf>
    <xf numFmtId="0" fontId="93" fillId="0" borderId="0">
      <alignment vertical="center"/>
    </xf>
    <xf numFmtId="0" fontId="93" fillId="0" borderId="0">
      <alignment vertical="center"/>
    </xf>
    <xf numFmtId="0" fontId="133" fillId="69" borderId="0" applyNumberFormat="0" applyBorder="0" applyAlignment="0" applyProtection="0">
      <alignment vertical="center"/>
    </xf>
    <xf numFmtId="0" fontId="93" fillId="0" borderId="0">
      <alignment vertical="center"/>
    </xf>
    <xf numFmtId="0" fontId="134" fillId="80" borderId="0" applyNumberFormat="0" applyBorder="0" applyAlignment="0" applyProtection="0">
      <alignment vertical="center"/>
    </xf>
    <xf numFmtId="0" fontId="133" fillId="69" borderId="0" applyNumberFormat="0" applyBorder="0" applyAlignment="0" applyProtection="0">
      <alignment vertical="center"/>
    </xf>
    <xf numFmtId="0" fontId="100" fillId="0" borderId="0">
      <alignment vertical="center"/>
    </xf>
    <xf numFmtId="0" fontId="93" fillId="0" borderId="0">
      <alignment vertical="center"/>
    </xf>
    <xf numFmtId="0" fontId="93" fillId="0" borderId="0">
      <alignment vertical="center"/>
    </xf>
    <xf numFmtId="0" fontId="93" fillId="0" borderId="0">
      <alignment vertical="center"/>
    </xf>
    <xf numFmtId="0" fontId="134" fillId="80" borderId="0" applyNumberFormat="0" applyBorder="0" applyAlignment="0" applyProtection="0">
      <alignment vertical="center"/>
    </xf>
    <xf numFmtId="0" fontId="100" fillId="0" borderId="0">
      <alignment vertical="center"/>
    </xf>
    <xf numFmtId="0" fontId="93" fillId="0" borderId="0">
      <alignment vertical="center"/>
    </xf>
    <xf numFmtId="0" fontId="93" fillId="0" borderId="0">
      <alignment vertical="center"/>
    </xf>
    <xf numFmtId="0" fontId="93" fillId="0" borderId="0">
      <alignment vertical="center"/>
    </xf>
    <xf numFmtId="0" fontId="93" fillId="0" borderId="0">
      <alignment vertical="center"/>
    </xf>
    <xf numFmtId="0" fontId="133" fillId="69" borderId="0" applyNumberFormat="0" applyBorder="0" applyAlignment="0" applyProtection="0">
      <alignment vertical="center"/>
    </xf>
    <xf numFmtId="0" fontId="100" fillId="0" borderId="0">
      <alignment vertical="center"/>
    </xf>
    <xf numFmtId="0" fontId="93" fillId="0" borderId="0">
      <alignment vertical="center"/>
    </xf>
    <xf numFmtId="0" fontId="100" fillId="75" borderId="42" applyNumberFormat="0" applyFont="0" applyAlignment="0" applyProtection="0">
      <alignment vertical="center"/>
    </xf>
    <xf numFmtId="0" fontId="93" fillId="0" borderId="0">
      <alignment vertical="center"/>
    </xf>
    <xf numFmtId="0" fontId="100" fillId="75" borderId="42" applyNumberFormat="0" applyFont="0" applyAlignment="0" applyProtection="0">
      <alignment vertical="center"/>
    </xf>
    <xf numFmtId="0" fontId="93" fillId="0" borderId="0">
      <alignment vertical="center"/>
    </xf>
    <xf numFmtId="0" fontId="97" fillId="0" borderId="0">
      <alignment vertical="center"/>
    </xf>
    <xf numFmtId="0" fontId="137" fillId="66" borderId="65" applyNumberFormat="0" applyAlignment="0" applyProtection="0">
      <alignment vertical="center"/>
    </xf>
    <xf numFmtId="0" fontId="93" fillId="0" borderId="0">
      <alignment vertical="center"/>
    </xf>
    <xf numFmtId="0" fontId="137" fillId="66" borderId="65" applyNumberFormat="0" applyAlignment="0" applyProtection="0">
      <alignment vertical="center"/>
    </xf>
    <xf numFmtId="0" fontId="93" fillId="0" borderId="0"/>
    <xf numFmtId="0" fontId="93" fillId="0" borderId="0"/>
    <xf numFmtId="0" fontId="93" fillId="0" borderId="0"/>
    <xf numFmtId="0" fontId="93" fillId="0" borderId="0"/>
    <xf numFmtId="0" fontId="137" fillId="66" borderId="65" applyNumberFormat="0" applyAlignment="0" applyProtection="0">
      <alignment vertical="center"/>
    </xf>
    <xf numFmtId="0" fontId="93" fillId="0" borderId="0"/>
    <xf numFmtId="0" fontId="93" fillId="0" borderId="0"/>
    <xf numFmtId="0" fontId="93" fillId="0" borderId="0"/>
    <xf numFmtId="0" fontId="93" fillId="0" borderId="0"/>
    <xf numFmtId="0" fontId="93" fillId="0" borderId="0">
      <alignment vertical="center"/>
    </xf>
    <xf numFmtId="0" fontId="133" fillId="69" borderId="0" applyNumberFormat="0" applyBorder="0" applyAlignment="0" applyProtection="0">
      <alignment vertical="center"/>
    </xf>
    <xf numFmtId="0" fontId="93" fillId="0" borderId="0">
      <alignment vertical="center"/>
    </xf>
    <xf numFmtId="0" fontId="93" fillId="0" borderId="0"/>
    <xf numFmtId="0" fontId="93" fillId="0" borderId="0"/>
    <xf numFmtId="0" fontId="93" fillId="0" borderId="0"/>
    <xf numFmtId="0" fontId="93" fillId="0" borderId="0"/>
    <xf numFmtId="0" fontId="137" fillId="66" borderId="65" applyNumberFormat="0" applyAlignment="0" applyProtection="0">
      <alignment vertical="center"/>
    </xf>
    <xf numFmtId="0" fontId="93" fillId="0" borderId="0"/>
    <xf numFmtId="0" fontId="97" fillId="0" borderId="0">
      <alignment vertical="center"/>
    </xf>
    <xf numFmtId="0" fontId="93" fillId="0" borderId="0"/>
    <xf numFmtId="0" fontId="93" fillId="0" borderId="0"/>
    <xf numFmtId="0" fontId="98" fillId="39" borderId="0" applyNumberFormat="0" applyBorder="0" applyAlignment="0" applyProtection="0">
      <alignment vertical="center"/>
    </xf>
    <xf numFmtId="0" fontId="93" fillId="0" borderId="0"/>
    <xf numFmtId="0" fontId="133" fillId="69" borderId="0" applyNumberFormat="0" applyBorder="0" applyAlignment="0" applyProtection="0">
      <alignment vertical="center"/>
    </xf>
    <xf numFmtId="0" fontId="93" fillId="0" borderId="0"/>
    <xf numFmtId="0" fontId="93" fillId="0" borderId="0"/>
    <xf numFmtId="0" fontId="98" fillId="63" borderId="0" applyNumberFormat="0" applyBorder="0" applyAlignment="0" applyProtection="0">
      <alignment vertical="center"/>
    </xf>
    <xf numFmtId="0" fontId="93" fillId="0" borderId="0"/>
    <xf numFmtId="0" fontId="97" fillId="0" borderId="0">
      <alignment vertical="center"/>
    </xf>
    <xf numFmtId="0" fontId="133" fillId="69" borderId="0" applyNumberFormat="0" applyBorder="0" applyAlignment="0" applyProtection="0">
      <alignment vertical="center"/>
    </xf>
    <xf numFmtId="0" fontId="93" fillId="0" borderId="0">
      <alignment vertical="top"/>
    </xf>
    <xf numFmtId="0" fontId="100" fillId="0" borderId="0">
      <alignment vertical="center"/>
    </xf>
    <xf numFmtId="0" fontId="133" fillId="69" borderId="0" applyNumberFormat="0" applyBorder="0" applyAlignment="0" applyProtection="0">
      <alignment vertical="center"/>
    </xf>
    <xf numFmtId="0" fontId="97" fillId="0" borderId="0"/>
    <xf numFmtId="0" fontId="97" fillId="0" borderId="0"/>
    <xf numFmtId="0" fontId="133" fillId="69" borderId="0" applyNumberFormat="0" applyBorder="0" applyAlignment="0" applyProtection="0">
      <alignment vertical="center"/>
    </xf>
    <xf numFmtId="0" fontId="100" fillId="0" borderId="0">
      <alignment vertical="center"/>
    </xf>
    <xf numFmtId="0" fontId="100" fillId="0" borderId="0">
      <alignment vertical="center"/>
    </xf>
    <xf numFmtId="0" fontId="133" fillId="69" borderId="0" applyNumberFormat="0" applyBorder="0" applyAlignment="0" applyProtection="0">
      <alignment vertical="center"/>
    </xf>
    <xf numFmtId="0" fontId="97" fillId="0" borderId="0"/>
    <xf numFmtId="0" fontId="133" fillId="69" borderId="0" applyNumberFormat="0" applyBorder="0" applyAlignment="0" applyProtection="0">
      <alignment vertical="center"/>
    </xf>
    <xf numFmtId="0" fontId="100" fillId="0" borderId="0">
      <alignment vertical="center"/>
    </xf>
    <xf numFmtId="0" fontId="100" fillId="0" borderId="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93" fillId="0" borderId="0"/>
    <xf numFmtId="0" fontId="93" fillId="0" borderId="0"/>
    <xf numFmtId="0" fontId="97" fillId="0" borderId="0">
      <alignment vertical="center"/>
    </xf>
    <xf numFmtId="0" fontId="93" fillId="0" borderId="0">
      <alignment vertical="top"/>
    </xf>
    <xf numFmtId="0" fontId="137" fillId="73" borderId="65" applyNumberFormat="0" applyAlignment="0" applyProtection="0">
      <alignment vertical="center"/>
    </xf>
    <xf numFmtId="0" fontId="93" fillId="0" borderId="0"/>
    <xf numFmtId="0" fontId="137" fillId="73" borderId="65" applyNumberFormat="0" applyAlignment="0" applyProtection="0">
      <alignment vertical="center"/>
    </xf>
    <xf numFmtId="0" fontId="93" fillId="0" borderId="0"/>
    <xf numFmtId="0" fontId="93" fillId="0" borderId="0"/>
    <xf numFmtId="0" fontId="137" fillId="73" borderId="65" applyNumberFormat="0" applyAlignment="0" applyProtection="0">
      <alignment vertical="center"/>
    </xf>
    <xf numFmtId="0" fontId="93" fillId="0" borderId="0"/>
    <xf numFmtId="0" fontId="137" fillId="73" borderId="65" applyNumberFormat="0" applyAlignment="0" applyProtection="0">
      <alignment vertical="center"/>
    </xf>
    <xf numFmtId="0" fontId="93" fillId="0" borderId="0"/>
    <xf numFmtId="0" fontId="93" fillId="0" borderId="0"/>
    <xf numFmtId="0" fontId="93" fillId="0" borderId="0"/>
    <xf numFmtId="0" fontId="93" fillId="0" borderId="0"/>
    <xf numFmtId="0" fontId="97" fillId="0" borderId="0">
      <alignment vertical="center"/>
    </xf>
    <xf numFmtId="0" fontId="93" fillId="0" borderId="0">
      <alignment vertical="center"/>
    </xf>
    <xf numFmtId="0" fontId="93" fillId="0" borderId="0">
      <alignment vertical="center"/>
    </xf>
    <xf numFmtId="0" fontId="133" fillId="69" borderId="0" applyNumberFormat="0" applyBorder="0" applyAlignment="0" applyProtection="0">
      <alignment vertical="center"/>
    </xf>
    <xf numFmtId="0" fontId="97" fillId="0" borderId="0"/>
    <xf numFmtId="0" fontId="133" fillId="69" borderId="0" applyNumberFormat="0" applyBorder="0" applyAlignment="0" applyProtection="0">
      <alignment vertical="center"/>
    </xf>
    <xf numFmtId="0" fontId="93" fillId="0" borderId="0"/>
    <xf numFmtId="0" fontId="97" fillId="0" borderId="0">
      <alignment vertical="center"/>
    </xf>
    <xf numFmtId="0" fontId="93" fillId="0" borderId="0"/>
    <xf numFmtId="0" fontId="93" fillId="0" borderId="0"/>
    <xf numFmtId="0" fontId="93" fillId="0" borderId="0"/>
    <xf numFmtId="0" fontId="93" fillId="0" borderId="0"/>
    <xf numFmtId="0" fontId="93" fillId="0" borderId="0"/>
    <xf numFmtId="0" fontId="158" fillId="0" borderId="67" applyNumberFormat="0" applyFill="0" applyAlignment="0" applyProtection="0">
      <alignment vertical="center"/>
    </xf>
    <xf numFmtId="0" fontId="133" fillId="69" borderId="0" applyNumberFormat="0" applyBorder="0" applyAlignment="0" applyProtection="0">
      <alignment vertical="center"/>
    </xf>
    <xf numFmtId="0" fontId="93" fillId="0" borderId="0"/>
    <xf numFmtId="0" fontId="93" fillId="0" borderId="0"/>
    <xf numFmtId="0" fontId="93" fillId="0" borderId="0">
      <alignment vertical="center"/>
    </xf>
    <xf numFmtId="0" fontId="93" fillId="0" borderId="0">
      <alignment vertical="center"/>
    </xf>
    <xf numFmtId="0" fontId="93" fillId="0" borderId="0">
      <alignment vertical="center"/>
    </xf>
    <xf numFmtId="0" fontId="93" fillId="0" borderId="0">
      <alignment vertical="center"/>
    </xf>
    <xf numFmtId="0" fontId="100" fillId="0" borderId="0">
      <alignment vertical="center"/>
    </xf>
    <xf numFmtId="0" fontId="100" fillId="0" borderId="0">
      <alignment vertical="center"/>
    </xf>
    <xf numFmtId="0" fontId="133" fillId="69" borderId="0" applyNumberFormat="0" applyBorder="0" applyAlignment="0" applyProtection="0">
      <alignment vertical="center"/>
    </xf>
    <xf numFmtId="0" fontId="100" fillId="0" borderId="0">
      <alignment vertical="center"/>
    </xf>
    <xf numFmtId="0" fontId="100" fillId="0" borderId="0">
      <alignment vertical="center"/>
    </xf>
    <xf numFmtId="0" fontId="100" fillId="0" borderId="0">
      <alignment vertical="center"/>
    </xf>
    <xf numFmtId="0" fontId="100" fillId="0" borderId="0">
      <alignment vertical="center"/>
    </xf>
    <xf numFmtId="0" fontId="93" fillId="0" borderId="0">
      <alignment vertical="center"/>
    </xf>
    <xf numFmtId="0" fontId="93" fillId="0" borderId="0">
      <alignment vertical="center"/>
    </xf>
    <xf numFmtId="0" fontId="133" fillId="69" borderId="0" applyNumberFormat="0" applyBorder="0" applyAlignment="0" applyProtection="0">
      <alignment vertical="center"/>
    </xf>
    <xf numFmtId="0" fontId="93" fillId="0" borderId="0">
      <alignment vertical="center"/>
    </xf>
    <xf numFmtId="0" fontId="93" fillId="0" borderId="0">
      <alignment vertical="center"/>
    </xf>
    <xf numFmtId="0" fontId="93" fillId="0" borderId="0">
      <alignment vertical="center"/>
    </xf>
    <xf numFmtId="0" fontId="93" fillId="0" borderId="0">
      <alignment vertical="center"/>
    </xf>
    <xf numFmtId="0" fontId="93" fillId="0" borderId="0">
      <alignment vertical="center"/>
    </xf>
    <xf numFmtId="0" fontId="93" fillId="0" borderId="0">
      <alignment vertical="center"/>
    </xf>
    <xf numFmtId="0" fontId="93" fillId="0" borderId="0">
      <alignment vertical="center"/>
    </xf>
    <xf numFmtId="0" fontId="93" fillId="0" borderId="0">
      <alignment vertical="center"/>
    </xf>
    <xf numFmtId="0" fontId="93" fillId="0" borderId="0">
      <alignment vertical="center"/>
    </xf>
    <xf numFmtId="0" fontId="145" fillId="71" borderId="64" applyNumberFormat="0" applyAlignment="0" applyProtection="0">
      <alignment vertical="center"/>
    </xf>
    <xf numFmtId="0" fontId="133" fillId="69" borderId="0" applyNumberFormat="0" applyBorder="0" applyAlignment="0" applyProtection="0">
      <alignment vertical="center"/>
    </xf>
    <xf numFmtId="0" fontId="93" fillId="0" borderId="0"/>
    <xf numFmtId="0" fontId="145" fillId="71" borderId="64" applyNumberFormat="0" applyAlignment="0" applyProtection="0">
      <alignment vertical="center"/>
    </xf>
    <xf numFmtId="0" fontId="93" fillId="0" borderId="0"/>
    <xf numFmtId="0" fontId="145" fillId="71" borderId="64" applyNumberFormat="0" applyAlignment="0" applyProtection="0">
      <alignment vertical="center"/>
    </xf>
    <xf numFmtId="0" fontId="93" fillId="0" borderId="0"/>
    <xf numFmtId="0" fontId="145" fillId="71" borderId="64" applyNumberFormat="0" applyAlignment="0" applyProtection="0">
      <alignment vertical="center"/>
    </xf>
    <xf numFmtId="0" fontId="93" fillId="0" borderId="0"/>
    <xf numFmtId="0" fontId="145" fillId="71" borderId="64" applyNumberFormat="0" applyAlignment="0" applyProtection="0">
      <alignment vertical="center"/>
    </xf>
    <xf numFmtId="0" fontId="93" fillId="0" borderId="0"/>
    <xf numFmtId="0" fontId="145" fillId="71" borderId="64" applyNumberFormat="0" applyAlignment="0" applyProtection="0">
      <alignment vertical="center"/>
    </xf>
    <xf numFmtId="0" fontId="93" fillId="0" borderId="0"/>
    <xf numFmtId="0" fontId="145" fillId="71" borderId="64" applyNumberFormat="0" applyAlignment="0" applyProtection="0">
      <alignment vertical="center"/>
    </xf>
    <xf numFmtId="0" fontId="93" fillId="0" borderId="0">
      <alignment vertical="center"/>
    </xf>
    <xf numFmtId="0" fontId="145" fillId="71" borderId="64" applyNumberFormat="0" applyAlignment="0" applyProtection="0">
      <alignment vertical="center"/>
    </xf>
    <xf numFmtId="0" fontId="93" fillId="0" borderId="0">
      <alignment vertical="center"/>
    </xf>
    <xf numFmtId="0" fontId="96" fillId="35" borderId="4" applyNumberFormat="0" applyAlignment="0" applyProtection="0">
      <alignment vertical="center"/>
    </xf>
    <xf numFmtId="0" fontId="93" fillId="0" borderId="0">
      <alignment vertical="center"/>
    </xf>
    <xf numFmtId="0" fontId="96" fillId="35" borderId="4" applyNumberFormat="0" applyAlignment="0" applyProtection="0">
      <alignment vertical="center"/>
    </xf>
    <xf numFmtId="0" fontId="93" fillId="0" borderId="0">
      <alignment vertical="center"/>
    </xf>
    <xf numFmtId="0" fontId="145" fillId="71" borderId="64" applyNumberFormat="0" applyAlignment="0" applyProtection="0">
      <alignment vertical="center"/>
    </xf>
    <xf numFmtId="0" fontId="93" fillId="0" borderId="0">
      <alignment vertical="center"/>
    </xf>
    <xf numFmtId="0" fontId="145" fillId="71" borderId="64" applyNumberFormat="0" applyAlignment="0" applyProtection="0">
      <alignment vertical="center"/>
    </xf>
    <xf numFmtId="0" fontId="93" fillId="0" borderId="0">
      <alignment vertical="center"/>
    </xf>
    <xf numFmtId="0" fontId="229" fillId="0" borderId="0">
      <alignment vertical="center"/>
    </xf>
    <xf numFmtId="0" fontId="229" fillId="0" borderId="0">
      <alignment vertical="center"/>
    </xf>
    <xf numFmtId="0" fontId="100" fillId="0" borderId="0">
      <alignment vertical="center"/>
    </xf>
    <xf numFmtId="0" fontId="100" fillId="0" borderId="0">
      <alignment vertical="center"/>
    </xf>
    <xf numFmtId="0" fontId="100" fillId="0" borderId="0">
      <alignment vertical="center"/>
    </xf>
    <xf numFmtId="0" fontId="100" fillId="0" borderId="0">
      <alignment vertical="center"/>
    </xf>
    <xf numFmtId="0" fontId="100" fillId="0" borderId="0">
      <alignment vertical="center"/>
    </xf>
    <xf numFmtId="0" fontId="100" fillId="0" borderId="0">
      <alignment vertical="center"/>
    </xf>
    <xf numFmtId="0" fontId="100" fillId="0" borderId="0">
      <alignment vertical="center"/>
    </xf>
    <xf numFmtId="0" fontId="100" fillId="0" borderId="0">
      <alignment vertical="center"/>
    </xf>
    <xf numFmtId="0" fontId="100" fillId="0" borderId="0">
      <alignment vertical="center"/>
    </xf>
    <xf numFmtId="0" fontId="100" fillId="0" borderId="0">
      <alignment vertical="center"/>
    </xf>
    <xf numFmtId="0" fontId="100" fillId="0" borderId="0">
      <alignment vertical="center"/>
    </xf>
    <xf numFmtId="0" fontId="100" fillId="0" borderId="0">
      <alignment vertical="center"/>
    </xf>
    <xf numFmtId="0" fontId="100" fillId="0" borderId="0">
      <alignment vertical="center"/>
    </xf>
    <xf numFmtId="0" fontId="100" fillId="0" borderId="0">
      <alignment vertical="center"/>
    </xf>
    <xf numFmtId="0" fontId="93" fillId="0" borderId="0"/>
    <xf numFmtId="0" fontId="100" fillId="0" borderId="0">
      <alignment vertical="center"/>
    </xf>
    <xf numFmtId="0" fontId="93" fillId="0" borderId="0"/>
    <xf numFmtId="0" fontId="100" fillId="0" borderId="0">
      <alignment vertical="center"/>
    </xf>
    <xf numFmtId="0" fontId="93" fillId="0" borderId="0"/>
    <xf numFmtId="0" fontId="93" fillId="0" borderId="0"/>
    <xf numFmtId="0" fontId="100" fillId="0" borderId="0">
      <alignment vertical="center"/>
    </xf>
    <xf numFmtId="0" fontId="93" fillId="0" borderId="0"/>
    <xf numFmtId="0" fontId="93" fillId="0" borderId="0"/>
    <xf numFmtId="0" fontId="93" fillId="0" borderId="0"/>
    <xf numFmtId="0" fontId="133" fillId="69" borderId="0" applyNumberFormat="0" applyBorder="0" applyAlignment="0" applyProtection="0">
      <alignment vertical="center"/>
    </xf>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alignment vertical="center"/>
    </xf>
    <xf numFmtId="0" fontId="100" fillId="0" borderId="0">
      <alignment vertical="center"/>
    </xf>
    <xf numFmtId="0" fontId="100" fillId="0" borderId="0">
      <alignment vertical="center"/>
    </xf>
    <xf numFmtId="0" fontId="93" fillId="0" borderId="0">
      <alignment vertical="center"/>
    </xf>
    <xf numFmtId="0" fontId="93" fillId="0" borderId="0">
      <alignment vertical="center"/>
    </xf>
    <xf numFmtId="0" fontId="97" fillId="0" borderId="0"/>
    <xf numFmtId="0" fontId="93" fillId="0" borderId="0">
      <alignment vertical="center"/>
    </xf>
    <xf numFmtId="0" fontId="97" fillId="0" borderId="0">
      <alignment vertical="center"/>
    </xf>
    <xf numFmtId="0" fontId="93" fillId="0" borderId="0">
      <alignment vertical="center"/>
    </xf>
    <xf numFmtId="0" fontId="137" fillId="66" borderId="65" applyNumberFormat="0" applyAlignment="0" applyProtection="0">
      <alignment vertical="center"/>
    </xf>
    <xf numFmtId="0" fontId="100" fillId="0" borderId="0"/>
    <xf numFmtId="0" fontId="137" fillId="66" borderId="65" applyNumberFormat="0" applyAlignment="0" applyProtection="0">
      <alignment vertical="center"/>
    </xf>
    <xf numFmtId="0" fontId="133" fillId="69" borderId="0" applyNumberFormat="0" applyBorder="0" applyAlignment="0" applyProtection="0">
      <alignment vertical="center"/>
    </xf>
    <xf numFmtId="0" fontId="100" fillId="0" borderId="0"/>
    <xf numFmtId="0" fontId="97" fillId="0" borderId="0">
      <alignment vertical="center"/>
    </xf>
    <xf numFmtId="0" fontId="97" fillId="0" borderId="0">
      <alignment vertical="center"/>
    </xf>
    <xf numFmtId="0" fontId="100" fillId="0" borderId="0"/>
    <xf numFmtId="0" fontId="137" fillId="66" borderId="65" applyNumberFormat="0" applyAlignment="0" applyProtection="0">
      <alignment vertical="center"/>
    </xf>
    <xf numFmtId="0" fontId="100" fillId="0" borderId="0"/>
    <xf numFmtId="0" fontId="100" fillId="0" borderId="0"/>
    <xf numFmtId="0" fontId="93" fillId="0" borderId="0"/>
    <xf numFmtId="0" fontId="100" fillId="0" borderId="0"/>
    <xf numFmtId="0" fontId="137" fillId="66" borderId="65" applyNumberFormat="0" applyAlignment="0" applyProtection="0">
      <alignment vertical="center"/>
    </xf>
    <xf numFmtId="0" fontId="93" fillId="0" borderId="0">
      <alignment vertical="center"/>
    </xf>
    <xf numFmtId="0" fontId="93" fillId="0" borderId="0">
      <alignment vertical="center"/>
    </xf>
    <xf numFmtId="0" fontId="93" fillId="0" borderId="0"/>
    <xf numFmtId="0" fontId="93" fillId="0" borderId="0">
      <alignment vertical="center"/>
    </xf>
    <xf numFmtId="0" fontId="93" fillId="0" borderId="0">
      <alignment vertical="center"/>
    </xf>
    <xf numFmtId="227" fontId="97" fillId="47" borderId="0" applyNumberFormat="0" applyBorder="0" applyAlignment="0" applyProtection="0">
      <alignment vertical="center"/>
    </xf>
    <xf numFmtId="0" fontId="97" fillId="0" borderId="0">
      <alignment vertical="center"/>
    </xf>
    <xf numFmtId="0" fontId="97" fillId="0" borderId="0">
      <alignment vertical="center"/>
    </xf>
    <xf numFmtId="0" fontId="93" fillId="0" borderId="0">
      <alignment vertical="top"/>
    </xf>
    <xf numFmtId="0" fontId="137" fillId="73" borderId="65" applyNumberFormat="0" applyAlignment="0" applyProtection="0">
      <alignment vertical="center"/>
    </xf>
    <xf numFmtId="0" fontId="230" fillId="69" borderId="0" applyNumberFormat="0" applyBorder="0" applyAlignment="0" applyProtection="0">
      <alignment vertical="center"/>
    </xf>
    <xf numFmtId="0" fontId="93" fillId="0" borderId="0">
      <alignment vertical="top"/>
    </xf>
    <xf numFmtId="0" fontId="93" fillId="0" borderId="0">
      <alignment vertical="top"/>
    </xf>
    <xf numFmtId="0" fontId="137" fillId="73" borderId="65" applyNumberFormat="0" applyAlignment="0" applyProtection="0">
      <alignment vertical="center"/>
    </xf>
    <xf numFmtId="0" fontId="93" fillId="0" borderId="0">
      <alignment vertical="top"/>
    </xf>
    <xf numFmtId="0" fontId="93" fillId="0" borderId="0"/>
    <xf numFmtId="0" fontId="133" fillId="69" borderId="0" applyNumberFormat="0" applyBorder="0" applyAlignment="0" applyProtection="0">
      <alignment vertical="center"/>
    </xf>
    <xf numFmtId="0" fontId="93" fillId="0" borderId="0"/>
    <xf numFmtId="0" fontId="93" fillId="0" borderId="0"/>
    <xf numFmtId="0" fontId="133" fillId="69" borderId="0" applyNumberFormat="0" applyBorder="0" applyAlignment="0" applyProtection="0">
      <alignment vertical="center"/>
    </xf>
    <xf numFmtId="0" fontId="93" fillId="0" borderId="0"/>
    <xf numFmtId="0" fontId="150" fillId="0" borderId="0" applyNumberFormat="0" applyFill="0" applyBorder="0" applyAlignment="0" applyProtection="0">
      <alignment vertical="center"/>
    </xf>
    <xf numFmtId="0" fontId="93" fillId="0" borderId="0"/>
    <xf numFmtId="0" fontId="93" fillId="0" borderId="0"/>
    <xf numFmtId="0" fontId="93" fillId="0" borderId="0"/>
    <xf numFmtId="0" fontId="93" fillId="0" borderId="0"/>
    <xf numFmtId="0" fontId="150" fillId="0" borderId="0" applyNumberFormat="0" applyFill="0" applyBorder="0" applyAlignment="0" applyProtection="0">
      <alignment vertical="center"/>
    </xf>
    <xf numFmtId="0" fontId="97" fillId="0" borderId="0">
      <alignment vertical="center"/>
    </xf>
    <xf numFmtId="0" fontId="97" fillId="0" borderId="0">
      <alignment vertical="center"/>
    </xf>
    <xf numFmtId="0" fontId="93" fillId="0" borderId="0">
      <alignment vertical="center"/>
    </xf>
    <xf numFmtId="0" fontId="97" fillId="0" borderId="0">
      <alignment vertical="center"/>
    </xf>
    <xf numFmtId="0" fontId="133" fillId="69" borderId="0" applyNumberFormat="0" applyBorder="0" applyAlignment="0" applyProtection="0">
      <alignment vertical="center"/>
    </xf>
    <xf numFmtId="0" fontId="97" fillId="0" borderId="0">
      <alignment vertical="center"/>
    </xf>
    <xf numFmtId="0" fontId="93" fillId="0" borderId="0">
      <alignment vertical="center"/>
    </xf>
    <xf numFmtId="0" fontId="100" fillId="0" borderId="0">
      <alignment vertical="center"/>
    </xf>
    <xf numFmtId="0" fontId="100" fillId="0" borderId="0">
      <alignment vertical="center"/>
    </xf>
    <xf numFmtId="0" fontId="100" fillId="0" borderId="0">
      <alignment vertical="center"/>
    </xf>
    <xf numFmtId="0" fontId="100" fillId="0" borderId="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93" fillId="0" borderId="0">
      <alignment vertical="center"/>
    </xf>
    <xf numFmtId="0" fontId="93" fillId="0" borderId="0">
      <alignment vertical="center"/>
    </xf>
    <xf numFmtId="0" fontId="133" fillId="69" borderId="0" applyNumberFormat="0" applyBorder="0" applyAlignment="0" applyProtection="0">
      <alignment vertical="center"/>
    </xf>
    <xf numFmtId="0" fontId="97" fillId="0" borderId="0"/>
    <xf numFmtId="0" fontId="100" fillId="0" borderId="0">
      <alignment vertical="center"/>
    </xf>
    <xf numFmtId="0" fontId="133" fillId="69" borderId="0" applyNumberFormat="0" applyBorder="0" applyAlignment="0" applyProtection="0">
      <alignment vertical="center"/>
    </xf>
    <xf numFmtId="0" fontId="97" fillId="0" borderId="0"/>
    <xf numFmtId="0" fontId="100" fillId="0" borderId="0">
      <alignment vertical="center"/>
    </xf>
    <xf numFmtId="0" fontId="133" fillId="69" borderId="0" applyNumberFormat="0" applyBorder="0" applyAlignment="0" applyProtection="0">
      <alignment vertical="center"/>
    </xf>
    <xf numFmtId="0" fontId="100" fillId="0" borderId="0">
      <alignment vertical="center"/>
    </xf>
    <xf numFmtId="0" fontId="133" fillId="69" borderId="0" applyNumberFormat="0" applyBorder="0" applyAlignment="0" applyProtection="0">
      <alignment vertical="center"/>
    </xf>
    <xf numFmtId="0" fontId="100" fillId="0" borderId="0">
      <alignment vertical="center"/>
    </xf>
    <xf numFmtId="0" fontId="141" fillId="68" borderId="0" applyNumberFormat="0" applyBorder="0" applyAlignment="0" applyProtection="0">
      <alignment vertical="center"/>
    </xf>
    <xf numFmtId="0" fontId="133" fillId="69" borderId="0" applyNumberFormat="0" applyBorder="0" applyAlignment="0" applyProtection="0">
      <alignment vertical="center"/>
    </xf>
    <xf numFmtId="0" fontId="93" fillId="0" borderId="0"/>
    <xf numFmtId="0" fontId="97" fillId="0" borderId="0"/>
    <xf numFmtId="0" fontId="141" fillId="68" borderId="0" applyNumberFormat="0" applyBorder="0" applyAlignment="0" applyProtection="0">
      <alignment vertical="center"/>
    </xf>
    <xf numFmtId="0" fontId="93" fillId="0" borderId="0"/>
    <xf numFmtId="0" fontId="97" fillId="0" borderId="0"/>
    <xf numFmtId="0" fontId="141" fillId="68" borderId="0" applyNumberFormat="0" applyBorder="0" applyAlignment="0" applyProtection="0">
      <alignment vertical="center"/>
    </xf>
    <xf numFmtId="0" fontId="133" fillId="69" borderId="0" applyNumberFormat="0" applyBorder="0" applyAlignment="0" applyProtection="0">
      <alignment vertical="center"/>
    </xf>
    <xf numFmtId="0" fontId="93" fillId="0" borderId="0"/>
    <xf numFmtId="0" fontId="100" fillId="0" borderId="0">
      <alignment vertical="center"/>
    </xf>
    <xf numFmtId="0" fontId="100" fillId="0" borderId="0">
      <alignment vertical="center"/>
    </xf>
    <xf numFmtId="0" fontId="141" fillId="68" borderId="0" applyNumberFormat="0" applyBorder="0" applyAlignment="0" applyProtection="0">
      <alignment vertical="center"/>
    </xf>
    <xf numFmtId="0" fontId="133" fillId="69" borderId="0" applyNumberFormat="0" applyBorder="0" applyAlignment="0" applyProtection="0">
      <alignment vertical="center"/>
    </xf>
    <xf numFmtId="0" fontId="93" fillId="0" borderId="0"/>
    <xf numFmtId="0" fontId="93" fillId="0" borderId="0"/>
    <xf numFmtId="0" fontId="93" fillId="0" borderId="0"/>
    <xf numFmtId="0" fontId="93" fillId="0" borderId="0"/>
    <xf numFmtId="0" fontId="93" fillId="0" borderId="0"/>
    <xf numFmtId="0" fontId="93" fillId="0" borderId="0"/>
    <xf numFmtId="0" fontId="141" fillId="68" borderId="0" applyNumberFormat="0" applyBorder="0" applyAlignment="0" applyProtection="0">
      <alignment vertical="center"/>
    </xf>
    <xf numFmtId="0" fontId="133" fillId="69" borderId="0" applyNumberFormat="0" applyBorder="0" applyAlignment="0" applyProtection="0">
      <alignment vertical="center"/>
    </xf>
    <xf numFmtId="0" fontId="97" fillId="0" borderId="0"/>
    <xf numFmtId="0" fontId="93" fillId="0" borderId="0">
      <alignment vertical="center"/>
    </xf>
    <xf numFmtId="0" fontId="97" fillId="0" borderId="0"/>
    <xf numFmtId="0" fontId="93" fillId="0" borderId="0">
      <alignment vertical="center"/>
    </xf>
    <xf numFmtId="0" fontId="93" fillId="0" borderId="0">
      <alignment vertical="center"/>
    </xf>
    <xf numFmtId="0" fontId="97" fillId="0" borderId="0">
      <alignment vertical="center"/>
    </xf>
    <xf numFmtId="0" fontId="97" fillId="0" borderId="0">
      <alignment vertical="center"/>
    </xf>
    <xf numFmtId="0" fontId="145" fillId="71" borderId="64" applyNumberFormat="0" applyAlignment="0" applyProtection="0">
      <alignment vertical="center"/>
    </xf>
    <xf numFmtId="0" fontId="93" fillId="0" borderId="0">
      <alignment vertical="center"/>
    </xf>
    <xf numFmtId="0" fontId="145" fillId="71" borderId="64" applyNumberFormat="0" applyAlignment="0" applyProtection="0">
      <alignment vertical="center"/>
    </xf>
    <xf numFmtId="0" fontId="93" fillId="0" borderId="0">
      <alignment vertical="center"/>
    </xf>
    <xf numFmtId="0" fontId="145" fillId="71" borderId="64" applyNumberFormat="0" applyAlignment="0" applyProtection="0">
      <alignment vertical="center"/>
    </xf>
    <xf numFmtId="0" fontId="93" fillId="0" borderId="0">
      <alignment vertical="center"/>
    </xf>
    <xf numFmtId="0" fontId="145" fillId="71" borderId="64" applyNumberFormat="0" applyAlignment="0" applyProtection="0">
      <alignment vertical="center"/>
    </xf>
    <xf numFmtId="0" fontId="100" fillId="0" borderId="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00" fillId="0" borderId="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00" fillId="0" borderId="0">
      <alignment vertical="center"/>
    </xf>
    <xf numFmtId="0" fontId="133" fillId="69" borderId="0" applyNumberFormat="0" applyBorder="0" applyAlignment="0" applyProtection="0">
      <alignment vertical="center"/>
    </xf>
    <xf numFmtId="0" fontId="100" fillId="0" borderId="0">
      <alignment vertical="center"/>
    </xf>
    <xf numFmtId="0" fontId="100" fillId="0" borderId="0">
      <alignment vertical="center"/>
    </xf>
    <xf numFmtId="0" fontId="100" fillId="0" borderId="0">
      <alignment vertical="center"/>
    </xf>
    <xf numFmtId="0" fontId="137" fillId="66" borderId="65" applyNumberFormat="0" applyAlignment="0" applyProtection="0">
      <alignment vertical="center"/>
    </xf>
    <xf numFmtId="0" fontId="93" fillId="0" borderId="0">
      <alignment vertical="center"/>
    </xf>
    <xf numFmtId="0" fontId="137" fillId="66" borderId="65" applyNumberFormat="0" applyAlignment="0" applyProtection="0">
      <alignment vertical="center"/>
    </xf>
    <xf numFmtId="0" fontId="93" fillId="0" borderId="0">
      <alignment vertical="center"/>
    </xf>
    <xf numFmtId="0" fontId="93" fillId="0" borderId="0">
      <alignment vertical="center"/>
    </xf>
    <xf numFmtId="0" fontId="137" fillId="66" borderId="65" applyNumberFormat="0" applyAlignment="0" applyProtection="0">
      <alignment vertical="center"/>
    </xf>
    <xf numFmtId="0" fontId="93" fillId="0" borderId="0">
      <alignment vertical="center"/>
    </xf>
    <xf numFmtId="0" fontId="137" fillId="66" borderId="65" applyNumberFormat="0" applyAlignment="0" applyProtection="0">
      <alignment vertical="center"/>
    </xf>
    <xf numFmtId="0" fontId="133" fillId="69" borderId="0" applyNumberFormat="0" applyBorder="0" applyAlignment="0" applyProtection="0">
      <alignment vertical="center"/>
    </xf>
    <xf numFmtId="0" fontId="93" fillId="0" borderId="0">
      <alignment vertical="center"/>
    </xf>
    <xf numFmtId="0" fontId="93" fillId="0" borderId="0">
      <alignment vertical="center"/>
    </xf>
    <xf numFmtId="0" fontId="93" fillId="0" borderId="0">
      <alignment vertical="center"/>
    </xf>
    <xf numFmtId="0" fontId="93" fillId="0" borderId="0">
      <alignment vertical="center"/>
    </xf>
    <xf numFmtId="0" fontId="137" fillId="66" borderId="65" applyNumberFormat="0" applyAlignment="0" applyProtection="0">
      <alignment vertical="center"/>
    </xf>
    <xf numFmtId="0" fontId="133" fillId="69" borderId="0" applyNumberFormat="0" applyBorder="0" applyAlignment="0" applyProtection="0">
      <alignment vertical="center"/>
    </xf>
    <xf numFmtId="0" fontId="93" fillId="0" borderId="0">
      <alignment vertical="center"/>
    </xf>
    <xf numFmtId="0" fontId="93" fillId="0" borderId="0">
      <alignment vertical="center"/>
    </xf>
    <xf numFmtId="0" fontId="133" fillId="69" borderId="0" applyNumberFormat="0" applyBorder="0" applyAlignment="0" applyProtection="0">
      <alignment vertical="center"/>
    </xf>
    <xf numFmtId="0" fontId="97" fillId="0" borderId="0">
      <alignment vertical="center"/>
    </xf>
    <xf numFmtId="0" fontId="133" fillId="69" borderId="0" applyNumberFormat="0" applyBorder="0" applyAlignment="0" applyProtection="0">
      <alignment vertical="center"/>
    </xf>
    <xf numFmtId="0" fontId="97" fillId="0" borderId="0">
      <alignment vertical="center"/>
    </xf>
    <xf numFmtId="0" fontId="100" fillId="0" borderId="0">
      <alignment vertical="center"/>
    </xf>
    <xf numFmtId="0" fontId="100" fillId="0" borderId="0">
      <alignment vertical="center"/>
    </xf>
    <xf numFmtId="0" fontId="137" fillId="73" borderId="65" applyNumberFormat="0" applyAlignment="0" applyProtection="0">
      <alignment vertical="center"/>
    </xf>
    <xf numFmtId="0" fontId="93" fillId="0" borderId="0">
      <alignment vertical="center"/>
    </xf>
    <xf numFmtId="0" fontId="93" fillId="0" borderId="0">
      <alignment vertical="center"/>
    </xf>
    <xf numFmtId="0" fontId="137" fillId="73" borderId="65" applyNumberFormat="0" applyAlignment="0" applyProtection="0">
      <alignment vertical="center"/>
    </xf>
    <xf numFmtId="0" fontId="93" fillId="0" borderId="0">
      <alignment vertical="center"/>
    </xf>
    <xf numFmtId="0" fontId="93" fillId="0" borderId="0">
      <alignment vertical="center"/>
    </xf>
    <xf numFmtId="0" fontId="100" fillId="75" borderId="42" applyNumberFormat="0" applyFont="0" applyAlignment="0" applyProtection="0">
      <alignment vertical="center"/>
    </xf>
    <xf numFmtId="0" fontId="97" fillId="0" borderId="0">
      <alignment vertical="center"/>
    </xf>
    <xf numFmtId="0" fontId="100" fillId="75" borderId="42" applyNumberFormat="0" applyFont="0" applyAlignment="0" applyProtection="0">
      <alignment vertical="center"/>
    </xf>
    <xf numFmtId="0" fontId="93" fillId="0" borderId="0">
      <alignment vertical="center"/>
    </xf>
    <xf numFmtId="0" fontId="100" fillId="75" borderId="42" applyNumberFormat="0" applyFont="0" applyAlignment="0" applyProtection="0">
      <alignment vertical="center"/>
    </xf>
    <xf numFmtId="0" fontId="148" fillId="0" borderId="0"/>
    <xf numFmtId="0" fontId="100" fillId="75" borderId="42" applyNumberFormat="0" applyFont="0" applyAlignment="0" applyProtection="0">
      <alignment vertical="center"/>
    </xf>
    <xf numFmtId="0" fontId="97" fillId="0" borderId="0"/>
    <xf numFmtId="0" fontId="100" fillId="75" borderId="42" applyNumberFormat="0" applyFont="0" applyAlignment="0" applyProtection="0">
      <alignment vertical="center"/>
    </xf>
    <xf numFmtId="0" fontId="100" fillId="0" borderId="0">
      <alignment vertical="center"/>
    </xf>
    <xf numFmtId="0" fontId="100" fillId="75" borderId="42" applyNumberFormat="0" applyFont="0" applyAlignment="0" applyProtection="0">
      <alignment vertical="center"/>
    </xf>
    <xf numFmtId="0" fontId="97" fillId="0" borderId="0"/>
    <xf numFmtId="0" fontId="100" fillId="75" borderId="42" applyNumberFormat="0" applyFont="0" applyAlignment="0" applyProtection="0">
      <alignment vertical="center"/>
    </xf>
    <xf numFmtId="0" fontId="100" fillId="0" borderId="0">
      <alignment vertical="center"/>
    </xf>
    <xf numFmtId="0" fontId="93" fillId="0" borderId="0">
      <alignment vertical="center"/>
    </xf>
    <xf numFmtId="0" fontId="93" fillId="0" borderId="0">
      <alignment vertical="center"/>
    </xf>
    <xf numFmtId="0" fontId="93" fillId="0" borderId="0">
      <alignment vertical="center"/>
    </xf>
    <xf numFmtId="0" fontId="93" fillId="0" borderId="0">
      <alignment vertical="center"/>
    </xf>
    <xf numFmtId="0" fontId="93" fillId="0" borderId="0">
      <alignment vertical="center"/>
    </xf>
    <xf numFmtId="0" fontId="133" fillId="69" borderId="0" applyNumberFormat="0" applyBorder="0" applyAlignment="0" applyProtection="0">
      <alignment vertical="center"/>
    </xf>
    <xf numFmtId="0" fontId="93" fillId="0" borderId="0">
      <alignment vertical="center"/>
    </xf>
    <xf numFmtId="0" fontId="97" fillId="0" borderId="0"/>
    <xf numFmtId="0" fontId="93" fillId="0" borderId="0">
      <alignment vertical="center"/>
    </xf>
    <xf numFmtId="0" fontId="93" fillId="0" borderId="0">
      <alignment vertical="center"/>
    </xf>
    <xf numFmtId="0" fontId="93" fillId="0" borderId="0">
      <alignment vertical="center"/>
    </xf>
    <xf numFmtId="0" fontId="93" fillId="0" borderId="0">
      <alignment vertical="center"/>
    </xf>
    <xf numFmtId="0" fontId="93" fillId="0" borderId="0"/>
    <xf numFmtId="0" fontId="93" fillId="0" borderId="0"/>
    <xf numFmtId="0" fontId="133" fillId="69" borderId="0" applyNumberFormat="0" applyBorder="0" applyAlignment="0" applyProtection="0">
      <alignment vertical="center"/>
    </xf>
    <xf numFmtId="0" fontId="93" fillId="0" borderId="0">
      <alignment vertical="center"/>
    </xf>
    <xf numFmtId="0" fontId="93" fillId="0" borderId="0"/>
    <xf numFmtId="0" fontId="93" fillId="0" borderId="0"/>
    <xf numFmtId="0" fontId="97" fillId="0" borderId="0"/>
    <xf numFmtId="0" fontId="137" fillId="66" borderId="65" applyNumberFormat="0" applyAlignment="0" applyProtection="0">
      <alignment vertical="center"/>
    </xf>
    <xf numFmtId="0" fontId="93" fillId="0" borderId="0"/>
    <xf numFmtId="0" fontId="97" fillId="0" borderId="0"/>
    <xf numFmtId="0" fontId="97" fillId="0" borderId="0"/>
    <xf numFmtId="0" fontId="93" fillId="0" borderId="0"/>
    <xf numFmtId="0" fontId="97" fillId="0" borderId="0"/>
    <xf numFmtId="0" fontId="93" fillId="0" borderId="0"/>
    <xf numFmtId="0" fontId="93" fillId="0" borderId="0"/>
    <xf numFmtId="0" fontId="93" fillId="0" borderId="0"/>
    <xf numFmtId="0" fontId="133" fillId="69" borderId="0" applyNumberFormat="0" applyBorder="0" applyAlignment="0" applyProtection="0">
      <alignment vertical="center"/>
    </xf>
    <xf numFmtId="0" fontId="97" fillId="0" borderId="0"/>
    <xf numFmtId="0" fontId="93" fillId="0" borderId="0">
      <alignment vertical="center"/>
    </xf>
    <xf numFmtId="0" fontId="133" fillId="69" borderId="0" applyNumberFormat="0" applyBorder="0" applyAlignment="0" applyProtection="0">
      <alignment vertical="center"/>
    </xf>
    <xf numFmtId="0" fontId="97" fillId="0" borderId="0"/>
    <xf numFmtId="0" fontId="93" fillId="0" borderId="0">
      <alignment vertical="center"/>
    </xf>
    <xf numFmtId="0" fontId="97" fillId="0" borderId="0"/>
    <xf numFmtId="0" fontId="93" fillId="0" borderId="0">
      <alignment vertical="center"/>
    </xf>
    <xf numFmtId="0" fontId="133" fillId="69" borderId="0" applyNumberFormat="0" applyBorder="0" applyAlignment="0" applyProtection="0">
      <alignment vertical="center"/>
    </xf>
    <xf numFmtId="0" fontId="97" fillId="0" borderId="0"/>
    <xf numFmtId="0" fontId="97" fillId="0" borderId="0">
      <alignment vertical="center"/>
    </xf>
    <xf numFmtId="0" fontId="97" fillId="0" borderId="0">
      <alignment vertical="center"/>
    </xf>
    <xf numFmtId="0" fontId="133" fillId="69" borderId="0" applyNumberFormat="0" applyBorder="0" applyAlignment="0" applyProtection="0">
      <alignment vertical="center"/>
    </xf>
    <xf numFmtId="0" fontId="97" fillId="0" borderId="0">
      <alignment vertical="center"/>
    </xf>
    <xf numFmtId="0" fontId="97" fillId="0" borderId="0">
      <alignment vertical="center"/>
    </xf>
    <xf numFmtId="0" fontId="97" fillId="0" borderId="0">
      <alignment vertical="center"/>
    </xf>
    <xf numFmtId="0" fontId="133" fillId="69" borderId="0" applyNumberFormat="0" applyBorder="0" applyAlignment="0" applyProtection="0">
      <alignment vertical="center"/>
    </xf>
    <xf numFmtId="0" fontId="93" fillId="0" borderId="0">
      <alignment vertical="center"/>
    </xf>
    <xf numFmtId="0" fontId="93" fillId="0" borderId="0">
      <alignment vertical="center"/>
    </xf>
    <xf numFmtId="0" fontId="93" fillId="0" borderId="0">
      <alignment vertical="center"/>
    </xf>
    <xf numFmtId="0" fontId="97" fillId="0" borderId="0">
      <alignment vertical="center"/>
    </xf>
    <xf numFmtId="0" fontId="97" fillId="0" borderId="0">
      <alignment vertical="center"/>
    </xf>
    <xf numFmtId="0" fontId="97" fillId="0" borderId="0">
      <alignment vertical="center"/>
    </xf>
    <xf numFmtId="0" fontId="149" fillId="79" borderId="0" applyNumberFormat="0" applyBorder="0" applyAlignment="0" applyProtection="0">
      <alignment vertical="center"/>
    </xf>
    <xf numFmtId="0" fontId="133" fillId="69" borderId="0" applyNumberFormat="0" applyBorder="0" applyAlignment="0" applyProtection="0">
      <alignment vertical="center"/>
    </xf>
    <xf numFmtId="0" fontId="137" fillId="66" borderId="65" applyNumberFormat="0" applyAlignment="0" applyProtection="0">
      <alignment vertical="center"/>
    </xf>
    <xf numFmtId="0" fontId="93" fillId="0" borderId="0">
      <alignment vertical="center"/>
    </xf>
    <xf numFmtId="0" fontId="137" fillId="66" borderId="65" applyNumberFormat="0" applyAlignment="0" applyProtection="0">
      <alignment vertical="center"/>
    </xf>
    <xf numFmtId="0" fontId="93" fillId="0" borderId="0">
      <alignment vertical="center"/>
    </xf>
    <xf numFmtId="0" fontId="137" fillId="66" borderId="65" applyNumberFormat="0" applyAlignment="0" applyProtection="0">
      <alignment vertical="center"/>
    </xf>
    <xf numFmtId="0" fontId="93" fillId="0" borderId="0">
      <alignment vertical="center"/>
    </xf>
    <xf numFmtId="0" fontId="137" fillId="66" borderId="65" applyNumberFormat="0" applyAlignment="0" applyProtection="0">
      <alignment vertical="center"/>
    </xf>
    <xf numFmtId="0" fontId="93" fillId="0" borderId="0">
      <alignment vertical="center"/>
    </xf>
    <xf numFmtId="0" fontId="133" fillId="69" borderId="0" applyNumberFormat="0" applyBorder="0" applyAlignment="0" applyProtection="0">
      <alignment vertical="center"/>
    </xf>
    <xf numFmtId="0" fontId="93" fillId="0" borderId="0">
      <alignment vertical="center"/>
    </xf>
    <xf numFmtId="0" fontId="93" fillId="0" borderId="0">
      <alignment vertical="center"/>
    </xf>
    <xf numFmtId="0" fontId="137" fillId="66" borderId="65" applyNumberFormat="0" applyAlignment="0" applyProtection="0">
      <alignment vertical="center"/>
    </xf>
    <xf numFmtId="0" fontId="93" fillId="0" borderId="0">
      <alignment vertical="center"/>
    </xf>
    <xf numFmtId="0" fontId="145" fillId="71" borderId="64" applyNumberFormat="0" applyAlignment="0" applyProtection="0">
      <alignment vertical="center"/>
    </xf>
    <xf numFmtId="0" fontId="93" fillId="0" borderId="0">
      <alignment vertical="center"/>
    </xf>
    <xf numFmtId="0" fontId="93" fillId="0" borderId="0">
      <alignment vertical="center"/>
    </xf>
    <xf numFmtId="0" fontId="93" fillId="0" borderId="0">
      <alignment vertical="top"/>
    </xf>
    <xf numFmtId="0" fontId="97" fillId="0" borderId="0">
      <alignment vertical="center"/>
    </xf>
    <xf numFmtId="0" fontId="97" fillId="0" borderId="0">
      <alignment vertical="center"/>
    </xf>
    <xf numFmtId="0" fontId="97" fillId="0" borderId="0">
      <alignment vertical="center"/>
    </xf>
    <xf numFmtId="0" fontId="97" fillId="0" borderId="0">
      <alignment vertical="center"/>
    </xf>
    <xf numFmtId="0" fontId="149" fillId="79" borderId="0" applyNumberFormat="0" applyBorder="0" applyAlignment="0" applyProtection="0">
      <alignment vertical="center"/>
    </xf>
    <xf numFmtId="0" fontId="97" fillId="0" borderId="0"/>
    <xf numFmtId="0" fontId="137" fillId="66" borderId="65" applyNumberFormat="0" applyAlignment="0" applyProtection="0">
      <alignment vertical="center"/>
    </xf>
    <xf numFmtId="0" fontId="93" fillId="0" borderId="0"/>
    <xf numFmtId="0" fontId="93" fillId="0" borderId="0"/>
    <xf numFmtId="0" fontId="137" fillId="66" borderId="65" applyNumberFormat="0" applyAlignment="0" applyProtection="0">
      <alignment vertical="center"/>
    </xf>
    <xf numFmtId="0" fontId="93" fillId="0" borderId="0"/>
    <xf numFmtId="0" fontId="100" fillId="75" borderId="42" applyNumberFormat="0" applyFont="0" applyAlignment="0" applyProtection="0">
      <alignment vertical="center"/>
    </xf>
    <xf numFmtId="0" fontId="93" fillId="0" borderId="0"/>
    <xf numFmtId="0" fontId="100" fillId="75" borderId="42" applyNumberFormat="0" applyFont="0" applyAlignment="0" applyProtection="0">
      <alignment vertical="center"/>
    </xf>
    <xf numFmtId="0" fontId="93" fillId="0" borderId="0"/>
    <xf numFmtId="0" fontId="93" fillId="0" borderId="0"/>
    <xf numFmtId="0" fontId="93" fillId="0" borderId="0">
      <alignment vertical="center"/>
    </xf>
    <xf numFmtId="0" fontId="93" fillId="0" borderId="0">
      <alignment vertical="center"/>
    </xf>
    <xf numFmtId="0" fontId="93" fillId="0" borderId="0">
      <alignment vertical="center"/>
    </xf>
    <xf numFmtId="0" fontId="97" fillId="0" borderId="0">
      <alignment vertical="center"/>
    </xf>
    <xf numFmtId="0" fontId="100" fillId="0" borderId="0">
      <alignment vertical="center"/>
    </xf>
    <xf numFmtId="0" fontId="133" fillId="69" borderId="0" applyNumberFormat="0" applyBorder="0" applyAlignment="0" applyProtection="0">
      <alignment vertical="center"/>
    </xf>
    <xf numFmtId="0" fontId="100" fillId="0" borderId="0">
      <alignment vertical="center"/>
    </xf>
    <xf numFmtId="0" fontId="133" fillId="69" borderId="0" applyNumberFormat="0" applyBorder="0" applyAlignment="0" applyProtection="0">
      <alignment vertical="center"/>
    </xf>
    <xf numFmtId="0" fontId="100" fillId="0" borderId="0">
      <alignment vertical="center"/>
    </xf>
    <xf numFmtId="0" fontId="133" fillId="69" borderId="0" applyNumberFormat="0" applyBorder="0" applyAlignment="0" applyProtection="0">
      <alignment vertical="center"/>
    </xf>
    <xf numFmtId="0" fontId="97" fillId="0" borderId="0">
      <alignment vertical="center"/>
    </xf>
    <xf numFmtId="0" fontId="93" fillId="0" borderId="0"/>
    <xf numFmtId="0" fontId="93" fillId="0" borderId="0"/>
    <xf numFmtId="0" fontId="97" fillId="0" borderId="0"/>
    <xf numFmtId="0" fontId="97" fillId="0" borderId="0"/>
    <xf numFmtId="0" fontId="97" fillId="0" borderId="0"/>
    <xf numFmtId="0" fontId="93"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alignment vertical="center"/>
    </xf>
    <xf numFmtId="0" fontId="97" fillId="0" borderId="0">
      <alignment vertical="center"/>
    </xf>
    <xf numFmtId="0" fontId="130" fillId="0" borderId="0" applyFill="0">
      <alignment vertical="center"/>
    </xf>
    <xf numFmtId="0" fontId="137" fillId="66" borderId="65" applyNumberFormat="0" applyAlignment="0" applyProtection="0">
      <alignment vertical="center"/>
    </xf>
    <xf numFmtId="0" fontId="97" fillId="0" borderId="0">
      <alignment vertical="center"/>
    </xf>
    <xf numFmtId="0" fontId="93" fillId="0" borderId="0"/>
    <xf numFmtId="0" fontId="97" fillId="0" borderId="0">
      <alignment vertical="center"/>
    </xf>
    <xf numFmtId="0" fontId="133" fillId="69" borderId="0" applyNumberFormat="0" applyBorder="0" applyAlignment="0" applyProtection="0">
      <alignment vertical="center"/>
    </xf>
    <xf numFmtId="0" fontId="137" fillId="66" borderId="65" applyNumberFormat="0" applyAlignment="0" applyProtection="0">
      <alignment vertical="center"/>
    </xf>
    <xf numFmtId="0" fontId="133" fillId="69" borderId="0" applyNumberFormat="0" applyBorder="0" applyAlignment="0" applyProtection="0">
      <alignment vertical="center"/>
    </xf>
    <xf numFmtId="0" fontId="93" fillId="0" borderId="0">
      <alignment vertical="center"/>
    </xf>
    <xf numFmtId="0" fontId="93" fillId="0" borderId="0">
      <alignment vertical="center"/>
    </xf>
    <xf numFmtId="0" fontId="93" fillId="0" borderId="0">
      <alignment vertical="center"/>
    </xf>
    <xf numFmtId="0" fontId="93" fillId="0" borderId="0">
      <alignment vertical="center"/>
    </xf>
    <xf numFmtId="0" fontId="137" fillId="66" borderId="65" applyNumberFormat="0" applyAlignment="0" applyProtection="0">
      <alignment vertical="center"/>
    </xf>
    <xf numFmtId="0" fontId="93" fillId="0" borderId="0">
      <alignment vertical="center"/>
    </xf>
    <xf numFmtId="0" fontId="133" fillId="69" borderId="0" applyNumberFormat="0" applyBorder="0" applyAlignment="0" applyProtection="0">
      <alignment vertical="center"/>
    </xf>
    <xf numFmtId="0" fontId="93" fillId="0" borderId="0">
      <alignment vertical="center"/>
    </xf>
    <xf numFmtId="0" fontId="93" fillId="0" borderId="0">
      <alignment vertical="center"/>
    </xf>
    <xf numFmtId="0" fontId="93" fillId="0" borderId="0">
      <alignment vertical="top"/>
    </xf>
    <xf numFmtId="0" fontId="97" fillId="0" borderId="0">
      <alignment vertical="center"/>
    </xf>
    <xf numFmtId="0" fontId="97" fillId="0" borderId="0">
      <alignment vertical="center"/>
    </xf>
    <xf numFmtId="0" fontId="93" fillId="0" borderId="0"/>
    <xf numFmtId="0" fontId="93" fillId="0" borderId="0"/>
    <xf numFmtId="0" fontId="133" fillId="69" borderId="0" applyNumberFormat="0" applyBorder="0" applyAlignment="0" applyProtection="0">
      <alignment vertical="center"/>
    </xf>
    <xf numFmtId="0" fontId="97" fillId="0" borderId="0">
      <alignment vertical="center"/>
    </xf>
    <xf numFmtId="0" fontId="133" fillId="69" borderId="0" applyNumberFormat="0" applyBorder="0" applyAlignment="0" applyProtection="0">
      <alignment vertical="center"/>
    </xf>
    <xf numFmtId="0" fontId="97" fillId="0" borderId="0">
      <alignment vertical="center"/>
    </xf>
    <xf numFmtId="0" fontId="93" fillId="0" borderId="0"/>
    <xf numFmtId="0" fontId="93" fillId="0" borderId="0"/>
    <xf numFmtId="0" fontId="93" fillId="0" borderId="0"/>
    <xf numFmtId="0" fontId="97" fillId="0" borderId="0">
      <alignment vertical="center"/>
    </xf>
    <xf numFmtId="0" fontId="93" fillId="0" borderId="0"/>
    <xf numFmtId="0" fontId="100" fillId="75" borderId="42" applyNumberFormat="0" applyFont="0" applyAlignment="0" applyProtection="0">
      <alignment vertical="center"/>
    </xf>
    <xf numFmtId="0" fontId="93" fillId="0" borderId="0"/>
    <xf numFmtId="0" fontId="93" fillId="0" borderId="0"/>
    <xf numFmtId="0" fontId="93" fillId="0" borderId="0"/>
    <xf numFmtId="0" fontId="93" fillId="0" borderId="0"/>
    <xf numFmtId="0" fontId="100" fillId="75" borderId="42" applyNumberFormat="0" applyFont="0" applyAlignment="0" applyProtection="0">
      <alignment vertical="center"/>
    </xf>
    <xf numFmtId="0" fontId="93" fillId="0" borderId="0"/>
    <xf numFmtId="0" fontId="93" fillId="0" borderId="0"/>
    <xf numFmtId="0" fontId="93" fillId="0" borderId="0"/>
    <xf numFmtId="0" fontId="93" fillId="0" borderId="0"/>
    <xf numFmtId="0" fontId="100" fillId="0" borderId="0">
      <alignment vertical="center"/>
    </xf>
    <xf numFmtId="0" fontId="100" fillId="0" borderId="0">
      <alignment vertical="center"/>
    </xf>
    <xf numFmtId="0" fontId="100" fillId="0" borderId="0">
      <alignment vertical="center"/>
    </xf>
    <xf numFmtId="0" fontId="100" fillId="0" borderId="0">
      <alignment vertical="center"/>
    </xf>
    <xf numFmtId="0" fontId="100" fillId="0" borderId="0">
      <alignment vertical="center"/>
    </xf>
    <xf numFmtId="0" fontId="93" fillId="0" borderId="0"/>
    <xf numFmtId="0" fontId="93" fillId="0" borderId="0"/>
    <xf numFmtId="0" fontId="100" fillId="0" borderId="0">
      <alignment vertical="center"/>
    </xf>
    <xf numFmtId="0" fontId="100" fillId="0" borderId="0">
      <alignment vertical="center"/>
    </xf>
    <xf numFmtId="0" fontId="133" fillId="69" borderId="0" applyNumberFormat="0" applyBorder="0" applyAlignment="0" applyProtection="0">
      <alignment vertical="center"/>
    </xf>
    <xf numFmtId="0" fontId="100" fillId="0" borderId="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00" fillId="0" borderId="0">
      <alignment vertical="center"/>
    </xf>
    <xf numFmtId="0" fontId="229" fillId="0" borderId="0">
      <alignment vertical="center"/>
    </xf>
    <xf numFmtId="0" fontId="97" fillId="0" borderId="0"/>
    <xf numFmtId="0" fontId="97" fillId="0" borderId="0"/>
    <xf numFmtId="0" fontId="97" fillId="0" borderId="0"/>
    <xf numFmtId="0" fontId="100" fillId="75" borderId="42" applyNumberFormat="0" applyFont="0" applyAlignment="0" applyProtection="0">
      <alignment vertical="center"/>
    </xf>
    <xf numFmtId="0" fontId="93" fillId="0" borderId="0">
      <alignment vertical="center"/>
    </xf>
    <xf numFmtId="0" fontId="97" fillId="0" borderId="0"/>
    <xf numFmtId="0" fontId="100" fillId="75" borderId="42" applyNumberFormat="0" applyFont="0" applyAlignment="0" applyProtection="0">
      <alignment vertical="center"/>
    </xf>
    <xf numFmtId="0" fontId="93" fillId="0" borderId="0">
      <alignment vertical="center"/>
    </xf>
    <xf numFmtId="0" fontId="97" fillId="0" borderId="0"/>
    <xf numFmtId="0" fontId="97" fillId="0" borderId="0"/>
    <xf numFmtId="0" fontId="100" fillId="75" borderId="42" applyNumberFormat="0" applyFont="0" applyAlignment="0" applyProtection="0">
      <alignment vertical="center"/>
    </xf>
    <xf numFmtId="0" fontId="97" fillId="0" borderId="0"/>
    <xf numFmtId="0" fontId="93" fillId="0" borderId="0"/>
    <xf numFmtId="0" fontId="133" fillId="69" borderId="0" applyNumberFormat="0" applyBorder="0" applyAlignment="0" applyProtection="0">
      <alignment vertical="center"/>
    </xf>
    <xf numFmtId="0" fontId="93" fillId="0" borderId="0"/>
    <xf numFmtId="0" fontId="93" fillId="0" borderId="0"/>
    <xf numFmtId="0" fontId="97" fillId="0" borderId="0"/>
    <xf numFmtId="0" fontId="93" fillId="0" borderId="0">
      <alignment vertical="center"/>
    </xf>
    <xf numFmtId="0" fontId="97" fillId="0" borderId="0"/>
    <xf numFmtId="0" fontId="93" fillId="0" borderId="0">
      <alignment vertical="center"/>
    </xf>
    <xf numFmtId="0" fontId="93" fillId="0" borderId="0">
      <alignment vertical="center"/>
    </xf>
    <xf numFmtId="0" fontId="93" fillId="0" borderId="0">
      <alignment vertical="center"/>
    </xf>
    <xf numFmtId="0" fontId="97" fillId="0" borderId="0"/>
    <xf numFmtId="0" fontId="93" fillId="0" borderId="0"/>
    <xf numFmtId="0" fontId="93" fillId="0" borderId="0"/>
    <xf numFmtId="0" fontId="97" fillId="0" borderId="0">
      <alignment vertical="center"/>
    </xf>
    <xf numFmtId="0" fontId="137" fillId="66" borderId="65" applyNumberFormat="0" applyAlignment="0" applyProtection="0">
      <alignment vertical="center"/>
    </xf>
    <xf numFmtId="0" fontId="100" fillId="0" borderId="0">
      <alignment vertical="center"/>
    </xf>
    <xf numFmtId="0" fontId="137" fillId="66" borderId="65" applyNumberFormat="0" applyAlignment="0" applyProtection="0">
      <alignment vertical="center"/>
    </xf>
    <xf numFmtId="0" fontId="93" fillId="0" borderId="0">
      <alignment vertical="top"/>
    </xf>
    <xf numFmtId="0" fontId="137" fillId="66" borderId="65" applyNumberFormat="0" applyAlignment="0" applyProtection="0">
      <alignment vertical="center"/>
    </xf>
    <xf numFmtId="0" fontId="93" fillId="0" borderId="0">
      <alignment vertical="top"/>
    </xf>
    <xf numFmtId="0" fontId="100" fillId="0" borderId="0">
      <alignment vertical="center"/>
    </xf>
    <xf numFmtId="0" fontId="100" fillId="0" borderId="0">
      <alignment vertical="center"/>
    </xf>
    <xf numFmtId="0" fontId="97" fillId="0" borderId="0">
      <alignment vertical="center"/>
    </xf>
    <xf numFmtId="0" fontId="97" fillId="0" borderId="0">
      <alignment vertical="center"/>
    </xf>
    <xf numFmtId="0" fontId="100" fillId="0" borderId="0">
      <alignment vertical="center"/>
    </xf>
    <xf numFmtId="0" fontId="100" fillId="0" borderId="0">
      <alignment vertical="center"/>
    </xf>
    <xf numFmtId="0" fontId="100" fillId="0" borderId="0">
      <alignment vertical="center"/>
    </xf>
    <xf numFmtId="0" fontId="100" fillId="75" borderId="42" applyNumberFormat="0" applyFont="0" applyAlignment="0" applyProtection="0">
      <alignment vertical="center"/>
    </xf>
    <xf numFmtId="0" fontId="93" fillId="0" borderId="0"/>
    <xf numFmtId="0" fontId="93" fillId="0" borderId="0"/>
    <xf numFmtId="0" fontId="133" fillId="69" borderId="0" applyNumberFormat="0" applyBorder="0" applyAlignment="0" applyProtection="0">
      <alignment vertical="center"/>
    </xf>
    <xf numFmtId="0" fontId="130" fillId="0" borderId="0" applyFill="0">
      <alignment vertical="center"/>
    </xf>
    <xf numFmtId="0" fontId="229" fillId="0" borderId="0">
      <alignment vertical="center"/>
    </xf>
    <xf numFmtId="0" fontId="97" fillId="0" borderId="0"/>
    <xf numFmtId="0" fontId="97" fillId="0" borderId="0"/>
    <xf numFmtId="0" fontId="97" fillId="0" borderId="0"/>
    <xf numFmtId="0" fontId="97" fillId="0" borderId="0"/>
    <xf numFmtId="0" fontId="97" fillId="0" borderId="0"/>
    <xf numFmtId="0" fontId="93" fillId="0" borderId="0">
      <alignment vertical="center"/>
    </xf>
    <xf numFmtId="0" fontId="93" fillId="0" borderId="0">
      <alignment vertical="center"/>
    </xf>
    <xf numFmtId="0" fontId="93" fillId="0" borderId="0">
      <alignment vertical="center"/>
    </xf>
    <xf numFmtId="0" fontId="133" fillId="69" borderId="0" applyNumberFormat="0" applyBorder="0" applyAlignment="0" applyProtection="0">
      <alignment vertical="center"/>
    </xf>
    <xf numFmtId="0" fontId="229" fillId="0" borderId="0">
      <alignment vertical="center"/>
    </xf>
    <xf numFmtId="0" fontId="93" fillId="0" borderId="0">
      <alignment vertical="center"/>
    </xf>
    <xf numFmtId="0" fontId="133" fillId="69" borderId="0" applyNumberFormat="0" applyBorder="0" applyAlignment="0" applyProtection="0">
      <alignment vertical="center"/>
    </xf>
    <xf numFmtId="0" fontId="229" fillId="0" borderId="0">
      <alignment vertical="center"/>
    </xf>
    <xf numFmtId="0" fontId="93" fillId="0" borderId="0">
      <alignment vertical="center"/>
    </xf>
    <xf numFmtId="0" fontId="97" fillId="0" borderId="0"/>
    <xf numFmtId="0" fontId="97" fillId="0" borderId="0">
      <alignment vertical="center"/>
    </xf>
    <xf numFmtId="0" fontId="133" fillId="69" borderId="0" applyNumberFormat="0" applyBorder="0" applyAlignment="0" applyProtection="0">
      <alignment vertical="center"/>
    </xf>
    <xf numFmtId="0" fontId="97" fillId="0" borderId="0"/>
    <xf numFmtId="0" fontId="97" fillId="0" borderId="0">
      <alignment vertical="center"/>
    </xf>
    <xf numFmtId="0" fontId="133" fillId="69" borderId="0" applyNumberFormat="0" applyBorder="0" applyAlignment="0" applyProtection="0">
      <alignment vertical="center"/>
    </xf>
    <xf numFmtId="0" fontId="93" fillId="0" borderId="0">
      <alignment vertical="center"/>
    </xf>
    <xf numFmtId="0" fontId="133" fillId="69" borderId="0" applyNumberFormat="0" applyBorder="0" applyAlignment="0" applyProtection="0">
      <alignment vertical="center"/>
    </xf>
    <xf numFmtId="0" fontId="93" fillId="0" borderId="0">
      <alignment vertical="center"/>
    </xf>
    <xf numFmtId="0" fontId="93" fillId="0" borderId="0">
      <alignment vertical="center"/>
    </xf>
    <xf numFmtId="0" fontId="133" fillId="69" borderId="0" applyNumberFormat="0" applyBorder="0" applyAlignment="0" applyProtection="0">
      <alignment vertical="center"/>
    </xf>
    <xf numFmtId="0" fontId="93" fillId="0" borderId="0">
      <alignment vertical="center"/>
    </xf>
    <xf numFmtId="0" fontId="100" fillId="0" borderId="0"/>
    <xf numFmtId="0" fontId="133" fillId="69" borderId="0" applyNumberFormat="0" applyBorder="0" applyAlignment="0" applyProtection="0">
      <alignment vertical="center"/>
    </xf>
    <xf numFmtId="0" fontId="93" fillId="0" borderId="0"/>
    <xf numFmtId="0" fontId="133" fillId="69" borderId="0" applyNumberFormat="0" applyBorder="0" applyAlignment="0" applyProtection="0">
      <alignment vertical="center"/>
    </xf>
    <xf numFmtId="0" fontId="93" fillId="0" borderId="0"/>
    <xf numFmtId="0" fontId="97" fillId="0" borderId="0">
      <alignment vertical="center"/>
    </xf>
    <xf numFmtId="0" fontId="93" fillId="0" borderId="0"/>
    <xf numFmtId="0" fontId="154" fillId="73" borderId="64" applyNumberFormat="0" applyAlignment="0" applyProtection="0">
      <alignment vertical="center"/>
    </xf>
    <xf numFmtId="0" fontId="93" fillId="0" borderId="0"/>
    <xf numFmtId="0" fontId="93" fillId="0" borderId="0"/>
    <xf numFmtId="0" fontId="100" fillId="75" borderId="42" applyNumberFormat="0" applyFont="0" applyAlignment="0" applyProtection="0">
      <alignment vertical="center"/>
    </xf>
    <xf numFmtId="0" fontId="100" fillId="0" borderId="0"/>
    <xf numFmtId="0" fontId="93" fillId="0" borderId="0">
      <alignment vertical="center"/>
    </xf>
    <xf numFmtId="0" fontId="93" fillId="0" borderId="0">
      <alignment vertical="center"/>
    </xf>
    <xf numFmtId="0" fontId="100" fillId="75" borderId="42" applyNumberFormat="0" applyFont="0" applyAlignment="0" applyProtection="0">
      <alignment vertical="center"/>
    </xf>
    <xf numFmtId="0" fontId="93" fillId="0" borderId="0">
      <alignment vertical="center"/>
    </xf>
    <xf numFmtId="0" fontId="97" fillId="0" borderId="0">
      <alignment vertical="center"/>
    </xf>
    <xf numFmtId="0" fontId="100" fillId="0" borderId="0">
      <alignment vertical="center"/>
    </xf>
    <xf numFmtId="0" fontId="100" fillId="0" borderId="0">
      <alignment vertical="center"/>
    </xf>
    <xf numFmtId="0" fontId="100" fillId="0" borderId="0">
      <alignment vertical="center"/>
    </xf>
    <xf numFmtId="0" fontId="93" fillId="0" borderId="0">
      <alignment vertical="center"/>
    </xf>
    <xf numFmtId="0" fontId="98" fillId="39" borderId="0" applyNumberFormat="0" applyBorder="0" applyAlignment="0" applyProtection="0">
      <alignment vertical="center"/>
    </xf>
    <xf numFmtId="0" fontId="133" fillId="69" borderId="0" applyNumberFormat="0" applyBorder="0" applyAlignment="0" applyProtection="0">
      <alignment vertical="center"/>
    </xf>
    <xf numFmtId="0" fontId="229" fillId="0" borderId="0">
      <alignment vertical="center"/>
    </xf>
    <xf numFmtId="0" fontId="141" fillId="72" borderId="0" applyNumberFormat="0" applyBorder="0" applyAlignment="0" applyProtection="0">
      <alignment vertical="center"/>
    </xf>
    <xf numFmtId="0" fontId="133" fillId="69" borderId="0" applyNumberFormat="0" applyBorder="0" applyAlignment="0" applyProtection="0">
      <alignment vertical="center"/>
    </xf>
    <xf numFmtId="0" fontId="93" fillId="0" borderId="0">
      <alignment vertical="center"/>
    </xf>
    <xf numFmtId="0" fontId="141" fillId="72" borderId="0" applyNumberFormat="0" applyBorder="0" applyAlignment="0" applyProtection="0">
      <alignment vertical="center"/>
    </xf>
    <xf numFmtId="0" fontId="229" fillId="0" borderId="0">
      <alignment vertical="center"/>
    </xf>
    <xf numFmtId="0" fontId="141" fillId="72" borderId="0" applyNumberFormat="0" applyBorder="0" applyAlignment="0" applyProtection="0">
      <alignment vertical="center"/>
    </xf>
    <xf numFmtId="0" fontId="93" fillId="0" borderId="0">
      <alignment vertical="center"/>
    </xf>
    <xf numFmtId="0" fontId="149" fillId="82" borderId="0" applyNumberFormat="0" applyBorder="0" applyAlignment="0" applyProtection="0">
      <alignment vertical="center"/>
    </xf>
    <xf numFmtId="0" fontId="133" fillId="69" borderId="0" applyNumberFormat="0" applyBorder="0" applyAlignment="0" applyProtection="0">
      <alignment vertical="center"/>
    </xf>
    <xf numFmtId="0" fontId="229" fillId="0" borderId="0">
      <alignment vertical="center"/>
    </xf>
    <xf numFmtId="0" fontId="97" fillId="0" borderId="0"/>
    <xf numFmtId="0" fontId="97" fillId="0" borderId="0"/>
    <xf numFmtId="0" fontId="97" fillId="0" borderId="0"/>
    <xf numFmtId="0" fontId="97" fillId="0" borderId="0"/>
    <xf numFmtId="0" fontId="141" fillId="68" borderId="0" applyNumberFormat="0" applyBorder="0" applyAlignment="0" applyProtection="0">
      <alignment vertical="center"/>
    </xf>
    <xf numFmtId="0" fontId="97" fillId="0" borderId="0"/>
    <xf numFmtId="0" fontId="97" fillId="0" borderId="0"/>
    <xf numFmtId="0" fontId="141" fillId="68" borderId="0" applyNumberFormat="0" applyBorder="0" applyAlignment="0" applyProtection="0">
      <alignment vertical="center"/>
    </xf>
    <xf numFmtId="0" fontId="97" fillId="0" borderId="0"/>
    <xf numFmtId="0" fontId="97" fillId="0" borderId="0"/>
    <xf numFmtId="0" fontId="97" fillId="0" borderId="0"/>
    <xf numFmtId="0" fontId="141" fillId="68" borderId="0" applyNumberFormat="0" applyBorder="0" applyAlignment="0" applyProtection="0">
      <alignment vertical="center"/>
    </xf>
    <xf numFmtId="0" fontId="97" fillId="0" borderId="0"/>
    <xf numFmtId="0" fontId="97" fillId="0" borderId="0"/>
    <xf numFmtId="0" fontId="97" fillId="0" borderId="0"/>
    <xf numFmtId="0" fontId="141" fillId="68" borderId="0" applyNumberFormat="0" applyBorder="0" applyAlignment="0" applyProtection="0">
      <alignment vertical="center"/>
    </xf>
    <xf numFmtId="0" fontId="97" fillId="0" borderId="0"/>
    <xf numFmtId="0" fontId="97" fillId="0" borderId="0"/>
    <xf numFmtId="0" fontId="93" fillId="0" borderId="0">
      <alignment vertical="center"/>
    </xf>
    <xf numFmtId="0" fontId="93" fillId="0" borderId="0">
      <alignment vertical="center"/>
    </xf>
    <xf numFmtId="0" fontId="97" fillId="0" borderId="0">
      <alignment vertical="center"/>
    </xf>
    <xf numFmtId="0" fontId="133" fillId="69" borderId="0" applyNumberFormat="0" applyBorder="0" applyAlignment="0" applyProtection="0">
      <alignment vertical="center"/>
    </xf>
    <xf numFmtId="0" fontId="93" fillId="0" borderId="0">
      <alignment vertical="center"/>
    </xf>
    <xf numFmtId="0" fontId="93" fillId="0" borderId="0">
      <alignment vertical="center"/>
    </xf>
    <xf numFmtId="0" fontId="93" fillId="0" borderId="0">
      <alignment vertical="center"/>
    </xf>
    <xf numFmtId="0" fontId="156" fillId="79" borderId="47" applyNumberFormat="0" applyAlignment="0" applyProtection="0">
      <alignment vertical="center"/>
    </xf>
    <xf numFmtId="0" fontId="93" fillId="0" borderId="0">
      <alignment vertical="center"/>
    </xf>
    <xf numFmtId="0" fontId="93" fillId="0" borderId="0">
      <alignment vertical="center"/>
    </xf>
    <xf numFmtId="0" fontId="100" fillId="0" borderId="0">
      <alignment vertical="center"/>
    </xf>
    <xf numFmtId="0" fontId="93" fillId="0" borderId="0">
      <alignment vertical="top"/>
    </xf>
    <xf numFmtId="0" fontId="93" fillId="0" borderId="0"/>
    <xf numFmtId="0" fontId="93" fillId="0" borderId="0"/>
    <xf numFmtId="0" fontId="93" fillId="0" borderId="0"/>
    <xf numFmtId="0" fontId="97" fillId="0" borderId="0"/>
    <xf numFmtId="0" fontId="97" fillId="0" borderId="0"/>
    <xf numFmtId="0" fontId="45" fillId="0" borderId="0"/>
    <xf numFmtId="0" fontId="97" fillId="0" borderId="0"/>
    <xf numFmtId="0" fontId="97" fillId="0" borderId="0"/>
    <xf numFmtId="0" fontId="122" fillId="0" borderId="0" applyFill="0" applyBorder="0" applyAlignment="0"/>
    <xf numFmtId="0" fontId="133" fillId="69" borderId="0" applyNumberFormat="0" applyBorder="0" applyAlignment="0" applyProtection="0">
      <alignment vertical="center"/>
    </xf>
    <xf numFmtId="0" fontId="122" fillId="0" borderId="0" applyFill="0" applyBorder="0" applyAlignment="0"/>
    <xf numFmtId="0" fontId="133" fillId="69" borderId="0" applyNumberFormat="0" applyBorder="0" applyAlignment="0" applyProtection="0">
      <alignment vertical="center"/>
    </xf>
    <xf numFmtId="0" fontId="122" fillId="0" borderId="0" applyFill="0" applyBorder="0" applyAlignment="0"/>
    <xf numFmtId="0" fontId="122" fillId="0" borderId="0" applyFill="0" applyBorder="0" applyAlignment="0"/>
    <xf numFmtId="0" fontId="133" fillId="69" borderId="0" applyNumberFormat="0" applyBorder="0" applyAlignment="0" applyProtection="0">
      <alignment vertical="center"/>
    </xf>
    <xf numFmtId="0" fontId="122" fillId="0" borderId="0" applyFill="0" applyBorder="0" applyAlignment="0"/>
    <xf numFmtId="0" fontId="122" fillId="0" borderId="0" applyFill="0" applyBorder="0" applyAlignment="0"/>
    <xf numFmtId="0" fontId="122" fillId="0" borderId="0" applyFill="0" applyBorder="0" applyAlignment="0"/>
    <xf numFmtId="0" fontId="122" fillId="0" borderId="0" applyFill="0" applyBorder="0" applyAlignment="0"/>
    <xf numFmtId="0" fontId="122" fillId="0" borderId="0" applyFill="0" applyBorder="0" applyAlignment="0"/>
    <xf numFmtId="0" fontId="133" fillId="69" borderId="0" applyNumberFormat="0" applyBorder="0" applyAlignment="0" applyProtection="0">
      <alignment vertical="center"/>
    </xf>
    <xf numFmtId="0" fontId="122" fillId="0" borderId="0" applyFill="0" applyBorder="0" applyAlignment="0"/>
    <xf numFmtId="0" fontId="122" fillId="0" borderId="0" applyFill="0" applyBorder="0" applyAlignment="0"/>
    <xf numFmtId="0" fontId="122" fillId="0" borderId="0" applyFill="0" applyBorder="0" applyAlignment="0"/>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54" fillId="66" borderId="64" applyNumberFormat="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98" fillId="62"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7" fillId="66" borderId="65" applyNumberFormat="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02" fillId="54" borderId="0" applyNumberFormat="0" applyBorder="0" applyAlignment="0" applyProtection="0">
      <alignment vertical="center"/>
    </xf>
    <xf numFmtId="0" fontId="102" fillId="54"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02" fillId="54" borderId="0" applyNumberFormat="0" applyBorder="0" applyAlignment="0" applyProtection="0">
      <alignment vertical="center"/>
    </xf>
    <xf numFmtId="0" fontId="102" fillId="54"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02" fillId="54"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02" fillId="54" borderId="0" applyNumberFormat="0" applyBorder="0" applyAlignment="0" applyProtection="0">
      <alignment vertical="center"/>
    </xf>
    <xf numFmtId="0" fontId="133" fillId="69" borderId="0" applyNumberFormat="0" applyBorder="0" applyAlignment="0" applyProtection="0">
      <alignment vertical="center"/>
    </xf>
    <xf numFmtId="0" fontId="102" fillId="54"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02" fillId="54" borderId="0" applyNumberFormat="0" applyBorder="0" applyAlignment="0" applyProtection="0">
      <alignment vertical="center"/>
    </xf>
    <xf numFmtId="0" fontId="133" fillId="69" borderId="0" applyNumberFormat="0" applyBorder="0" applyAlignment="0" applyProtection="0">
      <alignment vertical="center"/>
    </xf>
    <xf numFmtId="0" fontId="102" fillId="54"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02" fillId="54" borderId="0" applyNumberFormat="0" applyBorder="0" applyAlignment="0" applyProtection="0">
      <alignment vertical="center"/>
    </xf>
    <xf numFmtId="0" fontId="102" fillId="54" borderId="0" applyNumberFormat="0" applyBorder="0" applyAlignment="0" applyProtection="0">
      <alignment vertical="center"/>
    </xf>
    <xf numFmtId="0" fontId="102" fillId="54"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02" fillId="54"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02" fillId="54"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02" fillId="54" borderId="0" applyNumberFormat="0" applyBorder="0" applyAlignment="0" applyProtection="0">
      <alignment vertical="center"/>
    </xf>
    <xf numFmtId="0" fontId="102" fillId="54" borderId="0" applyNumberFormat="0" applyBorder="0" applyAlignment="0" applyProtection="0">
      <alignment vertical="center"/>
    </xf>
    <xf numFmtId="0" fontId="133" fillId="69" borderId="0" applyNumberFormat="0" applyBorder="0" applyAlignment="0" applyProtection="0">
      <alignment vertical="center"/>
    </xf>
    <xf numFmtId="0" fontId="102" fillId="54" borderId="0" applyNumberFormat="0" applyBorder="0" applyAlignment="0" applyProtection="0">
      <alignment vertical="center"/>
    </xf>
    <xf numFmtId="0" fontId="102" fillId="54" borderId="0" applyNumberFormat="0" applyBorder="0" applyAlignment="0" applyProtection="0">
      <alignment vertical="center"/>
    </xf>
    <xf numFmtId="0" fontId="137" fillId="66" borderId="65" applyNumberFormat="0" applyAlignment="0" applyProtection="0">
      <alignment vertical="center"/>
    </xf>
    <xf numFmtId="0" fontId="102" fillId="54"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02" fillId="54" borderId="0" applyNumberFormat="0" applyBorder="0" applyAlignment="0" applyProtection="0">
      <alignment vertical="center"/>
    </xf>
    <xf numFmtId="0" fontId="102" fillId="54"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02" fillId="54"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02" fillId="54"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02" fillId="54"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97" fillId="44" borderId="8" applyNumberFormat="0" applyFont="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98" fillId="3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41" fillId="72"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98" fillId="3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93" fillId="75" borderId="42" applyNumberFormat="0" applyFont="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93" fillId="75" borderId="42" applyNumberFormat="0" applyFont="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98" fillId="64"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98" fillId="39" borderId="0" applyNumberFormat="0" applyBorder="0" applyAlignment="0" applyProtection="0">
      <alignment vertical="center"/>
    </xf>
    <xf numFmtId="0" fontId="133" fillId="69" borderId="0" applyNumberFormat="0" applyBorder="0" applyAlignment="0" applyProtection="0">
      <alignment vertical="center"/>
    </xf>
    <xf numFmtId="0" fontId="141" fillId="72"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58" fillId="0" borderId="67" applyNumberFormat="0" applyFill="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54" fillId="73" borderId="64" applyNumberFormat="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54" fillId="73" borderId="64" applyNumberFormat="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7" fillId="66" borderId="65" applyNumberFormat="0" applyAlignment="0" applyProtection="0">
      <alignment vertical="center"/>
    </xf>
    <xf numFmtId="0" fontId="133" fillId="69" borderId="0" applyNumberFormat="0" applyBorder="0" applyAlignment="0" applyProtection="0">
      <alignment vertical="center"/>
    </xf>
    <xf numFmtId="0" fontId="137" fillId="66" borderId="65" applyNumberFormat="0" applyAlignment="0" applyProtection="0">
      <alignment vertical="center"/>
    </xf>
    <xf numFmtId="0" fontId="149" fillId="72" borderId="0" applyNumberFormat="0" applyBorder="0" applyAlignment="0" applyProtection="0">
      <alignment vertical="center"/>
    </xf>
    <xf numFmtId="0" fontId="133" fillId="69" borderId="0" applyNumberFormat="0" applyBorder="0" applyAlignment="0" applyProtection="0">
      <alignment vertical="center"/>
    </xf>
    <xf numFmtId="0" fontId="137" fillId="66" borderId="65" applyNumberFormat="0" applyAlignment="0" applyProtection="0">
      <alignment vertical="center"/>
    </xf>
    <xf numFmtId="0" fontId="133" fillId="69" borderId="0" applyNumberFormat="0" applyBorder="0" applyAlignment="0" applyProtection="0">
      <alignment vertical="center"/>
    </xf>
    <xf numFmtId="0" fontId="137" fillId="66" borderId="65" applyNumberFormat="0" applyAlignment="0" applyProtection="0">
      <alignment vertical="center"/>
    </xf>
    <xf numFmtId="0" fontId="133" fillId="69" borderId="0" applyNumberFormat="0" applyBorder="0" applyAlignment="0" applyProtection="0">
      <alignment vertical="center"/>
    </xf>
    <xf numFmtId="0" fontId="137" fillId="66" borderId="65" applyNumberFormat="0" applyAlignment="0" applyProtection="0">
      <alignment vertical="center"/>
    </xf>
    <xf numFmtId="0" fontId="98" fillId="64" borderId="0" applyNumberFormat="0" applyBorder="0" applyAlignment="0" applyProtection="0">
      <alignment vertical="center"/>
    </xf>
    <xf numFmtId="0" fontId="133" fillId="69" borderId="0" applyNumberFormat="0" applyBorder="0" applyAlignment="0" applyProtection="0">
      <alignment vertical="center"/>
    </xf>
    <xf numFmtId="0" fontId="137" fillId="66" borderId="65" applyNumberFormat="0" applyAlignment="0" applyProtection="0">
      <alignment vertical="center"/>
    </xf>
    <xf numFmtId="0" fontId="98" fillId="64" borderId="0" applyNumberFormat="0" applyBorder="0" applyAlignment="0" applyProtection="0">
      <alignment vertical="center"/>
    </xf>
    <xf numFmtId="0" fontId="133" fillId="69" borderId="0" applyNumberFormat="0" applyBorder="0" applyAlignment="0" applyProtection="0">
      <alignment vertical="center"/>
    </xf>
    <xf numFmtId="0" fontId="137" fillId="66" borderId="65" applyNumberFormat="0" applyAlignment="0" applyProtection="0">
      <alignment vertical="center"/>
    </xf>
    <xf numFmtId="0" fontId="149" fillId="72"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41" fillId="85" borderId="0" applyNumberFormat="0" applyBorder="0" applyAlignment="0" applyProtection="0">
      <alignment vertical="center"/>
    </xf>
    <xf numFmtId="0" fontId="133" fillId="69" borderId="0" applyNumberFormat="0" applyBorder="0" applyAlignment="0" applyProtection="0">
      <alignment vertical="center"/>
    </xf>
    <xf numFmtId="0" fontId="141" fillId="85" borderId="0" applyNumberFormat="0" applyBorder="0" applyAlignment="0" applyProtection="0">
      <alignment vertical="center"/>
    </xf>
    <xf numFmtId="0" fontId="133" fillId="69" borderId="0" applyNumberFormat="0" applyBorder="0" applyAlignment="0" applyProtection="0">
      <alignment vertical="center"/>
    </xf>
    <xf numFmtId="0" fontId="98" fillId="62" borderId="0" applyNumberFormat="0" applyBorder="0" applyAlignment="0" applyProtection="0">
      <alignment vertical="center"/>
    </xf>
    <xf numFmtId="0" fontId="133" fillId="69" borderId="0" applyNumberFormat="0" applyBorder="0" applyAlignment="0" applyProtection="0">
      <alignment vertical="center"/>
    </xf>
    <xf numFmtId="0" fontId="141" fillId="85"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54" fillId="66" borderId="64" applyNumberFormat="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00" fillId="75" borderId="42" applyNumberFormat="0" applyFont="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00" fillId="75" borderId="42" applyNumberFormat="0" applyFont="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54" fillId="66" borderId="64" applyNumberFormat="0" applyAlignment="0" applyProtection="0">
      <alignment vertical="center"/>
    </xf>
    <xf numFmtId="0" fontId="133" fillId="69" borderId="0" applyNumberFormat="0" applyBorder="0" applyAlignment="0" applyProtection="0">
      <alignment vertical="center"/>
    </xf>
    <xf numFmtId="0" fontId="154" fillId="66" borderId="64" applyNumberFormat="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236" fontId="93" fillId="0" borderId="0" applyFont="0" applyFill="0" applyBorder="0" applyAlignment="0" applyProtection="0"/>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50" fillId="0" borderId="0" applyNumberFormat="0" applyFill="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4" fillId="80"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98" fillId="52" borderId="0" applyNumberFormat="0" applyBorder="0" applyAlignment="0" applyProtection="0">
      <alignment vertical="center"/>
    </xf>
    <xf numFmtId="0" fontId="133" fillId="69" borderId="0" applyNumberFormat="0" applyBorder="0" applyAlignment="0" applyProtection="0">
      <alignment vertical="center"/>
    </xf>
    <xf numFmtId="0" fontId="98" fillId="52" borderId="0" applyNumberFormat="0" applyBorder="0" applyAlignment="0" applyProtection="0">
      <alignment vertical="center"/>
    </xf>
    <xf numFmtId="0" fontId="133" fillId="69" borderId="0" applyNumberFormat="0" applyBorder="0" applyAlignment="0" applyProtection="0">
      <alignment vertical="center"/>
    </xf>
    <xf numFmtId="0" fontId="141" fillId="68" borderId="0" applyNumberFormat="0" applyBorder="0" applyAlignment="0" applyProtection="0">
      <alignment vertical="center"/>
    </xf>
    <xf numFmtId="0" fontId="133" fillId="69" borderId="0" applyNumberFormat="0" applyBorder="0" applyAlignment="0" applyProtection="0">
      <alignment vertical="center"/>
    </xf>
    <xf numFmtId="0" fontId="98" fillId="52"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00" fillId="75" borderId="42" applyNumberFormat="0" applyFont="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58" fillId="0" borderId="67" applyNumberFormat="0" applyFill="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10" fillId="34" borderId="4" applyNumberFormat="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4" fillId="80"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7" fillId="66" borderId="65" applyNumberFormat="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97" fillId="44" borderId="8" applyNumberFormat="0" applyFont="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97" fillId="44" borderId="8" applyNumberFormat="0" applyFont="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4" fillId="80"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230"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7" fillId="73" borderId="65" applyNumberFormat="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42" fillId="0" borderId="0" applyNumberFormat="0" applyFill="0" applyBorder="0" applyAlignment="0" applyProtection="0">
      <alignment vertical="center"/>
    </xf>
    <xf numFmtId="0" fontId="133" fillId="69" borderId="0" applyNumberFormat="0" applyBorder="0" applyAlignment="0" applyProtection="0">
      <alignment vertical="center"/>
    </xf>
    <xf numFmtId="0" fontId="142" fillId="0" borderId="0" applyNumberFormat="0" applyFill="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42" fillId="0" borderId="0" applyNumberFormat="0" applyFill="0" applyBorder="0" applyAlignment="0" applyProtection="0">
      <alignment vertical="center"/>
    </xf>
    <xf numFmtId="0" fontId="133" fillId="69" borderId="0" applyNumberFormat="0" applyBorder="0" applyAlignment="0" applyProtection="0">
      <alignment vertical="center"/>
    </xf>
    <xf numFmtId="0" fontId="142" fillId="0" borderId="0" applyNumberFormat="0" applyFill="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230"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00" fillId="75" borderId="42" applyNumberFormat="0" applyFont="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236" fontId="93" fillId="0" borderId="0" applyFont="0" applyFill="0" applyBorder="0" applyAlignment="0" applyProtection="0"/>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00" fillId="75" borderId="42" applyNumberFormat="0" applyFont="0" applyAlignment="0" applyProtection="0">
      <alignment vertical="center"/>
    </xf>
    <xf numFmtId="0" fontId="133" fillId="69" borderId="0" applyNumberFormat="0" applyBorder="0" applyAlignment="0" applyProtection="0">
      <alignment vertical="center"/>
    </xf>
    <xf numFmtId="0" fontId="100" fillId="75" borderId="42" applyNumberFormat="0" applyFont="0" applyAlignment="0" applyProtection="0">
      <alignment vertical="center"/>
    </xf>
    <xf numFmtId="0" fontId="133" fillId="69" borderId="0" applyNumberFormat="0" applyBorder="0" applyAlignment="0" applyProtection="0">
      <alignment vertical="center"/>
    </xf>
    <xf numFmtId="0" fontId="141" fillId="90"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45" fillId="71" borderId="64" applyNumberFormat="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45" fillId="71" borderId="64" applyNumberFormat="0" applyAlignment="0" applyProtection="0">
      <alignment vertical="center"/>
    </xf>
    <xf numFmtId="0" fontId="133" fillId="69" borderId="0" applyNumberFormat="0" applyBorder="0" applyAlignment="0" applyProtection="0">
      <alignment vertical="center"/>
    </xf>
    <xf numFmtId="0" fontId="145" fillId="71" borderId="64" applyNumberFormat="0" applyAlignment="0" applyProtection="0">
      <alignment vertical="center"/>
    </xf>
    <xf numFmtId="0" fontId="133" fillId="69" borderId="0" applyNumberFormat="0" applyBorder="0" applyAlignment="0" applyProtection="0">
      <alignment vertical="center"/>
    </xf>
    <xf numFmtId="0" fontId="158" fillId="0" borderId="67" applyNumberFormat="0" applyFill="0" applyAlignment="0" applyProtection="0">
      <alignment vertical="center"/>
    </xf>
    <xf numFmtId="0" fontId="133" fillId="69" borderId="0" applyNumberFormat="0" applyBorder="0" applyAlignment="0" applyProtection="0">
      <alignment vertical="center"/>
    </xf>
    <xf numFmtId="0" fontId="94" fillId="0" borderId="9" applyNumberFormat="0" applyFill="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94" fillId="0" borderId="9" applyNumberFormat="0" applyFill="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4" fillId="80" borderId="0" applyNumberFormat="0" applyBorder="0" applyAlignment="0" applyProtection="0">
      <alignment vertical="center"/>
    </xf>
    <xf numFmtId="0" fontId="133" fillId="69" borderId="0" applyNumberFormat="0" applyBorder="0" applyAlignment="0" applyProtection="0">
      <alignment vertical="center"/>
    </xf>
    <xf numFmtId="0" fontId="134" fillId="80"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45" fillId="71" borderId="64" applyNumberFormat="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4" fillId="80"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230" fillId="69" borderId="0" applyNumberFormat="0" applyBorder="0" applyAlignment="0" applyProtection="0">
      <alignment vertical="center"/>
    </xf>
    <xf numFmtId="0" fontId="230" fillId="69" borderId="0" applyNumberFormat="0" applyBorder="0" applyAlignment="0" applyProtection="0">
      <alignment vertical="center"/>
    </xf>
    <xf numFmtId="0" fontId="230" fillId="69" borderId="0" applyNumberFormat="0" applyBorder="0" applyAlignment="0" applyProtection="0">
      <alignment vertical="center"/>
    </xf>
    <xf numFmtId="0" fontId="230" fillId="69" borderId="0" applyNumberFormat="0" applyBorder="0" applyAlignment="0" applyProtection="0">
      <alignment vertical="center"/>
    </xf>
    <xf numFmtId="0" fontId="230" fillId="69" borderId="0" applyNumberFormat="0" applyBorder="0" applyAlignment="0" applyProtection="0">
      <alignment vertical="center"/>
    </xf>
    <xf numFmtId="0" fontId="230" fillId="69" borderId="0" applyNumberFormat="0" applyBorder="0" applyAlignment="0" applyProtection="0">
      <alignment vertical="center"/>
    </xf>
    <xf numFmtId="0" fontId="230"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7" fillId="66" borderId="65" applyNumberFormat="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4" fillId="80"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41" fillId="72" borderId="0" applyNumberFormat="0" applyBorder="0" applyAlignment="0" applyProtection="0">
      <alignment vertical="center"/>
    </xf>
    <xf numFmtId="0" fontId="133" fillId="69" borderId="0" applyNumberFormat="0" applyBorder="0" applyAlignment="0" applyProtection="0">
      <alignment vertical="center"/>
    </xf>
    <xf numFmtId="0" fontId="141" fillId="72"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98" fillId="41"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7" fillId="66" borderId="65" applyNumberFormat="0" applyAlignment="0" applyProtection="0">
      <alignment vertical="center"/>
    </xf>
    <xf numFmtId="0" fontId="98" fillId="64" borderId="0" applyNumberFormat="0" applyBorder="0" applyAlignment="0" applyProtection="0">
      <alignment vertical="center"/>
    </xf>
    <xf numFmtId="0" fontId="133" fillId="69" borderId="0" applyNumberFormat="0" applyBorder="0" applyAlignment="0" applyProtection="0">
      <alignment vertical="center"/>
    </xf>
    <xf numFmtId="0" fontId="137" fillId="66" borderId="65" applyNumberFormat="0" applyAlignment="0" applyProtection="0">
      <alignment vertical="center"/>
    </xf>
    <xf numFmtId="0" fontId="133" fillId="69" borderId="0" applyNumberFormat="0" applyBorder="0" applyAlignment="0" applyProtection="0">
      <alignment vertical="center"/>
    </xf>
    <xf numFmtId="0" fontId="104" fillId="34" borderId="5" applyNumberFormat="0" applyAlignment="0" applyProtection="0">
      <alignment vertical="center"/>
    </xf>
    <xf numFmtId="0" fontId="98" fillId="64" borderId="0" applyNumberFormat="0" applyBorder="0" applyAlignment="0" applyProtection="0">
      <alignment vertical="center"/>
    </xf>
    <xf numFmtId="0" fontId="133" fillId="69" borderId="0" applyNumberFormat="0" applyBorder="0" applyAlignment="0" applyProtection="0">
      <alignment vertical="center"/>
    </xf>
    <xf numFmtId="0" fontId="104" fillId="34" borderId="5" applyNumberFormat="0" applyAlignment="0" applyProtection="0">
      <alignment vertical="center"/>
    </xf>
    <xf numFmtId="0" fontId="98" fillId="64"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236" fontId="93" fillId="0" borderId="0" applyFont="0" applyFill="0" applyBorder="0" applyAlignment="0" applyProtection="0"/>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11" fillId="53"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42" fillId="0" borderId="0" applyNumberFormat="0" applyFill="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99" fillId="0" borderId="0" applyNumberFormat="0" applyFill="0" applyBorder="0" applyAlignment="0" applyProtection="0">
      <alignment vertical="center"/>
    </xf>
    <xf numFmtId="0" fontId="133" fillId="69" borderId="0" applyNumberFormat="0" applyBorder="0" applyAlignment="0" applyProtection="0">
      <alignment vertical="center"/>
    </xf>
    <xf numFmtId="0" fontId="99" fillId="0" borderId="0" applyNumberFormat="0" applyFill="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99" fillId="0" borderId="0" applyNumberFormat="0" applyFill="0" applyBorder="0" applyAlignment="0" applyProtection="0">
      <alignment vertical="center"/>
    </xf>
    <xf numFmtId="0" fontId="133" fillId="69" borderId="0" applyNumberFormat="0" applyBorder="0" applyAlignment="0" applyProtection="0">
      <alignment vertical="center"/>
    </xf>
    <xf numFmtId="0" fontId="142" fillId="0" borderId="0" applyNumberFormat="0" applyFill="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45" fillId="71" borderId="64" applyNumberFormat="0" applyAlignment="0" applyProtection="0">
      <alignment vertical="center"/>
    </xf>
    <xf numFmtId="0" fontId="145" fillId="71" borderId="64" applyNumberFormat="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45" fillId="71" borderId="64" applyNumberFormat="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49" fillId="82"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45" fillId="71" borderId="64" applyNumberFormat="0" applyAlignment="0" applyProtection="0">
      <alignment vertical="center"/>
    </xf>
    <xf numFmtId="0" fontId="133" fillId="69" borderId="0" applyNumberFormat="0" applyBorder="0" applyAlignment="0" applyProtection="0">
      <alignment vertical="center"/>
    </xf>
    <xf numFmtId="0" fontId="145" fillId="71" borderId="64" applyNumberFormat="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97" fillId="44" borderId="8" applyNumberFormat="0" applyFont="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45" fillId="71" borderId="64" applyNumberFormat="0" applyAlignment="0" applyProtection="0">
      <alignment vertical="center"/>
    </xf>
    <xf numFmtId="0" fontId="133" fillId="69" borderId="0" applyNumberFormat="0" applyBorder="0" applyAlignment="0" applyProtection="0">
      <alignment vertical="center"/>
    </xf>
    <xf numFmtId="0" fontId="145" fillId="71" borderId="64" applyNumberFormat="0" applyAlignment="0" applyProtection="0">
      <alignment vertical="center"/>
    </xf>
    <xf numFmtId="0" fontId="134" fillId="80"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41" fillId="87" borderId="0" applyNumberFormat="0" applyBorder="0" applyAlignment="0" applyProtection="0">
      <alignment vertical="center"/>
    </xf>
    <xf numFmtId="0" fontId="133" fillId="69" borderId="0" applyNumberFormat="0" applyBorder="0" applyAlignment="0" applyProtection="0">
      <alignment vertical="center"/>
    </xf>
    <xf numFmtId="0" fontId="141" fillId="87"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98" fillId="3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7" fillId="66" borderId="65" applyNumberFormat="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7" fillId="66" borderId="65" applyNumberFormat="0" applyAlignment="0" applyProtection="0">
      <alignment vertical="center"/>
    </xf>
    <xf numFmtId="0" fontId="133" fillId="69" borderId="0" applyNumberFormat="0" applyBorder="0" applyAlignment="0" applyProtection="0">
      <alignment vertical="center"/>
    </xf>
    <xf numFmtId="0" fontId="137" fillId="66" borderId="65" applyNumberFormat="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45" fillId="71" borderId="64" applyNumberFormat="0" applyAlignment="0" applyProtection="0">
      <alignment vertical="center"/>
    </xf>
    <xf numFmtId="0" fontId="133" fillId="69" borderId="0" applyNumberFormat="0" applyBorder="0" applyAlignment="0" applyProtection="0">
      <alignment vertical="center"/>
    </xf>
    <xf numFmtId="0" fontId="145" fillId="71" borderId="64" applyNumberFormat="0" applyAlignment="0" applyProtection="0">
      <alignment vertical="center"/>
    </xf>
    <xf numFmtId="0" fontId="133" fillId="69" borderId="0" applyNumberFormat="0" applyBorder="0" applyAlignment="0" applyProtection="0">
      <alignment vertical="center"/>
    </xf>
    <xf numFmtId="0" fontId="145" fillId="71" borderId="64" applyNumberFormat="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7" fillId="66" borderId="65" applyNumberFormat="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41" fillId="85" borderId="0" applyNumberFormat="0" applyBorder="0" applyAlignment="0" applyProtection="0">
      <alignment vertical="center"/>
    </xf>
    <xf numFmtId="0" fontId="133" fillId="69" borderId="0" applyNumberFormat="0" applyBorder="0" applyAlignment="0" applyProtection="0">
      <alignment vertical="center"/>
    </xf>
    <xf numFmtId="0" fontId="141" fillId="85"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45" fillId="71" borderId="64" applyNumberFormat="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58" fillId="0" borderId="67" applyNumberFormat="0" applyFill="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41" fillId="90" borderId="0" applyNumberFormat="0" applyBorder="0" applyAlignment="0" applyProtection="0">
      <alignment vertical="center"/>
    </xf>
    <xf numFmtId="0" fontId="133" fillId="69" borderId="0" applyNumberFormat="0" applyBorder="0" applyAlignment="0" applyProtection="0">
      <alignment vertical="center"/>
    </xf>
    <xf numFmtId="0" fontId="98" fillId="63"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4" fillId="80" borderId="0" applyNumberFormat="0" applyBorder="0" applyAlignment="0" applyProtection="0">
      <alignment vertical="center"/>
    </xf>
    <xf numFmtId="0" fontId="133" fillId="69" borderId="0" applyNumberFormat="0" applyBorder="0" applyAlignment="0" applyProtection="0">
      <alignment vertical="center"/>
    </xf>
    <xf numFmtId="0" fontId="134" fillId="80"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41" fillId="90" borderId="0" applyNumberFormat="0" applyBorder="0" applyAlignment="0" applyProtection="0">
      <alignment vertical="center"/>
    </xf>
    <xf numFmtId="0" fontId="133" fillId="69" borderId="0" applyNumberFormat="0" applyBorder="0" applyAlignment="0" applyProtection="0">
      <alignment vertical="center"/>
    </xf>
    <xf numFmtId="0" fontId="141" fillId="90" borderId="0" applyNumberFormat="0" applyBorder="0" applyAlignment="0" applyProtection="0">
      <alignment vertical="center"/>
    </xf>
    <xf numFmtId="0" fontId="133" fillId="69" borderId="0" applyNumberFormat="0" applyBorder="0" applyAlignment="0" applyProtection="0">
      <alignment vertical="center"/>
    </xf>
    <xf numFmtId="0" fontId="98" fillId="63"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95" fillId="0" borderId="6" applyNumberFormat="0" applyFill="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95" fillId="0" borderId="6" applyNumberFormat="0" applyFill="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7" fillId="66" borderId="65" applyNumberFormat="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98" fillId="41"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45" fillId="71" borderId="64" applyNumberFormat="0" applyAlignment="0" applyProtection="0">
      <alignment vertical="center"/>
    </xf>
    <xf numFmtId="0" fontId="145" fillId="71" borderId="64" applyNumberFormat="0" applyAlignment="0" applyProtection="0">
      <alignment vertical="center"/>
    </xf>
    <xf numFmtId="0" fontId="133" fillId="69" borderId="0" applyNumberFormat="0" applyBorder="0" applyAlignment="0" applyProtection="0">
      <alignment vertical="center"/>
    </xf>
    <xf numFmtId="0" fontId="145" fillId="71" borderId="64" applyNumberFormat="0" applyAlignment="0" applyProtection="0">
      <alignment vertical="center"/>
    </xf>
    <xf numFmtId="0" fontId="133" fillId="69" borderId="0" applyNumberFormat="0" applyBorder="0" applyAlignment="0" applyProtection="0">
      <alignment vertical="center"/>
    </xf>
    <xf numFmtId="0" fontId="145" fillId="71" borderId="64" applyNumberFormat="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98" fillId="41" borderId="0" applyNumberFormat="0" applyBorder="0" applyAlignment="0" applyProtection="0">
      <alignment vertical="center"/>
    </xf>
    <xf numFmtId="0" fontId="133" fillId="69" borderId="0" applyNumberFormat="0" applyBorder="0" applyAlignment="0" applyProtection="0">
      <alignment vertical="center"/>
    </xf>
    <xf numFmtId="0" fontId="98" fillId="41" borderId="0" applyNumberFormat="0" applyBorder="0" applyAlignment="0" applyProtection="0">
      <alignment vertical="center"/>
    </xf>
    <xf numFmtId="0" fontId="133" fillId="69" borderId="0" applyNumberFormat="0" applyBorder="0" applyAlignment="0" applyProtection="0">
      <alignment vertical="center"/>
    </xf>
    <xf numFmtId="0" fontId="98" fillId="41" borderId="0" applyNumberFormat="0" applyBorder="0" applyAlignment="0" applyProtection="0">
      <alignment vertical="center"/>
    </xf>
    <xf numFmtId="0" fontId="133" fillId="69" borderId="0" applyNumberFormat="0" applyBorder="0" applyAlignment="0" applyProtection="0">
      <alignment vertical="center"/>
    </xf>
    <xf numFmtId="0" fontId="98" fillId="41"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98" fillId="62"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41" fillId="85"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98" fillId="62"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41" fillId="72"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45" fillId="71" borderId="64" applyNumberFormat="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10" fillId="34" borderId="4" applyNumberFormat="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11" fillId="53"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7" fillId="66" borderId="65" applyNumberFormat="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7" fillId="66" borderId="65" applyNumberFormat="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67" fillId="79" borderId="47" applyNumberFormat="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236" fontId="93" fillId="0" borderId="0" applyFont="0" applyFill="0" applyBorder="0" applyAlignment="0" applyProtection="0"/>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236" fontId="93" fillId="0" borderId="0" applyFont="0" applyFill="0" applyBorder="0" applyAlignment="0" applyProtection="0"/>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7" fillId="66" borderId="65" applyNumberFormat="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00" fillId="75" borderId="42" applyNumberFormat="0" applyFont="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00" fillId="75" borderId="42" applyNumberFormat="0" applyFont="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42" fillId="0" borderId="0" applyNumberFormat="0" applyFill="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41" fillId="72" borderId="0" applyNumberFormat="0" applyBorder="0" applyAlignment="0" applyProtection="0">
      <alignment vertical="center"/>
    </xf>
    <xf numFmtId="0" fontId="133" fillId="69" borderId="0" applyNumberFormat="0" applyBorder="0" applyAlignment="0" applyProtection="0">
      <alignment vertical="center"/>
    </xf>
    <xf numFmtId="0" fontId="141" fillId="72" borderId="0" applyNumberFormat="0" applyBorder="0" applyAlignment="0" applyProtection="0">
      <alignment vertical="center"/>
    </xf>
    <xf numFmtId="0" fontId="133" fillId="69" borderId="0" applyNumberFormat="0" applyBorder="0" applyAlignment="0" applyProtection="0">
      <alignment vertical="center"/>
    </xf>
    <xf numFmtId="0" fontId="141" fillId="72"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41" fillId="72"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00" fillId="75" borderId="42" applyNumberFormat="0" applyFont="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41" fillId="85" borderId="0" applyNumberFormat="0" applyBorder="0" applyAlignment="0" applyProtection="0">
      <alignment vertical="center"/>
    </xf>
    <xf numFmtId="0" fontId="133" fillId="69" borderId="0" applyNumberFormat="0" applyBorder="0" applyAlignment="0" applyProtection="0">
      <alignment vertical="center"/>
    </xf>
    <xf numFmtId="0" fontId="100" fillId="75" borderId="42" applyNumberFormat="0" applyFont="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67" fillId="79" borderId="47" applyNumberFormat="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67" fillId="79" borderId="47" applyNumberFormat="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54" fillId="73" borderId="64" applyNumberFormat="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7" fillId="66" borderId="65" applyNumberFormat="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00" fillId="75" borderId="42" applyNumberFormat="0" applyFont="0" applyAlignment="0" applyProtection="0">
      <alignment vertical="center"/>
    </xf>
    <xf numFmtId="0" fontId="133" fillId="69" borderId="0" applyNumberFormat="0" applyBorder="0" applyAlignment="0" applyProtection="0">
      <alignment vertical="center"/>
    </xf>
    <xf numFmtId="0" fontId="100" fillId="75" borderId="42" applyNumberFormat="0" applyFont="0" applyAlignment="0" applyProtection="0">
      <alignment vertical="center"/>
    </xf>
    <xf numFmtId="0" fontId="133" fillId="69" borderId="0" applyNumberFormat="0" applyBorder="0" applyAlignment="0" applyProtection="0">
      <alignment vertical="center"/>
    </xf>
    <xf numFmtId="0" fontId="100" fillId="75" borderId="42" applyNumberFormat="0" applyFont="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41" fillId="68"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98" fillId="52"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45" fillId="71" borderId="64" applyNumberFormat="0" applyAlignment="0" applyProtection="0">
      <alignment vertical="center"/>
    </xf>
    <xf numFmtId="0" fontId="133" fillId="69" borderId="0" applyNumberFormat="0" applyBorder="0" applyAlignment="0" applyProtection="0">
      <alignment vertical="center"/>
    </xf>
    <xf numFmtId="0" fontId="145" fillId="71" borderId="64" applyNumberFormat="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00" fillId="75" borderId="42" applyNumberFormat="0" applyFont="0" applyAlignment="0" applyProtection="0">
      <alignment vertical="center"/>
    </xf>
    <xf numFmtId="0" fontId="154" fillId="66" borderId="64" applyNumberFormat="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230"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230" fillId="69" borderId="0" applyNumberFormat="0" applyBorder="0" applyAlignment="0" applyProtection="0">
      <alignment vertical="center"/>
    </xf>
    <xf numFmtId="0" fontId="137" fillId="73" borderId="65" applyNumberFormat="0" applyAlignment="0" applyProtection="0">
      <alignment vertical="center"/>
    </xf>
    <xf numFmtId="0" fontId="230" fillId="69" borderId="0" applyNumberFormat="0" applyBorder="0" applyAlignment="0" applyProtection="0">
      <alignment vertical="center"/>
    </xf>
    <xf numFmtId="0" fontId="137" fillId="73" borderId="65" applyNumberFormat="0" applyAlignment="0" applyProtection="0">
      <alignment vertical="center"/>
    </xf>
    <xf numFmtId="0" fontId="230" fillId="69" borderId="0" applyNumberFormat="0" applyBorder="0" applyAlignment="0" applyProtection="0">
      <alignment vertical="center"/>
    </xf>
    <xf numFmtId="0" fontId="230" fillId="69" borderId="0" applyNumberFormat="0" applyBorder="0" applyAlignment="0" applyProtection="0">
      <alignment vertical="center"/>
    </xf>
    <xf numFmtId="0" fontId="230" fillId="69" borderId="0" applyNumberFormat="0" applyBorder="0" applyAlignment="0" applyProtection="0">
      <alignment vertical="center"/>
    </xf>
    <xf numFmtId="0" fontId="230" fillId="69" borderId="0" applyNumberFormat="0" applyBorder="0" applyAlignment="0" applyProtection="0">
      <alignment vertical="center"/>
    </xf>
    <xf numFmtId="0" fontId="230"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04" fillId="34" borderId="5" applyNumberFormat="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7" fillId="73" borderId="65" applyNumberFormat="0" applyAlignment="0" applyProtection="0">
      <alignment vertical="center"/>
    </xf>
    <xf numFmtId="0" fontId="133" fillId="69" borderId="0" applyNumberFormat="0" applyBorder="0" applyAlignment="0" applyProtection="0">
      <alignment vertical="center"/>
    </xf>
    <xf numFmtId="0" fontId="213" fillId="69" borderId="0" applyNumberFormat="0" applyBorder="0" applyAlignment="0" applyProtection="0"/>
    <xf numFmtId="0" fontId="213" fillId="124" borderId="0" applyNumberFormat="0" applyBorder="0" applyAlignment="0" applyProtection="0"/>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49" fillId="7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98" fillId="64" borderId="0" applyNumberFormat="0" applyBorder="0" applyAlignment="0" applyProtection="0">
      <alignment vertical="center"/>
    </xf>
    <xf numFmtId="0" fontId="133" fillId="69" borderId="0" applyNumberFormat="0" applyBorder="0" applyAlignment="0" applyProtection="0">
      <alignment vertical="center"/>
    </xf>
    <xf numFmtId="0" fontId="98" fillId="64" borderId="0" applyNumberFormat="0" applyBorder="0" applyAlignment="0" applyProtection="0">
      <alignment vertical="center"/>
    </xf>
    <xf numFmtId="0" fontId="133" fillId="69" borderId="0" applyNumberFormat="0" applyBorder="0" applyAlignment="0" applyProtection="0">
      <alignment vertical="center"/>
    </xf>
    <xf numFmtId="0" fontId="141" fillId="72" borderId="0" applyNumberFormat="0" applyBorder="0" applyAlignment="0" applyProtection="0">
      <alignment vertical="center"/>
    </xf>
    <xf numFmtId="0" fontId="133" fillId="69" borderId="0" applyNumberFormat="0" applyBorder="0" applyAlignment="0" applyProtection="0">
      <alignment vertical="center"/>
    </xf>
    <xf numFmtId="0" fontId="98" fillId="64"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45" fillId="71" borderId="64" applyNumberFormat="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41" fillId="90"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41" fillId="90"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4" fillId="80" borderId="0" applyNumberFormat="0" applyBorder="0" applyAlignment="0" applyProtection="0">
      <alignment vertical="center"/>
    </xf>
    <xf numFmtId="0" fontId="133" fillId="69" borderId="0" applyNumberFormat="0" applyBorder="0" applyAlignment="0" applyProtection="0">
      <alignment vertical="center"/>
    </xf>
    <xf numFmtId="0" fontId="134" fillId="80"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04" fillId="34" borderId="5" applyNumberFormat="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49" fillId="88"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54" fillId="66" borderId="64" applyNumberFormat="0" applyAlignment="0" applyProtection="0">
      <alignment vertical="center"/>
    </xf>
    <xf numFmtId="0" fontId="133" fillId="69" borderId="0" applyNumberFormat="0" applyBorder="0" applyAlignment="0" applyProtection="0">
      <alignment vertical="center"/>
    </xf>
    <xf numFmtId="0" fontId="154" fillId="66" borderId="64" applyNumberFormat="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58" fillId="0" borderId="67" applyNumberFormat="0" applyFill="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99" fillId="0" borderId="0" applyNumberFormat="0" applyFill="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98" fillId="41"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54" fillId="66" borderId="64" applyNumberFormat="0" applyAlignment="0" applyProtection="0">
      <alignment vertical="center"/>
    </xf>
    <xf numFmtId="0" fontId="133" fillId="69" borderId="0" applyNumberFormat="0" applyBorder="0" applyAlignment="0" applyProtection="0">
      <alignment vertical="center"/>
    </xf>
    <xf numFmtId="0" fontId="149" fillId="78"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7" fillId="66" borderId="65" applyNumberFormat="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45" fillId="71" borderId="64" applyNumberFormat="0" applyAlignment="0" applyProtection="0">
      <alignment vertical="center"/>
    </xf>
    <xf numFmtId="0" fontId="133" fillId="69" borderId="0" applyNumberFormat="0" applyBorder="0" applyAlignment="0" applyProtection="0">
      <alignment vertical="center"/>
    </xf>
    <xf numFmtId="0" fontId="145" fillId="71" borderId="64" applyNumberFormat="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45" fillId="71" borderId="64" applyNumberFormat="0" applyAlignment="0" applyProtection="0">
      <alignment vertical="center"/>
    </xf>
    <xf numFmtId="0" fontId="133" fillId="69" borderId="0" applyNumberFormat="0" applyBorder="0" applyAlignment="0" applyProtection="0">
      <alignment vertical="center"/>
    </xf>
    <xf numFmtId="0" fontId="145" fillId="71" borderId="64" applyNumberFormat="0" applyAlignment="0" applyProtection="0">
      <alignment vertical="center"/>
    </xf>
    <xf numFmtId="0" fontId="133" fillId="69" borderId="0" applyNumberFormat="0" applyBorder="0" applyAlignment="0" applyProtection="0">
      <alignment vertical="center"/>
    </xf>
    <xf numFmtId="0" fontId="145" fillId="71" borderId="64" applyNumberFormat="0" applyAlignment="0" applyProtection="0">
      <alignment vertical="center"/>
    </xf>
    <xf numFmtId="0" fontId="133" fillId="69" borderId="0" applyNumberFormat="0" applyBorder="0" applyAlignment="0" applyProtection="0">
      <alignment vertical="center"/>
    </xf>
    <xf numFmtId="0" fontId="145" fillId="71" borderId="64" applyNumberFormat="0" applyAlignment="0" applyProtection="0">
      <alignment vertical="center"/>
    </xf>
    <xf numFmtId="0" fontId="133" fillId="69" borderId="0" applyNumberFormat="0" applyBorder="0" applyAlignment="0" applyProtection="0">
      <alignment vertical="center"/>
    </xf>
    <xf numFmtId="0" fontId="145" fillId="71" borderId="64" applyNumberFormat="0" applyAlignment="0" applyProtection="0">
      <alignment vertical="center"/>
    </xf>
    <xf numFmtId="0" fontId="133" fillId="69" borderId="0" applyNumberFormat="0" applyBorder="0" applyAlignment="0" applyProtection="0">
      <alignment vertical="center"/>
    </xf>
    <xf numFmtId="0" fontId="145" fillId="71" borderId="64" applyNumberFormat="0" applyAlignment="0" applyProtection="0">
      <alignment vertical="center"/>
    </xf>
    <xf numFmtId="0" fontId="133" fillId="69" borderId="0" applyNumberFormat="0" applyBorder="0" applyAlignment="0" applyProtection="0">
      <alignment vertical="center"/>
    </xf>
    <xf numFmtId="0" fontId="145" fillId="71" borderId="64" applyNumberFormat="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41" fillId="85" borderId="0" applyNumberFormat="0" applyBorder="0" applyAlignment="0" applyProtection="0">
      <alignment vertical="center"/>
    </xf>
    <xf numFmtId="0" fontId="133" fillId="69" borderId="0" applyNumberFormat="0" applyBorder="0" applyAlignment="0" applyProtection="0">
      <alignment vertical="center"/>
    </xf>
    <xf numFmtId="0" fontId="98" fillId="62"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93" fillId="75" borderId="42" applyNumberFormat="0" applyFont="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213" fillId="69" borderId="0" applyNumberFormat="0" applyBorder="0" applyAlignment="0" applyProtection="0">
      <alignment vertical="center"/>
    </xf>
    <xf numFmtId="0" fontId="213" fillId="69" borderId="0" applyNumberFormat="0" applyBorder="0" applyAlignment="0" applyProtection="0">
      <alignment vertical="center"/>
    </xf>
    <xf numFmtId="0" fontId="213" fillId="69" borderId="0" applyNumberFormat="0" applyBorder="0" applyAlignment="0" applyProtection="0">
      <alignment vertical="center"/>
    </xf>
    <xf numFmtId="0" fontId="21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41" fillId="72"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26" fillId="0" borderId="28" applyNumberFormat="0" applyFill="0" applyProtection="0">
      <alignment horizontal="left"/>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26" fillId="0" borderId="28" applyNumberFormat="0" applyFill="0" applyProtection="0">
      <alignment horizontal="left"/>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45" fillId="71" borderId="64" applyNumberFormat="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41" fillId="87" borderId="0" applyNumberFormat="0" applyBorder="0" applyAlignment="0" applyProtection="0">
      <alignment vertical="center"/>
    </xf>
    <xf numFmtId="0" fontId="133" fillId="69" borderId="0" applyNumberFormat="0" applyBorder="0" applyAlignment="0" applyProtection="0">
      <alignment vertical="center"/>
    </xf>
    <xf numFmtId="0" fontId="141" fillId="87" borderId="0" applyNumberFormat="0" applyBorder="0" applyAlignment="0" applyProtection="0">
      <alignment vertical="center"/>
    </xf>
    <xf numFmtId="0" fontId="133" fillId="69" borderId="0" applyNumberFormat="0" applyBorder="0" applyAlignment="0" applyProtection="0">
      <alignment vertical="center"/>
    </xf>
    <xf numFmtId="0" fontId="98" fillId="41" borderId="0" applyNumberFormat="0" applyBorder="0" applyAlignment="0" applyProtection="0">
      <alignment vertical="center"/>
    </xf>
    <xf numFmtId="0" fontId="133" fillId="69" borderId="0" applyNumberFormat="0" applyBorder="0" applyAlignment="0" applyProtection="0">
      <alignment vertical="center"/>
    </xf>
    <xf numFmtId="0" fontId="111" fillId="53"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7" fillId="66" borderId="65" applyNumberFormat="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41" fillId="85"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98" fillId="52"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95" fillId="0" borderId="6" applyNumberFormat="0" applyFill="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41" fillId="90"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98" fillId="63" borderId="0" applyNumberFormat="0" applyBorder="0" applyAlignment="0" applyProtection="0">
      <alignment vertical="center"/>
    </xf>
    <xf numFmtId="0" fontId="133" fillId="69" borderId="0" applyNumberFormat="0" applyBorder="0" applyAlignment="0" applyProtection="0">
      <alignment vertical="center"/>
    </xf>
    <xf numFmtId="0" fontId="98" fillId="63" borderId="0" applyNumberFormat="0" applyBorder="0" applyAlignment="0" applyProtection="0">
      <alignment vertical="center"/>
    </xf>
    <xf numFmtId="0" fontId="133" fillId="69" borderId="0" applyNumberFormat="0" applyBorder="0" applyAlignment="0" applyProtection="0">
      <alignment vertical="center"/>
    </xf>
    <xf numFmtId="0" fontId="141" fillId="90" borderId="0" applyNumberFormat="0" applyBorder="0" applyAlignment="0" applyProtection="0">
      <alignment vertical="center"/>
    </xf>
    <xf numFmtId="0" fontId="133" fillId="69" borderId="0" applyNumberFormat="0" applyBorder="0" applyAlignment="0" applyProtection="0">
      <alignment vertical="center"/>
    </xf>
    <xf numFmtId="0" fontId="98" fillId="63"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54" fillId="66" borderId="64" applyNumberFormat="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45" fillId="71" borderId="64" applyNumberFormat="0" applyAlignment="0" applyProtection="0">
      <alignment vertical="center"/>
    </xf>
    <xf numFmtId="0" fontId="133" fillId="69" borderId="0" applyNumberFormat="0" applyBorder="0" applyAlignment="0" applyProtection="0">
      <alignment vertical="center"/>
    </xf>
    <xf numFmtId="0" fontId="145" fillId="71" borderId="64" applyNumberFormat="0" applyAlignment="0" applyProtection="0">
      <alignment vertical="center"/>
    </xf>
    <xf numFmtId="0" fontId="133" fillId="69" borderId="0" applyNumberFormat="0" applyBorder="0" applyAlignment="0" applyProtection="0">
      <alignment vertical="center"/>
    </xf>
    <xf numFmtId="0" fontId="145" fillId="71" borderId="64" applyNumberFormat="0" applyAlignment="0" applyProtection="0">
      <alignment vertical="center"/>
    </xf>
    <xf numFmtId="0" fontId="133" fillId="69" borderId="0" applyNumberFormat="0" applyBorder="0" applyAlignment="0" applyProtection="0">
      <alignment vertical="center"/>
    </xf>
    <xf numFmtId="0" fontId="145" fillId="71" borderId="64" applyNumberFormat="0" applyAlignment="0" applyProtection="0">
      <alignment vertical="center"/>
    </xf>
    <xf numFmtId="0" fontId="133" fillId="69" borderId="0" applyNumberFormat="0" applyBorder="0" applyAlignment="0" applyProtection="0">
      <alignment vertical="center"/>
    </xf>
    <xf numFmtId="0" fontId="145" fillId="71" borderId="64" applyNumberFormat="0" applyAlignment="0" applyProtection="0">
      <alignment vertical="center"/>
    </xf>
    <xf numFmtId="0" fontId="141" fillId="90" borderId="0" applyNumberFormat="0" applyBorder="0" applyAlignment="0" applyProtection="0">
      <alignment vertical="center"/>
    </xf>
    <xf numFmtId="0" fontId="133" fillId="69" borderId="0" applyNumberFormat="0" applyBorder="0" applyAlignment="0" applyProtection="0">
      <alignment vertical="center"/>
    </xf>
    <xf numFmtId="0" fontId="145" fillId="71" borderId="64" applyNumberFormat="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41" fillId="87" borderId="0" applyNumberFormat="0" applyBorder="0" applyAlignment="0" applyProtection="0">
      <alignment vertical="center"/>
    </xf>
    <xf numFmtId="0" fontId="133" fillId="69" borderId="0" applyNumberFormat="0" applyBorder="0" applyAlignment="0" applyProtection="0">
      <alignment vertical="center"/>
    </xf>
    <xf numFmtId="0" fontId="141" fillId="87"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7" fillId="66" borderId="65" applyNumberFormat="0" applyAlignment="0" applyProtection="0">
      <alignment vertical="center"/>
    </xf>
    <xf numFmtId="0" fontId="133" fillId="69" borderId="0" applyNumberFormat="0" applyBorder="0" applyAlignment="0" applyProtection="0">
      <alignment vertical="center"/>
    </xf>
    <xf numFmtId="0" fontId="110" fillId="34" borderId="4" applyNumberFormat="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4" fillId="80" borderId="0" applyNumberFormat="0" applyBorder="0" applyAlignment="0" applyProtection="0">
      <alignment vertical="center"/>
    </xf>
    <xf numFmtId="0" fontId="133" fillId="69" borderId="0" applyNumberFormat="0" applyBorder="0" applyAlignment="0" applyProtection="0">
      <alignment vertical="center"/>
    </xf>
    <xf numFmtId="0" fontId="110" fillId="34" borderId="4" applyNumberFormat="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10" fillId="34" borderId="4" applyNumberFormat="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00" fillId="75" borderId="42" applyNumberFormat="0" applyFont="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00" fillId="75" borderId="42" applyNumberFormat="0" applyFont="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41" fillId="85" borderId="0" applyNumberFormat="0" applyBorder="0" applyAlignment="0" applyProtection="0">
      <alignment vertical="center"/>
    </xf>
    <xf numFmtId="0" fontId="133" fillId="69" borderId="0" applyNumberFormat="0" applyBorder="0" applyAlignment="0" applyProtection="0">
      <alignment vertical="center"/>
    </xf>
    <xf numFmtId="0" fontId="98" fillId="62"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7" fillId="66" borderId="65" applyNumberFormat="0" applyAlignment="0" applyProtection="0">
      <alignment vertical="center"/>
    </xf>
    <xf numFmtId="0" fontId="133" fillId="69" borderId="0" applyNumberFormat="0" applyBorder="0" applyAlignment="0" applyProtection="0">
      <alignment vertical="center"/>
    </xf>
    <xf numFmtId="0" fontId="137" fillId="66" borderId="65" applyNumberFormat="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7" fillId="73" borderId="65" applyNumberFormat="0" applyAlignment="0" applyProtection="0">
      <alignment vertical="center"/>
    </xf>
    <xf numFmtId="0" fontId="133" fillId="69" borderId="0" applyNumberFormat="0" applyBorder="0" applyAlignment="0" applyProtection="0">
      <alignment vertical="center"/>
    </xf>
    <xf numFmtId="0" fontId="137" fillId="73" borderId="65" applyNumberFormat="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41" fillId="68"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98" fillId="62"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58" fillId="0" borderId="67" applyNumberFormat="0" applyFill="0" applyAlignment="0" applyProtection="0">
      <alignment vertical="center"/>
    </xf>
    <xf numFmtId="0" fontId="133" fillId="69" borderId="0" applyNumberFormat="0" applyBorder="0" applyAlignment="0" applyProtection="0">
      <alignment vertical="center"/>
    </xf>
    <xf numFmtId="0" fontId="94" fillId="0" borderId="9" applyNumberFormat="0" applyFill="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54" fillId="66" borderId="64" applyNumberFormat="0" applyAlignment="0" applyProtection="0">
      <alignment vertical="center"/>
    </xf>
    <xf numFmtId="0" fontId="133" fillId="69" borderId="0" applyNumberFormat="0" applyBorder="0" applyAlignment="0" applyProtection="0">
      <alignment vertical="center"/>
    </xf>
    <xf numFmtId="0" fontId="145" fillId="71" borderId="64" applyNumberFormat="0" applyAlignment="0" applyProtection="0">
      <alignment vertical="center"/>
    </xf>
    <xf numFmtId="0" fontId="133" fillId="69" borderId="0" applyNumberFormat="0" applyBorder="0" applyAlignment="0" applyProtection="0">
      <alignment vertical="center"/>
    </xf>
    <xf numFmtId="0" fontId="145" fillId="71" borderId="64" applyNumberFormat="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41" fillId="72"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42" fillId="0" borderId="0" applyNumberFormat="0" applyFill="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7" fillId="66" borderId="65" applyNumberFormat="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41" fillId="68" borderId="0" applyNumberFormat="0" applyBorder="0" applyAlignment="0" applyProtection="0">
      <alignment vertical="center"/>
    </xf>
    <xf numFmtId="0" fontId="133" fillId="69" borderId="0" applyNumberFormat="0" applyBorder="0" applyAlignment="0" applyProtection="0">
      <alignment vertical="center"/>
    </xf>
    <xf numFmtId="0" fontId="98" fillId="52"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49" fillId="68"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45" fillId="71" borderId="64" applyNumberFormat="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41" fillId="72" borderId="0" applyNumberFormat="0" applyBorder="0" applyAlignment="0" applyProtection="0">
      <alignment vertical="center"/>
    </xf>
    <xf numFmtId="0" fontId="133" fillId="69" borderId="0" applyNumberFormat="0" applyBorder="0" applyAlignment="0" applyProtection="0">
      <alignment vertical="center"/>
    </xf>
    <xf numFmtId="0" fontId="141" fillId="72" borderId="0" applyNumberFormat="0" applyBorder="0" applyAlignment="0" applyProtection="0">
      <alignment vertical="center"/>
    </xf>
    <xf numFmtId="0" fontId="133" fillId="69" borderId="0" applyNumberFormat="0" applyBorder="0" applyAlignment="0" applyProtection="0">
      <alignment vertical="center"/>
    </xf>
    <xf numFmtId="0" fontId="141" fillId="72" borderId="0" applyNumberFormat="0" applyBorder="0" applyAlignment="0" applyProtection="0">
      <alignment vertical="center"/>
    </xf>
    <xf numFmtId="0" fontId="133" fillId="69" borderId="0" applyNumberFormat="0" applyBorder="0" applyAlignment="0" applyProtection="0">
      <alignment vertical="center"/>
    </xf>
    <xf numFmtId="0" fontId="141" fillId="72"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45" fillId="71" borderId="64" applyNumberFormat="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09" fillId="0" borderId="0" applyNumberFormat="0" applyFill="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49" fillId="72" borderId="0" applyNumberFormat="0" applyBorder="0" applyAlignment="0" applyProtection="0">
      <alignment vertical="center"/>
    </xf>
    <xf numFmtId="0" fontId="133" fillId="69" borderId="0" applyNumberFormat="0" applyBorder="0" applyAlignment="0" applyProtection="0">
      <alignment vertical="center"/>
    </xf>
    <xf numFmtId="0" fontId="149" fillId="79" borderId="0" applyNumberFormat="0" applyBorder="0" applyAlignment="0" applyProtection="0">
      <alignment vertical="center"/>
    </xf>
    <xf numFmtId="0" fontId="133" fillId="69" borderId="0" applyNumberFormat="0" applyBorder="0" applyAlignment="0" applyProtection="0">
      <alignment vertical="center"/>
    </xf>
    <xf numFmtId="0" fontId="149" fillId="79" borderId="0" applyNumberFormat="0" applyBorder="0" applyAlignment="0" applyProtection="0">
      <alignment vertical="center"/>
    </xf>
    <xf numFmtId="0" fontId="133" fillId="69" borderId="0" applyNumberFormat="0" applyBorder="0" applyAlignment="0" applyProtection="0">
      <alignment vertical="center"/>
    </xf>
    <xf numFmtId="0" fontId="149" fillId="79" borderId="0" applyNumberFormat="0" applyBorder="0" applyAlignment="0" applyProtection="0">
      <alignment vertical="center"/>
    </xf>
    <xf numFmtId="0" fontId="133" fillId="69" borderId="0" applyNumberFormat="0" applyBorder="0" applyAlignment="0" applyProtection="0">
      <alignment vertical="center"/>
    </xf>
    <xf numFmtId="0" fontId="149" fillId="79" borderId="0" applyNumberFormat="0" applyBorder="0" applyAlignment="0" applyProtection="0">
      <alignment vertical="center"/>
    </xf>
    <xf numFmtId="0" fontId="133" fillId="69" borderId="0" applyNumberFormat="0" applyBorder="0" applyAlignment="0" applyProtection="0">
      <alignment vertical="center"/>
    </xf>
    <xf numFmtId="0" fontId="149" fillId="72" borderId="0" applyNumberFormat="0" applyBorder="0" applyAlignment="0" applyProtection="0">
      <alignment vertical="center"/>
    </xf>
    <xf numFmtId="0" fontId="133" fillId="69" borderId="0" applyNumberFormat="0" applyBorder="0" applyAlignment="0" applyProtection="0">
      <alignment vertical="center"/>
    </xf>
    <xf numFmtId="0" fontId="149" fillId="88" borderId="0" applyNumberFormat="0" applyBorder="0" applyAlignment="0" applyProtection="0">
      <alignment vertical="center"/>
    </xf>
    <xf numFmtId="0" fontId="133" fillId="69" borderId="0" applyNumberFormat="0" applyBorder="0" applyAlignment="0" applyProtection="0">
      <alignment vertical="center"/>
    </xf>
    <xf numFmtId="0" fontId="149" fillId="88"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98" fillId="63" borderId="0" applyNumberFormat="0" applyBorder="0" applyAlignment="0" applyProtection="0">
      <alignment vertical="center"/>
    </xf>
    <xf numFmtId="0" fontId="133" fillId="69" borderId="0" applyNumberFormat="0" applyBorder="0" applyAlignment="0" applyProtection="0">
      <alignment vertical="center"/>
    </xf>
    <xf numFmtId="0" fontId="98" fillId="63" borderId="0" applyNumberFormat="0" applyBorder="0" applyAlignment="0" applyProtection="0">
      <alignment vertical="center"/>
    </xf>
    <xf numFmtId="0" fontId="133" fillId="69" borderId="0" applyNumberFormat="0" applyBorder="0" applyAlignment="0" applyProtection="0">
      <alignment vertical="center"/>
    </xf>
    <xf numFmtId="0" fontId="149" fillId="78" borderId="0" applyNumberFormat="0" applyBorder="0" applyAlignment="0" applyProtection="0">
      <alignment vertical="center"/>
    </xf>
    <xf numFmtId="0" fontId="133" fillId="69" borderId="0" applyNumberFormat="0" applyBorder="0" applyAlignment="0" applyProtection="0">
      <alignment vertical="center"/>
    </xf>
    <xf numFmtId="0" fontId="98" fillId="63"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41" fillId="85"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49" fillId="88" borderId="0" applyNumberFormat="0" applyBorder="0" applyAlignment="0" applyProtection="0">
      <alignment vertical="center"/>
    </xf>
    <xf numFmtId="0" fontId="133" fillId="69" borderId="0" applyNumberFormat="0" applyBorder="0" applyAlignment="0" applyProtection="0">
      <alignment vertical="center"/>
    </xf>
    <xf numFmtId="0" fontId="149" fillId="88" borderId="0" applyNumberFormat="0" applyBorder="0" applyAlignment="0" applyProtection="0">
      <alignment vertical="center"/>
    </xf>
    <xf numFmtId="0" fontId="133" fillId="69" borderId="0" applyNumberFormat="0" applyBorder="0" applyAlignment="0" applyProtection="0">
      <alignment vertical="center"/>
    </xf>
    <xf numFmtId="0" fontId="149" fillId="88"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98" fillId="63"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98" fillId="64" borderId="0" applyNumberFormat="0" applyBorder="0" applyAlignment="0" applyProtection="0">
      <alignment vertical="center"/>
    </xf>
    <xf numFmtId="0" fontId="133" fillId="69" borderId="0" applyNumberFormat="0" applyBorder="0" applyAlignment="0" applyProtection="0">
      <alignment vertical="center"/>
    </xf>
    <xf numFmtId="0" fontId="141" fillId="72"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26" fillId="0" borderId="28" applyNumberFormat="0" applyFill="0" applyProtection="0">
      <alignment horizontal="left"/>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7" fillId="66" borderId="65" applyNumberFormat="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2" fillId="46" borderId="7" applyNumberFormat="0" applyAlignment="0" applyProtection="0">
      <alignment vertical="center"/>
    </xf>
    <xf numFmtId="0" fontId="133" fillId="69" borderId="0" applyNumberFormat="0" applyBorder="0" applyAlignment="0" applyProtection="0">
      <alignment vertical="center"/>
    </xf>
    <xf numFmtId="0" fontId="167" fillId="79" borderId="47" applyNumberFormat="0" applyAlignment="0" applyProtection="0">
      <alignment vertical="center"/>
    </xf>
    <xf numFmtId="0" fontId="133" fillId="69" borderId="0" applyNumberFormat="0" applyBorder="0" applyAlignment="0" applyProtection="0">
      <alignment vertical="center"/>
    </xf>
    <xf numFmtId="0" fontId="156" fillId="79" borderId="47" applyNumberFormat="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2" fillId="46" borderId="7" applyNumberFormat="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133" fillId="69" borderId="0" applyNumberFormat="0" applyBorder="0" applyAlignment="0" applyProtection="0">
      <alignment vertical="center"/>
    </xf>
    <xf numFmtId="0" fontId="214" fillId="0" borderId="0" applyNumberFormat="0" applyFill="0" applyBorder="0" applyAlignment="0" applyProtection="0">
      <alignment vertical="top"/>
      <protection locked="0"/>
    </xf>
    <xf numFmtId="0" fontId="94" fillId="0" borderId="9" applyNumberFormat="0" applyFill="0" applyAlignment="0" applyProtection="0">
      <alignment vertical="center"/>
    </xf>
    <xf numFmtId="0" fontId="158" fillId="0" borderId="67" applyNumberFormat="0" applyFill="0" applyAlignment="0" applyProtection="0">
      <alignment vertical="center"/>
    </xf>
    <xf numFmtId="0" fontId="158" fillId="0" borderId="67" applyNumberFormat="0" applyFill="0" applyAlignment="0" applyProtection="0">
      <alignment vertical="center"/>
    </xf>
    <xf numFmtId="0" fontId="158" fillId="0" borderId="67" applyNumberFormat="0" applyFill="0" applyAlignment="0" applyProtection="0">
      <alignment vertical="center"/>
    </xf>
    <xf numFmtId="0" fontId="158" fillId="0" borderId="69" applyNumberFormat="0" applyFill="0" applyAlignment="0" applyProtection="0">
      <alignment vertical="center"/>
    </xf>
    <xf numFmtId="0" fontId="158" fillId="0" borderId="67" applyNumberFormat="0" applyFill="0" applyAlignment="0" applyProtection="0">
      <alignment vertical="center"/>
    </xf>
    <xf numFmtId="0" fontId="94" fillId="0" borderId="9" applyNumberFormat="0" applyFill="0" applyAlignment="0" applyProtection="0">
      <alignment vertical="center"/>
    </xf>
    <xf numFmtId="0" fontId="158" fillId="0" borderId="67" applyNumberFormat="0" applyFill="0" applyAlignment="0" applyProtection="0">
      <alignment vertical="center"/>
    </xf>
    <xf numFmtId="0" fontId="158" fillId="0" borderId="69" applyNumberFormat="0" applyFill="0" applyAlignment="0" applyProtection="0">
      <alignment vertical="center"/>
    </xf>
    <xf numFmtId="0" fontId="94" fillId="0" borderId="9" applyNumberFormat="0" applyFill="0" applyAlignment="0" applyProtection="0">
      <alignment vertical="center"/>
    </xf>
    <xf numFmtId="0" fontId="94" fillId="0" borderId="9" applyNumberFormat="0" applyFill="0" applyAlignment="0" applyProtection="0">
      <alignment vertical="center"/>
    </xf>
    <xf numFmtId="0" fontId="94" fillId="0" borderId="9" applyNumberFormat="0" applyFill="0" applyAlignment="0" applyProtection="0">
      <alignment vertical="center"/>
    </xf>
    <xf numFmtId="0" fontId="94" fillId="0" borderId="9" applyNumberFormat="0" applyFill="0" applyAlignment="0" applyProtection="0">
      <alignment vertical="center"/>
    </xf>
    <xf numFmtId="0" fontId="94" fillId="0" borderId="9" applyNumberFormat="0" applyFill="0" applyAlignment="0" applyProtection="0">
      <alignment vertical="center"/>
    </xf>
    <xf numFmtId="0" fontId="158" fillId="0" borderId="67" applyNumberFormat="0" applyFill="0" applyAlignment="0" applyProtection="0">
      <alignment vertical="center"/>
    </xf>
    <xf numFmtId="0" fontId="158" fillId="0" borderId="67" applyNumberFormat="0" applyFill="0" applyAlignment="0" applyProtection="0">
      <alignment vertical="center"/>
    </xf>
    <xf numFmtId="0" fontId="158" fillId="0" borderId="69" applyNumberFormat="0" applyFill="0" applyAlignment="0" applyProtection="0">
      <alignment vertical="center"/>
    </xf>
    <xf numFmtId="0" fontId="94" fillId="0" borderId="9" applyNumberFormat="0" applyFill="0" applyAlignment="0" applyProtection="0">
      <alignment vertical="center"/>
    </xf>
    <xf numFmtId="0" fontId="94" fillId="0" borderId="9" applyNumberFormat="0" applyFill="0" applyAlignment="0" applyProtection="0">
      <alignment vertical="center"/>
    </xf>
    <xf numFmtId="0" fontId="94" fillId="0" borderId="9" applyNumberFormat="0" applyFill="0" applyAlignment="0" applyProtection="0">
      <alignment vertical="center"/>
    </xf>
    <xf numFmtId="0" fontId="94" fillId="0" borderId="9" applyNumberFormat="0" applyFill="0" applyAlignment="0" applyProtection="0">
      <alignment vertical="center"/>
    </xf>
    <xf numFmtId="0" fontId="158" fillId="0" borderId="67" applyNumberFormat="0" applyFill="0" applyAlignment="0" applyProtection="0">
      <alignment vertical="center"/>
    </xf>
    <xf numFmtId="0" fontId="158" fillId="0" borderId="67" applyNumberFormat="0" applyFill="0" applyAlignment="0" applyProtection="0">
      <alignment vertical="center"/>
    </xf>
    <xf numFmtId="0" fontId="158" fillId="0" borderId="67" applyNumberFormat="0" applyFill="0" applyAlignment="0" applyProtection="0">
      <alignment vertical="center"/>
    </xf>
    <xf numFmtId="0" fontId="94" fillId="0" borderId="9" applyNumberFormat="0" applyFill="0" applyAlignment="0" applyProtection="0">
      <alignment vertical="center"/>
    </xf>
    <xf numFmtId="0" fontId="158" fillId="0" borderId="67" applyNumberFormat="0" applyFill="0" applyAlignment="0" applyProtection="0">
      <alignment vertical="center"/>
    </xf>
    <xf numFmtId="0" fontId="158" fillId="0" borderId="67" applyNumberFormat="0" applyFill="0" applyAlignment="0" applyProtection="0">
      <alignment vertical="center"/>
    </xf>
    <xf numFmtId="0" fontId="94" fillId="0" borderId="9" applyNumberFormat="0" applyFill="0" applyAlignment="0" applyProtection="0">
      <alignment vertical="center"/>
    </xf>
    <xf numFmtId="0" fontId="94" fillId="0" borderId="9" applyNumberFormat="0" applyFill="0" applyAlignment="0" applyProtection="0">
      <alignment vertical="center"/>
    </xf>
    <xf numFmtId="0" fontId="94" fillId="0" borderId="9" applyNumberFormat="0" applyFill="0" applyAlignment="0" applyProtection="0">
      <alignment vertical="center"/>
    </xf>
    <xf numFmtId="0" fontId="158" fillId="0" borderId="67" applyNumberFormat="0" applyFill="0" applyAlignment="0" applyProtection="0">
      <alignment vertical="center"/>
    </xf>
    <xf numFmtId="0" fontId="158" fillId="0" borderId="67" applyNumberFormat="0" applyFill="0" applyAlignment="0" applyProtection="0">
      <alignment vertical="center"/>
    </xf>
    <xf numFmtId="0" fontId="158" fillId="0" borderId="67" applyNumberFormat="0" applyFill="0" applyAlignment="0" applyProtection="0">
      <alignment vertical="center"/>
    </xf>
    <xf numFmtId="0" fontId="94" fillId="0" borderId="9" applyNumberFormat="0" applyFill="0" applyAlignment="0" applyProtection="0">
      <alignment vertical="center"/>
    </xf>
    <xf numFmtId="0" fontId="158" fillId="0" borderId="67" applyNumberFormat="0" applyFill="0" applyAlignment="0" applyProtection="0">
      <alignment vertical="center"/>
    </xf>
    <xf numFmtId="0" fontId="94" fillId="0" borderId="9" applyNumberFormat="0" applyFill="0" applyAlignment="0" applyProtection="0">
      <alignment vertical="center"/>
    </xf>
    <xf numFmtId="0" fontId="94" fillId="0" borderId="9" applyNumberFormat="0" applyFill="0" applyAlignment="0" applyProtection="0">
      <alignment vertical="center"/>
    </xf>
    <xf numFmtId="0" fontId="94" fillId="0" borderId="9" applyNumberFormat="0" applyFill="0" applyAlignment="0" applyProtection="0">
      <alignment vertical="center"/>
    </xf>
    <xf numFmtId="0" fontId="158" fillId="0" borderId="67" applyNumberFormat="0" applyFill="0" applyAlignment="0" applyProtection="0">
      <alignment vertical="center"/>
    </xf>
    <xf numFmtId="0" fontId="158" fillId="0" borderId="67" applyNumberFormat="0" applyFill="0" applyAlignment="0" applyProtection="0">
      <alignment vertical="center"/>
    </xf>
    <xf numFmtId="0" fontId="158" fillId="0" borderId="67" applyNumberFormat="0" applyFill="0" applyAlignment="0" applyProtection="0">
      <alignment vertical="center"/>
    </xf>
    <xf numFmtId="0" fontId="145" fillId="71" borderId="64" applyNumberFormat="0" applyAlignment="0" applyProtection="0">
      <alignment vertical="center"/>
    </xf>
    <xf numFmtId="0" fontId="158" fillId="0" borderId="67" applyNumberFormat="0" applyFill="0" applyAlignment="0" applyProtection="0">
      <alignment vertical="center"/>
    </xf>
    <xf numFmtId="0" fontId="158" fillId="0" borderId="67" applyNumberFormat="0" applyFill="0" applyAlignment="0" applyProtection="0">
      <alignment vertical="center"/>
    </xf>
    <xf numFmtId="0" fontId="158" fillId="0" borderId="67" applyNumberFormat="0" applyFill="0" applyAlignment="0" applyProtection="0">
      <alignment vertical="center"/>
    </xf>
    <xf numFmtId="0" fontId="158" fillId="0" borderId="67" applyNumberFormat="0" applyFill="0" applyAlignment="0" applyProtection="0">
      <alignment vertical="center"/>
    </xf>
    <xf numFmtId="0" fontId="145" fillId="71" borderId="64" applyNumberFormat="0" applyAlignment="0" applyProtection="0">
      <alignment vertical="center"/>
    </xf>
    <xf numFmtId="0" fontId="158" fillId="0" borderId="67" applyNumberFormat="0" applyFill="0" applyAlignment="0" applyProtection="0">
      <alignment vertical="center"/>
    </xf>
    <xf numFmtId="0" fontId="158" fillId="0" borderId="67" applyNumberFormat="0" applyFill="0" applyAlignment="0" applyProtection="0">
      <alignment vertical="center"/>
    </xf>
    <xf numFmtId="0" fontId="158" fillId="0" borderId="67" applyNumberFormat="0" applyFill="0" applyAlignment="0" applyProtection="0">
      <alignment vertical="center"/>
    </xf>
    <xf numFmtId="0" fontId="158" fillId="0" borderId="69" applyNumberFormat="0" applyFill="0" applyAlignment="0" applyProtection="0">
      <alignment vertical="center"/>
    </xf>
    <xf numFmtId="0" fontId="158" fillId="0" borderId="69" applyNumberFormat="0" applyFill="0" applyAlignment="0" applyProtection="0">
      <alignment vertical="center"/>
    </xf>
    <xf numFmtId="236" fontId="93" fillId="0" borderId="0" applyFont="0" applyFill="0" applyBorder="0" applyAlignment="0" applyProtection="0"/>
    <xf numFmtId="236" fontId="93" fillId="0" borderId="0" applyFont="0" applyFill="0" applyBorder="0" applyAlignment="0" applyProtection="0"/>
    <xf numFmtId="236" fontId="93" fillId="0" borderId="0" applyFont="0" applyFill="0" applyBorder="0" applyAlignment="0" applyProtection="0"/>
    <xf numFmtId="236" fontId="93" fillId="0" borderId="0" applyFont="0" applyFill="0" applyBorder="0" applyAlignment="0" applyProtection="0"/>
    <xf numFmtId="236" fontId="93" fillId="0" borderId="0" applyFont="0" applyFill="0" applyBorder="0" applyAlignment="0" applyProtection="0"/>
    <xf numFmtId="236" fontId="93" fillId="0" borderId="0" applyFont="0" applyFill="0" applyBorder="0" applyAlignment="0" applyProtection="0"/>
    <xf numFmtId="236" fontId="93" fillId="0" borderId="0" applyFont="0" applyFill="0" applyBorder="0" applyAlignment="0" applyProtection="0"/>
    <xf numFmtId="236" fontId="93" fillId="0" borderId="0" applyFont="0" applyFill="0" applyBorder="0" applyAlignment="0" applyProtection="0"/>
    <xf numFmtId="236" fontId="93" fillId="0" borderId="0" applyFont="0" applyFill="0" applyBorder="0" applyAlignment="0" applyProtection="0"/>
    <xf numFmtId="227" fontId="93" fillId="75" borderId="42" applyNumberFormat="0" applyFont="0" applyAlignment="0" applyProtection="0">
      <alignment vertical="center"/>
    </xf>
    <xf numFmtId="227" fontId="97" fillId="173" borderId="0" applyNumberFormat="0" applyBorder="0" applyAlignment="0" applyProtection="0">
      <alignment vertical="center"/>
    </xf>
    <xf numFmtId="227" fontId="98" fillId="194" borderId="0" applyNumberFormat="0" applyBorder="0" applyAlignment="0" applyProtection="0">
      <alignment vertical="center"/>
    </xf>
    <xf numFmtId="236" fontId="93" fillId="0" borderId="0" applyFont="0" applyFill="0" applyBorder="0" applyAlignment="0" applyProtection="0">
      <alignment vertical="center"/>
    </xf>
    <xf numFmtId="0" fontId="145" fillId="71" borderId="64" applyNumberFormat="0" applyAlignment="0" applyProtection="0">
      <alignment vertical="center"/>
    </xf>
    <xf numFmtId="227" fontId="97" fillId="161" borderId="0" applyNumberFormat="0" applyBorder="0" applyAlignment="0" applyProtection="0">
      <alignment vertical="center"/>
    </xf>
    <xf numFmtId="236" fontId="93" fillId="0" borderId="0" applyFont="0" applyFill="0" applyBorder="0" applyAlignment="0" applyProtection="0"/>
    <xf numFmtId="0" fontId="145" fillId="71" borderId="64" applyNumberFormat="0" applyAlignment="0" applyProtection="0">
      <alignment vertical="center"/>
    </xf>
    <xf numFmtId="236" fontId="93" fillId="0" borderId="0" applyFont="0" applyFill="0" applyBorder="0" applyAlignment="0" applyProtection="0"/>
    <xf numFmtId="236" fontId="93" fillId="0" borderId="0" applyFont="0" applyFill="0" applyBorder="0" applyAlignment="0" applyProtection="0"/>
    <xf numFmtId="236" fontId="93" fillId="0" borderId="0" applyFont="0" applyFill="0" applyBorder="0" applyAlignment="0" applyProtection="0"/>
    <xf numFmtId="236" fontId="93" fillId="0" borderId="0" applyFont="0" applyFill="0" applyBorder="0" applyAlignment="0" applyProtection="0"/>
    <xf numFmtId="227" fontId="97" fillId="200" borderId="0" applyNumberFormat="0" applyBorder="0" applyAlignment="0" applyProtection="0">
      <alignment vertical="center"/>
    </xf>
    <xf numFmtId="227" fontId="98" fillId="187" borderId="0" applyNumberFormat="0" applyBorder="0" applyAlignment="0" applyProtection="0">
      <alignment vertical="center"/>
    </xf>
    <xf numFmtId="236" fontId="93" fillId="0" borderId="0" applyFont="0" applyFill="0" applyBorder="0" applyAlignment="0" applyProtection="0"/>
    <xf numFmtId="236" fontId="93" fillId="0" borderId="0" applyFont="0" applyFill="0" applyBorder="0" applyAlignment="0" applyProtection="0"/>
    <xf numFmtId="236" fontId="93" fillId="0" borderId="0" applyFont="0" applyFill="0" applyBorder="0" applyAlignment="0" applyProtection="0"/>
    <xf numFmtId="236" fontId="93" fillId="0" borderId="0" applyFont="0" applyFill="0" applyBorder="0" applyAlignment="0" applyProtection="0"/>
    <xf numFmtId="236" fontId="93" fillId="0" borderId="0" applyFont="0" applyFill="0" applyBorder="0" applyAlignment="0" applyProtection="0"/>
    <xf numFmtId="236" fontId="93" fillId="0" borderId="0" applyFont="0" applyFill="0" applyBorder="0" applyAlignment="0" applyProtection="0"/>
    <xf numFmtId="227" fontId="97" fillId="200" borderId="0" applyNumberFormat="0" applyBorder="0" applyAlignment="0" applyProtection="0">
      <alignment vertical="center"/>
    </xf>
    <xf numFmtId="236" fontId="93" fillId="0" borderId="0" applyFont="0" applyFill="0" applyBorder="0" applyAlignment="0" applyProtection="0"/>
    <xf numFmtId="236" fontId="93" fillId="0" borderId="0" applyFont="0" applyFill="0" applyBorder="0" applyAlignment="0" applyProtection="0"/>
    <xf numFmtId="236" fontId="93" fillId="0" borderId="0" applyFont="0" applyFill="0" applyBorder="0" applyAlignment="0" applyProtection="0"/>
    <xf numFmtId="236" fontId="93" fillId="0" borderId="0" applyFont="0" applyFill="0" applyBorder="0" applyAlignment="0" applyProtection="0"/>
    <xf numFmtId="236" fontId="93" fillId="0" borderId="0" applyFont="0" applyFill="0" applyBorder="0" applyAlignment="0" applyProtection="0"/>
    <xf numFmtId="0" fontId="154" fillId="66" borderId="64" applyNumberFormat="0" applyAlignment="0" applyProtection="0">
      <alignment vertical="center"/>
    </xf>
    <xf numFmtId="0" fontId="126" fillId="75" borderId="42" applyNumberFormat="0" applyFont="0" applyAlignment="0" applyProtection="0">
      <alignment vertical="center"/>
    </xf>
    <xf numFmtId="0" fontId="154" fillId="66" borderId="64" applyNumberFormat="0" applyAlignment="0" applyProtection="0">
      <alignment vertical="center"/>
    </xf>
    <xf numFmtId="0" fontId="97" fillId="44" borderId="8" applyNumberFormat="0" applyFont="0" applyAlignment="0" applyProtection="0">
      <alignment vertical="center"/>
    </xf>
    <xf numFmtId="0" fontId="154" fillId="66" borderId="64" applyNumberFormat="0" applyAlignment="0" applyProtection="0">
      <alignment vertical="center"/>
    </xf>
    <xf numFmtId="0" fontId="154" fillId="66" borderId="64" applyNumberFormat="0" applyAlignment="0" applyProtection="0">
      <alignment vertical="center"/>
    </xf>
    <xf numFmtId="0" fontId="154" fillId="66" borderId="64" applyNumberFormat="0" applyAlignment="0" applyProtection="0">
      <alignment vertical="center"/>
    </xf>
    <xf numFmtId="0" fontId="154" fillId="66" borderId="64" applyNumberFormat="0" applyAlignment="0" applyProtection="0">
      <alignment vertical="center"/>
    </xf>
    <xf numFmtId="0" fontId="154" fillId="66" borderId="64" applyNumberFormat="0" applyAlignment="0" applyProtection="0">
      <alignment vertical="center"/>
    </xf>
    <xf numFmtId="0" fontId="154" fillId="66" borderId="64" applyNumberFormat="0" applyAlignment="0" applyProtection="0">
      <alignment vertical="center"/>
    </xf>
    <xf numFmtId="0" fontId="154" fillId="66" borderId="64" applyNumberFormat="0" applyAlignment="0" applyProtection="0">
      <alignment vertical="center"/>
    </xf>
    <xf numFmtId="0" fontId="154" fillId="66" borderId="64" applyNumberFormat="0" applyAlignment="0" applyProtection="0">
      <alignment vertical="center"/>
    </xf>
    <xf numFmtId="0" fontId="100" fillId="75" borderId="42" applyNumberFormat="0" applyFont="0" applyAlignment="0" applyProtection="0">
      <alignment vertical="center"/>
    </xf>
    <xf numFmtId="0" fontId="154" fillId="66" borderId="64" applyNumberFormat="0" applyAlignment="0" applyProtection="0">
      <alignment vertical="center"/>
    </xf>
    <xf numFmtId="0" fontId="100" fillId="75" borderId="42" applyNumberFormat="0" applyFont="0" applyAlignment="0" applyProtection="0">
      <alignment vertical="center"/>
    </xf>
    <xf numFmtId="0" fontId="154" fillId="66" borderId="64" applyNumberFormat="0" applyAlignment="0" applyProtection="0">
      <alignment vertical="center"/>
    </xf>
    <xf numFmtId="0" fontId="97" fillId="44" borderId="8" applyNumberFormat="0" applyFont="0" applyAlignment="0" applyProtection="0">
      <alignment vertical="center"/>
    </xf>
    <xf numFmtId="0" fontId="154" fillId="66" borderId="64" applyNumberFormat="0" applyAlignment="0" applyProtection="0">
      <alignment vertical="center"/>
    </xf>
    <xf numFmtId="0" fontId="97" fillId="44" borderId="8" applyNumberFormat="0" applyFont="0" applyAlignment="0" applyProtection="0">
      <alignment vertical="center"/>
    </xf>
    <xf numFmtId="0" fontId="154" fillId="66" borderId="64" applyNumberFormat="0" applyAlignment="0" applyProtection="0">
      <alignment vertical="center"/>
    </xf>
    <xf numFmtId="0" fontId="154" fillId="66" borderId="64" applyNumberFormat="0" applyAlignment="0" applyProtection="0">
      <alignment vertical="center"/>
    </xf>
    <xf numFmtId="0" fontId="100" fillId="75" borderId="42" applyNumberFormat="0" applyFont="0" applyAlignment="0" applyProtection="0">
      <alignment vertical="center"/>
    </xf>
    <xf numFmtId="0" fontId="154" fillId="66" borderId="64" applyNumberFormat="0" applyAlignment="0" applyProtection="0">
      <alignment vertical="center"/>
    </xf>
    <xf numFmtId="0" fontId="100" fillId="75" borderId="42" applyNumberFormat="0" applyFont="0" applyAlignment="0" applyProtection="0">
      <alignment vertical="center"/>
    </xf>
    <xf numFmtId="0" fontId="154" fillId="66" borderId="64" applyNumberFormat="0" applyAlignment="0" applyProtection="0">
      <alignment vertical="center"/>
    </xf>
    <xf numFmtId="0" fontId="154" fillId="66" borderId="64" applyNumberFormat="0" applyAlignment="0" applyProtection="0">
      <alignment vertical="center"/>
    </xf>
    <xf numFmtId="0" fontId="154" fillId="66" borderId="64" applyNumberFormat="0" applyAlignment="0" applyProtection="0">
      <alignment vertical="center"/>
    </xf>
    <xf numFmtId="0" fontId="154" fillId="66" borderId="64" applyNumberFormat="0" applyAlignment="0" applyProtection="0">
      <alignment vertical="center"/>
    </xf>
    <xf numFmtId="0" fontId="154" fillId="66" borderId="64" applyNumberFormat="0" applyAlignment="0" applyProtection="0">
      <alignment vertical="center"/>
    </xf>
    <xf numFmtId="0" fontId="154" fillId="66" borderId="64" applyNumberFormat="0" applyAlignment="0" applyProtection="0">
      <alignment vertical="center"/>
    </xf>
    <xf numFmtId="0" fontId="154" fillId="66" borderId="64" applyNumberFormat="0" applyAlignment="0" applyProtection="0">
      <alignment vertical="center"/>
    </xf>
    <xf numFmtId="0" fontId="154" fillId="66" borderId="64" applyNumberFormat="0" applyAlignment="0" applyProtection="0">
      <alignment vertical="center"/>
    </xf>
    <xf numFmtId="0" fontId="154" fillId="66" borderId="64" applyNumberFormat="0" applyAlignment="0" applyProtection="0">
      <alignment vertical="center"/>
    </xf>
    <xf numFmtId="0" fontId="154" fillId="66" borderId="64" applyNumberFormat="0" applyAlignment="0" applyProtection="0">
      <alignment vertical="center"/>
    </xf>
    <xf numFmtId="0" fontId="154" fillId="66" borderId="64" applyNumberFormat="0" applyAlignment="0" applyProtection="0">
      <alignment vertical="center"/>
    </xf>
    <xf numFmtId="0" fontId="154" fillId="66" borderId="64" applyNumberFormat="0" applyAlignment="0" applyProtection="0">
      <alignment vertical="center"/>
    </xf>
    <xf numFmtId="0" fontId="154" fillId="66" borderId="64" applyNumberFormat="0" applyAlignment="0" applyProtection="0">
      <alignment vertical="center"/>
    </xf>
    <xf numFmtId="0" fontId="154" fillId="66" borderId="64" applyNumberFormat="0" applyAlignment="0" applyProtection="0">
      <alignment vertical="center"/>
    </xf>
    <xf numFmtId="0" fontId="154" fillId="66" borderId="64" applyNumberFormat="0" applyAlignment="0" applyProtection="0">
      <alignment vertical="center"/>
    </xf>
    <xf numFmtId="0" fontId="154" fillId="66" borderId="64" applyNumberFormat="0" applyAlignment="0" applyProtection="0">
      <alignment vertical="center"/>
    </xf>
    <xf numFmtId="0" fontId="154" fillId="66" borderId="64" applyNumberFormat="0" applyAlignment="0" applyProtection="0">
      <alignment vertical="center"/>
    </xf>
    <xf numFmtId="0" fontId="154" fillId="66" borderId="64" applyNumberFormat="0" applyAlignment="0" applyProtection="0">
      <alignment vertical="center"/>
    </xf>
    <xf numFmtId="0" fontId="154" fillId="66" borderId="64" applyNumberFormat="0" applyAlignment="0" applyProtection="0">
      <alignment vertical="center"/>
    </xf>
    <xf numFmtId="0" fontId="154" fillId="66" borderId="64" applyNumberFormat="0" applyAlignment="0" applyProtection="0">
      <alignment vertical="center"/>
    </xf>
    <xf numFmtId="0" fontId="154" fillId="66" borderId="64" applyNumberFormat="0" applyAlignment="0" applyProtection="0">
      <alignment vertical="center"/>
    </xf>
    <xf numFmtId="0" fontId="154" fillId="66" borderId="64" applyNumberFormat="0" applyAlignment="0" applyProtection="0">
      <alignment vertical="center"/>
    </xf>
    <xf numFmtId="0" fontId="154" fillId="73" borderId="64" applyNumberFormat="0" applyAlignment="0" applyProtection="0">
      <alignment vertical="center"/>
    </xf>
    <xf numFmtId="0" fontId="154" fillId="73" borderId="64" applyNumberFormat="0" applyAlignment="0" applyProtection="0">
      <alignment vertical="center"/>
    </xf>
    <xf numFmtId="0" fontId="154" fillId="73" borderId="64" applyNumberFormat="0" applyAlignment="0" applyProtection="0">
      <alignment vertical="center"/>
    </xf>
    <xf numFmtId="0" fontId="154" fillId="73" borderId="64" applyNumberFormat="0" applyAlignment="0" applyProtection="0">
      <alignment vertical="center"/>
    </xf>
    <xf numFmtId="0" fontId="154" fillId="73" borderId="64" applyNumberFormat="0" applyAlignment="0" applyProtection="0">
      <alignment vertical="center"/>
    </xf>
    <xf numFmtId="0" fontId="154" fillId="73" borderId="64" applyNumberFormat="0" applyAlignment="0" applyProtection="0">
      <alignment vertical="center"/>
    </xf>
    <xf numFmtId="0" fontId="154" fillId="73" borderId="64" applyNumberFormat="0" applyAlignment="0" applyProtection="0">
      <alignment vertical="center"/>
    </xf>
    <xf numFmtId="0" fontId="154" fillId="73" borderId="64" applyNumberFormat="0" applyAlignment="0" applyProtection="0">
      <alignment vertical="center"/>
    </xf>
    <xf numFmtId="0" fontId="110" fillId="34" borderId="4" applyNumberFormat="0" applyAlignment="0" applyProtection="0">
      <alignment vertical="center"/>
    </xf>
    <xf numFmtId="0" fontId="154" fillId="66" borderId="64" applyNumberFormat="0" applyAlignment="0" applyProtection="0">
      <alignment vertical="center"/>
    </xf>
    <xf numFmtId="0" fontId="154" fillId="66" borderId="64" applyNumberFormat="0" applyAlignment="0" applyProtection="0">
      <alignment vertical="center"/>
    </xf>
    <xf numFmtId="0" fontId="154" fillId="66" borderId="64" applyNumberFormat="0" applyAlignment="0" applyProtection="0">
      <alignment vertical="center"/>
    </xf>
    <xf numFmtId="0" fontId="110" fillId="34" borderId="4" applyNumberFormat="0" applyAlignment="0" applyProtection="0">
      <alignment vertical="center"/>
    </xf>
    <xf numFmtId="0" fontId="110" fillId="34" borderId="4" applyNumberFormat="0" applyAlignment="0" applyProtection="0">
      <alignment vertical="center"/>
    </xf>
    <xf numFmtId="0" fontId="110" fillId="34" borderId="4" applyNumberFormat="0" applyAlignment="0" applyProtection="0">
      <alignment vertical="center"/>
    </xf>
    <xf numFmtId="0" fontId="154" fillId="66" borderId="64" applyNumberFormat="0" applyAlignment="0" applyProtection="0">
      <alignment vertical="center"/>
    </xf>
    <xf numFmtId="0" fontId="154" fillId="73" borderId="64" applyNumberFormat="0" applyAlignment="0" applyProtection="0">
      <alignment vertical="center"/>
    </xf>
    <xf numFmtId="0" fontId="154" fillId="73" borderId="64" applyNumberFormat="0" applyAlignment="0" applyProtection="0">
      <alignment vertical="center"/>
    </xf>
    <xf numFmtId="0" fontId="154" fillId="73" borderId="64" applyNumberFormat="0" applyAlignment="0" applyProtection="0">
      <alignment vertical="center"/>
    </xf>
    <xf numFmtId="0" fontId="110" fillId="34" borderId="4" applyNumberFormat="0" applyAlignment="0" applyProtection="0">
      <alignment vertical="center"/>
    </xf>
    <xf numFmtId="0" fontId="110" fillId="34" borderId="4" applyNumberFormat="0" applyAlignment="0" applyProtection="0">
      <alignment vertical="center"/>
    </xf>
    <xf numFmtId="0" fontId="110" fillId="34" borderId="4" applyNumberFormat="0" applyAlignment="0" applyProtection="0">
      <alignment vertical="center"/>
    </xf>
    <xf numFmtId="0" fontId="110" fillId="34" borderId="4" applyNumberFormat="0" applyAlignment="0" applyProtection="0">
      <alignment vertical="center"/>
    </xf>
    <xf numFmtId="0" fontId="154" fillId="66" borderId="64" applyNumberFormat="0" applyAlignment="0" applyProtection="0">
      <alignment vertical="center"/>
    </xf>
    <xf numFmtId="0" fontId="154" fillId="66" borderId="64" applyNumberFormat="0" applyAlignment="0" applyProtection="0">
      <alignment vertical="center"/>
    </xf>
    <xf numFmtId="0" fontId="154" fillId="73" borderId="64" applyNumberFormat="0" applyAlignment="0" applyProtection="0">
      <alignment vertical="center"/>
    </xf>
    <xf numFmtId="0" fontId="154" fillId="73" borderId="64" applyNumberFormat="0" applyAlignment="0" applyProtection="0">
      <alignment vertical="center"/>
    </xf>
    <xf numFmtId="0" fontId="110" fillId="34" borderId="4" applyNumberFormat="0" applyAlignment="0" applyProtection="0">
      <alignment vertical="center"/>
    </xf>
    <xf numFmtId="0" fontId="110" fillId="34" borderId="4" applyNumberFormat="0" applyAlignment="0" applyProtection="0">
      <alignment vertical="center"/>
    </xf>
    <xf numFmtId="0" fontId="110" fillId="34" borderId="4" applyNumberFormat="0" applyAlignment="0" applyProtection="0">
      <alignment vertical="center"/>
    </xf>
    <xf numFmtId="0" fontId="110" fillId="34" borderId="4" applyNumberFormat="0" applyAlignment="0" applyProtection="0">
      <alignment vertical="center"/>
    </xf>
    <xf numFmtId="0" fontId="154" fillId="66" borderId="64" applyNumberFormat="0" applyAlignment="0" applyProtection="0">
      <alignment vertical="center"/>
    </xf>
    <xf numFmtId="0" fontId="110" fillId="34" borderId="4" applyNumberFormat="0" applyAlignment="0" applyProtection="0">
      <alignment vertical="center"/>
    </xf>
    <xf numFmtId="0" fontId="110" fillId="34" borderId="4" applyNumberFormat="0" applyAlignment="0" applyProtection="0">
      <alignment vertical="center"/>
    </xf>
    <xf numFmtId="0" fontId="110" fillId="34" borderId="4" applyNumberFormat="0" applyAlignment="0" applyProtection="0">
      <alignment vertical="center"/>
    </xf>
    <xf numFmtId="0" fontId="154" fillId="66" borderId="64" applyNumberFormat="0" applyAlignment="0" applyProtection="0">
      <alignment vertical="center"/>
    </xf>
    <xf numFmtId="0" fontId="154" fillId="66" borderId="64" applyNumberFormat="0" applyAlignment="0" applyProtection="0">
      <alignment vertical="center"/>
    </xf>
    <xf numFmtId="0" fontId="154" fillId="66" borderId="64" applyNumberFormat="0" applyAlignment="0" applyProtection="0">
      <alignment vertical="center"/>
    </xf>
    <xf numFmtId="0" fontId="154" fillId="73" borderId="64" applyNumberFormat="0" applyAlignment="0" applyProtection="0">
      <alignment vertical="center"/>
    </xf>
    <xf numFmtId="0" fontId="154" fillId="73" borderId="64" applyNumberFormat="0" applyAlignment="0" applyProtection="0">
      <alignment vertical="center"/>
    </xf>
    <xf numFmtId="0" fontId="110" fillId="34" borderId="4" applyNumberFormat="0" applyAlignment="0" applyProtection="0">
      <alignment vertical="center"/>
    </xf>
    <xf numFmtId="0" fontId="110" fillId="34" borderId="4" applyNumberFormat="0" applyAlignment="0" applyProtection="0">
      <alignment vertical="center"/>
    </xf>
    <xf numFmtId="0" fontId="154" fillId="66" borderId="64" applyNumberFormat="0" applyAlignment="0" applyProtection="0">
      <alignment vertical="center"/>
    </xf>
    <xf numFmtId="0" fontId="145" fillId="71" borderId="64" applyNumberFormat="0" applyAlignment="0" applyProtection="0">
      <alignment vertical="center"/>
    </xf>
    <xf numFmtId="0" fontId="154" fillId="66" borderId="64" applyNumberFormat="0" applyAlignment="0" applyProtection="0">
      <alignment vertical="center"/>
    </xf>
    <xf numFmtId="0" fontId="145" fillId="71" borderId="64" applyNumberFormat="0" applyAlignment="0" applyProtection="0">
      <alignment vertical="center"/>
    </xf>
    <xf numFmtId="0" fontId="154" fillId="66" borderId="64" applyNumberFormat="0" applyAlignment="0" applyProtection="0">
      <alignment vertical="center"/>
    </xf>
    <xf numFmtId="0" fontId="154" fillId="66" borderId="64" applyNumberFormat="0" applyAlignment="0" applyProtection="0">
      <alignment vertical="center"/>
    </xf>
    <xf numFmtId="0" fontId="145" fillId="71" borderId="64" applyNumberFormat="0" applyAlignment="0" applyProtection="0">
      <alignment vertical="center"/>
    </xf>
    <xf numFmtId="0" fontId="154" fillId="66" borderId="64" applyNumberFormat="0" applyAlignment="0" applyProtection="0">
      <alignment vertical="center"/>
    </xf>
    <xf numFmtId="0" fontId="154" fillId="66" borderId="64" applyNumberFormat="0" applyAlignment="0" applyProtection="0">
      <alignment vertical="center"/>
    </xf>
    <xf numFmtId="0" fontId="154" fillId="66" borderId="64" applyNumberFormat="0" applyAlignment="0" applyProtection="0">
      <alignment vertical="center"/>
    </xf>
    <xf numFmtId="0" fontId="145" fillId="71" borderId="64" applyNumberFormat="0" applyAlignment="0" applyProtection="0">
      <alignment vertical="center"/>
    </xf>
    <xf numFmtId="0" fontId="154" fillId="66" borderId="64" applyNumberFormat="0" applyAlignment="0" applyProtection="0">
      <alignment vertical="center"/>
    </xf>
    <xf numFmtId="0" fontId="154" fillId="66" borderId="64" applyNumberFormat="0" applyAlignment="0" applyProtection="0">
      <alignment vertical="center"/>
    </xf>
    <xf numFmtId="0" fontId="154" fillId="66" borderId="64" applyNumberFormat="0" applyAlignment="0" applyProtection="0">
      <alignment vertical="center"/>
    </xf>
    <xf numFmtId="0" fontId="154" fillId="66" borderId="64" applyNumberFormat="0" applyAlignment="0" applyProtection="0">
      <alignment vertical="center"/>
    </xf>
    <xf numFmtId="0" fontId="110" fillId="34" borderId="4" applyNumberFormat="0" applyAlignment="0" applyProtection="0">
      <alignment vertical="center"/>
    </xf>
    <xf numFmtId="0" fontId="110" fillId="34" borderId="4" applyNumberFormat="0" applyAlignment="0" applyProtection="0">
      <alignment vertical="center"/>
    </xf>
    <xf numFmtId="0" fontId="110" fillId="34" borderId="4" applyNumberFormat="0" applyAlignment="0" applyProtection="0">
      <alignment vertical="center"/>
    </xf>
    <xf numFmtId="0" fontId="154" fillId="66" borderId="64" applyNumberFormat="0" applyAlignment="0" applyProtection="0">
      <alignment vertical="center"/>
    </xf>
    <xf numFmtId="0" fontId="154" fillId="66" borderId="64" applyNumberFormat="0" applyAlignment="0" applyProtection="0">
      <alignment vertical="center"/>
    </xf>
    <xf numFmtId="0" fontId="154" fillId="66" borderId="64" applyNumberFormat="0" applyAlignment="0" applyProtection="0">
      <alignment vertical="center"/>
    </xf>
    <xf numFmtId="0" fontId="154" fillId="66" borderId="64" applyNumberFormat="0" applyAlignment="0" applyProtection="0">
      <alignment vertical="center"/>
    </xf>
    <xf numFmtId="0" fontId="154" fillId="66" borderId="64" applyNumberFormat="0" applyAlignment="0" applyProtection="0">
      <alignment vertical="center"/>
    </xf>
    <xf numFmtId="0" fontId="154" fillId="66" borderId="64" applyNumberFormat="0" applyAlignment="0" applyProtection="0">
      <alignment vertical="center"/>
    </xf>
    <xf numFmtId="0" fontId="134" fillId="80" borderId="0" applyNumberFormat="0" applyBorder="0" applyAlignment="0" applyProtection="0">
      <alignment vertical="center"/>
    </xf>
    <xf numFmtId="0" fontId="154" fillId="66" borderId="64" applyNumberFormat="0" applyAlignment="0" applyProtection="0">
      <alignment vertical="center"/>
    </xf>
    <xf numFmtId="0" fontId="110" fillId="34" borderId="4" applyNumberFormat="0" applyAlignment="0" applyProtection="0">
      <alignment vertical="center"/>
    </xf>
    <xf numFmtId="0" fontId="110" fillId="34" borderId="4" applyNumberFormat="0" applyAlignment="0" applyProtection="0">
      <alignment vertical="center"/>
    </xf>
    <xf numFmtId="0" fontId="154" fillId="66" borderId="64" applyNumberFormat="0" applyAlignment="0" applyProtection="0">
      <alignment vertical="center"/>
    </xf>
    <xf numFmtId="0" fontId="154" fillId="66" borderId="64" applyNumberFormat="0" applyAlignment="0" applyProtection="0">
      <alignment vertical="center"/>
    </xf>
    <xf numFmtId="0" fontId="154" fillId="66" borderId="64" applyNumberFormat="0" applyAlignment="0" applyProtection="0">
      <alignment vertical="center"/>
    </xf>
    <xf numFmtId="0" fontId="154" fillId="66" borderId="64" applyNumberFormat="0" applyAlignment="0" applyProtection="0">
      <alignment vertical="center"/>
    </xf>
    <xf numFmtId="0" fontId="154" fillId="66" borderId="64" applyNumberFormat="0" applyAlignment="0" applyProtection="0">
      <alignment vertical="center"/>
    </xf>
    <xf numFmtId="0" fontId="154" fillId="66" borderId="64" applyNumberFormat="0" applyAlignment="0" applyProtection="0">
      <alignment vertical="center"/>
    </xf>
    <xf numFmtId="0" fontId="110" fillId="34" borderId="4" applyNumberFormat="0" applyAlignment="0" applyProtection="0">
      <alignment vertical="center"/>
    </xf>
    <xf numFmtId="0" fontId="110" fillId="34" borderId="4" applyNumberFormat="0" applyAlignment="0" applyProtection="0">
      <alignment vertical="center"/>
    </xf>
    <xf numFmtId="0" fontId="154" fillId="66" borderId="64" applyNumberFormat="0" applyAlignment="0" applyProtection="0">
      <alignment vertical="center"/>
    </xf>
    <xf numFmtId="0" fontId="154" fillId="66" borderId="64" applyNumberFormat="0" applyAlignment="0" applyProtection="0">
      <alignment vertical="center"/>
    </xf>
    <xf numFmtId="0" fontId="154" fillId="66" borderId="64" applyNumberFormat="0" applyAlignment="0" applyProtection="0">
      <alignment vertical="center"/>
    </xf>
    <xf numFmtId="0" fontId="154" fillId="66" borderId="64" applyNumberFormat="0" applyAlignment="0" applyProtection="0">
      <alignment vertical="center"/>
    </xf>
    <xf numFmtId="0" fontId="154" fillId="66" borderId="64" applyNumberFormat="0" applyAlignment="0" applyProtection="0">
      <alignment vertical="center"/>
    </xf>
    <xf numFmtId="0" fontId="154" fillId="66" borderId="64" applyNumberFormat="0" applyAlignment="0" applyProtection="0">
      <alignment vertical="center"/>
    </xf>
    <xf numFmtId="0" fontId="154" fillId="66" borderId="64" applyNumberFormat="0" applyAlignment="0" applyProtection="0">
      <alignment vertical="center"/>
    </xf>
    <xf numFmtId="0" fontId="154" fillId="66" borderId="64" applyNumberFormat="0" applyAlignment="0" applyProtection="0">
      <alignment vertical="center"/>
    </xf>
    <xf numFmtId="0" fontId="154" fillId="66" borderId="64" applyNumberFormat="0" applyAlignment="0" applyProtection="0">
      <alignment vertical="center"/>
    </xf>
    <xf numFmtId="0" fontId="154" fillId="66" borderId="64" applyNumberFormat="0" applyAlignment="0" applyProtection="0">
      <alignment vertical="center"/>
    </xf>
    <xf numFmtId="0" fontId="154" fillId="66" borderId="64" applyNumberFormat="0" applyAlignment="0" applyProtection="0">
      <alignment vertical="center"/>
    </xf>
    <xf numFmtId="0" fontId="154" fillId="66" borderId="64" applyNumberFormat="0" applyAlignment="0" applyProtection="0">
      <alignment vertical="center"/>
    </xf>
    <xf numFmtId="0" fontId="154" fillId="66" borderId="64" applyNumberFormat="0" applyAlignment="0" applyProtection="0">
      <alignment vertical="center"/>
    </xf>
    <xf numFmtId="0" fontId="154" fillId="66" borderId="64" applyNumberFormat="0" applyAlignment="0" applyProtection="0">
      <alignment vertical="center"/>
    </xf>
    <xf numFmtId="0" fontId="154" fillId="66" borderId="64" applyNumberFormat="0" applyAlignment="0" applyProtection="0">
      <alignment vertical="center"/>
    </xf>
    <xf numFmtId="0" fontId="154" fillId="66" borderId="64" applyNumberFormat="0" applyAlignment="0" applyProtection="0">
      <alignment vertical="center"/>
    </xf>
    <xf numFmtId="0" fontId="154" fillId="66" borderId="64" applyNumberFormat="0" applyAlignment="0" applyProtection="0">
      <alignment vertical="center"/>
    </xf>
    <xf numFmtId="0" fontId="154" fillId="66" borderId="64" applyNumberFormat="0" applyAlignment="0" applyProtection="0">
      <alignment vertical="center"/>
    </xf>
    <xf numFmtId="0" fontId="154" fillId="66" borderId="64" applyNumberFormat="0" applyAlignment="0" applyProtection="0">
      <alignment vertical="center"/>
    </xf>
    <xf numFmtId="0" fontId="154" fillId="66" borderId="64" applyNumberFormat="0" applyAlignment="0" applyProtection="0">
      <alignment vertical="center"/>
    </xf>
    <xf numFmtId="0" fontId="154" fillId="66" borderId="64" applyNumberFormat="0" applyAlignment="0" applyProtection="0">
      <alignment vertical="center"/>
    </xf>
    <xf numFmtId="0" fontId="154" fillId="66" borderId="64" applyNumberFormat="0" applyAlignment="0" applyProtection="0">
      <alignment vertical="center"/>
    </xf>
    <xf numFmtId="0" fontId="154" fillId="66" borderId="64" applyNumberFormat="0" applyAlignment="0" applyProtection="0">
      <alignment vertical="center"/>
    </xf>
    <xf numFmtId="0" fontId="154" fillId="66" borderId="64" applyNumberFormat="0" applyAlignment="0" applyProtection="0">
      <alignment vertical="center"/>
    </xf>
    <xf numFmtId="0" fontId="154" fillId="66" borderId="64" applyNumberFormat="0" applyAlignment="0" applyProtection="0">
      <alignment vertical="center"/>
    </xf>
    <xf numFmtId="0" fontId="154" fillId="66" borderId="64" applyNumberFormat="0" applyAlignment="0" applyProtection="0">
      <alignment vertical="center"/>
    </xf>
    <xf numFmtId="0" fontId="154" fillId="66" borderId="64" applyNumberFormat="0" applyAlignment="0" applyProtection="0">
      <alignment vertical="center"/>
    </xf>
    <xf numFmtId="0" fontId="154" fillId="66" borderId="64" applyNumberFormat="0" applyAlignment="0" applyProtection="0">
      <alignment vertical="center"/>
    </xf>
    <xf numFmtId="0" fontId="154" fillId="66" borderId="64" applyNumberFormat="0" applyAlignment="0" applyProtection="0">
      <alignment vertical="center"/>
    </xf>
    <xf numFmtId="0" fontId="154" fillId="66" borderId="64" applyNumberFormat="0" applyAlignment="0" applyProtection="0">
      <alignment vertical="center"/>
    </xf>
    <xf numFmtId="0" fontId="154" fillId="66" borderId="64" applyNumberFormat="0" applyAlignment="0" applyProtection="0">
      <alignment vertical="center"/>
    </xf>
    <xf numFmtId="0" fontId="154" fillId="66" borderId="64" applyNumberFormat="0" applyAlignment="0" applyProtection="0">
      <alignment vertical="center"/>
    </xf>
    <xf numFmtId="0" fontId="154" fillId="66" borderId="64" applyNumberFormat="0" applyAlignment="0" applyProtection="0">
      <alignment vertical="center"/>
    </xf>
    <xf numFmtId="0" fontId="154" fillId="66" borderId="64" applyNumberFormat="0" applyAlignment="0" applyProtection="0">
      <alignment vertical="center"/>
    </xf>
    <xf numFmtId="0" fontId="154" fillId="66" borderId="64" applyNumberFormat="0" applyAlignment="0" applyProtection="0">
      <alignment vertical="center"/>
    </xf>
    <xf numFmtId="0" fontId="154" fillId="66" borderId="64" applyNumberFormat="0" applyAlignment="0" applyProtection="0">
      <alignment vertical="center"/>
    </xf>
    <xf numFmtId="0" fontId="149" fillId="85" borderId="0" applyNumberFormat="0" applyBorder="0" applyAlignment="0" applyProtection="0">
      <alignment vertical="center"/>
    </xf>
    <xf numFmtId="0" fontId="154" fillId="66" borderId="64" applyNumberFormat="0" applyAlignment="0" applyProtection="0">
      <alignment vertical="center"/>
    </xf>
    <xf numFmtId="0" fontId="149" fillId="85" borderId="0" applyNumberFormat="0" applyBorder="0" applyAlignment="0" applyProtection="0">
      <alignment vertical="center"/>
    </xf>
    <xf numFmtId="0" fontId="154" fillId="66" borderId="64" applyNumberFormat="0" applyAlignment="0" applyProtection="0">
      <alignment vertical="center"/>
    </xf>
    <xf numFmtId="0" fontId="154" fillId="66" borderId="64" applyNumberFormat="0" applyAlignment="0" applyProtection="0">
      <alignment vertical="center"/>
    </xf>
    <xf numFmtId="0" fontId="154" fillId="66" borderId="64" applyNumberFormat="0" applyAlignment="0" applyProtection="0">
      <alignment vertical="center"/>
    </xf>
    <xf numFmtId="0" fontId="154" fillId="66" borderId="64" applyNumberFormat="0" applyAlignment="0" applyProtection="0">
      <alignment vertical="center"/>
    </xf>
    <xf numFmtId="0" fontId="154" fillId="66" borderId="64" applyNumberFormat="0" applyAlignment="0" applyProtection="0">
      <alignment vertical="center"/>
    </xf>
    <xf numFmtId="0" fontId="154" fillId="66" borderId="64" applyNumberFormat="0" applyAlignment="0" applyProtection="0">
      <alignment vertical="center"/>
    </xf>
    <xf numFmtId="0" fontId="154" fillId="66" borderId="64" applyNumberFormat="0" applyAlignment="0" applyProtection="0">
      <alignment vertical="center"/>
    </xf>
    <xf numFmtId="0" fontId="154" fillId="66" borderId="64" applyNumberFormat="0" applyAlignment="0" applyProtection="0">
      <alignment vertical="center"/>
    </xf>
    <xf numFmtId="0" fontId="154" fillId="66" borderId="64" applyNumberFormat="0" applyAlignment="0" applyProtection="0">
      <alignment vertical="center"/>
    </xf>
    <xf numFmtId="0" fontId="154" fillId="66" borderId="64" applyNumberFormat="0" applyAlignment="0" applyProtection="0">
      <alignment vertical="center"/>
    </xf>
    <xf numFmtId="0" fontId="154" fillId="66" borderId="64" applyNumberFormat="0" applyAlignment="0" applyProtection="0">
      <alignment vertical="center"/>
    </xf>
    <xf numFmtId="0" fontId="167" fillId="79" borderId="47" applyNumberFormat="0" applyAlignment="0" applyProtection="0">
      <alignment vertical="center"/>
    </xf>
    <xf numFmtId="0" fontId="167" fillId="79" borderId="47" applyNumberFormat="0" applyAlignment="0" applyProtection="0">
      <alignment vertical="center"/>
    </xf>
    <xf numFmtId="0" fontId="167" fillId="79" borderId="47" applyNumberFormat="0" applyAlignment="0" applyProtection="0">
      <alignment vertical="center"/>
    </xf>
    <xf numFmtId="0" fontId="156" fillId="79" borderId="47" applyNumberFormat="0" applyAlignment="0" applyProtection="0">
      <alignment vertical="center"/>
    </xf>
    <xf numFmtId="0" fontId="156" fillId="79" borderId="47" applyNumberFormat="0" applyAlignment="0" applyProtection="0">
      <alignment vertical="center"/>
    </xf>
    <xf numFmtId="0" fontId="132" fillId="46" borderId="7" applyNumberFormat="0" applyAlignment="0" applyProtection="0">
      <alignment vertical="center"/>
    </xf>
    <xf numFmtId="0" fontId="132" fillId="46" borderId="7" applyNumberFormat="0" applyAlignment="0" applyProtection="0">
      <alignment vertical="center"/>
    </xf>
    <xf numFmtId="0" fontId="132" fillId="46" borderId="7" applyNumberFormat="0" applyAlignment="0" applyProtection="0">
      <alignment vertical="center"/>
    </xf>
    <xf numFmtId="0" fontId="132" fillId="46" borderId="7" applyNumberFormat="0" applyAlignment="0" applyProtection="0">
      <alignment vertical="center"/>
    </xf>
    <xf numFmtId="0" fontId="167" fillId="79" borderId="47" applyNumberFormat="0" applyAlignment="0" applyProtection="0">
      <alignment vertical="center"/>
    </xf>
    <xf numFmtId="0" fontId="156" fillId="79" borderId="47" applyNumberFormat="0" applyAlignment="0" applyProtection="0">
      <alignment vertical="center"/>
    </xf>
    <xf numFmtId="0" fontId="132" fillId="46" borderId="7" applyNumberFormat="0" applyAlignment="0" applyProtection="0">
      <alignment vertical="center"/>
    </xf>
    <xf numFmtId="0" fontId="132" fillId="46" borderId="7" applyNumberFormat="0" applyAlignment="0" applyProtection="0">
      <alignment vertical="center"/>
    </xf>
    <xf numFmtId="0" fontId="132" fillId="46" borderId="7" applyNumberFormat="0" applyAlignment="0" applyProtection="0">
      <alignment vertical="center"/>
    </xf>
    <xf numFmtId="0" fontId="132" fillId="46" borderId="7" applyNumberFormat="0" applyAlignment="0" applyProtection="0">
      <alignment vertical="center"/>
    </xf>
    <xf numFmtId="0" fontId="167" fillId="79" borderId="47" applyNumberFormat="0" applyAlignment="0" applyProtection="0">
      <alignment vertical="center"/>
    </xf>
    <xf numFmtId="0" fontId="132" fillId="46" borderId="7" applyNumberFormat="0" applyAlignment="0" applyProtection="0">
      <alignment vertical="center"/>
    </xf>
    <xf numFmtId="0" fontId="156" fillId="79" borderId="47" applyNumberFormat="0" applyAlignment="0" applyProtection="0">
      <alignment vertical="center"/>
    </xf>
    <xf numFmtId="0" fontId="156" fillId="79" borderId="47" applyNumberFormat="0" applyAlignment="0" applyProtection="0">
      <alignment vertical="center"/>
    </xf>
    <xf numFmtId="0" fontId="132" fillId="46" borderId="7" applyNumberFormat="0" applyAlignment="0" applyProtection="0">
      <alignment vertical="center"/>
    </xf>
    <xf numFmtId="0" fontId="132" fillId="46" borderId="7" applyNumberFormat="0" applyAlignment="0" applyProtection="0">
      <alignment vertical="center"/>
    </xf>
    <xf numFmtId="0" fontId="132" fillId="46" borderId="7" applyNumberFormat="0" applyAlignment="0" applyProtection="0">
      <alignment vertical="center"/>
    </xf>
    <xf numFmtId="0" fontId="132" fillId="46" borderId="7" applyNumberFormat="0" applyAlignment="0" applyProtection="0">
      <alignment vertical="center"/>
    </xf>
    <xf numFmtId="0" fontId="167" fillId="79" borderId="47" applyNumberFormat="0" applyAlignment="0" applyProtection="0">
      <alignment vertical="center"/>
    </xf>
    <xf numFmtId="0" fontId="132" fillId="46" borderId="7" applyNumberFormat="0" applyAlignment="0" applyProtection="0">
      <alignment vertical="center"/>
    </xf>
    <xf numFmtId="0" fontId="132" fillId="46" borderId="7" applyNumberFormat="0" applyAlignment="0" applyProtection="0">
      <alignment vertical="center"/>
    </xf>
    <xf numFmtId="0" fontId="132" fillId="46" borderId="7" applyNumberFormat="0" applyAlignment="0" applyProtection="0">
      <alignment vertical="center"/>
    </xf>
    <xf numFmtId="0" fontId="132" fillId="46" borderId="7" applyNumberFormat="0" applyAlignment="0" applyProtection="0">
      <alignment vertical="center"/>
    </xf>
    <xf numFmtId="0" fontId="132" fillId="46" borderId="7" applyNumberFormat="0" applyAlignment="0" applyProtection="0">
      <alignment vertical="center"/>
    </xf>
    <xf numFmtId="0" fontId="132" fillId="46" borderId="7" applyNumberFormat="0" applyAlignment="0" applyProtection="0">
      <alignment vertical="center"/>
    </xf>
    <xf numFmtId="0" fontId="132" fillId="46" borderId="7" applyNumberFormat="0" applyAlignment="0" applyProtection="0">
      <alignment vertical="center"/>
    </xf>
    <xf numFmtId="0" fontId="132" fillId="46" borderId="7" applyNumberFormat="0" applyAlignment="0" applyProtection="0">
      <alignment vertical="center"/>
    </xf>
    <xf numFmtId="0" fontId="167" fillId="79" borderId="47" applyNumberFormat="0" applyAlignment="0" applyProtection="0">
      <alignment vertical="center"/>
    </xf>
    <xf numFmtId="0" fontId="167" fillId="79" borderId="47" applyNumberFormat="0" applyAlignment="0" applyProtection="0">
      <alignment vertical="center"/>
    </xf>
    <xf numFmtId="0" fontId="167" fillId="79" borderId="47" applyNumberFormat="0" applyAlignment="0" applyProtection="0">
      <alignment vertical="center"/>
    </xf>
    <xf numFmtId="0" fontId="132" fillId="46" borderId="7" applyNumberFormat="0" applyAlignment="0" applyProtection="0">
      <alignment vertical="center"/>
    </xf>
    <xf numFmtId="0" fontId="167" fillId="79" borderId="47" applyNumberFormat="0" applyAlignment="0" applyProtection="0">
      <alignment vertical="center"/>
    </xf>
    <xf numFmtId="0" fontId="167" fillId="79" borderId="47" applyNumberFormat="0" applyAlignment="0" applyProtection="0">
      <alignment vertical="center"/>
    </xf>
    <xf numFmtId="0" fontId="167" fillId="79" borderId="47" applyNumberFormat="0" applyAlignment="0" applyProtection="0">
      <alignment vertical="center"/>
    </xf>
    <xf numFmtId="0" fontId="167" fillId="79" borderId="47" applyNumberFormat="0" applyAlignment="0" applyProtection="0">
      <alignment vertical="center"/>
    </xf>
    <xf numFmtId="0" fontId="132" fillId="46" borderId="7" applyNumberFormat="0" applyAlignment="0" applyProtection="0">
      <alignment vertical="center"/>
    </xf>
    <xf numFmtId="0" fontId="167" fillId="79" borderId="47" applyNumberFormat="0" applyAlignment="0" applyProtection="0">
      <alignment vertical="center"/>
    </xf>
    <xf numFmtId="0" fontId="132" fillId="46" borderId="7" applyNumberFormat="0" applyAlignment="0" applyProtection="0">
      <alignment vertical="center"/>
    </xf>
    <xf numFmtId="0" fontId="132" fillId="46" borderId="7" applyNumberFormat="0" applyAlignment="0" applyProtection="0">
      <alignment vertical="center"/>
    </xf>
    <xf numFmtId="0" fontId="132" fillId="46" borderId="7" applyNumberFormat="0" applyAlignment="0" applyProtection="0">
      <alignment vertical="center"/>
    </xf>
    <xf numFmtId="0" fontId="167" fillId="79" borderId="47" applyNumberFormat="0" applyAlignment="0" applyProtection="0">
      <alignment vertical="center"/>
    </xf>
    <xf numFmtId="0" fontId="167" fillId="79" borderId="47" applyNumberFormat="0" applyAlignment="0" applyProtection="0">
      <alignment vertical="center"/>
    </xf>
    <xf numFmtId="0" fontId="167" fillId="79" borderId="47" applyNumberFormat="0" applyAlignment="0" applyProtection="0">
      <alignment vertical="center"/>
    </xf>
    <xf numFmtId="0" fontId="167" fillId="79" borderId="47" applyNumberFormat="0" applyAlignment="0" applyProtection="0">
      <alignment vertical="center"/>
    </xf>
    <xf numFmtId="0" fontId="167" fillId="79" borderId="47" applyNumberFormat="0" applyAlignment="0" applyProtection="0">
      <alignment vertical="center"/>
    </xf>
    <xf numFmtId="0" fontId="150" fillId="0" borderId="0" applyNumberFormat="0" applyFill="0" applyBorder="0" applyAlignment="0" applyProtection="0">
      <alignment vertical="center"/>
    </xf>
    <xf numFmtId="0" fontId="150" fillId="0" borderId="0" applyNumberFormat="0" applyFill="0" applyBorder="0" applyAlignment="0" applyProtection="0">
      <alignment vertical="center"/>
    </xf>
    <xf numFmtId="0" fontId="150" fillId="0" borderId="0" applyNumberFormat="0" applyFill="0" applyBorder="0" applyAlignment="0" applyProtection="0">
      <alignment vertical="center"/>
    </xf>
    <xf numFmtId="0" fontId="150" fillId="0" borderId="0" applyNumberFormat="0" applyFill="0" applyBorder="0" applyAlignment="0" applyProtection="0">
      <alignment vertical="center"/>
    </xf>
    <xf numFmtId="0" fontId="150" fillId="0" borderId="0" applyNumberFormat="0" applyFill="0" applyBorder="0" applyAlignment="0" applyProtection="0">
      <alignment vertical="center"/>
    </xf>
    <xf numFmtId="0" fontId="109" fillId="0" borderId="0" applyNumberFormat="0" applyFill="0" applyBorder="0" applyAlignment="0" applyProtection="0">
      <alignment vertical="center"/>
    </xf>
    <xf numFmtId="0" fontId="109" fillId="0" borderId="0" applyNumberFormat="0" applyFill="0" applyBorder="0" applyAlignment="0" applyProtection="0">
      <alignment vertical="center"/>
    </xf>
    <xf numFmtId="0" fontId="109" fillId="0" borderId="0" applyNumberFormat="0" applyFill="0" applyBorder="0" applyAlignment="0" applyProtection="0">
      <alignment vertical="center"/>
    </xf>
    <xf numFmtId="0" fontId="150" fillId="0" borderId="0" applyNumberFormat="0" applyFill="0" applyBorder="0" applyAlignment="0" applyProtection="0">
      <alignment vertical="center"/>
    </xf>
    <xf numFmtId="0" fontId="150" fillId="0" borderId="0" applyNumberFormat="0" applyFill="0" applyBorder="0" applyAlignment="0" applyProtection="0">
      <alignment vertical="center"/>
    </xf>
    <xf numFmtId="0" fontId="150" fillId="0" borderId="0" applyNumberFormat="0" applyFill="0" applyBorder="0" applyAlignment="0" applyProtection="0">
      <alignment vertical="center"/>
    </xf>
    <xf numFmtId="0" fontId="150" fillId="0" borderId="0" applyNumberFormat="0" applyFill="0" applyBorder="0" applyAlignment="0" applyProtection="0">
      <alignment vertical="center"/>
    </xf>
    <xf numFmtId="0" fontId="150" fillId="0" borderId="0" applyNumberFormat="0" applyFill="0" applyBorder="0" applyAlignment="0" applyProtection="0">
      <alignment vertical="center"/>
    </xf>
    <xf numFmtId="0" fontId="109" fillId="0" borderId="0" applyNumberFormat="0" applyFill="0" applyBorder="0" applyAlignment="0" applyProtection="0">
      <alignment vertical="center"/>
    </xf>
    <xf numFmtId="0" fontId="150" fillId="0" borderId="0" applyNumberFormat="0" applyFill="0" applyBorder="0" applyAlignment="0" applyProtection="0">
      <alignment vertical="center"/>
    </xf>
    <xf numFmtId="0" fontId="150" fillId="0" borderId="0" applyNumberFormat="0" applyFill="0" applyBorder="0" applyAlignment="0" applyProtection="0">
      <alignment vertical="center"/>
    </xf>
    <xf numFmtId="0" fontId="150" fillId="0" borderId="0" applyNumberFormat="0" applyFill="0" applyBorder="0" applyAlignment="0" applyProtection="0">
      <alignment vertical="center"/>
    </xf>
    <xf numFmtId="0" fontId="109" fillId="0" borderId="0" applyNumberFormat="0" applyFill="0" applyBorder="0" applyAlignment="0" applyProtection="0">
      <alignment vertical="center"/>
    </xf>
    <xf numFmtId="0" fontId="109" fillId="0" borderId="0" applyNumberFormat="0" applyFill="0" applyBorder="0" applyAlignment="0" applyProtection="0">
      <alignment vertical="center"/>
    </xf>
    <xf numFmtId="0" fontId="150" fillId="0" borderId="0" applyNumberFormat="0" applyFill="0" applyBorder="0" applyAlignment="0" applyProtection="0">
      <alignment vertical="center"/>
    </xf>
    <xf numFmtId="0" fontId="109" fillId="0" borderId="0" applyNumberFormat="0" applyFill="0" applyBorder="0" applyAlignment="0" applyProtection="0">
      <alignment vertical="center"/>
    </xf>
    <xf numFmtId="0" fontId="109" fillId="0" borderId="0" applyNumberFormat="0" applyFill="0" applyBorder="0" applyAlignment="0" applyProtection="0">
      <alignment vertical="center"/>
    </xf>
    <xf numFmtId="0" fontId="150" fillId="0" borderId="0" applyNumberFormat="0" applyFill="0" applyBorder="0" applyAlignment="0" applyProtection="0">
      <alignment vertical="center"/>
    </xf>
    <xf numFmtId="0" fontId="150" fillId="0" borderId="0" applyNumberFormat="0" applyFill="0" applyBorder="0" applyAlignment="0" applyProtection="0">
      <alignment vertical="center"/>
    </xf>
    <xf numFmtId="0" fontId="150" fillId="0" borderId="0" applyNumberFormat="0" applyFill="0" applyBorder="0" applyAlignment="0" applyProtection="0">
      <alignment vertical="center"/>
    </xf>
    <xf numFmtId="0" fontId="150" fillId="0" borderId="0" applyNumberFormat="0" applyFill="0" applyBorder="0" applyAlignment="0" applyProtection="0">
      <alignment vertical="center"/>
    </xf>
    <xf numFmtId="0" fontId="150" fillId="0" borderId="0" applyNumberFormat="0" applyFill="0" applyBorder="0" applyAlignment="0" applyProtection="0">
      <alignment vertical="center"/>
    </xf>
    <xf numFmtId="0" fontId="109" fillId="0" borderId="0" applyNumberFormat="0" applyFill="0" applyBorder="0" applyAlignment="0" applyProtection="0">
      <alignment vertical="center"/>
    </xf>
    <xf numFmtId="0" fontId="150" fillId="0" borderId="0" applyNumberFormat="0" applyFill="0" applyBorder="0" applyAlignment="0" applyProtection="0">
      <alignment vertical="center"/>
    </xf>
    <xf numFmtId="0" fontId="150" fillId="0" borderId="0" applyNumberFormat="0" applyFill="0" applyBorder="0" applyAlignment="0" applyProtection="0">
      <alignment vertical="center"/>
    </xf>
    <xf numFmtId="0" fontId="150" fillId="0" borderId="0" applyNumberFormat="0" applyFill="0" applyBorder="0" applyAlignment="0" applyProtection="0">
      <alignment vertical="center"/>
    </xf>
    <xf numFmtId="0" fontId="150" fillId="0" borderId="0" applyNumberFormat="0" applyFill="0" applyBorder="0" applyAlignment="0" applyProtection="0">
      <alignment vertical="center"/>
    </xf>
    <xf numFmtId="0" fontId="109" fillId="0" borderId="0" applyNumberFormat="0" applyFill="0" applyBorder="0" applyAlignment="0" applyProtection="0">
      <alignment vertical="center"/>
    </xf>
    <xf numFmtId="0" fontId="150" fillId="0" borderId="0" applyNumberFormat="0" applyFill="0" applyBorder="0" applyAlignment="0" applyProtection="0">
      <alignment vertical="center"/>
    </xf>
    <xf numFmtId="0" fontId="150" fillId="0" borderId="0" applyNumberFormat="0" applyFill="0" applyBorder="0" applyAlignment="0" applyProtection="0">
      <alignment vertical="center"/>
    </xf>
    <xf numFmtId="0" fontId="109" fillId="0" borderId="0" applyNumberFormat="0" applyFill="0" applyBorder="0" applyAlignment="0" applyProtection="0">
      <alignment vertical="center"/>
    </xf>
    <xf numFmtId="0" fontId="98" fillId="41" borderId="0" applyNumberFormat="0" applyBorder="0" applyAlignment="0" applyProtection="0">
      <alignment vertical="center"/>
    </xf>
    <xf numFmtId="0" fontId="150" fillId="0" borderId="0" applyNumberFormat="0" applyFill="0" applyBorder="0" applyAlignment="0" applyProtection="0">
      <alignment vertical="center"/>
    </xf>
    <xf numFmtId="0" fontId="98" fillId="41" borderId="0" applyNumberFormat="0" applyBorder="0" applyAlignment="0" applyProtection="0">
      <alignment vertical="center"/>
    </xf>
    <xf numFmtId="0" fontId="109" fillId="0" borderId="0" applyNumberFormat="0" applyFill="0" applyBorder="0" applyAlignment="0" applyProtection="0">
      <alignment vertical="center"/>
    </xf>
    <xf numFmtId="0" fontId="150" fillId="0" borderId="0" applyNumberFormat="0" applyFill="0" applyBorder="0" applyAlignment="0" applyProtection="0">
      <alignment vertical="center"/>
    </xf>
    <xf numFmtId="0" fontId="98" fillId="41" borderId="0" applyNumberFormat="0" applyBorder="0" applyAlignment="0" applyProtection="0">
      <alignment vertical="center"/>
    </xf>
    <xf numFmtId="0" fontId="150" fillId="0" borderId="0" applyNumberFormat="0" applyFill="0" applyBorder="0" applyAlignment="0" applyProtection="0">
      <alignment vertical="center"/>
    </xf>
    <xf numFmtId="0" fontId="150" fillId="0" borderId="0" applyNumberFormat="0" applyFill="0" applyBorder="0" applyAlignment="0" applyProtection="0">
      <alignment vertical="center"/>
    </xf>
    <xf numFmtId="0" fontId="150" fillId="0" borderId="0" applyNumberFormat="0" applyFill="0" applyBorder="0" applyAlignment="0" applyProtection="0">
      <alignment vertical="center"/>
    </xf>
    <xf numFmtId="0" fontId="141" fillId="87" borderId="0" applyNumberFormat="0" applyBorder="0" applyAlignment="0" applyProtection="0">
      <alignment vertical="center"/>
    </xf>
    <xf numFmtId="0" fontId="150" fillId="0" borderId="0" applyNumberFormat="0" applyFill="0" applyBorder="0" applyAlignment="0" applyProtection="0">
      <alignment vertical="center"/>
    </xf>
    <xf numFmtId="0" fontId="141" fillId="87" borderId="0" applyNumberFormat="0" applyBorder="0" applyAlignment="0" applyProtection="0">
      <alignment vertical="center"/>
    </xf>
    <xf numFmtId="0" fontId="150" fillId="0" borderId="0" applyNumberFormat="0" applyFill="0" applyBorder="0" applyAlignment="0" applyProtection="0">
      <alignment vertical="center"/>
    </xf>
    <xf numFmtId="0" fontId="141" fillId="87" borderId="0" applyNumberFormat="0" applyBorder="0" applyAlignment="0" applyProtection="0">
      <alignment vertical="center"/>
    </xf>
    <xf numFmtId="0" fontId="150" fillId="0" borderId="0" applyNumberFormat="0" applyFill="0" applyBorder="0" applyAlignment="0" applyProtection="0">
      <alignment vertical="center"/>
    </xf>
    <xf numFmtId="0" fontId="150" fillId="0" borderId="0" applyNumberFormat="0" applyFill="0" applyBorder="0" applyAlignment="0" applyProtection="0">
      <alignment vertical="center"/>
    </xf>
    <xf numFmtId="0" fontId="150" fillId="0" borderId="0" applyNumberFormat="0" applyFill="0" applyBorder="0" applyAlignment="0" applyProtection="0">
      <alignment vertical="center"/>
    </xf>
    <xf numFmtId="0" fontId="142" fillId="0" borderId="0" applyNumberFormat="0" applyFill="0" applyBorder="0" applyAlignment="0" applyProtection="0">
      <alignment vertical="center"/>
    </xf>
    <xf numFmtId="0" fontId="150" fillId="0" borderId="0" applyNumberFormat="0" applyFill="0" applyBorder="0" applyAlignment="0" applyProtection="0">
      <alignment vertical="center"/>
    </xf>
    <xf numFmtId="0" fontId="142" fillId="0" borderId="0" applyNumberFormat="0" applyFill="0" applyBorder="0" applyAlignment="0" applyProtection="0">
      <alignment vertical="center"/>
    </xf>
    <xf numFmtId="0" fontId="150" fillId="0" borderId="0" applyNumberFormat="0" applyFill="0" applyBorder="0" applyAlignment="0" applyProtection="0">
      <alignment vertical="center"/>
    </xf>
    <xf numFmtId="0" fontId="150" fillId="0" borderId="0" applyNumberFormat="0" applyFill="0" applyBorder="0" applyAlignment="0" applyProtection="0">
      <alignment vertical="center"/>
    </xf>
    <xf numFmtId="0" fontId="150" fillId="0" borderId="0" applyNumberFormat="0" applyFill="0" applyBorder="0" applyAlignment="0" applyProtection="0">
      <alignment vertical="center"/>
    </xf>
    <xf numFmtId="0" fontId="98" fillId="41" borderId="0" applyNumberFormat="0" applyBorder="0" applyAlignment="0" applyProtection="0">
      <alignment vertical="center"/>
    </xf>
    <xf numFmtId="0" fontId="150" fillId="0" borderId="0" applyNumberFormat="0" applyFill="0" applyBorder="0" applyAlignment="0" applyProtection="0">
      <alignment vertical="center"/>
    </xf>
    <xf numFmtId="0" fontId="141" fillId="87" borderId="0" applyNumberFormat="0" applyBorder="0" applyAlignment="0" applyProtection="0">
      <alignment vertical="center"/>
    </xf>
    <xf numFmtId="0" fontId="150" fillId="0" borderId="0" applyNumberFormat="0" applyFill="0" applyBorder="0" applyAlignment="0" applyProtection="0">
      <alignment vertical="center"/>
    </xf>
    <xf numFmtId="0" fontId="207" fillId="0" borderId="52" applyNumberFormat="0" applyFill="0" applyProtection="0">
      <alignment horizontal="left"/>
    </xf>
    <xf numFmtId="0" fontId="207" fillId="0" borderId="52" applyNumberFormat="0" applyFill="0" applyProtection="0">
      <alignment horizontal="left"/>
    </xf>
    <xf numFmtId="0" fontId="96" fillId="35" borderId="4" applyNumberFormat="0" applyAlignment="0" applyProtection="0">
      <alignment vertical="center"/>
    </xf>
    <xf numFmtId="0" fontId="207" fillId="0" borderId="52" applyNumberFormat="0" applyFill="0" applyProtection="0">
      <alignment horizontal="left"/>
    </xf>
    <xf numFmtId="0" fontId="96" fillId="35" borderId="4" applyNumberFormat="0" applyAlignment="0" applyProtection="0">
      <alignment vertical="center"/>
    </xf>
    <xf numFmtId="0" fontId="207" fillId="0" borderId="52" applyNumberFormat="0" applyFill="0" applyProtection="0">
      <alignment horizontal="left"/>
    </xf>
    <xf numFmtId="0" fontId="207" fillId="0" borderId="52" applyNumberFormat="0" applyFill="0" applyProtection="0">
      <alignment horizontal="left"/>
    </xf>
    <xf numFmtId="0" fontId="207" fillId="0" borderId="52" applyNumberFormat="0" applyFill="0" applyProtection="0">
      <alignment horizontal="left"/>
    </xf>
    <xf numFmtId="0" fontId="96" fillId="35" borderId="4" applyNumberFormat="0" applyAlignment="0" applyProtection="0">
      <alignment vertical="center"/>
    </xf>
    <xf numFmtId="0" fontId="207" fillId="0" borderId="52" applyNumberFormat="0" applyFill="0" applyProtection="0">
      <alignment horizontal="left"/>
    </xf>
    <xf numFmtId="0" fontId="207" fillId="0" borderId="52" applyNumberFormat="0" applyFill="0" applyProtection="0">
      <alignment horizontal="left"/>
    </xf>
    <xf numFmtId="0" fontId="96" fillId="35" borderId="4" applyNumberFormat="0" applyAlignment="0" applyProtection="0">
      <alignment vertical="center"/>
    </xf>
    <xf numFmtId="0" fontId="207" fillId="0" borderId="52" applyNumberFormat="0" applyFill="0" applyProtection="0">
      <alignment horizontal="left"/>
    </xf>
    <xf numFmtId="0" fontId="207" fillId="0" borderId="52" applyNumberFormat="0" applyFill="0" applyProtection="0">
      <alignment horizontal="left"/>
    </xf>
    <xf numFmtId="0" fontId="99" fillId="0" borderId="0" applyNumberFormat="0" applyFill="0" applyBorder="0" applyAlignment="0" applyProtection="0">
      <alignment vertical="center"/>
    </xf>
    <xf numFmtId="0" fontId="100" fillId="75" borderId="42" applyNumberFormat="0" applyFont="0" applyAlignment="0" applyProtection="0">
      <alignment vertical="center"/>
    </xf>
    <xf numFmtId="0" fontId="99" fillId="0" borderId="0" applyNumberFormat="0" applyFill="0" applyBorder="0" applyAlignment="0" applyProtection="0">
      <alignment vertical="center"/>
    </xf>
    <xf numFmtId="0" fontId="142" fillId="0" borderId="0" applyNumberFormat="0" applyFill="0" applyBorder="0" applyAlignment="0" applyProtection="0">
      <alignment vertical="center"/>
    </xf>
    <xf numFmtId="0" fontId="142" fillId="0" borderId="0" applyNumberFormat="0" applyFill="0" applyBorder="0" applyAlignment="0" applyProtection="0">
      <alignment vertical="center"/>
    </xf>
    <xf numFmtId="0" fontId="142" fillId="0" borderId="0" applyNumberFormat="0" applyFill="0" applyBorder="0" applyAlignment="0" applyProtection="0">
      <alignment vertical="center"/>
    </xf>
    <xf numFmtId="0" fontId="142" fillId="0" borderId="0" applyNumberFormat="0" applyFill="0" applyBorder="0" applyAlignment="0" applyProtection="0">
      <alignment vertical="center"/>
    </xf>
    <xf numFmtId="0" fontId="99" fillId="0" borderId="0" applyNumberFormat="0" applyFill="0" applyBorder="0" applyAlignment="0" applyProtection="0">
      <alignment vertical="center"/>
    </xf>
    <xf numFmtId="0" fontId="142" fillId="0" borderId="0" applyNumberFormat="0" applyFill="0" applyBorder="0" applyAlignment="0" applyProtection="0">
      <alignment vertical="center"/>
    </xf>
    <xf numFmtId="0" fontId="142" fillId="0" borderId="0" applyNumberFormat="0" applyFill="0" applyBorder="0" applyAlignment="0" applyProtection="0">
      <alignment vertical="center"/>
    </xf>
    <xf numFmtId="0" fontId="99" fillId="0" borderId="0" applyNumberFormat="0" applyFill="0" applyBorder="0" applyAlignment="0" applyProtection="0">
      <alignment vertical="center"/>
    </xf>
    <xf numFmtId="0" fontId="99" fillId="0" borderId="0" applyNumberFormat="0" applyFill="0" applyBorder="0" applyAlignment="0" applyProtection="0">
      <alignment vertical="center"/>
    </xf>
    <xf numFmtId="0" fontId="99" fillId="0" borderId="0" applyNumberFormat="0" applyFill="0" applyBorder="0" applyAlignment="0" applyProtection="0">
      <alignment vertical="center"/>
    </xf>
    <xf numFmtId="0" fontId="99" fillId="0" borderId="0" applyNumberFormat="0" applyFill="0" applyBorder="0" applyAlignment="0" applyProtection="0">
      <alignment vertical="center"/>
    </xf>
    <xf numFmtId="0" fontId="99" fillId="0" borderId="0" applyNumberFormat="0" applyFill="0" applyBorder="0" applyAlignment="0" applyProtection="0">
      <alignment vertical="center"/>
    </xf>
    <xf numFmtId="0" fontId="142" fillId="0" borderId="0" applyNumberFormat="0" applyFill="0" applyBorder="0" applyAlignment="0" applyProtection="0">
      <alignment vertical="center"/>
    </xf>
    <xf numFmtId="0" fontId="142" fillId="0" borderId="0" applyNumberFormat="0" applyFill="0" applyBorder="0" applyAlignment="0" applyProtection="0">
      <alignment vertical="center"/>
    </xf>
    <xf numFmtId="0" fontId="142" fillId="0" borderId="0" applyNumberFormat="0" applyFill="0" applyBorder="0" applyAlignment="0" applyProtection="0">
      <alignment vertical="center"/>
    </xf>
    <xf numFmtId="0" fontId="142" fillId="0" borderId="0" applyNumberFormat="0" applyFill="0" applyBorder="0" applyAlignment="0" applyProtection="0">
      <alignment vertical="center"/>
    </xf>
    <xf numFmtId="0" fontId="99" fillId="0" borderId="0" applyNumberFormat="0" applyFill="0" applyBorder="0" applyAlignment="0" applyProtection="0">
      <alignment vertical="center"/>
    </xf>
    <xf numFmtId="0" fontId="142" fillId="0" borderId="0" applyNumberFormat="0" applyFill="0" applyBorder="0" applyAlignment="0" applyProtection="0">
      <alignment vertical="center"/>
    </xf>
    <xf numFmtId="0" fontId="142" fillId="0" borderId="0" applyNumberFormat="0" applyFill="0" applyBorder="0" applyAlignment="0" applyProtection="0">
      <alignment vertical="center"/>
    </xf>
    <xf numFmtId="0" fontId="142" fillId="0" borderId="0" applyNumberFormat="0" applyFill="0" applyBorder="0" applyAlignment="0" applyProtection="0">
      <alignment vertical="center"/>
    </xf>
    <xf numFmtId="0" fontId="142" fillId="0" borderId="0" applyNumberFormat="0" applyFill="0" applyBorder="0" applyAlignment="0" applyProtection="0">
      <alignment vertical="center"/>
    </xf>
    <xf numFmtId="0" fontId="142" fillId="0" borderId="0" applyNumberFormat="0" applyFill="0" applyBorder="0" applyAlignment="0" applyProtection="0">
      <alignment vertical="center"/>
    </xf>
    <xf numFmtId="0" fontId="99" fillId="0" borderId="0" applyNumberFormat="0" applyFill="0" applyBorder="0" applyAlignment="0" applyProtection="0">
      <alignment vertical="center"/>
    </xf>
    <xf numFmtId="0" fontId="142" fillId="0" borderId="0" applyNumberFormat="0" applyFill="0" applyBorder="0" applyAlignment="0" applyProtection="0">
      <alignment vertical="center"/>
    </xf>
    <xf numFmtId="0" fontId="142" fillId="0" borderId="0" applyNumberFormat="0" applyFill="0" applyBorder="0" applyAlignment="0" applyProtection="0">
      <alignment vertical="center"/>
    </xf>
    <xf numFmtId="0" fontId="142" fillId="0" borderId="0" applyNumberFormat="0" applyFill="0" applyBorder="0" applyAlignment="0" applyProtection="0">
      <alignment vertical="center"/>
    </xf>
    <xf numFmtId="0" fontId="142" fillId="0" borderId="0" applyNumberFormat="0" applyFill="0" applyBorder="0" applyAlignment="0" applyProtection="0">
      <alignment vertical="center"/>
    </xf>
    <xf numFmtId="0" fontId="142" fillId="0" borderId="0" applyNumberFormat="0" applyFill="0" applyBorder="0" applyAlignment="0" applyProtection="0">
      <alignment vertical="center"/>
    </xf>
    <xf numFmtId="0" fontId="99" fillId="0" borderId="0" applyNumberFormat="0" applyFill="0" applyBorder="0" applyAlignment="0" applyProtection="0">
      <alignment vertical="center"/>
    </xf>
    <xf numFmtId="0" fontId="142" fillId="0" borderId="0" applyNumberFormat="0" applyFill="0" applyBorder="0" applyAlignment="0" applyProtection="0">
      <alignment vertical="center"/>
    </xf>
    <xf numFmtId="0" fontId="99" fillId="0" borderId="0" applyNumberFormat="0" applyFill="0" applyBorder="0" applyAlignment="0" applyProtection="0">
      <alignment vertical="center"/>
    </xf>
    <xf numFmtId="0" fontId="99" fillId="0" borderId="0" applyNumberFormat="0" applyFill="0" applyBorder="0" applyAlignment="0" applyProtection="0">
      <alignment vertical="center"/>
    </xf>
    <xf numFmtId="0" fontId="99" fillId="0" borderId="0" applyNumberFormat="0" applyFill="0" applyBorder="0" applyAlignment="0" applyProtection="0">
      <alignment vertical="center"/>
    </xf>
    <xf numFmtId="0" fontId="99" fillId="0" borderId="0" applyNumberFormat="0" applyFill="0" applyBorder="0" applyAlignment="0" applyProtection="0">
      <alignment vertical="center"/>
    </xf>
    <xf numFmtId="0" fontId="99" fillId="0" borderId="0" applyNumberFormat="0" applyFill="0" applyBorder="0" applyAlignment="0" applyProtection="0">
      <alignment vertical="center"/>
    </xf>
    <xf numFmtId="0" fontId="142" fillId="0" borderId="0" applyNumberFormat="0" applyFill="0" applyBorder="0" applyAlignment="0" applyProtection="0">
      <alignment vertical="center"/>
    </xf>
    <xf numFmtId="0" fontId="142" fillId="0" borderId="0" applyNumberFormat="0" applyFill="0" applyBorder="0" applyAlignment="0" applyProtection="0">
      <alignment vertical="center"/>
    </xf>
    <xf numFmtId="0" fontId="142" fillId="0" borderId="0" applyNumberFormat="0" applyFill="0" applyBorder="0" applyAlignment="0" applyProtection="0">
      <alignment vertical="center"/>
    </xf>
    <xf numFmtId="0" fontId="142" fillId="0" borderId="0" applyNumberFormat="0" applyFill="0" applyBorder="0" applyAlignment="0" applyProtection="0">
      <alignment vertical="center"/>
    </xf>
    <xf numFmtId="0" fontId="142" fillId="0" borderId="0" applyNumberFormat="0" applyFill="0" applyBorder="0" applyAlignment="0" applyProtection="0">
      <alignment vertical="center"/>
    </xf>
    <xf numFmtId="0" fontId="99" fillId="0" borderId="0" applyNumberFormat="0" applyFill="0" applyBorder="0" applyAlignment="0" applyProtection="0">
      <alignment vertical="center"/>
    </xf>
    <xf numFmtId="0" fontId="142" fillId="0" borderId="0" applyNumberFormat="0" applyFill="0" applyBorder="0" applyAlignment="0" applyProtection="0">
      <alignment vertical="center"/>
    </xf>
    <xf numFmtId="0" fontId="142" fillId="0" borderId="0" applyNumberFormat="0" applyFill="0" applyBorder="0" applyAlignment="0" applyProtection="0">
      <alignment vertical="center"/>
    </xf>
    <xf numFmtId="0" fontId="142" fillId="0" borderId="0" applyNumberFormat="0" applyFill="0" applyBorder="0" applyAlignment="0" applyProtection="0">
      <alignment vertical="center"/>
    </xf>
    <xf numFmtId="0" fontId="142" fillId="0" borderId="0" applyNumberFormat="0" applyFill="0" applyBorder="0" applyAlignment="0" applyProtection="0">
      <alignment vertical="center"/>
    </xf>
    <xf numFmtId="0" fontId="142" fillId="0" borderId="0" applyNumberFormat="0" applyFill="0" applyBorder="0" applyAlignment="0" applyProtection="0">
      <alignment vertical="center"/>
    </xf>
    <xf numFmtId="0" fontId="142" fillId="0" borderId="0" applyNumberFormat="0" applyFill="0" applyBorder="0" applyAlignment="0" applyProtection="0">
      <alignment vertical="center"/>
    </xf>
    <xf numFmtId="0" fontId="142" fillId="0" borderId="0" applyNumberFormat="0" applyFill="0" applyBorder="0" applyAlignment="0" applyProtection="0">
      <alignment vertical="center"/>
    </xf>
    <xf numFmtId="0" fontId="99" fillId="0" borderId="0" applyNumberFormat="0" applyFill="0" applyBorder="0" applyAlignment="0" applyProtection="0">
      <alignment vertical="center"/>
    </xf>
    <xf numFmtId="0" fontId="142" fillId="0" borderId="0" applyNumberFormat="0" applyFill="0" applyBorder="0" applyAlignment="0" applyProtection="0">
      <alignment vertical="center"/>
    </xf>
    <xf numFmtId="0" fontId="99" fillId="0" borderId="0" applyNumberFormat="0" applyFill="0" applyBorder="0" applyAlignment="0" applyProtection="0">
      <alignment vertical="center"/>
    </xf>
    <xf numFmtId="0" fontId="142" fillId="0" borderId="0" applyNumberFormat="0" applyFill="0" applyBorder="0" applyAlignment="0" applyProtection="0">
      <alignment vertical="center"/>
    </xf>
    <xf numFmtId="0" fontId="142" fillId="0" borderId="0" applyNumberFormat="0" applyFill="0" applyBorder="0" applyAlignment="0" applyProtection="0">
      <alignment vertical="center"/>
    </xf>
    <xf numFmtId="0" fontId="142" fillId="0" borderId="0" applyNumberFormat="0" applyFill="0" applyBorder="0" applyAlignment="0" applyProtection="0">
      <alignment vertical="center"/>
    </xf>
    <xf numFmtId="0" fontId="142" fillId="0" borderId="0" applyNumberFormat="0" applyFill="0" applyBorder="0" applyAlignment="0" applyProtection="0">
      <alignment vertical="center"/>
    </xf>
    <xf numFmtId="0" fontId="142" fillId="0" borderId="0" applyNumberFormat="0" applyFill="0" applyBorder="0" applyAlignment="0" applyProtection="0">
      <alignment vertical="center"/>
    </xf>
    <xf numFmtId="0" fontId="142" fillId="0" borderId="0" applyNumberFormat="0" applyFill="0" applyBorder="0" applyAlignment="0" applyProtection="0">
      <alignment vertical="center"/>
    </xf>
    <xf numFmtId="0" fontId="142" fillId="0" borderId="0" applyNumberFormat="0" applyFill="0" applyBorder="0" applyAlignment="0" applyProtection="0">
      <alignment vertical="center"/>
    </xf>
    <xf numFmtId="0" fontId="142" fillId="0" borderId="0" applyNumberFormat="0" applyFill="0" applyBorder="0" applyAlignment="0" applyProtection="0">
      <alignment vertical="center"/>
    </xf>
    <xf numFmtId="0" fontId="142" fillId="0" borderId="0" applyNumberFormat="0" applyFill="0" applyBorder="0" applyAlignment="0" applyProtection="0">
      <alignment vertical="center"/>
    </xf>
    <xf numFmtId="0" fontId="142" fillId="0" borderId="0" applyNumberFormat="0" applyFill="0" applyBorder="0" applyAlignment="0" applyProtection="0">
      <alignment vertical="center"/>
    </xf>
    <xf numFmtId="0" fontId="142" fillId="0" borderId="0" applyNumberFormat="0" applyFill="0" applyBorder="0" applyAlignment="0" applyProtection="0">
      <alignment vertical="center"/>
    </xf>
    <xf numFmtId="0" fontId="142" fillId="0" borderId="0" applyNumberFormat="0" applyFill="0" applyBorder="0" applyAlignment="0" applyProtection="0">
      <alignment vertical="center"/>
    </xf>
    <xf numFmtId="0" fontId="142" fillId="0" borderId="0" applyNumberFormat="0" applyFill="0" applyBorder="0" applyAlignment="0" applyProtection="0">
      <alignment vertical="center"/>
    </xf>
    <xf numFmtId="0" fontId="142" fillId="0" borderId="0" applyNumberFormat="0" applyFill="0" applyBorder="0" applyAlignment="0" applyProtection="0">
      <alignment vertical="center"/>
    </xf>
    <xf numFmtId="0" fontId="142" fillId="0" borderId="0" applyNumberFormat="0" applyFill="0" applyBorder="0" applyAlignment="0" applyProtection="0">
      <alignment vertical="center"/>
    </xf>
    <xf numFmtId="0" fontId="142" fillId="0" borderId="0" applyNumberFormat="0" applyFill="0" applyBorder="0" applyAlignment="0" applyProtection="0">
      <alignment vertical="center"/>
    </xf>
    <xf numFmtId="0" fontId="142" fillId="0" borderId="0" applyNumberFormat="0" applyFill="0" applyBorder="0" applyAlignment="0" applyProtection="0">
      <alignment vertical="center"/>
    </xf>
    <xf numFmtId="0" fontId="95" fillId="0" borderId="6" applyNumberFormat="0" applyFill="0" applyAlignment="0" applyProtection="0">
      <alignment vertical="center"/>
    </xf>
    <xf numFmtId="0" fontId="157" fillId="0" borderId="48" applyNumberFormat="0" applyFill="0" applyAlignment="0" applyProtection="0">
      <alignment vertical="center"/>
    </xf>
    <xf numFmtId="0" fontId="95" fillId="0" borderId="6" applyNumberFormat="0" applyFill="0" applyAlignment="0" applyProtection="0">
      <alignment vertical="center"/>
    </xf>
    <xf numFmtId="0" fontId="157" fillId="0" borderId="48" applyNumberFormat="0" applyFill="0" applyAlignment="0" applyProtection="0">
      <alignment vertical="center"/>
    </xf>
    <xf numFmtId="0" fontId="95" fillId="0" borderId="6" applyNumberFormat="0" applyFill="0" applyAlignment="0" applyProtection="0">
      <alignment vertical="center"/>
    </xf>
    <xf numFmtId="0" fontId="95" fillId="0" borderId="6" applyNumberFormat="0" applyFill="0" applyAlignment="0" applyProtection="0">
      <alignment vertical="center"/>
    </xf>
    <xf numFmtId="0" fontId="95" fillId="0" borderId="6" applyNumberFormat="0" applyFill="0" applyAlignment="0" applyProtection="0">
      <alignment vertical="center"/>
    </xf>
    <xf numFmtId="0" fontId="95" fillId="0" borderId="6" applyNumberFormat="0" applyFill="0" applyAlignment="0" applyProtection="0">
      <alignment vertical="center"/>
    </xf>
    <xf numFmtId="0" fontId="157" fillId="0" borderId="48" applyNumberFormat="0" applyFill="0" applyAlignment="0" applyProtection="0">
      <alignment vertical="center"/>
    </xf>
    <xf numFmtId="0" fontId="95" fillId="0" borderId="6" applyNumberFormat="0" applyFill="0" applyAlignment="0" applyProtection="0">
      <alignment vertical="center"/>
    </xf>
    <xf numFmtId="0" fontId="157" fillId="0" borderId="48" applyNumberFormat="0" applyFill="0" applyAlignment="0" applyProtection="0">
      <alignment vertical="center"/>
    </xf>
    <xf numFmtId="0" fontId="95" fillId="0" borderId="6" applyNumberFormat="0" applyFill="0" applyAlignment="0" applyProtection="0">
      <alignment vertical="center"/>
    </xf>
    <xf numFmtId="0" fontId="95" fillId="0" borderId="6" applyNumberFormat="0" applyFill="0" applyAlignment="0" applyProtection="0">
      <alignment vertical="center"/>
    </xf>
    <xf numFmtId="0" fontId="95" fillId="0" borderId="6" applyNumberFormat="0" applyFill="0" applyAlignment="0" applyProtection="0">
      <alignment vertical="center"/>
    </xf>
    <xf numFmtId="0" fontId="95" fillId="0" borderId="6" applyNumberFormat="0" applyFill="0" applyAlignment="0" applyProtection="0">
      <alignment vertical="center"/>
    </xf>
    <xf numFmtId="0" fontId="95" fillId="0" borderId="6" applyNumberFormat="0" applyFill="0" applyAlignment="0" applyProtection="0">
      <alignment vertical="center"/>
    </xf>
    <xf numFmtId="0" fontId="157" fillId="0" borderId="48" applyNumberFormat="0" applyFill="0" applyAlignment="0" applyProtection="0">
      <alignment vertical="center"/>
    </xf>
    <xf numFmtId="0" fontId="95" fillId="0" borderId="6" applyNumberFormat="0" applyFill="0" applyAlignment="0" applyProtection="0">
      <alignment vertical="center"/>
    </xf>
    <xf numFmtId="0" fontId="157" fillId="0" borderId="48" applyNumberFormat="0" applyFill="0" applyAlignment="0" applyProtection="0">
      <alignment vertical="center"/>
    </xf>
    <xf numFmtId="0" fontId="95" fillId="0" borderId="6" applyNumberFormat="0" applyFill="0" applyAlignment="0" applyProtection="0">
      <alignment vertical="center"/>
    </xf>
    <xf numFmtId="0" fontId="95" fillId="0" borderId="6" applyNumberFormat="0" applyFill="0" applyAlignment="0" applyProtection="0">
      <alignment vertical="center"/>
    </xf>
    <xf numFmtId="0" fontId="95" fillId="0" borderId="6" applyNumberFormat="0" applyFill="0" applyAlignment="0" applyProtection="0">
      <alignment vertical="center"/>
    </xf>
    <xf numFmtId="0" fontId="157" fillId="0" borderId="48" applyNumberFormat="0" applyFill="0" applyAlignment="0" applyProtection="0">
      <alignment vertical="center"/>
    </xf>
    <xf numFmtId="0" fontId="157" fillId="0" borderId="48" applyNumberFormat="0" applyFill="0" applyAlignment="0" applyProtection="0">
      <alignment vertical="center"/>
    </xf>
    <xf numFmtId="0" fontId="95" fillId="0" borderId="6" applyNumberFormat="0" applyFill="0" applyAlignment="0" applyProtection="0">
      <alignment vertical="center"/>
    </xf>
    <xf numFmtId="0" fontId="95" fillId="0" borderId="6" applyNumberFormat="0" applyFill="0" applyAlignment="0" applyProtection="0">
      <alignment vertical="center"/>
    </xf>
    <xf numFmtId="0" fontId="157" fillId="0" borderId="48" applyNumberFormat="0" applyFill="0" applyAlignment="0" applyProtection="0">
      <alignment vertical="center"/>
    </xf>
    <xf numFmtId="0" fontId="95" fillId="0" borderId="6" applyNumberFormat="0" applyFill="0" applyAlignment="0" applyProtection="0">
      <alignment vertical="center"/>
    </xf>
    <xf numFmtId="0" fontId="95" fillId="0" borderId="6" applyNumberFormat="0" applyFill="0" applyAlignment="0" applyProtection="0">
      <alignment vertical="center"/>
    </xf>
    <xf numFmtId="0" fontId="95" fillId="0" borderId="6" applyNumberFormat="0" applyFill="0" applyAlignment="0" applyProtection="0">
      <alignment vertical="center"/>
    </xf>
    <xf numFmtId="0" fontId="95" fillId="0" borderId="6" applyNumberFormat="0" applyFill="0" applyAlignment="0" applyProtection="0">
      <alignment vertical="center"/>
    </xf>
    <xf numFmtId="0" fontId="157" fillId="0" borderId="48" applyNumberFormat="0" applyFill="0" applyAlignment="0" applyProtection="0">
      <alignment vertical="center"/>
    </xf>
    <xf numFmtId="0" fontId="157" fillId="0" borderId="48" applyNumberFormat="0" applyFill="0" applyAlignment="0" applyProtection="0">
      <alignment vertical="center"/>
    </xf>
    <xf numFmtId="0" fontId="157" fillId="0" borderId="48" applyNumberFormat="0" applyFill="0" applyAlignment="0" applyProtection="0">
      <alignment vertical="center"/>
    </xf>
    <xf numFmtId="0" fontId="157" fillId="0" borderId="48" applyNumberFormat="0" applyFill="0" applyAlignment="0" applyProtection="0">
      <alignment vertical="center"/>
    </xf>
    <xf numFmtId="43" fontId="97" fillId="0" borderId="0" applyFont="0" applyFill="0" applyBorder="0" applyAlignment="0" applyProtection="0">
      <alignment vertical="center"/>
    </xf>
    <xf numFmtId="0" fontId="149" fillId="85" borderId="0" applyNumberFormat="0" applyBorder="0" applyAlignment="0" applyProtection="0">
      <alignment vertical="center"/>
    </xf>
    <xf numFmtId="227" fontId="98" fillId="201" borderId="0" applyNumberFormat="0" applyBorder="0" applyAlignment="0" applyProtection="0">
      <alignment vertical="center"/>
    </xf>
    <xf numFmtId="227" fontId="97" fillId="161" borderId="0" applyNumberFormat="0" applyBorder="0" applyAlignment="0" applyProtection="0">
      <alignment vertical="center"/>
    </xf>
    <xf numFmtId="0" fontId="186" fillId="92" borderId="0" applyNumberFormat="0" applyBorder="0" applyAlignment="0" applyProtection="0"/>
    <xf numFmtId="0" fontId="186" fillId="93" borderId="0" applyNumberFormat="0" applyBorder="0" applyAlignment="0" applyProtection="0"/>
    <xf numFmtId="0" fontId="186" fillId="99" borderId="0" applyNumberFormat="0" applyBorder="0" applyAlignment="0" applyProtection="0"/>
    <xf numFmtId="0" fontId="141" fillId="72" borderId="0" applyNumberFormat="0" applyBorder="0" applyAlignment="0" applyProtection="0">
      <alignment vertical="center"/>
    </xf>
    <xf numFmtId="0" fontId="141" fillId="72" borderId="0" applyNumberFormat="0" applyBorder="0" applyAlignment="0" applyProtection="0">
      <alignment vertical="center"/>
    </xf>
    <xf numFmtId="0" fontId="141" fillId="72" borderId="0" applyNumberFormat="0" applyBorder="0" applyAlignment="0" applyProtection="0">
      <alignment vertical="center"/>
    </xf>
    <xf numFmtId="0" fontId="141" fillId="72" borderId="0" applyNumberFormat="0" applyBorder="0" applyAlignment="0" applyProtection="0">
      <alignment vertical="center"/>
    </xf>
    <xf numFmtId="0" fontId="141" fillId="72" borderId="0" applyNumberFormat="0" applyBorder="0" applyAlignment="0" applyProtection="0">
      <alignment vertical="center"/>
    </xf>
    <xf numFmtId="0" fontId="141" fillId="72" borderId="0" applyNumberFormat="0" applyBorder="0" applyAlignment="0" applyProtection="0">
      <alignment vertical="center"/>
    </xf>
    <xf numFmtId="0" fontId="141" fillId="72" borderId="0" applyNumberFormat="0" applyBorder="0" applyAlignment="0" applyProtection="0">
      <alignment vertical="center"/>
    </xf>
    <xf numFmtId="0" fontId="149" fillId="82" borderId="0" applyNumberFormat="0" applyBorder="0" applyAlignment="0" applyProtection="0">
      <alignment vertical="center"/>
    </xf>
    <xf numFmtId="0" fontId="149" fillId="82" borderId="0" applyNumberFormat="0" applyBorder="0" applyAlignment="0" applyProtection="0">
      <alignment vertical="center"/>
    </xf>
    <xf numFmtId="0" fontId="149" fillId="82" borderId="0" applyNumberFormat="0" applyBorder="0" applyAlignment="0" applyProtection="0">
      <alignment vertical="center"/>
    </xf>
    <xf numFmtId="0" fontId="149" fillId="82" borderId="0" applyNumberFormat="0" applyBorder="0" applyAlignment="0" applyProtection="0">
      <alignment vertical="center"/>
    </xf>
    <xf numFmtId="0" fontId="149" fillId="82" borderId="0" applyNumberFormat="0" applyBorder="0" applyAlignment="0" applyProtection="0">
      <alignment vertical="center"/>
    </xf>
    <xf numFmtId="0" fontId="98" fillId="39" borderId="0" applyNumberFormat="0" applyBorder="0" applyAlignment="0" applyProtection="0">
      <alignment vertical="center"/>
    </xf>
    <xf numFmtId="0" fontId="141" fillId="72" borderId="0" applyNumberFormat="0" applyBorder="0" applyAlignment="0" applyProtection="0">
      <alignment vertical="center"/>
    </xf>
    <xf numFmtId="0" fontId="141" fillId="72" borderId="0" applyNumberFormat="0" applyBorder="0" applyAlignment="0" applyProtection="0">
      <alignment vertical="center"/>
    </xf>
    <xf numFmtId="0" fontId="141" fillId="72" borderId="0" applyNumberFormat="0" applyBorder="0" applyAlignment="0" applyProtection="0">
      <alignment vertical="center"/>
    </xf>
    <xf numFmtId="0" fontId="141" fillId="72" borderId="0" applyNumberFormat="0" applyBorder="0" applyAlignment="0" applyProtection="0">
      <alignment vertical="center"/>
    </xf>
    <xf numFmtId="0" fontId="141" fillId="72" borderId="0" applyNumberFormat="0" applyBorder="0" applyAlignment="0" applyProtection="0">
      <alignment vertical="center"/>
    </xf>
    <xf numFmtId="0" fontId="98" fillId="39" borderId="0" applyNumberFormat="0" applyBorder="0" applyAlignment="0" applyProtection="0">
      <alignment vertical="center"/>
    </xf>
    <xf numFmtId="0" fontId="141" fillId="72" borderId="0" applyNumberFormat="0" applyBorder="0" applyAlignment="0" applyProtection="0">
      <alignment vertical="center"/>
    </xf>
    <xf numFmtId="0" fontId="141" fillId="72" borderId="0" applyNumberFormat="0" applyBorder="0" applyAlignment="0" applyProtection="0">
      <alignment vertical="center"/>
    </xf>
    <xf numFmtId="0" fontId="149" fillId="82" borderId="0" applyNumberFormat="0" applyBorder="0" applyAlignment="0" applyProtection="0">
      <alignment vertical="center"/>
    </xf>
    <xf numFmtId="0" fontId="149" fillId="82" borderId="0" applyNumberFormat="0" applyBorder="0" applyAlignment="0" applyProtection="0">
      <alignment vertical="center"/>
    </xf>
    <xf numFmtId="0" fontId="149" fillId="82" borderId="0" applyNumberFormat="0" applyBorder="0" applyAlignment="0" applyProtection="0">
      <alignment vertical="center"/>
    </xf>
    <xf numFmtId="0" fontId="149" fillId="82" borderId="0" applyNumberFormat="0" applyBorder="0" applyAlignment="0" applyProtection="0">
      <alignment vertical="center"/>
    </xf>
    <xf numFmtId="0" fontId="98" fillId="39" borderId="0" applyNumberFormat="0" applyBorder="0" applyAlignment="0" applyProtection="0">
      <alignment vertical="center"/>
    </xf>
    <xf numFmtId="0" fontId="98" fillId="39" borderId="0" applyNumberFormat="0" applyBorder="0" applyAlignment="0" applyProtection="0">
      <alignment vertical="center"/>
    </xf>
    <xf numFmtId="0" fontId="149" fillId="82" borderId="0" applyNumberFormat="0" applyBorder="0" applyAlignment="0" applyProtection="0">
      <alignment vertical="center"/>
    </xf>
    <xf numFmtId="0" fontId="98" fillId="39" borderId="0" applyNumberFormat="0" applyBorder="0" applyAlignment="0" applyProtection="0">
      <alignment vertical="center"/>
    </xf>
    <xf numFmtId="0" fontId="98" fillId="39" borderId="0" applyNumberFormat="0" applyBorder="0" applyAlignment="0" applyProtection="0">
      <alignment vertical="center"/>
    </xf>
    <xf numFmtId="0" fontId="141" fillId="72" borderId="0" applyNumberFormat="0" applyBorder="0" applyAlignment="0" applyProtection="0">
      <alignment vertical="center"/>
    </xf>
    <xf numFmtId="0" fontId="98" fillId="39" borderId="0" applyNumberFormat="0" applyBorder="0" applyAlignment="0" applyProtection="0">
      <alignment vertical="center"/>
    </xf>
    <xf numFmtId="0" fontId="141" fillId="72" borderId="0" applyNumberFormat="0" applyBorder="0" applyAlignment="0" applyProtection="0">
      <alignment vertical="center"/>
    </xf>
    <xf numFmtId="0" fontId="141" fillId="72" borderId="0" applyNumberFormat="0" applyBorder="0" applyAlignment="0" applyProtection="0">
      <alignment vertical="center"/>
    </xf>
    <xf numFmtId="0" fontId="141" fillId="72" borderId="0" applyNumberFormat="0" applyBorder="0" applyAlignment="0" applyProtection="0">
      <alignment vertical="center"/>
    </xf>
    <xf numFmtId="0" fontId="141" fillId="72" borderId="0" applyNumberFormat="0" applyBorder="0" applyAlignment="0" applyProtection="0">
      <alignment vertical="center"/>
    </xf>
    <xf numFmtId="0" fontId="141" fillId="72" borderId="0" applyNumberFormat="0" applyBorder="0" applyAlignment="0" applyProtection="0">
      <alignment vertical="center"/>
    </xf>
    <xf numFmtId="0" fontId="149" fillId="82" borderId="0" applyNumberFormat="0" applyBorder="0" applyAlignment="0" applyProtection="0">
      <alignment vertical="center"/>
    </xf>
    <xf numFmtId="0" fontId="149" fillId="82" borderId="0" applyNumberFormat="0" applyBorder="0" applyAlignment="0" applyProtection="0">
      <alignment vertical="center"/>
    </xf>
    <xf numFmtId="0" fontId="149" fillId="82" borderId="0" applyNumberFormat="0" applyBorder="0" applyAlignment="0" applyProtection="0">
      <alignment vertical="center"/>
    </xf>
    <xf numFmtId="0" fontId="149" fillId="82" borderId="0" applyNumberFormat="0" applyBorder="0" applyAlignment="0" applyProtection="0">
      <alignment vertical="center"/>
    </xf>
    <xf numFmtId="0" fontId="149" fillId="82" borderId="0" applyNumberFormat="0" applyBorder="0" applyAlignment="0" applyProtection="0">
      <alignment vertical="center"/>
    </xf>
    <xf numFmtId="0" fontId="149" fillId="82" borderId="0" applyNumberFormat="0" applyBorder="0" applyAlignment="0" applyProtection="0">
      <alignment vertical="center"/>
    </xf>
    <xf numFmtId="0" fontId="98" fillId="39" borderId="0" applyNumberFormat="0" applyBorder="0" applyAlignment="0" applyProtection="0">
      <alignment vertical="center"/>
    </xf>
    <xf numFmtId="0" fontId="98" fillId="39" borderId="0" applyNumberFormat="0" applyBorder="0" applyAlignment="0" applyProtection="0">
      <alignment vertical="center"/>
    </xf>
    <xf numFmtId="0" fontId="149" fillId="82" borderId="0" applyNumberFormat="0" applyBorder="0" applyAlignment="0" applyProtection="0">
      <alignment vertical="center"/>
    </xf>
    <xf numFmtId="0" fontId="149" fillId="82" borderId="0" applyNumberFormat="0" applyBorder="0" applyAlignment="0" applyProtection="0">
      <alignment vertical="center"/>
    </xf>
    <xf numFmtId="0" fontId="98" fillId="39" borderId="0" applyNumberFormat="0" applyBorder="0" applyAlignment="0" applyProtection="0">
      <alignment vertical="center"/>
    </xf>
    <xf numFmtId="0" fontId="98" fillId="39" borderId="0" applyNumberFormat="0" applyBorder="0" applyAlignment="0" applyProtection="0">
      <alignment vertical="center"/>
    </xf>
    <xf numFmtId="0" fontId="141" fillId="72" borderId="0" applyNumberFormat="0" applyBorder="0" applyAlignment="0" applyProtection="0">
      <alignment vertical="center"/>
    </xf>
    <xf numFmtId="0" fontId="141" fillId="72" borderId="0" applyNumberFormat="0" applyBorder="0" applyAlignment="0" applyProtection="0">
      <alignment vertical="center"/>
    </xf>
    <xf numFmtId="0" fontId="141" fillId="72" borderId="0" applyNumberFormat="0" applyBorder="0" applyAlignment="0" applyProtection="0">
      <alignment vertical="center"/>
    </xf>
    <xf numFmtId="0" fontId="141" fillId="72" borderId="0" applyNumberFormat="0" applyBorder="0" applyAlignment="0" applyProtection="0">
      <alignment vertical="center"/>
    </xf>
    <xf numFmtId="0" fontId="141" fillId="72" borderId="0" applyNumberFormat="0" applyBorder="0" applyAlignment="0" applyProtection="0">
      <alignment vertical="center"/>
    </xf>
    <xf numFmtId="0" fontId="141" fillId="72" borderId="0" applyNumberFormat="0" applyBorder="0" applyAlignment="0" applyProtection="0">
      <alignment vertical="center"/>
    </xf>
    <xf numFmtId="0" fontId="141" fillId="72" borderId="0" applyNumberFormat="0" applyBorder="0" applyAlignment="0" applyProtection="0">
      <alignment vertical="center"/>
    </xf>
    <xf numFmtId="0" fontId="149" fillId="82" borderId="0" applyNumberFormat="0" applyBorder="0" applyAlignment="0" applyProtection="0">
      <alignment vertical="center"/>
    </xf>
    <xf numFmtId="0" fontId="149" fillId="82" borderId="0" applyNumberFormat="0" applyBorder="0" applyAlignment="0" applyProtection="0">
      <alignment vertical="center"/>
    </xf>
    <xf numFmtId="0" fontId="149" fillId="82" borderId="0" applyNumberFormat="0" applyBorder="0" applyAlignment="0" applyProtection="0">
      <alignment vertical="center"/>
    </xf>
    <xf numFmtId="0" fontId="149" fillId="82" borderId="0" applyNumberFormat="0" applyBorder="0" applyAlignment="0" applyProtection="0">
      <alignment vertical="center"/>
    </xf>
    <xf numFmtId="0" fontId="98" fillId="39" borderId="0" applyNumberFormat="0" applyBorder="0" applyAlignment="0" applyProtection="0">
      <alignment vertical="center"/>
    </xf>
    <xf numFmtId="0" fontId="98" fillId="39" borderId="0" applyNumberFormat="0" applyBorder="0" applyAlignment="0" applyProtection="0">
      <alignment vertical="center"/>
    </xf>
    <xf numFmtId="0" fontId="149" fillId="82" borderId="0" applyNumberFormat="0" applyBorder="0" applyAlignment="0" applyProtection="0">
      <alignment vertical="center"/>
    </xf>
    <xf numFmtId="0" fontId="98" fillId="39" borderId="0" applyNumberFormat="0" applyBorder="0" applyAlignment="0" applyProtection="0">
      <alignment vertical="center"/>
    </xf>
    <xf numFmtId="0" fontId="98" fillId="39" borderId="0" applyNumberFormat="0" applyBorder="0" applyAlignment="0" applyProtection="0">
      <alignment vertical="center"/>
    </xf>
    <xf numFmtId="0" fontId="98" fillId="39" borderId="0" applyNumberFormat="0" applyBorder="0" applyAlignment="0" applyProtection="0">
      <alignment vertical="center"/>
    </xf>
    <xf numFmtId="0" fontId="98" fillId="39" borderId="0" applyNumberFormat="0" applyBorder="0" applyAlignment="0" applyProtection="0">
      <alignment vertical="center"/>
    </xf>
    <xf numFmtId="0" fontId="141" fillId="72" borderId="0" applyNumberFormat="0" applyBorder="0" applyAlignment="0" applyProtection="0">
      <alignment vertical="center"/>
    </xf>
    <xf numFmtId="0" fontId="141" fillId="72" borderId="0" applyNumberFormat="0" applyBorder="0" applyAlignment="0" applyProtection="0">
      <alignment vertical="center"/>
    </xf>
    <xf numFmtId="0" fontId="141" fillId="72" borderId="0" applyNumberFormat="0" applyBorder="0" applyAlignment="0" applyProtection="0">
      <alignment vertical="center"/>
    </xf>
    <xf numFmtId="0" fontId="141" fillId="72" borderId="0" applyNumberFormat="0" applyBorder="0" applyAlignment="0" applyProtection="0">
      <alignment vertical="center"/>
    </xf>
    <xf numFmtId="0" fontId="141" fillId="72" borderId="0" applyNumberFormat="0" applyBorder="0" applyAlignment="0" applyProtection="0">
      <alignment vertical="center"/>
    </xf>
    <xf numFmtId="0" fontId="141" fillId="72" borderId="0" applyNumberFormat="0" applyBorder="0" applyAlignment="0" applyProtection="0">
      <alignment vertical="center"/>
    </xf>
    <xf numFmtId="0" fontId="98" fillId="39" borderId="0" applyNumberFormat="0" applyBorder="0" applyAlignment="0" applyProtection="0">
      <alignment vertical="center"/>
    </xf>
    <xf numFmtId="0" fontId="98" fillId="39" borderId="0" applyNumberFormat="0" applyBorder="0" applyAlignment="0" applyProtection="0">
      <alignment vertical="center"/>
    </xf>
    <xf numFmtId="0" fontId="141" fillId="72" borderId="0" applyNumberFormat="0" applyBorder="0" applyAlignment="0" applyProtection="0">
      <alignment vertical="center"/>
    </xf>
    <xf numFmtId="0" fontId="98" fillId="39" borderId="0" applyNumberFormat="0" applyBorder="0" applyAlignment="0" applyProtection="0">
      <alignment vertical="center"/>
    </xf>
    <xf numFmtId="0" fontId="141" fillId="72" borderId="0" applyNumberFormat="0" applyBorder="0" applyAlignment="0" applyProtection="0">
      <alignment vertical="center"/>
    </xf>
    <xf numFmtId="0" fontId="141" fillId="72" borderId="0" applyNumberFormat="0" applyBorder="0" applyAlignment="0" applyProtection="0">
      <alignment vertical="center"/>
    </xf>
    <xf numFmtId="0" fontId="141" fillId="72" borderId="0" applyNumberFormat="0" applyBorder="0" applyAlignment="0" applyProtection="0">
      <alignment vertical="center"/>
    </xf>
    <xf numFmtId="0" fontId="141" fillId="72" borderId="0" applyNumberFormat="0" applyBorder="0" applyAlignment="0" applyProtection="0">
      <alignment vertical="center"/>
    </xf>
    <xf numFmtId="0" fontId="141" fillId="72" borderId="0" applyNumberFormat="0" applyBorder="0" applyAlignment="0" applyProtection="0">
      <alignment vertical="center"/>
    </xf>
    <xf numFmtId="0" fontId="97" fillId="44" borderId="8" applyNumberFormat="0" applyFont="0" applyAlignment="0" applyProtection="0">
      <alignment vertical="center"/>
    </xf>
    <xf numFmtId="0" fontId="98" fillId="39" borderId="0" applyNumberFormat="0" applyBorder="0" applyAlignment="0" applyProtection="0">
      <alignment vertical="center"/>
    </xf>
    <xf numFmtId="0" fontId="98" fillId="39" borderId="0" applyNumberFormat="0" applyBorder="0" applyAlignment="0" applyProtection="0">
      <alignment vertical="center"/>
    </xf>
    <xf numFmtId="0" fontId="98" fillId="39" borderId="0" applyNumberFormat="0" applyBorder="0" applyAlignment="0" applyProtection="0">
      <alignment vertical="center"/>
    </xf>
    <xf numFmtId="0" fontId="141" fillId="72" borderId="0" applyNumberFormat="0" applyBorder="0" applyAlignment="0" applyProtection="0">
      <alignment vertical="center"/>
    </xf>
    <xf numFmtId="0" fontId="141" fillId="72" borderId="0" applyNumberFormat="0" applyBorder="0" applyAlignment="0" applyProtection="0">
      <alignment vertical="center"/>
    </xf>
    <xf numFmtId="0" fontId="141" fillId="72" borderId="0" applyNumberFormat="0" applyBorder="0" applyAlignment="0" applyProtection="0">
      <alignment vertical="center"/>
    </xf>
    <xf numFmtId="0" fontId="98" fillId="39" borderId="0" applyNumberFormat="0" applyBorder="0" applyAlignment="0" applyProtection="0">
      <alignment vertical="center"/>
    </xf>
    <xf numFmtId="0" fontId="141" fillId="72" borderId="0" applyNumberFormat="0" applyBorder="0" applyAlignment="0" applyProtection="0">
      <alignment vertical="center"/>
    </xf>
    <xf numFmtId="0" fontId="141" fillId="72" borderId="0" applyNumberFormat="0" applyBorder="0" applyAlignment="0" applyProtection="0">
      <alignment vertical="center"/>
    </xf>
    <xf numFmtId="0" fontId="141" fillId="72" borderId="0" applyNumberFormat="0" applyBorder="0" applyAlignment="0" applyProtection="0">
      <alignment vertical="center"/>
    </xf>
    <xf numFmtId="0" fontId="141" fillId="72" borderId="0" applyNumberFormat="0" applyBorder="0" applyAlignment="0" applyProtection="0">
      <alignment vertical="center"/>
    </xf>
    <xf numFmtId="0" fontId="141" fillId="72" borderId="0" applyNumberFormat="0" applyBorder="0" applyAlignment="0" applyProtection="0">
      <alignment vertical="center"/>
    </xf>
    <xf numFmtId="0" fontId="141" fillId="72" borderId="0" applyNumberFormat="0" applyBorder="0" applyAlignment="0" applyProtection="0">
      <alignment vertical="center"/>
    </xf>
    <xf numFmtId="0" fontId="141" fillId="72" borderId="0" applyNumberFormat="0" applyBorder="0" applyAlignment="0" applyProtection="0">
      <alignment vertical="center"/>
    </xf>
    <xf numFmtId="0" fontId="141" fillId="72" borderId="0" applyNumberFormat="0" applyBorder="0" applyAlignment="0" applyProtection="0">
      <alignment vertical="center"/>
    </xf>
    <xf numFmtId="0" fontId="141" fillId="72" borderId="0" applyNumberFormat="0" applyBorder="0" applyAlignment="0" applyProtection="0">
      <alignment vertical="center"/>
    </xf>
    <xf numFmtId="0" fontId="141" fillId="72" borderId="0" applyNumberFormat="0" applyBorder="0" applyAlignment="0" applyProtection="0">
      <alignment vertical="center"/>
    </xf>
    <xf numFmtId="0" fontId="141" fillId="72" borderId="0" applyNumberFormat="0" applyBorder="0" applyAlignment="0" applyProtection="0">
      <alignment vertical="center"/>
    </xf>
    <xf numFmtId="0" fontId="141" fillId="72" borderId="0" applyNumberFormat="0" applyBorder="0" applyAlignment="0" applyProtection="0">
      <alignment vertical="center"/>
    </xf>
    <xf numFmtId="0" fontId="141" fillId="72" borderId="0" applyNumberFormat="0" applyBorder="0" applyAlignment="0" applyProtection="0">
      <alignment vertical="center"/>
    </xf>
    <xf numFmtId="0" fontId="141" fillId="72" borderId="0" applyNumberFormat="0" applyBorder="0" applyAlignment="0" applyProtection="0">
      <alignment vertical="center"/>
    </xf>
    <xf numFmtId="0" fontId="141" fillId="72" borderId="0" applyNumberFormat="0" applyBorder="0" applyAlignment="0" applyProtection="0">
      <alignment vertical="center"/>
    </xf>
    <xf numFmtId="0" fontId="141" fillId="72" borderId="0" applyNumberFormat="0" applyBorder="0" applyAlignment="0" applyProtection="0">
      <alignment vertical="center"/>
    </xf>
    <xf numFmtId="0" fontId="141" fillId="72" borderId="0" applyNumberFormat="0" applyBorder="0" applyAlignment="0" applyProtection="0">
      <alignment vertical="center"/>
    </xf>
    <xf numFmtId="0" fontId="141" fillId="68" borderId="0" applyNumberFormat="0" applyBorder="0" applyAlignment="0" applyProtection="0">
      <alignment vertical="center"/>
    </xf>
    <xf numFmtId="0" fontId="141" fillId="68" borderId="0" applyNumberFormat="0" applyBorder="0" applyAlignment="0" applyProtection="0">
      <alignment vertical="center"/>
    </xf>
    <xf numFmtId="0" fontId="141" fillId="68" borderId="0" applyNumberFormat="0" applyBorder="0" applyAlignment="0" applyProtection="0">
      <alignment vertical="center"/>
    </xf>
    <xf numFmtId="0" fontId="141" fillId="68" borderId="0" applyNumberFormat="0" applyBorder="0" applyAlignment="0" applyProtection="0">
      <alignment vertical="center"/>
    </xf>
    <xf numFmtId="0" fontId="141" fillId="68" borderId="0" applyNumberFormat="0" applyBorder="0" applyAlignment="0" applyProtection="0">
      <alignment vertical="center"/>
    </xf>
    <xf numFmtId="0" fontId="141" fillId="68" borderId="0" applyNumberFormat="0" applyBorder="0" applyAlignment="0" applyProtection="0">
      <alignment vertical="center"/>
    </xf>
    <xf numFmtId="0" fontId="141" fillId="68" borderId="0" applyNumberFormat="0" applyBorder="0" applyAlignment="0" applyProtection="0">
      <alignment vertical="center"/>
    </xf>
    <xf numFmtId="0" fontId="141" fillId="68" borderId="0" applyNumberFormat="0" applyBorder="0" applyAlignment="0" applyProtection="0">
      <alignment vertical="center"/>
    </xf>
    <xf numFmtId="0" fontId="149" fillId="68" borderId="0" applyNumberFormat="0" applyBorder="0" applyAlignment="0" applyProtection="0">
      <alignment vertical="center"/>
    </xf>
    <xf numFmtId="0" fontId="149" fillId="68" borderId="0" applyNumberFormat="0" applyBorder="0" applyAlignment="0" applyProtection="0">
      <alignment vertical="center"/>
    </xf>
    <xf numFmtId="0" fontId="149" fillId="68" borderId="0" applyNumberFormat="0" applyBorder="0" applyAlignment="0" applyProtection="0">
      <alignment vertical="center"/>
    </xf>
    <xf numFmtId="0" fontId="98" fillId="52" borderId="0" applyNumberFormat="0" applyBorder="0" applyAlignment="0" applyProtection="0">
      <alignment vertical="center"/>
    </xf>
    <xf numFmtId="0" fontId="149" fillId="68" borderId="0" applyNumberFormat="0" applyBorder="0" applyAlignment="0" applyProtection="0">
      <alignment vertical="center"/>
    </xf>
    <xf numFmtId="0" fontId="98" fillId="52" borderId="0" applyNumberFormat="0" applyBorder="0" applyAlignment="0" applyProtection="0">
      <alignment vertical="center"/>
    </xf>
    <xf numFmtId="0" fontId="98" fillId="52" borderId="0" applyNumberFormat="0" applyBorder="0" applyAlignment="0" applyProtection="0">
      <alignment vertical="center"/>
    </xf>
    <xf numFmtId="0" fontId="141" fillId="68" borderId="0" applyNumberFormat="0" applyBorder="0" applyAlignment="0" applyProtection="0">
      <alignment vertical="center"/>
    </xf>
    <xf numFmtId="0" fontId="141" fillId="68" borderId="0" applyNumberFormat="0" applyBorder="0" applyAlignment="0" applyProtection="0">
      <alignment vertical="center"/>
    </xf>
    <xf numFmtId="0" fontId="141" fillId="68" borderId="0" applyNumberFormat="0" applyBorder="0" applyAlignment="0" applyProtection="0">
      <alignment vertical="center"/>
    </xf>
    <xf numFmtId="0" fontId="141" fillId="68" borderId="0" applyNumberFormat="0" applyBorder="0" applyAlignment="0" applyProtection="0">
      <alignment vertical="center"/>
    </xf>
    <xf numFmtId="0" fontId="141" fillId="68" borderId="0" applyNumberFormat="0" applyBorder="0" applyAlignment="0" applyProtection="0">
      <alignment vertical="center"/>
    </xf>
    <xf numFmtId="0" fontId="141" fillId="68" borderId="0" applyNumberFormat="0" applyBorder="0" applyAlignment="0" applyProtection="0">
      <alignment vertical="center"/>
    </xf>
    <xf numFmtId="0" fontId="141" fillId="68" borderId="0" applyNumberFormat="0" applyBorder="0" applyAlignment="0" applyProtection="0">
      <alignment vertical="center"/>
    </xf>
    <xf numFmtId="0" fontId="141" fillId="68" borderId="0" applyNumberFormat="0" applyBorder="0" applyAlignment="0" applyProtection="0">
      <alignment vertical="center"/>
    </xf>
    <xf numFmtId="0" fontId="149" fillId="68" borderId="0" applyNumberFormat="0" applyBorder="0" applyAlignment="0" applyProtection="0">
      <alignment vertical="center"/>
    </xf>
    <xf numFmtId="0" fontId="149" fillId="68" borderId="0" applyNumberFormat="0" applyBorder="0" applyAlignment="0" applyProtection="0">
      <alignment vertical="center"/>
    </xf>
    <xf numFmtId="0" fontId="149" fillId="68" borderId="0" applyNumberFormat="0" applyBorder="0" applyAlignment="0" applyProtection="0">
      <alignment vertical="center"/>
    </xf>
    <xf numFmtId="0" fontId="149" fillId="68" borderId="0" applyNumberFormat="0" applyBorder="0" applyAlignment="0" applyProtection="0">
      <alignment vertical="center"/>
    </xf>
    <xf numFmtId="0" fontId="149" fillId="68" borderId="0" applyNumberFormat="0" applyBorder="0" applyAlignment="0" applyProtection="0">
      <alignment vertical="center"/>
    </xf>
    <xf numFmtId="0" fontId="98" fillId="52" borderId="0" applyNumberFormat="0" applyBorder="0" applyAlignment="0" applyProtection="0">
      <alignment vertical="center"/>
    </xf>
    <xf numFmtId="0" fontId="149" fillId="68" borderId="0" applyNumberFormat="0" applyBorder="0" applyAlignment="0" applyProtection="0">
      <alignment vertical="center"/>
    </xf>
    <xf numFmtId="0" fontId="98" fillId="52" borderId="0" applyNumberFormat="0" applyBorder="0" applyAlignment="0" applyProtection="0">
      <alignment vertical="center"/>
    </xf>
    <xf numFmtId="0" fontId="98" fillId="52" borderId="0" applyNumberFormat="0" applyBorder="0" applyAlignment="0" applyProtection="0">
      <alignment vertical="center"/>
    </xf>
    <xf numFmtId="0" fontId="141" fillId="68" borderId="0" applyNumberFormat="0" applyBorder="0" applyAlignment="0" applyProtection="0">
      <alignment vertical="center"/>
    </xf>
    <xf numFmtId="0" fontId="141" fillId="68" borderId="0" applyNumberFormat="0" applyBorder="0" applyAlignment="0" applyProtection="0">
      <alignment vertical="center"/>
    </xf>
    <xf numFmtId="0" fontId="141" fillId="68" borderId="0" applyNumberFormat="0" applyBorder="0" applyAlignment="0" applyProtection="0">
      <alignment vertical="center"/>
    </xf>
    <xf numFmtId="0" fontId="141" fillId="68" borderId="0" applyNumberFormat="0" applyBorder="0" applyAlignment="0" applyProtection="0">
      <alignment vertical="center"/>
    </xf>
    <xf numFmtId="0" fontId="98" fillId="52" borderId="0" applyNumberFormat="0" applyBorder="0" applyAlignment="0" applyProtection="0">
      <alignment vertical="center"/>
    </xf>
    <xf numFmtId="0" fontId="98" fillId="52" borderId="0" applyNumberFormat="0" applyBorder="0" applyAlignment="0" applyProtection="0">
      <alignment vertical="center"/>
    </xf>
    <xf numFmtId="0" fontId="141" fillId="68" borderId="0" applyNumberFormat="0" applyBorder="0" applyAlignment="0" applyProtection="0">
      <alignment vertical="center"/>
    </xf>
    <xf numFmtId="0" fontId="98" fillId="52" borderId="0" applyNumberFormat="0" applyBorder="0" applyAlignment="0" applyProtection="0">
      <alignment vertical="center"/>
    </xf>
    <xf numFmtId="0" fontId="145" fillId="71" borderId="64" applyNumberFormat="0" applyAlignment="0" applyProtection="0">
      <alignment vertical="center"/>
    </xf>
    <xf numFmtId="0" fontId="141" fillId="68" borderId="0" applyNumberFormat="0" applyBorder="0" applyAlignment="0" applyProtection="0">
      <alignment vertical="center"/>
    </xf>
    <xf numFmtId="0" fontId="141" fillId="68" borderId="0" applyNumberFormat="0" applyBorder="0" applyAlignment="0" applyProtection="0">
      <alignment vertical="center"/>
    </xf>
    <xf numFmtId="0" fontId="141" fillId="68" borderId="0" applyNumberFormat="0" applyBorder="0" applyAlignment="0" applyProtection="0">
      <alignment vertical="center"/>
    </xf>
    <xf numFmtId="0" fontId="141" fillId="68" borderId="0" applyNumberFormat="0" applyBorder="0" applyAlignment="0" applyProtection="0">
      <alignment vertical="center"/>
    </xf>
    <xf numFmtId="0" fontId="149" fillId="68" borderId="0" applyNumberFormat="0" applyBorder="0" applyAlignment="0" applyProtection="0">
      <alignment vertical="center"/>
    </xf>
    <xf numFmtId="0" fontId="145" fillId="71" borderId="64" applyNumberFormat="0" applyAlignment="0" applyProtection="0">
      <alignment vertical="center"/>
    </xf>
    <xf numFmtId="0" fontId="149" fillId="68" borderId="0" applyNumberFormat="0" applyBorder="0" applyAlignment="0" applyProtection="0">
      <alignment vertical="center"/>
    </xf>
    <xf numFmtId="0" fontId="149" fillId="68" borderId="0" applyNumberFormat="0" applyBorder="0" applyAlignment="0" applyProtection="0">
      <alignment vertical="center"/>
    </xf>
    <xf numFmtId="0" fontId="149" fillId="68" borderId="0" applyNumberFormat="0" applyBorder="0" applyAlignment="0" applyProtection="0">
      <alignment vertical="center"/>
    </xf>
    <xf numFmtId="0" fontId="149" fillId="68" borderId="0" applyNumberFormat="0" applyBorder="0" applyAlignment="0" applyProtection="0">
      <alignment vertical="center"/>
    </xf>
    <xf numFmtId="0" fontId="98" fillId="52" borderId="0" applyNumberFormat="0" applyBorder="0" applyAlignment="0" applyProtection="0">
      <alignment vertical="center"/>
    </xf>
    <xf numFmtId="0" fontId="149" fillId="68" borderId="0" applyNumberFormat="0" applyBorder="0" applyAlignment="0" applyProtection="0">
      <alignment vertical="center"/>
    </xf>
    <xf numFmtId="0" fontId="98" fillId="52" borderId="0" applyNumberFormat="0" applyBorder="0" applyAlignment="0" applyProtection="0">
      <alignment vertical="center"/>
    </xf>
    <xf numFmtId="0" fontId="98" fillId="52" borderId="0" applyNumberFormat="0" applyBorder="0" applyAlignment="0" applyProtection="0">
      <alignment vertical="center"/>
    </xf>
    <xf numFmtId="0" fontId="98" fillId="52" borderId="0" applyNumberFormat="0" applyBorder="0" applyAlignment="0" applyProtection="0">
      <alignment vertical="center"/>
    </xf>
    <xf numFmtId="0" fontId="98" fillId="52" borderId="0" applyNumberFormat="0" applyBorder="0" applyAlignment="0" applyProtection="0">
      <alignment vertical="center"/>
    </xf>
    <xf numFmtId="0" fontId="98" fillId="52" borderId="0" applyNumberFormat="0" applyBorder="0" applyAlignment="0" applyProtection="0">
      <alignment vertical="center"/>
    </xf>
    <xf numFmtId="0" fontId="141" fillId="68" borderId="0" applyNumberFormat="0" applyBorder="0" applyAlignment="0" applyProtection="0">
      <alignment vertical="center"/>
    </xf>
    <xf numFmtId="0" fontId="141" fillId="68" borderId="0" applyNumberFormat="0" applyBorder="0" applyAlignment="0" applyProtection="0">
      <alignment vertical="center"/>
    </xf>
    <xf numFmtId="0" fontId="141" fillId="68" borderId="0" applyNumberFormat="0" applyBorder="0" applyAlignment="0" applyProtection="0">
      <alignment vertical="center"/>
    </xf>
    <xf numFmtId="0" fontId="141" fillId="68" borderId="0" applyNumberFormat="0" applyBorder="0" applyAlignment="0" applyProtection="0">
      <alignment vertical="center"/>
    </xf>
    <xf numFmtId="0" fontId="98" fillId="52" borderId="0" applyNumberFormat="0" applyBorder="0" applyAlignment="0" applyProtection="0">
      <alignment vertical="center"/>
    </xf>
    <xf numFmtId="0" fontId="141" fillId="68" borderId="0" applyNumberFormat="0" applyBorder="0" applyAlignment="0" applyProtection="0">
      <alignment vertical="center"/>
    </xf>
    <xf numFmtId="0" fontId="98" fillId="52" borderId="0" applyNumberFormat="0" applyBorder="0" applyAlignment="0" applyProtection="0">
      <alignment vertical="center"/>
    </xf>
    <xf numFmtId="0" fontId="141" fillId="68" borderId="0" applyNumberFormat="0" applyBorder="0" applyAlignment="0" applyProtection="0">
      <alignment vertical="center"/>
    </xf>
    <xf numFmtId="0" fontId="141" fillId="68" borderId="0" applyNumberFormat="0" applyBorder="0" applyAlignment="0" applyProtection="0">
      <alignment vertical="center"/>
    </xf>
    <xf numFmtId="0" fontId="141" fillId="68" borderId="0" applyNumberFormat="0" applyBorder="0" applyAlignment="0" applyProtection="0">
      <alignment vertical="center"/>
    </xf>
    <xf numFmtId="0" fontId="98" fillId="52" borderId="0" applyNumberFormat="0" applyBorder="0" applyAlignment="0" applyProtection="0">
      <alignment vertical="center"/>
    </xf>
    <xf numFmtId="0" fontId="98" fillId="52" borderId="0" applyNumberFormat="0" applyBorder="0" applyAlignment="0" applyProtection="0">
      <alignment vertical="center"/>
    </xf>
    <xf numFmtId="0" fontId="141" fillId="68" borderId="0" applyNumberFormat="0" applyBorder="0" applyAlignment="0" applyProtection="0">
      <alignment vertical="center"/>
    </xf>
    <xf numFmtId="0" fontId="141" fillId="68" borderId="0" applyNumberFormat="0" applyBorder="0" applyAlignment="0" applyProtection="0">
      <alignment vertical="center"/>
    </xf>
    <xf numFmtId="0" fontId="141" fillId="68" borderId="0" applyNumberFormat="0" applyBorder="0" applyAlignment="0" applyProtection="0">
      <alignment vertical="center"/>
    </xf>
    <xf numFmtId="0" fontId="98" fillId="52" borderId="0" applyNumberFormat="0" applyBorder="0" applyAlignment="0" applyProtection="0">
      <alignment vertical="center"/>
    </xf>
    <xf numFmtId="0" fontId="141" fillId="68" borderId="0" applyNumberFormat="0" applyBorder="0" applyAlignment="0" applyProtection="0">
      <alignment vertical="center"/>
    </xf>
    <xf numFmtId="0" fontId="141" fillId="68" borderId="0" applyNumberFormat="0" applyBorder="0" applyAlignment="0" applyProtection="0">
      <alignment vertical="center"/>
    </xf>
    <xf numFmtId="0" fontId="141" fillId="68" borderId="0" applyNumberFormat="0" applyBorder="0" applyAlignment="0" applyProtection="0">
      <alignment vertical="center"/>
    </xf>
    <xf numFmtId="0" fontId="141" fillId="68" borderId="0" applyNumberFormat="0" applyBorder="0" applyAlignment="0" applyProtection="0">
      <alignment vertical="center"/>
    </xf>
    <xf numFmtId="0" fontId="141" fillId="68" borderId="0" applyNumberFormat="0" applyBorder="0" applyAlignment="0" applyProtection="0">
      <alignment vertical="center"/>
    </xf>
    <xf numFmtId="0" fontId="141" fillId="68" borderId="0" applyNumberFormat="0" applyBorder="0" applyAlignment="0" applyProtection="0">
      <alignment vertical="center"/>
    </xf>
    <xf numFmtId="0" fontId="141" fillId="68" borderId="0" applyNumberFormat="0" applyBorder="0" applyAlignment="0" applyProtection="0">
      <alignment vertical="center"/>
    </xf>
    <xf numFmtId="0" fontId="141" fillId="68" borderId="0" applyNumberFormat="0" applyBorder="0" applyAlignment="0" applyProtection="0">
      <alignment vertical="center"/>
    </xf>
    <xf numFmtId="0" fontId="141" fillId="68" borderId="0" applyNumberFormat="0" applyBorder="0" applyAlignment="0" applyProtection="0">
      <alignment vertical="center"/>
    </xf>
    <xf numFmtId="0" fontId="141" fillId="85" borderId="0" applyNumberFormat="0" applyBorder="0" applyAlignment="0" applyProtection="0">
      <alignment vertical="center"/>
    </xf>
    <xf numFmtId="0" fontId="141" fillId="85" borderId="0" applyNumberFormat="0" applyBorder="0" applyAlignment="0" applyProtection="0">
      <alignment vertical="center"/>
    </xf>
    <xf numFmtId="0" fontId="141" fillId="85" borderId="0" applyNumberFormat="0" applyBorder="0" applyAlignment="0" applyProtection="0">
      <alignment vertical="center"/>
    </xf>
    <xf numFmtId="0" fontId="141" fillId="85" borderId="0" applyNumberFormat="0" applyBorder="0" applyAlignment="0" applyProtection="0">
      <alignment vertical="center"/>
    </xf>
    <xf numFmtId="0" fontId="141" fillId="85" borderId="0" applyNumberFormat="0" applyBorder="0" applyAlignment="0" applyProtection="0">
      <alignment vertical="center"/>
    </xf>
    <xf numFmtId="0" fontId="141" fillId="85" borderId="0" applyNumberFormat="0" applyBorder="0" applyAlignment="0" applyProtection="0">
      <alignment vertical="center"/>
    </xf>
    <xf numFmtId="0" fontId="141" fillId="85" borderId="0" applyNumberFormat="0" applyBorder="0" applyAlignment="0" applyProtection="0">
      <alignment vertical="center"/>
    </xf>
    <xf numFmtId="0" fontId="141" fillId="85" borderId="0" applyNumberFormat="0" applyBorder="0" applyAlignment="0" applyProtection="0">
      <alignment vertical="center"/>
    </xf>
    <xf numFmtId="0" fontId="141" fillId="85" borderId="0" applyNumberFormat="0" applyBorder="0" applyAlignment="0" applyProtection="0">
      <alignment vertical="center"/>
    </xf>
    <xf numFmtId="0" fontId="141" fillId="85" borderId="0" applyNumberFormat="0" applyBorder="0" applyAlignment="0" applyProtection="0">
      <alignment vertical="center"/>
    </xf>
    <xf numFmtId="0" fontId="141" fillId="85" borderId="0" applyNumberFormat="0" applyBorder="0" applyAlignment="0" applyProtection="0">
      <alignment vertical="center"/>
    </xf>
    <xf numFmtId="0" fontId="149" fillId="85" borderId="0" applyNumberFormat="0" applyBorder="0" applyAlignment="0" applyProtection="0">
      <alignment vertical="center"/>
    </xf>
    <xf numFmtId="0" fontId="149" fillId="85" borderId="0" applyNumberFormat="0" applyBorder="0" applyAlignment="0" applyProtection="0">
      <alignment vertical="center"/>
    </xf>
    <xf numFmtId="0" fontId="149" fillId="85" borderId="0" applyNumberFormat="0" applyBorder="0" applyAlignment="0" applyProtection="0">
      <alignment vertical="center"/>
    </xf>
    <xf numFmtId="0" fontId="149" fillId="85" borderId="0" applyNumberFormat="0" applyBorder="0" applyAlignment="0" applyProtection="0">
      <alignment vertical="center"/>
    </xf>
    <xf numFmtId="0" fontId="98" fillId="62" borderId="0" applyNumberFormat="0" applyBorder="0" applyAlignment="0" applyProtection="0">
      <alignment vertical="center"/>
    </xf>
    <xf numFmtId="0" fontId="98" fillId="62" borderId="0" applyNumberFormat="0" applyBorder="0" applyAlignment="0" applyProtection="0">
      <alignment vertical="center"/>
    </xf>
    <xf numFmtId="0" fontId="141" fillId="85" borderId="0" applyNumberFormat="0" applyBorder="0" applyAlignment="0" applyProtection="0">
      <alignment vertical="center"/>
    </xf>
    <xf numFmtId="0" fontId="141" fillId="85" borderId="0" applyNumberFormat="0" applyBorder="0" applyAlignment="0" applyProtection="0">
      <alignment vertical="center"/>
    </xf>
    <xf numFmtId="0" fontId="141" fillId="85" borderId="0" applyNumberFormat="0" applyBorder="0" applyAlignment="0" applyProtection="0">
      <alignment vertical="center"/>
    </xf>
    <xf numFmtId="0" fontId="98" fillId="62" borderId="0" applyNumberFormat="0" applyBorder="0" applyAlignment="0" applyProtection="0">
      <alignment vertical="center"/>
    </xf>
    <xf numFmtId="0" fontId="98" fillId="62" borderId="0" applyNumberFormat="0" applyBorder="0" applyAlignment="0" applyProtection="0">
      <alignment vertical="center"/>
    </xf>
    <xf numFmtId="0" fontId="141" fillId="85" borderId="0" applyNumberFormat="0" applyBorder="0" applyAlignment="0" applyProtection="0">
      <alignment vertical="center"/>
    </xf>
    <xf numFmtId="0" fontId="141" fillId="85" borderId="0" applyNumberFormat="0" applyBorder="0" applyAlignment="0" applyProtection="0">
      <alignment vertical="center"/>
    </xf>
    <xf numFmtId="0" fontId="141" fillId="85" borderId="0" applyNumberFormat="0" applyBorder="0" applyAlignment="0" applyProtection="0">
      <alignment vertical="center"/>
    </xf>
    <xf numFmtId="0" fontId="141" fillId="85" borderId="0" applyNumberFormat="0" applyBorder="0" applyAlignment="0" applyProtection="0">
      <alignment vertical="center"/>
    </xf>
    <xf numFmtId="0" fontId="149" fillId="85" borderId="0" applyNumberFormat="0" applyBorder="0" applyAlignment="0" applyProtection="0">
      <alignment vertical="center"/>
    </xf>
    <xf numFmtId="0" fontId="149" fillId="85" borderId="0" applyNumberFormat="0" applyBorder="0" applyAlignment="0" applyProtection="0">
      <alignment vertical="center"/>
    </xf>
    <xf numFmtId="0" fontId="149" fillId="85" borderId="0" applyNumberFormat="0" applyBorder="0" applyAlignment="0" applyProtection="0">
      <alignment vertical="center"/>
    </xf>
    <xf numFmtId="0" fontId="98" fillId="62" borderId="0" applyNumberFormat="0" applyBorder="0" applyAlignment="0" applyProtection="0">
      <alignment vertical="center"/>
    </xf>
    <xf numFmtId="0" fontId="149" fillId="85" borderId="0" applyNumberFormat="0" applyBorder="0" applyAlignment="0" applyProtection="0">
      <alignment vertical="center"/>
    </xf>
    <xf numFmtId="0" fontId="98" fillId="62" borderId="0" applyNumberFormat="0" applyBorder="0" applyAlignment="0" applyProtection="0">
      <alignment vertical="center"/>
    </xf>
    <xf numFmtId="0" fontId="98" fillId="62" borderId="0" applyNumberFormat="0" applyBorder="0" applyAlignment="0" applyProtection="0">
      <alignment vertical="center"/>
    </xf>
    <xf numFmtId="0" fontId="98" fillId="62" borderId="0" applyNumberFormat="0" applyBorder="0" applyAlignment="0" applyProtection="0">
      <alignment vertical="center"/>
    </xf>
    <xf numFmtId="0" fontId="141" fillId="85" borderId="0" applyNumberFormat="0" applyBorder="0" applyAlignment="0" applyProtection="0">
      <alignment vertical="center"/>
    </xf>
    <xf numFmtId="0" fontId="141" fillId="85" borderId="0" applyNumberFormat="0" applyBorder="0" applyAlignment="0" applyProtection="0">
      <alignment vertical="center"/>
    </xf>
    <xf numFmtId="0" fontId="141" fillId="85" borderId="0" applyNumberFormat="0" applyBorder="0" applyAlignment="0" applyProtection="0">
      <alignment vertical="center"/>
    </xf>
    <xf numFmtId="0" fontId="141" fillId="85" borderId="0" applyNumberFormat="0" applyBorder="0" applyAlignment="0" applyProtection="0">
      <alignment vertical="center"/>
    </xf>
    <xf numFmtId="0" fontId="98" fillId="62" borderId="0" applyNumberFormat="0" applyBorder="0" applyAlignment="0" applyProtection="0">
      <alignment vertical="center"/>
    </xf>
    <xf numFmtId="0" fontId="98" fillId="62" borderId="0" applyNumberFormat="0" applyBorder="0" applyAlignment="0" applyProtection="0">
      <alignment vertical="center"/>
    </xf>
    <xf numFmtId="0" fontId="141" fillId="85" borderId="0" applyNumberFormat="0" applyBorder="0" applyAlignment="0" applyProtection="0">
      <alignment vertical="center"/>
    </xf>
    <xf numFmtId="0" fontId="141" fillId="85" borderId="0" applyNumberFormat="0" applyBorder="0" applyAlignment="0" applyProtection="0">
      <alignment vertical="center"/>
    </xf>
    <xf numFmtId="0" fontId="141" fillId="85" borderId="0" applyNumberFormat="0" applyBorder="0" applyAlignment="0" applyProtection="0">
      <alignment vertical="center"/>
    </xf>
    <xf numFmtId="0" fontId="141" fillId="85" borderId="0" applyNumberFormat="0" applyBorder="0" applyAlignment="0" applyProtection="0">
      <alignment vertical="center"/>
    </xf>
    <xf numFmtId="0" fontId="149" fillId="85" borderId="0" applyNumberFormat="0" applyBorder="0" applyAlignment="0" applyProtection="0">
      <alignment vertical="center"/>
    </xf>
    <xf numFmtId="0" fontId="149" fillId="85" borderId="0" applyNumberFormat="0" applyBorder="0" applyAlignment="0" applyProtection="0">
      <alignment vertical="center"/>
    </xf>
    <xf numFmtId="0" fontId="149" fillId="85" borderId="0" applyNumberFormat="0" applyBorder="0" applyAlignment="0" applyProtection="0">
      <alignment vertical="center"/>
    </xf>
    <xf numFmtId="0" fontId="149" fillId="85" borderId="0" applyNumberFormat="0" applyBorder="0" applyAlignment="0" applyProtection="0">
      <alignment vertical="center"/>
    </xf>
    <xf numFmtId="0" fontId="149" fillId="85" borderId="0" applyNumberFormat="0" applyBorder="0" applyAlignment="0" applyProtection="0">
      <alignment vertical="center"/>
    </xf>
    <xf numFmtId="0" fontId="98" fillId="62" borderId="0" applyNumberFormat="0" applyBorder="0" applyAlignment="0" applyProtection="0">
      <alignment vertical="center"/>
    </xf>
    <xf numFmtId="0" fontId="98" fillId="62" borderId="0" applyNumberFormat="0" applyBorder="0" applyAlignment="0" applyProtection="0">
      <alignment vertical="center"/>
    </xf>
    <xf numFmtId="0" fontId="149" fillId="85" borderId="0" applyNumberFormat="0" applyBorder="0" applyAlignment="0" applyProtection="0">
      <alignment vertical="center"/>
    </xf>
    <xf numFmtId="0" fontId="98" fillId="62" borderId="0" applyNumberFormat="0" applyBorder="0" applyAlignment="0" applyProtection="0">
      <alignment vertical="center"/>
    </xf>
    <xf numFmtId="0" fontId="149" fillId="85" borderId="0" applyNumberFormat="0" applyBorder="0" applyAlignment="0" applyProtection="0">
      <alignment vertical="center"/>
    </xf>
    <xf numFmtId="0" fontId="98" fillId="62" borderId="0" applyNumberFormat="0" applyBorder="0" applyAlignment="0" applyProtection="0">
      <alignment vertical="center"/>
    </xf>
    <xf numFmtId="0" fontId="98" fillId="62" borderId="0" applyNumberFormat="0" applyBorder="0" applyAlignment="0" applyProtection="0">
      <alignment vertical="center"/>
    </xf>
    <xf numFmtId="0" fontId="141" fillId="85" borderId="0" applyNumberFormat="0" applyBorder="0" applyAlignment="0" applyProtection="0">
      <alignment vertical="center"/>
    </xf>
    <xf numFmtId="0" fontId="141" fillId="85" borderId="0" applyNumberFormat="0" applyBorder="0" applyAlignment="0" applyProtection="0">
      <alignment vertical="center"/>
    </xf>
    <xf numFmtId="0" fontId="134" fillId="80" borderId="0" applyNumberFormat="0" applyBorder="0" applyAlignment="0" applyProtection="0">
      <alignment vertical="center"/>
    </xf>
    <xf numFmtId="0" fontId="141" fillId="85" borderId="0" applyNumberFormat="0" applyBorder="0" applyAlignment="0" applyProtection="0">
      <alignment vertical="center"/>
    </xf>
    <xf numFmtId="0" fontId="134" fillId="80" borderId="0" applyNumberFormat="0" applyBorder="0" applyAlignment="0" applyProtection="0">
      <alignment vertical="center"/>
    </xf>
    <xf numFmtId="0" fontId="141" fillId="85" borderId="0" applyNumberFormat="0" applyBorder="0" applyAlignment="0" applyProtection="0">
      <alignment vertical="center"/>
    </xf>
    <xf numFmtId="0" fontId="141" fillId="85" borderId="0" applyNumberFormat="0" applyBorder="0" applyAlignment="0" applyProtection="0">
      <alignment vertical="center"/>
    </xf>
    <xf numFmtId="0" fontId="141" fillId="85" borderId="0" applyNumberFormat="0" applyBorder="0" applyAlignment="0" applyProtection="0">
      <alignment vertical="center"/>
    </xf>
    <xf numFmtId="0" fontId="141" fillId="85" borderId="0" applyNumberFormat="0" applyBorder="0" applyAlignment="0" applyProtection="0">
      <alignment vertical="center"/>
    </xf>
    <xf numFmtId="0" fontId="141" fillId="85" borderId="0" applyNumberFormat="0" applyBorder="0" applyAlignment="0" applyProtection="0">
      <alignment vertical="center"/>
    </xf>
    <xf numFmtId="0" fontId="141" fillId="85" borderId="0" applyNumberFormat="0" applyBorder="0" applyAlignment="0" applyProtection="0">
      <alignment vertical="center"/>
    </xf>
    <xf numFmtId="0" fontId="149" fillId="85" borderId="0" applyNumberFormat="0" applyBorder="0" applyAlignment="0" applyProtection="0">
      <alignment vertical="center"/>
    </xf>
    <xf numFmtId="0" fontId="149" fillId="85" borderId="0" applyNumberFormat="0" applyBorder="0" applyAlignment="0" applyProtection="0">
      <alignment vertical="center"/>
    </xf>
    <xf numFmtId="0" fontId="149" fillId="85" borderId="0" applyNumberFormat="0" applyBorder="0" applyAlignment="0" applyProtection="0">
      <alignment vertical="center"/>
    </xf>
    <xf numFmtId="0" fontId="149" fillId="85" borderId="0" applyNumberFormat="0" applyBorder="0" applyAlignment="0" applyProtection="0">
      <alignment vertical="center"/>
    </xf>
    <xf numFmtId="0" fontId="149" fillId="85" borderId="0" applyNumberFormat="0" applyBorder="0" applyAlignment="0" applyProtection="0">
      <alignment vertical="center"/>
    </xf>
    <xf numFmtId="0" fontId="98" fillId="62" borderId="0" applyNumberFormat="0" applyBorder="0" applyAlignment="0" applyProtection="0">
      <alignment vertical="center"/>
    </xf>
    <xf numFmtId="0" fontId="98" fillId="62" borderId="0" applyNumberFormat="0" applyBorder="0" applyAlignment="0" applyProtection="0">
      <alignment vertical="center"/>
    </xf>
    <xf numFmtId="0" fontId="149" fillId="85" borderId="0" applyNumberFormat="0" applyBorder="0" applyAlignment="0" applyProtection="0">
      <alignment vertical="center"/>
    </xf>
    <xf numFmtId="0" fontId="98" fillId="62" borderId="0" applyNumberFormat="0" applyBorder="0" applyAlignment="0" applyProtection="0">
      <alignment vertical="center"/>
    </xf>
    <xf numFmtId="0" fontId="98" fillId="62" borderId="0" applyNumberFormat="0" applyBorder="0" applyAlignment="0" applyProtection="0">
      <alignment vertical="center"/>
    </xf>
    <xf numFmtId="0" fontId="98" fillId="62" borderId="0" applyNumberFormat="0" applyBorder="0" applyAlignment="0" applyProtection="0">
      <alignment vertical="center"/>
    </xf>
    <xf numFmtId="0" fontId="98" fillId="62" borderId="0" applyNumberFormat="0" applyBorder="0" applyAlignment="0" applyProtection="0">
      <alignment vertical="center"/>
    </xf>
    <xf numFmtId="0" fontId="141" fillId="85" borderId="0" applyNumberFormat="0" applyBorder="0" applyAlignment="0" applyProtection="0">
      <alignment vertical="center"/>
    </xf>
    <xf numFmtId="0" fontId="141" fillId="85" borderId="0" applyNumberFormat="0" applyBorder="0" applyAlignment="0" applyProtection="0">
      <alignment vertical="center"/>
    </xf>
    <xf numFmtId="0" fontId="141" fillId="85" borderId="0" applyNumberFormat="0" applyBorder="0" applyAlignment="0" applyProtection="0">
      <alignment vertical="center"/>
    </xf>
    <xf numFmtId="0" fontId="141" fillId="85" borderId="0" applyNumberFormat="0" applyBorder="0" applyAlignment="0" applyProtection="0">
      <alignment vertical="center"/>
    </xf>
    <xf numFmtId="0" fontId="141" fillId="85" borderId="0" applyNumberFormat="0" applyBorder="0" applyAlignment="0" applyProtection="0">
      <alignment vertical="center"/>
    </xf>
    <xf numFmtId="0" fontId="141" fillId="85" borderId="0" applyNumberFormat="0" applyBorder="0" applyAlignment="0" applyProtection="0">
      <alignment vertical="center"/>
    </xf>
    <xf numFmtId="0" fontId="141" fillId="85" borderId="0" applyNumberFormat="0" applyBorder="0" applyAlignment="0" applyProtection="0">
      <alignment vertical="center"/>
    </xf>
    <xf numFmtId="0" fontId="98" fillId="62" borderId="0" applyNumberFormat="0" applyBorder="0" applyAlignment="0" applyProtection="0">
      <alignment vertical="center"/>
    </xf>
    <xf numFmtId="0" fontId="141" fillId="85" borderId="0" applyNumberFormat="0" applyBorder="0" applyAlignment="0" applyProtection="0">
      <alignment vertical="center"/>
    </xf>
    <xf numFmtId="0" fontId="98" fillId="62" borderId="0" applyNumberFormat="0" applyBorder="0" applyAlignment="0" applyProtection="0">
      <alignment vertical="center"/>
    </xf>
    <xf numFmtId="0" fontId="141" fillId="85" borderId="0" applyNumberFormat="0" applyBorder="0" applyAlignment="0" applyProtection="0">
      <alignment vertical="center"/>
    </xf>
    <xf numFmtId="0" fontId="98" fillId="62" borderId="0" applyNumberFormat="0" applyBorder="0" applyAlignment="0" applyProtection="0">
      <alignment vertical="center"/>
    </xf>
    <xf numFmtId="0" fontId="141" fillId="85" borderId="0" applyNumberFormat="0" applyBorder="0" applyAlignment="0" applyProtection="0">
      <alignment vertical="center"/>
    </xf>
    <xf numFmtId="0" fontId="141" fillId="85" borderId="0" applyNumberFormat="0" applyBorder="0" applyAlignment="0" applyProtection="0">
      <alignment vertical="center"/>
    </xf>
    <xf numFmtId="0" fontId="98" fillId="62" borderId="0" applyNumberFormat="0" applyBorder="0" applyAlignment="0" applyProtection="0">
      <alignment vertical="center"/>
    </xf>
    <xf numFmtId="0" fontId="141" fillId="85" borderId="0" applyNumberFormat="0" applyBorder="0" applyAlignment="0" applyProtection="0">
      <alignment vertical="center"/>
    </xf>
    <xf numFmtId="0" fontId="141" fillId="85" borderId="0" applyNumberFormat="0" applyBorder="0" applyAlignment="0" applyProtection="0">
      <alignment vertical="center"/>
    </xf>
    <xf numFmtId="0" fontId="141" fillId="85" borderId="0" applyNumberFormat="0" applyBorder="0" applyAlignment="0" applyProtection="0">
      <alignment vertical="center"/>
    </xf>
    <xf numFmtId="0" fontId="141" fillId="85" borderId="0" applyNumberFormat="0" applyBorder="0" applyAlignment="0" applyProtection="0">
      <alignment vertical="center"/>
    </xf>
    <xf numFmtId="0" fontId="141" fillId="85" borderId="0" applyNumberFormat="0" applyBorder="0" applyAlignment="0" applyProtection="0">
      <alignment vertical="center"/>
    </xf>
    <xf numFmtId="0" fontId="141" fillId="85" borderId="0" applyNumberFormat="0" applyBorder="0" applyAlignment="0" applyProtection="0">
      <alignment vertical="center"/>
    </xf>
    <xf numFmtId="0" fontId="141" fillId="85" borderId="0" applyNumberFormat="0" applyBorder="0" applyAlignment="0" applyProtection="0">
      <alignment vertical="center"/>
    </xf>
    <xf numFmtId="0" fontId="141" fillId="85" borderId="0" applyNumberFormat="0" applyBorder="0" applyAlignment="0" applyProtection="0">
      <alignment vertical="center"/>
    </xf>
    <xf numFmtId="0" fontId="141" fillId="85" borderId="0" applyNumberFormat="0" applyBorder="0" applyAlignment="0" applyProtection="0">
      <alignment vertical="center"/>
    </xf>
    <xf numFmtId="0" fontId="141" fillId="85" borderId="0" applyNumberFormat="0" applyBorder="0" applyAlignment="0" applyProtection="0">
      <alignment vertical="center"/>
    </xf>
    <xf numFmtId="0" fontId="141" fillId="85" borderId="0" applyNumberFormat="0" applyBorder="0" applyAlignment="0" applyProtection="0">
      <alignment vertical="center"/>
    </xf>
    <xf numFmtId="0" fontId="141" fillId="85" borderId="0" applyNumberFormat="0" applyBorder="0" applyAlignment="0" applyProtection="0">
      <alignment vertical="center"/>
    </xf>
    <xf numFmtId="0" fontId="141" fillId="90" borderId="0" applyNumberFormat="0" applyBorder="0" applyAlignment="0" applyProtection="0">
      <alignment vertical="center"/>
    </xf>
    <xf numFmtId="0" fontId="141" fillId="90" borderId="0" applyNumberFormat="0" applyBorder="0" applyAlignment="0" applyProtection="0">
      <alignment vertical="center"/>
    </xf>
    <xf numFmtId="0" fontId="141" fillId="90" borderId="0" applyNumberFormat="0" applyBorder="0" applyAlignment="0" applyProtection="0">
      <alignment vertical="center"/>
    </xf>
    <xf numFmtId="0" fontId="141" fillId="90" borderId="0" applyNumberFormat="0" applyBorder="0" applyAlignment="0" applyProtection="0">
      <alignment vertical="center"/>
    </xf>
    <xf numFmtId="0" fontId="141" fillId="90" borderId="0" applyNumberFormat="0" applyBorder="0" applyAlignment="0" applyProtection="0">
      <alignment vertical="center"/>
    </xf>
    <xf numFmtId="0" fontId="141" fillId="90" borderId="0" applyNumberFormat="0" applyBorder="0" applyAlignment="0" applyProtection="0">
      <alignment vertical="center"/>
    </xf>
    <xf numFmtId="0" fontId="141" fillId="90" borderId="0" applyNumberFormat="0" applyBorder="0" applyAlignment="0" applyProtection="0">
      <alignment vertical="center"/>
    </xf>
    <xf numFmtId="0" fontId="141" fillId="90" borderId="0" applyNumberFormat="0" applyBorder="0" applyAlignment="0" applyProtection="0">
      <alignment vertical="center"/>
    </xf>
    <xf numFmtId="0" fontId="149" fillId="78" borderId="0" applyNumberFormat="0" applyBorder="0" applyAlignment="0" applyProtection="0">
      <alignment vertical="center"/>
    </xf>
    <xf numFmtId="0" fontId="149" fillId="78" borderId="0" applyNumberFormat="0" applyBorder="0" applyAlignment="0" applyProtection="0">
      <alignment vertical="center"/>
    </xf>
    <xf numFmtId="0" fontId="149" fillId="78" borderId="0" applyNumberFormat="0" applyBorder="0" applyAlignment="0" applyProtection="0">
      <alignment vertical="center"/>
    </xf>
    <xf numFmtId="0" fontId="149" fillId="78" borderId="0" applyNumberFormat="0" applyBorder="0" applyAlignment="0" applyProtection="0">
      <alignment vertical="center"/>
    </xf>
    <xf numFmtId="0" fontId="149" fillId="78" borderId="0" applyNumberFormat="0" applyBorder="0" applyAlignment="0" applyProtection="0">
      <alignment vertical="center"/>
    </xf>
    <xf numFmtId="0" fontId="98" fillId="63" borderId="0" applyNumberFormat="0" applyBorder="0" applyAlignment="0" applyProtection="0">
      <alignment vertical="center"/>
    </xf>
    <xf numFmtId="0" fontId="98" fillId="63" borderId="0" applyNumberFormat="0" applyBorder="0" applyAlignment="0" applyProtection="0">
      <alignment vertical="center"/>
    </xf>
    <xf numFmtId="0" fontId="141" fillId="90" borderId="0" applyNumberFormat="0" applyBorder="0" applyAlignment="0" applyProtection="0">
      <alignment vertical="center"/>
    </xf>
    <xf numFmtId="0" fontId="141" fillId="90" borderId="0" applyNumberFormat="0" applyBorder="0" applyAlignment="0" applyProtection="0">
      <alignment vertical="center"/>
    </xf>
    <xf numFmtId="0" fontId="141" fillId="90" borderId="0" applyNumberFormat="0" applyBorder="0" applyAlignment="0" applyProtection="0">
      <alignment vertical="center"/>
    </xf>
    <xf numFmtId="0" fontId="98" fillId="63" borderId="0" applyNumberFormat="0" applyBorder="0" applyAlignment="0" applyProtection="0">
      <alignment vertical="center"/>
    </xf>
    <xf numFmtId="0" fontId="98" fillId="63" borderId="0" applyNumberFormat="0" applyBorder="0" applyAlignment="0" applyProtection="0">
      <alignment vertical="center"/>
    </xf>
    <xf numFmtId="0" fontId="141" fillId="90" borderId="0" applyNumberFormat="0" applyBorder="0" applyAlignment="0" applyProtection="0">
      <alignment vertical="center"/>
    </xf>
    <xf numFmtId="0" fontId="141" fillId="90" borderId="0" applyNumberFormat="0" applyBorder="0" applyAlignment="0" applyProtection="0">
      <alignment vertical="center"/>
    </xf>
    <xf numFmtId="0" fontId="141" fillId="90" borderId="0" applyNumberFormat="0" applyBorder="0" applyAlignment="0" applyProtection="0">
      <alignment vertical="center"/>
    </xf>
    <xf numFmtId="0" fontId="149" fillId="78" borderId="0" applyNumberFormat="0" applyBorder="0" applyAlignment="0" applyProtection="0">
      <alignment vertical="center"/>
    </xf>
    <xf numFmtId="0" fontId="149" fillId="78" borderId="0" applyNumberFormat="0" applyBorder="0" applyAlignment="0" applyProtection="0">
      <alignment vertical="center"/>
    </xf>
    <xf numFmtId="0" fontId="149" fillId="78" borderId="0" applyNumberFormat="0" applyBorder="0" applyAlignment="0" applyProtection="0">
      <alignment vertical="center"/>
    </xf>
    <xf numFmtId="0" fontId="149" fillId="78" borderId="0" applyNumberFormat="0" applyBorder="0" applyAlignment="0" applyProtection="0">
      <alignment vertical="center"/>
    </xf>
    <xf numFmtId="0" fontId="98" fillId="63" borderId="0" applyNumberFormat="0" applyBorder="0" applyAlignment="0" applyProtection="0">
      <alignment vertical="center"/>
    </xf>
    <xf numFmtId="0" fontId="98" fillId="63" borderId="0" applyNumberFormat="0" applyBorder="0" applyAlignment="0" applyProtection="0">
      <alignment vertical="center"/>
    </xf>
    <xf numFmtId="0" fontId="141" fillId="90" borderId="0" applyNumberFormat="0" applyBorder="0" applyAlignment="0" applyProtection="0">
      <alignment vertical="center"/>
    </xf>
    <xf numFmtId="0" fontId="141" fillId="90" borderId="0" applyNumberFormat="0" applyBorder="0" applyAlignment="0" applyProtection="0">
      <alignment vertical="center"/>
    </xf>
    <xf numFmtId="0" fontId="141" fillId="90" borderId="0" applyNumberFormat="0" applyBorder="0" applyAlignment="0" applyProtection="0">
      <alignment vertical="center"/>
    </xf>
    <xf numFmtId="0" fontId="141" fillId="90" borderId="0" applyNumberFormat="0" applyBorder="0" applyAlignment="0" applyProtection="0">
      <alignment vertical="center"/>
    </xf>
    <xf numFmtId="0" fontId="98" fillId="63" borderId="0" applyNumberFormat="0" applyBorder="0" applyAlignment="0" applyProtection="0">
      <alignment vertical="center"/>
    </xf>
    <xf numFmtId="0" fontId="141" fillId="90" borderId="0" applyNumberFormat="0" applyBorder="0" applyAlignment="0" applyProtection="0">
      <alignment vertical="center"/>
    </xf>
    <xf numFmtId="0" fontId="98" fillId="63" borderId="0" applyNumberFormat="0" applyBorder="0" applyAlignment="0" applyProtection="0">
      <alignment vertical="center"/>
    </xf>
    <xf numFmtId="0" fontId="141" fillId="90" borderId="0" applyNumberFormat="0" applyBorder="0" applyAlignment="0" applyProtection="0">
      <alignment vertical="center"/>
    </xf>
    <xf numFmtId="0" fontId="141" fillId="90" borderId="0" applyNumberFormat="0" applyBorder="0" applyAlignment="0" applyProtection="0">
      <alignment vertical="center"/>
    </xf>
    <xf numFmtId="0" fontId="141" fillId="90" borderId="0" applyNumberFormat="0" applyBorder="0" applyAlignment="0" applyProtection="0">
      <alignment vertical="center"/>
    </xf>
    <xf numFmtId="0" fontId="141" fillId="90" borderId="0" applyNumberFormat="0" applyBorder="0" applyAlignment="0" applyProtection="0">
      <alignment vertical="center"/>
    </xf>
    <xf numFmtId="0" fontId="149" fillId="78" borderId="0" applyNumberFormat="0" applyBorder="0" applyAlignment="0" applyProtection="0">
      <alignment vertical="center"/>
    </xf>
    <xf numFmtId="0" fontId="149" fillId="78" borderId="0" applyNumberFormat="0" applyBorder="0" applyAlignment="0" applyProtection="0">
      <alignment vertical="center"/>
    </xf>
    <xf numFmtId="0" fontId="149" fillId="78" borderId="0" applyNumberFormat="0" applyBorder="0" applyAlignment="0" applyProtection="0">
      <alignment vertical="center"/>
    </xf>
    <xf numFmtId="0" fontId="98" fillId="63" borderId="0" applyNumberFormat="0" applyBorder="0" applyAlignment="0" applyProtection="0">
      <alignment vertical="center"/>
    </xf>
    <xf numFmtId="0" fontId="149" fillId="78" borderId="0" applyNumberFormat="0" applyBorder="0" applyAlignment="0" applyProtection="0">
      <alignment vertical="center"/>
    </xf>
    <xf numFmtId="0" fontId="149" fillId="78" borderId="0" applyNumberFormat="0" applyBorder="0" applyAlignment="0" applyProtection="0">
      <alignment vertical="center"/>
    </xf>
    <xf numFmtId="0" fontId="98" fillId="63" borderId="0" applyNumberFormat="0" applyBorder="0" applyAlignment="0" applyProtection="0">
      <alignment vertical="center"/>
    </xf>
    <xf numFmtId="0" fontId="98" fillId="63" borderId="0" applyNumberFormat="0" applyBorder="0" applyAlignment="0" applyProtection="0">
      <alignment vertical="center"/>
    </xf>
    <xf numFmtId="0" fontId="141" fillId="90" borderId="0" applyNumberFormat="0" applyBorder="0" applyAlignment="0" applyProtection="0">
      <alignment vertical="center"/>
    </xf>
    <xf numFmtId="0" fontId="141" fillId="90" borderId="0" applyNumberFormat="0" applyBorder="0" applyAlignment="0" applyProtection="0">
      <alignment vertical="center"/>
    </xf>
    <xf numFmtId="0" fontId="141" fillId="90" borderId="0" applyNumberFormat="0" applyBorder="0" applyAlignment="0" applyProtection="0">
      <alignment vertical="center"/>
    </xf>
    <xf numFmtId="0" fontId="141" fillId="90" borderId="0" applyNumberFormat="0" applyBorder="0" applyAlignment="0" applyProtection="0">
      <alignment vertical="center"/>
    </xf>
    <xf numFmtId="0" fontId="149" fillId="78" borderId="0" applyNumberFormat="0" applyBorder="0" applyAlignment="0" applyProtection="0">
      <alignment vertical="center"/>
    </xf>
    <xf numFmtId="0" fontId="149" fillId="78" borderId="0" applyNumberFormat="0" applyBorder="0" applyAlignment="0" applyProtection="0">
      <alignment vertical="center"/>
    </xf>
    <xf numFmtId="0" fontId="149" fillId="78" borderId="0" applyNumberFormat="0" applyBorder="0" applyAlignment="0" applyProtection="0">
      <alignment vertical="center"/>
    </xf>
    <xf numFmtId="0" fontId="149" fillId="78" borderId="0" applyNumberFormat="0" applyBorder="0" applyAlignment="0" applyProtection="0">
      <alignment vertical="center"/>
    </xf>
    <xf numFmtId="0" fontId="149" fillId="78" borderId="0" applyNumberFormat="0" applyBorder="0" applyAlignment="0" applyProtection="0">
      <alignment vertical="center"/>
    </xf>
    <xf numFmtId="0" fontId="98" fillId="63" borderId="0" applyNumberFormat="0" applyBorder="0" applyAlignment="0" applyProtection="0">
      <alignment vertical="center"/>
    </xf>
    <xf numFmtId="0" fontId="98" fillId="63" borderId="0" applyNumberFormat="0" applyBorder="0" applyAlignment="0" applyProtection="0">
      <alignment vertical="center"/>
    </xf>
    <xf numFmtId="0" fontId="149" fillId="78" borderId="0" applyNumberFormat="0" applyBorder="0" applyAlignment="0" applyProtection="0">
      <alignment vertical="center"/>
    </xf>
    <xf numFmtId="0" fontId="98" fillId="63" borderId="0" applyNumberFormat="0" applyBorder="0" applyAlignment="0" applyProtection="0">
      <alignment vertical="center"/>
    </xf>
    <xf numFmtId="0" fontId="98" fillId="63" borderId="0" applyNumberFormat="0" applyBorder="0" applyAlignment="0" applyProtection="0">
      <alignment vertical="center"/>
    </xf>
    <xf numFmtId="0" fontId="98" fillId="63" borderId="0" applyNumberFormat="0" applyBorder="0" applyAlignment="0" applyProtection="0">
      <alignment vertical="center"/>
    </xf>
    <xf numFmtId="0" fontId="98" fillId="63" borderId="0" applyNumberFormat="0" applyBorder="0" applyAlignment="0" applyProtection="0">
      <alignment vertical="center"/>
    </xf>
    <xf numFmtId="0" fontId="98" fillId="63" borderId="0" applyNumberFormat="0" applyBorder="0" applyAlignment="0" applyProtection="0">
      <alignment vertical="center"/>
    </xf>
    <xf numFmtId="0" fontId="141" fillId="90" borderId="0" applyNumberFormat="0" applyBorder="0" applyAlignment="0" applyProtection="0">
      <alignment vertical="center"/>
    </xf>
    <xf numFmtId="0" fontId="141" fillId="90" borderId="0" applyNumberFormat="0" applyBorder="0" applyAlignment="0" applyProtection="0">
      <alignment vertical="center"/>
    </xf>
    <xf numFmtId="0" fontId="141" fillId="90" borderId="0" applyNumberFormat="0" applyBorder="0" applyAlignment="0" applyProtection="0">
      <alignment vertical="center"/>
    </xf>
    <xf numFmtId="0" fontId="98" fillId="63" borderId="0" applyNumberFormat="0" applyBorder="0" applyAlignment="0" applyProtection="0">
      <alignment vertical="center"/>
    </xf>
    <xf numFmtId="0" fontId="141" fillId="90" borderId="0" applyNumberFormat="0" applyBorder="0" applyAlignment="0" applyProtection="0">
      <alignment vertical="center"/>
    </xf>
    <xf numFmtId="0" fontId="98" fillId="63" borderId="0" applyNumberFormat="0" applyBorder="0" applyAlignment="0" applyProtection="0">
      <alignment vertical="center"/>
    </xf>
    <xf numFmtId="0" fontId="141" fillId="90" borderId="0" applyNumberFormat="0" applyBorder="0" applyAlignment="0" applyProtection="0">
      <alignment vertical="center"/>
    </xf>
    <xf numFmtId="0" fontId="98" fillId="63" borderId="0" applyNumberFormat="0" applyBorder="0" applyAlignment="0" applyProtection="0">
      <alignment vertical="center"/>
    </xf>
    <xf numFmtId="0" fontId="141" fillId="90" borderId="0" applyNumberFormat="0" applyBorder="0" applyAlignment="0" applyProtection="0">
      <alignment vertical="center"/>
    </xf>
    <xf numFmtId="0" fontId="141" fillId="90" borderId="0" applyNumberFormat="0" applyBorder="0" applyAlignment="0" applyProtection="0">
      <alignment vertical="center"/>
    </xf>
    <xf numFmtId="0" fontId="141" fillId="90" borderId="0" applyNumberFormat="0" applyBorder="0" applyAlignment="0" applyProtection="0">
      <alignment vertical="center"/>
    </xf>
    <xf numFmtId="0" fontId="98" fillId="63" borderId="0" applyNumberFormat="0" applyBorder="0" applyAlignment="0" applyProtection="0">
      <alignment vertical="center"/>
    </xf>
    <xf numFmtId="0" fontId="98" fillId="63" borderId="0" applyNumberFormat="0" applyBorder="0" applyAlignment="0" applyProtection="0">
      <alignment vertical="center"/>
    </xf>
    <xf numFmtId="0" fontId="141" fillId="90" borderId="0" applyNumberFormat="0" applyBorder="0" applyAlignment="0" applyProtection="0">
      <alignment vertical="center"/>
    </xf>
    <xf numFmtId="0" fontId="141" fillId="90" borderId="0" applyNumberFormat="0" applyBorder="0" applyAlignment="0" applyProtection="0">
      <alignment vertical="center"/>
    </xf>
    <xf numFmtId="0" fontId="141" fillId="90" borderId="0" applyNumberFormat="0" applyBorder="0" applyAlignment="0" applyProtection="0">
      <alignment vertical="center"/>
    </xf>
    <xf numFmtId="0" fontId="141" fillId="90" borderId="0" applyNumberFormat="0" applyBorder="0" applyAlignment="0" applyProtection="0">
      <alignment vertical="center"/>
    </xf>
    <xf numFmtId="0" fontId="141" fillId="90" borderId="0" applyNumberFormat="0" applyBorder="0" applyAlignment="0" applyProtection="0">
      <alignment vertical="center"/>
    </xf>
    <xf numFmtId="0" fontId="141" fillId="90" borderId="0" applyNumberFormat="0" applyBorder="0" applyAlignment="0" applyProtection="0">
      <alignment vertical="center"/>
    </xf>
    <xf numFmtId="0" fontId="141" fillId="90" borderId="0" applyNumberFormat="0" applyBorder="0" applyAlignment="0" applyProtection="0">
      <alignment vertical="center"/>
    </xf>
    <xf numFmtId="0" fontId="141" fillId="90" borderId="0" applyNumberFormat="0" applyBorder="0" applyAlignment="0" applyProtection="0">
      <alignment vertical="center"/>
    </xf>
    <xf numFmtId="0" fontId="141" fillId="90" borderId="0" applyNumberFormat="0" applyBorder="0" applyAlignment="0" applyProtection="0">
      <alignment vertical="center"/>
    </xf>
    <xf numFmtId="0" fontId="141" fillId="72" borderId="0" applyNumberFormat="0" applyBorder="0" applyAlignment="0" applyProtection="0">
      <alignment vertical="center"/>
    </xf>
    <xf numFmtId="0" fontId="141" fillId="72" borderId="0" applyNumberFormat="0" applyBorder="0" applyAlignment="0" applyProtection="0">
      <alignment vertical="center"/>
    </xf>
    <xf numFmtId="0" fontId="141" fillId="72" borderId="0" applyNumberFormat="0" applyBorder="0" applyAlignment="0" applyProtection="0">
      <alignment vertical="center"/>
    </xf>
    <xf numFmtId="0" fontId="141" fillId="72" borderId="0" applyNumberFormat="0" applyBorder="0" applyAlignment="0" applyProtection="0">
      <alignment vertical="center"/>
    </xf>
    <xf numFmtId="0" fontId="141" fillId="72" borderId="0" applyNumberFormat="0" applyBorder="0" applyAlignment="0" applyProtection="0">
      <alignment vertical="center"/>
    </xf>
    <xf numFmtId="0" fontId="141" fillId="72" borderId="0" applyNumberFormat="0" applyBorder="0" applyAlignment="0" applyProtection="0">
      <alignment vertical="center"/>
    </xf>
    <xf numFmtId="0" fontId="149" fillId="72" borderId="0" applyNumberFormat="0" applyBorder="0" applyAlignment="0" applyProtection="0">
      <alignment vertical="center"/>
    </xf>
    <xf numFmtId="0" fontId="145" fillId="71" borderId="64" applyNumberFormat="0" applyAlignment="0" applyProtection="0">
      <alignment vertical="center"/>
    </xf>
    <xf numFmtId="0" fontId="141" fillId="72" borderId="0" applyNumberFormat="0" applyBorder="0" applyAlignment="0" applyProtection="0">
      <alignment vertical="center"/>
    </xf>
    <xf numFmtId="0" fontId="141" fillId="72" borderId="0" applyNumberFormat="0" applyBorder="0" applyAlignment="0" applyProtection="0">
      <alignment vertical="center"/>
    </xf>
    <xf numFmtId="0" fontId="141" fillId="72" borderId="0" applyNumberFormat="0" applyBorder="0" applyAlignment="0" applyProtection="0">
      <alignment vertical="center"/>
    </xf>
    <xf numFmtId="0" fontId="141" fillId="72" borderId="0" applyNumberFormat="0" applyBorder="0" applyAlignment="0" applyProtection="0">
      <alignment vertical="center"/>
    </xf>
    <xf numFmtId="0" fontId="141" fillId="72" borderId="0" applyNumberFormat="0" applyBorder="0" applyAlignment="0" applyProtection="0">
      <alignment vertical="center"/>
    </xf>
    <xf numFmtId="0" fontId="141" fillId="72" borderId="0" applyNumberFormat="0" applyBorder="0" applyAlignment="0" applyProtection="0">
      <alignment vertical="center"/>
    </xf>
    <xf numFmtId="0" fontId="141" fillId="72" borderId="0" applyNumberFormat="0" applyBorder="0" applyAlignment="0" applyProtection="0">
      <alignment vertical="center"/>
    </xf>
    <xf numFmtId="0" fontId="141" fillId="72" borderId="0" applyNumberFormat="0" applyBorder="0" applyAlignment="0" applyProtection="0">
      <alignment vertical="center"/>
    </xf>
    <xf numFmtId="0" fontId="98" fillId="64" borderId="0" applyNumberFormat="0" applyBorder="0" applyAlignment="0" applyProtection="0">
      <alignment vertical="center"/>
    </xf>
    <xf numFmtId="0" fontId="98" fillId="64" borderId="0" applyNumberFormat="0" applyBorder="0" applyAlignment="0" applyProtection="0">
      <alignment vertical="center"/>
    </xf>
    <xf numFmtId="0" fontId="141" fillId="72" borderId="0" applyNumberFormat="0" applyBorder="0" applyAlignment="0" applyProtection="0">
      <alignment vertical="center"/>
    </xf>
    <xf numFmtId="0" fontId="141" fillId="72" borderId="0" applyNumberFormat="0" applyBorder="0" applyAlignment="0" applyProtection="0">
      <alignment vertical="center"/>
    </xf>
    <xf numFmtId="0" fontId="141" fillId="72" borderId="0" applyNumberFormat="0" applyBorder="0" applyAlignment="0" applyProtection="0">
      <alignment vertical="center"/>
    </xf>
    <xf numFmtId="0" fontId="149" fillId="72" borderId="0" applyNumberFormat="0" applyBorder="0" applyAlignment="0" applyProtection="0">
      <alignment vertical="center"/>
    </xf>
    <xf numFmtId="0" fontId="149" fillId="72" borderId="0" applyNumberFormat="0" applyBorder="0" applyAlignment="0" applyProtection="0">
      <alignment vertical="center"/>
    </xf>
    <xf numFmtId="0" fontId="149" fillId="72" borderId="0" applyNumberFormat="0" applyBorder="0" applyAlignment="0" applyProtection="0">
      <alignment vertical="center"/>
    </xf>
    <xf numFmtId="0" fontId="137" fillId="66" borderId="65" applyNumberFormat="0" applyAlignment="0" applyProtection="0">
      <alignment vertical="center"/>
    </xf>
    <xf numFmtId="0" fontId="149" fillId="72" borderId="0" applyNumberFormat="0" applyBorder="0" applyAlignment="0" applyProtection="0">
      <alignment vertical="center"/>
    </xf>
    <xf numFmtId="0" fontId="137" fillId="66" borderId="65" applyNumberFormat="0" applyAlignment="0" applyProtection="0">
      <alignment vertical="center"/>
    </xf>
    <xf numFmtId="0" fontId="149" fillId="72" borderId="0" applyNumberFormat="0" applyBorder="0" applyAlignment="0" applyProtection="0">
      <alignment vertical="center"/>
    </xf>
    <xf numFmtId="0" fontId="137" fillId="66" borderId="65" applyNumberFormat="0" applyAlignment="0" applyProtection="0">
      <alignment vertical="center"/>
    </xf>
    <xf numFmtId="0" fontId="149" fillId="72" borderId="0" applyNumberFormat="0" applyBorder="0" applyAlignment="0" applyProtection="0">
      <alignment vertical="center"/>
    </xf>
    <xf numFmtId="0" fontId="137" fillId="66" borderId="65" applyNumberFormat="0" applyAlignment="0" applyProtection="0">
      <alignment vertical="center"/>
    </xf>
    <xf numFmtId="0" fontId="149" fillId="72" borderId="0" applyNumberFormat="0" applyBorder="0" applyAlignment="0" applyProtection="0">
      <alignment vertical="center"/>
    </xf>
    <xf numFmtId="0" fontId="137" fillId="66" borderId="65" applyNumberFormat="0" applyAlignment="0" applyProtection="0">
      <alignment vertical="center"/>
    </xf>
    <xf numFmtId="0" fontId="98" fillId="64" borderId="0" applyNumberFormat="0" applyBorder="0" applyAlignment="0" applyProtection="0">
      <alignment vertical="center"/>
    </xf>
    <xf numFmtId="0" fontId="98" fillId="64" borderId="0" applyNumberFormat="0" applyBorder="0" applyAlignment="0" applyProtection="0">
      <alignment vertical="center"/>
    </xf>
    <xf numFmtId="0" fontId="141" fillId="72" borderId="0" applyNumberFormat="0" applyBorder="0" applyAlignment="0" applyProtection="0">
      <alignment vertical="center"/>
    </xf>
    <xf numFmtId="0" fontId="141" fillId="72" borderId="0" applyNumberFormat="0" applyBorder="0" applyAlignment="0" applyProtection="0">
      <alignment vertical="center"/>
    </xf>
    <xf numFmtId="0" fontId="141" fillId="72" borderId="0" applyNumberFormat="0" applyBorder="0" applyAlignment="0" applyProtection="0">
      <alignment vertical="center"/>
    </xf>
    <xf numFmtId="0" fontId="141" fillId="72" borderId="0" applyNumberFormat="0" applyBorder="0" applyAlignment="0" applyProtection="0">
      <alignment vertical="center"/>
    </xf>
    <xf numFmtId="0" fontId="149" fillId="72" borderId="0" applyNumberFormat="0" applyBorder="0" applyAlignment="0" applyProtection="0">
      <alignment vertical="center"/>
    </xf>
    <xf numFmtId="0" fontId="149" fillId="72" borderId="0" applyNumberFormat="0" applyBorder="0" applyAlignment="0" applyProtection="0">
      <alignment vertical="center"/>
    </xf>
    <xf numFmtId="0" fontId="137" fillId="66" borderId="65" applyNumberFormat="0" applyAlignment="0" applyProtection="0">
      <alignment vertical="center"/>
    </xf>
    <xf numFmtId="0" fontId="98" fillId="64" borderId="0" applyNumberFormat="0" applyBorder="0" applyAlignment="0" applyProtection="0">
      <alignment vertical="center"/>
    </xf>
    <xf numFmtId="0" fontId="98" fillId="64" borderId="0" applyNumberFormat="0" applyBorder="0" applyAlignment="0" applyProtection="0">
      <alignment vertical="center"/>
    </xf>
    <xf numFmtId="0" fontId="98" fillId="64" borderId="0" applyNumberFormat="0" applyBorder="0" applyAlignment="0" applyProtection="0">
      <alignment vertical="center"/>
    </xf>
    <xf numFmtId="0" fontId="98" fillId="64" borderId="0" applyNumberFormat="0" applyBorder="0" applyAlignment="0" applyProtection="0">
      <alignment vertical="center"/>
    </xf>
    <xf numFmtId="0" fontId="141" fillId="72" borderId="0" applyNumberFormat="0" applyBorder="0" applyAlignment="0" applyProtection="0">
      <alignment vertical="center"/>
    </xf>
    <xf numFmtId="0" fontId="141" fillId="72" borderId="0" applyNumberFormat="0" applyBorder="0" applyAlignment="0" applyProtection="0">
      <alignment vertical="center"/>
    </xf>
    <xf numFmtId="0" fontId="141" fillId="72" borderId="0" applyNumberFormat="0" applyBorder="0" applyAlignment="0" applyProtection="0">
      <alignment vertical="center"/>
    </xf>
    <xf numFmtId="0" fontId="141" fillId="72" borderId="0" applyNumberFormat="0" applyBorder="0" applyAlignment="0" applyProtection="0">
      <alignment vertical="center"/>
    </xf>
    <xf numFmtId="0" fontId="141" fillId="72" borderId="0" applyNumberFormat="0" applyBorder="0" applyAlignment="0" applyProtection="0">
      <alignment vertical="center"/>
    </xf>
    <xf numFmtId="0" fontId="137" fillId="66" borderId="65" applyNumberFormat="0" applyAlignment="0" applyProtection="0">
      <alignment vertical="center"/>
    </xf>
    <xf numFmtId="0" fontId="98" fillId="64" borderId="0" applyNumberFormat="0" applyBorder="0" applyAlignment="0" applyProtection="0">
      <alignment vertical="center"/>
    </xf>
    <xf numFmtId="0" fontId="137" fillId="66" borderId="65" applyNumberFormat="0" applyAlignment="0" applyProtection="0">
      <alignment vertical="center"/>
    </xf>
    <xf numFmtId="0" fontId="98" fillId="64" borderId="0" applyNumberFormat="0" applyBorder="0" applyAlignment="0" applyProtection="0">
      <alignment vertical="center"/>
    </xf>
    <xf numFmtId="0" fontId="137" fillId="66" borderId="65" applyNumberFormat="0" applyAlignment="0" applyProtection="0">
      <alignment vertical="center"/>
    </xf>
    <xf numFmtId="0" fontId="141" fillId="72" borderId="0" applyNumberFormat="0" applyBorder="0" applyAlignment="0" applyProtection="0">
      <alignment vertical="center"/>
    </xf>
    <xf numFmtId="0" fontId="137" fillId="66" borderId="65" applyNumberFormat="0" applyAlignment="0" applyProtection="0">
      <alignment vertical="center"/>
    </xf>
    <xf numFmtId="0" fontId="98" fillId="64" borderId="0" applyNumberFormat="0" applyBorder="0" applyAlignment="0" applyProtection="0">
      <alignment vertical="center"/>
    </xf>
    <xf numFmtId="0" fontId="137" fillId="66" borderId="65" applyNumberFormat="0" applyAlignment="0" applyProtection="0">
      <alignment vertical="center"/>
    </xf>
    <xf numFmtId="0" fontId="141" fillId="72" borderId="0" applyNumberFormat="0" applyBorder="0" applyAlignment="0" applyProtection="0">
      <alignment vertical="center"/>
    </xf>
    <xf numFmtId="0" fontId="137" fillId="66" borderId="65" applyNumberFormat="0" applyAlignment="0" applyProtection="0">
      <alignment vertical="center"/>
    </xf>
    <xf numFmtId="0" fontId="98" fillId="64" borderId="0" applyNumberFormat="0" applyBorder="0" applyAlignment="0" applyProtection="0">
      <alignment vertical="center"/>
    </xf>
    <xf numFmtId="0" fontId="141" fillId="72" borderId="0" applyNumberFormat="0" applyBorder="0" applyAlignment="0" applyProtection="0">
      <alignment vertical="center"/>
    </xf>
    <xf numFmtId="0" fontId="141" fillId="72" borderId="0" applyNumberFormat="0" applyBorder="0" applyAlignment="0" applyProtection="0">
      <alignment vertical="center"/>
    </xf>
    <xf numFmtId="0" fontId="98" fillId="64" borderId="0" applyNumberFormat="0" applyBorder="0" applyAlignment="0" applyProtection="0">
      <alignment vertical="center"/>
    </xf>
    <xf numFmtId="0" fontId="98" fillId="64" borderId="0" applyNumberFormat="0" applyBorder="0" applyAlignment="0" applyProtection="0">
      <alignment vertical="center"/>
    </xf>
    <xf numFmtId="0" fontId="141" fillId="72" borderId="0" applyNumberFormat="0" applyBorder="0" applyAlignment="0" applyProtection="0">
      <alignment vertical="center"/>
    </xf>
    <xf numFmtId="0" fontId="141" fillId="72" borderId="0" applyNumberFormat="0" applyBorder="0" applyAlignment="0" applyProtection="0">
      <alignment vertical="center"/>
    </xf>
    <xf numFmtId="0" fontId="141" fillId="72" borderId="0" applyNumberFormat="0" applyBorder="0" applyAlignment="0" applyProtection="0">
      <alignment vertical="center"/>
    </xf>
    <xf numFmtId="0" fontId="98" fillId="64" borderId="0" applyNumberFormat="0" applyBorder="0" applyAlignment="0" applyProtection="0">
      <alignment vertical="center"/>
    </xf>
    <xf numFmtId="0" fontId="141" fillId="72" borderId="0" applyNumberFormat="0" applyBorder="0" applyAlignment="0" applyProtection="0">
      <alignment vertical="center"/>
    </xf>
    <xf numFmtId="0" fontId="141" fillId="72" borderId="0" applyNumberFormat="0" applyBorder="0" applyAlignment="0" applyProtection="0">
      <alignment vertical="center"/>
    </xf>
    <xf numFmtId="0" fontId="141" fillId="72" borderId="0" applyNumberFormat="0" applyBorder="0" applyAlignment="0" applyProtection="0">
      <alignment vertical="center"/>
    </xf>
    <xf numFmtId="0" fontId="141" fillId="72" borderId="0" applyNumberFormat="0" applyBorder="0" applyAlignment="0" applyProtection="0">
      <alignment vertical="center"/>
    </xf>
    <xf numFmtId="0" fontId="141" fillId="72" borderId="0" applyNumberFormat="0" applyBorder="0" applyAlignment="0" applyProtection="0">
      <alignment vertical="center"/>
    </xf>
    <xf numFmtId="0" fontId="141" fillId="72" borderId="0" applyNumberFormat="0" applyBorder="0" applyAlignment="0" applyProtection="0">
      <alignment vertical="center"/>
    </xf>
    <xf numFmtId="0" fontId="141" fillId="72" borderId="0" applyNumberFormat="0" applyBorder="0" applyAlignment="0" applyProtection="0">
      <alignment vertical="center"/>
    </xf>
    <xf numFmtId="0" fontId="141" fillId="72" borderId="0" applyNumberFormat="0" applyBorder="0" applyAlignment="0" applyProtection="0">
      <alignment vertical="center"/>
    </xf>
    <xf numFmtId="0" fontId="141" fillId="72" borderId="0" applyNumberFormat="0" applyBorder="0" applyAlignment="0" applyProtection="0">
      <alignment vertical="center"/>
    </xf>
    <xf numFmtId="0" fontId="141" fillId="72" borderId="0" applyNumberFormat="0" applyBorder="0" applyAlignment="0" applyProtection="0">
      <alignment vertical="center"/>
    </xf>
    <xf numFmtId="0" fontId="141" fillId="72" borderId="0" applyNumberFormat="0" applyBorder="0" applyAlignment="0" applyProtection="0">
      <alignment vertical="center"/>
    </xf>
    <xf numFmtId="0" fontId="98" fillId="41" borderId="0" applyNumberFormat="0" applyBorder="0" applyAlignment="0" applyProtection="0">
      <alignment vertical="center"/>
    </xf>
    <xf numFmtId="0" fontId="141" fillId="87" borderId="0" applyNumberFormat="0" applyBorder="0" applyAlignment="0" applyProtection="0">
      <alignment vertical="center"/>
    </xf>
    <xf numFmtId="0" fontId="141" fillId="87" borderId="0" applyNumberFormat="0" applyBorder="0" applyAlignment="0" applyProtection="0">
      <alignment vertical="center"/>
    </xf>
    <xf numFmtId="0" fontId="141" fillId="87" borderId="0" applyNumberFormat="0" applyBorder="0" applyAlignment="0" applyProtection="0">
      <alignment vertical="center"/>
    </xf>
    <xf numFmtId="0" fontId="141" fillId="87" borderId="0" applyNumberFormat="0" applyBorder="0" applyAlignment="0" applyProtection="0">
      <alignment vertical="center"/>
    </xf>
    <xf numFmtId="0" fontId="141" fillId="87" borderId="0" applyNumberFormat="0" applyBorder="0" applyAlignment="0" applyProtection="0">
      <alignment vertical="center"/>
    </xf>
    <xf numFmtId="0" fontId="149" fillId="87" borderId="0" applyNumberFormat="0" applyBorder="0" applyAlignment="0" applyProtection="0">
      <alignment vertical="center"/>
    </xf>
    <xf numFmtId="0" fontId="149" fillId="87" borderId="0" applyNumberFormat="0" applyBorder="0" applyAlignment="0" applyProtection="0">
      <alignment vertical="center"/>
    </xf>
    <xf numFmtId="0" fontId="149" fillId="87" borderId="0" applyNumberFormat="0" applyBorder="0" applyAlignment="0" applyProtection="0">
      <alignment vertical="center"/>
    </xf>
    <xf numFmtId="0" fontId="98" fillId="41" borderId="0" applyNumberFormat="0" applyBorder="0" applyAlignment="0" applyProtection="0">
      <alignment vertical="center"/>
    </xf>
    <xf numFmtId="0" fontId="141" fillId="87" borderId="0" applyNumberFormat="0" applyBorder="0" applyAlignment="0" applyProtection="0">
      <alignment vertical="center"/>
    </xf>
    <xf numFmtId="0" fontId="141" fillId="87" borderId="0" applyNumberFormat="0" applyBorder="0" applyAlignment="0" applyProtection="0">
      <alignment vertical="center"/>
    </xf>
    <xf numFmtId="0" fontId="141" fillId="87" borderId="0" applyNumberFormat="0" applyBorder="0" applyAlignment="0" applyProtection="0">
      <alignment vertical="center"/>
    </xf>
    <xf numFmtId="0" fontId="98" fillId="41" borderId="0" applyNumberFormat="0" applyBorder="0" applyAlignment="0" applyProtection="0">
      <alignment vertical="center"/>
    </xf>
    <xf numFmtId="0" fontId="141" fillId="87" borderId="0" applyNumberFormat="0" applyBorder="0" applyAlignment="0" applyProtection="0">
      <alignment vertical="center"/>
    </xf>
    <xf numFmtId="0" fontId="141" fillId="87" borderId="0" applyNumberFormat="0" applyBorder="0" applyAlignment="0" applyProtection="0">
      <alignment vertical="center"/>
    </xf>
    <xf numFmtId="0" fontId="141" fillId="87" borderId="0" applyNumberFormat="0" applyBorder="0" applyAlignment="0" applyProtection="0">
      <alignment vertical="center"/>
    </xf>
    <xf numFmtId="0" fontId="141" fillId="87" borderId="0" applyNumberFormat="0" applyBorder="0" applyAlignment="0" applyProtection="0">
      <alignment vertical="center"/>
    </xf>
    <xf numFmtId="0" fontId="149" fillId="87" borderId="0" applyNumberFormat="0" applyBorder="0" applyAlignment="0" applyProtection="0">
      <alignment vertical="center"/>
    </xf>
    <xf numFmtId="0" fontId="149" fillId="87" borderId="0" applyNumberFormat="0" applyBorder="0" applyAlignment="0" applyProtection="0">
      <alignment vertical="center"/>
    </xf>
    <xf numFmtId="0" fontId="149" fillId="87" borderId="0" applyNumberFormat="0" applyBorder="0" applyAlignment="0" applyProtection="0">
      <alignment vertical="center"/>
    </xf>
    <xf numFmtId="0" fontId="149" fillId="87" borderId="0" applyNumberFormat="0" applyBorder="0" applyAlignment="0" applyProtection="0">
      <alignment vertical="center"/>
    </xf>
    <xf numFmtId="0" fontId="149" fillId="87" borderId="0" applyNumberFormat="0" applyBorder="0" applyAlignment="0" applyProtection="0">
      <alignment vertical="center"/>
    </xf>
    <xf numFmtId="0" fontId="149" fillId="87" borderId="0" applyNumberFormat="0" applyBorder="0" applyAlignment="0" applyProtection="0">
      <alignment vertical="center"/>
    </xf>
    <xf numFmtId="0" fontId="149" fillId="87" borderId="0" applyNumberFormat="0" applyBorder="0" applyAlignment="0" applyProtection="0">
      <alignment vertical="center"/>
    </xf>
    <xf numFmtId="0" fontId="98" fillId="41" borderId="0" applyNumberFormat="0" applyBorder="0" applyAlignment="0" applyProtection="0">
      <alignment vertical="center"/>
    </xf>
    <xf numFmtId="0" fontId="98" fillId="41" borderId="0" applyNumberFormat="0" applyBorder="0" applyAlignment="0" applyProtection="0">
      <alignment vertical="center"/>
    </xf>
    <xf numFmtId="0" fontId="149" fillId="87" borderId="0" applyNumberFormat="0" applyBorder="0" applyAlignment="0" applyProtection="0">
      <alignment vertical="center"/>
    </xf>
    <xf numFmtId="0" fontId="98" fillId="41" borderId="0" applyNumberFormat="0" applyBorder="0" applyAlignment="0" applyProtection="0">
      <alignment vertical="center"/>
    </xf>
    <xf numFmtId="0" fontId="149" fillId="87" borderId="0" applyNumberFormat="0" applyBorder="0" applyAlignment="0" applyProtection="0">
      <alignment vertical="center"/>
    </xf>
    <xf numFmtId="0" fontId="98" fillId="41" borderId="0" applyNumberFormat="0" applyBorder="0" applyAlignment="0" applyProtection="0">
      <alignment vertical="center"/>
    </xf>
    <xf numFmtId="0" fontId="98" fillId="41" borderId="0" applyNumberFormat="0" applyBorder="0" applyAlignment="0" applyProtection="0">
      <alignment vertical="center"/>
    </xf>
    <xf numFmtId="0" fontId="141" fillId="87" borderId="0" applyNumberFormat="0" applyBorder="0" applyAlignment="0" applyProtection="0">
      <alignment vertical="center"/>
    </xf>
    <xf numFmtId="0" fontId="141" fillId="87" borderId="0" applyNumberFormat="0" applyBorder="0" applyAlignment="0" applyProtection="0">
      <alignment vertical="center"/>
    </xf>
    <xf numFmtId="0" fontId="141" fillId="87" borderId="0" applyNumberFormat="0" applyBorder="0" applyAlignment="0" applyProtection="0">
      <alignment vertical="center"/>
    </xf>
    <xf numFmtId="0" fontId="98" fillId="41" borderId="0" applyNumberFormat="0" applyBorder="0" applyAlignment="0" applyProtection="0">
      <alignment vertical="center"/>
    </xf>
    <xf numFmtId="0" fontId="141" fillId="87" borderId="0" applyNumberFormat="0" applyBorder="0" applyAlignment="0" applyProtection="0">
      <alignment vertical="center"/>
    </xf>
    <xf numFmtId="0" fontId="98" fillId="41" borderId="0" applyNumberFormat="0" applyBorder="0" applyAlignment="0" applyProtection="0">
      <alignment vertical="center"/>
    </xf>
    <xf numFmtId="0" fontId="141" fillId="87" borderId="0" applyNumberFormat="0" applyBorder="0" applyAlignment="0" applyProtection="0">
      <alignment vertical="center"/>
    </xf>
    <xf numFmtId="0" fontId="141" fillId="87" borderId="0" applyNumberFormat="0" applyBorder="0" applyAlignment="0" applyProtection="0">
      <alignment vertical="center"/>
    </xf>
    <xf numFmtId="0" fontId="149" fillId="87" borderId="0" applyNumberFormat="0" applyBorder="0" applyAlignment="0" applyProtection="0">
      <alignment vertical="center"/>
    </xf>
    <xf numFmtId="0" fontId="149" fillId="87" borderId="0" applyNumberFormat="0" applyBorder="0" applyAlignment="0" applyProtection="0">
      <alignment vertical="center"/>
    </xf>
    <xf numFmtId="0" fontId="149" fillId="87" borderId="0" applyNumberFormat="0" applyBorder="0" applyAlignment="0" applyProtection="0">
      <alignment vertical="center"/>
    </xf>
    <xf numFmtId="0" fontId="149" fillId="87" borderId="0" applyNumberFormat="0" applyBorder="0" applyAlignment="0" applyProtection="0">
      <alignment vertical="center"/>
    </xf>
    <xf numFmtId="0" fontId="149" fillId="87" borderId="0" applyNumberFormat="0" applyBorder="0" applyAlignment="0" applyProtection="0">
      <alignment vertical="center"/>
    </xf>
    <xf numFmtId="0" fontId="98" fillId="41" borderId="0" applyNumberFormat="0" applyBorder="0" applyAlignment="0" applyProtection="0">
      <alignment vertical="center"/>
    </xf>
    <xf numFmtId="0" fontId="98" fillId="41" borderId="0" applyNumberFormat="0" applyBorder="0" applyAlignment="0" applyProtection="0">
      <alignment vertical="center"/>
    </xf>
    <xf numFmtId="0" fontId="149" fillId="87" borderId="0" applyNumberFormat="0" applyBorder="0" applyAlignment="0" applyProtection="0">
      <alignment vertical="center"/>
    </xf>
    <xf numFmtId="0" fontId="98" fillId="41" borderId="0" applyNumberFormat="0" applyBorder="0" applyAlignment="0" applyProtection="0">
      <alignment vertical="center"/>
    </xf>
    <xf numFmtId="0" fontId="141" fillId="87" borderId="0" applyNumberFormat="0" applyBorder="0" applyAlignment="0" applyProtection="0">
      <alignment vertical="center"/>
    </xf>
    <xf numFmtId="0" fontId="141" fillId="87" borderId="0" applyNumberFormat="0" applyBorder="0" applyAlignment="0" applyProtection="0">
      <alignment vertical="center"/>
    </xf>
    <xf numFmtId="0" fontId="141" fillId="87" borderId="0" applyNumberFormat="0" applyBorder="0" applyAlignment="0" applyProtection="0">
      <alignment vertical="center"/>
    </xf>
    <xf numFmtId="0" fontId="141" fillId="87" borderId="0" applyNumberFormat="0" applyBorder="0" applyAlignment="0" applyProtection="0">
      <alignment vertical="center"/>
    </xf>
    <xf numFmtId="0" fontId="98" fillId="41" borderId="0" applyNumberFormat="0" applyBorder="0" applyAlignment="0" applyProtection="0">
      <alignment vertical="center"/>
    </xf>
    <xf numFmtId="0" fontId="98" fillId="41" borderId="0" applyNumberFormat="0" applyBorder="0" applyAlignment="0" applyProtection="0">
      <alignment vertical="center"/>
    </xf>
    <xf numFmtId="0" fontId="141" fillId="87" borderId="0" applyNumberFormat="0" applyBorder="0" applyAlignment="0" applyProtection="0">
      <alignment vertical="center"/>
    </xf>
    <xf numFmtId="0" fontId="141" fillId="87" borderId="0" applyNumberFormat="0" applyBorder="0" applyAlignment="0" applyProtection="0">
      <alignment vertical="center"/>
    </xf>
    <xf numFmtId="0" fontId="141" fillId="87" borderId="0" applyNumberFormat="0" applyBorder="0" applyAlignment="0" applyProtection="0">
      <alignment vertical="center"/>
    </xf>
    <xf numFmtId="0" fontId="98" fillId="41" borderId="0" applyNumberFormat="0" applyBorder="0" applyAlignment="0" applyProtection="0">
      <alignment vertical="center"/>
    </xf>
    <xf numFmtId="0" fontId="141" fillId="87" borderId="0" applyNumberFormat="0" applyBorder="0" applyAlignment="0" applyProtection="0">
      <alignment vertical="center"/>
    </xf>
    <xf numFmtId="0" fontId="141" fillId="87" borderId="0" applyNumberFormat="0" applyBorder="0" applyAlignment="0" applyProtection="0">
      <alignment vertical="center"/>
    </xf>
    <xf numFmtId="0" fontId="141" fillId="87" borderId="0" applyNumberFormat="0" applyBorder="0" applyAlignment="0" applyProtection="0">
      <alignment vertical="center"/>
    </xf>
    <xf numFmtId="0" fontId="141" fillId="87" borderId="0" applyNumberFormat="0" applyBorder="0" applyAlignment="0" applyProtection="0">
      <alignment vertical="center"/>
    </xf>
    <xf numFmtId="0" fontId="141" fillId="87" borderId="0" applyNumberFormat="0" applyBorder="0" applyAlignment="0" applyProtection="0">
      <alignment vertical="center"/>
    </xf>
    <xf numFmtId="0" fontId="141" fillId="87" borderId="0" applyNumberFormat="0" applyBorder="0" applyAlignment="0" applyProtection="0">
      <alignment vertical="center"/>
    </xf>
    <xf numFmtId="0" fontId="141" fillId="87" borderId="0" applyNumberFormat="0" applyBorder="0" applyAlignment="0" applyProtection="0">
      <alignment vertical="center"/>
    </xf>
    <xf numFmtId="0" fontId="141" fillId="87" borderId="0" applyNumberFormat="0" applyBorder="0" applyAlignment="0" applyProtection="0">
      <alignment vertical="center"/>
    </xf>
    <xf numFmtId="0" fontId="111" fillId="53" borderId="0" applyNumberFormat="0" applyBorder="0" applyAlignment="0" applyProtection="0">
      <alignment vertical="center"/>
    </xf>
    <xf numFmtId="0" fontId="141" fillId="87" borderId="0" applyNumberFormat="0" applyBorder="0" applyAlignment="0" applyProtection="0">
      <alignment vertical="center"/>
    </xf>
    <xf numFmtId="0" fontId="126" fillId="0" borderId="28" applyNumberFormat="0" applyFill="0" applyProtection="0">
      <alignment horizontal="left"/>
    </xf>
    <xf numFmtId="0" fontId="126" fillId="0" borderId="28" applyNumberFormat="0" applyFill="0" applyProtection="0">
      <alignment horizontal="left"/>
    </xf>
    <xf numFmtId="0" fontId="126" fillId="0" borderId="28" applyNumberFormat="0" applyFill="0" applyProtection="0">
      <alignment horizontal="left"/>
    </xf>
    <xf numFmtId="0" fontId="126" fillId="0" borderId="28" applyNumberFormat="0" applyFill="0" applyProtection="0">
      <alignment horizontal="left"/>
    </xf>
    <xf numFmtId="0" fontId="126" fillId="0" borderId="28" applyNumberFormat="0" applyFill="0" applyProtection="0">
      <alignment horizontal="left"/>
    </xf>
    <xf numFmtId="0" fontId="126" fillId="0" borderId="28" applyNumberFormat="0" applyFill="0" applyProtection="0">
      <alignment horizontal="left"/>
    </xf>
    <xf numFmtId="0" fontId="126" fillId="0" borderId="28" applyNumberFormat="0" applyFill="0" applyProtection="0">
      <alignment horizontal="left"/>
    </xf>
    <xf numFmtId="0" fontId="126" fillId="0" borderId="28" applyNumberFormat="0" applyFill="0" applyProtection="0">
      <alignment horizontal="left"/>
    </xf>
    <xf numFmtId="0" fontId="126" fillId="0" borderId="28" applyNumberFormat="0" applyFill="0" applyProtection="0">
      <alignment horizontal="left"/>
    </xf>
    <xf numFmtId="0" fontId="126" fillId="0" borderId="28" applyNumberFormat="0" applyFill="0" applyProtection="0">
      <alignment horizontal="left"/>
    </xf>
    <xf numFmtId="0" fontId="126" fillId="0" borderId="28" applyNumberFormat="0" applyFill="0" applyProtection="0">
      <alignment horizontal="left"/>
    </xf>
    <xf numFmtId="0" fontId="126" fillId="0" borderId="28" applyNumberFormat="0" applyFill="0" applyProtection="0">
      <alignment horizontal="left"/>
    </xf>
    <xf numFmtId="0" fontId="126" fillId="0" borderId="28" applyNumberFormat="0" applyFill="0" applyProtection="0">
      <alignment horizontal="left"/>
    </xf>
    <xf numFmtId="0" fontId="126" fillId="0" borderId="28" applyNumberFormat="0" applyFill="0" applyProtection="0">
      <alignment horizontal="left"/>
    </xf>
    <xf numFmtId="0" fontId="126" fillId="0" borderId="28" applyNumberFormat="0" applyFill="0" applyProtection="0">
      <alignment horizontal="left"/>
    </xf>
    <xf numFmtId="0" fontId="134" fillId="80" borderId="0" applyNumberFormat="0" applyBorder="0" applyAlignment="0" applyProtection="0">
      <alignment vertical="center"/>
    </xf>
    <xf numFmtId="0" fontId="134" fillId="80" borderId="0" applyNumberFormat="0" applyBorder="0" applyAlignment="0" applyProtection="0">
      <alignment vertical="center"/>
    </xf>
    <xf numFmtId="0" fontId="134" fillId="80" borderId="0" applyNumberFormat="0" applyBorder="0" applyAlignment="0" applyProtection="0">
      <alignment vertical="center"/>
    </xf>
    <xf numFmtId="0" fontId="134" fillId="80" borderId="0" applyNumberFormat="0" applyBorder="0" applyAlignment="0" applyProtection="0">
      <alignment vertical="center"/>
    </xf>
    <xf numFmtId="0" fontId="134" fillId="80" borderId="0" applyNumberFormat="0" applyBorder="0" applyAlignment="0" applyProtection="0">
      <alignment vertical="center"/>
    </xf>
    <xf numFmtId="0" fontId="134" fillId="80" borderId="0" applyNumberFormat="0" applyBorder="0" applyAlignment="0" applyProtection="0">
      <alignment vertical="center"/>
    </xf>
    <xf numFmtId="0" fontId="134" fillId="80" borderId="0" applyNumberFormat="0" applyBorder="0" applyAlignment="0" applyProtection="0">
      <alignment vertical="center"/>
    </xf>
    <xf numFmtId="0" fontId="134" fillId="80" borderId="0" applyNumberFormat="0" applyBorder="0" applyAlignment="0" applyProtection="0">
      <alignment vertical="center"/>
    </xf>
    <xf numFmtId="0" fontId="134" fillId="80" borderId="0" applyNumberFormat="0" applyBorder="0" applyAlignment="0" applyProtection="0">
      <alignment vertical="center"/>
    </xf>
    <xf numFmtId="0" fontId="134" fillId="80" borderId="0" applyNumberFormat="0" applyBorder="0" applyAlignment="0" applyProtection="0">
      <alignment vertical="center"/>
    </xf>
    <xf numFmtId="0" fontId="134" fillId="80" borderId="0" applyNumberFormat="0" applyBorder="0" applyAlignment="0" applyProtection="0">
      <alignment vertical="center"/>
    </xf>
    <xf numFmtId="0" fontId="134" fillId="80" borderId="0" applyNumberFormat="0" applyBorder="0" applyAlignment="0" applyProtection="0">
      <alignment vertical="center"/>
    </xf>
    <xf numFmtId="0" fontId="134" fillId="80" borderId="0" applyNumberFormat="0" applyBorder="0" applyAlignment="0" applyProtection="0">
      <alignment vertical="center"/>
    </xf>
    <xf numFmtId="0" fontId="134" fillId="80" borderId="0" applyNumberFormat="0" applyBorder="0" applyAlignment="0" applyProtection="0">
      <alignment vertical="center"/>
    </xf>
    <xf numFmtId="0" fontId="134" fillId="80" borderId="0" applyNumberFormat="0" applyBorder="0" applyAlignment="0" applyProtection="0">
      <alignment vertical="center"/>
    </xf>
    <xf numFmtId="0" fontId="134" fillId="80" borderId="0" applyNumberFormat="0" applyBorder="0" applyAlignment="0" applyProtection="0">
      <alignment vertical="center"/>
    </xf>
    <xf numFmtId="0" fontId="134" fillId="80" borderId="0" applyNumberFormat="0" applyBorder="0" applyAlignment="0" applyProtection="0">
      <alignment vertical="center"/>
    </xf>
    <xf numFmtId="0" fontId="134" fillId="80" borderId="0" applyNumberFormat="0" applyBorder="0" applyAlignment="0" applyProtection="0">
      <alignment vertical="center"/>
    </xf>
    <xf numFmtId="0" fontId="134" fillId="80" borderId="0" applyNumberFormat="0" applyBorder="0" applyAlignment="0" applyProtection="0">
      <alignment vertical="center"/>
    </xf>
    <xf numFmtId="0" fontId="134" fillId="80" borderId="0" applyNumberFormat="0" applyBorder="0" applyAlignment="0" applyProtection="0">
      <alignment vertical="center"/>
    </xf>
    <xf numFmtId="0" fontId="134" fillId="80" borderId="0" applyNumberFormat="0" applyBorder="0" applyAlignment="0" applyProtection="0">
      <alignment vertical="center"/>
    </xf>
    <xf numFmtId="0" fontId="134" fillId="80" borderId="0" applyNumberFormat="0" applyBorder="0" applyAlignment="0" applyProtection="0">
      <alignment vertical="center"/>
    </xf>
    <xf numFmtId="0" fontId="134" fillId="80" borderId="0" applyNumberFormat="0" applyBorder="0" applyAlignment="0" applyProtection="0">
      <alignment vertical="center"/>
    </xf>
    <xf numFmtId="0" fontId="134" fillId="80" borderId="0" applyNumberFormat="0" applyBorder="0" applyAlignment="0" applyProtection="0">
      <alignment vertical="center"/>
    </xf>
    <xf numFmtId="0" fontId="134" fillId="80" borderId="0" applyNumberFormat="0" applyBorder="0" applyAlignment="0" applyProtection="0">
      <alignment vertical="center"/>
    </xf>
    <xf numFmtId="0" fontId="111" fillId="53" borderId="0" applyNumberFormat="0" applyBorder="0" applyAlignment="0" applyProtection="0">
      <alignment vertical="center"/>
    </xf>
    <xf numFmtId="0" fontId="111" fillId="53" borderId="0" applyNumberFormat="0" applyBorder="0" applyAlignment="0" applyProtection="0">
      <alignment vertical="center"/>
    </xf>
    <xf numFmtId="0" fontId="134" fillId="80" borderId="0" applyNumberFormat="0" applyBorder="0" applyAlignment="0" applyProtection="0">
      <alignment vertical="center"/>
    </xf>
    <xf numFmtId="0" fontId="111" fillId="53" borderId="0" applyNumberFormat="0" applyBorder="0" applyAlignment="0" applyProtection="0">
      <alignment vertical="center"/>
    </xf>
    <xf numFmtId="0" fontId="111" fillId="53" borderId="0" applyNumberFormat="0" applyBorder="0" applyAlignment="0" applyProtection="0">
      <alignment vertical="center"/>
    </xf>
    <xf numFmtId="0" fontId="111" fillId="53" borderId="0" applyNumberFormat="0" applyBorder="0" applyAlignment="0" applyProtection="0">
      <alignment vertical="center"/>
    </xf>
    <xf numFmtId="0" fontId="134" fillId="80" borderId="0" applyNumberFormat="0" applyBorder="0" applyAlignment="0" applyProtection="0">
      <alignment vertical="center"/>
    </xf>
    <xf numFmtId="0" fontId="134" fillId="80" borderId="0" applyNumberFormat="0" applyBorder="0" applyAlignment="0" applyProtection="0">
      <alignment vertical="center"/>
    </xf>
    <xf numFmtId="0" fontId="134" fillId="80" borderId="0" applyNumberFormat="0" applyBorder="0" applyAlignment="0" applyProtection="0">
      <alignment vertical="center"/>
    </xf>
    <xf numFmtId="0" fontId="111" fillId="53" borderId="0" applyNumberFormat="0" applyBorder="0" applyAlignment="0" applyProtection="0">
      <alignment vertical="center"/>
    </xf>
    <xf numFmtId="0" fontId="134" fillId="80" borderId="0" applyNumberFormat="0" applyBorder="0" applyAlignment="0" applyProtection="0">
      <alignment vertical="center"/>
    </xf>
    <xf numFmtId="0" fontId="134" fillId="80" borderId="0" applyNumberFormat="0" applyBorder="0" applyAlignment="0" applyProtection="0">
      <alignment vertical="center"/>
    </xf>
    <xf numFmtId="0" fontId="134" fillId="80" borderId="0" applyNumberFormat="0" applyBorder="0" applyAlignment="0" applyProtection="0">
      <alignment vertical="center"/>
    </xf>
    <xf numFmtId="0" fontId="134" fillId="80" borderId="0" applyNumberFormat="0" applyBorder="0" applyAlignment="0" applyProtection="0">
      <alignment vertical="center"/>
    </xf>
    <xf numFmtId="0" fontId="111" fillId="53" borderId="0" applyNumberFormat="0" applyBorder="0" applyAlignment="0" applyProtection="0">
      <alignment vertical="center"/>
    </xf>
    <xf numFmtId="0" fontId="111" fillId="53" borderId="0" applyNumberFormat="0" applyBorder="0" applyAlignment="0" applyProtection="0">
      <alignment vertical="center"/>
    </xf>
    <xf numFmtId="0" fontId="111" fillId="53" borderId="0" applyNumberFormat="0" applyBorder="0" applyAlignment="0" applyProtection="0">
      <alignment vertical="center"/>
    </xf>
    <xf numFmtId="0" fontId="134" fillId="80" borderId="0" applyNumberFormat="0" applyBorder="0" applyAlignment="0" applyProtection="0">
      <alignment vertical="center"/>
    </xf>
    <xf numFmtId="0" fontId="134" fillId="80" borderId="0" applyNumberFormat="0" applyBorder="0" applyAlignment="0" applyProtection="0">
      <alignment vertical="center"/>
    </xf>
    <xf numFmtId="0" fontId="134" fillId="80" borderId="0" applyNumberFormat="0" applyBorder="0" applyAlignment="0" applyProtection="0">
      <alignment vertical="center"/>
    </xf>
    <xf numFmtId="0" fontId="134" fillId="80" borderId="0" applyNumberFormat="0" applyBorder="0" applyAlignment="0" applyProtection="0">
      <alignment vertical="center"/>
    </xf>
    <xf numFmtId="0" fontId="134" fillId="80" borderId="0" applyNumberFormat="0" applyBorder="0" applyAlignment="0" applyProtection="0">
      <alignment vertical="center"/>
    </xf>
    <xf numFmtId="0" fontId="134" fillId="80" borderId="0" applyNumberFormat="0" applyBorder="0" applyAlignment="0" applyProtection="0">
      <alignment vertical="center"/>
    </xf>
    <xf numFmtId="0" fontId="134" fillId="80" borderId="0" applyNumberFormat="0" applyBorder="0" applyAlignment="0" applyProtection="0">
      <alignment vertical="center"/>
    </xf>
    <xf numFmtId="0" fontId="134" fillId="80" borderId="0" applyNumberFormat="0" applyBorder="0" applyAlignment="0" applyProtection="0">
      <alignment vertical="center"/>
    </xf>
    <xf numFmtId="0" fontId="134" fillId="80" borderId="0" applyNumberFormat="0" applyBorder="0" applyAlignment="0" applyProtection="0">
      <alignment vertical="center"/>
    </xf>
    <xf numFmtId="0" fontId="111" fillId="53" borderId="0" applyNumberFormat="0" applyBorder="0" applyAlignment="0" applyProtection="0">
      <alignment vertical="center"/>
    </xf>
    <xf numFmtId="0" fontId="111" fillId="53" borderId="0" applyNumberFormat="0" applyBorder="0" applyAlignment="0" applyProtection="0">
      <alignment vertical="center"/>
    </xf>
    <xf numFmtId="0" fontId="111" fillId="53" borderId="0" applyNumberFormat="0" applyBorder="0" applyAlignment="0" applyProtection="0">
      <alignment vertical="center"/>
    </xf>
    <xf numFmtId="0" fontId="134" fillId="80" borderId="0" applyNumberFormat="0" applyBorder="0" applyAlignment="0" applyProtection="0">
      <alignment vertical="center"/>
    </xf>
    <xf numFmtId="0" fontId="134" fillId="80" borderId="0" applyNumberFormat="0" applyBorder="0" applyAlignment="0" applyProtection="0">
      <alignment vertical="center"/>
    </xf>
    <xf numFmtId="0" fontId="134" fillId="80" borderId="0" applyNumberFormat="0" applyBorder="0" applyAlignment="0" applyProtection="0">
      <alignment vertical="center"/>
    </xf>
    <xf numFmtId="0" fontId="134" fillId="80" borderId="0" applyNumberFormat="0" applyBorder="0" applyAlignment="0" applyProtection="0">
      <alignment vertical="center"/>
    </xf>
    <xf numFmtId="0" fontId="134" fillId="80" borderId="0" applyNumberFormat="0" applyBorder="0" applyAlignment="0" applyProtection="0">
      <alignment vertical="center"/>
    </xf>
    <xf numFmtId="0" fontId="111" fillId="53" borderId="0" applyNumberFormat="0" applyBorder="0" applyAlignment="0" applyProtection="0">
      <alignment vertical="center"/>
    </xf>
    <xf numFmtId="0" fontId="111" fillId="53" borderId="0" applyNumberFormat="0" applyBorder="0" applyAlignment="0" applyProtection="0">
      <alignment vertical="center"/>
    </xf>
    <xf numFmtId="0" fontId="134" fillId="80" borderId="0" applyNumberFormat="0" applyBorder="0" applyAlignment="0" applyProtection="0">
      <alignment vertical="center"/>
    </xf>
    <xf numFmtId="0" fontId="134" fillId="80" borderId="0" applyNumberFormat="0" applyBorder="0" applyAlignment="0" applyProtection="0">
      <alignment vertical="center"/>
    </xf>
    <xf numFmtId="0" fontId="134" fillId="80" borderId="0" applyNumberFormat="0" applyBorder="0" applyAlignment="0" applyProtection="0">
      <alignment vertical="center"/>
    </xf>
    <xf numFmtId="0" fontId="134" fillId="80" borderId="0" applyNumberFormat="0" applyBorder="0" applyAlignment="0" applyProtection="0">
      <alignment vertical="center"/>
    </xf>
    <xf numFmtId="0" fontId="134" fillId="80" borderId="0" applyNumberFormat="0" applyBorder="0" applyAlignment="0" applyProtection="0">
      <alignment vertical="center"/>
    </xf>
    <xf numFmtId="0" fontId="111" fillId="53" borderId="0" applyNumberFormat="0" applyBorder="0" applyAlignment="0" applyProtection="0">
      <alignment vertical="center"/>
    </xf>
    <xf numFmtId="0" fontId="111" fillId="53" borderId="0" applyNumberFormat="0" applyBorder="0" applyAlignment="0" applyProtection="0">
      <alignment vertical="center"/>
    </xf>
    <xf numFmtId="0" fontId="134" fillId="80" borderId="0" applyNumberFormat="0" applyBorder="0" applyAlignment="0" applyProtection="0">
      <alignment vertical="center"/>
    </xf>
    <xf numFmtId="0" fontId="134" fillId="80" borderId="0" applyNumberFormat="0" applyBorder="0" applyAlignment="0" applyProtection="0">
      <alignment vertical="center"/>
    </xf>
    <xf numFmtId="0" fontId="134" fillId="80" borderId="0" applyNumberFormat="0" applyBorder="0" applyAlignment="0" applyProtection="0">
      <alignment vertical="center"/>
    </xf>
    <xf numFmtId="0" fontId="134" fillId="80" borderId="0" applyNumberFormat="0" applyBorder="0" applyAlignment="0" applyProtection="0">
      <alignment vertical="center"/>
    </xf>
    <xf numFmtId="0" fontId="134" fillId="80" borderId="0" applyNumberFormat="0" applyBorder="0" applyAlignment="0" applyProtection="0">
      <alignment vertical="center"/>
    </xf>
    <xf numFmtId="0" fontId="134" fillId="80" borderId="0" applyNumberFormat="0" applyBorder="0" applyAlignment="0" applyProtection="0">
      <alignment vertical="center"/>
    </xf>
    <xf numFmtId="0" fontId="134" fillId="80" borderId="0" applyNumberFormat="0" applyBorder="0" applyAlignment="0" applyProtection="0">
      <alignment vertical="center"/>
    </xf>
    <xf numFmtId="0" fontId="111" fillId="53" borderId="0" applyNumberFormat="0" applyBorder="0" applyAlignment="0" applyProtection="0">
      <alignment vertical="center"/>
    </xf>
    <xf numFmtId="0" fontId="134" fillId="80" borderId="0" applyNumberFormat="0" applyBorder="0" applyAlignment="0" applyProtection="0">
      <alignment vertical="center"/>
    </xf>
    <xf numFmtId="0" fontId="111" fillId="53" borderId="0" applyNumberFormat="0" applyBorder="0" applyAlignment="0" applyProtection="0">
      <alignment vertical="center"/>
    </xf>
    <xf numFmtId="0" fontId="134" fillId="80" borderId="0" applyNumberFormat="0" applyBorder="0" applyAlignment="0" applyProtection="0">
      <alignment vertical="center"/>
    </xf>
    <xf numFmtId="0" fontId="134" fillId="80" borderId="0" applyNumberFormat="0" applyBorder="0" applyAlignment="0" applyProtection="0">
      <alignment vertical="center"/>
    </xf>
    <xf numFmtId="0" fontId="111" fillId="53" borderId="0" applyNumberFormat="0" applyBorder="0" applyAlignment="0" applyProtection="0">
      <alignment vertical="center"/>
    </xf>
    <xf numFmtId="0" fontId="134" fillId="80" borderId="0" applyNumberFormat="0" applyBorder="0" applyAlignment="0" applyProtection="0">
      <alignment vertical="center"/>
    </xf>
    <xf numFmtId="0" fontId="134" fillId="80" borderId="0" applyNumberFormat="0" applyBorder="0" applyAlignment="0" applyProtection="0">
      <alignment vertical="center"/>
    </xf>
    <xf numFmtId="0" fontId="134" fillId="80" borderId="0" applyNumberFormat="0" applyBorder="0" applyAlignment="0" applyProtection="0">
      <alignment vertical="center"/>
    </xf>
    <xf numFmtId="0" fontId="134" fillId="80" borderId="0" applyNumberFormat="0" applyBorder="0" applyAlignment="0" applyProtection="0">
      <alignment vertical="center"/>
    </xf>
    <xf numFmtId="0" fontId="134" fillId="80" borderId="0" applyNumberFormat="0" applyBorder="0" applyAlignment="0" applyProtection="0">
      <alignment vertical="center"/>
    </xf>
    <xf numFmtId="0" fontId="111" fillId="53" borderId="0" applyNumberFormat="0" applyBorder="0" applyAlignment="0" applyProtection="0">
      <alignment vertical="center"/>
    </xf>
    <xf numFmtId="0" fontId="134" fillId="80" borderId="0" applyNumberFormat="0" applyBorder="0" applyAlignment="0" applyProtection="0">
      <alignment vertical="center"/>
    </xf>
    <xf numFmtId="0" fontId="134" fillId="80" borderId="0" applyNumberFormat="0" applyBorder="0" applyAlignment="0" applyProtection="0">
      <alignment vertical="center"/>
    </xf>
    <xf numFmtId="0" fontId="111" fillId="53" borderId="0" applyNumberFormat="0" applyBorder="0" applyAlignment="0" applyProtection="0">
      <alignment vertical="center"/>
    </xf>
    <xf numFmtId="0" fontId="134" fillId="80" borderId="0" applyNumberFormat="0" applyBorder="0" applyAlignment="0" applyProtection="0">
      <alignment vertical="center"/>
    </xf>
    <xf numFmtId="0" fontId="134" fillId="80" borderId="0" applyNumberFormat="0" applyBorder="0" applyAlignment="0" applyProtection="0">
      <alignment vertical="center"/>
    </xf>
    <xf numFmtId="0" fontId="111" fillId="53" borderId="0" applyNumberFormat="0" applyBorder="0" applyAlignment="0" applyProtection="0">
      <alignment vertical="center"/>
    </xf>
    <xf numFmtId="0" fontId="134" fillId="80" borderId="0" applyNumberFormat="0" applyBorder="0" applyAlignment="0" applyProtection="0">
      <alignment vertical="center"/>
    </xf>
    <xf numFmtId="0" fontId="134" fillId="80" borderId="0" applyNumberFormat="0" applyBorder="0" applyAlignment="0" applyProtection="0">
      <alignment vertical="center"/>
    </xf>
    <xf numFmtId="0" fontId="134" fillId="80" borderId="0" applyNumberFormat="0" applyBorder="0" applyAlignment="0" applyProtection="0">
      <alignment vertical="center"/>
    </xf>
    <xf numFmtId="0" fontId="134" fillId="80" borderId="0" applyNumberFormat="0" applyBorder="0" applyAlignment="0" applyProtection="0">
      <alignment vertical="center"/>
    </xf>
    <xf numFmtId="0" fontId="134" fillId="80" borderId="0" applyNumberFormat="0" applyBorder="0" applyAlignment="0" applyProtection="0">
      <alignment vertical="center"/>
    </xf>
    <xf numFmtId="0" fontId="134" fillId="80" borderId="0" applyNumberFormat="0" applyBorder="0" applyAlignment="0" applyProtection="0">
      <alignment vertical="center"/>
    </xf>
    <xf numFmtId="0" fontId="134" fillId="80" borderId="0" applyNumberFormat="0" applyBorder="0" applyAlignment="0" applyProtection="0">
      <alignment vertical="center"/>
    </xf>
    <xf numFmtId="0" fontId="134" fillId="80" borderId="0" applyNumberFormat="0" applyBorder="0" applyAlignment="0" applyProtection="0">
      <alignment vertical="center"/>
    </xf>
    <xf numFmtId="0" fontId="134" fillId="80" borderId="0" applyNumberFormat="0" applyBorder="0" applyAlignment="0" applyProtection="0">
      <alignment vertical="center"/>
    </xf>
    <xf numFmtId="0" fontId="134" fillId="80" borderId="0" applyNumberFormat="0" applyBorder="0" applyAlignment="0" applyProtection="0">
      <alignment vertical="center"/>
    </xf>
    <xf numFmtId="0" fontId="134" fillId="80" borderId="0" applyNumberFormat="0" applyBorder="0" applyAlignment="0" applyProtection="0">
      <alignment vertical="center"/>
    </xf>
    <xf numFmtId="0" fontId="134" fillId="80" borderId="0" applyNumberFormat="0" applyBorder="0" applyAlignment="0" applyProtection="0">
      <alignment vertical="center"/>
    </xf>
    <xf numFmtId="0" fontId="134" fillId="80" borderId="0" applyNumberFormat="0" applyBorder="0" applyAlignment="0" applyProtection="0">
      <alignment vertical="center"/>
    </xf>
    <xf numFmtId="0" fontId="134" fillId="80" borderId="0" applyNumberFormat="0" applyBorder="0" applyAlignment="0" applyProtection="0">
      <alignment vertical="center"/>
    </xf>
    <xf numFmtId="0" fontId="134" fillId="80" borderId="0" applyNumberFormat="0" applyBorder="0" applyAlignment="0" applyProtection="0">
      <alignment vertical="center"/>
    </xf>
    <xf numFmtId="0" fontId="134" fillId="80" borderId="0" applyNumberFormat="0" applyBorder="0" applyAlignment="0" applyProtection="0">
      <alignment vertical="center"/>
    </xf>
    <xf numFmtId="0" fontId="134" fillId="80" borderId="0" applyNumberFormat="0" applyBorder="0" applyAlignment="0" applyProtection="0">
      <alignment vertical="center"/>
    </xf>
    <xf numFmtId="0" fontId="134" fillId="80" borderId="0" applyNumberFormat="0" applyBorder="0" applyAlignment="0" applyProtection="0">
      <alignment vertical="center"/>
    </xf>
    <xf numFmtId="0" fontId="137" fillId="66" borderId="65" applyNumberFormat="0" applyAlignment="0" applyProtection="0">
      <alignment vertical="center"/>
    </xf>
    <xf numFmtId="0" fontId="134" fillId="80" borderId="0" applyNumberFormat="0" applyBorder="0" applyAlignment="0" applyProtection="0">
      <alignment vertical="center"/>
    </xf>
    <xf numFmtId="0" fontId="134" fillId="80" borderId="0" applyNumberFormat="0" applyBorder="0" applyAlignment="0" applyProtection="0">
      <alignment vertical="center"/>
    </xf>
    <xf numFmtId="0" fontId="134" fillId="80" borderId="0" applyNumberFormat="0" applyBorder="0" applyAlignment="0" applyProtection="0">
      <alignment vertical="center"/>
    </xf>
    <xf numFmtId="0" fontId="134" fillId="80" borderId="0" applyNumberFormat="0" applyBorder="0" applyAlignment="0" applyProtection="0">
      <alignment vertical="center"/>
    </xf>
    <xf numFmtId="0" fontId="137" fillId="66" borderId="65" applyNumberFormat="0" applyAlignment="0" applyProtection="0">
      <alignment vertical="center"/>
    </xf>
    <xf numFmtId="0" fontId="137" fillId="66" borderId="65" applyNumberFormat="0" applyAlignment="0" applyProtection="0">
      <alignment vertical="center"/>
    </xf>
    <xf numFmtId="0" fontId="137" fillId="66" borderId="65" applyNumberFormat="0" applyAlignment="0" applyProtection="0">
      <alignment vertical="center"/>
    </xf>
    <xf numFmtId="0" fontId="137" fillId="66" borderId="65" applyNumberFormat="0" applyAlignment="0" applyProtection="0">
      <alignment vertical="center"/>
    </xf>
    <xf numFmtId="0" fontId="137" fillId="66" borderId="65" applyNumberFormat="0" applyAlignment="0" applyProtection="0">
      <alignment vertical="center"/>
    </xf>
    <xf numFmtId="0" fontId="137" fillId="66" borderId="65" applyNumberFormat="0" applyAlignment="0" applyProtection="0">
      <alignment vertical="center"/>
    </xf>
    <xf numFmtId="0" fontId="137" fillId="66" borderId="65" applyNumberFormat="0" applyAlignment="0" applyProtection="0">
      <alignment vertical="center"/>
    </xf>
    <xf numFmtId="0" fontId="137" fillId="66" borderId="65" applyNumberFormat="0" applyAlignment="0" applyProtection="0">
      <alignment vertical="center"/>
    </xf>
    <xf numFmtId="0" fontId="137" fillId="66" borderId="65" applyNumberFormat="0" applyAlignment="0" applyProtection="0">
      <alignment vertical="center"/>
    </xf>
    <xf numFmtId="0" fontId="137" fillId="66" borderId="65" applyNumberFormat="0" applyAlignment="0" applyProtection="0">
      <alignment vertical="center"/>
    </xf>
    <xf numFmtId="0" fontId="137" fillId="66" borderId="65" applyNumberFormat="0" applyAlignment="0" applyProtection="0">
      <alignment vertical="center"/>
    </xf>
    <xf numFmtId="0" fontId="137" fillId="66" borderId="65" applyNumberFormat="0" applyAlignment="0" applyProtection="0">
      <alignment vertical="center"/>
    </xf>
    <xf numFmtId="0" fontId="137" fillId="66" borderId="65" applyNumberFormat="0" applyAlignment="0" applyProtection="0">
      <alignment vertical="center"/>
    </xf>
    <xf numFmtId="0" fontId="137" fillId="66" borderId="65" applyNumberFormat="0" applyAlignment="0" applyProtection="0">
      <alignment vertical="center"/>
    </xf>
    <xf numFmtId="0" fontId="137" fillId="66" borderId="65" applyNumberFormat="0" applyAlignment="0" applyProtection="0">
      <alignment vertical="center"/>
    </xf>
    <xf numFmtId="0" fontId="137" fillId="66" borderId="65" applyNumberFormat="0" applyAlignment="0" applyProtection="0">
      <alignment vertical="center"/>
    </xf>
    <xf numFmtId="0" fontId="137" fillId="66" borderId="65" applyNumberFormat="0" applyAlignment="0" applyProtection="0">
      <alignment vertical="center"/>
    </xf>
    <xf numFmtId="0" fontId="137" fillId="66" borderId="65" applyNumberFormat="0" applyAlignment="0" applyProtection="0">
      <alignment vertical="center"/>
    </xf>
    <xf numFmtId="0" fontId="137" fillId="66" borderId="65" applyNumberFormat="0" applyAlignment="0" applyProtection="0">
      <alignment vertical="center"/>
    </xf>
    <xf numFmtId="0" fontId="137" fillId="66" borderId="65" applyNumberFormat="0" applyAlignment="0" applyProtection="0">
      <alignment vertical="center"/>
    </xf>
    <xf numFmtId="0" fontId="137" fillId="66" borderId="65" applyNumberFormat="0" applyAlignment="0" applyProtection="0">
      <alignment vertical="center"/>
    </xf>
    <xf numFmtId="0" fontId="137" fillId="66" borderId="65" applyNumberFormat="0" applyAlignment="0" applyProtection="0">
      <alignment vertical="center"/>
    </xf>
    <xf numFmtId="0" fontId="137" fillId="66" borderId="65" applyNumberFormat="0" applyAlignment="0" applyProtection="0">
      <alignment vertical="center"/>
    </xf>
    <xf numFmtId="0" fontId="137" fillId="66" borderId="65" applyNumberFormat="0" applyAlignment="0" applyProtection="0">
      <alignment vertical="center"/>
    </xf>
    <xf numFmtId="0" fontId="137" fillId="66" borderId="65" applyNumberFormat="0" applyAlignment="0" applyProtection="0">
      <alignment vertical="center"/>
    </xf>
    <xf numFmtId="0" fontId="137" fillId="66" borderId="65" applyNumberFormat="0" applyAlignment="0" applyProtection="0">
      <alignment vertical="center"/>
    </xf>
    <xf numFmtId="0" fontId="137" fillId="66" borderId="65" applyNumberFormat="0" applyAlignment="0" applyProtection="0">
      <alignment vertical="center"/>
    </xf>
    <xf numFmtId="0" fontId="137" fillId="66" borderId="65" applyNumberFormat="0" applyAlignment="0" applyProtection="0">
      <alignment vertical="center"/>
    </xf>
    <xf numFmtId="0" fontId="137" fillId="66" borderId="65" applyNumberFormat="0" applyAlignment="0" applyProtection="0">
      <alignment vertical="center"/>
    </xf>
    <xf numFmtId="0" fontId="137" fillId="66" borderId="65" applyNumberFormat="0" applyAlignment="0" applyProtection="0">
      <alignment vertical="center"/>
    </xf>
    <xf numFmtId="0" fontId="137" fillId="66" borderId="65" applyNumberFormat="0" applyAlignment="0" applyProtection="0">
      <alignment vertical="center"/>
    </xf>
    <xf numFmtId="0" fontId="137" fillId="66" borderId="65" applyNumberFormat="0" applyAlignment="0" applyProtection="0">
      <alignment vertical="center"/>
    </xf>
    <xf numFmtId="0" fontId="137" fillId="66" borderId="65" applyNumberFormat="0" applyAlignment="0" applyProtection="0">
      <alignment vertical="center"/>
    </xf>
    <xf numFmtId="0" fontId="137" fillId="66" borderId="65" applyNumberFormat="0" applyAlignment="0" applyProtection="0">
      <alignment vertical="center"/>
    </xf>
    <xf numFmtId="0" fontId="137" fillId="66" borderId="65" applyNumberFormat="0" applyAlignment="0" applyProtection="0">
      <alignment vertical="center"/>
    </xf>
    <xf numFmtId="0" fontId="137" fillId="66" borderId="65" applyNumberFormat="0" applyAlignment="0" applyProtection="0">
      <alignment vertical="center"/>
    </xf>
    <xf numFmtId="0" fontId="137" fillId="66" borderId="65" applyNumberFormat="0" applyAlignment="0" applyProtection="0">
      <alignment vertical="center"/>
    </xf>
    <xf numFmtId="0" fontId="137" fillId="66" borderId="65" applyNumberFormat="0" applyAlignment="0" applyProtection="0">
      <alignment vertical="center"/>
    </xf>
    <xf numFmtId="0" fontId="137" fillId="66" borderId="65" applyNumberFormat="0" applyAlignment="0" applyProtection="0">
      <alignment vertical="center"/>
    </xf>
    <xf numFmtId="0" fontId="137" fillId="66" borderId="65" applyNumberFormat="0" applyAlignment="0" applyProtection="0">
      <alignment vertical="center"/>
    </xf>
    <xf numFmtId="0" fontId="137" fillId="66" borderId="65" applyNumberFormat="0" applyAlignment="0" applyProtection="0">
      <alignment vertical="center"/>
    </xf>
    <xf numFmtId="0" fontId="137" fillId="73" borderId="65" applyNumberFormat="0" applyAlignment="0" applyProtection="0">
      <alignment vertical="center"/>
    </xf>
    <xf numFmtId="0" fontId="137" fillId="73" borderId="65" applyNumberFormat="0" applyAlignment="0" applyProtection="0">
      <alignment vertical="center"/>
    </xf>
    <xf numFmtId="0" fontId="137" fillId="73" borderId="65" applyNumberFormat="0" applyAlignment="0" applyProtection="0">
      <alignment vertical="center"/>
    </xf>
    <xf numFmtId="0" fontId="137" fillId="73" borderId="65" applyNumberFormat="0" applyAlignment="0" applyProtection="0">
      <alignment vertical="center"/>
    </xf>
    <xf numFmtId="0" fontId="137" fillId="73" borderId="65" applyNumberFormat="0" applyAlignment="0" applyProtection="0">
      <alignment vertical="center"/>
    </xf>
    <xf numFmtId="0" fontId="137" fillId="73" borderId="65" applyNumberFormat="0" applyAlignment="0" applyProtection="0">
      <alignment vertical="center"/>
    </xf>
    <xf numFmtId="0" fontId="137" fillId="73" borderId="65" applyNumberFormat="0" applyAlignment="0" applyProtection="0">
      <alignment vertical="center"/>
    </xf>
    <xf numFmtId="0" fontId="137" fillId="73" borderId="65" applyNumberFormat="0" applyAlignment="0" applyProtection="0">
      <alignment vertical="center"/>
    </xf>
    <xf numFmtId="0" fontId="137" fillId="73" borderId="65" applyNumberFormat="0" applyAlignment="0" applyProtection="0">
      <alignment vertical="center"/>
    </xf>
    <xf numFmtId="0" fontId="137" fillId="73" borderId="65" applyNumberFormat="0" applyAlignment="0" applyProtection="0">
      <alignment vertical="center"/>
    </xf>
    <xf numFmtId="0" fontId="137" fillId="73" borderId="65" applyNumberFormat="0" applyAlignment="0" applyProtection="0">
      <alignment vertical="center"/>
    </xf>
    <xf numFmtId="0" fontId="137" fillId="73" borderId="65" applyNumberFormat="0" applyAlignment="0" applyProtection="0">
      <alignment vertical="center"/>
    </xf>
    <xf numFmtId="0" fontId="137" fillId="73" borderId="65" applyNumberFormat="0" applyAlignment="0" applyProtection="0">
      <alignment vertical="center"/>
    </xf>
    <xf numFmtId="0" fontId="137" fillId="73" borderId="65" applyNumberFormat="0" applyAlignment="0" applyProtection="0">
      <alignment vertical="center"/>
    </xf>
    <xf numFmtId="0" fontId="137" fillId="73" borderId="65" applyNumberFormat="0" applyAlignment="0" applyProtection="0">
      <alignment vertical="center"/>
    </xf>
    <xf numFmtId="0" fontId="137" fillId="73" borderId="65" applyNumberFormat="0" applyAlignment="0" applyProtection="0">
      <alignment vertical="center"/>
    </xf>
    <xf numFmtId="0" fontId="137" fillId="73" borderId="65" applyNumberFormat="0" applyAlignment="0" applyProtection="0">
      <alignment vertical="center"/>
    </xf>
    <xf numFmtId="0" fontId="137" fillId="66" borderId="65" applyNumberFormat="0" applyAlignment="0" applyProtection="0">
      <alignment vertical="center"/>
    </xf>
    <xf numFmtId="0" fontId="137" fillId="66" borderId="65" applyNumberFormat="0" applyAlignment="0" applyProtection="0">
      <alignment vertical="center"/>
    </xf>
    <xf numFmtId="0" fontId="137" fillId="66" borderId="65" applyNumberFormat="0" applyAlignment="0" applyProtection="0">
      <alignment vertical="center"/>
    </xf>
    <xf numFmtId="0" fontId="137" fillId="66" borderId="65" applyNumberFormat="0" applyAlignment="0" applyProtection="0">
      <alignment vertical="center"/>
    </xf>
    <xf numFmtId="0" fontId="137" fillId="66" borderId="65" applyNumberFormat="0" applyAlignment="0" applyProtection="0">
      <alignment vertical="center"/>
    </xf>
    <xf numFmtId="0" fontId="137" fillId="66" borderId="65" applyNumberFormat="0" applyAlignment="0" applyProtection="0">
      <alignment vertical="center"/>
    </xf>
    <xf numFmtId="0" fontId="137" fillId="66" borderId="65" applyNumberFormat="0" applyAlignment="0" applyProtection="0">
      <alignment vertical="center"/>
    </xf>
    <xf numFmtId="0" fontId="137" fillId="66" borderId="65" applyNumberFormat="0" applyAlignment="0" applyProtection="0">
      <alignment vertical="center"/>
    </xf>
    <xf numFmtId="0" fontId="104" fillId="34" borderId="5" applyNumberFormat="0" applyAlignment="0" applyProtection="0">
      <alignment vertical="center"/>
    </xf>
    <xf numFmtId="0" fontId="104" fillId="34" borderId="5" applyNumberFormat="0" applyAlignment="0" applyProtection="0">
      <alignment vertical="center"/>
    </xf>
    <xf numFmtId="0" fontId="137" fillId="66" borderId="65" applyNumberFormat="0" applyAlignment="0" applyProtection="0">
      <alignment vertical="center"/>
    </xf>
    <xf numFmtId="0" fontId="137" fillId="66" borderId="65" applyNumberFormat="0" applyAlignment="0" applyProtection="0">
      <alignment vertical="center"/>
    </xf>
    <xf numFmtId="0" fontId="137" fillId="66" borderId="65" applyNumberFormat="0" applyAlignment="0" applyProtection="0">
      <alignment vertical="center"/>
    </xf>
    <xf numFmtId="0" fontId="137" fillId="66" borderId="65" applyNumberFormat="0" applyAlignment="0" applyProtection="0">
      <alignment vertical="center"/>
    </xf>
    <xf numFmtId="0" fontId="137" fillId="66" borderId="65" applyNumberFormat="0" applyAlignment="0" applyProtection="0">
      <alignment vertical="center"/>
    </xf>
    <xf numFmtId="0" fontId="137" fillId="73" borderId="65" applyNumberFormat="0" applyAlignment="0" applyProtection="0">
      <alignment vertical="center"/>
    </xf>
    <xf numFmtId="0" fontId="137" fillId="73" borderId="65" applyNumberFormat="0" applyAlignment="0" applyProtection="0">
      <alignment vertical="center"/>
    </xf>
    <xf numFmtId="0" fontId="137" fillId="73" borderId="65" applyNumberFormat="0" applyAlignment="0" applyProtection="0">
      <alignment vertical="center"/>
    </xf>
    <xf numFmtId="0" fontId="137" fillId="73" borderId="65" applyNumberFormat="0" applyAlignment="0" applyProtection="0">
      <alignment vertical="center"/>
    </xf>
    <xf numFmtId="0" fontId="137" fillId="73" borderId="65" applyNumberFormat="0" applyAlignment="0" applyProtection="0">
      <alignment vertical="center"/>
    </xf>
    <xf numFmtId="0" fontId="137" fillId="73" borderId="65" applyNumberFormat="0" applyAlignment="0" applyProtection="0">
      <alignment vertical="center"/>
    </xf>
    <xf numFmtId="0" fontId="137" fillId="73" borderId="65" applyNumberFormat="0" applyAlignment="0" applyProtection="0">
      <alignment vertical="center"/>
    </xf>
    <xf numFmtId="0" fontId="137" fillId="73" borderId="65" applyNumberFormat="0" applyAlignment="0" applyProtection="0">
      <alignment vertical="center"/>
    </xf>
    <xf numFmtId="0" fontId="104" fillId="34" borderId="5" applyNumberFormat="0" applyAlignment="0" applyProtection="0">
      <alignment vertical="center"/>
    </xf>
    <xf numFmtId="0" fontId="137" fillId="66" borderId="65" applyNumberFormat="0" applyAlignment="0" applyProtection="0">
      <alignment vertical="center"/>
    </xf>
    <xf numFmtId="0" fontId="137" fillId="66" borderId="65" applyNumberFormat="0" applyAlignment="0" applyProtection="0">
      <alignment vertical="center"/>
    </xf>
    <xf numFmtId="0" fontId="137" fillId="66" borderId="65" applyNumberFormat="0" applyAlignment="0" applyProtection="0">
      <alignment vertical="center"/>
    </xf>
    <xf numFmtId="0" fontId="137" fillId="66" borderId="65" applyNumberFormat="0" applyAlignment="0" applyProtection="0">
      <alignment vertical="center"/>
    </xf>
    <xf numFmtId="0" fontId="137" fillId="66" borderId="65" applyNumberFormat="0" applyAlignment="0" applyProtection="0">
      <alignment vertical="center"/>
    </xf>
    <xf numFmtId="0" fontId="137" fillId="66" borderId="65" applyNumberFormat="0" applyAlignment="0" applyProtection="0">
      <alignment vertical="center"/>
    </xf>
    <xf numFmtId="0" fontId="137" fillId="66" borderId="65" applyNumberFormat="0" applyAlignment="0" applyProtection="0">
      <alignment vertical="center"/>
    </xf>
    <xf numFmtId="0" fontId="137" fillId="66" borderId="65" applyNumberFormat="0" applyAlignment="0" applyProtection="0">
      <alignment vertical="center"/>
    </xf>
    <xf numFmtId="0" fontId="137" fillId="66" borderId="65" applyNumberFormat="0" applyAlignment="0" applyProtection="0">
      <alignment vertical="center"/>
    </xf>
    <xf numFmtId="0" fontId="137" fillId="66" borderId="65" applyNumberFormat="0" applyAlignment="0" applyProtection="0">
      <alignment vertical="center"/>
    </xf>
    <xf numFmtId="0" fontId="137" fillId="66" borderId="65" applyNumberFormat="0" applyAlignment="0" applyProtection="0">
      <alignment vertical="center"/>
    </xf>
    <xf numFmtId="0" fontId="137" fillId="66" borderId="65" applyNumberFormat="0" applyAlignment="0" applyProtection="0">
      <alignment vertical="center"/>
    </xf>
    <xf numFmtId="0" fontId="104" fillId="34" borderId="5" applyNumberFormat="0" applyAlignment="0" applyProtection="0">
      <alignment vertical="center"/>
    </xf>
    <xf numFmtId="0" fontId="104" fillId="34" borderId="5" applyNumberFormat="0" applyAlignment="0" applyProtection="0">
      <alignment vertical="center"/>
    </xf>
    <xf numFmtId="0" fontId="104" fillId="34" borderId="5" applyNumberFormat="0" applyAlignment="0" applyProtection="0">
      <alignment vertical="center"/>
    </xf>
    <xf numFmtId="0" fontId="137" fillId="66" borderId="65" applyNumberFormat="0" applyAlignment="0" applyProtection="0">
      <alignment vertical="center"/>
    </xf>
    <xf numFmtId="0" fontId="137" fillId="66" borderId="65" applyNumberFormat="0" applyAlignment="0" applyProtection="0">
      <alignment vertical="center"/>
    </xf>
    <xf numFmtId="0" fontId="137" fillId="66" borderId="65" applyNumberFormat="0" applyAlignment="0" applyProtection="0">
      <alignment vertical="center"/>
    </xf>
    <xf numFmtId="0" fontId="137" fillId="66" borderId="65" applyNumberFormat="0" applyAlignment="0" applyProtection="0">
      <alignment vertical="center"/>
    </xf>
    <xf numFmtId="0" fontId="137" fillId="66" borderId="65" applyNumberFormat="0" applyAlignment="0" applyProtection="0">
      <alignment vertical="center"/>
    </xf>
    <xf numFmtId="0" fontId="137" fillId="73" borderId="65" applyNumberFormat="0" applyAlignment="0" applyProtection="0">
      <alignment vertical="center"/>
    </xf>
    <xf numFmtId="0" fontId="137" fillId="73" borderId="65" applyNumberFormat="0" applyAlignment="0" applyProtection="0">
      <alignment vertical="center"/>
    </xf>
    <xf numFmtId="0" fontId="137" fillId="73" borderId="65" applyNumberFormat="0" applyAlignment="0" applyProtection="0">
      <alignment vertical="center"/>
    </xf>
    <xf numFmtId="0" fontId="137" fillId="73" borderId="65" applyNumberFormat="0" applyAlignment="0" applyProtection="0">
      <alignment vertical="center"/>
    </xf>
    <xf numFmtId="0" fontId="137" fillId="73" borderId="65" applyNumberFormat="0" applyAlignment="0" applyProtection="0">
      <alignment vertical="center"/>
    </xf>
    <xf numFmtId="0" fontId="137" fillId="73" borderId="65" applyNumberFormat="0" applyAlignment="0" applyProtection="0">
      <alignment vertical="center"/>
    </xf>
    <xf numFmtId="0" fontId="104" fillId="34" borderId="5" applyNumberFormat="0" applyAlignment="0" applyProtection="0">
      <alignment vertical="center"/>
    </xf>
    <xf numFmtId="0" fontId="137" fillId="66" borderId="65" applyNumberFormat="0" applyAlignment="0" applyProtection="0">
      <alignment vertical="center"/>
    </xf>
    <xf numFmtId="0" fontId="137" fillId="66" borderId="65" applyNumberFormat="0" applyAlignment="0" applyProtection="0">
      <alignment vertical="center"/>
    </xf>
    <xf numFmtId="0" fontId="137" fillId="66" borderId="65" applyNumberFormat="0" applyAlignment="0" applyProtection="0">
      <alignment vertical="center"/>
    </xf>
    <xf numFmtId="0" fontId="137" fillId="66" borderId="65" applyNumberFormat="0" applyAlignment="0" applyProtection="0">
      <alignment vertical="center"/>
    </xf>
    <xf numFmtId="0" fontId="137" fillId="66" borderId="65" applyNumberFormat="0" applyAlignment="0" applyProtection="0">
      <alignment vertical="center"/>
    </xf>
    <xf numFmtId="0" fontId="137" fillId="66" borderId="65" applyNumberFormat="0" applyAlignment="0" applyProtection="0">
      <alignment vertical="center"/>
    </xf>
    <xf numFmtId="0" fontId="137" fillId="66" borderId="65" applyNumberFormat="0" applyAlignment="0" applyProtection="0">
      <alignment vertical="center"/>
    </xf>
    <xf numFmtId="0" fontId="137" fillId="66" borderId="65" applyNumberFormat="0" applyAlignment="0" applyProtection="0">
      <alignment vertical="center"/>
    </xf>
    <xf numFmtId="0" fontId="137" fillId="66" borderId="65" applyNumberFormat="0" applyAlignment="0" applyProtection="0">
      <alignment vertical="center"/>
    </xf>
    <xf numFmtId="0" fontId="137" fillId="66" borderId="65" applyNumberFormat="0" applyAlignment="0" applyProtection="0">
      <alignment vertical="center"/>
    </xf>
    <xf numFmtId="0" fontId="137" fillId="66" borderId="65" applyNumberFormat="0" applyAlignment="0" applyProtection="0">
      <alignment vertical="center"/>
    </xf>
    <xf numFmtId="0" fontId="104" fillId="34" borderId="5" applyNumberFormat="0" applyAlignment="0" applyProtection="0">
      <alignment vertical="center"/>
    </xf>
    <xf numFmtId="0" fontId="104" fillId="34" borderId="5" applyNumberFormat="0" applyAlignment="0" applyProtection="0">
      <alignment vertical="center"/>
    </xf>
    <xf numFmtId="0" fontId="137" fillId="66" borderId="65" applyNumberFormat="0" applyAlignment="0" applyProtection="0">
      <alignment vertical="center"/>
    </xf>
    <xf numFmtId="0" fontId="137" fillId="66" borderId="65" applyNumberFormat="0" applyAlignment="0" applyProtection="0">
      <alignment vertical="center"/>
    </xf>
    <xf numFmtId="0" fontId="137" fillId="66" borderId="65" applyNumberFormat="0" applyAlignment="0" applyProtection="0">
      <alignment vertical="center"/>
    </xf>
    <xf numFmtId="0" fontId="137" fillId="66" borderId="65" applyNumberFormat="0" applyAlignment="0" applyProtection="0">
      <alignment vertical="center"/>
    </xf>
    <xf numFmtId="0" fontId="137" fillId="66" borderId="65" applyNumberFormat="0" applyAlignment="0" applyProtection="0">
      <alignment vertical="center"/>
    </xf>
    <xf numFmtId="0" fontId="137" fillId="73" borderId="65" applyNumberFormat="0" applyAlignment="0" applyProtection="0">
      <alignment vertical="center"/>
    </xf>
    <xf numFmtId="0" fontId="137" fillId="73" borderId="65" applyNumberFormat="0" applyAlignment="0" applyProtection="0">
      <alignment vertical="center"/>
    </xf>
    <xf numFmtId="0" fontId="137" fillId="73" borderId="65" applyNumberFormat="0" applyAlignment="0" applyProtection="0">
      <alignment vertical="center"/>
    </xf>
    <xf numFmtId="0" fontId="137" fillId="73" borderId="65" applyNumberFormat="0" applyAlignment="0" applyProtection="0">
      <alignment vertical="center"/>
    </xf>
    <xf numFmtId="0" fontId="104" fillId="34" borderId="5" applyNumberFormat="0" applyAlignment="0" applyProtection="0">
      <alignment vertical="center"/>
    </xf>
    <xf numFmtId="0" fontId="104" fillId="34" borderId="5" applyNumberFormat="0" applyAlignment="0" applyProtection="0">
      <alignment vertical="center"/>
    </xf>
    <xf numFmtId="0" fontId="104" fillId="34" borderId="5" applyNumberFormat="0" applyAlignment="0" applyProtection="0">
      <alignment vertical="center"/>
    </xf>
    <xf numFmtId="0" fontId="137" fillId="66" borderId="65" applyNumberFormat="0" applyAlignment="0" applyProtection="0">
      <alignment vertical="center"/>
    </xf>
    <xf numFmtId="0" fontId="137" fillId="66" borderId="65" applyNumberFormat="0" applyAlignment="0" applyProtection="0">
      <alignment vertical="center"/>
    </xf>
    <xf numFmtId="0" fontId="137" fillId="66" borderId="65" applyNumberFormat="0" applyAlignment="0" applyProtection="0">
      <alignment vertical="center"/>
    </xf>
    <xf numFmtId="0" fontId="137" fillId="66" borderId="65" applyNumberFormat="0" applyAlignment="0" applyProtection="0">
      <alignment vertical="center"/>
    </xf>
    <xf numFmtId="0" fontId="137" fillId="66" borderId="65" applyNumberFormat="0" applyAlignment="0" applyProtection="0">
      <alignment vertical="center"/>
    </xf>
    <xf numFmtId="0" fontId="137" fillId="66" borderId="65" applyNumberFormat="0" applyAlignment="0" applyProtection="0">
      <alignment vertical="center"/>
    </xf>
    <xf numFmtId="0" fontId="137" fillId="66" borderId="65" applyNumberFormat="0" applyAlignment="0" applyProtection="0">
      <alignment vertical="center"/>
    </xf>
    <xf numFmtId="0" fontId="137" fillId="66" borderId="65" applyNumberFormat="0" applyAlignment="0" applyProtection="0">
      <alignment vertical="center"/>
    </xf>
    <xf numFmtId="0" fontId="137" fillId="66" borderId="65" applyNumberFormat="0" applyAlignment="0" applyProtection="0">
      <alignment vertical="center"/>
    </xf>
    <xf numFmtId="0" fontId="137" fillId="66" borderId="65" applyNumberFormat="0" applyAlignment="0" applyProtection="0">
      <alignment vertical="center"/>
    </xf>
    <xf numFmtId="0" fontId="137" fillId="66" borderId="65" applyNumberFormat="0" applyAlignment="0" applyProtection="0">
      <alignment vertical="center"/>
    </xf>
    <xf numFmtId="0" fontId="137" fillId="66" borderId="65" applyNumberFormat="0" applyAlignment="0" applyProtection="0">
      <alignment vertical="center"/>
    </xf>
    <xf numFmtId="0" fontId="104" fillId="34" borderId="5" applyNumberFormat="0" applyAlignment="0" applyProtection="0">
      <alignment vertical="center"/>
    </xf>
    <xf numFmtId="0" fontId="137" fillId="66" borderId="65" applyNumberFormat="0" applyAlignment="0" applyProtection="0">
      <alignment vertical="center"/>
    </xf>
    <xf numFmtId="0" fontId="137" fillId="66" borderId="65" applyNumberFormat="0" applyAlignment="0" applyProtection="0">
      <alignment vertical="center"/>
    </xf>
    <xf numFmtId="0" fontId="137" fillId="66" borderId="65" applyNumberFormat="0" applyAlignment="0" applyProtection="0">
      <alignment vertical="center"/>
    </xf>
    <xf numFmtId="0" fontId="104" fillId="34" borderId="5" applyNumberFormat="0" applyAlignment="0" applyProtection="0">
      <alignment vertical="center"/>
    </xf>
    <xf numFmtId="0" fontId="137" fillId="66" borderId="65" applyNumberFormat="0" applyAlignment="0" applyProtection="0">
      <alignment vertical="center"/>
    </xf>
    <xf numFmtId="0" fontId="137" fillId="66" borderId="65" applyNumberFormat="0" applyAlignment="0" applyProtection="0">
      <alignment vertical="center"/>
    </xf>
    <xf numFmtId="0" fontId="137" fillId="66" borderId="65" applyNumberFormat="0" applyAlignment="0" applyProtection="0">
      <alignment vertical="center"/>
    </xf>
    <xf numFmtId="0" fontId="137" fillId="66" borderId="65" applyNumberFormat="0" applyAlignment="0" applyProtection="0">
      <alignment vertical="center"/>
    </xf>
    <xf numFmtId="0" fontId="137" fillId="66" borderId="65" applyNumberFormat="0" applyAlignment="0" applyProtection="0">
      <alignment vertical="center"/>
    </xf>
    <xf numFmtId="0" fontId="137" fillId="66" borderId="65" applyNumberFormat="0" applyAlignment="0" applyProtection="0">
      <alignment vertical="center"/>
    </xf>
    <xf numFmtId="0" fontId="137" fillId="66" borderId="65" applyNumberFormat="0" applyAlignment="0" applyProtection="0">
      <alignment vertical="center"/>
    </xf>
    <xf numFmtId="0" fontId="137" fillId="66" borderId="65" applyNumberFormat="0" applyAlignment="0" applyProtection="0">
      <alignment vertical="center"/>
    </xf>
    <xf numFmtId="0" fontId="137" fillId="66" borderId="65" applyNumberFormat="0" applyAlignment="0" applyProtection="0">
      <alignment vertical="center"/>
    </xf>
    <xf numFmtId="0" fontId="137" fillId="66" borderId="65" applyNumberFormat="0" applyAlignment="0" applyProtection="0">
      <alignment vertical="center"/>
    </xf>
    <xf numFmtId="0" fontId="137" fillId="66" borderId="65" applyNumberFormat="0" applyAlignment="0" applyProtection="0">
      <alignment vertical="center"/>
    </xf>
    <xf numFmtId="0" fontId="137" fillId="66" borderId="65" applyNumberFormat="0" applyAlignment="0" applyProtection="0">
      <alignment vertical="center"/>
    </xf>
    <xf numFmtId="0" fontId="104" fillId="34" borderId="5" applyNumberFormat="0" applyAlignment="0" applyProtection="0">
      <alignment vertical="center"/>
    </xf>
    <xf numFmtId="0" fontId="104" fillId="34" borderId="5" applyNumberFormat="0" applyAlignment="0" applyProtection="0">
      <alignment vertical="center"/>
    </xf>
    <xf numFmtId="0" fontId="137" fillId="66" borderId="65" applyNumberFormat="0" applyAlignment="0" applyProtection="0">
      <alignment vertical="center"/>
    </xf>
    <xf numFmtId="0" fontId="137" fillId="66" borderId="65" applyNumberFormat="0" applyAlignment="0" applyProtection="0">
      <alignment vertical="center"/>
    </xf>
    <xf numFmtId="0" fontId="137" fillId="66" borderId="65" applyNumberFormat="0" applyAlignment="0" applyProtection="0">
      <alignment vertical="center"/>
    </xf>
    <xf numFmtId="0" fontId="104" fillId="34" borderId="5" applyNumberFormat="0" applyAlignment="0" applyProtection="0">
      <alignment vertical="center"/>
    </xf>
    <xf numFmtId="0" fontId="104" fillId="34" borderId="5" applyNumberFormat="0" applyAlignment="0" applyProtection="0">
      <alignment vertical="center"/>
    </xf>
    <xf numFmtId="0" fontId="137" fillId="66" borderId="65" applyNumberFormat="0" applyAlignment="0" applyProtection="0">
      <alignment vertical="center"/>
    </xf>
    <xf numFmtId="0" fontId="137" fillId="66" borderId="65" applyNumberFormat="0" applyAlignment="0" applyProtection="0">
      <alignment vertical="center"/>
    </xf>
    <xf numFmtId="0" fontId="137" fillId="66" borderId="65" applyNumberFormat="0" applyAlignment="0" applyProtection="0">
      <alignment vertical="center"/>
    </xf>
    <xf numFmtId="0" fontId="137" fillId="66" borderId="65" applyNumberFormat="0" applyAlignment="0" applyProtection="0">
      <alignment vertical="center"/>
    </xf>
    <xf numFmtId="0" fontId="137" fillId="66" borderId="65" applyNumberFormat="0" applyAlignment="0" applyProtection="0">
      <alignment vertical="center"/>
    </xf>
    <xf numFmtId="0" fontId="137" fillId="66" borderId="65" applyNumberFormat="0" applyAlignment="0" applyProtection="0">
      <alignment vertical="center"/>
    </xf>
    <xf numFmtId="0" fontId="104" fillId="34" borderId="5" applyNumberFormat="0" applyAlignment="0" applyProtection="0">
      <alignment vertical="center"/>
    </xf>
    <xf numFmtId="0" fontId="137" fillId="66" borderId="65" applyNumberFormat="0" applyAlignment="0" applyProtection="0">
      <alignment vertical="center"/>
    </xf>
    <xf numFmtId="0" fontId="137" fillId="66" borderId="65" applyNumberFormat="0" applyAlignment="0" applyProtection="0">
      <alignment vertical="center"/>
    </xf>
    <xf numFmtId="0" fontId="137" fillId="66" borderId="65" applyNumberFormat="0" applyAlignment="0" applyProtection="0">
      <alignment vertical="center"/>
    </xf>
    <xf numFmtId="0" fontId="137" fillId="66" borderId="65" applyNumberFormat="0" applyAlignment="0" applyProtection="0">
      <alignment vertical="center"/>
    </xf>
    <xf numFmtId="0" fontId="104" fillId="34" borderId="5" applyNumberFormat="0" applyAlignment="0" applyProtection="0">
      <alignment vertical="center"/>
    </xf>
    <xf numFmtId="0" fontId="137" fillId="66" borderId="65" applyNumberFormat="0" applyAlignment="0" applyProtection="0">
      <alignment vertical="center"/>
    </xf>
    <xf numFmtId="0" fontId="137" fillId="66" borderId="65" applyNumberFormat="0" applyAlignment="0" applyProtection="0">
      <alignment vertical="center"/>
    </xf>
    <xf numFmtId="0" fontId="137" fillId="66" borderId="65" applyNumberFormat="0" applyAlignment="0" applyProtection="0">
      <alignment vertical="center"/>
    </xf>
    <xf numFmtId="0" fontId="137" fillId="66" borderId="65" applyNumberFormat="0" applyAlignment="0" applyProtection="0">
      <alignment vertical="center"/>
    </xf>
    <xf numFmtId="0" fontId="137" fillId="66" borderId="65" applyNumberFormat="0" applyAlignment="0" applyProtection="0">
      <alignment vertical="center"/>
    </xf>
    <xf numFmtId="0" fontId="137" fillId="66" borderId="65" applyNumberFormat="0" applyAlignment="0" applyProtection="0">
      <alignment vertical="center"/>
    </xf>
    <xf numFmtId="0" fontId="137" fillId="66" borderId="65" applyNumberFormat="0" applyAlignment="0" applyProtection="0">
      <alignment vertical="center"/>
    </xf>
    <xf numFmtId="0" fontId="137" fillId="66" borderId="65" applyNumberFormat="0" applyAlignment="0" applyProtection="0">
      <alignment vertical="center"/>
    </xf>
    <xf numFmtId="0" fontId="137" fillId="66" borderId="65" applyNumberFormat="0" applyAlignment="0" applyProtection="0">
      <alignment vertical="center"/>
    </xf>
    <xf numFmtId="0" fontId="137" fillId="66" borderId="65" applyNumberFormat="0" applyAlignment="0" applyProtection="0">
      <alignment vertical="center"/>
    </xf>
    <xf numFmtId="0" fontId="137" fillId="66" borderId="65" applyNumberFormat="0" applyAlignment="0" applyProtection="0">
      <alignment vertical="center"/>
    </xf>
    <xf numFmtId="0" fontId="137" fillId="66" borderId="65" applyNumberFormat="0" applyAlignment="0" applyProtection="0">
      <alignment vertical="center"/>
    </xf>
    <xf numFmtId="0" fontId="137" fillId="66" borderId="65" applyNumberFormat="0" applyAlignment="0" applyProtection="0">
      <alignment vertical="center"/>
    </xf>
    <xf numFmtId="0" fontId="137" fillId="66" borderId="65" applyNumberFormat="0" applyAlignment="0" applyProtection="0">
      <alignment vertical="center"/>
    </xf>
    <xf numFmtId="0" fontId="137" fillId="66" borderId="65" applyNumberFormat="0" applyAlignment="0" applyProtection="0">
      <alignment vertical="center"/>
    </xf>
    <xf numFmtId="0" fontId="137" fillId="66" borderId="65" applyNumberFormat="0" applyAlignment="0" applyProtection="0">
      <alignment vertical="center"/>
    </xf>
    <xf numFmtId="0" fontId="137" fillId="66" borderId="65" applyNumberFormat="0" applyAlignment="0" applyProtection="0">
      <alignment vertical="center"/>
    </xf>
    <xf numFmtId="0" fontId="137" fillId="66" borderId="65" applyNumberFormat="0" applyAlignment="0" applyProtection="0">
      <alignment vertical="center"/>
    </xf>
    <xf numFmtId="0" fontId="137" fillId="66" borderId="65" applyNumberFormat="0" applyAlignment="0" applyProtection="0">
      <alignment vertical="center"/>
    </xf>
    <xf numFmtId="0" fontId="137" fillId="66" borderId="65" applyNumberFormat="0" applyAlignment="0" applyProtection="0">
      <alignment vertical="center"/>
    </xf>
    <xf numFmtId="0" fontId="137" fillId="66" borderId="65" applyNumberFormat="0" applyAlignment="0" applyProtection="0">
      <alignment vertical="center"/>
    </xf>
    <xf numFmtId="0" fontId="137" fillId="66" borderId="65" applyNumberFormat="0" applyAlignment="0" applyProtection="0">
      <alignment vertical="center"/>
    </xf>
    <xf numFmtId="0" fontId="137" fillId="66" borderId="65" applyNumberFormat="0" applyAlignment="0" applyProtection="0">
      <alignment vertical="center"/>
    </xf>
    <xf numFmtId="0" fontId="137" fillId="66" borderId="65" applyNumberFormat="0" applyAlignment="0" applyProtection="0">
      <alignment vertical="center"/>
    </xf>
    <xf numFmtId="0" fontId="137" fillId="66" borderId="65" applyNumberFormat="0" applyAlignment="0" applyProtection="0">
      <alignment vertical="center"/>
    </xf>
    <xf numFmtId="0" fontId="137" fillId="66" borderId="65" applyNumberFormat="0" applyAlignment="0" applyProtection="0">
      <alignment vertical="center"/>
    </xf>
    <xf numFmtId="0" fontId="137" fillId="66" borderId="65" applyNumberFormat="0" applyAlignment="0" applyProtection="0">
      <alignment vertical="center"/>
    </xf>
    <xf numFmtId="0" fontId="137" fillId="66" borderId="65" applyNumberFormat="0" applyAlignment="0" applyProtection="0">
      <alignment vertical="center"/>
    </xf>
    <xf numFmtId="0" fontId="137" fillId="66" borderId="65" applyNumberFormat="0" applyAlignment="0" applyProtection="0">
      <alignment vertical="center"/>
    </xf>
    <xf numFmtId="0" fontId="137" fillId="66" borderId="65" applyNumberFormat="0" applyAlignment="0" applyProtection="0">
      <alignment vertical="center"/>
    </xf>
    <xf numFmtId="0" fontId="137" fillId="66" borderId="65" applyNumberFormat="0" applyAlignment="0" applyProtection="0">
      <alignment vertical="center"/>
    </xf>
    <xf numFmtId="0" fontId="137" fillId="66" borderId="65" applyNumberFormat="0" applyAlignment="0" applyProtection="0">
      <alignment vertical="center"/>
    </xf>
    <xf numFmtId="0" fontId="137" fillId="66" borderId="65" applyNumberFormat="0" applyAlignment="0" applyProtection="0">
      <alignment vertical="center"/>
    </xf>
    <xf numFmtId="0" fontId="137" fillId="66" borderId="65" applyNumberFormat="0" applyAlignment="0" applyProtection="0">
      <alignment vertical="center"/>
    </xf>
    <xf numFmtId="0" fontId="137" fillId="66" borderId="65" applyNumberFormat="0" applyAlignment="0" applyProtection="0">
      <alignment vertical="center"/>
    </xf>
    <xf numFmtId="0" fontId="137" fillId="66" borderId="65" applyNumberFormat="0" applyAlignment="0" applyProtection="0">
      <alignment vertical="center"/>
    </xf>
    <xf numFmtId="0" fontId="137" fillId="66" borderId="65" applyNumberFormat="0" applyAlignment="0" applyProtection="0">
      <alignment vertical="center"/>
    </xf>
    <xf numFmtId="0" fontId="137" fillId="66" borderId="65" applyNumberFormat="0" applyAlignment="0" applyProtection="0">
      <alignment vertical="center"/>
    </xf>
    <xf numFmtId="0" fontId="137" fillId="66" borderId="65" applyNumberFormat="0" applyAlignment="0" applyProtection="0">
      <alignment vertical="center"/>
    </xf>
    <xf numFmtId="0" fontId="137" fillId="66" borderId="65" applyNumberFormat="0" applyAlignment="0" applyProtection="0">
      <alignment vertical="center"/>
    </xf>
    <xf numFmtId="0" fontId="137" fillId="66" borderId="65" applyNumberFormat="0" applyAlignment="0" applyProtection="0">
      <alignment vertical="center"/>
    </xf>
    <xf numFmtId="0" fontId="137" fillId="66" borderId="65" applyNumberFormat="0" applyAlignment="0" applyProtection="0">
      <alignment vertical="center"/>
    </xf>
    <xf numFmtId="0" fontId="137" fillId="66" borderId="65" applyNumberFormat="0" applyAlignment="0" applyProtection="0">
      <alignment vertical="center"/>
    </xf>
    <xf numFmtId="0" fontId="137" fillId="66" borderId="65" applyNumberFormat="0" applyAlignment="0" applyProtection="0">
      <alignment vertical="center"/>
    </xf>
    <xf numFmtId="0" fontId="137" fillId="66" borderId="65" applyNumberFormat="0" applyAlignment="0" applyProtection="0">
      <alignment vertical="center"/>
    </xf>
    <xf numFmtId="0" fontId="137" fillId="66" borderId="65" applyNumberFormat="0" applyAlignment="0" applyProtection="0">
      <alignment vertical="center"/>
    </xf>
    <xf numFmtId="0" fontId="137" fillId="66" borderId="65" applyNumberFormat="0" applyAlignment="0" applyProtection="0">
      <alignment vertical="center"/>
    </xf>
    <xf numFmtId="0" fontId="137" fillId="66" borderId="65" applyNumberFormat="0" applyAlignment="0" applyProtection="0">
      <alignment vertical="center"/>
    </xf>
    <xf numFmtId="0" fontId="137" fillId="66" borderId="65" applyNumberFormat="0" applyAlignment="0" applyProtection="0">
      <alignment vertical="center"/>
    </xf>
    <xf numFmtId="0" fontId="137" fillId="66" borderId="65" applyNumberFormat="0" applyAlignment="0" applyProtection="0">
      <alignment vertical="center"/>
    </xf>
    <xf numFmtId="0" fontId="137" fillId="66" borderId="65" applyNumberFormat="0" applyAlignment="0" applyProtection="0">
      <alignment vertical="center"/>
    </xf>
    <xf numFmtId="0" fontId="137" fillId="66" borderId="65" applyNumberFormat="0" applyAlignment="0" applyProtection="0">
      <alignment vertical="center"/>
    </xf>
    <xf numFmtId="0" fontId="137" fillId="66" borderId="65" applyNumberFormat="0" applyAlignment="0" applyProtection="0">
      <alignment vertical="center"/>
    </xf>
    <xf numFmtId="0" fontId="137" fillId="66" borderId="65" applyNumberFormat="0" applyAlignment="0" applyProtection="0">
      <alignment vertical="center"/>
    </xf>
    <xf numFmtId="0" fontId="137" fillId="66" borderId="65" applyNumberFormat="0" applyAlignment="0" applyProtection="0">
      <alignment vertical="center"/>
    </xf>
    <xf numFmtId="0" fontId="137" fillId="66" borderId="65" applyNumberFormat="0" applyAlignment="0" applyProtection="0">
      <alignment vertical="center"/>
    </xf>
    <xf numFmtId="0" fontId="145" fillId="71" borderId="64" applyNumberFormat="0" applyAlignment="0" applyProtection="0">
      <alignment vertical="center"/>
    </xf>
    <xf numFmtId="0" fontId="145" fillId="71" borderId="64" applyNumberFormat="0" applyAlignment="0" applyProtection="0">
      <alignment vertical="center"/>
    </xf>
    <xf numFmtId="0" fontId="145" fillId="71" borderId="64" applyNumberFormat="0" applyAlignment="0" applyProtection="0">
      <alignment vertical="center"/>
    </xf>
    <xf numFmtId="0" fontId="145" fillId="71" borderId="64" applyNumberFormat="0" applyAlignment="0" applyProtection="0">
      <alignment vertical="center"/>
    </xf>
    <xf numFmtId="0" fontId="145" fillId="71" borderId="64" applyNumberFormat="0" applyAlignment="0" applyProtection="0">
      <alignment vertical="center"/>
    </xf>
    <xf numFmtId="0" fontId="145" fillId="71" borderId="64" applyNumberFormat="0" applyAlignment="0" applyProtection="0">
      <alignment vertical="center"/>
    </xf>
    <xf numFmtId="0" fontId="145" fillId="71" borderId="64" applyNumberFormat="0" applyAlignment="0" applyProtection="0">
      <alignment vertical="center"/>
    </xf>
    <xf numFmtId="0" fontId="145" fillId="71" borderId="64" applyNumberFormat="0" applyAlignment="0" applyProtection="0">
      <alignment vertical="center"/>
    </xf>
    <xf numFmtId="0" fontId="145" fillId="71" borderId="64" applyNumberFormat="0" applyAlignment="0" applyProtection="0">
      <alignment vertical="center"/>
    </xf>
    <xf numFmtId="0" fontId="145" fillId="71" borderId="64" applyNumberFormat="0" applyAlignment="0" applyProtection="0">
      <alignment vertical="center"/>
    </xf>
    <xf numFmtId="0" fontId="145" fillId="71" borderId="64" applyNumberFormat="0" applyAlignment="0" applyProtection="0">
      <alignment vertical="center"/>
    </xf>
    <xf numFmtId="0" fontId="145" fillId="71" borderId="64" applyNumberFormat="0" applyAlignment="0" applyProtection="0">
      <alignment vertical="center"/>
    </xf>
    <xf numFmtId="0" fontId="145" fillId="71" borderId="64" applyNumberFormat="0" applyAlignment="0" applyProtection="0">
      <alignment vertical="center"/>
    </xf>
    <xf numFmtId="0" fontId="145" fillId="71" borderId="64" applyNumberFormat="0" applyAlignment="0" applyProtection="0">
      <alignment vertical="center"/>
    </xf>
    <xf numFmtId="0" fontId="145" fillId="71" borderId="64" applyNumberFormat="0" applyAlignment="0" applyProtection="0">
      <alignment vertical="center"/>
    </xf>
    <xf numFmtId="0" fontId="145" fillId="71" borderId="64" applyNumberFormat="0" applyAlignment="0" applyProtection="0">
      <alignment vertical="center"/>
    </xf>
    <xf numFmtId="0" fontId="145" fillId="71" borderId="64" applyNumberFormat="0" applyAlignment="0" applyProtection="0">
      <alignment vertical="center"/>
    </xf>
    <xf numFmtId="0" fontId="145" fillId="71" borderId="64" applyNumberFormat="0" applyAlignment="0" applyProtection="0">
      <alignment vertical="center"/>
    </xf>
    <xf numFmtId="0" fontId="145" fillId="71" borderId="64" applyNumberFormat="0" applyAlignment="0" applyProtection="0">
      <alignment vertical="center"/>
    </xf>
    <xf numFmtId="0" fontId="145" fillId="71" borderId="64" applyNumberFormat="0" applyAlignment="0" applyProtection="0">
      <alignment vertical="center"/>
    </xf>
    <xf numFmtId="0" fontId="145" fillId="71" borderId="64" applyNumberFormat="0" applyAlignment="0" applyProtection="0">
      <alignment vertical="center"/>
    </xf>
    <xf numFmtId="0" fontId="145" fillId="71" borderId="64" applyNumberFormat="0" applyAlignment="0" applyProtection="0">
      <alignment vertical="center"/>
    </xf>
    <xf numFmtId="0" fontId="145" fillId="71" borderId="64" applyNumberFormat="0" applyAlignment="0" applyProtection="0">
      <alignment vertical="center"/>
    </xf>
    <xf numFmtId="0" fontId="145" fillId="71" borderId="64" applyNumberFormat="0" applyAlignment="0" applyProtection="0">
      <alignment vertical="center"/>
    </xf>
    <xf numFmtId="0" fontId="145" fillId="71" borderId="64" applyNumberFormat="0" applyAlignment="0" applyProtection="0">
      <alignment vertical="center"/>
    </xf>
    <xf numFmtId="0" fontId="145" fillId="71" borderId="64" applyNumberFormat="0" applyAlignment="0" applyProtection="0">
      <alignment vertical="center"/>
    </xf>
    <xf numFmtId="0" fontId="145" fillId="71" borderId="64" applyNumberFormat="0" applyAlignment="0" applyProtection="0">
      <alignment vertical="center"/>
    </xf>
    <xf numFmtId="0" fontId="145" fillId="71" borderId="64" applyNumberFormat="0" applyAlignment="0" applyProtection="0">
      <alignment vertical="center"/>
    </xf>
    <xf numFmtId="0" fontId="145" fillId="71" borderId="64" applyNumberFormat="0" applyAlignment="0" applyProtection="0">
      <alignment vertical="center"/>
    </xf>
    <xf numFmtId="0" fontId="145" fillId="71" borderId="64" applyNumberFormat="0" applyAlignment="0" applyProtection="0">
      <alignment vertical="center"/>
    </xf>
    <xf numFmtId="0" fontId="145" fillId="71" borderId="64" applyNumberFormat="0" applyAlignment="0" applyProtection="0">
      <alignment vertical="center"/>
    </xf>
    <xf numFmtId="0" fontId="145" fillId="71" borderId="64" applyNumberFormat="0" applyAlignment="0" applyProtection="0">
      <alignment vertical="center"/>
    </xf>
    <xf numFmtId="0" fontId="145" fillId="71" borderId="64" applyNumberFormat="0" applyAlignment="0" applyProtection="0">
      <alignment vertical="center"/>
    </xf>
    <xf numFmtId="0" fontId="145" fillId="71" borderId="64" applyNumberFormat="0" applyAlignment="0" applyProtection="0">
      <alignment vertical="center"/>
    </xf>
    <xf numFmtId="0" fontId="145" fillId="71" borderId="64" applyNumberFormat="0" applyAlignment="0" applyProtection="0">
      <alignment vertical="center"/>
    </xf>
    <xf numFmtId="0" fontId="145" fillId="71" borderId="64" applyNumberFormat="0" applyAlignment="0" applyProtection="0">
      <alignment vertical="center"/>
    </xf>
    <xf numFmtId="0" fontId="145" fillId="71" borderId="64" applyNumberFormat="0" applyAlignment="0" applyProtection="0">
      <alignment vertical="center"/>
    </xf>
    <xf numFmtId="0" fontId="145" fillId="71" borderId="64" applyNumberFormat="0" applyAlignment="0" applyProtection="0">
      <alignment vertical="center"/>
    </xf>
    <xf numFmtId="0" fontId="145" fillId="71" borderId="64" applyNumberFormat="0" applyAlignment="0" applyProtection="0">
      <alignment vertical="center"/>
    </xf>
    <xf numFmtId="0" fontId="145" fillId="71" borderId="64" applyNumberFormat="0" applyAlignment="0" applyProtection="0">
      <alignment vertical="center"/>
    </xf>
    <xf numFmtId="0" fontId="145" fillId="71" borderId="64" applyNumberFormat="0" applyAlignment="0" applyProtection="0">
      <alignment vertical="center"/>
    </xf>
    <xf numFmtId="0" fontId="145" fillId="71" borderId="64" applyNumberFormat="0" applyAlignment="0" applyProtection="0">
      <alignment vertical="center"/>
    </xf>
    <xf numFmtId="0" fontId="145" fillId="71" borderId="64" applyNumberFormat="0" applyAlignment="0" applyProtection="0">
      <alignment vertical="center"/>
    </xf>
    <xf numFmtId="0" fontId="145" fillId="71" borderId="64" applyNumberFormat="0" applyAlignment="0" applyProtection="0">
      <alignment vertical="center"/>
    </xf>
    <xf numFmtId="0" fontId="145" fillId="71" borderId="64" applyNumberFormat="0" applyAlignment="0" applyProtection="0">
      <alignment vertical="center"/>
    </xf>
    <xf numFmtId="0" fontId="145" fillId="71" borderId="64" applyNumberFormat="0" applyAlignment="0" applyProtection="0">
      <alignment vertical="center"/>
    </xf>
    <xf numFmtId="0" fontId="145" fillId="71" borderId="64" applyNumberFormat="0" applyAlignment="0" applyProtection="0">
      <alignment vertical="center"/>
    </xf>
    <xf numFmtId="0" fontId="145" fillId="71" borderId="64" applyNumberFormat="0" applyAlignment="0" applyProtection="0">
      <alignment vertical="center"/>
    </xf>
    <xf numFmtId="0" fontId="145" fillId="71" borderId="64" applyNumberFormat="0" applyAlignment="0" applyProtection="0">
      <alignment vertical="center"/>
    </xf>
    <xf numFmtId="0" fontId="145" fillId="71" borderId="64" applyNumberFormat="0" applyAlignment="0" applyProtection="0">
      <alignment vertical="center"/>
    </xf>
    <xf numFmtId="0" fontId="145" fillId="71" borderId="64" applyNumberFormat="0" applyAlignment="0" applyProtection="0">
      <alignment vertical="center"/>
    </xf>
    <xf numFmtId="0" fontId="145" fillId="71" borderId="64" applyNumberFormat="0" applyAlignment="0" applyProtection="0">
      <alignment vertical="center"/>
    </xf>
    <xf numFmtId="0" fontId="145" fillId="71" borderId="64" applyNumberFormat="0" applyAlignment="0" applyProtection="0">
      <alignment vertical="center"/>
    </xf>
    <xf numFmtId="0" fontId="145" fillId="71" borderId="64" applyNumberFormat="0" applyAlignment="0" applyProtection="0">
      <alignment vertical="center"/>
    </xf>
    <xf numFmtId="0" fontId="145" fillId="71" borderId="64" applyNumberFormat="0" applyAlignment="0" applyProtection="0">
      <alignment vertical="center"/>
    </xf>
    <xf numFmtId="0" fontId="145" fillId="71" borderId="64" applyNumberFormat="0" applyAlignment="0" applyProtection="0">
      <alignment vertical="center"/>
    </xf>
    <xf numFmtId="0" fontId="145" fillId="71" borderId="64" applyNumberFormat="0" applyAlignment="0" applyProtection="0">
      <alignment vertical="center"/>
    </xf>
    <xf numFmtId="0" fontId="145" fillId="71" borderId="64" applyNumberFormat="0" applyAlignment="0" applyProtection="0">
      <alignment vertical="center"/>
    </xf>
    <xf numFmtId="0" fontId="145" fillId="71" borderId="64" applyNumberFormat="0" applyAlignment="0" applyProtection="0">
      <alignment vertical="center"/>
    </xf>
    <xf numFmtId="0" fontId="145" fillId="71" borderId="64" applyNumberFormat="0" applyAlignment="0" applyProtection="0">
      <alignment vertical="center"/>
    </xf>
    <xf numFmtId="0" fontId="145" fillId="71" borderId="64" applyNumberFormat="0" applyAlignment="0" applyProtection="0">
      <alignment vertical="center"/>
    </xf>
    <xf numFmtId="0" fontId="145" fillId="71" borderId="64" applyNumberFormat="0" applyAlignment="0" applyProtection="0">
      <alignment vertical="center"/>
    </xf>
    <xf numFmtId="0" fontId="145" fillId="71" borderId="64" applyNumberFormat="0" applyAlignment="0" applyProtection="0">
      <alignment vertical="center"/>
    </xf>
    <xf numFmtId="0" fontId="145" fillId="71" borderId="64" applyNumberFormat="0" applyAlignment="0" applyProtection="0">
      <alignment vertical="center"/>
    </xf>
    <xf numFmtId="0" fontId="145" fillId="71" borderId="64" applyNumberFormat="0" applyAlignment="0" applyProtection="0">
      <alignment vertical="center"/>
    </xf>
    <xf numFmtId="0" fontId="145" fillId="71" borderId="64" applyNumberFormat="0" applyAlignment="0" applyProtection="0">
      <alignment vertical="center"/>
    </xf>
    <xf numFmtId="0" fontId="96" fillId="35" borderId="4" applyNumberFormat="0" applyAlignment="0" applyProtection="0">
      <alignment vertical="center"/>
    </xf>
    <xf numFmtId="0" fontId="96" fillId="35" borderId="4" applyNumberFormat="0" applyAlignment="0" applyProtection="0">
      <alignment vertical="center"/>
    </xf>
    <xf numFmtId="0" fontId="96" fillId="35" borderId="4" applyNumberFormat="0" applyAlignment="0" applyProtection="0">
      <alignment vertical="center"/>
    </xf>
    <xf numFmtId="0" fontId="145" fillId="71" borderId="64" applyNumberFormat="0" applyAlignment="0" applyProtection="0">
      <alignment vertical="center"/>
    </xf>
    <xf numFmtId="0" fontId="145" fillId="71" borderId="64" applyNumberFormat="0" applyAlignment="0" applyProtection="0">
      <alignment vertical="center"/>
    </xf>
    <xf numFmtId="0" fontId="145" fillId="71" borderId="64" applyNumberFormat="0" applyAlignment="0" applyProtection="0">
      <alignment vertical="center"/>
    </xf>
    <xf numFmtId="0" fontId="145" fillId="71" borderId="64" applyNumberFormat="0" applyAlignment="0" applyProtection="0">
      <alignment vertical="center"/>
    </xf>
    <xf numFmtId="0" fontId="145" fillId="71" borderId="64" applyNumberFormat="0" applyAlignment="0" applyProtection="0">
      <alignment vertical="center"/>
    </xf>
    <xf numFmtId="0" fontId="145" fillId="71" borderId="64" applyNumberFormat="0" applyAlignment="0" applyProtection="0">
      <alignment vertical="center"/>
    </xf>
    <xf numFmtId="0" fontId="145" fillId="71" borderId="64" applyNumberFormat="0" applyAlignment="0" applyProtection="0">
      <alignment vertical="center"/>
    </xf>
    <xf numFmtId="0" fontId="145" fillId="71" borderId="64" applyNumberFormat="0" applyAlignment="0" applyProtection="0">
      <alignment vertical="center"/>
    </xf>
    <xf numFmtId="0" fontId="145" fillId="71" borderId="64" applyNumberFormat="0" applyAlignment="0" applyProtection="0">
      <alignment vertical="center"/>
    </xf>
    <xf numFmtId="0" fontId="145" fillId="71" borderId="64" applyNumberFormat="0" applyAlignment="0" applyProtection="0">
      <alignment vertical="center"/>
    </xf>
    <xf numFmtId="0" fontId="145" fillId="71" borderId="64" applyNumberFormat="0" applyAlignment="0" applyProtection="0">
      <alignment vertical="center"/>
    </xf>
    <xf numFmtId="0" fontId="145" fillId="71" borderId="64" applyNumberFormat="0" applyAlignment="0" applyProtection="0">
      <alignment vertical="center"/>
    </xf>
    <xf numFmtId="0" fontId="145" fillId="71" borderId="64" applyNumberFormat="0" applyAlignment="0" applyProtection="0">
      <alignment vertical="center"/>
    </xf>
    <xf numFmtId="0" fontId="145" fillId="71" borderId="64" applyNumberFormat="0" applyAlignment="0" applyProtection="0">
      <alignment vertical="center"/>
    </xf>
    <xf numFmtId="0" fontId="145" fillId="71" borderId="64" applyNumberFormat="0" applyAlignment="0" applyProtection="0">
      <alignment vertical="center"/>
    </xf>
    <xf numFmtId="0" fontId="96" fillId="35" borderId="4" applyNumberFormat="0" applyAlignment="0" applyProtection="0">
      <alignment vertical="center"/>
    </xf>
    <xf numFmtId="0" fontId="96" fillId="35" borderId="4" applyNumberFormat="0" applyAlignment="0" applyProtection="0">
      <alignment vertical="center"/>
    </xf>
    <xf numFmtId="0" fontId="145" fillId="71" borderId="64" applyNumberFormat="0" applyAlignment="0" applyProtection="0">
      <alignment vertical="center"/>
    </xf>
    <xf numFmtId="0" fontId="145" fillId="71" borderId="64" applyNumberFormat="0" applyAlignment="0" applyProtection="0">
      <alignment vertical="center"/>
    </xf>
    <xf numFmtId="0" fontId="145" fillId="71" borderId="64" applyNumberFormat="0" applyAlignment="0" applyProtection="0">
      <alignment vertical="center"/>
    </xf>
    <xf numFmtId="0" fontId="145" fillId="71" borderId="64" applyNumberFormat="0" applyAlignment="0" applyProtection="0">
      <alignment vertical="center"/>
    </xf>
    <xf numFmtId="0" fontId="145" fillId="71" borderId="64" applyNumberFormat="0" applyAlignment="0" applyProtection="0">
      <alignment vertical="center"/>
    </xf>
    <xf numFmtId="0" fontId="145" fillId="71" borderId="64" applyNumberFormat="0" applyAlignment="0" applyProtection="0">
      <alignment vertical="center"/>
    </xf>
    <xf numFmtId="0" fontId="145" fillId="71" borderId="64" applyNumberFormat="0" applyAlignment="0" applyProtection="0">
      <alignment vertical="center"/>
    </xf>
    <xf numFmtId="0" fontId="145" fillId="71" borderId="64" applyNumberFormat="0" applyAlignment="0" applyProtection="0">
      <alignment vertical="center"/>
    </xf>
    <xf numFmtId="0" fontId="145" fillId="71" borderId="64" applyNumberFormat="0" applyAlignment="0" applyProtection="0">
      <alignment vertical="center"/>
    </xf>
    <xf numFmtId="0" fontId="145" fillId="71" borderId="64" applyNumberFormat="0" applyAlignment="0" applyProtection="0">
      <alignment vertical="center"/>
    </xf>
    <xf numFmtId="0" fontId="145" fillId="71" borderId="64" applyNumberFormat="0" applyAlignment="0" applyProtection="0">
      <alignment vertical="center"/>
    </xf>
    <xf numFmtId="0" fontId="145" fillId="71" borderId="64" applyNumberFormat="0" applyAlignment="0" applyProtection="0">
      <alignment vertical="center"/>
    </xf>
    <xf numFmtId="0" fontId="145" fillId="71" borderId="64" applyNumberFormat="0" applyAlignment="0" applyProtection="0">
      <alignment vertical="center"/>
    </xf>
    <xf numFmtId="0" fontId="145" fillId="71" borderId="64" applyNumberFormat="0" applyAlignment="0" applyProtection="0">
      <alignment vertical="center"/>
    </xf>
    <xf numFmtId="0" fontId="145" fillId="71" borderId="64" applyNumberFormat="0" applyAlignment="0" applyProtection="0">
      <alignment vertical="center"/>
    </xf>
    <xf numFmtId="0" fontId="145" fillId="71" borderId="64" applyNumberFormat="0" applyAlignment="0" applyProtection="0">
      <alignment vertical="center"/>
    </xf>
    <xf numFmtId="0" fontId="145" fillId="71" borderId="64" applyNumberFormat="0" applyAlignment="0" applyProtection="0">
      <alignment vertical="center"/>
    </xf>
    <xf numFmtId="0" fontId="145" fillId="71" borderId="64" applyNumberFormat="0" applyAlignment="0" applyProtection="0">
      <alignment vertical="center"/>
    </xf>
    <xf numFmtId="0" fontId="145" fillId="71" borderId="64" applyNumberFormat="0" applyAlignment="0" applyProtection="0">
      <alignment vertical="center"/>
    </xf>
    <xf numFmtId="0" fontId="145" fillId="71" borderId="64" applyNumberFormat="0" applyAlignment="0" applyProtection="0">
      <alignment vertical="center"/>
    </xf>
    <xf numFmtId="0" fontId="96" fillId="35" borderId="4" applyNumberFormat="0" applyAlignment="0" applyProtection="0">
      <alignment vertical="center"/>
    </xf>
    <xf numFmtId="0" fontId="96" fillId="35" borderId="4" applyNumberFormat="0" applyAlignment="0" applyProtection="0">
      <alignment vertical="center"/>
    </xf>
    <xf numFmtId="0" fontId="96" fillId="35" borderId="4" applyNumberFormat="0" applyAlignment="0" applyProtection="0">
      <alignment vertical="center"/>
    </xf>
    <xf numFmtId="0" fontId="145" fillId="71" borderId="64" applyNumberFormat="0" applyAlignment="0" applyProtection="0">
      <alignment vertical="center"/>
    </xf>
    <xf numFmtId="0" fontId="145" fillId="71" borderId="64" applyNumberFormat="0" applyAlignment="0" applyProtection="0">
      <alignment vertical="center"/>
    </xf>
    <xf numFmtId="0" fontId="145" fillId="71" borderId="64" applyNumberFormat="0" applyAlignment="0" applyProtection="0">
      <alignment vertical="center"/>
    </xf>
    <xf numFmtId="0" fontId="145" fillId="71" borderId="64" applyNumberFormat="0" applyAlignment="0" applyProtection="0">
      <alignment vertical="center"/>
    </xf>
    <xf numFmtId="0" fontId="145" fillId="71" borderId="64" applyNumberFormat="0" applyAlignment="0" applyProtection="0">
      <alignment vertical="center"/>
    </xf>
    <xf numFmtId="0" fontId="145" fillId="71" borderId="64" applyNumberFormat="0" applyAlignment="0" applyProtection="0">
      <alignment vertical="center"/>
    </xf>
    <xf numFmtId="0" fontId="145" fillId="71" borderId="64" applyNumberFormat="0" applyAlignment="0" applyProtection="0">
      <alignment vertical="center"/>
    </xf>
    <xf numFmtId="0" fontId="145" fillId="71" borderId="64" applyNumberFormat="0" applyAlignment="0" applyProtection="0">
      <alignment vertical="center"/>
    </xf>
    <xf numFmtId="0" fontId="145" fillId="71" borderId="64" applyNumberFormat="0" applyAlignment="0" applyProtection="0">
      <alignment vertical="center"/>
    </xf>
    <xf numFmtId="0" fontId="96" fillId="35" borderId="4" applyNumberFormat="0" applyAlignment="0" applyProtection="0">
      <alignment vertical="center"/>
    </xf>
    <xf numFmtId="0" fontId="96" fillId="35" borderId="4" applyNumberFormat="0" applyAlignment="0" applyProtection="0">
      <alignment vertical="center"/>
    </xf>
    <xf numFmtId="0" fontId="96" fillId="35" borderId="4" applyNumberFormat="0" applyAlignment="0" applyProtection="0">
      <alignment vertical="center"/>
    </xf>
    <xf numFmtId="0" fontId="145" fillId="71" borderId="64" applyNumberFormat="0" applyAlignment="0" applyProtection="0">
      <alignment vertical="center"/>
    </xf>
    <xf numFmtId="0" fontId="145" fillId="71" borderId="64" applyNumberFormat="0" applyAlignment="0" applyProtection="0">
      <alignment vertical="center"/>
    </xf>
    <xf numFmtId="0" fontId="145" fillId="71" borderId="64" applyNumberFormat="0" applyAlignment="0" applyProtection="0">
      <alignment vertical="center"/>
    </xf>
    <xf numFmtId="0" fontId="145" fillId="71" borderId="64" applyNumberFormat="0" applyAlignment="0" applyProtection="0">
      <alignment vertical="center"/>
    </xf>
    <xf numFmtId="0" fontId="145" fillId="71" borderId="64" applyNumberFormat="0" applyAlignment="0" applyProtection="0">
      <alignment vertical="center"/>
    </xf>
    <xf numFmtId="0" fontId="145" fillId="71" borderId="64" applyNumberFormat="0" applyAlignment="0" applyProtection="0">
      <alignment vertical="center"/>
    </xf>
    <xf numFmtId="0" fontId="145" fillId="71" borderId="64" applyNumberFormat="0" applyAlignment="0" applyProtection="0">
      <alignment vertical="center"/>
    </xf>
    <xf numFmtId="0" fontId="145" fillId="71" borderId="64" applyNumberFormat="0" applyAlignment="0" applyProtection="0">
      <alignment vertical="center"/>
    </xf>
    <xf numFmtId="0" fontId="145" fillId="71" borderId="64" applyNumberFormat="0" applyAlignment="0" applyProtection="0">
      <alignment vertical="center"/>
    </xf>
    <xf numFmtId="0" fontId="145" fillId="71" borderId="64" applyNumberFormat="0" applyAlignment="0" applyProtection="0">
      <alignment vertical="center"/>
    </xf>
    <xf numFmtId="0" fontId="145" fillId="71" borderId="64" applyNumberFormat="0" applyAlignment="0" applyProtection="0">
      <alignment vertical="center"/>
    </xf>
    <xf numFmtId="0" fontId="145" fillId="71" borderId="64" applyNumberFormat="0" applyAlignment="0" applyProtection="0">
      <alignment vertical="center"/>
    </xf>
    <xf numFmtId="0" fontId="145" fillId="71" borderId="64" applyNumberFormat="0" applyAlignment="0" applyProtection="0">
      <alignment vertical="center"/>
    </xf>
    <xf numFmtId="0" fontId="145" fillId="71" borderId="64" applyNumberFormat="0" applyAlignment="0" applyProtection="0">
      <alignment vertical="center"/>
    </xf>
    <xf numFmtId="0" fontId="145" fillId="71" borderId="64" applyNumberFormat="0" applyAlignment="0" applyProtection="0">
      <alignment vertical="center"/>
    </xf>
    <xf numFmtId="0" fontId="145" fillId="71" borderId="64" applyNumberFormat="0" applyAlignment="0" applyProtection="0">
      <alignment vertical="center"/>
    </xf>
    <xf numFmtId="0" fontId="96" fillId="35" borderId="4" applyNumberFormat="0" applyAlignment="0" applyProtection="0">
      <alignment vertical="center"/>
    </xf>
    <xf numFmtId="0" fontId="96" fillId="35" borderId="4" applyNumberFormat="0" applyAlignment="0" applyProtection="0">
      <alignment vertical="center"/>
    </xf>
    <xf numFmtId="0" fontId="145" fillId="71" borderId="64" applyNumberFormat="0" applyAlignment="0" applyProtection="0">
      <alignment vertical="center"/>
    </xf>
    <xf numFmtId="0" fontId="145" fillId="71" borderId="64" applyNumberFormat="0" applyAlignment="0" applyProtection="0">
      <alignment vertical="center"/>
    </xf>
    <xf numFmtId="0" fontId="145" fillId="71" borderId="64" applyNumberFormat="0" applyAlignment="0" applyProtection="0">
      <alignment vertical="center"/>
    </xf>
    <xf numFmtId="0" fontId="145" fillId="71" borderId="64" applyNumberFormat="0" applyAlignment="0" applyProtection="0">
      <alignment vertical="center"/>
    </xf>
    <xf numFmtId="0" fontId="145" fillId="71" borderId="64" applyNumberFormat="0" applyAlignment="0" applyProtection="0">
      <alignment vertical="center"/>
    </xf>
    <xf numFmtId="0" fontId="145" fillId="71" borderId="64" applyNumberFormat="0" applyAlignment="0" applyProtection="0">
      <alignment vertical="center"/>
    </xf>
    <xf numFmtId="0" fontId="145" fillId="71" borderId="64" applyNumberFormat="0" applyAlignment="0" applyProtection="0">
      <alignment vertical="center"/>
    </xf>
    <xf numFmtId="0" fontId="145" fillId="71" borderId="64" applyNumberFormat="0" applyAlignment="0" applyProtection="0">
      <alignment vertical="center"/>
    </xf>
    <xf numFmtId="0" fontId="145" fillId="71" borderId="64" applyNumberFormat="0" applyAlignment="0" applyProtection="0">
      <alignment vertical="center"/>
    </xf>
    <xf numFmtId="0" fontId="145" fillId="71" borderId="64" applyNumberFormat="0" applyAlignment="0" applyProtection="0">
      <alignment vertical="center"/>
    </xf>
    <xf numFmtId="0" fontId="145" fillId="71" borderId="64" applyNumberFormat="0" applyAlignment="0" applyProtection="0">
      <alignment vertical="center"/>
    </xf>
    <xf numFmtId="0" fontId="145" fillId="71" borderId="64" applyNumberFormat="0" applyAlignment="0" applyProtection="0">
      <alignment vertical="center"/>
    </xf>
    <xf numFmtId="0" fontId="145" fillId="71" borderId="64" applyNumberFormat="0" applyAlignment="0" applyProtection="0">
      <alignment vertical="center"/>
    </xf>
    <xf numFmtId="0" fontId="145" fillId="71" borderId="64" applyNumberFormat="0" applyAlignment="0" applyProtection="0">
      <alignment vertical="center"/>
    </xf>
    <xf numFmtId="0" fontId="145" fillId="71" borderId="64" applyNumberFormat="0" applyAlignment="0" applyProtection="0">
      <alignment vertical="center"/>
    </xf>
    <xf numFmtId="0" fontId="145" fillId="71" borderId="64" applyNumberFormat="0" applyAlignment="0" applyProtection="0">
      <alignment vertical="center"/>
    </xf>
    <xf numFmtId="0" fontId="145" fillId="71" borderId="64" applyNumberFormat="0" applyAlignment="0" applyProtection="0">
      <alignment vertical="center"/>
    </xf>
    <xf numFmtId="0" fontId="145" fillId="71" borderId="64" applyNumberFormat="0" applyAlignment="0" applyProtection="0">
      <alignment vertical="center"/>
    </xf>
    <xf numFmtId="0" fontId="145" fillId="71" borderId="64" applyNumberFormat="0" applyAlignment="0" applyProtection="0">
      <alignment vertical="center"/>
    </xf>
    <xf numFmtId="0" fontId="96" fillId="35" borderId="4" applyNumberFormat="0" applyAlignment="0" applyProtection="0">
      <alignment vertical="center"/>
    </xf>
    <xf numFmtId="0" fontId="145" fillId="71" borderId="64" applyNumberFormat="0" applyAlignment="0" applyProtection="0">
      <alignment vertical="center"/>
    </xf>
    <xf numFmtId="0" fontId="145" fillId="71" borderId="64" applyNumberFormat="0" applyAlignment="0" applyProtection="0">
      <alignment vertical="center"/>
    </xf>
    <xf numFmtId="0" fontId="145" fillId="71" borderId="64" applyNumberFormat="0" applyAlignment="0" applyProtection="0">
      <alignment vertical="center"/>
    </xf>
    <xf numFmtId="0" fontId="145" fillId="71" borderId="64" applyNumberFormat="0" applyAlignment="0" applyProtection="0">
      <alignment vertical="center"/>
    </xf>
    <xf numFmtId="0" fontId="145" fillId="71" borderId="64" applyNumberFormat="0" applyAlignment="0" applyProtection="0">
      <alignment vertical="center"/>
    </xf>
    <xf numFmtId="0" fontId="145" fillId="71" borderId="64" applyNumberFormat="0" applyAlignment="0" applyProtection="0">
      <alignment vertical="center"/>
    </xf>
    <xf numFmtId="0" fontId="145" fillId="71" borderId="64" applyNumberFormat="0" applyAlignment="0" applyProtection="0">
      <alignment vertical="center"/>
    </xf>
    <xf numFmtId="0" fontId="145" fillId="71" borderId="64" applyNumberFormat="0" applyAlignment="0" applyProtection="0">
      <alignment vertical="center"/>
    </xf>
    <xf numFmtId="0" fontId="145" fillId="71" borderId="64" applyNumberFormat="0" applyAlignment="0" applyProtection="0">
      <alignment vertical="center"/>
    </xf>
    <xf numFmtId="0" fontId="96" fillId="35" borderId="4" applyNumberFormat="0" applyAlignment="0" applyProtection="0">
      <alignment vertical="center"/>
    </xf>
    <xf numFmtId="0" fontId="145" fillId="71" borderId="64" applyNumberFormat="0" applyAlignment="0" applyProtection="0">
      <alignment vertical="center"/>
    </xf>
    <xf numFmtId="0" fontId="145" fillId="71" borderId="64" applyNumberFormat="0" applyAlignment="0" applyProtection="0">
      <alignment vertical="center"/>
    </xf>
    <xf numFmtId="0" fontId="145" fillId="71" borderId="64" applyNumberFormat="0" applyAlignment="0" applyProtection="0">
      <alignment vertical="center"/>
    </xf>
    <xf numFmtId="0" fontId="96" fillId="35" borderId="4" applyNumberFormat="0" applyAlignment="0" applyProtection="0">
      <alignment vertical="center"/>
    </xf>
    <xf numFmtId="0" fontId="96" fillId="35" borderId="4" applyNumberFormat="0" applyAlignment="0" applyProtection="0">
      <alignment vertical="center"/>
    </xf>
    <xf numFmtId="0" fontId="97" fillId="44" borderId="8" applyNumberFormat="0" applyFont="0" applyAlignment="0" applyProtection="0">
      <alignment vertical="center"/>
    </xf>
    <xf numFmtId="0" fontId="145" fillId="71" borderId="64" applyNumberFormat="0" applyAlignment="0" applyProtection="0">
      <alignment vertical="center"/>
    </xf>
    <xf numFmtId="0" fontId="145" fillId="71" borderId="64" applyNumberFormat="0" applyAlignment="0" applyProtection="0">
      <alignment vertical="center"/>
    </xf>
    <xf numFmtId="0" fontId="97" fillId="44" borderId="8" applyNumberFormat="0" applyFont="0" applyAlignment="0" applyProtection="0">
      <alignment vertical="center"/>
    </xf>
    <xf numFmtId="0" fontId="145" fillId="71" borderId="64" applyNumberFormat="0" applyAlignment="0" applyProtection="0">
      <alignment vertical="center"/>
    </xf>
    <xf numFmtId="0" fontId="145" fillId="71" borderId="64" applyNumberFormat="0" applyAlignment="0" applyProtection="0">
      <alignment vertical="center"/>
    </xf>
    <xf numFmtId="0" fontId="126" fillId="75" borderId="42" applyNumberFormat="0" applyFont="0" applyAlignment="0" applyProtection="0">
      <alignment vertical="center"/>
    </xf>
    <xf numFmtId="0" fontId="145" fillId="71" borderId="64" applyNumberFormat="0" applyAlignment="0" applyProtection="0">
      <alignment vertical="center"/>
    </xf>
    <xf numFmtId="0" fontId="145" fillId="71" borderId="64" applyNumberFormat="0" applyAlignment="0" applyProtection="0">
      <alignment vertical="center"/>
    </xf>
    <xf numFmtId="0" fontId="97" fillId="44" borderId="8" applyNumberFormat="0" applyFont="0" applyAlignment="0" applyProtection="0">
      <alignment vertical="center"/>
    </xf>
    <xf numFmtId="0" fontId="145" fillId="71" borderId="64" applyNumberFormat="0" applyAlignment="0" applyProtection="0">
      <alignment vertical="center"/>
    </xf>
    <xf numFmtId="0" fontId="145" fillId="71" borderId="64" applyNumberFormat="0" applyAlignment="0" applyProtection="0">
      <alignment vertical="center"/>
    </xf>
    <xf numFmtId="0" fontId="97" fillId="44" borderId="8" applyNumberFormat="0" applyFont="0" applyAlignment="0" applyProtection="0">
      <alignment vertical="center"/>
    </xf>
    <xf numFmtId="0" fontId="145" fillId="71" borderId="64" applyNumberFormat="0" applyAlignment="0" applyProtection="0">
      <alignment vertical="center"/>
    </xf>
    <xf numFmtId="0" fontId="145" fillId="71" borderId="64" applyNumberFormat="0" applyAlignment="0" applyProtection="0">
      <alignment vertical="center"/>
    </xf>
    <xf numFmtId="0" fontId="100" fillId="75" borderId="42" applyNumberFormat="0" applyFont="0" applyAlignment="0" applyProtection="0">
      <alignment vertical="center"/>
    </xf>
    <xf numFmtId="0" fontId="145" fillId="71" borderId="64" applyNumberFormat="0" applyAlignment="0" applyProtection="0">
      <alignment vertical="center"/>
    </xf>
    <xf numFmtId="0" fontId="145" fillId="71" borderId="64" applyNumberFormat="0" applyAlignment="0" applyProtection="0">
      <alignment vertical="center"/>
    </xf>
    <xf numFmtId="0" fontId="100" fillId="75" borderId="42" applyNumberFormat="0" applyFont="0" applyAlignment="0" applyProtection="0">
      <alignment vertical="center"/>
    </xf>
    <xf numFmtId="0" fontId="145" fillId="71" borderId="64" applyNumberFormat="0" applyAlignment="0" applyProtection="0">
      <alignment vertical="center"/>
    </xf>
    <xf numFmtId="0" fontId="145" fillId="71" borderId="64" applyNumberFormat="0" applyAlignment="0" applyProtection="0">
      <alignment vertical="center"/>
    </xf>
    <xf numFmtId="0" fontId="100" fillId="75" borderId="42" applyNumberFormat="0" applyFont="0" applyAlignment="0" applyProtection="0">
      <alignment vertical="center"/>
    </xf>
    <xf numFmtId="0" fontId="145" fillId="71" borderId="64" applyNumberFormat="0" applyAlignment="0" applyProtection="0">
      <alignment vertical="center"/>
    </xf>
    <xf numFmtId="0" fontId="145" fillId="71" borderId="64" applyNumberFormat="0" applyAlignment="0" applyProtection="0">
      <alignment vertical="center"/>
    </xf>
    <xf numFmtId="0" fontId="100" fillId="75" borderId="42" applyNumberFormat="0" applyFont="0" applyAlignment="0" applyProtection="0">
      <alignment vertical="center"/>
    </xf>
    <xf numFmtId="0" fontId="145" fillId="71" borderId="64" applyNumberFormat="0" applyAlignment="0" applyProtection="0">
      <alignment vertical="center"/>
    </xf>
    <xf numFmtId="0" fontId="145" fillId="71" borderId="64" applyNumberFormat="0" applyAlignment="0" applyProtection="0">
      <alignment vertical="center"/>
    </xf>
    <xf numFmtId="0" fontId="100" fillId="75" borderId="42" applyNumberFormat="0" applyFont="0" applyAlignment="0" applyProtection="0">
      <alignment vertical="center"/>
    </xf>
    <xf numFmtId="0" fontId="145" fillId="71" borderId="64" applyNumberFormat="0" applyAlignment="0" applyProtection="0">
      <alignment vertical="center"/>
    </xf>
    <xf numFmtId="0" fontId="145" fillId="71" borderId="64" applyNumberFormat="0" applyAlignment="0" applyProtection="0">
      <alignment vertical="center"/>
    </xf>
    <xf numFmtId="0" fontId="100" fillId="75" borderId="42" applyNumberFormat="0" applyFont="0" applyAlignment="0" applyProtection="0">
      <alignment vertical="center"/>
    </xf>
    <xf numFmtId="0" fontId="145" fillId="71" borderId="64" applyNumberFormat="0" applyAlignment="0" applyProtection="0">
      <alignment vertical="center"/>
    </xf>
    <xf numFmtId="0" fontId="145" fillId="71" borderId="64" applyNumberFormat="0" applyAlignment="0" applyProtection="0">
      <alignment vertical="center"/>
    </xf>
    <xf numFmtId="0" fontId="145" fillId="71" borderId="64" applyNumberFormat="0" applyAlignment="0" applyProtection="0">
      <alignment vertical="center"/>
    </xf>
    <xf numFmtId="0" fontId="145" fillId="71" borderId="64" applyNumberFormat="0" applyAlignment="0" applyProtection="0">
      <alignment vertical="center"/>
    </xf>
    <xf numFmtId="0" fontId="145" fillId="71" borderId="64" applyNumberFormat="0" applyAlignment="0" applyProtection="0">
      <alignment vertical="center"/>
    </xf>
    <xf numFmtId="0" fontId="145" fillId="71" borderId="64" applyNumberFormat="0" applyAlignment="0" applyProtection="0">
      <alignment vertical="center"/>
    </xf>
    <xf numFmtId="0" fontId="145" fillId="71" borderId="64" applyNumberFormat="0" applyAlignment="0" applyProtection="0">
      <alignment vertical="center"/>
    </xf>
    <xf numFmtId="0" fontId="145" fillId="71" borderId="64" applyNumberFormat="0" applyAlignment="0" applyProtection="0">
      <alignment vertical="center"/>
    </xf>
    <xf numFmtId="0" fontId="145" fillId="71" borderId="64" applyNumberFormat="0" applyAlignment="0" applyProtection="0">
      <alignment vertical="center"/>
    </xf>
    <xf numFmtId="0" fontId="145" fillId="71" borderId="64" applyNumberFormat="0" applyAlignment="0" applyProtection="0">
      <alignment vertical="center"/>
    </xf>
    <xf numFmtId="0" fontId="145" fillId="71" borderId="64" applyNumberFormat="0" applyAlignment="0" applyProtection="0">
      <alignment vertical="center"/>
    </xf>
    <xf numFmtId="0" fontId="145" fillId="71" borderId="64" applyNumberFormat="0" applyAlignment="0" applyProtection="0">
      <alignment vertical="center"/>
    </xf>
    <xf numFmtId="0" fontId="145" fillId="71" borderId="64" applyNumberFormat="0" applyAlignment="0" applyProtection="0">
      <alignment vertical="center"/>
    </xf>
    <xf numFmtId="0" fontId="145" fillId="71" borderId="64" applyNumberFormat="0" applyAlignment="0" applyProtection="0">
      <alignment vertical="center"/>
    </xf>
    <xf numFmtId="0" fontId="145" fillId="71" borderId="64" applyNumberFormat="0" applyAlignment="0" applyProtection="0">
      <alignment vertical="center"/>
    </xf>
    <xf numFmtId="0" fontId="96" fillId="35" borderId="4" applyNumberFormat="0" applyAlignment="0" applyProtection="0">
      <alignment vertical="center"/>
    </xf>
    <xf numFmtId="0" fontId="145" fillId="71" borderId="64" applyNumberFormat="0" applyAlignment="0" applyProtection="0">
      <alignment vertical="center"/>
    </xf>
    <xf numFmtId="0" fontId="96" fillId="35" borderId="4" applyNumberFormat="0" applyAlignment="0" applyProtection="0">
      <alignment vertical="center"/>
    </xf>
    <xf numFmtId="0" fontId="145" fillId="71" borderId="64" applyNumberFormat="0" applyAlignment="0" applyProtection="0">
      <alignment vertical="center"/>
    </xf>
    <xf numFmtId="0" fontId="145" fillId="71" borderId="64" applyNumberFormat="0" applyAlignment="0" applyProtection="0">
      <alignment vertical="center"/>
    </xf>
    <xf numFmtId="0" fontId="145" fillId="71" borderId="64" applyNumberFormat="0" applyAlignment="0" applyProtection="0">
      <alignment vertical="center"/>
    </xf>
    <xf numFmtId="0" fontId="145" fillId="71" borderId="64" applyNumberFormat="0" applyAlignment="0" applyProtection="0">
      <alignment vertical="center"/>
    </xf>
    <xf numFmtId="0" fontId="96" fillId="35" borderId="4" applyNumberFormat="0" applyAlignment="0" applyProtection="0">
      <alignment vertical="center"/>
    </xf>
    <xf numFmtId="0" fontId="96" fillId="35" borderId="4" applyNumberFormat="0" applyAlignment="0" applyProtection="0">
      <alignment vertical="center"/>
    </xf>
    <xf numFmtId="0" fontId="145" fillId="71" borderId="64" applyNumberFormat="0" applyAlignment="0" applyProtection="0">
      <alignment vertical="center"/>
    </xf>
    <xf numFmtId="0" fontId="145" fillId="71" borderId="64" applyNumberFormat="0" applyAlignment="0" applyProtection="0">
      <alignment vertical="center"/>
    </xf>
    <xf numFmtId="0" fontId="145" fillId="71" borderId="64" applyNumberFormat="0" applyAlignment="0" applyProtection="0">
      <alignment vertical="center"/>
    </xf>
    <xf numFmtId="0" fontId="145" fillId="71" borderId="64" applyNumberFormat="0" applyAlignment="0" applyProtection="0">
      <alignment vertical="center"/>
    </xf>
    <xf numFmtId="0" fontId="145" fillId="71" borderId="64" applyNumberFormat="0" applyAlignment="0" applyProtection="0">
      <alignment vertical="center"/>
    </xf>
    <xf numFmtId="0" fontId="145" fillId="71" borderId="64" applyNumberFormat="0" applyAlignment="0" applyProtection="0">
      <alignment vertical="center"/>
    </xf>
    <xf numFmtId="0" fontId="145" fillId="71" borderId="64" applyNumberFormat="0" applyAlignment="0" applyProtection="0">
      <alignment vertical="center"/>
    </xf>
    <xf numFmtId="0" fontId="96" fillId="35" borderId="4" applyNumberFormat="0" applyAlignment="0" applyProtection="0">
      <alignment vertical="center"/>
    </xf>
    <xf numFmtId="0" fontId="145" fillId="71" borderId="64" applyNumberFormat="0" applyAlignment="0" applyProtection="0">
      <alignment vertical="center"/>
    </xf>
    <xf numFmtId="0" fontId="145" fillId="71" borderId="64" applyNumberFormat="0" applyAlignment="0" applyProtection="0">
      <alignment vertical="center"/>
    </xf>
    <xf numFmtId="0" fontId="145" fillId="71" borderId="64" applyNumberFormat="0" applyAlignment="0" applyProtection="0">
      <alignment vertical="center"/>
    </xf>
    <xf numFmtId="0" fontId="96" fillId="35" borderId="4" applyNumberFormat="0" applyAlignment="0" applyProtection="0">
      <alignment vertical="center"/>
    </xf>
    <xf numFmtId="0" fontId="145" fillId="71" borderId="64" applyNumberFormat="0" applyAlignment="0" applyProtection="0">
      <alignment vertical="center"/>
    </xf>
    <xf numFmtId="0" fontId="145" fillId="71" borderId="64" applyNumberFormat="0" applyAlignment="0" applyProtection="0">
      <alignment vertical="center"/>
    </xf>
    <xf numFmtId="0" fontId="145" fillId="71" borderId="64" applyNumberFormat="0" applyAlignment="0" applyProtection="0">
      <alignment vertical="center"/>
    </xf>
    <xf numFmtId="0" fontId="97" fillId="44" borderId="8" applyNumberFormat="0" applyFont="0" applyAlignment="0" applyProtection="0">
      <alignment vertical="center"/>
    </xf>
    <xf numFmtId="0" fontId="145" fillId="71" borderId="64" applyNumberFormat="0" applyAlignment="0" applyProtection="0">
      <alignment vertical="center"/>
    </xf>
    <xf numFmtId="0" fontId="97" fillId="44" borderId="8" applyNumberFormat="0" applyFont="0" applyAlignment="0" applyProtection="0">
      <alignment vertical="center"/>
    </xf>
    <xf numFmtId="0" fontId="145" fillId="71" borderId="64" applyNumberFormat="0" applyAlignment="0" applyProtection="0">
      <alignment vertical="center"/>
    </xf>
    <xf numFmtId="0" fontId="126" fillId="75" borderId="42" applyNumberFormat="0" applyFont="0" applyAlignment="0" applyProtection="0">
      <alignment vertical="center"/>
    </xf>
    <xf numFmtId="0" fontId="145" fillId="71" borderId="64" applyNumberFormat="0" applyAlignment="0" applyProtection="0">
      <alignment vertical="center"/>
    </xf>
    <xf numFmtId="0" fontId="97" fillId="44" borderId="8" applyNumberFormat="0" applyFont="0" applyAlignment="0" applyProtection="0">
      <alignment vertical="center"/>
    </xf>
    <xf numFmtId="0" fontId="145" fillId="71" borderId="64" applyNumberFormat="0" applyAlignment="0" applyProtection="0">
      <alignment vertical="center"/>
    </xf>
    <xf numFmtId="0" fontId="145" fillId="71" borderId="64" applyNumberFormat="0" applyAlignment="0" applyProtection="0">
      <alignment vertical="center"/>
    </xf>
    <xf numFmtId="0" fontId="97" fillId="44" borderId="8" applyNumberFormat="0" applyFont="0" applyAlignment="0" applyProtection="0">
      <alignment vertical="center"/>
    </xf>
    <xf numFmtId="0" fontId="145" fillId="71" borderId="64" applyNumberFormat="0" applyAlignment="0" applyProtection="0">
      <alignment vertical="center"/>
    </xf>
    <xf numFmtId="0" fontId="126" fillId="75" borderId="42" applyNumberFormat="0" applyFont="0" applyAlignment="0" applyProtection="0">
      <alignment vertical="center"/>
    </xf>
    <xf numFmtId="0" fontId="145" fillId="71" borderId="64" applyNumberFormat="0" applyAlignment="0" applyProtection="0">
      <alignment vertical="center"/>
    </xf>
    <xf numFmtId="0" fontId="126" fillId="75" borderId="42" applyNumberFormat="0" applyFont="0" applyAlignment="0" applyProtection="0">
      <alignment vertical="center"/>
    </xf>
    <xf numFmtId="0" fontId="145" fillId="71" borderId="64" applyNumberFormat="0" applyAlignment="0" applyProtection="0">
      <alignment vertical="center"/>
    </xf>
    <xf numFmtId="0" fontId="126" fillId="75" borderId="42" applyNumberFormat="0" applyFont="0" applyAlignment="0" applyProtection="0">
      <alignment vertical="center"/>
    </xf>
    <xf numFmtId="0" fontId="145" fillId="71" borderId="64" applyNumberFormat="0" applyAlignment="0" applyProtection="0">
      <alignment vertical="center"/>
    </xf>
    <xf numFmtId="0" fontId="93" fillId="75" borderId="42" applyNumberFormat="0" applyFont="0" applyAlignment="0" applyProtection="0">
      <alignment vertical="center"/>
    </xf>
    <xf numFmtId="0" fontId="145" fillId="71" borderId="64" applyNumberFormat="0" applyAlignment="0" applyProtection="0">
      <alignment vertical="center"/>
    </xf>
    <xf numFmtId="0" fontId="93" fillId="75" borderId="42" applyNumberFormat="0" applyFont="0" applyAlignment="0" applyProtection="0">
      <alignment vertical="center"/>
    </xf>
    <xf numFmtId="0" fontId="145" fillId="71" borderId="64" applyNumberFormat="0" applyAlignment="0" applyProtection="0">
      <alignment vertical="center"/>
    </xf>
    <xf numFmtId="0" fontId="93" fillId="75" borderId="42" applyNumberFormat="0" applyFont="0" applyAlignment="0" applyProtection="0">
      <alignment vertical="center"/>
    </xf>
    <xf numFmtId="0" fontId="145" fillId="71" borderId="64" applyNumberFormat="0" applyAlignment="0" applyProtection="0">
      <alignment vertical="center"/>
    </xf>
    <xf numFmtId="0" fontId="93" fillId="75" borderId="42" applyNumberFormat="0" applyFont="0" applyAlignment="0" applyProtection="0">
      <alignment vertical="center"/>
    </xf>
    <xf numFmtId="0" fontId="145" fillId="71" borderId="64" applyNumberFormat="0" applyAlignment="0" applyProtection="0">
      <alignment vertical="center"/>
    </xf>
    <xf numFmtId="0" fontId="97" fillId="44" borderId="8" applyNumberFormat="0" applyFont="0" applyAlignment="0" applyProtection="0">
      <alignment vertical="center"/>
    </xf>
    <xf numFmtId="0" fontId="145" fillId="71" borderId="64" applyNumberFormat="0" applyAlignment="0" applyProtection="0">
      <alignment vertical="center"/>
    </xf>
    <xf numFmtId="0" fontId="126" fillId="75" borderId="42" applyNumberFormat="0" applyFont="0" applyAlignment="0" applyProtection="0">
      <alignment vertical="center"/>
    </xf>
    <xf numFmtId="0" fontId="145" fillId="71" borderId="64" applyNumberFormat="0" applyAlignment="0" applyProtection="0">
      <alignment vertical="center"/>
    </xf>
    <xf numFmtId="0" fontId="97" fillId="44" borderId="8" applyNumberFormat="0" applyFont="0" applyAlignment="0" applyProtection="0">
      <alignment vertical="center"/>
    </xf>
    <xf numFmtId="0" fontId="145" fillId="71" borderId="64" applyNumberFormat="0" applyAlignment="0" applyProtection="0">
      <alignment vertical="center"/>
    </xf>
    <xf numFmtId="0" fontId="145" fillId="71" borderId="64" applyNumberFormat="0" applyAlignment="0" applyProtection="0">
      <alignment vertical="center"/>
    </xf>
    <xf numFmtId="0" fontId="145" fillId="71" borderId="64" applyNumberFormat="0" applyAlignment="0" applyProtection="0">
      <alignment vertical="center"/>
    </xf>
    <xf numFmtId="0" fontId="145" fillId="71" borderId="64" applyNumberFormat="0" applyAlignment="0" applyProtection="0">
      <alignment vertical="center"/>
    </xf>
    <xf numFmtId="0" fontId="145" fillId="71" borderId="64" applyNumberFormat="0" applyAlignment="0" applyProtection="0">
      <alignment vertical="center"/>
    </xf>
    <xf numFmtId="0" fontId="145" fillId="71" borderId="64" applyNumberFormat="0" applyAlignment="0" applyProtection="0">
      <alignment vertical="center"/>
    </xf>
    <xf numFmtId="0" fontId="145" fillId="71" borderId="64" applyNumberFormat="0" applyAlignment="0" applyProtection="0">
      <alignment vertical="center"/>
    </xf>
    <xf numFmtId="0" fontId="145" fillId="71" borderId="64" applyNumberFormat="0" applyAlignment="0" applyProtection="0">
      <alignment vertical="center"/>
    </xf>
    <xf numFmtId="0" fontId="145" fillId="71" borderId="64" applyNumberFormat="0" applyAlignment="0" applyProtection="0">
      <alignment vertical="center"/>
    </xf>
    <xf numFmtId="0" fontId="145" fillId="71" borderId="64" applyNumberFormat="0" applyAlignment="0" applyProtection="0">
      <alignment vertical="center"/>
    </xf>
    <xf numFmtId="0" fontId="145" fillId="71" borderId="64" applyNumberFormat="0" applyAlignment="0" applyProtection="0">
      <alignment vertical="center"/>
    </xf>
    <xf numFmtId="0" fontId="145" fillId="71" borderId="64" applyNumberFormat="0" applyAlignment="0" applyProtection="0">
      <alignment vertical="center"/>
    </xf>
    <xf numFmtId="0" fontId="145" fillId="71" borderId="64" applyNumberFormat="0" applyAlignment="0" applyProtection="0">
      <alignment vertical="center"/>
    </xf>
    <xf numFmtId="0" fontId="145" fillId="71" borderId="64" applyNumberFormat="0" applyAlignment="0" applyProtection="0">
      <alignment vertical="center"/>
    </xf>
    <xf numFmtId="0" fontId="145" fillId="71" borderId="64" applyNumberFormat="0" applyAlignment="0" applyProtection="0">
      <alignment vertical="center"/>
    </xf>
    <xf numFmtId="0" fontId="145" fillId="71" borderId="64" applyNumberFormat="0" applyAlignment="0" applyProtection="0">
      <alignment vertical="center"/>
    </xf>
    <xf numFmtId="0" fontId="145" fillId="71" borderId="64" applyNumberFormat="0" applyAlignment="0" applyProtection="0">
      <alignment vertical="center"/>
    </xf>
    <xf numFmtId="0" fontId="145" fillId="71" borderId="64" applyNumberFormat="0" applyAlignment="0" applyProtection="0">
      <alignment vertical="center"/>
    </xf>
    <xf numFmtId="0" fontId="145" fillId="71" borderId="64" applyNumberFormat="0" applyAlignment="0" applyProtection="0">
      <alignment vertical="center"/>
    </xf>
    <xf numFmtId="0" fontId="145" fillId="71" borderId="64" applyNumberFormat="0" applyAlignment="0" applyProtection="0">
      <alignment vertical="center"/>
    </xf>
    <xf numFmtId="0" fontId="145" fillId="71" borderId="64" applyNumberFormat="0" applyAlignment="0" applyProtection="0">
      <alignment vertical="center"/>
    </xf>
    <xf numFmtId="0" fontId="145" fillId="71" borderId="64" applyNumberFormat="0" applyAlignment="0" applyProtection="0">
      <alignment vertical="center"/>
    </xf>
    <xf numFmtId="0" fontId="145" fillId="71" borderId="64" applyNumberFormat="0" applyAlignment="0" applyProtection="0">
      <alignment vertical="center"/>
    </xf>
    <xf numFmtId="0" fontId="145" fillId="71" borderId="64" applyNumberFormat="0" applyAlignment="0" applyProtection="0">
      <alignment vertical="center"/>
    </xf>
    <xf numFmtId="0" fontId="145" fillId="71" borderId="64" applyNumberFormat="0" applyAlignment="0" applyProtection="0">
      <alignment vertical="center"/>
    </xf>
    <xf numFmtId="0" fontId="145" fillId="71" borderId="64" applyNumberFormat="0" applyAlignment="0" applyProtection="0">
      <alignment vertical="center"/>
    </xf>
    <xf numFmtId="0" fontId="145" fillId="71" borderId="64" applyNumberFormat="0" applyAlignment="0" applyProtection="0">
      <alignment vertical="center"/>
    </xf>
    <xf numFmtId="0" fontId="145" fillId="71" borderId="64" applyNumberFormat="0" applyAlignment="0" applyProtection="0">
      <alignment vertical="center"/>
    </xf>
    <xf numFmtId="0" fontId="145" fillId="71" borderId="64" applyNumberFormat="0" applyAlignment="0" applyProtection="0">
      <alignment vertical="center"/>
    </xf>
    <xf numFmtId="0" fontId="145" fillId="71" borderId="64" applyNumberFormat="0" applyAlignment="0" applyProtection="0">
      <alignment vertical="center"/>
    </xf>
    <xf numFmtId="0" fontId="145" fillId="71" borderId="64" applyNumberFormat="0" applyAlignment="0" applyProtection="0">
      <alignment vertical="center"/>
    </xf>
    <xf numFmtId="0" fontId="145" fillId="71" borderId="64" applyNumberFormat="0" applyAlignment="0" applyProtection="0">
      <alignment vertical="center"/>
    </xf>
    <xf numFmtId="0" fontId="145" fillId="71" borderId="64" applyNumberFormat="0" applyAlignment="0" applyProtection="0">
      <alignment vertical="center"/>
    </xf>
    <xf numFmtId="0" fontId="145" fillId="71" borderId="64" applyNumberFormat="0" applyAlignment="0" applyProtection="0">
      <alignment vertical="center"/>
    </xf>
    <xf numFmtId="0" fontId="145" fillId="71" borderId="64" applyNumberFormat="0" applyAlignment="0" applyProtection="0">
      <alignment vertical="center"/>
    </xf>
    <xf numFmtId="0" fontId="145" fillId="71" borderId="64" applyNumberFormat="0" applyAlignment="0" applyProtection="0">
      <alignment vertical="center"/>
    </xf>
    <xf numFmtId="0" fontId="145" fillId="71" borderId="64" applyNumberFormat="0" applyAlignment="0" applyProtection="0">
      <alignment vertical="center"/>
    </xf>
    <xf numFmtId="0" fontId="145" fillId="71" borderId="64" applyNumberFormat="0" applyAlignment="0" applyProtection="0">
      <alignment vertical="center"/>
    </xf>
    <xf numFmtId="0" fontId="145" fillId="71" borderId="64" applyNumberFormat="0" applyAlignment="0" applyProtection="0">
      <alignment vertical="center"/>
    </xf>
    <xf numFmtId="0" fontId="211" fillId="0" borderId="0"/>
    <xf numFmtId="0" fontId="106" fillId="0" borderId="0"/>
    <xf numFmtId="0" fontId="149" fillId="72" borderId="0" applyNumberFormat="0" applyBorder="0" applyAlignment="0" applyProtection="0">
      <alignment vertical="center"/>
    </xf>
    <xf numFmtId="0" fontId="149" fillId="72" borderId="0" applyNumberFormat="0" applyBorder="0" applyAlignment="0" applyProtection="0">
      <alignment vertical="center"/>
    </xf>
    <xf numFmtId="0" fontId="149" fillId="72" borderId="0" applyNumberFormat="0" applyBorder="0" applyAlignment="0" applyProtection="0">
      <alignment vertical="center"/>
    </xf>
    <xf numFmtId="0" fontId="149" fillId="72" borderId="0" applyNumberFormat="0" applyBorder="0" applyAlignment="0" applyProtection="0">
      <alignment vertical="center"/>
    </xf>
    <xf numFmtId="0" fontId="149" fillId="72" borderId="0" applyNumberFormat="0" applyBorder="0" applyAlignment="0" applyProtection="0">
      <alignment vertical="center"/>
    </xf>
    <xf numFmtId="0" fontId="149" fillId="72" borderId="0" applyNumberFormat="0" applyBorder="0" applyAlignment="0" applyProtection="0">
      <alignment vertical="center"/>
    </xf>
    <xf numFmtId="0" fontId="149" fillId="72" borderId="0" applyNumberFormat="0" applyBorder="0" applyAlignment="0" applyProtection="0">
      <alignment vertical="center"/>
    </xf>
    <xf numFmtId="0" fontId="149" fillId="87" borderId="0" applyNumberFormat="0" applyBorder="0" applyAlignment="0" applyProtection="0">
      <alignment vertical="center"/>
    </xf>
    <xf numFmtId="0" fontId="149" fillId="87" borderId="0" applyNumberFormat="0" applyBorder="0" applyAlignment="0" applyProtection="0">
      <alignment vertical="center"/>
    </xf>
    <xf numFmtId="0" fontId="149" fillId="87" borderId="0" applyNumberFormat="0" applyBorder="0" applyAlignment="0" applyProtection="0">
      <alignment vertical="center"/>
    </xf>
    <xf numFmtId="0" fontId="149" fillId="87" borderId="0" applyNumberFormat="0" applyBorder="0" applyAlignment="0" applyProtection="0">
      <alignment vertical="center"/>
    </xf>
    <xf numFmtId="0" fontId="149" fillId="87" borderId="0" applyNumberFormat="0" applyBorder="0" applyAlignment="0" applyProtection="0">
      <alignment vertical="center"/>
    </xf>
    <xf numFmtId="0" fontId="149" fillId="87" borderId="0" applyNumberFormat="0" applyBorder="0" applyAlignment="0" applyProtection="0">
      <alignment vertical="center"/>
    </xf>
    <xf numFmtId="0" fontId="149" fillId="88" borderId="0" applyNumberFormat="0" applyBorder="0" applyAlignment="0" applyProtection="0">
      <alignment vertical="center"/>
    </xf>
    <xf numFmtId="0" fontId="149" fillId="88" borderId="0" applyNumberFormat="0" applyBorder="0" applyAlignment="0" applyProtection="0">
      <alignment vertical="center"/>
    </xf>
    <xf numFmtId="0" fontId="149" fillId="88" borderId="0" applyNumberFormat="0" applyBorder="0" applyAlignment="0" applyProtection="0">
      <alignment vertical="center"/>
    </xf>
    <xf numFmtId="0" fontId="149" fillId="82" borderId="0" applyNumberFormat="0" applyBorder="0" applyAlignment="0" applyProtection="0">
      <alignment vertical="center"/>
    </xf>
    <xf numFmtId="0" fontId="149" fillId="82" borderId="0" applyNumberFormat="0" applyBorder="0" applyAlignment="0" applyProtection="0">
      <alignment vertical="center"/>
    </xf>
    <xf numFmtId="0" fontId="149" fillId="82" borderId="0" applyNumberFormat="0" applyBorder="0" applyAlignment="0" applyProtection="0">
      <alignment vertical="center"/>
    </xf>
    <xf numFmtId="0" fontId="149" fillId="82" borderId="0" applyNumberFormat="0" applyBorder="0" applyAlignment="0" applyProtection="0">
      <alignment vertical="center"/>
    </xf>
    <xf numFmtId="0" fontId="149" fillId="82" borderId="0" applyNumberFormat="0" applyBorder="0" applyAlignment="0" applyProtection="0">
      <alignment vertical="center"/>
    </xf>
    <xf numFmtId="0" fontId="149" fillId="82" borderId="0" applyNumberFormat="0" applyBorder="0" applyAlignment="0" applyProtection="0">
      <alignment vertical="center"/>
    </xf>
    <xf numFmtId="0" fontId="149" fillId="82" borderId="0" applyNumberFormat="0" applyBorder="0" applyAlignment="0" applyProtection="0">
      <alignment vertical="center"/>
    </xf>
    <xf numFmtId="0" fontId="149" fillId="85" borderId="0" applyNumberFormat="0" applyBorder="0" applyAlignment="0" applyProtection="0">
      <alignment vertical="center"/>
    </xf>
    <xf numFmtId="0" fontId="149" fillId="85" borderId="0" applyNumberFormat="0" applyBorder="0" applyAlignment="0" applyProtection="0">
      <alignment vertical="center"/>
    </xf>
    <xf numFmtId="0" fontId="149" fillId="85" borderId="0" applyNumberFormat="0" applyBorder="0" applyAlignment="0" applyProtection="0">
      <alignment vertical="center"/>
    </xf>
    <xf numFmtId="0" fontId="149" fillId="85" borderId="0" applyNumberFormat="0" applyBorder="0" applyAlignment="0" applyProtection="0">
      <alignment vertical="center"/>
    </xf>
    <xf numFmtId="0" fontId="149" fillId="85" borderId="0" applyNumberFormat="0" applyBorder="0" applyAlignment="0" applyProtection="0">
      <alignment vertical="center"/>
    </xf>
    <xf numFmtId="0" fontId="149" fillId="85" borderId="0" applyNumberFormat="0" applyBorder="0" applyAlignment="0" applyProtection="0">
      <alignment vertical="center"/>
    </xf>
    <xf numFmtId="0" fontId="149" fillId="85" borderId="0" applyNumberFormat="0" applyBorder="0" applyAlignment="0" applyProtection="0">
      <alignment vertical="center"/>
    </xf>
    <xf numFmtId="0" fontId="100" fillId="75" borderId="42" applyNumberFormat="0" applyFont="0" applyAlignment="0" applyProtection="0">
      <alignment vertical="center"/>
    </xf>
    <xf numFmtId="0" fontId="100" fillId="75" borderId="42" applyNumberFormat="0" applyFont="0" applyAlignment="0" applyProtection="0">
      <alignment vertical="center"/>
    </xf>
    <xf numFmtId="0" fontId="100" fillId="75" borderId="42" applyNumberFormat="0" applyFont="0" applyAlignment="0" applyProtection="0">
      <alignment vertical="center"/>
    </xf>
    <xf numFmtId="0" fontId="100" fillId="75" borderId="42" applyNumberFormat="0" applyFont="0" applyAlignment="0" applyProtection="0">
      <alignment vertical="center"/>
    </xf>
    <xf numFmtId="0" fontId="100" fillId="75" borderId="42" applyNumberFormat="0" applyFont="0" applyAlignment="0" applyProtection="0">
      <alignment vertical="center"/>
    </xf>
    <xf numFmtId="0" fontId="100" fillId="75" borderId="42" applyNumberFormat="0" applyFont="0" applyAlignment="0" applyProtection="0">
      <alignment vertical="center"/>
    </xf>
    <xf numFmtId="0" fontId="100" fillId="75" borderId="42" applyNumberFormat="0" applyFont="0" applyAlignment="0" applyProtection="0">
      <alignment vertical="center"/>
    </xf>
    <xf numFmtId="0" fontId="100" fillId="75" borderId="42" applyNumberFormat="0" applyFont="0" applyAlignment="0" applyProtection="0">
      <alignment vertical="center"/>
    </xf>
    <xf numFmtId="0" fontId="100" fillId="75" borderId="42" applyNumberFormat="0" applyFont="0" applyAlignment="0" applyProtection="0">
      <alignment vertical="center"/>
    </xf>
    <xf numFmtId="0" fontId="100" fillId="75" borderId="42" applyNumberFormat="0" applyFont="0" applyAlignment="0" applyProtection="0">
      <alignment vertical="center"/>
    </xf>
    <xf numFmtId="0" fontId="100" fillId="75" borderId="42" applyNumberFormat="0" applyFont="0" applyAlignment="0" applyProtection="0">
      <alignment vertical="center"/>
    </xf>
    <xf numFmtId="0" fontId="100" fillId="75" borderId="42" applyNumberFormat="0" applyFont="0" applyAlignment="0" applyProtection="0">
      <alignment vertical="center"/>
    </xf>
    <xf numFmtId="0" fontId="100" fillId="75" borderId="42" applyNumberFormat="0" applyFont="0" applyAlignment="0" applyProtection="0">
      <alignment vertical="center"/>
    </xf>
    <xf numFmtId="0" fontId="100" fillId="75" borderId="42" applyNumberFormat="0" applyFont="0" applyAlignment="0" applyProtection="0">
      <alignment vertical="center"/>
    </xf>
    <xf numFmtId="0" fontId="100" fillId="75" borderId="42" applyNumberFormat="0" applyFont="0" applyAlignment="0" applyProtection="0">
      <alignment vertical="center"/>
    </xf>
    <xf numFmtId="0" fontId="100" fillId="75" borderId="42" applyNumberFormat="0" applyFont="0" applyAlignment="0" applyProtection="0">
      <alignment vertical="center"/>
    </xf>
    <xf numFmtId="0" fontId="100" fillId="75" borderId="42" applyNumberFormat="0" applyFont="0" applyAlignment="0" applyProtection="0">
      <alignment vertical="center"/>
    </xf>
    <xf numFmtId="0" fontId="100" fillId="75" borderId="42" applyNumberFormat="0" applyFont="0" applyAlignment="0" applyProtection="0">
      <alignment vertical="center"/>
    </xf>
    <xf numFmtId="0" fontId="100" fillId="75" borderId="42" applyNumberFormat="0" applyFont="0" applyAlignment="0" applyProtection="0">
      <alignment vertical="center"/>
    </xf>
    <xf numFmtId="0" fontId="100" fillId="75" borderId="42" applyNumberFormat="0" applyFont="0" applyAlignment="0" applyProtection="0">
      <alignment vertical="center"/>
    </xf>
    <xf numFmtId="0" fontId="100" fillId="75" borderId="42" applyNumberFormat="0" applyFont="0" applyAlignment="0" applyProtection="0">
      <alignment vertical="center"/>
    </xf>
    <xf numFmtId="0" fontId="100" fillId="75" borderId="42" applyNumberFormat="0" applyFont="0" applyAlignment="0" applyProtection="0">
      <alignment vertical="center"/>
    </xf>
    <xf numFmtId="0" fontId="100" fillId="75" borderId="42" applyNumberFormat="0" applyFont="0" applyAlignment="0" applyProtection="0">
      <alignment vertical="center"/>
    </xf>
    <xf numFmtId="0" fontId="100" fillId="75" borderId="42" applyNumberFormat="0" applyFont="0" applyAlignment="0" applyProtection="0">
      <alignment vertical="center"/>
    </xf>
    <xf numFmtId="0" fontId="100" fillId="75" borderId="42" applyNumberFormat="0" applyFont="0" applyAlignment="0" applyProtection="0">
      <alignment vertical="center"/>
    </xf>
    <xf numFmtId="0" fontId="100" fillId="75" borderId="42" applyNumberFormat="0" applyFont="0" applyAlignment="0" applyProtection="0">
      <alignment vertical="center"/>
    </xf>
    <xf numFmtId="0" fontId="100" fillId="75" borderId="42" applyNumberFormat="0" applyFont="0" applyAlignment="0" applyProtection="0">
      <alignment vertical="center"/>
    </xf>
    <xf numFmtId="0" fontId="100" fillId="75" borderId="42" applyNumberFormat="0" applyFont="0" applyAlignment="0" applyProtection="0">
      <alignment vertical="center"/>
    </xf>
    <xf numFmtId="0" fontId="100" fillId="75" borderId="42" applyNumberFormat="0" applyFont="0" applyAlignment="0" applyProtection="0">
      <alignment vertical="center"/>
    </xf>
    <xf numFmtId="0" fontId="100" fillId="75" borderId="42" applyNumberFormat="0" applyFont="0" applyAlignment="0" applyProtection="0">
      <alignment vertical="center"/>
    </xf>
    <xf numFmtId="0" fontId="100" fillId="75" borderId="42" applyNumberFormat="0" applyFont="0" applyAlignment="0" applyProtection="0">
      <alignment vertical="center"/>
    </xf>
    <xf numFmtId="0" fontId="100" fillId="75" borderId="42" applyNumberFormat="0" applyFont="0" applyAlignment="0" applyProtection="0">
      <alignment vertical="center"/>
    </xf>
    <xf numFmtId="0" fontId="100" fillId="75" borderId="42" applyNumberFormat="0" applyFont="0" applyAlignment="0" applyProtection="0">
      <alignment vertical="center"/>
    </xf>
    <xf numFmtId="0" fontId="100" fillId="75" borderId="42" applyNumberFormat="0" applyFont="0" applyAlignment="0" applyProtection="0">
      <alignment vertical="center"/>
    </xf>
    <xf numFmtId="0" fontId="100" fillId="75" borderId="42" applyNumberFormat="0" applyFont="0" applyAlignment="0" applyProtection="0">
      <alignment vertical="center"/>
    </xf>
    <xf numFmtId="0" fontId="100" fillId="75" borderId="42" applyNumberFormat="0" applyFont="0" applyAlignment="0" applyProtection="0">
      <alignment vertical="center"/>
    </xf>
    <xf numFmtId="0" fontId="93" fillId="75" borderId="42" applyNumberFormat="0" applyFont="0" applyAlignment="0" applyProtection="0">
      <alignment vertical="center"/>
    </xf>
    <xf numFmtId="0" fontId="93" fillId="75" borderId="42" applyNumberFormat="0" applyFont="0" applyAlignment="0" applyProtection="0">
      <alignment vertical="center"/>
    </xf>
    <xf numFmtId="0" fontId="93" fillId="75" borderId="42" applyNumberFormat="0" applyFont="0" applyAlignment="0" applyProtection="0">
      <alignment vertical="center"/>
    </xf>
    <xf numFmtId="0" fontId="93" fillId="75" borderId="42" applyNumberFormat="0" applyFont="0" applyAlignment="0" applyProtection="0">
      <alignment vertical="center"/>
    </xf>
    <xf numFmtId="0" fontId="93" fillId="75" borderId="42" applyNumberFormat="0" applyFont="0" applyAlignment="0" applyProtection="0">
      <alignment vertical="center"/>
    </xf>
    <xf numFmtId="0" fontId="93" fillId="75" borderId="42" applyNumberFormat="0" applyFont="0" applyAlignment="0" applyProtection="0">
      <alignment vertical="center"/>
    </xf>
    <xf numFmtId="0" fontId="93" fillId="75" borderId="42" applyNumberFormat="0" applyFont="0" applyAlignment="0" applyProtection="0">
      <alignment vertical="center"/>
    </xf>
    <xf numFmtId="0" fontId="93" fillId="75" borderId="42" applyNumberFormat="0" applyFont="0" applyAlignment="0" applyProtection="0">
      <alignment vertical="center"/>
    </xf>
    <xf numFmtId="0" fontId="93" fillId="75" borderId="42" applyNumberFormat="0" applyFont="0" applyAlignment="0" applyProtection="0">
      <alignment vertical="center"/>
    </xf>
    <xf numFmtId="0" fontId="97" fillId="44" borderId="8" applyNumberFormat="0" applyFont="0" applyAlignment="0" applyProtection="0">
      <alignment vertical="center"/>
    </xf>
    <xf numFmtId="0" fontId="97" fillId="44" borderId="8" applyNumberFormat="0" applyFont="0" applyAlignment="0" applyProtection="0">
      <alignment vertical="center"/>
    </xf>
    <xf numFmtId="0" fontId="126" fillId="75" borderId="42" applyNumberFormat="0" applyFont="0" applyAlignment="0" applyProtection="0">
      <alignment vertical="center"/>
    </xf>
    <xf numFmtId="0" fontId="126" fillId="75" borderId="42" applyNumberFormat="0" applyFont="0" applyAlignment="0" applyProtection="0">
      <alignment vertical="center"/>
    </xf>
    <xf numFmtId="0" fontId="97" fillId="44" borderId="8" applyNumberFormat="0" applyFont="0" applyAlignment="0" applyProtection="0">
      <alignment vertical="center"/>
    </xf>
    <xf numFmtId="0" fontId="97" fillId="44" borderId="8" applyNumberFormat="0" applyFont="0" applyAlignment="0" applyProtection="0">
      <alignment vertical="center"/>
    </xf>
    <xf numFmtId="0" fontId="97" fillId="44" borderId="8" applyNumberFormat="0" applyFont="0" applyAlignment="0" applyProtection="0">
      <alignment vertical="center"/>
    </xf>
    <xf numFmtId="0" fontId="97" fillId="44" borderId="8" applyNumberFormat="0" applyFont="0" applyAlignment="0" applyProtection="0">
      <alignment vertical="center"/>
    </xf>
    <xf numFmtId="0" fontId="126" fillId="75" borderId="42" applyNumberFormat="0" applyFont="0" applyAlignment="0" applyProtection="0">
      <alignment vertical="center"/>
    </xf>
    <xf numFmtId="0" fontId="126" fillId="75" borderId="42" applyNumberFormat="0" applyFont="0" applyAlignment="0" applyProtection="0">
      <alignment vertical="center"/>
    </xf>
    <xf numFmtId="0" fontId="126" fillId="75" borderId="42" applyNumberFormat="0" applyFont="0" applyAlignment="0" applyProtection="0">
      <alignment vertical="center"/>
    </xf>
    <xf numFmtId="0" fontId="93" fillId="75" borderId="42" applyNumberFormat="0" applyFont="0" applyAlignment="0" applyProtection="0">
      <alignment vertical="center"/>
    </xf>
    <xf numFmtId="0" fontId="93" fillId="75" borderId="42" applyNumberFormat="0" applyFont="0" applyAlignment="0" applyProtection="0">
      <alignment vertical="center"/>
    </xf>
    <xf numFmtId="0" fontId="93" fillId="75" borderId="42" applyNumberFormat="0" applyFont="0" applyAlignment="0" applyProtection="0">
      <alignment vertical="center"/>
    </xf>
    <xf numFmtId="0" fontId="93" fillId="75" borderId="42" applyNumberFormat="0" applyFont="0" applyAlignment="0" applyProtection="0">
      <alignment vertical="center"/>
    </xf>
    <xf numFmtId="0" fontId="97" fillId="44" borderId="8" applyNumberFormat="0" applyFont="0" applyAlignment="0" applyProtection="0">
      <alignment vertical="center"/>
    </xf>
    <xf numFmtId="0" fontId="97" fillId="44" borderId="8" applyNumberFormat="0" applyFont="0" applyAlignment="0" applyProtection="0">
      <alignment vertical="center"/>
    </xf>
    <xf numFmtId="0" fontId="97" fillId="44" borderId="8" applyNumberFormat="0" applyFont="0" applyAlignment="0" applyProtection="0">
      <alignment vertical="center"/>
    </xf>
    <xf numFmtId="0" fontId="93" fillId="75" borderId="42" applyNumberFormat="0" applyFont="0" applyAlignment="0" applyProtection="0">
      <alignment vertical="center"/>
    </xf>
    <xf numFmtId="0" fontId="93" fillId="75" borderId="42" applyNumberFormat="0" applyFont="0" applyAlignment="0" applyProtection="0">
      <alignment vertical="center"/>
    </xf>
    <xf numFmtId="0" fontId="93" fillId="75" borderId="42" applyNumberFormat="0" applyFont="0" applyAlignment="0" applyProtection="0">
      <alignment vertical="center"/>
    </xf>
    <xf numFmtId="0" fontId="93" fillId="75" borderId="42" applyNumberFormat="0" applyFont="0" applyAlignment="0" applyProtection="0">
      <alignment vertical="center"/>
    </xf>
    <xf numFmtId="0" fontId="97" fillId="44" borderId="8" applyNumberFormat="0" applyFont="0" applyAlignment="0" applyProtection="0">
      <alignment vertical="center"/>
    </xf>
    <xf numFmtId="0" fontId="97" fillId="44" borderId="8" applyNumberFormat="0" applyFont="0" applyAlignment="0" applyProtection="0">
      <alignment vertical="center"/>
    </xf>
    <xf numFmtId="0" fontId="97" fillId="44" borderId="8" applyNumberFormat="0" applyFont="0" applyAlignment="0" applyProtection="0">
      <alignment vertical="center"/>
    </xf>
    <xf numFmtId="0" fontId="97" fillId="44" borderId="8" applyNumberFormat="0" applyFont="0" applyAlignment="0" applyProtection="0">
      <alignment vertical="center"/>
    </xf>
    <xf numFmtId="0" fontId="97" fillId="44" borderId="8" applyNumberFormat="0" applyFont="0" applyAlignment="0" applyProtection="0">
      <alignment vertical="center"/>
    </xf>
    <xf numFmtId="0" fontId="97" fillId="44" borderId="8" applyNumberFormat="0" applyFont="0" applyAlignment="0" applyProtection="0">
      <alignment vertical="center"/>
    </xf>
    <xf numFmtId="0" fontId="93" fillId="75" borderId="42" applyNumberFormat="0" applyFont="0" applyAlignment="0" applyProtection="0">
      <alignment vertical="center"/>
    </xf>
    <xf numFmtId="0" fontId="93" fillId="75" borderId="42" applyNumberFormat="0" applyFont="0" applyAlignment="0" applyProtection="0">
      <alignment vertical="center"/>
    </xf>
    <xf numFmtId="0" fontId="93" fillId="75" borderId="42" applyNumberFormat="0" applyFont="0" applyAlignment="0" applyProtection="0">
      <alignment vertical="center"/>
    </xf>
    <xf numFmtId="0" fontId="93" fillId="75" borderId="42" applyNumberFormat="0" applyFont="0" applyAlignment="0" applyProtection="0">
      <alignment vertical="center"/>
    </xf>
    <xf numFmtId="0" fontId="97" fillId="44" borderId="8" applyNumberFormat="0" applyFont="0" applyAlignment="0" applyProtection="0">
      <alignment vertical="center"/>
    </xf>
    <xf numFmtId="0" fontId="97" fillId="44" borderId="8" applyNumberFormat="0" applyFont="0" applyAlignment="0" applyProtection="0">
      <alignment vertical="center"/>
    </xf>
    <xf numFmtId="0" fontId="97" fillId="44" borderId="8" applyNumberFormat="0" applyFont="0" applyAlignment="0" applyProtection="0">
      <alignment vertical="center"/>
    </xf>
    <xf numFmtId="0" fontId="93" fillId="75" borderId="42" applyNumberFormat="0" applyFont="0" applyAlignment="0" applyProtection="0">
      <alignment vertical="center"/>
    </xf>
    <xf numFmtId="0" fontId="93" fillId="75" borderId="42" applyNumberFormat="0" applyFont="0" applyAlignment="0" applyProtection="0">
      <alignment vertical="center"/>
    </xf>
    <xf numFmtId="0" fontId="93" fillId="75" borderId="42" applyNumberFormat="0" applyFont="0" applyAlignment="0" applyProtection="0">
      <alignment vertical="center"/>
    </xf>
    <xf numFmtId="0" fontId="93" fillId="75" borderId="42" applyNumberFormat="0" applyFont="0" applyAlignment="0" applyProtection="0">
      <alignment vertical="center"/>
    </xf>
    <xf numFmtId="0" fontId="97" fillId="44" borderId="8" applyNumberFormat="0" applyFont="0" applyAlignment="0" applyProtection="0">
      <alignment vertical="center"/>
    </xf>
    <xf numFmtId="0" fontId="97" fillId="44" borderId="8" applyNumberFormat="0" applyFont="0" applyAlignment="0" applyProtection="0">
      <alignment vertical="center"/>
    </xf>
    <xf numFmtId="0" fontId="126" fillId="75" borderId="42" applyNumberFormat="0" applyFont="0" applyAlignment="0" applyProtection="0">
      <alignment vertical="center"/>
    </xf>
    <xf numFmtId="0" fontId="126" fillId="75" borderId="42" applyNumberFormat="0" applyFont="0" applyAlignment="0" applyProtection="0">
      <alignment vertical="center"/>
    </xf>
    <xf numFmtId="0" fontId="97" fillId="44" borderId="8" applyNumberFormat="0" applyFont="0" applyAlignment="0" applyProtection="0">
      <alignment vertical="center"/>
    </xf>
    <xf numFmtId="0" fontId="97" fillId="44" borderId="8" applyNumberFormat="0" applyFont="0" applyAlignment="0" applyProtection="0">
      <alignment vertical="center"/>
    </xf>
    <xf numFmtId="0" fontId="97" fillId="44" borderId="8" applyNumberFormat="0" applyFont="0" applyAlignment="0" applyProtection="0">
      <alignment vertical="center"/>
    </xf>
    <xf numFmtId="0" fontId="97" fillId="44" borderId="8" applyNumberFormat="0" applyFont="0" applyAlignment="0" applyProtection="0">
      <alignment vertical="center"/>
    </xf>
    <xf numFmtId="0" fontId="97" fillId="44" borderId="8" applyNumberFormat="0" applyFont="0" applyAlignment="0" applyProtection="0">
      <alignment vertical="center"/>
    </xf>
    <xf numFmtId="0" fontId="97" fillId="44" borderId="8" applyNumberFormat="0" applyFont="0" applyAlignment="0" applyProtection="0">
      <alignment vertical="center"/>
    </xf>
    <xf numFmtId="0" fontId="97" fillId="44" borderId="8" applyNumberFormat="0" applyFont="0" applyAlignment="0" applyProtection="0">
      <alignment vertical="center"/>
    </xf>
    <xf numFmtId="0" fontId="93" fillId="75" borderId="42" applyNumberFormat="0" applyFont="0" applyAlignment="0" applyProtection="0">
      <alignment vertical="center"/>
    </xf>
    <xf numFmtId="0" fontId="93" fillId="75" borderId="42" applyNumberFormat="0" applyFont="0" applyAlignment="0" applyProtection="0">
      <alignment vertical="center"/>
    </xf>
    <xf numFmtId="0" fontId="93" fillId="75" borderId="42" applyNumberFormat="0" applyFont="0" applyAlignment="0" applyProtection="0">
      <alignment vertical="center"/>
    </xf>
    <xf numFmtId="0" fontId="93" fillId="75" borderId="42" applyNumberFormat="0" applyFont="0" applyAlignment="0" applyProtection="0">
      <alignment vertical="center"/>
    </xf>
    <xf numFmtId="0" fontId="97" fillId="44" borderId="8" applyNumberFormat="0" applyFont="0" applyAlignment="0" applyProtection="0">
      <alignment vertical="center"/>
    </xf>
    <xf numFmtId="0" fontId="97" fillId="44" borderId="8" applyNumberFormat="0" applyFont="0" applyAlignment="0" applyProtection="0">
      <alignment vertical="center"/>
    </xf>
    <xf numFmtId="0" fontId="97" fillId="44" borderId="8" applyNumberFormat="0" applyFont="0" applyAlignment="0" applyProtection="0">
      <alignment vertical="center"/>
    </xf>
    <xf numFmtId="0" fontId="100" fillId="75" borderId="42" applyNumberFormat="0" applyFont="0" applyAlignment="0" applyProtection="0">
      <alignment vertical="center"/>
    </xf>
    <xf numFmtId="0" fontId="100" fillId="75" borderId="42" applyNumberFormat="0" applyFont="0" applyAlignment="0" applyProtection="0">
      <alignment vertical="center"/>
    </xf>
    <xf numFmtId="0" fontId="100" fillId="75" borderId="42" applyNumberFormat="0" applyFont="0" applyAlignment="0" applyProtection="0">
      <alignment vertical="center"/>
    </xf>
    <xf numFmtId="0" fontId="100" fillId="75" borderId="42" applyNumberFormat="0" applyFont="0" applyAlignment="0" applyProtection="0">
      <alignment vertical="center"/>
    </xf>
    <xf numFmtId="0" fontId="100" fillId="75" borderId="42" applyNumberFormat="0" applyFont="0" applyAlignment="0" applyProtection="0">
      <alignment vertical="center"/>
    </xf>
    <xf numFmtId="0" fontId="100" fillId="75" borderId="42" applyNumberFormat="0" applyFont="0" applyAlignment="0" applyProtection="0">
      <alignment vertical="center"/>
    </xf>
    <xf numFmtId="0" fontId="100" fillId="75" borderId="42" applyNumberFormat="0" applyFont="0" applyAlignment="0" applyProtection="0">
      <alignment vertical="center"/>
    </xf>
    <xf numFmtId="0" fontId="100" fillId="75" borderId="42" applyNumberFormat="0" applyFont="0" applyAlignment="0" applyProtection="0">
      <alignment vertical="center"/>
    </xf>
    <xf numFmtId="0" fontId="100" fillId="75" borderId="42" applyNumberFormat="0" applyFont="0" applyAlignment="0" applyProtection="0">
      <alignment vertical="center"/>
    </xf>
    <xf numFmtId="0" fontId="100" fillId="75" borderId="42" applyNumberFormat="0" applyFont="0" applyAlignment="0" applyProtection="0">
      <alignment vertical="center"/>
    </xf>
    <xf numFmtId="0" fontId="97" fillId="44" borderId="8" applyNumberFormat="0" applyFont="0" applyAlignment="0" applyProtection="0">
      <alignment vertical="center"/>
    </xf>
    <xf numFmtId="0" fontId="100" fillId="75" borderId="42" applyNumberFormat="0" applyFont="0" applyAlignment="0" applyProtection="0">
      <alignment vertical="center"/>
    </xf>
    <xf numFmtId="0" fontId="100" fillId="75" borderId="42" applyNumberFormat="0" applyFont="0" applyAlignment="0" applyProtection="0">
      <alignment vertical="center"/>
    </xf>
    <xf numFmtId="0" fontId="100" fillId="75" borderId="42" applyNumberFormat="0" applyFont="0" applyAlignment="0" applyProtection="0">
      <alignment vertical="center"/>
    </xf>
    <xf numFmtId="0" fontId="100" fillId="75" borderId="42" applyNumberFormat="0" applyFont="0" applyAlignment="0" applyProtection="0">
      <alignment vertical="center"/>
    </xf>
    <xf numFmtId="0" fontId="100" fillId="75" borderId="42" applyNumberFormat="0" applyFont="0" applyAlignment="0" applyProtection="0">
      <alignment vertical="center"/>
    </xf>
    <xf numFmtId="0" fontId="100" fillId="75" borderId="42" applyNumberFormat="0" applyFont="0" applyAlignment="0" applyProtection="0">
      <alignment vertical="center"/>
    </xf>
    <xf numFmtId="0" fontId="100" fillId="75" borderId="42" applyNumberFormat="0" applyFont="0" applyAlignment="0" applyProtection="0">
      <alignment vertical="center"/>
    </xf>
    <xf numFmtId="0" fontId="100" fillId="75" borderId="42" applyNumberFormat="0" applyFont="0" applyAlignment="0" applyProtection="0">
      <alignment vertical="center"/>
    </xf>
    <xf numFmtId="0" fontId="100" fillId="75" borderId="42" applyNumberFormat="0" applyFont="0" applyAlignment="0" applyProtection="0">
      <alignment vertical="center"/>
    </xf>
    <xf numFmtId="0" fontId="100" fillId="75" borderId="42" applyNumberFormat="0" applyFont="0" applyAlignment="0" applyProtection="0">
      <alignment vertical="center"/>
    </xf>
    <xf numFmtId="0" fontId="100" fillId="75" borderId="42" applyNumberFormat="0" applyFont="0" applyAlignment="0" applyProtection="0">
      <alignment vertical="center"/>
    </xf>
    <xf numFmtId="0" fontId="100" fillId="75" borderId="42" applyNumberFormat="0" applyFont="0" applyAlignment="0" applyProtection="0">
      <alignment vertical="center"/>
    </xf>
    <xf numFmtId="0" fontId="100" fillId="75" borderId="42" applyNumberFormat="0" applyFont="0" applyAlignment="0" applyProtection="0">
      <alignment vertical="center"/>
    </xf>
    <xf numFmtId="0" fontId="100" fillId="75" borderId="42" applyNumberFormat="0" applyFont="0" applyAlignment="0" applyProtection="0">
      <alignment vertical="center"/>
    </xf>
    <xf numFmtId="0" fontId="100" fillId="75" borderId="42" applyNumberFormat="0" applyFont="0" applyAlignment="0" applyProtection="0">
      <alignment vertical="center"/>
    </xf>
    <xf numFmtId="0" fontId="97" fillId="44" borderId="8" applyNumberFormat="0" applyFont="0" applyAlignment="0" applyProtection="0">
      <alignment vertical="center"/>
    </xf>
    <xf numFmtId="0" fontId="100" fillId="75" borderId="42" applyNumberFormat="0" applyFont="0" applyAlignment="0" applyProtection="0">
      <alignment vertical="center"/>
    </xf>
    <xf numFmtId="0" fontId="100" fillId="75" borderId="42" applyNumberFormat="0" applyFont="0" applyAlignment="0" applyProtection="0">
      <alignment vertical="center"/>
    </xf>
    <xf numFmtId="0" fontId="100" fillId="75" borderId="42" applyNumberFormat="0" applyFont="0" applyAlignment="0" applyProtection="0">
      <alignment vertical="center"/>
    </xf>
    <xf numFmtId="0" fontId="97" fillId="44" borderId="8" applyNumberFormat="0" applyFont="0" applyAlignment="0" applyProtection="0">
      <alignment vertical="center"/>
    </xf>
    <xf numFmtId="0" fontId="100" fillId="75" borderId="42" applyNumberFormat="0" applyFont="0" applyAlignment="0" applyProtection="0">
      <alignment vertical="center"/>
    </xf>
    <xf numFmtId="0" fontId="97" fillId="44" borderId="8" applyNumberFormat="0" applyFont="0" applyAlignment="0" applyProtection="0">
      <alignment vertical="center"/>
    </xf>
    <xf numFmtId="0" fontId="100" fillId="75" borderId="42" applyNumberFormat="0" applyFont="0" applyAlignment="0" applyProtection="0">
      <alignment vertical="center"/>
    </xf>
    <xf numFmtId="0" fontId="100" fillId="75" borderId="42" applyNumberFormat="0" applyFont="0" applyAlignment="0" applyProtection="0">
      <alignment vertical="center"/>
    </xf>
    <xf numFmtId="0" fontId="100" fillId="75" borderId="42" applyNumberFormat="0" applyFont="0" applyAlignment="0" applyProtection="0">
      <alignment vertical="center"/>
    </xf>
    <xf numFmtId="0" fontId="100" fillId="75" borderId="42" applyNumberFormat="0" applyFont="0" applyAlignment="0" applyProtection="0">
      <alignment vertical="center"/>
    </xf>
    <xf numFmtId="0" fontId="97" fillId="44" borderId="8" applyNumberFormat="0" applyFont="0" applyAlignment="0" applyProtection="0">
      <alignment vertical="center"/>
    </xf>
    <xf numFmtId="0" fontId="97" fillId="44" borderId="8" applyNumberFormat="0" applyFont="0" applyAlignment="0" applyProtection="0">
      <alignment vertical="center"/>
    </xf>
    <xf numFmtId="0" fontId="100" fillId="75" borderId="42" applyNumberFormat="0" applyFont="0" applyAlignment="0" applyProtection="0">
      <alignment vertical="center"/>
    </xf>
    <xf numFmtId="0" fontId="100" fillId="75" borderId="42" applyNumberFormat="0" applyFont="0" applyAlignment="0" applyProtection="0">
      <alignment vertical="center"/>
    </xf>
    <xf numFmtId="0" fontId="100" fillId="75" borderId="42" applyNumberFormat="0" applyFont="0" applyAlignment="0" applyProtection="0">
      <alignment vertical="center"/>
    </xf>
    <xf numFmtId="0" fontId="100" fillId="75" borderId="42" applyNumberFormat="0" applyFont="0" applyAlignment="0" applyProtection="0">
      <alignment vertical="center"/>
    </xf>
    <xf numFmtId="0" fontId="100" fillId="75" borderId="42" applyNumberFormat="0" applyFont="0" applyAlignment="0" applyProtection="0">
      <alignment vertical="center"/>
    </xf>
    <xf numFmtId="0" fontId="100" fillId="75" borderId="42" applyNumberFormat="0" applyFont="0" applyAlignment="0" applyProtection="0">
      <alignment vertical="center"/>
    </xf>
    <xf numFmtId="0" fontId="100" fillId="75" borderId="42" applyNumberFormat="0" applyFont="0" applyAlignment="0" applyProtection="0">
      <alignment vertical="center"/>
    </xf>
    <xf numFmtId="0" fontId="97" fillId="44" borderId="8" applyNumberFormat="0" applyFont="0" applyAlignment="0" applyProtection="0">
      <alignment vertical="center"/>
    </xf>
    <xf numFmtId="0" fontId="100" fillId="75" borderId="42" applyNumberFormat="0" applyFont="0" applyAlignment="0" applyProtection="0">
      <alignment vertical="center"/>
    </xf>
    <xf numFmtId="0" fontId="100" fillId="75" borderId="42" applyNumberFormat="0" applyFont="0" applyAlignment="0" applyProtection="0">
      <alignment vertical="center"/>
    </xf>
    <xf numFmtId="0" fontId="100" fillId="75" borderId="42" applyNumberFormat="0" applyFont="0" applyAlignment="0" applyProtection="0">
      <alignment vertical="center"/>
    </xf>
    <xf numFmtId="0" fontId="97" fillId="44" borderId="8" applyNumberFormat="0" applyFont="0" applyAlignment="0" applyProtection="0">
      <alignment vertical="center"/>
    </xf>
    <xf numFmtId="0" fontId="100" fillId="75" borderId="42" applyNumberFormat="0" applyFont="0" applyAlignment="0" applyProtection="0">
      <alignment vertical="center"/>
    </xf>
    <xf numFmtId="0" fontId="100" fillId="75" borderId="42" applyNumberFormat="0" applyFont="0" applyAlignment="0" applyProtection="0">
      <alignment vertical="center"/>
    </xf>
    <xf numFmtId="0" fontId="100" fillId="75" borderId="42" applyNumberFormat="0" applyFont="0" applyAlignment="0" applyProtection="0">
      <alignment vertical="center"/>
    </xf>
    <xf numFmtId="0" fontId="100" fillId="75" borderId="42" applyNumberFormat="0" applyFont="0" applyAlignment="0" applyProtection="0">
      <alignment vertical="center"/>
    </xf>
    <xf numFmtId="0" fontId="100" fillId="75" borderId="42" applyNumberFormat="0" applyFont="0" applyAlignment="0" applyProtection="0">
      <alignment vertical="center"/>
    </xf>
    <xf numFmtId="0" fontId="100" fillId="75" borderId="42" applyNumberFormat="0" applyFont="0" applyAlignment="0" applyProtection="0">
      <alignment vertical="center"/>
    </xf>
    <xf numFmtId="0" fontId="100" fillId="75" borderId="42" applyNumberFormat="0" applyFont="0" applyAlignment="0" applyProtection="0">
      <alignment vertical="center"/>
    </xf>
    <xf numFmtId="0" fontId="100" fillId="75" borderId="42" applyNumberFormat="0" applyFont="0" applyAlignment="0" applyProtection="0">
      <alignment vertical="center"/>
    </xf>
    <xf numFmtId="0" fontId="100" fillId="75" borderId="42" applyNumberFormat="0" applyFont="0" applyAlignment="0" applyProtection="0">
      <alignment vertical="center"/>
    </xf>
    <xf numFmtId="0" fontId="100" fillId="75" borderId="42" applyNumberFormat="0" applyFont="0" applyAlignment="0" applyProtection="0">
      <alignment vertical="center"/>
    </xf>
    <xf numFmtId="0" fontId="100" fillId="75" borderId="42" applyNumberFormat="0" applyFont="0" applyAlignment="0" applyProtection="0">
      <alignment vertical="center"/>
    </xf>
    <xf numFmtId="0" fontId="100" fillId="75" borderId="42" applyNumberFormat="0" applyFont="0" applyAlignment="0" applyProtection="0">
      <alignment vertical="center"/>
    </xf>
    <xf numFmtId="0" fontId="100" fillId="75" borderId="42" applyNumberFormat="0" applyFont="0" applyAlignment="0" applyProtection="0">
      <alignment vertical="center"/>
    </xf>
    <xf numFmtId="0" fontId="100" fillId="75" borderId="42" applyNumberFormat="0" applyFont="0" applyAlignment="0" applyProtection="0">
      <alignment vertical="center"/>
    </xf>
    <xf numFmtId="0" fontId="100" fillId="75" borderId="42" applyNumberFormat="0" applyFont="0" applyAlignment="0" applyProtection="0">
      <alignment vertical="center"/>
    </xf>
    <xf numFmtId="0" fontId="100" fillId="75" borderId="42" applyNumberFormat="0" applyFont="0" applyAlignment="0" applyProtection="0">
      <alignment vertical="center"/>
    </xf>
    <xf numFmtId="0" fontId="100" fillId="75" borderId="42" applyNumberFormat="0" applyFont="0" applyAlignment="0" applyProtection="0">
      <alignment vertical="center"/>
    </xf>
    <xf numFmtId="0" fontId="100" fillId="75" borderId="42" applyNumberFormat="0" applyFont="0" applyAlignment="0" applyProtection="0">
      <alignment vertical="center"/>
    </xf>
    <xf numFmtId="0" fontId="100" fillId="75" borderId="42" applyNumberFormat="0" applyFont="0" applyAlignment="0" applyProtection="0">
      <alignment vertical="center"/>
    </xf>
    <xf numFmtId="0" fontId="100" fillId="75" borderId="42" applyNumberFormat="0" applyFont="0" applyAlignment="0" applyProtection="0">
      <alignment vertical="center"/>
    </xf>
    <xf numFmtId="0" fontId="100" fillId="75" borderId="42" applyNumberFormat="0" applyFont="0" applyAlignment="0" applyProtection="0">
      <alignment vertical="center"/>
    </xf>
    <xf numFmtId="0" fontId="100" fillId="75" borderId="42" applyNumberFormat="0" applyFont="0" applyAlignment="0" applyProtection="0">
      <alignment vertical="center"/>
    </xf>
    <xf numFmtId="0" fontId="100" fillId="75" borderId="42" applyNumberFormat="0" applyFont="0" applyAlignment="0" applyProtection="0">
      <alignment vertical="center"/>
    </xf>
    <xf numFmtId="0" fontId="100" fillId="75" borderId="42" applyNumberFormat="0" applyFont="0" applyAlignment="0" applyProtection="0">
      <alignment vertical="center"/>
    </xf>
    <xf numFmtId="0" fontId="100" fillId="75" borderId="42" applyNumberFormat="0" applyFont="0" applyAlignment="0" applyProtection="0">
      <alignment vertical="center"/>
    </xf>
    <xf numFmtId="0" fontId="100" fillId="75" borderId="42" applyNumberFormat="0" applyFont="0" applyAlignment="0" applyProtection="0">
      <alignment vertical="center"/>
    </xf>
    <xf numFmtId="0" fontId="100" fillId="75" borderId="42" applyNumberFormat="0" applyFont="0" applyAlignment="0" applyProtection="0">
      <alignment vertical="center"/>
    </xf>
    <xf numFmtId="0" fontId="100" fillId="75" borderId="42" applyNumberFormat="0" applyFont="0" applyAlignment="0" applyProtection="0">
      <alignment vertical="center"/>
    </xf>
    <xf numFmtId="0" fontId="100" fillId="75" borderId="42" applyNumberFormat="0" applyFont="0" applyAlignment="0" applyProtection="0">
      <alignment vertical="center"/>
    </xf>
    <xf numFmtId="0" fontId="100" fillId="75" borderId="42" applyNumberFormat="0" applyFont="0" applyAlignment="0" applyProtection="0">
      <alignment vertical="center"/>
    </xf>
    <xf numFmtId="0" fontId="100" fillId="75" borderId="42" applyNumberFormat="0" applyFont="0" applyAlignment="0" applyProtection="0">
      <alignment vertical="center"/>
    </xf>
    <xf numFmtId="0" fontId="100" fillId="75" borderId="42" applyNumberFormat="0" applyFont="0" applyAlignment="0" applyProtection="0">
      <alignment vertical="center"/>
    </xf>
    <xf numFmtId="0" fontId="100" fillId="75" borderId="42" applyNumberFormat="0" applyFont="0" applyAlignment="0" applyProtection="0">
      <alignment vertical="center"/>
    </xf>
    <xf numFmtId="0" fontId="100" fillId="75" borderId="42" applyNumberFormat="0" applyFont="0" applyAlignment="0" applyProtection="0">
      <alignment vertical="center"/>
    </xf>
    <xf numFmtId="0" fontId="100" fillId="75" borderId="42" applyNumberFormat="0" applyFont="0" applyAlignment="0" applyProtection="0">
      <alignment vertical="center"/>
    </xf>
    <xf numFmtId="0" fontId="100" fillId="75" borderId="42" applyNumberFormat="0" applyFont="0" applyAlignment="0" applyProtection="0">
      <alignment vertical="center"/>
    </xf>
    <xf numFmtId="0" fontId="100" fillId="75" borderId="42" applyNumberFormat="0" applyFont="0" applyAlignment="0" applyProtection="0">
      <alignment vertical="center"/>
    </xf>
    <xf numFmtId="0" fontId="100" fillId="75" borderId="42" applyNumberFormat="0" applyFont="0" applyAlignment="0" applyProtection="0">
      <alignment vertical="center"/>
    </xf>
    <xf numFmtId="0" fontId="100" fillId="75" borderId="42" applyNumberFormat="0" applyFont="0" applyAlignment="0" applyProtection="0">
      <alignment vertical="center"/>
    </xf>
    <xf numFmtId="0" fontId="100" fillId="75" borderId="42" applyNumberFormat="0" applyFont="0" applyAlignment="0" applyProtection="0">
      <alignment vertical="center"/>
    </xf>
    <xf numFmtId="0" fontId="100" fillId="75" borderId="42" applyNumberFormat="0" applyFont="0" applyAlignment="0" applyProtection="0">
      <alignment vertical="center"/>
    </xf>
    <xf numFmtId="0" fontId="100" fillId="75" borderId="42" applyNumberFormat="0" applyFont="0" applyAlignment="0" applyProtection="0">
      <alignment vertical="center"/>
    </xf>
    <xf numFmtId="0" fontId="100" fillId="75" borderId="42" applyNumberFormat="0" applyFont="0" applyAlignment="0" applyProtection="0">
      <alignment vertical="center"/>
    </xf>
    <xf numFmtId="0" fontId="100" fillId="75" borderId="42" applyNumberFormat="0" applyFont="0" applyAlignment="0" applyProtection="0">
      <alignment vertical="center"/>
    </xf>
    <xf numFmtId="0" fontId="100" fillId="75" borderId="42" applyNumberFormat="0" applyFont="0" applyAlignment="0" applyProtection="0">
      <alignment vertical="center"/>
    </xf>
    <xf numFmtId="0" fontId="100" fillId="75" borderId="42" applyNumberFormat="0" applyFont="0" applyAlignment="0" applyProtection="0">
      <alignment vertical="center"/>
    </xf>
    <xf numFmtId="0" fontId="100" fillId="75" borderId="42" applyNumberFormat="0" applyFont="0" applyAlignment="0" applyProtection="0">
      <alignment vertical="center"/>
    </xf>
    <xf numFmtId="0" fontId="100" fillId="75" borderId="42" applyNumberFormat="0" applyFont="0" applyAlignment="0" applyProtection="0">
      <alignment vertical="center"/>
    </xf>
    <xf numFmtId="0" fontId="100" fillId="75" borderId="42" applyNumberFormat="0" applyFont="0" applyAlignment="0" applyProtection="0">
      <alignment vertical="center"/>
    </xf>
    <xf numFmtId="0" fontId="100" fillId="75" borderId="42" applyNumberFormat="0" applyFont="0" applyAlignment="0" applyProtection="0">
      <alignment vertical="center"/>
    </xf>
    <xf numFmtId="0" fontId="100" fillId="75" borderId="42" applyNumberFormat="0" applyFont="0" applyAlignment="0" applyProtection="0">
      <alignment vertical="center"/>
    </xf>
    <xf numFmtId="0" fontId="100" fillId="75" borderId="42" applyNumberFormat="0" applyFont="0" applyAlignment="0" applyProtection="0">
      <alignment vertical="center"/>
    </xf>
    <xf numFmtId="0" fontId="100" fillId="75" borderId="42" applyNumberFormat="0" applyFont="0" applyAlignment="0" applyProtection="0">
      <alignment vertical="center"/>
    </xf>
    <xf numFmtId="0" fontId="100" fillId="75" borderId="42" applyNumberFormat="0" applyFont="0" applyAlignment="0" applyProtection="0">
      <alignment vertical="center"/>
    </xf>
    <xf numFmtId="0" fontId="100" fillId="75" borderId="42" applyNumberFormat="0" applyFont="0" applyAlignment="0" applyProtection="0">
      <alignment vertical="center"/>
    </xf>
    <xf numFmtId="0" fontId="100" fillId="75" borderId="42" applyNumberFormat="0" applyFont="0" applyAlignment="0" applyProtection="0">
      <alignment vertical="center"/>
    </xf>
    <xf numFmtId="0" fontId="100" fillId="75" borderId="42" applyNumberFormat="0" applyFont="0" applyAlignment="0" applyProtection="0">
      <alignment vertical="center"/>
    </xf>
    <xf numFmtId="0" fontId="100" fillId="75" borderId="42" applyNumberFormat="0" applyFont="0" applyAlignment="0" applyProtection="0">
      <alignment vertical="center"/>
    </xf>
    <xf numFmtId="0" fontId="100" fillId="75" borderId="42" applyNumberFormat="0" applyFont="0" applyAlignment="0" applyProtection="0">
      <alignment vertical="center"/>
    </xf>
    <xf numFmtId="0" fontId="100" fillId="75" borderId="42" applyNumberFormat="0" applyFont="0" applyAlignment="0" applyProtection="0">
      <alignment vertical="center"/>
    </xf>
    <xf numFmtId="0" fontId="100" fillId="75" borderId="42" applyNumberFormat="0" applyFont="0" applyAlignment="0" applyProtection="0">
      <alignment vertical="center"/>
    </xf>
    <xf numFmtId="0" fontId="100" fillId="75" borderId="42" applyNumberFormat="0" applyFont="0" applyAlignment="0" applyProtection="0">
      <alignment vertical="center"/>
    </xf>
    <xf numFmtId="0" fontId="100" fillId="75" borderId="42" applyNumberFormat="0" applyFont="0" applyAlignment="0" applyProtection="0">
      <alignment vertical="center"/>
    </xf>
    <xf numFmtId="0" fontId="100" fillId="75" borderId="42" applyNumberFormat="0" applyFont="0" applyAlignment="0" applyProtection="0">
      <alignment vertical="center"/>
    </xf>
    <xf numFmtId="227" fontId="98" fillId="207" borderId="0" applyNumberFormat="0" applyBorder="0" applyAlignment="0" applyProtection="0">
      <alignment vertical="center"/>
    </xf>
    <xf numFmtId="227" fontId="97" fillId="169" borderId="0" applyNumberFormat="0" applyBorder="0" applyAlignment="0" applyProtection="0">
      <alignment vertical="center"/>
    </xf>
    <xf numFmtId="227" fontId="97" fillId="179" borderId="0" applyNumberFormat="0" applyBorder="0" applyAlignment="0" applyProtection="0">
      <alignment vertical="center"/>
    </xf>
    <xf numFmtId="227" fontId="97" fillId="214" borderId="0" applyNumberFormat="0" applyBorder="0" applyAlignment="0" applyProtection="0">
      <alignment vertical="center"/>
    </xf>
    <xf numFmtId="227" fontId="97" fillId="161" borderId="0" applyNumberFormat="0" applyBorder="0" applyAlignment="0" applyProtection="0">
      <alignment vertical="center"/>
    </xf>
    <xf numFmtId="227" fontId="97" fillId="206" borderId="0" applyNumberFormat="0" applyBorder="0" applyAlignment="0" applyProtection="0">
      <alignment vertical="center"/>
    </xf>
    <xf numFmtId="227" fontId="137" fillId="66" borderId="65" applyNumberFormat="0" applyAlignment="0" applyProtection="0">
      <alignment vertical="center"/>
    </xf>
    <xf numFmtId="227" fontId="97" fillId="205" borderId="0" applyNumberFormat="0" applyBorder="0" applyAlignment="0" applyProtection="0">
      <alignment vertical="center"/>
    </xf>
    <xf numFmtId="227" fontId="174" fillId="0" borderId="33" applyNumberFormat="0">
      <alignment horizontal="right" wrapText="1"/>
    </xf>
    <xf numFmtId="227" fontId="97" fillId="206" borderId="0" applyNumberFormat="0" applyBorder="0" applyAlignment="0" applyProtection="0">
      <alignment vertical="center"/>
    </xf>
    <xf numFmtId="227" fontId="137" fillId="66" borderId="65" applyNumberFormat="0" applyAlignment="0" applyProtection="0">
      <alignment vertical="center"/>
    </xf>
    <xf numFmtId="227" fontId="97" fillId="163" borderId="0" applyNumberFormat="0" applyBorder="0" applyAlignment="0" applyProtection="0">
      <alignment vertical="center"/>
    </xf>
    <xf numFmtId="227" fontId="97" fillId="40" borderId="0" applyNumberFormat="0" applyBorder="0" applyAlignment="0" applyProtection="0">
      <alignment vertical="center"/>
    </xf>
    <xf numFmtId="227" fontId="97" fillId="205" borderId="0" applyNumberFormat="0" applyBorder="0" applyAlignment="0" applyProtection="0">
      <alignment vertical="center"/>
    </xf>
    <xf numFmtId="227" fontId="216" fillId="0" borderId="0" applyFont="0" applyFill="0" applyBorder="0" applyAlignment="0" applyProtection="0"/>
    <xf numFmtId="227" fontId="97" fillId="160" borderId="0" applyNumberFormat="0" applyBorder="0" applyAlignment="0" applyProtection="0">
      <alignment vertical="center"/>
    </xf>
    <xf numFmtId="227" fontId="97" fillId="174" borderId="0" applyNumberFormat="0" applyBorder="0" applyAlignment="0" applyProtection="0">
      <alignment vertical="center"/>
    </xf>
    <xf numFmtId="227" fontId="137" fillId="66" borderId="65" applyNumberFormat="0" applyAlignment="0" applyProtection="0">
      <alignment vertical="center"/>
    </xf>
    <xf numFmtId="227" fontId="216" fillId="0" borderId="0" applyFont="0" applyFill="0" applyBorder="0" applyAlignment="0" applyProtection="0"/>
    <xf numFmtId="227" fontId="97" fillId="220" borderId="0" applyNumberFormat="0" applyBorder="0" applyAlignment="0" applyProtection="0">
      <alignment vertical="center"/>
    </xf>
    <xf numFmtId="227" fontId="98" fillId="210" borderId="0" applyNumberFormat="0" applyBorder="0" applyAlignment="0" applyProtection="0">
      <alignment vertical="center"/>
    </xf>
    <xf numFmtId="227" fontId="97" fillId="161" borderId="0" applyNumberFormat="0" applyBorder="0" applyAlignment="0" applyProtection="0">
      <alignment vertical="center"/>
    </xf>
    <xf numFmtId="227" fontId="145" fillId="71" borderId="64" applyNumberFormat="0" applyAlignment="0" applyProtection="0">
      <alignment vertical="center"/>
    </xf>
    <xf numFmtId="227" fontId="98" fillId="177" borderId="0" applyNumberFormat="0" applyBorder="0" applyAlignment="0" applyProtection="0">
      <alignment vertical="center"/>
    </xf>
    <xf numFmtId="227" fontId="231" fillId="0" borderId="0"/>
    <xf numFmtId="227" fontId="97" fillId="208" borderId="0" applyNumberFormat="0" applyBorder="0" applyAlignment="0" applyProtection="0">
      <alignment vertical="center"/>
    </xf>
    <xf numFmtId="227" fontId="97" fillId="165" borderId="0" applyNumberFormat="0" applyBorder="0" applyAlignment="0" applyProtection="0">
      <alignment vertical="center"/>
    </xf>
    <xf numFmtId="227" fontId="98" fillId="195" borderId="0" applyNumberFormat="0" applyBorder="0" applyAlignment="0" applyProtection="0">
      <alignment vertical="center"/>
    </xf>
    <xf numFmtId="227" fontId="97" fillId="200" borderId="0" applyNumberFormat="0" applyBorder="0" applyAlignment="0" applyProtection="0">
      <alignment vertical="center"/>
    </xf>
    <xf numFmtId="227" fontId="97" fillId="56" borderId="0" applyNumberFormat="0" applyBorder="0" applyAlignment="0" applyProtection="0">
      <alignment vertical="center"/>
    </xf>
    <xf numFmtId="227" fontId="97" fillId="169" borderId="0" applyNumberFormat="0" applyBorder="0" applyAlignment="0" applyProtection="0">
      <alignment vertical="center"/>
    </xf>
    <xf numFmtId="227" fontId="97" fillId="211" borderId="0" applyNumberFormat="0" applyBorder="0" applyAlignment="0" applyProtection="0">
      <alignment vertical="center"/>
    </xf>
    <xf numFmtId="227" fontId="137" fillId="66" borderId="65" applyNumberFormat="0" applyAlignment="0" applyProtection="0">
      <alignment vertical="center"/>
    </xf>
    <xf numFmtId="227" fontId="97" fillId="211" borderId="0" applyNumberFormat="0" applyBorder="0" applyAlignment="0" applyProtection="0">
      <alignment vertical="center"/>
    </xf>
    <xf numFmtId="227" fontId="174" fillId="0" borderId="33" applyNumberFormat="0">
      <alignment horizontal="right" wrapText="1"/>
    </xf>
    <xf numFmtId="227" fontId="194" fillId="0" borderId="70">
      <alignment horizontal="center"/>
    </xf>
    <xf numFmtId="227" fontId="137" fillId="66" borderId="65" applyNumberFormat="0" applyAlignment="0" applyProtection="0">
      <alignment vertical="center"/>
    </xf>
    <xf numFmtId="227" fontId="105" fillId="0" borderId="66" applyNumberFormat="0" applyFill="0" applyAlignment="0" applyProtection="0">
      <alignment vertical="center"/>
    </xf>
    <xf numFmtId="227" fontId="97" fillId="211" borderId="0" applyNumberFormat="0" applyBorder="0" applyAlignment="0" applyProtection="0">
      <alignment vertical="center"/>
    </xf>
    <xf numFmtId="227" fontId="97" fillId="160" borderId="0" applyNumberFormat="0" applyBorder="0" applyAlignment="0" applyProtection="0">
      <alignment vertical="center"/>
    </xf>
    <xf numFmtId="227" fontId="97" fillId="211" borderId="0" applyNumberFormat="0" applyBorder="0" applyAlignment="0" applyProtection="0">
      <alignment vertical="center"/>
    </xf>
    <xf numFmtId="227" fontId="137" fillId="66" borderId="65" applyNumberFormat="0" applyAlignment="0" applyProtection="0">
      <alignment vertical="center"/>
    </xf>
    <xf numFmtId="227" fontId="97" fillId="208" borderId="0" applyNumberFormat="0" applyBorder="0" applyAlignment="0" applyProtection="0">
      <alignment vertical="center"/>
    </xf>
    <xf numFmtId="227" fontId="216" fillId="0" borderId="0" applyFont="0" applyFill="0" applyBorder="0" applyAlignment="0" applyProtection="0"/>
    <xf numFmtId="227" fontId="97" fillId="199" borderId="0" applyNumberFormat="0" applyBorder="0" applyAlignment="0" applyProtection="0">
      <alignment vertical="center"/>
    </xf>
    <xf numFmtId="227" fontId="137" fillId="66" borderId="65" applyNumberFormat="0" applyAlignment="0" applyProtection="0">
      <alignment vertical="center"/>
    </xf>
    <xf numFmtId="227" fontId="98" fillId="203" borderId="0" applyNumberFormat="0" applyBorder="0" applyAlignment="0" applyProtection="0">
      <alignment vertical="center"/>
    </xf>
    <xf numFmtId="227" fontId="97" fillId="206" borderId="0" applyNumberFormat="0" applyBorder="0" applyAlignment="0" applyProtection="0">
      <alignment vertical="center"/>
    </xf>
    <xf numFmtId="227" fontId="145" fillId="71" borderId="64" applyNumberFormat="0" applyAlignment="0" applyProtection="0">
      <alignment vertical="center"/>
    </xf>
    <xf numFmtId="227" fontId="231" fillId="0" borderId="0"/>
    <xf numFmtId="227" fontId="97" fillId="202" borderId="0" applyNumberFormat="0" applyBorder="0" applyAlignment="0" applyProtection="0">
      <alignment vertical="center"/>
    </xf>
    <xf numFmtId="227" fontId="137" fillId="66" borderId="65" applyNumberFormat="0" applyAlignment="0" applyProtection="0">
      <alignment vertical="center"/>
    </xf>
    <xf numFmtId="227" fontId="97" fillId="61" borderId="0" applyNumberFormat="0" applyBorder="0" applyAlignment="0" applyProtection="0">
      <alignment vertical="center"/>
    </xf>
    <xf numFmtId="227" fontId="145" fillId="71" borderId="64" applyNumberFormat="0" applyAlignment="0" applyProtection="0">
      <alignment vertical="center"/>
    </xf>
    <xf numFmtId="227" fontId="145" fillId="71" borderId="64" applyNumberFormat="0" applyAlignment="0" applyProtection="0">
      <alignment vertical="center"/>
    </xf>
    <xf numFmtId="227" fontId="137" fillId="66" borderId="65" applyNumberFormat="0" applyAlignment="0" applyProtection="0">
      <alignment vertical="center"/>
    </xf>
    <xf numFmtId="227" fontId="97" fillId="58" borderId="0" applyNumberFormat="0" applyBorder="0" applyAlignment="0" applyProtection="0">
      <alignment vertical="center"/>
    </xf>
    <xf numFmtId="227" fontId="218" fillId="0" borderId="32" applyNumberFormat="0" applyFill="0" applyProtection="0">
      <alignment horizontal="center"/>
    </xf>
    <xf numFmtId="227" fontId="97" fillId="179" borderId="0" applyNumberFormat="0" applyBorder="0" applyAlignment="0" applyProtection="0">
      <alignment vertical="center"/>
    </xf>
    <xf numFmtId="227" fontId="97" fillId="161" borderId="0" applyNumberFormat="0" applyBorder="0" applyAlignment="0" applyProtection="0">
      <alignment vertical="center"/>
    </xf>
    <xf numFmtId="227" fontId="97" fillId="205" borderId="0" applyNumberFormat="0" applyBorder="0" applyAlignment="0" applyProtection="0">
      <alignment vertical="center"/>
    </xf>
    <xf numFmtId="227" fontId="97" fillId="56" borderId="0" applyNumberFormat="0" applyBorder="0" applyAlignment="0" applyProtection="0">
      <alignment vertical="center"/>
    </xf>
    <xf numFmtId="227" fontId="97" fillId="175" borderId="0" applyNumberFormat="0" applyBorder="0" applyAlignment="0" applyProtection="0">
      <alignment vertical="center"/>
    </xf>
    <xf numFmtId="227" fontId="97" fillId="205" borderId="0" applyNumberFormat="0" applyBorder="0" applyAlignment="0" applyProtection="0">
      <alignment vertical="center"/>
    </xf>
    <xf numFmtId="227" fontId="98" fillId="216" borderId="0" applyNumberFormat="0" applyBorder="0" applyAlignment="0" applyProtection="0">
      <alignment vertical="center"/>
    </xf>
    <xf numFmtId="227" fontId="97" fillId="218" borderId="0" applyNumberFormat="0" applyBorder="0" applyAlignment="0" applyProtection="0">
      <alignment vertical="center"/>
    </xf>
    <xf numFmtId="227" fontId="97" fillId="175" borderId="0" applyNumberFormat="0" applyBorder="0" applyAlignment="0" applyProtection="0">
      <alignment vertical="center"/>
    </xf>
    <xf numFmtId="227" fontId="98" fillId="189" borderId="0" applyNumberFormat="0" applyBorder="0" applyAlignment="0" applyProtection="0">
      <alignment vertical="center"/>
    </xf>
    <xf numFmtId="227" fontId="97" fillId="206" borderId="0" applyNumberFormat="0" applyBorder="0" applyAlignment="0" applyProtection="0">
      <alignment vertical="center"/>
    </xf>
    <xf numFmtId="227" fontId="98" fillId="189" borderId="0" applyNumberFormat="0" applyBorder="0" applyAlignment="0" applyProtection="0">
      <alignment vertical="center"/>
    </xf>
    <xf numFmtId="227" fontId="145" fillId="71" borderId="64" applyNumberFormat="0" applyAlignment="0" applyProtection="0">
      <alignment vertical="center"/>
    </xf>
    <xf numFmtId="227" fontId="97" fillId="163" borderId="0" applyNumberFormat="0" applyBorder="0" applyAlignment="0" applyProtection="0">
      <alignment vertical="center"/>
    </xf>
    <xf numFmtId="227" fontId="97" fillId="61" borderId="0" applyNumberFormat="0" applyBorder="0" applyAlignment="0" applyProtection="0">
      <alignment vertical="center"/>
    </xf>
    <xf numFmtId="227" fontId="154" fillId="66" borderId="64" applyNumberFormat="0" applyAlignment="0" applyProtection="0">
      <alignment vertical="center"/>
    </xf>
    <xf numFmtId="227" fontId="97" fillId="205" borderId="0" applyNumberFormat="0" applyBorder="0" applyAlignment="0" applyProtection="0">
      <alignment vertical="center"/>
    </xf>
    <xf numFmtId="227" fontId="97" fillId="202" borderId="0" applyNumberFormat="0" applyBorder="0" applyAlignment="0" applyProtection="0">
      <alignment vertical="center"/>
    </xf>
    <xf numFmtId="227" fontId="97" fillId="180" borderId="0" applyNumberFormat="0" applyBorder="0" applyAlignment="0" applyProtection="0">
      <alignment vertical="center"/>
    </xf>
    <xf numFmtId="227" fontId="137" fillId="66" borderId="65" applyNumberFormat="0" applyAlignment="0" applyProtection="0">
      <alignment vertical="center"/>
    </xf>
    <xf numFmtId="227" fontId="97" fillId="205" borderId="0" applyNumberFormat="0" applyBorder="0" applyAlignment="0" applyProtection="0">
      <alignment vertical="center"/>
    </xf>
    <xf numFmtId="227" fontId="201" fillId="0" borderId="24">
      <alignment horizontal="center"/>
    </xf>
    <xf numFmtId="227" fontId="110" fillId="34" borderId="4" applyNumberFormat="0" applyAlignment="0" applyProtection="0">
      <alignment vertical="center"/>
    </xf>
    <xf numFmtId="227" fontId="97" fillId="206" borderId="0" applyNumberFormat="0" applyBorder="0" applyAlignment="0" applyProtection="0">
      <alignment vertical="center"/>
    </xf>
    <xf numFmtId="227" fontId="98" fillId="39" borderId="0" applyNumberFormat="0" applyBorder="0" applyAlignment="0" applyProtection="0">
      <alignment vertical="center"/>
    </xf>
    <xf numFmtId="227" fontId="97" fillId="220" borderId="0" applyNumberFormat="0" applyBorder="0" applyAlignment="0" applyProtection="0">
      <alignment vertical="center"/>
    </xf>
    <xf numFmtId="227" fontId="97" fillId="220" borderId="0" applyNumberFormat="0" applyBorder="0" applyAlignment="0" applyProtection="0">
      <alignment vertical="center"/>
    </xf>
    <xf numFmtId="227" fontId="97" fillId="208" borderId="0" applyNumberFormat="0" applyBorder="0" applyAlignment="0" applyProtection="0">
      <alignment vertical="center"/>
    </xf>
    <xf numFmtId="227" fontId="97" fillId="169" borderId="0" applyNumberFormat="0" applyBorder="0" applyAlignment="0" applyProtection="0">
      <alignment vertical="center"/>
    </xf>
    <xf numFmtId="227" fontId="98" fillId="185" borderId="0" applyNumberFormat="0" applyBorder="0" applyAlignment="0" applyProtection="0">
      <alignment vertical="center"/>
    </xf>
    <xf numFmtId="227" fontId="100" fillId="75" borderId="42" applyNumberFormat="0" applyFont="0" applyAlignment="0" applyProtection="0">
      <alignment vertical="center"/>
    </xf>
    <xf numFmtId="227" fontId="100" fillId="75" borderId="42" applyNumberFormat="0" applyFont="0" applyAlignment="0" applyProtection="0">
      <alignment vertical="center"/>
    </xf>
    <xf numFmtId="227" fontId="97" fillId="175" borderId="0" applyNumberFormat="0" applyBorder="0" applyAlignment="0" applyProtection="0">
      <alignment vertical="center"/>
    </xf>
    <xf numFmtId="227" fontId="97" fillId="202" borderId="0" applyNumberFormat="0" applyBorder="0" applyAlignment="0" applyProtection="0">
      <alignment vertical="center"/>
    </xf>
    <xf numFmtId="227" fontId="97" fillId="211" borderId="0" applyNumberFormat="0" applyBorder="0" applyAlignment="0" applyProtection="0">
      <alignment vertical="center"/>
    </xf>
    <xf numFmtId="227" fontId="97" fillId="202" borderId="0" applyNumberFormat="0" applyBorder="0" applyAlignment="0" applyProtection="0">
      <alignment vertical="center"/>
    </xf>
    <xf numFmtId="227" fontId="105" fillId="0" borderId="68" applyNumberFormat="0" applyFill="0" applyAlignment="0" applyProtection="0">
      <alignment vertical="center"/>
    </xf>
    <xf numFmtId="227" fontId="145" fillId="71" borderId="64" applyNumberFormat="0" applyAlignment="0" applyProtection="0">
      <alignment vertical="center"/>
    </xf>
    <xf numFmtId="227" fontId="98" fillId="216" borderId="0" applyNumberFormat="0" applyBorder="0" applyAlignment="0" applyProtection="0">
      <alignment vertical="center"/>
    </xf>
    <xf numFmtId="227" fontId="97" fillId="208" borderId="0" applyNumberFormat="0" applyBorder="0" applyAlignment="0" applyProtection="0">
      <alignment vertical="center"/>
    </xf>
    <xf numFmtId="227" fontId="97" fillId="208" borderId="0" applyNumberFormat="0" applyBorder="0" applyAlignment="0" applyProtection="0">
      <alignment vertical="center"/>
    </xf>
    <xf numFmtId="227" fontId="97" fillId="205" borderId="0" applyNumberFormat="0" applyBorder="0" applyAlignment="0" applyProtection="0">
      <alignment vertical="center"/>
    </xf>
    <xf numFmtId="227" fontId="137" fillId="66" borderId="65" applyNumberFormat="0" applyAlignment="0" applyProtection="0">
      <alignment vertical="center"/>
    </xf>
    <xf numFmtId="227" fontId="97" fillId="205" borderId="0" applyNumberFormat="0" applyBorder="0" applyAlignment="0" applyProtection="0">
      <alignment vertical="center"/>
    </xf>
    <xf numFmtId="227" fontId="97" fillId="169" borderId="0" applyNumberFormat="0" applyBorder="0" applyAlignment="0" applyProtection="0">
      <alignment vertical="center"/>
    </xf>
    <xf numFmtId="227" fontId="97" fillId="183" borderId="0" applyNumberFormat="0" applyBorder="0" applyAlignment="0" applyProtection="0">
      <alignment vertical="center"/>
    </xf>
    <xf numFmtId="227" fontId="97" fillId="173" borderId="0" applyNumberFormat="0" applyBorder="0" applyAlignment="0" applyProtection="0">
      <alignment vertical="center"/>
    </xf>
    <xf numFmtId="227" fontId="98" fillId="195" borderId="0" applyNumberFormat="0" applyBorder="0" applyAlignment="0" applyProtection="0">
      <alignment vertical="center"/>
    </xf>
    <xf numFmtId="227" fontId="97" fillId="202" borderId="0" applyNumberFormat="0" applyBorder="0" applyAlignment="0" applyProtection="0">
      <alignment vertical="center"/>
    </xf>
    <xf numFmtId="227" fontId="97" fillId="218" borderId="0" applyNumberFormat="0" applyBorder="0" applyAlignment="0" applyProtection="0">
      <alignment vertical="center"/>
    </xf>
    <xf numFmtId="227" fontId="97" fillId="202" borderId="0" applyNumberFormat="0" applyBorder="0" applyAlignment="0" applyProtection="0">
      <alignment vertical="center"/>
    </xf>
    <xf numFmtId="227" fontId="97" fillId="202" borderId="0" applyNumberFormat="0" applyBorder="0" applyAlignment="0" applyProtection="0">
      <alignment vertical="center"/>
    </xf>
    <xf numFmtId="227" fontId="98" fillId="222" borderId="0" applyNumberFormat="0" applyBorder="0" applyAlignment="0" applyProtection="0">
      <alignment vertical="center"/>
    </xf>
    <xf numFmtId="227" fontId="97" fillId="205" borderId="0" applyNumberFormat="0" applyBorder="0" applyAlignment="0" applyProtection="0">
      <alignment vertical="center"/>
    </xf>
    <xf numFmtId="227" fontId="97" fillId="60" borderId="0" applyNumberFormat="0" applyBorder="0" applyAlignment="0" applyProtection="0">
      <alignment vertical="center"/>
    </xf>
    <xf numFmtId="227" fontId="97" fillId="180" borderId="0" applyNumberFormat="0" applyBorder="0" applyAlignment="0" applyProtection="0">
      <alignment vertical="center"/>
    </xf>
    <xf numFmtId="227" fontId="97" fillId="56" borderId="0" applyNumberFormat="0" applyBorder="0" applyAlignment="0" applyProtection="0">
      <alignment vertical="center"/>
    </xf>
    <xf numFmtId="227" fontId="97" fillId="200" borderId="0" applyNumberFormat="0" applyBorder="0" applyAlignment="0" applyProtection="0">
      <alignment vertical="center"/>
    </xf>
    <xf numFmtId="227" fontId="97" fillId="205" borderId="0" applyNumberFormat="0" applyBorder="0" applyAlignment="0" applyProtection="0">
      <alignment vertical="center"/>
    </xf>
    <xf numFmtId="227" fontId="98" fillId="178" borderId="0" applyNumberFormat="0" applyBorder="0" applyAlignment="0" applyProtection="0">
      <alignment vertical="center"/>
    </xf>
    <xf numFmtId="227" fontId="97" fillId="206" borderId="0" applyNumberFormat="0" applyBorder="0" applyAlignment="0" applyProtection="0">
      <alignment vertical="center"/>
    </xf>
    <xf numFmtId="227" fontId="105" fillId="0" borderId="74" applyNumberFormat="0" applyFill="0" applyAlignment="0" applyProtection="0">
      <alignment vertical="center"/>
    </xf>
    <xf numFmtId="227" fontId="97" fillId="58" borderId="0" applyNumberFormat="0" applyBorder="0" applyAlignment="0" applyProtection="0">
      <alignment vertical="center"/>
    </xf>
    <xf numFmtId="227" fontId="97" fillId="58" borderId="0" applyNumberFormat="0" applyBorder="0" applyAlignment="0" applyProtection="0">
      <alignment vertical="center"/>
    </xf>
    <xf numFmtId="227" fontId="102" fillId="54" borderId="0" applyNumberFormat="0" applyBorder="0" applyAlignment="0" applyProtection="0">
      <alignment vertical="center"/>
    </xf>
    <xf numFmtId="227" fontId="97" fillId="173" borderId="0" applyNumberFormat="0" applyBorder="0" applyAlignment="0" applyProtection="0">
      <alignment vertical="center"/>
    </xf>
    <xf numFmtId="227" fontId="97" fillId="58" borderId="0" applyNumberFormat="0" applyBorder="0" applyAlignment="0" applyProtection="0">
      <alignment vertical="center"/>
    </xf>
    <xf numFmtId="227" fontId="98" fillId="209" borderId="0" applyNumberFormat="0" applyBorder="0" applyAlignment="0" applyProtection="0">
      <alignment vertical="center"/>
    </xf>
    <xf numFmtId="227" fontId="154" fillId="66" borderId="64" applyNumberFormat="0" applyAlignment="0" applyProtection="0">
      <alignment vertical="center"/>
    </xf>
    <xf numFmtId="227" fontId="218" fillId="0" borderId="32" applyNumberFormat="0" applyFill="0" applyProtection="0">
      <alignment horizontal="center"/>
    </xf>
    <xf numFmtId="227" fontId="98" fillId="204" borderId="0" applyNumberFormat="0" applyBorder="0" applyAlignment="0" applyProtection="0">
      <alignment vertical="center"/>
    </xf>
    <xf numFmtId="227" fontId="231" fillId="0" borderId="0"/>
    <xf numFmtId="227" fontId="98" fillId="193" borderId="0" applyNumberFormat="0" applyBorder="0" applyAlignment="0" applyProtection="0">
      <alignment vertical="center"/>
    </xf>
    <xf numFmtId="227" fontId="97" fillId="173" borderId="0" applyNumberFormat="0" applyBorder="0" applyAlignment="0" applyProtection="0">
      <alignment vertical="center"/>
    </xf>
    <xf numFmtId="227" fontId="97" fillId="174" borderId="0" applyNumberFormat="0" applyBorder="0" applyAlignment="0" applyProtection="0">
      <alignment vertical="center"/>
    </xf>
    <xf numFmtId="227" fontId="97" fillId="173" borderId="0" applyNumberFormat="0" applyBorder="0" applyAlignment="0" applyProtection="0">
      <alignment vertical="center"/>
    </xf>
    <xf numFmtId="227" fontId="97" fillId="180" borderId="0" applyNumberFormat="0" applyBorder="0" applyAlignment="0" applyProtection="0">
      <alignment vertical="center"/>
    </xf>
    <xf numFmtId="227" fontId="97" fillId="214" borderId="0" applyNumberFormat="0" applyBorder="0" applyAlignment="0" applyProtection="0">
      <alignment vertical="center"/>
    </xf>
    <xf numFmtId="227" fontId="97" fillId="208" borderId="0" applyNumberFormat="0" applyBorder="0" applyAlignment="0" applyProtection="0">
      <alignment vertical="center"/>
    </xf>
    <xf numFmtId="227" fontId="97" fillId="220" borderId="0" applyNumberFormat="0" applyBorder="0" applyAlignment="0" applyProtection="0">
      <alignment vertical="center"/>
    </xf>
    <xf numFmtId="227" fontId="97" fillId="211" borderId="0" applyNumberFormat="0" applyBorder="0" applyAlignment="0" applyProtection="0">
      <alignment vertical="center"/>
    </xf>
    <xf numFmtId="227" fontId="97" fillId="214" borderId="0" applyNumberFormat="0" applyBorder="0" applyAlignment="0" applyProtection="0">
      <alignment vertical="center"/>
    </xf>
    <xf numFmtId="227" fontId="97" fillId="208" borderId="0" applyNumberFormat="0" applyBorder="0" applyAlignment="0" applyProtection="0">
      <alignment vertical="center"/>
    </xf>
    <xf numFmtId="227" fontId="231" fillId="0" borderId="0"/>
    <xf numFmtId="227" fontId="98" fillId="181" borderId="0" applyNumberFormat="0" applyBorder="0" applyAlignment="0" applyProtection="0">
      <alignment vertical="center"/>
    </xf>
    <xf numFmtId="227" fontId="97" fillId="165" borderId="0" applyNumberFormat="0" applyBorder="0" applyAlignment="0" applyProtection="0">
      <alignment vertical="center"/>
    </xf>
    <xf numFmtId="227" fontId="98" fillId="204" borderId="0" applyNumberFormat="0" applyBorder="0" applyAlignment="0" applyProtection="0">
      <alignment vertical="center"/>
    </xf>
    <xf numFmtId="227" fontId="97" fillId="47" borderId="0" applyNumberFormat="0" applyBorder="0" applyAlignment="0" applyProtection="0">
      <alignment vertical="center"/>
    </xf>
    <xf numFmtId="227" fontId="145" fillId="71" borderId="64" applyNumberFormat="0" applyAlignment="0" applyProtection="0">
      <alignment vertical="center"/>
    </xf>
    <xf numFmtId="227" fontId="97" fillId="60" borderId="0" applyNumberFormat="0" applyBorder="0" applyAlignment="0" applyProtection="0">
      <alignment vertical="center"/>
    </xf>
    <xf numFmtId="227" fontId="145" fillId="71" borderId="64" applyNumberFormat="0" applyAlignment="0" applyProtection="0">
      <alignment vertical="center"/>
    </xf>
    <xf numFmtId="227" fontId="97" fillId="44" borderId="8" applyNumberFormat="0" applyFont="0" applyAlignment="0" applyProtection="0">
      <alignment vertical="center"/>
    </xf>
    <xf numFmtId="227" fontId="97" fillId="200" borderId="0" applyNumberFormat="0" applyBorder="0" applyAlignment="0" applyProtection="0">
      <alignment vertical="center"/>
    </xf>
    <xf numFmtId="227" fontId="154" fillId="66" borderId="64" applyNumberFormat="0" applyAlignment="0" applyProtection="0">
      <alignment vertical="center"/>
    </xf>
    <xf numFmtId="227" fontId="97" fillId="165" borderId="0" applyNumberFormat="0" applyBorder="0" applyAlignment="0" applyProtection="0">
      <alignment vertical="center"/>
    </xf>
    <xf numFmtId="227" fontId="97" fillId="174" borderId="0" applyNumberFormat="0" applyBorder="0" applyAlignment="0" applyProtection="0">
      <alignment vertical="center"/>
    </xf>
    <xf numFmtId="227" fontId="98" fillId="204" borderId="0" applyNumberFormat="0" applyBorder="0" applyAlignment="0" applyProtection="0">
      <alignment vertical="center"/>
    </xf>
    <xf numFmtId="227" fontId="97" fillId="60" borderId="0" applyNumberFormat="0" applyBorder="0" applyAlignment="0" applyProtection="0">
      <alignment vertical="center"/>
    </xf>
    <xf numFmtId="227" fontId="97" fillId="160" borderId="0" applyNumberFormat="0" applyBorder="0" applyAlignment="0" applyProtection="0">
      <alignment vertical="center"/>
    </xf>
    <xf numFmtId="227" fontId="97" fillId="208" borderId="0" applyNumberFormat="0" applyBorder="0" applyAlignment="0" applyProtection="0">
      <alignment vertical="center"/>
    </xf>
    <xf numFmtId="227" fontId="97" fillId="214" borderId="0" applyNumberFormat="0" applyBorder="0" applyAlignment="0" applyProtection="0">
      <alignment vertical="center"/>
    </xf>
    <xf numFmtId="227" fontId="97" fillId="206" borderId="0" applyNumberFormat="0" applyBorder="0" applyAlignment="0" applyProtection="0">
      <alignment vertical="center"/>
    </xf>
    <xf numFmtId="227" fontId="97" fillId="163" borderId="0" applyNumberFormat="0" applyBorder="0" applyAlignment="0" applyProtection="0">
      <alignment vertical="center"/>
    </xf>
    <xf numFmtId="227" fontId="227" fillId="91" borderId="27">
      <protection locked="0"/>
    </xf>
    <xf numFmtId="227" fontId="97" fillId="200" borderId="0" applyNumberFormat="0" applyBorder="0" applyAlignment="0" applyProtection="0">
      <alignment vertical="center"/>
    </xf>
    <xf numFmtId="227" fontId="97" fillId="47" borderId="0" applyNumberFormat="0" applyBorder="0" applyAlignment="0" applyProtection="0">
      <alignment vertical="center"/>
    </xf>
    <xf numFmtId="227" fontId="97" fillId="174" borderId="0" applyNumberFormat="0" applyBorder="0" applyAlignment="0" applyProtection="0">
      <alignment vertical="center"/>
    </xf>
    <xf numFmtId="227" fontId="97" fillId="174" borderId="0" applyNumberFormat="0" applyBorder="0" applyAlignment="0" applyProtection="0">
      <alignment vertical="center"/>
    </xf>
    <xf numFmtId="227" fontId="98" fillId="212" borderId="0" applyNumberFormat="0" applyBorder="0" applyAlignment="0" applyProtection="0">
      <alignment vertical="center"/>
    </xf>
    <xf numFmtId="227" fontId="137" fillId="66" borderId="65" applyNumberFormat="0" applyAlignment="0" applyProtection="0">
      <alignment vertical="center"/>
    </xf>
    <xf numFmtId="227" fontId="98" fillId="210" borderId="0" applyNumberFormat="0" applyBorder="0" applyAlignment="0" applyProtection="0">
      <alignment vertical="center"/>
    </xf>
    <xf numFmtId="227" fontId="97" fillId="218" borderId="0" applyNumberFormat="0" applyBorder="0" applyAlignment="0" applyProtection="0">
      <alignment vertical="center"/>
    </xf>
    <xf numFmtId="227" fontId="97" fillId="214" borderId="0" applyNumberFormat="0" applyBorder="0" applyAlignment="0" applyProtection="0">
      <alignment vertical="center"/>
    </xf>
    <xf numFmtId="227" fontId="97" fillId="165" borderId="0" applyNumberFormat="0" applyBorder="0" applyAlignment="0" applyProtection="0">
      <alignment vertical="center"/>
    </xf>
    <xf numFmtId="227" fontId="97" fillId="215" borderId="0" applyNumberFormat="0" applyBorder="0" applyAlignment="0" applyProtection="0">
      <alignment vertical="center"/>
    </xf>
    <xf numFmtId="227" fontId="145" fillId="71" borderId="64" applyNumberFormat="0" applyAlignment="0" applyProtection="0">
      <alignment vertical="center"/>
    </xf>
    <xf numFmtId="227" fontId="97" fillId="220" borderId="0" applyNumberFormat="0" applyBorder="0" applyAlignment="0" applyProtection="0">
      <alignment vertical="center"/>
    </xf>
    <xf numFmtId="227" fontId="97" fillId="47" borderId="0" applyNumberFormat="0" applyBorder="0" applyAlignment="0" applyProtection="0">
      <alignment vertical="center"/>
    </xf>
    <xf numFmtId="227" fontId="98" fillId="221" borderId="0" applyNumberFormat="0" applyBorder="0" applyAlignment="0" applyProtection="0">
      <alignment vertical="center"/>
    </xf>
    <xf numFmtId="227" fontId="158" fillId="0" borderId="69" applyNumberFormat="0" applyFill="0" applyAlignment="0" applyProtection="0">
      <alignment vertical="center"/>
    </xf>
    <xf numFmtId="227" fontId="97" fillId="214" borderId="0" applyNumberFormat="0" applyBorder="0" applyAlignment="0" applyProtection="0">
      <alignment vertical="center"/>
    </xf>
    <xf numFmtId="227" fontId="111" fillId="53" borderId="0" applyNumberFormat="0" applyBorder="0" applyAlignment="0" applyProtection="0">
      <alignment vertical="center"/>
    </xf>
    <xf numFmtId="227" fontId="97" fillId="215" borderId="0" applyNumberFormat="0" applyBorder="0" applyAlignment="0" applyProtection="0">
      <alignment vertical="center"/>
    </xf>
    <xf numFmtId="227" fontId="97" fillId="179" borderId="0" applyNumberFormat="0" applyBorder="0" applyAlignment="0" applyProtection="0">
      <alignment vertical="center"/>
    </xf>
    <xf numFmtId="227" fontId="145" fillId="71" borderId="64" applyNumberFormat="0" applyAlignment="0" applyProtection="0">
      <alignment vertical="center"/>
    </xf>
    <xf numFmtId="227" fontId="201" fillId="0" borderId="24">
      <alignment horizontal="center"/>
    </xf>
    <xf numFmtId="227" fontId="98" fillId="181" borderId="0" applyNumberFormat="0" applyBorder="0" applyAlignment="0" applyProtection="0">
      <alignment vertical="center"/>
    </xf>
    <xf numFmtId="227" fontId="145" fillId="71" borderId="64" applyNumberFormat="0" applyAlignment="0" applyProtection="0">
      <alignment vertical="center"/>
    </xf>
    <xf numFmtId="227" fontId="97" fillId="161" borderId="0" applyNumberFormat="0" applyBorder="0" applyAlignment="0" applyProtection="0">
      <alignment vertical="center"/>
    </xf>
    <xf numFmtId="227" fontId="97" fillId="205" borderId="0" applyNumberFormat="0" applyBorder="0" applyAlignment="0" applyProtection="0">
      <alignment vertical="center"/>
    </xf>
    <xf numFmtId="227" fontId="97" fillId="206" borderId="0" applyNumberFormat="0" applyBorder="0" applyAlignment="0" applyProtection="0">
      <alignment vertical="center"/>
    </xf>
    <xf numFmtId="227" fontId="97" fillId="206" borderId="0" applyNumberFormat="0" applyBorder="0" applyAlignment="0" applyProtection="0">
      <alignment vertical="center"/>
    </xf>
    <xf numFmtId="227" fontId="97" fillId="175" borderId="0" applyNumberFormat="0" applyBorder="0" applyAlignment="0" applyProtection="0">
      <alignment vertical="center"/>
    </xf>
    <xf numFmtId="227" fontId="145" fillId="71" borderId="64" applyNumberFormat="0" applyAlignment="0" applyProtection="0">
      <alignment vertical="center"/>
    </xf>
    <xf numFmtId="227" fontId="227" fillId="91" borderId="27">
      <protection locked="0"/>
    </xf>
    <xf numFmtId="227" fontId="105" fillId="0" borderId="75" applyNumberFormat="0" applyFill="0" applyAlignment="0" applyProtection="0">
      <alignment vertical="center"/>
    </xf>
    <xf numFmtId="227" fontId="97" fillId="205" borderId="0" applyNumberFormat="0" applyBorder="0" applyAlignment="0" applyProtection="0">
      <alignment vertical="center"/>
    </xf>
    <xf numFmtId="227" fontId="138" fillId="95" borderId="24"/>
    <xf numFmtId="227" fontId="97" fillId="200" borderId="0" applyNumberFormat="0" applyBorder="0" applyAlignment="0" applyProtection="0">
      <alignment vertical="center"/>
    </xf>
    <xf numFmtId="227" fontId="97" fillId="206" borderId="0" applyNumberFormat="0" applyBorder="0" applyAlignment="0" applyProtection="0">
      <alignment vertical="center"/>
    </xf>
    <xf numFmtId="227" fontId="105" fillId="0" borderId="74" applyNumberFormat="0" applyFill="0" applyAlignment="0" applyProtection="0">
      <alignment vertical="center"/>
    </xf>
    <xf numFmtId="227" fontId="97" fillId="179" borderId="0" applyNumberFormat="0" applyBorder="0" applyAlignment="0" applyProtection="0">
      <alignment vertical="center"/>
    </xf>
    <xf numFmtId="227" fontId="97" fillId="200" borderId="0" applyNumberFormat="0" applyBorder="0" applyAlignment="0" applyProtection="0">
      <alignment vertical="center"/>
    </xf>
    <xf numFmtId="227" fontId="97" fillId="205" borderId="0" applyNumberFormat="0" applyBorder="0" applyAlignment="0" applyProtection="0">
      <alignment vertical="center"/>
    </xf>
    <xf numFmtId="227" fontId="168" fillId="0" borderId="33">
      <alignment horizontal="left" vertical="center"/>
    </xf>
    <xf numFmtId="227" fontId="97" fillId="200" borderId="0" applyNumberFormat="0" applyBorder="0" applyAlignment="0" applyProtection="0">
      <alignment vertical="center"/>
    </xf>
    <xf numFmtId="227" fontId="98" fillId="201" borderId="0" applyNumberFormat="0" applyBorder="0" applyAlignment="0" applyProtection="0">
      <alignment vertical="center"/>
    </xf>
    <xf numFmtId="227" fontId="145" fillId="71" borderId="64" applyNumberFormat="0" applyAlignment="0" applyProtection="0">
      <alignment vertical="center"/>
    </xf>
    <xf numFmtId="227" fontId="97" fillId="61" borderId="0" applyNumberFormat="0" applyBorder="0" applyAlignment="0" applyProtection="0">
      <alignment vertical="center"/>
    </xf>
    <xf numFmtId="227" fontId="154" fillId="66" borderId="64" applyNumberFormat="0" applyAlignment="0" applyProtection="0">
      <alignment vertical="center"/>
    </xf>
    <xf numFmtId="227" fontId="97" fillId="61" borderId="0" applyNumberFormat="0" applyBorder="0" applyAlignment="0" applyProtection="0">
      <alignment vertical="center"/>
    </xf>
    <xf numFmtId="227" fontId="97" fillId="214" borderId="0" applyNumberFormat="0" applyBorder="0" applyAlignment="0" applyProtection="0">
      <alignment vertical="center"/>
    </xf>
    <xf numFmtId="227" fontId="97" fillId="160" borderId="0" applyNumberFormat="0" applyBorder="0" applyAlignment="0" applyProtection="0">
      <alignment vertical="center"/>
    </xf>
    <xf numFmtId="227" fontId="97" fillId="211" borderId="0" applyNumberFormat="0" applyBorder="0" applyAlignment="0" applyProtection="0">
      <alignment vertical="center"/>
    </xf>
    <xf numFmtId="227" fontId="98" fillId="222" borderId="0" applyNumberFormat="0" applyBorder="0" applyAlignment="0" applyProtection="0">
      <alignment vertical="center"/>
    </xf>
    <xf numFmtId="227" fontId="98" fillId="187" borderId="0" applyNumberFormat="0" applyBorder="0" applyAlignment="0" applyProtection="0">
      <alignment vertical="center"/>
    </xf>
    <xf numFmtId="227" fontId="97" fillId="58" borderId="0" applyNumberFormat="0" applyBorder="0" applyAlignment="0" applyProtection="0">
      <alignment vertical="center"/>
    </xf>
    <xf numFmtId="227" fontId="97" fillId="40" borderId="0" applyNumberFormat="0" applyBorder="0" applyAlignment="0" applyProtection="0">
      <alignment vertical="center"/>
    </xf>
    <xf numFmtId="227" fontId="100" fillId="75" borderId="42" applyNumberFormat="0" applyFont="0" applyAlignment="0" applyProtection="0">
      <alignment vertical="center"/>
    </xf>
    <xf numFmtId="227" fontId="102" fillId="54" borderId="0" applyNumberFormat="0" applyBorder="0" applyAlignment="0" applyProtection="0">
      <alignment vertical="center"/>
    </xf>
    <xf numFmtId="227" fontId="97" fillId="199" borderId="0" applyNumberFormat="0" applyBorder="0" applyAlignment="0" applyProtection="0">
      <alignment vertical="center"/>
    </xf>
    <xf numFmtId="227" fontId="98" fillId="164" borderId="0" applyNumberFormat="0" applyBorder="0" applyAlignment="0" applyProtection="0">
      <alignment vertical="center"/>
    </xf>
    <xf numFmtId="227" fontId="97" fillId="169" borderId="0" applyNumberFormat="0" applyBorder="0" applyAlignment="0" applyProtection="0">
      <alignment vertical="center"/>
    </xf>
    <xf numFmtId="227" fontId="98" fillId="178" borderId="0" applyNumberFormat="0" applyBorder="0" applyAlignment="0" applyProtection="0">
      <alignment vertical="center"/>
    </xf>
    <xf numFmtId="227" fontId="98" fillId="213" borderId="0" applyNumberFormat="0" applyBorder="0" applyAlignment="0" applyProtection="0">
      <alignment vertical="center"/>
    </xf>
    <xf numFmtId="227" fontId="145" fillId="71" borderId="64" applyNumberFormat="0" applyAlignment="0" applyProtection="0">
      <alignment vertical="center"/>
    </xf>
    <xf numFmtId="227" fontId="97" fillId="200" borderId="0" applyNumberFormat="0" applyBorder="0" applyAlignment="0" applyProtection="0">
      <alignment vertical="center"/>
    </xf>
    <xf numFmtId="227" fontId="97" fillId="61" borderId="0" applyNumberFormat="0" applyBorder="0" applyAlignment="0" applyProtection="0">
      <alignment vertical="center"/>
    </xf>
    <xf numFmtId="227" fontId="137" fillId="66" borderId="65" applyNumberFormat="0" applyAlignment="0" applyProtection="0">
      <alignment vertical="center"/>
    </xf>
    <xf numFmtId="227" fontId="97" fillId="211" borderId="0" applyNumberFormat="0" applyBorder="0" applyAlignment="0" applyProtection="0">
      <alignment vertical="center"/>
    </xf>
    <xf numFmtId="227" fontId="154" fillId="66" borderId="64" applyNumberFormat="0" applyAlignment="0" applyProtection="0">
      <alignment vertical="center"/>
    </xf>
    <xf numFmtId="227" fontId="137" fillId="66" borderId="65" applyNumberFormat="0" applyAlignment="0" applyProtection="0">
      <alignment vertical="center"/>
    </xf>
    <xf numFmtId="227" fontId="97" fillId="220" borderId="0" applyNumberFormat="0" applyBorder="0" applyAlignment="0" applyProtection="0">
      <alignment vertical="center"/>
    </xf>
    <xf numFmtId="227" fontId="97" fillId="60" borderId="0" applyNumberFormat="0" applyBorder="0" applyAlignment="0" applyProtection="0">
      <alignment vertical="center"/>
    </xf>
    <xf numFmtId="227" fontId="97" fillId="40" borderId="0" applyNumberFormat="0" applyBorder="0" applyAlignment="0" applyProtection="0">
      <alignment vertical="center"/>
    </xf>
    <xf numFmtId="227" fontId="137" fillId="66" borderId="65" applyNumberFormat="0" applyAlignment="0" applyProtection="0">
      <alignment vertical="center"/>
    </xf>
    <xf numFmtId="227" fontId="97" fillId="211" borderId="0" applyNumberFormat="0" applyBorder="0" applyAlignment="0" applyProtection="0">
      <alignment vertical="center"/>
    </xf>
    <xf numFmtId="227" fontId="97" fillId="167" borderId="0" applyNumberFormat="0" applyBorder="0" applyAlignment="0" applyProtection="0">
      <alignment vertical="center"/>
    </xf>
    <xf numFmtId="227" fontId="154" fillId="73" borderId="64" applyNumberFormat="0" applyAlignment="0" applyProtection="0">
      <alignment vertical="center"/>
    </xf>
    <xf numFmtId="227" fontId="97" fillId="58" borderId="0" applyNumberFormat="0" applyBorder="0" applyAlignment="0" applyProtection="0">
      <alignment vertical="center"/>
    </xf>
    <xf numFmtId="227" fontId="97" fillId="60" borderId="0" applyNumberFormat="0" applyBorder="0" applyAlignment="0" applyProtection="0">
      <alignment vertical="center"/>
    </xf>
    <xf numFmtId="227" fontId="137" fillId="66" borderId="65" applyNumberFormat="0" applyAlignment="0" applyProtection="0">
      <alignment vertical="center"/>
    </xf>
    <xf numFmtId="227" fontId="97" fillId="167" borderId="0" applyNumberFormat="0" applyBorder="0" applyAlignment="0" applyProtection="0">
      <alignment vertical="center"/>
    </xf>
    <xf numFmtId="227" fontId="227" fillId="91" borderId="27">
      <protection locked="0"/>
    </xf>
    <xf numFmtId="227" fontId="138" fillId="95" borderId="24"/>
    <xf numFmtId="227" fontId="97" fillId="202" borderId="0" applyNumberFormat="0" applyBorder="0" applyAlignment="0" applyProtection="0">
      <alignment vertical="center"/>
    </xf>
    <xf numFmtId="227" fontId="97" fillId="180" borderId="0" applyNumberFormat="0" applyBorder="0" applyAlignment="0" applyProtection="0">
      <alignment vertical="center"/>
    </xf>
    <xf numFmtId="227" fontId="98" fillId="188" borderId="0" applyNumberFormat="0" applyBorder="0" applyAlignment="0" applyProtection="0">
      <alignment vertical="center"/>
    </xf>
    <xf numFmtId="227" fontId="154" fillId="73" borderId="64" applyNumberFormat="0" applyAlignment="0" applyProtection="0">
      <alignment vertical="center"/>
    </xf>
    <xf numFmtId="227" fontId="97" fillId="215" borderId="0" applyNumberFormat="0" applyBorder="0" applyAlignment="0" applyProtection="0">
      <alignment vertical="center"/>
    </xf>
    <xf numFmtId="227" fontId="97" fillId="208" borderId="0" applyNumberFormat="0" applyBorder="0" applyAlignment="0" applyProtection="0">
      <alignment vertical="center"/>
    </xf>
    <xf numFmtId="227" fontId="98" fillId="210" borderId="0" applyNumberFormat="0" applyBorder="0" applyAlignment="0" applyProtection="0">
      <alignment vertical="center"/>
    </xf>
    <xf numFmtId="227" fontId="137" fillId="66" borderId="65" applyNumberFormat="0" applyAlignment="0" applyProtection="0">
      <alignment vertical="center"/>
    </xf>
    <xf numFmtId="227" fontId="97" fillId="161" borderId="0" applyNumberFormat="0" applyBorder="0" applyAlignment="0" applyProtection="0">
      <alignment vertical="center"/>
    </xf>
    <xf numFmtId="227" fontId="97" fillId="56" borderId="0" applyNumberFormat="0" applyBorder="0" applyAlignment="0" applyProtection="0">
      <alignment vertical="center"/>
    </xf>
    <xf numFmtId="227" fontId="97" fillId="175" borderId="0" applyNumberFormat="0" applyBorder="0" applyAlignment="0" applyProtection="0">
      <alignment vertical="center"/>
    </xf>
    <xf numFmtId="227" fontId="97" fillId="169" borderId="0" applyNumberFormat="0" applyBorder="0" applyAlignment="0" applyProtection="0">
      <alignment vertical="center"/>
    </xf>
    <xf numFmtId="227" fontId="97" fillId="205" borderId="0" applyNumberFormat="0" applyBorder="0" applyAlignment="0" applyProtection="0">
      <alignment vertical="center"/>
    </xf>
    <xf numFmtId="227" fontId="97" fillId="60" borderId="0" applyNumberFormat="0" applyBorder="0" applyAlignment="0" applyProtection="0">
      <alignment vertical="center"/>
    </xf>
    <xf numFmtId="227" fontId="97" fillId="220" borderId="0" applyNumberFormat="0" applyBorder="0" applyAlignment="0" applyProtection="0">
      <alignment vertical="center"/>
    </xf>
    <xf numFmtId="227" fontId="97" fillId="211" borderId="0" applyNumberFormat="0" applyBorder="0" applyAlignment="0" applyProtection="0">
      <alignment vertical="center"/>
    </xf>
    <xf numFmtId="227" fontId="97" fillId="160" borderId="0" applyNumberFormat="0" applyBorder="0" applyAlignment="0" applyProtection="0">
      <alignment vertical="center"/>
    </xf>
    <xf numFmtId="227" fontId="98" fillId="193" borderId="0" applyNumberFormat="0" applyBorder="0" applyAlignment="0" applyProtection="0">
      <alignment vertical="center"/>
    </xf>
    <xf numFmtId="227" fontId="137" fillId="66" borderId="65" applyNumberFormat="0" applyAlignment="0" applyProtection="0">
      <alignment vertical="center"/>
    </xf>
    <xf numFmtId="227" fontId="100" fillId="75" borderId="42" applyNumberFormat="0" applyFont="0" applyAlignment="0" applyProtection="0">
      <alignment vertical="center"/>
    </xf>
    <xf numFmtId="227" fontId="98" fillId="188" borderId="0" applyNumberFormat="0" applyBorder="0" applyAlignment="0" applyProtection="0">
      <alignment vertical="center"/>
    </xf>
    <xf numFmtId="227" fontId="98" fillId="178" borderId="0" applyNumberFormat="0" applyBorder="0" applyAlignment="0" applyProtection="0">
      <alignment vertical="center"/>
    </xf>
    <xf numFmtId="227" fontId="97" fillId="208" borderId="0" applyNumberFormat="0" applyBorder="0" applyAlignment="0" applyProtection="0">
      <alignment vertical="center"/>
    </xf>
    <xf numFmtId="227" fontId="97" fillId="175" borderId="0" applyNumberFormat="0" applyBorder="0" applyAlignment="0" applyProtection="0">
      <alignment vertical="center"/>
    </xf>
    <xf numFmtId="227" fontId="97" fillId="199" borderId="0" applyNumberFormat="0" applyBorder="0" applyAlignment="0" applyProtection="0">
      <alignment vertical="center"/>
    </xf>
    <xf numFmtId="227" fontId="97" fillId="163" borderId="0" applyNumberFormat="0" applyBorder="0" applyAlignment="0" applyProtection="0">
      <alignment vertical="center"/>
    </xf>
    <xf numFmtId="227" fontId="97" fillId="220" borderId="0" applyNumberFormat="0" applyBorder="0" applyAlignment="0" applyProtection="0">
      <alignment vertical="center"/>
    </xf>
    <xf numFmtId="227" fontId="97" fillId="161" borderId="0" applyNumberFormat="0" applyBorder="0" applyAlignment="0" applyProtection="0">
      <alignment vertical="center"/>
    </xf>
    <xf numFmtId="227" fontId="97" fillId="174" borderId="0" applyNumberFormat="0" applyBorder="0" applyAlignment="0" applyProtection="0">
      <alignment vertical="center"/>
    </xf>
    <xf numFmtId="227" fontId="97" fillId="160" borderId="0" applyNumberFormat="0" applyBorder="0" applyAlignment="0" applyProtection="0">
      <alignment vertical="center"/>
    </xf>
    <xf numFmtId="227" fontId="137" fillId="66" borderId="65" applyNumberFormat="0" applyAlignment="0" applyProtection="0">
      <alignment vertical="center"/>
    </xf>
    <xf numFmtId="227" fontId="98" fillId="204" borderId="0" applyNumberFormat="0" applyBorder="0" applyAlignment="0" applyProtection="0">
      <alignment vertical="center"/>
    </xf>
    <xf numFmtId="227" fontId="98" fillId="185" borderId="0" applyNumberFormat="0" applyBorder="0" applyAlignment="0" applyProtection="0">
      <alignment vertical="center"/>
    </xf>
    <xf numFmtId="227" fontId="97" fillId="165" borderId="0" applyNumberFormat="0" applyBorder="0" applyAlignment="0" applyProtection="0">
      <alignment vertical="center"/>
    </xf>
    <xf numFmtId="227" fontId="98" fillId="193" borderId="0" applyNumberFormat="0" applyBorder="0" applyAlignment="0" applyProtection="0">
      <alignment vertical="center"/>
    </xf>
    <xf numFmtId="227" fontId="145" fillId="71" borderId="64" applyNumberFormat="0" applyAlignment="0" applyProtection="0">
      <alignment vertical="center"/>
    </xf>
    <xf numFmtId="227" fontId="97" fillId="160" borderId="0" applyNumberFormat="0" applyBorder="0" applyAlignment="0" applyProtection="0">
      <alignment vertical="center"/>
    </xf>
    <xf numFmtId="227" fontId="97" fillId="61" borderId="0" applyNumberFormat="0" applyBorder="0" applyAlignment="0" applyProtection="0">
      <alignment vertical="center"/>
    </xf>
    <xf numFmtId="227" fontId="154" fillId="66" borderId="64" applyNumberFormat="0" applyAlignment="0" applyProtection="0">
      <alignment vertical="center"/>
    </xf>
    <xf numFmtId="227" fontId="138" fillId="95" borderId="24"/>
    <xf numFmtId="227" fontId="105" fillId="0" borderId="74" applyNumberFormat="0" applyFill="0" applyAlignment="0" applyProtection="0">
      <alignment vertical="center"/>
    </xf>
    <xf numFmtId="227" fontId="97" fillId="58" borderId="0" applyNumberFormat="0" applyBorder="0" applyAlignment="0" applyProtection="0">
      <alignment vertical="center"/>
    </xf>
    <xf numFmtId="227" fontId="97" fillId="40" borderId="0" applyNumberFormat="0" applyBorder="0" applyAlignment="0" applyProtection="0">
      <alignment vertical="center"/>
    </xf>
    <xf numFmtId="227" fontId="98" fillId="185" borderId="0" applyNumberFormat="0" applyBorder="0" applyAlignment="0" applyProtection="0">
      <alignment vertical="center"/>
    </xf>
    <xf numFmtId="227" fontId="97" fillId="174" borderId="0" applyNumberFormat="0" applyBorder="0" applyAlignment="0" applyProtection="0">
      <alignment vertical="center"/>
    </xf>
    <xf numFmtId="227" fontId="97" fillId="160" borderId="0" applyNumberFormat="0" applyBorder="0" applyAlignment="0" applyProtection="0">
      <alignment vertical="center"/>
    </xf>
    <xf numFmtId="227" fontId="98" fillId="178" borderId="0" applyNumberFormat="0" applyBorder="0" applyAlignment="0" applyProtection="0">
      <alignment vertical="center"/>
    </xf>
    <xf numFmtId="227" fontId="98" fillId="210" borderId="0" applyNumberFormat="0" applyBorder="0" applyAlignment="0" applyProtection="0">
      <alignment vertical="center"/>
    </xf>
    <xf numFmtId="227" fontId="97" fillId="206" borderId="0" applyNumberFormat="0" applyBorder="0" applyAlignment="0" applyProtection="0">
      <alignment vertical="center"/>
    </xf>
    <xf numFmtId="227" fontId="98" fillId="177" borderId="0" applyNumberFormat="0" applyBorder="0" applyAlignment="0" applyProtection="0">
      <alignment vertical="center"/>
    </xf>
    <xf numFmtId="227" fontId="98" fillId="210" borderId="0" applyNumberFormat="0" applyBorder="0" applyAlignment="0" applyProtection="0">
      <alignment vertical="center"/>
    </xf>
    <xf numFmtId="227" fontId="158" fillId="0" borderId="67" applyNumberFormat="0" applyFill="0" applyAlignment="0" applyProtection="0">
      <alignment vertical="center"/>
    </xf>
    <xf numFmtId="227" fontId="137" fillId="66" borderId="65" applyNumberFormat="0" applyAlignment="0" applyProtection="0">
      <alignment vertical="center"/>
    </xf>
    <xf numFmtId="227" fontId="108" fillId="37" borderId="0" applyNumberFormat="0" applyBorder="0" applyAlignment="0" applyProtection="0">
      <alignment vertical="center"/>
    </xf>
    <xf numFmtId="227" fontId="98" fillId="222" borderId="0" applyNumberFormat="0" applyBorder="0" applyAlignment="0" applyProtection="0">
      <alignment vertical="center"/>
    </xf>
    <xf numFmtId="227" fontId="137" fillId="73" borderId="65" applyNumberFormat="0" applyAlignment="0" applyProtection="0">
      <alignment vertical="center"/>
    </xf>
    <xf numFmtId="227" fontId="137" fillId="73" borderId="65" applyNumberFormat="0" applyAlignment="0" applyProtection="0">
      <alignment vertical="center"/>
    </xf>
    <xf numFmtId="227" fontId="97" fillId="174" borderId="0" applyNumberFormat="0" applyBorder="0" applyAlignment="0" applyProtection="0">
      <alignment vertical="center"/>
    </xf>
    <xf numFmtId="227" fontId="97" fillId="200" borderId="0" applyNumberFormat="0" applyBorder="0" applyAlignment="0" applyProtection="0">
      <alignment vertical="center"/>
    </xf>
    <xf numFmtId="227" fontId="97" fillId="56" borderId="0" applyNumberFormat="0" applyBorder="0" applyAlignment="0" applyProtection="0">
      <alignment vertical="center"/>
    </xf>
    <xf numFmtId="227" fontId="97" fillId="169" borderId="0" applyNumberFormat="0" applyBorder="0" applyAlignment="0" applyProtection="0">
      <alignment vertical="center"/>
    </xf>
    <xf numFmtId="227" fontId="97" fillId="220" borderId="0" applyNumberFormat="0" applyBorder="0" applyAlignment="0" applyProtection="0">
      <alignment vertical="center"/>
    </xf>
    <xf numFmtId="227" fontId="97" fillId="211" borderId="0" applyNumberFormat="0" applyBorder="0" applyAlignment="0" applyProtection="0">
      <alignment vertical="center"/>
    </xf>
    <xf numFmtId="227" fontId="97" fillId="220" borderId="0" applyNumberFormat="0" applyBorder="0" applyAlignment="0" applyProtection="0">
      <alignment vertical="center"/>
    </xf>
    <xf numFmtId="227" fontId="154" fillId="66" borderId="64" applyNumberFormat="0" applyAlignment="0" applyProtection="0">
      <alignment vertical="center"/>
    </xf>
    <xf numFmtId="227" fontId="97" fillId="218" borderId="0" applyNumberFormat="0" applyBorder="0" applyAlignment="0" applyProtection="0">
      <alignment vertical="center"/>
    </xf>
    <xf numFmtId="227" fontId="97" fillId="160" borderId="0" applyNumberFormat="0" applyBorder="0" applyAlignment="0" applyProtection="0">
      <alignment vertical="center"/>
    </xf>
    <xf numFmtId="227" fontId="97" fillId="163" borderId="0" applyNumberFormat="0" applyBorder="0" applyAlignment="0" applyProtection="0">
      <alignment vertical="center"/>
    </xf>
    <xf numFmtId="227" fontId="97" fillId="202" borderId="0" applyNumberFormat="0" applyBorder="0" applyAlignment="0" applyProtection="0">
      <alignment vertical="center"/>
    </xf>
    <xf numFmtId="227" fontId="97" fillId="161" borderId="0" applyNumberFormat="0" applyBorder="0" applyAlignment="0" applyProtection="0">
      <alignment vertical="center"/>
    </xf>
    <xf numFmtId="227" fontId="97" fillId="163" borderId="0" applyNumberFormat="0" applyBorder="0" applyAlignment="0" applyProtection="0">
      <alignment vertical="center"/>
    </xf>
    <xf numFmtId="227" fontId="97" fillId="202" borderId="0" applyNumberFormat="0" applyBorder="0" applyAlignment="0" applyProtection="0">
      <alignment vertical="center"/>
    </xf>
    <xf numFmtId="227" fontId="97" fillId="160" borderId="0" applyNumberFormat="0" applyBorder="0" applyAlignment="0" applyProtection="0">
      <alignment vertical="center"/>
    </xf>
    <xf numFmtId="227" fontId="98" fillId="185" borderId="0" applyNumberFormat="0" applyBorder="0" applyAlignment="0" applyProtection="0">
      <alignment vertical="center"/>
    </xf>
    <xf numFmtId="227" fontId="97" fillId="205" borderId="0" applyNumberFormat="0" applyBorder="0" applyAlignment="0" applyProtection="0">
      <alignment vertical="center"/>
    </xf>
    <xf numFmtId="227" fontId="97" fillId="217" borderId="0" applyNumberFormat="0" applyBorder="0" applyAlignment="0" applyProtection="0">
      <alignment vertical="center"/>
    </xf>
    <xf numFmtId="227" fontId="98" fillId="189" borderId="0" applyNumberFormat="0" applyBorder="0" applyAlignment="0" applyProtection="0">
      <alignment vertical="center"/>
    </xf>
    <xf numFmtId="227" fontId="97" fillId="61" borderId="0" applyNumberFormat="0" applyBorder="0" applyAlignment="0" applyProtection="0">
      <alignment vertical="center"/>
    </xf>
    <xf numFmtId="227" fontId="97" fillId="58" borderId="0" applyNumberFormat="0" applyBorder="0" applyAlignment="0" applyProtection="0">
      <alignment vertical="center"/>
    </xf>
    <xf numFmtId="227" fontId="111" fillId="53" borderId="0" applyNumberFormat="0" applyBorder="0" applyAlignment="0" applyProtection="0">
      <alignment vertical="center"/>
    </xf>
    <xf numFmtId="227" fontId="97" fillId="211" borderId="0" applyNumberFormat="0" applyBorder="0" applyAlignment="0" applyProtection="0">
      <alignment vertical="center"/>
    </xf>
    <xf numFmtId="227" fontId="98" fillId="203" borderId="0" applyNumberFormat="0" applyBorder="0" applyAlignment="0" applyProtection="0">
      <alignment vertical="center"/>
    </xf>
    <xf numFmtId="227" fontId="137" fillId="66" borderId="65" applyNumberFormat="0" applyAlignment="0" applyProtection="0">
      <alignment vertical="center"/>
    </xf>
    <xf numFmtId="227" fontId="97" fillId="208" borderId="0" applyNumberFormat="0" applyBorder="0" applyAlignment="0" applyProtection="0">
      <alignment vertical="center"/>
    </xf>
    <xf numFmtId="227" fontId="158" fillId="0" borderId="69" applyNumberFormat="0" applyFill="0" applyAlignment="0" applyProtection="0">
      <alignment vertical="center"/>
    </xf>
    <xf numFmtId="227" fontId="97" fillId="175" borderId="0" applyNumberFormat="0" applyBorder="0" applyAlignment="0" applyProtection="0">
      <alignment vertical="center"/>
    </xf>
    <xf numFmtId="227" fontId="93" fillId="75" borderId="42" applyNumberFormat="0" applyFont="0" applyAlignment="0" applyProtection="0">
      <alignment vertical="center"/>
    </xf>
    <xf numFmtId="227" fontId="97" fillId="60" borderId="0" applyNumberFormat="0" applyBorder="0" applyAlignment="0" applyProtection="0">
      <alignment vertical="center"/>
    </xf>
    <xf numFmtId="227" fontId="195" fillId="0" borderId="70"/>
    <xf numFmtId="227" fontId="97" fillId="169" borderId="0" applyNumberFormat="0" applyBorder="0" applyAlignment="0" applyProtection="0">
      <alignment vertical="center"/>
    </xf>
    <xf numFmtId="227" fontId="98" fillId="216" borderId="0" applyNumberFormat="0" applyBorder="0" applyAlignment="0" applyProtection="0">
      <alignment vertical="center"/>
    </xf>
    <xf numFmtId="227" fontId="97" fillId="165" borderId="0" applyNumberFormat="0" applyBorder="0" applyAlignment="0" applyProtection="0">
      <alignment vertical="center"/>
    </xf>
    <xf numFmtId="227" fontId="97" fillId="220" borderId="0" applyNumberFormat="0" applyBorder="0" applyAlignment="0" applyProtection="0">
      <alignment vertical="center"/>
    </xf>
    <xf numFmtId="227" fontId="98" fillId="203" borderId="0" applyNumberFormat="0" applyBorder="0" applyAlignment="0" applyProtection="0">
      <alignment vertical="center"/>
    </xf>
    <xf numFmtId="227" fontId="97" fillId="173" borderId="0" applyNumberFormat="0" applyBorder="0" applyAlignment="0" applyProtection="0">
      <alignment vertical="center"/>
    </xf>
    <xf numFmtId="227" fontId="97" fillId="165" borderId="0" applyNumberFormat="0" applyBorder="0" applyAlignment="0" applyProtection="0">
      <alignment vertical="center"/>
    </xf>
    <xf numFmtId="227" fontId="145" fillId="71" borderId="64" applyNumberFormat="0" applyAlignment="0" applyProtection="0">
      <alignment vertical="center"/>
    </xf>
    <xf numFmtId="227" fontId="97" fillId="61" borderId="0" applyNumberFormat="0" applyBorder="0" applyAlignment="0" applyProtection="0">
      <alignment vertical="center"/>
    </xf>
    <xf numFmtId="227" fontId="97" fillId="199" borderId="0" applyNumberFormat="0" applyBorder="0" applyAlignment="0" applyProtection="0">
      <alignment vertical="center"/>
    </xf>
    <xf numFmtId="227" fontId="97" fillId="163" borderId="0" applyNumberFormat="0" applyBorder="0" applyAlignment="0" applyProtection="0">
      <alignment vertical="center"/>
    </xf>
    <xf numFmtId="227" fontId="97" fillId="206" borderId="0" applyNumberFormat="0" applyBorder="0" applyAlignment="0" applyProtection="0">
      <alignment vertical="center"/>
    </xf>
    <xf numFmtId="227" fontId="97" fillId="40" borderId="0" applyNumberFormat="0" applyBorder="0" applyAlignment="0" applyProtection="0">
      <alignment vertical="center"/>
    </xf>
    <xf numFmtId="227" fontId="97" fillId="180" borderId="0" applyNumberFormat="0" applyBorder="0" applyAlignment="0" applyProtection="0">
      <alignment vertical="center"/>
    </xf>
    <xf numFmtId="227" fontId="97" fillId="220" borderId="0" applyNumberFormat="0" applyBorder="0" applyAlignment="0" applyProtection="0">
      <alignment vertical="center"/>
    </xf>
    <xf numFmtId="227" fontId="97" fillId="175" borderId="0" applyNumberFormat="0" applyBorder="0" applyAlignment="0" applyProtection="0">
      <alignment vertical="center"/>
    </xf>
    <xf numFmtId="227" fontId="97" fillId="214" borderId="0" applyNumberFormat="0" applyBorder="0" applyAlignment="0" applyProtection="0">
      <alignment vertical="center"/>
    </xf>
    <xf numFmtId="227" fontId="97" fillId="199" borderId="0" applyNumberFormat="0" applyBorder="0" applyAlignment="0" applyProtection="0">
      <alignment vertical="center"/>
    </xf>
    <xf numFmtId="227" fontId="97" fillId="169" borderId="0" applyNumberFormat="0" applyBorder="0" applyAlignment="0" applyProtection="0">
      <alignment vertical="center"/>
    </xf>
    <xf numFmtId="227" fontId="98" fillId="188" borderId="0" applyNumberFormat="0" applyBorder="0" applyAlignment="0" applyProtection="0">
      <alignment vertical="center"/>
    </xf>
    <xf numFmtId="227" fontId="137" fillId="73" borderId="65" applyNumberFormat="0" applyAlignment="0" applyProtection="0">
      <alignment vertical="center"/>
    </xf>
    <xf numFmtId="185" fontId="126" fillId="0" borderId="24" applyNumberFormat="0"/>
    <xf numFmtId="227" fontId="97" fillId="169" borderId="0" applyNumberFormat="0" applyBorder="0" applyAlignment="0" applyProtection="0">
      <alignment vertical="center"/>
    </xf>
    <xf numFmtId="227" fontId="97" fillId="167" borderId="0" applyNumberFormat="0" applyBorder="0" applyAlignment="0" applyProtection="0">
      <alignment vertical="center"/>
    </xf>
    <xf numFmtId="227" fontId="145" fillId="71" borderId="64" applyNumberFormat="0" applyAlignment="0" applyProtection="0">
      <alignment vertical="center"/>
    </xf>
    <xf numFmtId="227" fontId="97" fillId="175" borderId="0" applyNumberFormat="0" applyBorder="0" applyAlignment="0" applyProtection="0">
      <alignment vertical="center"/>
    </xf>
    <xf numFmtId="227" fontId="97" fillId="169" borderId="0" applyNumberFormat="0" applyBorder="0" applyAlignment="0" applyProtection="0">
      <alignment vertical="center"/>
    </xf>
    <xf numFmtId="227" fontId="145" fillId="71" borderId="64" applyNumberFormat="0" applyAlignment="0" applyProtection="0">
      <alignment vertical="center"/>
    </xf>
    <xf numFmtId="227" fontId="96" fillId="35" borderId="4" applyNumberFormat="0" applyAlignment="0" applyProtection="0">
      <alignment vertical="center"/>
    </xf>
    <xf numFmtId="227" fontId="97" fillId="160" borderId="0" applyNumberFormat="0" applyBorder="0" applyAlignment="0" applyProtection="0">
      <alignment vertical="center"/>
    </xf>
    <xf numFmtId="227" fontId="98" fillId="204" borderId="0" applyNumberFormat="0" applyBorder="0" applyAlignment="0" applyProtection="0">
      <alignment vertical="center"/>
    </xf>
    <xf numFmtId="227" fontId="97" fillId="175" borderId="0" applyNumberFormat="0" applyBorder="0" applyAlignment="0" applyProtection="0">
      <alignment vertical="center"/>
    </xf>
    <xf numFmtId="227" fontId="97" fillId="160" borderId="0" applyNumberFormat="0" applyBorder="0" applyAlignment="0" applyProtection="0">
      <alignment vertical="center"/>
    </xf>
    <xf numFmtId="227" fontId="97" fillId="218" borderId="0" applyNumberFormat="0" applyBorder="0" applyAlignment="0" applyProtection="0">
      <alignment vertical="center"/>
    </xf>
    <xf numFmtId="227" fontId="154" fillId="66" borderId="64" applyNumberFormat="0" applyAlignment="0" applyProtection="0">
      <alignment vertical="center"/>
    </xf>
    <xf numFmtId="227" fontId="97" fillId="175" borderId="0" applyNumberFormat="0" applyBorder="0" applyAlignment="0" applyProtection="0">
      <alignment vertical="center"/>
    </xf>
    <xf numFmtId="227" fontId="98" fillId="201" borderId="0" applyNumberFormat="0" applyBorder="0" applyAlignment="0" applyProtection="0">
      <alignment vertical="center"/>
    </xf>
    <xf numFmtId="227" fontId="97" fillId="179" borderId="0" applyNumberFormat="0" applyBorder="0" applyAlignment="0" applyProtection="0">
      <alignment vertical="center"/>
    </xf>
    <xf numFmtId="227" fontId="97" fillId="0" borderId="0"/>
    <xf numFmtId="227" fontId="97" fillId="211" borderId="0" applyNumberFormat="0" applyBorder="0" applyAlignment="0" applyProtection="0">
      <alignment vertical="center"/>
    </xf>
    <xf numFmtId="227" fontId="137" fillId="66" borderId="65" applyNumberFormat="0" applyAlignment="0" applyProtection="0">
      <alignment vertical="center"/>
    </xf>
    <xf numFmtId="227" fontId="97" fillId="161" borderId="0" applyNumberFormat="0" applyBorder="0" applyAlignment="0" applyProtection="0">
      <alignment vertical="center"/>
    </xf>
    <xf numFmtId="227" fontId="145" fillId="71" borderId="64" applyNumberFormat="0" applyAlignment="0" applyProtection="0">
      <alignment vertical="center"/>
    </xf>
    <xf numFmtId="227" fontId="97" fillId="206" borderId="0" applyNumberFormat="0" applyBorder="0" applyAlignment="0" applyProtection="0">
      <alignment vertical="center"/>
    </xf>
    <xf numFmtId="227" fontId="97" fillId="175" borderId="0" applyNumberFormat="0" applyBorder="0" applyAlignment="0" applyProtection="0">
      <alignment vertical="center"/>
    </xf>
    <xf numFmtId="227" fontId="97" fillId="163" borderId="0" applyNumberFormat="0" applyBorder="0" applyAlignment="0" applyProtection="0">
      <alignment vertical="center"/>
    </xf>
    <xf numFmtId="227" fontId="97" fillId="205" borderId="0" applyNumberFormat="0" applyBorder="0" applyAlignment="0" applyProtection="0">
      <alignment vertical="center"/>
    </xf>
    <xf numFmtId="227" fontId="158" fillId="0" borderId="67" applyNumberFormat="0" applyFill="0" applyAlignment="0" applyProtection="0">
      <alignment vertical="center"/>
    </xf>
    <xf numFmtId="227" fontId="97" fillId="206" borderId="0" applyNumberFormat="0" applyBorder="0" applyAlignment="0" applyProtection="0">
      <alignment vertical="center"/>
    </xf>
    <xf numFmtId="227" fontId="97" fillId="205" borderId="0" applyNumberFormat="0" applyBorder="0" applyAlignment="0" applyProtection="0">
      <alignment vertical="center"/>
    </xf>
    <xf numFmtId="227" fontId="97" fillId="205" borderId="0" applyNumberFormat="0" applyBorder="0" applyAlignment="0" applyProtection="0">
      <alignment vertical="center"/>
    </xf>
    <xf numFmtId="227" fontId="97" fillId="214" borderId="0" applyNumberFormat="0" applyBorder="0" applyAlignment="0" applyProtection="0">
      <alignment vertical="center"/>
    </xf>
    <xf numFmtId="227" fontId="97" fillId="214" borderId="0" applyNumberFormat="0" applyBorder="0" applyAlignment="0" applyProtection="0">
      <alignment vertical="center"/>
    </xf>
    <xf numFmtId="227" fontId="145" fillId="71" borderId="64" applyNumberFormat="0" applyAlignment="0" applyProtection="0">
      <alignment vertical="center"/>
    </xf>
    <xf numFmtId="227" fontId="97" fillId="211" borderId="0" applyNumberFormat="0" applyBorder="0" applyAlignment="0" applyProtection="0">
      <alignment vertical="center"/>
    </xf>
    <xf numFmtId="227" fontId="97" fillId="183" borderId="0" applyNumberFormat="0" applyBorder="0" applyAlignment="0" applyProtection="0">
      <alignment vertical="center"/>
    </xf>
    <xf numFmtId="227" fontId="97" fillId="169" borderId="0" applyNumberFormat="0" applyBorder="0" applyAlignment="0" applyProtection="0">
      <alignment vertical="center"/>
    </xf>
    <xf numFmtId="227" fontId="97" fillId="167" borderId="0" applyNumberFormat="0" applyBorder="0" applyAlignment="0" applyProtection="0">
      <alignment vertical="center"/>
    </xf>
    <xf numFmtId="227" fontId="145" fillId="71" borderId="64" applyNumberFormat="0" applyAlignment="0" applyProtection="0">
      <alignment vertical="center"/>
    </xf>
    <xf numFmtId="227" fontId="98" fillId="181" borderId="0" applyNumberFormat="0" applyBorder="0" applyAlignment="0" applyProtection="0">
      <alignment vertical="center"/>
    </xf>
    <xf numFmtId="227" fontId="154" fillId="66" borderId="64" applyNumberFormat="0" applyAlignment="0" applyProtection="0">
      <alignment vertical="center"/>
    </xf>
    <xf numFmtId="227" fontId="98" fillId="187" borderId="0" applyNumberFormat="0" applyBorder="0" applyAlignment="0" applyProtection="0">
      <alignment vertical="center"/>
    </xf>
    <xf numFmtId="227" fontId="97" fillId="169" borderId="0" applyNumberFormat="0" applyBorder="0" applyAlignment="0" applyProtection="0">
      <alignment vertical="center"/>
    </xf>
    <xf numFmtId="227" fontId="97" fillId="61" borderId="0" applyNumberFormat="0" applyBorder="0" applyAlignment="0" applyProtection="0">
      <alignment vertical="center"/>
    </xf>
    <xf numFmtId="227" fontId="227" fillId="91" borderId="27">
      <protection locked="0"/>
    </xf>
    <xf numFmtId="227" fontId="98" fillId="187" borderId="0" applyNumberFormat="0" applyBorder="0" applyAlignment="0" applyProtection="0">
      <alignment vertical="center"/>
    </xf>
    <xf numFmtId="227" fontId="97" fillId="200" borderId="0" applyNumberFormat="0" applyBorder="0" applyAlignment="0" applyProtection="0">
      <alignment vertical="center"/>
    </xf>
    <xf numFmtId="227" fontId="97" fillId="180" borderId="0" applyNumberFormat="0" applyBorder="0" applyAlignment="0" applyProtection="0">
      <alignment vertical="center"/>
    </xf>
    <xf numFmtId="227" fontId="98" fillId="181" borderId="0" applyNumberFormat="0" applyBorder="0" applyAlignment="0" applyProtection="0">
      <alignment vertical="center"/>
    </xf>
    <xf numFmtId="227" fontId="97" fillId="165" borderId="0" applyNumberFormat="0" applyBorder="0" applyAlignment="0" applyProtection="0">
      <alignment vertical="center"/>
    </xf>
    <xf numFmtId="227" fontId="97" fillId="167" borderId="0" applyNumberFormat="0" applyBorder="0" applyAlignment="0" applyProtection="0">
      <alignment vertical="center"/>
    </xf>
    <xf numFmtId="227" fontId="97" fillId="217" borderId="0" applyNumberFormat="0" applyBorder="0" applyAlignment="0" applyProtection="0">
      <alignment vertical="center"/>
    </xf>
    <xf numFmtId="227" fontId="97" fillId="169" borderId="0" applyNumberFormat="0" applyBorder="0" applyAlignment="0" applyProtection="0">
      <alignment vertical="center"/>
    </xf>
    <xf numFmtId="227" fontId="97" fillId="167" borderId="0" applyNumberFormat="0" applyBorder="0" applyAlignment="0" applyProtection="0">
      <alignment vertical="center"/>
    </xf>
    <xf numFmtId="227" fontId="97" fillId="163" borderId="0" applyNumberFormat="0" applyBorder="0" applyAlignment="0" applyProtection="0">
      <alignment vertical="center"/>
    </xf>
    <xf numFmtId="227" fontId="97" fillId="163" borderId="0" applyNumberFormat="0" applyBorder="0" applyAlignment="0" applyProtection="0">
      <alignment vertical="center"/>
    </xf>
    <xf numFmtId="227" fontId="137" fillId="73" borderId="65" applyNumberFormat="0" applyAlignment="0" applyProtection="0">
      <alignment vertical="center"/>
    </xf>
    <xf numFmtId="227" fontId="97" fillId="214" borderId="0" applyNumberFormat="0" applyBorder="0" applyAlignment="0" applyProtection="0">
      <alignment vertical="center"/>
    </xf>
    <xf numFmtId="227" fontId="97" fillId="218" borderId="0" applyNumberFormat="0" applyBorder="0" applyAlignment="0" applyProtection="0">
      <alignment vertical="center"/>
    </xf>
    <xf numFmtId="227" fontId="98" fillId="209" borderId="0" applyNumberFormat="0" applyBorder="0" applyAlignment="0" applyProtection="0">
      <alignment vertical="center"/>
    </xf>
    <xf numFmtId="227" fontId="97" fillId="200" borderId="0" applyNumberFormat="0" applyBorder="0" applyAlignment="0" applyProtection="0">
      <alignment vertical="center"/>
    </xf>
    <xf numFmtId="227" fontId="102" fillId="54" borderId="0" applyNumberFormat="0" applyBorder="0" applyAlignment="0" applyProtection="0">
      <alignment vertical="center"/>
    </xf>
    <xf numFmtId="227" fontId="97" fillId="61" borderId="0" applyNumberFormat="0" applyBorder="0" applyAlignment="0" applyProtection="0">
      <alignment vertical="center"/>
    </xf>
    <xf numFmtId="227" fontId="154" fillId="66" borderId="64" applyNumberFormat="0" applyAlignment="0" applyProtection="0">
      <alignment vertical="center"/>
    </xf>
    <xf numFmtId="227" fontId="98" fillId="195" borderId="0" applyNumberFormat="0" applyBorder="0" applyAlignment="0" applyProtection="0">
      <alignment vertical="center"/>
    </xf>
    <xf numFmtId="227" fontId="97" fillId="160" borderId="0" applyNumberFormat="0" applyBorder="0" applyAlignment="0" applyProtection="0">
      <alignment vertical="center"/>
    </xf>
    <xf numFmtId="227" fontId="137" fillId="66" borderId="65" applyNumberFormat="0" applyAlignment="0" applyProtection="0">
      <alignment vertical="center"/>
    </xf>
    <xf numFmtId="227" fontId="97" fillId="58" borderId="0" applyNumberFormat="0" applyBorder="0" applyAlignment="0" applyProtection="0">
      <alignment vertical="center"/>
    </xf>
    <xf numFmtId="227" fontId="97" fillId="160" borderId="0" applyNumberFormat="0" applyBorder="0" applyAlignment="0" applyProtection="0">
      <alignment vertical="center"/>
    </xf>
    <xf numFmtId="227" fontId="97" fillId="58" borderId="0" applyNumberFormat="0" applyBorder="0" applyAlignment="0" applyProtection="0">
      <alignment vertical="center"/>
    </xf>
    <xf numFmtId="227" fontId="97" fillId="160" borderId="0" applyNumberFormat="0" applyBorder="0" applyAlignment="0" applyProtection="0">
      <alignment vertical="center"/>
    </xf>
    <xf numFmtId="227" fontId="137" fillId="66" borderId="65" applyNumberFormat="0" applyAlignment="0" applyProtection="0">
      <alignment vertical="center"/>
    </xf>
    <xf numFmtId="227" fontId="97" fillId="220" borderId="0" applyNumberFormat="0" applyBorder="0" applyAlignment="0" applyProtection="0">
      <alignment vertical="center"/>
    </xf>
    <xf numFmtId="227" fontId="97" fillId="217" borderId="0" applyNumberFormat="0" applyBorder="0" applyAlignment="0" applyProtection="0">
      <alignment vertical="center"/>
    </xf>
    <xf numFmtId="10" fontId="138" fillId="75" borderId="24" applyNumberFormat="0" applyBorder="0" applyAlignment="0" applyProtection="0"/>
    <xf numFmtId="227" fontId="137" fillId="66" borderId="65" applyNumberFormat="0" applyAlignment="0" applyProtection="0">
      <alignment vertical="center"/>
    </xf>
    <xf numFmtId="227" fontId="97" fillId="211" borderId="0" applyNumberFormat="0" applyBorder="0" applyAlignment="0" applyProtection="0">
      <alignment vertical="center"/>
    </xf>
    <xf numFmtId="227" fontId="102" fillId="54" borderId="0" applyNumberFormat="0" applyBorder="0" applyAlignment="0" applyProtection="0">
      <alignment vertical="center"/>
    </xf>
    <xf numFmtId="227" fontId="97" fillId="160" borderId="0" applyNumberFormat="0" applyBorder="0" applyAlignment="0" applyProtection="0">
      <alignment vertical="center"/>
    </xf>
    <xf numFmtId="227" fontId="137" fillId="66" borderId="65" applyNumberFormat="0" applyAlignment="0" applyProtection="0">
      <alignment vertical="center"/>
    </xf>
    <xf numFmtId="227" fontId="97" fillId="58" borderId="0" applyNumberFormat="0" applyBorder="0" applyAlignment="0" applyProtection="0">
      <alignment vertical="center"/>
    </xf>
    <xf numFmtId="227" fontId="97" fillId="47" borderId="0" applyNumberFormat="0" applyBorder="0" applyAlignment="0" applyProtection="0">
      <alignment vertical="center"/>
    </xf>
    <xf numFmtId="227" fontId="97" fillId="56" borderId="0" applyNumberFormat="0" applyBorder="0" applyAlignment="0" applyProtection="0">
      <alignment vertical="center"/>
    </xf>
    <xf numFmtId="227" fontId="97" fillId="44" borderId="8" applyNumberFormat="0" applyFont="0" applyAlignment="0" applyProtection="0">
      <alignment vertical="center"/>
    </xf>
    <xf numFmtId="227" fontId="97" fillId="175" borderId="0" applyNumberFormat="0" applyBorder="0" applyAlignment="0" applyProtection="0">
      <alignment vertical="center"/>
    </xf>
    <xf numFmtId="227" fontId="137" fillId="73" borderId="65" applyNumberFormat="0" applyAlignment="0" applyProtection="0">
      <alignment vertical="center"/>
    </xf>
    <xf numFmtId="227" fontId="145" fillId="71" borderId="64" applyNumberFormat="0" applyAlignment="0" applyProtection="0">
      <alignment vertical="center"/>
    </xf>
    <xf numFmtId="227" fontId="97" fillId="218" borderId="0" applyNumberFormat="0" applyBorder="0" applyAlignment="0" applyProtection="0">
      <alignment vertical="center"/>
    </xf>
    <xf numFmtId="227" fontId="227" fillId="91" borderId="27">
      <protection locked="0"/>
    </xf>
    <xf numFmtId="227" fontId="137" fillId="66" borderId="65" applyNumberFormat="0" applyAlignment="0" applyProtection="0">
      <alignment vertical="center"/>
    </xf>
    <xf numFmtId="227" fontId="97" fillId="200" borderId="0" applyNumberFormat="0" applyBorder="0" applyAlignment="0" applyProtection="0">
      <alignment vertical="center"/>
    </xf>
    <xf numFmtId="227" fontId="97" fillId="175" borderId="0" applyNumberFormat="0" applyBorder="0" applyAlignment="0" applyProtection="0">
      <alignment vertical="center"/>
    </xf>
    <xf numFmtId="227" fontId="97" fillId="40" borderId="0" applyNumberFormat="0" applyBorder="0" applyAlignment="0" applyProtection="0">
      <alignment vertical="center"/>
    </xf>
    <xf numFmtId="227" fontId="97" fillId="169" borderId="0" applyNumberFormat="0" applyBorder="0" applyAlignment="0" applyProtection="0">
      <alignment vertical="center"/>
    </xf>
    <xf numFmtId="227" fontId="97" fillId="169" borderId="0" applyNumberFormat="0" applyBorder="0" applyAlignment="0" applyProtection="0">
      <alignment vertical="center"/>
    </xf>
    <xf numFmtId="227" fontId="97" fillId="161" borderId="0" applyNumberFormat="0" applyBorder="0" applyAlignment="0" applyProtection="0">
      <alignment vertical="center"/>
    </xf>
    <xf numFmtId="227" fontId="97" fillId="161" borderId="0" applyNumberFormat="0" applyBorder="0" applyAlignment="0" applyProtection="0">
      <alignment vertical="center"/>
    </xf>
    <xf numFmtId="227" fontId="97" fillId="180" borderId="0" applyNumberFormat="0" applyBorder="0" applyAlignment="0" applyProtection="0">
      <alignment vertical="center"/>
    </xf>
    <xf numFmtId="227" fontId="98" fillId="201" borderId="0" applyNumberFormat="0" applyBorder="0" applyAlignment="0" applyProtection="0">
      <alignment vertical="center"/>
    </xf>
    <xf numFmtId="227" fontId="97" fillId="183" borderId="0" applyNumberFormat="0" applyBorder="0" applyAlignment="0" applyProtection="0">
      <alignment vertical="center"/>
    </xf>
    <xf numFmtId="227" fontId="97" fillId="183" borderId="0" applyNumberFormat="0" applyBorder="0" applyAlignment="0" applyProtection="0">
      <alignment vertical="center"/>
    </xf>
    <xf numFmtId="227" fontId="97" fillId="215" borderId="0" applyNumberFormat="0" applyBorder="0" applyAlignment="0" applyProtection="0">
      <alignment vertical="center"/>
    </xf>
    <xf numFmtId="227" fontId="98" fillId="185" borderId="0" applyNumberFormat="0" applyBorder="0" applyAlignment="0" applyProtection="0">
      <alignment vertical="center"/>
    </xf>
    <xf numFmtId="227" fontId="97" fillId="56" borderId="0" applyNumberFormat="0" applyBorder="0" applyAlignment="0" applyProtection="0">
      <alignment vertical="center"/>
    </xf>
    <xf numFmtId="227" fontId="97" fillId="44" borderId="8" applyNumberFormat="0" applyFont="0" applyAlignment="0" applyProtection="0">
      <alignment vertical="center"/>
    </xf>
    <xf numFmtId="227" fontId="97" fillId="160" borderId="0" applyNumberFormat="0" applyBorder="0" applyAlignment="0" applyProtection="0">
      <alignment vertical="center"/>
    </xf>
    <xf numFmtId="227" fontId="97" fillId="161" borderId="0" applyNumberFormat="0" applyBorder="0" applyAlignment="0" applyProtection="0">
      <alignment vertical="center"/>
    </xf>
    <xf numFmtId="227" fontId="97" fillId="160" borderId="0" applyNumberFormat="0" applyBorder="0" applyAlignment="0" applyProtection="0">
      <alignment vertical="center"/>
    </xf>
    <xf numFmtId="227" fontId="98" fillId="181" borderId="0" applyNumberFormat="0" applyBorder="0" applyAlignment="0" applyProtection="0">
      <alignment vertical="center"/>
    </xf>
    <xf numFmtId="227" fontId="97" fillId="208" borderId="0" applyNumberFormat="0" applyBorder="0" applyAlignment="0" applyProtection="0">
      <alignment vertical="center"/>
    </xf>
    <xf numFmtId="227" fontId="97" fillId="200" borderId="0" applyNumberFormat="0" applyBorder="0" applyAlignment="0" applyProtection="0">
      <alignment vertical="center"/>
    </xf>
    <xf numFmtId="227" fontId="97" fillId="61" borderId="0" applyNumberFormat="0" applyBorder="0" applyAlignment="0" applyProtection="0">
      <alignment vertical="center"/>
    </xf>
    <xf numFmtId="227" fontId="97" fillId="163" borderId="0" applyNumberFormat="0" applyBorder="0" applyAlignment="0" applyProtection="0">
      <alignment vertical="center"/>
    </xf>
    <xf numFmtId="227" fontId="97" fillId="205" borderId="0" applyNumberFormat="0" applyBorder="0" applyAlignment="0" applyProtection="0">
      <alignment vertical="center"/>
    </xf>
    <xf numFmtId="227" fontId="105" fillId="0" borderId="75" applyNumberFormat="0" applyFill="0" applyAlignment="0" applyProtection="0">
      <alignment vertical="center"/>
    </xf>
    <xf numFmtId="227" fontId="97" fillId="206" borderId="0" applyNumberFormat="0" applyBorder="0" applyAlignment="0" applyProtection="0">
      <alignment vertical="center"/>
    </xf>
    <xf numFmtId="227" fontId="105" fillId="0" borderId="66" applyNumberFormat="0" applyFill="0" applyAlignment="0" applyProtection="0">
      <alignment vertical="center"/>
    </xf>
    <xf numFmtId="227" fontId="98" fillId="177" borderId="0" applyNumberFormat="0" applyBorder="0" applyAlignment="0" applyProtection="0">
      <alignment vertical="center"/>
    </xf>
    <xf numFmtId="227" fontId="97" fillId="205" borderId="0" applyNumberFormat="0" applyBorder="0" applyAlignment="0" applyProtection="0">
      <alignment vertical="center"/>
    </xf>
    <xf numFmtId="227" fontId="97" fillId="206" borderId="0" applyNumberFormat="0" applyBorder="0" applyAlignment="0" applyProtection="0">
      <alignment vertical="center"/>
    </xf>
    <xf numFmtId="227" fontId="97" fillId="160" borderId="0" applyNumberFormat="0" applyBorder="0" applyAlignment="0" applyProtection="0">
      <alignment vertical="center"/>
    </xf>
    <xf numFmtId="227" fontId="97" fillId="160" borderId="0" applyNumberFormat="0" applyBorder="0" applyAlignment="0" applyProtection="0">
      <alignment vertical="center"/>
    </xf>
    <xf numFmtId="227" fontId="97" fillId="180" borderId="0" applyNumberFormat="0" applyBorder="0" applyAlignment="0" applyProtection="0">
      <alignment vertical="center"/>
    </xf>
    <xf numFmtId="227" fontId="227" fillId="91" borderId="27">
      <protection locked="0"/>
    </xf>
    <xf numFmtId="227" fontId="97" fillId="205" borderId="0" applyNumberFormat="0" applyBorder="0" applyAlignment="0" applyProtection="0">
      <alignment vertical="center"/>
    </xf>
    <xf numFmtId="227" fontId="97" fillId="206" borderId="0" applyNumberFormat="0" applyBorder="0" applyAlignment="0" applyProtection="0">
      <alignment vertical="center"/>
    </xf>
    <xf numFmtId="227" fontId="98" fillId="177" borderId="0" applyNumberFormat="0" applyBorder="0" applyAlignment="0" applyProtection="0">
      <alignment vertical="center"/>
    </xf>
    <xf numFmtId="227" fontId="97" fillId="205" borderId="0" applyNumberFormat="0" applyBorder="0" applyAlignment="0" applyProtection="0">
      <alignment vertical="center"/>
    </xf>
    <xf numFmtId="227" fontId="97" fillId="205" borderId="0" applyNumberFormat="0" applyBorder="0" applyAlignment="0" applyProtection="0">
      <alignment vertical="center"/>
    </xf>
    <xf numFmtId="227" fontId="97" fillId="160" borderId="0" applyNumberFormat="0" applyBorder="0" applyAlignment="0" applyProtection="0">
      <alignment vertical="center"/>
    </xf>
    <xf numFmtId="227" fontId="97" fillId="160" borderId="0" applyNumberFormat="0" applyBorder="0" applyAlignment="0" applyProtection="0">
      <alignment vertical="center"/>
    </xf>
    <xf numFmtId="227" fontId="98" fillId="188" borderId="0" applyNumberFormat="0" applyBorder="0" applyAlignment="0" applyProtection="0">
      <alignment vertical="center"/>
    </xf>
    <xf numFmtId="227" fontId="97" fillId="205" borderId="0" applyNumberFormat="0" applyBorder="0" applyAlignment="0" applyProtection="0">
      <alignment vertical="center"/>
    </xf>
    <xf numFmtId="227" fontId="97" fillId="160" borderId="0" applyNumberFormat="0" applyBorder="0" applyAlignment="0" applyProtection="0">
      <alignment vertical="center"/>
    </xf>
    <xf numFmtId="227" fontId="97" fillId="205" borderId="0" applyNumberFormat="0" applyBorder="0" applyAlignment="0" applyProtection="0">
      <alignment vertical="center"/>
    </xf>
    <xf numFmtId="227" fontId="97" fillId="206" borderId="0" applyNumberFormat="0" applyBorder="0" applyAlignment="0" applyProtection="0">
      <alignment vertical="center"/>
    </xf>
    <xf numFmtId="227" fontId="97" fillId="206" borderId="0" applyNumberFormat="0" applyBorder="0" applyAlignment="0" applyProtection="0">
      <alignment vertical="center"/>
    </xf>
    <xf numFmtId="227" fontId="97" fillId="205" borderId="0" applyNumberFormat="0" applyBorder="0" applyAlignment="0" applyProtection="0">
      <alignment vertical="center"/>
    </xf>
    <xf numFmtId="227" fontId="98" fillId="204" borderId="0" applyNumberFormat="0" applyBorder="0" applyAlignment="0" applyProtection="0">
      <alignment vertical="center"/>
    </xf>
    <xf numFmtId="227" fontId="97" fillId="163" borderId="0" applyNumberFormat="0" applyBorder="0" applyAlignment="0" applyProtection="0">
      <alignment vertical="center"/>
    </xf>
    <xf numFmtId="227" fontId="97" fillId="205" borderId="0" applyNumberFormat="0" applyBorder="0" applyAlignment="0" applyProtection="0">
      <alignment vertical="center"/>
    </xf>
    <xf numFmtId="227" fontId="97" fillId="60" borderId="0" applyNumberFormat="0" applyBorder="0" applyAlignment="0" applyProtection="0">
      <alignment vertical="center"/>
    </xf>
    <xf numFmtId="227" fontId="97" fillId="206" borderId="0" applyNumberFormat="0" applyBorder="0" applyAlignment="0" applyProtection="0">
      <alignment vertical="center"/>
    </xf>
    <xf numFmtId="227" fontId="97" fillId="208" borderId="0" applyNumberFormat="0" applyBorder="0" applyAlignment="0" applyProtection="0">
      <alignment vertical="center"/>
    </xf>
    <xf numFmtId="227" fontId="97" fillId="160" borderId="0" applyNumberFormat="0" applyBorder="0" applyAlignment="0" applyProtection="0">
      <alignment vertical="center"/>
    </xf>
    <xf numFmtId="227" fontId="97" fillId="179" borderId="0" applyNumberFormat="0" applyBorder="0" applyAlignment="0" applyProtection="0">
      <alignment vertical="center"/>
    </xf>
    <xf numFmtId="227" fontId="97" fillId="161" borderId="0" applyNumberFormat="0" applyBorder="0" applyAlignment="0" applyProtection="0">
      <alignment vertical="center"/>
    </xf>
    <xf numFmtId="227" fontId="97" fillId="161" borderId="0" applyNumberFormat="0" applyBorder="0" applyAlignment="0" applyProtection="0">
      <alignment vertical="center"/>
    </xf>
    <xf numFmtId="227" fontId="97" fillId="217" borderId="0" applyNumberFormat="0" applyBorder="0" applyAlignment="0" applyProtection="0">
      <alignment vertical="center"/>
    </xf>
    <xf numFmtId="227" fontId="97" fillId="163" borderId="0" applyNumberFormat="0" applyBorder="0" applyAlignment="0" applyProtection="0">
      <alignment vertical="center"/>
    </xf>
    <xf numFmtId="227" fontId="97" fillId="218" borderId="0" applyNumberFormat="0" applyBorder="0" applyAlignment="0" applyProtection="0">
      <alignment vertical="center"/>
    </xf>
    <xf numFmtId="227" fontId="97" fillId="205" borderId="0" applyNumberFormat="0" applyBorder="0" applyAlignment="0" applyProtection="0">
      <alignment vertical="center"/>
    </xf>
    <xf numFmtId="227" fontId="97" fillId="206" borderId="0" applyNumberFormat="0" applyBorder="0" applyAlignment="0" applyProtection="0">
      <alignment vertical="center"/>
    </xf>
    <xf numFmtId="227" fontId="97" fillId="205" borderId="0" applyNumberFormat="0" applyBorder="0" applyAlignment="0" applyProtection="0">
      <alignment vertical="center"/>
    </xf>
    <xf numFmtId="227" fontId="222" fillId="0" borderId="0" applyNumberFormat="0" applyFill="0" applyBorder="0" applyAlignment="0" applyProtection="0"/>
    <xf numFmtId="227" fontId="97" fillId="215" borderId="0" applyNumberFormat="0" applyBorder="0" applyAlignment="0" applyProtection="0">
      <alignment vertical="center"/>
    </xf>
    <xf numFmtId="227" fontId="97" fillId="160" borderId="0" applyNumberFormat="0" applyBorder="0" applyAlignment="0" applyProtection="0">
      <alignment vertical="center"/>
    </xf>
    <xf numFmtId="227" fontId="97" fillId="165" borderId="0" applyNumberFormat="0" applyBorder="0" applyAlignment="0" applyProtection="0">
      <alignment vertical="center"/>
    </xf>
    <xf numFmtId="227" fontId="97" fillId="160" borderId="0" applyNumberFormat="0" applyBorder="0" applyAlignment="0" applyProtection="0">
      <alignment vertical="center"/>
    </xf>
    <xf numFmtId="227" fontId="97" fillId="167" borderId="0" applyNumberFormat="0" applyBorder="0" applyAlignment="0" applyProtection="0">
      <alignment vertical="center"/>
    </xf>
    <xf numFmtId="227" fontId="97" fillId="180" borderId="0" applyNumberFormat="0" applyBorder="0" applyAlignment="0" applyProtection="0">
      <alignment vertical="center"/>
    </xf>
    <xf numFmtId="227" fontId="97" fillId="205" borderId="0" applyNumberFormat="0" applyBorder="0" applyAlignment="0" applyProtection="0">
      <alignment vertical="center"/>
    </xf>
    <xf numFmtId="227" fontId="158" fillId="0" borderId="67" applyNumberFormat="0" applyFill="0" applyAlignment="0" applyProtection="0">
      <alignment vertical="center"/>
    </xf>
    <xf numFmtId="227" fontId="97" fillId="206" borderId="0" applyNumberFormat="0" applyBorder="0" applyAlignment="0" applyProtection="0">
      <alignment vertical="center"/>
    </xf>
    <xf numFmtId="227" fontId="97" fillId="206" borderId="0" applyNumberFormat="0" applyBorder="0" applyAlignment="0" applyProtection="0">
      <alignment vertical="center"/>
    </xf>
    <xf numFmtId="227" fontId="97" fillId="205" borderId="0" applyNumberFormat="0" applyBorder="0" applyAlignment="0" applyProtection="0">
      <alignment vertical="center"/>
    </xf>
    <xf numFmtId="227" fontId="97" fillId="173" borderId="0" applyNumberFormat="0" applyBorder="0" applyAlignment="0" applyProtection="0">
      <alignment vertical="center"/>
    </xf>
    <xf numFmtId="227" fontId="97" fillId="160" borderId="0" applyNumberFormat="0" applyBorder="0" applyAlignment="0" applyProtection="0">
      <alignment vertical="center"/>
    </xf>
    <xf numFmtId="227" fontId="97" fillId="61" borderId="0" applyNumberFormat="0" applyBorder="0" applyAlignment="0" applyProtection="0">
      <alignment vertical="center"/>
    </xf>
    <xf numFmtId="227" fontId="97" fillId="61" borderId="0" applyNumberFormat="0" applyBorder="0" applyAlignment="0" applyProtection="0">
      <alignment vertical="center"/>
    </xf>
    <xf numFmtId="227" fontId="97" fillId="206" borderId="0" applyNumberFormat="0" applyBorder="0" applyAlignment="0" applyProtection="0">
      <alignment vertical="center"/>
    </xf>
    <xf numFmtId="227" fontId="97" fillId="202" borderId="0" applyNumberFormat="0" applyBorder="0" applyAlignment="0" applyProtection="0">
      <alignment vertical="center"/>
    </xf>
    <xf numFmtId="227" fontId="97" fillId="160" borderId="0" applyNumberFormat="0" applyBorder="0" applyAlignment="0" applyProtection="0">
      <alignment vertical="center"/>
    </xf>
    <xf numFmtId="227" fontId="98" fillId="185" borderId="0" applyNumberFormat="0" applyBorder="0" applyAlignment="0" applyProtection="0">
      <alignment vertical="center"/>
    </xf>
    <xf numFmtId="227" fontId="98" fillId="185" borderId="0" applyNumberFormat="0" applyBorder="0" applyAlignment="0" applyProtection="0">
      <alignment vertical="center"/>
    </xf>
    <xf numFmtId="227" fontId="97" fillId="180" borderId="0" applyNumberFormat="0" applyBorder="0" applyAlignment="0" applyProtection="0">
      <alignment vertical="center"/>
    </xf>
    <xf numFmtId="227" fontId="98" fillId="185" borderId="0" applyNumberFormat="0" applyBorder="0" applyAlignment="0" applyProtection="0">
      <alignment vertical="center"/>
    </xf>
    <xf numFmtId="227" fontId="98" fillId="185" borderId="0" applyNumberFormat="0" applyBorder="0" applyAlignment="0" applyProtection="0">
      <alignment vertical="center"/>
    </xf>
    <xf numFmtId="227" fontId="97" fillId="163" borderId="0" applyNumberFormat="0" applyBorder="0" applyAlignment="0" applyProtection="0">
      <alignment vertical="center"/>
    </xf>
    <xf numFmtId="227" fontId="98" fillId="184" borderId="0" applyNumberFormat="0" applyBorder="0" applyAlignment="0" applyProtection="0">
      <alignment vertical="center"/>
    </xf>
    <xf numFmtId="227" fontId="97" fillId="206" borderId="0" applyNumberFormat="0" applyBorder="0" applyAlignment="0" applyProtection="0">
      <alignment vertical="center"/>
    </xf>
    <xf numFmtId="227" fontId="97" fillId="161" borderId="0" applyNumberFormat="0" applyBorder="0" applyAlignment="0" applyProtection="0">
      <alignment vertical="center"/>
    </xf>
    <xf numFmtId="227" fontId="154" fillId="66" borderId="64" applyNumberFormat="0" applyAlignment="0" applyProtection="0">
      <alignment vertical="center"/>
    </xf>
    <xf numFmtId="227" fontId="98" fillId="222" borderId="0" applyNumberFormat="0" applyBorder="0" applyAlignment="0" applyProtection="0">
      <alignment vertical="center"/>
    </xf>
    <xf numFmtId="227" fontId="97" fillId="206" borderId="0" applyNumberFormat="0" applyBorder="0" applyAlignment="0" applyProtection="0">
      <alignment vertical="center"/>
    </xf>
    <xf numFmtId="227" fontId="98" fillId="212" borderId="0" applyNumberFormat="0" applyBorder="0" applyAlignment="0" applyProtection="0">
      <alignment vertical="center"/>
    </xf>
    <xf numFmtId="227" fontId="97" fillId="163" borderId="0" applyNumberFormat="0" applyBorder="0" applyAlignment="0" applyProtection="0">
      <alignment vertical="center"/>
    </xf>
    <xf numFmtId="227" fontId="137" fillId="66" borderId="65" applyNumberFormat="0" applyAlignment="0" applyProtection="0">
      <alignment vertical="center"/>
    </xf>
    <xf numFmtId="227" fontId="97" fillId="206" borderId="0" applyNumberFormat="0" applyBorder="0" applyAlignment="0" applyProtection="0">
      <alignment vertical="center"/>
    </xf>
    <xf numFmtId="227" fontId="97" fillId="206" borderId="0" applyNumberFormat="0" applyBorder="0" applyAlignment="0" applyProtection="0">
      <alignment vertical="center"/>
    </xf>
    <xf numFmtId="227" fontId="98" fillId="184" borderId="0" applyNumberFormat="0" applyBorder="0" applyAlignment="0" applyProtection="0">
      <alignment vertical="center"/>
    </xf>
    <xf numFmtId="227" fontId="97" fillId="205" borderId="0" applyNumberFormat="0" applyBorder="0" applyAlignment="0" applyProtection="0">
      <alignment vertical="center"/>
    </xf>
    <xf numFmtId="227" fontId="97" fillId="208" borderId="0" applyNumberFormat="0" applyBorder="0" applyAlignment="0" applyProtection="0">
      <alignment vertical="center"/>
    </xf>
    <xf numFmtId="227" fontId="97" fillId="160" borderId="0" applyNumberFormat="0" applyBorder="0" applyAlignment="0" applyProtection="0">
      <alignment vertical="center"/>
    </xf>
    <xf numFmtId="227" fontId="97" fillId="174" borderId="0" applyNumberFormat="0" applyBorder="0" applyAlignment="0" applyProtection="0">
      <alignment vertical="center"/>
    </xf>
    <xf numFmtId="227" fontId="97" fillId="160" borderId="0" applyNumberFormat="0" applyBorder="0" applyAlignment="0" applyProtection="0">
      <alignment vertical="center"/>
    </xf>
    <xf numFmtId="227" fontId="97" fillId="61" borderId="0" applyNumberFormat="0" applyBorder="0" applyAlignment="0" applyProtection="0">
      <alignment vertical="center"/>
    </xf>
    <xf numFmtId="227" fontId="98" fillId="177" borderId="0" applyNumberFormat="0" applyBorder="0" applyAlignment="0" applyProtection="0">
      <alignment vertical="center"/>
    </xf>
    <xf numFmtId="227" fontId="97" fillId="61" borderId="0" applyNumberFormat="0" applyBorder="0" applyAlignment="0" applyProtection="0">
      <alignment vertical="center"/>
    </xf>
    <xf numFmtId="227" fontId="98" fillId="177" borderId="0" applyNumberFormat="0" applyBorder="0" applyAlignment="0" applyProtection="0">
      <alignment vertical="center"/>
    </xf>
    <xf numFmtId="227" fontId="98" fillId="177" borderId="0" applyNumberFormat="0" applyBorder="0" applyAlignment="0" applyProtection="0">
      <alignment vertical="center"/>
    </xf>
    <xf numFmtId="227" fontId="97" fillId="61" borderId="0" applyNumberFormat="0" applyBorder="0" applyAlignment="0" applyProtection="0">
      <alignment vertical="center"/>
    </xf>
    <xf numFmtId="227" fontId="97" fillId="206" borderId="0" applyNumberFormat="0" applyBorder="0" applyAlignment="0" applyProtection="0">
      <alignment vertical="center"/>
    </xf>
    <xf numFmtId="227" fontId="98" fillId="188" borderId="0" applyNumberFormat="0" applyBorder="0" applyAlignment="0" applyProtection="0">
      <alignment vertical="center"/>
    </xf>
    <xf numFmtId="227" fontId="97" fillId="206" borderId="0" applyNumberFormat="0" applyBorder="0" applyAlignment="0" applyProtection="0">
      <alignment vertical="center"/>
    </xf>
    <xf numFmtId="227" fontId="97" fillId="205" borderId="0" applyNumberFormat="0" applyBorder="0" applyAlignment="0" applyProtection="0">
      <alignment vertical="center"/>
    </xf>
    <xf numFmtId="227" fontId="97" fillId="163" borderId="0" applyNumberFormat="0" applyBorder="0" applyAlignment="0" applyProtection="0">
      <alignment vertical="center"/>
    </xf>
    <xf numFmtId="227" fontId="98" fillId="188" borderId="0" applyNumberFormat="0" applyBorder="0" applyAlignment="0" applyProtection="0">
      <alignment vertical="center"/>
    </xf>
    <xf numFmtId="227" fontId="97" fillId="206" borderId="0" applyNumberFormat="0" applyBorder="0" applyAlignment="0" applyProtection="0">
      <alignment vertical="center"/>
    </xf>
    <xf numFmtId="227" fontId="97" fillId="206" borderId="0" applyNumberFormat="0" applyBorder="0" applyAlignment="0" applyProtection="0">
      <alignment vertical="center"/>
    </xf>
    <xf numFmtId="227" fontId="97" fillId="205" borderId="0" applyNumberFormat="0" applyBorder="0" applyAlignment="0" applyProtection="0">
      <alignment vertical="center"/>
    </xf>
    <xf numFmtId="227" fontId="97" fillId="61" borderId="0" applyNumberFormat="0" applyBorder="0" applyAlignment="0" applyProtection="0">
      <alignment vertical="center"/>
    </xf>
    <xf numFmtId="227" fontId="97" fillId="174" borderId="0" applyNumberFormat="0" applyBorder="0" applyAlignment="0" applyProtection="0">
      <alignment vertical="center"/>
    </xf>
    <xf numFmtId="227" fontId="97" fillId="163" borderId="0" applyNumberFormat="0" applyBorder="0" applyAlignment="0" applyProtection="0">
      <alignment vertical="center"/>
    </xf>
    <xf numFmtId="227" fontId="97" fillId="208" borderId="0" applyNumberFormat="0" applyBorder="0" applyAlignment="0" applyProtection="0">
      <alignment vertical="center"/>
    </xf>
    <xf numFmtId="227" fontId="97" fillId="205" borderId="0" applyNumberFormat="0" applyBorder="0" applyAlignment="0" applyProtection="0">
      <alignment vertical="center"/>
    </xf>
    <xf numFmtId="227" fontId="97" fillId="169" borderId="0" applyNumberFormat="0" applyBorder="0" applyAlignment="0" applyProtection="0">
      <alignment vertical="center"/>
    </xf>
    <xf numFmtId="227" fontId="97" fillId="169" borderId="0" applyNumberFormat="0" applyBorder="0" applyAlignment="0" applyProtection="0">
      <alignment vertical="center"/>
    </xf>
    <xf numFmtId="227" fontId="97" fillId="163" borderId="0" applyNumberFormat="0" applyBorder="0" applyAlignment="0" applyProtection="0">
      <alignment vertical="center"/>
    </xf>
    <xf numFmtId="227" fontId="97" fillId="160" borderId="0" applyNumberFormat="0" applyBorder="0" applyAlignment="0" applyProtection="0">
      <alignment vertical="center"/>
    </xf>
    <xf numFmtId="227" fontId="105" fillId="0" borderId="74" applyNumberFormat="0" applyFill="0" applyAlignment="0" applyProtection="0">
      <alignment vertical="center"/>
    </xf>
    <xf numFmtId="227" fontId="97" fillId="160" borderId="0" applyNumberFormat="0" applyBorder="0" applyAlignment="0" applyProtection="0">
      <alignment vertical="center"/>
    </xf>
    <xf numFmtId="227" fontId="105" fillId="0" borderId="75" applyNumberFormat="0" applyFill="0" applyAlignment="0" applyProtection="0">
      <alignment vertical="center"/>
    </xf>
    <xf numFmtId="227" fontId="97" fillId="163" borderId="0" applyNumberFormat="0" applyBorder="0" applyAlignment="0" applyProtection="0">
      <alignment vertical="center"/>
    </xf>
    <xf numFmtId="227" fontId="97" fillId="199" borderId="0" applyNumberFormat="0" applyBorder="0" applyAlignment="0" applyProtection="0">
      <alignment vertical="center"/>
    </xf>
    <xf numFmtId="227" fontId="97" fillId="205" borderId="0" applyNumberFormat="0" applyBorder="0" applyAlignment="0" applyProtection="0">
      <alignment vertical="center"/>
    </xf>
    <xf numFmtId="227" fontId="97" fillId="160" borderId="0" applyNumberFormat="0" applyBorder="0" applyAlignment="0" applyProtection="0">
      <alignment vertical="center"/>
    </xf>
    <xf numFmtId="227" fontId="97" fillId="160" borderId="0" applyNumberFormat="0" applyBorder="0" applyAlignment="0" applyProtection="0">
      <alignment vertical="center"/>
    </xf>
    <xf numFmtId="227" fontId="97" fillId="218" borderId="0" applyNumberFormat="0" applyBorder="0" applyAlignment="0" applyProtection="0">
      <alignment vertical="center"/>
    </xf>
    <xf numFmtId="227" fontId="98" fillId="52" borderId="0" applyNumberFormat="0" applyBorder="0" applyAlignment="0" applyProtection="0">
      <alignment vertical="center"/>
    </xf>
    <xf numFmtId="227" fontId="98" fillId="219" borderId="0" applyNumberFormat="0" applyBorder="0" applyAlignment="0" applyProtection="0">
      <alignment vertical="center"/>
    </xf>
    <xf numFmtId="227" fontId="97" fillId="200" borderId="0" applyNumberFormat="0" applyBorder="0" applyAlignment="0" applyProtection="0">
      <alignment vertical="center"/>
    </xf>
    <xf numFmtId="227" fontId="97" fillId="202" borderId="0" applyNumberFormat="0" applyBorder="0" applyAlignment="0" applyProtection="0">
      <alignment vertical="center"/>
    </xf>
    <xf numFmtId="227" fontId="97" fillId="214" borderId="0" applyNumberFormat="0" applyBorder="0" applyAlignment="0" applyProtection="0">
      <alignment vertical="center"/>
    </xf>
    <xf numFmtId="227" fontId="98" fillId="164" borderId="0" applyNumberFormat="0" applyBorder="0" applyAlignment="0" applyProtection="0">
      <alignment vertical="center"/>
    </xf>
    <xf numFmtId="227" fontId="97" fillId="214" borderId="0" applyNumberFormat="0" applyBorder="0" applyAlignment="0" applyProtection="0">
      <alignment vertical="center"/>
    </xf>
    <xf numFmtId="227" fontId="98" fillId="201" borderId="0" applyNumberFormat="0" applyBorder="0" applyAlignment="0" applyProtection="0">
      <alignment vertical="center"/>
    </xf>
    <xf numFmtId="227" fontId="98" fillId="216" borderId="0" applyNumberFormat="0" applyBorder="0" applyAlignment="0" applyProtection="0">
      <alignment vertical="center"/>
    </xf>
    <xf numFmtId="227" fontId="97" fillId="208" borderId="0" applyNumberFormat="0" applyBorder="0" applyAlignment="0" applyProtection="0">
      <alignment vertical="center"/>
    </xf>
    <xf numFmtId="227" fontId="229" fillId="0" borderId="0">
      <alignment vertical="center"/>
    </xf>
    <xf numFmtId="227" fontId="97" fillId="199" borderId="0" applyNumberFormat="0" applyBorder="0" applyAlignment="0" applyProtection="0">
      <alignment vertical="center"/>
    </xf>
    <xf numFmtId="227" fontId="137" fillId="66" borderId="65" applyNumberFormat="0" applyAlignment="0" applyProtection="0">
      <alignment vertical="center"/>
    </xf>
    <xf numFmtId="227" fontId="97" fillId="60" borderId="0" applyNumberFormat="0" applyBorder="0" applyAlignment="0" applyProtection="0">
      <alignment vertical="center"/>
    </xf>
    <xf numFmtId="227" fontId="220" fillId="0" borderId="0" applyNumberFormat="0" applyAlignment="0">
      <alignment horizontal="left"/>
    </xf>
    <xf numFmtId="227" fontId="97" fillId="47" borderId="0" applyNumberFormat="0" applyBorder="0" applyAlignment="0" applyProtection="0">
      <alignment vertical="center"/>
    </xf>
    <xf numFmtId="227" fontId="97" fillId="183" borderId="0" applyNumberFormat="0" applyBorder="0" applyAlignment="0" applyProtection="0">
      <alignment vertical="center"/>
    </xf>
    <xf numFmtId="227" fontId="97" fillId="200" borderId="0" applyNumberFormat="0" applyBorder="0" applyAlignment="0" applyProtection="0">
      <alignment vertical="center"/>
    </xf>
    <xf numFmtId="227" fontId="98" fillId="187" borderId="0" applyNumberFormat="0" applyBorder="0" applyAlignment="0" applyProtection="0">
      <alignment vertical="center"/>
    </xf>
    <xf numFmtId="227" fontId="145" fillId="71" borderId="64" applyNumberFormat="0" applyAlignment="0" applyProtection="0">
      <alignment vertical="center"/>
    </xf>
    <xf numFmtId="227" fontId="97" fillId="180" borderId="0" applyNumberFormat="0" applyBorder="0" applyAlignment="0" applyProtection="0">
      <alignment vertical="center"/>
    </xf>
    <xf numFmtId="227" fontId="97" fillId="211" borderId="0" applyNumberFormat="0" applyBorder="0" applyAlignment="0" applyProtection="0">
      <alignment vertical="center"/>
    </xf>
    <xf numFmtId="227" fontId="97" fillId="173" borderId="0" applyNumberFormat="0" applyBorder="0" applyAlignment="0" applyProtection="0">
      <alignment vertical="center"/>
    </xf>
    <xf numFmtId="227" fontId="98" fillId="201" borderId="0" applyNumberFormat="0" applyBorder="0" applyAlignment="0" applyProtection="0">
      <alignment vertical="center"/>
    </xf>
    <xf numFmtId="227" fontId="97" fillId="165" borderId="0" applyNumberFormat="0" applyBorder="0" applyAlignment="0" applyProtection="0">
      <alignment vertical="center"/>
    </xf>
    <xf numFmtId="227" fontId="97" fillId="202" borderId="0" applyNumberFormat="0" applyBorder="0" applyAlignment="0" applyProtection="0">
      <alignment vertical="center"/>
    </xf>
    <xf numFmtId="227" fontId="97" fillId="200" borderId="0" applyNumberFormat="0" applyBorder="0" applyAlignment="0" applyProtection="0">
      <alignment vertical="center"/>
    </xf>
    <xf numFmtId="227" fontId="97" fillId="202" borderId="0" applyNumberFormat="0" applyBorder="0" applyAlignment="0" applyProtection="0">
      <alignment vertical="center"/>
    </xf>
    <xf numFmtId="227" fontId="137" fillId="66" borderId="65" applyNumberFormat="0" applyAlignment="0" applyProtection="0">
      <alignment vertical="center"/>
    </xf>
    <xf numFmtId="227" fontId="97" fillId="175" borderId="0" applyNumberFormat="0" applyBorder="0" applyAlignment="0" applyProtection="0">
      <alignment vertical="center"/>
    </xf>
    <xf numFmtId="227" fontId="97" fillId="175" borderId="0" applyNumberFormat="0" applyBorder="0" applyAlignment="0" applyProtection="0">
      <alignment vertical="center"/>
    </xf>
    <xf numFmtId="227" fontId="97" fillId="40" borderId="0" applyNumberFormat="0" applyBorder="0" applyAlignment="0" applyProtection="0">
      <alignment vertical="center"/>
    </xf>
    <xf numFmtId="227" fontId="97" fillId="40" borderId="0" applyNumberFormat="0" applyBorder="0" applyAlignment="0" applyProtection="0">
      <alignment vertical="center"/>
    </xf>
    <xf numFmtId="227" fontId="97" fillId="202" borderId="0" applyNumberFormat="0" applyBorder="0" applyAlignment="0" applyProtection="0">
      <alignment vertical="center"/>
    </xf>
    <xf numFmtId="227" fontId="97" fillId="200" borderId="0" applyNumberFormat="0" applyBorder="0" applyAlignment="0" applyProtection="0">
      <alignment vertical="center"/>
    </xf>
    <xf numFmtId="227" fontId="97" fillId="202" borderId="0" applyNumberFormat="0" applyBorder="0" applyAlignment="0" applyProtection="0">
      <alignment vertical="center"/>
    </xf>
    <xf numFmtId="227" fontId="97" fillId="175" borderId="0" applyNumberFormat="0" applyBorder="0" applyAlignment="0" applyProtection="0">
      <alignment vertical="center"/>
    </xf>
    <xf numFmtId="227" fontId="97" fillId="175" borderId="0" applyNumberFormat="0" applyBorder="0" applyAlignment="0" applyProtection="0">
      <alignment vertical="center"/>
    </xf>
    <xf numFmtId="227" fontId="98" fillId="195" borderId="0" applyNumberFormat="0" applyBorder="0" applyAlignment="0" applyProtection="0">
      <alignment vertical="center"/>
    </xf>
    <xf numFmtId="227" fontId="97" fillId="165" borderId="0" applyNumberFormat="0" applyBorder="0" applyAlignment="0" applyProtection="0">
      <alignment vertical="center"/>
    </xf>
    <xf numFmtId="227" fontId="97" fillId="202" borderId="0" applyNumberFormat="0" applyBorder="0" applyAlignment="0" applyProtection="0">
      <alignment vertical="center"/>
    </xf>
    <xf numFmtId="227" fontId="97" fillId="200" borderId="0" applyNumberFormat="0" applyBorder="0" applyAlignment="0" applyProtection="0">
      <alignment vertical="center"/>
    </xf>
    <xf numFmtId="227" fontId="97" fillId="200" borderId="0" applyNumberFormat="0" applyBorder="0" applyAlignment="0" applyProtection="0">
      <alignment vertical="center"/>
    </xf>
    <xf numFmtId="227" fontId="97" fillId="202" borderId="0" applyNumberFormat="0" applyBorder="0" applyAlignment="0" applyProtection="0">
      <alignment vertical="center"/>
    </xf>
    <xf numFmtId="10" fontId="138" fillId="75" borderId="24" applyNumberFormat="0" applyBorder="0" applyAlignment="0" applyProtection="0"/>
    <xf numFmtId="227" fontId="97" fillId="214" borderId="0" applyNumberFormat="0" applyBorder="0" applyAlignment="0" applyProtection="0">
      <alignment vertical="center"/>
    </xf>
    <xf numFmtId="227" fontId="97" fillId="175" borderId="0" applyNumberFormat="0" applyBorder="0" applyAlignment="0" applyProtection="0">
      <alignment vertical="center"/>
    </xf>
    <xf numFmtId="10" fontId="138" fillId="75" borderId="24" applyNumberFormat="0" applyBorder="0" applyAlignment="0" applyProtection="0"/>
    <xf numFmtId="227" fontId="97" fillId="220" borderId="0" applyNumberFormat="0" applyBorder="0" applyAlignment="0" applyProtection="0">
      <alignment vertical="center"/>
    </xf>
    <xf numFmtId="227" fontId="97" fillId="175" borderId="0" applyNumberFormat="0" applyBorder="0" applyAlignment="0" applyProtection="0">
      <alignment vertical="center"/>
    </xf>
    <xf numFmtId="10" fontId="138" fillId="75" borderId="24" applyNumberFormat="0" applyBorder="0" applyAlignment="0" applyProtection="0"/>
    <xf numFmtId="227" fontId="97" fillId="173" borderId="0" applyNumberFormat="0" applyBorder="0" applyAlignment="0" applyProtection="0">
      <alignment vertical="center"/>
    </xf>
    <xf numFmtId="227" fontId="97" fillId="175" borderId="0" applyNumberFormat="0" applyBorder="0" applyAlignment="0" applyProtection="0">
      <alignment vertical="center"/>
    </xf>
    <xf numFmtId="10" fontId="138" fillId="75" borderId="24" applyNumberFormat="0" applyBorder="0" applyAlignment="0" applyProtection="0"/>
    <xf numFmtId="227" fontId="218" fillId="0" borderId="32" applyNumberFormat="0" applyFill="0" applyProtection="0">
      <alignment horizontal="center"/>
    </xf>
    <xf numFmtId="227" fontId="154" fillId="66" borderId="64" applyNumberFormat="0" applyAlignment="0" applyProtection="0">
      <alignment vertical="center"/>
    </xf>
    <xf numFmtId="227" fontId="97" fillId="40" borderId="0" applyNumberFormat="0" applyBorder="0" applyAlignment="0" applyProtection="0">
      <alignment vertical="center"/>
    </xf>
    <xf numFmtId="227" fontId="97" fillId="179" borderId="0" applyNumberFormat="0" applyBorder="0" applyAlignment="0" applyProtection="0">
      <alignment vertical="center"/>
    </xf>
    <xf numFmtId="227" fontId="97" fillId="202" borderId="0" applyNumberFormat="0" applyBorder="0" applyAlignment="0" applyProtection="0">
      <alignment vertical="center"/>
    </xf>
    <xf numFmtId="227" fontId="97" fillId="218" borderId="0" applyNumberFormat="0" applyBorder="0" applyAlignment="0" applyProtection="0">
      <alignment vertical="center"/>
    </xf>
    <xf numFmtId="227" fontId="97" fillId="200" borderId="0" applyNumberFormat="0" applyBorder="0" applyAlignment="0" applyProtection="0">
      <alignment vertical="center"/>
    </xf>
    <xf numFmtId="227" fontId="97" fillId="200" borderId="0" applyNumberFormat="0" applyBorder="0" applyAlignment="0" applyProtection="0">
      <alignment vertical="center"/>
    </xf>
    <xf numFmtId="227" fontId="97" fillId="202" borderId="0" applyNumberFormat="0" applyBorder="0" applyAlignment="0" applyProtection="0">
      <alignment vertical="center"/>
    </xf>
    <xf numFmtId="227" fontId="97" fillId="200" borderId="0" applyNumberFormat="0" applyBorder="0" applyAlignment="0" applyProtection="0">
      <alignment vertical="center"/>
    </xf>
    <xf numFmtId="227" fontId="97" fillId="200" borderId="0" applyNumberFormat="0" applyBorder="0" applyAlignment="0" applyProtection="0">
      <alignment vertical="center"/>
    </xf>
    <xf numFmtId="227" fontId="97" fillId="202" borderId="0" applyNumberFormat="0" applyBorder="0" applyAlignment="0" applyProtection="0">
      <alignment vertical="center"/>
    </xf>
    <xf numFmtId="227" fontId="97" fillId="215" borderId="0" applyNumberFormat="0" applyBorder="0" applyAlignment="0" applyProtection="0">
      <alignment vertical="center"/>
    </xf>
    <xf numFmtId="227" fontId="97" fillId="175" borderId="0" applyNumberFormat="0" applyBorder="0" applyAlignment="0" applyProtection="0">
      <alignment vertical="center"/>
    </xf>
    <xf numFmtId="227" fontId="97" fillId="175" borderId="0" applyNumberFormat="0" applyBorder="0" applyAlignment="0" applyProtection="0">
      <alignment vertical="center"/>
    </xf>
    <xf numFmtId="227" fontId="97" fillId="165" borderId="0" applyNumberFormat="0" applyBorder="0" applyAlignment="0" applyProtection="0">
      <alignment vertical="center"/>
    </xf>
    <xf numFmtId="227" fontId="97" fillId="202" borderId="0" applyNumberFormat="0" applyBorder="0" applyAlignment="0" applyProtection="0">
      <alignment vertical="center"/>
    </xf>
    <xf numFmtId="227" fontId="97" fillId="200" borderId="0" applyNumberFormat="0" applyBorder="0" applyAlignment="0" applyProtection="0">
      <alignment vertical="center"/>
    </xf>
    <xf numFmtId="227" fontId="137" fillId="66" borderId="65" applyNumberFormat="0" applyAlignment="0" applyProtection="0">
      <alignment vertical="center"/>
    </xf>
    <xf numFmtId="227" fontId="97" fillId="202" borderId="0" applyNumberFormat="0" applyBorder="0" applyAlignment="0" applyProtection="0">
      <alignment vertical="center"/>
    </xf>
    <xf numFmtId="227" fontId="97" fillId="165" borderId="0" applyNumberFormat="0" applyBorder="0" applyAlignment="0" applyProtection="0">
      <alignment vertical="center"/>
    </xf>
    <xf numFmtId="227" fontId="97" fillId="202" borderId="0" applyNumberFormat="0" applyBorder="0" applyAlignment="0" applyProtection="0">
      <alignment vertical="center"/>
    </xf>
    <xf numFmtId="227" fontId="97" fillId="200" borderId="0" applyNumberFormat="0" applyBorder="0" applyAlignment="0" applyProtection="0">
      <alignment vertical="center"/>
    </xf>
    <xf numFmtId="227" fontId="97" fillId="214" borderId="0" applyNumberFormat="0" applyBorder="0" applyAlignment="0" applyProtection="0">
      <alignment vertical="center"/>
    </xf>
    <xf numFmtId="227" fontId="97" fillId="214" borderId="0" applyNumberFormat="0" applyBorder="0" applyAlignment="0" applyProtection="0">
      <alignment vertical="center"/>
    </xf>
    <xf numFmtId="227" fontId="97" fillId="175" borderId="0" applyNumberFormat="0" applyBorder="0" applyAlignment="0" applyProtection="0">
      <alignment vertical="center"/>
    </xf>
    <xf numFmtId="227" fontId="97" fillId="220" borderId="0" applyNumberFormat="0" applyBorder="0" applyAlignment="0" applyProtection="0">
      <alignment vertical="center"/>
    </xf>
    <xf numFmtId="227" fontId="97" fillId="220" borderId="0" applyNumberFormat="0" applyBorder="0" applyAlignment="0" applyProtection="0">
      <alignment vertical="center"/>
    </xf>
    <xf numFmtId="227" fontId="97" fillId="175" borderId="0" applyNumberFormat="0" applyBorder="0" applyAlignment="0" applyProtection="0">
      <alignment vertical="center"/>
    </xf>
    <xf numFmtId="227" fontId="137" fillId="66" borderId="65" applyNumberFormat="0" applyAlignment="0" applyProtection="0">
      <alignment vertical="center"/>
    </xf>
    <xf numFmtId="227" fontId="97" fillId="173" borderId="0" applyNumberFormat="0" applyBorder="0" applyAlignment="0" applyProtection="0">
      <alignment vertical="center"/>
    </xf>
    <xf numFmtId="227" fontId="137" fillId="66" borderId="65" applyNumberFormat="0" applyAlignment="0" applyProtection="0">
      <alignment vertical="center"/>
    </xf>
    <xf numFmtId="227" fontId="97" fillId="175" borderId="0" applyNumberFormat="0" applyBorder="0" applyAlignment="0" applyProtection="0">
      <alignment vertical="center"/>
    </xf>
    <xf numFmtId="227" fontId="97" fillId="40" borderId="0" applyNumberFormat="0" applyBorder="0" applyAlignment="0" applyProtection="0">
      <alignment vertical="center"/>
    </xf>
    <xf numFmtId="227" fontId="97" fillId="40" borderId="0" applyNumberFormat="0" applyBorder="0" applyAlignment="0" applyProtection="0">
      <alignment vertical="center"/>
    </xf>
    <xf numFmtId="227" fontId="97" fillId="165" borderId="0" applyNumberFormat="0" applyBorder="0" applyAlignment="0" applyProtection="0">
      <alignment vertical="center"/>
    </xf>
    <xf numFmtId="227" fontId="97" fillId="202" borderId="0" applyNumberFormat="0" applyBorder="0" applyAlignment="0" applyProtection="0">
      <alignment vertical="center"/>
    </xf>
    <xf numFmtId="227" fontId="97" fillId="200" borderId="0" applyNumberFormat="0" applyBorder="0" applyAlignment="0" applyProtection="0">
      <alignment vertical="center"/>
    </xf>
    <xf numFmtId="227" fontId="97" fillId="202" borderId="0" applyNumberFormat="0" applyBorder="0" applyAlignment="0" applyProtection="0">
      <alignment vertical="center"/>
    </xf>
    <xf numFmtId="227" fontId="97" fillId="202" borderId="0" applyNumberFormat="0" applyBorder="0" applyAlignment="0" applyProtection="0">
      <alignment vertical="center"/>
    </xf>
    <xf numFmtId="227" fontId="97" fillId="175" borderId="0" applyNumberFormat="0" applyBorder="0" applyAlignment="0" applyProtection="0">
      <alignment vertical="center"/>
    </xf>
    <xf numFmtId="227" fontId="97" fillId="175" borderId="0" applyNumberFormat="0" applyBorder="0" applyAlignment="0" applyProtection="0">
      <alignment vertical="center"/>
    </xf>
    <xf numFmtId="227" fontId="98" fillId="201" borderId="0" applyNumberFormat="0" applyBorder="0" applyAlignment="0" applyProtection="0">
      <alignment vertical="center"/>
    </xf>
    <xf numFmtId="227" fontId="97" fillId="202" borderId="0" applyNumberFormat="0" applyBorder="0" applyAlignment="0" applyProtection="0">
      <alignment vertical="center"/>
    </xf>
    <xf numFmtId="227" fontId="97" fillId="165" borderId="0" applyNumberFormat="0" applyBorder="0" applyAlignment="0" applyProtection="0">
      <alignment vertical="center"/>
    </xf>
    <xf numFmtId="227" fontId="97" fillId="202" borderId="0" applyNumberFormat="0" applyBorder="0" applyAlignment="0" applyProtection="0">
      <alignment vertical="center"/>
    </xf>
    <xf numFmtId="227" fontId="97" fillId="47" borderId="0" applyNumberFormat="0" applyBorder="0" applyAlignment="0" applyProtection="0">
      <alignment vertical="center"/>
    </xf>
    <xf numFmtId="227" fontId="97" fillId="200" borderId="0" applyNumberFormat="0" applyBorder="0" applyAlignment="0" applyProtection="0">
      <alignment vertical="center"/>
    </xf>
    <xf numFmtId="227" fontId="137" fillId="66" borderId="65" applyNumberFormat="0" applyAlignment="0" applyProtection="0">
      <alignment vertical="center"/>
    </xf>
    <xf numFmtId="227" fontId="97" fillId="214" borderId="0" applyNumberFormat="0" applyBorder="0" applyAlignment="0" applyProtection="0">
      <alignment vertical="center"/>
    </xf>
    <xf numFmtId="227" fontId="145" fillId="71" borderId="64" applyNumberFormat="0" applyAlignment="0" applyProtection="0">
      <alignment vertical="center"/>
    </xf>
    <xf numFmtId="227" fontId="97" fillId="175" borderId="0" applyNumberFormat="0" applyBorder="0" applyAlignment="0" applyProtection="0">
      <alignment vertical="center"/>
    </xf>
    <xf numFmtId="227" fontId="97" fillId="173" borderId="0" applyNumberFormat="0" applyBorder="0" applyAlignment="0" applyProtection="0">
      <alignment vertical="center"/>
    </xf>
    <xf numFmtId="227" fontId="145" fillId="71" borderId="64" applyNumberFormat="0" applyAlignment="0" applyProtection="0">
      <alignment vertical="center"/>
    </xf>
    <xf numFmtId="227" fontId="97" fillId="175" borderId="0" applyNumberFormat="0" applyBorder="0" applyAlignment="0" applyProtection="0">
      <alignment vertical="center"/>
    </xf>
    <xf numFmtId="227" fontId="97" fillId="183" borderId="0" applyNumberFormat="0" applyBorder="0" applyAlignment="0" applyProtection="0">
      <alignment vertical="center"/>
    </xf>
    <xf numFmtId="227" fontId="97" fillId="202" borderId="0" applyNumberFormat="0" applyBorder="0" applyAlignment="0" applyProtection="0">
      <alignment vertical="center"/>
    </xf>
    <xf numFmtId="227" fontId="97" fillId="40" borderId="0" applyNumberFormat="0" applyBorder="0" applyAlignment="0" applyProtection="0">
      <alignment vertical="center"/>
    </xf>
    <xf numFmtId="227" fontId="97" fillId="40" borderId="0" applyNumberFormat="0" applyBorder="0" applyAlignment="0" applyProtection="0">
      <alignment vertical="center"/>
    </xf>
    <xf numFmtId="227" fontId="97" fillId="215" borderId="0" applyNumberFormat="0" applyBorder="0" applyAlignment="0" applyProtection="0">
      <alignment vertical="center"/>
    </xf>
    <xf numFmtId="227" fontId="97" fillId="165" borderId="0" applyNumberFormat="0" applyBorder="0" applyAlignment="0" applyProtection="0">
      <alignment vertical="center"/>
    </xf>
    <xf numFmtId="227" fontId="97" fillId="202" borderId="0" applyNumberFormat="0" applyBorder="0" applyAlignment="0" applyProtection="0">
      <alignment vertical="center"/>
    </xf>
    <xf numFmtId="227" fontId="97" fillId="167" borderId="0" applyNumberFormat="0" applyBorder="0" applyAlignment="0" applyProtection="0">
      <alignment vertical="center"/>
    </xf>
    <xf numFmtId="227" fontId="97" fillId="200" borderId="0" applyNumberFormat="0" applyBorder="0" applyAlignment="0" applyProtection="0">
      <alignment vertical="center"/>
    </xf>
    <xf numFmtId="227" fontId="97" fillId="202" borderId="0" applyNumberFormat="0" applyBorder="0" applyAlignment="0" applyProtection="0">
      <alignment vertical="center"/>
    </xf>
    <xf numFmtId="227" fontId="97" fillId="202" borderId="0" applyNumberFormat="0" applyBorder="0" applyAlignment="0" applyProtection="0">
      <alignment vertical="center"/>
    </xf>
    <xf numFmtId="227" fontId="97" fillId="200" borderId="0" applyNumberFormat="0" applyBorder="0" applyAlignment="0" applyProtection="0">
      <alignment vertical="center"/>
    </xf>
    <xf numFmtId="227" fontId="97" fillId="44" borderId="8" applyNumberFormat="0" applyFont="0" applyAlignment="0" applyProtection="0">
      <alignment vertical="center"/>
    </xf>
    <xf numFmtId="227" fontId="97" fillId="200" borderId="0" applyNumberFormat="0" applyBorder="0" applyAlignment="0" applyProtection="0">
      <alignment vertical="center"/>
    </xf>
    <xf numFmtId="227" fontId="97" fillId="175" borderId="0" applyNumberFormat="0" applyBorder="0" applyAlignment="0" applyProtection="0">
      <alignment vertical="center"/>
    </xf>
    <xf numFmtId="227" fontId="97" fillId="175" borderId="0" applyNumberFormat="0" applyBorder="0" applyAlignment="0" applyProtection="0">
      <alignment vertical="center"/>
    </xf>
    <xf numFmtId="227" fontId="97" fillId="40" borderId="0" applyNumberFormat="0" applyBorder="0" applyAlignment="0" applyProtection="0">
      <alignment vertical="center"/>
    </xf>
    <xf numFmtId="227" fontId="97" fillId="40" borderId="0" applyNumberFormat="0" applyBorder="0" applyAlignment="0" applyProtection="0">
      <alignment vertical="center"/>
    </xf>
    <xf numFmtId="227" fontId="98" fillId="184" borderId="0" applyNumberFormat="0" applyBorder="0" applyAlignment="0" applyProtection="0">
      <alignment vertical="center"/>
    </xf>
    <xf numFmtId="227" fontId="105" fillId="0" borderId="74" applyNumberFormat="0" applyFill="0" applyAlignment="0" applyProtection="0">
      <alignment vertical="center"/>
    </xf>
    <xf numFmtId="227" fontId="97" fillId="165" borderId="0" applyNumberFormat="0" applyBorder="0" applyAlignment="0" applyProtection="0">
      <alignment vertical="center"/>
    </xf>
    <xf numFmtId="227" fontId="97" fillId="202" borderId="0" applyNumberFormat="0" applyBorder="0" applyAlignment="0" applyProtection="0">
      <alignment vertical="center"/>
    </xf>
    <xf numFmtId="227" fontId="97" fillId="169" borderId="0" applyNumberFormat="0" applyBorder="0" applyAlignment="0" applyProtection="0">
      <alignment vertical="center"/>
    </xf>
    <xf numFmtId="227" fontId="98" fillId="181" borderId="0" applyNumberFormat="0" applyBorder="0" applyAlignment="0" applyProtection="0">
      <alignment vertical="center"/>
    </xf>
    <xf numFmtId="227" fontId="97" fillId="161" borderId="0" applyNumberFormat="0" applyBorder="0" applyAlignment="0" applyProtection="0">
      <alignment vertical="center"/>
    </xf>
    <xf numFmtId="227" fontId="97" fillId="165" borderId="0" applyNumberFormat="0" applyBorder="0" applyAlignment="0" applyProtection="0">
      <alignment vertical="center"/>
    </xf>
    <xf numFmtId="227" fontId="97" fillId="175" borderId="0" applyNumberFormat="0" applyBorder="0" applyAlignment="0" applyProtection="0">
      <alignment vertical="center"/>
    </xf>
    <xf numFmtId="227" fontId="97" fillId="218" borderId="0" applyNumberFormat="0" applyBorder="0" applyAlignment="0" applyProtection="0">
      <alignment vertical="center"/>
    </xf>
    <xf numFmtId="227" fontId="97" fillId="202" borderId="0" applyNumberFormat="0" applyBorder="0" applyAlignment="0" applyProtection="0">
      <alignment vertical="center"/>
    </xf>
    <xf numFmtId="227" fontId="97" fillId="169" borderId="0" applyNumberFormat="0" applyBorder="0" applyAlignment="0" applyProtection="0">
      <alignment vertical="center"/>
    </xf>
    <xf numFmtId="227" fontId="97" fillId="165" borderId="0" applyNumberFormat="0" applyBorder="0" applyAlignment="0" applyProtection="0">
      <alignment vertical="center"/>
    </xf>
    <xf numFmtId="227" fontId="98" fillId="193" borderId="0" applyNumberFormat="0" applyBorder="0" applyAlignment="0" applyProtection="0">
      <alignment vertical="center"/>
    </xf>
    <xf numFmtId="227" fontId="98" fillId="210" borderId="0" applyNumberFormat="0" applyBorder="0" applyAlignment="0" applyProtection="0">
      <alignment vertical="center"/>
    </xf>
    <xf numFmtId="227" fontId="97" fillId="175" borderId="0" applyNumberFormat="0" applyBorder="0" applyAlignment="0" applyProtection="0">
      <alignment vertical="center"/>
    </xf>
    <xf numFmtId="227" fontId="97" fillId="175" borderId="0" applyNumberFormat="0" applyBorder="0" applyAlignment="0" applyProtection="0">
      <alignment vertical="center"/>
    </xf>
    <xf numFmtId="227" fontId="102" fillId="54" borderId="0" applyNumberFormat="0" applyBorder="0" applyAlignment="0" applyProtection="0">
      <alignment vertical="center"/>
    </xf>
    <xf numFmtId="227" fontId="158" fillId="0" borderId="69" applyNumberFormat="0" applyFill="0" applyAlignment="0" applyProtection="0">
      <alignment vertical="center"/>
    </xf>
    <xf numFmtId="227" fontId="97" fillId="208" borderId="0" applyNumberFormat="0" applyBorder="0" applyAlignment="0" applyProtection="0">
      <alignment vertical="center"/>
    </xf>
    <xf numFmtId="227" fontId="97" fillId="174" borderId="0" applyNumberFormat="0" applyBorder="0" applyAlignment="0" applyProtection="0">
      <alignment vertical="center"/>
    </xf>
    <xf numFmtId="227" fontId="137" fillId="66" borderId="65" applyNumberFormat="0" applyAlignment="0" applyProtection="0">
      <alignment vertical="center"/>
    </xf>
    <xf numFmtId="227" fontId="137" fillId="66" borderId="65" applyNumberFormat="0" applyAlignment="0" applyProtection="0">
      <alignment vertical="center"/>
    </xf>
    <xf numFmtId="227" fontId="97" fillId="211" borderId="0" applyNumberFormat="0" applyBorder="0" applyAlignment="0" applyProtection="0">
      <alignment vertical="center"/>
    </xf>
    <xf numFmtId="227" fontId="227" fillId="91" borderId="27">
      <protection locked="0"/>
    </xf>
    <xf numFmtId="227" fontId="98" fillId="185" borderId="0" applyNumberFormat="0" applyBorder="0" applyAlignment="0" applyProtection="0">
      <alignment vertical="center"/>
    </xf>
    <xf numFmtId="227" fontId="97" fillId="169" borderId="0" applyNumberFormat="0" applyBorder="0" applyAlignment="0" applyProtection="0">
      <alignment vertical="center"/>
    </xf>
    <xf numFmtId="227" fontId="97" fillId="199" borderId="0" applyNumberFormat="0" applyBorder="0" applyAlignment="0" applyProtection="0">
      <alignment vertical="center"/>
    </xf>
    <xf numFmtId="227" fontId="97" fillId="183" borderId="0" applyNumberFormat="0" applyBorder="0" applyAlignment="0" applyProtection="0">
      <alignment vertical="center"/>
    </xf>
    <xf numFmtId="227" fontId="97" fillId="174" borderId="0" applyNumberFormat="0" applyBorder="0" applyAlignment="0" applyProtection="0">
      <alignment vertical="center"/>
    </xf>
    <xf numFmtId="227" fontId="97" fillId="169" borderId="0" applyNumberFormat="0" applyBorder="0" applyAlignment="0" applyProtection="0">
      <alignment vertical="center"/>
    </xf>
    <xf numFmtId="227" fontId="97" fillId="211" borderId="0" applyNumberFormat="0" applyBorder="0" applyAlignment="0" applyProtection="0">
      <alignment vertical="center"/>
    </xf>
    <xf numFmtId="227" fontId="97" fillId="208" borderId="0" applyNumberFormat="0" applyBorder="0" applyAlignment="0" applyProtection="0">
      <alignment vertical="center"/>
    </xf>
    <xf numFmtId="227" fontId="97" fillId="161" borderId="0" applyNumberFormat="0" applyBorder="0" applyAlignment="0" applyProtection="0">
      <alignment vertical="center"/>
    </xf>
    <xf numFmtId="227" fontId="97" fillId="169" borderId="0" applyNumberFormat="0" applyBorder="0" applyAlignment="0" applyProtection="0">
      <alignment vertical="center"/>
    </xf>
    <xf numFmtId="227" fontId="98" fillId="181" borderId="0" applyNumberFormat="0" applyBorder="0" applyAlignment="0" applyProtection="0">
      <alignment vertical="center"/>
    </xf>
    <xf numFmtId="227" fontId="97" fillId="169" borderId="0" applyNumberFormat="0" applyBorder="0" applyAlignment="0" applyProtection="0">
      <alignment vertical="center"/>
    </xf>
    <xf numFmtId="227" fontId="97" fillId="58" borderId="0" applyNumberFormat="0" applyBorder="0" applyAlignment="0" applyProtection="0">
      <alignment vertical="center"/>
    </xf>
    <xf numFmtId="227" fontId="97" fillId="161" borderId="0" applyNumberFormat="0" applyBorder="0" applyAlignment="0" applyProtection="0">
      <alignment vertical="center"/>
    </xf>
    <xf numFmtId="227" fontId="97" fillId="174" borderId="0" applyNumberFormat="0" applyBorder="0" applyAlignment="0" applyProtection="0">
      <alignment vertical="center"/>
    </xf>
    <xf numFmtId="227" fontId="97" fillId="199" borderId="0" applyNumberFormat="0" applyBorder="0" applyAlignment="0" applyProtection="0">
      <alignment vertical="center"/>
    </xf>
    <xf numFmtId="227" fontId="97" fillId="211" borderId="0" applyNumberFormat="0" applyBorder="0" applyAlignment="0" applyProtection="0">
      <alignment vertical="center"/>
    </xf>
    <xf numFmtId="227" fontId="97" fillId="208" borderId="0" applyNumberFormat="0" applyBorder="0" applyAlignment="0" applyProtection="0">
      <alignment vertical="center"/>
    </xf>
    <xf numFmtId="227" fontId="97" fillId="211" borderId="0" applyNumberFormat="0" applyBorder="0" applyAlignment="0" applyProtection="0">
      <alignment vertical="center"/>
    </xf>
    <xf numFmtId="227" fontId="97" fillId="211" borderId="0" applyNumberFormat="0" applyBorder="0" applyAlignment="0" applyProtection="0">
      <alignment vertical="center"/>
    </xf>
    <xf numFmtId="227" fontId="97" fillId="208" borderId="0" applyNumberFormat="0" applyBorder="0" applyAlignment="0" applyProtection="0">
      <alignment vertical="center"/>
    </xf>
    <xf numFmtId="227" fontId="97" fillId="169" borderId="0" applyNumberFormat="0" applyBorder="0" applyAlignment="0" applyProtection="0">
      <alignment vertical="center"/>
    </xf>
    <xf numFmtId="227" fontId="97" fillId="169" borderId="0" applyNumberFormat="0" applyBorder="0" applyAlignment="0" applyProtection="0">
      <alignment vertical="center"/>
    </xf>
    <xf numFmtId="227" fontId="97" fillId="208" borderId="0" applyNumberFormat="0" applyBorder="0" applyAlignment="0" applyProtection="0">
      <alignment vertical="center"/>
    </xf>
    <xf numFmtId="227" fontId="97" fillId="211" borderId="0" applyNumberFormat="0" applyBorder="0" applyAlignment="0" applyProtection="0">
      <alignment vertical="center"/>
    </xf>
    <xf numFmtId="227" fontId="97" fillId="208" borderId="0" applyNumberFormat="0" applyBorder="0" applyAlignment="0" applyProtection="0">
      <alignment vertical="center"/>
    </xf>
    <xf numFmtId="227" fontId="97" fillId="208" borderId="0" applyNumberFormat="0" applyBorder="0" applyAlignment="0" applyProtection="0">
      <alignment vertical="center"/>
    </xf>
    <xf numFmtId="227" fontId="97" fillId="211" borderId="0" applyNumberFormat="0" applyBorder="0" applyAlignment="0" applyProtection="0">
      <alignment vertical="center"/>
    </xf>
    <xf numFmtId="227" fontId="97" fillId="180" borderId="0" applyNumberFormat="0" applyBorder="0" applyAlignment="0" applyProtection="0">
      <alignment vertical="center"/>
    </xf>
    <xf numFmtId="227" fontId="97" fillId="208" borderId="0" applyNumberFormat="0" applyBorder="0" applyAlignment="0" applyProtection="0">
      <alignment vertical="center"/>
    </xf>
    <xf numFmtId="227" fontId="97" fillId="169" borderId="0" applyNumberFormat="0" applyBorder="0" applyAlignment="0" applyProtection="0">
      <alignment vertical="center"/>
    </xf>
    <xf numFmtId="227" fontId="97" fillId="169" borderId="0" applyNumberFormat="0" applyBorder="0" applyAlignment="0" applyProtection="0">
      <alignment vertical="center"/>
    </xf>
    <xf numFmtId="227" fontId="97" fillId="58" borderId="0" applyNumberFormat="0" applyBorder="0" applyAlignment="0" applyProtection="0">
      <alignment vertical="center"/>
    </xf>
    <xf numFmtId="227" fontId="97" fillId="218" borderId="0" applyNumberFormat="0" applyBorder="0" applyAlignment="0" applyProtection="0">
      <alignment vertical="center"/>
    </xf>
    <xf numFmtId="227" fontId="97" fillId="218" borderId="0" applyNumberFormat="0" applyBorder="0" applyAlignment="0" applyProtection="0">
      <alignment vertical="center"/>
    </xf>
    <xf numFmtId="227" fontId="97" fillId="220" borderId="0" applyNumberFormat="0" applyBorder="0" applyAlignment="0" applyProtection="0">
      <alignment vertical="center"/>
    </xf>
    <xf numFmtId="227" fontId="97" fillId="211" borderId="0" applyNumberFormat="0" applyBorder="0" applyAlignment="0" applyProtection="0">
      <alignment vertical="center"/>
    </xf>
    <xf numFmtId="227" fontId="97" fillId="208" borderId="0" applyNumberFormat="0" applyBorder="0" applyAlignment="0" applyProtection="0">
      <alignment vertical="center"/>
    </xf>
    <xf numFmtId="227" fontId="97" fillId="214" borderId="0" applyNumberFormat="0" applyBorder="0" applyAlignment="0" applyProtection="0">
      <alignment vertical="center"/>
    </xf>
    <xf numFmtId="227" fontId="97" fillId="174" borderId="0" applyNumberFormat="0" applyBorder="0" applyAlignment="0" applyProtection="0">
      <alignment vertical="center"/>
    </xf>
    <xf numFmtId="227" fontId="97" fillId="169" borderId="0" applyNumberFormat="0" applyBorder="0" applyAlignment="0" applyProtection="0">
      <alignment vertical="center"/>
    </xf>
    <xf numFmtId="227" fontId="97" fillId="169" borderId="0" applyNumberFormat="0" applyBorder="0" applyAlignment="0" applyProtection="0">
      <alignment vertical="center"/>
    </xf>
    <xf numFmtId="227" fontId="97" fillId="174" borderId="0" applyNumberFormat="0" applyBorder="0" applyAlignment="0" applyProtection="0">
      <alignment vertical="center"/>
    </xf>
    <xf numFmtId="227" fontId="97" fillId="211" borderId="0" applyNumberFormat="0" applyBorder="0" applyAlignment="0" applyProtection="0">
      <alignment vertical="center"/>
    </xf>
    <xf numFmtId="227" fontId="97" fillId="208" borderId="0" applyNumberFormat="0" applyBorder="0" applyAlignment="0" applyProtection="0">
      <alignment vertical="center"/>
    </xf>
    <xf numFmtId="227" fontId="97" fillId="211" borderId="0" applyNumberFormat="0" applyBorder="0" applyAlignment="0" applyProtection="0">
      <alignment vertical="center"/>
    </xf>
    <xf numFmtId="227" fontId="97" fillId="167" borderId="0" applyNumberFormat="0" applyBorder="0" applyAlignment="0" applyProtection="0">
      <alignment vertical="center"/>
    </xf>
    <xf numFmtId="227" fontId="97" fillId="208" borderId="0" applyNumberFormat="0" applyBorder="0" applyAlignment="0" applyProtection="0">
      <alignment vertical="center"/>
    </xf>
    <xf numFmtId="227" fontId="97" fillId="215" borderId="0" applyNumberFormat="0" applyBorder="0" applyAlignment="0" applyProtection="0">
      <alignment vertical="center"/>
    </xf>
    <xf numFmtId="227" fontId="97" fillId="220" borderId="0" applyNumberFormat="0" applyBorder="0" applyAlignment="0" applyProtection="0">
      <alignment vertical="center"/>
    </xf>
    <xf numFmtId="227" fontId="97" fillId="169" borderId="0" applyNumberFormat="0" applyBorder="0" applyAlignment="0" applyProtection="0">
      <alignment vertical="center"/>
    </xf>
    <xf numFmtId="227" fontId="97" fillId="58" borderId="0" applyNumberFormat="0" applyBorder="0" applyAlignment="0" applyProtection="0">
      <alignment vertical="center"/>
    </xf>
    <xf numFmtId="227" fontId="97" fillId="211" borderId="0" applyNumberFormat="0" applyBorder="0" applyAlignment="0" applyProtection="0">
      <alignment vertical="center"/>
    </xf>
    <xf numFmtId="227" fontId="97" fillId="58" borderId="0" applyNumberFormat="0" applyBorder="0" applyAlignment="0" applyProtection="0">
      <alignment vertical="center"/>
    </xf>
    <xf numFmtId="227" fontId="97" fillId="208" borderId="0" applyNumberFormat="0" applyBorder="0" applyAlignment="0" applyProtection="0">
      <alignment vertical="center"/>
    </xf>
    <xf numFmtId="227" fontId="97" fillId="169" borderId="0" applyNumberFormat="0" applyBorder="0" applyAlignment="0" applyProtection="0">
      <alignment vertical="center"/>
    </xf>
    <xf numFmtId="227" fontId="98" fillId="187" borderId="0" applyNumberFormat="0" applyBorder="0" applyAlignment="0" applyProtection="0">
      <alignment vertical="center"/>
    </xf>
    <xf numFmtId="227" fontId="97" fillId="169" borderId="0" applyNumberFormat="0" applyBorder="0" applyAlignment="0" applyProtection="0">
      <alignment vertical="center"/>
    </xf>
    <xf numFmtId="227" fontId="97" fillId="174" borderId="0" applyNumberFormat="0" applyBorder="0" applyAlignment="0" applyProtection="0">
      <alignment vertical="center"/>
    </xf>
    <xf numFmtId="227" fontId="97" fillId="208" borderId="0" applyNumberFormat="0" applyBorder="0" applyAlignment="0" applyProtection="0">
      <alignment vertical="center"/>
    </xf>
    <xf numFmtId="227" fontId="97" fillId="208" borderId="0" applyNumberFormat="0" applyBorder="0" applyAlignment="0" applyProtection="0">
      <alignment vertical="center"/>
    </xf>
    <xf numFmtId="227" fontId="97" fillId="167" borderId="0" applyNumberFormat="0" applyBorder="0" applyAlignment="0" applyProtection="0">
      <alignment vertical="center"/>
    </xf>
    <xf numFmtId="227" fontId="97" fillId="211" borderId="0" applyNumberFormat="0" applyBorder="0" applyAlignment="0" applyProtection="0">
      <alignment vertical="center"/>
    </xf>
    <xf numFmtId="227" fontId="97" fillId="208" borderId="0" applyNumberFormat="0" applyBorder="0" applyAlignment="0" applyProtection="0">
      <alignment vertical="center"/>
    </xf>
    <xf numFmtId="227" fontId="97" fillId="167" borderId="0" applyNumberFormat="0" applyBorder="0" applyAlignment="0" applyProtection="0">
      <alignment vertical="center"/>
    </xf>
    <xf numFmtId="227" fontId="97" fillId="58" borderId="0" applyNumberFormat="0" applyBorder="0" applyAlignment="0" applyProtection="0">
      <alignment vertical="center"/>
    </xf>
    <xf numFmtId="227" fontId="97" fillId="58" borderId="0" applyNumberFormat="0" applyBorder="0" applyAlignment="0" applyProtection="0">
      <alignment vertical="center"/>
    </xf>
    <xf numFmtId="227" fontId="97" fillId="174" borderId="0" applyNumberFormat="0" applyBorder="0" applyAlignment="0" applyProtection="0">
      <alignment vertical="center"/>
    </xf>
    <xf numFmtId="227" fontId="97" fillId="211" borderId="0" applyNumberFormat="0" applyBorder="0" applyAlignment="0" applyProtection="0">
      <alignment vertical="center"/>
    </xf>
    <xf numFmtId="227" fontId="97" fillId="208" borderId="0" applyNumberFormat="0" applyBorder="0" applyAlignment="0" applyProtection="0">
      <alignment vertical="center"/>
    </xf>
    <xf numFmtId="227" fontId="97" fillId="211" borderId="0" applyNumberFormat="0" applyBorder="0" applyAlignment="0" applyProtection="0">
      <alignment vertical="center"/>
    </xf>
    <xf numFmtId="227" fontId="97" fillId="208" borderId="0" applyNumberFormat="0" applyBorder="0" applyAlignment="0" applyProtection="0">
      <alignment vertical="center"/>
    </xf>
    <xf numFmtId="227" fontId="97" fillId="174" borderId="0" applyNumberFormat="0" applyBorder="0" applyAlignment="0" applyProtection="0">
      <alignment vertical="center"/>
    </xf>
    <xf numFmtId="227" fontId="97" fillId="208" borderId="0" applyNumberFormat="0" applyBorder="0" applyAlignment="0" applyProtection="0">
      <alignment vertical="center"/>
    </xf>
    <xf numFmtId="227" fontId="97" fillId="169" borderId="0" applyNumberFormat="0" applyBorder="0" applyAlignment="0" applyProtection="0">
      <alignment vertical="center"/>
    </xf>
    <xf numFmtId="227" fontId="97" fillId="169" borderId="0" applyNumberFormat="0" applyBorder="0" applyAlignment="0" applyProtection="0">
      <alignment vertical="center"/>
    </xf>
    <xf numFmtId="227" fontId="97" fillId="217" borderId="0" applyNumberFormat="0" applyBorder="0" applyAlignment="0" applyProtection="0">
      <alignment vertical="center"/>
    </xf>
    <xf numFmtId="227" fontId="97" fillId="174" borderId="0" applyNumberFormat="0" applyBorder="0" applyAlignment="0" applyProtection="0">
      <alignment vertical="center"/>
    </xf>
    <xf numFmtId="227" fontId="97" fillId="208" borderId="0" applyNumberFormat="0" applyBorder="0" applyAlignment="0" applyProtection="0">
      <alignment vertical="center"/>
    </xf>
    <xf numFmtId="227" fontId="98" fillId="193" borderId="0" applyNumberFormat="0" applyBorder="0" applyAlignment="0" applyProtection="0">
      <alignment vertical="center"/>
    </xf>
    <xf numFmtId="227" fontId="97" fillId="169" borderId="0" applyNumberFormat="0" applyBorder="0" applyAlignment="0" applyProtection="0">
      <alignment vertical="center"/>
    </xf>
    <xf numFmtId="227" fontId="98" fillId="201" borderId="0" applyNumberFormat="0" applyBorder="0" applyAlignment="0" applyProtection="0">
      <alignment vertical="center"/>
    </xf>
    <xf numFmtId="227" fontId="100" fillId="75" borderId="42" applyNumberFormat="0" applyFont="0" applyAlignment="0" applyProtection="0">
      <alignment vertical="center"/>
    </xf>
    <xf numFmtId="227" fontId="97" fillId="220" borderId="0" applyNumberFormat="0" applyBorder="0" applyAlignment="0" applyProtection="0">
      <alignment vertical="center"/>
    </xf>
    <xf numFmtId="227" fontId="97" fillId="214" borderId="0" applyNumberFormat="0" applyBorder="0" applyAlignment="0" applyProtection="0">
      <alignment vertical="center"/>
    </xf>
    <xf numFmtId="227" fontId="100" fillId="75" borderId="42" applyNumberFormat="0" applyFont="0" applyAlignment="0" applyProtection="0">
      <alignment vertical="center"/>
    </xf>
    <xf numFmtId="227" fontId="97" fillId="217" borderId="0" applyNumberFormat="0" applyBorder="0" applyAlignment="0" applyProtection="0">
      <alignment vertical="center"/>
    </xf>
    <xf numFmtId="227" fontId="97" fillId="218" borderId="0" applyNumberFormat="0" applyBorder="0" applyAlignment="0" applyProtection="0">
      <alignment vertical="center"/>
    </xf>
    <xf numFmtId="227" fontId="97" fillId="217" borderId="0" applyNumberFormat="0" applyBorder="0" applyAlignment="0" applyProtection="0">
      <alignment vertical="center"/>
    </xf>
    <xf numFmtId="227" fontId="97" fillId="47" borderId="0" applyNumberFormat="0" applyBorder="0" applyAlignment="0" applyProtection="0">
      <alignment vertical="center"/>
    </xf>
    <xf numFmtId="227" fontId="108" fillId="37" borderId="0" applyNumberFormat="0" applyBorder="0" applyAlignment="0" applyProtection="0">
      <alignment vertical="center"/>
    </xf>
    <xf numFmtId="227" fontId="97" fillId="161" borderId="0" applyNumberFormat="0" applyBorder="0" applyAlignment="0" applyProtection="0">
      <alignment vertical="center"/>
    </xf>
    <xf numFmtId="227" fontId="97" fillId="60" borderId="0" applyNumberFormat="0" applyBorder="0" applyAlignment="0" applyProtection="0">
      <alignment vertical="center"/>
    </xf>
    <xf numFmtId="227" fontId="97" fillId="217" borderId="0" applyNumberFormat="0" applyBorder="0" applyAlignment="0" applyProtection="0">
      <alignment vertical="center"/>
    </xf>
    <xf numFmtId="227" fontId="97" fillId="218" borderId="0" applyNumberFormat="0" applyBorder="0" applyAlignment="0" applyProtection="0">
      <alignment vertical="center"/>
    </xf>
    <xf numFmtId="227" fontId="97" fillId="173" borderId="0" applyNumberFormat="0" applyBorder="0" applyAlignment="0" applyProtection="0">
      <alignment vertical="center"/>
    </xf>
    <xf numFmtId="227" fontId="97" fillId="214" borderId="0" applyNumberFormat="0" applyBorder="0" applyAlignment="0" applyProtection="0">
      <alignment vertical="center"/>
    </xf>
    <xf numFmtId="227" fontId="97" fillId="214" borderId="0" applyNumberFormat="0" applyBorder="0" applyAlignment="0" applyProtection="0">
      <alignment vertical="center"/>
    </xf>
    <xf numFmtId="227" fontId="97" fillId="220" borderId="0" applyNumberFormat="0" applyBorder="0" applyAlignment="0" applyProtection="0">
      <alignment vertical="center"/>
    </xf>
    <xf numFmtId="227" fontId="97" fillId="161" borderId="0" applyNumberFormat="0" applyBorder="0" applyAlignment="0" applyProtection="0">
      <alignment vertical="center"/>
    </xf>
    <xf numFmtId="227" fontId="97" fillId="161" borderId="0" applyNumberFormat="0" applyBorder="0" applyAlignment="0" applyProtection="0">
      <alignment vertical="center"/>
    </xf>
    <xf numFmtId="227" fontId="97" fillId="60" borderId="0" applyNumberFormat="0" applyBorder="0" applyAlignment="0" applyProtection="0">
      <alignment vertical="center"/>
    </xf>
    <xf numFmtId="227" fontId="97" fillId="60" borderId="0" applyNumberFormat="0" applyBorder="0" applyAlignment="0" applyProtection="0">
      <alignment vertical="center"/>
    </xf>
    <xf numFmtId="227" fontId="97" fillId="173" borderId="0" applyNumberFormat="0" applyBorder="0" applyAlignment="0" applyProtection="0">
      <alignment vertical="center"/>
    </xf>
    <xf numFmtId="227" fontId="97" fillId="173" borderId="0" applyNumberFormat="0" applyBorder="0" applyAlignment="0" applyProtection="0">
      <alignment vertical="center"/>
    </xf>
    <xf numFmtId="227" fontId="97" fillId="220" borderId="0" applyNumberFormat="0" applyBorder="0" applyAlignment="0" applyProtection="0">
      <alignment vertical="center"/>
    </xf>
    <xf numFmtId="227" fontId="97" fillId="220" borderId="0" applyNumberFormat="0" applyBorder="0" applyAlignment="0" applyProtection="0">
      <alignment vertical="center"/>
    </xf>
    <xf numFmtId="227" fontId="97" fillId="214" borderId="0" applyNumberFormat="0" applyBorder="0" applyAlignment="0" applyProtection="0">
      <alignment vertical="center"/>
    </xf>
    <xf numFmtId="227" fontId="97" fillId="214" borderId="0" applyNumberFormat="0" applyBorder="0" applyAlignment="0" applyProtection="0">
      <alignment vertical="center"/>
    </xf>
    <xf numFmtId="227" fontId="97" fillId="220" borderId="0" applyNumberFormat="0" applyBorder="0" applyAlignment="0" applyProtection="0">
      <alignment vertical="center"/>
    </xf>
    <xf numFmtId="227" fontId="97" fillId="220" borderId="0" applyNumberFormat="0" applyBorder="0" applyAlignment="0" applyProtection="0">
      <alignment vertical="center"/>
    </xf>
    <xf numFmtId="227" fontId="97" fillId="214" borderId="0" applyNumberFormat="0" applyBorder="0" applyAlignment="0" applyProtection="0">
      <alignment vertical="center"/>
    </xf>
    <xf numFmtId="227" fontId="97" fillId="214" borderId="0" applyNumberFormat="0" applyBorder="0" applyAlignment="0" applyProtection="0">
      <alignment vertical="center"/>
    </xf>
    <xf numFmtId="227" fontId="97" fillId="161" borderId="0" applyNumberFormat="0" applyBorder="0" applyAlignment="0" applyProtection="0">
      <alignment vertical="center"/>
    </xf>
    <xf numFmtId="227" fontId="97" fillId="161" borderId="0" applyNumberFormat="0" applyBorder="0" applyAlignment="0" applyProtection="0">
      <alignment vertical="center"/>
    </xf>
    <xf numFmtId="227" fontId="97" fillId="214" borderId="0" applyNumberFormat="0" applyBorder="0" applyAlignment="0" applyProtection="0">
      <alignment vertical="center"/>
    </xf>
    <xf numFmtId="227" fontId="97" fillId="173" borderId="0" applyNumberFormat="0" applyBorder="0" applyAlignment="0" applyProtection="0">
      <alignment vertical="center"/>
    </xf>
    <xf numFmtId="227" fontId="97" fillId="161" borderId="0" applyNumberFormat="0" applyBorder="0" applyAlignment="0" applyProtection="0">
      <alignment vertical="center"/>
    </xf>
    <xf numFmtId="227" fontId="97" fillId="161" borderId="0" applyNumberFormat="0" applyBorder="0" applyAlignment="0" applyProtection="0">
      <alignment vertical="center"/>
    </xf>
    <xf numFmtId="227" fontId="97" fillId="47" borderId="0" applyNumberFormat="0" applyBorder="0" applyAlignment="0" applyProtection="0">
      <alignment vertical="center"/>
    </xf>
    <xf numFmtId="227" fontId="97" fillId="183" borderId="0" applyNumberFormat="0" applyBorder="0" applyAlignment="0" applyProtection="0">
      <alignment vertical="center"/>
    </xf>
    <xf numFmtId="227" fontId="97" fillId="173" borderId="0" applyNumberFormat="0" applyBorder="0" applyAlignment="0" applyProtection="0">
      <alignment vertical="center"/>
    </xf>
    <xf numFmtId="227" fontId="145" fillId="71" borderId="64" applyNumberFormat="0" applyAlignment="0" applyProtection="0">
      <alignment vertical="center"/>
    </xf>
    <xf numFmtId="227" fontId="97" fillId="215" borderId="0" applyNumberFormat="0" applyBorder="0" applyAlignment="0" applyProtection="0">
      <alignment vertical="center"/>
    </xf>
    <xf numFmtId="227" fontId="97" fillId="220" borderId="0" applyNumberFormat="0" applyBorder="0" applyAlignment="0" applyProtection="0">
      <alignment vertical="center"/>
    </xf>
    <xf numFmtId="227" fontId="97" fillId="199" borderId="0" applyNumberFormat="0" applyBorder="0" applyAlignment="0" applyProtection="0">
      <alignment vertical="center"/>
    </xf>
    <xf numFmtId="227" fontId="97" fillId="214" borderId="0" applyNumberFormat="0" applyBorder="0" applyAlignment="0" applyProtection="0">
      <alignment vertical="center"/>
    </xf>
    <xf numFmtId="227" fontId="97" fillId="199" borderId="0" applyNumberFormat="0" applyBorder="0" applyAlignment="0" applyProtection="0">
      <alignment vertical="center"/>
    </xf>
    <xf numFmtId="227" fontId="97" fillId="214" borderId="0" applyNumberFormat="0" applyBorder="0" applyAlignment="0" applyProtection="0">
      <alignment vertical="center"/>
    </xf>
    <xf numFmtId="227" fontId="97" fillId="215" borderId="0" applyNumberFormat="0" applyBorder="0" applyAlignment="0" applyProtection="0">
      <alignment vertical="center"/>
    </xf>
    <xf numFmtId="227" fontId="97" fillId="220" borderId="0" applyNumberFormat="0" applyBorder="0" applyAlignment="0" applyProtection="0">
      <alignment vertical="center"/>
    </xf>
    <xf numFmtId="227" fontId="97" fillId="199" borderId="0" applyNumberFormat="0" applyBorder="0" applyAlignment="0" applyProtection="0">
      <alignment vertical="center"/>
    </xf>
    <xf numFmtId="227" fontId="97" fillId="214" borderId="0" applyNumberFormat="0" applyBorder="0" applyAlignment="0" applyProtection="0">
      <alignment vertical="center"/>
    </xf>
    <xf numFmtId="227" fontId="132" fillId="46" borderId="7" applyNumberFormat="0" applyAlignment="0" applyProtection="0">
      <alignment vertical="center"/>
    </xf>
    <xf numFmtId="227" fontId="98" fillId="195" borderId="0" applyNumberFormat="0" applyBorder="0" applyAlignment="0" applyProtection="0">
      <alignment vertical="center"/>
    </xf>
    <xf numFmtId="227" fontId="97" fillId="218" borderId="0" applyNumberFormat="0" applyBorder="0" applyAlignment="0" applyProtection="0">
      <alignment vertical="center"/>
    </xf>
    <xf numFmtId="227" fontId="97" fillId="214" borderId="0" applyNumberFormat="0" applyBorder="0" applyAlignment="0" applyProtection="0">
      <alignment vertical="center"/>
    </xf>
    <xf numFmtId="227" fontId="97" fillId="180" borderId="0" applyNumberFormat="0" applyBorder="0" applyAlignment="0" applyProtection="0">
      <alignment vertical="center"/>
    </xf>
    <xf numFmtId="227" fontId="97" fillId="161" borderId="0" applyNumberFormat="0" applyBorder="0" applyAlignment="0" applyProtection="0">
      <alignment vertical="center"/>
    </xf>
    <xf numFmtId="227" fontId="97" fillId="217" borderId="0" applyNumberFormat="0" applyBorder="0" applyAlignment="0" applyProtection="0">
      <alignment vertical="center"/>
    </xf>
    <xf numFmtId="227" fontId="97" fillId="220" borderId="0" applyNumberFormat="0" applyBorder="0" applyAlignment="0" applyProtection="0">
      <alignment vertical="center"/>
    </xf>
    <xf numFmtId="227" fontId="97" fillId="180" borderId="0" applyNumberFormat="0" applyBorder="0" applyAlignment="0" applyProtection="0">
      <alignment vertical="center"/>
    </xf>
    <xf numFmtId="227" fontId="97" fillId="161" borderId="0" applyNumberFormat="0" applyBorder="0" applyAlignment="0" applyProtection="0">
      <alignment vertical="center"/>
    </xf>
    <xf numFmtId="227" fontId="98" fillId="195" borderId="0" applyNumberFormat="0" applyBorder="0" applyAlignment="0" applyProtection="0">
      <alignment vertical="center"/>
    </xf>
    <xf numFmtId="227" fontId="97" fillId="220" borderId="0" applyNumberFormat="0" applyBorder="0" applyAlignment="0" applyProtection="0">
      <alignment vertical="center"/>
    </xf>
    <xf numFmtId="227" fontId="97" fillId="214" borderId="0" applyNumberFormat="0" applyBorder="0" applyAlignment="0" applyProtection="0">
      <alignment vertical="center"/>
    </xf>
    <xf numFmtId="227" fontId="97" fillId="161" borderId="0" applyNumberFormat="0" applyBorder="0" applyAlignment="0" applyProtection="0">
      <alignment vertical="center"/>
    </xf>
    <xf numFmtId="227" fontId="98" fillId="39" borderId="0" applyNumberFormat="0" applyBorder="0" applyAlignment="0" applyProtection="0">
      <alignment vertical="center"/>
    </xf>
    <xf numFmtId="227" fontId="98" fillId="184" borderId="0" applyNumberFormat="0" applyBorder="0" applyAlignment="0" applyProtection="0">
      <alignment vertical="center"/>
    </xf>
    <xf numFmtId="227" fontId="97" fillId="179" borderId="0" applyNumberFormat="0" applyBorder="0" applyAlignment="0" applyProtection="0">
      <alignment vertical="center"/>
    </xf>
    <xf numFmtId="227" fontId="97" fillId="173" borderId="0" applyNumberFormat="0" applyBorder="0" applyAlignment="0" applyProtection="0">
      <alignment vertical="center"/>
    </xf>
    <xf numFmtId="227" fontId="97" fillId="220" borderId="0" applyNumberFormat="0" applyBorder="0" applyAlignment="0" applyProtection="0">
      <alignment vertical="center"/>
    </xf>
    <xf numFmtId="227" fontId="97" fillId="217" borderId="0" applyNumberFormat="0" applyBorder="0" applyAlignment="0" applyProtection="0">
      <alignment vertical="center"/>
    </xf>
    <xf numFmtId="227" fontId="145" fillId="71" borderId="64" applyNumberFormat="0" applyAlignment="0" applyProtection="0">
      <alignment vertical="center"/>
    </xf>
    <xf numFmtId="227" fontId="97" fillId="217" borderId="0" applyNumberFormat="0" applyBorder="0" applyAlignment="0" applyProtection="0">
      <alignment vertical="center"/>
    </xf>
    <xf numFmtId="227" fontId="97" fillId="220" borderId="0" applyNumberFormat="0" applyBorder="0" applyAlignment="0" applyProtection="0">
      <alignment vertical="center"/>
    </xf>
    <xf numFmtId="227" fontId="97" fillId="218" borderId="0" applyNumberFormat="0" applyBorder="0" applyAlignment="0" applyProtection="0">
      <alignment vertical="center"/>
    </xf>
    <xf numFmtId="227" fontId="97" fillId="214" borderId="0" applyNumberFormat="0" applyBorder="0" applyAlignment="0" applyProtection="0">
      <alignment vertical="center"/>
    </xf>
    <xf numFmtId="227" fontId="97" fillId="167" borderId="0" applyNumberFormat="0" applyBorder="0" applyAlignment="0" applyProtection="0">
      <alignment vertical="center"/>
    </xf>
    <xf numFmtId="227" fontId="97" fillId="161" borderId="0" applyNumberFormat="0" applyBorder="0" applyAlignment="0" applyProtection="0">
      <alignment vertical="center"/>
    </xf>
    <xf numFmtId="227" fontId="97" fillId="167" borderId="0" applyNumberFormat="0" applyBorder="0" applyAlignment="0" applyProtection="0">
      <alignment vertical="center"/>
    </xf>
    <xf numFmtId="227" fontId="97" fillId="161" borderId="0" applyNumberFormat="0" applyBorder="0" applyAlignment="0" applyProtection="0">
      <alignment vertical="center"/>
    </xf>
    <xf numFmtId="227" fontId="97" fillId="161" borderId="0" applyNumberFormat="0" applyBorder="0" applyAlignment="0" applyProtection="0">
      <alignment vertical="center"/>
    </xf>
    <xf numFmtId="227" fontId="97" fillId="179" borderId="0" applyNumberFormat="0" applyBorder="0" applyAlignment="0" applyProtection="0">
      <alignment vertical="center"/>
    </xf>
    <xf numFmtId="227" fontId="97" fillId="179" borderId="0" applyNumberFormat="0" applyBorder="0" applyAlignment="0" applyProtection="0">
      <alignment vertical="center"/>
    </xf>
    <xf numFmtId="227" fontId="97" fillId="214" borderId="0" applyNumberFormat="0" applyBorder="0" applyAlignment="0" applyProtection="0">
      <alignment vertical="center"/>
    </xf>
    <xf numFmtId="227" fontId="97" fillId="220" borderId="0" applyNumberFormat="0" applyBorder="0" applyAlignment="0" applyProtection="0">
      <alignment vertical="center"/>
    </xf>
    <xf numFmtId="227" fontId="97" fillId="220" borderId="0" applyNumberFormat="0" applyBorder="0" applyAlignment="0" applyProtection="0">
      <alignment vertical="center"/>
    </xf>
    <xf numFmtId="227" fontId="97" fillId="218" borderId="0" applyNumberFormat="0" applyBorder="0" applyAlignment="0" applyProtection="0">
      <alignment vertical="center"/>
    </xf>
    <xf numFmtId="227" fontId="104" fillId="34" borderId="5" applyNumberFormat="0" applyAlignment="0" applyProtection="0">
      <alignment vertical="center"/>
    </xf>
    <xf numFmtId="227" fontId="97" fillId="214" borderId="0" applyNumberFormat="0" applyBorder="0" applyAlignment="0" applyProtection="0">
      <alignment vertical="center"/>
    </xf>
    <xf numFmtId="227" fontId="98" fillId="181" borderId="0" applyNumberFormat="0" applyBorder="0" applyAlignment="0" applyProtection="0">
      <alignment vertical="center"/>
    </xf>
    <xf numFmtId="227" fontId="97" fillId="173" borderId="0" applyNumberFormat="0" applyBorder="0" applyAlignment="0" applyProtection="0">
      <alignment vertical="center"/>
    </xf>
    <xf numFmtId="227" fontId="111" fillId="53" borderId="0" applyNumberFormat="0" applyBorder="0" applyAlignment="0" applyProtection="0">
      <alignment vertical="center"/>
    </xf>
    <xf numFmtId="227" fontId="45" fillId="0" borderId="0"/>
    <xf numFmtId="227" fontId="97" fillId="161" borderId="0" applyNumberFormat="0" applyBorder="0" applyAlignment="0" applyProtection="0">
      <alignment vertical="center"/>
    </xf>
    <xf numFmtId="227" fontId="97" fillId="60" borderId="0" applyNumberFormat="0" applyBorder="0" applyAlignment="0" applyProtection="0">
      <alignment vertical="center"/>
    </xf>
    <xf numFmtId="227" fontId="97" fillId="60" borderId="0" applyNumberFormat="0" applyBorder="0" applyAlignment="0" applyProtection="0">
      <alignment vertical="center"/>
    </xf>
    <xf numFmtId="227" fontId="97" fillId="173" borderId="0" applyNumberFormat="0" applyBorder="0" applyAlignment="0" applyProtection="0">
      <alignment vertical="center"/>
    </xf>
    <xf numFmtId="227" fontId="97" fillId="161" borderId="0" applyNumberFormat="0" applyBorder="0" applyAlignment="0" applyProtection="0">
      <alignment vertical="center"/>
    </xf>
    <xf numFmtId="227" fontId="97" fillId="214" borderId="0" applyNumberFormat="0" applyBorder="0" applyAlignment="0" applyProtection="0">
      <alignment vertical="center"/>
    </xf>
    <xf numFmtId="227" fontId="97" fillId="214" borderId="0" applyNumberFormat="0" applyBorder="0" applyAlignment="0" applyProtection="0">
      <alignment vertical="center"/>
    </xf>
    <xf numFmtId="227" fontId="97" fillId="173" borderId="0" applyNumberFormat="0" applyBorder="0" applyAlignment="0" applyProtection="0">
      <alignment vertical="center"/>
    </xf>
    <xf numFmtId="227" fontId="97" fillId="161" borderId="0" applyNumberFormat="0" applyBorder="0" applyAlignment="0" applyProtection="0">
      <alignment vertical="center"/>
    </xf>
    <xf numFmtId="227" fontId="97" fillId="161" borderId="0" applyNumberFormat="0" applyBorder="0" applyAlignment="0" applyProtection="0">
      <alignment vertical="center"/>
    </xf>
    <xf numFmtId="227" fontId="154" fillId="66" borderId="64" applyNumberFormat="0" applyAlignment="0" applyProtection="0">
      <alignment vertical="center"/>
    </xf>
    <xf numFmtId="227" fontId="97" fillId="44" borderId="8" applyNumberFormat="0" applyFont="0" applyAlignment="0" applyProtection="0">
      <alignment vertical="center"/>
    </xf>
    <xf numFmtId="227" fontId="98" fillId="207" borderId="0" applyNumberFormat="0" applyBorder="0" applyAlignment="0" applyProtection="0">
      <alignment vertical="center"/>
    </xf>
    <xf numFmtId="227" fontId="97" fillId="180" borderId="0" applyNumberFormat="0" applyBorder="0" applyAlignment="0" applyProtection="0">
      <alignment vertical="center"/>
    </xf>
    <xf numFmtId="227" fontId="97" fillId="199" borderId="0" applyNumberFormat="0" applyBorder="0" applyAlignment="0" applyProtection="0">
      <alignment vertical="center"/>
    </xf>
    <xf numFmtId="227" fontId="97" fillId="215" borderId="0" applyNumberFormat="0" applyBorder="0" applyAlignment="0" applyProtection="0">
      <alignment vertical="center"/>
    </xf>
    <xf numFmtId="227" fontId="97" fillId="215" borderId="0" applyNumberFormat="0" applyBorder="0" applyAlignment="0" applyProtection="0">
      <alignment vertical="center"/>
    </xf>
    <xf numFmtId="227" fontId="97" fillId="199" borderId="0" applyNumberFormat="0" applyBorder="0" applyAlignment="0" applyProtection="0">
      <alignment vertical="center"/>
    </xf>
    <xf numFmtId="227" fontId="97" fillId="199" borderId="0" applyNumberFormat="0" applyBorder="0" applyAlignment="0" applyProtection="0">
      <alignment vertical="center"/>
    </xf>
    <xf numFmtId="227" fontId="97" fillId="215" borderId="0" applyNumberFormat="0" applyBorder="0" applyAlignment="0" applyProtection="0">
      <alignment vertical="center"/>
    </xf>
    <xf numFmtId="227" fontId="105" fillId="0" borderId="66" applyNumberFormat="0" applyFill="0" applyAlignment="0" applyProtection="0">
      <alignment vertical="center"/>
    </xf>
    <xf numFmtId="227" fontId="97" fillId="215" borderId="0" applyNumberFormat="0" applyBorder="0" applyAlignment="0" applyProtection="0">
      <alignment vertical="center"/>
    </xf>
    <xf numFmtId="227" fontId="105" fillId="0" borderId="66" applyNumberFormat="0" applyFill="0" applyAlignment="0" applyProtection="0">
      <alignment vertical="center"/>
    </xf>
    <xf numFmtId="227" fontId="97" fillId="199" borderId="0" applyNumberFormat="0" applyBorder="0" applyAlignment="0" applyProtection="0">
      <alignment vertical="center"/>
    </xf>
    <xf numFmtId="227" fontId="105" fillId="0" borderId="66" applyNumberFormat="0" applyFill="0" applyAlignment="0" applyProtection="0">
      <alignment vertical="center"/>
    </xf>
    <xf numFmtId="227" fontId="97" fillId="180" borderId="0" applyNumberFormat="0" applyBorder="0" applyAlignment="0" applyProtection="0">
      <alignment vertical="center"/>
    </xf>
    <xf numFmtId="227" fontId="97" fillId="180" borderId="0" applyNumberFormat="0" applyBorder="0" applyAlignment="0" applyProtection="0">
      <alignment vertical="center"/>
    </xf>
    <xf numFmtId="227" fontId="97" fillId="47" borderId="0" applyNumberFormat="0" applyBorder="0" applyAlignment="0" applyProtection="0">
      <alignment vertical="center"/>
    </xf>
    <xf numFmtId="227" fontId="97" fillId="217" borderId="0" applyNumberFormat="0" applyBorder="0" applyAlignment="0" applyProtection="0">
      <alignment vertical="center"/>
    </xf>
    <xf numFmtId="227" fontId="97" fillId="183" borderId="0" applyNumberFormat="0" applyBorder="0" applyAlignment="0" applyProtection="0">
      <alignment vertical="center"/>
    </xf>
    <xf numFmtId="227" fontId="102" fillId="54" borderId="0" applyNumberFormat="0" applyBorder="0" applyAlignment="0" applyProtection="0">
      <alignment vertical="center"/>
    </xf>
    <xf numFmtId="227" fontId="97" fillId="199" borderId="0" applyNumberFormat="0" applyBorder="0" applyAlignment="0" applyProtection="0">
      <alignment vertical="center"/>
    </xf>
    <xf numFmtId="227" fontId="97" fillId="215" borderId="0" applyNumberFormat="0" applyBorder="0" applyAlignment="0" applyProtection="0">
      <alignment vertical="center"/>
    </xf>
    <xf numFmtId="227" fontId="97" fillId="183" borderId="0" applyNumberFormat="0" applyBorder="0" applyAlignment="0" applyProtection="0">
      <alignment vertical="center"/>
    </xf>
    <xf numFmtId="227" fontId="97" fillId="199" borderId="0" applyNumberFormat="0" applyBorder="0" applyAlignment="0" applyProtection="0">
      <alignment vertical="center"/>
    </xf>
    <xf numFmtId="227" fontId="97" fillId="215" borderId="0" applyNumberFormat="0" applyBorder="0" applyAlignment="0" applyProtection="0">
      <alignment vertical="center"/>
    </xf>
    <xf numFmtId="227" fontId="100" fillId="75" borderId="42" applyNumberFormat="0" applyFont="0" applyAlignment="0" applyProtection="0">
      <alignment vertical="center"/>
    </xf>
    <xf numFmtId="227" fontId="97" fillId="215" borderId="0" applyNumberFormat="0" applyBorder="0" applyAlignment="0" applyProtection="0">
      <alignment vertical="center"/>
    </xf>
    <xf numFmtId="227" fontId="97" fillId="180" borderId="0" applyNumberFormat="0" applyBorder="0" applyAlignment="0" applyProtection="0">
      <alignment vertical="center"/>
    </xf>
    <xf numFmtId="227" fontId="102" fillId="54" borderId="0" applyNumberFormat="0" applyBorder="0" applyAlignment="0" applyProtection="0">
      <alignment vertical="center"/>
    </xf>
    <xf numFmtId="227" fontId="97" fillId="180" borderId="0" applyNumberFormat="0" applyBorder="0" applyAlignment="0" applyProtection="0">
      <alignment vertical="center"/>
    </xf>
    <xf numFmtId="227" fontId="97" fillId="180" borderId="0" applyNumberFormat="0" applyBorder="0" applyAlignment="0" applyProtection="0">
      <alignment vertical="center"/>
    </xf>
    <xf numFmtId="227" fontId="97" fillId="180" borderId="0" applyNumberFormat="0" applyBorder="0" applyAlignment="0" applyProtection="0">
      <alignment vertical="center"/>
    </xf>
    <xf numFmtId="227" fontId="97" fillId="183" borderId="0" applyNumberFormat="0" applyBorder="0" applyAlignment="0" applyProtection="0">
      <alignment vertical="center"/>
    </xf>
    <xf numFmtId="227" fontId="97" fillId="199" borderId="0" applyNumberFormat="0" applyBorder="0" applyAlignment="0" applyProtection="0">
      <alignment vertical="center"/>
    </xf>
    <xf numFmtId="227" fontId="97" fillId="215" borderId="0" applyNumberFormat="0" applyBorder="0" applyAlignment="0" applyProtection="0">
      <alignment vertical="center"/>
    </xf>
    <xf numFmtId="227" fontId="97" fillId="215" borderId="0" applyNumberFormat="0" applyBorder="0" applyAlignment="0" applyProtection="0">
      <alignment vertical="center"/>
    </xf>
    <xf numFmtId="227" fontId="97" fillId="199" borderId="0" applyNumberFormat="0" applyBorder="0" applyAlignment="0" applyProtection="0">
      <alignment vertical="center"/>
    </xf>
    <xf numFmtId="227" fontId="97" fillId="183" borderId="0" applyNumberFormat="0" applyBorder="0" applyAlignment="0" applyProtection="0">
      <alignment vertical="center"/>
    </xf>
    <xf numFmtId="227" fontId="97" fillId="199" borderId="0" applyNumberFormat="0" applyBorder="0" applyAlignment="0" applyProtection="0">
      <alignment vertical="center"/>
    </xf>
    <xf numFmtId="227" fontId="97" fillId="215" borderId="0" applyNumberFormat="0" applyBorder="0" applyAlignment="0" applyProtection="0">
      <alignment vertical="center"/>
    </xf>
    <xf numFmtId="227" fontId="97" fillId="215" borderId="0" applyNumberFormat="0" applyBorder="0" applyAlignment="0" applyProtection="0">
      <alignment vertical="center"/>
    </xf>
    <xf numFmtId="227" fontId="97" fillId="199" borderId="0" applyNumberFormat="0" applyBorder="0" applyAlignment="0" applyProtection="0">
      <alignment vertical="center"/>
    </xf>
    <xf numFmtId="227" fontId="97" fillId="180" borderId="0" applyNumberFormat="0" applyBorder="0" applyAlignment="0" applyProtection="0">
      <alignment vertical="center"/>
    </xf>
    <xf numFmtId="227" fontId="97" fillId="180" borderId="0" applyNumberFormat="0" applyBorder="0" applyAlignment="0" applyProtection="0">
      <alignment vertical="center"/>
    </xf>
    <xf numFmtId="227" fontId="97" fillId="180" borderId="0" applyNumberFormat="0" applyBorder="0" applyAlignment="0" applyProtection="0">
      <alignment vertical="center"/>
    </xf>
    <xf numFmtId="227" fontId="97" fillId="180" borderId="0" applyNumberFormat="0" applyBorder="0" applyAlignment="0" applyProtection="0">
      <alignment vertical="center"/>
    </xf>
    <xf numFmtId="227" fontId="97" fillId="183" borderId="0" applyNumberFormat="0" applyBorder="0" applyAlignment="0" applyProtection="0">
      <alignment vertical="center"/>
    </xf>
    <xf numFmtId="227" fontId="97" fillId="199" borderId="0" applyNumberFormat="0" applyBorder="0" applyAlignment="0" applyProtection="0">
      <alignment vertical="center"/>
    </xf>
    <xf numFmtId="227" fontId="97" fillId="215" borderId="0" applyNumberFormat="0" applyBorder="0" applyAlignment="0" applyProtection="0">
      <alignment vertical="center"/>
    </xf>
    <xf numFmtId="227" fontId="97" fillId="199" borderId="0" applyNumberFormat="0" applyBorder="0" applyAlignment="0" applyProtection="0">
      <alignment vertical="center"/>
    </xf>
    <xf numFmtId="227" fontId="97" fillId="199" borderId="0" applyNumberFormat="0" applyBorder="0" applyAlignment="0" applyProtection="0">
      <alignment vertical="center"/>
    </xf>
    <xf numFmtId="227" fontId="97" fillId="215" borderId="0" applyNumberFormat="0" applyBorder="0" applyAlignment="0" applyProtection="0">
      <alignment vertical="center"/>
    </xf>
    <xf numFmtId="227" fontId="97" fillId="215" borderId="0" applyNumberFormat="0" applyBorder="0" applyAlignment="0" applyProtection="0">
      <alignment vertical="center"/>
    </xf>
    <xf numFmtId="227" fontId="201" fillId="0" borderId="24">
      <alignment horizontal="center"/>
    </xf>
    <xf numFmtId="227" fontId="97" fillId="199" borderId="0" applyNumberFormat="0" applyBorder="0" applyAlignment="0" applyProtection="0">
      <alignment vertical="center"/>
    </xf>
    <xf numFmtId="227" fontId="97" fillId="180" borderId="0" applyNumberFormat="0" applyBorder="0" applyAlignment="0" applyProtection="0">
      <alignment vertical="center"/>
    </xf>
    <xf numFmtId="227" fontId="97" fillId="180" borderId="0" applyNumberFormat="0" applyBorder="0" applyAlignment="0" applyProtection="0">
      <alignment vertical="center"/>
    </xf>
    <xf numFmtId="227" fontId="97" fillId="47" borderId="0" applyNumberFormat="0" applyBorder="0" applyAlignment="0" applyProtection="0">
      <alignment vertical="center"/>
    </xf>
    <xf numFmtId="227" fontId="145" fillId="71" borderId="64" applyNumberFormat="0" applyAlignment="0" applyProtection="0">
      <alignment vertical="center"/>
    </xf>
    <xf numFmtId="227" fontId="97" fillId="199" borderId="0" applyNumberFormat="0" applyBorder="0" applyAlignment="0" applyProtection="0">
      <alignment vertical="center"/>
    </xf>
    <xf numFmtId="227" fontId="97" fillId="215" borderId="0" applyNumberFormat="0" applyBorder="0" applyAlignment="0" applyProtection="0">
      <alignment vertical="center"/>
    </xf>
    <xf numFmtId="227" fontId="97" fillId="215" borderId="0" applyNumberFormat="0" applyBorder="0" applyAlignment="0" applyProtection="0">
      <alignment vertical="center"/>
    </xf>
    <xf numFmtId="227" fontId="97" fillId="199" borderId="0" applyNumberFormat="0" applyBorder="0" applyAlignment="0" applyProtection="0">
      <alignment vertical="center"/>
    </xf>
    <xf numFmtId="227" fontId="194" fillId="0" borderId="70">
      <alignment horizontal="center"/>
    </xf>
    <xf numFmtId="227" fontId="97" fillId="183" borderId="0" applyNumberFormat="0" applyBorder="0" applyAlignment="0" applyProtection="0">
      <alignment vertical="center"/>
    </xf>
    <xf numFmtId="227" fontId="97" fillId="215" borderId="0" applyNumberFormat="0" applyBorder="0" applyAlignment="0" applyProtection="0">
      <alignment vertical="center"/>
    </xf>
    <xf numFmtId="227" fontId="97" fillId="199" borderId="0" applyNumberFormat="0" applyBorder="0" applyAlignment="0" applyProtection="0">
      <alignment vertical="center"/>
    </xf>
    <xf numFmtId="227" fontId="97" fillId="180" borderId="0" applyNumberFormat="0" applyBorder="0" applyAlignment="0" applyProtection="0">
      <alignment vertical="center"/>
    </xf>
    <xf numFmtId="227" fontId="97" fillId="180" borderId="0" applyNumberFormat="0" applyBorder="0" applyAlignment="0" applyProtection="0">
      <alignment vertical="center"/>
    </xf>
    <xf numFmtId="227" fontId="97" fillId="180" borderId="0" applyNumberFormat="0" applyBorder="0" applyAlignment="0" applyProtection="0">
      <alignment vertical="center"/>
    </xf>
    <xf numFmtId="227" fontId="97" fillId="183" borderId="0" applyNumberFormat="0" applyBorder="0" applyAlignment="0" applyProtection="0">
      <alignment vertical="center"/>
    </xf>
    <xf numFmtId="227" fontId="97" fillId="199" borderId="0" applyNumberFormat="0" applyBorder="0" applyAlignment="0" applyProtection="0">
      <alignment vertical="center"/>
    </xf>
    <xf numFmtId="227" fontId="97" fillId="215" borderId="0" applyNumberFormat="0" applyBorder="0" applyAlignment="0" applyProtection="0">
      <alignment vertical="center"/>
    </xf>
    <xf numFmtId="227" fontId="97" fillId="183" borderId="0" applyNumberFormat="0" applyBorder="0" applyAlignment="0" applyProtection="0">
      <alignment vertical="center"/>
    </xf>
    <xf numFmtId="227" fontId="97" fillId="199" borderId="0" applyNumberFormat="0" applyBorder="0" applyAlignment="0" applyProtection="0">
      <alignment vertical="center"/>
    </xf>
    <xf numFmtId="227" fontId="97" fillId="215" borderId="0" applyNumberFormat="0" applyBorder="0" applyAlignment="0" applyProtection="0">
      <alignment vertical="center"/>
    </xf>
    <xf numFmtId="227" fontId="97" fillId="199" borderId="0" applyNumberFormat="0" applyBorder="0" applyAlignment="0" applyProtection="0">
      <alignment vertical="center"/>
    </xf>
    <xf numFmtId="227" fontId="97" fillId="180" borderId="0" applyNumberFormat="0" applyBorder="0" applyAlignment="0" applyProtection="0">
      <alignment vertical="center"/>
    </xf>
    <xf numFmtId="227" fontId="97" fillId="180" borderId="0" applyNumberFormat="0" applyBorder="0" applyAlignment="0" applyProtection="0">
      <alignment vertical="center"/>
    </xf>
    <xf numFmtId="227" fontId="97" fillId="47" borderId="0" applyNumberFormat="0" applyBorder="0" applyAlignment="0" applyProtection="0">
      <alignment vertical="center"/>
    </xf>
    <xf numFmtId="227" fontId="97" fillId="47" borderId="0" applyNumberFormat="0" applyBorder="0" applyAlignment="0" applyProtection="0">
      <alignment vertical="center"/>
    </xf>
    <xf numFmtId="227" fontId="97" fillId="199" borderId="0" applyNumberFormat="0" applyBorder="0" applyAlignment="0" applyProtection="0">
      <alignment vertical="center"/>
    </xf>
    <xf numFmtId="227" fontId="97" fillId="215" borderId="0" applyNumberFormat="0" applyBorder="0" applyAlignment="0" applyProtection="0">
      <alignment vertical="center"/>
    </xf>
    <xf numFmtId="227" fontId="97" fillId="183" borderId="0" applyNumberFormat="0" applyBorder="0" applyAlignment="0" applyProtection="0">
      <alignment vertical="center"/>
    </xf>
    <xf numFmtId="227" fontId="98" fillId="212" borderId="0" applyNumberFormat="0" applyBorder="0" applyAlignment="0" applyProtection="0">
      <alignment vertical="center"/>
    </xf>
    <xf numFmtId="227" fontId="97" fillId="215" borderId="0" applyNumberFormat="0" applyBorder="0" applyAlignment="0" applyProtection="0">
      <alignment vertical="center"/>
    </xf>
    <xf numFmtId="227" fontId="97" fillId="215" borderId="0" applyNumberFormat="0" applyBorder="0" applyAlignment="0" applyProtection="0">
      <alignment vertical="center"/>
    </xf>
    <xf numFmtId="227" fontId="97" fillId="199" borderId="0" applyNumberFormat="0" applyBorder="0" applyAlignment="0" applyProtection="0">
      <alignment vertical="center"/>
    </xf>
    <xf numFmtId="227" fontId="97" fillId="180" borderId="0" applyNumberFormat="0" applyBorder="0" applyAlignment="0" applyProtection="0">
      <alignment vertical="center"/>
    </xf>
    <xf numFmtId="227" fontId="97" fillId="180" borderId="0" applyNumberFormat="0" applyBorder="0" applyAlignment="0" applyProtection="0">
      <alignment vertical="center"/>
    </xf>
    <xf numFmtId="227" fontId="97" fillId="47" borderId="0" applyNumberFormat="0" applyBorder="0" applyAlignment="0" applyProtection="0">
      <alignment vertical="center"/>
    </xf>
    <xf numFmtId="227" fontId="97" fillId="47" borderId="0" applyNumberFormat="0" applyBorder="0" applyAlignment="0" applyProtection="0">
      <alignment vertical="center"/>
    </xf>
    <xf numFmtId="227" fontId="97" fillId="183" borderId="0" applyNumberFormat="0" applyBorder="0" applyAlignment="0" applyProtection="0">
      <alignment vertical="center"/>
    </xf>
    <xf numFmtId="227" fontId="97" fillId="180" borderId="0" applyNumberFormat="0" applyBorder="0" applyAlignment="0" applyProtection="0">
      <alignment vertical="center"/>
    </xf>
    <xf numFmtId="227" fontId="98" fillId="193" borderId="0" applyNumberFormat="0" applyBorder="0" applyAlignment="0" applyProtection="0">
      <alignment vertical="center"/>
    </xf>
    <xf numFmtId="227" fontId="98" fillId="210" borderId="0" applyNumberFormat="0" applyBorder="0" applyAlignment="0" applyProtection="0">
      <alignment vertical="center"/>
    </xf>
    <xf numFmtId="227" fontId="98" fillId="203" borderId="0" applyNumberFormat="0" applyBorder="0" applyAlignment="0" applyProtection="0">
      <alignment vertical="center"/>
    </xf>
    <xf numFmtId="227" fontId="97" fillId="183" borderId="0" applyNumberFormat="0" applyBorder="0" applyAlignment="0" applyProtection="0">
      <alignment vertical="center"/>
    </xf>
    <xf numFmtId="227" fontId="98" fillId="210" borderId="0" applyNumberFormat="0" applyBorder="0" applyAlignment="0" applyProtection="0">
      <alignment vertical="center"/>
    </xf>
    <xf numFmtId="227" fontId="98" fillId="207" borderId="0" applyNumberFormat="0" applyBorder="0" applyAlignment="0" applyProtection="0">
      <alignment vertical="center"/>
    </xf>
    <xf numFmtId="227" fontId="97" fillId="199" borderId="0" applyNumberFormat="0" applyBorder="0" applyAlignment="0" applyProtection="0">
      <alignment vertical="center"/>
    </xf>
    <xf numFmtId="227" fontId="97" fillId="183" borderId="0" applyNumberFormat="0" applyBorder="0" applyAlignment="0" applyProtection="0">
      <alignment vertical="center"/>
    </xf>
    <xf numFmtId="227" fontId="98" fillId="181" borderId="0" applyNumberFormat="0" applyBorder="0" applyAlignment="0" applyProtection="0">
      <alignment vertical="center"/>
    </xf>
    <xf numFmtId="227" fontId="98" fillId="216" borderId="0" applyNumberFormat="0" applyBorder="0" applyAlignment="0" applyProtection="0">
      <alignment vertical="center"/>
    </xf>
    <xf numFmtId="227" fontId="97" fillId="61" borderId="0" applyNumberFormat="0" applyBorder="0" applyAlignment="0" applyProtection="0">
      <alignment vertical="center"/>
    </xf>
    <xf numFmtId="227" fontId="105" fillId="0" borderId="66" applyNumberFormat="0" applyFill="0" applyAlignment="0" applyProtection="0">
      <alignment vertical="center"/>
    </xf>
    <xf numFmtId="227" fontId="97" fillId="40" borderId="0" applyNumberFormat="0" applyBorder="0" applyAlignment="0" applyProtection="0">
      <alignment vertical="center"/>
    </xf>
    <xf numFmtId="227" fontId="97" fillId="40" borderId="0" applyNumberFormat="0" applyBorder="0" applyAlignment="0" applyProtection="0">
      <alignment vertical="center"/>
    </xf>
    <xf numFmtId="227" fontId="97" fillId="40" borderId="0" applyNumberFormat="0" applyBorder="0" applyAlignment="0" applyProtection="0">
      <alignment vertical="center"/>
    </xf>
    <xf numFmtId="227" fontId="98" fillId="210" borderId="0" applyNumberFormat="0" applyBorder="0" applyAlignment="0" applyProtection="0">
      <alignment vertical="center"/>
    </xf>
    <xf numFmtId="227" fontId="98" fillId="207" borderId="0" applyNumberFormat="0" applyBorder="0" applyAlignment="0" applyProtection="0">
      <alignment vertical="center"/>
    </xf>
    <xf numFmtId="227" fontId="98" fillId="216" borderId="0" applyNumberFormat="0" applyBorder="0" applyAlignment="0" applyProtection="0">
      <alignment vertical="center"/>
    </xf>
    <xf numFmtId="227" fontId="98" fillId="213" borderId="0" applyNumberFormat="0" applyBorder="0" applyAlignment="0" applyProtection="0">
      <alignment vertical="center"/>
    </xf>
    <xf numFmtId="227" fontId="98" fillId="177" borderId="0" applyNumberFormat="0" applyBorder="0" applyAlignment="0" applyProtection="0">
      <alignment vertical="center"/>
    </xf>
    <xf numFmtId="227" fontId="105" fillId="0" borderId="75" applyNumberFormat="0" applyFill="0" applyAlignment="0" applyProtection="0">
      <alignment vertical="center"/>
    </xf>
    <xf numFmtId="227" fontId="154" fillId="66" borderId="64" applyNumberFormat="0" applyAlignment="0" applyProtection="0">
      <alignment vertical="center"/>
    </xf>
    <xf numFmtId="227" fontId="97" fillId="167" borderId="0" applyNumberFormat="0" applyBorder="0" applyAlignment="0" applyProtection="0">
      <alignment vertical="center"/>
    </xf>
    <xf numFmtId="227" fontId="97" fillId="179" borderId="0" applyNumberFormat="0" applyBorder="0" applyAlignment="0" applyProtection="0">
      <alignment vertical="center"/>
    </xf>
    <xf numFmtId="227" fontId="97" fillId="218" borderId="0" applyNumberFormat="0" applyBorder="0" applyAlignment="0" applyProtection="0">
      <alignment vertical="center"/>
    </xf>
    <xf numFmtId="227" fontId="97" fillId="217" borderId="0" applyNumberFormat="0" applyBorder="0" applyAlignment="0" applyProtection="0">
      <alignment vertical="center"/>
    </xf>
    <xf numFmtId="227" fontId="97" fillId="179" borderId="0" applyNumberFormat="0" applyBorder="0" applyAlignment="0" applyProtection="0">
      <alignment vertical="center"/>
    </xf>
    <xf numFmtId="227" fontId="97" fillId="217" borderId="0" applyNumberFormat="0" applyBorder="0" applyAlignment="0" applyProtection="0">
      <alignment vertical="center"/>
    </xf>
    <xf numFmtId="227" fontId="97" fillId="218" borderId="0" applyNumberFormat="0" applyBorder="0" applyAlignment="0" applyProtection="0">
      <alignment vertical="center"/>
    </xf>
    <xf numFmtId="227" fontId="97" fillId="167" borderId="0" applyNumberFormat="0" applyBorder="0" applyAlignment="0" applyProtection="0">
      <alignment vertical="center"/>
    </xf>
    <xf numFmtId="227" fontId="137" fillId="73" borderId="65" applyNumberFormat="0" applyAlignment="0" applyProtection="0">
      <alignment vertical="center"/>
    </xf>
    <xf numFmtId="227" fontId="97" fillId="167" borderId="0" applyNumberFormat="0" applyBorder="0" applyAlignment="0" applyProtection="0">
      <alignment vertical="center"/>
    </xf>
    <xf numFmtId="227" fontId="137" fillId="73" borderId="65" applyNumberFormat="0" applyAlignment="0" applyProtection="0">
      <alignment vertical="center"/>
    </xf>
    <xf numFmtId="227" fontId="97" fillId="218" borderId="0" applyNumberFormat="0" applyBorder="0" applyAlignment="0" applyProtection="0">
      <alignment vertical="center"/>
    </xf>
    <xf numFmtId="227" fontId="97" fillId="217" borderId="0" applyNumberFormat="0" applyBorder="0" applyAlignment="0" applyProtection="0">
      <alignment vertical="center"/>
    </xf>
    <xf numFmtId="227" fontId="97" fillId="217" borderId="0" applyNumberFormat="0" applyBorder="0" applyAlignment="0" applyProtection="0">
      <alignment vertical="center"/>
    </xf>
    <xf numFmtId="227" fontId="97" fillId="218" borderId="0" applyNumberFormat="0" applyBorder="0" applyAlignment="0" applyProtection="0">
      <alignment vertical="center"/>
    </xf>
    <xf numFmtId="227" fontId="174" fillId="0" borderId="33" applyNumberFormat="0">
      <alignment horizontal="right" wrapText="1"/>
    </xf>
    <xf numFmtId="227" fontId="97" fillId="179" borderId="0" applyNumberFormat="0" applyBorder="0" applyAlignment="0" applyProtection="0">
      <alignment vertical="center"/>
    </xf>
    <xf numFmtId="227" fontId="97" fillId="218" borderId="0" applyNumberFormat="0" applyBorder="0" applyAlignment="0" applyProtection="0">
      <alignment vertical="center"/>
    </xf>
    <xf numFmtId="227" fontId="97" fillId="217" borderId="0" applyNumberFormat="0" applyBorder="0" applyAlignment="0" applyProtection="0">
      <alignment vertical="center"/>
    </xf>
    <xf numFmtId="227" fontId="97" fillId="218" borderId="0" applyNumberFormat="0" applyBorder="0" applyAlignment="0" applyProtection="0">
      <alignment vertical="center"/>
    </xf>
    <xf numFmtId="227" fontId="97" fillId="167" borderId="0" applyNumberFormat="0" applyBorder="0" applyAlignment="0" applyProtection="0">
      <alignment vertical="center"/>
    </xf>
    <xf numFmtId="227" fontId="97" fillId="167" borderId="0" applyNumberFormat="0" applyBorder="0" applyAlignment="0" applyProtection="0">
      <alignment vertical="center"/>
    </xf>
    <xf numFmtId="227" fontId="97" fillId="167" borderId="0" applyNumberFormat="0" applyBorder="0" applyAlignment="0" applyProtection="0">
      <alignment vertical="center"/>
    </xf>
    <xf numFmtId="227" fontId="174" fillId="0" borderId="33" applyNumberFormat="0">
      <alignment horizontal="right" wrapText="1"/>
    </xf>
    <xf numFmtId="227" fontId="97" fillId="218" borderId="0" applyNumberFormat="0" applyBorder="0" applyAlignment="0" applyProtection="0">
      <alignment vertical="center"/>
    </xf>
    <xf numFmtId="227" fontId="97" fillId="179" borderId="0" applyNumberFormat="0" applyBorder="0" applyAlignment="0" applyProtection="0">
      <alignment vertical="center"/>
    </xf>
    <xf numFmtId="227" fontId="174" fillId="0" borderId="33" applyNumberFormat="0">
      <alignment horizontal="right" wrapText="1"/>
    </xf>
    <xf numFmtId="227" fontId="97" fillId="218" borderId="0" applyNumberFormat="0" applyBorder="0" applyAlignment="0" applyProtection="0">
      <alignment vertical="center"/>
    </xf>
    <xf numFmtId="227" fontId="97" fillId="217" borderId="0" applyNumberFormat="0" applyBorder="0" applyAlignment="0" applyProtection="0">
      <alignment vertical="center"/>
    </xf>
    <xf numFmtId="227" fontId="174" fillId="0" borderId="33" applyNumberFormat="0">
      <alignment horizontal="right" wrapText="1"/>
    </xf>
    <xf numFmtId="227" fontId="97" fillId="167" borderId="0" applyNumberFormat="0" applyBorder="0" applyAlignment="0" applyProtection="0">
      <alignment vertical="center"/>
    </xf>
    <xf numFmtId="227" fontId="137" fillId="73" borderId="65" applyNumberFormat="0" applyAlignment="0" applyProtection="0">
      <alignment vertical="center"/>
    </xf>
    <xf numFmtId="227" fontId="97" fillId="167" borderId="0" applyNumberFormat="0" applyBorder="0" applyAlignment="0" applyProtection="0">
      <alignment vertical="center"/>
    </xf>
    <xf numFmtId="227" fontId="137" fillId="73" borderId="65" applyNumberFormat="0" applyAlignment="0" applyProtection="0">
      <alignment vertical="center"/>
    </xf>
    <xf numFmtId="227" fontId="97" fillId="167" borderId="0" applyNumberFormat="0" applyBorder="0" applyAlignment="0" applyProtection="0">
      <alignment vertical="center"/>
    </xf>
    <xf numFmtId="227" fontId="97" fillId="179" borderId="0" applyNumberFormat="0" applyBorder="0" applyAlignment="0" applyProtection="0">
      <alignment vertical="center"/>
    </xf>
    <xf numFmtId="227" fontId="97" fillId="218" borderId="0" applyNumberFormat="0" applyBorder="0" applyAlignment="0" applyProtection="0">
      <alignment vertical="center"/>
    </xf>
    <xf numFmtId="227" fontId="97" fillId="217" borderId="0" applyNumberFormat="0" applyBorder="0" applyAlignment="0" applyProtection="0">
      <alignment vertical="center"/>
    </xf>
    <xf numFmtId="227" fontId="97" fillId="217" borderId="0" applyNumberFormat="0" applyBorder="0" applyAlignment="0" applyProtection="0">
      <alignment vertical="center"/>
    </xf>
    <xf numFmtId="227" fontId="97" fillId="217" borderId="0" applyNumberFormat="0" applyBorder="0" applyAlignment="0" applyProtection="0">
      <alignment vertical="center"/>
    </xf>
    <xf numFmtId="227" fontId="97" fillId="167" borderId="0" applyNumberFormat="0" applyBorder="0" applyAlignment="0" applyProtection="0">
      <alignment vertical="center"/>
    </xf>
    <xf numFmtId="227" fontId="97" fillId="167" borderId="0" applyNumberFormat="0" applyBorder="0" applyAlignment="0" applyProtection="0">
      <alignment vertical="center"/>
    </xf>
    <xf numFmtId="227" fontId="97" fillId="167" borderId="0" applyNumberFormat="0" applyBorder="0" applyAlignment="0" applyProtection="0">
      <alignment vertical="center"/>
    </xf>
    <xf numFmtId="227" fontId="97" fillId="218" borderId="0" applyNumberFormat="0" applyBorder="0" applyAlignment="0" applyProtection="0">
      <alignment vertical="center"/>
    </xf>
    <xf numFmtId="227" fontId="97" fillId="217" borderId="0" applyNumberFormat="0" applyBorder="0" applyAlignment="0" applyProtection="0">
      <alignment vertical="center"/>
    </xf>
    <xf numFmtId="227" fontId="97" fillId="217" borderId="0" applyNumberFormat="0" applyBorder="0" applyAlignment="0" applyProtection="0">
      <alignment vertical="center"/>
    </xf>
    <xf numFmtId="227" fontId="97" fillId="179" borderId="0" applyNumberFormat="0" applyBorder="0" applyAlignment="0" applyProtection="0">
      <alignment vertical="center"/>
    </xf>
    <xf numFmtId="227" fontId="97" fillId="217" borderId="0" applyNumberFormat="0" applyBorder="0" applyAlignment="0" applyProtection="0">
      <alignment vertical="center"/>
    </xf>
    <xf numFmtId="227" fontId="97" fillId="218" borderId="0" applyNumberFormat="0" applyBorder="0" applyAlignment="0" applyProtection="0">
      <alignment vertical="center"/>
    </xf>
    <xf numFmtId="227" fontId="97" fillId="167" borderId="0" applyNumberFormat="0" applyBorder="0" applyAlignment="0" applyProtection="0">
      <alignment vertical="center"/>
    </xf>
    <xf numFmtId="227" fontId="97" fillId="167" borderId="0" applyNumberFormat="0" applyBorder="0" applyAlignment="0" applyProtection="0">
      <alignment vertical="center"/>
    </xf>
    <xf numFmtId="227" fontId="97" fillId="179" borderId="0" applyNumberFormat="0" applyBorder="0" applyAlignment="0" applyProtection="0">
      <alignment vertical="center"/>
    </xf>
    <xf numFmtId="227" fontId="97" fillId="218" borderId="0" applyNumberFormat="0" applyBorder="0" applyAlignment="0" applyProtection="0">
      <alignment vertical="center"/>
    </xf>
    <xf numFmtId="227" fontId="228" fillId="70" borderId="0" applyNumberFormat="0" applyBorder="0" applyAlignment="0" applyProtection="0">
      <alignment vertical="center"/>
    </xf>
    <xf numFmtId="227" fontId="97" fillId="217" borderId="0" applyNumberFormat="0" applyBorder="0" applyAlignment="0" applyProtection="0">
      <alignment vertical="center"/>
    </xf>
    <xf numFmtId="227" fontId="97" fillId="217" borderId="0" applyNumberFormat="0" applyBorder="0" applyAlignment="0" applyProtection="0">
      <alignment vertical="center"/>
    </xf>
    <xf numFmtId="227" fontId="98" fillId="204" borderId="0" applyNumberFormat="0" applyBorder="0" applyAlignment="0" applyProtection="0">
      <alignment vertical="center"/>
    </xf>
    <xf numFmtId="227" fontId="97" fillId="218" borderId="0" applyNumberFormat="0" applyBorder="0" applyAlignment="0" applyProtection="0">
      <alignment vertical="center"/>
    </xf>
    <xf numFmtId="227" fontId="97" fillId="218" borderId="0" applyNumberFormat="0" applyBorder="0" applyAlignment="0" applyProtection="0">
      <alignment vertical="center"/>
    </xf>
    <xf numFmtId="227" fontId="145" fillId="71" borderId="64" applyNumberFormat="0" applyAlignment="0" applyProtection="0">
      <alignment vertical="center"/>
    </xf>
    <xf numFmtId="227" fontId="97" fillId="217" borderId="0" applyNumberFormat="0" applyBorder="0" applyAlignment="0" applyProtection="0">
      <alignment vertical="center"/>
    </xf>
    <xf numFmtId="227" fontId="97" fillId="217" borderId="0" applyNumberFormat="0" applyBorder="0" applyAlignment="0" applyProtection="0">
      <alignment vertical="center"/>
    </xf>
    <xf numFmtId="227" fontId="145" fillId="71" borderId="64" applyNumberFormat="0" applyAlignment="0" applyProtection="0">
      <alignment vertical="center"/>
    </xf>
    <xf numFmtId="227" fontId="97" fillId="167" borderId="0" applyNumberFormat="0" applyBorder="0" applyAlignment="0" applyProtection="0">
      <alignment vertical="center"/>
    </xf>
    <xf numFmtId="227" fontId="97" fillId="167" borderId="0" applyNumberFormat="0" applyBorder="0" applyAlignment="0" applyProtection="0">
      <alignment vertical="center"/>
    </xf>
    <xf numFmtId="227" fontId="97" fillId="167" borderId="0" applyNumberFormat="0" applyBorder="0" applyAlignment="0" applyProtection="0">
      <alignment vertical="center"/>
    </xf>
    <xf numFmtId="227" fontId="97" fillId="218" borderId="0" applyNumberFormat="0" applyBorder="0" applyAlignment="0" applyProtection="0">
      <alignment vertical="center"/>
    </xf>
    <xf numFmtId="227" fontId="97" fillId="217" borderId="0" applyNumberFormat="0" applyBorder="0" applyAlignment="0" applyProtection="0">
      <alignment vertical="center"/>
    </xf>
    <xf numFmtId="227" fontId="97" fillId="217" borderId="0" applyNumberFormat="0" applyBorder="0" applyAlignment="0" applyProtection="0">
      <alignment vertical="center"/>
    </xf>
    <xf numFmtId="227" fontId="97" fillId="179" borderId="0" applyNumberFormat="0" applyBorder="0" applyAlignment="0" applyProtection="0">
      <alignment vertical="center"/>
    </xf>
    <xf numFmtId="227" fontId="97" fillId="217" borderId="0" applyNumberFormat="0" applyBorder="0" applyAlignment="0" applyProtection="0">
      <alignment vertical="center"/>
    </xf>
    <xf numFmtId="227" fontId="97" fillId="217" borderId="0" applyNumberFormat="0" applyBorder="0" applyAlignment="0" applyProtection="0">
      <alignment vertical="center"/>
    </xf>
    <xf numFmtId="227" fontId="97" fillId="218" borderId="0" applyNumberFormat="0" applyBorder="0" applyAlignment="0" applyProtection="0">
      <alignment vertical="center"/>
    </xf>
    <xf numFmtId="227" fontId="97" fillId="167" borderId="0" applyNumberFormat="0" applyBorder="0" applyAlignment="0" applyProtection="0">
      <alignment vertical="center"/>
    </xf>
    <xf numFmtId="227" fontId="97" fillId="167" borderId="0" applyNumberFormat="0" applyBorder="0" applyAlignment="0" applyProtection="0">
      <alignment vertical="center"/>
    </xf>
    <xf numFmtId="227" fontId="97" fillId="167" borderId="0" applyNumberFormat="0" applyBorder="0" applyAlignment="0" applyProtection="0">
      <alignment vertical="center"/>
    </xf>
    <xf numFmtId="227" fontId="97" fillId="179" borderId="0" applyNumberFormat="0" applyBorder="0" applyAlignment="0" applyProtection="0">
      <alignment vertical="center"/>
    </xf>
    <xf numFmtId="227" fontId="97" fillId="218" borderId="0" applyNumberFormat="0" applyBorder="0" applyAlignment="0" applyProtection="0">
      <alignment vertical="center"/>
    </xf>
    <xf numFmtId="227" fontId="97" fillId="167" borderId="0" applyNumberFormat="0" applyBorder="0" applyAlignment="0" applyProtection="0">
      <alignment vertical="center"/>
    </xf>
    <xf numFmtId="227" fontId="98" fillId="193" borderId="0" applyNumberFormat="0" applyBorder="0" applyAlignment="0" applyProtection="0">
      <alignment vertical="center"/>
    </xf>
    <xf numFmtId="227" fontId="104" fillId="34" borderId="5" applyNumberFormat="0" applyAlignment="0" applyProtection="0">
      <alignment vertical="center"/>
    </xf>
    <xf numFmtId="227" fontId="97" fillId="218" borderId="0" applyNumberFormat="0" applyBorder="0" applyAlignment="0" applyProtection="0">
      <alignment vertical="center"/>
    </xf>
    <xf numFmtId="227" fontId="97" fillId="179" borderId="0" applyNumberFormat="0" applyBorder="0" applyAlignment="0" applyProtection="0">
      <alignment vertical="center"/>
    </xf>
    <xf numFmtId="227" fontId="97" fillId="167" borderId="0" applyNumberFormat="0" applyBorder="0" applyAlignment="0" applyProtection="0">
      <alignment vertical="center"/>
    </xf>
    <xf numFmtId="227" fontId="137" fillId="66" borderId="65" applyNumberFormat="0" applyAlignment="0" applyProtection="0">
      <alignment vertical="center"/>
    </xf>
    <xf numFmtId="227" fontId="98" fillId="181" borderId="0" applyNumberFormat="0" applyBorder="0" applyAlignment="0" applyProtection="0">
      <alignment vertical="center"/>
    </xf>
    <xf numFmtId="227" fontId="98" fillId="187" borderId="0" applyNumberFormat="0" applyBorder="0" applyAlignment="0" applyProtection="0">
      <alignment vertical="center"/>
    </xf>
    <xf numFmtId="227" fontId="97" fillId="40" borderId="0" applyNumberFormat="0" applyBorder="0" applyAlignment="0" applyProtection="0">
      <alignment vertical="center"/>
    </xf>
    <xf numFmtId="227" fontId="97" fillId="40" borderId="0" applyNumberFormat="0" applyBorder="0" applyAlignment="0" applyProtection="0">
      <alignment vertical="center"/>
    </xf>
    <xf numFmtId="227" fontId="154" fillId="66" borderId="64" applyNumberFormat="0" applyAlignment="0" applyProtection="0">
      <alignment vertical="center"/>
    </xf>
    <xf numFmtId="227" fontId="98" fillId="207" borderId="0" applyNumberFormat="0" applyBorder="0" applyAlignment="0" applyProtection="0">
      <alignment vertical="center"/>
    </xf>
    <xf numFmtId="227" fontId="105" fillId="0" borderId="75" applyNumberFormat="0" applyFill="0" applyAlignment="0" applyProtection="0">
      <alignment vertical="center"/>
    </xf>
    <xf numFmtId="227" fontId="154" fillId="66" borderId="64" applyNumberFormat="0" applyAlignment="0" applyProtection="0">
      <alignment vertical="center"/>
    </xf>
    <xf numFmtId="227" fontId="154" fillId="66" borderId="64" applyNumberFormat="0" applyAlignment="0" applyProtection="0">
      <alignment vertical="center"/>
    </xf>
    <xf numFmtId="227" fontId="110" fillId="34" borderId="4" applyNumberFormat="0" applyAlignment="0" applyProtection="0">
      <alignment vertical="center"/>
    </xf>
    <xf numFmtId="227" fontId="108" fillId="37" borderId="0" applyNumberFormat="0" applyBorder="0" applyAlignment="0" applyProtection="0">
      <alignment vertical="center"/>
    </xf>
    <xf numFmtId="227" fontId="154" fillId="66" borderId="64" applyNumberFormat="0" applyAlignment="0" applyProtection="0">
      <alignment vertical="center"/>
    </xf>
    <xf numFmtId="227" fontId="154" fillId="66" borderId="64" applyNumberFormat="0" applyAlignment="0" applyProtection="0">
      <alignment vertical="center"/>
    </xf>
    <xf numFmtId="227" fontId="97" fillId="56" borderId="0" applyNumberFormat="0" applyBorder="0" applyAlignment="0" applyProtection="0">
      <alignment vertical="center"/>
    </xf>
    <xf numFmtId="227" fontId="98" fillId="219" borderId="0" applyNumberFormat="0" applyBorder="0" applyAlignment="0" applyProtection="0">
      <alignment vertical="center"/>
    </xf>
    <xf numFmtId="227" fontId="98" fillId="219" borderId="0" applyNumberFormat="0" applyBorder="0" applyAlignment="0" applyProtection="0">
      <alignment vertical="center"/>
    </xf>
    <xf numFmtId="227" fontId="98" fillId="219" borderId="0" applyNumberFormat="0" applyBorder="0" applyAlignment="0" applyProtection="0">
      <alignment vertical="center"/>
    </xf>
    <xf numFmtId="227" fontId="98" fillId="219" borderId="0" applyNumberFormat="0" applyBorder="0" applyAlignment="0" applyProtection="0">
      <alignment vertical="center"/>
    </xf>
    <xf numFmtId="227" fontId="137" fillId="66" borderId="65" applyNumberFormat="0" applyAlignment="0" applyProtection="0">
      <alignment vertical="center"/>
    </xf>
    <xf numFmtId="227" fontId="158" fillId="0" borderId="67" applyNumberFormat="0" applyFill="0" applyAlignment="0" applyProtection="0">
      <alignment vertical="center"/>
    </xf>
    <xf numFmtId="227" fontId="158" fillId="0" borderId="67" applyNumberFormat="0" applyFill="0" applyAlignment="0" applyProtection="0">
      <alignment vertical="center"/>
    </xf>
    <xf numFmtId="227" fontId="98" fillId="207" borderId="0" applyNumberFormat="0" applyBorder="0" applyAlignment="0" applyProtection="0">
      <alignment vertical="center"/>
    </xf>
    <xf numFmtId="227" fontId="158" fillId="0" borderId="69" applyNumberFormat="0" applyFill="0" applyAlignment="0" applyProtection="0">
      <alignment vertical="center"/>
    </xf>
    <xf numFmtId="227" fontId="102" fillId="54" borderId="0" applyNumberFormat="0" applyBorder="0" applyAlignment="0" applyProtection="0">
      <alignment vertical="center"/>
    </xf>
    <xf numFmtId="227" fontId="97" fillId="56" borderId="0" applyNumberFormat="0" applyBorder="0" applyAlignment="0" applyProtection="0">
      <alignment vertical="center"/>
    </xf>
    <xf numFmtId="227" fontId="98" fillId="212" borderId="0" applyNumberFormat="0" applyBorder="0" applyAlignment="0" applyProtection="0">
      <alignment vertical="center"/>
    </xf>
    <xf numFmtId="227" fontId="98" fillId="213" borderId="0" applyNumberFormat="0" applyBorder="0" applyAlignment="0" applyProtection="0">
      <alignment vertical="center"/>
    </xf>
    <xf numFmtId="227" fontId="97" fillId="56" borderId="0" applyNumberFormat="0" applyBorder="0" applyAlignment="0" applyProtection="0">
      <alignment vertical="center"/>
    </xf>
    <xf numFmtId="227" fontId="98" fillId="187" borderId="0" applyNumberFormat="0" applyBorder="0" applyAlignment="0" applyProtection="0">
      <alignment vertical="center"/>
    </xf>
    <xf numFmtId="227" fontId="98" fillId="189" borderId="0" applyNumberFormat="0" applyBorder="0" applyAlignment="0" applyProtection="0">
      <alignment vertical="center"/>
    </xf>
    <xf numFmtId="227" fontId="97" fillId="56" borderId="0" applyNumberFormat="0" applyBorder="0" applyAlignment="0" applyProtection="0">
      <alignment vertical="center"/>
    </xf>
    <xf numFmtId="227" fontId="98" fillId="212" borderId="0" applyNumberFormat="0" applyBorder="0" applyAlignment="0" applyProtection="0">
      <alignment vertical="center"/>
    </xf>
    <xf numFmtId="227" fontId="137" fillId="66" borderId="65" applyNumberFormat="0" applyAlignment="0" applyProtection="0">
      <alignment vertical="center"/>
    </xf>
    <xf numFmtId="227" fontId="97" fillId="56" borderId="0" applyNumberFormat="0" applyBorder="0" applyAlignment="0" applyProtection="0">
      <alignment vertical="center"/>
    </xf>
    <xf numFmtId="227" fontId="137" fillId="66" borderId="65" applyNumberFormat="0" applyAlignment="0" applyProtection="0">
      <alignment vertical="center"/>
    </xf>
    <xf numFmtId="227" fontId="98" fillId="187" borderId="0" applyNumberFormat="0" applyBorder="0" applyAlignment="0" applyProtection="0">
      <alignment vertical="center"/>
    </xf>
    <xf numFmtId="227" fontId="97" fillId="56" borderId="0" applyNumberFormat="0" applyBorder="0" applyAlignment="0" applyProtection="0">
      <alignment vertical="center"/>
    </xf>
    <xf numFmtId="227" fontId="97" fillId="56" borderId="0" applyNumberFormat="0" applyBorder="0" applyAlignment="0" applyProtection="0">
      <alignment vertical="center"/>
    </xf>
    <xf numFmtId="227" fontId="97" fillId="56" borderId="0" applyNumberFormat="0" applyBorder="0" applyAlignment="0" applyProtection="0">
      <alignment vertical="center"/>
    </xf>
    <xf numFmtId="227" fontId="98" fillId="212" borderId="0" applyNumberFormat="0" applyBorder="0" applyAlignment="0" applyProtection="0">
      <alignment vertical="center"/>
    </xf>
    <xf numFmtId="227" fontId="98" fillId="213" borderId="0" applyNumberFormat="0" applyBorder="0" applyAlignment="0" applyProtection="0">
      <alignment vertical="center"/>
    </xf>
    <xf numFmtId="227" fontId="98" fillId="189" borderId="0" applyNumberFormat="0" applyBorder="0" applyAlignment="0" applyProtection="0">
      <alignment vertical="center"/>
    </xf>
    <xf numFmtId="227" fontId="97" fillId="56" borderId="0" applyNumberFormat="0" applyBorder="0" applyAlignment="0" applyProtection="0">
      <alignment vertical="center"/>
    </xf>
    <xf numFmtId="227" fontId="97" fillId="56" borderId="0" applyNumberFormat="0" applyBorder="0" applyAlignment="0" applyProtection="0">
      <alignment vertical="center"/>
    </xf>
    <xf numFmtId="227" fontId="98" fillId="187" borderId="0" applyNumberFormat="0" applyBorder="0" applyAlignment="0" applyProtection="0">
      <alignment vertical="center"/>
    </xf>
    <xf numFmtId="227" fontId="97" fillId="56" borderId="0" applyNumberFormat="0" applyBorder="0" applyAlignment="0" applyProtection="0">
      <alignment vertical="center"/>
    </xf>
    <xf numFmtId="227" fontId="97" fillId="56" borderId="0" applyNumberFormat="0" applyBorder="0" applyAlignment="0" applyProtection="0">
      <alignment vertical="center"/>
    </xf>
    <xf numFmtId="227" fontId="98" fillId="188" borderId="0" applyNumberFormat="0" applyBorder="0" applyAlignment="0" applyProtection="0">
      <alignment vertical="center"/>
    </xf>
    <xf numFmtId="227" fontId="97" fillId="56" borderId="0" applyNumberFormat="0" applyBorder="0" applyAlignment="0" applyProtection="0">
      <alignment vertical="center"/>
    </xf>
    <xf numFmtId="227" fontId="97" fillId="56" borderId="0" applyNumberFormat="0" applyBorder="0" applyAlignment="0" applyProtection="0">
      <alignment vertical="center"/>
    </xf>
    <xf numFmtId="227" fontId="228" fillId="70" borderId="0" applyNumberFormat="0" applyBorder="0" applyAlignment="0" applyProtection="0">
      <alignment vertical="center"/>
    </xf>
    <xf numFmtId="227" fontId="98" fillId="187" borderId="0" applyNumberFormat="0" applyBorder="0" applyAlignment="0" applyProtection="0">
      <alignment vertical="center"/>
    </xf>
    <xf numFmtId="227" fontId="97" fillId="56" borderId="0" applyNumberFormat="0" applyBorder="0" applyAlignment="0" applyProtection="0">
      <alignment vertical="center"/>
    </xf>
    <xf numFmtId="227" fontId="97" fillId="56" borderId="0" applyNumberFormat="0" applyBorder="0" applyAlignment="0" applyProtection="0">
      <alignment vertical="center"/>
    </xf>
    <xf numFmtId="227" fontId="97" fillId="56" borderId="0" applyNumberFormat="0" applyBorder="0" applyAlignment="0" applyProtection="0">
      <alignment vertical="center"/>
    </xf>
    <xf numFmtId="227" fontId="137" fillId="66" borderId="65" applyNumberFormat="0" applyAlignment="0" applyProtection="0">
      <alignment vertical="center"/>
    </xf>
    <xf numFmtId="227" fontId="98" fillId="181" borderId="0" applyNumberFormat="0" applyBorder="0" applyAlignment="0" applyProtection="0">
      <alignment vertical="center"/>
    </xf>
    <xf numFmtId="227" fontId="97" fillId="56" borderId="0" applyNumberFormat="0" applyBorder="0" applyAlignment="0" applyProtection="0">
      <alignment vertical="center"/>
    </xf>
    <xf numFmtId="227" fontId="97" fillId="56" borderId="0" applyNumberFormat="0" applyBorder="0" applyAlignment="0" applyProtection="0">
      <alignment vertical="center"/>
    </xf>
    <xf numFmtId="227" fontId="97" fillId="56" borderId="0" applyNumberFormat="0" applyBorder="0" applyAlignment="0" applyProtection="0">
      <alignment vertical="center"/>
    </xf>
    <xf numFmtId="227" fontId="145" fillId="71" borderId="64" applyNumberFormat="0" applyAlignment="0" applyProtection="0">
      <alignment vertical="center"/>
    </xf>
    <xf numFmtId="227" fontId="98" fillId="222" borderId="0" applyNumberFormat="0" applyBorder="0" applyAlignment="0" applyProtection="0">
      <alignment vertical="center"/>
    </xf>
    <xf numFmtId="227" fontId="98" fillId="221" borderId="0" applyNumberFormat="0" applyBorder="0" applyAlignment="0" applyProtection="0">
      <alignment vertical="center"/>
    </xf>
    <xf numFmtId="227" fontId="97" fillId="61" borderId="0" applyNumberFormat="0" applyBorder="0" applyAlignment="0" applyProtection="0">
      <alignment vertical="center"/>
    </xf>
    <xf numFmtId="227" fontId="97" fillId="61" borderId="0" applyNumberFormat="0" applyBorder="0" applyAlignment="0" applyProtection="0">
      <alignment vertical="center"/>
    </xf>
    <xf numFmtId="227" fontId="97" fillId="61" borderId="0" applyNumberFormat="0" applyBorder="0" applyAlignment="0" applyProtection="0">
      <alignment vertical="center"/>
    </xf>
    <xf numFmtId="227" fontId="145" fillId="71" borderId="64" applyNumberFormat="0" applyAlignment="0" applyProtection="0">
      <alignment vertical="center"/>
    </xf>
    <xf numFmtId="227" fontId="98" fillId="185" borderId="0" applyNumberFormat="0" applyBorder="0" applyAlignment="0" applyProtection="0">
      <alignment vertical="center"/>
    </xf>
    <xf numFmtId="227" fontId="98" fillId="188" borderId="0" applyNumberFormat="0" applyBorder="0" applyAlignment="0" applyProtection="0">
      <alignment vertical="center"/>
    </xf>
    <xf numFmtId="227" fontId="98" fillId="221" borderId="0" applyNumberFormat="0" applyBorder="0" applyAlignment="0" applyProtection="0">
      <alignment vertical="center"/>
    </xf>
    <xf numFmtId="227" fontId="97" fillId="61" borderId="0" applyNumberFormat="0" applyBorder="0" applyAlignment="0" applyProtection="0">
      <alignment vertical="center"/>
    </xf>
    <xf numFmtId="227" fontId="98" fillId="185" borderId="0" applyNumberFormat="0" applyBorder="0" applyAlignment="0" applyProtection="0">
      <alignment vertical="center"/>
    </xf>
    <xf numFmtId="227" fontId="98" fillId="204" borderId="0" applyNumberFormat="0" applyBorder="0" applyAlignment="0" applyProtection="0">
      <alignment vertical="center"/>
    </xf>
    <xf numFmtId="227" fontId="98" fillId="222" borderId="0" applyNumberFormat="0" applyBorder="0" applyAlignment="0" applyProtection="0">
      <alignment vertical="center"/>
    </xf>
    <xf numFmtId="227" fontId="98" fillId="221" borderId="0" applyNumberFormat="0" applyBorder="0" applyAlignment="0" applyProtection="0">
      <alignment vertical="center"/>
    </xf>
    <xf numFmtId="227" fontId="98" fillId="203" borderId="0" applyNumberFormat="0" applyBorder="0" applyAlignment="0" applyProtection="0">
      <alignment vertical="center"/>
    </xf>
    <xf numFmtId="227" fontId="138" fillId="95" borderId="24"/>
    <xf numFmtId="227" fontId="97" fillId="61" borderId="0" applyNumberFormat="0" applyBorder="0" applyAlignment="0" applyProtection="0">
      <alignment vertical="center"/>
    </xf>
    <xf numFmtId="227" fontId="145" fillId="71" borderId="64" applyNumberFormat="0" applyAlignment="0" applyProtection="0">
      <alignment vertical="center"/>
    </xf>
    <xf numFmtId="227" fontId="138" fillId="95" borderId="24"/>
    <xf numFmtId="227" fontId="97" fillId="61" borderId="0" applyNumberFormat="0" applyBorder="0" applyAlignment="0" applyProtection="0">
      <alignment vertical="center"/>
    </xf>
    <xf numFmtId="227" fontId="98" fillId="185" borderId="0" applyNumberFormat="0" applyBorder="0" applyAlignment="0" applyProtection="0">
      <alignment vertical="center"/>
    </xf>
    <xf numFmtId="227" fontId="97" fillId="61" borderId="0" applyNumberFormat="0" applyBorder="0" applyAlignment="0" applyProtection="0">
      <alignment vertical="center"/>
    </xf>
    <xf numFmtId="227" fontId="97" fillId="61" borderId="0" applyNumberFormat="0" applyBorder="0" applyAlignment="0" applyProtection="0">
      <alignment vertical="center"/>
    </xf>
    <xf numFmtId="227" fontId="97" fillId="61" borderId="0" applyNumberFormat="0" applyBorder="0" applyAlignment="0" applyProtection="0">
      <alignment vertical="center"/>
    </xf>
    <xf numFmtId="227" fontId="98" fillId="181" borderId="0" applyNumberFormat="0" applyBorder="0" applyAlignment="0" applyProtection="0">
      <alignment vertical="center"/>
    </xf>
    <xf numFmtId="227" fontId="98" fillId="181" borderId="0" applyNumberFormat="0" applyBorder="0" applyAlignment="0" applyProtection="0">
      <alignment vertical="center"/>
    </xf>
    <xf numFmtId="227" fontId="98" fillId="181" borderId="0" applyNumberFormat="0" applyBorder="0" applyAlignment="0" applyProtection="0">
      <alignment vertical="center"/>
    </xf>
    <xf numFmtId="227" fontId="97" fillId="61" borderId="0" applyNumberFormat="0" applyBorder="0" applyAlignment="0" applyProtection="0">
      <alignment vertical="center"/>
    </xf>
    <xf numFmtId="227" fontId="158" fillId="0" borderId="67" applyNumberFormat="0" applyFill="0" applyAlignment="0" applyProtection="0">
      <alignment vertical="center"/>
    </xf>
    <xf numFmtId="227" fontId="229" fillId="0" borderId="0">
      <alignment vertical="center"/>
    </xf>
    <xf numFmtId="227" fontId="97" fillId="40" borderId="0" applyNumberFormat="0" applyBorder="0" applyAlignment="0" applyProtection="0">
      <alignment vertical="center"/>
    </xf>
    <xf numFmtId="227" fontId="98" fillId="201" borderId="0" applyNumberFormat="0" applyBorder="0" applyAlignment="0" applyProtection="0">
      <alignment vertical="center"/>
    </xf>
    <xf numFmtId="227" fontId="98" fillId="216" borderId="0" applyNumberFormat="0" applyBorder="0" applyAlignment="0" applyProtection="0">
      <alignment vertical="center"/>
    </xf>
    <xf numFmtId="227" fontId="98" fillId="177" borderId="0" applyNumberFormat="0" applyBorder="0" applyAlignment="0" applyProtection="0">
      <alignment vertical="center"/>
    </xf>
    <xf numFmtId="227" fontId="154" fillId="66" borderId="64" applyNumberFormat="0" applyAlignment="0" applyProtection="0">
      <alignment vertical="center"/>
    </xf>
    <xf numFmtId="227" fontId="98" fillId="177" borderId="0" applyNumberFormat="0" applyBorder="0" applyAlignment="0" applyProtection="0">
      <alignment vertical="center"/>
    </xf>
    <xf numFmtId="227" fontId="98" fillId="216" borderId="0" applyNumberFormat="0" applyBorder="0" applyAlignment="0" applyProtection="0">
      <alignment vertical="center"/>
    </xf>
    <xf numFmtId="227" fontId="97" fillId="40" borderId="0" applyNumberFormat="0" applyBorder="0" applyAlignment="0" applyProtection="0">
      <alignment vertical="center"/>
    </xf>
    <xf numFmtId="227" fontId="97" fillId="40" borderId="0" applyNumberFormat="0" applyBorder="0" applyAlignment="0" applyProtection="0">
      <alignment vertical="center"/>
    </xf>
    <xf numFmtId="227" fontId="97" fillId="40" borderId="0" applyNumberFormat="0" applyBorder="0" applyAlignment="0" applyProtection="0">
      <alignment vertical="center"/>
    </xf>
    <xf numFmtId="227" fontId="97" fillId="58" borderId="0" applyNumberFormat="0" applyBorder="0" applyAlignment="0" applyProtection="0">
      <alignment vertical="center"/>
    </xf>
    <xf numFmtId="227" fontId="168" fillId="0" borderId="33">
      <alignment horizontal="left" vertical="center"/>
    </xf>
    <xf numFmtId="227" fontId="97" fillId="58" borderId="0" applyNumberFormat="0" applyBorder="0" applyAlignment="0" applyProtection="0">
      <alignment vertical="center"/>
    </xf>
    <xf numFmtId="227" fontId="97" fillId="60" borderId="0" applyNumberFormat="0" applyBorder="0" applyAlignment="0" applyProtection="0">
      <alignment vertical="center"/>
    </xf>
    <xf numFmtId="227" fontId="98" fillId="213" borderId="0" applyNumberFormat="0" applyBorder="0" applyAlignment="0" applyProtection="0">
      <alignment vertical="center"/>
    </xf>
    <xf numFmtId="227" fontId="97" fillId="40" borderId="0" applyNumberFormat="0" applyBorder="0" applyAlignment="0" applyProtection="0">
      <alignment vertical="center"/>
    </xf>
    <xf numFmtId="227" fontId="97" fillId="40" borderId="0" applyNumberFormat="0" applyBorder="0" applyAlignment="0" applyProtection="0">
      <alignment vertical="center"/>
    </xf>
    <xf numFmtId="227" fontId="97" fillId="40" borderId="0" applyNumberFormat="0" applyBorder="0" applyAlignment="0" applyProtection="0">
      <alignment vertical="center"/>
    </xf>
    <xf numFmtId="227" fontId="132" fillId="46" borderId="7" applyNumberFormat="0" applyAlignment="0" applyProtection="0">
      <alignment vertical="center"/>
    </xf>
    <xf numFmtId="227" fontId="97" fillId="40" borderId="0" applyNumberFormat="0" applyBorder="0" applyAlignment="0" applyProtection="0">
      <alignment vertical="center"/>
    </xf>
    <xf numFmtId="227" fontId="97" fillId="60" borderId="0" applyNumberFormat="0" applyBorder="0" applyAlignment="0" applyProtection="0">
      <alignment vertical="center"/>
    </xf>
    <xf numFmtId="227" fontId="195" fillId="0" borderId="70"/>
    <xf numFmtId="227" fontId="97" fillId="58" borderId="0" applyNumberFormat="0" applyBorder="0" applyAlignment="0" applyProtection="0">
      <alignment vertical="center"/>
    </xf>
    <xf numFmtId="227" fontId="97" fillId="58" borderId="0" applyNumberFormat="0" applyBorder="0" applyAlignment="0" applyProtection="0">
      <alignment vertical="center"/>
    </xf>
    <xf numFmtId="227" fontId="145" fillId="71" borderId="64" applyNumberFormat="0" applyAlignment="0" applyProtection="0">
      <alignment vertical="center"/>
    </xf>
    <xf numFmtId="227" fontId="145" fillId="71" borderId="64" applyNumberFormat="0" applyAlignment="0" applyProtection="0">
      <alignment vertical="center"/>
    </xf>
    <xf numFmtId="227" fontId="98" fillId="189" borderId="0" applyNumberFormat="0" applyBorder="0" applyAlignment="0" applyProtection="0">
      <alignment vertical="center"/>
    </xf>
    <xf numFmtId="227" fontId="154" fillId="66" borderId="64" applyNumberFormat="0" applyAlignment="0" applyProtection="0">
      <alignment vertical="center"/>
    </xf>
    <xf numFmtId="227" fontId="97" fillId="58" borderId="0" applyNumberFormat="0" applyBorder="0" applyAlignment="0" applyProtection="0">
      <alignment vertical="center"/>
    </xf>
    <xf numFmtId="227" fontId="98" fillId="209" borderId="0" applyNumberFormat="0" applyBorder="0" applyAlignment="0" applyProtection="0">
      <alignment vertical="center"/>
    </xf>
    <xf numFmtId="227" fontId="98" fillId="204" borderId="0" applyNumberFormat="0" applyBorder="0" applyAlignment="0" applyProtection="0">
      <alignment vertical="center"/>
    </xf>
    <xf numFmtId="227" fontId="98" fillId="189" borderId="0" applyNumberFormat="0" applyBorder="0" applyAlignment="0" applyProtection="0">
      <alignment vertical="center"/>
    </xf>
    <xf numFmtId="227" fontId="98" fillId="210" borderId="0" applyNumberFormat="0" applyBorder="0" applyAlignment="0" applyProtection="0">
      <alignment vertical="center"/>
    </xf>
    <xf numFmtId="227" fontId="98" fillId="207" borderId="0" applyNumberFormat="0" applyBorder="0" applyAlignment="0" applyProtection="0">
      <alignment vertical="center"/>
    </xf>
    <xf numFmtId="227" fontId="98" fillId="221" borderId="0" applyNumberFormat="0" applyBorder="0" applyAlignment="0" applyProtection="0">
      <alignment vertical="center"/>
    </xf>
    <xf numFmtId="227" fontId="97" fillId="58" borderId="0" applyNumberFormat="0" applyBorder="0" applyAlignment="0" applyProtection="0">
      <alignment vertical="center"/>
    </xf>
    <xf numFmtId="227" fontId="98" fillId="209" borderId="0" applyNumberFormat="0" applyBorder="0" applyAlignment="0" applyProtection="0">
      <alignment vertical="center"/>
    </xf>
    <xf numFmtId="227" fontId="97" fillId="58" borderId="0" applyNumberFormat="0" applyBorder="0" applyAlignment="0" applyProtection="0">
      <alignment vertical="center"/>
    </xf>
    <xf numFmtId="227" fontId="97" fillId="58" borderId="0" applyNumberFormat="0" applyBorder="0" applyAlignment="0" applyProtection="0">
      <alignment vertical="center"/>
    </xf>
    <xf numFmtId="227" fontId="97" fillId="58" borderId="0" applyNumberFormat="0" applyBorder="0" applyAlignment="0" applyProtection="0">
      <alignment vertical="center"/>
    </xf>
    <xf numFmtId="227" fontId="98" fillId="189" borderId="0" applyNumberFormat="0" applyBorder="0" applyAlignment="0" applyProtection="0">
      <alignment vertical="center"/>
    </xf>
    <xf numFmtId="227" fontId="97" fillId="58" borderId="0" applyNumberFormat="0" applyBorder="0" applyAlignment="0" applyProtection="0">
      <alignment vertical="center"/>
    </xf>
    <xf numFmtId="227" fontId="97" fillId="47" borderId="0" applyNumberFormat="0" applyBorder="0" applyAlignment="0" applyProtection="0">
      <alignment vertical="center"/>
    </xf>
    <xf numFmtId="227" fontId="97" fillId="47" borderId="0" applyNumberFormat="0" applyBorder="0" applyAlignment="0" applyProtection="0">
      <alignment vertical="center"/>
    </xf>
    <xf numFmtId="227" fontId="97" fillId="60" borderId="0" applyNumberFormat="0" applyBorder="0" applyAlignment="0" applyProtection="0">
      <alignment vertical="center"/>
    </xf>
    <xf numFmtId="227" fontId="97" fillId="60" borderId="0" applyNumberFormat="0" applyBorder="0" applyAlignment="0" applyProtection="0">
      <alignment vertical="center"/>
    </xf>
    <xf numFmtId="227" fontId="100" fillId="75" borderId="42" applyNumberFormat="0" applyFont="0" applyAlignment="0" applyProtection="0">
      <alignment vertical="center"/>
    </xf>
    <xf numFmtId="227" fontId="100" fillId="75" borderId="42" applyNumberFormat="0" applyFont="0" applyAlignment="0" applyProtection="0">
      <alignment vertical="center"/>
    </xf>
    <xf numFmtId="227" fontId="98" fillId="188" borderId="0" applyNumberFormat="0" applyBorder="0" applyAlignment="0" applyProtection="0">
      <alignment vertical="center"/>
    </xf>
    <xf numFmtId="227" fontId="195" fillId="0" borderId="70"/>
    <xf numFmtId="227" fontId="97" fillId="60" borderId="0" applyNumberFormat="0" applyBorder="0" applyAlignment="0" applyProtection="0">
      <alignment vertical="center"/>
    </xf>
    <xf numFmtId="227" fontId="97" fillId="60" borderId="0" applyNumberFormat="0" applyBorder="0" applyAlignment="0" applyProtection="0">
      <alignment vertical="center"/>
    </xf>
    <xf numFmtId="227" fontId="98" fillId="207" borderId="0" applyNumberFormat="0" applyBorder="0" applyAlignment="0" applyProtection="0">
      <alignment vertical="center"/>
    </xf>
    <xf numFmtId="227" fontId="97" fillId="60" borderId="0" applyNumberFormat="0" applyBorder="0" applyAlignment="0" applyProtection="0">
      <alignment vertical="center"/>
    </xf>
    <xf numFmtId="227" fontId="98" fillId="203" borderId="0" applyNumberFormat="0" applyBorder="0" applyAlignment="0" applyProtection="0">
      <alignment vertical="center"/>
    </xf>
    <xf numFmtId="227" fontId="137" fillId="66" borderId="65" applyNumberFormat="0" applyAlignment="0" applyProtection="0">
      <alignment vertical="center"/>
    </xf>
    <xf numFmtId="227" fontId="137" fillId="66" borderId="65" applyNumberFormat="0" applyAlignment="0" applyProtection="0">
      <alignment vertical="center"/>
    </xf>
    <xf numFmtId="227" fontId="97" fillId="60" borderId="0" applyNumberFormat="0" applyBorder="0" applyAlignment="0" applyProtection="0">
      <alignment vertical="center"/>
    </xf>
    <xf numFmtId="227" fontId="97" fillId="60" borderId="0" applyNumberFormat="0" applyBorder="0" applyAlignment="0" applyProtection="0">
      <alignment vertical="center"/>
    </xf>
    <xf numFmtId="227" fontId="97" fillId="60" borderId="0" applyNumberFormat="0" applyBorder="0" applyAlignment="0" applyProtection="0">
      <alignment vertical="center"/>
    </xf>
    <xf numFmtId="227" fontId="137" fillId="66" borderId="65" applyNumberFormat="0" applyAlignment="0" applyProtection="0">
      <alignment vertical="center"/>
    </xf>
    <xf numFmtId="227" fontId="137" fillId="66" borderId="65" applyNumberFormat="0" applyAlignment="0" applyProtection="0">
      <alignment vertical="center"/>
    </xf>
    <xf numFmtId="227" fontId="98" fillId="188" borderId="0" applyNumberFormat="0" applyBorder="0" applyAlignment="0" applyProtection="0">
      <alignment vertical="center"/>
    </xf>
    <xf numFmtId="227" fontId="97" fillId="60" borderId="0" applyNumberFormat="0" applyBorder="0" applyAlignment="0" applyProtection="0">
      <alignment vertical="center"/>
    </xf>
    <xf numFmtId="227" fontId="97" fillId="60" borderId="0" applyNumberFormat="0" applyBorder="0" applyAlignment="0" applyProtection="0">
      <alignment vertical="center"/>
    </xf>
    <xf numFmtId="227" fontId="98" fillId="188" borderId="0" applyNumberFormat="0" applyBorder="0" applyAlignment="0" applyProtection="0">
      <alignment vertical="center"/>
    </xf>
    <xf numFmtId="227" fontId="154" fillId="73" borderId="64" applyNumberFormat="0" applyAlignment="0" applyProtection="0">
      <alignment vertical="center"/>
    </xf>
    <xf numFmtId="227" fontId="137" fillId="73" borderId="65" applyNumberFormat="0" applyAlignment="0" applyProtection="0">
      <alignment vertical="center"/>
    </xf>
    <xf numFmtId="227" fontId="100" fillId="75" borderId="42" applyNumberFormat="0" applyFont="0" applyAlignment="0" applyProtection="0">
      <alignment vertical="center"/>
    </xf>
    <xf numFmtId="227" fontId="100" fillId="75" borderId="42" applyNumberFormat="0" applyFont="0" applyAlignment="0" applyProtection="0">
      <alignment vertical="center"/>
    </xf>
    <xf numFmtId="227" fontId="97" fillId="47" borderId="0" applyNumberFormat="0" applyBorder="0" applyAlignment="0" applyProtection="0">
      <alignment vertical="center"/>
    </xf>
    <xf numFmtId="227" fontId="97" fillId="47" borderId="0" applyNumberFormat="0" applyBorder="0" applyAlignment="0" applyProtection="0">
      <alignment vertical="center"/>
    </xf>
    <xf numFmtId="227" fontId="100" fillId="75" borderId="42" applyNumberFormat="0" applyFont="0" applyAlignment="0" applyProtection="0">
      <alignment vertical="center"/>
    </xf>
    <xf numFmtId="227" fontId="100" fillId="75" borderId="42" applyNumberFormat="0" applyFont="0" applyAlignment="0" applyProtection="0">
      <alignment vertical="center"/>
    </xf>
    <xf numFmtId="227" fontId="97" fillId="0" borderId="0"/>
    <xf numFmtId="227" fontId="97" fillId="47" borderId="0" applyNumberFormat="0" applyBorder="0" applyAlignment="0" applyProtection="0">
      <alignment vertical="center"/>
    </xf>
    <xf numFmtId="227" fontId="97" fillId="47" borderId="0" applyNumberFormat="0" applyBorder="0" applyAlignment="0" applyProtection="0">
      <alignment vertical="center"/>
    </xf>
    <xf numFmtId="227" fontId="168" fillId="0" borderId="33">
      <alignment horizontal="left" vertical="center"/>
    </xf>
    <xf numFmtId="227" fontId="168" fillId="0" borderId="33">
      <alignment horizontal="left" vertical="center"/>
    </xf>
    <xf numFmtId="227" fontId="168" fillId="0" borderId="33">
      <alignment horizontal="left" vertical="center"/>
    </xf>
    <xf numFmtId="227" fontId="168" fillId="0" borderId="33">
      <alignment horizontal="left" vertical="center"/>
    </xf>
    <xf numFmtId="227" fontId="168" fillId="0" borderId="33">
      <alignment horizontal="left" vertical="center"/>
    </xf>
    <xf numFmtId="227" fontId="98" fillId="221" borderId="0" applyNumberFormat="0" applyBorder="0" applyAlignment="0" applyProtection="0">
      <alignment vertical="center"/>
    </xf>
    <xf numFmtId="227" fontId="97" fillId="47" borderId="0" applyNumberFormat="0" applyBorder="0" applyAlignment="0" applyProtection="0">
      <alignment vertical="center"/>
    </xf>
    <xf numFmtId="227" fontId="97" fillId="47" borderId="0" applyNumberFormat="0" applyBorder="0" applyAlignment="0" applyProtection="0">
      <alignment vertical="center"/>
    </xf>
    <xf numFmtId="227" fontId="97" fillId="47" borderId="0" applyNumberFormat="0" applyBorder="0" applyAlignment="0" applyProtection="0">
      <alignment vertical="center"/>
    </xf>
    <xf numFmtId="227" fontId="97" fillId="47" borderId="0" applyNumberFormat="0" applyBorder="0" applyAlignment="0" applyProtection="0">
      <alignment vertical="center"/>
    </xf>
    <xf numFmtId="227" fontId="97" fillId="47" borderId="0" applyNumberFormat="0" applyBorder="0" applyAlignment="0" applyProtection="0">
      <alignment vertical="center"/>
    </xf>
    <xf numFmtId="227" fontId="137" fillId="73" borderId="65" applyNumberFormat="0" applyAlignment="0" applyProtection="0">
      <alignment vertical="center"/>
    </xf>
    <xf numFmtId="227" fontId="137" fillId="73" borderId="65" applyNumberFormat="0" applyAlignment="0" applyProtection="0">
      <alignment vertical="center"/>
    </xf>
    <xf numFmtId="227" fontId="137" fillId="73" borderId="65" applyNumberFormat="0" applyAlignment="0" applyProtection="0">
      <alignment vertical="center"/>
    </xf>
    <xf numFmtId="227" fontId="97" fillId="47" borderId="0" applyNumberFormat="0" applyBorder="0" applyAlignment="0" applyProtection="0">
      <alignment vertical="center"/>
    </xf>
    <xf numFmtId="227" fontId="154" fillId="66" borderId="64" applyNumberFormat="0" applyAlignment="0" applyProtection="0">
      <alignment vertical="center"/>
    </xf>
    <xf numFmtId="227" fontId="97" fillId="47" borderId="0" applyNumberFormat="0" applyBorder="0" applyAlignment="0" applyProtection="0">
      <alignment vertical="center"/>
    </xf>
    <xf numFmtId="227" fontId="145" fillId="71" borderId="64" applyNumberFormat="0" applyAlignment="0" applyProtection="0">
      <alignment vertical="center"/>
    </xf>
    <xf numFmtId="227" fontId="145" fillId="71" borderId="64" applyNumberFormat="0" applyAlignment="0" applyProtection="0">
      <alignment vertical="center"/>
    </xf>
    <xf numFmtId="227" fontId="93" fillId="75" borderId="42" applyNumberFormat="0" applyFont="0" applyAlignment="0" applyProtection="0">
      <alignment vertical="center"/>
    </xf>
    <xf numFmtId="227" fontId="154" fillId="66" borderId="64" applyNumberFormat="0" applyAlignment="0" applyProtection="0">
      <alignment vertical="center"/>
    </xf>
    <xf numFmtId="227" fontId="168" fillId="0" borderId="33">
      <alignment horizontal="left" vertical="center"/>
    </xf>
    <xf numFmtId="227" fontId="168" fillId="0" borderId="33">
      <alignment horizontal="left" vertical="center"/>
    </xf>
    <xf numFmtId="227" fontId="98" fillId="63" borderId="0" applyNumberFormat="0" applyBorder="0" applyAlignment="0" applyProtection="0">
      <alignment vertical="center"/>
    </xf>
    <xf numFmtId="227" fontId="145" fillId="71" borderId="64" applyNumberFormat="0" applyAlignment="0" applyProtection="0">
      <alignment vertical="center"/>
    </xf>
    <xf numFmtId="227" fontId="145" fillId="71" borderId="64" applyNumberFormat="0" applyAlignment="0" applyProtection="0">
      <alignment vertical="center"/>
    </xf>
    <xf numFmtId="227" fontId="98" fillId="201" borderId="0" applyNumberFormat="0" applyBorder="0" applyAlignment="0" applyProtection="0">
      <alignment vertical="center"/>
    </xf>
    <xf numFmtId="227" fontId="145" fillId="71" borderId="64" applyNumberFormat="0" applyAlignment="0" applyProtection="0">
      <alignment vertical="center"/>
    </xf>
    <xf numFmtId="227" fontId="98" fillId="181" borderId="0" applyNumberFormat="0" applyBorder="0" applyAlignment="0" applyProtection="0">
      <alignment vertical="center"/>
    </xf>
    <xf numFmtId="227" fontId="137" fillId="66" borderId="65" applyNumberFormat="0" applyAlignment="0" applyProtection="0">
      <alignment vertical="center"/>
    </xf>
    <xf numFmtId="227" fontId="98" fillId="210" borderId="0" applyNumberFormat="0" applyBorder="0" applyAlignment="0" applyProtection="0">
      <alignment vertical="center"/>
    </xf>
    <xf numFmtId="227" fontId="98" fillId="207" borderId="0" applyNumberFormat="0" applyBorder="0" applyAlignment="0" applyProtection="0">
      <alignment vertical="center"/>
    </xf>
    <xf numFmtId="227" fontId="98" fillId="210" borderId="0" applyNumberFormat="0" applyBorder="0" applyAlignment="0" applyProtection="0">
      <alignment vertical="center"/>
    </xf>
    <xf numFmtId="227" fontId="98" fillId="207" borderId="0" applyNumberFormat="0" applyBorder="0" applyAlignment="0" applyProtection="0">
      <alignment vertical="center"/>
    </xf>
    <xf numFmtId="227" fontId="137" fillId="66" borderId="65" applyNumberFormat="0" applyAlignment="0" applyProtection="0">
      <alignment vertical="center"/>
    </xf>
    <xf numFmtId="227" fontId="98" fillId="207" borderId="0" applyNumberFormat="0" applyBorder="0" applyAlignment="0" applyProtection="0">
      <alignment vertical="center"/>
    </xf>
    <xf numFmtId="227" fontId="98" fillId="193" borderId="0" applyNumberFormat="0" applyBorder="0" applyAlignment="0" applyProtection="0">
      <alignment vertical="center"/>
    </xf>
    <xf numFmtId="227" fontId="98" fillId="210" borderId="0" applyNumberFormat="0" applyBorder="0" applyAlignment="0" applyProtection="0">
      <alignment vertical="center"/>
    </xf>
    <xf numFmtId="227" fontId="137" fillId="66" borderId="65" applyNumberFormat="0" applyAlignment="0" applyProtection="0">
      <alignment vertical="center"/>
    </xf>
    <xf numFmtId="227" fontId="98" fillId="210" borderId="0" applyNumberFormat="0" applyBorder="0" applyAlignment="0" applyProtection="0">
      <alignment vertical="center"/>
    </xf>
    <xf numFmtId="227" fontId="98" fillId="207" borderId="0" applyNumberFormat="0" applyBorder="0" applyAlignment="0" applyProtection="0">
      <alignment vertical="center"/>
    </xf>
    <xf numFmtId="227" fontId="98" fillId="210" borderId="0" applyNumberFormat="0" applyBorder="0" applyAlignment="0" applyProtection="0">
      <alignment vertical="center"/>
    </xf>
    <xf numFmtId="227" fontId="98" fillId="207" borderId="0" applyNumberFormat="0" applyBorder="0" applyAlignment="0" applyProtection="0">
      <alignment vertical="center"/>
    </xf>
    <xf numFmtId="227" fontId="98" fillId="207" borderId="0" applyNumberFormat="0" applyBorder="0" applyAlignment="0" applyProtection="0">
      <alignment vertical="center"/>
    </xf>
    <xf numFmtId="227" fontId="98" fillId="181" borderId="0" applyNumberFormat="0" applyBorder="0" applyAlignment="0" applyProtection="0">
      <alignment vertical="center"/>
    </xf>
    <xf numFmtId="227" fontId="98" fillId="193" borderId="0" applyNumberFormat="0" applyBorder="0" applyAlignment="0" applyProtection="0">
      <alignment vertical="center"/>
    </xf>
    <xf numFmtId="227" fontId="98" fillId="210" borderId="0" applyNumberFormat="0" applyBorder="0" applyAlignment="0" applyProtection="0">
      <alignment vertical="center"/>
    </xf>
    <xf numFmtId="227" fontId="98" fillId="207" borderId="0" applyNumberFormat="0" applyBorder="0" applyAlignment="0" applyProtection="0">
      <alignment vertical="center"/>
    </xf>
    <xf numFmtId="227" fontId="98" fillId="210" borderId="0" applyNumberFormat="0" applyBorder="0" applyAlignment="0" applyProtection="0">
      <alignment vertical="center"/>
    </xf>
    <xf numFmtId="227" fontId="98" fillId="181" borderId="0" applyNumberFormat="0" applyBorder="0" applyAlignment="0" applyProtection="0">
      <alignment vertical="center"/>
    </xf>
    <xf numFmtId="227" fontId="137" fillId="66" borderId="65" applyNumberFormat="0" applyAlignment="0" applyProtection="0">
      <alignment vertical="center"/>
    </xf>
    <xf numFmtId="227" fontId="98" fillId="193" borderId="0" applyNumberFormat="0" applyBorder="0" applyAlignment="0" applyProtection="0">
      <alignment vertical="center"/>
    </xf>
    <xf numFmtId="227" fontId="98" fillId="207" borderId="0" applyNumberFormat="0" applyBorder="0" applyAlignment="0" applyProtection="0">
      <alignment vertical="center"/>
    </xf>
    <xf numFmtId="227" fontId="98" fillId="181" borderId="0" applyNumberFormat="0" applyBorder="0" applyAlignment="0" applyProtection="0">
      <alignment vertical="center"/>
    </xf>
    <xf numFmtId="227" fontId="98" fillId="210" borderId="0" applyNumberFormat="0" applyBorder="0" applyAlignment="0" applyProtection="0">
      <alignment vertical="center"/>
    </xf>
    <xf numFmtId="227" fontId="105" fillId="0" borderId="68" applyNumberFormat="0" applyFill="0" applyAlignment="0" applyProtection="0">
      <alignment vertical="center"/>
    </xf>
    <xf numFmtId="227" fontId="105" fillId="0" borderId="74" applyNumberFormat="0" applyFill="0" applyAlignment="0" applyProtection="0">
      <alignment vertical="center"/>
    </xf>
    <xf numFmtId="227" fontId="105" fillId="0" borderId="75" applyNumberFormat="0" applyFill="0" applyAlignment="0" applyProtection="0">
      <alignment vertical="center"/>
    </xf>
    <xf numFmtId="227" fontId="145" fillId="71" borderId="64" applyNumberFormat="0" applyAlignment="0" applyProtection="0">
      <alignment vertical="center"/>
    </xf>
    <xf numFmtId="227" fontId="98" fillId="212" borderId="0" applyNumberFormat="0" applyBorder="0" applyAlignment="0" applyProtection="0">
      <alignment vertical="center"/>
    </xf>
    <xf numFmtId="227" fontId="98" fillId="212" borderId="0" applyNumberFormat="0" applyBorder="0" applyAlignment="0" applyProtection="0">
      <alignment vertical="center"/>
    </xf>
    <xf numFmtId="227" fontId="98" fillId="213" borderId="0" applyNumberFormat="0" applyBorder="0" applyAlignment="0" applyProtection="0">
      <alignment vertical="center"/>
    </xf>
    <xf numFmtId="227" fontId="98" fillId="187" borderId="0" applyNumberFormat="0" applyBorder="0" applyAlignment="0" applyProtection="0">
      <alignment vertical="center"/>
    </xf>
    <xf numFmtId="227" fontId="98" fillId="201" borderId="0" applyNumberFormat="0" applyBorder="0" applyAlignment="0" applyProtection="0">
      <alignment vertical="center"/>
    </xf>
    <xf numFmtId="227" fontId="98" fillId="216" borderId="0" applyNumberFormat="0" applyBorder="0" applyAlignment="0" applyProtection="0">
      <alignment vertical="center"/>
    </xf>
    <xf numFmtId="227" fontId="98" fillId="184" borderId="0" applyNumberFormat="0" applyBorder="0" applyAlignment="0" applyProtection="0">
      <alignment vertical="center"/>
    </xf>
    <xf numFmtId="227" fontId="98" fillId="184" borderId="0" applyNumberFormat="0" applyBorder="0" applyAlignment="0" applyProtection="0">
      <alignment vertical="center"/>
    </xf>
    <xf numFmtId="227" fontId="98" fillId="194" borderId="0" applyNumberFormat="0" applyBorder="0" applyAlignment="0" applyProtection="0">
      <alignment vertical="center"/>
    </xf>
    <xf numFmtId="227" fontId="98" fillId="213" borderId="0" applyNumberFormat="0" applyBorder="0" applyAlignment="0" applyProtection="0">
      <alignment vertical="center"/>
    </xf>
    <xf numFmtId="227" fontId="98" fillId="187" borderId="0" applyNumberFormat="0" applyBorder="0" applyAlignment="0" applyProtection="0">
      <alignment vertical="center"/>
    </xf>
    <xf numFmtId="227" fontId="98" fillId="194" borderId="0" applyNumberFormat="0" applyBorder="0" applyAlignment="0" applyProtection="0">
      <alignment vertical="center"/>
    </xf>
    <xf numFmtId="227" fontId="98" fillId="212" borderId="0" applyNumberFormat="0" applyBorder="0" applyAlignment="0" applyProtection="0">
      <alignment vertical="center"/>
    </xf>
    <xf numFmtId="227" fontId="98" fillId="213" borderId="0" applyNumberFormat="0" applyBorder="0" applyAlignment="0" applyProtection="0">
      <alignment vertical="center"/>
    </xf>
    <xf numFmtId="227" fontId="98" fillId="212" borderId="0" applyNumberFormat="0" applyBorder="0" applyAlignment="0" applyProtection="0">
      <alignment vertical="center"/>
    </xf>
    <xf numFmtId="227" fontId="98" fillId="213" borderId="0" applyNumberFormat="0" applyBorder="0" applyAlignment="0" applyProtection="0">
      <alignment vertical="center"/>
    </xf>
    <xf numFmtId="227" fontId="98" fillId="187" borderId="0" applyNumberFormat="0" applyBorder="0" applyAlignment="0" applyProtection="0">
      <alignment vertical="center"/>
    </xf>
    <xf numFmtId="227" fontId="98" fillId="216" borderId="0" applyNumberFormat="0" applyBorder="0" applyAlignment="0" applyProtection="0">
      <alignment vertical="center"/>
    </xf>
    <xf numFmtId="227" fontId="201" fillId="0" borderId="24">
      <alignment horizontal="center"/>
    </xf>
    <xf numFmtId="227" fontId="98" fillId="164" borderId="0" applyNumberFormat="0" applyBorder="0" applyAlignment="0" applyProtection="0">
      <alignment vertical="center"/>
    </xf>
    <xf numFmtId="227" fontId="98" fillId="194" borderId="0" applyNumberFormat="0" applyBorder="0" applyAlignment="0" applyProtection="0">
      <alignment vertical="center"/>
    </xf>
    <xf numFmtId="227" fontId="98" fillId="212" borderId="0" applyNumberFormat="0" applyBorder="0" applyAlignment="0" applyProtection="0">
      <alignment vertical="center"/>
    </xf>
    <xf numFmtId="227" fontId="98" fillId="213" borderId="0" applyNumberFormat="0" applyBorder="0" applyAlignment="0" applyProtection="0">
      <alignment vertical="center"/>
    </xf>
    <xf numFmtId="227" fontId="98" fillId="164" borderId="0" applyNumberFormat="0" applyBorder="0" applyAlignment="0" applyProtection="0">
      <alignment vertical="center"/>
    </xf>
    <xf numFmtId="227" fontId="98" fillId="187" borderId="0" applyNumberFormat="0" applyBorder="0" applyAlignment="0" applyProtection="0">
      <alignment vertical="center"/>
    </xf>
    <xf numFmtId="227" fontId="154" fillId="66" borderId="64" applyNumberFormat="0" applyAlignment="0" applyProtection="0">
      <alignment vertical="center"/>
    </xf>
    <xf numFmtId="227" fontId="154" fillId="66" borderId="64" applyNumberFormat="0" applyAlignment="0" applyProtection="0">
      <alignment vertical="center"/>
    </xf>
    <xf numFmtId="227" fontId="98" fillId="194" borderId="0" applyNumberFormat="0" applyBorder="0" applyAlignment="0" applyProtection="0">
      <alignment vertical="center"/>
    </xf>
    <xf numFmtId="227" fontId="137" fillId="66" borderId="65" applyNumberFormat="0" applyAlignment="0" applyProtection="0">
      <alignment vertical="center"/>
    </xf>
    <xf numFmtId="227" fontId="98" fillId="213" borderId="0" applyNumberFormat="0" applyBorder="0" applyAlignment="0" applyProtection="0">
      <alignment vertical="center"/>
    </xf>
    <xf numFmtId="227" fontId="98" fillId="212" borderId="0" applyNumberFormat="0" applyBorder="0" applyAlignment="0" applyProtection="0">
      <alignment vertical="center"/>
    </xf>
    <xf numFmtId="227" fontId="98" fillId="213" borderId="0" applyNumberFormat="0" applyBorder="0" applyAlignment="0" applyProtection="0">
      <alignment vertical="center"/>
    </xf>
    <xf numFmtId="227" fontId="98" fillId="187" borderId="0" applyNumberFormat="0" applyBorder="0" applyAlignment="0" applyProtection="0">
      <alignment vertical="center"/>
    </xf>
    <xf numFmtId="227" fontId="227" fillId="91" borderId="27">
      <protection locked="0"/>
    </xf>
    <xf numFmtId="227" fontId="227" fillId="91" borderId="27">
      <protection locked="0"/>
    </xf>
    <xf numFmtId="227" fontId="98" fillId="194" borderId="0" applyNumberFormat="0" applyBorder="0" applyAlignment="0" applyProtection="0">
      <alignment vertical="center"/>
    </xf>
    <xf numFmtId="227" fontId="98" fillId="212" borderId="0" applyNumberFormat="0" applyBorder="0" applyAlignment="0" applyProtection="0">
      <alignment vertical="center"/>
    </xf>
    <xf numFmtId="227" fontId="98" fillId="213" borderId="0" applyNumberFormat="0" applyBorder="0" applyAlignment="0" applyProtection="0">
      <alignment vertical="center"/>
    </xf>
    <xf numFmtId="227" fontId="98" fillId="187" borderId="0" applyNumberFormat="0" applyBorder="0" applyAlignment="0" applyProtection="0">
      <alignment vertical="center"/>
    </xf>
    <xf numFmtId="227" fontId="98" fillId="187" borderId="0" applyNumberFormat="0" applyBorder="0" applyAlignment="0" applyProtection="0">
      <alignment vertical="center"/>
    </xf>
    <xf numFmtId="227" fontId="98" fillId="194" borderId="0" applyNumberFormat="0" applyBorder="0" applyAlignment="0" applyProtection="0">
      <alignment vertical="center"/>
    </xf>
    <xf numFmtId="227" fontId="98" fillId="212" borderId="0" applyNumberFormat="0" applyBorder="0" applyAlignment="0" applyProtection="0">
      <alignment vertical="center"/>
    </xf>
    <xf numFmtId="227" fontId="98" fillId="212" borderId="0" applyNumberFormat="0" applyBorder="0" applyAlignment="0" applyProtection="0">
      <alignment vertical="center"/>
    </xf>
    <xf numFmtId="227" fontId="98" fillId="213" borderId="0" applyNumberFormat="0" applyBorder="0" applyAlignment="0" applyProtection="0">
      <alignment vertical="center"/>
    </xf>
    <xf numFmtId="227" fontId="98" fillId="178" borderId="0" applyNumberFormat="0" applyBorder="0" applyAlignment="0" applyProtection="0">
      <alignment vertical="center"/>
    </xf>
    <xf numFmtId="227" fontId="98" fillId="194" borderId="0" applyNumberFormat="0" applyBorder="0" applyAlignment="0" applyProtection="0">
      <alignment vertical="center"/>
    </xf>
    <xf numFmtId="227" fontId="98" fillId="212" borderId="0" applyNumberFormat="0" applyBorder="0" applyAlignment="0" applyProtection="0">
      <alignment vertical="center"/>
    </xf>
    <xf numFmtId="227" fontId="98" fillId="213" borderId="0" applyNumberFormat="0" applyBorder="0" applyAlignment="0" applyProtection="0">
      <alignment vertical="center"/>
    </xf>
    <xf numFmtId="227" fontId="98" fillId="212" borderId="0" applyNumberFormat="0" applyBorder="0" applyAlignment="0" applyProtection="0">
      <alignment vertical="center"/>
    </xf>
    <xf numFmtId="227" fontId="98" fillId="213" borderId="0" applyNumberFormat="0" applyBorder="0" applyAlignment="0" applyProtection="0">
      <alignment vertical="center"/>
    </xf>
    <xf numFmtId="227" fontId="98" fillId="194" borderId="0" applyNumberFormat="0" applyBorder="0" applyAlignment="0" applyProtection="0">
      <alignment vertical="center"/>
    </xf>
    <xf numFmtId="227" fontId="98" fillId="212" borderId="0" applyNumberFormat="0" applyBorder="0" applyAlignment="0" applyProtection="0">
      <alignment vertical="center"/>
    </xf>
    <xf numFmtId="227" fontId="145" fillId="71" borderId="64" applyNumberFormat="0" applyAlignment="0" applyProtection="0">
      <alignment vertical="center"/>
    </xf>
    <xf numFmtId="227" fontId="98" fillId="194" borderId="0" applyNumberFormat="0" applyBorder="0" applyAlignment="0" applyProtection="0">
      <alignment vertical="center"/>
    </xf>
    <xf numFmtId="227" fontId="98" fillId="184" borderId="0" applyNumberFormat="0" applyBorder="0" applyAlignment="0" applyProtection="0">
      <alignment vertical="center"/>
    </xf>
    <xf numFmtId="227" fontId="98" fillId="222" borderId="0" applyNumberFormat="0" applyBorder="0" applyAlignment="0" applyProtection="0">
      <alignment vertical="center"/>
    </xf>
    <xf numFmtId="227" fontId="98" fillId="221" borderId="0" applyNumberFormat="0" applyBorder="0" applyAlignment="0" applyProtection="0">
      <alignment vertical="center"/>
    </xf>
    <xf numFmtId="227" fontId="98" fillId="222" borderId="0" applyNumberFormat="0" applyBorder="0" applyAlignment="0" applyProtection="0">
      <alignment vertical="center"/>
    </xf>
    <xf numFmtId="227" fontId="98" fillId="221" borderId="0" applyNumberFormat="0" applyBorder="0" applyAlignment="0" applyProtection="0">
      <alignment vertical="center"/>
    </xf>
    <xf numFmtId="227" fontId="98" fillId="185" borderId="0" applyNumberFormat="0" applyBorder="0" applyAlignment="0" applyProtection="0">
      <alignment vertical="center"/>
    </xf>
    <xf numFmtId="227" fontId="98" fillId="222" borderId="0" applyNumberFormat="0" applyBorder="0" applyAlignment="0" applyProtection="0">
      <alignment vertical="center"/>
    </xf>
    <xf numFmtId="227" fontId="98" fillId="184" borderId="0" applyNumberFormat="0" applyBorder="0" applyAlignment="0" applyProtection="0">
      <alignment vertical="center"/>
    </xf>
    <xf numFmtId="227" fontId="98" fillId="222" borderId="0" applyNumberFormat="0" applyBorder="0" applyAlignment="0" applyProtection="0">
      <alignment vertical="center"/>
    </xf>
    <xf numFmtId="227" fontId="98" fillId="221" borderId="0" applyNumberFormat="0" applyBorder="0" applyAlignment="0" applyProtection="0">
      <alignment vertical="center"/>
    </xf>
    <xf numFmtId="227" fontId="98" fillId="222" borderId="0" applyNumberFormat="0" applyBorder="0" applyAlignment="0" applyProtection="0">
      <alignment vertical="center"/>
    </xf>
    <xf numFmtId="227" fontId="98" fillId="221" borderId="0" applyNumberFormat="0" applyBorder="0" applyAlignment="0" applyProtection="0">
      <alignment vertical="center"/>
    </xf>
    <xf numFmtId="227" fontId="98" fillId="185" borderId="0" applyNumberFormat="0" applyBorder="0" applyAlignment="0" applyProtection="0">
      <alignment vertical="center"/>
    </xf>
    <xf numFmtId="227" fontId="98" fillId="222" borderId="0" applyNumberFormat="0" applyBorder="0" applyAlignment="0" applyProtection="0">
      <alignment vertical="center"/>
    </xf>
    <xf numFmtId="227" fontId="98" fillId="221" borderId="0" applyNumberFormat="0" applyBorder="0" applyAlignment="0" applyProtection="0">
      <alignment vertical="center"/>
    </xf>
    <xf numFmtId="227" fontId="98" fillId="222" borderId="0" applyNumberFormat="0" applyBorder="0" applyAlignment="0" applyProtection="0">
      <alignment vertical="center"/>
    </xf>
    <xf numFmtId="227" fontId="98" fillId="221" borderId="0" applyNumberFormat="0" applyBorder="0" applyAlignment="0" applyProtection="0">
      <alignment vertical="center"/>
    </xf>
    <xf numFmtId="227" fontId="98" fillId="222" borderId="0" applyNumberFormat="0" applyBorder="0" applyAlignment="0" applyProtection="0">
      <alignment vertical="center"/>
    </xf>
    <xf numFmtId="227" fontId="98" fillId="221" borderId="0" applyNumberFormat="0" applyBorder="0" applyAlignment="0" applyProtection="0">
      <alignment vertical="center"/>
    </xf>
    <xf numFmtId="227" fontId="98" fillId="185" borderId="0" applyNumberFormat="0" applyBorder="0" applyAlignment="0" applyProtection="0">
      <alignment vertical="center"/>
    </xf>
    <xf numFmtId="227" fontId="98" fillId="184" borderId="0" applyNumberFormat="0" applyBorder="0" applyAlignment="0" applyProtection="0">
      <alignment vertical="center"/>
    </xf>
    <xf numFmtId="227" fontId="98" fillId="222" borderId="0" applyNumberFormat="0" applyBorder="0" applyAlignment="0" applyProtection="0">
      <alignment vertical="center"/>
    </xf>
    <xf numFmtId="227" fontId="98" fillId="221" borderId="0" applyNumberFormat="0" applyBorder="0" applyAlignment="0" applyProtection="0">
      <alignment vertical="center"/>
    </xf>
    <xf numFmtId="227" fontId="98" fillId="185" borderId="0" applyNumberFormat="0" applyBorder="0" applyAlignment="0" applyProtection="0">
      <alignment vertical="center"/>
    </xf>
    <xf numFmtId="227" fontId="98" fillId="184" borderId="0" applyNumberFormat="0" applyBorder="0" applyAlignment="0" applyProtection="0">
      <alignment vertical="center"/>
    </xf>
    <xf numFmtId="227" fontId="98" fillId="222" borderId="0" applyNumberFormat="0" applyBorder="0" applyAlignment="0" applyProtection="0">
      <alignment vertical="center"/>
    </xf>
    <xf numFmtId="227" fontId="98" fillId="221" borderId="0" applyNumberFormat="0" applyBorder="0" applyAlignment="0" applyProtection="0">
      <alignment vertical="center"/>
    </xf>
    <xf numFmtId="227" fontId="98" fillId="222" borderId="0" applyNumberFormat="0" applyBorder="0" applyAlignment="0" applyProtection="0">
      <alignment vertical="center"/>
    </xf>
    <xf numFmtId="227" fontId="98" fillId="221" borderId="0" applyNumberFormat="0" applyBorder="0" applyAlignment="0" applyProtection="0">
      <alignment vertical="center"/>
    </xf>
    <xf numFmtId="227" fontId="98" fillId="185" borderId="0" applyNumberFormat="0" applyBorder="0" applyAlignment="0" applyProtection="0">
      <alignment vertical="center"/>
    </xf>
    <xf numFmtId="227" fontId="98" fillId="222" borderId="0" applyNumberFormat="0" applyBorder="0" applyAlignment="0" applyProtection="0">
      <alignment vertical="center"/>
    </xf>
    <xf numFmtId="227" fontId="137" fillId="66" borderId="65" applyNumberFormat="0" applyAlignment="0" applyProtection="0">
      <alignment vertical="center"/>
    </xf>
    <xf numFmtId="227" fontId="98" fillId="177" borderId="0" applyNumberFormat="0" applyBorder="0" applyAlignment="0" applyProtection="0">
      <alignment vertical="center"/>
    </xf>
    <xf numFmtId="227" fontId="98" fillId="164" borderId="0" applyNumberFormat="0" applyBorder="0" applyAlignment="0" applyProtection="0">
      <alignment vertical="center"/>
    </xf>
    <xf numFmtId="227" fontId="98" fillId="201" borderId="0" applyNumberFormat="0" applyBorder="0" applyAlignment="0" applyProtection="0">
      <alignment vertical="center"/>
    </xf>
    <xf numFmtId="227" fontId="98" fillId="216" borderId="0" applyNumberFormat="0" applyBorder="0" applyAlignment="0" applyProtection="0">
      <alignment vertical="center"/>
    </xf>
    <xf numFmtId="227" fontId="98" fillId="177" borderId="0" applyNumberFormat="0" applyBorder="0" applyAlignment="0" applyProtection="0">
      <alignment vertical="center"/>
    </xf>
    <xf numFmtId="227" fontId="98" fillId="201" borderId="0" applyNumberFormat="0" applyBorder="0" applyAlignment="0" applyProtection="0">
      <alignment vertical="center"/>
    </xf>
    <xf numFmtId="227" fontId="98" fillId="216" borderId="0" applyNumberFormat="0" applyBorder="0" applyAlignment="0" applyProtection="0">
      <alignment vertical="center"/>
    </xf>
    <xf numFmtId="227" fontId="98" fillId="177" borderId="0" applyNumberFormat="0" applyBorder="0" applyAlignment="0" applyProtection="0">
      <alignment vertical="center"/>
    </xf>
    <xf numFmtId="227" fontId="98" fillId="164" borderId="0" applyNumberFormat="0" applyBorder="0" applyAlignment="0" applyProtection="0">
      <alignment vertical="center"/>
    </xf>
    <xf numFmtId="227" fontId="98" fillId="216" borderId="0" applyNumberFormat="0" applyBorder="0" applyAlignment="0" applyProtection="0">
      <alignment vertical="center"/>
    </xf>
    <xf numFmtId="227" fontId="98" fillId="201" borderId="0" applyNumberFormat="0" applyBorder="0" applyAlignment="0" applyProtection="0">
      <alignment vertical="center"/>
    </xf>
    <xf numFmtId="227" fontId="98" fillId="216" borderId="0" applyNumberFormat="0" applyBorder="0" applyAlignment="0" applyProtection="0">
      <alignment vertical="center"/>
    </xf>
    <xf numFmtId="227" fontId="98" fillId="177" borderId="0" applyNumberFormat="0" applyBorder="0" applyAlignment="0" applyProtection="0">
      <alignment vertical="center"/>
    </xf>
    <xf numFmtId="227" fontId="98" fillId="209" borderId="0" applyNumberFormat="0" applyBorder="0" applyAlignment="0" applyProtection="0">
      <alignment vertical="center"/>
    </xf>
    <xf numFmtId="227" fontId="201" fillId="0" borderId="24">
      <alignment horizontal="center"/>
    </xf>
    <xf numFmtId="227" fontId="98" fillId="201" borderId="0" applyNumberFormat="0" applyBorder="0" applyAlignment="0" applyProtection="0">
      <alignment vertical="center"/>
    </xf>
    <xf numFmtId="227" fontId="98" fillId="216" borderId="0" applyNumberFormat="0" applyBorder="0" applyAlignment="0" applyProtection="0">
      <alignment vertical="center"/>
    </xf>
    <xf numFmtId="227" fontId="98" fillId="177" borderId="0" applyNumberFormat="0" applyBorder="0" applyAlignment="0" applyProtection="0">
      <alignment vertical="center"/>
    </xf>
    <xf numFmtId="227" fontId="98" fillId="164" borderId="0" applyNumberFormat="0" applyBorder="0" applyAlignment="0" applyProtection="0">
      <alignment vertical="center"/>
    </xf>
    <xf numFmtId="227" fontId="98" fillId="177" borderId="0" applyNumberFormat="0" applyBorder="0" applyAlignment="0" applyProtection="0">
      <alignment vertical="center"/>
    </xf>
    <xf numFmtId="227" fontId="98" fillId="164" borderId="0" applyNumberFormat="0" applyBorder="0" applyAlignment="0" applyProtection="0">
      <alignment vertical="center"/>
    </xf>
    <xf numFmtId="227" fontId="98" fillId="201" borderId="0" applyNumberFormat="0" applyBorder="0" applyAlignment="0" applyProtection="0">
      <alignment vertical="center"/>
    </xf>
    <xf numFmtId="227" fontId="98" fillId="177" borderId="0" applyNumberFormat="0" applyBorder="0" applyAlignment="0" applyProtection="0">
      <alignment vertical="center"/>
    </xf>
    <xf numFmtId="227" fontId="98" fillId="201" borderId="0" applyNumberFormat="0" applyBorder="0" applyAlignment="0" applyProtection="0">
      <alignment vertical="center"/>
    </xf>
    <xf numFmtId="227" fontId="98" fillId="216" borderId="0" applyNumberFormat="0" applyBorder="0" applyAlignment="0" applyProtection="0">
      <alignment vertical="center"/>
    </xf>
    <xf numFmtId="227" fontId="98" fillId="164" borderId="0" applyNumberFormat="0" applyBorder="0" applyAlignment="0" applyProtection="0">
      <alignment vertical="center"/>
    </xf>
    <xf numFmtId="227" fontId="98" fillId="177" borderId="0" applyNumberFormat="0" applyBorder="0" applyAlignment="0" applyProtection="0">
      <alignment vertical="center"/>
    </xf>
    <xf numFmtId="227" fontId="98" fillId="164" borderId="0" applyNumberFormat="0" applyBorder="0" applyAlignment="0" applyProtection="0">
      <alignment vertical="center"/>
    </xf>
    <xf numFmtId="227" fontId="137" fillId="66" borderId="65" applyNumberFormat="0" applyAlignment="0" applyProtection="0">
      <alignment vertical="center"/>
    </xf>
    <xf numFmtId="227" fontId="137" fillId="66" borderId="65" applyNumberFormat="0" applyAlignment="0" applyProtection="0">
      <alignment vertical="center"/>
    </xf>
    <xf numFmtId="227" fontId="137" fillId="66" borderId="65" applyNumberFormat="0" applyAlignment="0" applyProtection="0">
      <alignment vertical="center"/>
    </xf>
    <xf numFmtId="227" fontId="137" fillId="66" borderId="65" applyNumberFormat="0" applyAlignment="0" applyProtection="0">
      <alignment vertical="center"/>
    </xf>
    <xf numFmtId="227" fontId="98" fillId="189" borderId="0" applyNumberFormat="0" applyBorder="0" applyAlignment="0" applyProtection="0">
      <alignment vertical="center"/>
    </xf>
    <xf numFmtId="227" fontId="98" fillId="189" borderId="0" applyNumberFormat="0" applyBorder="0" applyAlignment="0" applyProtection="0">
      <alignment vertical="center"/>
    </xf>
    <xf numFmtId="227" fontId="98" fillId="209" borderId="0" applyNumberFormat="0" applyBorder="0" applyAlignment="0" applyProtection="0">
      <alignment vertical="center"/>
    </xf>
    <xf numFmtId="227" fontId="98" fillId="204" borderId="0" applyNumberFormat="0" applyBorder="0" applyAlignment="0" applyProtection="0">
      <alignment vertical="center"/>
    </xf>
    <xf numFmtId="227" fontId="98" fillId="189" borderId="0" applyNumberFormat="0" applyBorder="0" applyAlignment="0" applyProtection="0">
      <alignment vertical="center"/>
    </xf>
    <xf numFmtId="227" fontId="154" fillId="66" borderId="64" applyNumberFormat="0" applyAlignment="0" applyProtection="0">
      <alignment vertical="center"/>
    </xf>
    <xf numFmtId="227" fontId="154" fillId="66" borderId="64" applyNumberFormat="0" applyAlignment="0" applyProtection="0">
      <alignment vertical="center"/>
    </xf>
    <xf numFmtId="227" fontId="154" fillId="66" borderId="64" applyNumberFormat="0" applyAlignment="0" applyProtection="0">
      <alignment vertical="center"/>
    </xf>
    <xf numFmtId="227" fontId="98" fillId="209" borderId="0" applyNumberFormat="0" applyBorder="0" applyAlignment="0" applyProtection="0">
      <alignment vertical="center"/>
    </xf>
    <xf numFmtId="227" fontId="98" fillId="204" borderId="0" applyNumberFormat="0" applyBorder="0" applyAlignment="0" applyProtection="0">
      <alignment vertical="center"/>
    </xf>
    <xf numFmtId="227" fontId="98" fillId="189" borderId="0" applyNumberFormat="0" applyBorder="0" applyAlignment="0" applyProtection="0">
      <alignment vertical="center"/>
    </xf>
    <xf numFmtId="227" fontId="98" fillId="209" borderId="0" applyNumberFormat="0" applyBorder="0" applyAlignment="0" applyProtection="0">
      <alignment vertical="center"/>
    </xf>
    <xf numFmtId="227" fontId="98" fillId="209" borderId="0" applyNumberFormat="0" applyBorder="0" applyAlignment="0" applyProtection="0">
      <alignment vertical="center"/>
    </xf>
    <xf numFmtId="227" fontId="98" fillId="204" borderId="0" applyNumberFormat="0" applyBorder="0" applyAlignment="0" applyProtection="0">
      <alignment vertical="center"/>
    </xf>
    <xf numFmtId="227" fontId="98" fillId="189" borderId="0" applyNumberFormat="0" applyBorder="0" applyAlignment="0" applyProtection="0">
      <alignment vertical="center"/>
    </xf>
    <xf numFmtId="227" fontId="154" fillId="66" borderId="64" applyNumberFormat="0" applyAlignment="0" applyProtection="0">
      <alignment vertical="center"/>
    </xf>
    <xf numFmtId="227" fontId="154" fillId="66" borderId="64" applyNumberFormat="0" applyAlignment="0" applyProtection="0">
      <alignment vertical="center"/>
    </xf>
    <xf numFmtId="227" fontId="154" fillId="66" borderId="64" applyNumberFormat="0" applyAlignment="0" applyProtection="0">
      <alignment vertical="center"/>
    </xf>
    <xf numFmtId="227" fontId="154" fillId="66" borderId="64" applyNumberFormat="0" applyAlignment="0" applyProtection="0">
      <alignment vertical="center"/>
    </xf>
    <xf numFmtId="227" fontId="154" fillId="66" borderId="64" applyNumberFormat="0" applyAlignment="0" applyProtection="0">
      <alignment vertical="center"/>
    </xf>
    <xf numFmtId="227" fontId="98" fillId="209" borderId="0" applyNumberFormat="0" applyBorder="0" applyAlignment="0" applyProtection="0">
      <alignment vertical="center"/>
    </xf>
    <xf numFmtId="227" fontId="105" fillId="0" borderId="66" applyNumberFormat="0" applyFill="0" applyAlignment="0" applyProtection="0">
      <alignment vertical="center"/>
    </xf>
    <xf numFmtId="227" fontId="98" fillId="189" borderId="0" applyNumberFormat="0" applyBorder="0" applyAlignment="0" applyProtection="0">
      <alignment vertical="center"/>
    </xf>
    <xf numFmtId="227" fontId="98" fillId="209" borderId="0" applyNumberFormat="0" applyBorder="0" applyAlignment="0" applyProtection="0">
      <alignment vertical="center"/>
    </xf>
    <xf numFmtId="227" fontId="98" fillId="204" borderId="0" applyNumberFormat="0" applyBorder="0" applyAlignment="0" applyProtection="0">
      <alignment vertical="center"/>
    </xf>
    <xf numFmtId="227" fontId="98" fillId="189" borderId="0" applyNumberFormat="0" applyBorder="0" applyAlignment="0" applyProtection="0">
      <alignment vertical="center"/>
    </xf>
    <xf numFmtId="227" fontId="227" fillId="91" borderId="27">
      <protection locked="0"/>
    </xf>
    <xf numFmtId="227" fontId="98" fillId="195" borderId="0" applyNumberFormat="0" applyBorder="0" applyAlignment="0" applyProtection="0">
      <alignment vertical="center"/>
    </xf>
    <xf numFmtId="227" fontId="98" fillId="209" borderId="0" applyNumberFormat="0" applyBorder="0" applyAlignment="0" applyProtection="0">
      <alignment vertical="center"/>
    </xf>
    <xf numFmtId="227" fontId="98" fillId="189" borderId="0" applyNumberFormat="0" applyBorder="0" applyAlignment="0" applyProtection="0">
      <alignment vertical="center"/>
    </xf>
    <xf numFmtId="227" fontId="98" fillId="189" borderId="0" applyNumberFormat="0" applyBorder="0" applyAlignment="0" applyProtection="0">
      <alignment vertical="center"/>
    </xf>
    <xf numFmtId="227" fontId="98" fillId="195" borderId="0" applyNumberFormat="0" applyBorder="0" applyAlignment="0" applyProtection="0">
      <alignment vertical="center"/>
    </xf>
    <xf numFmtId="227" fontId="98" fillId="209" borderId="0" applyNumberFormat="0" applyBorder="0" applyAlignment="0" applyProtection="0">
      <alignment vertical="center"/>
    </xf>
    <xf numFmtId="227" fontId="98" fillId="209" borderId="0" applyNumberFormat="0" applyBorder="0" applyAlignment="0" applyProtection="0">
      <alignment vertical="center"/>
    </xf>
    <xf numFmtId="227" fontId="98" fillId="204" borderId="0" applyNumberFormat="0" applyBorder="0" applyAlignment="0" applyProtection="0">
      <alignment vertical="center"/>
    </xf>
    <xf numFmtId="227" fontId="98" fillId="189" borderId="0" applyNumberFormat="0" applyBorder="0" applyAlignment="0" applyProtection="0">
      <alignment vertical="center"/>
    </xf>
    <xf numFmtId="227" fontId="98" fillId="209" borderId="0" applyNumberFormat="0" applyBorder="0" applyAlignment="0" applyProtection="0">
      <alignment vertical="center"/>
    </xf>
    <xf numFmtId="227" fontId="98" fillId="204" borderId="0" applyNumberFormat="0" applyBorder="0" applyAlignment="0" applyProtection="0">
      <alignment vertical="center"/>
    </xf>
    <xf numFmtId="227" fontId="98" fillId="204" borderId="0" applyNumberFormat="0" applyBorder="0" applyAlignment="0" applyProtection="0">
      <alignment vertical="center"/>
    </xf>
    <xf numFmtId="227" fontId="98" fillId="195" borderId="0" applyNumberFormat="0" applyBorder="0" applyAlignment="0" applyProtection="0">
      <alignment vertical="center"/>
    </xf>
    <xf numFmtId="227" fontId="98" fillId="209" borderId="0" applyNumberFormat="0" applyBorder="0" applyAlignment="0" applyProtection="0">
      <alignment vertical="center"/>
    </xf>
    <xf numFmtId="227" fontId="98" fillId="195" borderId="0" applyNumberFormat="0" applyBorder="0" applyAlignment="0" applyProtection="0">
      <alignment vertical="center"/>
    </xf>
    <xf numFmtId="227" fontId="98" fillId="209" borderId="0" applyNumberFormat="0" applyBorder="0" applyAlignment="0" applyProtection="0">
      <alignment vertical="center"/>
    </xf>
    <xf numFmtId="227" fontId="105" fillId="0" borderId="74" applyNumberFormat="0" applyFill="0" applyAlignment="0" applyProtection="0">
      <alignment vertical="center"/>
    </xf>
    <xf numFmtId="227" fontId="105" fillId="0" borderId="75" applyNumberFormat="0" applyFill="0" applyAlignment="0" applyProtection="0">
      <alignment vertical="center"/>
    </xf>
    <xf numFmtId="227" fontId="98" fillId="188" borderId="0" applyNumberFormat="0" applyBorder="0" applyAlignment="0" applyProtection="0">
      <alignment vertical="center"/>
    </xf>
    <xf numFmtId="227" fontId="98" fillId="188" borderId="0" applyNumberFormat="0" applyBorder="0" applyAlignment="0" applyProtection="0">
      <alignment vertical="center"/>
    </xf>
    <xf numFmtId="227" fontId="137" fillId="66" borderId="65" applyNumberFormat="0" applyAlignment="0" applyProtection="0">
      <alignment vertical="center"/>
    </xf>
    <xf numFmtId="227" fontId="137" fillId="66" borderId="65" applyNumberFormat="0" applyAlignment="0" applyProtection="0">
      <alignment vertical="center"/>
    </xf>
    <xf numFmtId="227" fontId="98" fillId="178" borderId="0" applyNumberFormat="0" applyBorder="0" applyAlignment="0" applyProtection="0">
      <alignment vertical="center"/>
    </xf>
    <xf numFmtId="227" fontId="137" fillId="66" borderId="65" applyNumberFormat="0" applyAlignment="0" applyProtection="0">
      <alignment vertical="center"/>
    </xf>
    <xf numFmtId="227" fontId="98" fillId="219" borderId="0" applyNumberFormat="0" applyBorder="0" applyAlignment="0" applyProtection="0">
      <alignment vertical="center"/>
    </xf>
    <xf numFmtId="227" fontId="137" fillId="73" borderId="65" applyNumberFormat="0" applyAlignment="0" applyProtection="0">
      <alignment vertical="center"/>
    </xf>
    <xf numFmtId="227" fontId="98" fillId="203" borderId="0" applyNumberFormat="0" applyBorder="0" applyAlignment="0" applyProtection="0">
      <alignment vertical="center"/>
    </xf>
    <xf numFmtId="227" fontId="137" fillId="73" borderId="65" applyNumberFormat="0" applyAlignment="0" applyProtection="0">
      <alignment vertical="center"/>
    </xf>
    <xf numFmtId="227" fontId="98" fillId="219" borderId="0" applyNumberFormat="0" applyBorder="0" applyAlignment="0" applyProtection="0">
      <alignment vertical="center"/>
    </xf>
    <xf numFmtId="227" fontId="137" fillId="73" borderId="65" applyNumberFormat="0" applyAlignment="0" applyProtection="0">
      <alignment vertical="center"/>
    </xf>
    <xf numFmtId="227" fontId="98" fillId="188" borderId="0" applyNumberFormat="0" applyBorder="0" applyAlignment="0" applyProtection="0">
      <alignment vertical="center"/>
    </xf>
    <xf numFmtId="227" fontId="98" fillId="203" borderId="0" applyNumberFormat="0" applyBorder="0" applyAlignment="0" applyProtection="0">
      <alignment vertical="center"/>
    </xf>
    <xf numFmtId="227" fontId="98" fillId="219" borderId="0" applyNumberFormat="0" applyBorder="0" applyAlignment="0" applyProtection="0">
      <alignment vertical="center"/>
    </xf>
    <xf numFmtId="227" fontId="98" fillId="178" borderId="0" applyNumberFormat="0" applyBorder="0" applyAlignment="0" applyProtection="0">
      <alignment vertical="center"/>
    </xf>
    <xf numFmtId="227" fontId="98" fillId="203" borderId="0" applyNumberFormat="0" applyBorder="0" applyAlignment="0" applyProtection="0">
      <alignment vertical="center"/>
    </xf>
    <xf numFmtId="227" fontId="98" fillId="219" borderId="0" applyNumberFormat="0" applyBorder="0" applyAlignment="0" applyProtection="0">
      <alignment vertical="center"/>
    </xf>
    <xf numFmtId="227" fontId="98" fillId="203" borderId="0" applyNumberFormat="0" applyBorder="0" applyAlignment="0" applyProtection="0">
      <alignment vertical="center"/>
    </xf>
    <xf numFmtId="227" fontId="98" fillId="219" borderId="0" applyNumberFormat="0" applyBorder="0" applyAlignment="0" applyProtection="0">
      <alignment vertical="center"/>
    </xf>
    <xf numFmtId="227" fontId="98" fillId="188" borderId="0" applyNumberFormat="0" applyBorder="0" applyAlignment="0" applyProtection="0">
      <alignment vertical="center"/>
    </xf>
    <xf numFmtId="227" fontId="132" fillId="46" borderId="7" applyNumberFormat="0" applyAlignment="0" applyProtection="0">
      <alignment vertical="center"/>
    </xf>
    <xf numFmtId="227" fontId="98" fillId="178" borderId="0" applyNumberFormat="0" applyBorder="0" applyAlignment="0" applyProtection="0">
      <alignment vertical="center"/>
    </xf>
    <xf numFmtId="227" fontId="98" fillId="203" borderId="0" applyNumberFormat="0" applyBorder="0" applyAlignment="0" applyProtection="0">
      <alignment vertical="center"/>
    </xf>
    <xf numFmtId="227" fontId="98" fillId="188" borderId="0" applyNumberFormat="0" applyBorder="0" applyAlignment="0" applyProtection="0">
      <alignment vertical="center"/>
    </xf>
    <xf numFmtId="227" fontId="98" fillId="203" borderId="0" applyNumberFormat="0" applyBorder="0" applyAlignment="0" applyProtection="0">
      <alignment vertical="center"/>
    </xf>
    <xf numFmtId="227" fontId="98" fillId="219" borderId="0" applyNumberFormat="0" applyBorder="0" applyAlignment="0" applyProtection="0">
      <alignment vertical="center"/>
    </xf>
    <xf numFmtId="227" fontId="98" fillId="203" borderId="0" applyNumberFormat="0" applyBorder="0" applyAlignment="0" applyProtection="0">
      <alignment vertical="center"/>
    </xf>
    <xf numFmtId="227" fontId="98" fillId="219" borderId="0" applyNumberFormat="0" applyBorder="0" applyAlignment="0" applyProtection="0">
      <alignment vertical="center"/>
    </xf>
    <xf numFmtId="227" fontId="98" fillId="188" borderId="0" applyNumberFormat="0" applyBorder="0" applyAlignment="0" applyProtection="0">
      <alignment vertical="center"/>
    </xf>
    <xf numFmtId="227" fontId="98" fillId="203" borderId="0" applyNumberFormat="0" applyBorder="0" applyAlignment="0" applyProtection="0">
      <alignment vertical="center"/>
    </xf>
    <xf numFmtId="227" fontId="98" fillId="219" borderId="0" applyNumberFormat="0" applyBorder="0" applyAlignment="0" applyProtection="0">
      <alignment vertical="center"/>
    </xf>
    <xf numFmtId="227" fontId="98" fillId="203" borderId="0" applyNumberFormat="0" applyBorder="0" applyAlignment="0" applyProtection="0">
      <alignment vertical="center"/>
    </xf>
    <xf numFmtId="227" fontId="98" fillId="188" borderId="0" applyNumberFormat="0" applyBorder="0" applyAlignment="0" applyProtection="0">
      <alignment vertical="center"/>
    </xf>
    <xf numFmtId="227" fontId="98" fillId="178" borderId="0" applyNumberFormat="0" applyBorder="0" applyAlignment="0" applyProtection="0">
      <alignment vertical="center"/>
    </xf>
    <xf numFmtId="227" fontId="98" fillId="203" borderId="0" applyNumberFormat="0" applyBorder="0" applyAlignment="0" applyProtection="0">
      <alignment vertical="center"/>
    </xf>
    <xf numFmtId="227" fontId="98" fillId="219" borderId="0" applyNumberFormat="0" applyBorder="0" applyAlignment="0" applyProtection="0">
      <alignment vertical="center"/>
    </xf>
    <xf numFmtId="227" fontId="98" fillId="203" borderId="0" applyNumberFormat="0" applyBorder="0" applyAlignment="0" applyProtection="0">
      <alignment vertical="center"/>
    </xf>
    <xf numFmtId="227" fontId="98" fillId="219" borderId="0" applyNumberFormat="0" applyBorder="0" applyAlignment="0" applyProtection="0">
      <alignment vertical="center"/>
    </xf>
    <xf numFmtId="227" fontId="98" fillId="178" borderId="0" applyNumberFormat="0" applyBorder="0" applyAlignment="0" applyProtection="0">
      <alignment vertical="center"/>
    </xf>
    <xf numFmtId="227" fontId="98" fillId="203" borderId="0" applyNumberFormat="0" applyBorder="0" applyAlignment="0" applyProtection="0">
      <alignment vertical="center"/>
    </xf>
    <xf numFmtId="227" fontId="105" fillId="0" borderId="75" applyNumberFormat="0" applyFill="0" applyAlignment="0" applyProtection="0">
      <alignment vertical="center"/>
    </xf>
    <xf numFmtId="227" fontId="145" fillId="71" borderId="64" applyNumberFormat="0" applyAlignment="0" applyProtection="0">
      <alignment vertical="center"/>
    </xf>
    <xf numFmtId="227" fontId="174" fillId="0" borderId="33" applyNumberFormat="0">
      <alignment horizontal="right" wrapText="1"/>
    </xf>
    <xf numFmtId="227" fontId="201" fillId="0" borderId="24">
      <alignment horizontal="center"/>
    </xf>
    <xf numFmtId="227" fontId="158" fillId="0" borderId="69" applyNumberFormat="0" applyFill="0" applyAlignment="0" applyProtection="0">
      <alignment vertical="center"/>
    </xf>
    <xf numFmtId="227" fontId="111" fillId="53" borderId="0" applyNumberFormat="0" applyBorder="0" applyAlignment="0" applyProtection="0">
      <alignment vertical="center"/>
    </xf>
    <xf numFmtId="227" fontId="154" fillId="66" borderId="64" applyNumberFormat="0" applyAlignment="0" applyProtection="0">
      <alignment vertical="center"/>
    </xf>
    <xf numFmtId="227" fontId="154" fillId="66" borderId="64" applyNumberFormat="0" applyAlignment="0" applyProtection="0">
      <alignment vertical="center"/>
    </xf>
    <xf numFmtId="227" fontId="105" fillId="0" borderId="75" applyNumberFormat="0" applyFill="0" applyAlignment="0" applyProtection="0">
      <alignment vertical="center"/>
    </xf>
    <xf numFmtId="227" fontId="145" fillId="71" borderId="64" applyNumberFormat="0" applyAlignment="0" applyProtection="0">
      <alignment vertical="center"/>
    </xf>
    <xf numFmtId="227" fontId="145" fillId="71" borderId="64" applyNumberFormat="0" applyAlignment="0" applyProtection="0">
      <alignment vertical="center"/>
    </xf>
    <xf numFmtId="227" fontId="145" fillId="71" borderId="64" applyNumberFormat="0" applyAlignment="0" applyProtection="0">
      <alignment vertical="center"/>
    </xf>
    <xf numFmtId="227" fontId="154" fillId="73" borderId="64" applyNumberFormat="0" applyAlignment="0" applyProtection="0">
      <alignment vertical="center"/>
    </xf>
    <xf numFmtId="227" fontId="154" fillId="73" borderId="64" applyNumberFormat="0" applyAlignment="0" applyProtection="0">
      <alignment vertical="center"/>
    </xf>
    <xf numFmtId="227" fontId="154" fillId="73" borderId="64" applyNumberFormat="0" applyAlignment="0" applyProtection="0">
      <alignment vertical="center"/>
    </xf>
    <xf numFmtId="227" fontId="154" fillId="73" borderId="64" applyNumberFormat="0" applyAlignment="0" applyProtection="0">
      <alignment vertical="center"/>
    </xf>
    <xf numFmtId="227" fontId="154" fillId="73" borderId="64" applyNumberFormat="0" applyAlignment="0" applyProtection="0">
      <alignment vertical="center"/>
    </xf>
    <xf numFmtId="227" fontId="154" fillId="73" borderId="64" applyNumberFormat="0" applyAlignment="0" applyProtection="0">
      <alignment vertical="center"/>
    </xf>
    <xf numFmtId="227" fontId="218" fillId="0" borderId="32" applyNumberFormat="0" applyFill="0" applyProtection="0">
      <alignment horizontal="center"/>
    </xf>
    <xf numFmtId="227" fontId="218" fillId="0" borderId="32" applyNumberFormat="0" applyFill="0" applyProtection="0">
      <alignment horizontal="center"/>
    </xf>
    <xf numFmtId="227" fontId="218" fillId="0" borderId="32" applyNumberFormat="0" applyFill="0" applyProtection="0">
      <alignment horizontal="center"/>
    </xf>
    <xf numFmtId="227" fontId="218" fillId="0" borderId="32" applyNumberFormat="0" applyFill="0" applyProtection="0">
      <alignment horizontal="center"/>
    </xf>
    <xf numFmtId="227" fontId="137" fillId="73" borderId="65" applyNumberFormat="0" applyAlignment="0" applyProtection="0">
      <alignment vertical="center"/>
    </xf>
    <xf numFmtId="227" fontId="97" fillId="0" borderId="0"/>
    <xf numFmtId="227" fontId="98" fillId="64" borderId="0" applyNumberFormat="0" applyBorder="0" applyAlignment="0" applyProtection="0">
      <alignment vertical="center"/>
    </xf>
    <xf numFmtId="227" fontId="221" fillId="0" borderId="0" applyNumberFormat="0" applyAlignment="0"/>
    <xf numFmtId="227" fontId="145" fillId="71" borderId="64" applyNumberFormat="0" applyAlignment="0" applyProtection="0">
      <alignment vertical="center"/>
    </xf>
    <xf numFmtId="227" fontId="227" fillId="91" borderId="27">
      <protection locked="0"/>
    </xf>
    <xf numFmtId="227" fontId="145" fillId="71" borderId="64" applyNumberFormat="0" applyAlignment="0" applyProtection="0">
      <alignment vertical="center"/>
    </xf>
    <xf numFmtId="227" fontId="227" fillId="91" borderId="27">
      <protection locked="0"/>
    </xf>
    <xf numFmtId="227" fontId="137" fillId="66" borderId="65" applyNumberFormat="0" applyAlignment="0" applyProtection="0">
      <alignment vertical="center"/>
    </xf>
    <xf numFmtId="227" fontId="174" fillId="0" borderId="33" applyNumberFormat="0">
      <alignment horizontal="right" wrapText="1"/>
    </xf>
    <xf numFmtId="227" fontId="223" fillId="0" borderId="0" applyNumberFormat="0" applyAlignment="0">
      <alignment horizontal="left"/>
    </xf>
    <xf numFmtId="227" fontId="154" fillId="66" borderId="64" applyNumberFormat="0" applyAlignment="0" applyProtection="0">
      <alignment vertical="center"/>
    </xf>
    <xf numFmtId="227" fontId="138" fillId="95" borderId="24"/>
    <xf numFmtId="227" fontId="138" fillId="95" borderId="24"/>
    <xf numFmtId="227" fontId="138" fillId="95" borderId="24"/>
    <xf numFmtId="227" fontId="98" fillId="63" borderId="0" applyNumberFormat="0" applyBorder="0" applyAlignment="0" applyProtection="0">
      <alignment vertical="center"/>
    </xf>
    <xf numFmtId="227" fontId="168" fillId="0" borderId="33">
      <alignment horizontal="left" vertical="center"/>
    </xf>
    <xf numFmtId="227" fontId="168" fillId="0" borderId="33">
      <alignment horizontal="left" vertical="center"/>
    </xf>
    <xf numFmtId="227" fontId="168" fillId="0" borderId="33">
      <alignment horizontal="left" vertical="center"/>
    </xf>
    <xf numFmtId="227" fontId="168" fillId="0" borderId="33">
      <alignment horizontal="left" vertical="center"/>
    </xf>
    <xf numFmtId="227" fontId="168" fillId="0" borderId="33">
      <alignment horizontal="left" vertical="center"/>
    </xf>
    <xf numFmtId="227" fontId="154" fillId="66" borderId="64" applyNumberFormat="0" applyAlignment="0" applyProtection="0">
      <alignment vertical="center"/>
    </xf>
    <xf numFmtId="227" fontId="168" fillId="0" borderId="33">
      <alignment horizontal="left" vertical="center"/>
    </xf>
    <xf numFmtId="227" fontId="168" fillId="0" borderId="33">
      <alignment horizontal="left" vertical="center"/>
    </xf>
    <xf numFmtId="227" fontId="100" fillId="75" borderId="42" applyNumberFormat="0" applyFont="0" applyAlignment="0" applyProtection="0">
      <alignment vertical="center"/>
    </xf>
    <xf numFmtId="227" fontId="174" fillId="0" borderId="33" applyNumberFormat="0">
      <alignment horizontal="right" wrapText="1"/>
    </xf>
    <xf numFmtId="227" fontId="174" fillId="0" borderId="33" applyNumberFormat="0">
      <alignment horizontal="right" wrapText="1"/>
    </xf>
    <xf numFmtId="227" fontId="174" fillId="0" borderId="33" applyNumberFormat="0">
      <alignment horizontal="right" wrapText="1"/>
    </xf>
    <xf numFmtId="227" fontId="174" fillId="0" borderId="33" applyNumberFormat="0">
      <alignment horizontal="right" wrapText="1"/>
    </xf>
    <xf numFmtId="227" fontId="174" fillId="0" borderId="33" applyNumberFormat="0">
      <alignment horizontal="right" wrapText="1"/>
    </xf>
    <xf numFmtId="227" fontId="137" fillId="66" borderId="65" applyNumberFormat="0" applyAlignment="0" applyProtection="0">
      <alignment vertical="center"/>
    </xf>
    <xf numFmtId="227" fontId="174" fillId="0" borderId="33" applyNumberFormat="0">
      <alignment horizontal="right" wrapText="1"/>
    </xf>
    <xf numFmtId="227" fontId="174" fillId="0" borderId="33" applyNumberFormat="0">
      <alignment horizontal="right" wrapText="1"/>
    </xf>
    <xf numFmtId="227" fontId="174" fillId="0" borderId="33" applyNumberFormat="0">
      <alignment horizontal="right" wrapText="1"/>
    </xf>
    <xf numFmtId="227" fontId="145" fillId="71" borderId="64" applyNumberFormat="0" applyAlignment="0" applyProtection="0">
      <alignment vertical="center"/>
    </xf>
    <xf numFmtId="227" fontId="145" fillId="71" borderId="64" applyNumberFormat="0" applyAlignment="0" applyProtection="0">
      <alignment vertical="center"/>
    </xf>
    <xf numFmtId="227" fontId="145" fillId="71" borderId="64" applyNumberFormat="0" applyAlignment="0" applyProtection="0">
      <alignment vertical="center"/>
    </xf>
    <xf numFmtId="10" fontId="138" fillId="75" borderId="24" applyNumberFormat="0" applyBorder="0" applyAlignment="0" applyProtection="0"/>
    <xf numFmtId="10" fontId="138" fillId="75" borderId="24" applyNumberFormat="0" applyBorder="0" applyAlignment="0" applyProtection="0"/>
    <xf numFmtId="10" fontId="138" fillId="75" borderId="24" applyNumberFormat="0" applyBorder="0" applyAlignment="0" applyProtection="0"/>
    <xf numFmtId="227" fontId="145" fillId="71" borderId="64" applyNumberFormat="0" applyAlignment="0" applyProtection="0">
      <alignment vertical="center"/>
    </xf>
    <xf numFmtId="227" fontId="145" fillId="71" borderId="64" applyNumberFormat="0" applyAlignment="0" applyProtection="0">
      <alignment vertical="center"/>
    </xf>
    <xf numFmtId="227" fontId="145" fillId="71" borderId="64" applyNumberFormat="0" applyAlignment="0" applyProtection="0">
      <alignment vertical="center"/>
    </xf>
    <xf numFmtId="227" fontId="145" fillId="71" borderId="64" applyNumberFormat="0" applyAlignment="0" applyProtection="0">
      <alignment vertical="center"/>
    </xf>
    <xf numFmtId="227" fontId="145" fillId="71" borderId="64" applyNumberFormat="0" applyAlignment="0" applyProtection="0">
      <alignment vertical="center"/>
    </xf>
    <xf numFmtId="227" fontId="145" fillId="71" borderId="64" applyNumberFormat="0" applyAlignment="0" applyProtection="0">
      <alignment vertical="center"/>
    </xf>
    <xf numFmtId="227" fontId="145" fillId="71" borderId="64" applyNumberFormat="0" applyAlignment="0" applyProtection="0">
      <alignment vertical="center"/>
    </xf>
    <xf numFmtId="227" fontId="145" fillId="71" borderId="64" applyNumberFormat="0" applyAlignment="0" applyProtection="0">
      <alignment vertical="center"/>
    </xf>
    <xf numFmtId="227" fontId="145" fillId="71" borderId="64" applyNumberFormat="0" applyAlignment="0" applyProtection="0">
      <alignment vertical="center"/>
    </xf>
    <xf numFmtId="227" fontId="145" fillId="71" borderId="64" applyNumberFormat="0" applyAlignment="0" applyProtection="0">
      <alignment vertical="center"/>
    </xf>
    <xf numFmtId="227" fontId="145" fillId="71" borderId="64" applyNumberFormat="0" applyAlignment="0" applyProtection="0">
      <alignment vertical="center"/>
    </xf>
    <xf numFmtId="227" fontId="145" fillId="71" borderId="64" applyNumberFormat="0" applyAlignment="0" applyProtection="0">
      <alignment vertical="center"/>
    </xf>
    <xf numFmtId="227" fontId="145" fillId="71" borderId="64" applyNumberFormat="0" applyAlignment="0" applyProtection="0">
      <alignment vertical="center"/>
    </xf>
    <xf numFmtId="227" fontId="145" fillId="71" borderId="64" applyNumberFormat="0" applyAlignment="0" applyProtection="0">
      <alignment vertical="center"/>
    </xf>
    <xf numFmtId="227" fontId="145" fillId="71" borderId="64" applyNumberFormat="0" applyAlignment="0" applyProtection="0">
      <alignment vertical="center"/>
    </xf>
    <xf numFmtId="227" fontId="145" fillId="71" borderId="64" applyNumberFormat="0" applyAlignment="0" applyProtection="0">
      <alignment vertical="center"/>
    </xf>
    <xf numFmtId="227" fontId="145" fillId="71" borderId="64" applyNumberFormat="0" applyAlignment="0" applyProtection="0">
      <alignment vertical="center"/>
    </xf>
    <xf numFmtId="227" fontId="145" fillId="71" borderId="64" applyNumberFormat="0" applyAlignment="0" applyProtection="0">
      <alignment vertical="center"/>
    </xf>
    <xf numFmtId="227" fontId="145" fillId="71" borderId="64" applyNumberFormat="0" applyAlignment="0" applyProtection="0">
      <alignment vertical="center"/>
    </xf>
    <xf numFmtId="227" fontId="145" fillId="71" borderId="64" applyNumberFormat="0" applyAlignment="0" applyProtection="0">
      <alignment vertical="center"/>
    </xf>
    <xf numFmtId="227" fontId="145" fillId="71" borderId="64" applyNumberFormat="0" applyAlignment="0" applyProtection="0">
      <alignment vertical="center"/>
    </xf>
    <xf numFmtId="227" fontId="145" fillId="71" borderId="64" applyNumberFormat="0" applyAlignment="0" applyProtection="0">
      <alignment vertical="center"/>
    </xf>
    <xf numFmtId="227" fontId="145" fillId="71" borderId="64" applyNumberFormat="0" applyAlignment="0" applyProtection="0">
      <alignment vertical="center"/>
    </xf>
    <xf numFmtId="227" fontId="145" fillId="71" borderId="64" applyNumberFormat="0" applyAlignment="0" applyProtection="0">
      <alignment vertical="center"/>
    </xf>
    <xf numFmtId="227" fontId="145" fillId="71" borderId="64" applyNumberFormat="0" applyAlignment="0" applyProtection="0">
      <alignment vertical="center"/>
    </xf>
    <xf numFmtId="227" fontId="145" fillId="71" borderId="64" applyNumberFormat="0" applyAlignment="0" applyProtection="0">
      <alignment vertical="center"/>
    </xf>
    <xf numFmtId="227" fontId="195" fillId="0" borderId="70"/>
    <xf numFmtId="227" fontId="137" fillId="73" borderId="65" applyNumberFormat="0" applyAlignment="0" applyProtection="0">
      <alignment vertical="center"/>
    </xf>
    <xf numFmtId="227" fontId="137" fillId="73" borderId="65" applyNumberFormat="0" applyAlignment="0" applyProtection="0">
      <alignment vertical="center"/>
    </xf>
    <xf numFmtId="227" fontId="137" fillId="73" borderId="65" applyNumberFormat="0" applyAlignment="0" applyProtection="0">
      <alignment vertical="center"/>
    </xf>
    <xf numFmtId="227" fontId="137" fillId="73" borderId="65" applyNumberFormat="0" applyAlignment="0" applyProtection="0">
      <alignment vertical="center"/>
    </xf>
    <xf numFmtId="227" fontId="137" fillId="73" borderId="65" applyNumberFormat="0" applyAlignment="0" applyProtection="0">
      <alignment vertical="center"/>
    </xf>
    <xf numFmtId="227" fontId="137" fillId="73" borderId="65" applyNumberFormat="0" applyAlignment="0" applyProtection="0">
      <alignment vertical="center"/>
    </xf>
    <xf numFmtId="227" fontId="137" fillId="73" borderId="65" applyNumberFormat="0" applyAlignment="0" applyProtection="0">
      <alignment vertical="center"/>
    </xf>
    <xf numFmtId="227" fontId="137" fillId="73" borderId="65" applyNumberFormat="0" applyAlignment="0" applyProtection="0">
      <alignment vertical="center"/>
    </xf>
    <xf numFmtId="227" fontId="137" fillId="73" borderId="65" applyNumberFormat="0" applyAlignment="0" applyProtection="0">
      <alignment vertical="center"/>
    </xf>
    <xf numFmtId="227" fontId="137" fillId="73" borderId="65" applyNumberFormat="0" applyAlignment="0" applyProtection="0">
      <alignment vertical="center"/>
    </xf>
    <xf numFmtId="227" fontId="137" fillId="73" borderId="65" applyNumberFormat="0" applyAlignment="0" applyProtection="0">
      <alignment vertical="center"/>
    </xf>
    <xf numFmtId="227" fontId="137" fillId="73" borderId="65" applyNumberFormat="0" applyAlignment="0" applyProtection="0">
      <alignment vertical="center"/>
    </xf>
    <xf numFmtId="227" fontId="137" fillId="73" borderId="65" applyNumberFormat="0" applyAlignment="0" applyProtection="0">
      <alignment vertical="center"/>
    </xf>
    <xf numFmtId="227" fontId="137" fillId="73" borderId="65" applyNumberFormat="0" applyAlignment="0" applyProtection="0">
      <alignment vertical="center"/>
    </xf>
    <xf numFmtId="227" fontId="137" fillId="73" borderId="65" applyNumberFormat="0" applyAlignment="0" applyProtection="0">
      <alignment vertical="center"/>
    </xf>
    <xf numFmtId="227" fontId="137" fillId="73" borderId="65" applyNumberFormat="0" applyAlignment="0" applyProtection="0">
      <alignment vertical="center"/>
    </xf>
    <xf numFmtId="227" fontId="137" fillId="73" borderId="65" applyNumberFormat="0" applyAlignment="0" applyProtection="0">
      <alignment vertical="center"/>
    </xf>
    <xf numFmtId="227" fontId="137" fillId="73" borderId="65" applyNumberFormat="0" applyAlignment="0" applyProtection="0">
      <alignment vertical="center"/>
    </xf>
    <xf numFmtId="227" fontId="137" fillId="73" borderId="65" applyNumberFormat="0" applyAlignment="0" applyProtection="0">
      <alignment vertical="center"/>
    </xf>
    <xf numFmtId="227" fontId="138" fillId="73" borderId="24"/>
    <xf numFmtId="227" fontId="138" fillId="73" borderId="24"/>
    <xf numFmtId="227" fontId="138" fillId="73" borderId="24"/>
    <xf numFmtId="227" fontId="138" fillId="73" borderId="24"/>
    <xf numFmtId="227" fontId="138" fillId="73" borderId="24"/>
    <xf numFmtId="227" fontId="138" fillId="73" borderId="24"/>
    <xf numFmtId="227" fontId="138" fillId="73" borderId="24"/>
    <xf numFmtId="227" fontId="138" fillId="73" borderId="24"/>
    <xf numFmtId="227" fontId="194" fillId="0" borderId="70">
      <alignment horizontal="center"/>
    </xf>
    <xf numFmtId="227" fontId="194" fillId="0" borderId="70">
      <alignment horizontal="center"/>
    </xf>
    <xf numFmtId="227" fontId="201" fillId="0" borderId="24">
      <alignment horizontal="center"/>
    </xf>
    <xf numFmtId="227" fontId="201" fillId="0" borderId="24">
      <alignment horizontal="center"/>
    </xf>
    <xf numFmtId="227" fontId="227" fillId="91" borderId="27">
      <protection locked="0"/>
    </xf>
    <xf numFmtId="227" fontId="137" fillId="73" borderId="65" applyNumberFormat="0" applyAlignment="0" applyProtection="0">
      <alignment vertical="center"/>
    </xf>
    <xf numFmtId="227" fontId="227" fillId="91" borderId="27">
      <protection locked="0"/>
    </xf>
    <xf numFmtId="227" fontId="227" fillId="91" borderId="27">
      <protection locked="0"/>
    </xf>
    <xf numFmtId="0" fontId="267" fillId="0" borderId="0"/>
    <xf numFmtId="227" fontId="158" fillId="0" borderId="69" applyNumberFormat="0" applyFill="0" applyAlignment="0" applyProtection="0">
      <alignment vertical="center"/>
    </xf>
    <xf numFmtId="227" fontId="158" fillId="0" borderId="69" applyNumberFormat="0" applyFill="0" applyAlignment="0" applyProtection="0">
      <alignment vertical="center"/>
    </xf>
    <xf numFmtId="227" fontId="158" fillId="0" borderId="69" applyNumberFormat="0" applyFill="0" applyAlignment="0" applyProtection="0">
      <alignment vertical="center"/>
    </xf>
    <xf numFmtId="227" fontId="158" fillId="0" borderId="69" applyNumberFormat="0" applyFill="0" applyAlignment="0" applyProtection="0">
      <alignment vertical="center"/>
    </xf>
    <xf numFmtId="227" fontId="158" fillId="0" borderId="69" applyNumberFormat="0" applyFill="0" applyAlignment="0" applyProtection="0">
      <alignment vertical="center"/>
    </xf>
    <xf numFmtId="227" fontId="137" fillId="66" borderId="65" applyNumberFormat="0" applyAlignment="0" applyProtection="0">
      <alignment vertical="center"/>
    </xf>
    <xf numFmtId="227" fontId="154" fillId="66" borderId="64" applyNumberFormat="0" applyAlignment="0" applyProtection="0">
      <alignment vertical="center"/>
    </xf>
    <xf numFmtId="227" fontId="137" fillId="66" borderId="65" applyNumberFormat="0" applyAlignment="0" applyProtection="0">
      <alignment vertical="center"/>
    </xf>
    <xf numFmtId="227" fontId="137" fillId="66" borderId="65" applyNumberFormat="0" applyAlignment="0" applyProtection="0">
      <alignment vertical="center"/>
    </xf>
    <xf numFmtId="227" fontId="105" fillId="0" borderId="66" applyNumberFormat="0" applyFill="0" applyAlignment="0" applyProtection="0">
      <alignment vertical="center"/>
    </xf>
    <xf numFmtId="227" fontId="105" fillId="0" borderId="66" applyNumberFormat="0" applyFill="0" applyAlignment="0" applyProtection="0">
      <alignment vertical="center"/>
    </xf>
    <xf numFmtId="227" fontId="105" fillId="0" borderId="68" applyNumberFormat="0" applyFill="0" applyAlignment="0" applyProtection="0">
      <alignment vertical="center"/>
    </xf>
    <xf numFmtId="227" fontId="105" fillId="0" borderId="74" applyNumberFormat="0" applyFill="0" applyAlignment="0" applyProtection="0">
      <alignment vertical="center"/>
    </xf>
    <xf numFmtId="227" fontId="105" fillId="0" borderId="75" applyNumberFormat="0" applyFill="0" applyAlignment="0" applyProtection="0">
      <alignment vertical="center"/>
    </xf>
    <xf numFmtId="227" fontId="105" fillId="0" borderId="74" applyNumberFormat="0" applyFill="0" applyAlignment="0" applyProtection="0">
      <alignment vertical="center"/>
    </xf>
    <xf numFmtId="227" fontId="105" fillId="0" borderId="75" applyNumberFormat="0" applyFill="0" applyAlignment="0" applyProtection="0">
      <alignment vertical="center"/>
    </xf>
    <xf numFmtId="227" fontId="105" fillId="0" borderId="66" applyNumberFormat="0" applyFill="0" applyAlignment="0" applyProtection="0">
      <alignment vertical="center"/>
    </xf>
    <xf numFmtId="227" fontId="105" fillId="0" borderId="68" applyNumberFormat="0" applyFill="0" applyAlignment="0" applyProtection="0">
      <alignment vertical="center"/>
    </xf>
    <xf numFmtId="227" fontId="105" fillId="0" borderId="74" applyNumberFormat="0" applyFill="0" applyAlignment="0" applyProtection="0">
      <alignment vertical="center"/>
    </xf>
    <xf numFmtId="227" fontId="105" fillId="0" borderId="66" applyNumberFormat="0" applyFill="0" applyAlignment="0" applyProtection="0">
      <alignment vertical="center"/>
    </xf>
    <xf numFmtId="227" fontId="105" fillId="0" borderId="66" applyNumberFormat="0" applyFill="0" applyAlignment="0" applyProtection="0">
      <alignment vertical="center"/>
    </xf>
    <xf numFmtId="227" fontId="105" fillId="0" borderId="68" applyNumberFormat="0" applyFill="0" applyAlignment="0" applyProtection="0">
      <alignment vertical="center"/>
    </xf>
    <xf numFmtId="227" fontId="105" fillId="0" borderId="74" applyNumberFormat="0" applyFill="0" applyAlignment="0" applyProtection="0">
      <alignment vertical="center"/>
    </xf>
    <xf numFmtId="227" fontId="105" fillId="0" borderId="75" applyNumberFormat="0" applyFill="0" applyAlignment="0" applyProtection="0">
      <alignment vertical="center"/>
    </xf>
    <xf numFmtId="227" fontId="105" fillId="0" borderId="74" applyNumberFormat="0" applyFill="0" applyAlignment="0" applyProtection="0">
      <alignment vertical="center"/>
    </xf>
    <xf numFmtId="227" fontId="105" fillId="0" borderId="75" applyNumberFormat="0" applyFill="0" applyAlignment="0" applyProtection="0">
      <alignment vertical="center"/>
    </xf>
    <xf numFmtId="227" fontId="105" fillId="0" borderId="66" applyNumberFormat="0" applyFill="0" applyAlignment="0" applyProtection="0">
      <alignment vertical="center"/>
    </xf>
    <xf numFmtId="227" fontId="105" fillId="0" borderId="68" applyNumberFormat="0" applyFill="0" applyAlignment="0" applyProtection="0">
      <alignment vertical="center"/>
    </xf>
    <xf numFmtId="227" fontId="105" fillId="0" borderId="74" applyNumberFormat="0" applyFill="0" applyAlignment="0" applyProtection="0">
      <alignment vertical="center"/>
    </xf>
    <xf numFmtId="227" fontId="105" fillId="0" borderId="66" applyNumberFormat="0" applyFill="0" applyAlignment="0" applyProtection="0">
      <alignment vertical="center"/>
    </xf>
    <xf numFmtId="227" fontId="105" fillId="0" borderId="66" applyNumberFormat="0" applyFill="0" applyAlignment="0" applyProtection="0">
      <alignment vertical="center"/>
    </xf>
    <xf numFmtId="227" fontId="105" fillId="0" borderId="68" applyNumberFormat="0" applyFill="0" applyAlignment="0" applyProtection="0">
      <alignment vertical="center"/>
    </xf>
    <xf numFmtId="227" fontId="105" fillId="0" borderId="74" applyNumberFormat="0" applyFill="0" applyAlignment="0" applyProtection="0">
      <alignment vertical="center"/>
    </xf>
    <xf numFmtId="227" fontId="105" fillId="0" borderId="75" applyNumberFormat="0" applyFill="0" applyAlignment="0" applyProtection="0">
      <alignment vertical="center"/>
    </xf>
    <xf numFmtId="227" fontId="105" fillId="0" borderId="74" applyNumberFormat="0" applyFill="0" applyAlignment="0" applyProtection="0">
      <alignment vertical="center"/>
    </xf>
    <xf numFmtId="227" fontId="105" fillId="0" borderId="75" applyNumberFormat="0" applyFill="0" applyAlignment="0" applyProtection="0">
      <alignment vertical="center"/>
    </xf>
    <xf numFmtId="227" fontId="105" fillId="0" borderId="66" applyNumberFormat="0" applyFill="0" applyAlignment="0" applyProtection="0">
      <alignment vertical="center"/>
    </xf>
    <xf numFmtId="227" fontId="105" fillId="0" borderId="68" applyNumberFormat="0" applyFill="0" applyAlignment="0" applyProtection="0">
      <alignment vertical="center"/>
    </xf>
    <xf numFmtId="227" fontId="105" fillId="0" borderId="74" applyNumberFormat="0" applyFill="0" applyAlignment="0" applyProtection="0">
      <alignment vertical="center"/>
    </xf>
    <xf numFmtId="227" fontId="105" fillId="0" borderId="75" applyNumberFormat="0" applyFill="0" applyAlignment="0" applyProtection="0">
      <alignment vertical="center"/>
    </xf>
    <xf numFmtId="227" fontId="105" fillId="0" borderId="74" applyNumberFormat="0" applyFill="0" applyAlignment="0" applyProtection="0">
      <alignment vertical="center"/>
    </xf>
    <xf numFmtId="227" fontId="105" fillId="0" borderId="66" applyNumberFormat="0" applyFill="0" applyAlignment="0" applyProtection="0">
      <alignment vertical="center"/>
    </xf>
    <xf numFmtId="227" fontId="105" fillId="0" borderId="68" applyNumberFormat="0" applyFill="0" applyAlignment="0" applyProtection="0">
      <alignment vertical="center"/>
    </xf>
    <xf numFmtId="227" fontId="105" fillId="0" borderId="66" applyNumberFormat="0" applyFill="0" applyAlignment="0" applyProtection="0">
      <alignment vertical="center"/>
    </xf>
    <xf numFmtId="227" fontId="105" fillId="0" borderId="68" applyNumberFormat="0" applyFill="0" applyAlignment="0" applyProtection="0">
      <alignment vertical="center"/>
    </xf>
    <xf numFmtId="227" fontId="154" fillId="66" borderId="64" applyNumberFormat="0" applyAlignment="0" applyProtection="0">
      <alignment vertical="center"/>
    </xf>
    <xf numFmtId="227" fontId="105" fillId="0" borderId="74" applyNumberFormat="0" applyFill="0" applyAlignment="0" applyProtection="0">
      <alignment vertical="center"/>
    </xf>
    <xf numFmtId="227" fontId="137" fillId="66" borderId="65" applyNumberFormat="0" applyAlignment="0" applyProtection="0">
      <alignment vertical="center"/>
    </xf>
    <xf numFmtId="227" fontId="137" fillId="66" borderId="65" applyNumberFormat="0" applyAlignment="0" applyProtection="0">
      <alignment vertical="center"/>
    </xf>
    <xf numFmtId="227" fontId="108" fillId="37" borderId="0" applyNumberFormat="0" applyBorder="0" applyAlignment="0" applyProtection="0">
      <alignment vertical="center"/>
    </xf>
    <xf numFmtId="227" fontId="108" fillId="37" borderId="0" applyNumberFormat="0" applyBorder="0" applyAlignment="0" applyProtection="0">
      <alignment vertical="center"/>
    </xf>
    <xf numFmtId="227" fontId="108" fillId="37" borderId="0" applyNumberFormat="0" applyBorder="0" applyAlignment="0" applyProtection="0">
      <alignment vertical="center"/>
    </xf>
    <xf numFmtId="227" fontId="108" fillId="37" borderId="0" applyNumberFormat="0" applyBorder="0" applyAlignment="0" applyProtection="0">
      <alignment vertical="center"/>
    </xf>
    <xf numFmtId="227" fontId="137" fillId="66" borderId="65" applyNumberFormat="0" applyAlignment="0" applyProtection="0">
      <alignment vertical="center"/>
    </xf>
    <xf numFmtId="227" fontId="137" fillId="66" borderId="65" applyNumberFormat="0" applyAlignment="0" applyProtection="0">
      <alignment vertical="center"/>
    </xf>
    <xf numFmtId="227" fontId="145" fillId="71" borderId="64" applyNumberFormat="0" applyAlignment="0" applyProtection="0">
      <alignment vertical="center"/>
    </xf>
    <xf numFmtId="227" fontId="108" fillId="37" borderId="0" applyNumberFormat="0" applyBorder="0" applyAlignment="0" applyProtection="0">
      <alignment vertical="center"/>
    </xf>
    <xf numFmtId="227" fontId="137" fillId="66" borderId="65" applyNumberFormat="0" applyAlignment="0" applyProtection="0">
      <alignment vertical="center"/>
    </xf>
    <xf numFmtId="227" fontId="137" fillId="66" borderId="65" applyNumberFormat="0" applyAlignment="0" applyProtection="0">
      <alignment vertical="center"/>
    </xf>
    <xf numFmtId="227" fontId="108" fillId="37" borderId="0" applyNumberFormat="0" applyBorder="0" applyAlignment="0" applyProtection="0">
      <alignment vertical="center"/>
    </xf>
    <xf numFmtId="227" fontId="137" fillId="66" borderId="65" applyNumberFormat="0" applyAlignment="0" applyProtection="0">
      <alignment vertical="center"/>
    </xf>
    <xf numFmtId="227" fontId="137" fillId="66" borderId="65" applyNumberFormat="0" applyAlignment="0" applyProtection="0">
      <alignment vertical="center"/>
    </xf>
    <xf numFmtId="227" fontId="97" fillId="44" borderId="8" applyNumberFormat="0" applyFont="0" applyAlignment="0" applyProtection="0">
      <alignment vertical="center"/>
    </xf>
    <xf numFmtId="227" fontId="137" fillId="66" borderId="65" applyNumberFormat="0" applyAlignment="0" applyProtection="0">
      <alignment vertical="center"/>
    </xf>
    <xf numFmtId="227" fontId="137" fillId="66" borderId="65" applyNumberFormat="0" applyAlignment="0" applyProtection="0">
      <alignment vertical="center"/>
    </xf>
    <xf numFmtId="227" fontId="137" fillId="66" borderId="65" applyNumberFormat="0" applyAlignment="0" applyProtection="0">
      <alignment vertical="center"/>
    </xf>
    <xf numFmtId="227" fontId="137" fillId="66" borderId="65" applyNumberFormat="0" applyAlignment="0" applyProtection="0">
      <alignment vertical="center"/>
    </xf>
    <xf numFmtId="227" fontId="154" fillId="73" borderId="64" applyNumberFormat="0" applyAlignment="0" applyProtection="0">
      <alignment vertical="center"/>
    </xf>
    <xf numFmtId="227" fontId="154" fillId="66" borderId="64" applyNumberFormat="0" applyAlignment="0" applyProtection="0">
      <alignment vertical="center"/>
    </xf>
    <xf numFmtId="227" fontId="137" fillId="66" borderId="65" applyNumberFormat="0" applyAlignment="0" applyProtection="0">
      <alignment vertical="center"/>
    </xf>
    <xf numFmtId="227" fontId="137" fillId="66" borderId="65" applyNumberFormat="0" applyAlignment="0" applyProtection="0">
      <alignment vertical="center"/>
    </xf>
    <xf numFmtId="227" fontId="145" fillId="71" borderId="64" applyNumberFormat="0" applyAlignment="0" applyProtection="0">
      <alignment vertical="center"/>
    </xf>
    <xf numFmtId="227" fontId="145" fillId="71" borderId="64" applyNumberFormat="0" applyAlignment="0" applyProtection="0">
      <alignment vertical="center"/>
    </xf>
    <xf numFmtId="227" fontId="145" fillId="71" borderId="64" applyNumberFormat="0" applyAlignment="0" applyProtection="0">
      <alignment vertical="center"/>
    </xf>
    <xf numFmtId="227" fontId="145" fillId="71" borderId="64" applyNumberFormat="0" applyAlignment="0" applyProtection="0">
      <alignment vertical="center"/>
    </xf>
    <xf numFmtId="227" fontId="145" fillId="71" borderId="64" applyNumberFormat="0" applyAlignment="0" applyProtection="0">
      <alignment vertical="center"/>
    </xf>
    <xf numFmtId="227" fontId="154" fillId="66" borderId="64" applyNumberFormat="0" applyAlignment="0" applyProtection="0">
      <alignment vertical="center"/>
    </xf>
    <xf numFmtId="227" fontId="154" fillId="66" borderId="64" applyNumberFormat="0" applyAlignment="0" applyProtection="0">
      <alignment vertical="center"/>
    </xf>
    <xf numFmtId="227" fontId="154" fillId="66" borderId="64" applyNumberFormat="0" applyAlignment="0" applyProtection="0">
      <alignment vertical="center"/>
    </xf>
    <xf numFmtId="227" fontId="137" fillId="66" borderId="65" applyNumberFormat="0" applyAlignment="0" applyProtection="0">
      <alignment vertical="center"/>
    </xf>
    <xf numFmtId="227" fontId="137" fillId="66" borderId="65" applyNumberFormat="0" applyAlignment="0" applyProtection="0">
      <alignment vertical="center"/>
    </xf>
    <xf numFmtId="227" fontId="228" fillId="70" borderId="0" applyNumberFormat="0" applyBorder="0" applyAlignment="0" applyProtection="0">
      <alignment vertical="center"/>
    </xf>
    <xf numFmtId="227" fontId="158" fillId="0" borderId="67" applyNumberFormat="0" applyFill="0" applyAlignment="0" applyProtection="0">
      <alignment vertical="center"/>
    </xf>
    <xf numFmtId="227" fontId="145" fillId="71" borderId="64" applyNumberFormat="0" applyAlignment="0" applyProtection="0">
      <alignment vertical="center"/>
    </xf>
    <xf numFmtId="227" fontId="145" fillId="71" borderId="64" applyNumberFormat="0" applyAlignment="0" applyProtection="0">
      <alignment vertical="center"/>
    </xf>
    <xf numFmtId="227" fontId="97" fillId="44" borderId="8" applyNumberFormat="0" applyFont="0" applyAlignment="0" applyProtection="0">
      <alignment vertical="center"/>
    </xf>
    <xf numFmtId="227" fontId="228" fillId="70" borderId="0" applyNumberFormat="0" applyBorder="0" applyAlignment="0" applyProtection="0">
      <alignment vertical="center"/>
    </xf>
    <xf numFmtId="227" fontId="137" fillId="66" borderId="65" applyNumberFormat="0" applyAlignment="0" applyProtection="0">
      <alignment vertical="center"/>
    </xf>
    <xf numFmtId="227" fontId="158" fillId="0" borderId="67" applyNumberFormat="0" applyFill="0" applyAlignment="0" applyProtection="0">
      <alignment vertical="center"/>
    </xf>
    <xf numFmtId="227" fontId="137" fillId="73" borderId="65" applyNumberFormat="0" applyAlignment="0" applyProtection="0">
      <alignment vertical="center"/>
    </xf>
    <xf numFmtId="227" fontId="137" fillId="73" borderId="65" applyNumberFormat="0" applyAlignment="0" applyProtection="0">
      <alignment vertical="center"/>
    </xf>
    <xf numFmtId="227" fontId="145" fillId="71" borderId="64" applyNumberFormat="0" applyAlignment="0" applyProtection="0">
      <alignment vertical="center"/>
    </xf>
    <xf numFmtId="227" fontId="145" fillId="71" borderId="64" applyNumberFormat="0" applyAlignment="0" applyProtection="0">
      <alignment vertical="center"/>
    </xf>
    <xf numFmtId="227" fontId="98" fillId="41" borderId="0" applyNumberFormat="0" applyBorder="0" applyAlignment="0" applyProtection="0">
      <alignment vertical="center"/>
    </xf>
    <xf numFmtId="227" fontId="137" fillId="66" borderId="65" applyNumberFormat="0" applyAlignment="0" applyProtection="0">
      <alignment vertical="center"/>
    </xf>
    <xf numFmtId="227" fontId="137" fillId="66" borderId="65" applyNumberFormat="0" applyAlignment="0" applyProtection="0">
      <alignment vertical="center"/>
    </xf>
    <xf numFmtId="227" fontId="98" fillId="63" borderId="0" applyNumberFormat="0" applyBorder="0" applyAlignment="0" applyProtection="0">
      <alignment vertical="center"/>
    </xf>
    <xf numFmtId="227" fontId="98" fillId="41" borderId="0" applyNumberFormat="0" applyBorder="0" applyAlignment="0" applyProtection="0">
      <alignment vertical="center"/>
    </xf>
    <xf numFmtId="227" fontId="145" fillId="71" borderId="64" applyNumberFormat="0" applyAlignment="0" applyProtection="0">
      <alignment vertical="center"/>
    </xf>
    <xf numFmtId="227" fontId="145" fillId="71" borderId="64" applyNumberFormat="0" applyAlignment="0" applyProtection="0">
      <alignment vertical="center"/>
    </xf>
    <xf numFmtId="227" fontId="145" fillId="71" borderId="64" applyNumberFormat="0" applyAlignment="0" applyProtection="0">
      <alignment vertical="center"/>
    </xf>
    <xf numFmtId="227" fontId="104" fillId="34" borderId="5" applyNumberFormat="0" applyAlignment="0" applyProtection="0">
      <alignment vertical="center"/>
    </xf>
    <xf numFmtId="227" fontId="145" fillId="71" borderId="64" applyNumberFormat="0" applyAlignment="0" applyProtection="0">
      <alignment vertical="center"/>
    </xf>
    <xf numFmtId="227" fontId="137" fillId="66" borderId="65" applyNumberFormat="0" applyAlignment="0" applyProtection="0">
      <alignment vertical="center"/>
    </xf>
    <xf numFmtId="227" fontId="137" fillId="66" borderId="65" applyNumberFormat="0" applyAlignment="0" applyProtection="0">
      <alignment vertical="center"/>
    </xf>
    <xf numFmtId="227" fontId="230" fillId="69" borderId="0" applyNumberFormat="0" applyBorder="0" applyAlignment="0" applyProtection="0">
      <alignment vertical="center"/>
    </xf>
    <xf numFmtId="227" fontId="137" fillId="66" borderId="65" applyNumberFormat="0" applyAlignment="0" applyProtection="0">
      <alignment vertical="center"/>
    </xf>
    <xf numFmtId="227" fontId="137" fillId="66" borderId="65" applyNumberFormat="0" applyAlignment="0" applyProtection="0">
      <alignment vertical="center"/>
    </xf>
    <xf numFmtId="227" fontId="137" fillId="66" borderId="65" applyNumberFormat="0" applyAlignment="0" applyProtection="0">
      <alignment vertical="center"/>
    </xf>
    <xf numFmtId="227" fontId="137" fillId="66" borderId="65" applyNumberFormat="0" applyAlignment="0" applyProtection="0">
      <alignment vertical="center"/>
    </xf>
    <xf numFmtId="227" fontId="137" fillId="66" borderId="65" applyNumberFormat="0" applyAlignment="0" applyProtection="0">
      <alignment vertical="center"/>
    </xf>
    <xf numFmtId="227" fontId="98" fillId="62" borderId="0" applyNumberFormat="0" applyBorder="0" applyAlignment="0" applyProtection="0">
      <alignment vertical="center"/>
    </xf>
    <xf numFmtId="227" fontId="98" fillId="62" borderId="0" applyNumberFormat="0" applyBorder="0" applyAlignment="0" applyProtection="0">
      <alignment vertical="center"/>
    </xf>
    <xf numFmtId="227" fontId="93" fillId="0" borderId="0">
      <alignment vertical="top"/>
    </xf>
    <xf numFmtId="227" fontId="98" fillId="62" borderId="0" applyNumberFormat="0" applyBorder="0" applyAlignment="0" applyProtection="0">
      <alignment vertical="center"/>
    </xf>
    <xf numFmtId="227" fontId="154" fillId="66" borderId="64" applyNumberFormat="0" applyAlignment="0" applyProtection="0">
      <alignment vertical="center"/>
    </xf>
    <xf numFmtId="227" fontId="154" fillId="66" borderId="64" applyNumberFormat="0" applyAlignment="0" applyProtection="0">
      <alignment vertical="center"/>
    </xf>
    <xf numFmtId="227" fontId="154" fillId="66" borderId="64" applyNumberFormat="0" applyAlignment="0" applyProtection="0">
      <alignment vertical="center"/>
    </xf>
    <xf numFmtId="227" fontId="137" fillId="66" borderId="65" applyNumberFormat="0" applyAlignment="0" applyProtection="0">
      <alignment vertical="center"/>
    </xf>
    <xf numFmtId="227" fontId="137" fillId="66" borderId="65" applyNumberFormat="0" applyAlignment="0" applyProtection="0">
      <alignment vertical="center"/>
    </xf>
    <xf numFmtId="227" fontId="137" fillId="73" borderId="65" applyNumberFormat="0" applyAlignment="0" applyProtection="0">
      <alignment vertical="center"/>
    </xf>
    <xf numFmtId="227" fontId="137" fillId="73" borderId="65" applyNumberFormat="0" applyAlignment="0" applyProtection="0">
      <alignment vertical="center"/>
    </xf>
    <xf numFmtId="227" fontId="137" fillId="73" borderId="65" applyNumberFormat="0" applyAlignment="0" applyProtection="0">
      <alignment vertical="center"/>
    </xf>
    <xf numFmtId="227" fontId="145" fillId="71" borderId="64" applyNumberFormat="0" applyAlignment="0" applyProtection="0">
      <alignment vertical="center"/>
    </xf>
    <xf numFmtId="227" fontId="137" fillId="73" borderId="65" applyNumberFormat="0" applyAlignment="0" applyProtection="0">
      <alignment vertical="center"/>
    </xf>
    <xf numFmtId="227" fontId="137" fillId="66" borderId="65" applyNumberFormat="0" applyAlignment="0" applyProtection="0">
      <alignment vertical="center"/>
    </xf>
    <xf numFmtId="227" fontId="137" fillId="66" borderId="65" applyNumberFormat="0" applyAlignment="0" applyProtection="0">
      <alignment vertical="center"/>
    </xf>
    <xf numFmtId="227" fontId="137" fillId="66" borderId="65" applyNumberFormat="0" applyAlignment="0" applyProtection="0">
      <alignment vertical="center"/>
    </xf>
    <xf numFmtId="227" fontId="145" fillId="71" borderId="64" applyNumberFormat="0" applyAlignment="0" applyProtection="0">
      <alignment vertical="center"/>
    </xf>
    <xf numFmtId="227" fontId="145" fillId="71" borderId="64" applyNumberFormat="0" applyAlignment="0" applyProtection="0">
      <alignment vertical="center"/>
    </xf>
    <xf numFmtId="227" fontId="96" fillId="35" borderId="4" applyNumberFormat="0" applyAlignment="0" applyProtection="0">
      <alignment vertical="center"/>
    </xf>
    <xf numFmtId="227" fontId="137" fillId="66" borderId="65" applyNumberFormat="0" applyAlignment="0" applyProtection="0">
      <alignment vertical="center"/>
    </xf>
    <xf numFmtId="227" fontId="137" fillId="66" borderId="65" applyNumberFormat="0" applyAlignment="0" applyProtection="0">
      <alignment vertical="center"/>
    </xf>
    <xf numFmtId="227" fontId="145" fillId="71" borderId="64" applyNumberFormat="0" applyAlignment="0" applyProtection="0">
      <alignment vertical="center"/>
    </xf>
    <xf numFmtId="227" fontId="137" fillId="66" borderId="65" applyNumberFormat="0" applyAlignment="0" applyProtection="0">
      <alignment vertical="center"/>
    </xf>
    <xf numFmtId="227" fontId="154" fillId="66" borderId="64" applyNumberFormat="0" applyAlignment="0" applyProtection="0">
      <alignment vertical="center"/>
    </xf>
    <xf numFmtId="227" fontId="154" fillId="66" borderId="64" applyNumberFormat="0" applyAlignment="0" applyProtection="0">
      <alignment vertical="center"/>
    </xf>
    <xf numFmtId="227" fontId="154" fillId="66" borderId="64" applyNumberFormat="0" applyAlignment="0" applyProtection="0">
      <alignment vertical="center"/>
    </xf>
    <xf numFmtId="227" fontId="137" fillId="66" borderId="65" applyNumberFormat="0" applyAlignment="0" applyProtection="0">
      <alignment vertical="center"/>
    </xf>
    <xf numFmtId="227" fontId="154" fillId="66" borderId="64" applyNumberFormat="0" applyAlignment="0" applyProtection="0">
      <alignment vertical="center"/>
    </xf>
    <xf numFmtId="227" fontId="137" fillId="66" borderId="65" applyNumberFormat="0" applyAlignment="0" applyProtection="0">
      <alignment vertical="center"/>
    </xf>
    <xf numFmtId="227" fontId="154" fillId="66" borderId="64" applyNumberFormat="0" applyAlignment="0" applyProtection="0">
      <alignment vertical="center"/>
    </xf>
    <xf numFmtId="227" fontId="137" fillId="66" borderId="65" applyNumberFormat="0" applyAlignment="0" applyProtection="0">
      <alignment vertical="center"/>
    </xf>
    <xf numFmtId="227" fontId="137" fillId="66" borderId="65" applyNumberFormat="0" applyAlignment="0" applyProtection="0">
      <alignment vertical="center"/>
    </xf>
    <xf numFmtId="227" fontId="137" fillId="66" borderId="65" applyNumberFormat="0" applyAlignment="0" applyProtection="0">
      <alignment vertical="center"/>
    </xf>
    <xf numFmtId="227" fontId="154" fillId="66" borderId="64" applyNumberFormat="0" applyAlignment="0" applyProtection="0">
      <alignment vertical="center"/>
    </xf>
    <xf numFmtId="227" fontId="154" fillId="66" borderId="64" applyNumberFormat="0" applyAlignment="0" applyProtection="0">
      <alignment vertical="center"/>
    </xf>
    <xf numFmtId="227" fontId="145" fillId="71" borderId="64" applyNumberFormat="0" applyAlignment="0" applyProtection="0">
      <alignment vertical="center"/>
    </xf>
    <xf numFmtId="227" fontId="145" fillId="71" borderId="64" applyNumberFormat="0" applyAlignment="0" applyProtection="0">
      <alignment vertical="center"/>
    </xf>
    <xf numFmtId="227" fontId="145" fillId="71" borderId="64" applyNumberFormat="0" applyAlignment="0" applyProtection="0">
      <alignment vertical="center"/>
    </xf>
    <xf numFmtId="227" fontId="145" fillId="71" borderId="64" applyNumberFormat="0" applyAlignment="0" applyProtection="0">
      <alignment vertical="center"/>
    </xf>
    <xf numFmtId="227" fontId="154" fillId="66" borderId="64" applyNumberFormat="0" applyAlignment="0" applyProtection="0">
      <alignment vertical="center"/>
    </xf>
    <xf numFmtId="227" fontId="110" fillId="34" borderId="4" applyNumberFormat="0" applyAlignment="0" applyProtection="0">
      <alignment vertical="center"/>
    </xf>
    <xf numFmtId="227" fontId="137" fillId="73" borderId="65" applyNumberFormat="0" applyAlignment="0" applyProtection="0">
      <alignment vertical="center"/>
    </xf>
    <xf numFmtId="227" fontId="137" fillId="73" borderId="65" applyNumberFormat="0" applyAlignment="0" applyProtection="0">
      <alignment vertical="center"/>
    </xf>
    <xf numFmtId="227" fontId="137" fillId="73" borderId="65" applyNumberFormat="0" applyAlignment="0" applyProtection="0">
      <alignment vertical="center"/>
    </xf>
    <xf numFmtId="227" fontId="137" fillId="73" borderId="65" applyNumberFormat="0" applyAlignment="0" applyProtection="0">
      <alignment vertical="center"/>
    </xf>
    <xf numFmtId="227" fontId="137" fillId="73" borderId="65" applyNumberFormat="0" applyAlignment="0" applyProtection="0">
      <alignment vertical="center"/>
    </xf>
    <xf numFmtId="227" fontId="137" fillId="73" borderId="65" applyNumberFormat="0" applyAlignment="0" applyProtection="0">
      <alignment vertical="center"/>
    </xf>
    <xf numFmtId="227" fontId="137" fillId="66" borderId="65" applyNumberFormat="0" applyAlignment="0" applyProtection="0">
      <alignment vertical="center"/>
    </xf>
    <xf numFmtId="227" fontId="154" fillId="66" borderId="64" applyNumberFormat="0" applyAlignment="0" applyProtection="0">
      <alignment vertical="center"/>
    </xf>
    <xf numFmtId="227" fontId="137" fillId="73" borderId="65" applyNumberFormat="0" applyAlignment="0" applyProtection="0">
      <alignment vertical="center"/>
    </xf>
    <xf numFmtId="227" fontId="137" fillId="73" borderId="65" applyNumberFormat="0" applyAlignment="0" applyProtection="0">
      <alignment vertical="center"/>
    </xf>
    <xf numFmtId="227" fontId="137" fillId="66" borderId="65" applyNumberFormat="0" applyAlignment="0" applyProtection="0">
      <alignment vertical="center"/>
    </xf>
    <xf numFmtId="227" fontId="158" fillId="0" borderId="67" applyNumberFormat="0" applyFill="0" applyAlignment="0" applyProtection="0">
      <alignment vertical="center"/>
    </xf>
    <xf numFmtId="227" fontId="158" fillId="0" borderId="67" applyNumberFormat="0" applyFill="0" applyAlignment="0" applyProtection="0">
      <alignment vertical="center"/>
    </xf>
    <xf numFmtId="227" fontId="137" fillId="66" borderId="65" applyNumberFormat="0" applyAlignment="0" applyProtection="0">
      <alignment vertical="center"/>
    </xf>
    <xf numFmtId="227" fontId="145" fillId="71" borderId="64" applyNumberFormat="0" applyAlignment="0" applyProtection="0">
      <alignment vertical="center"/>
    </xf>
    <xf numFmtId="227" fontId="145" fillId="71" borderId="64" applyNumberFormat="0" applyAlignment="0" applyProtection="0">
      <alignment vertical="center"/>
    </xf>
    <xf numFmtId="227" fontId="145" fillId="71" borderId="64" applyNumberFormat="0" applyAlignment="0" applyProtection="0">
      <alignment vertical="center"/>
    </xf>
    <xf numFmtId="227" fontId="145" fillId="71" borderId="64" applyNumberFormat="0" applyAlignment="0" applyProtection="0">
      <alignment vertical="center"/>
    </xf>
    <xf numFmtId="227" fontId="145" fillId="71" borderId="64" applyNumberFormat="0" applyAlignment="0" applyProtection="0">
      <alignment vertical="center"/>
    </xf>
    <xf numFmtId="227" fontId="145" fillId="71" borderId="64" applyNumberFormat="0" applyAlignment="0" applyProtection="0">
      <alignment vertical="center"/>
    </xf>
    <xf numFmtId="227" fontId="145" fillId="71" borderId="64" applyNumberFormat="0" applyAlignment="0" applyProtection="0">
      <alignment vertical="center"/>
    </xf>
    <xf numFmtId="227" fontId="137" fillId="66" borderId="65" applyNumberFormat="0" applyAlignment="0" applyProtection="0">
      <alignment vertical="center"/>
    </xf>
    <xf numFmtId="227" fontId="98" fillId="52" borderId="0" applyNumberFormat="0" applyBorder="0" applyAlignment="0" applyProtection="0">
      <alignment vertical="center"/>
    </xf>
    <xf numFmtId="227" fontId="145" fillId="71" borderId="64" applyNumberFormat="0" applyAlignment="0" applyProtection="0">
      <alignment vertical="center"/>
    </xf>
    <xf numFmtId="227" fontId="154" fillId="66" borderId="64" applyNumberFormat="0" applyAlignment="0" applyProtection="0">
      <alignment vertical="center"/>
    </xf>
    <xf numFmtId="227" fontId="137" fillId="73" borderId="65" applyNumberFormat="0" applyAlignment="0" applyProtection="0">
      <alignment vertical="center"/>
    </xf>
    <xf numFmtId="227" fontId="137" fillId="73" borderId="65" applyNumberFormat="0" applyAlignment="0" applyProtection="0">
      <alignment vertical="center"/>
    </xf>
    <xf numFmtId="227" fontId="154" fillId="66" borderId="64" applyNumberFormat="0" applyAlignment="0" applyProtection="0">
      <alignment vertical="center"/>
    </xf>
    <xf numFmtId="227" fontId="137" fillId="66" borderId="65" applyNumberFormat="0" applyAlignment="0" applyProtection="0">
      <alignment vertical="center"/>
    </xf>
    <xf numFmtId="227" fontId="111" fillId="53" borderId="0" applyNumberFormat="0" applyBorder="0" applyAlignment="0" applyProtection="0">
      <alignment vertical="center"/>
    </xf>
    <xf numFmtId="227" fontId="145" fillId="71" borderId="64" applyNumberFormat="0" applyAlignment="0" applyProtection="0">
      <alignment vertical="center"/>
    </xf>
    <xf numFmtId="227" fontId="145" fillId="71" borderId="64" applyNumberFormat="0" applyAlignment="0" applyProtection="0">
      <alignment vertical="center"/>
    </xf>
    <xf numFmtId="227" fontId="145" fillId="71" borderId="64" applyNumberFormat="0" applyAlignment="0" applyProtection="0">
      <alignment vertical="center"/>
    </xf>
    <xf numFmtId="227" fontId="145" fillId="71" borderId="64" applyNumberFormat="0" applyAlignment="0" applyProtection="0">
      <alignment vertical="center"/>
    </xf>
    <xf numFmtId="227" fontId="145" fillId="71" borderId="64" applyNumberFormat="0" applyAlignment="0" applyProtection="0">
      <alignment vertical="center"/>
    </xf>
    <xf numFmtId="227" fontId="145" fillId="71" borderId="64" applyNumberFormat="0" applyAlignment="0" applyProtection="0">
      <alignment vertical="center"/>
    </xf>
    <xf numFmtId="227" fontId="145" fillId="71" borderId="64" applyNumberFormat="0" applyAlignment="0" applyProtection="0">
      <alignment vertical="center"/>
    </xf>
    <xf numFmtId="227" fontId="154" fillId="66" borderId="64" applyNumberFormat="0" applyAlignment="0" applyProtection="0">
      <alignment vertical="center"/>
    </xf>
    <xf numFmtId="227" fontId="154" fillId="66" borderId="64" applyNumberFormat="0" applyAlignment="0" applyProtection="0">
      <alignment vertical="center"/>
    </xf>
    <xf numFmtId="227" fontId="98" fillId="41" borderId="0" applyNumberFormat="0" applyBorder="0" applyAlignment="0" applyProtection="0">
      <alignment vertical="center"/>
    </xf>
    <xf numFmtId="227" fontId="97" fillId="0" borderId="0">
      <alignment vertical="center"/>
    </xf>
    <xf numFmtId="227" fontId="145" fillId="71" borderId="64" applyNumberFormat="0" applyAlignment="0" applyProtection="0">
      <alignment vertical="center"/>
    </xf>
    <xf numFmtId="227" fontId="145" fillId="71" borderId="64" applyNumberFormat="0" applyAlignment="0" applyProtection="0">
      <alignment vertical="center"/>
    </xf>
    <xf numFmtId="227" fontId="145" fillId="71" borderId="64" applyNumberFormat="0" applyAlignment="0" applyProtection="0">
      <alignment vertical="center"/>
    </xf>
    <xf numFmtId="227" fontId="145" fillId="71" borderId="64" applyNumberFormat="0" applyAlignment="0" applyProtection="0">
      <alignment vertical="center"/>
    </xf>
    <xf numFmtId="227" fontId="98" fillId="39" borderId="0" applyNumberFormat="0" applyBorder="0" applyAlignment="0" applyProtection="0">
      <alignment vertical="center"/>
    </xf>
    <xf numFmtId="227" fontId="137" fillId="66" borderId="65" applyNumberFormat="0" applyAlignment="0" applyProtection="0">
      <alignment vertical="center"/>
    </xf>
    <xf numFmtId="227" fontId="45" fillId="0" borderId="0"/>
    <xf numFmtId="227" fontId="97" fillId="0" borderId="0">
      <alignment vertical="center"/>
    </xf>
    <xf numFmtId="227" fontId="97" fillId="0" borderId="0">
      <alignment vertical="center"/>
    </xf>
    <xf numFmtId="227" fontId="97" fillId="0" borderId="0">
      <alignment vertical="center"/>
    </xf>
    <xf numFmtId="227" fontId="97" fillId="0" borderId="0">
      <alignment vertical="center"/>
    </xf>
    <xf numFmtId="227" fontId="97" fillId="0" borderId="0"/>
    <xf numFmtId="185" fontId="126" fillId="0" borderId="24" applyNumberFormat="0"/>
    <xf numFmtId="227" fontId="137" fillId="66" borderId="65" applyNumberFormat="0" applyAlignment="0" applyProtection="0">
      <alignment vertical="center"/>
    </xf>
    <xf numFmtId="227" fontId="100" fillId="75" borderId="42" applyNumberFormat="0" applyFont="0" applyAlignment="0" applyProtection="0">
      <alignment vertical="center"/>
    </xf>
    <xf numFmtId="227" fontId="102" fillId="54" borderId="0" applyNumberFormat="0" applyBorder="0" applyAlignment="0" applyProtection="0">
      <alignment vertical="center"/>
    </xf>
    <xf numFmtId="227" fontId="137" fillId="66" borderId="65" applyNumberFormat="0" applyAlignment="0" applyProtection="0">
      <alignment vertical="center"/>
    </xf>
    <xf numFmtId="227" fontId="137" fillId="66" borderId="65" applyNumberFormat="0" applyAlignment="0" applyProtection="0">
      <alignment vertical="center"/>
    </xf>
    <xf numFmtId="227" fontId="154" fillId="73" borderId="64" applyNumberFormat="0" applyAlignment="0" applyProtection="0">
      <alignment vertical="center"/>
    </xf>
    <xf numFmtId="227" fontId="154" fillId="73" borderId="64" applyNumberFormat="0" applyAlignment="0" applyProtection="0">
      <alignment vertical="center"/>
    </xf>
    <xf numFmtId="227" fontId="154" fillId="73" borderId="64" applyNumberFormat="0" applyAlignment="0" applyProtection="0">
      <alignment vertical="center"/>
    </xf>
    <xf numFmtId="227" fontId="154" fillId="73" borderId="64" applyNumberFormat="0" applyAlignment="0" applyProtection="0">
      <alignment vertical="center"/>
    </xf>
    <xf numFmtId="227" fontId="154" fillId="73" borderId="64" applyNumberFormat="0" applyAlignment="0" applyProtection="0">
      <alignment vertical="center"/>
    </xf>
    <xf numFmtId="227" fontId="154" fillId="73" borderId="64" applyNumberFormat="0" applyAlignment="0" applyProtection="0">
      <alignment vertical="center"/>
    </xf>
    <xf numFmtId="227" fontId="154" fillId="73" borderId="64" applyNumberFormat="0" applyAlignment="0" applyProtection="0">
      <alignment vertical="center"/>
    </xf>
    <xf numFmtId="227" fontId="137" fillId="66" borderId="65" applyNumberFormat="0" applyAlignment="0" applyProtection="0">
      <alignment vertical="center"/>
    </xf>
    <xf numFmtId="227" fontId="137" fillId="73" borderId="65" applyNumberFormat="0" applyAlignment="0" applyProtection="0">
      <alignment vertical="center"/>
    </xf>
    <xf numFmtId="227" fontId="137" fillId="73" borderId="65" applyNumberFormat="0" applyAlignment="0" applyProtection="0">
      <alignment vertical="center"/>
    </xf>
    <xf numFmtId="227" fontId="145" fillId="71" borderId="64" applyNumberFormat="0" applyAlignment="0" applyProtection="0">
      <alignment vertical="center"/>
    </xf>
    <xf numFmtId="227" fontId="145" fillId="71" borderId="64" applyNumberFormat="0" applyAlignment="0" applyProtection="0">
      <alignment vertical="center"/>
    </xf>
    <xf numFmtId="227" fontId="145" fillId="71" borderId="64" applyNumberFormat="0" applyAlignment="0" applyProtection="0">
      <alignment vertical="center"/>
    </xf>
    <xf numFmtId="227" fontId="145" fillId="71" borderId="64" applyNumberFormat="0" applyAlignment="0" applyProtection="0">
      <alignment vertical="center"/>
    </xf>
    <xf numFmtId="227" fontId="145" fillId="71" borderId="64" applyNumberFormat="0" applyAlignment="0" applyProtection="0">
      <alignment vertical="center"/>
    </xf>
    <xf numFmtId="227" fontId="145" fillId="71" borderId="64" applyNumberFormat="0" applyAlignment="0" applyProtection="0">
      <alignment vertical="center"/>
    </xf>
    <xf numFmtId="227" fontId="145" fillId="71" borderId="64" applyNumberFormat="0" applyAlignment="0" applyProtection="0">
      <alignment vertical="center"/>
    </xf>
    <xf numFmtId="227" fontId="145" fillId="71" borderId="64" applyNumberFormat="0" applyAlignment="0" applyProtection="0">
      <alignment vertical="center"/>
    </xf>
    <xf numFmtId="227" fontId="229" fillId="0" borderId="0">
      <alignment vertical="center"/>
    </xf>
    <xf numFmtId="227" fontId="93" fillId="0" borderId="0">
      <alignment vertical="center"/>
    </xf>
    <xf numFmtId="227" fontId="137" fillId="66" borderId="65" applyNumberFormat="0" applyAlignment="0" applyProtection="0">
      <alignment vertical="center"/>
    </xf>
    <xf numFmtId="227" fontId="154" fillId="66" borderId="64" applyNumberFormat="0" applyAlignment="0" applyProtection="0">
      <alignment vertical="center"/>
    </xf>
    <xf numFmtId="227" fontId="137" fillId="66" borderId="65" applyNumberFormat="0" applyAlignment="0" applyProtection="0">
      <alignment vertical="center"/>
    </xf>
    <xf numFmtId="227" fontId="137" fillId="66" borderId="65" applyNumberFormat="0" applyAlignment="0" applyProtection="0">
      <alignment vertical="center"/>
    </xf>
    <xf numFmtId="227" fontId="137" fillId="66" borderId="65" applyNumberFormat="0" applyAlignment="0" applyProtection="0">
      <alignment vertical="center"/>
    </xf>
    <xf numFmtId="227" fontId="137" fillId="73" borderId="65" applyNumberFormat="0" applyAlignment="0" applyProtection="0">
      <alignment vertical="center"/>
    </xf>
    <xf numFmtId="227" fontId="230" fillId="69" borderId="0" applyNumberFormat="0" applyBorder="0" applyAlignment="0" applyProtection="0">
      <alignment vertical="center"/>
    </xf>
    <xf numFmtId="227" fontId="137" fillId="73" borderId="65" applyNumberFormat="0" applyAlignment="0" applyProtection="0">
      <alignment vertical="center"/>
    </xf>
    <xf numFmtId="227" fontId="145" fillId="71" borderId="64" applyNumberFormat="0" applyAlignment="0" applyProtection="0">
      <alignment vertical="center"/>
    </xf>
    <xf numFmtId="227" fontId="145" fillId="71" borderId="64" applyNumberFormat="0" applyAlignment="0" applyProtection="0">
      <alignment vertical="center"/>
    </xf>
    <xf numFmtId="227" fontId="145" fillId="71" borderId="64" applyNumberFormat="0" applyAlignment="0" applyProtection="0">
      <alignment vertical="center"/>
    </xf>
    <xf numFmtId="227" fontId="137" fillId="66" borderId="65" applyNumberFormat="0" applyAlignment="0" applyProtection="0">
      <alignment vertical="center"/>
    </xf>
    <xf numFmtId="227" fontId="137" fillId="66" borderId="65" applyNumberFormat="0" applyAlignment="0" applyProtection="0">
      <alignment vertical="center"/>
    </xf>
    <xf numFmtId="227" fontId="137" fillId="66" borderId="65" applyNumberFormat="0" applyAlignment="0" applyProtection="0">
      <alignment vertical="center"/>
    </xf>
    <xf numFmtId="227" fontId="137" fillId="66" borderId="65" applyNumberFormat="0" applyAlignment="0" applyProtection="0">
      <alignment vertical="center"/>
    </xf>
    <xf numFmtId="227" fontId="137" fillId="66" borderId="65" applyNumberFormat="0" applyAlignment="0" applyProtection="0">
      <alignment vertical="center"/>
    </xf>
    <xf numFmtId="227" fontId="137" fillId="73" borderId="65" applyNumberFormat="0" applyAlignment="0" applyProtection="0">
      <alignment vertical="center"/>
    </xf>
    <xf numFmtId="227" fontId="137" fillId="73" borderId="65" applyNumberFormat="0" applyAlignment="0" applyProtection="0">
      <alignment vertical="center"/>
    </xf>
    <xf numFmtId="227" fontId="137" fillId="66" borderId="65" applyNumberFormat="0" applyAlignment="0" applyProtection="0">
      <alignment vertical="center"/>
    </xf>
    <xf numFmtId="227" fontId="137" fillId="66" borderId="65" applyNumberFormat="0" applyAlignment="0" applyProtection="0">
      <alignment vertical="center"/>
    </xf>
    <xf numFmtId="227" fontId="137" fillId="66" borderId="65" applyNumberFormat="0" applyAlignment="0" applyProtection="0">
      <alignment vertical="center"/>
    </xf>
    <xf numFmtId="227" fontId="137" fillId="66" borderId="65" applyNumberFormat="0" applyAlignment="0" applyProtection="0">
      <alignment vertical="center"/>
    </xf>
    <xf numFmtId="227" fontId="137" fillId="66" borderId="65" applyNumberFormat="0" applyAlignment="0" applyProtection="0">
      <alignment vertical="center"/>
    </xf>
    <xf numFmtId="227" fontId="145" fillId="71" borderId="64" applyNumberFormat="0" applyAlignment="0" applyProtection="0">
      <alignment vertical="center"/>
    </xf>
    <xf numFmtId="227" fontId="137" fillId="66" borderId="65" applyNumberFormat="0" applyAlignment="0" applyProtection="0">
      <alignment vertical="center"/>
    </xf>
    <xf numFmtId="227" fontId="137" fillId="66" borderId="65" applyNumberFormat="0" applyAlignment="0" applyProtection="0">
      <alignment vertical="center"/>
    </xf>
    <xf numFmtId="227" fontId="137" fillId="66" borderId="65" applyNumberFormat="0" applyAlignment="0" applyProtection="0">
      <alignment vertical="center"/>
    </xf>
    <xf numFmtId="227" fontId="137" fillId="66" borderId="65" applyNumberFormat="0" applyAlignment="0" applyProtection="0">
      <alignment vertical="center"/>
    </xf>
    <xf numFmtId="227" fontId="97" fillId="0" borderId="0"/>
    <xf numFmtId="227" fontId="137" fillId="66" borderId="65" applyNumberFormat="0" applyAlignment="0" applyProtection="0">
      <alignment vertical="center"/>
    </xf>
    <xf numFmtId="227" fontId="137" fillId="66" borderId="65" applyNumberFormat="0" applyAlignment="0" applyProtection="0">
      <alignment vertical="center"/>
    </xf>
    <xf numFmtId="227" fontId="229" fillId="0" borderId="0">
      <alignment vertical="center"/>
    </xf>
    <xf numFmtId="227" fontId="97" fillId="0" borderId="0"/>
    <xf numFmtId="227" fontId="154" fillId="73" borderId="64" applyNumberFormat="0" applyAlignment="0" applyProtection="0">
      <alignment vertical="center"/>
    </xf>
    <xf numFmtId="227" fontId="97" fillId="0" borderId="0"/>
    <xf numFmtId="227" fontId="97" fillId="0" borderId="0"/>
    <xf numFmtId="227" fontId="97" fillId="0" borderId="0"/>
    <xf numFmtId="227" fontId="97" fillId="0" borderId="0"/>
    <xf numFmtId="227" fontId="97" fillId="0" borderId="0"/>
    <xf numFmtId="227" fontId="97" fillId="0" borderId="0"/>
    <xf numFmtId="227" fontId="97" fillId="0" borderId="0"/>
    <xf numFmtId="227" fontId="97" fillId="0" borderId="0"/>
    <xf numFmtId="227" fontId="45" fillId="0" borderId="0"/>
    <xf numFmtId="227" fontId="97" fillId="0" borderId="0"/>
    <xf numFmtId="227" fontId="103" fillId="0" borderId="0">
      <alignment vertical="top"/>
    </xf>
    <xf numFmtId="227" fontId="93" fillId="0" borderId="0">
      <alignment vertical="center"/>
    </xf>
    <xf numFmtId="227" fontId="268" fillId="0" borderId="0" applyAlignment="0">
      <alignment vertical="top" wrapText="1"/>
      <protection locked="0"/>
    </xf>
    <xf numFmtId="227" fontId="137" fillId="66" borderId="65" applyNumberFormat="0" applyAlignment="0" applyProtection="0">
      <alignment vertical="center"/>
    </xf>
    <xf numFmtId="227" fontId="102" fillId="54" borderId="0" applyNumberFormat="0" applyBorder="0" applyAlignment="0" applyProtection="0">
      <alignment vertical="center"/>
    </xf>
    <xf numFmtId="227" fontId="98" fillId="64" borderId="0" applyNumberFormat="0" applyBorder="0" applyAlignment="0" applyProtection="0">
      <alignment vertical="center"/>
    </xf>
    <xf numFmtId="227" fontId="158" fillId="0" borderId="67" applyNumberFormat="0" applyFill="0" applyAlignment="0" applyProtection="0">
      <alignment vertical="center"/>
    </xf>
    <xf numFmtId="227" fontId="154" fillId="73" borderId="64" applyNumberFormat="0" applyAlignment="0" applyProtection="0">
      <alignment vertical="center"/>
    </xf>
    <xf numFmtId="227" fontId="154" fillId="73" borderId="64" applyNumberFormat="0" applyAlignment="0" applyProtection="0">
      <alignment vertical="center"/>
    </xf>
    <xf numFmtId="227" fontId="137" fillId="66" borderId="65" applyNumberFormat="0" applyAlignment="0" applyProtection="0">
      <alignment vertical="center"/>
    </xf>
    <xf numFmtId="227" fontId="154" fillId="66" borderId="64" applyNumberFormat="0" applyAlignment="0" applyProtection="0">
      <alignment vertical="center"/>
    </xf>
    <xf numFmtId="227" fontId="154" fillId="66" borderId="64" applyNumberFormat="0" applyAlignment="0" applyProtection="0">
      <alignment vertical="center"/>
    </xf>
    <xf numFmtId="227" fontId="145" fillId="71" borderId="64" applyNumberFormat="0" applyAlignment="0" applyProtection="0">
      <alignment vertical="center"/>
    </xf>
    <xf numFmtId="227" fontId="98" fillId="52" borderId="0" applyNumberFormat="0" applyBorder="0" applyAlignment="0" applyProtection="0">
      <alignment vertical="center"/>
    </xf>
    <xf numFmtId="227" fontId="158" fillId="0" borderId="67" applyNumberFormat="0" applyFill="0" applyAlignment="0" applyProtection="0">
      <alignment vertical="center"/>
    </xf>
    <xf numFmtId="227" fontId="97" fillId="44" borderId="8" applyNumberFormat="0" applyFont="0" applyAlignment="0" applyProtection="0">
      <alignment vertical="center"/>
    </xf>
    <xf numFmtId="227" fontId="230" fillId="69" borderId="0" applyNumberFormat="0" applyBorder="0" applyAlignment="0" applyProtection="0">
      <alignment vertical="center"/>
    </xf>
    <xf numFmtId="227" fontId="137" fillId="73" borderId="65" applyNumberFormat="0" applyAlignment="0" applyProtection="0">
      <alignment vertical="center"/>
    </xf>
    <xf numFmtId="227" fontId="158" fillId="0" borderId="67" applyNumberFormat="0" applyFill="0" applyAlignment="0" applyProtection="0">
      <alignment vertical="center"/>
    </xf>
    <xf numFmtId="227" fontId="145" fillId="71" borderId="64" applyNumberFormat="0" applyAlignment="0" applyProtection="0">
      <alignment vertical="center"/>
    </xf>
    <xf numFmtId="227" fontId="145" fillId="71" borderId="64" applyNumberFormat="0" applyAlignment="0" applyProtection="0">
      <alignment vertical="center"/>
    </xf>
    <xf numFmtId="227" fontId="145" fillId="71" borderId="64" applyNumberFormat="0" applyAlignment="0" applyProtection="0">
      <alignment vertical="center"/>
    </xf>
    <xf numFmtId="227" fontId="145" fillId="71" borderId="64" applyNumberFormat="0" applyAlignment="0" applyProtection="0">
      <alignment vertical="center"/>
    </xf>
    <xf numFmtId="227" fontId="137" fillId="66" borderId="65" applyNumberFormat="0" applyAlignment="0" applyProtection="0">
      <alignment vertical="center"/>
    </xf>
    <xf numFmtId="227" fontId="137" fillId="66" borderId="65" applyNumberFormat="0" applyAlignment="0" applyProtection="0">
      <alignment vertical="center"/>
    </xf>
    <xf numFmtId="227" fontId="98" fillId="64" borderId="0" applyNumberFormat="0" applyBorder="0" applyAlignment="0" applyProtection="0">
      <alignment vertical="center"/>
    </xf>
    <xf numFmtId="227" fontId="104" fillId="34" borderId="5" applyNumberFormat="0" applyAlignment="0" applyProtection="0">
      <alignment vertical="center"/>
    </xf>
    <xf numFmtId="227" fontId="145" fillId="71" borderId="64" applyNumberFormat="0" applyAlignment="0" applyProtection="0">
      <alignment vertical="center"/>
    </xf>
    <xf numFmtId="227" fontId="145" fillId="71" borderId="64" applyNumberFormat="0" applyAlignment="0" applyProtection="0">
      <alignment vertical="center"/>
    </xf>
    <xf numFmtId="227" fontId="145" fillId="71" borderId="64" applyNumberFormat="0" applyAlignment="0" applyProtection="0">
      <alignment vertical="center"/>
    </xf>
    <xf numFmtId="227" fontId="145" fillId="71" borderId="64" applyNumberFormat="0" applyAlignment="0" applyProtection="0">
      <alignment vertical="center"/>
    </xf>
    <xf numFmtId="227" fontId="145" fillId="71" borderId="64" applyNumberFormat="0" applyAlignment="0" applyProtection="0">
      <alignment vertical="center"/>
    </xf>
    <xf numFmtId="227" fontId="98" fillId="39" borderId="0" applyNumberFormat="0" applyBorder="0" applyAlignment="0" applyProtection="0">
      <alignment vertical="center"/>
    </xf>
    <xf numFmtId="227" fontId="137" fillId="66" borderId="65" applyNumberFormat="0" applyAlignment="0" applyProtection="0">
      <alignment vertical="center"/>
    </xf>
    <xf numFmtId="227" fontId="145" fillId="71" borderId="64" applyNumberFormat="0" applyAlignment="0" applyProtection="0">
      <alignment vertical="center"/>
    </xf>
    <xf numFmtId="227" fontId="145" fillId="71" borderId="64" applyNumberFormat="0" applyAlignment="0" applyProtection="0">
      <alignment vertical="center"/>
    </xf>
    <xf numFmtId="227" fontId="145" fillId="71" borderId="64" applyNumberFormat="0" applyAlignment="0" applyProtection="0">
      <alignment vertical="center"/>
    </xf>
    <xf numFmtId="227" fontId="137" fillId="66" borderId="65" applyNumberFormat="0" applyAlignment="0" applyProtection="0">
      <alignment vertical="center"/>
    </xf>
    <xf numFmtId="227" fontId="158" fillId="0" borderId="67" applyNumberFormat="0" applyFill="0" applyAlignment="0" applyProtection="0">
      <alignment vertical="center"/>
    </xf>
    <xf numFmtId="227" fontId="145" fillId="71" borderId="64" applyNumberFormat="0" applyAlignment="0" applyProtection="0">
      <alignment vertical="center"/>
    </xf>
    <xf numFmtId="227" fontId="145" fillId="71" borderId="64" applyNumberFormat="0" applyAlignment="0" applyProtection="0">
      <alignment vertical="center"/>
    </xf>
    <xf numFmtId="227" fontId="145" fillId="71" borderId="64" applyNumberFormat="0" applyAlignment="0" applyProtection="0">
      <alignment vertical="center"/>
    </xf>
    <xf numFmtId="227" fontId="145" fillId="71" borderId="64" applyNumberFormat="0" applyAlignment="0" applyProtection="0">
      <alignment vertical="center"/>
    </xf>
    <xf numFmtId="227" fontId="98" fillId="62" borderId="0" applyNumberFormat="0" applyBorder="0" applyAlignment="0" applyProtection="0">
      <alignment vertical="center"/>
    </xf>
    <xf numFmtId="227" fontId="137" fillId="66" borderId="65" applyNumberFormat="0" applyAlignment="0" applyProtection="0">
      <alignment vertical="center"/>
    </xf>
    <xf numFmtId="227" fontId="137" fillId="66" borderId="65" applyNumberFormat="0" applyAlignment="0" applyProtection="0">
      <alignment vertical="center"/>
    </xf>
    <xf numFmtId="227" fontId="154" fillId="73" borderId="64" applyNumberFormat="0" applyAlignment="0" applyProtection="0">
      <alignment vertical="center"/>
    </xf>
    <xf numFmtId="227" fontId="137" fillId="66" borderId="65" applyNumberFormat="0" applyAlignment="0" applyProtection="0">
      <alignment vertical="center"/>
    </xf>
    <xf numFmtId="227" fontId="145" fillId="71" borderId="64" applyNumberFormat="0" applyAlignment="0" applyProtection="0">
      <alignment vertical="center"/>
    </xf>
    <xf numFmtId="227" fontId="145" fillId="71" borderId="64" applyNumberFormat="0" applyAlignment="0" applyProtection="0">
      <alignment vertical="center"/>
    </xf>
    <xf numFmtId="227" fontId="154" fillId="66" borderId="64" applyNumberFormat="0" applyAlignment="0" applyProtection="0">
      <alignment vertical="center"/>
    </xf>
    <xf numFmtId="227" fontId="230" fillId="69" borderId="0" applyNumberFormat="0" applyBorder="0" applyAlignment="0" applyProtection="0">
      <alignment vertical="center"/>
    </xf>
    <xf numFmtId="227" fontId="137" fillId="73" borderId="65" applyNumberFormat="0" applyAlignment="0" applyProtection="0">
      <alignment vertical="center"/>
    </xf>
    <xf numFmtId="227" fontId="137" fillId="73" borderId="65" applyNumberFormat="0" applyAlignment="0" applyProtection="0">
      <alignment vertical="center"/>
    </xf>
    <xf numFmtId="227" fontId="98" fillId="64" borderId="0" applyNumberFormat="0" applyBorder="0" applyAlignment="0" applyProtection="0">
      <alignment vertical="center"/>
    </xf>
    <xf numFmtId="227" fontId="104" fillId="34" borderId="5" applyNumberFormat="0" applyAlignment="0" applyProtection="0">
      <alignment vertical="center"/>
    </xf>
    <xf numFmtId="227" fontId="154" fillId="66" borderId="64" applyNumberFormat="0" applyAlignment="0" applyProtection="0">
      <alignment vertical="center"/>
    </xf>
    <xf numFmtId="227" fontId="154" fillId="66" borderId="64" applyNumberFormat="0" applyAlignment="0" applyProtection="0">
      <alignment vertical="center"/>
    </xf>
    <xf numFmtId="227" fontId="158" fillId="0" borderId="67" applyNumberFormat="0" applyFill="0" applyAlignment="0" applyProtection="0">
      <alignment vertical="center"/>
    </xf>
    <xf numFmtId="227" fontId="154" fillId="66" borderId="64" applyNumberFormat="0" applyAlignment="0" applyProtection="0">
      <alignment vertical="center"/>
    </xf>
    <xf numFmtId="227" fontId="137" fillId="66" borderId="65" applyNumberFormat="0" applyAlignment="0" applyProtection="0">
      <alignment vertical="center"/>
    </xf>
    <xf numFmtId="227" fontId="145" fillId="71" borderId="64" applyNumberFormat="0" applyAlignment="0" applyProtection="0">
      <alignment vertical="center"/>
    </xf>
    <xf numFmtId="227" fontId="145" fillId="71" borderId="64" applyNumberFormat="0" applyAlignment="0" applyProtection="0">
      <alignment vertical="center"/>
    </xf>
    <xf numFmtId="227" fontId="145" fillId="71" borderId="64" applyNumberFormat="0" applyAlignment="0" applyProtection="0">
      <alignment vertical="center"/>
    </xf>
    <xf numFmtId="227" fontId="145" fillId="71" borderId="64" applyNumberFormat="0" applyAlignment="0" applyProtection="0">
      <alignment vertical="center"/>
    </xf>
    <xf numFmtId="227" fontId="145" fillId="71" borderId="64" applyNumberFormat="0" applyAlignment="0" applyProtection="0">
      <alignment vertical="center"/>
    </xf>
    <xf numFmtId="227" fontId="145" fillId="71" borderId="64" applyNumberFormat="0" applyAlignment="0" applyProtection="0">
      <alignment vertical="center"/>
    </xf>
    <xf numFmtId="227" fontId="145" fillId="71" borderId="64" applyNumberFormat="0" applyAlignment="0" applyProtection="0">
      <alignment vertical="center"/>
    </xf>
    <xf numFmtId="227" fontId="145" fillId="71" borderId="64" applyNumberFormat="0" applyAlignment="0" applyProtection="0">
      <alignment vertical="center"/>
    </xf>
    <xf numFmtId="227" fontId="111" fillId="53" borderId="0" applyNumberFormat="0" applyBorder="0" applyAlignment="0" applyProtection="0">
      <alignment vertical="center"/>
    </xf>
    <xf numFmtId="227" fontId="98" fillId="52" borderId="0" applyNumberFormat="0" applyBorder="0" applyAlignment="0" applyProtection="0">
      <alignment vertical="center"/>
    </xf>
    <xf numFmtId="227" fontId="145" fillId="71" borderId="64" applyNumberFormat="0" applyAlignment="0" applyProtection="0">
      <alignment vertical="center"/>
    </xf>
    <xf numFmtId="227" fontId="145" fillId="71" borderId="64" applyNumberFormat="0" applyAlignment="0" applyProtection="0">
      <alignment vertical="center"/>
    </xf>
    <xf numFmtId="227" fontId="145" fillId="71" borderId="64" applyNumberFormat="0" applyAlignment="0" applyProtection="0">
      <alignment vertical="center"/>
    </xf>
    <xf numFmtId="227" fontId="145" fillId="71" borderId="64" applyNumberFormat="0" applyAlignment="0" applyProtection="0">
      <alignment vertical="center"/>
    </xf>
    <xf numFmtId="227" fontId="145" fillId="71" borderId="64" applyNumberFormat="0" applyAlignment="0" applyProtection="0">
      <alignment vertical="center"/>
    </xf>
    <xf numFmtId="227" fontId="145" fillId="71" borderId="64" applyNumberFormat="0" applyAlignment="0" applyProtection="0">
      <alignment vertical="center"/>
    </xf>
    <xf numFmtId="227" fontId="137" fillId="66" borderId="65" applyNumberFormat="0" applyAlignment="0" applyProtection="0">
      <alignment vertical="center"/>
    </xf>
    <xf numFmtId="227" fontId="110" fillId="34" borderId="4" applyNumberFormat="0" applyAlignment="0" applyProtection="0">
      <alignment vertical="center"/>
    </xf>
    <xf numFmtId="227" fontId="137" fillId="66" borderId="65" applyNumberFormat="0" applyAlignment="0" applyProtection="0">
      <alignment vertical="center"/>
    </xf>
    <xf numFmtId="227" fontId="137" fillId="66" borderId="65" applyNumberFormat="0" applyAlignment="0" applyProtection="0">
      <alignment vertical="center"/>
    </xf>
    <xf numFmtId="227" fontId="137" fillId="73" borderId="65" applyNumberFormat="0" applyAlignment="0" applyProtection="0">
      <alignment vertical="center"/>
    </xf>
    <xf numFmtId="227" fontId="137" fillId="73" borderId="65" applyNumberFormat="0" applyAlignment="0" applyProtection="0">
      <alignment vertical="center"/>
    </xf>
    <xf numFmtId="227" fontId="98" fillId="62" borderId="0" applyNumberFormat="0" applyBorder="0" applyAlignment="0" applyProtection="0">
      <alignment vertical="center"/>
    </xf>
    <xf numFmtId="227" fontId="158" fillId="0" borderId="67" applyNumberFormat="0" applyFill="0" applyAlignment="0" applyProtection="0">
      <alignment vertical="center"/>
    </xf>
    <xf numFmtId="227" fontId="154" fillId="66" borderId="64" applyNumberFormat="0" applyAlignment="0" applyProtection="0">
      <alignment vertical="center"/>
    </xf>
    <xf numFmtId="227" fontId="145" fillId="71" borderId="64" applyNumberFormat="0" applyAlignment="0" applyProtection="0">
      <alignment vertical="center"/>
    </xf>
    <xf numFmtId="227" fontId="145" fillId="71" borderId="64" applyNumberFormat="0" applyAlignment="0" applyProtection="0">
      <alignment vertical="center"/>
    </xf>
    <xf numFmtId="227" fontId="137" fillId="66" borderId="65" applyNumberFormat="0" applyAlignment="0" applyProtection="0">
      <alignment vertical="center"/>
    </xf>
    <xf numFmtId="227" fontId="98" fillId="52" borderId="0" applyNumberFormat="0" applyBorder="0" applyAlignment="0" applyProtection="0">
      <alignment vertical="center"/>
    </xf>
    <xf numFmtId="227" fontId="145" fillId="71" borderId="64" applyNumberFormat="0" applyAlignment="0" applyProtection="0">
      <alignment vertical="center"/>
    </xf>
    <xf numFmtId="227" fontId="145" fillId="71" borderId="64" applyNumberFormat="0" applyAlignment="0" applyProtection="0">
      <alignment vertical="center"/>
    </xf>
    <xf numFmtId="227" fontId="98" fillId="63" borderId="0" applyNumberFormat="0" applyBorder="0" applyAlignment="0" applyProtection="0">
      <alignment vertical="center"/>
    </xf>
    <xf numFmtId="227" fontId="137" fillId="66" borderId="65" applyNumberFormat="0" applyAlignment="0" applyProtection="0">
      <alignment vertical="center"/>
    </xf>
    <xf numFmtId="227" fontId="158" fillId="0" borderId="67" applyNumberFormat="0" applyFill="0" applyAlignment="0" applyProtection="0">
      <alignment vertical="center"/>
    </xf>
    <xf numFmtId="227" fontId="158" fillId="0" borderId="67" applyNumberFormat="0" applyFill="0" applyAlignment="0" applyProtection="0">
      <alignment vertical="center"/>
    </xf>
    <xf numFmtId="227" fontId="158" fillId="0" borderId="67" applyNumberFormat="0" applyFill="0" applyAlignment="0" applyProtection="0">
      <alignment vertical="center"/>
    </xf>
    <xf numFmtId="227" fontId="158" fillId="0" borderId="67" applyNumberFormat="0" applyFill="0" applyAlignment="0" applyProtection="0">
      <alignment vertical="center"/>
    </xf>
    <xf numFmtId="227" fontId="158" fillId="0" borderId="69" applyNumberFormat="0" applyFill="0" applyAlignment="0" applyProtection="0">
      <alignment vertical="center"/>
    </xf>
    <xf numFmtId="227" fontId="158" fillId="0" borderId="67" applyNumberFormat="0" applyFill="0" applyAlignment="0" applyProtection="0">
      <alignment vertical="center"/>
    </xf>
    <xf numFmtId="227" fontId="158" fillId="0" borderId="69" applyNumberFormat="0" applyFill="0" applyAlignment="0" applyProtection="0">
      <alignment vertical="center"/>
    </xf>
    <xf numFmtId="227" fontId="158" fillId="0" borderId="67" applyNumberFormat="0" applyFill="0" applyAlignment="0" applyProtection="0">
      <alignment vertical="center"/>
    </xf>
    <xf numFmtId="227" fontId="158" fillId="0" borderId="67" applyNumberFormat="0" applyFill="0" applyAlignment="0" applyProtection="0">
      <alignment vertical="center"/>
    </xf>
    <xf numFmtId="227" fontId="158" fillId="0" borderId="69" applyNumberFormat="0" applyFill="0" applyAlignment="0" applyProtection="0">
      <alignment vertical="center"/>
    </xf>
    <xf numFmtId="227" fontId="158" fillId="0" borderId="67" applyNumberFormat="0" applyFill="0" applyAlignment="0" applyProtection="0">
      <alignment vertical="center"/>
    </xf>
    <xf numFmtId="227" fontId="158" fillId="0" borderId="67" applyNumberFormat="0" applyFill="0" applyAlignment="0" applyProtection="0">
      <alignment vertical="center"/>
    </xf>
    <xf numFmtId="227" fontId="158" fillId="0" borderId="67" applyNumberFormat="0" applyFill="0" applyAlignment="0" applyProtection="0">
      <alignment vertical="center"/>
    </xf>
    <xf numFmtId="227" fontId="158" fillId="0" borderId="67" applyNumberFormat="0" applyFill="0" applyAlignment="0" applyProtection="0">
      <alignment vertical="center"/>
    </xf>
    <xf numFmtId="227" fontId="158" fillId="0" borderId="67" applyNumberFormat="0" applyFill="0" applyAlignment="0" applyProtection="0">
      <alignment vertical="center"/>
    </xf>
    <xf numFmtId="227" fontId="158" fillId="0" borderId="67" applyNumberFormat="0" applyFill="0" applyAlignment="0" applyProtection="0">
      <alignment vertical="center"/>
    </xf>
    <xf numFmtId="227" fontId="158" fillId="0" borderId="67" applyNumberFormat="0" applyFill="0" applyAlignment="0" applyProtection="0">
      <alignment vertical="center"/>
    </xf>
    <xf numFmtId="227" fontId="158" fillId="0" borderId="67" applyNumberFormat="0" applyFill="0" applyAlignment="0" applyProtection="0">
      <alignment vertical="center"/>
    </xf>
    <xf numFmtId="227" fontId="158" fillId="0" borderId="67" applyNumberFormat="0" applyFill="0" applyAlignment="0" applyProtection="0">
      <alignment vertical="center"/>
    </xf>
    <xf numFmtId="227" fontId="158" fillId="0" borderId="67" applyNumberFormat="0" applyFill="0" applyAlignment="0" applyProtection="0">
      <alignment vertical="center"/>
    </xf>
    <xf numFmtId="227" fontId="158" fillId="0" borderId="67" applyNumberFormat="0" applyFill="0" applyAlignment="0" applyProtection="0">
      <alignment vertical="center"/>
    </xf>
    <xf numFmtId="227" fontId="158" fillId="0" borderId="67" applyNumberFormat="0" applyFill="0" applyAlignment="0" applyProtection="0">
      <alignment vertical="center"/>
    </xf>
    <xf numFmtId="227" fontId="158" fillId="0" borderId="67" applyNumberFormat="0" applyFill="0" applyAlignment="0" applyProtection="0">
      <alignment vertical="center"/>
    </xf>
    <xf numFmtId="227" fontId="145" fillId="71" borderId="64" applyNumberFormat="0" applyAlignment="0" applyProtection="0">
      <alignment vertical="center"/>
    </xf>
    <xf numFmtId="227" fontId="158" fillId="0" borderId="67" applyNumberFormat="0" applyFill="0" applyAlignment="0" applyProtection="0">
      <alignment vertical="center"/>
    </xf>
    <xf numFmtId="227" fontId="158" fillId="0" borderId="67" applyNumberFormat="0" applyFill="0" applyAlignment="0" applyProtection="0">
      <alignment vertical="center"/>
    </xf>
    <xf numFmtId="227" fontId="158" fillId="0" borderId="67" applyNumberFormat="0" applyFill="0" applyAlignment="0" applyProtection="0">
      <alignment vertical="center"/>
    </xf>
    <xf numFmtId="227" fontId="158" fillId="0" borderId="67" applyNumberFormat="0" applyFill="0" applyAlignment="0" applyProtection="0">
      <alignment vertical="center"/>
    </xf>
    <xf numFmtId="227" fontId="145" fillId="71" borderId="64" applyNumberFormat="0" applyAlignment="0" applyProtection="0">
      <alignment vertical="center"/>
    </xf>
    <xf numFmtId="227" fontId="158" fillId="0" borderId="67" applyNumberFormat="0" applyFill="0" applyAlignment="0" applyProtection="0">
      <alignment vertical="center"/>
    </xf>
    <xf numFmtId="227" fontId="158" fillId="0" borderId="67" applyNumberFormat="0" applyFill="0" applyAlignment="0" applyProtection="0">
      <alignment vertical="center"/>
    </xf>
    <xf numFmtId="227" fontId="158" fillId="0" borderId="69" applyNumberFormat="0" applyFill="0" applyAlignment="0" applyProtection="0">
      <alignment vertical="center"/>
    </xf>
    <xf numFmtId="227" fontId="158" fillId="0" borderId="69" applyNumberFormat="0" applyFill="0" applyAlignment="0" applyProtection="0">
      <alignment vertical="center"/>
    </xf>
    <xf numFmtId="227" fontId="145" fillId="71" borderId="64" applyNumberFormat="0" applyAlignment="0" applyProtection="0">
      <alignment vertical="center"/>
    </xf>
    <xf numFmtId="227" fontId="145" fillId="71" borderId="64" applyNumberFormat="0" applyAlignment="0" applyProtection="0">
      <alignment vertical="center"/>
    </xf>
    <xf numFmtId="227" fontId="154" fillId="66" borderId="64" applyNumberFormat="0" applyAlignment="0" applyProtection="0">
      <alignment vertical="center"/>
    </xf>
    <xf numFmtId="227" fontId="154" fillId="66" borderId="64" applyNumberFormat="0" applyAlignment="0" applyProtection="0">
      <alignment vertical="center"/>
    </xf>
    <xf numFmtId="227" fontId="154" fillId="66" borderId="64" applyNumberFormat="0" applyAlignment="0" applyProtection="0">
      <alignment vertical="center"/>
    </xf>
    <xf numFmtId="227" fontId="154" fillId="66" borderId="64" applyNumberFormat="0" applyAlignment="0" applyProtection="0">
      <alignment vertical="center"/>
    </xf>
    <xf numFmtId="227" fontId="154" fillId="66" borderId="64" applyNumberFormat="0" applyAlignment="0" applyProtection="0">
      <alignment vertical="center"/>
    </xf>
    <xf numFmtId="227" fontId="154" fillId="66" borderId="64" applyNumberFormat="0" applyAlignment="0" applyProtection="0">
      <alignment vertical="center"/>
    </xf>
    <xf numFmtId="227" fontId="154" fillId="66" borderId="64" applyNumberFormat="0" applyAlignment="0" applyProtection="0">
      <alignment vertical="center"/>
    </xf>
    <xf numFmtId="227" fontId="154" fillId="66" borderId="64" applyNumberFormat="0" applyAlignment="0" applyProtection="0">
      <alignment vertical="center"/>
    </xf>
    <xf numFmtId="227" fontId="154" fillId="66" borderId="64" applyNumberFormat="0" applyAlignment="0" applyProtection="0">
      <alignment vertical="center"/>
    </xf>
    <xf numFmtId="227" fontId="154" fillId="66" borderId="64" applyNumberFormat="0" applyAlignment="0" applyProtection="0">
      <alignment vertical="center"/>
    </xf>
    <xf numFmtId="227" fontId="154" fillId="66" borderId="64" applyNumberFormat="0" applyAlignment="0" applyProtection="0">
      <alignment vertical="center"/>
    </xf>
    <xf numFmtId="227" fontId="154" fillId="66" borderId="64" applyNumberFormat="0" applyAlignment="0" applyProtection="0">
      <alignment vertical="center"/>
    </xf>
    <xf numFmtId="227" fontId="154" fillId="66" borderId="64" applyNumberFormat="0" applyAlignment="0" applyProtection="0">
      <alignment vertical="center"/>
    </xf>
    <xf numFmtId="227" fontId="97" fillId="44" borderId="8" applyNumberFormat="0" applyFont="0" applyAlignment="0" applyProtection="0">
      <alignment vertical="center"/>
    </xf>
    <xf numFmtId="227" fontId="154" fillId="66" borderId="64" applyNumberFormat="0" applyAlignment="0" applyProtection="0">
      <alignment vertical="center"/>
    </xf>
    <xf numFmtId="227" fontId="97" fillId="44" borderId="8" applyNumberFormat="0" applyFont="0" applyAlignment="0" applyProtection="0">
      <alignment vertical="center"/>
    </xf>
    <xf numFmtId="227" fontId="154" fillId="66" borderId="64" applyNumberFormat="0" applyAlignment="0" applyProtection="0">
      <alignment vertical="center"/>
    </xf>
    <xf numFmtId="227" fontId="154" fillId="66" borderId="64" applyNumberFormat="0" applyAlignment="0" applyProtection="0">
      <alignment vertical="center"/>
    </xf>
    <xf numFmtId="227" fontId="154" fillId="66" borderId="64" applyNumberFormat="0" applyAlignment="0" applyProtection="0">
      <alignment vertical="center"/>
    </xf>
    <xf numFmtId="227" fontId="154" fillId="66" borderId="64" applyNumberFormat="0" applyAlignment="0" applyProtection="0">
      <alignment vertical="center"/>
    </xf>
    <xf numFmtId="227" fontId="154" fillId="66" borderId="64" applyNumberFormat="0" applyAlignment="0" applyProtection="0">
      <alignment vertical="center"/>
    </xf>
    <xf numFmtId="227" fontId="154" fillId="66" borderId="64" applyNumberFormat="0" applyAlignment="0" applyProtection="0">
      <alignment vertical="center"/>
    </xf>
    <xf numFmtId="227" fontId="154" fillId="66" borderId="64" applyNumberFormat="0" applyAlignment="0" applyProtection="0">
      <alignment vertical="center"/>
    </xf>
    <xf numFmtId="227" fontId="154" fillId="66" borderId="64" applyNumberFormat="0" applyAlignment="0" applyProtection="0">
      <alignment vertical="center"/>
    </xf>
    <xf numFmtId="227" fontId="154" fillId="66" borderId="64" applyNumberFormat="0" applyAlignment="0" applyProtection="0">
      <alignment vertical="center"/>
    </xf>
    <xf numFmtId="227" fontId="154" fillId="66" borderId="64" applyNumberFormat="0" applyAlignment="0" applyProtection="0">
      <alignment vertical="center"/>
    </xf>
    <xf numFmtId="227" fontId="154" fillId="66" borderId="64" applyNumberFormat="0" applyAlignment="0" applyProtection="0">
      <alignment vertical="center"/>
    </xf>
    <xf numFmtId="227" fontId="154" fillId="66" borderId="64" applyNumberFormat="0" applyAlignment="0" applyProtection="0">
      <alignment vertical="center"/>
    </xf>
    <xf numFmtId="227" fontId="154" fillId="66" borderId="64" applyNumberFormat="0" applyAlignment="0" applyProtection="0">
      <alignment vertical="center"/>
    </xf>
    <xf numFmtId="227" fontId="154" fillId="66" borderId="64" applyNumberFormat="0" applyAlignment="0" applyProtection="0">
      <alignment vertical="center"/>
    </xf>
    <xf numFmtId="227" fontId="154" fillId="66" borderId="64" applyNumberFormat="0" applyAlignment="0" applyProtection="0">
      <alignment vertical="center"/>
    </xf>
    <xf numFmtId="227" fontId="154" fillId="66" borderId="64" applyNumberFormat="0" applyAlignment="0" applyProtection="0">
      <alignment vertical="center"/>
    </xf>
    <xf numFmtId="227" fontId="154" fillId="66" borderId="64" applyNumberFormat="0" applyAlignment="0" applyProtection="0">
      <alignment vertical="center"/>
    </xf>
    <xf numFmtId="227" fontId="154" fillId="66" borderId="64" applyNumberFormat="0" applyAlignment="0" applyProtection="0">
      <alignment vertical="center"/>
    </xf>
    <xf numFmtId="227" fontId="154" fillId="66" borderId="64" applyNumberFormat="0" applyAlignment="0" applyProtection="0">
      <alignment vertical="center"/>
    </xf>
    <xf numFmtId="227" fontId="154" fillId="66" borderId="64" applyNumberFormat="0" applyAlignment="0" applyProtection="0">
      <alignment vertical="center"/>
    </xf>
    <xf numFmtId="227" fontId="154" fillId="66" borderId="64" applyNumberFormat="0" applyAlignment="0" applyProtection="0">
      <alignment vertical="center"/>
    </xf>
    <xf numFmtId="227" fontId="154" fillId="66" borderId="64" applyNumberFormat="0" applyAlignment="0" applyProtection="0">
      <alignment vertical="center"/>
    </xf>
    <xf numFmtId="227" fontId="154" fillId="66" borderId="64" applyNumberFormat="0" applyAlignment="0" applyProtection="0">
      <alignment vertical="center"/>
    </xf>
    <xf numFmtId="227" fontId="154" fillId="66" borderId="64" applyNumberFormat="0" applyAlignment="0" applyProtection="0">
      <alignment vertical="center"/>
    </xf>
    <xf numFmtId="227" fontId="154" fillId="73" borderId="64" applyNumberFormat="0" applyAlignment="0" applyProtection="0">
      <alignment vertical="center"/>
    </xf>
    <xf numFmtId="227" fontId="154" fillId="73" borderId="64" applyNumberFormat="0" applyAlignment="0" applyProtection="0">
      <alignment vertical="center"/>
    </xf>
    <xf numFmtId="227" fontId="154" fillId="73" borderId="64" applyNumberFormat="0" applyAlignment="0" applyProtection="0">
      <alignment vertical="center"/>
    </xf>
    <xf numFmtId="227" fontId="154" fillId="73" borderId="64" applyNumberFormat="0" applyAlignment="0" applyProtection="0">
      <alignment vertical="center"/>
    </xf>
    <xf numFmtId="227" fontId="154" fillId="73" borderId="64" applyNumberFormat="0" applyAlignment="0" applyProtection="0">
      <alignment vertical="center"/>
    </xf>
    <xf numFmtId="227" fontId="154" fillId="73" borderId="64" applyNumberFormat="0" applyAlignment="0" applyProtection="0">
      <alignment vertical="center"/>
    </xf>
    <xf numFmtId="227" fontId="154" fillId="73" borderId="64" applyNumberFormat="0" applyAlignment="0" applyProtection="0">
      <alignment vertical="center"/>
    </xf>
    <xf numFmtId="227" fontId="154" fillId="73" borderId="64" applyNumberFormat="0" applyAlignment="0" applyProtection="0">
      <alignment vertical="center"/>
    </xf>
    <xf numFmtId="227" fontId="154" fillId="66" borderId="64" applyNumberFormat="0" applyAlignment="0" applyProtection="0">
      <alignment vertical="center"/>
    </xf>
    <xf numFmtId="227" fontId="154" fillId="66" borderId="64" applyNumberFormat="0" applyAlignment="0" applyProtection="0">
      <alignment vertical="center"/>
    </xf>
    <xf numFmtId="227" fontId="154" fillId="66" borderId="64" applyNumberFormat="0" applyAlignment="0" applyProtection="0">
      <alignment vertical="center"/>
    </xf>
    <xf numFmtId="227" fontId="110" fillId="34" borderId="4" applyNumberFormat="0" applyAlignment="0" applyProtection="0">
      <alignment vertical="center"/>
    </xf>
    <xf numFmtId="227" fontId="154" fillId="66" borderId="64" applyNumberFormat="0" applyAlignment="0" applyProtection="0">
      <alignment vertical="center"/>
    </xf>
    <xf numFmtId="227" fontId="154" fillId="73" borderId="64" applyNumberFormat="0" applyAlignment="0" applyProtection="0">
      <alignment vertical="center"/>
    </xf>
    <xf numFmtId="227" fontId="154" fillId="73" borderId="64" applyNumberFormat="0" applyAlignment="0" applyProtection="0">
      <alignment vertical="center"/>
    </xf>
    <xf numFmtId="227" fontId="154" fillId="73" borderId="64" applyNumberFormat="0" applyAlignment="0" applyProtection="0">
      <alignment vertical="center"/>
    </xf>
    <xf numFmtId="227" fontId="154" fillId="66" borderId="64" applyNumberFormat="0" applyAlignment="0" applyProtection="0">
      <alignment vertical="center"/>
    </xf>
    <xf numFmtId="227" fontId="154" fillId="66" borderId="64" applyNumberFormat="0" applyAlignment="0" applyProtection="0">
      <alignment vertical="center"/>
    </xf>
    <xf numFmtId="227" fontId="154" fillId="73" borderId="64" applyNumberFormat="0" applyAlignment="0" applyProtection="0">
      <alignment vertical="center"/>
    </xf>
    <xf numFmtId="227" fontId="154" fillId="73" borderId="64" applyNumberFormat="0" applyAlignment="0" applyProtection="0">
      <alignment vertical="center"/>
    </xf>
    <xf numFmtId="227" fontId="110" fillId="34" borderId="4" applyNumberFormat="0" applyAlignment="0" applyProtection="0">
      <alignment vertical="center"/>
    </xf>
    <xf numFmtId="227" fontId="154" fillId="66" borderId="64" applyNumberFormat="0" applyAlignment="0" applyProtection="0">
      <alignment vertical="center"/>
    </xf>
    <xf numFmtId="227" fontId="110" fillId="34" borderId="4" applyNumberFormat="0" applyAlignment="0" applyProtection="0">
      <alignment vertical="center"/>
    </xf>
    <xf numFmtId="227" fontId="154" fillId="66" borderId="64" applyNumberFormat="0" applyAlignment="0" applyProtection="0">
      <alignment vertical="center"/>
    </xf>
    <xf numFmtId="227" fontId="154" fillId="66" borderId="64" applyNumberFormat="0" applyAlignment="0" applyProtection="0">
      <alignment vertical="center"/>
    </xf>
    <xf numFmtId="227" fontId="154" fillId="66" borderId="64" applyNumberFormat="0" applyAlignment="0" applyProtection="0">
      <alignment vertical="center"/>
    </xf>
    <xf numFmtId="227" fontId="154" fillId="73" borderId="64" applyNumberFormat="0" applyAlignment="0" applyProtection="0">
      <alignment vertical="center"/>
    </xf>
    <xf numFmtId="227" fontId="154" fillId="73" borderId="64" applyNumberFormat="0" applyAlignment="0" applyProtection="0">
      <alignment vertical="center"/>
    </xf>
    <xf numFmtId="227" fontId="154" fillId="66" borderId="64" applyNumberFormat="0" applyAlignment="0" applyProtection="0">
      <alignment vertical="center"/>
    </xf>
    <xf numFmtId="227" fontId="154" fillId="66" borderId="64" applyNumberFormat="0" applyAlignment="0" applyProtection="0">
      <alignment vertical="center"/>
    </xf>
    <xf numFmtId="227" fontId="145" fillId="71" borderId="64" applyNumberFormat="0" applyAlignment="0" applyProtection="0">
      <alignment vertical="center"/>
    </xf>
    <xf numFmtId="227" fontId="154" fillId="66" borderId="64" applyNumberFormat="0" applyAlignment="0" applyProtection="0">
      <alignment vertical="center"/>
    </xf>
    <xf numFmtId="227" fontId="145" fillId="71" borderId="64" applyNumberFormat="0" applyAlignment="0" applyProtection="0">
      <alignment vertical="center"/>
    </xf>
    <xf numFmtId="227" fontId="154" fillId="66" borderId="64" applyNumberFormat="0" applyAlignment="0" applyProtection="0">
      <alignment vertical="center"/>
    </xf>
    <xf numFmtId="227" fontId="154" fillId="66" borderId="64" applyNumberFormat="0" applyAlignment="0" applyProtection="0">
      <alignment vertical="center"/>
    </xf>
    <xf numFmtId="227" fontId="145" fillId="71" borderId="64" applyNumberFormat="0" applyAlignment="0" applyProtection="0">
      <alignment vertical="center"/>
    </xf>
    <xf numFmtId="227" fontId="154" fillId="66" borderId="64" applyNumberFormat="0" applyAlignment="0" applyProtection="0">
      <alignment vertical="center"/>
    </xf>
    <xf numFmtId="227" fontId="154" fillId="66" borderId="64" applyNumberFormat="0" applyAlignment="0" applyProtection="0">
      <alignment vertical="center"/>
    </xf>
    <xf numFmtId="227" fontId="154" fillId="66" borderId="64" applyNumberFormat="0" applyAlignment="0" applyProtection="0">
      <alignment vertical="center"/>
    </xf>
    <xf numFmtId="227" fontId="145" fillId="71" borderId="64" applyNumberFormat="0" applyAlignment="0" applyProtection="0">
      <alignment vertical="center"/>
    </xf>
    <xf numFmtId="227" fontId="154" fillId="66" borderId="64" applyNumberFormat="0" applyAlignment="0" applyProtection="0">
      <alignment vertical="center"/>
    </xf>
    <xf numFmtId="227" fontId="154" fillId="66" borderId="64" applyNumberFormat="0" applyAlignment="0" applyProtection="0">
      <alignment vertical="center"/>
    </xf>
    <xf numFmtId="227" fontId="154" fillId="66" borderId="64" applyNumberFormat="0" applyAlignment="0" applyProtection="0">
      <alignment vertical="center"/>
    </xf>
    <xf numFmtId="227" fontId="110" fillId="34" borderId="4" applyNumberFormat="0" applyAlignment="0" applyProtection="0">
      <alignment vertical="center"/>
    </xf>
    <xf numFmtId="227" fontId="154" fillId="66" borderId="64" applyNumberFormat="0" applyAlignment="0" applyProtection="0">
      <alignment vertical="center"/>
    </xf>
    <xf numFmtId="227" fontId="154" fillId="66" borderId="64" applyNumberFormat="0" applyAlignment="0" applyProtection="0">
      <alignment vertical="center"/>
    </xf>
    <xf numFmtId="227" fontId="154" fillId="66" borderId="64" applyNumberFormat="0" applyAlignment="0" applyProtection="0">
      <alignment vertical="center"/>
    </xf>
    <xf numFmtId="227" fontId="154" fillId="66" borderId="64" applyNumberFormat="0" applyAlignment="0" applyProtection="0">
      <alignment vertical="center"/>
    </xf>
    <xf numFmtId="227" fontId="154" fillId="66" borderId="64" applyNumberFormat="0" applyAlignment="0" applyProtection="0">
      <alignment vertical="center"/>
    </xf>
    <xf numFmtId="227" fontId="154" fillId="66" borderId="64" applyNumberFormat="0" applyAlignment="0" applyProtection="0">
      <alignment vertical="center"/>
    </xf>
    <xf numFmtId="227" fontId="110" fillId="34" borderId="4" applyNumberFormat="0" applyAlignment="0" applyProtection="0">
      <alignment vertical="center"/>
    </xf>
    <xf numFmtId="227" fontId="154" fillId="66" borderId="64" applyNumberFormat="0" applyAlignment="0" applyProtection="0">
      <alignment vertical="center"/>
    </xf>
    <xf numFmtId="227" fontId="154" fillId="66" borderId="64" applyNumberFormat="0" applyAlignment="0" applyProtection="0">
      <alignment vertical="center"/>
    </xf>
    <xf numFmtId="227" fontId="154" fillId="66" borderId="64" applyNumberFormat="0" applyAlignment="0" applyProtection="0">
      <alignment vertical="center"/>
    </xf>
    <xf numFmtId="227" fontId="154" fillId="66" borderId="64" applyNumberFormat="0" applyAlignment="0" applyProtection="0">
      <alignment vertical="center"/>
    </xf>
    <xf numFmtId="227" fontId="154" fillId="66" borderId="64" applyNumberFormat="0" applyAlignment="0" applyProtection="0">
      <alignment vertical="center"/>
    </xf>
    <xf numFmtId="227" fontId="154" fillId="66" borderId="64" applyNumberFormat="0" applyAlignment="0" applyProtection="0">
      <alignment vertical="center"/>
    </xf>
    <xf numFmtId="227" fontId="110" fillId="34" borderId="4" applyNumberFormat="0" applyAlignment="0" applyProtection="0">
      <alignment vertical="center"/>
    </xf>
    <xf numFmtId="227" fontId="154" fillId="66" borderId="64" applyNumberFormat="0" applyAlignment="0" applyProtection="0">
      <alignment vertical="center"/>
    </xf>
    <xf numFmtId="227" fontId="154" fillId="66" borderId="64" applyNumberFormat="0" applyAlignment="0" applyProtection="0">
      <alignment vertical="center"/>
    </xf>
    <xf numFmtId="227" fontId="154" fillId="66" borderId="64" applyNumberFormat="0" applyAlignment="0" applyProtection="0">
      <alignment vertical="center"/>
    </xf>
    <xf numFmtId="227" fontId="154" fillId="66" borderId="64" applyNumberFormat="0" applyAlignment="0" applyProtection="0">
      <alignment vertical="center"/>
    </xf>
    <xf numFmtId="227" fontId="154" fillId="66" borderId="64" applyNumberFormat="0" applyAlignment="0" applyProtection="0">
      <alignment vertical="center"/>
    </xf>
    <xf numFmtId="227" fontId="154" fillId="66" borderId="64" applyNumberFormat="0" applyAlignment="0" applyProtection="0">
      <alignment vertical="center"/>
    </xf>
    <xf numFmtId="227" fontId="154" fillId="66" borderId="64" applyNumberFormat="0" applyAlignment="0" applyProtection="0">
      <alignment vertical="center"/>
    </xf>
    <xf numFmtId="227" fontId="154" fillId="66" borderId="64" applyNumberFormat="0" applyAlignment="0" applyProtection="0">
      <alignment vertical="center"/>
    </xf>
    <xf numFmtId="227" fontId="154" fillId="66" borderId="64" applyNumberFormat="0" applyAlignment="0" applyProtection="0">
      <alignment vertical="center"/>
    </xf>
    <xf numFmtId="227" fontId="154" fillId="66" borderId="64" applyNumberFormat="0" applyAlignment="0" applyProtection="0">
      <alignment vertical="center"/>
    </xf>
    <xf numFmtId="227" fontId="154" fillId="66" borderId="64" applyNumberFormat="0" applyAlignment="0" applyProtection="0">
      <alignment vertical="center"/>
    </xf>
    <xf numFmtId="227" fontId="154" fillId="66" borderId="64" applyNumberFormat="0" applyAlignment="0" applyProtection="0">
      <alignment vertical="center"/>
    </xf>
    <xf numFmtId="227" fontId="154" fillId="66" borderId="64" applyNumberFormat="0" applyAlignment="0" applyProtection="0">
      <alignment vertical="center"/>
    </xf>
    <xf numFmtId="227" fontId="154" fillId="66" borderId="64" applyNumberFormat="0" applyAlignment="0" applyProtection="0">
      <alignment vertical="center"/>
    </xf>
    <xf numFmtId="227" fontId="154" fillId="66" borderId="64" applyNumberFormat="0" applyAlignment="0" applyProtection="0">
      <alignment vertical="center"/>
    </xf>
    <xf numFmtId="227" fontId="154" fillId="66" borderId="64" applyNumberFormat="0" applyAlignment="0" applyProtection="0">
      <alignment vertical="center"/>
    </xf>
    <xf numFmtId="227" fontId="154" fillId="66" borderId="64" applyNumberFormat="0" applyAlignment="0" applyProtection="0">
      <alignment vertical="center"/>
    </xf>
    <xf numFmtId="227" fontId="154" fillId="66" borderId="64" applyNumberFormat="0" applyAlignment="0" applyProtection="0">
      <alignment vertical="center"/>
    </xf>
    <xf numFmtId="227" fontId="154" fillId="66" borderId="64" applyNumberFormat="0" applyAlignment="0" applyProtection="0">
      <alignment vertical="center"/>
    </xf>
    <xf numFmtId="227" fontId="154" fillId="66" borderId="64" applyNumberFormat="0" applyAlignment="0" applyProtection="0">
      <alignment vertical="center"/>
    </xf>
    <xf numFmtId="227" fontId="154" fillId="66" borderId="64" applyNumberFormat="0" applyAlignment="0" applyProtection="0">
      <alignment vertical="center"/>
    </xf>
    <xf numFmtId="227" fontId="154" fillId="66" borderId="64" applyNumberFormat="0" applyAlignment="0" applyProtection="0">
      <alignment vertical="center"/>
    </xf>
    <xf numFmtId="227" fontId="154" fillId="66" borderId="64" applyNumberFormat="0" applyAlignment="0" applyProtection="0">
      <alignment vertical="center"/>
    </xf>
    <xf numFmtId="227" fontId="154" fillId="66" borderId="64" applyNumberFormat="0" applyAlignment="0" applyProtection="0">
      <alignment vertical="center"/>
    </xf>
    <xf numFmtId="227" fontId="154" fillId="66" borderId="64" applyNumberFormat="0" applyAlignment="0" applyProtection="0">
      <alignment vertical="center"/>
    </xf>
    <xf numFmtId="227" fontId="154" fillId="66" borderId="64" applyNumberFormat="0" applyAlignment="0" applyProtection="0">
      <alignment vertical="center"/>
    </xf>
    <xf numFmtId="227" fontId="154" fillId="66" borderId="64" applyNumberFormat="0" applyAlignment="0" applyProtection="0">
      <alignment vertical="center"/>
    </xf>
    <xf numFmtId="227" fontId="154" fillId="66" borderId="64" applyNumberFormat="0" applyAlignment="0" applyProtection="0">
      <alignment vertical="center"/>
    </xf>
    <xf numFmtId="227" fontId="154" fillId="66" borderId="64" applyNumberFormat="0" applyAlignment="0" applyProtection="0">
      <alignment vertical="center"/>
    </xf>
    <xf numFmtId="227" fontId="154" fillId="66" borderId="64" applyNumberFormat="0" applyAlignment="0" applyProtection="0">
      <alignment vertical="center"/>
    </xf>
    <xf numFmtId="227" fontId="154" fillId="66" borderId="64" applyNumberFormat="0" applyAlignment="0" applyProtection="0">
      <alignment vertical="center"/>
    </xf>
    <xf numFmtId="227" fontId="154" fillId="66" borderId="64" applyNumberFormat="0" applyAlignment="0" applyProtection="0">
      <alignment vertical="center"/>
    </xf>
    <xf numFmtId="227" fontId="154" fillId="66" borderId="64" applyNumberFormat="0" applyAlignment="0" applyProtection="0">
      <alignment vertical="center"/>
    </xf>
    <xf numFmtId="227" fontId="154" fillId="66" borderId="64" applyNumberFormat="0" applyAlignment="0" applyProtection="0">
      <alignment vertical="center"/>
    </xf>
    <xf numFmtId="227" fontId="154" fillId="66" borderId="64" applyNumberFormat="0" applyAlignment="0" applyProtection="0">
      <alignment vertical="center"/>
    </xf>
    <xf numFmtId="227" fontId="154" fillId="66" borderId="64" applyNumberFormat="0" applyAlignment="0" applyProtection="0">
      <alignment vertical="center"/>
    </xf>
    <xf numFmtId="227" fontId="154" fillId="66" borderId="64" applyNumberFormat="0" applyAlignment="0" applyProtection="0">
      <alignment vertical="center"/>
    </xf>
    <xf numFmtId="227" fontId="154" fillId="66" borderId="64" applyNumberFormat="0" applyAlignment="0" applyProtection="0">
      <alignment vertical="center"/>
    </xf>
    <xf numFmtId="227" fontId="154" fillId="66" borderId="64" applyNumberFormat="0" applyAlignment="0" applyProtection="0">
      <alignment vertical="center"/>
    </xf>
    <xf numFmtId="227" fontId="154" fillId="66" borderId="64" applyNumberFormat="0" applyAlignment="0" applyProtection="0">
      <alignment vertical="center"/>
    </xf>
    <xf numFmtId="227" fontId="154" fillId="66" borderId="64" applyNumberFormat="0" applyAlignment="0" applyProtection="0">
      <alignment vertical="center"/>
    </xf>
    <xf numFmtId="227" fontId="154" fillId="66" borderId="64" applyNumberFormat="0" applyAlignment="0" applyProtection="0">
      <alignment vertical="center"/>
    </xf>
    <xf numFmtId="227" fontId="154" fillId="66" borderId="64" applyNumberFormat="0" applyAlignment="0" applyProtection="0">
      <alignment vertical="center"/>
    </xf>
    <xf numFmtId="227" fontId="154" fillId="66" borderId="64" applyNumberFormat="0" applyAlignment="0" applyProtection="0">
      <alignment vertical="center"/>
    </xf>
    <xf numFmtId="227" fontId="154" fillId="66" borderId="64" applyNumberFormat="0" applyAlignment="0" applyProtection="0">
      <alignment vertical="center"/>
    </xf>
    <xf numFmtId="227" fontId="154" fillId="66" borderId="64" applyNumberFormat="0" applyAlignment="0" applyProtection="0">
      <alignment vertical="center"/>
    </xf>
    <xf numFmtId="227" fontId="154" fillId="66" borderId="64" applyNumberFormat="0" applyAlignment="0" applyProtection="0">
      <alignment vertical="center"/>
    </xf>
    <xf numFmtId="227" fontId="154" fillId="66" borderId="64" applyNumberFormat="0" applyAlignment="0" applyProtection="0">
      <alignment vertical="center"/>
    </xf>
    <xf numFmtId="227" fontId="132" fillId="46" borderId="7" applyNumberFormat="0" applyAlignment="0" applyProtection="0">
      <alignment vertical="center"/>
    </xf>
    <xf numFmtId="227" fontId="132" fillId="46" borderId="7" applyNumberFormat="0" applyAlignment="0" applyProtection="0">
      <alignment vertical="center"/>
    </xf>
    <xf numFmtId="227" fontId="132" fillId="46" borderId="7" applyNumberFormat="0" applyAlignment="0" applyProtection="0">
      <alignment vertical="center"/>
    </xf>
    <xf numFmtId="227" fontId="132" fillId="46" borderId="7" applyNumberFormat="0" applyAlignment="0" applyProtection="0">
      <alignment vertical="center"/>
    </xf>
    <xf numFmtId="227" fontId="132" fillId="46" borderId="7" applyNumberFormat="0" applyAlignment="0" applyProtection="0">
      <alignment vertical="center"/>
    </xf>
    <xf numFmtId="227" fontId="132" fillId="46" borderId="7" applyNumberFormat="0" applyAlignment="0" applyProtection="0">
      <alignment vertical="center"/>
    </xf>
    <xf numFmtId="227" fontId="132" fillId="46" borderId="7" applyNumberFormat="0" applyAlignment="0" applyProtection="0">
      <alignment vertical="center"/>
    </xf>
    <xf numFmtId="227" fontId="98" fillId="41" borderId="0" applyNumberFormat="0" applyBorder="0" applyAlignment="0" applyProtection="0">
      <alignment vertical="center"/>
    </xf>
    <xf numFmtId="227" fontId="96" fillId="35" borderId="4" applyNumberFormat="0" applyAlignment="0" applyProtection="0">
      <alignment vertical="center"/>
    </xf>
    <xf numFmtId="227" fontId="98" fillId="39" borderId="0" applyNumberFormat="0" applyBorder="0" applyAlignment="0" applyProtection="0">
      <alignment vertical="center"/>
    </xf>
    <xf numFmtId="227" fontId="98" fillId="39" borderId="0" applyNumberFormat="0" applyBorder="0" applyAlignment="0" applyProtection="0">
      <alignment vertical="center"/>
    </xf>
    <xf numFmtId="227" fontId="98" fillId="39" borderId="0" applyNumberFormat="0" applyBorder="0" applyAlignment="0" applyProtection="0">
      <alignment vertical="center"/>
    </xf>
    <xf numFmtId="227" fontId="98" fillId="39" borderId="0" applyNumberFormat="0" applyBorder="0" applyAlignment="0" applyProtection="0">
      <alignment vertical="center"/>
    </xf>
    <xf numFmtId="227" fontId="98" fillId="39" borderId="0" applyNumberFormat="0" applyBorder="0" applyAlignment="0" applyProtection="0">
      <alignment vertical="center"/>
    </xf>
    <xf numFmtId="227" fontId="98" fillId="39" borderId="0" applyNumberFormat="0" applyBorder="0" applyAlignment="0" applyProtection="0">
      <alignment vertical="center"/>
    </xf>
    <xf numFmtId="227" fontId="98" fillId="52" borderId="0" applyNumberFormat="0" applyBorder="0" applyAlignment="0" applyProtection="0">
      <alignment vertical="center"/>
    </xf>
    <xf numFmtId="227" fontId="98" fillId="52" borderId="0" applyNumberFormat="0" applyBorder="0" applyAlignment="0" applyProtection="0">
      <alignment vertical="center"/>
    </xf>
    <xf numFmtId="227" fontId="98" fillId="52" borderId="0" applyNumberFormat="0" applyBorder="0" applyAlignment="0" applyProtection="0">
      <alignment vertical="center"/>
    </xf>
    <xf numFmtId="227" fontId="145" fillId="71" borderId="64" applyNumberFormat="0" applyAlignment="0" applyProtection="0">
      <alignment vertical="center"/>
    </xf>
    <xf numFmtId="227" fontId="145" fillId="71" borderId="64" applyNumberFormat="0" applyAlignment="0" applyProtection="0">
      <alignment vertical="center"/>
    </xf>
    <xf numFmtId="227" fontId="98" fillId="52" borderId="0" applyNumberFormat="0" applyBorder="0" applyAlignment="0" applyProtection="0">
      <alignment vertical="center"/>
    </xf>
    <xf numFmtId="227" fontId="98" fillId="52" borderId="0" applyNumberFormat="0" applyBorder="0" applyAlignment="0" applyProtection="0">
      <alignment vertical="center"/>
    </xf>
    <xf numFmtId="227" fontId="98" fillId="62" borderId="0" applyNumberFormat="0" applyBorder="0" applyAlignment="0" applyProtection="0">
      <alignment vertical="center"/>
    </xf>
    <xf numFmtId="227" fontId="98" fillId="62" borderId="0" applyNumberFormat="0" applyBorder="0" applyAlignment="0" applyProtection="0">
      <alignment vertical="center"/>
    </xf>
    <xf numFmtId="227" fontId="98" fillId="62" borderId="0" applyNumberFormat="0" applyBorder="0" applyAlignment="0" applyProtection="0">
      <alignment vertical="center"/>
    </xf>
    <xf numFmtId="227" fontId="98" fillId="62" borderId="0" applyNumberFormat="0" applyBorder="0" applyAlignment="0" applyProtection="0">
      <alignment vertical="center"/>
    </xf>
    <xf numFmtId="227" fontId="98" fillId="62" borderId="0" applyNumberFormat="0" applyBorder="0" applyAlignment="0" applyProtection="0">
      <alignment vertical="center"/>
    </xf>
    <xf numFmtId="227" fontId="98" fillId="63" borderId="0" applyNumberFormat="0" applyBorder="0" applyAlignment="0" applyProtection="0">
      <alignment vertical="center"/>
    </xf>
    <xf numFmtId="227" fontId="98" fillId="63" borderId="0" applyNumberFormat="0" applyBorder="0" applyAlignment="0" applyProtection="0">
      <alignment vertical="center"/>
    </xf>
    <xf numFmtId="227" fontId="98" fillId="63" borderId="0" applyNumberFormat="0" applyBorder="0" applyAlignment="0" applyProtection="0">
      <alignment vertical="center"/>
    </xf>
    <xf numFmtId="227" fontId="98" fillId="63" borderId="0" applyNumberFormat="0" applyBorder="0" applyAlignment="0" applyProtection="0">
      <alignment vertical="center"/>
    </xf>
    <xf numFmtId="227" fontId="98" fillId="63" borderId="0" applyNumberFormat="0" applyBorder="0" applyAlignment="0" applyProtection="0">
      <alignment vertical="center"/>
    </xf>
    <xf numFmtId="227" fontId="98" fillId="63" borderId="0" applyNumberFormat="0" applyBorder="0" applyAlignment="0" applyProtection="0">
      <alignment vertical="center"/>
    </xf>
    <xf numFmtId="227" fontId="145" fillId="71" borderId="64" applyNumberFormat="0" applyAlignment="0" applyProtection="0">
      <alignment vertical="center"/>
    </xf>
    <xf numFmtId="227" fontId="137" fillId="66" borderId="65" applyNumberFormat="0" applyAlignment="0" applyProtection="0">
      <alignment vertical="center"/>
    </xf>
    <xf numFmtId="227" fontId="137" fillId="66" borderId="65" applyNumberFormat="0" applyAlignment="0" applyProtection="0">
      <alignment vertical="center"/>
    </xf>
    <xf numFmtId="227" fontId="137" fillId="66" borderId="65" applyNumberFormat="0" applyAlignment="0" applyProtection="0">
      <alignment vertical="center"/>
    </xf>
    <xf numFmtId="227" fontId="137" fillId="66" borderId="65" applyNumberFormat="0" applyAlignment="0" applyProtection="0">
      <alignment vertical="center"/>
    </xf>
    <xf numFmtId="227" fontId="98" fillId="64" borderId="0" applyNumberFormat="0" applyBorder="0" applyAlignment="0" applyProtection="0">
      <alignment vertical="center"/>
    </xf>
    <xf numFmtId="227" fontId="137" fillId="66" borderId="65" applyNumberFormat="0" applyAlignment="0" applyProtection="0">
      <alignment vertical="center"/>
    </xf>
    <xf numFmtId="227" fontId="98" fillId="64" borderId="0" applyNumberFormat="0" applyBorder="0" applyAlignment="0" applyProtection="0">
      <alignment vertical="center"/>
    </xf>
    <xf numFmtId="227" fontId="137" fillId="66" borderId="65" applyNumberFormat="0" applyAlignment="0" applyProtection="0">
      <alignment vertical="center"/>
    </xf>
    <xf numFmtId="227" fontId="98" fillId="64" borderId="0" applyNumberFormat="0" applyBorder="0" applyAlignment="0" applyProtection="0">
      <alignment vertical="center"/>
    </xf>
    <xf numFmtId="227" fontId="137" fillId="66" borderId="65" applyNumberFormat="0" applyAlignment="0" applyProtection="0">
      <alignment vertical="center"/>
    </xf>
    <xf numFmtId="227" fontId="137" fillId="66" borderId="65" applyNumberFormat="0" applyAlignment="0" applyProtection="0">
      <alignment vertical="center"/>
    </xf>
    <xf numFmtId="227" fontId="137" fillId="66" borderId="65" applyNumberFormat="0" applyAlignment="0" applyProtection="0">
      <alignment vertical="center"/>
    </xf>
    <xf numFmtId="227" fontId="137" fillId="66" borderId="65" applyNumberFormat="0" applyAlignment="0" applyProtection="0">
      <alignment vertical="center"/>
    </xf>
    <xf numFmtId="227" fontId="137" fillId="66" borderId="65" applyNumberFormat="0" applyAlignment="0" applyProtection="0">
      <alignment vertical="center"/>
    </xf>
    <xf numFmtId="227" fontId="98" fillId="64" borderId="0" applyNumberFormat="0" applyBorder="0" applyAlignment="0" applyProtection="0">
      <alignment vertical="center"/>
    </xf>
    <xf numFmtId="227" fontId="137" fillId="66" borderId="65" applyNumberFormat="0" applyAlignment="0" applyProtection="0">
      <alignment vertical="center"/>
    </xf>
    <xf numFmtId="227" fontId="98" fillId="64" borderId="0" applyNumberFormat="0" applyBorder="0" applyAlignment="0" applyProtection="0">
      <alignment vertical="center"/>
    </xf>
    <xf numFmtId="227" fontId="98" fillId="64" borderId="0" applyNumberFormat="0" applyBorder="0" applyAlignment="0" applyProtection="0">
      <alignment vertical="center"/>
    </xf>
    <xf numFmtId="227" fontId="98" fillId="41" borderId="0" applyNumberFormat="0" applyBorder="0" applyAlignment="0" applyProtection="0">
      <alignment vertical="center"/>
    </xf>
    <xf numFmtId="227" fontId="98" fillId="41" borderId="0" applyNumberFormat="0" applyBorder="0" applyAlignment="0" applyProtection="0">
      <alignment vertical="center"/>
    </xf>
    <xf numFmtId="227" fontId="98" fillId="41" borderId="0" applyNumberFormat="0" applyBorder="0" applyAlignment="0" applyProtection="0">
      <alignment vertical="center"/>
    </xf>
    <xf numFmtId="227" fontId="98" fillId="41" borderId="0" applyNumberFormat="0" applyBorder="0" applyAlignment="0" applyProtection="0">
      <alignment vertical="center"/>
    </xf>
    <xf numFmtId="227" fontId="98" fillId="41" borderId="0" applyNumberFormat="0" applyBorder="0" applyAlignment="0" applyProtection="0">
      <alignment vertical="center"/>
    </xf>
    <xf numFmtId="227" fontId="111" fillId="53" borderId="0" applyNumberFormat="0" applyBorder="0" applyAlignment="0" applyProtection="0">
      <alignment vertical="center"/>
    </xf>
    <xf numFmtId="227" fontId="111" fillId="53" borderId="0" applyNumberFormat="0" applyBorder="0" applyAlignment="0" applyProtection="0">
      <alignment vertical="center"/>
    </xf>
    <xf numFmtId="227" fontId="111" fillId="53" borderId="0" applyNumberFormat="0" applyBorder="0" applyAlignment="0" applyProtection="0">
      <alignment vertical="center"/>
    </xf>
    <xf numFmtId="227" fontId="111" fillId="53" borderId="0" applyNumberFormat="0" applyBorder="0" applyAlignment="0" applyProtection="0">
      <alignment vertical="center"/>
    </xf>
    <xf numFmtId="227" fontId="137" fillId="66" borderId="65" applyNumberFormat="0" applyAlignment="0" applyProtection="0">
      <alignment vertical="center"/>
    </xf>
    <xf numFmtId="227" fontId="137" fillId="66" borderId="65" applyNumberFormat="0" applyAlignment="0" applyProtection="0">
      <alignment vertical="center"/>
    </xf>
    <xf numFmtId="227" fontId="137" fillId="66" borderId="65" applyNumberFormat="0" applyAlignment="0" applyProtection="0">
      <alignment vertical="center"/>
    </xf>
    <xf numFmtId="227" fontId="137" fillId="66" borderId="65" applyNumberFormat="0" applyAlignment="0" applyProtection="0">
      <alignment vertical="center"/>
    </xf>
    <xf numFmtId="227" fontId="137" fillId="66" borderId="65" applyNumberFormat="0" applyAlignment="0" applyProtection="0">
      <alignment vertical="center"/>
    </xf>
    <xf numFmtId="227" fontId="137" fillId="66" borderId="65" applyNumberFormat="0" applyAlignment="0" applyProtection="0">
      <alignment vertical="center"/>
    </xf>
    <xf numFmtId="227" fontId="137" fillId="66" borderId="65" applyNumberFormat="0" applyAlignment="0" applyProtection="0">
      <alignment vertical="center"/>
    </xf>
    <xf numFmtId="227" fontId="137" fillId="66" borderId="65" applyNumberFormat="0" applyAlignment="0" applyProtection="0">
      <alignment vertical="center"/>
    </xf>
    <xf numFmtId="227" fontId="137" fillId="66" borderId="65" applyNumberFormat="0" applyAlignment="0" applyProtection="0">
      <alignment vertical="center"/>
    </xf>
    <xf numFmtId="227" fontId="137" fillId="66" borderId="65" applyNumberFormat="0" applyAlignment="0" applyProtection="0">
      <alignment vertical="center"/>
    </xf>
    <xf numFmtId="227" fontId="137" fillId="66" borderId="65" applyNumberFormat="0" applyAlignment="0" applyProtection="0">
      <alignment vertical="center"/>
    </xf>
    <xf numFmtId="227" fontId="137" fillId="66" borderId="65" applyNumberFormat="0" applyAlignment="0" applyProtection="0">
      <alignment vertical="center"/>
    </xf>
    <xf numFmtId="227" fontId="137" fillId="66" borderId="65" applyNumberFormat="0" applyAlignment="0" applyProtection="0">
      <alignment vertical="center"/>
    </xf>
    <xf numFmtId="227" fontId="137" fillId="66" borderId="65" applyNumberFormat="0" applyAlignment="0" applyProtection="0">
      <alignment vertical="center"/>
    </xf>
    <xf numFmtId="227" fontId="137" fillId="66" borderId="65" applyNumberFormat="0" applyAlignment="0" applyProtection="0">
      <alignment vertical="center"/>
    </xf>
    <xf numFmtId="227" fontId="137" fillId="66" borderId="65" applyNumberFormat="0" applyAlignment="0" applyProtection="0">
      <alignment vertical="center"/>
    </xf>
    <xf numFmtId="227" fontId="137" fillId="66" borderId="65" applyNumberFormat="0" applyAlignment="0" applyProtection="0">
      <alignment vertical="center"/>
    </xf>
    <xf numFmtId="227" fontId="137" fillId="66" borderId="65" applyNumberFormat="0" applyAlignment="0" applyProtection="0">
      <alignment vertical="center"/>
    </xf>
    <xf numFmtId="227" fontId="137" fillId="66" borderId="65" applyNumberFormat="0" applyAlignment="0" applyProtection="0">
      <alignment vertical="center"/>
    </xf>
    <xf numFmtId="227" fontId="137" fillId="66" borderId="65" applyNumberFormat="0" applyAlignment="0" applyProtection="0">
      <alignment vertical="center"/>
    </xf>
    <xf numFmtId="227" fontId="137" fillId="66" borderId="65" applyNumberFormat="0" applyAlignment="0" applyProtection="0">
      <alignment vertical="center"/>
    </xf>
    <xf numFmtId="227" fontId="137" fillId="66" borderId="65" applyNumberFormat="0" applyAlignment="0" applyProtection="0">
      <alignment vertical="center"/>
    </xf>
    <xf numFmtId="227" fontId="137" fillId="66" borderId="65" applyNumberFormat="0" applyAlignment="0" applyProtection="0">
      <alignment vertical="center"/>
    </xf>
    <xf numFmtId="227" fontId="137" fillId="66" borderId="65" applyNumberFormat="0" applyAlignment="0" applyProtection="0">
      <alignment vertical="center"/>
    </xf>
    <xf numFmtId="227" fontId="137" fillId="66" borderId="65" applyNumberFormat="0" applyAlignment="0" applyProtection="0">
      <alignment vertical="center"/>
    </xf>
    <xf numFmtId="227" fontId="137" fillId="66" borderId="65" applyNumberFormat="0" applyAlignment="0" applyProtection="0">
      <alignment vertical="center"/>
    </xf>
    <xf numFmtId="227" fontId="137" fillId="66" borderId="65" applyNumberFormat="0" applyAlignment="0" applyProtection="0">
      <alignment vertical="center"/>
    </xf>
    <xf numFmtId="227" fontId="137" fillId="66" borderId="65" applyNumberFormat="0" applyAlignment="0" applyProtection="0">
      <alignment vertical="center"/>
    </xf>
    <xf numFmtId="227" fontId="137" fillId="66" borderId="65" applyNumberFormat="0" applyAlignment="0" applyProtection="0">
      <alignment vertical="center"/>
    </xf>
    <xf numFmtId="227" fontId="137" fillId="66" borderId="65" applyNumberFormat="0" applyAlignment="0" applyProtection="0">
      <alignment vertical="center"/>
    </xf>
    <xf numFmtId="227" fontId="137" fillId="66" borderId="65" applyNumberFormat="0" applyAlignment="0" applyProtection="0">
      <alignment vertical="center"/>
    </xf>
    <xf numFmtId="227" fontId="137" fillId="66" borderId="65" applyNumberFormat="0" applyAlignment="0" applyProtection="0">
      <alignment vertical="center"/>
    </xf>
    <xf numFmtId="227" fontId="137" fillId="66" borderId="65" applyNumberFormat="0" applyAlignment="0" applyProtection="0">
      <alignment vertical="center"/>
    </xf>
    <xf numFmtId="227" fontId="137" fillId="66" borderId="65" applyNumberFormat="0" applyAlignment="0" applyProtection="0">
      <alignment vertical="center"/>
    </xf>
    <xf numFmtId="227" fontId="137" fillId="66" borderId="65" applyNumberFormat="0" applyAlignment="0" applyProtection="0">
      <alignment vertical="center"/>
    </xf>
    <xf numFmtId="227" fontId="137" fillId="66" borderId="65" applyNumberFormat="0" applyAlignment="0" applyProtection="0">
      <alignment vertical="center"/>
    </xf>
    <xf numFmtId="227" fontId="137" fillId="66" borderId="65" applyNumberFormat="0" applyAlignment="0" applyProtection="0">
      <alignment vertical="center"/>
    </xf>
    <xf numFmtId="227" fontId="137" fillId="66" borderId="65" applyNumberFormat="0" applyAlignment="0" applyProtection="0">
      <alignment vertical="center"/>
    </xf>
    <xf numFmtId="227" fontId="137" fillId="66" borderId="65" applyNumberFormat="0" applyAlignment="0" applyProtection="0">
      <alignment vertical="center"/>
    </xf>
    <xf numFmtId="227" fontId="137" fillId="66" borderId="65" applyNumberFormat="0" applyAlignment="0" applyProtection="0">
      <alignment vertical="center"/>
    </xf>
    <xf numFmtId="227" fontId="137" fillId="66" borderId="65" applyNumberFormat="0" applyAlignment="0" applyProtection="0">
      <alignment vertical="center"/>
    </xf>
    <xf numFmtId="227" fontId="137" fillId="66" borderId="65" applyNumberFormat="0" applyAlignment="0" applyProtection="0">
      <alignment vertical="center"/>
    </xf>
    <xf numFmtId="227" fontId="137" fillId="73" borderId="65" applyNumberFormat="0" applyAlignment="0" applyProtection="0">
      <alignment vertical="center"/>
    </xf>
    <xf numFmtId="227" fontId="137" fillId="73" borderId="65" applyNumberFormat="0" applyAlignment="0" applyProtection="0">
      <alignment vertical="center"/>
    </xf>
    <xf numFmtId="227" fontId="137" fillId="73" borderId="65" applyNumberFormat="0" applyAlignment="0" applyProtection="0">
      <alignment vertical="center"/>
    </xf>
    <xf numFmtId="227" fontId="137" fillId="73" borderId="65" applyNumberFormat="0" applyAlignment="0" applyProtection="0">
      <alignment vertical="center"/>
    </xf>
    <xf numFmtId="227" fontId="137" fillId="73" borderId="65" applyNumberFormat="0" applyAlignment="0" applyProtection="0">
      <alignment vertical="center"/>
    </xf>
    <xf numFmtId="227" fontId="137" fillId="73" borderId="65" applyNumberFormat="0" applyAlignment="0" applyProtection="0">
      <alignment vertical="center"/>
    </xf>
    <xf numFmtId="227" fontId="137" fillId="73" borderId="65" applyNumberFormat="0" applyAlignment="0" applyProtection="0">
      <alignment vertical="center"/>
    </xf>
    <xf numFmtId="227" fontId="137" fillId="73" borderId="65" applyNumberFormat="0" applyAlignment="0" applyProtection="0">
      <alignment vertical="center"/>
    </xf>
    <xf numFmtId="227" fontId="137" fillId="73" borderId="65" applyNumberFormat="0" applyAlignment="0" applyProtection="0">
      <alignment vertical="center"/>
    </xf>
    <xf numFmtId="227" fontId="137" fillId="73" borderId="65" applyNumberFormat="0" applyAlignment="0" applyProtection="0">
      <alignment vertical="center"/>
    </xf>
    <xf numFmtId="227" fontId="137" fillId="73" borderId="65" applyNumberFormat="0" applyAlignment="0" applyProtection="0">
      <alignment vertical="center"/>
    </xf>
    <xf numFmtId="227" fontId="137" fillId="73" borderId="65" applyNumberFormat="0" applyAlignment="0" applyProtection="0">
      <alignment vertical="center"/>
    </xf>
    <xf numFmtId="227" fontId="137" fillId="73" borderId="65" applyNumberFormat="0" applyAlignment="0" applyProtection="0">
      <alignment vertical="center"/>
    </xf>
    <xf numFmtId="227" fontId="137" fillId="73" borderId="65" applyNumberFormat="0" applyAlignment="0" applyProtection="0">
      <alignment vertical="center"/>
    </xf>
    <xf numFmtId="227" fontId="137" fillId="73" borderId="65" applyNumberFormat="0" applyAlignment="0" applyProtection="0">
      <alignment vertical="center"/>
    </xf>
    <xf numFmtId="227" fontId="137" fillId="73" borderId="65" applyNumberFormat="0" applyAlignment="0" applyProtection="0">
      <alignment vertical="center"/>
    </xf>
    <xf numFmtId="227" fontId="137" fillId="73" borderId="65" applyNumberFormat="0" applyAlignment="0" applyProtection="0">
      <alignment vertical="center"/>
    </xf>
    <xf numFmtId="227" fontId="137" fillId="66" borderId="65" applyNumberFormat="0" applyAlignment="0" applyProtection="0">
      <alignment vertical="center"/>
    </xf>
    <xf numFmtId="227" fontId="137" fillId="66" borderId="65" applyNumberFormat="0" applyAlignment="0" applyProtection="0">
      <alignment vertical="center"/>
    </xf>
    <xf numFmtId="227" fontId="137" fillId="66" borderId="65" applyNumberFormat="0" applyAlignment="0" applyProtection="0">
      <alignment vertical="center"/>
    </xf>
    <xf numFmtId="227" fontId="137" fillId="66" borderId="65" applyNumberFormat="0" applyAlignment="0" applyProtection="0">
      <alignment vertical="center"/>
    </xf>
    <xf numFmtId="227" fontId="137" fillId="66" borderId="65" applyNumberFormat="0" applyAlignment="0" applyProtection="0">
      <alignment vertical="center"/>
    </xf>
    <xf numFmtId="227" fontId="137" fillId="66" borderId="65" applyNumberFormat="0" applyAlignment="0" applyProtection="0">
      <alignment vertical="center"/>
    </xf>
    <xf numFmtId="227" fontId="137" fillId="66" borderId="65" applyNumberFormat="0" applyAlignment="0" applyProtection="0">
      <alignment vertical="center"/>
    </xf>
    <xf numFmtId="227" fontId="137" fillId="66" borderId="65" applyNumberFormat="0" applyAlignment="0" applyProtection="0">
      <alignment vertical="center"/>
    </xf>
    <xf numFmtId="227" fontId="137" fillId="66" borderId="65" applyNumberFormat="0" applyAlignment="0" applyProtection="0">
      <alignment vertical="center"/>
    </xf>
    <xf numFmtId="227" fontId="137" fillId="66" borderId="65" applyNumberFormat="0" applyAlignment="0" applyProtection="0">
      <alignment vertical="center"/>
    </xf>
    <xf numFmtId="227" fontId="137" fillId="66" borderId="65" applyNumberFormat="0" applyAlignment="0" applyProtection="0">
      <alignment vertical="center"/>
    </xf>
    <xf numFmtId="227" fontId="137" fillId="66" borderId="65" applyNumberFormat="0" applyAlignment="0" applyProtection="0">
      <alignment vertical="center"/>
    </xf>
    <xf numFmtId="227" fontId="137" fillId="66" borderId="65" applyNumberFormat="0" applyAlignment="0" applyProtection="0">
      <alignment vertical="center"/>
    </xf>
    <xf numFmtId="227" fontId="137" fillId="73" borderId="65" applyNumberFormat="0" applyAlignment="0" applyProtection="0">
      <alignment vertical="center"/>
    </xf>
    <xf numFmtId="227" fontId="137" fillId="73" borderId="65" applyNumberFormat="0" applyAlignment="0" applyProtection="0">
      <alignment vertical="center"/>
    </xf>
    <xf numFmtId="227" fontId="137" fillId="73" borderId="65" applyNumberFormat="0" applyAlignment="0" applyProtection="0">
      <alignment vertical="center"/>
    </xf>
    <xf numFmtId="227" fontId="137" fillId="73" borderId="65" applyNumberFormat="0" applyAlignment="0" applyProtection="0">
      <alignment vertical="center"/>
    </xf>
    <xf numFmtId="227" fontId="137" fillId="73" borderId="65" applyNumberFormat="0" applyAlignment="0" applyProtection="0">
      <alignment vertical="center"/>
    </xf>
    <xf numFmtId="227" fontId="137" fillId="73" borderId="65" applyNumberFormat="0" applyAlignment="0" applyProtection="0">
      <alignment vertical="center"/>
    </xf>
    <xf numFmtId="227" fontId="137" fillId="73" borderId="65" applyNumberFormat="0" applyAlignment="0" applyProtection="0">
      <alignment vertical="center"/>
    </xf>
    <xf numFmtId="227" fontId="137" fillId="73" borderId="65" applyNumberFormat="0" applyAlignment="0" applyProtection="0">
      <alignment vertical="center"/>
    </xf>
    <xf numFmtId="227" fontId="137" fillId="66" borderId="65" applyNumberFormat="0" applyAlignment="0" applyProtection="0">
      <alignment vertical="center"/>
    </xf>
    <xf numFmtId="227" fontId="137" fillId="66" borderId="65" applyNumberFormat="0" applyAlignment="0" applyProtection="0">
      <alignment vertical="center"/>
    </xf>
    <xf numFmtId="227" fontId="137" fillId="66" borderId="65" applyNumberFormat="0" applyAlignment="0" applyProtection="0">
      <alignment vertical="center"/>
    </xf>
    <xf numFmtId="227" fontId="137" fillId="66" borderId="65" applyNumberFormat="0" applyAlignment="0" applyProtection="0">
      <alignment vertical="center"/>
    </xf>
    <xf numFmtId="227" fontId="137" fillId="66" borderId="65" applyNumberFormat="0" applyAlignment="0" applyProtection="0">
      <alignment vertical="center"/>
    </xf>
    <xf numFmtId="227" fontId="137" fillId="66" borderId="65" applyNumberFormat="0" applyAlignment="0" applyProtection="0">
      <alignment vertical="center"/>
    </xf>
    <xf numFmtId="227" fontId="137" fillId="66" borderId="65" applyNumberFormat="0" applyAlignment="0" applyProtection="0">
      <alignment vertical="center"/>
    </xf>
    <xf numFmtId="227" fontId="137" fillId="66" borderId="65" applyNumberFormat="0" applyAlignment="0" applyProtection="0">
      <alignment vertical="center"/>
    </xf>
    <xf numFmtId="227" fontId="137" fillId="66" borderId="65" applyNumberFormat="0" applyAlignment="0" applyProtection="0">
      <alignment vertical="center"/>
    </xf>
    <xf numFmtId="227" fontId="137" fillId="66" borderId="65" applyNumberFormat="0" applyAlignment="0" applyProtection="0">
      <alignment vertical="center"/>
    </xf>
    <xf numFmtId="227" fontId="137" fillId="66" borderId="65" applyNumberFormat="0" applyAlignment="0" applyProtection="0">
      <alignment vertical="center"/>
    </xf>
    <xf numFmtId="227" fontId="137" fillId="66" borderId="65" applyNumberFormat="0" applyAlignment="0" applyProtection="0">
      <alignment vertical="center"/>
    </xf>
    <xf numFmtId="227" fontId="104" fillId="34" borderId="5" applyNumberFormat="0" applyAlignment="0" applyProtection="0">
      <alignment vertical="center"/>
    </xf>
    <xf numFmtId="227" fontId="137" fillId="66" borderId="65" applyNumberFormat="0" applyAlignment="0" applyProtection="0">
      <alignment vertical="center"/>
    </xf>
    <xf numFmtId="227" fontId="137" fillId="66" borderId="65" applyNumberFormat="0" applyAlignment="0" applyProtection="0">
      <alignment vertical="center"/>
    </xf>
    <xf numFmtId="227" fontId="137" fillId="66" borderId="65" applyNumberFormat="0" applyAlignment="0" applyProtection="0">
      <alignment vertical="center"/>
    </xf>
    <xf numFmtId="227" fontId="137" fillId="66" borderId="65" applyNumberFormat="0" applyAlignment="0" applyProtection="0">
      <alignment vertical="center"/>
    </xf>
    <xf numFmtId="227" fontId="137" fillId="66" borderId="65" applyNumberFormat="0" applyAlignment="0" applyProtection="0">
      <alignment vertical="center"/>
    </xf>
    <xf numFmtId="227" fontId="137" fillId="73" borderId="65" applyNumberFormat="0" applyAlignment="0" applyProtection="0">
      <alignment vertical="center"/>
    </xf>
    <xf numFmtId="227" fontId="137" fillId="73" borderId="65" applyNumberFormat="0" applyAlignment="0" applyProtection="0">
      <alignment vertical="center"/>
    </xf>
    <xf numFmtId="227" fontId="137" fillId="73" borderId="65" applyNumberFormat="0" applyAlignment="0" applyProtection="0">
      <alignment vertical="center"/>
    </xf>
    <xf numFmtId="227" fontId="137" fillId="73" borderId="65" applyNumberFormat="0" applyAlignment="0" applyProtection="0">
      <alignment vertical="center"/>
    </xf>
    <xf numFmtId="227" fontId="137" fillId="73" borderId="65" applyNumberFormat="0" applyAlignment="0" applyProtection="0">
      <alignment vertical="center"/>
    </xf>
    <xf numFmtId="227" fontId="137" fillId="73" borderId="65" applyNumberFormat="0" applyAlignment="0" applyProtection="0">
      <alignment vertical="center"/>
    </xf>
    <xf numFmtId="227" fontId="137" fillId="66" borderId="65" applyNumberFormat="0" applyAlignment="0" applyProtection="0">
      <alignment vertical="center"/>
    </xf>
    <xf numFmtId="227" fontId="137" fillId="66" borderId="65" applyNumberFormat="0" applyAlignment="0" applyProtection="0">
      <alignment vertical="center"/>
    </xf>
    <xf numFmtId="227" fontId="137" fillId="66" borderId="65" applyNumberFormat="0" applyAlignment="0" applyProtection="0">
      <alignment vertical="center"/>
    </xf>
    <xf numFmtId="227" fontId="137" fillId="66" borderId="65" applyNumberFormat="0" applyAlignment="0" applyProtection="0">
      <alignment vertical="center"/>
    </xf>
    <xf numFmtId="227" fontId="137" fillId="66" borderId="65" applyNumberFormat="0" applyAlignment="0" applyProtection="0">
      <alignment vertical="center"/>
    </xf>
    <xf numFmtId="227" fontId="137" fillId="66" borderId="65" applyNumberFormat="0" applyAlignment="0" applyProtection="0">
      <alignment vertical="center"/>
    </xf>
    <xf numFmtId="227" fontId="137" fillId="66" borderId="65" applyNumberFormat="0" applyAlignment="0" applyProtection="0">
      <alignment vertical="center"/>
    </xf>
    <xf numFmtId="227" fontId="137" fillId="66" borderId="65" applyNumberFormat="0" applyAlignment="0" applyProtection="0">
      <alignment vertical="center"/>
    </xf>
    <xf numFmtId="227" fontId="137" fillId="66" borderId="65" applyNumberFormat="0" applyAlignment="0" applyProtection="0">
      <alignment vertical="center"/>
    </xf>
    <xf numFmtId="227" fontId="137" fillId="66" borderId="65" applyNumberFormat="0" applyAlignment="0" applyProtection="0">
      <alignment vertical="center"/>
    </xf>
    <xf numFmtId="227" fontId="137" fillId="66" borderId="65" applyNumberFormat="0" applyAlignment="0" applyProtection="0">
      <alignment vertical="center"/>
    </xf>
    <xf numFmtId="227" fontId="104" fillId="34" borderId="5" applyNumberFormat="0" applyAlignment="0" applyProtection="0">
      <alignment vertical="center"/>
    </xf>
    <xf numFmtId="227" fontId="137" fillId="66" borderId="65" applyNumberFormat="0" applyAlignment="0" applyProtection="0">
      <alignment vertical="center"/>
    </xf>
    <xf numFmtId="227" fontId="137" fillId="66" borderId="65" applyNumberFormat="0" applyAlignment="0" applyProtection="0">
      <alignment vertical="center"/>
    </xf>
    <xf numFmtId="227" fontId="137" fillId="66" borderId="65" applyNumberFormat="0" applyAlignment="0" applyProtection="0">
      <alignment vertical="center"/>
    </xf>
    <xf numFmtId="227" fontId="137" fillId="66" borderId="65" applyNumberFormat="0" applyAlignment="0" applyProtection="0">
      <alignment vertical="center"/>
    </xf>
    <xf numFmtId="227" fontId="137" fillId="66" borderId="65" applyNumberFormat="0" applyAlignment="0" applyProtection="0">
      <alignment vertical="center"/>
    </xf>
    <xf numFmtId="227" fontId="137" fillId="73" borderId="65" applyNumberFormat="0" applyAlignment="0" applyProtection="0">
      <alignment vertical="center"/>
    </xf>
    <xf numFmtId="227" fontId="137" fillId="73" borderId="65" applyNumberFormat="0" applyAlignment="0" applyProtection="0">
      <alignment vertical="center"/>
    </xf>
    <xf numFmtId="227" fontId="137" fillId="73" borderId="65" applyNumberFormat="0" applyAlignment="0" applyProtection="0">
      <alignment vertical="center"/>
    </xf>
    <xf numFmtId="227" fontId="137" fillId="73" borderId="65" applyNumberFormat="0" applyAlignment="0" applyProtection="0">
      <alignment vertical="center"/>
    </xf>
    <xf numFmtId="227" fontId="137" fillId="66" borderId="65" applyNumberFormat="0" applyAlignment="0" applyProtection="0">
      <alignment vertical="center"/>
    </xf>
    <xf numFmtId="227" fontId="137" fillId="66" borderId="65" applyNumberFormat="0" applyAlignment="0" applyProtection="0">
      <alignment vertical="center"/>
    </xf>
    <xf numFmtId="227" fontId="137" fillId="66" borderId="65" applyNumberFormat="0" applyAlignment="0" applyProtection="0">
      <alignment vertical="center"/>
    </xf>
    <xf numFmtId="227" fontId="137" fillId="66" borderId="65" applyNumberFormat="0" applyAlignment="0" applyProtection="0">
      <alignment vertical="center"/>
    </xf>
    <xf numFmtId="227" fontId="137" fillId="66" borderId="65" applyNumberFormat="0" applyAlignment="0" applyProtection="0">
      <alignment vertical="center"/>
    </xf>
    <xf numFmtId="227" fontId="137" fillId="66" borderId="65" applyNumberFormat="0" applyAlignment="0" applyProtection="0">
      <alignment vertical="center"/>
    </xf>
    <xf numFmtId="227" fontId="137" fillId="66" borderId="65" applyNumberFormat="0" applyAlignment="0" applyProtection="0">
      <alignment vertical="center"/>
    </xf>
    <xf numFmtId="227" fontId="137" fillId="66" borderId="65" applyNumberFormat="0" applyAlignment="0" applyProtection="0">
      <alignment vertical="center"/>
    </xf>
    <xf numFmtId="227" fontId="137" fillId="66" borderId="65" applyNumberFormat="0" applyAlignment="0" applyProtection="0">
      <alignment vertical="center"/>
    </xf>
    <xf numFmtId="227" fontId="137" fillId="66" borderId="65" applyNumberFormat="0" applyAlignment="0" applyProtection="0">
      <alignment vertical="center"/>
    </xf>
    <xf numFmtId="227" fontId="137" fillId="66" borderId="65" applyNumberFormat="0" applyAlignment="0" applyProtection="0">
      <alignment vertical="center"/>
    </xf>
    <xf numFmtId="227" fontId="137" fillId="66" borderId="65" applyNumberFormat="0" applyAlignment="0" applyProtection="0">
      <alignment vertical="center"/>
    </xf>
    <xf numFmtId="227" fontId="137" fillId="66" borderId="65" applyNumberFormat="0" applyAlignment="0" applyProtection="0">
      <alignment vertical="center"/>
    </xf>
    <xf numFmtId="227" fontId="137" fillId="66" borderId="65" applyNumberFormat="0" applyAlignment="0" applyProtection="0">
      <alignment vertical="center"/>
    </xf>
    <xf numFmtId="227" fontId="137" fillId="66" borderId="65" applyNumberFormat="0" applyAlignment="0" applyProtection="0">
      <alignment vertical="center"/>
    </xf>
    <xf numFmtId="227" fontId="104" fillId="34" borderId="5" applyNumberFormat="0" applyAlignment="0" applyProtection="0">
      <alignment vertical="center"/>
    </xf>
    <xf numFmtId="227" fontId="137" fillId="66" borderId="65" applyNumberFormat="0" applyAlignment="0" applyProtection="0">
      <alignment vertical="center"/>
    </xf>
    <xf numFmtId="227" fontId="137" fillId="66" borderId="65" applyNumberFormat="0" applyAlignment="0" applyProtection="0">
      <alignment vertical="center"/>
    </xf>
    <xf numFmtId="227" fontId="137" fillId="66" borderId="65" applyNumberFormat="0" applyAlignment="0" applyProtection="0">
      <alignment vertical="center"/>
    </xf>
    <xf numFmtId="227" fontId="137" fillId="66" borderId="65" applyNumberFormat="0" applyAlignment="0" applyProtection="0">
      <alignment vertical="center"/>
    </xf>
    <xf numFmtId="227" fontId="137" fillId="66" borderId="65" applyNumberFormat="0" applyAlignment="0" applyProtection="0">
      <alignment vertical="center"/>
    </xf>
    <xf numFmtId="227" fontId="137" fillId="66" borderId="65" applyNumberFormat="0" applyAlignment="0" applyProtection="0">
      <alignment vertical="center"/>
    </xf>
    <xf numFmtId="227" fontId="137" fillId="66" borderId="65" applyNumberFormat="0" applyAlignment="0" applyProtection="0">
      <alignment vertical="center"/>
    </xf>
    <xf numFmtId="227" fontId="137" fillId="66" borderId="65" applyNumberFormat="0" applyAlignment="0" applyProtection="0">
      <alignment vertical="center"/>
    </xf>
    <xf numFmtId="227" fontId="137" fillId="66" borderId="65" applyNumberFormat="0" applyAlignment="0" applyProtection="0">
      <alignment vertical="center"/>
    </xf>
    <xf numFmtId="227" fontId="137" fillId="66" borderId="65" applyNumberFormat="0" applyAlignment="0" applyProtection="0">
      <alignment vertical="center"/>
    </xf>
    <xf numFmtId="227" fontId="137" fillId="66" borderId="65" applyNumberFormat="0" applyAlignment="0" applyProtection="0">
      <alignment vertical="center"/>
    </xf>
    <xf numFmtId="227" fontId="137" fillId="66" borderId="65" applyNumberFormat="0" applyAlignment="0" applyProtection="0">
      <alignment vertical="center"/>
    </xf>
    <xf numFmtId="227" fontId="137" fillId="66" borderId="65" applyNumberFormat="0" applyAlignment="0" applyProtection="0">
      <alignment vertical="center"/>
    </xf>
    <xf numFmtId="227" fontId="137" fillId="66" borderId="65" applyNumberFormat="0" applyAlignment="0" applyProtection="0">
      <alignment vertical="center"/>
    </xf>
    <xf numFmtId="227" fontId="137" fillId="66" borderId="65" applyNumberFormat="0" applyAlignment="0" applyProtection="0">
      <alignment vertical="center"/>
    </xf>
    <xf numFmtId="227" fontId="104" fillId="34" borderId="5" applyNumberFormat="0" applyAlignment="0" applyProtection="0">
      <alignment vertical="center"/>
    </xf>
    <xf numFmtId="227" fontId="137" fillId="66" borderId="65" applyNumberFormat="0" applyAlignment="0" applyProtection="0">
      <alignment vertical="center"/>
    </xf>
    <xf numFmtId="227" fontId="137" fillId="66" borderId="65" applyNumberFormat="0" applyAlignment="0" applyProtection="0">
      <alignment vertical="center"/>
    </xf>
    <xf numFmtId="227" fontId="137" fillId="66" borderId="65" applyNumberFormat="0" applyAlignment="0" applyProtection="0">
      <alignment vertical="center"/>
    </xf>
    <xf numFmtId="227" fontId="137" fillId="66" borderId="65" applyNumberFormat="0" applyAlignment="0" applyProtection="0">
      <alignment vertical="center"/>
    </xf>
    <xf numFmtId="227" fontId="137" fillId="66" borderId="65" applyNumberFormat="0" applyAlignment="0" applyProtection="0">
      <alignment vertical="center"/>
    </xf>
    <xf numFmtId="227" fontId="137" fillId="66" borderId="65" applyNumberFormat="0" applyAlignment="0" applyProtection="0">
      <alignment vertical="center"/>
    </xf>
    <xf numFmtId="227" fontId="137" fillId="66" borderId="65" applyNumberFormat="0" applyAlignment="0" applyProtection="0">
      <alignment vertical="center"/>
    </xf>
    <xf numFmtId="227" fontId="137" fillId="66" borderId="65" applyNumberFormat="0" applyAlignment="0" applyProtection="0">
      <alignment vertical="center"/>
    </xf>
    <xf numFmtId="227" fontId="137" fillId="66" borderId="65" applyNumberFormat="0" applyAlignment="0" applyProtection="0">
      <alignment vertical="center"/>
    </xf>
    <xf numFmtId="227" fontId="137" fillId="66" borderId="65" applyNumberFormat="0" applyAlignment="0" applyProtection="0">
      <alignment vertical="center"/>
    </xf>
    <xf numFmtId="227" fontId="104" fillId="34" borderId="5" applyNumberFormat="0" applyAlignment="0" applyProtection="0">
      <alignment vertical="center"/>
    </xf>
    <xf numFmtId="227" fontId="137" fillId="66" borderId="65" applyNumberFormat="0" applyAlignment="0" applyProtection="0">
      <alignment vertical="center"/>
    </xf>
    <xf numFmtId="227" fontId="137" fillId="66" borderId="65" applyNumberFormat="0" applyAlignment="0" applyProtection="0">
      <alignment vertical="center"/>
    </xf>
    <xf numFmtId="227" fontId="137" fillId="66" borderId="65" applyNumberFormat="0" applyAlignment="0" applyProtection="0">
      <alignment vertical="center"/>
    </xf>
    <xf numFmtId="227" fontId="137" fillId="66" borderId="65" applyNumberFormat="0" applyAlignment="0" applyProtection="0">
      <alignment vertical="center"/>
    </xf>
    <xf numFmtId="227" fontId="137" fillId="66" borderId="65" applyNumberFormat="0" applyAlignment="0" applyProtection="0">
      <alignment vertical="center"/>
    </xf>
    <xf numFmtId="227" fontId="137" fillId="66" borderId="65" applyNumberFormat="0" applyAlignment="0" applyProtection="0">
      <alignment vertical="center"/>
    </xf>
    <xf numFmtId="227" fontId="137" fillId="66" borderId="65" applyNumberFormat="0" applyAlignment="0" applyProtection="0">
      <alignment vertical="center"/>
    </xf>
    <xf numFmtId="227" fontId="137" fillId="66" borderId="65" applyNumberFormat="0" applyAlignment="0" applyProtection="0">
      <alignment vertical="center"/>
    </xf>
    <xf numFmtId="227" fontId="137" fillId="66" borderId="65" applyNumberFormat="0" applyAlignment="0" applyProtection="0">
      <alignment vertical="center"/>
    </xf>
    <xf numFmtId="227" fontId="137" fillId="66" borderId="65" applyNumberFormat="0" applyAlignment="0" applyProtection="0">
      <alignment vertical="center"/>
    </xf>
    <xf numFmtId="227" fontId="137" fillId="66" borderId="65" applyNumberFormat="0" applyAlignment="0" applyProtection="0">
      <alignment vertical="center"/>
    </xf>
    <xf numFmtId="227" fontId="137" fillId="66" borderId="65" applyNumberFormat="0" applyAlignment="0" applyProtection="0">
      <alignment vertical="center"/>
    </xf>
    <xf numFmtId="227" fontId="137" fillId="66" borderId="65" applyNumberFormat="0" applyAlignment="0" applyProtection="0">
      <alignment vertical="center"/>
    </xf>
    <xf numFmtId="227" fontId="137" fillId="66" borderId="65" applyNumberFormat="0" applyAlignment="0" applyProtection="0">
      <alignment vertical="center"/>
    </xf>
    <xf numFmtId="227" fontId="137" fillId="66" borderId="65" applyNumberFormat="0" applyAlignment="0" applyProtection="0">
      <alignment vertical="center"/>
    </xf>
    <xf numFmtId="227" fontId="137" fillId="66" borderId="65" applyNumberFormat="0" applyAlignment="0" applyProtection="0">
      <alignment vertical="center"/>
    </xf>
    <xf numFmtId="227" fontId="137" fillId="66" borderId="65" applyNumberFormat="0" applyAlignment="0" applyProtection="0">
      <alignment vertical="center"/>
    </xf>
    <xf numFmtId="227" fontId="137" fillId="66" borderId="65" applyNumberFormat="0" applyAlignment="0" applyProtection="0">
      <alignment vertical="center"/>
    </xf>
    <xf numFmtId="227" fontId="137" fillId="66" borderId="65" applyNumberFormat="0" applyAlignment="0" applyProtection="0">
      <alignment vertical="center"/>
    </xf>
    <xf numFmtId="227" fontId="137" fillId="66" borderId="65" applyNumberFormat="0" applyAlignment="0" applyProtection="0">
      <alignment vertical="center"/>
    </xf>
    <xf numFmtId="227" fontId="137" fillId="66" borderId="65" applyNumberFormat="0" applyAlignment="0" applyProtection="0">
      <alignment vertical="center"/>
    </xf>
    <xf numFmtId="227" fontId="137" fillId="66" borderId="65" applyNumberFormat="0" applyAlignment="0" applyProtection="0">
      <alignment vertical="center"/>
    </xf>
    <xf numFmtId="227" fontId="137" fillId="66" borderId="65" applyNumberFormat="0" applyAlignment="0" applyProtection="0">
      <alignment vertical="center"/>
    </xf>
    <xf numFmtId="227" fontId="137" fillId="66" borderId="65" applyNumberFormat="0" applyAlignment="0" applyProtection="0">
      <alignment vertical="center"/>
    </xf>
    <xf numFmtId="227" fontId="137" fillId="66" borderId="65" applyNumberFormat="0" applyAlignment="0" applyProtection="0">
      <alignment vertical="center"/>
    </xf>
    <xf numFmtId="227" fontId="137" fillId="66" borderId="65" applyNumberFormat="0" applyAlignment="0" applyProtection="0">
      <alignment vertical="center"/>
    </xf>
    <xf numFmtId="227" fontId="137" fillId="66" borderId="65" applyNumberFormat="0" applyAlignment="0" applyProtection="0">
      <alignment vertical="center"/>
    </xf>
    <xf numFmtId="227" fontId="137" fillId="66" borderId="65" applyNumberFormat="0" applyAlignment="0" applyProtection="0">
      <alignment vertical="center"/>
    </xf>
    <xf numFmtId="227" fontId="137" fillId="66" borderId="65" applyNumberFormat="0" applyAlignment="0" applyProtection="0">
      <alignment vertical="center"/>
    </xf>
    <xf numFmtId="227" fontId="137" fillId="66" borderId="65" applyNumberFormat="0" applyAlignment="0" applyProtection="0">
      <alignment vertical="center"/>
    </xf>
    <xf numFmtId="227" fontId="137" fillId="66" borderId="65" applyNumberFormat="0" applyAlignment="0" applyProtection="0">
      <alignment vertical="center"/>
    </xf>
    <xf numFmtId="227" fontId="137" fillId="66" borderId="65" applyNumberFormat="0" applyAlignment="0" applyProtection="0">
      <alignment vertical="center"/>
    </xf>
    <xf numFmtId="227" fontId="137" fillId="66" borderId="65" applyNumberFormat="0" applyAlignment="0" applyProtection="0">
      <alignment vertical="center"/>
    </xf>
    <xf numFmtId="227" fontId="137" fillId="66" borderId="65" applyNumberFormat="0" applyAlignment="0" applyProtection="0">
      <alignment vertical="center"/>
    </xf>
    <xf numFmtId="227" fontId="137" fillId="66" borderId="65" applyNumberFormat="0" applyAlignment="0" applyProtection="0">
      <alignment vertical="center"/>
    </xf>
    <xf numFmtId="227" fontId="137" fillId="66" borderId="65" applyNumberFormat="0" applyAlignment="0" applyProtection="0">
      <alignment vertical="center"/>
    </xf>
    <xf numFmtId="227" fontId="137" fillId="66" borderId="65" applyNumberFormat="0" applyAlignment="0" applyProtection="0">
      <alignment vertical="center"/>
    </xf>
    <xf numFmtId="227" fontId="137" fillId="66" borderId="65" applyNumberFormat="0" applyAlignment="0" applyProtection="0">
      <alignment vertical="center"/>
    </xf>
    <xf numFmtId="227" fontId="137" fillId="66" borderId="65" applyNumberFormat="0" applyAlignment="0" applyProtection="0">
      <alignment vertical="center"/>
    </xf>
    <xf numFmtId="227" fontId="137" fillId="66" borderId="65" applyNumberFormat="0" applyAlignment="0" applyProtection="0">
      <alignment vertical="center"/>
    </xf>
    <xf numFmtId="227" fontId="137" fillId="66" borderId="65" applyNumberFormat="0" applyAlignment="0" applyProtection="0">
      <alignment vertical="center"/>
    </xf>
    <xf numFmtId="227" fontId="137" fillId="66" borderId="65" applyNumberFormat="0" applyAlignment="0" applyProtection="0">
      <alignment vertical="center"/>
    </xf>
    <xf numFmtId="227" fontId="137" fillId="66" borderId="65" applyNumberFormat="0" applyAlignment="0" applyProtection="0">
      <alignment vertical="center"/>
    </xf>
    <xf numFmtId="227" fontId="137" fillId="66" borderId="65" applyNumberFormat="0" applyAlignment="0" applyProtection="0">
      <alignment vertical="center"/>
    </xf>
    <xf numFmtId="227" fontId="137" fillId="66" borderId="65" applyNumberFormat="0" applyAlignment="0" applyProtection="0">
      <alignment vertical="center"/>
    </xf>
    <xf numFmtId="227" fontId="137" fillId="66" borderId="65" applyNumberFormat="0" applyAlignment="0" applyProtection="0">
      <alignment vertical="center"/>
    </xf>
    <xf numFmtId="227" fontId="137" fillId="66" borderId="65" applyNumberFormat="0" applyAlignment="0" applyProtection="0">
      <alignment vertical="center"/>
    </xf>
    <xf numFmtId="227" fontId="137" fillId="66" borderId="65" applyNumberFormat="0" applyAlignment="0" applyProtection="0">
      <alignment vertical="center"/>
    </xf>
    <xf numFmtId="227" fontId="137" fillId="66" borderId="65" applyNumberFormat="0" applyAlignment="0" applyProtection="0">
      <alignment vertical="center"/>
    </xf>
    <xf numFmtId="227" fontId="137" fillId="66" borderId="65" applyNumberFormat="0" applyAlignment="0" applyProtection="0">
      <alignment vertical="center"/>
    </xf>
    <xf numFmtId="227" fontId="137" fillId="66" borderId="65" applyNumberFormat="0" applyAlignment="0" applyProtection="0">
      <alignment vertical="center"/>
    </xf>
    <xf numFmtId="227" fontId="137" fillId="66" borderId="65" applyNumberFormat="0" applyAlignment="0" applyProtection="0">
      <alignment vertical="center"/>
    </xf>
    <xf numFmtId="227" fontId="137" fillId="66" borderId="65" applyNumberFormat="0" applyAlignment="0" applyProtection="0">
      <alignment vertical="center"/>
    </xf>
    <xf numFmtId="227" fontId="137" fillId="66" borderId="65" applyNumberFormat="0" applyAlignment="0" applyProtection="0">
      <alignment vertical="center"/>
    </xf>
    <xf numFmtId="227" fontId="137" fillId="66" borderId="65" applyNumberFormat="0" applyAlignment="0" applyProtection="0">
      <alignment vertical="center"/>
    </xf>
    <xf numFmtId="227" fontId="137" fillId="66" borderId="65" applyNumberFormat="0" applyAlignment="0" applyProtection="0">
      <alignment vertical="center"/>
    </xf>
    <xf numFmtId="227" fontId="145" fillId="71" borderId="64" applyNumberFormat="0" applyAlignment="0" applyProtection="0">
      <alignment vertical="center"/>
    </xf>
    <xf numFmtId="227" fontId="145" fillId="71" borderId="64" applyNumberFormat="0" applyAlignment="0" applyProtection="0">
      <alignment vertical="center"/>
    </xf>
    <xf numFmtId="227" fontId="145" fillId="71" borderId="64" applyNumberFormat="0" applyAlignment="0" applyProtection="0">
      <alignment vertical="center"/>
    </xf>
    <xf numFmtId="227" fontId="145" fillId="71" borderId="64" applyNumberFormat="0" applyAlignment="0" applyProtection="0">
      <alignment vertical="center"/>
    </xf>
    <xf numFmtId="227" fontId="145" fillId="71" borderId="64" applyNumberFormat="0" applyAlignment="0" applyProtection="0">
      <alignment vertical="center"/>
    </xf>
    <xf numFmtId="227" fontId="145" fillId="71" borderId="64" applyNumberFormat="0" applyAlignment="0" applyProtection="0">
      <alignment vertical="center"/>
    </xf>
    <xf numFmtId="227" fontId="145" fillId="71" borderId="64" applyNumberFormat="0" applyAlignment="0" applyProtection="0">
      <alignment vertical="center"/>
    </xf>
    <xf numFmtId="227" fontId="145" fillId="71" borderId="64" applyNumberFormat="0" applyAlignment="0" applyProtection="0">
      <alignment vertical="center"/>
    </xf>
    <xf numFmtId="227" fontId="145" fillId="71" borderId="64" applyNumberFormat="0" applyAlignment="0" applyProtection="0">
      <alignment vertical="center"/>
    </xf>
    <xf numFmtId="227" fontId="145" fillId="71" borderId="64" applyNumberFormat="0" applyAlignment="0" applyProtection="0">
      <alignment vertical="center"/>
    </xf>
    <xf numFmtId="227" fontId="145" fillId="71" borderId="64" applyNumberFormat="0" applyAlignment="0" applyProtection="0">
      <alignment vertical="center"/>
    </xf>
    <xf numFmtId="227" fontId="145" fillId="71" borderId="64" applyNumberFormat="0" applyAlignment="0" applyProtection="0">
      <alignment vertical="center"/>
    </xf>
    <xf numFmtId="227" fontId="145" fillId="71" borderId="64" applyNumberFormat="0" applyAlignment="0" applyProtection="0">
      <alignment vertical="center"/>
    </xf>
    <xf numFmtId="227" fontId="145" fillId="71" borderId="64" applyNumberFormat="0" applyAlignment="0" applyProtection="0">
      <alignment vertical="center"/>
    </xf>
    <xf numFmtId="227" fontId="145" fillId="71" borderId="64" applyNumberFormat="0" applyAlignment="0" applyProtection="0">
      <alignment vertical="center"/>
    </xf>
    <xf numFmtId="227" fontId="145" fillId="71" borderId="64" applyNumberFormat="0" applyAlignment="0" applyProtection="0">
      <alignment vertical="center"/>
    </xf>
    <xf numFmtId="227" fontId="145" fillId="71" borderId="64" applyNumberFormat="0" applyAlignment="0" applyProtection="0">
      <alignment vertical="center"/>
    </xf>
    <xf numFmtId="227" fontId="145" fillId="71" borderId="64" applyNumberFormat="0" applyAlignment="0" applyProtection="0">
      <alignment vertical="center"/>
    </xf>
    <xf numFmtId="227" fontId="145" fillId="71" borderId="64" applyNumberFormat="0" applyAlignment="0" applyProtection="0">
      <alignment vertical="center"/>
    </xf>
    <xf numFmtId="227" fontId="145" fillId="71" borderId="64" applyNumberFormat="0" applyAlignment="0" applyProtection="0">
      <alignment vertical="center"/>
    </xf>
    <xf numFmtId="227" fontId="145" fillId="71" borderId="64" applyNumberFormat="0" applyAlignment="0" applyProtection="0">
      <alignment vertical="center"/>
    </xf>
    <xf numFmtId="227" fontId="145" fillId="71" borderId="64" applyNumberFormat="0" applyAlignment="0" applyProtection="0">
      <alignment vertical="center"/>
    </xf>
    <xf numFmtId="227" fontId="145" fillId="71" borderId="64" applyNumberFormat="0" applyAlignment="0" applyProtection="0">
      <alignment vertical="center"/>
    </xf>
    <xf numFmtId="227" fontId="145" fillId="71" borderId="64" applyNumberFormat="0" applyAlignment="0" applyProtection="0">
      <alignment vertical="center"/>
    </xf>
    <xf numFmtId="227" fontId="145" fillId="71" borderId="64" applyNumberFormat="0" applyAlignment="0" applyProtection="0">
      <alignment vertical="center"/>
    </xf>
    <xf numFmtId="227" fontId="145" fillId="71" borderId="64" applyNumberFormat="0" applyAlignment="0" applyProtection="0">
      <alignment vertical="center"/>
    </xf>
    <xf numFmtId="227" fontId="145" fillId="71" borderId="64" applyNumberFormat="0" applyAlignment="0" applyProtection="0">
      <alignment vertical="center"/>
    </xf>
    <xf numFmtId="227" fontId="145" fillId="71" borderId="64" applyNumberFormat="0" applyAlignment="0" applyProtection="0">
      <alignment vertical="center"/>
    </xf>
    <xf numFmtId="227" fontId="145" fillId="71" borderId="64" applyNumberFormat="0" applyAlignment="0" applyProtection="0">
      <alignment vertical="center"/>
    </xf>
    <xf numFmtId="227" fontId="145" fillId="71" borderId="64" applyNumberFormat="0" applyAlignment="0" applyProtection="0">
      <alignment vertical="center"/>
    </xf>
    <xf numFmtId="227" fontId="145" fillId="71" borderId="64" applyNumberFormat="0" applyAlignment="0" applyProtection="0">
      <alignment vertical="center"/>
    </xf>
    <xf numFmtId="227" fontId="145" fillId="71" borderId="64" applyNumberFormat="0" applyAlignment="0" applyProtection="0">
      <alignment vertical="center"/>
    </xf>
    <xf numFmtId="227" fontId="145" fillId="71" borderId="64" applyNumberFormat="0" applyAlignment="0" applyProtection="0">
      <alignment vertical="center"/>
    </xf>
    <xf numFmtId="227" fontId="145" fillId="71" borderId="64" applyNumberFormat="0" applyAlignment="0" applyProtection="0">
      <alignment vertical="center"/>
    </xf>
    <xf numFmtId="227" fontId="145" fillId="71" borderId="64" applyNumberFormat="0" applyAlignment="0" applyProtection="0">
      <alignment vertical="center"/>
    </xf>
    <xf numFmtId="227" fontId="145" fillId="71" borderId="64" applyNumberFormat="0" applyAlignment="0" applyProtection="0">
      <alignment vertical="center"/>
    </xf>
    <xf numFmtId="227" fontId="145" fillId="71" borderId="64" applyNumberFormat="0" applyAlignment="0" applyProtection="0">
      <alignment vertical="center"/>
    </xf>
    <xf numFmtId="227" fontId="145" fillId="71" borderId="64" applyNumberFormat="0" applyAlignment="0" applyProtection="0">
      <alignment vertical="center"/>
    </xf>
    <xf numFmtId="227" fontId="145" fillId="71" borderId="64" applyNumberFormat="0" applyAlignment="0" applyProtection="0">
      <alignment vertical="center"/>
    </xf>
    <xf numFmtId="227" fontId="145" fillId="71" borderId="64" applyNumberFormat="0" applyAlignment="0" applyProtection="0">
      <alignment vertical="center"/>
    </xf>
    <xf numFmtId="227" fontId="145" fillId="71" borderId="64" applyNumberFormat="0" applyAlignment="0" applyProtection="0">
      <alignment vertical="center"/>
    </xf>
    <xf numFmtId="227" fontId="145" fillId="71" borderId="64" applyNumberFormat="0" applyAlignment="0" applyProtection="0">
      <alignment vertical="center"/>
    </xf>
    <xf numFmtId="227" fontId="145" fillId="71" borderId="64" applyNumberFormat="0" applyAlignment="0" applyProtection="0">
      <alignment vertical="center"/>
    </xf>
    <xf numFmtId="227" fontId="145" fillId="71" borderId="64" applyNumberFormat="0" applyAlignment="0" applyProtection="0">
      <alignment vertical="center"/>
    </xf>
    <xf numFmtId="227" fontId="145" fillId="71" borderId="64" applyNumberFormat="0" applyAlignment="0" applyProtection="0">
      <alignment vertical="center"/>
    </xf>
    <xf numFmtId="227" fontId="145" fillId="71" borderId="64" applyNumberFormat="0" applyAlignment="0" applyProtection="0">
      <alignment vertical="center"/>
    </xf>
    <xf numFmtId="227" fontId="145" fillId="71" borderId="64" applyNumberFormat="0" applyAlignment="0" applyProtection="0">
      <alignment vertical="center"/>
    </xf>
    <xf numFmtId="227" fontId="145" fillId="71" borderId="64" applyNumberFormat="0" applyAlignment="0" applyProtection="0">
      <alignment vertical="center"/>
    </xf>
    <xf numFmtId="227" fontId="145" fillId="71" borderId="64" applyNumberFormat="0" applyAlignment="0" applyProtection="0">
      <alignment vertical="center"/>
    </xf>
    <xf numFmtId="227" fontId="145" fillId="71" borderId="64" applyNumberFormat="0" applyAlignment="0" applyProtection="0">
      <alignment vertical="center"/>
    </xf>
    <xf numFmtId="227" fontId="145" fillId="71" borderId="64" applyNumberFormat="0" applyAlignment="0" applyProtection="0">
      <alignment vertical="center"/>
    </xf>
    <xf numFmtId="227" fontId="145" fillId="71" borderId="64" applyNumberFormat="0" applyAlignment="0" applyProtection="0">
      <alignment vertical="center"/>
    </xf>
    <xf numFmtId="227" fontId="145" fillId="71" borderId="64" applyNumberFormat="0" applyAlignment="0" applyProtection="0">
      <alignment vertical="center"/>
    </xf>
    <xf numFmtId="227" fontId="145" fillId="71" borderId="64" applyNumberFormat="0" applyAlignment="0" applyProtection="0">
      <alignment vertical="center"/>
    </xf>
    <xf numFmtId="227" fontId="145" fillId="71" borderId="64" applyNumberFormat="0" applyAlignment="0" applyProtection="0">
      <alignment vertical="center"/>
    </xf>
    <xf numFmtId="227" fontId="145" fillId="71" borderId="64" applyNumberFormat="0" applyAlignment="0" applyProtection="0">
      <alignment vertical="center"/>
    </xf>
    <xf numFmtId="227" fontId="145" fillId="71" borderId="64" applyNumberFormat="0" applyAlignment="0" applyProtection="0">
      <alignment vertical="center"/>
    </xf>
    <xf numFmtId="227" fontId="145" fillId="71" borderId="64" applyNumberFormat="0" applyAlignment="0" applyProtection="0">
      <alignment vertical="center"/>
    </xf>
    <xf numFmtId="227" fontId="145" fillId="71" borderId="64" applyNumberFormat="0" applyAlignment="0" applyProtection="0">
      <alignment vertical="center"/>
    </xf>
    <xf numFmtId="227" fontId="145" fillId="71" borderId="64" applyNumberFormat="0" applyAlignment="0" applyProtection="0">
      <alignment vertical="center"/>
    </xf>
    <xf numFmtId="227" fontId="145" fillId="71" borderId="64" applyNumberFormat="0" applyAlignment="0" applyProtection="0">
      <alignment vertical="center"/>
    </xf>
    <xf numFmtId="227" fontId="145" fillId="71" borderId="64" applyNumberFormat="0" applyAlignment="0" applyProtection="0">
      <alignment vertical="center"/>
    </xf>
    <xf numFmtId="227" fontId="145" fillId="71" borderId="64" applyNumberFormat="0" applyAlignment="0" applyProtection="0">
      <alignment vertical="center"/>
    </xf>
    <xf numFmtId="227" fontId="145" fillId="71" borderId="64" applyNumberFormat="0" applyAlignment="0" applyProtection="0">
      <alignment vertical="center"/>
    </xf>
    <xf numFmtId="227" fontId="145" fillId="71" borderId="64" applyNumberFormat="0" applyAlignment="0" applyProtection="0">
      <alignment vertical="center"/>
    </xf>
    <xf numFmtId="227" fontId="145" fillId="71" borderId="64" applyNumberFormat="0" applyAlignment="0" applyProtection="0">
      <alignment vertical="center"/>
    </xf>
    <xf numFmtId="227" fontId="96" fillId="35" borderId="4" applyNumberFormat="0" applyAlignment="0" applyProtection="0">
      <alignment vertical="center"/>
    </xf>
    <xf numFmtId="227" fontId="145" fillId="71" borderId="64" applyNumberFormat="0" applyAlignment="0" applyProtection="0">
      <alignment vertical="center"/>
    </xf>
    <xf numFmtId="227" fontId="145" fillId="71" borderId="64" applyNumberFormat="0" applyAlignment="0" applyProtection="0">
      <alignment vertical="center"/>
    </xf>
    <xf numFmtId="227" fontId="145" fillId="71" borderId="64" applyNumberFormat="0" applyAlignment="0" applyProtection="0">
      <alignment vertical="center"/>
    </xf>
    <xf numFmtId="227" fontId="145" fillId="71" borderId="64" applyNumberFormat="0" applyAlignment="0" applyProtection="0">
      <alignment vertical="center"/>
    </xf>
    <xf numFmtId="227" fontId="145" fillId="71" borderId="64" applyNumberFormat="0" applyAlignment="0" applyProtection="0">
      <alignment vertical="center"/>
    </xf>
    <xf numFmtId="227" fontId="145" fillId="71" borderId="64" applyNumberFormat="0" applyAlignment="0" applyProtection="0">
      <alignment vertical="center"/>
    </xf>
    <xf numFmtId="227" fontId="145" fillId="71" borderId="64" applyNumberFormat="0" applyAlignment="0" applyProtection="0">
      <alignment vertical="center"/>
    </xf>
    <xf numFmtId="227" fontId="145" fillId="71" borderId="64" applyNumberFormat="0" applyAlignment="0" applyProtection="0">
      <alignment vertical="center"/>
    </xf>
    <xf numFmtId="227" fontId="145" fillId="71" borderId="64" applyNumberFormat="0" applyAlignment="0" applyProtection="0">
      <alignment vertical="center"/>
    </xf>
    <xf numFmtId="227" fontId="145" fillId="71" borderId="64" applyNumberFormat="0" applyAlignment="0" applyProtection="0">
      <alignment vertical="center"/>
    </xf>
    <xf numFmtId="227" fontId="145" fillId="71" borderId="64" applyNumberFormat="0" applyAlignment="0" applyProtection="0">
      <alignment vertical="center"/>
    </xf>
    <xf numFmtId="227" fontId="145" fillId="71" borderId="64" applyNumberFormat="0" applyAlignment="0" applyProtection="0">
      <alignment vertical="center"/>
    </xf>
    <xf numFmtId="227" fontId="145" fillId="71" borderId="64" applyNumberFormat="0" applyAlignment="0" applyProtection="0">
      <alignment vertical="center"/>
    </xf>
    <xf numFmtId="227" fontId="145" fillId="71" borderId="64" applyNumberFormat="0" applyAlignment="0" applyProtection="0">
      <alignment vertical="center"/>
    </xf>
    <xf numFmtId="227" fontId="145" fillId="71" borderId="64" applyNumberFormat="0" applyAlignment="0" applyProtection="0">
      <alignment vertical="center"/>
    </xf>
    <xf numFmtId="227" fontId="145" fillId="71" borderId="64" applyNumberFormat="0" applyAlignment="0" applyProtection="0">
      <alignment vertical="center"/>
    </xf>
    <xf numFmtId="227" fontId="145" fillId="71" borderId="64" applyNumberFormat="0" applyAlignment="0" applyProtection="0">
      <alignment vertical="center"/>
    </xf>
    <xf numFmtId="227" fontId="145" fillId="71" borderId="64" applyNumberFormat="0" applyAlignment="0" applyProtection="0">
      <alignment vertical="center"/>
    </xf>
    <xf numFmtId="227" fontId="145" fillId="71" borderId="64" applyNumberFormat="0" applyAlignment="0" applyProtection="0">
      <alignment vertical="center"/>
    </xf>
    <xf numFmtId="227" fontId="145" fillId="71" borderId="64" applyNumberFormat="0" applyAlignment="0" applyProtection="0">
      <alignment vertical="center"/>
    </xf>
    <xf numFmtId="227" fontId="145" fillId="71" borderId="64" applyNumberFormat="0" applyAlignment="0" applyProtection="0">
      <alignment vertical="center"/>
    </xf>
    <xf numFmtId="227" fontId="145" fillId="71" borderId="64" applyNumberFormat="0" applyAlignment="0" applyProtection="0">
      <alignment vertical="center"/>
    </xf>
    <xf numFmtId="227" fontId="145" fillId="71" borderId="64" applyNumberFormat="0" applyAlignment="0" applyProtection="0">
      <alignment vertical="center"/>
    </xf>
    <xf numFmtId="227" fontId="145" fillId="71" borderId="64" applyNumberFormat="0" applyAlignment="0" applyProtection="0">
      <alignment vertical="center"/>
    </xf>
    <xf numFmtId="227" fontId="145" fillId="71" borderId="64" applyNumberFormat="0" applyAlignment="0" applyProtection="0">
      <alignment vertical="center"/>
    </xf>
    <xf numFmtId="227" fontId="145" fillId="71" borderId="64" applyNumberFormat="0" applyAlignment="0" applyProtection="0">
      <alignment vertical="center"/>
    </xf>
    <xf numFmtId="227" fontId="145" fillId="71" borderId="64" applyNumberFormat="0" applyAlignment="0" applyProtection="0">
      <alignment vertical="center"/>
    </xf>
    <xf numFmtId="227" fontId="145" fillId="71" borderId="64" applyNumberFormat="0" applyAlignment="0" applyProtection="0">
      <alignment vertical="center"/>
    </xf>
    <xf numFmtId="227" fontId="145" fillId="71" borderId="64" applyNumberFormat="0" applyAlignment="0" applyProtection="0">
      <alignment vertical="center"/>
    </xf>
    <xf numFmtId="227" fontId="145" fillId="71" borderId="64" applyNumberFormat="0" applyAlignment="0" applyProtection="0">
      <alignment vertical="center"/>
    </xf>
    <xf numFmtId="227" fontId="145" fillId="71" borderId="64" applyNumberFormat="0" applyAlignment="0" applyProtection="0">
      <alignment vertical="center"/>
    </xf>
    <xf numFmtId="227" fontId="145" fillId="71" borderId="64" applyNumberFormat="0" applyAlignment="0" applyProtection="0">
      <alignment vertical="center"/>
    </xf>
    <xf numFmtId="227" fontId="145" fillId="71" borderId="64" applyNumberFormat="0" applyAlignment="0" applyProtection="0">
      <alignment vertical="center"/>
    </xf>
    <xf numFmtId="227" fontId="145" fillId="71" borderId="64" applyNumberFormat="0" applyAlignment="0" applyProtection="0">
      <alignment vertical="center"/>
    </xf>
    <xf numFmtId="227" fontId="145" fillId="71" borderId="64" applyNumberFormat="0" applyAlignment="0" applyProtection="0">
      <alignment vertical="center"/>
    </xf>
    <xf numFmtId="227" fontId="96" fillId="35" borderId="4" applyNumberFormat="0" applyAlignment="0" applyProtection="0">
      <alignment vertical="center"/>
    </xf>
    <xf numFmtId="227" fontId="145" fillId="71" borderId="64" applyNumberFormat="0" applyAlignment="0" applyProtection="0">
      <alignment vertical="center"/>
    </xf>
    <xf numFmtId="227" fontId="145" fillId="71" borderId="64" applyNumberFormat="0" applyAlignment="0" applyProtection="0">
      <alignment vertical="center"/>
    </xf>
    <xf numFmtId="227" fontId="145" fillId="71" borderId="64" applyNumberFormat="0" applyAlignment="0" applyProtection="0">
      <alignment vertical="center"/>
    </xf>
    <xf numFmtId="227" fontId="145" fillId="71" borderId="64" applyNumberFormat="0" applyAlignment="0" applyProtection="0">
      <alignment vertical="center"/>
    </xf>
    <xf numFmtId="227" fontId="145" fillId="71" borderId="64" applyNumberFormat="0" applyAlignment="0" applyProtection="0">
      <alignment vertical="center"/>
    </xf>
    <xf numFmtId="227" fontId="145" fillId="71" borderId="64" applyNumberFormat="0" applyAlignment="0" applyProtection="0">
      <alignment vertical="center"/>
    </xf>
    <xf numFmtId="227" fontId="145" fillId="71" borderId="64" applyNumberFormat="0" applyAlignment="0" applyProtection="0">
      <alignment vertical="center"/>
    </xf>
    <xf numFmtId="227" fontId="145" fillId="71" borderId="64" applyNumberFormat="0" applyAlignment="0" applyProtection="0">
      <alignment vertical="center"/>
    </xf>
    <xf numFmtId="227" fontId="145" fillId="71" borderId="64" applyNumberFormat="0" applyAlignment="0" applyProtection="0">
      <alignment vertical="center"/>
    </xf>
    <xf numFmtId="227" fontId="96" fillId="35" borderId="4" applyNumberFormat="0" applyAlignment="0" applyProtection="0">
      <alignment vertical="center"/>
    </xf>
    <xf numFmtId="227" fontId="145" fillId="71" borderId="64" applyNumberFormat="0" applyAlignment="0" applyProtection="0">
      <alignment vertical="center"/>
    </xf>
    <xf numFmtId="227" fontId="145" fillId="71" borderId="64" applyNumberFormat="0" applyAlignment="0" applyProtection="0">
      <alignment vertical="center"/>
    </xf>
    <xf numFmtId="227" fontId="145" fillId="71" borderId="64" applyNumberFormat="0" applyAlignment="0" applyProtection="0">
      <alignment vertical="center"/>
    </xf>
    <xf numFmtId="227" fontId="145" fillId="71" borderId="64" applyNumberFormat="0" applyAlignment="0" applyProtection="0">
      <alignment vertical="center"/>
    </xf>
    <xf numFmtId="227" fontId="145" fillId="71" borderId="64" applyNumberFormat="0" applyAlignment="0" applyProtection="0">
      <alignment vertical="center"/>
    </xf>
    <xf numFmtId="227" fontId="145" fillId="71" borderId="64" applyNumberFormat="0" applyAlignment="0" applyProtection="0">
      <alignment vertical="center"/>
    </xf>
    <xf numFmtId="227" fontId="145" fillId="71" borderId="64" applyNumberFormat="0" applyAlignment="0" applyProtection="0">
      <alignment vertical="center"/>
    </xf>
    <xf numFmtId="227" fontId="145" fillId="71" borderId="64" applyNumberFormat="0" applyAlignment="0" applyProtection="0">
      <alignment vertical="center"/>
    </xf>
    <xf numFmtId="227" fontId="145" fillId="71" borderId="64" applyNumberFormat="0" applyAlignment="0" applyProtection="0">
      <alignment vertical="center"/>
    </xf>
    <xf numFmtId="227" fontId="145" fillId="71" borderId="64" applyNumberFormat="0" applyAlignment="0" applyProtection="0">
      <alignment vertical="center"/>
    </xf>
    <xf numFmtId="227" fontId="145" fillId="71" borderId="64" applyNumberFormat="0" applyAlignment="0" applyProtection="0">
      <alignment vertical="center"/>
    </xf>
    <xf numFmtId="227" fontId="145" fillId="71" borderId="64" applyNumberFormat="0" applyAlignment="0" applyProtection="0">
      <alignment vertical="center"/>
    </xf>
    <xf numFmtId="227" fontId="145" fillId="71" borderId="64" applyNumberFormat="0" applyAlignment="0" applyProtection="0">
      <alignment vertical="center"/>
    </xf>
    <xf numFmtId="227" fontId="145" fillId="71" borderId="64" applyNumberFormat="0" applyAlignment="0" applyProtection="0">
      <alignment vertical="center"/>
    </xf>
    <xf numFmtId="227" fontId="145" fillId="71" borderId="64" applyNumberFormat="0" applyAlignment="0" applyProtection="0">
      <alignment vertical="center"/>
    </xf>
    <xf numFmtId="227" fontId="145" fillId="71" borderId="64" applyNumberFormat="0" applyAlignment="0" applyProtection="0">
      <alignment vertical="center"/>
    </xf>
    <xf numFmtId="227" fontId="96" fillId="35" borderId="4" applyNumberFormat="0" applyAlignment="0" applyProtection="0">
      <alignment vertical="center"/>
    </xf>
    <xf numFmtId="227" fontId="145" fillId="71" borderId="64" applyNumberFormat="0" applyAlignment="0" applyProtection="0">
      <alignment vertical="center"/>
    </xf>
    <xf numFmtId="227" fontId="145" fillId="71" borderId="64" applyNumberFormat="0" applyAlignment="0" applyProtection="0">
      <alignment vertical="center"/>
    </xf>
    <xf numFmtId="227" fontId="145" fillId="71" borderId="64" applyNumberFormat="0" applyAlignment="0" applyProtection="0">
      <alignment vertical="center"/>
    </xf>
    <xf numFmtId="227" fontId="145" fillId="71" borderId="64" applyNumberFormat="0" applyAlignment="0" applyProtection="0">
      <alignment vertical="center"/>
    </xf>
    <xf numFmtId="227" fontId="145" fillId="71" borderId="64" applyNumberFormat="0" applyAlignment="0" applyProtection="0">
      <alignment vertical="center"/>
    </xf>
    <xf numFmtId="227" fontId="145" fillId="71" borderId="64" applyNumberFormat="0" applyAlignment="0" applyProtection="0">
      <alignment vertical="center"/>
    </xf>
    <xf numFmtId="227" fontId="145" fillId="71" borderId="64" applyNumberFormat="0" applyAlignment="0" applyProtection="0">
      <alignment vertical="center"/>
    </xf>
    <xf numFmtId="227" fontId="145" fillId="71" borderId="64" applyNumberFormat="0" applyAlignment="0" applyProtection="0">
      <alignment vertical="center"/>
    </xf>
    <xf numFmtId="227" fontId="145" fillId="71" borderId="64" applyNumberFormat="0" applyAlignment="0" applyProtection="0">
      <alignment vertical="center"/>
    </xf>
    <xf numFmtId="227" fontId="145" fillId="71" borderId="64" applyNumberFormat="0" applyAlignment="0" applyProtection="0">
      <alignment vertical="center"/>
    </xf>
    <xf numFmtId="227" fontId="145" fillId="71" borderId="64" applyNumberFormat="0" applyAlignment="0" applyProtection="0">
      <alignment vertical="center"/>
    </xf>
    <xf numFmtId="227" fontId="145" fillId="71" borderId="64" applyNumberFormat="0" applyAlignment="0" applyProtection="0">
      <alignment vertical="center"/>
    </xf>
    <xf numFmtId="227" fontId="145" fillId="71" borderId="64" applyNumberFormat="0" applyAlignment="0" applyProtection="0">
      <alignment vertical="center"/>
    </xf>
    <xf numFmtId="227" fontId="145" fillId="71" borderId="64" applyNumberFormat="0" applyAlignment="0" applyProtection="0">
      <alignment vertical="center"/>
    </xf>
    <xf numFmtId="227" fontId="145" fillId="71" borderId="64" applyNumberFormat="0" applyAlignment="0" applyProtection="0">
      <alignment vertical="center"/>
    </xf>
    <xf numFmtId="227" fontId="145" fillId="71" borderId="64" applyNumberFormat="0" applyAlignment="0" applyProtection="0">
      <alignment vertical="center"/>
    </xf>
    <xf numFmtId="227" fontId="145" fillId="71" borderId="64" applyNumberFormat="0" applyAlignment="0" applyProtection="0">
      <alignment vertical="center"/>
    </xf>
    <xf numFmtId="227" fontId="145" fillId="71" borderId="64" applyNumberFormat="0" applyAlignment="0" applyProtection="0">
      <alignment vertical="center"/>
    </xf>
    <xf numFmtId="227" fontId="145" fillId="71" borderId="64" applyNumberFormat="0" applyAlignment="0" applyProtection="0">
      <alignment vertical="center"/>
    </xf>
    <xf numFmtId="227" fontId="145" fillId="71" borderId="64" applyNumberFormat="0" applyAlignment="0" applyProtection="0">
      <alignment vertical="center"/>
    </xf>
    <xf numFmtId="227" fontId="145" fillId="71" borderId="64" applyNumberFormat="0" applyAlignment="0" applyProtection="0">
      <alignment vertical="center"/>
    </xf>
    <xf numFmtId="227" fontId="145" fillId="71" borderId="64" applyNumberFormat="0" applyAlignment="0" applyProtection="0">
      <alignment vertical="center"/>
    </xf>
    <xf numFmtId="227" fontId="145" fillId="71" borderId="64" applyNumberFormat="0" applyAlignment="0" applyProtection="0">
      <alignment vertical="center"/>
    </xf>
    <xf numFmtId="227" fontId="145" fillId="71" borderId="64" applyNumberFormat="0" applyAlignment="0" applyProtection="0">
      <alignment vertical="center"/>
    </xf>
    <xf numFmtId="227" fontId="145" fillId="71" borderId="64" applyNumberFormat="0" applyAlignment="0" applyProtection="0">
      <alignment vertical="center"/>
    </xf>
    <xf numFmtId="227" fontId="145" fillId="71" borderId="64" applyNumberFormat="0" applyAlignment="0" applyProtection="0">
      <alignment vertical="center"/>
    </xf>
    <xf numFmtId="227" fontId="145" fillId="71" borderId="64" applyNumberFormat="0" applyAlignment="0" applyProtection="0">
      <alignment vertical="center"/>
    </xf>
    <xf numFmtId="227" fontId="145" fillId="71" borderId="64" applyNumberFormat="0" applyAlignment="0" applyProtection="0">
      <alignment vertical="center"/>
    </xf>
    <xf numFmtId="227" fontId="145" fillId="71" borderId="64" applyNumberFormat="0" applyAlignment="0" applyProtection="0">
      <alignment vertical="center"/>
    </xf>
    <xf numFmtId="227" fontId="145" fillId="71" borderId="64" applyNumberFormat="0" applyAlignment="0" applyProtection="0">
      <alignment vertical="center"/>
    </xf>
    <xf numFmtId="227" fontId="145" fillId="71" borderId="64" applyNumberFormat="0" applyAlignment="0" applyProtection="0">
      <alignment vertical="center"/>
    </xf>
    <xf numFmtId="227" fontId="96" fillId="35" borderId="4" applyNumberFormat="0" applyAlignment="0" applyProtection="0">
      <alignment vertical="center"/>
    </xf>
    <xf numFmtId="227" fontId="145" fillId="71" borderId="64" applyNumberFormat="0" applyAlignment="0" applyProtection="0">
      <alignment vertical="center"/>
    </xf>
    <xf numFmtId="227" fontId="145" fillId="71" borderId="64" applyNumberFormat="0" applyAlignment="0" applyProtection="0">
      <alignment vertical="center"/>
    </xf>
    <xf numFmtId="227" fontId="145" fillId="71" borderId="64" applyNumberFormat="0" applyAlignment="0" applyProtection="0">
      <alignment vertical="center"/>
    </xf>
    <xf numFmtId="227" fontId="145" fillId="71" borderId="64" applyNumberFormat="0" applyAlignment="0" applyProtection="0">
      <alignment vertical="center"/>
    </xf>
    <xf numFmtId="227" fontId="145" fillId="71" borderId="64" applyNumberFormat="0" applyAlignment="0" applyProtection="0">
      <alignment vertical="center"/>
    </xf>
    <xf numFmtId="227" fontId="145" fillId="71" borderId="64" applyNumberFormat="0" applyAlignment="0" applyProtection="0">
      <alignment vertical="center"/>
    </xf>
    <xf numFmtId="227" fontId="145" fillId="71" borderId="64" applyNumberFormat="0" applyAlignment="0" applyProtection="0">
      <alignment vertical="center"/>
    </xf>
    <xf numFmtId="227" fontId="145" fillId="71" borderId="64" applyNumberFormat="0" applyAlignment="0" applyProtection="0">
      <alignment vertical="center"/>
    </xf>
    <xf numFmtId="227" fontId="145" fillId="71" borderId="64" applyNumberFormat="0" applyAlignment="0" applyProtection="0">
      <alignment vertical="center"/>
    </xf>
    <xf numFmtId="227" fontId="145" fillId="71" borderId="64" applyNumberFormat="0" applyAlignment="0" applyProtection="0">
      <alignment vertical="center"/>
    </xf>
    <xf numFmtId="227" fontId="145" fillId="71" borderId="64" applyNumberFormat="0" applyAlignment="0" applyProtection="0">
      <alignment vertical="center"/>
    </xf>
    <xf numFmtId="227" fontId="145" fillId="71" borderId="64" applyNumberFormat="0" applyAlignment="0" applyProtection="0">
      <alignment vertical="center"/>
    </xf>
    <xf numFmtId="227" fontId="145" fillId="71" borderId="64" applyNumberFormat="0" applyAlignment="0" applyProtection="0">
      <alignment vertical="center"/>
    </xf>
    <xf numFmtId="227" fontId="145" fillId="71" borderId="64" applyNumberFormat="0" applyAlignment="0" applyProtection="0">
      <alignment vertical="center"/>
    </xf>
    <xf numFmtId="227" fontId="145" fillId="71" borderId="64" applyNumberFormat="0" applyAlignment="0" applyProtection="0">
      <alignment vertical="center"/>
    </xf>
    <xf numFmtId="227" fontId="145" fillId="71" borderId="64" applyNumberFormat="0" applyAlignment="0" applyProtection="0">
      <alignment vertical="center"/>
    </xf>
    <xf numFmtId="227" fontId="145" fillId="71" borderId="64" applyNumberFormat="0" applyAlignment="0" applyProtection="0">
      <alignment vertical="center"/>
    </xf>
    <xf numFmtId="227" fontId="145" fillId="71" borderId="64" applyNumberFormat="0" applyAlignment="0" applyProtection="0">
      <alignment vertical="center"/>
    </xf>
    <xf numFmtId="227" fontId="145" fillId="71" borderId="64" applyNumberFormat="0" applyAlignment="0" applyProtection="0">
      <alignment vertical="center"/>
    </xf>
    <xf numFmtId="227" fontId="145" fillId="71" borderId="64" applyNumberFormat="0" applyAlignment="0" applyProtection="0">
      <alignment vertical="center"/>
    </xf>
    <xf numFmtId="227" fontId="145" fillId="71" borderId="64" applyNumberFormat="0" applyAlignment="0" applyProtection="0">
      <alignment vertical="center"/>
    </xf>
    <xf numFmtId="227" fontId="145" fillId="71" borderId="64" applyNumberFormat="0" applyAlignment="0" applyProtection="0">
      <alignment vertical="center"/>
    </xf>
    <xf numFmtId="227" fontId="145" fillId="71" borderId="64" applyNumberFormat="0" applyAlignment="0" applyProtection="0">
      <alignment vertical="center"/>
    </xf>
    <xf numFmtId="227" fontId="145" fillId="71" borderId="64" applyNumberFormat="0" applyAlignment="0" applyProtection="0">
      <alignment vertical="center"/>
    </xf>
    <xf numFmtId="227" fontId="145" fillId="71" borderId="64" applyNumberFormat="0" applyAlignment="0" applyProtection="0">
      <alignment vertical="center"/>
    </xf>
    <xf numFmtId="227" fontId="145" fillId="71" borderId="64" applyNumberFormat="0" applyAlignment="0" applyProtection="0">
      <alignment vertical="center"/>
    </xf>
    <xf numFmtId="227" fontId="145" fillId="71" borderId="64" applyNumberFormat="0" applyAlignment="0" applyProtection="0">
      <alignment vertical="center"/>
    </xf>
    <xf numFmtId="227" fontId="145" fillId="71" borderId="64" applyNumberFormat="0" applyAlignment="0" applyProtection="0">
      <alignment vertical="center"/>
    </xf>
    <xf numFmtId="227" fontId="145" fillId="71" borderId="64" applyNumberFormat="0" applyAlignment="0" applyProtection="0">
      <alignment vertical="center"/>
    </xf>
    <xf numFmtId="227" fontId="145" fillId="71" borderId="64" applyNumberFormat="0" applyAlignment="0" applyProtection="0">
      <alignment vertical="center"/>
    </xf>
    <xf numFmtId="227" fontId="145" fillId="71" borderId="64" applyNumberFormat="0" applyAlignment="0" applyProtection="0">
      <alignment vertical="center"/>
    </xf>
    <xf numFmtId="227" fontId="145" fillId="71" borderId="64" applyNumberFormat="0" applyAlignment="0" applyProtection="0">
      <alignment vertical="center"/>
    </xf>
    <xf numFmtId="227" fontId="145" fillId="71" borderId="64" applyNumberFormat="0" applyAlignment="0" applyProtection="0">
      <alignment vertical="center"/>
    </xf>
    <xf numFmtId="227" fontId="145" fillId="71" borderId="64" applyNumberFormat="0" applyAlignment="0" applyProtection="0">
      <alignment vertical="center"/>
    </xf>
    <xf numFmtId="227" fontId="145" fillId="71" borderId="64" applyNumberFormat="0" applyAlignment="0" applyProtection="0">
      <alignment vertical="center"/>
    </xf>
    <xf numFmtId="227" fontId="145" fillId="71" borderId="64" applyNumberFormat="0" applyAlignment="0" applyProtection="0">
      <alignment vertical="center"/>
    </xf>
    <xf numFmtId="227" fontId="145" fillId="71" borderId="64" applyNumberFormat="0" applyAlignment="0" applyProtection="0">
      <alignment vertical="center"/>
    </xf>
    <xf numFmtId="227" fontId="145" fillId="71" borderId="64" applyNumberFormat="0" applyAlignment="0" applyProtection="0">
      <alignment vertical="center"/>
    </xf>
    <xf numFmtId="227" fontId="145" fillId="71" borderId="64" applyNumberFormat="0" applyAlignment="0" applyProtection="0">
      <alignment vertical="center"/>
    </xf>
    <xf numFmtId="227" fontId="145" fillId="71" borderId="64" applyNumberFormat="0" applyAlignment="0" applyProtection="0">
      <alignment vertical="center"/>
    </xf>
    <xf numFmtId="227" fontId="96" fillId="35" borderId="4" applyNumberFormat="0" applyAlignment="0" applyProtection="0">
      <alignment vertical="center"/>
    </xf>
    <xf numFmtId="227" fontId="145" fillId="71" borderId="64" applyNumberFormat="0" applyAlignment="0" applyProtection="0">
      <alignment vertical="center"/>
    </xf>
    <xf numFmtId="227" fontId="145" fillId="71" borderId="64" applyNumberFormat="0" applyAlignment="0" applyProtection="0">
      <alignment vertical="center"/>
    </xf>
    <xf numFmtId="227" fontId="145" fillId="71" borderId="64" applyNumberFormat="0" applyAlignment="0" applyProtection="0">
      <alignment vertical="center"/>
    </xf>
    <xf numFmtId="227" fontId="145" fillId="71" borderId="64" applyNumberFormat="0" applyAlignment="0" applyProtection="0">
      <alignment vertical="center"/>
    </xf>
    <xf numFmtId="227" fontId="145" fillId="71" borderId="64" applyNumberFormat="0" applyAlignment="0" applyProtection="0">
      <alignment vertical="center"/>
    </xf>
    <xf numFmtId="227" fontId="145" fillId="71" borderId="64" applyNumberFormat="0" applyAlignment="0" applyProtection="0">
      <alignment vertical="center"/>
    </xf>
    <xf numFmtId="227" fontId="145" fillId="71" borderId="64" applyNumberFormat="0" applyAlignment="0" applyProtection="0">
      <alignment vertical="center"/>
    </xf>
    <xf numFmtId="227" fontId="145" fillId="71" borderId="64" applyNumberFormat="0" applyAlignment="0" applyProtection="0">
      <alignment vertical="center"/>
    </xf>
    <xf numFmtId="227" fontId="145" fillId="71" borderId="64" applyNumberFormat="0" applyAlignment="0" applyProtection="0">
      <alignment vertical="center"/>
    </xf>
    <xf numFmtId="227" fontId="145" fillId="71" borderId="64" applyNumberFormat="0" applyAlignment="0" applyProtection="0">
      <alignment vertical="center"/>
    </xf>
    <xf numFmtId="227" fontId="96" fillId="35" borderId="4" applyNumberFormat="0" applyAlignment="0" applyProtection="0">
      <alignment vertical="center"/>
    </xf>
    <xf numFmtId="227" fontId="145" fillId="71" borderId="64" applyNumberFormat="0" applyAlignment="0" applyProtection="0">
      <alignment vertical="center"/>
    </xf>
    <xf numFmtId="227" fontId="145" fillId="71" borderId="64" applyNumberFormat="0" applyAlignment="0" applyProtection="0">
      <alignment vertical="center"/>
    </xf>
    <xf numFmtId="227" fontId="145" fillId="71" borderId="64" applyNumberFormat="0" applyAlignment="0" applyProtection="0">
      <alignment vertical="center"/>
    </xf>
    <xf numFmtId="227" fontId="145" fillId="71" borderId="64" applyNumberFormat="0" applyAlignment="0" applyProtection="0">
      <alignment vertical="center"/>
    </xf>
    <xf numFmtId="227" fontId="145" fillId="71" borderId="64" applyNumberFormat="0" applyAlignment="0" applyProtection="0">
      <alignment vertical="center"/>
    </xf>
    <xf numFmtId="227" fontId="145" fillId="71" borderId="64" applyNumberFormat="0" applyAlignment="0" applyProtection="0">
      <alignment vertical="center"/>
    </xf>
    <xf numFmtId="227" fontId="145" fillId="71" borderId="64" applyNumberFormat="0" applyAlignment="0" applyProtection="0">
      <alignment vertical="center"/>
    </xf>
    <xf numFmtId="227" fontId="145" fillId="71" borderId="64" applyNumberFormat="0" applyAlignment="0" applyProtection="0">
      <alignment vertical="center"/>
    </xf>
    <xf numFmtId="227" fontId="145" fillId="71" borderId="64" applyNumberFormat="0" applyAlignment="0" applyProtection="0">
      <alignment vertical="center"/>
    </xf>
    <xf numFmtId="227" fontId="97" fillId="44" borderId="8" applyNumberFormat="0" applyFont="0" applyAlignment="0" applyProtection="0">
      <alignment vertical="center"/>
    </xf>
    <xf numFmtId="227" fontId="145" fillId="71" borderId="64" applyNumberFormat="0" applyAlignment="0" applyProtection="0">
      <alignment vertical="center"/>
    </xf>
    <xf numFmtId="227" fontId="145" fillId="71" borderId="64" applyNumberFormat="0" applyAlignment="0" applyProtection="0">
      <alignment vertical="center"/>
    </xf>
    <xf numFmtId="227" fontId="145" fillId="71" borderId="64" applyNumberFormat="0" applyAlignment="0" applyProtection="0">
      <alignment vertical="center"/>
    </xf>
    <xf numFmtId="227" fontId="145" fillId="71" borderId="64" applyNumberFormat="0" applyAlignment="0" applyProtection="0">
      <alignment vertical="center"/>
    </xf>
    <xf numFmtId="227" fontId="145" fillId="71" borderId="64" applyNumberFormat="0" applyAlignment="0" applyProtection="0">
      <alignment vertical="center"/>
    </xf>
    <xf numFmtId="227" fontId="145" fillId="71" borderId="64" applyNumberFormat="0" applyAlignment="0" applyProtection="0">
      <alignment vertical="center"/>
    </xf>
    <xf numFmtId="227" fontId="145" fillId="71" borderId="64" applyNumberFormat="0" applyAlignment="0" applyProtection="0">
      <alignment vertical="center"/>
    </xf>
    <xf numFmtId="227" fontId="145" fillId="71" borderId="64" applyNumberFormat="0" applyAlignment="0" applyProtection="0">
      <alignment vertical="center"/>
    </xf>
    <xf numFmtId="227" fontId="145" fillId="71" borderId="64" applyNumberFormat="0" applyAlignment="0" applyProtection="0">
      <alignment vertical="center"/>
    </xf>
    <xf numFmtId="227" fontId="145" fillId="71" borderId="64" applyNumberFormat="0" applyAlignment="0" applyProtection="0">
      <alignment vertical="center"/>
    </xf>
    <xf numFmtId="227" fontId="145" fillId="71" borderId="64" applyNumberFormat="0" applyAlignment="0" applyProtection="0">
      <alignment vertical="center"/>
    </xf>
    <xf numFmtId="227" fontId="145" fillId="71" borderId="64" applyNumberFormat="0" applyAlignment="0" applyProtection="0">
      <alignment vertical="center"/>
    </xf>
    <xf numFmtId="227" fontId="145" fillId="71" borderId="64" applyNumberFormat="0" applyAlignment="0" applyProtection="0">
      <alignment vertical="center"/>
    </xf>
    <xf numFmtId="227" fontId="145" fillId="71" borderId="64" applyNumberFormat="0" applyAlignment="0" applyProtection="0">
      <alignment vertical="center"/>
    </xf>
    <xf numFmtId="227" fontId="145" fillId="71" borderId="64" applyNumberFormat="0" applyAlignment="0" applyProtection="0">
      <alignment vertical="center"/>
    </xf>
    <xf numFmtId="227" fontId="145" fillId="71" borderId="64" applyNumberFormat="0" applyAlignment="0" applyProtection="0">
      <alignment vertical="center"/>
    </xf>
    <xf numFmtId="227" fontId="145" fillId="71" borderId="64" applyNumberFormat="0" applyAlignment="0" applyProtection="0">
      <alignment vertical="center"/>
    </xf>
    <xf numFmtId="227" fontId="145" fillId="71" borderId="64" applyNumberFormat="0" applyAlignment="0" applyProtection="0">
      <alignment vertical="center"/>
    </xf>
    <xf numFmtId="227" fontId="145" fillId="71" borderId="64" applyNumberFormat="0" applyAlignment="0" applyProtection="0">
      <alignment vertical="center"/>
    </xf>
    <xf numFmtId="227" fontId="145" fillId="71" borderId="64" applyNumberFormat="0" applyAlignment="0" applyProtection="0">
      <alignment vertical="center"/>
    </xf>
    <xf numFmtId="227" fontId="145" fillId="71" borderId="64" applyNumberFormat="0" applyAlignment="0" applyProtection="0">
      <alignment vertical="center"/>
    </xf>
    <xf numFmtId="227" fontId="145" fillId="71" borderId="64" applyNumberFormat="0" applyAlignment="0" applyProtection="0">
      <alignment vertical="center"/>
    </xf>
    <xf numFmtId="227" fontId="145" fillId="71" borderId="64" applyNumberFormat="0" applyAlignment="0" applyProtection="0">
      <alignment vertical="center"/>
    </xf>
    <xf numFmtId="227" fontId="145" fillId="71" borderId="64" applyNumberFormat="0" applyAlignment="0" applyProtection="0">
      <alignment vertical="center"/>
    </xf>
    <xf numFmtId="227" fontId="145" fillId="71" borderId="64" applyNumberFormat="0" applyAlignment="0" applyProtection="0">
      <alignment vertical="center"/>
    </xf>
    <xf numFmtId="227" fontId="145" fillId="71" borderId="64" applyNumberFormat="0" applyAlignment="0" applyProtection="0">
      <alignment vertical="center"/>
    </xf>
    <xf numFmtId="227" fontId="145" fillId="71" borderId="64" applyNumberFormat="0" applyAlignment="0" applyProtection="0">
      <alignment vertical="center"/>
    </xf>
    <xf numFmtId="227" fontId="145" fillId="71" borderId="64" applyNumberFormat="0" applyAlignment="0" applyProtection="0">
      <alignment vertical="center"/>
    </xf>
    <xf numFmtId="227" fontId="145" fillId="71" borderId="64" applyNumberFormat="0" applyAlignment="0" applyProtection="0">
      <alignment vertical="center"/>
    </xf>
    <xf numFmtId="227" fontId="145" fillId="71" borderId="64" applyNumberFormat="0" applyAlignment="0" applyProtection="0">
      <alignment vertical="center"/>
    </xf>
    <xf numFmtId="227" fontId="145" fillId="71" borderId="64" applyNumberFormat="0" applyAlignment="0" applyProtection="0">
      <alignment vertical="center"/>
    </xf>
    <xf numFmtId="227" fontId="145" fillId="71" borderId="64" applyNumberFormat="0" applyAlignment="0" applyProtection="0">
      <alignment vertical="center"/>
    </xf>
    <xf numFmtId="227" fontId="145" fillId="71" borderId="64" applyNumberFormat="0" applyAlignment="0" applyProtection="0">
      <alignment vertical="center"/>
    </xf>
    <xf numFmtId="227" fontId="145" fillId="71" borderId="64" applyNumberFormat="0" applyAlignment="0" applyProtection="0">
      <alignment vertical="center"/>
    </xf>
    <xf numFmtId="227" fontId="145" fillId="71" borderId="64" applyNumberFormat="0" applyAlignment="0" applyProtection="0">
      <alignment vertical="center"/>
    </xf>
    <xf numFmtId="227" fontId="145" fillId="71" borderId="64" applyNumberFormat="0" applyAlignment="0" applyProtection="0">
      <alignment vertical="center"/>
    </xf>
    <xf numFmtId="227" fontId="145" fillId="71" borderId="64" applyNumberFormat="0" applyAlignment="0" applyProtection="0">
      <alignment vertical="center"/>
    </xf>
    <xf numFmtId="227" fontId="145" fillId="71" borderId="64" applyNumberFormat="0" applyAlignment="0" applyProtection="0">
      <alignment vertical="center"/>
    </xf>
    <xf numFmtId="227" fontId="145" fillId="71" borderId="64" applyNumberFormat="0" applyAlignment="0" applyProtection="0">
      <alignment vertical="center"/>
    </xf>
    <xf numFmtId="227" fontId="145" fillId="71" borderId="64" applyNumberFormat="0" applyAlignment="0" applyProtection="0">
      <alignment vertical="center"/>
    </xf>
    <xf numFmtId="227" fontId="145" fillId="71" borderId="64" applyNumberFormat="0" applyAlignment="0" applyProtection="0">
      <alignment vertical="center"/>
    </xf>
    <xf numFmtId="227" fontId="145" fillId="71" borderId="64" applyNumberFormat="0" applyAlignment="0" applyProtection="0">
      <alignment vertical="center"/>
    </xf>
    <xf numFmtId="227" fontId="145" fillId="71" borderId="64" applyNumberFormat="0" applyAlignment="0" applyProtection="0">
      <alignment vertical="center"/>
    </xf>
    <xf numFmtId="227" fontId="145" fillId="71" borderId="64" applyNumberFormat="0" applyAlignment="0" applyProtection="0">
      <alignment vertical="center"/>
    </xf>
    <xf numFmtId="227" fontId="145" fillId="71" borderId="64" applyNumberFormat="0" applyAlignment="0" applyProtection="0">
      <alignment vertical="center"/>
    </xf>
    <xf numFmtId="227" fontId="145" fillId="71" borderId="64" applyNumberFormat="0" applyAlignment="0" applyProtection="0">
      <alignment vertical="center"/>
    </xf>
    <xf numFmtId="227" fontId="145" fillId="71" borderId="64" applyNumberFormat="0" applyAlignment="0" applyProtection="0">
      <alignment vertical="center"/>
    </xf>
    <xf numFmtId="227" fontId="145" fillId="71" borderId="64" applyNumberFormat="0" applyAlignment="0" applyProtection="0">
      <alignment vertical="center"/>
    </xf>
    <xf numFmtId="227" fontId="106" fillId="0" borderId="0"/>
    <xf numFmtId="227" fontId="100" fillId="75" borderId="42" applyNumberFormat="0" applyFont="0" applyAlignment="0" applyProtection="0">
      <alignment vertical="center"/>
    </xf>
    <xf numFmtId="227" fontId="93" fillId="75" borderId="42" applyNumberFormat="0" applyFont="0" applyAlignment="0" applyProtection="0">
      <alignment vertical="center"/>
    </xf>
    <xf numFmtId="227" fontId="93" fillId="75" borderId="42" applyNumberFormat="0" applyFont="0" applyAlignment="0" applyProtection="0">
      <alignment vertical="center"/>
    </xf>
    <xf numFmtId="227" fontId="97" fillId="44" borderId="8" applyNumberFormat="0" applyFont="0" applyAlignment="0" applyProtection="0">
      <alignment vertical="center"/>
    </xf>
    <xf numFmtId="227" fontId="97" fillId="44" borderId="8" applyNumberFormat="0" applyFont="0" applyAlignment="0" applyProtection="0">
      <alignment vertical="center"/>
    </xf>
    <xf numFmtId="227" fontId="97" fillId="44" borderId="8" applyNumberFormat="0" applyFont="0" applyAlignment="0" applyProtection="0">
      <alignment vertical="center"/>
    </xf>
    <xf numFmtId="227" fontId="97" fillId="44" borderId="8" applyNumberFormat="0" applyFont="0" applyAlignment="0" applyProtection="0">
      <alignment vertical="center"/>
    </xf>
    <xf numFmtId="227" fontId="97" fillId="44" borderId="8" applyNumberFormat="0" applyFont="0" applyAlignment="0" applyProtection="0">
      <alignment vertical="center"/>
    </xf>
    <xf numFmtId="227" fontId="97" fillId="44" borderId="8" applyNumberFormat="0" applyFont="0" applyAlignment="0" applyProtection="0">
      <alignment vertical="center"/>
    </xf>
    <xf numFmtId="227" fontId="97" fillId="44" borderId="8" applyNumberFormat="0" applyFont="0" applyAlignment="0" applyProtection="0">
      <alignment vertical="center"/>
    </xf>
    <xf numFmtId="227" fontId="93" fillId="75" borderId="42" applyNumberFormat="0" applyFont="0" applyAlignment="0" applyProtection="0">
      <alignment vertical="center"/>
    </xf>
    <xf numFmtId="227" fontId="97" fillId="44" borderId="8" applyNumberFormat="0" applyFont="0" applyAlignment="0" applyProtection="0">
      <alignment vertical="center"/>
    </xf>
    <xf numFmtId="227" fontId="97" fillId="44" borderId="8" applyNumberFormat="0" applyFont="0" applyAlignment="0" applyProtection="0">
      <alignment vertical="center"/>
    </xf>
    <xf numFmtId="227" fontId="97" fillId="44" borderId="8" applyNumberFormat="0" applyFont="0" applyAlignment="0" applyProtection="0">
      <alignment vertical="center"/>
    </xf>
    <xf numFmtId="227" fontId="97" fillId="44" borderId="8" applyNumberFormat="0" applyFont="0" applyAlignment="0" applyProtection="0">
      <alignment vertical="center"/>
    </xf>
    <xf numFmtId="227" fontId="97" fillId="44" borderId="8" applyNumberFormat="0" applyFont="0" applyAlignment="0" applyProtection="0">
      <alignment vertical="center"/>
    </xf>
    <xf numFmtId="227" fontId="97" fillId="44" borderId="8" applyNumberFormat="0" applyFont="0" applyAlignment="0" applyProtection="0">
      <alignment vertical="center"/>
    </xf>
    <xf numFmtId="227" fontId="97" fillId="44" borderId="8" applyNumberFormat="0" applyFont="0" applyAlignment="0" applyProtection="0">
      <alignment vertical="center"/>
    </xf>
    <xf numFmtId="227" fontId="100" fillId="75" borderId="42" applyNumberFormat="0" applyFont="0" applyAlignment="0" applyProtection="0">
      <alignment vertical="center"/>
    </xf>
    <xf numFmtId="227" fontId="100" fillId="75" borderId="42" applyNumberFormat="0" applyFont="0" applyAlignment="0" applyProtection="0">
      <alignment vertical="center"/>
    </xf>
    <xf numFmtId="227" fontId="97" fillId="44" borderId="8" applyNumberFormat="0" applyFont="0" applyAlignment="0" applyProtection="0">
      <alignment vertical="center"/>
    </xf>
    <xf numFmtId="227" fontId="97" fillId="44" borderId="8" applyNumberFormat="0" applyFont="0" applyAlignment="0" applyProtection="0">
      <alignment vertical="center"/>
    </xf>
    <xf numFmtId="227" fontId="97" fillId="44" borderId="8" applyNumberFormat="0" applyFont="0" applyAlignment="0" applyProtection="0">
      <alignment vertical="center"/>
    </xf>
    <xf numFmtId="227" fontId="100" fillId="75" borderId="42" applyNumberFormat="0" applyFont="0" applyAlignment="0" applyProtection="0">
      <alignment vertical="center"/>
    </xf>
    <xf numFmtId="227" fontId="100" fillId="75" borderId="42" applyNumberFormat="0" applyFont="0" applyAlignment="0" applyProtection="0">
      <alignment vertical="center"/>
    </xf>
    <xf numFmtId="227" fontId="100" fillId="75" borderId="42" applyNumberFormat="0" applyFont="0" applyAlignment="0" applyProtection="0">
      <alignment vertical="center"/>
    </xf>
    <xf numFmtId="227" fontId="100" fillId="75" borderId="42" applyNumberFormat="0" applyFont="0" applyAlignment="0" applyProtection="0">
      <alignment vertical="center"/>
    </xf>
    <xf numFmtId="227" fontId="100" fillId="75" borderId="42" applyNumberFormat="0" applyFont="0" applyAlignment="0" applyProtection="0">
      <alignment vertical="center"/>
    </xf>
    <xf numFmtId="227" fontId="100" fillId="75" borderId="42" applyNumberFormat="0" applyFont="0" applyAlignment="0" applyProtection="0">
      <alignment vertical="center"/>
    </xf>
    <xf numFmtId="227" fontId="100" fillId="75" borderId="42" applyNumberFormat="0" applyFont="0" applyAlignment="0" applyProtection="0">
      <alignment vertical="center"/>
    </xf>
    <xf numFmtId="227" fontId="100" fillId="75" borderId="42" applyNumberFormat="0" applyFont="0" applyAlignment="0" applyProtection="0">
      <alignment vertical="center"/>
    </xf>
    <xf numFmtId="227" fontId="100" fillId="75" borderId="42" applyNumberFormat="0" applyFont="0" applyAlignment="0" applyProtection="0">
      <alignment vertical="center"/>
    </xf>
    <xf numFmtId="227" fontId="100" fillId="75" borderId="42" applyNumberFormat="0" applyFont="0" applyAlignment="0" applyProtection="0">
      <alignment vertical="center"/>
    </xf>
    <xf numFmtId="185" fontId="126" fillId="0" borderId="24" applyNumberFormat="0"/>
    <xf numFmtId="185" fontId="126" fillId="0" borderId="24" applyNumberFormat="0"/>
    <xf numFmtId="185" fontId="126" fillId="0" borderId="24" applyNumberFormat="0"/>
    <xf numFmtId="185" fontId="126" fillId="0" borderId="24" applyNumberFormat="0"/>
    <xf numFmtId="185" fontId="126" fillId="0" borderId="24" applyNumberFormat="0"/>
    <xf numFmtId="185" fontId="126" fillId="0" borderId="24" applyNumberFormat="0"/>
    <xf numFmtId="0" fontId="2" fillId="0" borderId="0"/>
    <xf numFmtId="0" fontId="2" fillId="0" borderId="0"/>
    <xf numFmtId="0" fontId="93" fillId="0" borderId="0">
      <alignment vertical="center"/>
    </xf>
    <xf numFmtId="0" fontId="103" fillId="0" borderId="0">
      <alignment vertical="top"/>
    </xf>
    <xf numFmtId="0" fontId="93" fillId="0" borderId="0">
      <alignment vertical="center"/>
    </xf>
    <xf numFmtId="0" fontId="93" fillId="0" borderId="0">
      <alignment vertical="center"/>
    </xf>
    <xf numFmtId="0" fontId="45" fillId="0" borderId="0"/>
    <xf numFmtId="0" fontId="97" fillId="0" borderId="0">
      <alignment vertical="center"/>
    </xf>
    <xf numFmtId="0" fontId="100" fillId="0" borderId="0">
      <alignment vertical="center"/>
    </xf>
    <xf numFmtId="0" fontId="317" fillId="0" borderId="87" applyNumberFormat="0" applyFill="0" applyAlignment="0" applyProtection="0">
      <alignment vertical="center"/>
    </xf>
    <xf numFmtId="0" fontId="93" fillId="0" borderId="0" applyBorder="0">
      <alignment vertical="center"/>
    </xf>
  </cellStyleXfs>
  <cellXfs count="2141">
    <xf numFmtId="0" fontId="0" fillId="0" borderId="0" xfId="0"/>
    <xf numFmtId="0" fontId="4" fillId="0" borderId="0" xfId="1" applyNumberFormat="1" applyFont="1" applyFill="1" applyAlignment="1">
      <alignment horizontal="left" vertical="center"/>
    </xf>
    <xf numFmtId="0" fontId="4" fillId="0" borderId="0" xfId="1" applyNumberFormat="1" applyFont="1" applyFill="1">
      <alignment vertical="center"/>
    </xf>
    <xf numFmtId="176" fontId="4" fillId="0" borderId="0" xfId="1" applyNumberFormat="1" applyFont="1" applyFill="1">
      <alignment vertical="center"/>
    </xf>
    <xf numFmtId="0" fontId="7" fillId="0" borderId="12" xfId="1" applyNumberFormat="1" applyFont="1" applyFill="1" applyBorder="1" applyAlignment="1">
      <alignment horizontal="center" vertical="center"/>
    </xf>
    <xf numFmtId="0" fontId="7" fillId="0" borderId="12" xfId="1" applyNumberFormat="1" applyFont="1" applyFill="1" applyBorder="1" applyAlignment="1">
      <alignment horizontal="center" vertical="center" wrapText="1"/>
    </xf>
    <xf numFmtId="176" fontId="7" fillId="0" borderId="12" xfId="1" applyNumberFormat="1" applyFont="1" applyFill="1" applyBorder="1" applyAlignment="1">
      <alignment horizontal="center" vertical="center" wrapText="1"/>
    </xf>
    <xf numFmtId="0" fontId="7" fillId="33" borderId="12" xfId="1" applyNumberFormat="1" applyFont="1" applyFill="1" applyBorder="1" applyAlignment="1">
      <alignment horizontal="center" vertical="center" wrapText="1"/>
    </xf>
    <xf numFmtId="0" fontId="8" fillId="0" borderId="12" xfId="1" applyNumberFormat="1" applyFont="1" applyFill="1" applyBorder="1" applyAlignment="1">
      <alignment horizontal="center" vertical="center" wrapText="1"/>
    </xf>
    <xf numFmtId="0" fontId="9" fillId="0" borderId="12" xfId="1" applyNumberFormat="1" applyFont="1" applyFill="1" applyBorder="1" applyAlignment="1">
      <alignment horizontal="center" vertical="center" wrapText="1"/>
    </xf>
    <xf numFmtId="0" fontId="7" fillId="0" borderId="13" xfId="1" applyNumberFormat="1" applyFont="1" applyFill="1" applyBorder="1" applyAlignment="1">
      <alignment horizontal="center" vertical="center" wrapText="1"/>
    </xf>
    <xf numFmtId="176" fontId="4" fillId="0" borderId="0" xfId="1" applyNumberFormat="1" applyFont="1" applyFill="1" applyAlignment="1"/>
    <xf numFmtId="0" fontId="4" fillId="0" borderId="0" xfId="1" applyNumberFormat="1" applyFont="1" applyFill="1" applyAlignment="1">
      <alignment horizontal="center" vertical="center"/>
    </xf>
    <xf numFmtId="14" fontId="7" fillId="0" borderId="12" xfId="1" applyNumberFormat="1" applyFont="1" applyFill="1" applyBorder="1" applyAlignment="1">
      <alignment horizontal="center" vertical="center" wrapText="1"/>
    </xf>
    <xf numFmtId="49" fontId="7" fillId="0" borderId="12" xfId="1" applyNumberFormat="1" applyFont="1" applyFill="1" applyBorder="1" applyAlignment="1">
      <alignment horizontal="center" vertical="center" wrapText="1"/>
    </xf>
    <xf numFmtId="0" fontId="10" fillId="0" borderId="0" xfId="1" applyNumberFormat="1" applyFont="1" applyFill="1" applyAlignment="1"/>
    <xf numFmtId="0" fontId="7" fillId="0" borderId="15" xfId="1" applyNumberFormat="1" applyFont="1" applyFill="1" applyBorder="1" applyAlignment="1">
      <alignment horizontal="center" vertical="center" wrapText="1"/>
    </xf>
    <xf numFmtId="0" fontId="9" fillId="0" borderId="12" xfId="1" applyNumberFormat="1" applyFont="1" applyFill="1" applyBorder="1" applyAlignment="1">
      <alignment horizontal="center" vertical="center"/>
    </xf>
    <xf numFmtId="0" fontId="11" fillId="0" borderId="12" xfId="1" applyNumberFormat="1" applyFont="1" applyFill="1" applyBorder="1" applyAlignment="1">
      <alignment horizontal="center" vertical="center" wrapText="1"/>
    </xf>
    <xf numFmtId="0" fontId="7" fillId="0" borderId="16" xfId="1" applyNumberFormat="1" applyFont="1" applyFill="1" applyBorder="1" applyAlignment="1">
      <alignment horizontal="center" vertical="center"/>
    </xf>
    <xf numFmtId="0" fontId="7" fillId="0" borderId="17" xfId="1" applyNumberFormat="1" applyFont="1" applyFill="1" applyBorder="1" applyAlignment="1">
      <alignment horizontal="center" vertical="center" wrapText="1"/>
    </xf>
    <xf numFmtId="177" fontId="9" fillId="0" borderId="12" xfId="1" applyNumberFormat="1" applyFont="1" applyFill="1" applyBorder="1" applyAlignment="1">
      <alignment horizontal="center" vertical="center"/>
    </xf>
    <xf numFmtId="177" fontId="11" fillId="0" borderId="12" xfId="1" applyNumberFormat="1" applyFont="1" applyFill="1" applyBorder="1" applyAlignment="1">
      <alignment horizontal="center" vertical="center"/>
    </xf>
    <xf numFmtId="0" fontId="11" fillId="0" borderId="12" xfId="1" applyNumberFormat="1" applyFont="1" applyFill="1" applyBorder="1" applyAlignment="1">
      <alignment horizontal="center" vertical="center"/>
    </xf>
    <xf numFmtId="177" fontId="7" fillId="0" borderId="12" xfId="1" applyNumberFormat="1" applyFont="1" applyFill="1" applyBorder="1" applyAlignment="1">
      <alignment horizontal="center" vertical="center"/>
    </xf>
    <xf numFmtId="179" fontId="7" fillId="0" borderId="12" xfId="1" applyNumberFormat="1" applyFont="1" applyFill="1" applyBorder="1" applyAlignment="1">
      <alignment horizontal="center" vertical="center"/>
    </xf>
    <xf numFmtId="14" fontId="7" fillId="0" borderId="12" xfId="1" applyNumberFormat="1" applyFont="1" applyFill="1" applyBorder="1" applyAlignment="1">
      <alignment horizontal="center" vertical="center"/>
    </xf>
    <xf numFmtId="0" fontId="7" fillId="0" borderId="13" xfId="1" applyNumberFormat="1" applyFont="1" applyFill="1" applyBorder="1" applyAlignment="1">
      <alignment horizontal="center" vertical="center"/>
    </xf>
    <xf numFmtId="178" fontId="7" fillId="0" borderId="12" xfId="1" applyNumberFormat="1" applyFont="1" applyFill="1" applyBorder="1" applyAlignment="1">
      <alignment horizontal="center" vertical="center"/>
    </xf>
    <xf numFmtId="180" fontId="7" fillId="0" borderId="12" xfId="1" applyNumberFormat="1" applyFont="1" applyFill="1" applyBorder="1" applyAlignment="1">
      <alignment horizontal="center" vertical="center" wrapText="1"/>
    </xf>
    <xf numFmtId="57" fontId="7" fillId="0" borderId="12" xfId="1" applyNumberFormat="1" applyFont="1" applyFill="1" applyBorder="1" applyAlignment="1">
      <alignment horizontal="center" vertical="center" wrapText="1"/>
    </xf>
    <xf numFmtId="0" fontId="7" fillId="0" borderId="15" xfId="1" applyNumberFormat="1" applyFont="1" applyFill="1" applyBorder="1" applyAlignment="1">
      <alignment horizontal="center" vertical="center"/>
    </xf>
    <xf numFmtId="0" fontId="7" fillId="0" borderId="18" xfId="1" applyNumberFormat="1" applyFont="1" applyFill="1" applyBorder="1" applyAlignment="1">
      <alignment horizontal="center" vertical="center" wrapText="1"/>
    </xf>
    <xf numFmtId="0" fontId="9" fillId="0" borderId="18" xfId="1" applyNumberFormat="1" applyFont="1" applyFill="1" applyBorder="1" applyAlignment="1">
      <alignment horizontal="center" vertical="center" wrapText="1"/>
    </xf>
    <xf numFmtId="0" fontId="10" fillId="0" borderId="12" xfId="1" applyNumberFormat="1" applyFont="1" applyFill="1" applyBorder="1" applyAlignment="1">
      <alignment horizontal="center" vertical="center"/>
    </xf>
    <xf numFmtId="0" fontId="7" fillId="0" borderId="17" xfId="1" applyNumberFormat="1" applyFont="1" applyFill="1" applyBorder="1" applyAlignment="1">
      <alignment horizontal="center" vertical="center"/>
    </xf>
    <xf numFmtId="180" fontId="7" fillId="0" borderId="12" xfId="1" applyNumberFormat="1" applyFont="1" applyFill="1" applyBorder="1" applyAlignment="1">
      <alignment horizontal="center" vertical="center"/>
    </xf>
    <xf numFmtId="57" fontId="7" fillId="0" borderId="12" xfId="1" applyNumberFormat="1" applyFont="1" applyFill="1" applyBorder="1" applyAlignment="1">
      <alignment horizontal="center" vertical="center"/>
    </xf>
    <xf numFmtId="0" fontId="12" fillId="0" borderId="12" xfId="1" applyNumberFormat="1" applyFont="1" applyFill="1" applyBorder="1" applyAlignment="1">
      <alignment horizontal="center" vertical="center" wrapText="1"/>
    </xf>
    <xf numFmtId="0" fontId="9" fillId="0" borderId="19" xfId="1" applyNumberFormat="1" applyFont="1" applyFill="1" applyBorder="1" applyAlignment="1">
      <alignment horizontal="center" vertical="center" wrapText="1"/>
    </xf>
    <xf numFmtId="0" fontId="9" fillId="0" borderId="20" xfId="1" applyNumberFormat="1" applyFont="1" applyFill="1" applyBorder="1" applyAlignment="1">
      <alignment horizontal="center" vertical="center" wrapText="1"/>
    </xf>
    <xf numFmtId="49" fontId="9" fillId="0" borderId="12" xfId="1" applyNumberFormat="1" applyFont="1" applyFill="1" applyBorder="1" applyAlignment="1">
      <alignment horizontal="center" vertical="center"/>
    </xf>
    <xf numFmtId="0" fontId="13" fillId="0" borderId="12" xfId="1" applyNumberFormat="1" applyFont="1" applyFill="1" applyBorder="1" applyAlignment="1">
      <alignment horizontal="center" vertical="center" wrapText="1"/>
    </xf>
    <xf numFmtId="177" fontId="7" fillId="0" borderId="12" xfId="1" applyNumberFormat="1" applyFont="1" applyFill="1" applyBorder="1" applyAlignment="1">
      <alignment horizontal="center" vertical="center" wrapText="1"/>
    </xf>
    <xf numFmtId="177" fontId="4" fillId="0" borderId="12" xfId="1" applyNumberFormat="1" applyFont="1" applyFill="1" applyBorder="1" applyAlignment="1">
      <alignment horizontal="center" vertical="center" wrapText="1"/>
    </xf>
    <xf numFmtId="14" fontId="14" fillId="0" borderId="12" xfId="1" applyNumberFormat="1" applyFont="1" applyFill="1" applyBorder="1" applyAlignment="1">
      <alignment horizontal="center" vertical="center"/>
    </xf>
    <xf numFmtId="179" fontId="9" fillId="0" borderId="12" xfId="1" applyNumberFormat="1" applyFont="1" applyFill="1" applyBorder="1" applyAlignment="1">
      <alignment horizontal="center" vertical="center"/>
    </xf>
    <xf numFmtId="0" fontId="15" fillId="0" borderId="12" xfId="1" applyNumberFormat="1" applyFont="1" applyFill="1" applyBorder="1" applyAlignment="1">
      <alignment horizontal="center" vertical="center" wrapText="1"/>
    </xf>
    <xf numFmtId="0" fontId="7" fillId="0" borderId="12" xfId="1" applyNumberFormat="1" applyFont="1" applyFill="1" applyBorder="1" applyAlignment="1">
      <alignment horizontal="center" wrapText="1"/>
    </xf>
    <xf numFmtId="0" fontId="7" fillId="0" borderId="21" xfId="1" applyNumberFormat="1" applyFont="1" applyFill="1" applyBorder="1" applyAlignment="1">
      <alignment horizontal="center" vertical="center" wrapText="1"/>
    </xf>
    <xf numFmtId="0" fontId="7" fillId="0" borderId="18" xfId="1" applyNumberFormat="1" applyFont="1" applyFill="1" applyBorder="1" applyAlignment="1">
      <alignment horizontal="center" vertical="center"/>
    </xf>
    <xf numFmtId="0" fontId="7" fillId="0" borderId="21" xfId="1" applyNumberFormat="1" applyFont="1" applyFill="1" applyBorder="1" applyAlignment="1">
      <alignment horizontal="center" vertical="center"/>
    </xf>
    <xf numFmtId="176" fontId="7" fillId="0" borderId="12" xfId="1" applyNumberFormat="1" applyFont="1" applyFill="1" applyBorder="1" applyAlignment="1">
      <alignment horizontal="center" wrapText="1"/>
    </xf>
    <xf numFmtId="0" fontId="4" fillId="0" borderId="12" xfId="1" applyNumberFormat="1" applyFont="1" applyFill="1" applyBorder="1" applyAlignment="1">
      <alignment horizontal="center" vertical="center" wrapText="1"/>
    </xf>
    <xf numFmtId="0" fontId="4" fillId="0" borderId="12" xfId="1" applyNumberFormat="1" applyFont="1" applyFill="1" applyBorder="1" applyAlignment="1">
      <alignment horizontal="center" vertical="center"/>
    </xf>
    <xf numFmtId="0" fontId="4" fillId="0" borderId="13" xfId="1" applyNumberFormat="1" applyFont="1" applyFill="1" applyBorder="1" applyAlignment="1">
      <alignment horizontal="center" vertical="center" wrapText="1"/>
    </xf>
    <xf numFmtId="177" fontId="7" fillId="0" borderId="18" xfId="1" applyNumberFormat="1" applyFont="1" applyFill="1" applyBorder="1" applyAlignment="1">
      <alignment horizontal="center" vertical="center"/>
    </xf>
    <xf numFmtId="179" fontId="7" fillId="0" borderId="18" xfId="1" applyNumberFormat="1" applyFont="1" applyFill="1" applyBorder="1" applyAlignment="1">
      <alignment horizontal="center" vertical="center"/>
    </xf>
    <xf numFmtId="0" fontId="4" fillId="0" borderId="22" xfId="1" applyNumberFormat="1" applyFont="1" applyFill="1" applyBorder="1" applyAlignment="1">
      <alignment horizontal="center" vertical="center" wrapText="1"/>
    </xf>
    <xf numFmtId="0" fontId="7" fillId="0" borderId="16" xfId="1" applyNumberFormat="1" applyFont="1" applyFill="1" applyBorder="1" applyAlignment="1">
      <alignment horizontal="center" vertical="center" wrapText="1"/>
    </xf>
    <xf numFmtId="176" fontId="15" fillId="0" borderId="12" xfId="1" applyNumberFormat="1" applyFont="1" applyFill="1" applyBorder="1" applyAlignment="1">
      <alignment horizontal="center" vertical="center" wrapText="1"/>
    </xf>
    <xf numFmtId="0" fontId="16" fillId="0" borderId="0" xfId="1" applyNumberFormat="1" applyFont="1" applyFill="1" applyBorder="1" applyAlignment="1">
      <alignment vertical="center"/>
    </xf>
    <xf numFmtId="11" fontId="7" fillId="0" borderId="12" xfId="1" applyNumberFormat="1" applyFont="1" applyFill="1" applyBorder="1" applyAlignment="1">
      <alignment horizontal="center" vertical="center"/>
    </xf>
    <xf numFmtId="14" fontId="9" fillId="0" borderId="12" xfId="1" applyNumberFormat="1" applyFont="1" applyFill="1" applyBorder="1" applyAlignment="1">
      <alignment horizontal="center" vertical="center"/>
    </xf>
    <xf numFmtId="0" fontId="17" fillId="0" borderId="12" xfId="1" applyNumberFormat="1" applyFont="1" applyFill="1" applyBorder="1" applyAlignment="1">
      <alignment horizontal="center" vertical="center"/>
    </xf>
    <xf numFmtId="179" fontId="9" fillId="0" borderId="12" xfId="1" applyNumberFormat="1" applyFont="1" applyFill="1" applyBorder="1" applyAlignment="1">
      <alignment horizontal="center" vertical="center" wrapText="1"/>
    </xf>
    <xf numFmtId="176" fontId="12" fillId="0" borderId="12" xfId="1" applyNumberFormat="1" applyFont="1" applyFill="1" applyBorder="1" applyAlignment="1">
      <alignment horizontal="center" vertical="center" wrapText="1"/>
    </xf>
    <xf numFmtId="179" fontId="7" fillId="0" borderId="12" xfId="1" applyNumberFormat="1" applyFont="1" applyFill="1" applyBorder="1" applyAlignment="1">
      <alignment horizontal="center" vertical="center" wrapText="1"/>
    </xf>
    <xf numFmtId="0" fontId="15" fillId="0" borderId="12" xfId="1" applyNumberFormat="1" applyFont="1" applyFill="1" applyBorder="1" applyAlignment="1">
      <alignment horizontal="center" wrapText="1"/>
    </xf>
    <xf numFmtId="176" fontId="15" fillId="0" borderId="12" xfId="1" applyNumberFormat="1" applyFont="1" applyFill="1" applyBorder="1" applyAlignment="1">
      <alignment horizontal="center" wrapText="1"/>
    </xf>
    <xf numFmtId="0" fontId="21" fillId="0" borderId="0" xfId="1" applyNumberFormat="1" applyFont="1" applyFill="1" applyAlignment="1"/>
    <xf numFmtId="0" fontId="21" fillId="0" borderId="0" xfId="1" applyNumberFormat="1" applyFont="1" applyFill="1" applyAlignment="1">
      <alignment vertical="top" wrapText="1"/>
    </xf>
    <xf numFmtId="176" fontId="21" fillId="0" borderId="0" xfId="1" applyNumberFormat="1" applyFont="1" applyFill="1" applyAlignment="1">
      <alignment vertical="top" wrapText="1"/>
    </xf>
    <xf numFmtId="0" fontId="22" fillId="0" borderId="0" xfId="2">
      <alignment vertical="center"/>
    </xf>
    <xf numFmtId="0" fontId="24" fillId="65" borderId="24" xfId="2" applyFont="1" applyFill="1" applyBorder="1" applyAlignment="1">
      <alignment horizontal="center" vertical="center" wrapText="1"/>
    </xf>
    <xf numFmtId="0" fontId="4" fillId="0" borderId="25" xfId="2" applyFont="1" applyFill="1" applyBorder="1" applyAlignment="1" applyProtection="1">
      <alignment horizontal="center" vertical="center" wrapText="1"/>
    </xf>
    <xf numFmtId="0" fontId="25" fillId="65" borderId="24" xfId="2" applyFont="1" applyFill="1" applyBorder="1" applyAlignment="1">
      <alignment horizontal="center" vertical="center"/>
    </xf>
    <xf numFmtId="0" fontId="4" fillId="65" borderId="24" xfId="2" applyFont="1" applyFill="1" applyBorder="1" applyAlignment="1">
      <alignment horizontal="center" vertical="center"/>
    </xf>
    <xf numFmtId="0" fontId="26" fillId="65" borderId="24" xfId="2" applyFont="1" applyFill="1" applyBorder="1" applyAlignment="1">
      <alignment horizontal="center" vertical="center" wrapText="1"/>
    </xf>
    <xf numFmtId="0" fontId="4" fillId="65" borderId="24" xfId="2" applyFont="1" applyFill="1" applyBorder="1" applyAlignment="1">
      <alignment horizontal="center" vertical="center" wrapText="1"/>
    </xf>
    <xf numFmtId="0" fontId="27" fillId="65" borderId="24" xfId="2" applyFont="1" applyFill="1" applyBorder="1" applyAlignment="1">
      <alignment horizontal="center" vertical="center" wrapText="1"/>
    </xf>
    <xf numFmtId="0" fontId="28" fillId="65" borderId="24" xfId="2" applyFont="1" applyFill="1" applyBorder="1" applyAlignment="1">
      <alignment horizontal="center" vertical="center"/>
    </xf>
    <xf numFmtId="0" fontId="29" fillId="65" borderId="24" xfId="2" applyFont="1" applyFill="1" applyBorder="1" applyAlignment="1">
      <alignment horizontal="center" vertical="center" wrapText="1"/>
    </xf>
    <xf numFmtId="0" fontId="4" fillId="65" borderId="24" xfId="17" applyFont="1" applyFill="1" applyBorder="1" applyAlignment="1">
      <alignment horizontal="center" vertical="center" wrapText="1"/>
    </xf>
    <xf numFmtId="0" fontId="25" fillId="65" borderId="24" xfId="2" applyFont="1" applyFill="1" applyBorder="1" applyAlignment="1">
      <alignment horizontal="center" vertical="center" wrapText="1" shrinkToFit="1"/>
    </xf>
    <xf numFmtId="0" fontId="25" fillId="65" borderId="24" xfId="2" applyNumberFormat="1" applyFont="1" applyFill="1" applyBorder="1" applyAlignment="1">
      <alignment horizontal="center" vertical="center"/>
    </xf>
    <xf numFmtId="176" fontId="30" fillId="0" borderId="24" xfId="2" applyNumberFormat="1" applyFont="1" applyFill="1" applyBorder="1" applyAlignment="1" applyProtection="1">
      <alignment horizontal="center" vertical="center" wrapText="1"/>
      <protection locked="0"/>
    </xf>
    <xf numFmtId="0" fontId="28" fillId="65" borderId="24" xfId="2" applyFont="1" applyFill="1" applyBorder="1" applyAlignment="1">
      <alignment horizontal="center" vertical="center" wrapText="1" shrinkToFit="1"/>
    </xf>
    <xf numFmtId="0" fontId="31" fillId="0" borderId="24" xfId="17" applyFont="1" applyFill="1" applyBorder="1" applyAlignment="1">
      <alignment horizontal="center" vertical="center" wrapText="1"/>
    </xf>
    <xf numFmtId="0" fontId="23" fillId="0" borderId="24" xfId="17" applyFont="1" applyFill="1" applyBorder="1" applyAlignment="1">
      <alignment horizontal="center" vertical="center" wrapText="1"/>
    </xf>
    <xf numFmtId="0" fontId="31" fillId="0" borderId="26" xfId="17" applyFont="1" applyFill="1" applyBorder="1" applyAlignment="1">
      <alignment horizontal="center" vertical="center" wrapText="1"/>
    </xf>
    <xf numFmtId="0" fontId="31" fillId="0" borderId="27" xfId="17" applyFont="1" applyFill="1" applyBorder="1" applyAlignment="1">
      <alignment horizontal="center" vertical="center" wrapText="1"/>
    </xf>
    <xf numFmtId="0" fontId="31" fillId="0" borderId="28" xfId="17" applyFont="1" applyFill="1" applyBorder="1" applyAlignment="1">
      <alignment horizontal="center" vertical="center"/>
    </xf>
    <xf numFmtId="0" fontId="31" fillId="0" borderId="24" xfId="2" applyFont="1" applyFill="1" applyBorder="1" applyAlignment="1"/>
    <xf numFmtId="0" fontId="33" fillId="0" borderId="24" xfId="2" applyFont="1" applyFill="1" applyBorder="1" applyAlignment="1">
      <alignment horizontal="center" vertical="center"/>
    </xf>
    <xf numFmtId="0" fontId="31" fillId="0" borderId="24" xfId="17" applyFont="1" applyFill="1" applyBorder="1" applyAlignment="1">
      <alignment horizontal="center" vertical="center"/>
    </xf>
    <xf numFmtId="0" fontId="31" fillId="0" borderId="28" xfId="17" applyFont="1" applyFill="1" applyBorder="1" applyAlignment="1">
      <alignment horizontal="center" vertical="center" wrapText="1"/>
    </xf>
    <xf numFmtId="0" fontId="34" fillId="0" borderId="24" xfId="2" applyFont="1" applyFill="1" applyBorder="1" applyAlignment="1">
      <alignment horizontal="center" vertical="center"/>
    </xf>
    <xf numFmtId="0" fontId="34" fillId="0" borderId="24" xfId="2" applyFont="1" applyFill="1" applyBorder="1" applyAlignment="1">
      <alignment horizontal="center" vertical="center" wrapText="1"/>
    </xf>
    <xf numFmtId="0" fontId="7" fillId="0" borderId="24" xfId="2" applyFont="1" applyFill="1" applyBorder="1" applyAlignment="1">
      <alignment horizontal="center" vertical="center" wrapText="1"/>
    </xf>
    <xf numFmtId="177" fontId="7" fillId="0" borderId="24" xfId="2" applyNumberFormat="1" applyFont="1" applyFill="1" applyBorder="1" applyAlignment="1">
      <alignment horizontal="center" vertical="center"/>
    </xf>
    <xf numFmtId="0" fontId="31" fillId="0" borderId="24" xfId="2" applyFont="1" applyFill="1" applyBorder="1" applyAlignment="1">
      <alignment horizontal="center" vertical="center" wrapText="1"/>
    </xf>
    <xf numFmtId="0" fontId="31" fillId="0" borderId="29" xfId="17" applyFont="1" applyFill="1" applyBorder="1" applyAlignment="1">
      <alignment horizontal="center" vertical="center" wrapText="1"/>
    </xf>
    <xf numFmtId="0" fontId="31" fillId="0" borderId="26" xfId="2" applyFont="1" applyFill="1" applyBorder="1" applyAlignment="1">
      <alignment horizontal="center" vertical="center" wrapText="1"/>
    </xf>
    <xf numFmtId="0" fontId="7" fillId="0" borderId="24" xfId="2" applyFont="1" applyFill="1" applyBorder="1" applyAlignment="1">
      <alignment horizontal="center" vertical="center"/>
    </xf>
    <xf numFmtId="177" fontId="7" fillId="0" borderId="24" xfId="2" applyNumberFormat="1" applyFont="1" applyFill="1" applyBorder="1" applyAlignment="1">
      <alignment horizontal="center" vertical="center" wrapText="1"/>
    </xf>
    <xf numFmtId="176" fontId="31" fillId="65" borderId="24" xfId="18" applyNumberFormat="1" applyFont="1" applyFill="1" applyBorder="1" applyAlignment="1">
      <alignment horizontal="center" vertical="center"/>
    </xf>
    <xf numFmtId="182" fontId="33" fillId="65" borderId="26" xfId="16" applyNumberFormat="1" applyFont="1" applyFill="1" applyBorder="1" applyAlignment="1">
      <alignment horizontal="center" vertical="center"/>
    </xf>
    <xf numFmtId="176" fontId="31" fillId="65" borderId="30" xfId="13" applyNumberFormat="1" applyFont="1" applyFill="1" applyBorder="1" applyAlignment="1">
      <alignment horizontal="center" vertical="center"/>
    </xf>
    <xf numFmtId="176" fontId="4" fillId="65" borderId="30" xfId="13" applyNumberFormat="1" applyFont="1" applyFill="1" applyBorder="1" applyAlignment="1">
      <alignment horizontal="center" vertical="center"/>
    </xf>
    <xf numFmtId="0" fontId="21" fillId="0" borderId="24" xfId="2" applyFont="1" applyFill="1" applyBorder="1" applyAlignment="1"/>
    <xf numFmtId="0" fontId="33" fillId="65" borderId="24" xfId="2" applyFont="1" applyFill="1" applyBorder="1" applyAlignment="1">
      <alignment horizontal="center" vertical="center" wrapText="1"/>
    </xf>
    <xf numFmtId="0" fontId="33" fillId="0" borderId="24" xfId="2" applyFont="1" applyFill="1" applyBorder="1" applyAlignment="1">
      <alignment horizontal="center" vertical="center" wrapText="1"/>
    </xf>
    <xf numFmtId="0" fontId="34" fillId="65" borderId="24" xfId="2" applyFont="1" applyFill="1" applyBorder="1" applyAlignment="1">
      <alignment horizontal="center" vertical="center" wrapText="1"/>
    </xf>
    <xf numFmtId="0" fontId="31" fillId="0" borderId="24" xfId="2" applyFont="1" applyFill="1" applyBorder="1" applyAlignment="1">
      <alignment horizontal="center" vertical="center"/>
    </xf>
    <xf numFmtId="0" fontId="31" fillId="0" borderId="24" xfId="17" applyNumberFormat="1" applyFont="1" applyFill="1" applyBorder="1" applyAlignment="1">
      <alignment horizontal="center" vertical="center" wrapText="1"/>
    </xf>
    <xf numFmtId="177" fontId="31" fillId="0" borderId="24" xfId="17" applyNumberFormat="1" applyFont="1" applyFill="1" applyBorder="1" applyAlignment="1">
      <alignment horizontal="center" vertical="center" wrapText="1"/>
    </xf>
    <xf numFmtId="177" fontId="34" fillId="0" borderId="24" xfId="2" applyNumberFormat="1" applyFont="1" applyFill="1" applyBorder="1" applyAlignment="1">
      <alignment horizontal="center" vertical="center" wrapText="1"/>
    </xf>
    <xf numFmtId="177" fontId="31" fillId="0" borderId="24" xfId="17" applyNumberFormat="1" applyFont="1" applyFill="1" applyBorder="1" applyAlignment="1">
      <alignment horizontal="center" vertical="center"/>
    </xf>
    <xf numFmtId="180" fontId="36" fillId="65" borderId="24" xfId="16" applyNumberFormat="1" applyFont="1" applyFill="1" applyBorder="1" applyAlignment="1">
      <alignment horizontal="center" vertical="center" wrapText="1"/>
    </xf>
    <xf numFmtId="180" fontId="37" fillId="65" borderId="24" xfId="16" applyNumberFormat="1" applyFont="1" applyFill="1" applyBorder="1" applyAlignment="1">
      <alignment horizontal="center" vertical="center" wrapText="1"/>
    </xf>
    <xf numFmtId="57" fontId="33" fillId="0" borderId="24" xfId="2" applyNumberFormat="1" applyFont="1" applyFill="1" applyBorder="1" applyAlignment="1">
      <alignment horizontal="center" vertical="center" wrapText="1"/>
    </xf>
    <xf numFmtId="177" fontId="34" fillId="65" borderId="24" xfId="2" applyNumberFormat="1" applyFont="1" applyFill="1" applyBorder="1" applyAlignment="1">
      <alignment horizontal="center" vertical="center" wrapText="1"/>
    </xf>
    <xf numFmtId="57" fontId="32" fillId="65" borderId="24" xfId="13" applyNumberFormat="1" applyFont="1" applyFill="1" applyBorder="1" applyAlignment="1">
      <alignment horizontal="center" vertical="center" wrapText="1"/>
    </xf>
    <xf numFmtId="0" fontId="32" fillId="0" borderId="24" xfId="2" applyFont="1" applyFill="1" applyBorder="1" applyAlignment="1">
      <alignment horizontal="center" vertical="center"/>
    </xf>
    <xf numFmtId="177" fontId="31" fillId="0" borderId="24" xfId="2" applyNumberFormat="1" applyFont="1" applyFill="1" applyBorder="1" applyAlignment="1">
      <alignment horizontal="center" vertical="center" wrapText="1"/>
    </xf>
    <xf numFmtId="49" fontId="31" fillId="0" borderId="24" xfId="17" applyNumberFormat="1" applyFont="1" applyFill="1" applyBorder="1" applyAlignment="1">
      <alignment horizontal="center" vertical="center" wrapText="1"/>
    </xf>
    <xf numFmtId="0" fontId="39" fillId="0" borderId="24" xfId="2" applyFont="1" applyFill="1" applyBorder="1" applyAlignment="1">
      <alignment horizontal="center" vertical="center" wrapText="1"/>
    </xf>
    <xf numFmtId="0" fontId="40" fillId="0" borderId="24" xfId="2" applyFont="1" applyFill="1" applyBorder="1" applyAlignment="1">
      <alignment horizontal="center" vertical="center" wrapText="1"/>
    </xf>
    <xf numFmtId="0" fontId="38" fillId="0" borderId="24" xfId="15" applyFont="1" applyFill="1" applyBorder="1" applyAlignment="1">
      <alignment horizontal="center" vertical="center"/>
    </xf>
    <xf numFmtId="0" fontId="25" fillId="0" borderId="24" xfId="2" applyFont="1" applyFill="1" applyBorder="1" applyAlignment="1">
      <alignment horizontal="center" vertical="center"/>
    </xf>
    <xf numFmtId="0" fontId="35" fillId="0" borderId="24" xfId="15" applyFont="1" applyFill="1" applyBorder="1" applyAlignment="1">
      <alignment horizontal="center" vertical="center"/>
    </xf>
    <xf numFmtId="0" fontId="39" fillId="0" borderId="24" xfId="15" applyFont="1" applyFill="1" applyBorder="1" applyAlignment="1">
      <alignment horizontal="center" vertical="center"/>
    </xf>
    <xf numFmtId="2" fontId="32" fillId="0" borderId="24" xfId="15" applyNumberFormat="1" applyFont="1" applyFill="1" applyBorder="1" applyAlignment="1">
      <alignment horizontal="center" vertical="center"/>
    </xf>
    <xf numFmtId="0" fontId="35" fillId="0" borderId="24" xfId="2" applyFont="1" applyFill="1" applyBorder="1" applyAlignment="1">
      <alignment horizontal="center" vertical="center"/>
    </xf>
    <xf numFmtId="0" fontId="31" fillId="0" borderId="24" xfId="13" applyFont="1" applyFill="1" applyBorder="1" applyAlignment="1">
      <alignment horizontal="center" vertical="center" wrapText="1"/>
    </xf>
    <xf numFmtId="49" fontId="34" fillId="0" borderId="24" xfId="2" applyNumberFormat="1" applyFont="1" applyFill="1" applyBorder="1" applyAlignment="1">
      <alignment horizontal="center" vertical="center"/>
    </xf>
    <xf numFmtId="177" fontId="31" fillId="0" borderId="26" xfId="2" applyNumberFormat="1" applyFont="1" applyFill="1" applyBorder="1" applyAlignment="1">
      <alignment horizontal="center" vertical="center" wrapText="1"/>
    </xf>
    <xf numFmtId="49" fontId="35" fillId="0" borderId="26" xfId="15" applyNumberFormat="1" applyFont="1" applyFill="1" applyBorder="1" applyAlignment="1">
      <alignment horizontal="center" vertical="center"/>
    </xf>
    <xf numFmtId="0" fontId="34" fillId="0" borderId="26" xfId="2" applyFont="1" applyFill="1" applyBorder="1" applyAlignment="1">
      <alignment horizontal="center" vertical="center" wrapText="1"/>
    </xf>
    <xf numFmtId="0" fontId="35" fillId="0" borderId="31" xfId="2" applyFont="1" applyFill="1" applyBorder="1" applyAlignment="1">
      <alignment horizontal="center" vertical="center"/>
    </xf>
    <xf numFmtId="0" fontId="34" fillId="0" borderId="27" xfId="2" applyFont="1" applyFill="1" applyBorder="1" applyAlignment="1">
      <alignment horizontal="center" vertical="center" wrapText="1"/>
    </xf>
    <xf numFmtId="0" fontId="34" fillId="0" borderId="28" xfId="2" applyFont="1" applyFill="1" applyBorder="1" applyAlignment="1">
      <alignment horizontal="center" vertical="center" wrapText="1"/>
    </xf>
    <xf numFmtId="0" fontId="31" fillId="0" borderId="28" xfId="13" applyFont="1" applyFill="1" applyBorder="1" applyAlignment="1">
      <alignment horizontal="center" vertical="center" wrapText="1"/>
    </xf>
    <xf numFmtId="0" fontId="31" fillId="0" borderId="24" xfId="13" applyFont="1" applyFill="1" applyBorder="1" applyAlignment="1">
      <alignment vertical="center"/>
    </xf>
    <xf numFmtId="0" fontId="33" fillId="0" borderId="28" xfId="2" applyFont="1" applyFill="1" applyBorder="1" applyAlignment="1">
      <alignment horizontal="center" vertical="center" wrapText="1"/>
    </xf>
    <xf numFmtId="0" fontId="33" fillId="0" borderId="27" xfId="2" applyFont="1" applyFill="1" applyBorder="1" applyAlignment="1">
      <alignment horizontal="center" vertical="center" wrapText="1"/>
    </xf>
    <xf numFmtId="0" fontId="25" fillId="65" borderId="24" xfId="2" applyFont="1" applyFill="1" applyBorder="1" applyAlignment="1">
      <alignment horizontal="center" vertical="center" wrapText="1"/>
    </xf>
    <xf numFmtId="0" fontId="41" fillId="0" borderId="24" xfId="2" applyFont="1" applyFill="1" applyBorder="1" applyAlignment="1">
      <alignment horizontal="center" vertical="center" wrapText="1"/>
    </xf>
    <xf numFmtId="0" fontId="25" fillId="0" borderId="24" xfId="2" applyFont="1" applyFill="1" applyBorder="1" applyAlignment="1">
      <alignment horizontal="center" vertical="center" wrapText="1"/>
    </xf>
    <xf numFmtId="0" fontId="33" fillId="0" borderId="24" xfId="15" applyFont="1" applyFill="1" applyBorder="1" applyAlignment="1">
      <alignment horizontal="center" vertical="center" wrapText="1"/>
    </xf>
    <xf numFmtId="0" fontId="32" fillId="0" borderId="24" xfId="15" applyFont="1" applyFill="1" applyBorder="1" applyAlignment="1">
      <alignment horizontal="center" vertical="center"/>
    </xf>
    <xf numFmtId="1" fontId="32" fillId="0" borderId="24" xfId="15" applyNumberFormat="1" applyFont="1" applyFill="1" applyBorder="1" applyAlignment="1">
      <alignment horizontal="center" vertical="center"/>
    </xf>
    <xf numFmtId="0" fontId="34" fillId="65" borderId="24" xfId="2" applyNumberFormat="1" applyFont="1" applyFill="1" applyBorder="1" applyAlignment="1">
      <alignment horizontal="center" vertical="center" wrapText="1"/>
    </xf>
    <xf numFmtId="0" fontId="33" fillId="65" borderId="24" xfId="2" applyNumberFormat="1" applyFont="1" applyFill="1" applyBorder="1" applyAlignment="1">
      <alignment horizontal="center" vertical="center" wrapText="1"/>
    </xf>
    <xf numFmtId="0" fontId="33" fillId="0" borderId="24" xfId="2" applyNumberFormat="1" applyFont="1" applyFill="1" applyBorder="1" applyAlignment="1">
      <alignment horizontal="center" vertical="center" wrapText="1"/>
    </xf>
    <xf numFmtId="0" fontId="25" fillId="0" borderId="0" xfId="2" applyFont="1" applyFill="1" applyAlignment="1">
      <alignment horizontal="center" vertical="center"/>
    </xf>
    <xf numFmtId="0" fontId="25" fillId="0" borderId="28" xfId="2" applyFont="1" applyFill="1" applyBorder="1" applyAlignment="1">
      <alignment horizontal="center" vertical="center"/>
    </xf>
    <xf numFmtId="0" fontId="35" fillId="0" borderId="28" xfId="15" applyFont="1" applyFill="1" applyBorder="1" applyAlignment="1">
      <alignment horizontal="center" vertical="center"/>
    </xf>
    <xf numFmtId="0" fontId="7" fillId="0" borderId="24" xfId="2" applyNumberFormat="1" applyFont="1" applyFill="1" applyBorder="1" applyAlignment="1">
      <alignment horizontal="center" vertical="center"/>
    </xf>
    <xf numFmtId="0" fontId="40" fillId="0" borderId="24" xfId="2" applyNumberFormat="1" applyFont="1" applyFill="1" applyBorder="1" applyAlignment="1">
      <alignment horizontal="center" vertical="center" wrapText="1"/>
    </xf>
    <xf numFmtId="177" fontId="42" fillId="0" borderId="24" xfId="2" applyNumberFormat="1" applyFont="1" applyFill="1" applyBorder="1" applyAlignment="1">
      <alignment horizontal="center" vertical="center"/>
    </xf>
    <xf numFmtId="0" fontId="39" fillId="0" borderId="24" xfId="15" applyFont="1" applyFill="1" applyBorder="1" applyAlignment="1">
      <alignment horizontal="center" vertical="center" wrapText="1"/>
    </xf>
    <xf numFmtId="2" fontId="35" fillId="0" borderId="24" xfId="15" applyNumberFormat="1" applyFont="1" applyFill="1" applyBorder="1" applyAlignment="1">
      <alignment horizontal="center" vertical="center"/>
    </xf>
    <xf numFmtId="0" fontId="32" fillId="0" borderId="24" xfId="2" applyNumberFormat="1" applyFont="1" applyFill="1" applyBorder="1" applyAlignment="1">
      <alignment horizontal="center" vertical="center"/>
    </xf>
    <xf numFmtId="177" fontId="32" fillId="0" borderId="24" xfId="2" applyNumberFormat="1" applyFont="1" applyFill="1" applyBorder="1" applyAlignment="1">
      <alignment horizontal="center" vertical="center"/>
    </xf>
    <xf numFmtId="177" fontId="43" fillId="0" borderId="24" xfId="2" applyNumberFormat="1" applyFont="1" applyFill="1" applyBorder="1" applyAlignment="1">
      <alignment horizontal="center" vertical="center" wrapText="1"/>
    </xf>
    <xf numFmtId="57" fontId="31" fillId="0" borderId="24" xfId="17" applyNumberFormat="1" applyFont="1" applyFill="1" applyBorder="1" applyAlignment="1">
      <alignment horizontal="center" vertical="center" wrapText="1"/>
    </xf>
    <xf numFmtId="0" fontId="31" fillId="0" borderId="24" xfId="2" applyNumberFormat="1" applyFont="1" applyFill="1" applyBorder="1" applyAlignment="1">
      <alignment horizontal="center" vertical="center" wrapText="1"/>
    </xf>
    <xf numFmtId="0" fontId="34" fillId="0" borderId="29" xfId="2" applyFont="1" applyFill="1" applyBorder="1" applyAlignment="1">
      <alignment horizontal="center" vertical="center" wrapText="1"/>
    </xf>
    <xf numFmtId="177" fontId="31" fillId="0" borderId="28" xfId="17" applyNumberFormat="1" applyFont="1" applyFill="1" applyBorder="1" applyAlignment="1">
      <alignment horizontal="center" vertical="center" wrapText="1"/>
    </xf>
    <xf numFmtId="0" fontId="34" fillId="0" borderId="24" xfId="2" applyNumberFormat="1" applyFont="1" applyFill="1" applyBorder="1" applyAlignment="1">
      <alignment horizontal="center" vertical="center"/>
    </xf>
    <xf numFmtId="0" fontId="45" fillId="0" borderId="24" xfId="2" applyFont="1" applyFill="1" applyBorder="1" applyAlignment="1">
      <alignment horizontal="center" vertical="center" wrapText="1"/>
    </xf>
    <xf numFmtId="0" fontId="46" fillId="0" borderId="24" xfId="2" applyFont="1" applyFill="1" applyBorder="1" applyAlignment="1">
      <alignment horizontal="center" vertical="center"/>
    </xf>
    <xf numFmtId="0" fontId="45" fillId="0" borderId="24" xfId="2" applyFont="1" applyFill="1" applyBorder="1" applyAlignment="1">
      <alignment horizontal="center" vertical="center"/>
    </xf>
    <xf numFmtId="0" fontId="47" fillId="0" borderId="24" xfId="2" applyFont="1" applyFill="1" applyBorder="1" applyAlignment="1">
      <alignment horizontal="center" vertical="center"/>
    </xf>
    <xf numFmtId="0" fontId="48" fillId="0" borderId="24" xfId="2" applyFont="1" applyFill="1" applyBorder="1" applyAlignment="1">
      <alignment horizontal="center" vertical="center"/>
    </xf>
    <xf numFmtId="0" fontId="22" fillId="0" borderId="0" xfId="2" applyNumberFormat="1">
      <alignment vertical="center"/>
    </xf>
    <xf numFmtId="0" fontId="44" fillId="0" borderId="24" xfId="2" applyFont="1" applyFill="1" applyBorder="1" applyAlignment="1">
      <alignment horizontal="center" vertical="center" wrapText="1"/>
    </xf>
    <xf numFmtId="0" fontId="40" fillId="0" borderId="26" xfId="2" applyFont="1" applyFill="1" applyBorder="1" applyAlignment="1">
      <alignment horizontal="center" vertical="center" wrapText="1"/>
    </xf>
    <xf numFmtId="2" fontId="35" fillId="65" borderId="24" xfId="15" applyNumberFormat="1" applyFont="1" applyFill="1" applyBorder="1" applyAlignment="1">
      <alignment horizontal="center" vertical="center"/>
    </xf>
    <xf numFmtId="0" fontId="33" fillId="0" borderId="26" xfId="2" applyFont="1" applyFill="1" applyBorder="1" applyAlignment="1">
      <alignment horizontal="center" vertical="center" wrapText="1"/>
    </xf>
    <xf numFmtId="0" fontId="22" fillId="0" borderId="0" xfId="2" applyFill="1">
      <alignment vertical="center"/>
    </xf>
    <xf numFmtId="0" fontId="22" fillId="0" borderId="24" xfId="2" applyBorder="1">
      <alignment vertical="center"/>
    </xf>
    <xf numFmtId="0" fontId="49" fillId="0" borderId="0" xfId="17" applyFont="1" applyFill="1" applyAlignment="1">
      <alignment horizontal="left" vertical="center"/>
    </xf>
    <xf numFmtId="0" fontId="49" fillId="0" borderId="0" xfId="17" applyFont="1">
      <alignment vertical="center"/>
    </xf>
    <xf numFmtId="0" fontId="52" fillId="0" borderId="24" xfId="17" applyFont="1" applyFill="1" applyBorder="1" applyAlignment="1">
      <alignment horizontal="center" vertical="center" wrapText="1"/>
    </xf>
    <xf numFmtId="0" fontId="53" fillId="0" borderId="24" xfId="17" applyFont="1" applyFill="1" applyBorder="1" applyAlignment="1">
      <alignment horizontal="center" vertical="center" wrapText="1"/>
    </xf>
    <xf numFmtId="176" fontId="31" fillId="65" borderId="24" xfId="18" applyNumberFormat="1" applyFont="1" applyFill="1" applyBorder="1" applyAlignment="1">
      <alignment horizontal="center" vertical="center" wrapText="1"/>
    </xf>
    <xf numFmtId="182" fontId="32" fillId="65" borderId="26" xfId="4" applyNumberFormat="1" applyFont="1" applyFill="1" applyBorder="1" applyAlignment="1">
      <alignment horizontal="center" vertical="center" wrapText="1"/>
    </xf>
    <xf numFmtId="176" fontId="31" fillId="65" borderId="30" xfId="13" applyNumberFormat="1" applyFont="1" applyFill="1" applyBorder="1" applyAlignment="1">
      <alignment horizontal="center" vertical="center" wrapText="1"/>
    </xf>
    <xf numFmtId="49" fontId="31" fillId="0" borderId="24" xfId="17" applyNumberFormat="1" applyFont="1" applyFill="1" applyBorder="1" applyAlignment="1">
      <alignment horizontal="center" vertical="center"/>
    </xf>
    <xf numFmtId="182" fontId="31" fillId="65" borderId="26" xfId="4" applyNumberFormat="1" applyFont="1" applyFill="1" applyBorder="1" applyAlignment="1">
      <alignment horizontal="center" vertical="center"/>
    </xf>
    <xf numFmtId="176" fontId="4" fillId="65" borderId="24" xfId="18" applyNumberFormat="1" applyFont="1" applyFill="1" applyBorder="1" applyAlignment="1">
      <alignment horizontal="center" vertical="center"/>
    </xf>
    <xf numFmtId="182" fontId="54" fillId="65" borderId="26" xfId="16" applyNumberFormat="1" applyFont="1" applyFill="1" applyBorder="1" applyAlignment="1">
      <alignment horizontal="center" vertical="center"/>
    </xf>
    <xf numFmtId="183" fontId="33" fillId="65" borderId="24" xfId="2" applyNumberFormat="1" applyFont="1" applyFill="1" applyBorder="1" applyAlignment="1">
      <alignment horizontal="center" vertical="center"/>
    </xf>
    <xf numFmtId="0" fontId="49" fillId="0" borderId="0" xfId="2" applyFont="1" applyFill="1" applyAlignment="1"/>
    <xf numFmtId="0" fontId="49" fillId="0" borderId="0" xfId="17" applyFont="1" applyAlignment="1">
      <alignment horizontal="center" vertical="center"/>
    </xf>
    <xf numFmtId="0" fontId="31" fillId="0" borderId="24" xfId="2" applyFont="1" applyFill="1" applyBorder="1" applyAlignment="1">
      <alignment wrapText="1"/>
    </xf>
    <xf numFmtId="57" fontId="31" fillId="65" borderId="34" xfId="13" applyNumberFormat="1" applyFont="1" applyFill="1" applyBorder="1" applyAlignment="1">
      <alignment horizontal="center" vertical="center" wrapText="1"/>
    </xf>
    <xf numFmtId="176" fontId="31" fillId="65" borderId="34" xfId="13" applyNumberFormat="1" applyFont="1" applyFill="1" applyBorder="1" applyAlignment="1">
      <alignment horizontal="center" vertical="center" wrapText="1"/>
    </xf>
    <xf numFmtId="57" fontId="31" fillId="65" borderId="24" xfId="12" applyNumberFormat="1" applyFont="1" applyFill="1" applyBorder="1" applyAlignment="1">
      <alignment horizontal="center" vertical="center" wrapText="1"/>
    </xf>
    <xf numFmtId="177" fontId="37" fillId="65" borderId="24" xfId="16" applyNumberFormat="1" applyFont="1" applyFill="1" applyBorder="1" applyAlignment="1">
      <alignment horizontal="center" vertical="center" wrapText="1"/>
    </xf>
    <xf numFmtId="176" fontId="24" fillId="0" borderId="26" xfId="10" applyNumberFormat="1" applyFont="1" applyFill="1" applyBorder="1" applyAlignment="1" applyProtection="1">
      <alignment horizontal="center" vertical="center" wrapText="1"/>
      <protection locked="0"/>
    </xf>
    <xf numFmtId="177" fontId="33" fillId="65" borderId="24" xfId="2" applyNumberFormat="1" applyFont="1" applyFill="1" applyBorder="1" applyAlignment="1">
      <alignment horizontal="center" vertical="center"/>
    </xf>
    <xf numFmtId="176" fontId="24" fillId="0" borderId="24" xfId="10" applyNumberFormat="1" applyFont="1" applyFill="1" applyBorder="1" applyAlignment="1" applyProtection="1">
      <alignment horizontal="center" vertical="center" wrapText="1"/>
      <protection locked="0"/>
    </xf>
    <xf numFmtId="182" fontId="4" fillId="0" borderId="26" xfId="4" applyNumberFormat="1" applyFont="1" applyFill="1" applyBorder="1" applyAlignment="1" applyProtection="1">
      <alignment horizontal="center" vertical="center" wrapText="1"/>
      <protection locked="0"/>
    </xf>
    <xf numFmtId="177" fontId="31" fillId="0" borderId="26" xfId="17" applyNumberFormat="1" applyFont="1" applyFill="1" applyBorder="1" applyAlignment="1">
      <alignment horizontal="center" vertical="center"/>
    </xf>
    <xf numFmtId="0" fontId="31" fillId="0" borderId="24" xfId="17" applyNumberFormat="1" applyFont="1" applyFill="1" applyBorder="1" applyAlignment="1">
      <alignment horizontal="center" vertical="center"/>
    </xf>
    <xf numFmtId="0" fontId="40" fillId="0" borderId="26" xfId="2" applyNumberFormat="1" applyFont="1" applyFill="1" applyBorder="1" applyAlignment="1">
      <alignment horizontal="center" vertical="center" wrapText="1"/>
    </xf>
    <xf numFmtId="0" fontId="55" fillId="0" borderId="0" xfId="2" applyFont="1" applyFill="1" applyAlignment="1">
      <alignment horizontal="center" vertical="center"/>
    </xf>
    <xf numFmtId="0" fontId="21" fillId="0" borderId="0" xfId="2" applyFont="1" applyFill="1" applyAlignment="1"/>
    <xf numFmtId="0" fontId="31" fillId="65" borderId="26" xfId="13" applyFont="1" applyFill="1" applyBorder="1" applyAlignment="1">
      <alignment horizontal="center" vertical="center" wrapText="1"/>
    </xf>
    <xf numFmtId="0" fontId="32" fillId="0" borderId="24" xfId="13" applyFont="1" applyFill="1" applyBorder="1" applyAlignment="1">
      <alignment horizontal="center" vertical="center" wrapText="1"/>
    </xf>
    <xf numFmtId="0" fontId="31" fillId="0" borderId="24" xfId="15" applyFont="1" applyFill="1" applyBorder="1" applyAlignment="1">
      <alignment horizontal="center" vertical="center" wrapText="1"/>
    </xf>
    <xf numFmtId="0" fontId="31" fillId="0" borderId="24" xfId="15" applyFont="1" applyFill="1" applyBorder="1" applyAlignment="1">
      <alignment horizontal="center" vertical="center"/>
    </xf>
    <xf numFmtId="177" fontId="31" fillId="0" borderId="24" xfId="15" applyNumberFormat="1" applyFont="1" applyFill="1" applyBorder="1" applyAlignment="1">
      <alignment horizontal="center" vertical="center"/>
    </xf>
    <xf numFmtId="183" fontId="25" fillId="0" borderId="24" xfId="2" applyNumberFormat="1" applyFont="1" applyFill="1" applyBorder="1" applyAlignment="1">
      <alignment horizontal="center" vertical="center" wrapText="1"/>
    </xf>
    <xf numFmtId="176" fontId="4" fillId="0" borderId="24" xfId="18" applyNumberFormat="1" applyFont="1" applyFill="1" applyBorder="1" applyAlignment="1" applyProtection="1">
      <alignment horizontal="center" vertical="center" wrapText="1"/>
      <protection locked="0"/>
    </xf>
    <xf numFmtId="0" fontId="7" fillId="0" borderId="24" xfId="17" applyFont="1" applyFill="1" applyBorder="1" applyAlignment="1">
      <alignment horizontal="center" vertical="center" wrapText="1"/>
    </xf>
    <xf numFmtId="0" fontId="7" fillId="0" borderId="24" xfId="17" applyFont="1" applyFill="1" applyBorder="1" applyAlignment="1">
      <alignment horizontal="center" vertical="center"/>
    </xf>
    <xf numFmtId="0" fontId="56" fillId="65" borderId="24" xfId="2" applyFont="1" applyFill="1" applyBorder="1" applyAlignment="1">
      <alignment horizontal="center"/>
    </xf>
    <xf numFmtId="0" fontId="57" fillId="65" borderId="24" xfId="2" applyFont="1" applyFill="1" applyBorder="1" applyAlignment="1">
      <alignment horizontal="center" vertical="center" wrapText="1"/>
    </xf>
    <xf numFmtId="0" fontId="7" fillId="65" borderId="24" xfId="17" applyFont="1" applyFill="1" applyBorder="1" applyAlignment="1">
      <alignment horizontal="center" vertical="center" wrapText="1"/>
    </xf>
    <xf numFmtId="176" fontId="56" fillId="65" borderId="24" xfId="2" applyNumberFormat="1" applyFont="1" applyFill="1" applyBorder="1" applyAlignment="1" applyProtection="1">
      <alignment horizontal="center" vertical="center" wrapText="1"/>
      <protection locked="0"/>
    </xf>
    <xf numFmtId="0" fontId="58" fillId="0" borderId="24" xfId="2" applyFont="1" applyFill="1" applyBorder="1" applyAlignment="1">
      <alignment horizontal="center" vertical="center"/>
    </xf>
    <xf numFmtId="0" fontId="59" fillId="65" borderId="24" xfId="2" applyFont="1" applyFill="1" applyBorder="1" applyAlignment="1">
      <alignment horizontal="center" vertical="center" wrapText="1"/>
    </xf>
    <xf numFmtId="0" fontId="4" fillId="0" borderId="24" xfId="2" applyFont="1" applyFill="1" applyBorder="1" applyAlignment="1" applyProtection="1">
      <alignment horizontal="center" vertical="center" wrapText="1"/>
    </xf>
    <xf numFmtId="176" fontId="4" fillId="65" borderId="24" xfId="2" applyNumberFormat="1" applyFont="1" applyFill="1" applyBorder="1" applyAlignment="1" applyProtection="1">
      <alignment horizontal="center" vertical="center" wrapText="1"/>
      <protection locked="0"/>
    </xf>
    <xf numFmtId="0" fontId="23" fillId="65" borderId="24" xfId="17" applyFont="1" applyFill="1" applyBorder="1" applyAlignment="1">
      <alignment horizontal="center" vertical="center" wrapText="1"/>
    </xf>
    <xf numFmtId="0" fontId="23" fillId="65" borderId="24" xfId="17" applyFont="1" applyFill="1" applyBorder="1" applyAlignment="1">
      <alignment horizontal="center" vertical="center"/>
    </xf>
    <xf numFmtId="0" fontId="31" fillId="65" borderId="24" xfId="17" applyFont="1" applyFill="1" applyBorder="1" applyAlignment="1">
      <alignment horizontal="center" vertical="center" wrapText="1"/>
    </xf>
    <xf numFmtId="0" fontId="31" fillId="65" borderId="28" xfId="17" applyFont="1" applyFill="1" applyBorder="1" applyAlignment="1">
      <alignment horizontal="center" vertical="center" wrapText="1"/>
    </xf>
    <xf numFmtId="0" fontId="32" fillId="0" borderId="24" xfId="22" applyFont="1" applyBorder="1" applyAlignment="1">
      <alignment horizontal="center" vertical="center"/>
    </xf>
    <xf numFmtId="0" fontId="32" fillId="0" borderId="24" xfId="13" applyFont="1" applyBorder="1" applyAlignment="1">
      <alignment horizontal="center" vertical="center"/>
    </xf>
    <xf numFmtId="181" fontId="31" fillId="0" borderId="24" xfId="17" applyNumberFormat="1" applyFont="1" applyFill="1" applyBorder="1" applyAlignment="1">
      <alignment horizontal="center" vertical="center" wrapText="1"/>
    </xf>
    <xf numFmtId="177" fontId="31" fillId="0" borderId="28" xfId="2" applyNumberFormat="1" applyFont="1" applyFill="1" applyBorder="1" applyAlignment="1">
      <alignment horizontal="center" vertical="center" wrapText="1"/>
    </xf>
    <xf numFmtId="177" fontId="9" fillId="0" borderId="24" xfId="2" applyNumberFormat="1" applyFont="1" applyFill="1" applyBorder="1" applyAlignment="1">
      <alignment horizontal="center" vertical="center" wrapText="1"/>
    </xf>
    <xf numFmtId="0" fontId="7" fillId="65" borderId="24" xfId="17" applyFont="1" applyFill="1" applyBorder="1" applyAlignment="1">
      <alignment horizontal="center" vertical="center"/>
    </xf>
    <xf numFmtId="0" fontId="58" fillId="65" borderId="24" xfId="2" applyFont="1" applyFill="1" applyBorder="1" applyAlignment="1">
      <alignment horizontal="center" vertical="center" wrapText="1" shrinkToFit="1"/>
    </xf>
    <xf numFmtId="0" fontId="4" fillId="65" borderId="24" xfId="17" applyFont="1" applyFill="1" applyBorder="1" applyAlignment="1">
      <alignment horizontal="center" vertical="center"/>
    </xf>
    <xf numFmtId="0" fontId="23" fillId="0" borderId="24" xfId="2" applyFont="1" applyFill="1" applyBorder="1" applyAlignment="1">
      <alignment horizontal="center" vertical="center" wrapText="1"/>
    </xf>
    <xf numFmtId="0" fontId="34" fillId="0" borderId="26" xfId="2" applyFont="1" applyFill="1" applyBorder="1" applyAlignment="1">
      <alignment vertical="center" wrapText="1"/>
    </xf>
    <xf numFmtId="0" fontId="21" fillId="65" borderId="24" xfId="2" applyFont="1" applyFill="1" applyBorder="1" applyAlignment="1"/>
    <xf numFmtId="176" fontId="24" fillId="65" borderId="24" xfId="10" applyNumberFormat="1" applyFont="1" applyFill="1" applyBorder="1" applyAlignment="1" applyProtection="1">
      <alignment horizontal="center" vertical="center" wrapText="1"/>
      <protection locked="0"/>
    </xf>
    <xf numFmtId="0" fontId="31" fillId="65" borderId="24" xfId="17" applyFont="1" applyFill="1" applyBorder="1" applyAlignment="1">
      <alignment horizontal="center" vertical="center"/>
    </xf>
    <xf numFmtId="0" fontId="31" fillId="0" borderId="28" xfId="2" applyFont="1" applyFill="1" applyBorder="1" applyAlignment="1">
      <alignment horizontal="center" vertical="center"/>
    </xf>
    <xf numFmtId="0" fontId="31" fillId="0" borderId="36" xfId="17" applyFont="1" applyFill="1" applyBorder="1" applyAlignment="1">
      <alignment horizontal="center" vertical="center" wrapText="1"/>
    </xf>
    <xf numFmtId="177" fontId="31" fillId="0" borderId="29" xfId="2" applyNumberFormat="1" applyFont="1" applyFill="1" applyBorder="1" applyAlignment="1">
      <alignment horizontal="center" vertical="center"/>
    </xf>
    <xf numFmtId="49" fontId="4" fillId="0" borderId="24" xfId="18" applyNumberFormat="1" applyFont="1" applyFill="1" applyBorder="1" applyAlignment="1" applyProtection="1">
      <alignment horizontal="center" vertical="center" wrapText="1"/>
      <protection locked="0"/>
    </xf>
    <xf numFmtId="176" fontId="4" fillId="0" borderId="29" xfId="18" applyNumberFormat="1" applyFont="1" applyFill="1" applyBorder="1" applyAlignment="1" applyProtection="1">
      <alignment horizontal="center" vertical="center" wrapText="1"/>
      <protection locked="0"/>
    </xf>
    <xf numFmtId="0" fontId="60" fillId="0" borderId="24" xfId="2" applyNumberFormat="1" applyFont="1" applyFill="1" applyBorder="1" applyAlignment="1">
      <alignment horizontal="center" vertical="center"/>
    </xf>
    <xf numFmtId="0" fontId="58" fillId="0" borderId="24" xfId="2" applyFont="1" applyFill="1" applyBorder="1" applyAlignment="1">
      <alignment horizontal="center" vertical="center" wrapText="1" shrinkToFit="1"/>
    </xf>
    <xf numFmtId="0" fontId="28" fillId="65" borderId="24" xfId="2" applyNumberFormat="1" applyFont="1" applyFill="1" applyBorder="1" applyAlignment="1">
      <alignment horizontal="center" vertical="center"/>
    </xf>
    <xf numFmtId="0" fontId="61" fillId="65" borderId="24" xfId="2" applyFont="1" applyFill="1" applyBorder="1" applyAlignment="1">
      <alignment horizontal="center" vertical="center"/>
    </xf>
    <xf numFmtId="0" fontId="62" fillId="65" borderId="24" xfId="2" applyFont="1" applyFill="1" applyBorder="1" applyAlignment="1">
      <alignment horizontal="center" vertical="center" wrapText="1"/>
    </xf>
    <xf numFmtId="0" fontId="45" fillId="65" borderId="24" xfId="2" applyFont="1" applyFill="1" applyBorder="1" applyAlignment="1">
      <alignment horizontal="center" vertical="center"/>
    </xf>
    <xf numFmtId="0" fontId="25" fillId="0" borderId="24" xfId="2" applyNumberFormat="1" applyFont="1" applyFill="1" applyBorder="1" applyAlignment="1">
      <alignment horizontal="center" vertical="center"/>
    </xf>
    <xf numFmtId="0" fontId="58" fillId="0" borderId="29" xfId="2" applyFont="1" applyFill="1" applyBorder="1" applyAlignment="1">
      <alignment horizontal="center" vertical="center" wrapText="1" shrinkToFit="1"/>
    </xf>
    <xf numFmtId="0" fontId="31" fillId="65" borderId="29" xfId="17" applyFont="1" applyFill="1" applyBorder="1" applyAlignment="1">
      <alignment horizontal="center" vertical="center" wrapText="1"/>
    </xf>
    <xf numFmtId="0" fontId="31" fillId="65" borderId="24" xfId="2" applyFont="1" applyFill="1" applyBorder="1" applyAlignment="1">
      <alignment horizontal="center" vertical="center"/>
    </xf>
    <xf numFmtId="0" fontId="53" fillId="0" borderId="24" xfId="17" applyFont="1" applyFill="1" applyBorder="1" applyAlignment="1">
      <alignment horizontal="center" vertical="center"/>
    </xf>
    <xf numFmtId="0" fontId="7" fillId="0" borderId="24" xfId="2" applyNumberFormat="1" applyFont="1" applyFill="1" applyBorder="1" applyAlignment="1">
      <alignment horizontal="center" vertical="center" wrapText="1"/>
    </xf>
    <xf numFmtId="0" fontId="63" fillId="0" borderId="24" xfId="13" applyFont="1" applyFill="1" applyBorder="1" applyAlignment="1">
      <alignment horizontal="center" vertical="center" wrapText="1"/>
    </xf>
    <xf numFmtId="0" fontId="33" fillId="0" borderId="0" xfId="2" applyFont="1" applyFill="1" applyAlignment="1">
      <alignment horizontal="center" vertical="center"/>
    </xf>
    <xf numFmtId="0" fontId="7" fillId="65" borderId="26" xfId="2" applyFont="1" applyFill="1" applyBorder="1" applyAlignment="1">
      <alignment horizontal="center" vertical="center"/>
    </xf>
    <xf numFmtId="0" fontId="63" fillId="0" borderId="24" xfId="13" applyFont="1" applyFill="1" applyBorder="1" applyAlignment="1">
      <alignment horizontal="center" vertical="center"/>
    </xf>
    <xf numFmtId="0" fontId="63" fillId="0" borderId="28" xfId="13" applyFont="1" applyFill="1" applyBorder="1" applyAlignment="1">
      <alignment horizontal="center" vertical="center" wrapText="1"/>
    </xf>
    <xf numFmtId="49" fontId="32" fillId="0" borderId="26" xfId="15" applyNumberFormat="1" applyFont="1" applyFill="1" applyBorder="1" applyAlignment="1">
      <alignment horizontal="center" vertical="center"/>
    </xf>
    <xf numFmtId="0" fontId="32" fillId="0" borderId="27" xfId="15" applyFont="1" applyFill="1" applyBorder="1" applyAlignment="1">
      <alignment horizontal="center" vertical="center"/>
    </xf>
    <xf numFmtId="177" fontId="35" fillId="0" borderId="24" xfId="13" applyNumberFormat="1" applyFont="1" applyFill="1" applyBorder="1" applyAlignment="1">
      <alignment horizontal="center" vertical="center" wrapText="1"/>
    </xf>
    <xf numFmtId="0" fontId="31" fillId="0" borderId="26" xfId="17" applyFont="1" applyFill="1" applyBorder="1" applyAlignment="1">
      <alignment horizontal="center" vertical="center"/>
    </xf>
    <xf numFmtId="176" fontId="7" fillId="0" borderId="24" xfId="2" applyNumberFormat="1" applyFont="1" applyFill="1" applyBorder="1" applyAlignment="1">
      <alignment horizontal="center" vertical="center"/>
    </xf>
    <xf numFmtId="2" fontId="7" fillId="0" borderId="31" xfId="2" applyNumberFormat="1" applyFont="1" applyFill="1" applyBorder="1" applyAlignment="1">
      <alignment horizontal="center" vertical="center"/>
    </xf>
    <xf numFmtId="2" fontId="34" fillId="0" borderId="24" xfId="2" applyNumberFormat="1" applyFont="1" applyFill="1" applyBorder="1" applyAlignment="1">
      <alignment horizontal="center" vertical="center" wrapText="1"/>
    </xf>
    <xf numFmtId="2" fontId="34" fillId="0" borderId="31" xfId="2" applyNumberFormat="1" applyFont="1" applyFill="1" applyBorder="1" applyAlignment="1">
      <alignment horizontal="center" vertical="center" wrapText="1"/>
    </xf>
    <xf numFmtId="176" fontId="7" fillId="0" borderId="26" xfId="2" applyNumberFormat="1" applyFont="1" applyFill="1" applyBorder="1" applyAlignment="1">
      <alignment horizontal="center" vertical="center"/>
    </xf>
    <xf numFmtId="177" fontId="64" fillId="0" borderId="24" xfId="2" applyNumberFormat="1" applyFont="1" applyFill="1" applyBorder="1" applyAlignment="1">
      <alignment horizontal="center" vertical="center" wrapText="1"/>
    </xf>
    <xf numFmtId="2" fontId="34" fillId="65" borderId="24" xfId="2" applyNumberFormat="1" applyFont="1" applyFill="1" applyBorder="1" applyAlignment="1">
      <alignment horizontal="center" vertical="center" wrapText="1"/>
    </xf>
    <xf numFmtId="0" fontId="34" fillId="65" borderId="29" xfId="2" applyFont="1" applyFill="1" applyBorder="1" applyAlignment="1">
      <alignment horizontal="center" vertical="center" wrapText="1"/>
    </xf>
    <xf numFmtId="177" fontId="7" fillId="0" borderId="37" xfId="2" applyNumberFormat="1" applyFont="1" applyFill="1" applyBorder="1" applyAlignment="1">
      <alignment horizontal="center" vertical="center"/>
    </xf>
    <xf numFmtId="0" fontId="32" fillId="0" borderId="24" xfId="15" applyFont="1" applyFill="1" applyBorder="1" applyAlignment="1">
      <alignment horizontal="center" vertical="center" wrapText="1"/>
    </xf>
    <xf numFmtId="0" fontId="31" fillId="0" borderId="31" xfId="2" applyFont="1" applyFill="1" applyBorder="1" applyAlignment="1">
      <alignment horizontal="center" vertical="center"/>
    </xf>
    <xf numFmtId="0" fontId="32" fillId="0" borderId="35" xfId="15" applyFont="1" applyFill="1" applyBorder="1" applyAlignment="1">
      <alignment horizontal="center" vertical="center" wrapText="1"/>
    </xf>
    <xf numFmtId="0" fontId="65" fillId="65" borderId="24" xfId="2" applyFont="1" applyFill="1" applyBorder="1" applyAlignment="1">
      <alignment horizontal="center" vertical="center" shrinkToFit="1"/>
    </xf>
    <xf numFmtId="0" fontId="65" fillId="65" borderId="24" xfId="2" applyFont="1" applyFill="1" applyBorder="1" applyAlignment="1">
      <alignment horizontal="center" vertical="center"/>
    </xf>
    <xf numFmtId="0" fontId="66" fillId="0" borderId="24" xfId="32" applyNumberFormat="1" applyFont="1" applyFill="1" applyBorder="1" applyAlignment="1">
      <alignment vertical="center" wrapText="1"/>
    </xf>
    <xf numFmtId="177" fontId="31" fillId="0" borderId="24" xfId="28" applyNumberFormat="1" applyFont="1" applyFill="1" applyBorder="1" applyAlignment="1">
      <alignment horizontal="center" vertical="center" shrinkToFit="1"/>
    </xf>
    <xf numFmtId="0" fontId="47" fillId="0" borderId="24" xfId="2" applyFont="1" applyFill="1" applyBorder="1" applyAlignment="1">
      <alignment horizontal="center" vertical="center" wrapText="1"/>
    </xf>
    <xf numFmtId="0" fontId="56" fillId="65" borderId="24" xfId="2" applyFont="1" applyFill="1" applyBorder="1" applyAlignment="1">
      <alignment horizontal="center" vertical="center" wrapText="1"/>
    </xf>
    <xf numFmtId="0" fontId="47" fillId="0" borderId="24" xfId="2" applyNumberFormat="1" applyFont="1" applyFill="1" applyBorder="1" applyAlignment="1">
      <alignment horizontal="center" vertical="center" wrapText="1"/>
    </xf>
    <xf numFmtId="0" fontId="7" fillId="0" borderId="29" xfId="2" applyFont="1" applyFill="1" applyBorder="1" applyAlignment="1">
      <alignment horizontal="center" vertical="center"/>
    </xf>
    <xf numFmtId="0" fontId="22" fillId="0" borderId="24" xfId="2" applyFill="1" applyBorder="1" applyAlignment="1">
      <alignment horizontal="center" vertical="center"/>
    </xf>
    <xf numFmtId="0" fontId="22" fillId="0" borderId="24" xfId="2" applyBorder="1" applyAlignment="1">
      <alignment horizontal="center" vertical="center"/>
    </xf>
    <xf numFmtId="0" fontId="56" fillId="0" borderId="24" xfId="2" applyNumberFormat="1" applyFont="1" applyFill="1" applyBorder="1" applyAlignment="1">
      <alignment horizontal="center" vertical="center" wrapText="1"/>
    </xf>
    <xf numFmtId="177" fontId="35" fillId="0" borderId="31" xfId="2" applyNumberFormat="1" applyFont="1" applyFill="1" applyBorder="1" applyAlignment="1">
      <alignment horizontal="center" vertical="center"/>
    </xf>
    <xf numFmtId="31" fontId="31" fillId="0" borderId="24" xfId="17" applyNumberFormat="1" applyFont="1" applyFill="1" applyBorder="1" applyAlignment="1">
      <alignment horizontal="center" vertical="center" wrapText="1"/>
    </xf>
    <xf numFmtId="0" fontId="34" fillId="0" borderId="24" xfId="2" applyFont="1" applyFill="1" applyBorder="1" applyAlignment="1">
      <alignment horizontal="center" vertical="center" shrinkToFit="1"/>
    </xf>
    <xf numFmtId="0" fontId="32" fillId="0" borderId="24" xfId="13" applyNumberFormat="1" applyFont="1" applyFill="1" applyBorder="1" applyAlignment="1">
      <alignment horizontal="center" vertical="center" wrapText="1"/>
    </xf>
    <xf numFmtId="0" fontId="34" fillId="0" borderId="24" xfId="2" applyNumberFormat="1" applyFont="1" applyFill="1" applyBorder="1" applyAlignment="1">
      <alignment horizontal="center" vertical="center" wrapText="1"/>
    </xf>
    <xf numFmtId="57" fontId="31" fillId="0" borderId="28" xfId="17" applyNumberFormat="1" applyFont="1" applyFill="1" applyBorder="1" applyAlignment="1">
      <alignment horizontal="center" vertical="center" wrapText="1"/>
    </xf>
    <xf numFmtId="0" fontId="33" fillId="0" borderId="0" xfId="2" applyFont="1" applyAlignment="1">
      <alignment vertical="center" wrapText="1"/>
    </xf>
    <xf numFmtId="0" fontId="35" fillId="0" borderId="24" xfId="13" applyFont="1" applyBorder="1" applyAlignment="1">
      <alignment horizontal="center" vertical="center" wrapText="1"/>
    </xf>
    <xf numFmtId="0" fontId="35" fillId="0" borderId="24" xfId="13" applyFont="1" applyBorder="1" applyAlignment="1">
      <alignment horizontal="center" vertical="center"/>
    </xf>
    <xf numFmtId="0" fontId="33" fillId="0" borderId="0" xfId="2" applyNumberFormat="1" applyFont="1" applyAlignment="1">
      <alignment vertical="center" wrapText="1"/>
    </xf>
    <xf numFmtId="0" fontId="63" fillId="0" borderId="24" xfId="13" applyFont="1" applyFill="1" applyBorder="1" applyAlignment="1">
      <alignment vertical="center"/>
    </xf>
    <xf numFmtId="0" fontId="46" fillId="0" borderId="24" xfId="2" applyFont="1" applyFill="1" applyBorder="1" applyAlignment="1">
      <alignment horizontal="center" vertical="center" wrapText="1"/>
    </xf>
    <xf numFmtId="0" fontId="46" fillId="0" borderId="24" xfId="2" applyNumberFormat="1" applyFont="1" applyFill="1" applyBorder="1" applyAlignment="1">
      <alignment horizontal="center" vertical="center" wrapText="1"/>
    </xf>
    <xf numFmtId="0" fontId="33" fillId="0" borderId="29" xfId="2" applyNumberFormat="1" applyFont="1" applyFill="1" applyBorder="1" applyAlignment="1">
      <alignment horizontal="center" vertical="center" wrapText="1"/>
    </xf>
    <xf numFmtId="0" fontId="31" fillId="0" borderId="24" xfId="2" applyNumberFormat="1" applyFont="1" applyFill="1" applyBorder="1" applyAlignment="1">
      <alignment horizontal="center" vertical="center"/>
    </xf>
    <xf numFmtId="0" fontId="67" fillId="0" borderId="24" xfId="17" applyFont="1" applyFill="1" applyBorder="1" applyAlignment="1">
      <alignment horizontal="center" vertical="center" wrapText="1"/>
    </xf>
    <xf numFmtId="0" fontId="67" fillId="0" borderId="29" xfId="17" applyFont="1" applyFill="1" applyBorder="1" applyAlignment="1">
      <alignment horizontal="center" vertical="center" wrapText="1"/>
    </xf>
    <xf numFmtId="49" fontId="53" fillId="0" borderId="24" xfId="17" applyNumberFormat="1" applyFont="1" applyFill="1" applyBorder="1" applyAlignment="1">
      <alignment horizontal="center" vertical="center"/>
    </xf>
    <xf numFmtId="0" fontId="68" fillId="0" borderId="24" xfId="2" applyFont="1" applyFill="1" applyBorder="1" applyAlignment="1">
      <alignment horizontal="center" vertical="center"/>
    </xf>
    <xf numFmtId="0" fontId="69" fillId="0" borderId="24" xfId="2" applyFont="1" applyFill="1" applyBorder="1" applyAlignment="1">
      <alignment horizontal="center" vertical="center"/>
    </xf>
    <xf numFmtId="49" fontId="48" fillId="0" borderId="24" xfId="2" applyNumberFormat="1" applyFont="1" applyFill="1" applyBorder="1" applyAlignment="1">
      <alignment horizontal="center" vertical="center"/>
    </xf>
    <xf numFmtId="176" fontId="31" fillId="65" borderId="24" xfId="6" applyNumberFormat="1" applyFont="1" applyFill="1" applyBorder="1" applyAlignment="1">
      <alignment horizontal="center" vertical="center" wrapText="1"/>
    </xf>
    <xf numFmtId="182" fontId="31" fillId="65" borderId="24" xfId="4" applyNumberFormat="1" applyFont="1" applyFill="1" applyBorder="1" applyAlignment="1">
      <alignment horizontal="center" vertical="center" wrapText="1"/>
    </xf>
    <xf numFmtId="0" fontId="32" fillId="0" borderId="24" xfId="2" applyFont="1" applyFill="1" applyBorder="1" applyAlignment="1">
      <alignment horizontal="center" vertical="center" wrapText="1"/>
    </xf>
    <xf numFmtId="49" fontId="31" fillId="66" borderId="24" xfId="17" applyNumberFormat="1" applyFont="1" applyFill="1" applyBorder="1" applyAlignment="1">
      <alignment horizontal="center" vertical="center" wrapText="1"/>
    </xf>
    <xf numFmtId="49" fontId="31" fillId="66" borderId="24" xfId="2" applyNumberFormat="1" applyFont="1" applyFill="1" applyBorder="1" applyAlignment="1">
      <alignment horizontal="center" vertical="center" wrapText="1"/>
    </xf>
    <xf numFmtId="176" fontId="31" fillId="65" borderId="24" xfId="13" applyNumberFormat="1" applyFont="1" applyFill="1" applyBorder="1" applyAlignment="1">
      <alignment horizontal="center" vertical="center"/>
    </xf>
    <xf numFmtId="176" fontId="32" fillId="65" borderId="29" xfId="4" applyNumberFormat="1" applyFont="1" applyFill="1" applyBorder="1" applyAlignment="1">
      <alignment horizontal="center" vertical="center"/>
    </xf>
    <xf numFmtId="176" fontId="32" fillId="65" borderId="24" xfId="4" applyNumberFormat="1" applyFont="1" applyFill="1" applyBorder="1" applyAlignment="1">
      <alignment horizontal="center" vertical="center"/>
    </xf>
    <xf numFmtId="0" fontId="33" fillId="0" borderId="24" xfId="2" applyFont="1" applyFill="1" applyBorder="1" applyAlignment="1"/>
    <xf numFmtId="176" fontId="31" fillId="65" borderId="28" xfId="13" applyNumberFormat="1" applyFont="1" applyFill="1" applyBorder="1" applyAlignment="1">
      <alignment horizontal="center" vertical="center"/>
    </xf>
    <xf numFmtId="176" fontId="70" fillId="0" borderId="24" xfId="2" applyNumberFormat="1" applyFont="1" applyFill="1" applyBorder="1" applyAlignment="1">
      <alignment horizontal="center" vertical="center"/>
    </xf>
    <xf numFmtId="177" fontId="33" fillId="0" borderId="24" xfId="2" applyNumberFormat="1" applyFont="1" applyFill="1" applyBorder="1" applyAlignment="1">
      <alignment horizontal="center" vertical="center"/>
    </xf>
    <xf numFmtId="177" fontId="71" fillId="0" borderId="24" xfId="2" applyNumberFormat="1" applyFont="1" applyFill="1" applyBorder="1" applyAlignment="1">
      <alignment horizontal="center" vertical="center"/>
    </xf>
    <xf numFmtId="0" fontId="31" fillId="0" borderId="24" xfId="13" applyFont="1" applyBorder="1" applyAlignment="1">
      <alignment horizontal="center" vertical="center" wrapText="1"/>
    </xf>
    <xf numFmtId="177" fontId="31" fillId="0" borderId="24" xfId="13" applyNumberFormat="1" applyFont="1" applyFill="1" applyBorder="1" applyAlignment="1">
      <alignment horizontal="center" vertical="center" wrapText="1"/>
    </xf>
    <xf numFmtId="177" fontId="31" fillId="0" borderId="24" xfId="2" applyNumberFormat="1" applyFont="1" applyFill="1" applyBorder="1" applyAlignment="1">
      <alignment horizontal="center" vertical="center"/>
    </xf>
    <xf numFmtId="0" fontId="31" fillId="0" borderId="24" xfId="13" applyFont="1" applyFill="1" applyBorder="1" applyAlignment="1">
      <alignment horizontal="center" vertical="center"/>
    </xf>
    <xf numFmtId="49" fontId="31" fillId="0" borderId="24" xfId="13" applyNumberFormat="1" applyFont="1" applyFill="1" applyBorder="1" applyAlignment="1">
      <alignment horizontal="center" vertical="center" wrapText="1"/>
    </xf>
    <xf numFmtId="0" fontId="31" fillId="0" borderId="24" xfId="2" applyNumberFormat="1" applyFont="1" applyFill="1" applyBorder="1" applyAlignment="1" applyProtection="1">
      <alignment horizontal="center" vertical="center" wrapText="1"/>
    </xf>
    <xf numFmtId="184" fontId="26" fillId="0" borderId="24" xfId="2" applyNumberFormat="1" applyFont="1" applyFill="1" applyBorder="1" applyAlignment="1">
      <alignment horizontal="center" vertical="center" wrapText="1"/>
    </xf>
    <xf numFmtId="2" fontId="26" fillId="0" borderId="24" xfId="2" applyNumberFormat="1" applyFont="1" applyFill="1" applyBorder="1" applyAlignment="1">
      <alignment horizontal="center" vertical="center" wrapText="1"/>
    </xf>
    <xf numFmtId="0" fontId="24" fillId="0" borderId="24" xfId="2" applyFont="1" applyFill="1" applyBorder="1" applyAlignment="1">
      <alignment horizontal="center" vertical="center" wrapText="1"/>
    </xf>
    <xf numFmtId="0" fontId="4" fillId="0" borderId="24" xfId="2" applyFont="1" applyFill="1" applyBorder="1" applyAlignment="1">
      <alignment horizontal="center" vertical="center" wrapText="1"/>
    </xf>
    <xf numFmtId="183" fontId="4" fillId="65" borderId="24" xfId="29" applyNumberFormat="1" applyFont="1" applyFill="1" applyBorder="1" applyAlignment="1">
      <alignment horizontal="center" vertical="center" wrapText="1"/>
    </xf>
    <xf numFmtId="0" fontId="72" fillId="65" borderId="24" xfId="2" applyFont="1" applyFill="1" applyBorder="1" applyAlignment="1">
      <alignment horizontal="center" vertical="center" wrapText="1"/>
    </xf>
    <xf numFmtId="0" fontId="30" fillId="0" borderId="24" xfId="2" applyFont="1" applyFill="1" applyBorder="1" applyAlignment="1">
      <alignment horizontal="center" vertical="center" wrapText="1"/>
    </xf>
    <xf numFmtId="0" fontId="60" fillId="65" borderId="24" xfId="2" applyFont="1" applyFill="1" applyBorder="1" applyAlignment="1">
      <alignment horizontal="center" vertical="center"/>
    </xf>
    <xf numFmtId="0" fontId="58" fillId="65" borderId="24" xfId="2" applyFont="1" applyFill="1" applyBorder="1" applyAlignment="1">
      <alignment horizontal="center" vertical="center"/>
    </xf>
    <xf numFmtId="0" fontId="27" fillId="65" borderId="28" xfId="2" applyNumberFormat="1" applyFont="1" applyFill="1" applyBorder="1" applyAlignment="1">
      <alignment horizontal="center" vertical="center" wrapText="1"/>
    </xf>
    <xf numFmtId="0" fontId="72" fillId="65" borderId="24" xfId="2" applyNumberFormat="1" applyFont="1" applyFill="1" applyBorder="1" applyAlignment="1">
      <alignment horizontal="center" vertical="center" wrapText="1"/>
    </xf>
    <xf numFmtId="0" fontId="30" fillId="0" borderId="28" xfId="2" applyNumberFormat="1" applyFont="1" applyFill="1" applyBorder="1" applyAlignment="1">
      <alignment horizontal="center" vertical="center" wrapText="1"/>
    </xf>
    <xf numFmtId="0" fontId="60" fillId="65" borderId="24" xfId="2" applyNumberFormat="1" applyFont="1" applyFill="1" applyBorder="1" applyAlignment="1">
      <alignment horizontal="center" vertical="center"/>
    </xf>
    <xf numFmtId="0" fontId="58" fillId="65" borderId="24" xfId="2" applyNumberFormat="1" applyFont="1" applyFill="1" applyBorder="1" applyAlignment="1">
      <alignment horizontal="center" vertical="center"/>
    </xf>
    <xf numFmtId="0" fontId="4" fillId="0" borderId="28" xfId="2" applyNumberFormat="1" applyFont="1" applyFill="1" applyBorder="1" applyAlignment="1">
      <alignment horizontal="center" vertical="center" wrapText="1"/>
    </xf>
    <xf numFmtId="0" fontId="4" fillId="0" borderId="24" xfId="2" applyNumberFormat="1" applyFont="1" applyFill="1" applyBorder="1" applyAlignment="1">
      <alignment horizontal="center" vertical="center"/>
    </xf>
    <xf numFmtId="0" fontId="4" fillId="0" borderId="28" xfId="2" applyNumberFormat="1" applyFont="1" applyFill="1" applyBorder="1" applyAlignment="1">
      <alignment horizontal="center" vertical="center"/>
    </xf>
    <xf numFmtId="0" fontId="45" fillId="0" borderId="24" xfId="2" applyNumberFormat="1" applyFont="1" applyFill="1" applyBorder="1" applyAlignment="1">
      <alignment horizontal="center" vertical="center"/>
    </xf>
    <xf numFmtId="0" fontId="33" fillId="0" borderId="24" xfId="2" applyNumberFormat="1" applyFont="1" applyFill="1" applyBorder="1" applyAlignment="1">
      <alignment horizontal="center" vertical="center"/>
    </xf>
    <xf numFmtId="0" fontId="35" fillId="0" borderId="24" xfId="13" applyFont="1" applyFill="1" applyBorder="1" applyAlignment="1">
      <alignment horizontal="center" vertical="center" wrapText="1"/>
    </xf>
    <xf numFmtId="0" fontId="46" fillId="0" borderId="24" xfId="2" applyNumberFormat="1" applyFont="1" applyFill="1" applyBorder="1" applyAlignment="1">
      <alignment horizontal="center" vertical="center"/>
    </xf>
    <xf numFmtId="0" fontId="35" fillId="0" borderId="24" xfId="13" applyNumberFormat="1" applyFont="1" applyFill="1" applyBorder="1" applyAlignment="1">
      <alignment horizontal="center" vertical="center" wrapText="1"/>
    </xf>
    <xf numFmtId="0" fontId="73" fillId="0" borderId="24" xfId="2" applyFont="1" applyFill="1" applyBorder="1" applyAlignment="1">
      <alignment horizontal="center" vertical="center"/>
    </xf>
    <xf numFmtId="0" fontId="34" fillId="0" borderId="26" xfId="2" applyFont="1" applyFill="1" applyBorder="1" applyAlignment="1">
      <alignment horizontal="center" vertical="center"/>
    </xf>
    <xf numFmtId="0" fontId="25" fillId="0" borderId="24" xfId="2" applyFont="1" applyFill="1" applyBorder="1" applyAlignment="1">
      <alignment horizontal="center" vertical="center" wrapText="1" shrinkToFit="1"/>
    </xf>
    <xf numFmtId="0" fontId="4" fillId="0" borderId="24" xfId="2" applyFont="1" applyFill="1" applyBorder="1" applyAlignment="1">
      <alignment horizontal="center" vertical="center"/>
    </xf>
    <xf numFmtId="177" fontId="4" fillId="0" borderId="24" xfId="2" applyNumberFormat="1" applyFont="1" applyFill="1" applyBorder="1" applyAlignment="1">
      <alignment horizontal="center" vertical="center" wrapText="1"/>
    </xf>
    <xf numFmtId="0" fontId="24" fillId="0" borderId="24" xfId="31" applyFont="1" applyFill="1" applyBorder="1" applyAlignment="1">
      <alignment horizontal="center" vertical="center" wrapText="1"/>
    </xf>
    <xf numFmtId="177" fontId="26" fillId="65" borderId="24" xfId="2" applyNumberFormat="1" applyFont="1" applyFill="1" applyBorder="1" applyAlignment="1">
      <alignment horizontal="center" vertical="center" wrapText="1"/>
    </xf>
    <xf numFmtId="177" fontId="74" fillId="0" borderId="24" xfId="2" applyNumberFormat="1" applyFont="1" applyFill="1" applyBorder="1" applyAlignment="1">
      <alignment horizontal="center" vertical="center" wrapText="1"/>
    </xf>
    <xf numFmtId="0" fontId="60" fillId="0" borderId="24" xfId="2" applyFont="1" applyFill="1" applyBorder="1" applyAlignment="1">
      <alignment horizontal="center" vertical="center"/>
    </xf>
    <xf numFmtId="0" fontId="58" fillId="65" borderId="24" xfId="2" applyNumberFormat="1" applyFont="1" applyFill="1" applyBorder="1" applyAlignment="1">
      <alignment horizontal="center" vertical="center" wrapText="1" shrinkToFit="1"/>
    </xf>
    <xf numFmtId="0" fontId="74" fillId="0" borderId="24" xfId="2" applyNumberFormat="1" applyFont="1" applyFill="1" applyBorder="1" applyAlignment="1">
      <alignment horizontal="center" vertical="center" wrapText="1"/>
    </xf>
    <xf numFmtId="0" fontId="75" fillId="0" borderId="24" xfId="2" applyNumberFormat="1" applyFont="1" applyFill="1" applyBorder="1" applyAlignment="1">
      <alignment horizontal="center" vertical="center"/>
    </xf>
    <xf numFmtId="0" fontId="25" fillId="0" borderId="24" xfId="2" applyNumberFormat="1" applyFont="1" applyFill="1" applyBorder="1" applyAlignment="1">
      <alignment horizontal="center" vertical="center" wrapText="1"/>
    </xf>
    <xf numFmtId="0" fontId="34" fillId="0" borderId="28" xfId="2" applyNumberFormat="1" applyFont="1" applyFill="1" applyBorder="1" applyAlignment="1">
      <alignment horizontal="center" vertical="center" wrapText="1"/>
    </xf>
    <xf numFmtId="0" fontId="46" fillId="0" borderId="28" xfId="2" applyNumberFormat="1" applyFont="1" applyFill="1" applyBorder="1" applyAlignment="1">
      <alignment horizontal="center" vertical="center" wrapText="1"/>
    </xf>
    <xf numFmtId="0" fontId="31" fillId="0" borderId="28" xfId="17" applyNumberFormat="1" applyFont="1" applyFill="1" applyBorder="1" applyAlignment="1">
      <alignment horizontal="center" vertical="center"/>
    </xf>
    <xf numFmtId="0" fontId="31" fillId="0" borderId="24" xfId="15" applyNumberFormat="1" applyFont="1" applyFill="1" applyBorder="1" applyAlignment="1">
      <alignment horizontal="center" vertical="center"/>
    </xf>
    <xf numFmtId="0" fontId="76" fillId="0" borderId="24" xfId="2" applyFont="1" applyFill="1" applyBorder="1" applyAlignment="1">
      <alignment horizontal="center" vertical="center"/>
    </xf>
    <xf numFmtId="0" fontId="76" fillId="0" borderId="24" xfId="2" applyNumberFormat="1" applyFont="1" applyFill="1" applyBorder="1" applyAlignment="1">
      <alignment horizontal="center" vertical="center"/>
    </xf>
    <xf numFmtId="0" fontId="41" fillId="0" borderId="24" xfId="2" applyNumberFormat="1" applyFont="1" applyFill="1" applyBorder="1" applyAlignment="1">
      <alignment horizontal="center" vertical="center"/>
    </xf>
    <xf numFmtId="0" fontId="31" fillId="0" borderId="26" xfId="2" applyFont="1" applyFill="1" applyBorder="1" applyAlignment="1">
      <alignment horizontal="center" vertical="center"/>
    </xf>
    <xf numFmtId="0" fontId="25" fillId="0" borderId="36" xfId="17" applyNumberFormat="1" applyFont="1" applyFill="1" applyBorder="1" applyAlignment="1">
      <alignment horizontal="center" vertical="center" wrapText="1"/>
    </xf>
    <xf numFmtId="0" fontId="31" fillId="0" borderId="28" xfId="2" applyNumberFormat="1" applyFont="1" applyFill="1" applyBorder="1" applyAlignment="1">
      <alignment horizontal="center" vertical="center"/>
    </xf>
    <xf numFmtId="0" fontId="32" fillId="0" borderId="24" xfId="2" applyFont="1" applyFill="1" applyBorder="1" applyAlignment="1">
      <alignment horizontal="center"/>
    </xf>
    <xf numFmtId="0" fontId="31" fillId="0" borderId="24" xfId="21" applyFont="1" applyFill="1" applyBorder="1" applyAlignment="1">
      <alignment horizontal="center" vertical="center" wrapText="1"/>
    </xf>
    <xf numFmtId="0" fontId="42" fillId="0" borderId="24" xfId="2" applyFont="1" applyFill="1" applyBorder="1" applyAlignment="1">
      <alignment horizontal="center" vertical="center" wrapText="1"/>
    </xf>
    <xf numFmtId="0" fontId="56" fillId="0" borderId="24" xfId="2" applyFont="1" applyFill="1" applyBorder="1" applyAlignment="1">
      <alignment horizontal="center" vertical="center" wrapText="1"/>
    </xf>
    <xf numFmtId="0" fontId="76" fillId="65" borderId="24" xfId="2" applyFont="1" applyFill="1" applyBorder="1" applyAlignment="1">
      <alignment horizontal="center" vertical="center"/>
    </xf>
    <xf numFmtId="0" fontId="77" fillId="65" borderId="24" xfId="2" applyFont="1" applyFill="1" applyBorder="1" applyAlignment="1">
      <alignment horizontal="center" vertical="center" wrapText="1"/>
    </xf>
    <xf numFmtId="0" fontId="78" fillId="65" borderId="24" xfId="2" applyFont="1" applyFill="1" applyBorder="1" applyAlignment="1">
      <alignment horizontal="center" vertical="center" wrapText="1"/>
    </xf>
    <xf numFmtId="0" fontId="76" fillId="65" borderId="24" xfId="2" applyNumberFormat="1" applyFont="1" applyFill="1" applyBorder="1" applyAlignment="1">
      <alignment horizontal="center" vertical="center" wrapText="1"/>
    </xf>
    <xf numFmtId="0" fontId="76" fillId="65" borderId="24" xfId="2" applyNumberFormat="1" applyFont="1" applyFill="1" applyBorder="1" applyAlignment="1">
      <alignment horizontal="center" vertical="center"/>
    </xf>
    <xf numFmtId="0" fontId="77" fillId="65" borderId="24" xfId="2" applyNumberFormat="1" applyFont="1" applyFill="1" applyBorder="1" applyAlignment="1">
      <alignment horizontal="center" vertical="center" wrapText="1"/>
    </xf>
    <xf numFmtId="0" fontId="78" fillId="65" borderId="24" xfId="2" applyNumberFormat="1" applyFont="1" applyFill="1" applyBorder="1" applyAlignment="1">
      <alignment horizontal="center" vertical="center" wrapText="1"/>
    </xf>
    <xf numFmtId="49" fontId="31" fillId="0" borderId="24" xfId="17" applyNumberFormat="1" applyFont="1" applyFill="1" applyBorder="1" applyAlignment="1">
      <alignment horizontal="center"/>
    </xf>
    <xf numFmtId="49" fontId="46" fillId="0" borderId="24" xfId="2" applyNumberFormat="1" applyFont="1" applyFill="1" applyBorder="1" applyAlignment="1">
      <alignment horizontal="center" vertical="center"/>
    </xf>
    <xf numFmtId="0" fontId="31" fillId="0" borderId="24" xfId="17" applyFont="1" applyFill="1" applyBorder="1" applyAlignment="1">
      <alignment horizontal="center"/>
    </xf>
    <xf numFmtId="0" fontId="32" fillId="0" borderId="24" xfId="2" applyNumberFormat="1" applyFont="1" applyFill="1" applyBorder="1" applyAlignment="1">
      <alignment horizontal="center" vertical="center" wrapText="1"/>
    </xf>
    <xf numFmtId="177" fontId="46" fillId="0" borderId="24" xfId="2" applyNumberFormat="1" applyFont="1" applyFill="1" applyBorder="1" applyAlignment="1">
      <alignment horizontal="center" vertical="center"/>
    </xf>
    <xf numFmtId="0" fontId="32" fillId="0" borderId="24" xfId="17" applyNumberFormat="1" applyFont="1" applyFill="1" applyBorder="1" applyAlignment="1">
      <alignment horizontal="center" vertical="center" wrapText="1"/>
    </xf>
    <xf numFmtId="177" fontId="31" fillId="0" borderId="24" xfId="24" applyNumberFormat="1" applyFont="1" applyFill="1" applyBorder="1" applyAlignment="1">
      <alignment horizontal="center" vertical="center"/>
    </xf>
    <xf numFmtId="176" fontId="79" fillId="0" borderId="24" xfId="2" applyNumberFormat="1" applyFont="1" applyFill="1" applyBorder="1" applyAlignment="1" applyProtection="1">
      <alignment horizontal="center" vertical="center" wrapText="1"/>
      <protection locked="0"/>
    </xf>
    <xf numFmtId="0" fontId="79" fillId="0" borderId="24" xfId="2" applyNumberFormat="1" applyFont="1" applyFill="1" applyBorder="1" applyAlignment="1" applyProtection="1">
      <alignment horizontal="center" vertical="center" wrapText="1"/>
      <protection locked="0"/>
    </xf>
    <xf numFmtId="0" fontId="76" fillId="65" borderId="24" xfId="2" applyFont="1" applyFill="1" applyBorder="1" applyAlignment="1">
      <alignment horizontal="center" vertical="center" wrapText="1" shrinkToFit="1"/>
    </xf>
    <xf numFmtId="0" fontId="76" fillId="65" borderId="28" xfId="2" applyNumberFormat="1" applyFont="1" applyFill="1" applyBorder="1" applyAlignment="1">
      <alignment horizontal="center" vertical="center" wrapText="1" shrinkToFit="1"/>
    </xf>
    <xf numFmtId="0" fontId="47" fillId="0" borderId="24" xfId="2" applyNumberFormat="1" applyFont="1" applyFill="1" applyBorder="1" applyAlignment="1">
      <alignment horizontal="center" vertical="center"/>
    </xf>
    <xf numFmtId="176" fontId="79" fillId="65" borderId="24" xfId="2" applyNumberFormat="1" applyFont="1" applyFill="1" applyBorder="1" applyAlignment="1" applyProtection="1">
      <alignment horizontal="center" vertical="center" wrapText="1"/>
      <protection locked="0"/>
    </xf>
    <xf numFmtId="57" fontId="34" fillId="0" borderId="24" xfId="2" applyNumberFormat="1" applyFont="1" applyFill="1" applyBorder="1" applyAlignment="1">
      <alignment horizontal="center" vertical="center"/>
    </xf>
    <xf numFmtId="0" fontId="33" fillId="0" borderId="29" xfId="2" applyFont="1" applyFill="1" applyBorder="1" applyAlignment="1">
      <alignment horizontal="center" vertical="center"/>
    </xf>
    <xf numFmtId="0" fontId="25" fillId="65" borderId="24" xfId="2" applyNumberFormat="1" applyFont="1" applyFill="1" applyBorder="1" applyAlignment="1">
      <alignment horizontal="center" vertical="center" wrapText="1"/>
    </xf>
    <xf numFmtId="0" fontId="45" fillId="0" borderId="24" xfId="2" applyNumberFormat="1" applyFont="1" applyFill="1" applyBorder="1" applyAlignment="1">
      <alignment horizontal="center" vertical="center" wrapText="1"/>
    </xf>
    <xf numFmtId="0" fontId="34" fillId="65" borderId="24" xfId="2" applyFont="1" applyFill="1" applyBorder="1" applyAlignment="1">
      <alignment horizontal="center" vertical="center"/>
    </xf>
    <xf numFmtId="0" fontId="46" fillId="65" borderId="24" xfId="2" applyFont="1" applyFill="1" applyBorder="1" applyAlignment="1">
      <alignment horizontal="center" vertical="center"/>
    </xf>
    <xf numFmtId="0" fontId="32" fillId="65" borderId="24" xfId="2" applyFont="1" applyFill="1" applyBorder="1" applyAlignment="1">
      <alignment horizontal="center" vertical="center" wrapText="1"/>
    </xf>
    <xf numFmtId="0" fontId="32" fillId="65" borderId="24" xfId="2" applyNumberFormat="1" applyFont="1" applyFill="1" applyBorder="1" applyAlignment="1">
      <alignment horizontal="center" vertical="center" wrapText="1"/>
    </xf>
    <xf numFmtId="0" fontId="46" fillId="65" borderId="24" xfId="2" applyNumberFormat="1" applyFont="1" applyFill="1" applyBorder="1" applyAlignment="1">
      <alignment horizontal="center" vertical="center"/>
    </xf>
    <xf numFmtId="0" fontId="34" fillId="65" borderId="24" xfId="2" applyNumberFormat="1" applyFont="1" applyFill="1" applyBorder="1" applyAlignment="1">
      <alignment horizontal="center" vertical="center"/>
    </xf>
    <xf numFmtId="0" fontId="26" fillId="67" borderId="24" xfId="2" applyFont="1" applyFill="1" applyBorder="1" applyAlignment="1">
      <alignment horizontal="center" vertical="center" wrapText="1"/>
    </xf>
    <xf numFmtId="0" fontId="80" fillId="67" borderId="26" xfId="2" applyFont="1" applyFill="1" applyBorder="1" applyAlignment="1">
      <alignment horizontal="center" vertical="center" wrapText="1"/>
    </xf>
    <xf numFmtId="177" fontId="75" fillId="0" borderId="24" xfId="2" applyNumberFormat="1" applyFont="1" applyFill="1" applyBorder="1" applyAlignment="1">
      <alignment horizontal="center" vertical="center"/>
    </xf>
    <xf numFmtId="177" fontId="4" fillId="0" borderId="24" xfId="2" applyNumberFormat="1" applyFont="1" applyFill="1" applyBorder="1" applyAlignment="1">
      <alignment horizontal="center"/>
    </xf>
    <xf numFmtId="0" fontId="26" fillId="67" borderId="24" xfId="2" applyNumberFormat="1" applyFont="1" applyFill="1" applyBorder="1" applyAlignment="1">
      <alignment horizontal="center" vertical="center" wrapText="1"/>
    </xf>
    <xf numFmtId="0" fontId="80" fillId="67" borderId="26" xfId="2" applyNumberFormat="1" applyFont="1" applyFill="1" applyBorder="1" applyAlignment="1">
      <alignment horizontal="center" vertical="center" wrapText="1"/>
    </xf>
    <xf numFmtId="0" fontId="41" fillId="0" borderId="24" xfId="2" applyNumberFormat="1" applyFont="1" applyFill="1" applyBorder="1" applyAlignment="1">
      <alignment horizontal="center" vertical="center" wrapText="1"/>
    </xf>
    <xf numFmtId="57" fontId="32" fillId="0" borderId="24" xfId="13" applyNumberFormat="1" applyFont="1" applyFill="1" applyBorder="1" applyAlignment="1">
      <alignment horizontal="center" vertical="center" wrapText="1"/>
    </xf>
    <xf numFmtId="0" fontId="34" fillId="65" borderId="24" xfId="2" applyFont="1" applyFill="1" applyBorder="1" applyAlignment="1">
      <alignment horizontal="center" vertical="center" wrapText="1" shrinkToFit="1"/>
    </xf>
    <xf numFmtId="0" fontId="34" fillId="65" borderId="24" xfId="2" applyNumberFormat="1" applyFont="1" applyFill="1" applyBorder="1" applyAlignment="1">
      <alignment horizontal="center" vertical="center" wrapText="1" shrinkToFit="1"/>
    </xf>
    <xf numFmtId="176" fontId="32" fillId="65" borderId="24" xfId="2" applyNumberFormat="1" applyFont="1" applyFill="1" applyBorder="1" applyAlignment="1">
      <alignment horizontal="center" vertical="center" wrapText="1"/>
    </xf>
    <xf numFmtId="177" fontId="4" fillId="0" borderId="24" xfId="2" applyNumberFormat="1" applyFont="1" applyFill="1" applyBorder="1" applyAlignment="1">
      <alignment horizontal="center" vertical="center"/>
    </xf>
    <xf numFmtId="0" fontId="54" fillId="0" borderId="29" xfId="2" applyNumberFormat="1" applyFont="1" applyBorder="1" applyAlignment="1">
      <alignment horizontal="center" vertical="center" wrapText="1"/>
    </xf>
    <xf numFmtId="181" fontId="34" fillId="0" borderId="24" xfId="2" applyNumberFormat="1" applyFont="1" applyFill="1" applyBorder="1" applyAlignment="1">
      <alignment horizontal="center" vertical="center"/>
    </xf>
    <xf numFmtId="0" fontId="41" fillId="65" borderId="24" xfId="2" applyNumberFormat="1" applyFont="1" applyFill="1" applyBorder="1" applyAlignment="1">
      <alignment horizontal="center" vertical="center"/>
    </xf>
    <xf numFmtId="0" fontId="61" fillId="65" borderId="24" xfId="2" applyFont="1" applyFill="1" applyBorder="1" applyAlignment="1">
      <alignment horizontal="center" vertical="center" wrapText="1" shrinkToFit="1"/>
    </xf>
    <xf numFmtId="0" fontId="41" fillId="0" borderId="24" xfId="2" applyFont="1" applyFill="1" applyBorder="1" applyAlignment="1">
      <alignment horizontal="center" vertical="center"/>
    </xf>
    <xf numFmtId="0" fontId="45" fillId="0" borderId="0" xfId="2" applyFont="1" applyFill="1" applyAlignment="1">
      <alignment horizontal="center" vertical="center"/>
    </xf>
    <xf numFmtId="0" fontId="35" fillId="0" borderId="24" xfId="2" applyFont="1" applyFill="1" applyBorder="1" applyAlignment="1">
      <alignment horizontal="center" vertical="center" wrapText="1"/>
    </xf>
    <xf numFmtId="0" fontId="81" fillId="0" borderId="24" xfId="2" applyFont="1" applyFill="1" applyBorder="1" applyAlignment="1">
      <alignment horizontal="center" vertical="center" wrapText="1"/>
    </xf>
    <xf numFmtId="0" fontId="80" fillId="67" borderId="24" xfId="2" applyFont="1" applyFill="1" applyBorder="1" applyAlignment="1">
      <alignment vertical="center" wrapText="1"/>
    </xf>
    <xf numFmtId="183" fontId="75" fillId="0" borderId="24" xfId="2" applyNumberFormat="1" applyFont="1" applyFill="1" applyBorder="1" applyAlignment="1">
      <alignment horizontal="center" vertical="center"/>
    </xf>
    <xf numFmtId="0" fontId="82" fillId="0" borderId="24" xfId="2" applyFont="1" applyFill="1" applyBorder="1" applyAlignment="1">
      <alignment horizontal="center" vertical="center" wrapText="1"/>
    </xf>
    <xf numFmtId="0" fontId="26" fillId="0" borderId="24" xfId="2" applyFont="1" applyFill="1" applyBorder="1" applyAlignment="1">
      <alignment horizontal="center" vertical="center" wrapText="1"/>
    </xf>
    <xf numFmtId="0" fontId="83" fillId="0" borderId="24" xfId="2" applyFont="1" applyFill="1" applyBorder="1" applyAlignment="1">
      <alignment horizontal="center" vertical="center" wrapText="1"/>
    </xf>
    <xf numFmtId="0" fontId="83" fillId="67" borderId="24" xfId="2" applyFont="1" applyFill="1" applyBorder="1" applyAlignment="1">
      <alignment horizontal="center" vertical="center" wrapText="1"/>
    </xf>
    <xf numFmtId="0" fontId="82" fillId="67" borderId="24" xfId="2" applyFont="1" applyFill="1" applyBorder="1" applyAlignment="1">
      <alignment horizontal="center" vertical="center" wrapText="1"/>
    </xf>
    <xf numFmtId="0" fontId="84" fillId="0" borderId="24" xfId="2" applyFont="1" applyFill="1" applyBorder="1" applyAlignment="1">
      <alignment horizontal="center" vertical="center" wrapText="1"/>
    </xf>
    <xf numFmtId="177" fontId="35" fillId="0" borderId="24" xfId="2" applyNumberFormat="1" applyFont="1" applyFill="1" applyBorder="1" applyAlignment="1">
      <alignment horizontal="center" vertical="center"/>
    </xf>
    <xf numFmtId="57" fontId="32" fillId="65" borderId="24" xfId="13" applyNumberFormat="1" applyFont="1" applyFill="1" applyBorder="1" applyAlignment="1">
      <alignment horizontal="center" vertical="center"/>
    </xf>
    <xf numFmtId="0" fontId="85" fillId="0" borderId="24" xfId="13" applyFont="1" applyBorder="1" applyAlignment="1">
      <alignment horizontal="center" vertical="center" wrapText="1"/>
    </xf>
    <xf numFmtId="177" fontId="75" fillId="0" borderId="24" xfId="2" applyNumberFormat="1" applyFont="1" applyFill="1" applyBorder="1" applyAlignment="1">
      <alignment horizontal="right" vertical="center"/>
    </xf>
    <xf numFmtId="181" fontId="25" fillId="0" borderId="24" xfId="2" applyNumberFormat="1" applyFont="1" applyFill="1" applyBorder="1" applyAlignment="1">
      <alignment horizontal="center" vertical="center"/>
    </xf>
    <xf numFmtId="57" fontId="32" fillId="0" borderId="24" xfId="13" applyNumberFormat="1" applyFont="1" applyFill="1" applyBorder="1" applyAlignment="1">
      <alignment horizontal="center" vertical="center"/>
    </xf>
    <xf numFmtId="0" fontId="85" fillId="0" borderId="24" xfId="13" applyFont="1" applyBorder="1" applyAlignment="1">
      <alignment horizontal="center" vertical="center"/>
    </xf>
    <xf numFmtId="0" fontId="7" fillId="65" borderId="24" xfId="2" applyFont="1" applyFill="1" applyBorder="1" applyAlignment="1">
      <alignment horizontal="center" vertical="center" wrapText="1"/>
    </xf>
    <xf numFmtId="0" fontId="22" fillId="0" borderId="32" xfId="2" applyFill="1" applyBorder="1" applyAlignment="1"/>
    <xf numFmtId="0" fontId="86" fillId="0" borderId="31" xfId="32" applyNumberFormat="1" applyFont="1" applyFill="1" applyBorder="1" applyAlignment="1">
      <alignment horizontal="center" vertical="center" wrapText="1"/>
    </xf>
    <xf numFmtId="0" fontId="86" fillId="0" borderId="24" xfId="2" applyNumberFormat="1" applyFont="1" applyFill="1" applyBorder="1" applyAlignment="1">
      <alignment horizontal="center" vertical="center" wrapText="1"/>
    </xf>
    <xf numFmtId="0" fontId="86" fillId="0" borderId="24" xfId="32" applyFont="1" applyFill="1" applyBorder="1" applyAlignment="1">
      <alignment horizontal="center" vertical="center" wrapText="1"/>
    </xf>
    <xf numFmtId="0" fontId="22" fillId="0" borderId="33" xfId="2" applyFill="1" applyBorder="1" applyAlignment="1"/>
    <xf numFmtId="0" fontId="56" fillId="0" borderId="24" xfId="2" applyFont="1" applyFill="1" applyBorder="1" applyAlignment="1">
      <alignment horizontal="center" vertical="center"/>
    </xf>
    <xf numFmtId="0" fontId="44" fillId="65" borderId="24" xfId="2" applyFont="1" applyFill="1" applyBorder="1" applyAlignment="1">
      <alignment horizontal="center" vertical="center" wrapText="1"/>
    </xf>
    <xf numFmtId="0" fontId="7" fillId="65" borderId="24" xfId="2" applyFont="1" applyFill="1" applyBorder="1" applyAlignment="1">
      <alignment horizontal="center" vertical="center"/>
    </xf>
    <xf numFmtId="0" fontId="40" fillId="65" borderId="24" xfId="2" applyFont="1" applyFill="1" applyBorder="1" applyAlignment="1">
      <alignment horizontal="center" vertical="center" wrapText="1"/>
    </xf>
    <xf numFmtId="0" fontId="9" fillId="0" borderId="24" xfId="2" applyFont="1" applyFill="1" applyBorder="1" applyAlignment="1" applyProtection="1">
      <alignment horizontal="center" vertical="center" wrapText="1"/>
      <protection locked="0"/>
    </xf>
    <xf numFmtId="177" fontId="7" fillId="0" borderId="24" xfId="32" applyNumberFormat="1" applyFont="1" applyFill="1" applyBorder="1" applyAlignment="1">
      <alignment horizontal="center" vertical="center" wrapText="1"/>
    </xf>
    <xf numFmtId="0" fontId="34" fillId="0" borderId="0" xfId="2" applyFont="1" applyFill="1" applyAlignment="1">
      <alignment horizontal="center" vertical="center"/>
    </xf>
    <xf numFmtId="0" fontId="38" fillId="0" borderId="24" xfId="15" applyFont="1" applyFill="1" applyBorder="1" applyAlignment="1">
      <alignment horizontal="center" vertical="center" wrapText="1"/>
    </xf>
    <xf numFmtId="177" fontId="38" fillId="0" borderId="24" xfId="15" applyNumberFormat="1" applyFont="1" applyFill="1" applyBorder="1" applyAlignment="1">
      <alignment horizontal="center" vertical="center"/>
    </xf>
    <xf numFmtId="0" fontId="33" fillId="65" borderId="38" xfId="2" applyFont="1" applyFill="1" applyBorder="1" applyAlignment="1">
      <alignment horizontal="center" vertical="center" wrapText="1"/>
    </xf>
    <xf numFmtId="177" fontId="7" fillId="65" borderId="24" xfId="2" applyNumberFormat="1" applyFont="1" applyFill="1" applyBorder="1" applyAlignment="1">
      <alignment horizontal="center" vertical="center"/>
    </xf>
    <xf numFmtId="49" fontId="34" fillId="0" borderId="31" xfId="2" applyNumberFormat="1" applyFont="1" applyFill="1" applyBorder="1" applyAlignment="1">
      <alignment horizontal="center" vertical="center"/>
    </xf>
    <xf numFmtId="0" fontId="84" fillId="0" borderId="24" xfId="2" applyNumberFormat="1" applyFont="1" applyFill="1" applyBorder="1" applyAlignment="1">
      <alignment horizontal="center" vertical="center" wrapText="1"/>
    </xf>
    <xf numFmtId="57" fontId="46" fillId="0" borderId="24" xfId="2" applyNumberFormat="1" applyFont="1" applyFill="1" applyBorder="1" applyAlignment="1">
      <alignment horizontal="center" vertical="center"/>
    </xf>
    <xf numFmtId="0" fontId="34" fillId="0" borderId="24" xfId="17" applyNumberFormat="1" applyFont="1" applyFill="1" applyBorder="1" applyAlignment="1">
      <alignment horizontal="center" vertical="center" wrapText="1"/>
    </xf>
    <xf numFmtId="177" fontId="4" fillId="0" borderId="24" xfId="27" applyNumberFormat="1" applyFont="1" applyFill="1" applyBorder="1" applyAlignment="1" applyProtection="1">
      <alignment horizontal="center" vertical="center" wrapText="1"/>
      <protection locked="0"/>
    </xf>
    <xf numFmtId="177" fontId="4" fillId="0" borderId="24" xfId="30" applyNumberFormat="1" applyFont="1" applyFill="1" applyBorder="1" applyAlignment="1">
      <alignment horizontal="center" vertical="center" wrapText="1"/>
    </xf>
    <xf numFmtId="177" fontId="32" fillId="0" borderId="24" xfId="15" applyNumberFormat="1" applyFont="1" applyFill="1" applyBorder="1" applyAlignment="1">
      <alignment horizontal="center" vertical="center"/>
    </xf>
    <xf numFmtId="177" fontId="7" fillId="0" borderId="24" xfId="2" applyNumberFormat="1" applyFont="1" applyFill="1" applyBorder="1" applyAlignment="1">
      <alignment horizontal="center" vertical="center" wrapText="1" shrinkToFit="1"/>
    </xf>
    <xf numFmtId="0" fontId="21" fillId="0" borderId="24" xfId="2" applyFont="1" applyFill="1" applyBorder="1" applyAlignment="1">
      <alignment horizontal="center" vertical="center"/>
    </xf>
    <xf numFmtId="0" fontId="38" fillId="65" borderId="24" xfId="15" applyFont="1" applyFill="1" applyBorder="1" applyAlignment="1">
      <alignment horizontal="center" vertical="center"/>
    </xf>
    <xf numFmtId="0" fontId="35" fillId="65" borderId="24" xfId="15" applyFont="1" applyFill="1" applyBorder="1" applyAlignment="1">
      <alignment horizontal="center" vertical="center"/>
    </xf>
    <xf numFmtId="0" fontId="15" fillId="0" borderId="24" xfId="2" applyFont="1" applyFill="1" applyBorder="1" applyAlignment="1">
      <alignment horizontal="center" vertical="center"/>
    </xf>
    <xf numFmtId="0" fontId="7" fillId="0" borderId="26" xfId="2" applyFont="1" applyFill="1" applyBorder="1" applyAlignment="1">
      <alignment horizontal="center" vertical="center"/>
    </xf>
    <xf numFmtId="49" fontId="87" fillId="0" borderId="26" xfId="2" applyNumberFormat="1" applyFont="1" applyFill="1" applyBorder="1" applyAlignment="1">
      <alignment horizontal="center" vertical="center"/>
    </xf>
    <xf numFmtId="0" fontId="87" fillId="0" borderId="26" xfId="2" applyFont="1" applyFill="1" applyBorder="1" applyAlignment="1">
      <alignment horizontal="center" vertical="center"/>
    </xf>
    <xf numFmtId="0" fontId="46" fillId="0" borderId="26" xfId="2" applyFont="1" applyFill="1" applyBorder="1" applyAlignment="1">
      <alignment horizontal="center" vertical="center"/>
    </xf>
    <xf numFmtId="0" fontId="33" fillId="0" borderId="26" xfId="2" applyFont="1" applyFill="1" applyBorder="1" applyAlignment="1">
      <alignment horizontal="center" vertical="center"/>
    </xf>
    <xf numFmtId="0" fontId="45" fillId="0" borderId="26" xfId="2" applyFont="1" applyFill="1" applyBorder="1" applyAlignment="1">
      <alignment horizontal="center" vertical="center"/>
    </xf>
    <xf numFmtId="49" fontId="34" fillId="0" borderId="26" xfId="2" applyNumberFormat="1" applyFont="1" applyFill="1" applyBorder="1" applyAlignment="1">
      <alignment horizontal="center" vertical="center"/>
    </xf>
    <xf numFmtId="0" fontId="29" fillId="65" borderId="24" xfId="2" applyNumberFormat="1" applyFont="1" applyFill="1" applyBorder="1" applyAlignment="1">
      <alignment horizontal="center" vertical="center" wrapText="1"/>
    </xf>
    <xf numFmtId="177" fontId="4" fillId="0" borderId="24" xfId="20" applyNumberFormat="1" applyFont="1" applyFill="1" applyBorder="1" applyAlignment="1">
      <alignment horizontal="center" vertical="center"/>
    </xf>
    <xf numFmtId="0" fontId="22" fillId="0" borderId="24" xfId="2" applyFill="1" applyBorder="1" applyAlignment="1"/>
    <xf numFmtId="0" fontId="41" fillId="0" borderId="26" xfId="2" applyFont="1" applyFill="1" applyBorder="1" applyAlignment="1">
      <alignment horizontal="center" vertical="center" wrapText="1"/>
    </xf>
    <xf numFmtId="0" fontId="35" fillId="0" borderId="26" xfId="15" applyFont="1" applyFill="1" applyBorder="1" applyAlignment="1">
      <alignment horizontal="center" vertical="center"/>
    </xf>
    <xf numFmtId="177" fontId="35" fillId="65" borderId="24" xfId="15" applyNumberFormat="1" applyFont="1" applyFill="1" applyBorder="1" applyAlignment="1">
      <alignment horizontal="center" vertical="center"/>
    </xf>
    <xf numFmtId="49" fontId="33" fillId="0" borderId="24" xfId="2" applyNumberFormat="1" applyFont="1" applyFill="1" applyBorder="1" applyAlignment="1">
      <alignment horizontal="center" vertical="center" wrapText="1"/>
    </xf>
    <xf numFmtId="0" fontId="85" fillId="0" borderId="26" xfId="13" applyFont="1" applyBorder="1" applyAlignment="1">
      <alignment horizontal="center" vertical="center" wrapText="1"/>
    </xf>
    <xf numFmtId="0" fontId="22" fillId="0" borderId="26" xfId="2" applyFont="1" applyFill="1" applyBorder="1" applyAlignment="1">
      <alignment horizontal="center" vertical="center"/>
    </xf>
    <xf numFmtId="0" fontId="47" fillId="0" borderId="26" xfId="2" applyFont="1" applyFill="1" applyBorder="1" applyAlignment="1">
      <alignment horizontal="center" vertical="center"/>
    </xf>
    <xf numFmtId="0" fontId="29" fillId="0" borderId="24" xfId="2" applyFont="1" applyFill="1" applyBorder="1" applyAlignment="1">
      <alignment horizontal="center" vertical="center" wrapText="1"/>
    </xf>
    <xf numFmtId="176" fontId="29" fillId="65" borderId="26" xfId="2" applyNumberFormat="1" applyFont="1" applyFill="1" applyBorder="1" applyAlignment="1">
      <alignment horizontal="center" vertical="center" wrapText="1"/>
    </xf>
    <xf numFmtId="176" fontId="88" fillId="0" borderId="24" xfId="2" applyNumberFormat="1" applyFont="1" applyFill="1" applyBorder="1" applyAlignment="1" applyProtection="1">
      <alignment horizontal="center" vertical="center" wrapText="1"/>
      <protection locked="0"/>
    </xf>
    <xf numFmtId="0" fontId="28" fillId="65" borderId="24" xfId="2" applyNumberFormat="1" applyFont="1" applyFill="1" applyBorder="1" applyAlignment="1">
      <alignment horizontal="center" vertical="center" wrapText="1" shrinkToFit="1"/>
    </xf>
    <xf numFmtId="176" fontId="89" fillId="65" borderId="26" xfId="2" applyNumberFormat="1" applyFont="1" applyFill="1" applyBorder="1" applyAlignment="1" applyProtection="1">
      <alignment horizontal="center" vertical="center" wrapText="1"/>
      <protection locked="0"/>
    </xf>
    <xf numFmtId="176" fontId="89" fillId="0" borderId="26" xfId="2" applyNumberFormat="1" applyFont="1" applyFill="1" applyBorder="1" applyAlignment="1" applyProtection="1">
      <alignment horizontal="center" vertical="center" wrapText="1"/>
      <protection locked="0"/>
    </xf>
    <xf numFmtId="0" fontId="28" fillId="0" borderId="24" xfId="2" applyFont="1" applyFill="1" applyBorder="1" applyAlignment="1">
      <alignment horizontal="center" vertical="center"/>
    </xf>
    <xf numFmtId="176" fontId="89" fillId="65" borderId="24" xfId="2" applyNumberFormat="1" applyFont="1" applyFill="1" applyBorder="1" applyAlignment="1" applyProtection="1">
      <alignment horizontal="center" vertical="center" wrapText="1"/>
      <protection locked="0"/>
    </xf>
    <xf numFmtId="0" fontId="90" fillId="0" borderId="24" xfId="2" applyFont="1" applyFill="1" applyBorder="1" applyAlignment="1">
      <alignment horizontal="center" vertical="center" wrapText="1"/>
    </xf>
    <xf numFmtId="0" fontId="91" fillId="0" borderId="24" xfId="2" applyFont="1" applyFill="1" applyBorder="1" applyAlignment="1">
      <alignment horizontal="center" vertical="center" wrapText="1"/>
    </xf>
    <xf numFmtId="0" fontId="34" fillId="0" borderId="0" xfId="2" applyFont="1" applyFill="1" applyBorder="1" applyAlignment="1">
      <alignment horizontal="center" vertical="center"/>
    </xf>
    <xf numFmtId="0" fontId="7" fillId="0" borderId="26" xfId="2" applyNumberFormat="1" applyFont="1" applyFill="1" applyBorder="1" applyAlignment="1">
      <alignment horizontal="center" vertical="center" wrapText="1"/>
    </xf>
    <xf numFmtId="0" fontId="56" fillId="0" borderId="26" xfId="2" applyNumberFormat="1" applyFont="1" applyFill="1" applyBorder="1" applyAlignment="1">
      <alignment horizontal="center" vertical="center" wrapText="1"/>
    </xf>
    <xf numFmtId="0" fontId="91" fillId="0" borderId="26" xfId="2" applyFont="1" applyFill="1" applyBorder="1" applyAlignment="1">
      <alignment horizontal="center" vertical="center" wrapText="1"/>
    </xf>
    <xf numFmtId="0" fontId="7" fillId="0" borderId="24" xfId="32" applyFont="1" applyBorder="1" applyAlignment="1">
      <alignment horizontal="center" vertical="center" wrapText="1"/>
    </xf>
    <xf numFmtId="177" fontId="91" fillId="0" borderId="24" xfId="2" applyNumberFormat="1" applyFont="1" applyFill="1" applyBorder="1" applyAlignment="1">
      <alignment horizontal="center" vertical="center" wrapText="1"/>
    </xf>
    <xf numFmtId="0" fontId="91" fillId="0" borderId="24" xfId="2" applyFont="1" applyFill="1" applyBorder="1" applyAlignment="1">
      <alignment horizontal="center" vertical="center"/>
    </xf>
    <xf numFmtId="0" fontId="63" fillId="0" borderId="27" xfId="13" applyFont="1" applyFill="1" applyBorder="1" applyAlignment="1">
      <alignment horizontal="center" vertical="center" wrapText="1"/>
    </xf>
    <xf numFmtId="0" fontId="63" fillId="0" borderId="26" xfId="13" applyFont="1" applyFill="1" applyBorder="1" applyAlignment="1">
      <alignment vertical="center"/>
    </xf>
    <xf numFmtId="0" fontId="63" fillId="0" borderId="26" xfId="13" applyFont="1" applyFill="1" applyBorder="1" applyAlignment="1">
      <alignment horizontal="center" vertical="center" wrapText="1"/>
    </xf>
    <xf numFmtId="57" fontId="35" fillId="0" borderId="24" xfId="13" applyNumberFormat="1" applyFont="1" applyBorder="1" applyAlignment="1">
      <alignment horizontal="center" vertical="center"/>
    </xf>
    <xf numFmtId="0" fontId="61" fillId="65" borderId="29" xfId="2" applyFont="1" applyFill="1" applyBorder="1" applyAlignment="1">
      <alignment horizontal="center" vertical="center"/>
    </xf>
    <xf numFmtId="0" fontId="34" fillId="0" borderId="29" xfId="2" applyFont="1" applyFill="1" applyBorder="1" applyAlignment="1">
      <alignment horizontal="center" vertical="center"/>
    </xf>
    <xf numFmtId="0" fontId="22" fillId="0" borderId="0" xfId="2" applyBorder="1">
      <alignment vertical="center"/>
    </xf>
    <xf numFmtId="0" fontId="22" fillId="0" borderId="31" xfId="2" applyBorder="1">
      <alignment vertical="center"/>
    </xf>
    <xf numFmtId="0" fontId="42" fillId="0" borderId="24" xfId="2" applyFont="1" applyFill="1" applyBorder="1" applyAlignment="1">
      <alignment horizontal="center" vertical="center"/>
    </xf>
    <xf numFmtId="227" fontId="2" fillId="0" borderId="0" xfId="33"/>
    <xf numFmtId="227" fontId="118" fillId="0" borderId="39" xfId="33" applyFont="1" applyFill="1" applyBorder="1" applyAlignment="1">
      <alignment horizontal="center" vertical="center" wrapText="1"/>
    </xf>
    <xf numFmtId="227" fontId="237" fillId="0" borderId="39" xfId="34" applyFont="1" applyFill="1" applyBorder="1" applyAlignment="1">
      <alignment horizontal="center" vertical="center" wrapText="1"/>
    </xf>
    <xf numFmtId="49" fontId="122" fillId="0" borderId="39" xfId="44" applyNumberFormat="1" applyFont="1" applyFill="1" applyBorder="1" applyAlignment="1">
      <alignment horizontal="center" vertical="center" wrapText="1"/>
    </xf>
    <xf numFmtId="1" fontId="122" fillId="0" borderId="39" xfId="33" applyNumberFormat="1" applyFont="1" applyFill="1" applyBorder="1" applyAlignment="1">
      <alignment horizontal="center" vertical="center" wrapText="1"/>
    </xf>
    <xf numFmtId="227" fontId="116" fillId="0" borderId="39" xfId="33" applyFont="1" applyFill="1" applyBorder="1" applyAlignment="1">
      <alignment horizontal="center" vertical="center" wrapText="1"/>
    </xf>
    <xf numFmtId="227" fontId="127" fillId="0" borderId="0" xfId="34" applyFont="1" applyFill="1">
      <alignment vertical="center"/>
    </xf>
    <xf numFmtId="227" fontId="127" fillId="0" borderId="0" xfId="34" applyFont="1" applyFill="1" applyAlignment="1">
      <alignment horizontal="center" vertical="center"/>
    </xf>
    <xf numFmtId="227" fontId="125" fillId="0" borderId="0" xfId="33" applyFont="1" applyFill="1" applyAlignment="1">
      <alignment horizontal="center" vertical="center"/>
    </xf>
    <xf numFmtId="227" fontId="234" fillId="0" borderId="39" xfId="33" applyFont="1" applyFill="1" applyBorder="1" applyAlignment="1">
      <alignment horizontal="center" vertical="center"/>
    </xf>
    <xf numFmtId="0" fontId="127" fillId="0" borderId="0" xfId="34" applyNumberFormat="1" applyFont="1" applyFill="1">
      <alignment vertical="center"/>
    </xf>
    <xf numFmtId="0" fontId="116" fillId="0" borderId="39" xfId="33" applyNumberFormat="1" applyFont="1" applyFill="1" applyBorder="1" applyAlignment="1">
      <alignment horizontal="center" vertical="center" wrapText="1"/>
    </xf>
    <xf numFmtId="0" fontId="127" fillId="0" borderId="0" xfId="33" applyNumberFormat="1" applyFont="1" applyFill="1"/>
    <xf numFmtId="0" fontId="118" fillId="0" borderId="39" xfId="33" applyNumberFormat="1" applyFont="1" applyFill="1" applyBorder="1" applyAlignment="1">
      <alignment horizontal="center" vertical="center" wrapText="1"/>
    </xf>
    <xf numFmtId="0" fontId="127" fillId="0" borderId="0" xfId="34" applyNumberFormat="1" applyFont="1" applyFill="1" applyAlignment="1">
      <alignment horizontal="left" vertical="center"/>
    </xf>
    <xf numFmtId="0" fontId="237" fillId="0" borderId="39" xfId="34" applyNumberFormat="1" applyFont="1" applyFill="1" applyBorder="1" applyAlignment="1">
      <alignment horizontal="center" vertical="center"/>
    </xf>
    <xf numFmtId="0" fontId="164" fillId="0" borderId="39" xfId="34" applyNumberFormat="1" applyFont="1" applyFill="1" applyBorder="1" applyAlignment="1">
      <alignment horizontal="center" vertical="center"/>
    </xf>
    <xf numFmtId="227" fontId="238" fillId="0" borderId="39" xfId="33" applyFont="1" applyFill="1" applyBorder="1" applyAlignment="1">
      <alignment horizontal="center" vertical="center"/>
    </xf>
    <xf numFmtId="0" fontId="238" fillId="0" borderId="39" xfId="33" applyNumberFormat="1" applyFont="1" applyFill="1" applyBorder="1" applyAlignment="1">
      <alignment horizontal="center" vertical="center"/>
    </xf>
    <xf numFmtId="0" fontId="239" fillId="0" borderId="39" xfId="33" applyNumberFormat="1" applyFont="1" applyFill="1" applyBorder="1" applyAlignment="1">
      <alignment horizontal="center" vertical="center"/>
    </xf>
    <xf numFmtId="227" fontId="70" fillId="0" borderId="39" xfId="33" applyFont="1" applyFill="1" applyBorder="1" applyAlignment="1">
      <alignment horizontal="center" vertical="center"/>
    </xf>
    <xf numFmtId="227" fontId="240" fillId="0" borderId="39" xfId="33" applyFont="1" applyFill="1" applyBorder="1" applyAlignment="1">
      <alignment horizontal="center" vertical="center"/>
    </xf>
    <xf numFmtId="1" fontId="122" fillId="0" borderId="0" xfId="33" applyNumberFormat="1" applyFont="1" applyFill="1" applyBorder="1" applyAlignment="1">
      <alignment horizontal="center" vertical="center"/>
    </xf>
    <xf numFmtId="0" fontId="238" fillId="0" borderId="39" xfId="33" applyNumberFormat="1" applyFont="1" applyFill="1" applyBorder="1" applyAlignment="1">
      <alignment horizontal="center" vertical="center" wrapText="1"/>
    </xf>
    <xf numFmtId="227" fontId="122" fillId="0" borderId="39" xfId="8225" applyFont="1" applyFill="1" applyBorder="1" applyAlignment="1" applyProtection="1">
      <alignment horizontal="center" vertical="center" wrapText="1"/>
    </xf>
    <xf numFmtId="227" fontId="122" fillId="0" borderId="39" xfId="8225" applyFont="1" applyFill="1" applyBorder="1" applyAlignment="1" applyProtection="1">
      <alignment horizontal="center" vertical="center"/>
    </xf>
    <xf numFmtId="0" fontId="122" fillId="0" borderId="39" xfId="8225" applyNumberFormat="1" applyFont="1" applyFill="1" applyBorder="1" applyAlignment="1" applyProtection="1">
      <alignment horizontal="center" vertical="center" wrapText="1"/>
    </xf>
    <xf numFmtId="0" fontId="122" fillId="0" borderId="39" xfId="33" applyNumberFormat="1" applyFont="1" applyFill="1" applyBorder="1" applyAlignment="1">
      <alignment horizontal="center" vertical="center" wrapText="1"/>
    </xf>
    <xf numFmtId="227" fontId="122" fillId="0" borderId="39" xfId="33" applyFont="1" applyFill="1" applyBorder="1" applyAlignment="1">
      <alignment horizontal="center" vertical="center"/>
    </xf>
    <xf numFmtId="0" fontId="79" fillId="0" borderId="39" xfId="33" applyNumberFormat="1" applyFont="1" applyFill="1" applyBorder="1" applyAlignment="1">
      <alignment horizontal="center" vertical="center"/>
    </xf>
    <xf numFmtId="227" fontId="237" fillId="0" borderId="39" xfId="33" applyFont="1" applyFill="1" applyBorder="1" applyAlignment="1">
      <alignment horizontal="center" vertical="center"/>
    </xf>
    <xf numFmtId="227" fontId="239" fillId="0" borderId="39" xfId="33" applyFont="1" applyFill="1" applyBorder="1" applyAlignment="1">
      <alignment horizontal="center" vertical="center"/>
    </xf>
    <xf numFmtId="0" fontId="234" fillId="0" borderId="39" xfId="33" applyNumberFormat="1" applyFont="1" applyFill="1" applyBorder="1" applyAlignment="1">
      <alignment horizontal="center" vertical="center"/>
    </xf>
    <xf numFmtId="227" fontId="79" fillId="0" borderId="39" xfId="33" applyFont="1" applyFill="1" applyBorder="1" applyAlignment="1">
      <alignment horizontal="center" vertical="center"/>
    </xf>
    <xf numFmtId="0" fontId="237" fillId="0" borderId="39" xfId="33" applyNumberFormat="1" applyFont="1" applyFill="1" applyBorder="1" applyAlignment="1">
      <alignment horizontal="center" vertical="center"/>
    </xf>
    <xf numFmtId="227" fontId="242" fillId="0" borderId="39" xfId="33" applyFont="1" applyFill="1" applyBorder="1" applyAlignment="1">
      <alignment horizontal="center" vertical="center"/>
    </xf>
    <xf numFmtId="227" fontId="67" fillId="0" borderId="39" xfId="33" applyFont="1" applyFill="1" applyBorder="1" applyAlignment="1">
      <alignment horizontal="center" vertical="center"/>
    </xf>
    <xf numFmtId="49" fontId="238" fillId="0" borderId="39" xfId="33" applyNumberFormat="1" applyFont="1" applyFill="1" applyBorder="1" applyAlignment="1" applyProtection="1">
      <alignment horizontal="center" vertical="center"/>
      <protection locked="0"/>
    </xf>
    <xf numFmtId="0" fontId="238" fillId="0" borderId="39" xfId="33" applyNumberFormat="1" applyFont="1" applyFill="1" applyBorder="1" applyAlignment="1" applyProtection="1">
      <alignment horizontal="center" vertical="center"/>
      <protection locked="0"/>
    </xf>
    <xf numFmtId="0" fontId="242" fillId="0" borderId="39" xfId="33" applyNumberFormat="1" applyFont="1" applyFill="1" applyBorder="1" applyAlignment="1">
      <alignment horizontal="center" vertical="center"/>
    </xf>
    <xf numFmtId="0" fontId="118" fillId="0" borderId="39" xfId="33" applyNumberFormat="1" applyFont="1" applyFill="1" applyBorder="1" applyAlignment="1">
      <alignment horizontal="center" vertical="center"/>
    </xf>
    <xf numFmtId="1" fontId="242" fillId="0" borderId="39" xfId="33" applyNumberFormat="1" applyFont="1" applyFill="1" applyBorder="1" applyAlignment="1">
      <alignment horizontal="center" vertical="center"/>
    </xf>
    <xf numFmtId="227" fontId="238" fillId="0" borderId="39" xfId="33" applyFont="1" applyFill="1" applyBorder="1" applyAlignment="1">
      <alignment horizontal="center" vertical="center" wrapText="1"/>
    </xf>
    <xf numFmtId="0" fontId="238" fillId="0" borderId="39" xfId="33" applyNumberFormat="1" applyFont="1" applyFill="1" applyBorder="1" applyAlignment="1">
      <alignment horizontal="right" vertical="center" wrapText="1"/>
    </xf>
    <xf numFmtId="0" fontId="238" fillId="0" borderId="39" xfId="33" applyNumberFormat="1" applyFont="1" applyFill="1" applyBorder="1" applyAlignment="1">
      <alignment horizontal="right" vertical="center"/>
    </xf>
    <xf numFmtId="227" fontId="21" fillId="0" borderId="39" xfId="33" applyFont="1" applyFill="1" applyBorder="1" applyAlignment="1">
      <alignment horizontal="center" vertical="center"/>
    </xf>
    <xf numFmtId="237" fontId="238" fillId="0" borderId="39" xfId="33" applyNumberFormat="1" applyFont="1" applyFill="1" applyBorder="1" applyAlignment="1">
      <alignment horizontal="center" vertical="center"/>
    </xf>
    <xf numFmtId="49" fontId="122" fillId="0" borderId="39" xfId="33" applyNumberFormat="1" applyFont="1" applyFill="1" applyBorder="1" applyAlignment="1">
      <alignment horizontal="center" vertical="center"/>
    </xf>
    <xf numFmtId="227" fontId="238" fillId="0" borderId="39" xfId="20662" applyFont="1" applyFill="1" applyBorder="1" applyAlignment="1">
      <alignment horizontal="center" vertical="center"/>
    </xf>
    <xf numFmtId="227" fontId="238" fillId="0" borderId="39" xfId="35" applyFont="1" applyFill="1" applyBorder="1" applyAlignment="1">
      <alignment horizontal="center" vertical="center"/>
    </xf>
    <xf numFmtId="0" fontId="238" fillId="0" borderId="39" xfId="35" applyNumberFormat="1" applyFont="1" applyFill="1" applyBorder="1" applyAlignment="1">
      <alignment horizontal="center" vertical="center"/>
    </xf>
    <xf numFmtId="1" fontId="118" fillId="0" borderId="39" xfId="33" applyNumberFormat="1" applyFont="1" applyFill="1" applyBorder="1" applyAlignment="1">
      <alignment horizontal="center" vertical="center"/>
    </xf>
    <xf numFmtId="227" fontId="67" fillId="0" borderId="39" xfId="33" quotePrefix="1" applyFont="1" applyFill="1" applyBorder="1" applyAlignment="1">
      <alignment horizontal="center" vertical="center"/>
    </xf>
    <xf numFmtId="49" fontId="118" fillId="0" borderId="39" xfId="44" applyNumberFormat="1" applyFont="1" applyFill="1" applyBorder="1" applyAlignment="1">
      <alignment horizontal="center" vertical="center" wrapText="1"/>
    </xf>
    <xf numFmtId="177" fontId="238" fillId="0" borderId="39" xfId="33" applyNumberFormat="1" applyFont="1" applyFill="1" applyBorder="1" applyAlignment="1">
      <alignment horizontal="center" vertical="center" wrapText="1"/>
    </xf>
    <xf numFmtId="227" fontId="15" fillId="0" borderId="39" xfId="33" applyFont="1" applyFill="1" applyBorder="1" applyAlignment="1">
      <alignment horizontal="center" vertical="center"/>
    </xf>
    <xf numFmtId="0" fontId="21" fillId="0" borderId="39" xfId="33" applyNumberFormat="1" applyFont="1" applyFill="1" applyBorder="1" applyAlignment="1">
      <alignment horizontal="center" vertical="center"/>
    </xf>
    <xf numFmtId="0" fontId="247" fillId="0" borderId="12" xfId="33" applyNumberFormat="1" applyFont="1" applyFill="1" applyBorder="1" applyAlignment="1">
      <alignment horizontal="right" vertical="center" wrapText="1"/>
    </xf>
    <xf numFmtId="0" fontId="97" fillId="0" borderId="39" xfId="33" applyNumberFormat="1" applyFont="1" applyFill="1" applyBorder="1" applyAlignment="1">
      <alignment vertical="center"/>
    </xf>
    <xf numFmtId="0" fontId="247" fillId="0" borderId="39" xfId="33" applyNumberFormat="1" applyFont="1" applyFill="1" applyBorder="1" applyAlignment="1">
      <alignment horizontal="right" vertical="center" wrapText="1"/>
    </xf>
    <xf numFmtId="0" fontId="248" fillId="0" borderId="12" xfId="33" applyNumberFormat="1" applyFont="1" applyFill="1" applyBorder="1" applyAlignment="1">
      <alignment horizontal="center" vertical="center" wrapText="1"/>
    </xf>
    <xf numFmtId="0" fontId="249" fillId="0" borderId="12" xfId="33" applyNumberFormat="1" applyFont="1" applyFill="1" applyBorder="1" applyAlignment="1">
      <alignment horizontal="center" vertical="center" wrapText="1"/>
    </xf>
    <xf numFmtId="0" fontId="247" fillId="0" borderId="12" xfId="33" applyNumberFormat="1" applyFont="1" applyFill="1" applyBorder="1" applyAlignment="1">
      <alignment horizontal="center" vertical="center" wrapText="1"/>
    </xf>
    <xf numFmtId="177" fontId="122" fillId="0" borderId="39" xfId="33" applyNumberFormat="1" applyFont="1" applyFill="1" applyBorder="1" applyAlignment="1">
      <alignment horizontal="center" vertical="center"/>
    </xf>
    <xf numFmtId="0" fontId="97" fillId="0" borderId="0" xfId="33" applyNumberFormat="1" applyFont="1" applyFill="1" applyAlignment="1">
      <alignment vertical="center"/>
    </xf>
    <xf numFmtId="0" fontId="249" fillId="0" borderId="39" xfId="33" applyNumberFormat="1" applyFont="1" applyFill="1" applyBorder="1" applyAlignment="1">
      <alignment horizontal="center" vertical="center" wrapText="1"/>
    </xf>
    <xf numFmtId="0" fontId="247" fillId="0" borderId="39" xfId="33" applyNumberFormat="1" applyFont="1" applyFill="1" applyBorder="1" applyAlignment="1">
      <alignment horizontal="center" vertical="center" wrapText="1"/>
    </xf>
    <xf numFmtId="177" fontId="247" fillId="0" borderId="12" xfId="33" applyNumberFormat="1" applyFont="1" applyFill="1" applyBorder="1" applyAlignment="1">
      <alignment horizontal="center" vertical="center" wrapText="1"/>
    </xf>
    <xf numFmtId="0" fontId="252" fillId="0" borderId="12" xfId="33" applyNumberFormat="1" applyFont="1" applyFill="1" applyBorder="1" applyAlignment="1">
      <alignment horizontal="center" vertical="center" wrapText="1"/>
    </xf>
    <xf numFmtId="239" fontId="247" fillId="0" borderId="13" xfId="33" applyNumberFormat="1" applyFont="1" applyFill="1" applyBorder="1" applyAlignment="1">
      <alignment horizontal="center" vertical="center" wrapText="1"/>
    </xf>
    <xf numFmtId="177" fontId="247" fillId="0" borderId="39" xfId="33" applyNumberFormat="1" applyFont="1" applyFill="1" applyBorder="1" applyAlignment="1">
      <alignment horizontal="center" vertical="center" wrapText="1"/>
    </xf>
    <xf numFmtId="1" fontId="122" fillId="0" borderId="39" xfId="33" applyNumberFormat="1" applyFont="1" applyFill="1" applyBorder="1" applyAlignment="1">
      <alignment horizontal="center" vertical="center"/>
    </xf>
    <xf numFmtId="227" fontId="118" fillId="0" borderId="39" xfId="34" applyFont="1" applyFill="1" applyBorder="1" applyAlignment="1">
      <alignment horizontal="center" vertical="center" wrapText="1"/>
    </xf>
    <xf numFmtId="227" fontId="118" fillId="0" borderId="39" xfId="34" applyFont="1" applyFill="1" applyBorder="1" applyAlignment="1">
      <alignment horizontal="center" vertical="center"/>
    </xf>
    <xf numFmtId="227" fontId="118" fillId="0" borderId="39" xfId="33" applyFont="1" applyFill="1" applyBorder="1" applyAlignment="1">
      <alignment horizontal="center" vertical="center"/>
    </xf>
    <xf numFmtId="0" fontId="122" fillId="0" borderId="39" xfId="33" applyNumberFormat="1" applyFont="1" applyFill="1" applyBorder="1" applyAlignment="1">
      <alignment horizontal="center" vertical="center"/>
    </xf>
    <xf numFmtId="1" fontId="122" fillId="0" borderId="28" xfId="33" applyNumberFormat="1" applyFont="1" applyFill="1" applyBorder="1" applyAlignment="1">
      <alignment horizontal="center" vertical="center"/>
    </xf>
    <xf numFmtId="0" fontId="118" fillId="0" borderId="39" xfId="34" applyNumberFormat="1" applyFont="1" applyFill="1" applyBorder="1" applyAlignment="1">
      <alignment horizontal="center" vertical="center"/>
    </xf>
    <xf numFmtId="0" fontId="118" fillId="0" borderId="39" xfId="34" applyNumberFormat="1" applyFont="1" applyFill="1" applyBorder="1" applyAlignment="1">
      <alignment horizontal="center" vertical="center" wrapText="1"/>
    </xf>
    <xf numFmtId="0" fontId="118" fillId="0" borderId="39" xfId="20666" applyFont="1" applyFill="1" applyBorder="1" applyAlignment="1">
      <alignment horizontal="center" vertical="center"/>
    </xf>
    <xf numFmtId="238" fontId="118" fillId="0" borderId="39" xfId="20666" applyNumberFormat="1" applyFont="1" applyFill="1" applyBorder="1" applyAlignment="1">
      <alignment horizontal="center" vertical="center"/>
    </xf>
    <xf numFmtId="0" fontId="118" fillId="0" borderId="39" xfId="20667" applyFont="1" applyFill="1" applyBorder="1" applyAlignment="1">
      <alignment horizontal="center" vertical="center"/>
    </xf>
    <xf numFmtId="0" fontId="118" fillId="0" borderId="39" xfId="44" applyNumberFormat="1" applyFont="1" applyFill="1" applyBorder="1" applyAlignment="1">
      <alignment horizontal="center" vertical="center" wrapText="1"/>
    </xf>
    <xf numFmtId="177" fontId="118" fillId="0" borderId="39" xfId="33" applyNumberFormat="1" applyFont="1" applyFill="1" applyBorder="1" applyAlignment="1">
      <alignment horizontal="center" vertical="center"/>
    </xf>
    <xf numFmtId="0" fontId="251" fillId="0" borderId="39" xfId="33" applyNumberFormat="1" applyFont="1" applyFill="1" applyBorder="1" applyAlignment="1">
      <alignment horizontal="center" vertical="center" wrapText="1"/>
    </xf>
    <xf numFmtId="1" fontId="238" fillId="0" borderId="39" xfId="33" applyNumberFormat="1" applyFont="1" applyFill="1" applyBorder="1" applyAlignment="1">
      <alignment horizontal="center" vertical="center"/>
    </xf>
    <xf numFmtId="177" fontId="238" fillId="0" borderId="39" xfId="33" applyNumberFormat="1" applyFont="1" applyFill="1" applyBorder="1" applyAlignment="1">
      <alignment horizontal="center" vertical="center" shrinkToFit="1"/>
    </xf>
    <xf numFmtId="177" fontId="238" fillId="0" borderId="39" xfId="33" applyNumberFormat="1" applyFont="1" applyFill="1" applyBorder="1" applyAlignment="1">
      <alignment horizontal="center" vertical="center"/>
    </xf>
    <xf numFmtId="0" fontId="238" fillId="0" borderId="39" xfId="33" applyNumberFormat="1" applyFont="1" applyFill="1" applyBorder="1" applyAlignment="1">
      <alignment horizontal="center" vertical="center" shrinkToFit="1"/>
    </xf>
    <xf numFmtId="0" fontId="238" fillId="0" borderId="39" xfId="20666" applyFont="1" applyFill="1" applyBorder="1" applyAlignment="1">
      <alignment horizontal="center" vertical="center"/>
    </xf>
    <xf numFmtId="238" fontId="238" fillId="0" borderId="39" xfId="20666" applyNumberFormat="1" applyFont="1" applyFill="1" applyBorder="1" applyAlignment="1">
      <alignment horizontal="center" vertical="center"/>
    </xf>
    <xf numFmtId="0" fontId="238" fillId="0" borderId="39" xfId="20667" applyFont="1" applyFill="1" applyBorder="1" applyAlignment="1">
      <alignment horizontal="center" vertical="center"/>
    </xf>
    <xf numFmtId="0" fontId="238" fillId="0" borderId="39" xfId="44" applyNumberFormat="1" applyFont="1" applyFill="1" applyBorder="1" applyAlignment="1">
      <alignment horizontal="center" vertical="center" wrapText="1"/>
    </xf>
    <xf numFmtId="241" fontId="122" fillId="0" borderId="39" xfId="33" applyNumberFormat="1" applyFont="1" applyFill="1" applyBorder="1" applyAlignment="1">
      <alignment horizontal="center" vertical="center"/>
    </xf>
    <xf numFmtId="0" fontId="21" fillId="0" borderId="0" xfId="33" applyNumberFormat="1" applyFont="1" applyFill="1" applyAlignment="1">
      <alignment horizontal="center"/>
    </xf>
    <xf numFmtId="177" fontId="238" fillId="0" borderId="39" xfId="20667" applyNumberFormat="1" applyFont="1" applyFill="1" applyBorder="1" applyAlignment="1">
      <alignment horizontal="center" vertical="center"/>
    </xf>
    <xf numFmtId="177" fontId="238" fillId="0" borderId="39" xfId="44" applyNumberFormat="1" applyFont="1" applyFill="1" applyBorder="1" applyAlignment="1">
      <alignment horizontal="center" vertical="center" wrapText="1"/>
    </xf>
    <xf numFmtId="177" fontId="122" fillId="0" borderId="39" xfId="33" applyNumberFormat="1" applyFont="1" applyFill="1" applyBorder="1" applyAlignment="1">
      <alignment horizontal="center" vertical="center" wrapText="1"/>
    </xf>
    <xf numFmtId="177" fontId="122" fillId="0" borderId="39" xfId="8225" applyNumberFormat="1" applyFont="1" applyFill="1" applyBorder="1" applyAlignment="1" applyProtection="1">
      <alignment horizontal="center" vertical="center" wrapText="1"/>
    </xf>
    <xf numFmtId="239" fontId="122" fillId="0" borderId="39" xfId="8225" applyNumberFormat="1" applyFont="1" applyFill="1" applyBorder="1" applyAlignment="1" applyProtection="1">
      <alignment horizontal="center" vertical="center" wrapText="1"/>
    </xf>
    <xf numFmtId="0" fontId="238" fillId="0" borderId="61" xfId="33" applyNumberFormat="1" applyFont="1" applyFill="1" applyBorder="1" applyAlignment="1">
      <alignment horizontal="center" vertical="center"/>
    </xf>
    <xf numFmtId="0" fontId="238" fillId="0" borderId="28" xfId="33" applyNumberFormat="1" applyFont="1" applyFill="1" applyBorder="1" applyAlignment="1">
      <alignment horizontal="center" vertical="center"/>
    </xf>
    <xf numFmtId="184" fontId="122" fillId="0" borderId="39" xfId="58" applyNumberFormat="1" applyFont="1" applyFill="1" applyBorder="1" applyAlignment="1">
      <alignment horizontal="center" vertical="center" wrapText="1"/>
    </xf>
    <xf numFmtId="0" fontId="116" fillId="0" borderId="39" xfId="58" applyNumberFormat="1" applyFont="1" applyFill="1" applyBorder="1" applyAlignment="1">
      <alignment horizontal="center" vertical="center" wrapText="1"/>
    </xf>
    <xf numFmtId="227" fontId="253" fillId="0" borderId="39" xfId="33" applyFont="1" applyFill="1" applyBorder="1" applyAlignment="1">
      <alignment horizontal="center" vertical="center"/>
    </xf>
    <xf numFmtId="0" fontId="97" fillId="0" borderId="39" xfId="33" applyNumberFormat="1" applyFont="1" applyFill="1" applyBorder="1" applyAlignment="1">
      <alignment horizontal="center" vertical="center"/>
    </xf>
    <xf numFmtId="49" fontId="244" fillId="0" borderId="39" xfId="33" applyNumberFormat="1" applyFont="1" applyFill="1" applyBorder="1" applyAlignment="1" applyProtection="1">
      <alignment horizontal="center" vertical="center"/>
      <protection locked="0"/>
    </xf>
    <xf numFmtId="0" fontId="148" fillId="0" borderId="39" xfId="33" applyNumberFormat="1" applyFont="1" applyFill="1" applyBorder="1" applyAlignment="1">
      <alignment horizontal="center" vertical="center" wrapText="1"/>
    </xf>
    <xf numFmtId="0" fontId="164" fillId="0" borderId="39" xfId="33" applyNumberFormat="1" applyFont="1" applyFill="1" applyBorder="1" applyAlignment="1">
      <alignment horizontal="center" vertical="center" wrapText="1"/>
    </xf>
    <xf numFmtId="0" fontId="122" fillId="0" borderId="39" xfId="33" applyNumberFormat="1" applyFont="1" applyFill="1" applyBorder="1" applyAlignment="1" applyProtection="1">
      <alignment horizontal="center" vertical="center"/>
      <protection locked="0"/>
    </xf>
    <xf numFmtId="1" fontId="254" fillId="0" borderId="39" xfId="33" applyNumberFormat="1" applyFont="1" applyFill="1" applyBorder="1" applyAlignment="1">
      <alignment horizontal="center" vertical="center"/>
    </xf>
    <xf numFmtId="0" fontId="254" fillId="0" borderId="39" xfId="33" applyNumberFormat="1" applyFont="1" applyFill="1" applyBorder="1" applyAlignment="1">
      <alignment horizontal="center" vertical="center"/>
    </xf>
    <xf numFmtId="227" fontId="71" fillId="0" borderId="39" xfId="34" applyFont="1" applyFill="1" applyBorder="1" applyAlignment="1">
      <alignment horizontal="center" vertical="center" wrapText="1"/>
    </xf>
    <xf numFmtId="9" fontId="246" fillId="0" borderId="39" xfId="20662" applyNumberFormat="1" applyFont="1" applyFill="1" applyBorder="1" applyAlignment="1">
      <alignment horizontal="center" vertical="center"/>
    </xf>
    <xf numFmtId="240" fontId="238" fillId="0" borderId="39" xfId="33" applyNumberFormat="1" applyFont="1" applyFill="1" applyBorder="1" applyAlignment="1">
      <alignment horizontal="center" vertical="center"/>
    </xf>
    <xf numFmtId="177" fontId="21" fillId="0" borderId="39" xfId="33" applyNumberFormat="1" applyFont="1" applyFill="1" applyBorder="1" applyAlignment="1">
      <alignment horizontal="center" vertical="center"/>
    </xf>
    <xf numFmtId="0" fontId="122" fillId="0" borderId="39" xfId="33" quotePrefix="1" applyNumberFormat="1" applyFont="1" applyFill="1" applyBorder="1" applyAlignment="1">
      <alignment horizontal="center" vertical="center"/>
    </xf>
    <xf numFmtId="1" fontId="70" fillId="0" borderId="39" xfId="33" applyNumberFormat="1" applyFont="1" applyFill="1" applyBorder="1" applyAlignment="1">
      <alignment horizontal="center" vertical="center" wrapText="1"/>
    </xf>
    <xf numFmtId="1" fontId="122" fillId="0" borderId="39" xfId="36" applyNumberFormat="1" applyFont="1" applyFill="1" applyBorder="1" applyAlignment="1">
      <alignment horizontal="center" vertical="center"/>
    </xf>
    <xf numFmtId="0" fontId="122" fillId="0" borderId="39" xfId="36" applyNumberFormat="1" applyFont="1" applyFill="1" applyBorder="1" applyAlignment="1">
      <alignment horizontal="center" vertical="center"/>
    </xf>
    <xf numFmtId="227" fontId="122" fillId="0" borderId="39" xfId="20663" applyFont="1" applyFill="1" applyBorder="1" applyAlignment="1">
      <alignment horizontal="center" vertical="center"/>
    </xf>
    <xf numFmtId="0" fontId="122" fillId="0" borderId="39" xfId="20663" applyNumberFormat="1" applyFont="1" applyFill="1" applyBorder="1" applyAlignment="1">
      <alignment horizontal="center" vertical="center"/>
    </xf>
    <xf numFmtId="0" fontId="245" fillId="0" borderId="39" xfId="20668" applyFont="1" applyFill="1" applyBorder="1" applyAlignment="1">
      <alignment horizontal="center" vertical="center"/>
    </xf>
    <xf numFmtId="238" fontId="119" fillId="0" borderId="39" xfId="20668" applyNumberFormat="1" applyFont="1" applyFill="1" applyBorder="1" applyAlignment="1">
      <alignment horizontal="center" vertical="center"/>
    </xf>
    <xf numFmtId="0" fontId="119" fillId="0" borderId="39" xfId="20668" applyFont="1" applyFill="1" applyBorder="1" applyAlignment="1">
      <alignment horizontal="center" vertical="center"/>
    </xf>
    <xf numFmtId="0" fontId="119" fillId="0" borderId="39" xfId="20669" applyFont="1" applyFill="1" applyBorder="1" applyAlignment="1">
      <alignment horizontal="center" vertical="center"/>
    </xf>
    <xf numFmtId="0" fontId="122" fillId="0" borderId="39" xfId="44" applyNumberFormat="1" applyFont="1" applyFill="1" applyBorder="1" applyAlignment="1">
      <alignment horizontal="center" vertical="center" wrapText="1"/>
    </xf>
    <xf numFmtId="0" fontId="245" fillId="0" borderId="39" xfId="20670" applyFont="1" applyFill="1" applyBorder="1" applyAlignment="1">
      <alignment horizontal="center" vertical="center"/>
    </xf>
    <xf numFmtId="0" fontId="119" fillId="0" borderId="39" xfId="20670" applyFont="1" applyFill="1" applyBorder="1" applyAlignment="1">
      <alignment horizontal="center" vertical="center"/>
    </xf>
    <xf numFmtId="0" fontId="245" fillId="0" borderId="39" xfId="20671" applyFont="1" applyFill="1" applyBorder="1" applyAlignment="1">
      <alignment horizontal="center" vertical="center"/>
    </xf>
    <xf numFmtId="0" fontId="119" fillId="0" borderId="39" xfId="20671" applyFont="1" applyFill="1" applyBorder="1" applyAlignment="1">
      <alignment horizontal="center" vertical="center"/>
    </xf>
    <xf numFmtId="0" fontId="248" fillId="0" borderId="39" xfId="33" applyNumberFormat="1" applyFont="1" applyFill="1" applyBorder="1" applyAlignment="1">
      <alignment horizontal="right" vertical="center" wrapText="1"/>
    </xf>
    <xf numFmtId="227" fontId="21" fillId="0" borderId="39" xfId="33" quotePrefix="1" applyFont="1" applyFill="1" applyBorder="1" applyAlignment="1">
      <alignment horizontal="center" vertical="center"/>
    </xf>
    <xf numFmtId="0" fontId="67" fillId="0" borderId="39" xfId="33" applyNumberFormat="1" applyFont="1" applyFill="1" applyBorder="1" applyAlignment="1">
      <alignment vertical="center"/>
    </xf>
    <xf numFmtId="177" fontId="116" fillId="0" borderId="39" xfId="33" applyNumberFormat="1" applyFont="1" applyFill="1" applyBorder="1" applyAlignment="1">
      <alignment horizontal="center" vertical="center" wrapText="1"/>
    </xf>
    <xf numFmtId="2" fontId="116" fillId="0" borderId="39" xfId="33" applyNumberFormat="1" applyFont="1" applyFill="1" applyBorder="1" applyAlignment="1">
      <alignment horizontal="center" vertical="center" wrapText="1"/>
    </xf>
    <xf numFmtId="227" fontId="241" fillId="0" borderId="39" xfId="20664" applyFont="1" applyFill="1" applyBorder="1" applyAlignment="1">
      <alignment horizontal="center" vertical="center"/>
    </xf>
    <xf numFmtId="227" fontId="118" fillId="0" borderId="39" xfId="20664" applyFont="1" applyFill="1" applyBorder="1" applyAlignment="1">
      <alignment horizontal="center" vertical="center"/>
    </xf>
    <xf numFmtId="0" fontId="118" fillId="0" borderId="39" xfId="20664" applyNumberFormat="1" applyFont="1" applyFill="1" applyBorder="1" applyAlignment="1">
      <alignment horizontal="center" vertical="center"/>
    </xf>
    <xf numFmtId="227" fontId="67" fillId="0" borderId="0" xfId="33" applyFont="1" applyFill="1" applyAlignment="1">
      <alignment horizontal="center"/>
    </xf>
    <xf numFmtId="0" fontId="122" fillId="0" borderId="39" xfId="20665" applyNumberFormat="1" applyFont="1" applyFill="1" applyBorder="1" applyAlignment="1">
      <alignment horizontal="center" vertical="center"/>
    </xf>
    <xf numFmtId="1" fontId="122" fillId="0" borderId="39" xfId="20665" applyNumberFormat="1" applyFont="1" applyFill="1" applyBorder="1" applyAlignment="1">
      <alignment horizontal="center" vertical="center"/>
    </xf>
    <xf numFmtId="227" fontId="239" fillId="0" borderId="39" xfId="20665" applyFont="1" applyFill="1" applyBorder="1" applyAlignment="1">
      <alignment horizontal="center" vertical="center"/>
    </xf>
    <xf numFmtId="0" fontId="238" fillId="0" borderId="39" xfId="20665" applyNumberFormat="1" applyFont="1" applyFill="1" applyBorder="1" applyAlignment="1">
      <alignment horizontal="center" vertical="center"/>
    </xf>
    <xf numFmtId="227" fontId="118" fillId="0" borderId="39" xfId="20665" applyFont="1" applyFill="1" applyBorder="1" applyAlignment="1">
      <alignment horizontal="center" vertical="center"/>
    </xf>
    <xf numFmtId="227" fontId="241" fillId="0" borderId="39" xfId="33" applyFont="1" applyFill="1" applyBorder="1" applyAlignment="1">
      <alignment vertical="center"/>
    </xf>
    <xf numFmtId="0" fontId="250" fillId="0" borderId="13" xfId="20672" applyFont="1" applyFill="1" applyBorder="1" applyAlignment="1">
      <alignment horizontal="center" vertical="center" wrapText="1"/>
    </xf>
    <xf numFmtId="0" fontId="67" fillId="0" borderId="39" xfId="20665" applyNumberFormat="1" applyFont="1" applyFill="1" applyBorder="1" applyAlignment="1">
      <alignment horizontal="center" vertical="center"/>
    </xf>
    <xf numFmtId="1" fontId="67" fillId="0" borderId="39" xfId="33" applyNumberFormat="1" applyFont="1" applyFill="1" applyBorder="1" applyAlignment="1">
      <alignment horizontal="center" vertical="center"/>
    </xf>
    <xf numFmtId="1" fontId="67" fillId="0" borderId="39" xfId="20665" applyNumberFormat="1" applyFont="1" applyFill="1" applyBorder="1" applyAlignment="1">
      <alignment horizontal="center" vertical="center"/>
    </xf>
    <xf numFmtId="177" fontId="67" fillId="0" borderId="39" xfId="20665" applyNumberFormat="1" applyFont="1" applyFill="1" applyBorder="1" applyAlignment="1">
      <alignment horizontal="center" vertical="center"/>
    </xf>
    <xf numFmtId="227" fontId="67" fillId="0" borderId="39" xfId="20665" applyFont="1" applyFill="1" applyBorder="1" applyAlignment="1">
      <alignment horizontal="center" vertical="center"/>
    </xf>
    <xf numFmtId="227" fontId="67" fillId="0" borderId="39" xfId="33" applyFont="1" applyFill="1" applyBorder="1"/>
    <xf numFmtId="0" fontId="251" fillId="0" borderId="62" xfId="33" applyNumberFormat="1" applyFont="1" applyFill="1" applyBorder="1" applyAlignment="1">
      <alignment horizontal="center" vertical="center" wrapText="1"/>
    </xf>
    <xf numFmtId="0" fontId="45" fillId="0" borderId="0" xfId="20673"/>
    <xf numFmtId="0" fontId="127" fillId="0" borderId="0" xfId="17" applyFont="1" applyFill="1" applyAlignment="1">
      <alignment horizontal="left" vertical="center"/>
    </xf>
    <xf numFmtId="0" fontId="127" fillId="0" borderId="0" xfId="17" applyFont="1">
      <alignment vertical="center"/>
    </xf>
    <xf numFmtId="0" fontId="118" fillId="0" borderId="39" xfId="17" applyFont="1" applyFill="1" applyBorder="1" applyAlignment="1">
      <alignment horizontal="center" vertical="center"/>
    </xf>
    <xf numFmtId="0" fontId="118" fillId="0" borderId="39" xfId="17" applyFont="1" applyFill="1" applyBorder="1" applyAlignment="1">
      <alignment horizontal="center" vertical="center" wrapText="1"/>
    </xf>
    <xf numFmtId="0" fontId="118" fillId="0" borderId="28" xfId="17" applyFont="1" applyFill="1" applyBorder="1" applyAlignment="1">
      <alignment horizontal="center" vertical="center" wrapText="1"/>
    </xf>
    <xf numFmtId="0" fontId="237" fillId="0" borderId="39" xfId="17" applyFont="1" applyFill="1" applyBorder="1" applyAlignment="1">
      <alignment horizontal="center" vertical="center"/>
    </xf>
    <xf numFmtId="0" fontId="237" fillId="0" borderId="39" xfId="17" applyFont="1" applyFill="1" applyBorder="1" applyAlignment="1">
      <alignment horizontal="center" vertical="center" wrapText="1"/>
    </xf>
    <xf numFmtId="0" fontId="21" fillId="0" borderId="39" xfId="20673" applyFont="1" applyBorder="1"/>
    <xf numFmtId="0" fontId="118" fillId="0" borderId="39" xfId="17" applyFont="1" applyBorder="1" applyAlignment="1">
      <alignment horizontal="center" vertical="center" wrapText="1"/>
    </xf>
    <xf numFmtId="0" fontId="118" fillId="0" borderId="39" xfId="17" applyFont="1" applyBorder="1" applyAlignment="1">
      <alignment horizontal="center" vertical="center"/>
    </xf>
    <xf numFmtId="0" fontId="118" fillId="0" borderId="28" xfId="17" applyFont="1" applyBorder="1" applyAlignment="1">
      <alignment horizontal="center" vertical="center" wrapText="1"/>
    </xf>
    <xf numFmtId="0" fontId="127" fillId="0" borderId="0" xfId="20673" applyFont="1"/>
    <xf numFmtId="178" fontId="127" fillId="0" borderId="0" xfId="17" applyNumberFormat="1" applyFont="1">
      <alignment vertical="center"/>
    </xf>
    <xf numFmtId="0" fontId="127" fillId="0" borderId="0" xfId="17" applyFont="1" applyAlignment="1">
      <alignment horizontal="center" vertical="center"/>
    </xf>
    <xf numFmtId="0" fontId="118" fillId="0" borderId="39" xfId="20673" applyFont="1" applyFill="1" applyBorder="1" applyAlignment="1">
      <alignment horizontal="center" vertical="center" wrapText="1"/>
    </xf>
    <xf numFmtId="178" fontId="118" fillId="0" borderId="39" xfId="17" applyNumberFormat="1" applyFont="1" applyFill="1" applyBorder="1" applyAlignment="1">
      <alignment horizontal="center" vertical="center" wrapText="1"/>
    </xf>
    <xf numFmtId="14" fontId="118" fillId="0" borderId="39" xfId="20673" applyNumberFormat="1" applyFont="1" applyFill="1" applyBorder="1" applyAlignment="1">
      <alignment horizontal="center" vertical="center" wrapText="1"/>
    </xf>
    <xf numFmtId="14" fontId="118" fillId="0" borderId="39" xfId="20673" applyNumberFormat="1" applyFont="1" applyBorder="1" applyAlignment="1">
      <alignment horizontal="center" vertical="center" wrapText="1"/>
    </xf>
    <xf numFmtId="177" fontId="118" fillId="0" borderId="39" xfId="17" applyNumberFormat="1" applyFont="1" applyBorder="1" applyAlignment="1">
      <alignment horizontal="center" vertical="center" wrapText="1"/>
    </xf>
    <xf numFmtId="0" fontId="55" fillId="0" borderId="0" xfId="20673" applyFont="1" applyAlignment="1">
      <alignment horizontal="center" vertical="center"/>
    </xf>
    <xf numFmtId="0" fontId="118" fillId="0" borderId="63" xfId="17" applyFont="1" applyFill="1" applyBorder="1" applyAlignment="1">
      <alignment horizontal="center" vertical="center" wrapText="1"/>
    </xf>
    <xf numFmtId="0" fontId="118" fillId="0" borderId="39" xfId="20673" applyFont="1" applyBorder="1" applyAlignment="1">
      <alignment horizontal="center" vertical="center"/>
    </xf>
    <xf numFmtId="0" fontId="118" fillId="0" borderId="39" xfId="20673" applyFont="1" applyFill="1" applyBorder="1" applyAlignment="1">
      <alignment horizontal="center" vertical="center"/>
    </xf>
    <xf numFmtId="0" fontId="118" fillId="0" borderId="63" xfId="17" applyFont="1" applyBorder="1" applyAlignment="1">
      <alignment horizontal="center" vertical="center" wrapText="1"/>
    </xf>
    <xf numFmtId="0" fontId="79" fillId="0" borderId="39" xfId="20673" applyFont="1" applyBorder="1" applyAlignment="1">
      <alignment horizontal="center" vertical="center"/>
    </xf>
    <xf numFmtId="0" fontId="237" fillId="0" borderId="39" xfId="20673" applyFont="1" applyBorder="1" applyAlignment="1">
      <alignment horizontal="center" vertical="center"/>
    </xf>
    <xf numFmtId="0" fontId="15" fillId="0" borderId="39" xfId="20673" applyFont="1" applyBorder="1" applyAlignment="1">
      <alignment horizontal="center" vertical="center"/>
    </xf>
    <xf numFmtId="0" fontId="21" fillId="0" borderId="39" xfId="20673" applyFont="1" applyBorder="1" applyAlignment="1">
      <alignment horizontal="center" vertical="center"/>
    </xf>
    <xf numFmtId="0" fontId="122" fillId="0" borderId="39" xfId="20673" applyFont="1" applyBorder="1" applyAlignment="1">
      <alignment horizontal="center" vertical="center"/>
    </xf>
    <xf numFmtId="0" fontId="242" fillId="0" borderId="39" xfId="20673" applyFont="1" applyBorder="1" applyAlignment="1">
      <alignment horizontal="center" vertical="center"/>
    </xf>
    <xf numFmtId="0" fontId="63" fillId="0" borderId="39" xfId="21" applyFont="1" applyFill="1" applyBorder="1" applyAlignment="1">
      <alignment horizontal="center" vertical="center" wrapText="1"/>
    </xf>
    <xf numFmtId="0" fontId="67" fillId="0" borderId="39" xfId="20673" applyFont="1" applyBorder="1" applyAlignment="1">
      <alignment horizontal="center" vertical="center"/>
    </xf>
    <xf numFmtId="0" fontId="252" fillId="0" borderId="39" xfId="20673" applyFont="1" applyBorder="1" applyAlignment="1">
      <alignment horizontal="center" vertical="center" wrapText="1"/>
    </xf>
    <xf numFmtId="0" fontId="252" fillId="0" borderId="61" xfId="20673" applyFont="1" applyBorder="1" applyAlignment="1">
      <alignment horizontal="center" vertical="center" wrapText="1"/>
    </xf>
    <xf numFmtId="0" fontId="122" fillId="0" borderId="39" xfId="20673" applyFont="1" applyFill="1" applyBorder="1" applyAlignment="1">
      <alignment horizontal="center" vertical="center"/>
    </xf>
    <xf numFmtId="0" fontId="70" fillId="0" borderId="39" xfId="20673" applyFont="1" applyBorder="1" applyAlignment="1">
      <alignment horizontal="center" vertical="center"/>
    </xf>
    <xf numFmtId="0" fontId="15" fillId="0" borderId="39" xfId="20673" applyFont="1" applyBorder="1"/>
    <xf numFmtId="0" fontId="118" fillId="0" borderId="39" xfId="17" applyNumberFormat="1" applyFont="1" applyBorder="1" applyAlignment="1">
      <alignment horizontal="center" vertical="center" wrapText="1"/>
    </xf>
    <xf numFmtId="178" fontId="21" fillId="0" borderId="39" xfId="20673" applyNumberFormat="1" applyFont="1" applyBorder="1" applyAlignment="1">
      <alignment horizontal="center" vertical="center"/>
    </xf>
    <xf numFmtId="0" fontId="15" fillId="0" borderId="0" xfId="20673" applyFont="1" applyAlignment="1">
      <alignment horizontal="center" vertical="center"/>
    </xf>
    <xf numFmtId="0" fontId="63" fillId="0" borderId="39" xfId="20673" applyFont="1" applyFill="1" applyBorder="1" applyAlignment="1">
      <alignment horizontal="center" vertical="center" wrapText="1"/>
    </xf>
    <xf numFmtId="178" fontId="63" fillId="0" borderId="39" xfId="21" applyNumberFormat="1" applyFont="1" applyFill="1" applyBorder="1" applyAlignment="1">
      <alignment horizontal="center" vertical="center" wrapText="1"/>
    </xf>
    <xf numFmtId="178" fontId="122" fillId="0" borderId="39" xfId="20673" applyNumberFormat="1" applyFont="1" applyBorder="1" applyAlignment="1">
      <alignment horizontal="center" vertical="center"/>
    </xf>
    <xf numFmtId="178" fontId="122" fillId="0" borderId="39" xfId="20673" applyNumberFormat="1" applyFont="1" applyBorder="1" applyAlignment="1">
      <alignment horizontal="center" vertical="center" wrapText="1"/>
    </xf>
    <xf numFmtId="0" fontId="122" fillId="0" borderId="39" xfId="20673" applyFont="1" applyBorder="1" applyAlignment="1">
      <alignment horizontal="center" vertical="center" wrapText="1"/>
    </xf>
    <xf numFmtId="178" fontId="118" fillId="0" borderId="39" xfId="20673" applyNumberFormat="1" applyFont="1" applyBorder="1" applyAlignment="1">
      <alignment horizontal="center" vertical="center" wrapText="1"/>
    </xf>
    <xf numFmtId="0" fontId="118" fillId="0" borderId="60" xfId="20673" applyFont="1" applyBorder="1" applyAlignment="1">
      <alignment horizontal="center" vertical="center"/>
    </xf>
    <xf numFmtId="178" fontId="118" fillId="0" borderId="61" xfId="20673" applyNumberFormat="1" applyFont="1" applyFill="1" applyBorder="1" applyAlignment="1">
      <alignment horizontal="center" vertical="center" wrapText="1"/>
    </xf>
    <xf numFmtId="177" fontId="118" fillId="0" borderId="39" xfId="20673" applyNumberFormat="1" applyFont="1" applyBorder="1" applyAlignment="1">
      <alignment horizontal="center" vertical="center"/>
    </xf>
    <xf numFmtId="0" fontId="21" fillId="0" borderId="60" xfId="20673" applyFont="1" applyBorder="1" applyAlignment="1">
      <alignment horizontal="center" vertical="center"/>
    </xf>
    <xf numFmtId="178" fontId="21" fillId="0" borderId="39" xfId="20673" applyNumberFormat="1" applyFont="1" applyBorder="1"/>
    <xf numFmtId="0" fontId="63" fillId="0" borderId="63" xfId="21" applyFont="1" applyFill="1" applyBorder="1" applyAlignment="1">
      <alignment horizontal="center" vertical="center" wrapText="1"/>
    </xf>
    <xf numFmtId="0" fontId="21" fillId="0" borderId="63" xfId="20673" applyFont="1" applyBorder="1" applyAlignment="1">
      <alignment horizontal="center" vertical="center"/>
    </xf>
    <xf numFmtId="227" fontId="45" fillId="0" borderId="0" xfId="3714"/>
    <xf numFmtId="227" fontId="21" fillId="0" borderId="0" xfId="3714" applyNumberFormat="1" applyFont="1" applyFill="1"/>
    <xf numFmtId="227" fontId="21" fillId="0" borderId="0" xfId="3714" applyNumberFormat="1" applyFont="1"/>
    <xf numFmtId="227" fontId="21" fillId="0" borderId="0" xfId="3714" applyNumberFormat="1" applyFont="1" applyFill="1" applyAlignment="1">
      <alignment horizontal="center"/>
    </xf>
    <xf numFmtId="227" fontId="255" fillId="0" borderId="0" xfId="3714" applyNumberFormat="1" applyFont="1" applyFill="1" applyAlignment="1">
      <alignment horizontal="center"/>
    </xf>
    <xf numFmtId="227" fontId="21" fillId="0" borderId="0" xfId="3714" applyNumberFormat="1" applyFont="1" applyAlignment="1">
      <alignment horizontal="center"/>
    </xf>
    <xf numFmtId="227" fontId="255" fillId="0" borderId="0" xfId="3714" applyNumberFormat="1" applyFont="1" applyAlignment="1">
      <alignment horizontal="center"/>
    </xf>
    <xf numFmtId="227" fontId="256" fillId="0" borderId="0" xfId="3714" applyNumberFormat="1" applyFont="1" applyAlignment="1">
      <alignment horizontal="center"/>
    </xf>
    <xf numFmtId="227" fontId="21" fillId="0" borderId="0" xfId="3714" applyNumberFormat="1" applyFont="1" applyFill="1" applyAlignment="1">
      <alignment horizontal="center" vertical="center"/>
    </xf>
    <xf numFmtId="227" fontId="123" fillId="0" borderId="24" xfId="3714" applyNumberFormat="1" applyFont="1" applyFill="1" applyBorder="1" applyAlignment="1">
      <alignment horizontal="center" vertical="center" wrapText="1"/>
    </xf>
    <xf numFmtId="227" fontId="21" fillId="0" borderId="0" xfId="3714" applyNumberFormat="1" applyFont="1" applyFill="1" applyBorder="1"/>
    <xf numFmtId="227" fontId="15" fillId="0" borderId="0" xfId="3714" applyNumberFormat="1" applyFont="1" applyFill="1" applyBorder="1"/>
    <xf numFmtId="227" fontId="127" fillId="0" borderId="0" xfId="2735" applyNumberFormat="1" applyFont="1" applyFill="1" applyAlignment="1">
      <alignment horizontal="left" vertical="center"/>
    </xf>
    <xf numFmtId="227" fontId="127" fillId="0" borderId="0" xfId="2735" applyNumberFormat="1" applyFont="1" applyFill="1">
      <alignment vertical="center"/>
    </xf>
    <xf numFmtId="227" fontId="127" fillId="0" borderId="0" xfId="2735" applyNumberFormat="1" applyFont="1" applyFill="1" applyAlignment="1">
      <alignment horizontal="center" vertical="center"/>
    </xf>
    <xf numFmtId="49" fontId="118" fillId="0" borderId="24" xfId="2735" applyNumberFormat="1" applyFont="1" applyFill="1" applyBorder="1" applyAlignment="1">
      <alignment horizontal="center" vertical="center"/>
    </xf>
    <xf numFmtId="227" fontId="118" fillId="0" borderId="24" xfId="2735" applyNumberFormat="1" applyFont="1" applyFill="1" applyBorder="1" applyAlignment="1">
      <alignment horizontal="center" vertical="center" wrapText="1"/>
    </xf>
    <xf numFmtId="227" fontId="118" fillId="0" borderId="24" xfId="2735" applyNumberFormat="1" applyFont="1" applyFill="1" applyBorder="1" applyAlignment="1">
      <alignment horizontal="center" vertical="center"/>
    </xf>
    <xf numFmtId="49" fontId="257" fillId="0" borderId="24" xfId="2735" applyNumberFormat="1" applyFont="1" applyFill="1" applyBorder="1" applyAlignment="1">
      <alignment horizontal="center" vertical="center"/>
    </xf>
    <xf numFmtId="227" fontId="257" fillId="0" borderId="24" xfId="2735" applyNumberFormat="1" applyFont="1" applyFill="1" applyBorder="1" applyAlignment="1">
      <alignment horizontal="center" vertical="center" wrapText="1"/>
    </xf>
    <xf numFmtId="227" fontId="118" fillId="0" borderId="24" xfId="3714" applyNumberFormat="1" applyFont="1" applyFill="1" applyBorder="1" applyAlignment="1">
      <alignment horizontal="center" vertical="center"/>
    </xf>
    <xf numFmtId="227" fontId="119" fillId="0" borderId="24" xfId="3714" applyNumberFormat="1" applyFont="1" applyFill="1" applyBorder="1" applyAlignment="1">
      <alignment horizontal="center" vertical="center"/>
    </xf>
    <xf numFmtId="0" fontId="119" fillId="0" borderId="24" xfId="3714" applyNumberFormat="1" applyFont="1" applyFill="1" applyBorder="1" applyAlignment="1">
      <alignment horizontal="center" vertical="center"/>
    </xf>
    <xf numFmtId="227" fontId="21" fillId="0" borderId="24" xfId="3714" applyNumberFormat="1" applyFont="1" applyBorder="1" applyAlignment="1">
      <alignment horizontal="center" vertical="center"/>
    </xf>
    <xf numFmtId="227" fontId="97" fillId="0" borderId="24" xfId="3714" applyNumberFormat="1" applyFont="1" applyFill="1" applyBorder="1" applyAlignment="1">
      <alignment horizontal="center" vertical="center"/>
    </xf>
    <xf numFmtId="227" fontId="238" fillId="0" borderId="24" xfId="3714" applyNumberFormat="1" applyFont="1" applyFill="1" applyBorder="1" applyAlignment="1">
      <alignment horizontal="center" vertical="center"/>
    </xf>
    <xf numFmtId="0" fontId="238" fillId="0" borderId="24" xfId="3714" applyNumberFormat="1" applyFont="1" applyFill="1" applyBorder="1" applyAlignment="1">
      <alignment horizontal="center" vertical="center"/>
    </xf>
    <xf numFmtId="0" fontId="97" fillId="0" borderId="0" xfId="3714" applyNumberFormat="1" applyFont="1" applyFill="1" applyAlignment="1">
      <alignment vertical="center"/>
    </xf>
    <xf numFmtId="227" fontId="116" fillId="0" borderId="24" xfId="3714" applyNumberFormat="1" applyFont="1" applyFill="1" applyBorder="1" applyAlignment="1" applyProtection="1">
      <alignment horizontal="center" vertical="center" wrapText="1"/>
    </xf>
    <xf numFmtId="0" fontId="118" fillId="0" borderId="24" xfId="2735" applyNumberFormat="1" applyFont="1" applyFill="1" applyBorder="1" applyAlignment="1">
      <alignment horizontal="center" vertical="center" wrapText="1"/>
    </xf>
    <xf numFmtId="227" fontId="258" fillId="0" borderId="24" xfId="3714" applyNumberFormat="1" applyFont="1" applyFill="1" applyBorder="1" applyAlignment="1">
      <alignment horizontal="center" vertical="center" wrapText="1"/>
    </xf>
    <xf numFmtId="0" fontId="258" fillId="0" borderId="24" xfId="3714" applyNumberFormat="1" applyFont="1" applyFill="1" applyBorder="1" applyAlignment="1">
      <alignment horizontal="center" vertical="center" wrapText="1"/>
    </xf>
    <xf numFmtId="49" fontId="118" fillId="0" borderId="24" xfId="3714" applyNumberFormat="1" applyFont="1" applyFill="1" applyBorder="1" applyAlignment="1">
      <alignment horizontal="center" vertical="center"/>
    </xf>
    <xf numFmtId="227" fontId="259" fillId="0" borderId="24" xfId="3714" applyNumberFormat="1" applyFont="1" applyFill="1" applyBorder="1" applyAlignment="1">
      <alignment horizontal="center" vertical="center"/>
    </xf>
    <xf numFmtId="227" fontId="119" fillId="65" borderId="24" xfId="42721" applyFont="1" applyFill="1" applyBorder="1" applyAlignment="1">
      <alignment horizontal="center" vertical="center"/>
    </xf>
    <xf numFmtId="0" fontId="119" fillId="65" borderId="24" xfId="42721" applyNumberFormat="1" applyFont="1" applyFill="1" applyBorder="1" applyAlignment="1">
      <alignment horizontal="center" vertical="center"/>
    </xf>
    <xf numFmtId="227" fontId="118" fillId="65" borderId="24" xfId="42721" applyFont="1" applyFill="1" applyBorder="1" applyAlignment="1">
      <alignment horizontal="center" vertical="center"/>
    </xf>
    <xf numFmtId="227" fontId="122" fillId="0" borderId="24" xfId="3714" applyNumberFormat="1" applyFont="1" applyFill="1" applyBorder="1" applyAlignment="1">
      <alignment horizontal="center" vertical="center"/>
    </xf>
    <xf numFmtId="0" fontId="122" fillId="0" borderId="24" xfId="3714" applyNumberFormat="1" applyFont="1" applyFill="1" applyBorder="1" applyAlignment="1">
      <alignment horizontal="center" vertical="center"/>
    </xf>
    <xf numFmtId="0" fontId="118" fillId="0" borderId="24" xfId="3714" applyNumberFormat="1" applyFont="1" applyFill="1" applyBorder="1" applyAlignment="1">
      <alignment horizontal="center" vertical="center"/>
    </xf>
    <xf numFmtId="227" fontId="258" fillId="0" borderId="24" xfId="3714" applyNumberFormat="1" applyFont="1" applyFill="1" applyBorder="1" applyAlignment="1" applyProtection="1">
      <alignment horizontal="center" vertical="center" wrapText="1"/>
      <protection locked="0"/>
    </xf>
    <xf numFmtId="0" fontId="258" fillId="0" borderId="24" xfId="3714" applyNumberFormat="1" applyFont="1" applyFill="1" applyBorder="1" applyAlignment="1" applyProtection="1">
      <alignment horizontal="center" vertical="center" wrapText="1"/>
      <protection locked="0"/>
    </xf>
    <xf numFmtId="237" fontId="258" fillId="0" borderId="24" xfId="3714" applyNumberFormat="1" applyFont="1" applyFill="1" applyBorder="1" applyAlignment="1" applyProtection="1">
      <alignment horizontal="center" vertical="center" wrapText="1"/>
      <protection locked="0"/>
    </xf>
    <xf numFmtId="227" fontId="127" fillId="0" borderId="0" xfId="3714" applyNumberFormat="1" applyFont="1" applyFill="1"/>
    <xf numFmtId="227" fontId="71" fillId="0" borderId="26" xfId="3714" applyNumberFormat="1" applyFont="1" applyFill="1" applyBorder="1" applyAlignment="1">
      <alignment horizontal="center" vertical="center" wrapText="1"/>
    </xf>
    <xf numFmtId="227" fontId="118" fillId="0" borderId="24" xfId="3714" applyNumberFormat="1" applyFont="1" applyFill="1" applyBorder="1" applyAlignment="1">
      <alignment horizontal="center" vertical="center" wrapText="1"/>
    </xf>
    <xf numFmtId="243" fontId="118" fillId="0" borderId="24" xfId="2735" applyNumberFormat="1" applyFont="1" applyFill="1" applyBorder="1" applyAlignment="1">
      <alignment horizontal="center" vertical="center" wrapText="1"/>
    </xf>
    <xf numFmtId="177" fontId="119" fillId="0" borderId="24" xfId="3714" applyNumberFormat="1" applyFont="1" applyFill="1" applyBorder="1" applyAlignment="1">
      <alignment horizontal="center" vertical="center" wrapText="1"/>
    </xf>
    <xf numFmtId="243" fontId="119" fillId="0" borderId="24" xfId="3714" applyNumberFormat="1" applyFont="1" applyFill="1" applyBorder="1" applyAlignment="1">
      <alignment horizontal="center" vertical="center"/>
    </xf>
    <xf numFmtId="244" fontId="119" fillId="0" borderId="24" xfId="3714" applyNumberFormat="1" applyFont="1" applyFill="1" applyBorder="1" applyAlignment="1">
      <alignment horizontal="center" vertical="center"/>
    </xf>
    <xf numFmtId="0" fontId="21" fillId="0" borderId="24" xfId="3714" applyNumberFormat="1" applyFont="1" applyBorder="1"/>
    <xf numFmtId="227" fontId="119" fillId="0" borderId="24" xfId="3714" applyNumberFormat="1" applyFont="1" applyBorder="1" applyAlignment="1">
      <alignment horizontal="center" vertical="center"/>
    </xf>
    <xf numFmtId="14" fontId="119" fillId="0" borderId="24" xfId="3714" applyNumberFormat="1" applyFont="1" applyFill="1" applyBorder="1" applyAlignment="1">
      <alignment horizontal="center" vertical="center"/>
    </xf>
    <xf numFmtId="14" fontId="120" fillId="0" borderId="24" xfId="3714" applyNumberFormat="1" applyFont="1" applyFill="1" applyBorder="1" applyAlignment="1">
      <alignment horizontal="center" vertical="center"/>
    </xf>
    <xf numFmtId="14" fontId="118" fillId="0" borderId="24" xfId="2735" applyNumberFormat="1" applyFont="1" applyFill="1" applyBorder="1" applyAlignment="1">
      <alignment horizontal="center" vertical="center" wrapText="1"/>
    </xf>
    <xf numFmtId="0" fontId="21" fillId="0" borderId="24" xfId="3714" applyNumberFormat="1" applyFont="1" applyFill="1" applyBorder="1"/>
    <xf numFmtId="227" fontId="21" fillId="0" borderId="24" xfId="3714" applyNumberFormat="1" applyFont="1" applyFill="1" applyBorder="1"/>
    <xf numFmtId="244" fontId="238" fillId="0" borderId="24" xfId="3714" applyNumberFormat="1" applyFont="1" applyFill="1" applyBorder="1" applyAlignment="1">
      <alignment horizontal="center" vertical="center"/>
    </xf>
    <xf numFmtId="244" fontId="118" fillId="0" borderId="24" xfId="3714" applyNumberFormat="1" applyFont="1" applyFill="1" applyBorder="1" applyAlignment="1">
      <alignment horizontal="center" vertical="center" wrapText="1"/>
    </xf>
    <xf numFmtId="227" fontId="260" fillId="0" borderId="24" xfId="3714" applyNumberFormat="1" applyFont="1" applyFill="1" applyBorder="1" applyAlignment="1">
      <alignment horizontal="center" vertical="center" wrapText="1"/>
    </xf>
    <xf numFmtId="243" fontId="258" fillId="0" borderId="24" xfId="3714" applyNumberFormat="1" applyFont="1" applyFill="1" applyBorder="1" applyAlignment="1">
      <alignment horizontal="center" vertical="center" wrapText="1"/>
    </xf>
    <xf numFmtId="244" fontId="258" fillId="0" borderId="24" xfId="3714" applyNumberFormat="1" applyFont="1" applyFill="1" applyBorder="1" applyAlignment="1">
      <alignment horizontal="center" vertical="center" wrapText="1"/>
    </xf>
    <xf numFmtId="227" fontId="119" fillId="0" borderId="24" xfId="3714" applyNumberFormat="1" applyFont="1" applyFill="1" applyBorder="1" applyAlignment="1">
      <alignment horizontal="center" vertical="center" wrapText="1"/>
    </xf>
    <xf numFmtId="243" fontId="120" fillId="0" borderId="24" xfId="3714" applyNumberFormat="1" applyFont="1" applyFill="1" applyBorder="1" applyAlignment="1">
      <alignment horizontal="center" vertical="center" wrapText="1"/>
    </xf>
    <xf numFmtId="243" fontId="120" fillId="0" borderId="24" xfId="3714" applyNumberFormat="1" applyFont="1" applyFill="1" applyBorder="1" applyAlignment="1">
      <alignment horizontal="center" vertical="center"/>
    </xf>
    <xf numFmtId="244" fontId="120" fillId="0" borderId="24" xfId="3714" applyNumberFormat="1" applyFont="1" applyFill="1" applyBorder="1" applyAlignment="1">
      <alignment horizontal="center" vertical="center"/>
    </xf>
    <xf numFmtId="0" fontId="120" fillId="0" borderId="24" xfId="3714" applyNumberFormat="1" applyFont="1" applyFill="1" applyBorder="1" applyAlignment="1">
      <alignment horizontal="center" vertical="center"/>
    </xf>
    <xf numFmtId="227" fontId="120" fillId="0" borderId="24" xfId="3714" applyNumberFormat="1" applyFont="1" applyFill="1" applyBorder="1" applyAlignment="1">
      <alignment horizontal="center" vertical="center"/>
    </xf>
    <xf numFmtId="243" fontId="119" fillId="0" borderId="52" xfId="3714" applyNumberFormat="1" applyFont="1" applyFill="1" applyBorder="1" applyAlignment="1">
      <alignment horizontal="center" vertical="center" wrapText="1"/>
    </xf>
    <xf numFmtId="227" fontId="118" fillId="0" borderId="26" xfId="2735" applyNumberFormat="1" applyFont="1" applyFill="1" applyBorder="1" applyAlignment="1">
      <alignment horizontal="center" vertical="center" wrapText="1"/>
    </xf>
    <xf numFmtId="0" fontId="118" fillId="0" borderId="24" xfId="3714" applyNumberFormat="1" applyFont="1" applyFill="1" applyBorder="1" applyAlignment="1">
      <alignment horizontal="center" vertical="center" wrapText="1"/>
    </xf>
    <xf numFmtId="243" fontId="120" fillId="0" borderId="24" xfId="41752" applyNumberFormat="1" applyFont="1" applyFill="1" applyBorder="1" applyAlignment="1">
      <alignment horizontal="center" vertical="center" wrapText="1"/>
    </xf>
    <xf numFmtId="227" fontId="119" fillId="0" borderId="24" xfId="41752" applyFont="1" applyBorder="1" applyAlignment="1">
      <alignment horizontal="center" vertical="center"/>
    </xf>
    <xf numFmtId="227" fontId="118" fillId="0" borderId="26" xfId="3714" applyNumberFormat="1" applyFont="1" applyFill="1" applyBorder="1" applyAlignment="1">
      <alignment horizontal="center" vertical="center" wrapText="1"/>
    </xf>
    <xf numFmtId="243" fontId="118" fillId="0" borderId="24" xfId="3714" applyNumberFormat="1" applyFont="1" applyFill="1" applyBorder="1" applyAlignment="1">
      <alignment horizontal="center" vertical="center"/>
    </xf>
    <xf numFmtId="244" fontId="122" fillId="0" borderId="24" xfId="3714" applyNumberFormat="1" applyFont="1" applyFill="1" applyBorder="1" applyAlignment="1">
      <alignment horizontal="center" vertical="center"/>
    </xf>
    <xf numFmtId="227" fontId="118" fillId="0" borderId="24" xfId="3714" applyNumberFormat="1" applyFont="1" applyBorder="1" applyAlignment="1">
      <alignment horizontal="center" vertical="center"/>
    </xf>
    <xf numFmtId="243" fontId="258" fillId="0" borderId="24" xfId="3714" applyNumberFormat="1" applyFont="1" applyFill="1" applyBorder="1" applyAlignment="1" applyProtection="1">
      <alignment horizontal="center" vertical="center" wrapText="1"/>
      <protection locked="0"/>
    </xf>
    <xf numFmtId="227" fontId="261" fillId="0" borderId="24" xfId="3714" applyNumberFormat="1" applyFont="1" applyFill="1" applyBorder="1" applyAlignment="1">
      <alignment horizontal="center" vertical="center"/>
    </xf>
    <xf numFmtId="227" fontId="55" fillId="0" borderId="0" xfId="3714" applyNumberFormat="1" applyFont="1" applyFill="1" applyAlignment="1">
      <alignment horizontal="center" vertical="center"/>
    </xf>
    <xf numFmtId="49" fontId="119" fillId="0" borderId="24" xfId="3714" applyNumberFormat="1" applyFont="1" applyFill="1" applyBorder="1" applyAlignment="1">
      <alignment horizontal="center" vertical="center"/>
    </xf>
    <xf numFmtId="227" fontId="119" fillId="0" borderId="26" xfId="3714" applyNumberFormat="1" applyFont="1" applyFill="1" applyBorder="1" applyAlignment="1">
      <alignment horizontal="center" vertical="center"/>
    </xf>
    <xf numFmtId="0" fontId="119" fillId="0" borderId="24" xfId="41752" applyNumberFormat="1" applyFont="1" applyBorder="1" applyAlignment="1">
      <alignment horizontal="center" vertical="center"/>
    </xf>
    <xf numFmtId="0" fontId="118" fillId="0" borderId="24" xfId="3714" applyNumberFormat="1" applyFont="1" applyBorder="1" applyAlignment="1">
      <alignment horizontal="center" vertical="center"/>
    </xf>
    <xf numFmtId="0" fontId="261" fillId="0" borderId="24" xfId="3714" applyNumberFormat="1" applyFont="1" applyFill="1" applyBorder="1" applyAlignment="1">
      <alignment horizontal="center" vertical="center"/>
    </xf>
    <xf numFmtId="0" fontId="116" fillId="0" borderId="31" xfId="3714" applyNumberFormat="1" applyFont="1" applyFill="1" applyBorder="1" applyAlignment="1">
      <alignment horizontal="center" vertical="center" wrapText="1"/>
    </xf>
    <xf numFmtId="0" fontId="116" fillId="0" borderId="24" xfId="3714" applyNumberFormat="1" applyFont="1" applyFill="1" applyBorder="1" applyAlignment="1">
      <alignment horizontal="center" vertical="center" wrapText="1"/>
    </xf>
    <xf numFmtId="0" fontId="123" fillId="0" borderId="24" xfId="3714" applyNumberFormat="1" applyFont="1" applyFill="1" applyBorder="1" applyAlignment="1">
      <alignment horizontal="center" vertical="center" wrapText="1"/>
    </xf>
    <xf numFmtId="0" fontId="123" fillId="0" borderId="24" xfId="3714" applyNumberFormat="1" applyFont="1" applyFill="1" applyBorder="1" applyAlignment="1" applyProtection="1">
      <alignment horizontal="center" vertical="center" wrapText="1"/>
      <protection locked="0"/>
    </xf>
    <xf numFmtId="227" fontId="118" fillId="196" borderId="24" xfId="3714" applyNumberFormat="1" applyFont="1" applyFill="1" applyBorder="1" applyAlignment="1">
      <alignment horizontal="center" vertical="center"/>
    </xf>
    <xf numFmtId="227" fontId="258" fillId="196" borderId="24" xfId="3714" applyNumberFormat="1" applyFont="1" applyFill="1" applyBorder="1" applyAlignment="1" applyProtection="1">
      <alignment horizontal="center" vertical="center" wrapText="1"/>
      <protection locked="0"/>
    </xf>
    <xf numFmtId="227" fontId="258" fillId="196" borderId="24" xfId="3714" applyNumberFormat="1" applyFont="1" applyFill="1" applyBorder="1" applyAlignment="1">
      <alignment horizontal="center" vertical="center" wrapText="1"/>
    </xf>
    <xf numFmtId="0" fontId="258" fillId="196" borderId="24" xfId="3714" applyNumberFormat="1" applyFont="1" applyFill="1" applyBorder="1" applyAlignment="1">
      <alignment horizontal="center" vertical="center" wrapText="1"/>
    </xf>
    <xf numFmtId="0" fontId="258" fillId="196" borderId="24" xfId="3714" applyNumberFormat="1" applyFont="1" applyFill="1" applyBorder="1" applyAlignment="1" applyProtection="1">
      <alignment horizontal="center" vertical="center" wrapText="1"/>
      <protection locked="0"/>
    </xf>
    <xf numFmtId="227" fontId="119" fillId="65" borderId="24" xfId="3714" applyNumberFormat="1" applyFont="1" applyFill="1" applyBorder="1" applyAlignment="1">
      <alignment horizontal="center" vertical="center"/>
    </xf>
    <xf numFmtId="0" fontId="118" fillId="65" borderId="24" xfId="6777" applyNumberFormat="1" applyFont="1" applyFill="1" applyBorder="1" applyAlignment="1">
      <alignment horizontal="center" vertical="center"/>
    </xf>
    <xf numFmtId="227" fontId="118" fillId="0" borderId="24" xfId="41752" applyFont="1" applyFill="1" applyBorder="1" applyAlignment="1">
      <alignment horizontal="center" vertical="center"/>
    </xf>
    <xf numFmtId="227" fontId="119" fillId="0" borderId="24" xfId="41752" applyFont="1" applyFill="1" applyBorder="1" applyAlignment="1">
      <alignment horizontal="center" vertical="center"/>
    </xf>
    <xf numFmtId="0" fontId="119" fillId="0" borderId="24" xfId="41752" applyNumberFormat="1" applyFont="1" applyFill="1" applyBorder="1" applyAlignment="1">
      <alignment horizontal="center" vertical="center"/>
    </xf>
    <xf numFmtId="0" fontId="261" fillId="0" borderId="24" xfId="41752" applyNumberFormat="1" applyFont="1" applyFill="1" applyBorder="1" applyAlignment="1">
      <alignment horizontal="center" vertical="center"/>
    </xf>
    <xf numFmtId="227" fontId="118" fillId="0" borderId="24" xfId="41752" applyFont="1" applyBorder="1" applyAlignment="1">
      <alignment horizontal="center" vertical="center"/>
    </xf>
    <xf numFmtId="0" fontId="121" fillId="197" borderId="31" xfId="3714" applyNumberFormat="1" applyFont="1" applyFill="1" applyBorder="1" applyAlignment="1">
      <alignment horizontal="center" vertical="center" wrapText="1"/>
    </xf>
    <xf numFmtId="0" fontId="121" fillId="197" borderId="24" xfId="3714" applyNumberFormat="1" applyFont="1" applyFill="1" applyBorder="1" applyAlignment="1">
      <alignment horizontal="center" vertical="center" wrapText="1"/>
    </xf>
    <xf numFmtId="0" fontId="123" fillId="197" borderId="24" xfId="3714" applyNumberFormat="1" applyFont="1" applyFill="1" applyBorder="1" applyAlignment="1">
      <alignment horizontal="center" vertical="center" wrapText="1"/>
    </xf>
    <xf numFmtId="0" fontId="123" fillId="197" borderId="24" xfId="3714" applyNumberFormat="1" applyFont="1" applyFill="1" applyBorder="1" applyAlignment="1" applyProtection="1">
      <alignment horizontal="center" vertical="center" wrapText="1"/>
      <protection locked="0"/>
    </xf>
    <xf numFmtId="0" fontId="258" fillId="197" borderId="24" xfId="3714" applyNumberFormat="1" applyFont="1" applyFill="1" applyBorder="1" applyAlignment="1" applyProtection="1">
      <alignment horizontal="center" vertical="center" wrapText="1"/>
      <protection locked="0"/>
    </xf>
    <xf numFmtId="0" fontId="258" fillId="197" borderId="24" xfId="3714" applyNumberFormat="1" applyFont="1" applyFill="1" applyBorder="1" applyAlignment="1">
      <alignment horizontal="center" vertical="center" wrapText="1"/>
    </xf>
    <xf numFmtId="227" fontId="118" fillId="65" borderId="24" xfId="54" applyNumberFormat="1" applyFont="1" applyFill="1" applyBorder="1" applyAlignment="1">
      <alignment horizontal="center" vertical="center"/>
    </xf>
    <xf numFmtId="0" fontId="118" fillId="65" borderId="26" xfId="6777" applyNumberFormat="1" applyFont="1" applyFill="1" applyBorder="1" applyAlignment="1">
      <alignment horizontal="center" vertical="center"/>
    </xf>
    <xf numFmtId="227" fontId="119" fillId="65" borderId="26" xfId="3714" applyNumberFormat="1" applyFont="1" applyFill="1" applyBorder="1" applyAlignment="1">
      <alignment horizontal="center" vertical="center"/>
    </xf>
    <xf numFmtId="227" fontId="118" fillId="0" borderId="24" xfId="54" applyNumberFormat="1" applyFont="1" applyFill="1" applyBorder="1" applyAlignment="1">
      <alignment horizontal="center" vertical="center"/>
    </xf>
    <xf numFmtId="227" fontId="118" fillId="65" borderId="24" xfId="42634" applyNumberFormat="1" applyFont="1" applyFill="1" applyBorder="1" applyAlignment="1">
      <alignment horizontal="center" vertical="center"/>
    </xf>
    <xf numFmtId="227" fontId="118" fillId="65" borderId="24" xfId="3714" applyNumberFormat="1" applyFont="1" applyFill="1" applyBorder="1" applyAlignment="1">
      <alignment horizontal="center" vertical="center"/>
    </xf>
    <xf numFmtId="0" fontId="118" fillId="0" borderId="24" xfId="41752" applyNumberFormat="1" applyFont="1" applyFill="1" applyBorder="1" applyAlignment="1">
      <alignment horizontal="center" vertical="center"/>
    </xf>
    <xf numFmtId="0" fontId="118" fillId="0" borderId="24" xfId="41752" applyNumberFormat="1" applyFont="1" applyBorder="1" applyAlignment="1">
      <alignment horizontal="center" vertical="center"/>
    </xf>
    <xf numFmtId="227" fontId="71" fillId="33" borderId="24" xfId="3714" applyNumberFormat="1" applyFont="1" applyFill="1" applyBorder="1" applyAlignment="1">
      <alignment horizontal="center" vertical="center"/>
    </xf>
    <xf numFmtId="0" fontId="71" fillId="33" borderId="24" xfId="3714" applyNumberFormat="1" applyFont="1" applyFill="1" applyBorder="1" applyAlignment="1">
      <alignment horizontal="center" vertical="center"/>
    </xf>
    <xf numFmtId="227" fontId="71" fillId="33" borderId="24" xfId="3714" applyNumberFormat="1" applyFont="1" applyFill="1" applyBorder="1" applyAlignment="1">
      <alignment horizontal="center" vertical="center" wrapText="1"/>
    </xf>
    <xf numFmtId="227" fontId="122" fillId="0" borderId="24" xfId="3714" applyNumberFormat="1" applyFont="1" applyFill="1" applyBorder="1" applyAlignment="1">
      <alignment horizontal="center" vertical="center" wrapText="1"/>
    </xf>
    <xf numFmtId="0" fontId="93" fillId="0" borderId="24" xfId="3714" applyNumberFormat="1" applyFont="1" applyFill="1" applyBorder="1" applyAlignment="1">
      <alignment horizontal="center" vertical="center"/>
    </xf>
    <xf numFmtId="0" fontId="67" fillId="0" borderId="24" xfId="3714" applyNumberFormat="1" applyFont="1" applyFill="1" applyBorder="1" applyAlignment="1">
      <alignment horizontal="center"/>
    </xf>
    <xf numFmtId="0" fontId="118" fillId="0" borderId="24" xfId="3714" applyNumberFormat="1" applyFont="1" applyFill="1" applyBorder="1" applyAlignment="1">
      <alignment horizontal="center"/>
    </xf>
    <xf numFmtId="227" fontId="120" fillId="0" borderId="24" xfId="3714" applyNumberFormat="1" applyFont="1" applyFill="1" applyBorder="1" applyAlignment="1">
      <alignment horizontal="center" vertical="center" wrapText="1"/>
    </xf>
    <xf numFmtId="49" fontId="122" fillId="0" borderId="24" xfId="3714" applyNumberFormat="1" applyFont="1" applyFill="1" applyBorder="1" applyAlignment="1">
      <alignment horizontal="center" vertical="center" wrapText="1"/>
    </xf>
    <xf numFmtId="0" fontId="122" fillId="0" borderId="24" xfId="3714" applyNumberFormat="1" applyFont="1" applyFill="1" applyBorder="1" applyAlignment="1">
      <alignment horizontal="center" vertical="center" wrapText="1"/>
    </xf>
    <xf numFmtId="227" fontId="122" fillId="198" borderId="24" xfId="3714" applyNumberFormat="1" applyFont="1" applyFill="1" applyBorder="1" applyAlignment="1">
      <alignment horizontal="center" vertical="center"/>
    </xf>
    <xf numFmtId="0" fontId="122" fillId="198" borderId="24" xfId="3714" applyNumberFormat="1" applyFont="1" applyFill="1" applyBorder="1" applyAlignment="1">
      <alignment horizontal="center" vertical="center" wrapText="1"/>
    </xf>
    <xf numFmtId="0" fontId="122" fillId="198" borderId="24" xfId="3714" applyNumberFormat="1" applyFont="1" applyFill="1" applyBorder="1" applyAlignment="1">
      <alignment horizontal="center" vertical="center"/>
    </xf>
    <xf numFmtId="0" fontId="118" fillId="198" borderId="24" xfId="3714" applyNumberFormat="1" applyFont="1" applyFill="1" applyBorder="1" applyAlignment="1">
      <alignment horizontal="center" vertical="center"/>
    </xf>
    <xf numFmtId="227" fontId="120" fillId="198" borderId="24" xfId="3714" applyNumberFormat="1" applyFont="1" applyFill="1" applyBorder="1" applyAlignment="1">
      <alignment horizontal="center" vertical="center" wrapText="1"/>
    </xf>
    <xf numFmtId="227" fontId="118" fillId="198" borderId="24" xfId="3714" applyNumberFormat="1" applyFont="1" applyFill="1" applyBorder="1" applyAlignment="1">
      <alignment horizontal="center" vertical="center"/>
    </xf>
    <xf numFmtId="244" fontId="258" fillId="0" borderId="24" xfId="3714" applyNumberFormat="1" applyFont="1" applyFill="1" applyBorder="1" applyAlignment="1" applyProtection="1">
      <alignment horizontal="center" vertical="center" wrapText="1"/>
      <protection locked="0"/>
    </xf>
    <xf numFmtId="227" fontId="21" fillId="0" borderId="24" xfId="3714" applyNumberFormat="1" applyFont="1" applyFill="1" applyBorder="1" applyAlignment="1">
      <alignment horizontal="center"/>
    </xf>
    <xf numFmtId="39" fontId="258" fillId="0" borderId="24" xfId="3714" applyNumberFormat="1" applyFont="1" applyFill="1" applyBorder="1" applyAlignment="1" applyProtection="1">
      <alignment horizontal="center" vertical="center" wrapText="1"/>
      <protection locked="0"/>
    </xf>
    <xf numFmtId="243" fontId="123" fillId="0" borderId="24" xfId="3714" applyNumberFormat="1" applyFont="1" applyFill="1" applyBorder="1" applyAlignment="1">
      <alignment horizontal="center" vertical="center" wrapText="1"/>
    </xf>
    <xf numFmtId="244" fontId="123" fillId="0" borderId="24" xfId="3714" applyNumberFormat="1" applyFont="1" applyFill="1" applyBorder="1" applyAlignment="1">
      <alignment horizontal="center" vertical="center" wrapText="1"/>
    </xf>
    <xf numFmtId="227" fontId="118" fillId="196" borderId="24" xfId="2735" applyNumberFormat="1" applyFont="1" applyFill="1" applyBorder="1" applyAlignment="1">
      <alignment horizontal="center" vertical="center"/>
    </xf>
    <xf numFmtId="227" fontId="118" fillId="196" borderId="24" xfId="3714" applyNumberFormat="1" applyFont="1" applyFill="1" applyBorder="1" applyAlignment="1">
      <alignment horizontal="center" vertical="center" wrapText="1"/>
    </xf>
    <xf numFmtId="243" fontId="258" fillId="196" borderId="24" xfId="3714" applyNumberFormat="1" applyFont="1" applyFill="1" applyBorder="1" applyAlignment="1" applyProtection="1">
      <alignment horizontal="center" vertical="center" wrapText="1"/>
      <protection locked="0"/>
    </xf>
    <xf numFmtId="244" fontId="258" fillId="196" borderId="24" xfId="3714" applyNumberFormat="1" applyFont="1" applyFill="1" applyBorder="1" applyAlignment="1" applyProtection="1">
      <alignment horizontal="center" vertical="center" wrapText="1"/>
      <protection locked="0"/>
    </xf>
    <xf numFmtId="0" fontId="118" fillId="196" borderId="24" xfId="3714" applyNumberFormat="1" applyFont="1" applyFill="1" applyBorder="1" applyAlignment="1">
      <alignment horizontal="center" vertical="center"/>
    </xf>
    <xf numFmtId="244" fontId="118" fillId="0" borderId="24" xfId="3714" applyNumberFormat="1" applyFont="1" applyBorder="1" applyAlignment="1">
      <alignment horizontal="center" vertical="center"/>
    </xf>
    <xf numFmtId="0" fontId="119" fillId="65" borderId="24" xfId="3714" applyNumberFormat="1" applyFont="1" applyFill="1" applyBorder="1" applyAlignment="1">
      <alignment horizontal="center" vertical="center"/>
    </xf>
    <xf numFmtId="43" fontId="118" fillId="65" borderId="24" xfId="56" applyFont="1" applyFill="1" applyBorder="1" applyAlignment="1">
      <alignment horizontal="center" vertical="center"/>
    </xf>
    <xf numFmtId="227" fontId="118" fillId="0" borderId="24" xfId="42752" applyFont="1" applyFill="1" applyBorder="1" applyAlignment="1">
      <alignment horizontal="center" vertical="center"/>
    </xf>
    <xf numFmtId="243" fontId="120" fillId="0" borderId="24" xfId="41752" applyNumberFormat="1" applyFont="1" applyFill="1" applyBorder="1" applyAlignment="1">
      <alignment horizontal="center" vertical="center"/>
    </xf>
    <xf numFmtId="244" fontId="119" fillId="0" borderId="24" xfId="41752" applyNumberFormat="1" applyFont="1" applyFill="1" applyBorder="1" applyAlignment="1">
      <alignment horizontal="center" vertical="center"/>
    </xf>
    <xf numFmtId="243" fontId="118" fillId="0" borderId="24" xfId="42752" applyNumberFormat="1" applyFont="1" applyFill="1" applyBorder="1" applyAlignment="1">
      <alignment horizontal="center" vertical="center" wrapText="1"/>
    </xf>
    <xf numFmtId="244" fontId="119" fillId="0" borderId="28" xfId="41752" applyNumberFormat="1" applyFont="1" applyBorder="1" applyAlignment="1">
      <alignment horizontal="center" vertical="center"/>
    </xf>
    <xf numFmtId="243" fontId="97" fillId="0" borderId="24" xfId="42714" applyNumberFormat="1" applyFont="1" applyFill="1" applyBorder="1" applyAlignment="1">
      <alignment horizontal="center" vertical="center"/>
    </xf>
    <xf numFmtId="244" fontId="97" fillId="0" borderId="24" xfId="42714" applyNumberFormat="1" applyFont="1" applyFill="1" applyBorder="1" applyAlignment="1">
      <alignment horizontal="center" vertical="center"/>
    </xf>
    <xf numFmtId="227" fontId="21" fillId="197" borderId="24" xfId="3714" applyNumberFormat="1" applyFont="1" applyFill="1" applyBorder="1"/>
    <xf numFmtId="39" fontId="258" fillId="197" borderId="24" xfId="3714" applyNumberFormat="1" applyFont="1" applyFill="1" applyBorder="1" applyAlignment="1" applyProtection="1">
      <alignment horizontal="center" vertical="center" wrapText="1"/>
      <protection locked="0"/>
    </xf>
    <xf numFmtId="227" fontId="118" fillId="0" borderId="26" xfId="2735" applyNumberFormat="1" applyFont="1" applyFill="1" applyBorder="1" applyAlignment="1">
      <alignment horizontal="center" vertical="center"/>
    </xf>
    <xf numFmtId="43" fontId="118" fillId="65" borderId="26" xfId="56" applyFont="1" applyFill="1" applyBorder="1" applyAlignment="1">
      <alignment horizontal="center" vertical="center"/>
    </xf>
    <xf numFmtId="49" fontId="119" fillId="65" borderId="26" xfId="3714" applyNumberFormat="1" applyFont="1" applyFill="1" applyBorder="1" applyAlignment="1">
      <alignment vertical="center" wrapText="1"/>
    </xf>
    <xf numFmtId="243" fontId="118" fillId="0" borderId="26" xfId="2735" applyNumberFormat="1" applyFont="1" applyFill="1" applyBorder="1" applyAlignment="1">
      <alignment horizontal="center" vertical="center" wrapText="1"/>
    </xf>
    <xf numFmtId="244" fontId="119" fillId="0" borderId="26" xfId="3714" applyNumberFormat="1" applyFont="1" applyFill="1" applyBorder="1" applyAlignment="1">
      <alignment horizontal="center" vertical="center"/>
    </xf>
    <xf numFmtId="0" fontId="119" fillId="65" borderId="26" xfId="3714" applyNumberFormat="1" applyFont="1" applyFill="1" applyBorder="1" applyAlignment="1">
      <alignment horizontal="center" vertical="center"/>
    </xf>
    <xf numFmtId="227" fontId="119" fillId="0" borderId="26" xfId="3714" applyNumberFormat="1" applyFont="1" applyBorder="1" applyAlignment="1">
      <alignment horizontal="center" vertical="center"/>
    </xf>
    <xf numFmtId="227" fontId="118" fillId="0" borderId="24" xfId="56" applyNumberFormat="1" applyFont="1" applyFill="1" applyBorder="1" applyAlignment="1">
      <alignment horizontal="center" vertical="center"/>
    </xf>
    <xf numFmtId="244" fontId="118" fillId="0" borderId="24" xfId="3714" applyNumberFormat="1" applyFont="1" applyFill="1" applyBorder="1" applyAlignment="1">
      <alignment horizontal="center" vertical="center"/>
    </xf>
    <xf numFmtId="0" fontId="118" fillId="65" borderId="24" xfId="3714" applyNumberFormat="1" applyFont="1" applyFill="1" applyBorder="1" applyAlignment="1">
      <alignment horizontal="center" vertical="center"/>
    </xf>
    <xf numFmtId="243" fontId="120" fillId="0" borderId="24" xfId="42714" applyNumberFormat="1" applyFont="1" applyFill="1" applyBorder="1" applyAlignment="1">
      <alignment horizontal="center" vertical="center"/>
    </xf>
    <xf numFmtId="244" fontId="120" fillId="0" borderId="24" xfId="42714" applyNumberFormat="1" applyFont="1" applyFill="1" applyBorder="1" applyAlignment="1">
      <alignment horizontal="center" vertical="center"/>
    </xf>
    <xf numFmtId="0" fontId="122" fillId="0" borderId="24" xfId="41752" applyNumberFormat="1" applyFont="1" applyBorder="1" applyAlignment="1">
      <alignment horizontal="center" vertical="center"/>
    </xf>
    <xf numFmtId="0" fontId="118" fillId="0" borderId="24" xfId="42752" applyNumberFormat="1" applyFont="1" applyFill="1" applyBorder="1" applyAlignment="1">
      <alignment horizontal="center" vertical="center"/>
    </xf>
    <xf numFmtId="0" fontId="120" fillId="0" borderId="24" xfId="41752" applyNumberFormat="1" applyFont="1" applyFill="1" applyBorder="1" applyAlignment="1">
      <alignment horizontal="center" vertical="center"/>
    </xf>
    <xf numFmtId="0" fontId="118" fillId="0" borderId="24" xfId="42752" applyNumberFormat="1" applyFont="1" applyFill="1" applyBorder="1" applyAlignment="1">
      <alignment horizontal="center" vertical="center" wrapText="1"/>
    </xf>
    <xf numFmtId="0" fontId="119" fillId="0" borderId="28" xfId="41752" applyNumberFormat="1" applyFont="1" applyBorder="1" applyAlignment="1">
      <alignment horizontal="center" vertical="center"/>
    </xf>
    <xf numFmtId="0" fontId="97" fillId="0" borderId="24" xfId="42714" applyNumberFormat="1" applyFont="1" applyFill="1" applyBorder="1" applyAlignment="1">
      <alignment horizontal="center" vertical="center"/>
    </xf>
    <xf numFmtId="239" fontId="97" fillId="0" borderId="24" xfId="42714" applyNumberFormat="1" applyFont="1" applyFill="1" applyBorder="1" applyAlignment="1">
      <alignment horizontal="center" vertical="center"/>
    </xf>
    <xf numFmtId="243" fontId="71" fillId="33" borderId="24" xfId="3714" applyNumberFormat="1" applyFont="1" applyFill="1" applyBorder="1" applyAlignment="1">
      <alignment horizontal="center" vertical="center"/>
    </xf>
    <xf numFmtId="244" fontId="71" fillId="33" borderId="24" xfId="3714" applyNumberFormat="1" applyFont="1" applyFill="1" applyBorder="1" applyAlignment="1">
      <alignment horizontal="center" vertical="center"/>
    </xf>
    <xf numFmtId="243" fontId="122" fillId="0" borderId="24" xfId="3714" applyNumberFormat="1" applyFont="1" applyFill="1" applyBorder="1" applyAlignment="1">
      <alignment horizontal="center" vertical="center"/>
    </xf>
    <xf numFmtId="244" fontId="122" fillId="0" borderId="24" xfId="3714" applyNumberFormat="1" applyFont="1" applyFill="1" applyBorder="1" applyAlignment="1">
      <alignment horizontal="center" vertical="center" wrapText="1"/>
    </xf>
    <xf numFmtId="14" fontId="118" fillId="0" borderId="24" xfId="3714" applyNumberFormat="1" applyFont="1" applyFill="1" applyBorder="1" applyAlignment="1" applyProtection="1">
      <alignment horizontal="center" vertical="center" wrapText="1"/>
      <protection locked="0"/>
    </xf>
    <xf numFmtId="244" fontId="120" fillId="0" borderId="24" xfId="3714" applyNumberFormat="1" applyFont="1" applyFill="1" applyBorder="1" applyAlignment="1">
      <alignment horizontal="center" vertical="center" wrapText="1"/>
    </xf>
    <xf numFmtId="14" fontId="119" fillId="0" borderId="24" xfId="3714" applyNumberFormat="1" applyFont="1" applyFill="1" applyBorder="1" applyAlignment="1" applyProtection="1">
      <alignment horizontal="center" vertical="center" wrapText="1"/>
      <protection locked="0"/>
    </xf>
    <xf numFmtId="243" fontId="122" fillId="0" borderId="24" xfId="3714" applyNumberFormat="1" applyFont="1" applyFill="1" applyBorder="1" applyAlignment="1">
      <alignment horizontal="center" vertical="center" wrapText="1"/>
    </xf>
    <xf numFmtId="0" fontId="120" fillId="198" borderId="24" xfId="3714" applyNumberFormat="1" applyFont="1" applyFill="1" applyBorder="1" applyAlignment="1">
      <alignment horizontal="center" vertical="center" wrapText="1"/>
    </xf>
    <xf numFmtId="57" fontId="119" fillId="198" borderId="24" xfId="3714" applyNumberFormat="1" applyFont="1" applyFill="1" applyBorder="1" applyAlignment="1" applyProtection="1">
      <alignment horizontal="center" vertical="center" wrapText="1"/>
      <protection locked="0"/>
    </xf>
    <xf numFmtId="0" fontId="258" fillId="0" borderId="24" xfId="42797" applyNumberFormat="1" applyFont="1" applyFill="1" applyBorder="1" applyAlignment="1">
      <alignment horizontal="center" vertical="center" wrapText="1"/>
    </xf>
    <xf numFmtId="227" fontId="70" fillId="0" borderId="0" xfId="3714" applyNumberFormat="1" applyFont="1" applyFill="1" applyAlignment="1">
      <alignment horizontal="center"/>
    </xf>
    <xf numFmtId="0" fontId="119" fillId="0" borderId="24" xfId="3714" applyNumberFormat="1" applyFont="1" applyBorder="1" applyAlignment="1">
      <alignment horizontal="center" vertical="center"/>
    </xf>
    <xf numFmtId="0" fontId="258" fillId="197" borderId="24" xfId="42797" applyNumberFormat="1" applyFont="1" applyFill="1" applyBorder="1" applyAlignment="1">
      <alignment horizontal="center" vertical="center" wrapText="1"/>
    </xf>
    <xf numFmtId="0" fontId="122" fillId="197" borderId="24" xfId="3714" applyNumberFormat="1" applyFont="1" applyFill="1" applyBorder="1" applyAlignment="1">
      <alignment horizontal="center" vertical="center"/>
    </xf>
    <xf numFmtId="227" fontId="118" fillId="197" borderId="24" xfId="3714" applyNumberFormat="1" applyFont="1" applyFill="1" applyBorder="1" applyAlignment="1">
      <alignment horizontal="center" vertical="center"/>
    </xf>
    <xf numFmtId="0" fontId="119" fillId="0" borderId="26" xfId="3714" applyNumberFormat="1" applyFont="1" applyBorder="1" applyAlignment="1">
      <alignment horizontal="center" vertical="center"/>
    </xf>
    <xf numFmtId="227" fontId="71" fillId="33" borderId="24" xfId="2735" applyNumberFormat="1" applyFont="1" applyFill="1" applyBorder="1" applyAlignment="1">
      <alignment horizontal="center" vertical="center" wrapText="1"/>
    </xf>
    <xf numFmtId="227" fontId="262" fillId="0" borderId="0" xfId="3714" applyNumberFormat="1" applyFont="1" applyFill="1" applyAlignment="1">
      <alignment horizontal="center"/>
    </xf>
    <xf numFmtId="227" fontId="263" fillId="0" borderId="0" xfId="3714" applyNumberFormat="1" applyFont="1" applyFill="1" applyAlignment="1">
      <alignment horizontal="center"/>
    </xf>
    <xf numFmtId="0" fontId="120" fillId="0" borderId="24" xfId="3714" applyNumberFormat="1" applyFont="1" applyFill="1" applyBorder="1" applyAlignment="1">
      <alignment horizontal="center" vertical="center" wrapText="1"/>
    </xf>
    <xf numFmtId="0" fontId="118" fillId="198" borderId="24" xfId="3714" applyNumberFormat="1" applyFont="1" applyFill="1" applyBorder="1" applyAlignment="1">
      <alignment horizontal="center"/>
    </xf>
    <xf numFmtId="227" fontId="118" fillId="0" borderId="24" xfId="42634" applyNumberFormat="1" applyFont="1" applyFill="1" applyBorder="1" applyAlignment="1">
      <alignment horizontal="center" vertical="center"/>
    </xf>
    <xf numFmtId="0" fontId="118" fillId="65" borderId="24" xfId="2735" applyNumberFormat="1" applyFont="1" applyFill="1" applyBorder="1" applyAlignment="1">
      <alignment horizontal="center" vertical="center"/>
    </xf>
    <xf numFmtId="227" fontId="118" fillId="0" borderId="24" xfId="42798" applyFont="1" applyFill="1" applyBorder="1" applyAlignment="1">
      <alignment horizontal="center" vertical="center" wrapText="1"/>
    </xf>
    <xf numFmtId="0" fontId="119" fillId="0" borderId="26" xfId="3714" applyNumberFormat="1" applyFont="1" applyFill="1" applyBorder="1" applyAlignment="1">
      <alignment horizontal="center" vertical="center"/>
    </xf>
    <xf numFmtId="227" fontId="118" fillId="0" borderId="24" xfId="3714" applyNumberFormat="1" applyFont="1" applyFill="1" applyBorder="1" applyAlignment="1" applyProtection="1">
      <alignment horizontal="center" vertical="center" wrapText="1"/>
      <protection locked="0"/>
    </xf>
    <xf numFmtId="0" fontId="118" fillId="0" borderId="26" xfId="3714" applyNumberFormat="1" applyFont="1" applyFill="1" applyBorder="1" applyAlignment="1">
      <alignment horizontal="center" vertical="center"/>
    </xf>
    <xf numFmtId="227" fontId="118" fillId="0" borderId="26" xfId="3714" applyNumberFormat="1" applyFont="1" applyFill="1" applyBorder="1" applyAlignment="1">
      <alignment horizontal="center" vertical="center"/>
    </xf>
    <xf numFmtId="227" fontId="116" fillId="0" borderId="24" xfId="3714" applyNumberFormat="1" applyFont="1" applyFill="1" applyBorder="1" applyAlignment="1">
      <alignment horizontal="center" vertical="center" wrapText="1"/>
    </xf>
    <xf numFmtId="227" fontId="264" fillId="0" borderId="24" xfId="3714" applyNumberFormat="1" applyFont="1" applyFill="1" applyBorder="1" applyAlignment="1">
      <alignment horizontal="center" vertical="center" wrapText="1"/>
    </xf>
    <xf numFmtId="227" fontId="116" fillId="0" borderId="24" xfId="3714" applyNumberFormat="1" applyFont="1" applyFill="1" applyBorder="1" applyAlignment="1">
      <alignment horizontal="center" vertical="center"/>
    </xf>
    <xf numFmtId="0" fontId="21" fillId="0" borderId="0" xfId="3714" applyNumberFormat="1" applyFont="1" applyFill="1" applyAlignment="1">
      <alignment horizontal="center"/>
    </xf>
    <xf numFmtId="0" fontId="21" fillId="0" borderId="0" xfId="3714" applyNumberFormat="1" applyFont="1" applyFill="1"/>
    <xf numFmtId="0" fontId="118" fillId="0" borderId="24" xfId="3714" applyNumberFormat="1" applyFont="1" applyFill="1" applyBorder="1" applyAlignment="1" applyProtection="1">
      <alignment horizontal="center" vertical="center" wrapText="1"/>
      <protection locked="0"/>
    </xf>
    <xf numFmtId="227" fontId="15" fillId="0" borderId="0" xfId="3714" applyNumberFormat="1" applyFont="1" applyFill="1" applyAlignment="1">
      <alignment horizontal="center" vertical="center"/>
    </xf>
    <xf numFmtId="0" fontId="122" fillId="0" borderId="24" xfId="42520" applyFont="1" applyFill="1" applyBorder="1" applyAlignment="1">
      <alignment horizontal="center" vertical="center"/>
    </xf>
    <xf numFmtId="0" fontId="122" fillId="0" borderId="24" xfId="42520" applyFont="1" applyFill="1" applyBorder="1" applyAlignment="1">
      <alignment horizontal="center"/>
    </xf>
    <xf numFmtId="0" fontId="126" fillId="0" borderId="24" xfId="42520" applyFont="1" applyFill="1" applyBorder="1" applyAlignment="1">
      <alignment horizontal="center" vertical="center" wrapText="1"/>
    </xf>
    <xf numFmtId="243" fontId="118" fillId="0" borderId="24" xfId="3714" applyNumberFormat="1" applyFont="1" applyFill="1" applyBorder="1" applyAlignment="1">
      <alignment horizontal="center" vertical="center" wrapText="1"/>
    </xf>
    <xf numFmtId="239" fontId="258" fillId="0" borderId="24" xfId="3714" applyNumberFormat="1" applyFont="1" applyFill="1" applyBorder="1" applyAlignment="1">
      <alignment horizontal="center" vertical="center" wrapText="1"/>
    </xf>
    <xf numFmtId="177" fontId="258" fillId="0" borderId="24" xfId="3714" applyNumberFormat="1" applyFont="1" applyFill="1" applyBorder="1" applyAlignment="1">
      <alignment horizontal="center" vertical="center" wrapText="1"/>
    </xf>
    <xf numFmtId="227" fontId="118" fillId="48" borderId="24" xfId="3714" applyNumberFormat="1" applyFont="1" applyFill="1" applyBorder="1" applyAlignment="1">
      <alignment horizontal="center" vertical="center"/>
    </xf>
    <xf numFmtId="41" fontId="118" fillId="65" borderId="24" xfId="36" applyNumberFormat="1" applyFont="1" applyFill="1" applyBorder="1" applyAlignment="1">
      <alignment horizontal="center" vertical="center"/>
    </xf>
    <xf numFmtId="243" fontId="119" fillId="0" borderId="24" xfId="3714" applyNumberFormat="1" applyFont="1" applyBorder="1" applyAlignment="1">
      <alignment horizontal="center" vertical="center"/>
    </xf>
    <xf numFmtId="244" fontId="119" fillId="0" borderId="24" xfId="3714" applyNumberFormat="1" applyFont="1" applyBorder="1" applyAlignment="1">
      <alignment horizontal="center" vertical="center"/>
    </xf>
    <xf numFmtId="243" fontId="119" fillId="0" borderId="24" xfId="3714" applyNumberFormat="1" applyFont="1" applyBorder="1" applyAlignment="1">
      <alignment horizontal="center" vertical="center" wrapText="1"/>
    </xf>
    <xf numFmtId="49" fontId="119" fillId="65" borderId="24" xfId="3714" applyNumberFormat="1" applyFont="1" applyFill="1" applyBorder="1" applyAlignment="1">
      <alignment horizontal="center" vertical="center"/>
    </xf>
    <xf numFmtId="243" fontId="118" fillId="0" borderId="24" xfId="3714" applyNumberFormat="1" applyFont="1" applyFill="1" applyBorder="1" applyAlignment="1" applyProtection="1">
      <alignment horizontal="center" vertical="center" wrapText="1"/>
      <protection locked="0"/>
    </xf>
    <xf numFmtId="244" fontId="118" fillId="0" borderId="24" xfId="3714" applyNumberFormat="1" applyFont="1" applyFill="1" applyBorder="1" applyAlignment="1" applyProtection="1">
      <alignment horizontal="center" vertical="center" wrapText="1"/>
      <protection locked="0"/>
    </xf>
    <xf numFmtId="0" fontId="119" fillId="0" borderId="26" xfId="3714" applyNumberFormat="1" applyFont="1" applyFill="1" applyBorder="1" applyAlignment="1">
      <alignment horizontal="center" vertical="center" wrapText="1"/>
    </xf>
    <xf numFmtId="227" fontId="118" fillId="0" borderId="27" xfId="2735" applyNumberFormat="1" applyFont="1" applyFill="1" applyBorder="1" applyAlignment="1">
      <alignment horizontal="center" vertical="center" wrapText="1"/>
    </xf>
    <xf numFmtId="244" fontId="117" fillId="0" borderId="31" xfId="3714" applyNumberFormat="1" applyFont="1" applyFill="1" applyBorder="1" applyAlignment="1">
      <alignment horizontal="center" vertical="center" wrapText="1"/>
    </xf>
    <xf numFmtId="0" fontId="116" fillId="0" borderId="31" xfId="3714" applyNumberFormat="1" applyFont="1" applyFill="1" applyBorder="1" applyAlignment="1">
      <alignment horizontal="center" vertical="center"/>
    </xf>
    <xf numFmtId="243" fontId="21" fillId="0" borderId="0" xfId="3714" applyNumberFormat="1" applyFont="1" applyFill="1"/>
    <xf numFmtId="244" fontId="21" fillId="0" borderId="0" xfId="3714" applyNumberFormat="1" applyFont="1" applyFill="1"/>
    <xf numFmtId="227" fontId="118" fillId="0" borderId="0" xfId="3714" applyNumberFormat="1" applyFont="1" applyFill="1" applyAlignment="1">
      <alignment horizontal="center" vertical="center"/>
    </xf>
    <xf numFmtId="39" fontId="118" fillId="0" borderId="24" xfId="3714" applyNumberFormat="1" applyFont="1" applyFill="1" applyBorder="1" applyAlignment="1" applyProtection="1">
      <alignment horizontal="center" vertical="center" wrapText="1"/>
      <protection locked="0"/>
    </xf>
    <xf numFmtId="237" fontId="118" fillId="0" borderId="24" xfId="3714" applyNumberFormat="1" applyFont="1" applyFill="1" applyBorder="1" applyAlignment="1" applyProtection="1">
      <alignment horizontal="center" vertical="center" wrapText="1"/>
      <protection locked="0"/>
    </xf>
    <xf numFmtId="0" fontId="118" fillId="0" borderId="24" xfId="42797" applyNumberFormat="1" applyFont="1" applyFill="1" applyBorder="1" applyAlignment="1">
      <alignment horizontal="center" vertical="center" wrapText="1"/>
    </xf>
    <xf numFmtId="0" fontId="118" fillId="0" borderId="24" xfId="42520" applyFont="1" applyFill="1" applyBorder="1" applyAlignment="1">
      <alignment horizontal="center" vertical="center"/>
    </xf>
    <xf numFmtId="0" fontId="118" fillId="0" borderId="24" xfId="42520" applyFont="1" applyFill="1" applyBorder="1" applyAlignment="1">
      <alignment horizontal="center"/>
    </xf>
    <xf numFmtId="0" fontId="118" fillId="48" borderId="24" xfId="3714" applyNumberFormat="1" applyFont="1" applyFill="1" applyBorder="1" applyAlignment="1">
      <alignment horizontal="center" vertical="center"/>
    </xf>
    <xf numFmtId="227" fontId="118" fillId="0" borderId="73" xfId="3714" applyNumberFormat="1" applyFont="1" applyFill="1" applyBorder="1" applyAlignment="1">
      <alignment horizontal="center" vertical="center"/>
    </xf>
    <xf numFmtId="0" fontId="116" fillId="0" borderId="24" xfId="3714" applyNumberFormat="1" applyFont="1" applyFill="1" applyBorder="1" applyAlignment="1">
      <alignment horizontal="center" vertical="center"/>
    </xf>
    <xf numFmtId="227" fontId="119" fillId="0" borderId="29" xfId="3714" applyNumberFormat="1" applyFont="1" applyFill="1" applyBorder="1" applyAlignment="1">
      <alignment horizontal="center" vertical="center"/>
    </xf>
    <xf numFmtId="0" fontId="265" fillId="0" borderId="24" xfId="3714" applyNumberFormat="1" applyFont="1" applyFill="1" applyBorder="1" applyAlignment="1">
      <alignment horizontal="center" vertical="center" wrapText="1"/>
    </xf>
    <xf numFmtId="0" fontId="21" fillId="0" borderId="24" xfId="3714" applyNumberFormat="1" applyFont="1" applyFill="1" applyBorder="1" applyAlignment="1">
      <alignment horizontal="center"/>
    </xf>
    <xf numFmtId="177" fontId="123" fillId="0" borderId="24" xfId="3714" applyNumberFormat="1" applyFont="1" applyFill="1" applyBorder="1" applyAlignment="1">
      <alignment horizontal="center" vertical="center" wrapText="1"/>
    </xf>
    <xf numFmtId="49" fontId="118" fillId="0" borderId="24" xfId="27809" applyNumberFormat="1" applyFont="1" applyFill="1" applyBorder="1" applyAlignment="1">
      <alignment horizontal="center" vertical="center"/>
    </xf>
    <xf numFmtId="0" fontId="118" fillId="0" borderId="24" xfId="6777" applyNumberFormat="1" applyFont="1" applyFill="1" applyBorder="1" applyAlignment="1">
      <alignment horizontal="center" vertical="center"/>
    </xf>
    <xf numFmtId="227" fontId="118" fillId="0" borderId="24" xfId="57" applyNumberFormat="1" applyFont="1" applyFill="1" applyBorder="1" applyAlignment="1">
      <alignment horizontal="center" vertical="center"/>
    </xf>
    <xf numFmtId="0" fontId="118" fillId="0" borderId="24" xfId="58" applyNumberFormat="1" applyFont="1" applyFill="1" applyBorder="1" applyAlignment="1">
      <alignment horizontal="center" vertical="center"/>
    </xf>
    <xf numFmtId="0" fontId="84" fillId="0" borderId="24" xfId="3714" applyNumberFormat="1" applyFont="1" applyFill="1" applyBorder="1" applyAlignment="1">
      <alignment horizontal="center" vertical="center" wrapText="1"/>
    </xf>
    <xf numFmtId="227" fontId="84" fillId="0" borderId="24" xfId="3714" applyNumberFormat="1" applyFont="1" applyFill="1" applyBorder="1" applyAlignment="1">
      <alignment horizontal="center" vertical="center" wrapText="1"/>
    </xf>
    <xf numFmtId="227" fontId="70" fillId="0" borderId="0" xfId="3714" applyNumberFormat="1" applyFont="1" applyFill="1" applyAlignment="1">
      <alignment horizontal="center" vertical="center"/>
    </xf>
    <xf numFmtId="227" fontId="21" fillId="0" borderId="24" xfId="3714" applyNumberFormat="1" applyFont="1" applyFill="1" applyBorder="1" applyAlignment="1">
      <alignment horizontal="center" vertical="center"/>
    </xf>
    <xf numFmtId="0" fontId="21" fillId="0" borderId="24" xfId="3714" applyNumberFormat="1" applyFont="1" applyFill="1" applyBorder="1" applyAlignment="1">
      <alignment horizontal="center" vertical="center"/>
    </xf>
    <xf numFmtId="0" fontId="21" fillId="0" borderId="0" xfId="3714" applyNumberFormat="1" applyFont="1" applyFill="1" applyAlignment="1">
      <alignment horizontal="center" vertical="center"/>
    </xf>
    <xf numFmtId="227" fontId="118" fillId="0" borderId="24" xfId="54" applyNumberFormat="1" applyFont="1" applyFill="1" applyBorder="1" applyAlignment="1">
      <alignment horizontal="center" vertical="center" wrapText="1"/>
    </xf>
    <xf numFmtId="0" fontId="118" fillId="0" borderId="24" xfId="54" applyNumberFormat="1" applyFont="1" applyFill="1" applyBorder="1" applyAlignment="1">
      <alignment horizontal="center" vertical="center" wrapText="1"/>
    </xf>
    <xf numFmtId="49" fontId="118" fillId="0" borderId="27" xfId="3714" applyNumberFormat="1" applyFont="1" applyFill="1" applyBorder="1" applyAlignment="1">
      <alignment horizontal="center" vertical="center"/>
    </xf>
    <xf numFmtId="49" fontId="257" fillId="0" borderId="24" xfId="3714" applyNumberFormat="1" applyFont="1" applyFill="1" applyBorder="1" applyAlignment="1">
      <alignment horizontal="center" vertical="center"/>
    </xf>
    <xf numFmtId="227" fontId="257" fillId="0" borderId="24" xfId="3714" applyNumberFormat="1" applyFont="1" applyFill="1" applyBorder="1" applyAlignment="1">
      <alignment horizontal="center" vertical="center"/>
    </xf>
    <xf numFmtId="244" fontId="118" fillId="0" borderId="31" xfId="3714" applyNumberFormat="1" applyFont="1" applyFill="1" applyBorder="1" applyAlignment="1">
      <alignment horizontal="center" vertical="center"/>
    </xf>
    <xf numFmtId="0" fontId="118" fillId="0" borderId="31" xfId="3714" applyNumberFormat="1" applyFont="1" applyFill="1" applyBorder="1" applyAlignment="1">
      <alignment horizontal="center" vertical="center"/>
    </xf>
    <xf numFmtId="244" fontId="119" fillId="0" borderId="31" xfId="3714" applyNumberFormat="1" applyFont="1" applyFill="1" applyBorder="1" applyAlignment="1">
      <alignment horizontal="center" vertical="center" wrapText="1"/>
    </xf>
    <xf numFmtId="243" fontId="265" fillId="0" borderId="24" xfId="3714" applyNumberFormat="1" applyFont="1" applyFill="1" applyBorder="1" applyAlignment="1">
      <alignment horizontal="center" vertical="center" wrapText="1"/>
    </xf>
    <xf numFmtId="244" fontId="265" fillId="0" borderId="24" xfId="3714" applyNumberFormat="1" applyFont="1" applyFill="1" applyBorder="1" applyAlignment="1">
      <alignment horizontal="center" vertical="center" wrapText="1"/>
    </xf>
    <xf numFmtId="0" fontId="119" fillId="0" borderId="24" xfId="3714" applyNumberFormat="1" applyFont="1" applyFill="1" applyBorder="1" applyAlignment="1">
      <alignment horizontal="center" vertical="center" wrapText="1"/>
    </xf>
    <xf numFmtId="244" fontId="118" fillId="0" borderId="24" xfId="56" applyNumberFormat="1" applyFont="1" applyFill="1" applyBorder="1" applyAlignment="1">
      <alignment horizontal="center" vertical="center"/>
    </xf>
    <xf numFmtId="227" fontId="118" fillId="0" borderId="24" xfId="59" applyNumberFormat="1" applyFont="1" applyFill="1" applyBorder="1" applyAlignment="1">
      <alignment horizontal="center" vertical="center"/>
    </xf>
    <xf numFmtId="244" fontId="118" fillId="0" borderId="24" xfId="59" applyNumberFormat="1" applyFont="1" applyFill="1" applyBorder="1" applyAlignment="1">
      <alignment horizontal="center" vertical="center"/>
    </xf>
    <xf numFmtId="243" fontId="84" fillId="0" borderId="24" xfId="3714" applyNumberFormat="1" applyFont="1" applyFill="1" applyBorder="1" applyAlignment="1">
      <alignment horizontal="center" vertical="center" wrapText="1"/>
    </xf>
    <xf numFmtId="0" fontId="119" fillId="0" borderId="24" xfId="3714" applyNumberFormat="1" applyFont="1" applyFill="1" applyBorder="1" applyAlignment="1" applyProtection="1">
      <alignment horizontal="center" vertical="center" wrapText="1"/>
      <protection locked="0"/>
    </xf>
    <xf numFmtId="243" fontId="21" fillId="0" borderId="24" xfId="3714" applyNumberFormat="1" applyFont="1" applyFill="1" applyBorder="1" applyAlignment="1">
      <alignment horizontal="center" vertical="center"/>
    </xf>
    <xf numFmtId="244" fontId="21" fillId="0" borderId="24" xfId="3714" applyNumberFormat="1" applyFont="1" applyFill="1" applyBorder="1" applyAlignment="1">
      <alignment horizontal="center" vertical="center"/>
    </xf>
    <xf numFmtId="243" fontId="21" fillId="0" borderId="0" xfId="3714" applyNumberFormat="1" applyFont="1" applyFill="1" applyAlignment="1">
      <alignment horizontal="center" vertical="center"/>
    </xf>
    <xf numFmtId="244" fontId="21" fillId="0" borderId="0" xfId="3714" applyNumberFormat="1" applyFont="1" applyFill="1" applyAlignment="1">
      <alignment horizontal="center" vertical="center"/>
    </xf>
    <xf numFmtId="243" fontId="118" fillId="0" borderId="24" xfId="54" applyNumberFormat="1" applyFont="1" applyFill="1" applyBorder="1" applyAlignment="1">
      <alignment horizontal="center" vertical="center" wrapText="1"/>
    </xf>
    <xf numFmtId="0" fontId="71" fillId="0" borderId="24" xfId="3714" applyNumberFormat="1" applyFont="1" applyFill="1" applyBorder="1" applyAlignment="1">
      <alignment horizontal="center" vertical="center"/>
    </xf>
    <xf numFmtId="227" fontId="71" fillId="0" borderId="24" xfId="2735" applyNumberFormat="1" applyFont="1" applyFill="1" applyBorder="1" applyAlignment="1">
      <alignment horizontal="center" vertical="center" wrapText="1"/>
    </xf>
    <xf numFmtId="227" fontId="71" fillId="0" borderId="24" xfId="3714" applyNumberFormat="1" applyFont="1" applyFill="1" applyBorder="1" applyAlignment="1">
      <alignment horizontal="center" vertical="center"/>
    </xf>
    <xf numFmtId="243" fontId="123" fillId="0" borderId="24" xfId="42799" applyNumberFormat="1" applyFont="1" applyFill="1" applyBorder="1" applyAlignment="1">
      <alignment horizontal="center" vertical="center" shrinkToFit="1"/>
      <protection locked="0"/>
    </xf>
    <xf numFmtId="0" fontId="123" fillId="0" borderId="24" xfId="42799" applyNumberFormat="1" applyFont="1" applyFill="1" applyBorder="1" applyAlignment="1">
      <alignment horizontal="center" vertical="center" shrinkToFit="1"/>
      <protection locked="0"/>
    </xf>
    <xf numFmtId="0" fontId="67" fillId="0" borderId="24" xfId="3714" applyNumberFormat="1" applyFont="1" applyFill="1" applyBorder="1" applyAlignment="1">
      <alignment horizontal="center" vertical="center"/>
    </xf>
    <xf numFmtId="0" fontId="118" fillId="0" borderId="24" xfId="2735" applyNumberFormat="1" applyFont="1" applyFill="1" applyBorder="1" applyAlignment="1">
      <alignment horizontal="center" vertical="center"/>
    </xf>
    <xf numFmtId="227" fontId="266" fillId="0" borderId="24" xfId="3714" applyNumberFormat="1" applyFont="1" applyFill="1" applyBorder="1" applyAlignment="1">
      <alignment horizontal="center" vertical="center" wrapText="1"/>
    </xf>
    <xf numFmtId="0" fontId="266" fillId="0" borderId="24" xfId="3714" applyNumberFormat="1" applyFont="1" applyFill="1" applyBorder="1" applyAlignment="1">
      <alignment horizontal="center" vertical="center" wrapText="1"/>
    </xf>
    <xf numFmtId="227" fontId="118" fillId="0" borderId="31" xfId="57" applyNumberFormat="1" applyFont="1" applyFill="1" applyBorder="1" applyAlignment="1">
      <alignment horizontal="center" vertical="center"/>
    </xf>
    <xf numFmtId="227" fontId="120" fillId="0" borderId="31" xfId="3714" applyNumberFormat="1" applyFont="1" applyFill="1" applyBorder="1" applyAlignment="1">
      <alignment horizontal="center" vertical="center"/>
    </xf>
    <xf numFmtId="0" fontId="123" fillId="0" borderId="24" xfId="3714" applyNumberFormat="1" applyFont="1" applyFill="1" applyBorder="1" applyAlignment="1">
      <alignment horizontal="center" vertical="center"/>
    </xf>
    <xf numFmtId="227" fontId="119" fillId="0" borderId="26" xfId="3714" applyNumberFormat="1" applyFont="1" applyFill="1" applyBorder="1" applyAlignment="1">
      <alignment horizontal="center" vertical="center" wrapText="1"/>
    </xf>
    <xf numFmtId="244" fontId="118" fillId="0" borderId="24" xfId="36" applyNumberFormat="1" applyFont="1" applyFill="1" applyBorder="1" applyAlignment="1">
      <alignment horizontal="center" vertical="center"/>
    </xf>
    <xf numFmtId="227" fontId="67" fillId="0" borderId="24" xfId="3714" applyNumberFormat="1" applyFont="1" applyFill="1" applyBorder="1" applyAlignment="1">
      <alignment horizontal="center" vertical="center"/>
    </xf>
    <xf numFmtId="227" fontId="118" fillId="0" borderId="24" xfId="58" applyNumberFormat="1" applyFont="1" applyFill="1" applyBorder="1" applyAlignment="1">
      <alignment horizontal="center" vertical="center"/>
    </xf>
    <xf numFmtId="243" fontId="119" fillId="0" borderId="24" xfId="3714" applyNumberFormat="1" applyFont="1" applyFill="1" applyBorder="1" applyAlignment="1">
      <alignment horizontal="center" vertical="center" wrapText="1"/>
    </xf>
    <xf numFmtId="244" fontId="119" fillId="0" borderId="24" xfId="3714" applyNumberFormat="1" applyFont="1" applyFill="1" applyBorder="1" applyAlignment="1">
      <alignment horizontal="center" vertical="center" wrapText="1"/>
    </xf>
    <xf numFmtId="243" fontId="119" fillId="0" borderId="29" xfId="3714" applyNumberFormat="1" applyFont="1" applyFill="1" applyBorder="1" applyAlignment="1">
      <alignment horizontal="center" vertical="center"/>
    </xf>
    <xf numFmtId="177" fontId="97" fillId="0" borderId="24" xfId="3714" applyNumberFormat="1" applyFont="1" applyFill="1" applyBorder="1" applyAlignment="1">
      <alignment horizontal="center" vertical="center"/>
    </xf>
    <xf numFmtId="243" fontId="119" fillId="0" borderId="0" xfId="3714" applyNumberFormat="1" applyFont="1" applyFill="1" applyAlignment="1">
      <alignment horizontal="center" vertical="center"/>
    </xf>
    <xf numFmtId="243" fontId="116" fillId="0" borderId="24" xfId="3714" applyNumberFormat="1" applyFont="1" applyFill="1" applyBorder="1" applyAlignment="1" applyProtection="1">
      <alignment horizontal="center" vertical="center"/>
    </xf>
    <xf numFmtId="176" fontId="116" fillId="0" borderId="24" xfId="3714" applyNumberFormat="1" applyFont="1" applyFill="1" applyBorder="1" applyAlignment="1" applyProtection="1">
      <alignment horizontal="center" vertical="center" wrapText="1" shrinkToFit="1"/>
    </xf>
    <xf numFmtId="39" fontId="116" fillId="0" borderId="24" xfId="3714" applyNumberFormat="1" applyFont="1" applyFill="1" applyBorder="1" applyAlignment="1" applyProtection="1">
      <alignment horizontal="center" vertical="center"/>
    </xf>
    <xf numFmtId="227" fontId="119" fillId="0" borderId="24" xfId="42714" applyFont="1" applyFill="1" applyBorder="1" applyAlignment="1">
      <alignment horizontal="center" vertical="center"/>
    </xf>
    <xf numFmtId="0" fontId="119" fillId="0" borderId="24" xfId="42714" applyNumberFormat="1" applyFont="1" applyFill="1" applyBorder="1" applyAlignment="1">
      <alignment horizontal="center" vertical="center"/>
    </xf>
    <xf numFmtId="0" fontId="118" fillId="0" borderId="24" xfId="42520" applyFont="1" applyFill="1" applyBorder="1" applyAlignment="1">
      <alignment horizontal="center" vertical="center" wrapText="1"/>
    </xf>
    <xf numFmtId="227" fontId="118" fillId="0" borderId="26" xfId="54" applyNumberFormat="1" applyFont="1" applyFill="1" applyBorder="1" applyAlignment="1">
      <alignment horizontal="center" vertical="center"/>
    </xf>
    <xf numFmtId="227" fontId="118" fillId="0" borderId="37" xfId="42634" applyNumberFormat="1" applyFont="1" applyFill="1" applyBorder="1" applyAlignment="1">
      <alignment horizontal="center" vertical="center"/>
    </xf>
    <xf numFmtId="227" fontId="118" fillId="0" borderId="26" xfId="42634" applyNumberFormat="1" applyFont="1" applyFill="1" applyBorder="1" applyAlignment="1">
      <alignment horizontal="center" vertical="center"/>
    </xf>
    <xf numFmtId="227" fontId="118" fillId="0" borderId="26" xfId="6777" applyNumberFormat="1" applyFont="1" applyFill="1" applyBorder="1" applyAlignment="1">
      <alignment horizontal="center" vertical="center"/>
    </xf>
    <xf numFmtId="227" fontId="93" fillId="0" borderId="26" xfId="3714" applyNumberFormat="1" applyFont="1" applyFill="1" applyBorder="1" applyAlignment="1">
      <alignment horizontal="center" vertical="center"/>
    </xf>
    <xf numFmtId="227" fontId="122" fillId="0" borderId="37" xfId="3714" applyNumberFormat="1" applyFont="1" applyFill="1" applyBorder="1" applyAlignment="1">
      <alignment horizontal="center" vertical="center" wrapText="1"/>
    </xf>
    <xf numFmtId="227" fontId="122" fillId="0" borderId="26" xfId="3714" applyNumberFormat="1" applyFont="1" applyFill="1" applyBorder="1" applyAlignment="1">
      <alignment horizontal="center" vertical="center" wrapText="1"/>
    </xf>
    <xf numFmtId="227" fontId="93" fillId="0" borderId="26" xfId="3714" applyNumberFormat="1" applyFont="1" applyFill="1" applyBorder="1" applyAlignment="1">
      <alignment horizontal="center" vertical="center" wrapText="1"/>
    </xf>
    <xf numFmtId="227" fontId="67" fillId="0" borderId="26" xfId="3714" applyNumberFormat="1" applyFont="1" applyFill="1" applyBorder="1" applyAlignment="1">
      <alignment horizontal="center" vertical="center"/>
    </xf>
    <xf numFmtId="227" fontId="120" fillId="0" borderId="26" xfId="3714" applyNumberFormat="1" applyFont="1" applyFill="1" applyBorder="1" applyAlignment="1">
      <alignment horizontal="center" vertical="center" wrapText="1"/>
    </xf>
    <xf numFmtId="227" fontId="118" fillId="0" borderId="0" xfId="3714" applyNumberFormat="1" applyFont="1" applyFill="1" applyBorder="1" applyAlignment="1">
      <alignment horizontal="center" vertical="center"/>
    </xf>
    <xf numFmtId="227" fontId="63" fillId="0" borderId="0" xfId="3714" applyNumberFormat="1" applyFont="1" applyFill="1" applyBorder="1" applyAlignment="1">
      <alignment horizontal="center" vertical="center" wrapText="1"/>
    </xf>
    <xf numFmtId="227" fontId="122" fillId="0" borderId="0" xfId="3714" applyNumberFormat="1" applyFont="1" applyFill="1" applyBorder="1" applyAlignment="1">
      <alignment horizontal="center" vertical="center" wrapText="1"/>
    </xf>
    <xf numFmtId="227" fontId="93" fillId="0" borderId="0" xfId="3714" applyNumberFormat="1" applyFont="1" applyFill="1" applyBorder="1" applyAlignment="1">
      <alignment horizontal="center" vertical="center" wrapText="1"/>
    </xf>
    <xf numFmtId="227" fontId="67" fillId="0" borderId="0" xfId="3714" applyNumberFormat="1" applyFont="1" applyFill="1" applyBorder="1" applyAlignment="1">
      <alignment horizontal="center" vertical="center"/>
    </xf>
    <xf numFmtId="227" fontId="120" fillId="0" borderId="0" xfId="3714" applyNumberFormat="1" applyFont="1" applyFill="1" applyBorder="1" applyAlignment="1">
      <alignment horizontal="center" vertical="center" wrapText="1"/>
    </xf>
    <xf numFmtId="227" fontId="119" fillId="0" borderId="0" xfId="3714" applyNumberFormat="1" applyFont="1" applyFill="1" applyBorder="1" applyAlignment="1">
      <alignment horizontal="center" vertical="center"/>
    </xf>
    <xf numFmtId="227" fontId="118" fillId="0" borderId="0" xfId="54" applyNumberFormat="1" applyFont="1" applyFill="1" applyBorder="1" applyAlignment="1">
      <alignment horizontal="center" vertical="center"/>
    </xf>
    <xf numFmtId="227" fontId="118" fillId="0" borderId="0" xfId="42634" applyNumberFormat="1" applyFont="1" applyFill="1" applyBorder="1" applyAlignment="1">
      <alignment horizontal="center" vertical="center"/>
    </xf>
    <xf numFmtId="227" fontId="118" fillId="0" borderId="0" xfId="6777" applyNumberFormat="1" applyFont="1" applyFill="1" applyBorder="1" applyAlignment="1">
      <alignment horizontal="center" vertical="center"/>
    </xf>
    <xf numFmtId="227" fontId="45" fillId="0" borderId="24" xfId="3714" applyFill="1" applyBorder="1" applyAlignment="1">
      <alignment vertical="center"/>
    </xf>
    <xf numFmtId="0" fontId="122" fillId="0" borderId="24" xfId="2735" applyNumberFormat="1" applyFont="1" applyFill="1" applyBorder="1" applyAlignment="1">
      <alignment horizontal="center" vertical="center" wrapText="1"/>
    </xf>
    <xf numFmtId="227" fontId="15" fillId="0" borderId="24" xfId="3714" applyNumberFormat="1" applyFont="1" applyFill="1" applyBorder="1"/>
    <xf numFmtId="177" fontId="119" fillId="0" borderId="26" xfId="3714" applyNumberFormat="1" applyFont="1" applyFill="1" applyBorder="1" applyAlignment="1">
      <alignment horizontal="center" vertical="center"/>
    </xf>
    <xf numFmtId="49" fontId="119" fillId="0" borderId="26" xfId="3714" applyNumberFormat="1" applyFont="1" applyFill="1" applyBorder="1" applyAlignment="1">
      <alignment horizontal="center" vertical="center"/>
    </xf>
    <xf numFmtId="227" fontId="119" fillId="0" borderId="26" xfId="3714" applyNumberFormat="1" applyFont="1" applyFill="1" applyBorder="1" applyAlignment="1" applyProtection="1">
      <alignment horizontal="center" vertical="center" wrapText="1"/>
      <protection locked="0"/>
    </xf>
    <xf numFmtId="227" fontId="119" fillId="0" borderId="0" xfId="3714" applyNumberFormat="1" applyFont="1" applyFill="1" applyBorder="1" applyAlignment="1" applyProtection="1">
      <alignment horizontal="center" vertical="center" wrapText="1"/>
      <protection locked="0"/>
    </xf>
    <xf numFmtId="227" fontId="116" fillId="0" borderId="0" xfId="3714" applyNumberFormat="1" applyFont="1" applyFill="1" applyBorder="1" applyAlignment="1" applyProtection="1">
      <alignment horizontal="center" vertical="center"/>
    </xf>
    <xf numFmtId="227" fontId="116" fillId="0" borderId="0" xfId="3714" applyNumberFormat="1" applyFont="1" applyFill="1" applyBorder="1" applyAlignment="1" applyProtection="1">
      <alignment horizontal="center" vertical="center" wrapText="1" shrinkToFit="1"/>
    </xf>
    <xf numFmtId="227" fontId="118" fillId="0" borderId="0" xfId="2735" applyNumberFormat="1" applyFont="1" applyFill="1" applyBorder="1" applyAlignment="1">
      <alignment horizontal="center" vertical="center" wrapText="1"/>
    </xf>
    <xf numFmtId="227" fontId="118" fillId="0" borderId="0" xfId="2735" applyNumberFormat="1" applyFont="1" applyFill="1" applyBorder="1" applyAlignment="1">
      <alignment horizontal="center" vertical="center"/>
    </xf>
    <xf numFmtId="227" fontId="119" fillId="0" borderId="0" xfId="3714" applyNumberFormat="1" applyFont="1" applyFill="1" applyBorder="1" applyAlignment="1">
      <alignment horizontal="center" vertical="center" wrapText="1"/>
    </xf>
    <xf numFmtId="227" fontId="118" fillId="0" borderId="0" xfId="56" applyNumberFormat="1" applyFont="1" applyFill="1" applyBorder="1" applyAlignment="1">
      <alignment horizontal="center" vertical="center"/>
    </xf>
    <xf numFmtId="227" fontId="118" fillId="0" borderId="38" xfId="42634" applyNumberFormat="1" applyFont="1" applyFill="1" applyBorder="1" applyAlignment="1">
      <alignment horizontal="center" vertical="center"/>
    </xf>
    <xf numFmtId="227" fontId="118" fillId="0" borderId="38" xfId="3714" applyNumberFormat="1" applyFont="1" applyFill="1" applyBorder="1" applyAlignment="1">
      <alignment horizontal="center" vertical="center"/>
    </xf>
    <xf numFmtId="227" fontId="119" fillId="0" borderId="24" xfId="41752" quotePrefix="1" applyFont="1" applyBorder="1" applyAlignment="1">
      <alignment horizontal="center" vertical="center"/>
    </xf>
    <xf numFmtId="0" fontId="5" fillId="0" borderId="10" xfId="1" applyNumberFormat="1" applyFont="1" applyFill="1" applyBorder="1" applyAlignment="1">
      <alignment horizontal="center" vertical="center"/>
    </xf>
    <xf numFmtId="57" fontId="6" fillId="0" borderId="11" xfId="1" applyNumberFormat="1" applyFont="1" applyFill="1" applyBorder="1" applyAlignment="1">
      <alignment horizontal="center" vertical="center"/>
    </xf>
    <xf numFmtId="0" fontId="6" fillId="0" borderId="11" xfId="1" applyNumberFormat="1" applyFont="1" applyFill="1" applyBorder="1" applyAlignment="1">
      <alignment horizontal="center" vertical="center"/>
    </xf>
    <xf numFmtId="0" fontId="3" fillId="0" borderId="23" xfId="1" applyNumberFormat="1" applyFont="1" applyFill="1" applyBorder="1" applyAlignment="1">
      <alignment horizontal="left" vertical="center" wrapText="1"/>
    </xf>
    <xf numFmtId="0" fontId="18" fillId="0" borderId="23" xfId="1" applyNumberFormat="1" applyFont="1" applyFill="1" applyBorder="1" applyAlignment="1">
      <alignment horizontal="left" vertical="center" wrapText="1"/>
    </xf>
    <xf numFmtId="0" fontId="7" fillId="0" borderId="12" xfId="1" applyNumberFormat="1" applyFont="1" applyFill="1" applyBorder="1" applyAlignment="1">
      <alignment horizontal="center" vertical="center"/>
    </xf>
    <xf numFmtId="0" fontId="7" fillId="0" borderId="12" xfId="1" applyNumberFormat="1" applyFont="1" applyFill="1" applyBorder="1" applyAlignment="1">
      <alignment horizontal="center" vertical="center" wrapText="1"/>
    </xf>
    <xf numFmtId="176" fontId="7" fillId="0" borderId="12" xfId="1" applyNumberFormat="1" applyFont="1" applyFill="1" applyBorder="1" applyAlignment="1">
      <alignment horizontal="center" vertical="center" wrapText="1"/>
    </xf>
    <xf numFmtId="0" fontId="7" fillId="0" borderId="14" xfId="1" applyNumberFormat="1" applyFont="1" applyFill="1" applyBorder="1" applyAlignment="1">
      <alignment horizontal="center" vertical="center" wrapText="1"/>
    </xf>
    <xf numFmtId="0" fontId="7" fillId="0" borderId="13" xfId="1" applyNumberFormat="1" applyFont="1" applyFill="1" applyBorder="1" applyAlignment="1">
      <alignment horizontal="center" vertical="center" wrapText="1"/>
    </xf>
    <xf numFmtId="0" fontId="19" fillId="0" borderId="0" xfId="1" applyNumberFormat="1" applyFont="1" applyFill="1" applyAlignment="1">
      <alignment vertical="top" wrapText="1"/>
    </xf>
    <xf numFmtId="0" fontId="20" fillId="0" borderId="0" xfId="1" applyNumberFormat="1" applyFont="1" applyFill="1" applyAlignment="1">
      <alignment vertical="top" wrapText="1"/>
    </xf>
    <xf numFmtId="0" fontId="18" fillId="0" borderId="0" xfId="1" applyNumberFormat="1" applyFont="1" applyFill="1" applyAlignment="1">
      <alignment horizontal="left" vertical="center" wrapText="1"/>
    </xf>
    <xf numFmtId="176" fontId="18" fillId="0" borderId="0" xfId="1" applyNumberFormat="1" applyFont="1" applyFill="1" applyAlignment="1">
      <alignment horizontal="left" vertical="center" wrapText="1"/>
    </xf>
    <xf numFmtId="0" fontId="21" fillId="0" borderId="0" xfId="1" applyNumberFormat="1" applyFont="1" applyFill="1" applyAlignment="1"/>
    <xf numFmtId="0" fontId="50" fillId="0" borderId="32" xfId="3" applyFont="1" applyBorder="1" applyAlignment="1">
      <alignment horizontal="center" vertical="center"/>
    </xf>
    <xf numFmtId="57" fontId="51" fillId="0" borderId="33" xfId="3" applyNumberFormat="1" applyFont="1" applyBorder="1" applyAlignment="1">
      <alignment horizontal="center" vertical="center" wrapText="1"/>
    </xf>
    <xf numFmtId="0" fontId="51" fillId="0" borderId="33" xfId="3" applyFont="1" applyBorder="1" applyAlignment="1">
      <alignment horizontal="center" vertical="center" wrapText="1"/>
    </xf>
    <xf numFmtId="0" fontId="33" fillId="0" borderId="29" xfId="2" applyFont="1" applyFill="1" applyBorder="1" applyAlignment="1">
      <alignment horizontal="center" vertical="center"/>
    </xf>
    <xf numFmtId="0" fontId="33" fillId="0" borderId="33" xfId="2" applyFont="1" applyFill="1" applyBorder="1" applyAlignment="1">
      <alignment horizontal="center" vertical="center"/>
    </xf>
    <xf numFmtId="0" fontId="33" fillId="0" borderId="31" xfId="2" applyFont="1" applyFill="1" applyBorder="1" applyAlignment="1">
      <alignment horizontal="center" vertical="center"/>
    </xf>
    <xf numFmtId="0" fontId="92" fillId="0" borderId="0" xfId="2" applyFont="1" applyFill="1" applyBorder="1" applyAlignment="1">
      <alignment horizontal="left" vertical="center" wrapText="1"/>
    </xf>
    <xf numFmtId="0" fontId="31" fillId="0" borderId="24" xfId="17" applyFont="1" applyFill="1" applyBorder="1" applyAlignment="1">
      <alignment horizontal="center" vertical="center" wrapText="1"/>
    </xf>
    <xf numFmtId="0" fontId="23" fillId="0" borderId="24" xfId="17" applyFont="1" applyFill="1" applyBorder="1" applyAlignment="1">
      <alignment horizontal="center" vertical="center" wrapText="1"/>
    </xf>
    <xf numFmtId="0" fontId="31" fillId="0" borderId="26" xfId="17" applyFont="1" applyFill="1" applyBorder="1" applyAlignment="1">
      <alignment horizontal="center" vertical="center" wrapText="1"/>
    </xf>
    <xf numFmtId="0" fontId="31" fillId="0" borderId="28" xfId="17" applyFont="1" applyFill="1" applyBorder="1" applyAlignment="1">
      <alignment horizontal="center" vertical="center" wrapText="1"/>
    </xf>
    <xf numFmtId="0" fontId="80" fillId="67" borderId="26" xfId="2" applyFont="1" applyFill="1" applyBorder="1" applyAlignment="1">
      <alignment horizontal="center" vertical="center" wrapText="1"/>
    </xf>
    <xf numFmtId="0" fontId="80" fillId="67" borderId="27" xfId="2" applyFont="1" applyFill="1" applyBorder="1" applyAlignment="1">
      <alignment horizontal="center" vertical="center" wrapText="1"/>
    </xf>
    <xf numFmtId="0" fontId="80" fillId="67" borderId="28" xfId="2" applyFont="1" applyFill="1" applyBorder="1" applyAlignment="1">
      <alignment horizontal="center" vertical="center" wrapText="1"/>
    </xf>
    <xf numFmtId="0" fontId="56" fillId="65" borderId="26" xfId="2" applyFont="1" applyFill="1" applyBorder="1" applyAlignment="1">
      <alignment horizontal="center" vertical="center"/>
    </xf>
    <xf numFmtId="0" fontId="56" fillId="65" borderId="27" xfId="2" applyFont="1" applyFill="1" applyBorder="1" applyAlignment="1">
      <alignment horizontal="center" vertical="center"/>
    </xf>
    <xf numFmtId="0" fontId="56" fillId="65" borderId="28" xfId="2" applyFont="1" applyFill="1" applyBorder="1" applyAlignment="1">
      <alignment horizontal="center" vertical="center"/>
    </xf>
    <xf numFmtId="177" fontId="31" fillId="0" borderId="26" xfId="17" applyNumberFormat="1" applyFont="1" applyFill="1" applyBorder="1" applyAlignment="1">
      <alignment horizontal="center" vertical="center" wrapText="1"/>
    </xf>
    <xf numFmtId="177" fontId="31" fillId="0" borderId="27" xfId="17" applyNumberFormat="1" applyFont="1" applyFill="1" applyBorder="1" applyAlignment="1">
      <alignment horizontal="center" vertical="center" wrapText="1"/>
    </xf>
    <xf numFmtId="177" fontId="31" fillId="0" borderId="28" xfId="17" applyNumberFormat="1" applyFont="1" applyFill="1" applyBorder="1" applyAlignment="1">
      <alignment horizontal="center" vertical="center" wrapText="1"/>
    </xf>
    <xf numFmtId="0" fontId="31" fillId="0" borderId="27" xfId="17" applyFont="1" applyFill="1" applyBorder="1" applyAlignment="1">
      <alignment horizontal="center" vertical="center" wrapText="1"/>
    </xf>
    <xf numFmtId="0" fontId="33" fillId="0" borderId="26" xfId="2" applyFont="1" applyFill="1" applyBorder="1" applyAlignment="1">
      <alignment horizontal="center" vertical="center" wrapText="1"/>
    </xf>
    <xf numFmtId="0" fontId="33" fillId="0" borderId="27" xfId="2" applyFont="1" applyFill="1" applyBorder="1" applyAlignment="1">
      <alignment horizontal="center" vertical="center" wrapText="1"/>
    </xf>
    <xf numFmtId="0" fontId="33" fillId="0" borderId="28" xfId="2" applyFont="1" applyFill="1" applyBorder="1" applyAlignment="1">
      <alignment horizontal="center" vertical="center" wrapText="1"/>
    </xf>
    <xf numFmtId="0" fontId="34" fillId="65" borderId="27" xfId="2" applyFont="1" applyFill="1" applyBorder="1" applyAlignment="1">
      <alignment horizontal="center" vertical="center" wrapText="1"/>
    </xf>
    <xf numFmtId="0" fontId="34" fillId="65" borderId="28" xfId="2" applyFont="1" applyFill="1" applyBorder="1" applyAlignment="1">
      <alignment horizontal="center" vertical="center" wrapText="1"/>
    </xf>
    <xf numFmtId="0" fontId="34" fillId="0" borderId="27" xfId="2" applyFont="1" applyFill="1" applyBorder="1" applyAlignment="1">
      <alignment horizontal="center" vertical="center" wrapText="1"/>
    </xf>
    <xf numFmtId="0" fontId="34" fillId="0" borderId="26" xfId="2" applyFont="1" applyFill="1" applyBorder="1" applyAlignment="1">
      <alignment horizontal="center" vertical="center" wrapText="1"/>
    </xf>
    <xf numFmtId="0" fontId="34" fillId="0" borderId="28" xfId="2" applyFont="1" applyFill="1" applyBorder="1" applyAlignment="1">
      <alignment horizontal="center" vertical="center" wrapText="1"/>
    </xf>
    <xf numFmtId="0" fontId="47" fillId="0" borderId="26" xfId="2" applyFont="1" applyFill="1" applyBorder="1" applyAlignment="1">
      <alignment horizontal="center" vertical="center" wrapText="1"/>
    </xf>
    <xf numFmtId="0" fontId="45" fillId="0" borderId="27" xfId="2" applyFont="1" applyFill="1" applyBorder="1" applyAlignment="1">
      <alignment horizontal="center" vertical="center" wrapText="1"/>
    </xf>
    <xf numFmtId="0" fontId="45" fillId="0" borderId="28" xfId="2" applyFont="1" applyFill="1" applyBorder="1" applyAlignment="1">
      <alignment horizontal="center" vertical="center" wrapText="1"/>
    </xf>
    <xf numFmtId="0" fontId="33" fillId="0" borderId="24" xfId="2" applyFont="1" applyFill="1" applyBorder="1" applyAlignment="1">
      <alignment horizontal="center" vertical="center" wrapText="1"/>
    </xf>
    <xf numFmtId="177" fontId="31" fillId="0" borderId="26" xfId="2" applyNumberFormat="1" applyFont="1" applyFill="1" applyBorder="1" applyAlignment="1">
      <alignment horizontal="center" vertical="center" wrapText="1"/>
    </xf>
    <xf numFmtId="177" fontId="31" fillId="0" borderId="27" xfId="2" applyNumberFormat="1" applyFont="1" applyFill="1" applyBorder="1" applyAlignment="1">
      <alignment horizontal="center" vertical="center" wrapText="1"/>
    </xf>
    <xf numFmtId="177" fontId="31" fillId="0" borderId="28" xfId="2" applyNumberFormat="1" applyFont="1" applyFill="1" applyBorder="1" applyAlignment="1">
      <alignment horizontal="center" vertical="center" wrapText="1"/>
    </xf>
    <xf numFmtId="0" fontId="31" fillId="0" borderId="24" xfId="2" applyFont="1" applyFill="1" applyBorder="1" applyAlignment="1">
      <alignment horizontal="center" vertical="center" wrapText="1"/>
    </xf>
    <xf numFmtId="0" fontId="31" fillId="0" borderId="27" xfId="17" applyFont="1" applyFill="1" applyBorder="1" applyAlignment="1">
      <alignment horizontal="center" vertical="center"/>
    </xf>
    <xf numFmtId="0" fontId="31" fillId="0" borderId="28" xfId="17" applyFont="1" applyFill="1" applyBorder="1" applyAlignment="1">
      <alignment horizontal="center" vertical="center"/>
    </xf>
    <xf numFmtId="0" fontId="32" fillId="0" borderId="24" xfId="15" applyFont="1" applyFill="1" applyBorder="1" applyAlignment="1">
      <alignment horizontal="center" vertical="center"/>
    </xf>
    <xf numFmtId="0" fontId="31" fillId="0" borderId="26" xfId="17" applyFont="1" applyFill="1" applyBorder="1" applyAlignment="1">
      <alignment horizontal="center" vertical="center"/>
    </xf>
    <xf numFmtId="0" fontId="34" fillId="0" borderId="26" xfId="2" applyFont="1" applyFill="1" applyBorder="1" applyAlignment="1">
      <alignment horizontal="center" vertical="center"/>
    </xf>
    <xf numFmtId="0" fontId="34" fillId="0" borderId="27" xfId="2" applyFont="1" applyFill="1" applyBorder="1" applyAlignment="1">
      <alignment horizontal="center" vertical="center"/>
    </xf>
    <xf numFmtId="0" fontId="46" fillId="0" borderId="27" xfId="2" applyFont="1" applyFill="1" applyBorder="1" applyAlignment="1">
      <alignment horizontal="center" vertical="center" wrapText="1"/>
    </xf>
    <xf numFmtId="0" fontId="46" fillId="0" borderId="28" xfId="2" applyFont="1" applyFill="1" applyBorder="1" applyAlignment="1">
      <alignment horizontal="center" vertical="center" wrapText="1"/>
    </xf>
    <xf numFmtId="0" fontId="35" fillId="0" borderId="26" xfId="15" applyFont="1" applyFill="1" applyBorder="1" applyAlignment="1">
      <alignment horizontal="center" vertical="center"/>
    </xf>
    <xf numFmtId="0" fontId="35" fillId="0" borderId="27" xfId="15" applyFont="1" applyFill="1" applyBorder="1" applyAlignment="1">
      <alignment horizontal="center" vertical="center"/>
    </xf>
    <xf numFmtId="0" fontId="31" fillId="0" borderId="29" xfId="17" applyFont="1" applyFill="1" applyBorder="1" applyAlignment="1">
      <alignment horizontal="center" vertical="center" wrapText="1"/>
    </xf>
    <xf numFmtId="0" fontId="31" fillId="0" borderId="35" xfId="17" applyFont="1" applyFill="1" applyBorder="1" applyAlignment="1">
      <alignment horizontal="center" vertical="center" wrapText="1"/>
    </xf>
    <xf numFmtId="0" fontId="31" fillId="0" borderId="36" xfId="17" applyFont="1" applyFill="1" applyBorder="1" applyAlignment="1">
      <alignment horizontal="center" vertical="center" wrapText="1"/>
    </xf>
    <xf numFmtId="0" fontId="32" fillId="0" borderId="24" xfId="15" applyFont="1" applyFill="1" applyBorder="1" applyAlignment="1">
      <alignment horizontal="center" vertical="center" wrapText="1"/>
    </xf>
    <xf numFmtId="0" fontId="31" fillId="0" borderId="38" xfId="17" applyFont="1" applyFill="1" applyBorder="1" applyAlignment="1">
      <alignment horizontal="center" vertical="center" wrapText="1"/>
    </xf>
    <xf numFmtId="0" fontId="31" fillId="0" borderId="26" xfId="2" applyFont="1" applyFill="1" applyBorder="1" applyAlignment="1">
      <alignment horizontal="center" vertical="center"/>
    </xf>
    <xf numFmtId="0" fontId="31" fillId="0" borderId="27" xfId="2" applyFont="1" applyFill="1" applyBorder="1" applyAlignment="1">
      <alignment horizontal="center" vertical="center"/>
    </xf>
    <xf numFmtId="0" fontId="31" fillId="0" borderId="28" xfId="2" applyFont="1" applyFill="1" applyBorder="1" applyAlignment="1">
      <alignment horizontal="center" vertical="center"/>
    </xf>
    <xf numFmtId="227" fontId="93" fillId="0" borderId="59" xfId="33" applyFont="1" applyFill="1" applyBorder="1" applyAlignment="1">
      <alignment horizontal="left" vertical="center" wrapText="1"/>
    </xf>
    <xf numFmtId="227" fontId="118" fillId="0" borderId="39" xfId="34" applyFont="1" applyFill="1" applyBorder="1" applyAlignment="1">
      <alignment horizontal="center" vertical="center" wrapText="1"/>
    </xf>
    <xf numFmtId="227" fontId="118" fillId="0" borderId="39" xfId="34" applyFont="1" applyFill="1" applyBorder="1" applyAlignment="1">
      <alignment horizontal="center" vertical="center"/>
    </xf>
    <xf numFmtId="227" fontId="118" fillId="0" borderId="39" xfId="33" applyFont="1" applyFill="1" applyBorder="1" applyAlignment="1">
      <alignment horizontal="center" vertical="center"/>
    </xf>
    <xf numFmtId="0" fontId="122" fillId="0" borderId="39" xfId="33" applyNumberFormat="1" applyFont="1" applyFill="1" applyBorder="1" applyAlignment="1">
      <alignment horizontal="center" vertical="center"/>
    </xf>
    <xf numFmtId="1" fontId="122" fillId="0" borderId="60" xfId="33" applyNumberFormat="1" applyFont="1" applyFill="1" applyBorder="1" applyAlignment="1">
      <alignment horizontal="center" vertical="center"/>
    </xf>
    <xf numFmtId="1" fontId="122" fillId="0" borderId="28" xfId="33" applyNumberFormat="1" applyFont="1" applyFill="1" applyBorder="1" applyAlignment="1">
      <alignment horizontal="center" vertical="center"/>
    </xf>
    <xf numFmtId="1" fontId="122" fillId="0" borderId="39" xfId="33" applyNumberFormat="1" applyFont="1" applyFill="1" applyBorder="1" applyAlignment="1">
      <alignment horizontal="center" vertical="center"/>
    </xf>
    <xf numFmtId="0" fontId="235" fillId="0" borderId="32" xfId="18297" applyNumberFormat="1" applyFont="1" applyFill="1" applyBorder="1" applyAlignment="1">
      <alignment horizontal="center" vertical="center"/>
    </xf>
    <xf numFmtId="227" fontId="235" fillId="0" borderId="32" xfId="18297" applyFont="1" applyFill="1" applyBorder="1" applyAlignment="1">
      <alignment horizontal="center" vertical="center"/>
    </xf>
    <xf numFmtId="0" fontId="236" fillId="0" borderId="39" xfId="18297" applyNumberFormat="1" applyFont="1" applyFill="1" applyBorder="1" applyAlignment="1">
      <alignment horizontal="center" vertical="center"/>
    </xf>
    <xf numFmtId="227" fontId="236" fillId="0" borderId="39" xfId="18297" applyFont="1" applyFill="1" applyBorder="1" applyAlignment="1">
      <alignment horizontal="center" vertical="center"/>
    </xf>
    <xf numFmtId="0" fontId="118" fillId="0" borderId="39" xfId="34" applyNumberFormat="1" applyFont="1" applyFill="1" applyBorder="1" applyAlignment="1">
      <alignment horizontal="center" vertical="center"/>
    </xf>
    <xf numFmtId="0" fontId="118" fillId="0" borderId="39" xfId="34" applyNumberFormat="1" applyFont="1" applyFill="1" applyBorder="1" applyAlignment="1">
      <alignment horizontal="center" vertical="center" wrapText="1"/>
    </xf>
    <xf numFmtId="227" fontId="70" fillId="0" borderId="60" xfId="33" applyFont="1" applyFill="1" applyBorder="1" applyAlignment="1">
      <alignment horizontal="center" vertical="center"/>
    </xf>
    <xf numFmtId="227" fontId="70" fillId="0" borderId="27" xfId="33" applyFont="1" applyFill="1" applyBorder="1" applyAlignment="1">
      <alignment horizontal="center" vertical="center"/>
    </xf>
    <xf numFmtId="227" fontId="70" fillId="0" borderId="28" xfId="33" applyFont="1" applyFill="1" applyBorder="1" applyAlignment="1">
      <alignment horizontal="center" vertical="center"/>
    </xf>
    <xf numFmtId="1" fontId="122" fillId="0" borderId="60" xfId="33" applyNumberFormat="1" applyFont="1" applyFill="1" applyBorder="1" applyAlignment="1">
      <alignment horizontal="center" vertical="center" wrapText="1"/>
    </xf>
    <xf numFmtId="1" fontId="122" fillId="0" borderId="27" xfId="33" applyNumberFormat="1" applyFont="1" applyFill="1" applyBorder="1" applyAlignment="1">
      <alignment horizontal="center" vertical="center" wrapText="1"/>
    </xf>
    <xf numFmtId="1" fontId="122" fillId="0" borderId="28" xfId="33" applyNumberFormat="1" applyFont="1" applyFill="1" applyBorder="1" applyAlignment="1">
      <alignment horizontal="center" vertical="center" wrapText="1"/>
    </xf>
    <xf numFmtId="0" fontId="235" fillId="0" borderId="32" xfId="3" applyFont="1" applyBorder="1" applyAlignment="1">
      <alignment horizontal="center" vertical="center"/>
    </xf>
    <xf numFmtId="178" fontId="235" fillId="0" borderId="32" xfId="3" applyNumberFormat="1" applyFont="1" applyBorder="1" applyAlignment="1">
      <alignment horizontal="center" vertical="center"/>
    </xf>
    <xf numFmtId="57" fontId="236" fillId="0" borderId="40" xfId="3" applyNumberFormat="1" applyFont="1" applyBorder="1" applyAlignment="1">
      <alignment horizontal="center" vertical="center"/>
    </xf>
    <xf numFmtId="0" fontId="236" fillId="0" borderId="40" xfId="3" applyFont="1" applyBorder="1" applyAlignment="1">
      <alignment horizontal="center" vertical="center"/>
    </xf>
    <xf numFmtId="178" fontId="236" fillId="0" borderId="40" xfId="3" applyNumberFormat="1" applyFont="1" applyBorder="1" applyAlignment="1">
      <alignment horizontal="center" vertical="center"/>
    </xf>
    <xf numFmtId="0" fontId="93" fillId="0" borderId="59" xfId="20673" applyFont="1" applyBorder="1" applyAlignment="1">
      <alignment horizontal="left" vertical="center" wrapText="1"/>
    </xf>
    <xf numFmtId="178" fontId="93" fillId="0" borderId="59" xfId="20673" applyNumberFormat="1" applyFont="1" applyBorder="1" applyAlignment="1">
      <alignment horizontal="left" vertical="center" wrapText="1"/>
    </xf>
    <xf numFmtId="0" fontId="118" fillId="0" borderId="39" xfId="17" applyFont="1" applyFill="1" applyBorder="1" applyAlignment="1">
      <alignment horizontal="center" vertical="center"/>
    </xf>
    <xf numFmtId="0" fontId="118" fillId="0" borderId="39" xfId="17" applyFont="1" applyFill="1" applyBorder="1" applyAlignment="1">
      <alignment horizontal="center" vertical="center" wrapText="1"/>
    </xf>
    <xf numFmtId="0" fontId="118" fillId="0" borderId="60" xfId="17" applyFont="1" applyFill="1" applyBorder="1" applyAlignment="1">
      <alignment horizontal="center" vertical="center" wrapText="1"/>
    </xf>
    <xf numFmtId="0" fontId="118" fillId="0" borderId="28" xfId="17" applyFont="1" applyFill="1" applyBorder="1" applyAlignment="1">
      <alignment horizontal="center" vertical="center" wrapText="1"/>
    </xf>
    <xf numFmtId="178" fontId="118" fillId="0" borderId="39" xfId="17" applyNumberFormat="1" applyFont="1" applyFill="1" applyBorder="1" applyAlignment="1">
      <alignment horizontal="center" vertical="center" wrapText="1"/>
    </xf>
    <xf numFmtId="0" fontId="118" fillId="0" borderId="63" xfId="17" applyFont="1" applyFill="1" applyBorder="1" applyAlignment="1">
      <alignment horizontal="center" vertical="center" wrapText="1"/>
    </xf>
    <xf numFmtId="0" fontId="118" fillId="0" borderId="39" xfId="20673" applyFont="1" applyBorder="1" applyAlignment="1">
      <alignment horizontal="center" vertical="center"/>
    </xf>
    <xf numFmtId="227" fontId="235" fillId="0" borderId="32" xfId="42785" applyNumberFormat="1" applyFont="1" applyFill="1" applyBorder="1" applyAlignment="1">
      <alignment horizontal="center" vertical="center"/>
    </xf>
    <xf numFmtId="14" fontId="118" fillId="0" borderId="24" xfId="42785" applyNumberFormat="1" applyFont="1" applyFill="1" applyBorder="1" applyAlignment="1">
      <alignment horizontal="center" vertical="center"/>
    </xf>
    <xf numFmtId="227" fontId="118" fillId="0" borderId="24" xfId="42785" applyNumberFormat="1" applyFont="1" applyFill="1" applyBorder="1" applyAlignment="1">
      <alignment horizontal="center" vertical="center"/>
    </xf>
    <xf numFmtId="227" fontId="93" fillId="0" borderId="0" xfId="3714" applyNumberFormat="1" applyFont="1" applyFill="1" applyBorder="1" applyAlignment="1">
      <alignment horizontal="left" vertical="center" wrapText="1"/>
    </xf>
    <xf numFmtId="227" fontId="93" fillId="0" borderId="0" xfId="3714" applyNumberFormat="1" applyFont="1" applyFill="1" applyBorder="1" applyAlignment="1">
      <alignment horizontal="center" vertical="center" wrapText="1"/>
    </xf>
    <xf numFmtId="227" fontId="118" fillId="0" borderId="24" xfId="2735" applyNumberFormat="1" applyFont="1" applyFill="1" applyBorder="1" applyAlignment="1">
      <alignment horizontal="center" vertical="center" wrapText="1"/>
    </xf>
    <xf numFmtId="227" fontId="118" fillId="0" borderId="24" xfId="2735" applyNumberFormat="1" applyFont="1" applyFill="1" applyBorder="1" applyAlignment="1">
      <alignment horizontal="center" vertical="center"/>
    </xf>
    <xf numFmtId="227" fontId="118" fillId="0" borderId="26" xfId="2735" applyNumberFormat="1" applyFont="1" applyFill="1" applyBorder="1" applyAlignment="1">
      <alignment horizontal="center" vertical="center" wrapText="1"/>
    </xf>
    <xf numFmtId="227" fontId="118" fillId="0" borderId="28" xfId="2735" applyNumberFormat="1" applyFont="1" applyFill="1" applyBorder="1" applyAlignment="1">
      <alignment horizontal="center" vertical="center" wrapText="1"/>
    </xf>
    <xf numFmtId="227" fontId="118" fillId="0" borderId="26" xfId="2735" applyNumberFormat="1" applyFont="1" applyFill="1" applyBorder="1" applyAlignment="1">
      <alignment horizontal="center" vertical="center"/>
    </xf>
    <xf numFmtId="227" fontId="118" fillId="0" borderId="28" xfId="2735" applyNumberFormat="1" applyFont="1" applyFill="1" applyBorder="1" applyAlignment="1">
      <alignment horizontal="center" vertical="center"/>
    </xf>
    <xf numFmtId="227" fontId="119" fillId="0" borderId="24" xfId="3714" applyNumberFormat="1" applyFont="1" applyFill="1" applyBorder="1" applyAlignment="1">
      <alignment horizontal="center" vertical="center" wrapText="1"/>
    </xf>
    <xf numFmtId="227" fontId="45" fillId="0" borderId="28" xfId="3714" applyBorder="1" applyAlignment="1">
      <alignment horizontal="center" vertical="center" wrapText="1"/>
    </xf>
    <xf numFmtId="227" fontId="119" fillId="0" borderId="37" xfId="3714" applyNumberFormat="1" applyFont="1" applyFill="1" applyBorder="1" applyAlignment="1">
      <alignment horizontal="center" vertical="center" wrapText="1"/>
    </xf>
    <xf numFmtId="227" fontId="119" fillId="0" borderId="72" xfId="3714" applyNumberFormat="1" applyFont="1" applyFill="1" applyBorder="1" applyAlignment="1">
      <alignment horizontal="center" vertical="center" wrapText="1"/>
    </xf>
    <xf numFmtId="227" fontId="119" fillId="0" borderId="52" xfId="3714" applyNumberFormat="1" applyFont="1" applyFill="1" applyBorder="1" applyAlignment="1">
      <alignment horizontal="center" vertical="center" wrapText="1"/>
    </xf>
    <xf numFmtId="227" fontId="119" fillId="0" borderId="31" xfId="3714" applyNumberFormat="1" applyFont="1" applyFill="1" applyBorder="1" applyAlignment="1">
      <alignment horizontal="center" vertical="center" wrapText="1"/>
    </xf>
    <xf numFmtId="227" fontId="119" fillId="0" borderId="0" xfId="3714" applyNumberFormat="1" applyFont="1" applyFill="1" applyBorder="1" applyAlignment="1">
      <alignment horizontal="center" vertical="center" wrapText="1"/>
    </xf>
    <xf numFmtId="227" fontId="118" fillId="0" borderId="26" xfId="3714" applyNumberFormat="1" applyFont="1" applyFill="1" applyBorder="1" applyAlignment="1">
      <alignment horizontal="center" vertical="center" wrapText="1"/>
    </xf>
    <xf numFmtId="227" fontId="118" fillId="0" borderId="28" xfId="3714" applyNumberFormat="1" applyFont="1" applyFill="1" applyBorder="1" applyAlignment="1">
      <alignment horizontal="center" vertical="center" wrapText="1"/>
    </xf>
    <xf numFmtId="227" fontId="21" fillId="0" borderId="28" xfId="3714" applyFont="1" applyBorder="1" applyAlignment="1">
      <alignment horizontal="center" vertical="center" wrapText="1"/>
    </xf>
    <xf numFmtId="227" fontId="119" fillId="0" borderId="24" xfId="41752" applyFont="1" applyFill="1" applyBorder="1" applyAlignment="1">
      <alignment horizontal="center" vertical="center" wrapText="1"/>
    </xf>
    <xf numFmtId="227" fontId="119" fillId="0" borderId="26" xfId="3714" applyNumberFormat="1" applyFont="1" applyFill="1" applyBorder="1" applyAlignment="1">
      <alignment horizontal="center" vertical="center" wrapText="1"/>
    </xf>
    <xf numFmtId="227" fontId="119" fillId="0" borderId="27" xfId="3714" applyNumberFormat="1" applyFont="1" applyFill="1" applyBorder="1" applyAlignment="1">
      <alignment horizontal="center" vertical="center" wrapText="1"/>
    </xf>
    <xf numFmtId="227" fontId="119" fillId="0" borderId="28" xfId="3714" applyNumberFormat="1" applyFont="1" applyFill="1" applyBorder="1" applyAlignment="1">
      <alignment horizontal="center" vertical="center" wrapText="1"/>
    </xf>
    <xf numFmtId="227" fontId="45" fillId="0" borderId="27" xfId="3714" applyFill="1" applyBorder="1" applyAlignment="1">
      <alignment horizontal="center" vertical="center" wrapText="1"/>
    </xf>
    <xf numFmtId="227" fontId="45" fillId="0" borderId="28" xfId="3714" applyFill="1" applyBorder="1" applyAlignment="1">
      <alignment horizontal="center" vertical="center" wrapText="1"/>
    </xf>
    <xf numFmtId="0" fontId="119" fillId="0" borderId="26" xfId="3714" applyNumberFormat="1" applyFont="1" applyFill="1" applyBorder="1" applyAlignment="1">
      <alignment horizontal="center" vertical="center"/>
    </xf>
    <xf numFmtId="0" fontId="45" fillId="0" borderId="27" xfId="3714" applyNumberFormat="1" applyFill="1" applyBorder="1" applyAlignment="1">
      <alignment horizontal="center" vertical="center"/>
    </xf>
    <xf numFmtId="0" fontId="45" fillId="0" borderId="28" xfId="3714" applyNumberFormat="1" applyFill="1" applyBorder="1" applyAlignment="1">
      <alignment horizontal="center" vertical="center"/>
    </xf>
    <xf numFmtId="227" fontId="118" fillId="0" borderId="24" xfId="3714" applyNumberFormat="1" applyFont="1" applyFill="1" applyBorder="1" applyAlignment="1">
      <alignment horizontal="center" vertical="center"/>
    </xf>
    <xf numFmtId="227" fontId="118" fillId="0" borderId="24" xfId="3714" applyNumberFormat="1" applyFont="1" applyBorder="1" applyAlignment="1">
      <alignment horizontal="center" vertical="center"/>
    </xf>
    <xf numFmtId="0" fontId="271" fillId="0" borderId="0" xfId="0" applyFont="1"/>
    <xf numFmtId="57" fontId="51" fillId="0" borderId="76" xfId="3" applyNumberFormat="1" applyFont="1" applyBorder="1" applyAlignment="1">
      <alignment horizontal="center" vertical="center"/>
    </xf>
    <xf numFmtId="0" fontId="51" fillId="0" borderId="76" xfId="3" applyFont="1" applyBorder="1" applyAlignment="1">
      <alignment horizontal="center" vertical="center"/>
    </xf>
    <xf numFmtId="0" fontId="118" fillId="0" borderId="39" xfId="17" applyFont="1" applyBorder="1" applyAlignment="1">
      <alignment horizontal="center" vertical="center"/>
    </xf>
    <xf numFmtId="0" fontId="118" fillId="0" borderId="39" xfId="17" applyFont="1" applyBorder="1" applyAlignment="1">
      <alignment horizontal="center" vertical="center" wrapText="1"/>
    </xf>
    <xf numFmtId="0" fontId="118" fillId="0" borderId="77" xfId="17" applyFont="1" applyBorder="1" applyAlignment="1">
      <alignment horizontal="center" vertical="center" wrapText="1"/>
    </xf>
    <xf numFmtId="0" fontId="118" fillId="0" borderId="39" xfId="0" applyFont="1" applyBorder="1" applyAlignment="1">
      <alignment horizontal="center" vertical="center" wrapText="1"/>
    </xf>
    <xf numFmtId="0" fontId="118" fillId="0" borderId="78" xfId="17" applyFont="1" applyBorder="1" applyAlignment="1">
      <alignment horizontal="center" vertical="center" wrapText="1"/>
    </xf>
    <xf numFmtId="0" fontId="118" fillId="0" borderId="39" xfId="0" applyFont="1" applyBorder="1" applyAlignment="1">
      <alignment horizontal="center" vertical="center"/>
    </xf>
    <xf numFmtId="0" fontId="234" fillId="0" borderId="0" xfId="0" applyFont="1"/>
    <xf numFmtId="0" fontId="118" fillId="0" borderId="28" xfId="17" applyFont="1" applyBorder="1" applyAlignment="1">
      <alignment horizontal="center" vertical="center" wrapText="1"/>
    </xf>
    <xf numFmtId="0" fontId="52" fillId="0" borderId="39" xfId="17" applyFont="1" applyBorder="1" applyAlignment="1">
      <alignment horizontal="center" vertical="center"/>
    </xf>
    <xf numFmtId="0" fontId="52" fillId="0" borderId="39" xfId="17" applyFont="1" applyBorder="1" applyAlignment="1">
      <alignment horizontal="center" vertical="center" wrapText="1"/>
    </xf>
    <xf numFmtId="0" fontId="118" fillId="0" borderId="78" xfId="17" applyFont="1" applyBorder="1" applyAlignment="1">
      <alignment horizontal="center" vertical="center" wrapText="1"/>
    </xf>
    <xf numFmtId="0" fontId="118" fillId="0" borderId="39" xfId="0" applyFont="1" applyBorder="1" applyAlignment="1">
      <alignment horizontal="center" vertical="center"/>
    </xf>
    <xf numFmtId="0" fontId="259" fillId="0" borderId="79" xfId="0" applyFont="1" applyBorder="1" applyAlignment="1">
      <alignment horizontal="center" vertical="center" wrapText="1"/>
    </xf>
    <xf numFmtId="0" fontId="122" fillId="0" borderId="28" xfId="0" applyFont="1" applyBorder="1" applyAlignment="1">
      <alignment horizontal="center" vertical="center"/>
    </xf>
    <xf numFmtId="0" fontId="118" fillId="0" borderId="80" xfId="17" applyFont="1" applyBorder="1" applyAlignment="1">
      <alignment horizontal="center" vertical="center" wrapText="1"/>
    </xf>
    <xf numFmtId="0" fontId="122" fillId="0" borderId="80" xfId="0" applyFont="1" applyBorder="1" applyAlignment="1">
      <alignment horizontal="center" vertical="center"/>
    </xf>
    <xf numFmtId="0" fontId="261" fillId="0" borderId="79" xfId="0" applyFont="1" applyBorder="1" applyAlignment="1">
      <alignment horizontal="center" vertical="center" wrapText="1"/>
    </xf>
    <xf numFmtId="0" fontId="259" fillId="0" borderId="39" xfId="0" applyFont="1" applyBorder="1" applyAlignment="1">
      <alignment horizontal="center" vertical="center" wrapText="1"/>
    </xf>
    <xf numFmtId="0" fontId="259" fillId="0" borderId="81" xfId="0" applyFont="1" applyBorder="1" applyAlignment="1">
      <alignment horizontal="center" vertical="center" wrapText="1"/>
    </xf>
    <xf numFmtId="0" fontId="261" fillId="0" borderId="82" xfId="0" applyFont="1" applyBorder="1" applyAlignment="1">
      <alignment horizontal="center" vertical="center" wrapText="1"/>
    </xf>
    <xf numFmtId="0" fontId="259" fillId="66" borderId="79" xfId="0" applyFont="1" applyFill="1" applyBorder="1" applyAlignment="1">
      <alignment horizontal="center" vertical="center" wrapText="1"/>
    </xf>
    <xf numFmtId="180" fontId="119" fillId="0" borderId="39" xfId="35015" applyNumberFormat="1" applyFont="1" applyBorder="1" applyAlignment="1">
      <alignment horizontal="center" vertical="center" wrapText="1"/>
    </xf>
    <xf numFmtId="0" fontId="44" fillId="0" borderId="12" xfId="0" applyFont="1" applyBorder="1" applyAlignment="1">
      <alignment horizontal="center" vertical="center" wrapText="1"/>
    </xf>
    <xf numFmtId="0" fontId="116" fillId="0" borderId="39" xfId="20918" applyFont="1" applyBorder="1" applyAlignment="1">
      <alignment horizontal="center" vertical="center" wrapText="1"/>
    </xf>
    <xf numFmtId="0" fontId="47" fillId="0" borderId="39" xfId="0" applyFont="1" applyBorder="1" applyAlignment="1">
      <alignment horizontal="center" vertical="center"/>
    </xf>
    <xf numFmtId="0" fontId="120" fillId="0" borderId="39" xfId="0" applyFont="1" applyBorder="1" applyAlignment="1">
      <alignment horizontal="center" vertical="center" wrapText="1"/>
    </xf>
    <xf numFmtId="177" fontId="118" fillId="0" borderId="39" xfId="0" applyNumberFormat="1" applyFont="1" applyBorder="1" applyAlignment="1">
      <alignment horizontal="center" vertical="center" wrapText="1"/>
    </xf>
    <xf numFmtId="0" fontId="272" fillId="0" borderId="39" xfId="20918" applyFont="1" applyBorder="1" applyAlignment="1">
      <alignment horizontal="center" vertical="center"/>
    </xf>
    <xf numFmtId="0" fontId="120" fillId="0" borderId="39" xfId="0" applyFont="1" applyBorder="1" applyAlignment="1">
      <alignment vertical="center" wrapText="1"/>
    </xf>
    <xf numFmtId="0" fontId="116" fillId="0" borderId="39" xfId="0" applyFont="1" applyBorder="1" applyAlignment="1">
      <alignment horizontal="center" vertical="center" wrapText="1"/>
    </xf>
    <xf numFmtId="0" fontId="117" fillId="0" borderId="39" xfId="0" applyFont="1" applyBorder="1" applyAlignment="1">
      <alignment horizontal="center" vertical="center"/>
    </xf>
    <xf numFmtId="239" fontId="117" fillId="0" borderId="39" xfId="0" applyNumberFormat="1" applyFont="1" applyBorder="1" applyAlignment="1">
      <alignment horizontal="center" vertical="center"/>
    </xf>
    <xf numFmtId="0" fontId="122" fillId="0" borderId="39" xfId="0" applyFont="1" applyBorder="1" applyAlignment="1">
      <alignment horizontal="center" vertical="center" wrapText="1"/>
    </xf>
    <xf numFmtId="14" fontId="118" fillId="0" borderId="39" xfId="17" applyNumberFormat="1" applyFont="1" applyBorder="1" applyAlignment="1">
      <alignment horizontal="center" vertical="center" wrapText="1"/>
    </xf>
    <xf numFmtId="0" fontId="273" fillId="0" borderId="39" xfId="0" applyFont="1" applyBorder="1" applyAlignment="1">
      <alignment horizontal="center" vertical="center"/>
    </xf>
    <xf numFmtId="0" fontId="85" fillId="0" borderId="39" xfId="0" applyFont="1" applyBorder="1" applyAlignment="1">
      <alignment horizontal="center" vertical="center"/>
    </xf>
    <xf numFmtId="0" fontId="0" fillId="0" borderId="39" xfId="0" applyBorder="1" applyAlignment="1">
      <alignment horizontal="center" vertical="center"/>
    </xf>
    <xf numFmtId="0" fontId="0" fillId="0" borderId="0" xfId="0" applyAlignment="1">
      <alignment horizontal="center" vertical="center"/>
    </xf>
    <xf numFmtId="0" fontId="122" fillId="0" borderId="39" xfId="0" applyFont="1" applyBorder="1" applyAlignment="1">
      <alignment horizontal="center" vertical="center"/>
    </xf>
    <xf numFmtId="0" fontId="274" fillId="0" borderId="39" xfId="17" applyFont="1" applyBorder="1" applyAlignment="1">
      <alignment horizontal="center" vertical="center"/>
    </xf>
    <xf numFmtId="0" fontId="116" fillId="0" borderId="39" xfId="17" applyFont="1" applyBorder="1" applyAlignment="1">
      <alignment horizontal="center" vertical="center" wrapText="1"/>
    </xf>
    <xf numFmtId="177" fontId="116" fillId="0" borderId="39" xfId="17" applyNumberFormat="1" applyFont="1" applyBorder="1" applyAlignment="1">
      <alignment horizontal="center" vertical="center"/>
    </xf>
    <xf numFmtId="184" fontId="274" fillId="0" borderId="39" xfId="17" applyNumberFormat="1" applyFont="1" applyBorder="1" applyAlignment="1">
      <alignment horizontal="center" vertical="center"/>
    </xf>
    <xf numFmtId="2" fontId="274" fillId="0" borderId="39" xfId="17" applyNumberFormat="1" applyFont="1" applyBorder="1" applyAlignment="1">
      <alignment horizontal="center" vertical="center"/>
    </xf>
    <xf numFmtId="177" fontId="274" fillId="0" borderId="39" xfId="22" applyNumberFormat="1" applyFont="1" applyBorder="1" applyAlignment="1">
      <alignment horizontal="center" vertical="center"/>
    </xf>
    <xf numFmtId="0" fontId="119" fillId="0" borderId="39" xfId="0" applyFont="1" applyBorder="1" applyAlignment="1">
      <alignment horizontal="center" vertical="center"/>
    </xf>
    <xf numFmtId="0" fontId="119" fillId="0" borderId="39" xfId="0" applyFont="1" applyBorder="1" applyAlignment="1">
      <alignment horizontal="center" vertical="center" wrapText="1"/>
    </xf>
    <xf numFmtId="177" fontId="119" fillId="0" borderId="39" xfId="0" applyNumberFormat="1" applyFont="1" applyBorder="1" applyAlignment="1">
      <alignment horizontal="center" vertical="center" wrapText="1"/>
    </xf>
    <xf numFmtId="0" fontId="118" fillId="65" borderId="39" xfId="17" applyFont="1" applyFill="1" applyBorder="1" applyAlignment="1">
      <alignment horizontal="center" vertical="center"/>
    </xf>
    <xf numFmtId="0" fontId="259" fillId="65" borderId="79" xfId="0" applyFont="1" applyFill="1" applyBorder="1" applyAlignment="1">
      <alignment horizontal="center" vertical="center" wrapText="1"/>
    </xf>
    <xf numFmtId="0" fontId="261" fillId="65" borderId="79" xfId="0" applyFont="1" applyFill="1" applyBorder="1" applyAlignment="1">
      <alignment horizontal="center" vertical="center" wrapText="1"/>
    </xf>
    <xf numFmtId="0" fontId="118" fillId="65" borderId="39" xfId="0" applyFont="1" applyFill="1" applyBorder="1" applyAlignment="1">
      <alignment horizontal="center" vertical="center"/>
    </xf>
    <xf numFmtId="176" fontId="117" fillId="0" borderId="39" xfId="0" applyNumberFormat="1" applyFont="1" applyBorder="1" applyAlignment="1">
      <alignment horizontal="center" vertical="center"/>
    </xf>
    <xf numFmtId="0" fontId="234" fillId="65" borderId="0" xfId="0" applyFont="1" applyFill="1"/>
    <xf numFmtId="0" fontId="85" fillId="0" borderId="39" xfId="0" applyFont="1" applyBorder="1" applyAlignment="1">
      <alignment horizontal="left" vertical="center"/>
    </xf>
    <xf numFmtId="0" fontId="122" fillId="0" borderId="39" xfId="0" applyFont="1" applyBorder="1" applyAlignment="1">
      <alignment horizontal="center" vertical="center" shrinkToFit="1"/>
    </xf>
    <xf numFmtId="0" fontId="122" fillId="0" borderId="39" xfId="0" applyFont="1" applyBorder="1" applyAlignment="1">
      <alignment horizontal="center" vertical="center" shrinkToFit="1"/>
    </xf>
    <xf numFmtId="0" fontId="122" fillId="0" borderId="39" xfId="0" applyFont="1" applyBorder="1" applyAlignment="1">
      <alignment horizontal="center" vertical="center" wrapText="1" shrinkToFit="1"/>
    </xf>
    <xf numFmtId="180" fontId="85" fillId="0" borderId="39" xfId="0" applyNumberFormat="1" applyFont="1" applyBorder="1" applyAlignment="1">
      <alignment horizontal="center" vertical="center"/>
    </xf>
    <xf numFmtId="0" fontId="122" fillId="65" borderId="39" xfId="0" applyFont="1" applyFill="1" applyBorder="1" applyAlignment="1">
      <alignment horizontal="center" vertical="center"/>
    </xf>
    <xf numFmtId="0" fontId="272" fillId="0" borderId="39" xfId="0" applyFont="1" applyBorder="1" applyAlignment="1">
      <alignment horizontal="center" vertical="center" wrapText="1"/>
    </xf>
    <xf numFmtId="180" fontId="259" fillId="0" borderId="39" xfId="0" applyNumberFormat="1" applyFont="1" applyBorder="1" applyAlignment="1">
      <alignment horizontal="center" vertical="center" wrapText="1"/>
    </xf>
    <xf numFmtId="0" fontId="122" fillId="0" borderId="28" xfId="0" applyFont="1" applyBorder="1" applyAlignment="1">
      <alignment horizontal="center" vertical="center" shrinkToFit="1"/>
    </xf>
    <xf numFmtId="0" fontId="85" fillId="65" borderId="39" xfId="0" applyFont="1" applyFill="1" applyBorder="1" applyAlignment="1">
      <alignment horizontal="left" vertical="center"/>
    </xf>
    <xf numFmtId="0" fontId="122" fillId="65" borderId="39" xfId="0" applyFont="1" applyFill="1" applyBorder="1" applyAlignment="1">
      <alignment horizontal="center" vertical="center" shrinkToFit="1"/>
    </xf>
    <xf numFmtId="0" fontId="85" fillId="65" borderId="39" xfId="0" applyFont="1" applyFill="1" applyBorder="1" applyAlignment="1">
      <alignment horizontal="center" vertical="center"/>
    </xf>
    <xf numFmtId="0" fontId="21" fillId="65" borderId="39" xfId="0" applyFont="1" applyFill="1" applyBorder="1"/>
    <xf numFmtId="0" fontId="259" fillId="65" borderId="39" xfId="0" applyFont="1" applyFill="1" applyBorder="1" applyAlignment="1">
      <alignment horizontal="center" vertical="center" wrapText="1"/>
    </xf>
    <xf numFmtId="0" fontId="120" fillId="65" borderId="39" xfId="0" applyFont="1" applyFill="1" applyBorder="1" applyAlignment="1">
      <alignment horizontal="center" vertical="center" wrapText="1"/>
    </xf>
    <xf numFmtId="180" fontId="85" fillId="65" borderId="39" xfId="0" applyNumberFormat="1" applyFont="1" applyFill="1" applyBorder="1" applyAlignment="1">
      <alignment horizontal="center" vertical="center"/>
    </xf>
    <xf numFmtId="180" fontId="259" fillId="65" borderId="39" xfId="0" applyNumberFormat="1" applyFont="1" applyFill="1" applyBorder="1" applyAlignment="1">
      <alignment horizontal="center" vertical="center" wrapText="1"/>
    </xf>
    <xf numFmtId="239" fontId="85" fillId="65" borderId="39" xfId="0" applyNumberFormat="1" applyFont="1" applyFill="1" applyBorder="1" applyAlignment="1">
      <alignment horizontal="center" vertical="center"/>
    </xf>
    <xf numFmtId="0" fontId="85" fillId="0" borderId="60" xfId="0" applyFont="1" applyBorder="1" applyAlignment="1">
      <alignment horizontal="center" vertical="center"/>
    </xf>
    <xf numFmtId="239" fontId="85" fillId="65" borderId="60" xfId="0" applyNumberFormat="1" applyFont="1" applyFill="1" applyBorder="1" applyAlignment="1">
      <alignment horizontal="center" vertical="center"/>
    </xf>
    <xf numFmtId="0" fontId="85" fillId="0" borderId="28" xfId="0" applyFont="1" applyBorder="1" applyAlignment="1">
      <alignment horizontal="center" vertical="center"/>
    </xf>
    <xf numFmtId="239" fontId="85" fillId="65" borderId="28" xfId="0" applyNumberFormat="1" applyFont="1" applyFill="1" applyBorder="1" applyAlignment="1">
      <alignment horizontal="center" vertical="center"/>
    </xf>
    <xf numFmtId="0" fontId="85" fillId="0" borderId="27" xfId="0" applyFont="1" applyBorder="1" applyAlignment="1">
      <alignment horizontal="center" vertical="center"/>
    </xf>
    <xf numFmtId="239" fontId="85" fillId="65" borderId="27" xfId="0" applyNumberFormat="1" applyFont="1" applyFill="1" applyBorder="1" applyAlignment="1">
      <alignment horizontal="center" vertical="center"/>
    </xf>
    <xf numFmtId="0" fontId="85" fillId="0" borderId="60" xfId="0" applyFont="1" applyBorder="1" applyAlignment="1">
      <alignment horizontal="left" vertical="center"/>
    </xf>
    <xf numFmtId="0" fontId="85" fillId="0" borderId="60" xfId="0" applyFont="1" applyBorder="1" applyAlignment="1">
      <alignment horizontal="center" vertical="center"/>
    </xf>
    <xf numFmtId="0" fontId="259" fillId="65" borderId="60" xfId="0" applyFont="1" applyFill="1" applyBorder="1" applyAlignment="1">
      <alignment horizontal="center" vertical="center" wrapText="1"/>
    </xf>
    <xf numFmtId="0" fontId="122" fillId="65" borderId="83" xfId="0" applyFont="1" applyFill="1" applyBorder="1" applyAlignment="1">
      <alignment horizontal="center" vertical="center" shrinkToFit="1"/>
    </xf>
    <xf numFmtId="0" fontId="122" fillId="0" borderId="84" xfId="0" applyFont="1" applyBorder="1" applyAlignment="1">
      <alignment horizontal="center" vertical="center" wrapText="1" shrinkToFit="1"/>
    </xf>
    <xf numFmtId="180" fontId="85" fillId="65" borderId="60" xfId="0" applyNumberFormat="1" applyFont="1" applyFill="1" applyBorder="1" applyAlignment="1">
      <alignment horizontal="center" vertical="center"/>
    </xf>
    <xf numFmtId="0" fontId="259" fillId="0" borderId="60" xfId="0" applyFont="1" applyBorder="1" applyAlignment="1">
      <alignment horizontal="center" vertical="center" wrapText="1"/>
    </xf>
    <xf numFmtId="0" fontId="118" fillId="0" borderId="60" xfId="0" applyFont="1" applyBorder="1" applyAlignment="1">
      <alignment horizontal="center" vertical="center"/>
    </xf>
    <xf numFmtId="0" fontId="116" fillId="0" borderId="60" xfId="0" applyFont="1" applyBorder="1" applyAlignment="1">
      <alignment horizontal="center" vertical="center" wrapText="1"/>
    </xf>
    <xf numFmtId="0" fontId="85" fillId="0" borderId="28" xfId="0" applyFont="1" applyBorder="1" applyAlignment="1">
      <alignment horizontal="center" vertical="center"/>
    </xf>
    <xf numFmtId="0" fontId="122" fillId="65" borderId="78" xfId="0" applyFont="1" applyFill="1" applyBorder="1" applyAlignment="1">
      <alignment horizontal="center" vertical="center" shrinkToFit="1"/>
    </xf>
    <xf numFmtId="0" fontId="122" fillId="0" borderId="85" xfId="0" applyFont="1" applyBorder="1" applyAlignment="1">
      <alignment horizontal="center" vertical="center" wrapText="1" shrinkToFit="1"/>
    </xf>
    <xf numFmtId="239" fontId="85" fillId="65" borderId="28" xfId="0" applyNumberFormat="1" applyFont="1" applyFill="1" applyBorder="1" applyAlignment="1">
      <alignment horizontal="center" vertical="center"/>
    </xf>
    <xf numFmtId="49" fontId="85" fillId="0" borderId="60" xfId="0" applyNumberFormat="1" applyFont="1" applyBorder="1" applyAlignment="1">
      <alignment horizontal="center" vertical="center"/>
    </xf>
    <xf numFmtId="0" fontId="85" fillId="0" borderId="60" xfId="0" applyFont="1" applyBorder="1" applyAlignment="1">
      <alignment vertical="center" wrapText="1"/>
    </xf>
    <xf numFmtId="0" fontId="85" fillId="0" borderId="60" xfId="0" applyFont="1" applyBorder="1" applyAlignment="1">
      <alignment horizontal="center" vertical="center" wrapText="1"/>
    </xf>
    <xf numFmtId="0" fontId="122" fillId="0" borderId="39" xfId="33213" applyFont="1" applyBorder="1" applyAlignment="1">
      <alignment horizontal="center" vertical="center"/>
    </xf>
    <xf numFmtId="0" fontId="122" fillId="0" borderId="60" xfId="0" applyFont="1" applyBorder="1" applyAlignment="1">
      <alignment horizontal="center" vertical="center"/>
    </xf>
    <xf numFmtId="177" fontId="120" fillId="0" borderId="39" xfId="43669" applyNumberFormat="1" applyFont="1" applyBorder="1" applyAlignment="1">
      <alignment horizontal="center" vertical="center"/>
    </xf>
    <xf numFmtId="57" fontId="85" fillId="0" borderId="39" xfId="34313" applyNumberFormat="1" applyFont="1" applyBorder="1" applyAlignment="1">
      <alignment horizontal="center" vertical="center"/>
    </xf>
    <xf numFmtId="0" fontId="85" fillId="0" borderId="39" xfId="35112" applyFont="1" applyFill="1" applyBorder="1" applyAlignment="1">
      <alignment horizontal="center" vertical="center"/>
    </xf>
    <xf numFmtId="49" fontId="85" fillId="0" borderId="39" xfId="35112" applyNumberFormat="1" applyFont="1" applyFill="1" applyBorder="1" applyAlignment="1">
      <alignment horizontal="center" vertical="center"/>
    </xf>
    <xf numFmtId="0" fontId="120" fillId="0" borderId="85" xfId="0" applyFont="1" applyBorder="1" applyAlignment="1">
      <alignment vertical="center" wrapText="1"/>
    </xf>
    <xf numFmtId="0" fontId="85" fillId="0" borderId="39" xfId="34313" applyFont="1" applyBorder="1" applyAlignment="1">
      <alignment horizontal="center" vertical="center"/>
    </xf>
    <xf numFmtId="0" fontId="120" fillId="0" borderId="60" xfId="0" applyFont="1" applyBorder="1" applyAlignment="1">
      <alignment horizontal="center" vertical="center" wrapText="1"/>
    </xf>
    <xf numFmtId="0" fontId="85" fillId="0" borderId="60" xfId="35112" applyFont="1" applyFill="1" applyBorder="1" applyAlignment="1">
      <alignment horizontal="center" vertical="center"/>
    </xf>
    <xf numFmtId="49" fontId="85" fillId="0" borderId="60" xfId="35112" applyNumberFormat="1" applyFont="1" applyFill="1" applyBorder="1" applyAlignment="1">
      <alignment horizontal="center" vertical="center"/>
    </xf>
    <xf numFmtId="0" fontId="122" fillId="0" borderId="39" xfId="33213" applyFont="1" applyBorder="1" applyAlignment="1">
      <alignment horizontal="center" vertical="center" wrapText="1"/>
    </xf>
    <xf numFmtId="49" fontId="122" fillId="0" borderId="39" xfId="33213" applyNumberFormat="1" applyFont="1" applyBorder="1" applyAlignment="1">
      <alignment horizontal="center" vertical="center"/>
    </xf>
    <xf numFmtId="0" fontId="122" fillId="0" borderId="39" xfId="35204" applyFont="1" applyBorder="1" applyAlignment="1">
      <alignment horizontal="center" vertical="center"/>
    </xf>
    <xf numFmtId="49" fontId="122" fillId="0" borderId="39" xfId="35204" applyNumberFormat="1" applyFont="1" applyBorder="1" applyAlignment="1">
      <alignment horizontal="center" vertical="center"/>
    </xf>
    <xf numFmtId="0" fontId="122" fillId="0" borderId="60" xfId="34330" applyFont="1" applyBorder="1" applyAlignment="1">
      <alignment horizontal="center" vertical="center"/>
    </xf>
    <xf numFmtId="0" fontId="120" fillId="0" borderId="60" xfId="34330" applyFont="1" applyBorder="1" applyAlignment="1">
      <alignment horizontal="center" vertical="center" wrapText="1"/>
    </xf>
    <xf numFmtId="0" fontId="100" fillId="0" borderId="39" xfId="34307" applyFont="1" applyBorder="1" applyAlignment="1">
      <alignment horizontal="center" vertical="center" wrapText="1"/>
    </xf>
    <xf numFmtId="177" fontId="122" fillId="0" borderId="39" xfId="33213" applyNumberFormat="1" applyFont="1" applyBorder="1" applyAlignment="1">
      <alignment horizontal="center" vertical="center"/>
    </xf>
    <xf numFmtId="49" fontId="85" fillId="0" borderId="39" xfId="34313" applyNumberFormat="1" applyFont="1" applyBorder="1" applyAlignment="1">
      <alignment horizontal="center" vertical="center"/>
    </xf>
    <xf numFmtId="0" fontId="272" fillId="0" borderId="39" xfId="34307" applyFont="1" applyBorder="1" applyAlignment="1">
      <alignment horizontal="center" vertical="center" wrapText="1"/>
    </xf>
    <xf numFmtId="177" fontId="120" fillId="0" borderId="39" xfId="43670" applyNumberFormat="1" applyFont="1" applyBorder="1" applyAlignment="1">
      <alignment horizontal="center" vertical="center"/>
    </xf>
    <xf numFmtId="0" fontId="100" fillId="0" borderId="60" xfId="34307" applyFont="1" applyBorder="1" applyAlignment="1">
      <alignment horizontal="center" vertical="center" wrapText="1"/>
    </xf>
    <xf numFmtId="0" fontId="93" fillId="0" borderId="60" xfId="34307" applyBorder="1" applyAlignment="1">
      <alignment horizontal="center" vertical="center" wrapText="1"/>
    </xf>
    <xf numFmtId="177" fontId="122" fillId="0" borderId="60" xfId="33213" applyNumberFormat="1" applyFont="1" applyBorder="1" applyAlignment="1">
      <alignment horizontal="center" vertical="center"/>
    </xf>
    <xf numFmtId="49" fontId="85" fillId="0" borderId="60" xfId="34313" applyNumberFormat="1" applyFont="1" applyBorder="1" applyAlignment="1">
      <alignment horizontal="center" vertical="center"/>
    </xf>
    <xf numFmtId="0" fontId="118" fillId="0" borderId="60" xfId="17" applyFont="1" applyBorder="1" applyAlignment="1">
      <alignment horizontal="center" vertical="center" wrapText="1"/>
    </xf>
    <xf numFmtId="0" fontId="259" fillId="0" borderId="39" xfId="34307" applyFont="1" applyBorder="1" applyAlignment="1">
      <alignment horizontal="center" vertical="center" wrapText="1"/>
    </xf>
    <xf numFmtId="0" fontId="259" fillId="0" borderId="60" xfId="34307" applyFont="1" applyBorder="1" applyAlignment="1">
      <alignment horizontal="center" vertical="center" wrapText="1"/>
    </xf>
    <xf numFmtId="0" fontId="117" fillId="0" borderId="39" xfId="0" applyFont="1" applyBorder="1" applyAlignment="1">
      <alignment vertical="center" wrapText="1"/>
    </xf>
    <xf numFmtId="0" fontId="118" fillId="0" borderId="39" xfId="43671" applyFont="1" applyBorder="1" applyAlignment="1">
      <alignment horizontal="center" vertical="center"/>
    </xf>
    <xf numFmtId="177" fontId="118" fillId="0" borderId="39" xfId="0" applyNumberFormat="1" applyFont="1" applyBorder="1" applyAlignment="1">
      <alignment horizontal="center" vertical="center"/>
    </xf>
    <xf numFmtId="177" fontId="63" fillId="0" borderId="39" xfId="0" applyNumberFormat="1" applyFont="1" applyBorder="1" applyAlignment="1">
      <alignment horizontal="center" vertical="center" wrapText="1"/>
    </xf>
    <xf numFmtId="49" fontId="118" fillId="0" borderId="39" xfId="0" applyNumberFormat="1" applyFont="1" applyBorder="1" applyAlignment="1">
      <alignment horizontal="center" vertical="center" wrapText="1"/>
    </xf>
    <xf numFmtId="0" fontId="0" fillId="0" borderId="39" xfId="0" applyBorder="1"/>
    <xf numFmtId="0" fontId="67" fillId="0" borderId="39" xfId="0" applyFont="1" applyBorder="1" applyAlignment="1">
      <alignment horizontal="center" vertical="center"/>
    </xf>
    <xf numFmtId="0" fontId="118" fillId="0" borderId="39" xfId="43671" applyFont="1" applyBorder="1" applyAlignment="1">
      <alignment horizontal="center" vertical="center" wrapText="1"/>
    </xf>
    <xf numFmtId="0" fontId="118" fillId="0" borderId="20" xfId="0" applyFont="1" applyBorder="1" applyAlignment="1">
      <alignment horizontal="center" vertical="center" wrapText="1"/>
    </xf>
    <xf numFmtId="0" fontId="118" fillId="0" borderId="60" xfId="0" applyFont="1" applyBorder="1" applyAlignment="1">
      <alignment horizontal="center" vertical="center" wrapText="1"/>
    </xf>
    <xf numFmtId="0" fontId="119" fillId="0" borderId="60" xfId="0" applyFont="1" applyBorder="1" applyAlignment="1">
      <alignment horizontal="center" vertical="center" wrapText="1"/>
    </xf>
    <xf numFmtId="0" fontId="275" fillId="0" borderId="39" xfId="0" applyFont="1" applyBorder="1" applyAlignment="1">
      <alignment horizontal="center" vertical="center"/>
    </xf>
    <xf numFmtId="0" fontId="246" fillId="0" borderId="39" xfId="0" applyFont="1" applyBorder="1" applyAlignment="1">
      <alignment horizontal="center" vertical="center"/>
    </xf>
    <xf numFmtId="0" fontId="118" fillId="0" borderId="60" xfId="17" applyFont="1" applyBorder="1" applyAlignment="1">
      <alignment horizontal="center" vertical="center"/>
    </xf>
    <xf numFmtId="0" fontId="70" fillId="0" borderId="60" xfId="35015" applyFont="1" applyBorder="1" applyAlignment="1">
      <alignment horizontal="center" vertical="center" wrapText="1"/>
    </xf>
    <xf numFmtId="0" fontId="250" fillId="0" borderId="60" xfId="0" applyFont="1" applyBorder="1" applyAlignment="1">
      <alignment horizontal="center" vertical="center" wrapText="1"/>
    </xf>
    <xf numFmtId="0" fontId="276" fillId="0" borderId="60" xfId="0" applyFont="1" applyBorder="1" applyAlignment="1">
      <alignment horizontal="center" vertical="center" wrapText="1"/>
    </xf>
    <xf numFmtId="0" fontId="118" fillId="0" borderId="60" xfId="43671" applyFont="1" applyBorder="1" applyAlignment="1">
      <alignment horizontal="center" vertical="center" wrapText="1"/>
    </xf>
    <xf numFmtId="0" fontId="100" fillId="0" borderId="60" xfId="0" applyFont="1" applyBorder="1" applyAlignment="1">
      <alignment horizontal="center" vertical="center" wrapText="1"/>
    </xf>
    <xf numFmtId="0" fontId="275" fillId="0" borderId="60" xfId="0" applyFont="1" applyBorder="1" applyAlignment="1">
      <alignment horizontal="center" vertical="center"/>
    </xf>
    <xf numFmtId="0" fontId="246" fillId="0" borderId="60" xfId="0" applyFont="1" applyBorder="1" applyAlignment="1">
      <alignment horizontal="center" vertical="center"/>
    </xf>
    <xf numFmtId="0" fontId="0" fillId="0" borderId="60" xfId="0" applyBorder="1"/>
    <xf numFmtId="0" fontId="118" fillId="65" borderId="39" xfId="43671" applyFont="1" applyFill="1" applyBorder="1" applyAlignment="1">
      <alignment horizontal="center" vertical="center"/>
    </xf>
    <xf numFmtId="0" fontId="119" fillId="65" borderId="39" xfId="0" applyFont="1" applyFill="1" applyBorder="1" applyAlignment="1">
      <alignment horizontal="center" vertical="center"/>
    </xf>
    <xf numFmtId="0" fontId="119" fillId="65" borderId="39" xfId="0" applyFont="1" applyFill="1" applyBorder="1" applyAlignment="1">
      <alignment horizontal="center" vertical="center" wrapText="1"/>
    </xf>
    <xf numFmtId="0" fontId="47" fillId="65" borderId="39" xfId="0" applyFont="1" applyFill="1" applyBorder="1" applyAlignment="1">
      <alignment horizontal="center" vertical="center"/>
    </xf>
    <xf numFmtId="0" fontId="120" fillId="65" borderId="60" xfId="0" applyFont="1" applyFill="1" applyBorder="1" applyAlignment="1">
      <alignment horizontal="center" vertical="center" wrapText="1"/>
    </xf>
    <xf numFmtId="0" fontId="118" fillId="65" borderId="39" xfId="17" applyFont="1" applyFill="1" applyBorder="1" applyAlignment="1">
      <alignment horizontal="center" vertical="center" wrapText="1"/>
    </xf>
    <xf numFmtId="0" fontId="118" fillId="65" borderId="39" xfId="0" applyFont="1" applyFill="1" applyBorder="1" applyAlignment="1">
      <alignment horizontal="center" vertical="center" wrapText="1"/>
    </xf>
    <xf numFmtId="0" fontId="118" fillId="0" borderId="28" xfId="17" applyFont="1" applyBorder="1" applyAlignment="1">
      <alignment horizontal="center" vertical="center"/>
    </xf>
    <xf numFmtId="0" fontId="259" fillId="0" borderId="82" xfId="0" applyFont="1" applyBorder="1" applyAlignment="1">
      <alignment horizontal="center" vertical="center" wrapText="1"/>
    </xf>
    <xf numFmtId="0" fontId="259" fillId="0" borderId="28" xfId="0" applyFont="1" applyBorder="1" applyAlignment="1">
      <alignment horizontal="center" vertical="center" wrapText="1"/>
    </xf>
    <xf numFmtId="0" fontId="118" fillId="0" borderId="80" xfId="0" applyFont="1" applyBorder="1" applyAlignment="1">
      <alignment horizontal="center" vertical="center"/>
    </xf>
    <xf numFmtId="0" fontId="123" fillId="0" borderId="39" xfId="0" applyFont="1" applyBorder="1" applyAlignment="1">
      <alignment horizontal="center" vertical="center"/>
    </xf>
    <xf numFmtId="0" fontId="48" fillId="0" borderId="39" xfId="0" applyFont="1" applyBorder="1" applyAlignment="1">
      <alignment horizontal="center" vertical="center"/>
    </xf>
    <xf numFmtId="0" fontId="116" fillId="67" borderId="39" xfId="0" applyFont="1" applyFill="1" applyBorder="1" applyAlignment="1">
      <alignment horizontal="center" vertical="center" wrapText="1"/>
    </xf>
    <xf numFmtId="0" fontId="117" fillId="67" borderId="39" xfId="0" applyFont="1" applyFill="1" applyBorder="1" applyAlignment="1">
      <alignment horizontal="center" vertical="center" wrapText="1"/>
    </xf>
    <xf numFmtId="49" fontId="274" fillId="0" borderId="39" xfId="0" applyNumberFormat="1" applyFont="1" applyBorder="1" applyAlignment="1">
      <alignment horizontal="center" vertical="center" wrapText="1"/>
    </xf>
    <xf numFmtId="0" fontId="274" fillId="0" borderId="39" xfId="0" applyFont="1" applyBorder="1" applyAlignment="1">
      <alignment horizontal="center" vertical="center" wrapText="1"/>
    </xf>
    <xf numFmtId="176" fontId="272" fillId="0" borderId="39" xfId="0" applyNumberFormat="1" applyFont="1" applyBorder="1" applyAlignment="1">
      <alignment horizontal="center" vertical="center" wrapText="1"/>
    </xf>
    <xf numFmtId="0" fontId="274" fillId="0" borderId="39" xfId="0" applyFont="1" applyBorder="1" applyAlignment="1">
      <alignment horizontal="center" vertical="center"/>
    </xf>
    <xf numFmtId="177" fontId="122" fillId="0" borderId="39" xfId="0" applyNumberFormat="1" applyFont="1" applyBorder="1" applyAlignment="1">
      <alignment horizontal="center" vertical="center"/>
    </xf>
    <xf numFmtId="0" fontId="120" fillId="0" borderId="39" xfId="0" applyFont="1" applyBorder="1" applyAlignment="1">
      <alignment horizontal="center" vertical="center"/>
    </xf>
    <xf numFmtId="0" fontId="69" fillId="0" borderId="39" xfId="0" applyFont="1" applyBorder="1" applyAlignment="1">
      <alignment horizontal="center" vertical="center"/>
    </xf>
    <xf numFmtId="0" fontId="116" fillId="0" borderId="39" xfId="20918" applyFont="1" applyBorder="1" applyAlignment="1">
      <alignment horizontal="center" vertical="center"/>
    </xf>
    <xf numFmtId="177" fontId="116" fillId="0" borderId="39" xfId="20918" applyNumberFormat="1" applyFont="1" applyBorder="1" applyAlignment="1">
      <alignment horizontal="center" vertical="center"/>
    </xf>
    <xf numFmtId="176" fontId="116" fillId="0" borderId="39" xfId="18" applyNumberFormat="1" applyFont="1" applyBorder="1" applyAlignment="1">
      <alignment horizontal="center" vertical="center"/>
    </xf>
    <xf numFmtId="177" fontId="272" fillId="0" borderId="39" xfId="18" applyNumberFormat="1" applyFont="1" applyBorder="1" applyAlignment="1">
      <alignment horizontal="center" vertical="center"/>
    </xf>
    <xf numFmtId="177" fontId="116" fillId="0" borderId="39" xfId="18" applyNumberFormat="1" applyFont="1" applyBorder="1" applyAlignment="1">
      <alignment horizontal="center" vertical="center"/>
    </xf>
    <xf numFmtId="177" fontId="116" fillId="0" borderId="39" xfId="20918" applyNumberFormat="1" applyFont="1" applyBorder="1" applyAlignment="1">
      <alignment horizontal="center" vertical="center" wrapText="1"/>
    </xf>
    <xf numFmtId="0" fontId="116" fillId="65" borderId="39" xfId="0" applyFont="1" applyFill="1" applyBorder="1" applyAlignment="1">
      <alignment horizontal="center" vertical="center" wrapText="1"/>
    </xf>
    <xf numFmtId="0" fontId="117" fillId="65" borderId="39" xfId="0" applyFont="1" applyFill="1" applyBorder="1" applyAlignment="1">
      <alignment horizontal="center" vertical="center"/>
    </xf>
    <xf numFmtId="239" fontId="117" fillId="65" borderId="39" xfId="0" applyNumberFormat="1" applyFont="1" applyFill="1" applyBorder="1" applyAlignment="1">
      <alignment horizontal="center" vertical="center"/>
    </xf>
    <xf numFmtId="0" fontId="0" fillId="65" borderId="39" xfId="0" applyFill="1" applyBorder="1" applyAlignment="1">
      <alignment horizontal="center" vertical="center"/>
    </xf>
    <xf numFmtId="14" fontId="118" fillId="65" borderId="39" xfId="17" applyNumberFormat="1" applyFont="1" applyFill="1" applyBorder="1" applyAlignment="1">
      <alignment horizontal="center" vertical="center" wrapText="1"/>
    </xf>
    <xf numFmtId="0" fontId="92" fillId="0" borderId="39" xfId="0" applyFont="1" applyBorder="1" applyAlignment="1">
      <alignment horizontal="left" vertical="center" wrapText="1"/>
    </xf>
    <xf numFmtId="0" fontId="272" fillId="0" borderId="39" xfId="18" applyFont="1" applyBorder="1" applyAlignment="1">
      <alignment horizontal="center" vertical="center" wrapText="1"/>
    </xf>
    <xf numFmtId="0" fontId="261" fillId="0" borderId="81" xfId="0" applyFont="1" applyBorder="1" applyAlignment="1">
      <alignment horizontal="center" vertical="center" wrapText="1"/>
    </xf>
    <xf numFmtId="0" fontId="46" fillId="0" borderId="39" xfId="0" applyFont="1" applyBorder="1" applyAlignment="1">
      <alignment horizontal="center" vertical="center"/>
    </xf>
    <xf numFmtId="0" fontId="122" fillId="0" borderId="84" xfId="0" applyFont="1" applyBorder="1" applyAlignment="1">
      <alignment horizontal="center" vertical="center"/>
    </xf>
    <xf numFmtId="0" fontId="277" fillId="0" borderId="39" xfId="0" applyFont="1" applyBorder="1" applyAlignment="1">
      <alignment horizontal="center" vertical="center"/>
    </xf>
    <xf numFmtId="177" fontId="85" fillId="65" borderId="28" xfId="0" applyNumberFormat="1" applyFont="1" applyFill="1" applyBorder="1" applyAlignment="1">
      <alignment horizontal="center" vertical="center"/>
    </xf>
    <xf numFmtId="0" fontId="63" fillId="0" borderId="60" xfId="0" applyFont="1" applyBorder="1" applyAlignment="1">
      <alignment horizontal="center" vertical="center" wrapText="1"/>
    </xf>
    <xf numFmtId="0" fontId="44" fillId="0" borderId="39" xfId="0" applyFont="1" applyBorder="1" applyAlignment="1">
      <alignment horizontal="center" vertical="center" wrapText="1"/>
    </xf>
    <xf numFmtId="177" fontId="122" fillId="0" borderId="84" xfId="0" applyNumberFormat="1" applyFont="1" applyBorder="1" applyAlignment="1">
      <alignment horizontal="center" vertical="center"/>
    </xf>
    <xf numFmtId="0" fontId="85" fillId="0" borderId="39" xfId="34846" applyFont="1" applyBorder="1" applyAlignment="1">
      <alignment horizontal="center" vertical="center"/>
    </xf>
    <xf numFmtId="177" fontId="259" fillId="0" borderId="79" xfId="0" applyNumberFormat="1" applyFont="1" applyBorder="1" applyAlignment="1">
      <alignment horizontal="center" vertical="center" wrapText="1"/>
    </xf>
    <xf numFmtId="14" fontId="119" fillId="0" borderId="12" xfId="0" applyNumberFormat="1" applyFont="1" applyBorder="1" applyAlignment="1">
      <alignment horizontal="center" vertical="center" wrapText="1"/>
    </xf>
    <xf numFmtId="14" fontId="119" fillId="0" borderId="18" xfId="0" applyNumberFormat="1" applyFont="1" applyBorder="1" applyAlignment="1">
      <alignment horizontal="center" vertical="center" wrapText="1"/>
    </xf>
    <xf numFmtId="14" fontId="119" fillId="0" borderId="39" xfId="0" applyNumberFormat="1" applyFont="1" applyBorder="1" applyAlignment="1">
      <alignment horizontal="center" vertical="center" wrapText="1"/>
    </xf>
    <xf numFmtId="176" fontId="122" fillId="65" borderId="39" xfId="18" applyNumberFormat="1" applyFont="1" applyFill="1" applyBorder="1" applyAlignment="1">
      <alignment horizontal="center" vertical="center" shrinkToFit="1"/>
    </xf>
    <xf numFmtId="0" fontId="92" fillId="0" borderId="0" xfId="0" applyFont="1" applyAlignment="1">
      <alignment horizontal="center" vertical="center" wrapText="1"/>
    </xf>
    <xf numFmtId="0" fontId="97" fillId="0" borderId="0" xfId="0" applyFont="1"/>
    <xf numFmtId="0" fontId="49" fillId="0" borderId="0" xfId="17" applyFont="1" applyAlignment="1">
      <alignment horizontal="left" vertical="center"/>
    </xf>
    <xf numFmtId="0" fontId="49" fillId="0" borderId="0" xfId="0" applyFont="1"/>
    <xf numFmtId="0" fontId="55" fillId="0" borderId="0" xfId="0" applyFont="1" applyAlignment="1">
      <alignment horizontal="center" vertical="center"/>
    </xf>
    <xf numFmtId="0" fontId="21" fillId="0" borderId="0" xfId="0" applyFont="1"/>
    <xf numFmtId="0" fontId="280" fillId="0" borderId="0" xfId="0" applyFont="1"/>
    <xf numFmtId="0" fontId="53" fillId="0" borderId="39" xfId="17" applyFont="1" applyBorder="1" applyAlignment="1">
      <alignment horizontal="center" vertical="center"/>
    </xf>
    <xf numFmtId="0" fontId="53" fillId="0" borderId="39" xfId="17" applyFont="1" applyBorder="1" applyAlignment="1">
      <alignment horizontal="center" vertical="center" wrapText="1"/>
    </xf>
    <xf numFmtId="0" fontId="118" fillId="33" borderId="39" xfId="17" applyFont="1" applyFill="1" applyBorder="1" applyAlignment="1">
      <alignment horizontal="center" vertical="center"/>
    </xf>
    <xf numFmtId="0" fontId="118" fillId="33" borderId="39" xfId="17" applyFont="1" applyFill="1" applyBorder="1" applyAlignment="1">
      <alignment horizontal="center" vertical="center" wrapText="1"/>
    </xf>
    <xf numFmtId="0" fontId="118" fillId="33" borderId="39" xfId="0" applyFont="1" applyFill="1" applyBorder="1" applyAlignment="1">
      <alignment horizontal="center" vertical="center" wrapText="1"/>
    </xf>
    <xf numFmtId="0" fontId="118" fillId="33" borderId="39" xfId="0" applyFont="1" applyFill="1" applyBorder="1" applyAlignment="1">
      <alignment horizontal="center" vertical="center"/>
    </xf>
    <xf numFmtId="0" fontId="118" fillId="65" borderId="39" xfId="0" applyFont="1" applyFill="1" applyBorder="1" applyAlignment="1">
      <alignment vertical="center"/>
    </xf>
    <xf numFmtId="0" fontId="244" fillId="65" borderId="0" xfId="0" applyFont="1" applyFill="1" applyAlignment="1">
      <alignment vertical="center"/>
    </xf>
    <xf numFmtId="245" fontId="259" fillId="0" borderId="39" xfId="31058" applyNumberFormat="1" applyFont="1" applyBorder="1" applyAlignment="1">
      <alignment horizontal="center" vertical="center"/>
    </xf>
    <xf numFmtId="4" fontId="259" fillId="0" borderId="39" xfId="31058" applyNumberFormat="1" applyFont="1" applyBorder="1" applyAlignment="1">
      <alignment horizontal="center" vertical="center"/>
    </xf>
    <xf numFmtId="0" fontId="130" fillId="0" borderId="39" xfId="0" applyFont="1" applyBorder="1" applyAlignment="1">
      <alignment horizontal="center" vertical="center"/>
    </xf>
    <xf numFmtId="0" fontId="130" fillId="0" borderId="39" xfId="0" applyFont="1" applyBorder="1" applyAlignment="1">
      <alignment horizontal="right" vertical="center"/>
    </xf>
    <xf numFmtId="0" fontId="266" fillId="0" borderId="39" xfId="0" applyFont="1" applyBorder="1" applyAlignment="1">
      <alignment horizontal="center" vertical="center" wrapText="1"/>
    </xf>
    <xf numFmtId="0" fontId="266" fillId="65" borderId="39" xfId="0" applyFont="1" applyFill="1" applyBorder="1" applyAlignment="1">
      <alignment horizontal="center" vertical="center" wrapText="1"/>
    </xf>
    <xf numFmtId="0" fontId="119" fillId="0" borderId="39" xfId="34572" applyFont="1" applyBorder="1" applyAlignment="1">
      <alignment horizontal="center" vertical="center" wrapText="1"/>
    </xf>
    <xf numFmtId="177" fontId="119" fillId="0" borderId="39" xfId="34572" applyNumberFormat="1" applyFont="1" applyBorder="1" applyAlignment="1">
      <alignment horizontal="center" vertical="center" wrapText="1"/>
    </xf>
    <xf numFmtId="14" fontId="119" fillId="0" borderId="39" xfId="34572" applyNumberFormat="1" applyFont="1" applyBorder="1" applyAlignment="1">
      <alignment horizontal="center" vertical="center" wrapText="1"/>
    </xf>
    <xf numFmtId="0" fontId="281" fillId="0" borderId="86" xfId="0" applyFont="1" applyBorder="1" applyAlignment="1">
      <alignment horizontal="center" vertical="center" wrapText="1"/>
    </xf>
    <xf numFmtId="0" fontId="119" fillId="0" borderId="87" xfId="0" applyFont="1" applyBorder="1" applyAlignment="1">
      <alignment horizontal="center" vertical="center" wrapText="1"/>
    </xf>
    <xf numFmtId="177" fontId="281" fillId="0" borderId="88" xfId="0" applyNumberFormat="1" applyFont="1" applyBorder="1" applyAlignment="1">
      <alignment horizontal="center" vertical="center" wrapText="1"/>
    </xf>
    <xf numFmtId="0" fontId="119" fillId="0" borderId="27" xfId="0" applyFont="1" applyBorder="1" applyAlignment="1">
      <alignment horizontal="center" vertical="center" wrapText="1"/>
    </xf>
    <xf numFmtId="177" fontId="281" fillId="0" borderId="87" xfId="0" applyNumberFormat="1" applyFont="1" applyBorder="1" applyAlignment="1">
      <alignment horizontal="center" vertical="center" wrapText="1"/>
    </xf>
    <xf numFmtId="177" fontId="119" fillId="0" borderId="87" xfId="0" applyNumberFormat="1" applyFont="1" applyBorder="1" applyAlignment="1">
      <alignment horizontal="center" vertical="center" wrapText="1"/>
    </xf>
    <xf numFmtId="0" fontId="118" fillId="0" borderId="87" xfId="0" applyFont="1" applyBorder="1" applyAlignment="1">
      <alignment horizontal="center" vertical="center"/>
    </xf>
    <xf numFmtId="0" fontId="118" fillId="0" borderId="87" xfId="17" applyFont="1" applyBorder="1" applyAlignment="1">
      <alignment horizontal="center" vertical="center"/>
    </xf>
    <xf numFmtId="0" fontId="122" fillId="0" borderId="87" xfId="0" applyFont="1" applyBorder="1" applyAlignment="1">
      <alignment horizontal="center" vertical="center"/>
    </xf>
    <xf numFmtId="0" fontId="281" fillId="0" borderId="88" xfId="0" applyFont="1" applyBorder="1" applyAlignment="1">
      <alignment horizontal="center" vertical="center" wrapText="1"/>
    </xf>
    <xf numFmtId="0" fontId="119" fillId="0" borderId="89" xfId="0" applyFont="1" applyBorder="1" applyAlignment="1">
      <alignment horizontal="center" vertical="center" wrapText="1"/>
    </xf>
    <xf numFmtId="0" fontId="119" fillId="0" borderId="90" xfId="0" applyFont="1" applyBorder="1" applyAlignment="1">
      <alignment horizontal="center" vertical="center" wrapText="1"/>
    </xf>
    <xf numFmtId="0" fontId="119" fillId="0" borderId="28" xfId="0" applyFont="1" applyBorder="1" applyAlignment="1">
      <alignment horizontal="center" vertical="center" wrapText="1"/>
    </xf>
    <xf numFmtId="0" fontId="122" fillId="0" borderId="91" xfId="0" applyFont="1" applyBorder="1" applyAlignment="1">
      <alignment horizontal="center" vertical="center"/>
    </xf>
    <xf numFmtId="0" fontId="119" fillId="0" borderId="91" xfId="0" applyFont="1" applyBorder="1" applyAlignment="1">
      <alignment horizontal="center" vertical="center" wrapText="1"/>
    </xf>
    <xf numFmtId="0" fontId="266" fillId="0" borderId="91" xfId="0" applyFont="1" applyBorder="1" applyAlignment="1">
      <alignment horizontal="center" vertical="center" wrapText="1"/>
    </xf>
    <xf numFmtId="0" fontId="122" fillId="0" borderId="27" xfId="0" applyFont="1" applyBorder="1" applyAlignment="1">
      <alignment horizontal="center" vertical="center"/>
    </xf>
    <xf numFmtId="0" fontId="266" fillId="0" borderId="27" xfId="0" applyFont="1" applyBorder="1" applyAlignment="1">
      <alignment horizontal="center" vertical="center" wrapText="1"/>
    </xf>
    <xf numFmtId="0" fontId="122" fillId="0" borderId="28" xfId="0" applyFont="1" applyBorder="1" applyAlignment="1">
      <alignment horizontal="center" vertical="center"/>
    </xf>
    <xf numFmtId="0" fontId="266" fillId="0" borderId="28" xfId="0" applyFont="1" applyBorder="1" applyAlignment="1">
      <alignment horizontal="center" vertical="center" wrapText="1"/>
    </xf>
    <xf numFmtId="0" fontId="97" fillId="0" borderId="91" xfId="0" applyFont="1" applyBorder="1" applyAlignment="1">
      <alignment horizontal="center" vertical="center"/>
    </xf>
    <xf numFmtId="0" fontId="118" fillId="0" borderId="87" xfId="0" applyFont="1" applyBorder="1" applyAlignment="1">
      <alignment horizontal="center" vertical="center" wrapText="1"/>
    </xf>
    <xf numFmtId="0" fontId="97" fillId="0" borderId="27" xfId="0" applyFont="1" applyBorder="1" applyAlignment="1">
      <alignment horizontal="center" vertical="center"/>
    </xf>
    <xf numFmtId="0" fontId="97" fillId="0" borderId="87" xfId="0" applyFont="1" applyBorder="1" applyAlignment="1">
      <alignment horizontal="center" vertical="center"/>
    </xf>
    <xf numFmtId="49" fontId="119" fillId="0" borderId="87" xfId="0" applyNumberFormat="1" applyFont="1" applyBorder="1" applyAlignment="1">
      <alignment horizontal="center" vertical="center" wrapText="1"/>
    </xf>
    <xf numFmtId="0" fontId="119" fillId="0" borderId="87" xfId="18" applyFont="1" applyBorder="1" applyAlignment="1">
      <alignment horizontal="center" vertical="center" wrapText="1"/>
    </xf>
    <xf numFmtId="239" fontId="119" fillId="0" borderId="87" xfId="18" applyNumberFormat="1" applyFont="1" applyBorder="1" applyAlignment="1">
      <alignment horizontal="center" vertical="center" wrapText="1"/>
    </xf>
    <xf numFmtId="0" fontId="97" fillId="0" borderId="28" xfId="0" applyFont="1" applyBorder="1" applyAlignment="1">
      <alignment horizontal="center" vertical="center"/>
    </xf>
    <xf numFmtId="0" fontId="118" fillId="0" borderId="87" xfId="17" applyFont="1" applyBorder="1" applyAlignment="1">
      <alignment horizontal="center" vertical="center" wrapText="1"/>
    </xf>
    <xf numFmtId="0" fontId="119" fillId="0" borderId="87" xfId="34572" applyFont="1" applyBorder="1" applyAlignment="1">
      <alignment horizontal="center" vertical="center" wrapText="1"/>
    </xf>
    <xf numFmtId="0" fontId="266" fillId="0" borderId="87" xfId="0" applyFont="1" applyBorder="1" applyAlignment="1">
      <alignment horizontal="center" vertical="center" wrapText="1"/>
    </xf>
    <xf numFmtId="0" fontId="119" fillId="0" borderId="91" xfId="18" applyFont="1" applyBorder="1" applyAlignment="1">
      <alignment horizontal="center" vertical="center" wrapText="1"/>
    </xf>
    <xf numFmtId="0" fontId="119" fillId="0" borderId="27" xfId="18" applyFont="1" applyBorder="1" applyAlignment="1">
      <alignment horizontal="center" vertical="center" wrapText="1"/>
    </xf>
    <xf numFmtId="0" fontId="119" fillId="0" borderId="28" xfId="18" applyFont="1" applyBorder="1" applyAlignment="1">
      <alignment horizontal="center" vertical="center" wrapText="1"/>
    </xf>
    <xf numFmtId="0" fontId="252" fillId="0" borderId="12" xfId="0" applyFont="1" applyBorder="1" applyAlignment="1">
      <alignment horizontal="center" vertical="center" wrapText="1"/>
    </xf>
    <xf numFmtId="0" fontId="252" fillId="0" borderId="13" xfId="0" applyFont="1" applyBorder="1" applyAlignment="1">
      <alignment horizontal="center" vertical="center" wrapText="1"/>
    </xf>
    <xf numFmtId="177" fontId="252" fillId="0" borderId="12" xfId="0" applyNumberFormat="1" applyFont="1" applyBorder="1" applyAlignment="1">
      <alignment horizontal="center" vertical="center" wrapText="1"/>
    </xf>
    <xf numFmtId="0" fontId="119" fillId="0" borderId="28" xfId="0" applyFont="1" applyBorder="1" applyAlignment="1">
      <alignment horizontal="center" vertical="center" wrapText="1"/>
    </xf>
    <xf numFmtId="0" fontId="119" fillId="0" borderId="27" xfId="0" applyFont="1" applyBorder="1" applyAlignment="1">
      <alignment horizontal="center" vertical="center" wrapText="1"/>
    </xf>
    <xf numFmtId="0" fontId="118" fillId="33" borderId="87" xfId="17" applyFont="1" applyFill="1" applyBorder="1" applyAlignment="1">
      <alignment horizontal="center" vertical="center" wrapText="1"/>
    </xf>
    <xf numFmtId="0" fontId="118" fillId="33" borderId="87" xfId="17" applyFont="1" applyFill="1" applyBorder="1" applyAlignment="1">
      <alignment horizontal="center" vertical="center"/>
    </xf>
    <xf numFmtId="0" fontId="119" fillId="0" borderId="91" xfId="0" applyFont="1" applyBorder="1" applyAlignment="1">
      <alignment horizontal="center" vertical="center" wrapText="1"/>
    </xf>
    <xf numFmtId="0" fontId="118" fillId="33" borderId="87" xfId="0" applyFont="1" applyFill="1" applyBorder="1" applyAlignment="1">
      <alignment horizontal="center" vertical="center" wrapText="1"/>
    </xf>
    <xf numFmtId="0" fontId="118" fillId="33" borderId="87" xfId="0" applyFont="1" applyFill="1" applyBorder="1" applyAlignment="1">
      <alignment horizontal="center" vertical="center"/>
    </xf>
    <xf numFmtId="0" fontId="119" fillId="65" borderId="87" xfId="18" applyFont="1" applyFill="1" applyBorder="1" applyAlignment="1">
      <alignment horizontal="center" vertical="center" wrapText="1"/>
    </xf>
    <xf numFmtId="0" fontId="119" fillId="65" borderId="87" xfId="0" applyFont="1" applyFill="1" applyBorder="1" applyAlignment="1">
      <alignment horizontal="center" vertical="center" wrapText="1"/>
    </xf>
    <xf numFmtId="183" fontId="119" fillId="65" borderId="87" xfId="18" applyNumberFormat="1" applyFont="1" applyFill="1" applyBorder="1" applyAlignment="1">
      <alignment horizontal="center" vertical="center" wrapText="1"/>
    </xf>
    <xf numFmtId="0" fontId="266" fillId="65" borderId="87" xfId="0" applyFont="1" applyFill="1" applyBorder="1" applyAlignment="1">
      <alignment horizontal="center" vertical="center" wrapText="1"/>
    </xf>
    <xf numFmtId="243" fontId="118" fillId="65" borderId="87" xfId="0" applyNumberFormat="1" applyFont="1" applyFill="1" applyBorder="1" applyAlignment="1">
      <alignment horizontal="center" vertical="center" wrapText="1"/>
    </xf>
    <xf numFmtId="0" fontId="118" fillId="65" borderId="87" xfId="0" applyFont="1" applyFill="1" applyBorder="1" applyAlignment="1">
      <alignment vertical="center"/>
    </xf>
    <xf numFmtId="0" fontId="119" fillId="0" borderId="87" xfId="0" applyFont="1" applyBorder="1" applyAlignment="1">
      <alignment horizontal="center" vertical="center"/>
    </xf>
    <xf numFmtId="0" fontId="68" fillId="33" borderId="87" xfId="0" applyFont="1" applyFill="1" applyBorder="1" applyAlignment="1">
      <alignment horizontal="center" vertical="center"/>
    </xf>
    <xf numFmtId="0" fontId="119" fillId="33" borderId="87" xfId="0" applyFont="1" applyFill="1" applyBorder="1" applyAlignment="1">
      <alignment horizontal="center" vertical="center"/>
    </xf>
    <xf numFmtId="183" fontId="281" fillId="0" borderId="88" xfId="0" applyNumberFormat="1" applyFont="1" applyBorder="1" applyAlignment="1">
      <alignment horizontal="center" vertical="center" wrapText="1"/>
    </xf>
    <xf numFmtId="0" fontId="118" fillId="65" borderId="87" xfId="0" applyFont="1" applyFill="1" applyBorder="1" applyAlignment="1">
      <alignment horizontal="center" vertical="center" wrapText="1"/>
    </xf>
    <xf numFmtId="0" fontId="118" fillId="65" borderId="87" xfId="0" applyFont="1" applyFill="1" applyBorder="1" applyAlignment="1">
      <alignment horizontal="center" vertical="center"/>
    </xf>
    <xf numFmtId="0" fontId="130" fillId="0" borderId="87" xfId="0" applyFont="1" applyBorder="1" applyAlignment="1">
      <alignment horizontal="center" vertical="center"/>
    </xf>
    <xf numFmtId="0" fontId="130" fillId="0" borderId="90" xfId="0" applyFont="1" applyBorder="1" applyAlignment="1">
      <alignment horizontal="center" vertical="center"/>
    </xf>
    <xf numFmtId="177" fontId="130" fillId="0" borderId="87" xfId="0" applyNumberFormat="1" applyFont="1" applyBorder="1" applyAlignment="1">
      <alignment vertical="center"/>
    </xf>
    <xf numFmtId="0" fontId="130" fillId="0" borderId="28" xfId="0" applyFont="1" applyBorder="1" applyAlignment="1">
      <alignment horizontal="center" vertical="center"/>
    </xf>
    <xf numFmtId="0" fontId="130" fillId="0" borderId="52" xfId="0" applyFont="1" applyBorder="1" applyAlignment="1">
      <alignment horizontal="center" vertical="center"/>
    </xf>
    <xf numFmtId="177" fontId="130" fillId="0" borderId="28" xfId="0" applyNumberFormat="1" applyFont="1" applyBorder="1" applyAlignment="1">
      <alignment vertical="center"/>
    </xf>
    <xf numFmtId="0" fontId="123" fillId="0" borderId="87" xfId="0" applyFont="1" applyBorder="1" applyAlignment="1">
      <alignment horizontal="center" vertical="center" wrapText="1"/>
    </xf>
    <xf numFmtId="0" fontId="0" fillId="66" borderId="87" xfId="0" applyFill="1" applyBorder="1" applyAlignment="1">
      <alignment horizontal="center" vertical="center"/>
    </xf>
    <xf numFmtId="0" fontId="97" fillId="0" borderId="87" xfId="31058" applyBorder="1" applyAlignment="1">
      <alignment horizontal="center" vertical="center"/>
    </xf>
    <xf numFmtId="0" fontId="283" fillId="0" borderId="87" xfId="31058" applyFont="1" applyBorder="1" applyAlignment="1">
      <alignment horizontal="center" vertical="center" wrapText="1"/>
    </xf>
    <xf numFmtId="0" fontId="68" fillId="0" borderId="87" xfId="0" applyFont="1" applyBorder="1" applyAlignment="1">
      <alignment horizontal="center" vertical="center"/>
    </xf>
    <xf numFmtId="0" fontId="68" fillId="65" borderId="87" xfId="0" applyFont="1" applyFill="1" applyBorder="1" applyAlignment="1">
      <alignment horizontal="center" vertical="center"/>
    </xf>
    <xf numFmtId="0" fontId="259" fillId="0" borderId="87" xfId="31058" applyFont="1" applyBorder="1" applyAlignment="1">
      <alignment horizontal="center" vertical="center"/>
    </xf>
    <xf numFmtId="4" fontId="259" fillId="0" borderId="87" xfId="31058" applyNumberFormat="1" applyFont="1" applyBorder="1" applyAlignment="1">
      <alignment horizontal="center" vertical="center"/>
    </xf>
    <xf numFmtId="0" fontId="119" fillId="65" borderId="87" xfId="0" applyFont="1" applyFill="1" applyBorder="1" applyAlignment="1">
      <alignment horizontal="center" vertical="center"/>
    </xf>
    <xf numFmtId="0" fontId="0" fillId="65" borderId="0" xfId="0" applyFill="1" applyAlignment="1">
      <alignment horizontal="center" vertical="center"/>
    </xf>
    <xf numFmtId="43" fontId="259" fillId="0" borderId="87" xfId="31058" applyNumberFormat="1" applyFont="1" applyBorder="1" applyAlignment="1">
      <alignment horizontal="center" vertical="center"/>
    </xf>
    <xf numFmtId="43" fontId="97" fillId="0" borderId="87" xfId="31058" applyNumberFormat="1" applyBorder="1" applyAlignment="1">
      <alignment horizontal="center" vertical="center"/>
    </xf>
    <xf numFmtId="0" fontId="252" fillId="0" borderId="87" xfId="0" applyFont="1" applyBorder="1" applyAlignment="1">
      <alignment horizontal="center" vertical="center"/>
    </xf>
    <xf numFmtId="246" fontId="259" fillId="0" borderId="87" xfId="31058" applyNumberFormat="1" applyFont="1" applyBorder="1" applyAlignment="1">
      <alignment horizontal="center" vertical="center"/>
    </xf>
    <xf numFmtId="4" fontId="252" fillId="0" borderId="87" xfId="0" applyNumberFormat="1" applyFont="1" applyBorder="1" applyAlignment="1">
      <alignment horizontal="center" vertical="center"/>
    </xf>
    <xf numFmtId="0" fontId="252" fillId="0" borderId="28" xfId="0" applyFont="1" applyBorder="1" applyAlignment="1">
      <alignment horizontal="center" vertical="center"/>
    </xf>
    <xf numFmtId="4" fontId="252" fillId="0" borderId="28" xfId="0" applyNumberFormat="1" applyFont="1" applyBorder="1" applyAlignment="1">
      <alignment horizontal="center" vertical="center"/>
    </xf>
    <xf numFmtId="177" fontId="252" fillId="0" borderId="87" xfId="0" applyNumberFormat="1" applyFont="1" applyBorder="1" applyAlignment="1">
      <alignment horizontal="center" vertical="center"/>
    </xf>
    <xf numFmtId="0" fontId="252" fillId="0" borderId="87" xfId="0" applyFont="1" applyBorder="1" applyAlignment="1">
      <alignment horizontal="center" vertical="center" wrapText="1"/>
    </xf>
    <xf numFmtId="247" fontId="259" fillId="0" borderId="87" xfId="31058" applyNumberFormat="1" applyFont="1" applyBorder="1" applyAlignment="1">
      <alignment horizontal="center" vertical="center"/>
    </xf>
    <xf numFmtId="177" fontId="119" fillId="0" borderId="87" xfId="0" applyNumberFormat="1" applyFont="1" applyBorder="1" applyAlignment="1">
      <alignment horizontal="center" vertical="center"/>
    </xf>
    <xf numFmtId="238" fontId="119" fillId="0" borderId="87" xfId="0" applyNumberFormat="1" applyFont="1" applyBorder="1" applyAlignment="1">
      <alignment horizontal="center" vertical="center"/>
    </xf>
    <xf numFmtId="57" fontId="119" fillId="0" borderId="87" xfId="0" applyNumberFormat="1" applyFont="1" applyBorder="1" applyAlignment="1">
      <alignment horizontal="center" vertical="center" wrapText="1"/>
    </xf>
    <xf numFmtId="0" fontId="269" fillId="0" borderId="87" xfId="0" applyFont="1" applyBorder="1" applyAlignment="1">
      <alignment horizontal="center" vertical="center" wrapText="1"/>
    </xf>
    <xf numFmtId="0" fontId="92" fillId="0" borderId="87" xfId="0" applyFont="1" applyBorder="1" applyAlignment="1">
      <alignment horizontal="center" vertical="center" wrapText="1"/>
    </xf>
    <xf numFmtId="0" fontId="275" fillId="0" borderId="87" xfId="13" applyFont="1" applyBorder="1" applyAlignment="1">
      <alignment horizontal="center" vertical="center"/>
    </xf>
    <xf numFmtId="0" fontId="275" fillId="0" borderId="87" xfId="22" applyFont="1" applyBorder="1" applyAlignment="1">
      <alignment horizontal="center" vertical="center"/>
    </xf>
    <xf numFmtId="57" fontId="275" fillId="0" borderId="87" xfId="13" applyNumberFormat="1" applyFont="1" applyBorder="1" applyAlignment="1">
      <alignment horizontal="center" vertical="center"/>
    </xf>
    <xf numFmtId="0" fontId="120" fillId="0" borderId="87" xfId="0" applyFont="1" applyBorder="1" applyAlignment="1">
      <alignment horizontal="center" vertical="center"/>
    </xf>
    <xf numFmtId="0" fontId="120" fillId="0" borderId="87" xfId="0" applyFont="1" applyBorder="1" applyAlignment="1">
      <alignment horizontal="center" vertical="center" wrapText="1"/>
    </xf>
    <xf numFmtId="0" fontId="119" fillId="0" borderId="87" xfId="0" applyFont="1" applyBorder="1"/>
    <xf numFmtId="0" fontId="92" fillId="0" borderId="73" xfId="0" applyFont="1" applyBorder="1" applyAlignment="1">
      <alignment horizontal="left" vertical="center" wrapText="1"/>
    </xf>
    <xf numFmtId="0" fontId="285" fillId="0" borderId="0" xfId="17" applyFont="1" applyAlignment="1">
      <alignment horizontal="center" vertical="center"/>
    </xf>
    <xf numFmtId="0" fontId="286" fillId="0" borderId="0" xfId="17" applyFont="1" applyAlignment="1">
      <alignment horizontal="center" vertical="center"/>
    </xf>
    <xf numFmtId="0" fontId="285" fillId="0" borderId="0" xfId="17" applyFont="1" applyAlignment="1">
      <alignment horizontal="center" vertical="center" wrapText="1"/>
    </xf>
    <xf numFmtId="177" fontId="285" fillId="0" borderId="0" xfId="17" applyNumberFormat="1" applyFont="1" applyAlignment="1">
      <alignment horizontal="center" vertical="center"/>
    </xf>
    <xf numFmtId="177" fontId="285" fillId="0" borderId="0" xfId="0" applyNumberFormat="1" applyFont="1" applyAlignment="1">
      <alignment horizontal="center"/>
    </xf>
    <xf numFmtId="0" fontId="285" fillId="0" borderId="0" xfId="0" applyFont="1" applyAlignment="1">
      <alignment horizontal="center" vertical="center"/>
    </xf>
    <xf numFmtId="0" fontId="285" fillId="0" borderId="0" xfId="0" applyFont="1" applyAlignment="1">
      <alignment horizontal="center"/>
    </xf>
    <xf numFmtId="0" fontId="287" fillId="0" borderId="0" xfId="3" applyFont="1" applyAlignment="1">
      <alignment horizontal="center" vertical="center"/>
    </xf>
    <xf numFmtId="0" fontId="288" fillId="0" borderId="0" xfId="3" applyFont="1" applyAlignment="1">
      <alignment horizontal="center" vertical="center"/>
    </xf>
    <xf numFmtId="0" fontId="287" fillId="0" borderId="0" xfId="3" applyFont="1" applyAlignment="1">
      <alignment horizontal="center" vertical="center" wrapText="1"/>
    </xf>
    <xf numFmtId="177" fontId="287" fillId="0" borderId="0" xfId="3" applyNumberFormat="1" applyFont="1" applyAlignment="1">
      <alignment horizontal="center" vertical="center"/>
    </xf>
    <xf numFmtId="57" fontId="289" fillId="0" borderId="32" xfId="3" applyNumberFormat="1" applyFont="1" applyBorder="1" applyAlignment="1">
      <alignment horizontal="center" vertical="center"/>
    </xf>
    <xf numFmtId="0" fontId="290" fillId="0" borderId="32" xfId="3" applyFont="1" applyBorder="1" applyAlignment="1">
      <alignment horizontal="center" vertical="center"/>
    </xf>
    <xf numFmtId="0" fontId="289" fillId="0" borderId="32" xfId="3" applyFont="1" applyBorder="1" applyAlignment="1">
      <alignment horizontal="center" vertical="center"/>
    </xf>
    <xf numFmtId="0" fontId="289" fillId="0" borderId="32" xfId="3" applyFont="1" applyBorder="1" applyAlignment="1">
      <alignment horizontal="center" vertical="center" wrapText="1"/>
    </xf>
    <xf numFmtId="177" fontId="289" fillId="0" borderId="32" xfId="3" applyNumberFormat="1" applyFont="1" applyBorder="1" applyAlignment="1">
      <alignment horizontal="center" vertical="center"/>
    </xf>
    <xf numFmtId="0" fontId="285" fillId="0" borderId="87" xfId="17" applyFont="1" applyBorder="1" applyAlignment="1">
      <alignment horizontal="center" vertical="center"/>
    </xf>
    <xf numFmtId="0" fontId="286" fillId="0" borderId="87" xfId="17" applyFont="1" applyBorder="1" applyAlignment="1">
      <alignment horizontal="center" vertical="center" wrapText="1"/>
    </xf>
    <xf numFmtId="0" fontId="285" fillId="0" borderId="87" xfId="17" applyFont="1" applyBorder="1" applyAlignment="1">
      <alignment horizontal="center" vertical="center" wrapText="1"/>
    </xf>
    <xf numFmtId="0" fontId="285" fillId="0" borderId="87" xfId="17" applyFont="1" applyBorder="1" applyAlignment="1">
      <alignment horizontal="center" vertical="center" wrapText="1"/>
    </xf>
    <xf numFmtId="177" fontId="285" fillId="0" borderId="87" xfId="17" applyNumberFormat="1" applyFont="1" applyBorder="1" applyAlignment="1">
      <alignment horizontal="center" vertical="center" wrapText="1"/>
    </xf>
    <xf numFmtId="177" fontId="285" fillId="0" borderId="87" xfId="0" applyNumberFormat="1" applyFont="1" applyBorder="1" applyAlignment="1">
      <alignment horizontal="center" vertical="center" wrapText="1"/>
    </xf>
    <xf numFmtId="177" fontId="285" fillId="0" borderId="87" xfId="17" applyNumberFormat="1" applyFont="1" applyBorder="1" applyAlignment="1">
      <alignment horizontal="center" vertical="center" wrapText="1"/>
    </xf>
    <xf numFmtId="0" fontId="285" fillId="0" borderId="87" xfId="0" applyFont="1" applyBorder="1" applyAlignment="1">
      <alignment horizontal="center" vertical="center"/>
    </xf>
    <xf numFmtId="181" fontId="285" fillId="0" borderId="87" xfId="17" applyNumberFormat="1" applyFont="1" applyBorder="1" applyAlignment="1">
      <alignment horizontal="center" vertical="center" wrapText="1"/>
    </xf>
    <xf numFmtId="0" fontId="291" fillId="0" borderId="87" xfId="17" applyFont="1" applyBorder="1" applyAlignment="1">
      <alignment horizontal="center" vertical="center"/>
    </xf>
    <xf numFmtId="0" fontId="291" fillId="0" borderId="87" xfId="17" applyFont="1" applyBorder="1" applyAlignment="1">
      <alignment horizontal="center" vertical="center" wrapText="1"/>
    </xf>
    <xf numFmtId="0" fontId="285" fillId="0" borderId="87" xfId="17" applyFont="1" applyBorder="1" applyAlignment="1">
      <alignment horizontal="center" vertical="center"/>
    </xf>
    <xf numFmtId="181" fontId="285" fillId="0" borderId="87" xfId="17" applyNumberFormat="1" applyFont="1" applyBorder="1" applyAlignment="1">
      <alignment horizontal="center" vertical="center" wrapText="1"/>
    </xf>
    <xf numFmtId="0" fontId="285" fillId="0" borderId="87" xfId="0" applyFont="1" applyBorder="1" applyAlignment="1">
      <alignment horizontal="center" vertical="center"/>
    </xf>
    <xf numFmtId="0" fontId="244" fillId="0" borderId="87" xfId="17" applyFont="1" applyBorder="1" applyAlignment="1">
      <alignment horizontal="center" vertical="center"/>
    </xf>
    <xf numFmtId="0" fontId="244" fillId="0" borderId="87" xfId="32" applyFont="1" applyBorder="1" applyAlignment="1">
      <alignment horizontal="center" vertical="center" wrapText="1"/>
    </xf>
    <xf numFmtId="0" fontId="244" fillId="0" borderId="91" xfId="17" applyFont="1" applyBorder="1" applyAlignment="1">
      <alignment horizontal="center" vertical="center" wrapText="1"/>
    </xf>
    <xf numFmtId="0" fontId="244" fillId="0" borderId="87" xfId="17" applyFont="1" applyBorder="1" applyAlignment="1">
      <alignment horizontal="center" vertical="center" wrapText="1"/>
    </xf>
    <xf numFmtId="0" fontId="244" fillId="0" borderId="87" xfId="0" applyFont="1" applyBorder="1" applyAlignment="1">
      <alignment horizontal="center" vertical="center"/>
    </xf>
    <xf numFmtId="0" fontId="244" fillId="0" borderId="0" xfId="0" applyFont="1" applyAlignment="1">
      <alignment horizontal="center"/>
    </xf>
    <xf numFmtId="0" fontId="244" fillId="0" borderId="27" xfId="17" applyFont="1" applyBorder="1" applyAlignment="1">
      <alignment horizontal="center" vertical="center" wrapText="1"/>
    </xf>
    <xf numFmtId="0" fontId="283" fillId="0" borderId="87" xfId="0" applyFont="1" applyBorder="1" applyAlignment="1">
      <alignment horizontal="center" vertical="center" wrapText="1"/>
    </xf>
    <xf numFmtId="0" fontId="244" fillId="0" borderId="87" xfId="0" applyFont="1" applyBorder="1" applyAlignment="1">
      <alignment horizontal="center" vertical="center" wrapText="1"/>
    </xf>
    <xf numFmtId="49" fontId="244" fillId="0" borderId="87" xfId="0" applyNumberFormat="1" applyFont="1" applyBorder="1" applyAlignment="1">
      <alignment horizontal="center" vertical="center" wrapText="1"/>
    </xf>
    <xf numFmtId="177" fontId="244" fillId="0" borderId="87" xfId="0" applyNumberFormat="1" applyFont="1" applyBorder="1" applyAlignment="1">
      <alignment horizontal="center" vertical="center" wrapText="1"/>
    </xf>
    <xf numFmtId="0" fontId="283" fillId="0" borderId="87" xfId="0" applyFont="1" applyBorder="1" applyAlignment="1">
      <alignment horizontal="center" vertical="center"/>
    </xf>
    <xf numFmtId="0" fontId="244" fillId="0" borderId="87" xfId="17" applyFont="1" applyBorder="1" applyAlignment="1">
      <alignment vertical="center" wrapText="1"/>
    </xf>
    <xf numFmtId="177" fontId="244" fillId="0" borderId="87" xfId="0" applyNumberFormat="1" applyFont="1" applyBorder="1" applyAlignment="1">
      <alignment horizontal="center" vertical="center"/>
    </xf>
    <xf numFmtId="0" fontId="244" fillId="0" borderId="87" xfId="17" applyFont="1" applyBorder="1" applyAlignment="1">
      <alignment horizontal="center" vertical="center" wrapText="1"/>
    </xf>
    <xf numFmtId="0" fontId="244" fillId="0" borderId="87" xfId="43672" applyFont="1" applyBorder="1" applyAlignment="1">
      <alignment horizontal="center" vertical="center" wrapText="1"/>
    </xf>
    <xf numFmtId="0" fontId="244" fillId="0" borderId="87" xfId="43672" applyFont="1" applyBorder="1" applyAlignment="1">
      <alignment horizontal="center" vertical="center"/>
    </xf>
    <xf numFmtId="244" fontId="244" fillId="0" borderId="87" xfId="0" applyNumberFormat="1" applyFont="1" applyBorder="1" applyAlignment="1">
      <alignment horizontal="center" vertical="center"/>
    </xf>
    <xf numFmtId="177" fontId="292" fillId="0" borderId="87" xfId="0" applyNumberFormat="1" applyFont="1" applyBorder="1" applyAlignment="1">
      <alignment horizontal="center" vertical="center"/>
    </xf>
    <xf numFmtId="177" fontId="244" fillId="0" borderId="87" xfId="43672" applyNumberFormat="1" applyFont="1" applyBorder="1" applyAlignment="1">
      <alignment horizontal="center" vertical="center" wrapText="1"/>
    </xf>
    <xf numFmtId="0" fontId="292" fillId="0" borderId="87" xfId="0" applyFont="1" applyBorder="1" applyAlignment="1">
      <alignment horizontal="center" vertical="center"/>
    </xf>
    <xf numFmtId="239" fontId="244" fillId="0" borderId="87" xfId="0" applyNumberFormat="1" applyFont="1" applyBorder="1" applyAlignment="1">
      <alignment horizontal="center" vertical="center"/>
    </xf>
    <xf numFmtId="239" fontId="244" fillId="0" borderId="87" xfId="0" applyNumberFormat="1" applyFont="1" applyBorder="1" applyAlignment="1">
      <alignment horizontal="center" vertical="center" wrapText="1"/>
    </xf>
    <xf numFmtId="0" fontId="244" fillId="0" borderId="27" xfId="17" applyFont="1" applyBorder="1" applyAlignment="1">
      <alignment vertical="center" wrapText="1"/>
    </xf>
    <xf numFmtId="0" fontId="244" fillId="0" borderId="0" xfId="0" applyFont="1"/>
    <xf numFmtId="0" fontId="276" fillId="0" borderId="87" xfId="0" applyFont="1" applyBorder="1" applyAlignment="1">
      <alignment horizontal="center" vertical="center" wrapText="1"/>
    </xf>
    <xf numFmtId="0" fontId="276" fillId="0" borderId="87" xfId="17" applyFont="1" applyBorder="1" applyAlignment="1">
      <alignment horizontal="center" vertical="center" wrapText="1"/>
    </xf>
    <xf numFmtId="0" fontId="283" fillId="0" borderId="87" xfId="0" applyFont="1" applyBorder="1" applyAlignment="1">
      <alignment vertical="center" wrapText="1"/>
    </xf>
    <xf numFmtId="0" fontId="292" fillId="0" borderId="87" xfId="0" applyFont="1" applyBorder="1" applyAlignment="1">
      <alignment horizontal="center" vertical="center" wrapText="1"/>
    </xf>
    <xf numFmtId="0" fontId="292" fillId="0" borderId="87" xfId="0" applyFont="1" applyBorder="1" applyAlignment="1">
      <alignment horizontal="center" vertical="center" wrapText="1"/>
    </xf>
    <xf numFmtId="0" fontId="283" fillId="0" borderId="91" xfId="0" applyFont="1" applyBorder="1" applyAlignment="1">
      <alignment vertical="center" wrapText="1"/>
    </xf>
    <xf numFmtId="177" fontId="244" fillId="0" borderId="87" xfId="17" applyNumberFormat="1" applyFont="1" applyBorder="1" applyAlignment="1">
      <alignment horizontal="center" vertical="center" wrapText="1"/>
    </xf>
    <xf numFmtId="14" fontId="283" fillId="0" borderId="87" xfId="0" applyNumberFormat="1" applyFont="1" applyBorder="1" applyAlignment="1">
      <alignment horizontal="center" vertical="center"/>
    </xf>
    <xf numFmtId="49" fontId="244" fillId="0" borderId="87" xfId="0" applyNumberFormat="1" applyFont="1" applyBorder="1" applyAlignment="1">
      <alignment horizontal="center" vertical="center"/>
    </xf>
    <xf numFmtId="49" fontId="244" fillId="0" borderId="87" xfId="0" applyNumberFormat="1" applyFont="1" applyBorder="1" applyAlignment="1">
      <alignment horizontal="center"/>
    </xf>
    <xf numFmtId="0" fontId="292" fillId="0" borderId="87" xfId="13" applyFont="1" applyBorder="1" applyAlignment="1">
      <alignment horizontal="center" vertical="center" wrapText="1"/>
    </xf>
    <xf numFmtId="238" fontId="244" fillId="0" borderId="87" xfId="17" applyNumberFormat="1" applyFont="1" applyBorder="1" applyAlignment="1">
      <alignment horizontal="center" vertical="center" wrapText="1"/>
    </xf>
    <xf numFmtId="0" fontId="283" fillId="0" borderId="0" xfId="0" applyFont="1" applyAlignment="1">
      <alignment horizontal="center" vertical="center"/>
    </xf>
    <xf numFmtId="177" fontId="283" fillId="0" borderId="87" xfId="0" applyNumberFormat="1" applyFont="1" applyBorder="1" applyAlignment="1">
      <alignment horizontal="center" vertical="center"/>
    </xf>
    <xf numFmtId="0" fontId="93" fillId="0" borderId="89" xfId="43672" applyFont="1" applyBorder="1" applyAlignment="1">
      <alignment horizontal="center" vertical="center"/>
    </xf>
    <xf numFmtId="0" fontId="293" fillId="0" borderId="87" xfId="17" applyFont="1" applyBorder="1" applyAlignment="1">
      <alignment horizontal="center" vertical="center" wrapText="1"/>
    </xf>
    <xf numFmtId="0" fontId="293" fillId="0" borderId="87" xfId="17" applyFont="1" applyBorder="1" applyAlignment="1">
      <alignment horizontal="center" vertical="center"/>
    </xf>
    <xf numFmtId="0" fontId="294" fillId="0" borderId="87" xfId="0" applyFont="1" applyBorder="1" applyAlignment="1">
      <alignment horizontal="center" vertical="center"/>
    </xf>
    <xf numFmtId="0" fontId="294" fillId="0" borderId="27" xfId="0" applyFont="1" applyBorder="1" applyAlignment="1">
      <alignment vertical="center" wrapText="1"/>
    </xf>
    <xf numFmtId="0" fontId="293" fillId="0" borderId="27" xfId="17" applyFont="1" applyBorder="1" applyAlignment="1">
      <alignment vertical="center" wrapText="1"/>
    </xf>
    <xf numFmtId="177" fontId="293" fillId="0" borderId="87" xfId="0" applyNumberFormat="1" applyFont="1" applyBorder="1" applyAlignment="1">
      <alignment horizontal="center" vertical="center" wrapText="1"/>
    </xf>
    <xf numFmtId="0" fontId="293" fillId="0" borderId="27" xfId="17" applyFont="1" applyBorder="1" applyAlignment="1">
      <alignment horizontal="center" vertical="center" wrapText="1"/>
    </xf>
    <xf numFmtId="0" fontId="92" fillId="0" borderId="87" xfId="0" applyFont="1" applyBorder="1" applyAlignment="1">
      <alignment horizontal="center" vertical="center"/>
    </xf>
    <xf numFmtId="0" fontId="295" fillId="0" borderId="87" xfId="0" applyFont="1" applyBorder="1" applyAlignment="1">
      <alignment horizontal="center" vertical="center"/>
    </xf>
    <xf numFmtId="0" fontId="293" fillId="0" borderId="87" xfId="0" applyFont="1" applyBorder="1" applyAlignment="1">
      <alignment horizontal="center" vertical="center"/>
    </xf>
    <xf numFmtId="0" fontId="293" fillId="0" borderId="0" xfId="0" applyFont="1"/>
    <xf numFmtId="0" fontId="296" fillId="0" borderId="87" xfId="17" applyFont="1" applyBorder="1" applyAlignment="1">
      <alignment horizontal="center" vertical="center"/>
    </xf>
    <xf numFmtId="0" fontId="296" fillId="0" borderId="87" xfId="17" applyFont="1" applyBorder="1" applyAlignment="1">
      <alignment horizontal="center" vertical="center" wrapText="1"/>
    </xf>
    <xf numFmtId="0" fontId="244" fillId="0" borderId="87" xfId="0" applyFont="1" applyBorder="1" applyAlignment="1">
      <alignment horizontal="center"/>
    </xf>
    <xf numFmtId="239" fontId="276" fillId="0" borderId="87" xfId="0" applyNumberFormat="1" applyFont="1" applyBorder="1" applyAlignment="1">
      <alignment horizontal="center" vertical="center"/>
    </xf>
    <xf numFmtId="181" fontId="244" fillId="0" borderId="87" xfId="17" applyNumberFormat="1" applyFont="1" applyBorder="1" applyAlignment="1">
      <alignment horizontal="center" vertical="center" wrapText="1"/>
    </xf>
    <xf numFmtId="0" fontId="292" fillId="0" borderId="91" xfId="13" applyFont="1" applyBorder="1" applyAlignment="1">
      <alignment horizontal="center" vertical="center" wrapText="1"/>
    </xf>
    <xf numFmtId="0" fontId="244" fillId="0" borderId="87" xfId="35170" applyFont="1" applyBorder="1" applyAlignment="1">
      <alignment horizontal="center" vertical="center" wrapText="1" shrinkToFit="1"/>
    </xf>
    <xf numFmtId="57" fontId="276" fillId="0" borderId="87" xfId="0" applyNumberFormat="1" applyFont="1" applyBorder="1" applyAlignment="1">
      <alignment horizontal="center" vertical="center" wrapText="1"/>
    </xf>
    <xf numFmtId="0" fontId="292" fillId="0" borderId="87" xfId="13" applyFont="1" applyBorder="1" applyAlignment="1">
      <alignment horizontal="center" vertical="center"/>
    </xf>
    <xf numFmtId="0" fontId="283" fillId="0" borderId="0" xfId="0" applyFont="1" applyAlignment="1">
      <alignment horizontal="center"/>
    </xf>
    <xf numFmtId="0" fontId="292" fillId="0" borderId="27" xfId="13" applyFont="1" applyBorder="1" applyAlignment="1">
      <alignment horizontal="center" vertical="center" wrapText="1"/>
    </xf>
    <xf numFmtId="57" fontId="244" fillId="0" borderId="87" xfId="35170" applyNumberFormat="1" applyFont="1" applyBorder="1" applyAlignment="1">
      <alignment horizontal="center" vertical="center" wrapText="1" shrinkToFit="1"/>
    </xf>
    <xf numFmtId="0" fontId="283" fillId="0" borderId="91" xfId="0" applyFont="1" applyBorder="1" applyAlignment="1">
      <alignment horizontal="center"/>
    </xf>
    <xf numFmtId="0" fontId="292" fillId="0" borderId="28" xfId="13" applyFont="1" applyBorder="1" applyAlignment="1">
      <alignment horizontal="center" vertical="center" wrapText="1"/>
    </xf>
    <xf numFmtId="0" fontId="283" fillId="0" borderId="87" xfId="0" applyFont="1" applyBorder="1" applyAlignment="1">
      <alignment horizontal="center" wrapText="1"/>
    </xf>
    <xf numFmtId="0" fontId="283" fillId="0" borderId="87" xfId="0" applyFont="1" applyBorder="1" applyAlignment="1">
      <alignment horizontal="center"/>
    </xf>
    <xf numFmtId="14" fontId="244" fillId="0" borderId="91" xfId="17" applyNumberFormat="1" applyFont="1" applyBorder="1" applyAlignment="1">
      <alignment horizontal="center" vertical="center" wrapText="1"/>
    </xf>
    <xf numFmtId="14" fontId="244" fillId="0" borderId="28" xfId="17" applyNumberFormat="1" applyFont="1" applyBorder="1" applyAlignment="1">
      <alignment horizontal="center" vertical="center" wrapText="1"/>
    </xf>
    <xf numFmtId="14" fontId="244" fillId="0" borderId="28" xfId="17" applyNumberFormat="1" applyFont="1" applyBorder="1" applyAlignment="1">
      <alignment horizontal="center" vertical="center" wrapText="1"/>
    </xf>
    <xf numFmtId="0" fontId="244" fillId="0" borderId="28" xfId="17" applyFont="1" applyBorder="1" applyAlignment="1">
      <alignment horizontal="center" vertical="center" wrapText="1"/>
    </xf>
    <xf numFmtId="0" fontId="244" fillId="0" borderId="28" xfId="17" applyFont="1" applyBorder="1" applyAlignment="1">
      <alignment horizontal="center" vertical="center" wrapText="1"/>
    </xf>
    <xf numFmtId="177" fontId="93" fillId="0" borderId="87" xfId="32" applyNumberFormat="1" applyBorder="1" applyAlignment="1">
      <alignment horizontal="center" vertical="center" wrapText="1"/>
    </xf>
    <xf numFmtId="177" fontId="244" fillId="0" borderId="28" xfId="0" applyNumberFormat="1" applyFont="1" applyBorder="1" applyAlignment="1">
      <alignment horizontal="center" vertical="center"/>
    </xf>
    <xf numFmtId="2" fontId="283" fillId="0" borderId="87" xfId="0" applyNumberFormat="1" applyFont="1" applyBorder="1" applyAlignment="1">
      <alignment horizontal="center" vertical="center"/>
    </xf>
    <xf numFmtId="0" fontId="92" fillId="0" borderId="91" xfId="0" applyFont="1" applyBorder="1" applyAlignment="1">
      <alignment horizontal="center" vertical="center" wrapText="1"/>
    </xf>
    <xf numFmtId="1" fontId="283" fillId="0" borderId="87" xfId="0" applyNumberFormat="1" applyFont="1" applyBorder="1" applyAlignment="1">
      <alignment horizontal="center" vertical="center"/>
    </xf>
    <xf numFmtId="0" fontId="297" fillId="0" borderId="0" xfId="0" applyFont="1"/>
    <xf numFmtId="177" fontId="93" fillId="0" borderId="87" xfId="0" applyNumberFormat="1" applyFont="1" applyBorder="1" applyAlignment="1">
      <alignment horizontal="center" vertical="center"/>
    </xf>
    <xf numFmtId="0" fontId="92" fillId="0" borderId="27" xfId="0" applyFont="1" applyBorder="1" applyAlignment="1">
      <alignment horizontal="center" vertical="center" wrapText="1"/>
    </xf>
    <xf numFmtId="0" fontId="92" fillId="0" borderId="28" xfId="0" applyFont="1" applyBorder="1" applyAlignment="1">
      <alignment horizontal="center" vertical="center" wrapText="1"/>
    </xf>
    <xf numFmtId="239" fontId="244" fillId="0" borderId="28" xfId="0" applyNumberFormat="1" applyFont="1" applyBorder="1" applyAlignment="1">
      <alignment horizontal="center" vertical="center"/>
    </xf>
    <xf numFmtId="183" fontId="244" fillId="0" borderId="28" xfId="0" applyNumberFormat="1" applyFont="1" applyBorder="1" applyAlignment="1">
      <alignment horizontal="center" vertical="center"/>
    </xf>
    <xf numFmtId="2" fontId="244" fillId="0" borderId="87" xfId="0" applyNumberFormat="1" applyFont="1" applyBorder="1" applyAlignment="1">
      <alignment horizontal="center" vertical="center"/>
    </xf>
    <xf numFmtId="183" fontId="244" fillId="0" borderId="27" xfId="0" applyNumberFormat="1" applyFont="1" applyBorder="1" applyAlignment="1">
      <alignment horizontal="center" vertical="center"/>
    </xf>
    <xf numFmtId="2" fontId="244" fillId="0" borderId="91" xfId="0" applyNumberFormat="1" applyFont="1" applyBorder="1" applyAlignment="1">
      <alignment horizontal="center" vertical="center"/>
    </xf>
    <xf numFmtId="177" fontId="244" fillId="0" borderId="27" xfId="0" applyNumberFormat="1" applyFont="1" applyBorder="1" applyAlignment="1">
      <alignment horizontal="center" vertical="center"/>
    </xf>
    <xf numFmtId="183" fontId="244" fillId="0" borderId="28" xfId="0" applyNumberFormat="1" applyFont="1" applyBorder="1" applyAlignment="1">
      <alignment horizontal="center" vertical="center"/>
    </xf>
    <xf numFmtId="2" fontId="244" fillId="0" borderId="28" xfId="0" applyNumberFormat="1" applyFont="1" applyBorder="1" applyAlignment="1">
      <alignment horizontal="center" vertical="center"/>
    </xf>
    <xf numFmtId="177" fontId="244" fillId="0" borderId="28" xfId="0" applyNumberFormat="1" applyFont="1" applyBorder="1" applyAlignment="1">
      <alignment horizontal="center" vertical="center"/>
    </xf>
    <xf numFmtId="2" fontId="244" fillId="0" borderId="27" xfId="0" applyNumberFormat="1" applyFont="1" applyBorder="1" applyAlignment="1">
      <alignment horizontal="center" vertical="center"/>
    </xf>
    <xf numFmtId="0" fontId="67" fillId="0" borderId="87" xfId="17" applyFont="1" applyBorder="1" applyAlignment="1">
      <alignment horizontal="center" vertical="center" wrapText="1"/>
    </xf>
    <xf numFmtId="0" fontId="67" fillId="0" borderId="87" xfId="17" applyFont="1" applyBorder="1" applyAlignment="1">
      <alignment horizontal="center" vertical="center"/>
    </xf>
    <xf numFmtId="0" fontId="67" fillId="0" borderId="28" xfId="17" applyFont="1" applyBorder="1" applyAlignment="1">
      <alignment horizontal="center" vertical="center" wrapText="1"/>
    </xf>
    <xf numFmtId="239" fontId="67" fillId="0" borderId="87" xfId="17" applyNumberFormat="1" applyFont="1" applyBorder="1" applyAlignment="1">
      <alignment horizontal="center" vertical="center" wrapText="1"/>
    </xf>
    <xf numFmtId="239" fontId="67" fillId="0" borderId="87" xfId="0" applyNumberFormat="1" applyFont="1" applyBorder="1" applyAlignment="1">
      <alignment horizontal="center" vertical="center" wrapText="1"/>
    </xf>
    <xf numFmtId="0" fontId="67" fillId="0" borderId="89" xfId="17" applyFont="1" applyBorder="1" applyAlignment="1">
      <alignment horizontal="center" vertical="center" wrapText="1"/>
    </xf>
    <xf numFmtId="239" fontId="70" fillId="0" borderId="87" xfId="0" applyNumberFormat="1" applyFont="1" applyBorder="1" applyAlignment="1">
      <alignment horizontal="center" vertical="center"/>
    </xf>
    <xf numFmtId="239" fontId="166" fillId="0" borderId="87" xfId="0" applyNumberFormat="1" applyFont="1" applyBorder="1" applyAlignment="1">
      <alignment horizontal="center" vertical="center"/>
    </xf>
    <xf numFmtId="0" fontId="166" fillId="0" borderId="87" xfId="0" applyFont="1" applyBorder="1" applyAlignment="1">
      <alignment horizontal="center" vertical="center"/>
    </xf>
    <xf numFmtId="0" fontId="283" fillId="0" borderId="87" xfId="0" applyFont="1" applyBorder="1" applyAlignment="1">
      <alignment horizontal="center" vertical="center" wrapText="1"/>
    </xf>
    <xf numFmtId="0" fontId="244" fillId="0" borderId="0" xfId="0" applyFont="1" applyAlignment="1">
      <alignment horizontal="center" vertical="center"/>
    </xf>
    <xf numFmtId="0" fontId="92" fillId="0" borderId="87" xfId="35170" applyFont="1" applyBorder="1" applyAlignment="1" applyProtection="1">
      <alignment horizontal="center" vertical="center" wrapText="1" shrinkToFit="1"/>
      <protection locked="0"/>
    </xf>
    <xf numFmtId="0" fontId="93" fillId="0" borderId="87" xfId="35170" applyBorder="1" applyAlignment="1" applyProtection="1">
      <alignment horizontal="center" vertical="center" wrapText="1" shrinkToFit="1"/>
      <protection locked="0"/>
    </xf>
    <xf numFmtId="0" fontId="93" fillId="0" borderId="87" xfId="43672" applyFont="1" applyBorder="1" applyAlignment="1">
      <alignment horizontal="center" vertical="center"/>
    </xf>
    <xf numFmtId="0" fontId="93" fillId="0" borderId="87" xfId="0" applyFont="1" applyBorder="1" applyAlignment="1">
      <alignment horizontal="center" vertical="center" wrapText="1"/>
    </xf>
    <xf numFmtId="0" fontId="128" fillId="0" borderId="87" xfId="13" applyFont="1" applyBorder="1" applyAlignment="1">
      <alignment horizontal="center" vertical="center"/>
    </xf>
    <xf numFmtId="0" fontId="128" fillId="0" borderId="87" xfId="13" applyFont="1" applyBorder="1" applyAlignment="1">
      <alignment horizontal="center" vertical="center" wrapText="1"/>
    </xf>
    <xf numFmtId="57" fontId="269" fillId="0" borderId="87" xfId="0" applyNumberFormat="1" applyFont="1" applyBorder="1" applyAlignment="1">
      <alignment horizontal="center" vertical="center" wrapText="1"/>
    </xf>
    <xf numFmtId="0" fontId="296" fillId="0" borderId="87" xfId="0" applyFont="1" applyBorder="1" applyAlignment="1">
      <alignment horizontal="center" vertical="center"/>
    </xf>
    <xf numFmtId="0" fontId="296" fillId="0" borderId="0" xfId="0" applyFont="1" applyAlignment="1">
      <alignment horizontal="center"/>
    </xf>
    <xf numFmtId="0" fontId="93" fillId="0" borderId="87" xfId="17" applyBorder="1" applyAlignment="1">
      <alignment horizontal="center" vertical="center" wrapText="1"/>
    </xf>
    <xf numFmtId="0" fontId="243" fillId="0" borderId="87" xfId="17" applyFont="1" applyBorder="1" applyAlignment="1">
      <alignment horizontal="center" vertical="center" wrapText="1"/>
    </xf>
    <xf numFmtId="0" fontId="93" fillId="0" borderId="87" xfId="0" applyFont="1" applyBorder="1" applyAlignment="1" applyProtection="1">
      <alignment horizontal="center" vertical="center" wrapText="1"/>
      <protection locked="0"/>
    </xf>
    <xf numFmtId="0" fontId="128" fillId="0" borderId="87" xfId="0" applyFont="1" applyBorder="1" applyAlignment="1">
      <alignment horizontal="center" vertical="center" wrapText="1"/>
    </xf>
    <xf numFmtId="0" fontId="276" fillId="0" borderId="92" xfId="0" applyFont="1" applyBorder="1" applyAlignment="1">
      <alignment horizontal="center" vertical="center" wrapText="1"/>
    </xf>
    <xf numFmtId="0" fontId="285" fillId="0" borderId="87" xfId="0" applyFont="1" applyBorder="1" applyAlignment="1">
      <alignment horizontal="center" vertical="center" wrapText="1"/>
    </xf>
    <xf numFmtId="0" fontId="298" fillId="0" borderId="87" xfId="0" applyFont="1" applyBorder="1" applyAlignment="1">
      <alignment horizontal="center" vertical="center"/>
    </xf>
    <xf numFmtId="0" fontId="276" fillId="0" borderId="87" xfId="0" applyFont="1" applyBorder="1" applyAlignment="1">
      <alignment horizontal="center" vertical="center"/>
    </xf>
    <xf numFmtId="0" fontId="299" fillId="0" borderId="87" xfId="0" applyFont="1" applyBorder="1" applyAlignment="1">
      <alignment horizontal="center" vertical="center" wrapText="1"/>
    </xf>
    <xf numFmtId="0" fontId="300" fillId="0" borderId="87" xfId="0" applyFont="1" applyBorder="1" applyAlignment="1">
      <alignment horizontal="center" vertical="center"/>
    </xf>
    <xf numFmtId="0" fontId="301" fillId="0" borderId="87" xfId="0" applyFont="1" applyBorder="1" applyAlignment="1">
      <alignment horizontal="center" vertical="center"/>
    </xf>
    <xf numFmtId="0" fontId="47" fillId="0" borderId="87" xfId="0" applyFont="1" applyBorder="1" applyAlignment="1">
      <alignment horizontal="center" vertical="center"/>
    </xf>
    <xf numFmtId="177" fontId="47" fillId="0" borderId="87" xfId="0" applyNumberFormat="1" applyFont="1" applyBorder="1" applyAlignment="1">
      <alignment horizontal="center" vertical="center"/>
    </xf>
    <xf numFmtId="0" fontId="0" fillId="0" borderId="87" xfId="0" applyBorder="1" applyAlignment="1">
      <alignment horizontal="center" vertical="center"/>
    </xf>
    <xf numFmtId="177" fontId="292" fillId="0" borderId="87" xfId="13" applyNumberFormat="1" applyFont="1" applyBorder="1" applyAlignment="1">
      <alignment horizontal="center" vertical="center" wrapText="1"/>
    </xf>
    <xf numFmtId="241" fontId="283" fillId="0" borderId="87" xfId="0" applyNumberFormat="1" applyFont="1" applyBorder="1" applyAlignment="1">
      <alignment horizontal="center" vertical="center" wrapText="1"/>
    </xf>
    <xf numFmtId="0" fontId="47" fillId="0" borderId="91" xfId="0" applyFont="1" applyBorder="1" applyAlignment="1">
      <alignment horizontal="center" vertical="center" wrapText="1"/>
    </xf>
    <xf numFmtId="0" fontId="295" fillId="0" borderId="0" xfId="0" applyFont="1" applyAlignment="1">
      <alignment horizontal="center" vertical="center"/>
    </xf>
    <xf numFmtId="0" fontId="0" fillId="0" borderId="27" xfId="0" applyBorder="1" applyAlignment="1">
      <alignment horizontal="center" vertical="center" wrapText="1"/>
    </xf>
    <xf numFmtId="0" fontId="47" fillId="0" borderId="27" xfId="0" applyFont="1" applyBorder="1" applyAlignment="1">
      <alignment horizontal="center" vertical="center" wrapText="1"/>
    </xf>
    <xf numFmtId="0" fontId="295" fillId="0" borderId="27" xfId="0" applyFont="1" applyBorder="1" applyAlignment="1">
      <alignment horizontal="center" vertical="center" wrapText="1"/>
    </xf>
    <xf numFmtId="0" fontId="0" fillId="0" borderId="28" xfId="0" applyBorder="1" applyAlignment="1">
      <alignment horizontal="center" vertical="center" wrapText="1"/>
    </xf>
    <xf numFmtId="0" fontId="47" fillId="0" borderId="28" xfId="0" applyFont="1" applyBorder="1" applyAlignment="1">
      <alignment horizontal="center" vertical="center" wrapText="1"/>
    </xf>
    <xf numFmtId="2" fontId="244" fillId="0" borderId="28" xfId="0" applyNumberFormat="1" applyFont="1" applyBorder="1" applyAlignment="1">
      <alignment horizontal="center" vertical="center"/>
    </xf>
    <xf numFmtId="0" fontId="295" fillId="0" borderId="28" xfId="0" applyFont="1" applyBorder="1" applyAlignment="1">
      <alignment horizontal="center" vertical="center" wrapText="1"/>
    </xf>
    <xf numFmtId="0" fontId="92" fillId="0" borderId="87" xfId="0" applyFont="1" applyBorder="1" applyAlignment="1">
      <alignment horizontal="center" vertical="center" wrapText="1"/>
    </xf>
    <xf numFmtId="0" fontId="295" fillId="0" borderId="87" xfId="0" applyFont="1" applyBorder="1" applyAlignment="1">
      <alignment horizontal="center" vertical="center" wrapText="1"/>
    </xf>
    <xf numFmtId="0" fontId="0" fillId="0" borderId="28" xfId="0" applyBorder="1" applyAlignment="1">
      <alignment horizontal="center" vertical="center" wrapText="1"/>
    </xf>
    <xf numFmtId="0" fontId="292" fillId="0" borderId="87" xfId="13" applyFont="1" applyBorder="1" applyAlignment="1">
      <alignment horizontal="center" vertical="center" wrapText="1"/>
    </xf>
    <xf numFmtId="0" fontId="283" fillId="0" borderId="91" xfId="0" applyFont="1" applyBorder="1" applyAlignment="1">
      <alignment horizontal="center" vertical="center" wrapText="1"/>
    </xf>
    <xf numFmtId="0" fontId="283" fillId="0" borderId="27" xfId="0" applyFont="1" applyBorder="1" applyAlignment="1">
      <alignment horizontal="center" vertical="center" wrapText="1"/>
    </xf>
    <xf numFmtId="14" fontId="283" fillId="0" borderId="87" xfId="0" applyNumberFormat="1" applyFont="1" applyBorder="1" applyAlignment="1">
      <alignment horizontal="center" vertical="center"/>
    </xf>
    <xf numFmtId="0" fontId="283" fillId="0" borderId="28" xfId="0" applyFont="1" applyBorder="1" applyAlignment="1">
      <alignment horizontal="center" vertical="center" wrapText="1"/>
    </xf>
    <xf numFmtId="0" fontId="244" fillId="0" borderId="87" xfId="43673" applyFont="1" applyBorder="1" applyAlignment="1">
      <alignment horizontal="center" vertical="center" wrapText="1"/>
    </xf>
    <xf numFmtId="0" fontId="292" fillId="0" borderId="91" xfId="0" applyFont="1" applyBorder="1" applyAlignment="1">
      <alignment horizontal="center" vertical="center" wrapText="1"/>
    </xf>
    <xf numFmtId="57" fontId="93" fillId="0" borderId="87" xfId="35170" applyNumberFormat="1" applyBorder="1" applyAlignment="1">
      <alignment horizontal="center" vertical="center" wrapText="1" shrinkToFit="1"/>
    </xf>
    <xf numFmtId="0" fontId="292" fillId="0" borderId="27" xfId="0" applyFont="1" applyBorder="1" applyAlignment="1">
      <alignment horizontal="center" vertical="center" wrapText="1"/>
    </xf>
    <xf numFmtId="57" fontId="244" fillId="0" borderId="91" xfId="35170" applyNumberFormat="1" applyFont="1" applyBorder="1" applyAlignment="1">
      <alignment horizontal="center" vertical="center" wrapText="1" shrinkToFit="1"/>
    </xf>
    <xf numFmtId="57" fontId="244" fillId="0" borderId="27" xfId="35170" applyNumberFormat="1" applyFont="1" applyBorder="1" applyAlignment="1">
      <alignment horizontal="center" vertical="center" wrapText="1" shrinkToFit="1"/>
    </xf>
    <xf numFmtId="0" fontId="292" fillId="0" borderId="87" xfId="13" applyFont="1" applyBorder="1" applyAlignment="1">
      <alignment vertical="center" wrapText="1"/>
    </xf>
    <xf numFmtId="0" fontId="92" fillId="0" borderId="91" xfId="0" applyFont="1" applyBorder="1" applyAlignment="1">
      <alignment horizontal="center" vertical="center"/>
    </xf>
    <xf numFmtId="0" fontId="92" fillId="0" borderId="91" xfId="0" applyFont="1" applyBorder="1" applyAlignment="1">
      <alignment vertical="center" wrapText="1"/>
    </xf>
    <xf numFmtId="0" fontId="92" fillId="0" borderId="28" xfId="0" applyFont="1" applyBorder="1" applyAlignment="1">
      <alignment horizontal="center" vertical="center"/>
    </xf>
    <xf numFmtId="0" fontId="128" fillId="0" borderId="91" xfId="13" applyFont="1" applyBorder="1" applyAlignment="1">
      <alignment horizontal="center" vertical="center" wrapText="1"/>
    </xf>
    <xf numFmtId="0" fontId="128" fillId="0" borderId="91" xfId="0" applyFont="1" applyBorder="1" applyAlignment="1">
      <alignment horizontal="center" vertical="center" wrapText="1"/>
    </xf>
    <xf numFmtId="57" fontId="93" fillId="0" borderId="91" xfId="35170" applyNumberFormat="1" applyBorder="1" applyAlignment="1">
      <alignment horizontal="center" vertical="center" wrapText="1" shrinkToFit="1"/>
    </xf>
    <xf numFmtId="0" fontId="128" fillId="0" borderId="90" xfId="13" applyFont="1" applyBorder="1" applyAlignment="1">
      <alignment horizontal="center" vertical="center"/>
    </xf>
    <xf numFmtId="0" fontId="92" fillId="0" borderId="0" xfId="0" applyFont="1" applyAlignment="1">
      <alignment horizontal="center" vertical="center"/>
    </xf>
    <xf numFmtId="0" fontId="128" fillId="0" borderId="27" xfId="13" applyFont="1" applyBorder="1" applyAlignment="1">
      <alignment horizontal="center" vertical="center" wrapText="1"/>
    </xf>
    <xf numFmtId="0" fontId="128" fillId="0" borderId="27" xfId="0" applyFont="1" applyBorder="1" applyAlignment="1">
      <alignment horizontal="center" vertical="center" wrapText="1"/>
    </xf>
    <xf numFmtId="57" fontId="93" fillId="0" borderId="27" xfId="35170" applyNumberFormat="1" applyBorder="1" applyAlignment="1">
      <alignment horizontal="center" vertical="center" wrapText="1" shrinkToFit="1"/>
    </xf>
    <xf numFmtId="0" fontId="128" fillId="0" borderId="28" xfId="13" applyFont="1" applyBorder="1" applyAlignment="1">
      <alignment horizontal="center" vertical="center" wrapText="1"/>
    </xf>
    <xf numFmtId="0" fontId="128" fillId="0" borderId="28" xfId="0" applyFont="1" applyBorder="1" applyAlignment="1">
      <alignment horizontal="center" vertical="center" wrapText="1"/>
    </xf>
    <xf numFmtId="57" fontId="93" fillId="0" borderId="28" xfId="35170" applyNumberFormat="1" applyBorder="1" applyAlignment="1">
      <alignment horizontal="center" vertical="center" wrapText="1" shrinkToFit="1"/>
    </xf>
    <xf numFmtId="0" fontId="283" fillId="0" borderId="27" xfId="0" applyFont="1" applyBorder="1" applyAlignment="1">
      <alignment horizontal="center" vertical="center" wrapText="1"/>
    </xf>
    <xf numFmtId="177" fontId="0" fillId="0" borderId="87" xfId="0" applyNumberFormat="1" applyBorder="1" applyAlignment="1">
      <alignment horizontal="center" vertical="center"/>
    </xf>
    <xf numFmtId="180" fontId="0" fillId="0" borderId="87" xfId="0" applyNumberFormat="1" applyBorder="1" applyAlignment="1">
      <alignment horizontal="center" vertical="center"/>
    </xf>
    <xf numFmtId="0" fontId="46" fillId="0" borderId="87" xfId="0" applyFont="1" applyBorder="1" applyAlignment="1">
      <alignment horizontal="center" vertical="center"/>
    </xf>
    <xf numFmtId="0" fontId="295" fillId="0" borderId="87" xfId="0" applyFont="1" applyBorder="1" applyAlignment="1">
      <alignment horizontal="center"/>
    </xf>
    <xf numFmtId="0" fontId="295" fillId="0" borderId="87" xfId="0" applyFont="1" applyBorder="1"/>
    <xf numFmtId="239" fontId="93" fillId="0" borderId="87" xfId="0" applyNumberFormat="1" applyFont="1" applyBorder="1" applyAlignment="1">
      <alignment horizontal="center" vertical="center" wrapText="1"/>
    </xf>
    <xf numFmtId="239" fontId="93" fillId="0" borderId="87" xfId="0" applyNumberFormat="1" applyFont="1" applyBorder="1" applyAlignment="1">
      <alignment horizontal="center" vertical="center"/>
    </xf>
    <xf numFmtId="177" fontId="148" fillId="0" borderId="87" xfId="0" applyNumberFormat="1" applyFont="1" applyBorder="1" applyAlignment="1">
      <alignment horizontal="center" vertical="center"/>
    </xf>
    <xf numFmtId="0" fontId="295" fillId="0" borderId="0" xfId="0" applyFont="1"/>
    <xf numFmtId="0" fontId="276" fillId="0" borderId="28" xfId="0" applyFont="1" applyBorder="1" applyAlignment="1">
      <alignment horizontal="center" vertical="center" wrapText="1"/>
    </xf>
    <xf numFmtId="0" fontId="244" fillId="0" borderId="28" xfId="0" applyFont="1" applyBorder="1" applyAlignment="1">
      <alignment horizontal="center" vertical="center" wrapText="1"/>
    </xf>
    <xf numFmtId="0" fontId="283" fillId="0" borderId="28" xfId="0" applyFont="1" applyBorder="1" applyAlignment="1">
      <alignment horizontal="center" vertical="center"/>
    </xf>
    <xf numFmtId="177" fontId="244" fillId="0" borderId="28" xfId="0" applyNumberFormat="1" applyFont="1" applyBorder="1" applyAlignment="1">
      <alignment horizontal="center" vertical="center" wrapText="1"/>
    </xf>
    <xf numFmtId="244" fontId="244" fillId="0" borderId="28" xfId="0" applyNumberFormat="1" applyFont="1" applyBorder="1" applyAlignment="1">
      <alignment horizontal="center" vertical="center"/>
    </xf>
    <xf numFmtId="0" fontId="244" fillId="0" borderId="28" xfId="43672" applyFont="1" applyBorder="1" applyAlignment="1">
      <alignment horizontal="center" vertical="center" wrapText="1"/>
    </xf>
    <xf numFmtId="0" fontId="244" fillId="0" borderId="28" xfId="17" applyFont="1" applyBorder="1" applyAlignment="1">
      <alignment horizontal="center" vertical="center"/>
    </xf>
    <xf numFmtId="0" fontId="244" fillId="0" borderId="28" xfId="0" applyFont="1" applyBorder="1" applyAlignment="1">
      <alignment horizontal="center" vertical="center"/>
    </xf>
    <xf numFmtId="0" fontId="276" fillId="0" borderId="93" xfId="0" applyFont="1" applyBorder="1" applyAlignment="1">
      <alignment horizontal="center" vertical="center" wrapText="1"/>
    </xf>
    <xf numFmtId="0" fontId="92" fillId="0" borderId="87" xfId="0" applyFont="1" applyBorder="1" applyAlignment="1">
      <alignment vertical="center"/>
    </xf>
    <xf numFmtId="0" fontId="92" fillId="0" borderId="91" xfId="0" applyFont="1" applyBorder="1" applyAlignment="1">
      <alignment horizontal="center" vertical="center" wrapText="1"/>
    </xf>
    <xf numFmtId="177" fontId="130" fillId="0" borderId="28" xfId="0" applyNumberFormat="1" applyFont="1" applyBorder="1" applyAlignment="1">
      <alignment horizontal="center" vertical="center"/>
    </xf>
    <xf numFmtId="177" fontId="302" fillId="0" borderId="28" xfId="0" applyNumberFormat="1" applyFont="1" applyBorder="1" applyAlignment="1">
      <alignment horizontal="center" vertical="center"/>
    </xf>
    <xf numFmtId="177" fontId="130" fillId="0" borderId="28" xfId="0" applyNumberFormat="1" applyFont="1" applyBorder="1" applyAlignment="1">
      <alignment horizontal="center" vertical="center" wrapText="1"/>
    </xf>
    <xf numFmtId="239" fontId="166" fillId="0" borderId="28" xfId="0" applyNumberFormat="1" applyFont="1" applyBorder="1" applyAlignment="1">
      <alignment horizontal="center" vertical="center"/>
    </xf>
    <xf numFmtId="49" fontId="302" fillId="0" borderId="28" xfId="0" applyNumberFormat="1" applyFont="1" applyBorder="1" applyAlignment="1">
      <alignment horizontal="center" vertical="center"/>
    </xf>
    <xf numFmtId="0" fontId="67" fillId="0" borderId="87" xfId="0" applyFont="1" applyBorder="1" applyAlignment="1">
      <alignment horizontal="center" vertical="center"/>
    </xf>
    <xf numFmtId="0" fontId="244" fillId="0" borderId="87" xfId="0" applyFont="1" applyBorder="1" applyAlignment="1" applyProtection="1">
      <alignment horizontal="center" vertical="center" wrapText="1"/>
      <protection locked="0"/>
    </xf>
    <xf numFmtId="0" fontId="244" fillId="0" borderId="87" xfId="43672" applyFont="1" applyBorder="1" applyAlignment="1">
      <alignment horizontal="center" vertical="center" wrapText="1"/>
    </xf>
    <xf numFmtId="241" fontId="283" fillId="0" borderId="87" xfId="0" applyNumberFormat="1" applyFont="1" applyBorder="1" applyAlignment="1">
      <alignment horizontal="center" vertical="center" wrapText="1"/>
    </xf>
    <xf numFmtId="177" fontId="303" fillId="0" borderId="28" xfId="0" applyNumberFormat="1" applyFont="1" applyBorder="1" applyAlignment="1">
      <alignment horizontal="center" vertical="center"/>
    </xf>
    <xf numFmtId="177" fontId="269" fillId="0" borderId="28" xfId="0" applyNumberFormat="1" applyFont="1" applyBorder="1" applyAlignment="1">
      <alignment horizontal="center" vertical="center"/>
    </xf>
    <xf numFmtId="177" fontId="269" fillId="0" borderId="28" xfId="0" applyNumberFormat="1" applyFont="1" applyBorder="1" applyAlignment="1">
      <alignment horizontal="center" vertical="center" wrapText="1"/>
    </xf>
    <xf numFmtId="0" fontId="244" fillId="0" borderId="89" xfId="17" applyFont="1" applyBorder="1" applyAlignment="1">
      <alignment horizontal="center" vertical="center" wrapText="1"/>
    </xf>
    <xf numFmtId="0" fontId="296" fillId="0" borderId="87" xfId="0" applyFont="1" applyBorder="1" applyAlignment="1" applyProtection="1">
      <alignment horizontal="center" vertical="center" wrapText="1"/>
      <protection locked="0"/>
    </xf>
    <xf numFmtId="0" fontId="244" fillId="0" borderId="91" xfId="17" applyFont="1" applyBorder="1" applyAlignment="1">
      <alignment horizontal="center" vertical="center" wrapText="1"/>
    </xf>
    <xf numFmtId="49" fontId="304" fillId="0" borderId="87" xfId="0" applyNumberFormat="1" applyFont="1" applyBorder="1" applyAlignment="1">
      <alignment horizontal="center" vertical="center" wrapText="1"/>
    </xf>
    <xf numFmtId="238" fontId="283" fillId="0" borderId="87" xfId="0" applyNumberFormat="1" applyFont="1" applyBorder="1" applyAlignment="1">
      <alignment horizontal="center" vertical="center"/>
    </xf>
    <xf numFmtId="0" fontId="244" fillId="0" borderId="87" xfId="35170" applyFont="1" applyBorder="1" applyAlignment="1" applyProtection="1">
      <alignment horizontal="center" vertical="center" wrapText="1"/>
      <protection locked="0"/>
    </xf>
    <xf numFmtId="57" fontId="244" fillId="0" borderId="87" xfId="35170" applyNumberFormat="1" applyFont="1" applyBorder="1" applyAlignment="1">
      <alignment horizontal="center" vertical="center" wrapText="1" shrinkToFit="1"/>
    </xf>
    <xf numFmtId="0" fontId="244" fillId="0" borderId="91" xfId="23368" applyFont="1" applyBorder="1" applyAlignment="1">
      <alignment horizontal="center" vertical="center" wrapText="1"/>
    </xf>
    <xf numFmtId="0" fontId="244" fillId="0" borderId="87" xfId="23368" applyFont="1" applyBorder="1" applyAlignment="1">
      <alignment horizontal="center" vertical="center" wrapText="1"/>
    </xf>
    <xf numFmtId="0" fontId="244" fillId="0" borderId="28" xfId="23368" applyFont="1" applyBorder="1" applyAlignment="1">
      <alignment horizontal="center" vertical="center" wrapText="1"/>
    </xf>
    <xf numFmtId="0" fontId="283" fillId="0" borderId="28" xfId="0" applyFont="1" applyBorder="1" applyAlignment="1">
      <alignment horizontal="center" vertical="center" wrapText="1"/>
    </xf>
    <xf numFmtId="0" fontId="244" fillId="0" borderId="28" xfId="23368" applyFont="1" applyBorder="1" applyAlignment="1">
      <alignment horizontal="center" vertical="center" wrapText="1"/>
    </xf>
    <xf numFmtId="0" fontId="244" fillId="0" borderId="87" xfId="23368" applyFont="1" applyBorder="1" applyAlignment="1">
      <alignment vertical="center" wrapText="1"/>
    </xf>
    <xf numFmtId="57" fontId="244" fillId="0" borderId="28" xfId="35170" applyNumberFormat="1" applyFont="1" applyBorder="1" applyAlignment="1">
      <alignment horizontal="center" vertical="center" wrapText="1" shrinkToFit="1"/>
    </xf>
    <xf numFmtId="0" fontId="305" fillId="0" borderId="87" xfId="0" applyFont="1" applyBorder="1" applyAlignment="1">
      <alignment horizontal="center" vertical="center" wrapText="1"/>
    </xf>
    <xf numFmtId="0" fontId="100" fillId="0" borderId="87" xfId="0" applyFont="1" applyBorder="1" applyAlignment="1">
      <alignment horizontal="center" vertical="center" wrapText="1"/>
    </xf>
    <xf numFmtId="0" fontId="250" fillId="0" borderId="92" xfId="0" applyFont="1" applyBorder="1" applyAlignment="1">
      <alignment horizontal="center" vertical="center" wrapText="1"/>
    </xf>
    <xf numFmtId="0" fontId="306" fillId="0" borderId="87" xfId="0" applyFont="1" applyBorder="1" applyAlignment="1">
      <alignment horizontal="center" vertical="center" wrapText="1"/>
    </xf>
    <xf numFmtId="0" fontId="307" fillId="0" borderId="87" xfId="0" applyFont="1" applyBorder="1" applyAlignment="1">
      <alignment horizontal="center" vertical="center"/>
    </xf>
    <xf numFmtId="0" fontId="70" fillId="0" borderId="87" xfId="0" applyFont="1" applyBorder="1" applyAlignment="1">
      <alignment horizontal="center" vertical="center" wrapText="1"/>
    </xf>
    <xf numFmtId="0" fontId="250" fillId="0" borderId="87" xfId="0" applyFont="1" applyBorder="1" applyAlignment="1">
      <alignment horizontal="center" vertical="center" wrapText="1"/>
    </xf>
    <xf numFmtId="0" fontId="67" fillId="0" borderId="87" xfId="0" applyFont="1" applyBorder="1" applyAlignment="1">
      <alignment horizontal="center" vertical="center" wrapText="1"/>
    </xf>
    <xf numFmtId="0" fontId="67" fillId="0" borderId="28" xfId="0" applyFont="1" applyBorder="1" applyAlignment="1">
      <alignment horizontal="center" vertical="center" wrapText="1"/>
    </xf>
    <xf numFmtId="0" fontId="307" fillId="0" borderId="91" xfId="0" applyFont="1" applyBorder="1" applyAlignment="1">
      <alignment horizontal="center" vertical="center" wrapText="1"/>
    </xf>
    <xf numFmtId="0" fontId="307" fillId="0" borderId="87" xfId="0" applyFont="1" applyBorder="1" applyAlignment="1">
      <alignment horizontal="center" vertical="center" wrapText="1"/>
    </xf>
    <xf numFmtId="0" fontId="307" fillId="0" borderId="28" xfId="0" applyFont="1" applyBorder="1" applyAlignment="1">
      <alignment horizontal="center" vertical="center" wrapText="1"/>
    </xf>
    <xf numFmtId="177" fontId="276" fillId="0" borderId="87" xfId="0" applyNumberFormat="1" applyFont="1" applyBorder="1" applyAlignment="1">
      <alignment horizontal="center" vertical="center"/>
    </xf>
    <xf numFmtId="177" fontId="283" fillId="0" borderId="87" xfId="0" applyNumberFormat="1" applyFont="1" applyBorder="1" applyAlignment="1">
      <alignment horizontal="center" vertical="center" wrapText="1"/>
    </xf>
    <xf numFmtId="177" fontId="128" fillId="0" borderId="87" xfId="0" applyNumberFormat="1" applyFont="1" applyBorder="1" applyAlignment="1">
      <alignment horizontal="center" vertical="center"/>
    </xf>
    <xf numFmtId="244" fontId="93" fillId="0" borderId="87" xfId="43672" applyNumberFormat="1" applyFont="1" applyBorder="1" applyAlignment="1">
      <alignment horizontal="center" vertical="center" wrapText="1"/>
    </xf>
    <xf numFmtId="244" fontId="93" fillId="0" borderId="28" xfId="0" applyNumberFormat="1" applyFont="1" applyBorder="1" applyAlignment="1">
      <alignment horizontal="center" vertical="center"/>
    </xf>
    <xf numFmtId="0" fontId="283" fillId="0" borderId="91" xfId="0" applyFont="1" applyBorder="1" applyAlignment="1">
      <alignment horizontal="center" vertical="center" wrapText="1"/>
    </xf>
    <xf numFmtId="0" fontId="283" fillId="0" borderId="89" xfId="0" applyFont="1" applyBorder="1" applyAlignment="1">
      <alignment horizontal="center" vertical="center" wrapText="1"/>
    </xf>
    <xf numFmtId="0" fontId="283" fillId="0" borderId="27" xfId="0" applyFont="1" applyBorder="1" applyAlignment="1">
      <alignment vertical="center" wrapText="1"/>
    </xf>
    <xf numFmtId="0" fontId="244" fillId="0" borderId="28" xfId="0" applyFont="1" applyBorder="1" applyAlignment="1" applyProtection="1">
      <alignment horizontal="center" vertical="center" wrapText="1"/>
      <protection locked="0"/>
    </xf>
    <xf numFmtId="0" fontId="244" fillId="0" borderId="28" xfId="0" applyFont="1" applyBorder="1" applyAlignment="1">
      <alignment horizontal="center" vertical="center" wrapText="1"/>
    </xf>
    <xf numFmtId="244" fontId="244" fillId="0" borderId="28" xfId="43672" applyNumberFormat="1" applyFont="1" applyBorder="1" applyAlignment="1">
      <alignment horizontal="center" vertical="center"/>
    </xf>
    <xf numFmtId="49" fontId="244" fillId="0" borderId="28" xfId="43672" applyNumberFormat="1" applyFont="1" applyBorder="1" applyAlignment="1">
      <alignment horizontal="center" vertical="center" wrapText="1"/>
    </xf>
    <xf numFmtId="0" fontId="244" fillId="0" borderId="87" xfId="0" applyFont="1" applyBorder="1" applyAlignment="1">
      <alignment horizontal="center" vertical="center" wrapText="1"/>
    </xf>
    <xf numFmtId="244" fontId="244" fillId="0" borderId="87" xfId="43672" applyNumberFormat="1" applyFont="1" applyBorder="1" applyAlignment="1">
      <alignment horizontal="center" vertical="center"/>
    </xf>
    <xf numFmtId="49" fontId="244" fillId="0" borderId="87" xfId="43672" applyNumberFormat="1" applyFont="1" applyBorder="1" applyAlignment="1">
      <alignment horizontal="center" vertical="center" wrapText="1"/>
    </xf>
    <xf numFmtId="176" fontId="244" fillId="0" borderId="87" xfId="35170" applyNumberFormat="1" applyFont="1" applyBorder="1" applyAlignment="1">
      <alignment horizontal="center" vertical="center" wrapText="1"/>
    </xf>
    <xf numFmtId="57" fontId="244" fillId="0" borderId="87" xfId="0" applyNumberFormat="1" applyFont="1" applyBorder="1" applyAlignment="1">
      <alignment horizontal="center" vertical="center" wrapText="1"/>
    </xf>
    <xf numFmtId="0" fontId="244" fillId="0" borderId="87" xfId="21" applyFont="1" applyBorder="1" applyAlignment="1">
      <alignment horizontal="center" vertical="center" wrapText="1"/>
    </xf>
    <xf numFmtId="177" fontId="276" fillId="0" borderId="87" xfId="0" applyNumberFormat="1" applyFont="1" applyBorder="1" applyAlignment="1">
      <alignment horizontal="center" vertical="center" wrapText="1"/>
    </xf>
    <xf numFmtId="177" fontId="276" fillId="0" borderId="87" xfId="0" applyNumberFormat="1" applyFont="1" applyBorder="1" applyAlignment="1">
      <alignment horizontal="center" vertical="center" wrapText="1"/>
    </xf>
    <xf numFmtId="0" fontId="244" fillId="0" borderId="87" xfId="20669" applyFont="1" applyBorder="1" applyAlignment="1">
      <alignment horizontal="center" vertical="center" wrapText="1"/>
    </xf>
    <xf numFmtId="0" fontId="244" fillId="0" borderId="91" xfId="0" applyFont="1" applyBorder="1" applyAlignment="1">
      <alignment horizontal="center" vertical="center" wrapText="1"/>
    </xf>
    <xf numFmtId="0" fontId="244" fillId="0" borderId="91" xfId="0" applyFont="1" applyBorder="1" applyAlignment="1">
      <alignment horizontal="center" vertical="center"/>
    </xf>
    <xf numFmtId="0" fontId="244" fillId="0" borderId="91" xfId="20669" applyFont="1" applyBorder="1" applyAlignment="1">
      <alignment horizontal="center" vertical="center" wrapText="1"/>
    </xf>
    <xf numFmtId="0" fontId="283" fillId="0" borderId="91" xfId="0" applyFont="1" applyBorder="1" applyAlignment="1">
      <alignment horizontal="center" vertical="center"/>
    </xf>
    <xf numFmtId="177" fontId="276" fillId="0" borderId="91" xfId="0" applyNumberFormat="1" applyFont="1" applyBorder="1" applyAlignment="1">
      <alignment horizontal="center" vertical="center" wrapText="1"/>
    </xf>
    <xf numFmtId="177" fontId="283" fillId="0" borderId="91" xfId="0" applyNumberFormat="1" applyFont="1" applyBorder="1" applyAlignment="1">
      <alignment horizontal="center" vertical="center" wrapText="1"/>
    </xf>
    <xf numFmtId="177" fontId="283" fillId="0" borderId="0" xfId="0" applyNumberFormat="1" applyFont="1" applyAlignment="1">
      <alignment horizontal="center" vertical="center"/>
    </xf>
    <xf numFmtId="177" fontId="92" fillId="0" borderId="87" xfId="0" applyNumberFormat="1" applyFont="1" applyBorder="1" applyAlignment="1">
      <alignment horizontal="center" vertical="center"/>
    </xf>
    <xf numFmtId="0" fontId="300" fillId="0" borderId="87" xfId="0" applyFont="1" applyBorder="1" applyAlignment="1">
      <alignment horizontal="center" vertical="center" wrapText="1"/>
    </xf>
    <xf numFmtId="177" fontId="300" fillId="0" borderId="87" xfId="0" applyNumberFormat="1" applyFont="1" applyBorder="1" applyAlignment="1">
      <alignment horizontal="center" vertical="center"/>
    </xf>
    <xf numFmtId="181" fontId="300" fillId="0" borderId="87" xfId="0" applyNumberFormat="1" applyFont="1" applyBorder="1" applyAlignment="1">
      <alignment horizontal="center" vertical="center"/>
    </xf>
    <xf numFmtId="0" fontId="300" fillId="0" borderId="0" xfId="0" applyFont="1" applyAlignment="1">
      <alignment horizontal="center" vertical="center"/>
    </xf>
    <xf numFmtId="0" fontId="276" fillId="0" borderId="87" xfId="0" applyFont="1" applyBorder="1" applyAlignment="1">
      <alignment horizontal="center" vertical="center" wrapText="1"/>
    </xf>
    <xf numFmtId="181" fontId="244" fillId="0" borderId="87" xfId="0" applyNumberFormat="1" applyFont="1" applyBorder="1" applyAlignment="1">
      <alignment horizontal="center" vertical="center" wrapText="1"/>
    </xf>
    <xf numFmtId="0" fontId="307" fillId="0" borderId="27" xfId="0" applyFont="1" applyBorder="1" applyAlignment="1">
      <alignment horizontal="center" vertical="center" wrapText="1"/>
    </xf>
    <xf numFmtId="0" fontId="283" fillId="0" borderId="94" xfId="0" applyFont="1" applyBorder="1" applyAlignment="1">
      <alignment horizontal="center" vertical="center"/>
    </xf>
    <xf numFmtId="0" fontId="295" fillId="0" borderId="91" xfId="0" applyFont="1" applyBorder="1" applyAlignment="1">
      <alignment horizontal="center" vertical="center"/>
    </xf>
    <xf numFmtId="0" fontId="295" fillId="0" borderId="91" xfId="0" applyFont="1" applyBorder="1"/>
    <xf numFmtId="239" fontId="93" fillId="0" borderId="91" xfId="0" applyNumberFormat="1" applyFont="1" applyBorder="1" applyAlignment="1">
      <alignment horizontal="center" vertical="center" wrapText="1"/>
    </xf>
    <xf numFmtId="239" fontId="93" fillId="0" borderId="91" xfId="0" applyNumberFormat="1" applyFont="1" applyBorder="1" applyAlignment="1">
      <alignment horizontal="center" vertical="center"/>
    </xf>
    <xf numFmtId="177" fontId="148" fillId="0" borderId="91" xfId="0" applyNumberFormat="1" applyFont="1" applyBorder="1" applyAlignment="1">
      <alignment horizontal="center" vertical="center"/>
    </xf>
    <xf numFmtId="0" fontId="92" fillId="0" borderId="91" xfId="0" applyFont="1" applyBorder="1" applyAlignment="1">
      <alignment horizontal="center" vertical="center"/>
    </xf>
    <xf numFmtId="0" fontId="283" fillId="0" borderId="94" xfId="0" applyFont="1" applyBorder="1" applyAlignment="1">
      <alignment horizontal="center" vertical="center" wrapText="1"/>
    </xf>
    <xf numFmtId="177" fontId="295" fillId="0" borderId="87" xfId="0" applyNumberFormat="1" applyFont="1" applyBorder="1" applyAlignment="1">
      <alignment horizontal="center" vertical="center"/>
    </xf>
    <xf numFmtId="180" fontId="295" fillId="0" borderId="87" xfId="0" applyNumberFormat="1" applyFont="1" applyBorder="1" applyAlignment="1">
      <alignment horizontal="center" vertical="center"/>
    </xf>
    <xf numFmtId="181" fontId="283" fillId="0" borderId="87" xfId="0" applyNumberFormat="1" applyFont="1" applyBorder="1" applyAlignment="1">
      <alignment horizontal="center" vertical="center" wrapText="1"/>
    </xf>
    <xf numFmtId="0" fontId="286" fillId="0" borderId="73" xfId="0" applyFont="1" applyBorder="1" applyAlignment="1">
      <alignment horizontal="center" vertical="center" wrapText="1"/>
    </xf>
    <xf numFmtId="177" fontId="286" fillId="0" borderId="73" xfId="0" applyNumberFormat="1" applyFont="1" applyBorder="1" applyAlignment="1">
      <alignment horizontal="center" vertical="center" wrapText="1"/>
    </xf>
    <xf numFmtId="181" fontId="286" fillId="0" borderId="73" xfId="0" applyNumberFormat="1" applyFont="1" applyBorder="1" applyAlignment="1">
      <alignment horizontal="center" vertical="center" wrapText="1"/>
    </xf>
    <xf numFmtId="0" fontId="286" fillId="0" borderId="0" xfId="0" applyFont="1" applyAlignment="1">
      <alignment horizontal="center"/>
    </xf>
    <xf numFmtId="0" fontId="286" fillId="0" borderId="0" xfId="0" applyFont="1" applyAlignment="1">
      <alignment horizontal="center" wrapText="1"/>
    </xf>
    <xf numFmtId="177" fontId="286" fillId="0" borderId="0" xfId="0" applyNumberFormat="1" applyFont="1" applyAlignment="1">
      <alignment horizontal="center"/>
    </xf>
    <xf numFmtId="177" fontId="286" fillId="0" borderId="0" xfId="0" applyNumberFormat="1" applyFont="1" applyAlignment="1">
      <alignment horizontal="center" wrapText="1"/>
    </xf>
    <xf numFmtId="0" fontId="288" fillId="0" borderId="0" xfId="0" applyFont="1" applyAlignment="1">
      <alignment horizontal="center"/>
    </xf>
    <xf numFmtId="0" fontId="310" fillId="65" borderId="32" xfId="0" applyFont="1" applyFill="1" applyBorder="1" applyAlignment="1" applyProtection="1">
      <alignment horizontal="center" vertical="center"/>
      <protection locked="0"/>
    </xf>
    <xf numFmtId="0" fontId="311" fillId="65" borderId="32" xfId="0" applyFont="1" applyFill="1" applyBorder="1" applyAlignment="1" applyProtection="1">
      <alignment horizontal="center" vertical="center"/>
      <protection locked="0"/>
    </xf>
    <xf numFmtId="0" fontId="76" fillId="65" borderId="0" xfId="0" applyFont="1" applyFill="1"/>
    <xf numFmtId="0" fontId="238" fillId="0" borderId="87" xfId="0" applyFont="1" applyBorder="1" applyAlignment="1" applyProtection="1">
      <alignment horizontal="center" vertical="center" wrapText="1"/>
      <protection locked="0"/>
    </xf>
    <xf numFmtId="243" fontId="238" fillId="0" borderId="87" xfId="0" applyNumberFormat="1" applyFont="1" applyBorder="1" applyAlignment="1" applyProtection="1">
      <alignment horizontal="center" vertical="center" wrapText="1"/>
      <protection locked="0"/>
    </xf>
    <xf numFmtId="0" fontId="238" fillId="65" borderId="87" xfId="0" applyFont="1" applyFill="1" applyBorder="1" applyAlignment="1" applyProtection="1">
      <alignment horizontal="center" vertical="center" wrapText="1"/>
      <protection locked="0"/>
    </xf>
    <xf numFmtId="0" fontId="76" fillId="0" borderId="0" xfId="0" applyFont="1"/>
    <xf numFmtId="0" fontId="240" fillId="65" borderId="87" xfId="0" applyFont="1" applyFill="1" applyBorder="1" applyAlignment="1" applyProtection="1">
      <alignment horizontal="center" vertical="center" wrapText="1"/>
      <protection locked="0"/>
    </xf>
    <xf numFmtId="243" fontId="240" fillId="65" borderId="87" xfId="0" applyNumberFormat="1" applyFont="1" applyFill="1" applyBorder="1" applyAlignment="1" applyProtection="1">
      <alignment horizontal="center" vertical="center" wrapText="1"/>
      <protection locked="0"/>
    </xf>
    <xf numFmtId="0" fontId="76" fillId="0" borderId="35" xfId="0" applyFont="1" applyBorder="1"/>
    <xf numFmtId="0" fontId="238" fillId="65" borderId="87" xfId="26352" applyFont="1" applyFill="1" applyBorder="1" applyAlignment="1" applyProtection="1">
      <alignment horizontal="center" vertical="center" wrapText="1"/>
      <protection locked="0"/>
    </xf>
    <xf numFmtId="0" fontId="238" fillId="65" borderId="87" xfId="0" applyFont="1" applyFill="1" applyBorder="1" applyAlignment="1">
      <alignment horizontal="center" vertical="center"/>
    </xf>
    <xf numFmtId="0" fontId="238" fillId="65" borderId="87" xfId="0" applyFont="1" applyFill="1" applyBorder="1" applyAlignment="1">
      <alignment horizontal="center" vertical="center" wrapText="1"/>
    </xf>
    <xf numFmtId="0" fontId="238" fillId="65" borderId="87" xfId="34739" applyFont="1" applyFill="1" applyBorder="1" applyAlignment="1">
      <alignment horizontal="center" vertical="center" wrapText="1"/>
    </xf>
    <xf numFmtId="0" fontId="238" fillId="65" borderId="87" xfId="34739" applyFont="1" applyFill="1" applyBorder="1" applyAlignment="1">
      <alignment horizontal="center" vertical="center"/>
    </xf>
    <xf numFmtId="0" fontId="238" fillId="65" borderId="89" xfId="34739" applyFont="1" applyFill="1" applyBorder="1" applyAlignment="1">
      <alignment horizontal="center" vertical="center" wrapText="1"/>
    </xf>
    <xf numFmtId="176" fontId="238" fillId="65" borderId="35" xfId="43674" applyNumberFormat="1" applyFont="1" applyFill="1" applyBorder="1" applyAlignment="1">
      <alignment horizontal="center" vertical="center" wrapText="1"/>
    </xf>
    <xf numFmtId="0" fontId="238" fillId="0" borderId="28" xfId="0" applyFont="1" applyBorder="1" applyAlignment="1" applyProtection="1">
      <alignment horizontal="center" vertical="center" wrapText="1"/>
      <protection locked="0"/>
    </xf>
    <xf numFmtId="0" fontId="76" fillId="0" borderId="87" xfId="43675" applyFont="1" applyBorder="1" applyAlignment="1" applyProtection="1">
      <alignment horizontal="center" vertical="center"/>
      <protection locked="0"/>
    </xf>
    <xf numFmtId="176" fontId="238" fillId="65" borderId="87" xfId="43674" applyNumberFormat="1" applyFont="1" applyFill="1" applyBorder="1" applyAlignment="1" applyProtection="1">
      <alignment horizontal="center" vertical="center" wrapText="1"/>
      <protection locked="0"/>
    </xf>
    <xf numFmtId="176" fontId="238" fillId="0" borderId="87" xfId="43674" applyNumberFormat="1" applyFont="1" applyBorder="1" applyAlignment="1" applyProtection="1">
      <alignment horizontal="center" vertical="center" wrapText="1"/>
      <protection locked="0"/>
    </xf>
    <xf numFmtId="0" fontId="240" fillId="0" borderId="87" xfId="0" applyFont="1" applyBorder="1" applyAlignment="1" applyProtection="1">
      <alignment horizontal="center" vertical="center" wrapText="1"/>
      <protection locked="0"/>
    </xf>
    <xf numFmtId="0" fontId="240" fillId="0" borderId="89" xfId="0" applyFont="1" applyBorder="1" applyAlignment="1" applyProtection="1">
      <alignment horizontal="center" vertical="center" wrapText="1"/>
      <protection locked="0"/>
    </xf>
    <xf numFmtId="0" fontId="238" fillId="0" borderId="87" xfId="26352" applyFont="1" applyBorder="1" applyAlignment="1" applyProtection="1">
      <alignment horizontal="center" vertical="center" wrapText="1"/>
      <protection locked="0"/>
    </xf>
    <xf numFmtId="243" fontId="238" fillId="65" borderId="87" xfId="0" applyNumberFormat="1" applyFont="1" applyFill="1" applyBorder="1" applyAlignment="1" applyProtection="1">
      <alignment horizontal="center" vertical="center" wrapText="1"/>
      <protection locked="0"/>
    </xf>
    <xf numFmtId="0" fontId="238" fillId="65" borderId="89" xfId="0" applyFont="1" applyFill="1" applyBorder="1" applyAlignment="1" applyProtection="1">
      <alignment horizontal="center" vertical="center" wrapText="1"/>
      <protection locked="0"/>
    </xf>
    <xf numFmtId="0" fontId="238" fillId="0" borderId="35" xfId="0" applyFont="1" applyBorder="1" applyAlignment="1">
      <alignment horizontal="center" vertical="center" wrapText="1"/>
    </xf>
    <xf numFmtId="0" fontId="238" fillId="0" borderId="0" xfId="28545" applyFont="1" applyAlignment="1">
      <alignment horizontal="center" vertical="center" wrapText="1"/>
    </xf>
    <xf numFmtId="0" fontId="76" fillId="65" borderId="87" xfId="43675" applyFont="1" applyFill="1" applyBorder="1" applyAlignment="1" applyProtection="1">
      <alignment horizontal="center" vertical="center"/>
      <protection locked="0"/>
    </xf>
    <xf numFmtId="0" fontId="76" fillId="65" borderId="35" xfId="0" applyFont="1" applyFill="1" applyBorder="1"/>
    <xf numFmtId="0" fontId="238" fillId="65" borderId="87" xfId="28545" applyFont="1" applyFill="1" applyBorder="1" applyAlignment="1">
      <alignment horizontal="center" vertical="center"/>
    </xf>
    <xf numFmtId="0" fontId="76" fillId="65" borderId="87" xfId="0" applyFont="1" applyFill="1" applyBorder="1" applyAlignment="1">
      <alignment horizontal="center" vertical="center"/>
    </xf>
    <xf numFmtId="176" fontId="238" fillId="65" borderId="87" xfId="43673" applyNumberFormat="1" applyFont="1" applyFill="1" applyBorder="1" applyAlignment="1">
      <alignment horizontal="center" vertical="center" wrapText="1"/>
    </xf>
    <xf numFmtId="0" fontId="238" fillId="65" borderId="87" xfId="28545" applyFont="1" applyFill="1" applyBorder="1" applyAlignment="1">
      <alignment horizontal="center" vertical="center" wrapText="1"/>
    </xf>
    <xf numFmtId="0" fontId="76" fillId="65" borderId="91" xfId="0" applyFont="1" applyFill="1" applyBorder="1" applyAlignment="1">
      <alignment horizontal="center" vertical="center" wrapText="1"/>
    </xf>
    <xf numFmtId="177" fontId="238" fillId="65" borderId="87" xfId="28545" applyNumberFormat="1" applyFont="1" applyFill="1" applyBorder="1" applyAlignment="1">
      <alignment horizontal="center" vertical="center" wrapText="1"/>
    </xf>
    <xf numFmtId="176" fontId="238" fillId="65" borderId="87" xfId="0" applyNumberFormat="1" applyFont="1" applyFill="1" applyBorder="1" applyAlignment="1">
      <alignment horizontal="center" vertical="center" wrapText="1"/>
    </xf>
    <xf numFmtId="0" fontId="238" fillId="65" borderId="87" xfId="43674" applyFont="1" applyFill="1" applyBorder="1" applyAlignment="1">
      <alignment horizontal="center" vertical="center" wrapText="1"/>
    </xf>
    <xf numFmtId="243" fontId="238" fillId="65" borderId="87" xfId="43674" applyNumberFormat="1" applyFont="1" applyFill="1" applyBorder="1" applyAlignment="1">
      <alignment horizontal="center" vertical="center" wrapText="1"/>
    </xf>
    <xf numFmtId="0" fontId="76" fillId="65" borderId="87" xfId="0" applyFont="1" applyFill="1" applyBorder="1" applyAlignment="1">
      <alignment horizontal="center" vertical="center" wrapText="1"/>
    </xf>
    <xf numFmtId="176" fontId="76" fillId="65" borderId="87" xfId="0" applyNumberFormat="1" applyFont="1" applyFill="1" applyBorder="1" applyAlignment="1">
      <alignment horizontal="center" vertical="center"/>
    </xf>
    <xf numFmtId="0" fontId="238" fillId="65" borderId="28" xfId="28545" applyFont="1" applyFill="1" applyBorder="1" applyAlignment="1">
      <alignment horizontal="center" vertical="center" wrapText="1"/>
    </xf>
    <xf numFmtId="177" fontId="238" fillId="65" borderId="87" xfId="0" applyNumberFormat="1" applyFont="1" applyFill="1" applyBorder="1" applyAlignment="1">
      <alignment horizontal="center" vertical="center" wrapText="1"/>
    </xf>
    <xf numFmtId="0" fontId="76" fillId="65" borderId="87" xfId="43675" applyFont="1" applyFill="1" applyBorder="1" applyAlignment="1">
      <alignment horizontal="center" vertical="center"/>
    </xf>
    <xf numFmtId="243" fontId="238" fillId="65" borderId="87" xfId="0" applyNumberFormat="1" applyFont="1" applyFill="1" applyBorder="1" applyAlignment="1">
      <alignment horizontal="center" vertical="center" wrapText="1"/>
    </xf>
    <xf numFmtId="0" fontId="238" fillId="65" borderId="89" xfId="0" applyFont="1" applyFill="1" applyBorder="1" applyAlignment="1">
      <alignment horizontal="center" vertical="center" wrapText="1"/>
    </xf>
    <xf numFmtId="177" fontId="238" fillId="0" borderId="35" xfId="0" applyNumberFormat="1" applyFont="1" applyBorder="1" applyAlignment="1">
      <alignment horizontal="center" vertical="center" wrapText="1"/>
    </xf>
    <xf numFmtId="57" fontId="76" fillId="0" borderId="0" xfId="0" applyNumberFormat="1" applyFont="1" applyAlignment="1">
      <alignment horizontal="center" vertical="center"/>
    </xf>
    <xf numFmtId="0" fontId="238" fillId="65" borderId="28" xfId="34739" applyFont="1" applyFill="1" applyBorder="1" applyAlignment="1">
      <alignment horizontal="center" vertical="center" wrapText="1"/>
    </xf>
    <xf numFmtId="177" fontId="238" fillId="0" borderId="0" xfId="0" applyNumberFormat="1" applyFont="1" applyAlignment="1">
      <alignment horizontal="center" vertical="center" wrapText="1"/>
    </xf>
    <xf numFmtId="183" fontId="238" fillId="65" borderId="87" xfId="43676" applyNumberFormat="1" applyFont="1" applyFill="1" applyBorder="1" applyAlignment="1">
      <alignment horizontal="center" vertical="center" wrapText="1"/>
    </xf>
    <xf numFmtId="0" fontId="238" fillId="65" borderId="87" xfId="43675" applyFont="1" applyFill="1" applyBorder="1" applyAlignment="1">
      <alignment horizontal="center" vertical="center"/>
    </xf>
    <xf numFmtId="243" fontId="78" fillId="65" borderId="87" xfId="0" applyNumberFormat="1" applyFont="1" applyFill="1" applyBorder="1" applyAlignment="1">
      <alignment horizontal="center" vertical="center"/>
    </xf>
    <xf numFmtId="177" fontId="238" fillId="65" borderId="87" xfId="34739" applyNumberFormat="1" applyFont="1" applyFill="1" applyBorder="1" applyAlignment="1">
      <alignment horizontal="center" vertical="center" wrapText="1"/>
    </xf>
    <xf numFmtId="0" fontId="238" fillId="65" borderId="0" xfId="0" applyFont="1" applyFill="1"/>
    <xf numFmtId="0" fontId="78" fillId="65" borderId="87" xfId="0" applyFont="1" applyFill="1" applyBorder="1" applyAlignment="1">
      <alignment horizontal="center" vertical="center"/>
    </xf>
    <xf numFmtId="49" fontId="238" fillId="65" borderId="87" xfId="34739" applyNumberFormat="1" applyFont="1" applyFill="1" applyBorder="1" applyAlignment="1">
      <alignment horizontal="center" vertical="center" wrapText="1"/>
    </xf>
    <xf numFmtId="177" fontId="76" fillId="65" borderId="87" xfId="0" applyNumberFormat="1" applyFont="1" applyFill="1" applyBorder="1" applyAlignment="1">
      <alignment horizontal="center" vertical="center"/>
    </xf>
    <xf numFmtId="177" fontId="238" fillId="65" borderId="87" xfId="0" applyNumberFormat="1" applyFont="1" applyFill="1" applyBorder="1" applyAlignment="1">
      <alignment horizontal="center" vertical="center"/>
    </xf>
    <xf numFmtId="243" fontId="76" fillId="65" borderId="87" xfId="0" applyNumberFormat="1" applyFont="1" applyFill="1" applyBorder="1" applyAlignment="1">
      <alignment horizontal="center" vertical="center"/>
    </xf>
    <xf numFmtId="0" fontId="238" fillId="65" borderId="87" xfId="34739" applyFont="1" applyFill="1" applyBorder="1" applyAlignment="1" applyProtection="1">
      <alignment horizontal="center" vertical="center"/>
      <protection locked="0"/>
    </xf>
    <xf numFmtId="243" fontId="238" fillId="65" borderId="87" xfId="28545" applyNumberFormat="1" applyFont="1" applyFill="1" applyBorder="1" applyAlignment="1">
      <alignment horizontal="center" vertical="center" wrapText="1"/>
    </xf>
    <xf numFmtId="177" fontId="312" fillId="65" borderId="86" xfId="0" applyNumberFormat="1" applyFont="1" applyFill="1" applyBorder="1" applyAlignment="1">
      <alignment horizontal="center" vertical="center" wrapText="1"/>
    </xf>
    <xf numFmtId="177" fontId="238" fillId="65" borderId="35" xfId="0" applyNumberFormat="1" applyFont="1" applyFill="1" applyBorder="1" applyAlignment="1">
      <alignment horizontal="center" vertical="center" wrapText="1"/>
    </xf>
    <xf numFmtId="243" fontId="238" fillId="65" borderId="87" xfId="34739" applyNumberFormat="1" applyFont="1" applyFill="1" applyBorder="1" applyAlignment="1">
      <alignment horizontal="center" vertical="center" wrapText="1"/>
    </xf>
    <xf numFmtId="243" fontId="312" fillId="65" borderId="87" xfId="0" applyNumberFormat="1" applyFont="1" applyFill="1" applyBorder="1" applyAlignment="1">
      <alignment horizontal="center" vertical="center" wrapText="1"/>
    </xf>
    <xf numFmtId="0" fontId="238" fillId="0" borderId="87" xfId="34739" applyFont="1" applyBorder="1" applyAlignment="1">
      <alignment horizontal="center" vertical="center"/>
    </xf>
    <xf numFmtId="0" fontId="76" fillId="65" borderId="0" xfId="0" applyFont="1" applyFill="1" applyAlignment="1">
      <alignment horizontal="center" vertical="center"/>
    </xf>
    <xf numFmtId="0" fontId="76" fillId="65" borderId="89" xfId="0" applyFont="1" applyFill="1" applyBorder="1" applyAlignment="1">
      <alignment horizontal="center" vertical="center"/>
    </xf>
    <xf numFmtId="0" fontId="238" fillId="0" borderId="0" xfId="0" applyFont="1"/>
    <xf numFmtId="0" fontId="240" fillId="65" borderId="87" xfId="26352" applyFont="1" applyFill="1" applyBorder="1" applyAlignment="1" applyProtection="1">
      <alignment horizontal="center" vertical="center" wrapText="1"/>
      <protection locked="0"/>
    </xf>
    <xf numFmtId="0" fontId="240" fillId="65" borderId="89" xfId="0" applyFont="1" applyFill="1" applyBorder="1" applyAlignment="1" applyProtection="1">
      <alignment horizontal="center" vertical="center" wrapText="1"/>
      <protection locked="0"/>
    </xf>
    <xf numFmtId="0" fontId="238" fillId="65" borderId="87" xfId="28" applyFont="1" applyFill="1" applyBorder="1" applyAlignment="1" applyProtection="1">
      <alignment horizontal="center" vertical="center" wrapText="1"/>
      <protection locked="0"/>
    </xf>
    <xf numFmtId="0" fontId="238" fillId="65" borderId="87" xfId="28" applyFont="1" applyFill="1" applyBorder="1" applyAlignment="1" applyProtection="1">
      <alignment horizontal="center" wrapText="1"/>
      <protection locked="0"/>
    </xf>
    <xf numFmtId="0" fontId="76" fillId="65" borderId="87" xfId="0" applyFont="1" applyFill="1" applyBorder="1" applyAlignment="1" applyProtection="1">
      <alignment horizontal="center" vertical="center" wrapText="1"/>
      <protection locked="0"/>
    </xf>
    <xf numFmtId="0" fontId="238" fillId="65" borderId="28" xfId="28545" applyFont="1" applyFill="1" applyBorder="1" applyAlignment="1" applyProtection="1">
      <alignment horizontal="center" vertical="center" wrapText="1"/>
      <protection locked="0"/>
    </xf>
    <xf numFmtId="0" fontId="76" fillId="65" borderId="87" xfId="0" applyFont="1" applyFill="1" applyBorder="1" applyAlignment="1" applyProtection="1">
      <alignment horizontal="center" vertical="center"/>
      <protection locked="0"/>
    </xf>
    <xf numFmtId="0" fontId="238" fillId="65" borderId="87" xfId="28545" applyFont="1" applyFill="1" applyBorder="1" applyAlignment="1" applyProtection="1">
      <alignment horizontal="center" vertical="center" wrapText="1"/>
      <protection locked="0"/>
    </xf>
    <xf numFmtId="176" fontId="238" fillId="65" borderId="87" xfId="28" applyNumberFormat="1" applyFont="1" applyFill="1" applyBorder="1" applyAlignment="1" applyProtection="1">
      <alignment horizontal="center" wrapText="1"/>
      <protection locked="0"/>
    </xf>
    <xf numFmtId="243" fontId="76" fillId="65" borderId="87" xfId="0" applyNumberFormat="1" applyFont="1" applyFill="1" applyBorder="1" applyAlignment="1" applyProtection="1">
      <alignment horizontal="center" vertical="center" wrapText="1"/>
      <protection locked="0"/>
    </xf>
    <xf numFmtId="0" fontId="76" fillId="65" borderId="89" xfId="0" applyFont="1" applyFill="1" applyBorder="1" applyAlignment="1" applyProtection="1">
      <alignment horizontal="center"/>
      <protection locked="0"/>
    </xf>
    <xf numFmtId="0" fontId="238" fillId="65" borderId="91" xfId="28" applyFont="1" applyFill="1" applyBorder="1" applyAlignment="1" applyProtection="1">
      <alignment horizontal="center" vertical="center" wrapText="1"/>
      <protection locked="0"/>
    </xf>
    <xf numFmtId="0" fontId="238" fillId="65" borderId="91" xfId="0" applyFont="1" applyFill="1" applyBorder="1" applyAlignment="1" applyProtection="1">
      <alignment horizontal="center" vertical="center" wrapText="1"/>
      <protection locked="0"/>
    </xf>
    <xf numFmtId="0" fontId="238" fillId="65" borderId="91" xfId="28" applyFont="1" applyFill="1" applyBorder="1" applyAlignment="1" applyProtection="1">
      <alignment horizontal="center" wrapText="1"/>
      <protection locked="0"/>
    </xf>
    <xf numFmtId="0" fontId="76" fillId="65" borderId="91" xfId="0" applyFont="1" applyFill="1" applyBorder="1" applyAlignment="1" applyProtection="1">
      <alignment horizontal="center" vertical="center" wrapText="1"/>
      <protection locked="0"/>
    </xf>
    <xf numFmtId="0" fontId="76" fillId="65" borderId="91" xfId="0" applyFont="1" applyFill="1" applyBorder="1" applyAlignment="1" applyProtection="1">
      <alignment horizontal="center" vertical="center"/>
      <protection locked="0"/>
    </xf>
    <xf numFmtId="176" fontId="238" fillId="65" borderId="91" xfId="28" applyNumberFormat="1" applyFont="1" applyFill="1" applyBorder="1" applyAlignment="1" applyProtection="1">
      <alignment horizontal="center" wrapText="1"/>
      <protection locked="0"/>
    </xf>
    <xf numFmtId="243" fontId="76" fillId="65" borderId="91" xfId="0" applyNumberFormat="1" applyFont="1" applyFill="1" applyBorder="1" applyAlignment="1" applyProtection="1">
      <alignment horizontal="center" vertical="center" wrapText="1"/>
      <protection locked="0"/>
    </xf>
    <xf numFmtId="243" fontId="238" fillId="65" borderId="91" xfId="0" applyNumberFormat="1" applyFont="1" applyFill="1" applyBorder="1" applyAlignment="1" applyProtection="1">
      <alignment horizontal="center" vertical="center" wrapText="1"/>
      <protection locked="0"/>
    </xf>
    <xf numFmtId="0" fontId="238" fillId="65" borderId="83" xfId="28" applyFont="1" applyFill="1" applyBorder="1" applyAlignment="1" applyProtection="1">
      <alignment horizontal="center" vertical="center" wrapText="1"/>
      <protection locked="0"/>
    </xf>
    <xf numFmtId="0" fontId="312" fillId="65" borderId="87" xfId="34330" applyFont="1" applyFill="1" applyBorder="1" applyAlignment="1">
      <alignment horizontal="center" vertical="center" wrapText="1"/>
    </xf>
    <xf numFmtId="0" fontId="238" fillId="65" borderId="87" xfId="34330" applyFont="1" applyFill="1" applyBorder="1" applyAlignment="1">
      <alignment horizontal="center" vertical="center"/>
    </xf>
    <xf numFmtId="177" fontId="238" fillId="65" borderId="91" xfId="34330" applyNumberFormat="1" applyFont="1" applyFill="1" applyBorder="1" applyAlignment="1">
      <alignment horizontal="center" vertical="center" wrapText="1"/>
    </xf>
    <xf numFmtId="0" fontId="238" fillId="65" borderId="87" xfId="34330" applyFont="1" applyFill="1" applyBorder="1" applyAlignment="1">
      <alignment horizontal="center" vertical="center" wrapText="1"/>
    </xf>
    <xf numFmtId="0" fontId="76" fillId="65" borderId="87" xfId="34330" applyFont="1" applyFill="1" applyBorder="1" applyAlignment="1">
      <alignment horizontal="center" vertical="center"/>
    </xf>
    <xf numFmtId="177" fontId="76" fillId="65" borderId="87" xfId="34330" applyNumberFormat="1" applyFont="1" applyFill="1" applyBorder="1" applyAlignment="1">
      <alignment horizontal="center" vertical="center"/>
    </xf>
    <xf numFmtId="176" fontId="76" fillId="65" borderId="87" xfId="34330" applyNumberFormat="1" applyFont="1" applyFill="1" applyBorder="1" applyAlignment="1">
      <alignment horizontal="center" vertical="center"/>
    </xf>
    <xf numFmtId="243" fontId="238" fillId="65" borderId="87" xfId="34330" applyNumberFormat="1" applyFont="1" applyFill="1" applyBorder="1" applyAlignment="1">
      <alignment horizontal="center" vertical="center" wrapText="1"/>
    </xf>
    <xf numFmtId="0" fontId="312" fillId="65" borderId="91" xfId="34330" applyFont="1" applyFill="1" applyBorder="1" applyAlignment="1">
      <alignment horizontal="center" vertical="center" wrapText="1"/>
    </xf>
    <xf numFmtId="0" fontId="76" fillId="65" borderId="89" xfId="0" applyFont="1" applyFill="1" applyBorder="1" applyProtection="1">
      <protection locked="0"/>
    </xf>
    <xf numFmtId="0" fontId="238" fillId="65" borderId="87" xfId="43673" applyFont="1" applyFill="1" applyBorder="1" applyAlignment="1" applyProtection="1">
      <alignment horizontal="center" vertical="center" shrinkToFit="1"/>
      <protection locked="0"/>
    </xf>
    <xf numFmtId="0" fontId="238" fillId="65" borderId="52" xfId="0" applyFont="1" applyFill="1" applyBorder="1" applyAlignment="1">
      <alignment horizontal="center" vertical="center" wrapText="1"/>
    </xf>
    <xf numFmtId="0" fontId="238" fillId="65" borderId="87" xfId="34969" applyFont="1" applyFill="1" applyBorder="1" applyAlignment="1">
      <alignment horizontal="center" vertical="center" wrapText="1"/>
    </xf>
    <xf numFmtId="248" fontId="312" fillId="65" borderId="87" xfId="0" applyNumberFormat="1" applyFont="1" applyFill="1" applyBorder="1" applyAlignment="1">
      <alignment horizontal="center" vertical="center" wrapText="1"/>
    </xf>
    <xf numFmtId="177" fontId="312" fillId="65" borderId="87" xfId="0" applyNumberFormat="1" applyFont="1" applyFill="1" applyBorder="1" applyAlignment="1">
      <alignment horizontal="center" vertical="center" wrapText="1"/>
    </xf>
    <xf numFmtId="0" fontId="238" fillId="65" borderId="89" xfId="34969" applyFont="1" applyFill="1" applyBorder="1" applyAlignment="1">
      <alignment horizontal="center" vertical="center" wrapText="1"/>
    </xf>
    <xf numFmtId="0" fontId="76" fillId="65" borderId="89" xfId="0" applyFont="1" applyFill="1" applyBorder="1" applyAlignment="1">
      <alignment horizontal="center"/>
    </xf>
    <xf numFmtId="0" fontId="251" fillId="65" borderId="87" xfId="0" applyFont="1" applyFill="1" applyBorder="1" applyAlignment="1">
      <alignment horizontal="center" vertical="center" wrapText="1"/>
    </xf>
    <xf numFmtId="0" fontId="251" fillId="65" borderId="87" xfId="0" applyFont="1" applyFill="1" applyBorder="1" applyAlignment="1">
      <alignment horizontal="center" vertical="center"/>
    </xf>
    <xf numFmtId="0" fontId="238" fillId="65" borderId="90" xfId="0" applyFont="1" applyFill="1" applyBorder="1" applyAlignment="1">
      <alignment horizontal="center" vertical="center" wrapText="1"/>
    </xf>
    <xf numFmtId="0" fontId="313" fillId="65" borderId="87" xfId="0" applyFont="1" applyFill="1" applyBorder="1" applyAlignment="1">
      <alignment horizontal="center" vertical="center" wrapText="1"/>
    </xf>
    <xf numFmtId="0" fontId="76" fillId="65" borderId="90" xfId="0" applyFont="1" applyFill="1" applyBorder="1" applyAlignment="1">
      <alignment horizontal="center" vertical="center"/>
    </xf>
    <xf numFmtId="177" fontId="251" fillId="65" borderId="12" xfId="0" applyNumberFormat="1" applyFont="1" applyFill="1" applyBorder="1" applyAlignment="1">
      <alignment horizontal="center" vertical="center" wrapText="1"/>
    </xf>
    <xf numFmtId="177" fontId="251" fillId="65" borderId="90" xfId="0" applyNumberFormat="1" applyFont="1" applyFill="1" applyBorder="1" applyAlignment="1">
      <alignment horizontal="center" vertical="center" wrapText="1"/>
    </xf>
    <xf numFmtId="0" fontId="76" fillId="0" borderId="87" xfId="0" applyFont="1" applyBorder="1" applyAlignment="1">
      <alignment horizontal="center" vertical="center"/>
    </xf>
    <xf numFmtId="177" fontId="76" fillId="0" borderId="0" xfId="0" applyNumberFormat="1" applyFont="1" applyAlignment="1">
      <alignment horizontal="center" vertical="center"/>
    </xf>
    <xf numFmtId="0" fontId="76" fillId="65" borderId="28" xfId="0" applyFont="1" applyFill="1" applyBorder="1" applyAlignment="1">
      <alignment horizontal="center" vertical="center"/>
    </xf>
    <xf numFmtId="0" fontId="76" fillId="65" borderId="87" xfId="0" applyFont="1" applyFill="1" applyBorder="1" applyAlignment="1">
      <alignment horizontal="left" vertical="center" wrapText="1"/>
    </xf>
    <xf numFmtId="0" fontId="76" fillId="65" borderId="87" xfId="0" applyFont="1" applyFill="1" applyBorder="1" applyAlignment="1" applyProtection="1">
      <alignment horizontal="left" vertical="center" wrapText="1"/>
      <protection locked="0"/>
    </xf>
    <xf numFmtId="176" fontId="76" fillId="65" borderId="87" xfId="27809" applyNumberFormat="1" applyFont="1" applyFill="1" applyBorder="1" applyAlignment="1">
      <alignment vertical="center" wrapText="1"/>
    </xf>
    <xf numFmtId="176" fontId="76" fillId="65" borderId="87" xfId="0" applyNumberFormat="1" applyFont="1" applyFill="1" applyBorder="1" applyAlignment="1">
      <alignment vertical="center" wrapText="1"/>
    </xf>
    <xf numFmtId="0" fontId="251" fillId="65" borderId="12" xfId="0" applyFont="1" applyFill="1" applyBorder="1" applyAlignment="1">
      <alignment horizontal="center" vertical="center"/>
    </xf>
    <xf numFmtId="0" fontId="251" fillId="65" borderId="12" xfId="0" applyFont="1" applyFill="1" applyBorder="1" applyAlignment="1">
      <alignment horizontal="center" vertical="center" wrapText="1"/>
    </xf>
    <xf numFmtId="0" fontId="238" fillId="65" borderId="89" xfId="0" applyFont="1" applyFill="1" applyBorder="1" applyAlignment="1">
      <alignment horizontal="center" vertical="center"/>
    </xf>
    <xf numFmtId="177" fontId="76" fillId="65" borderId="0" xfId="0" applyNumberFormat="1" applyFont="1" applyFill="1"/>
    <xf numFmtId="0" fontId="251" fillId="65" borderId="13" xfId="0" applyFont="1" applyFill="1" applyBorder="1" applyAlignment="1">
      <alignment horizontal="center" vertical="center"/>
    </xf>
    <xf numFmtId="177" fontId="76" fillId="0" borderId="0" xfId="0" applyNumberFormat="1" applyFont="1"/>
    <xf numFmtId="177" fontId="76" fillId="65" borderId="87" xfId="0" applyNumberFormat="1" applyFont="1" applyFill="1" applyBorder="1" applyAlignment="1">
      <alignment vertical="center"/>
    </xf>
    <xf numFmtId="0" fontId="312" fillId="65" borderId="87" xfId="0" applyFont="1" applyFill="1" applyBorder="1" applyAlignment="1">
      <alignment horizontal="center" vertical="center"/>
    </xf>
    <xf numFmtId="177" fontId="238" fillId="65" borderId="87" xfId="0" applyNumberFormat="1" applyFont="1" applyFill="1" applyBorder="1" applyAlignment="1">
      <alignment horizontal="center" vertical="center" shrinkToFit="1"/>
    </xf>
    <xf numFmtId="0" fontId="314" fillId="65" borderId="87" xfId="0" applyFont="1" applyFill="1" applyBorder="1" applyAlignment="1">
      <alignment horizontal="center" vertical="center" wrapText="1"/>
    </xf>
    <xf numFmtId="0" fontId="76" fillId="65" borderId="12" xfId="0" applyFont="1" applyFill="1" applyBorder="1" applyAlignment="1">
      <alignment horizontal="center" vertical="center" wrapText="1"/>
    </xf>
    <xf numFmtId="249" fontId="238" fillId="65" borderId="87" xfId="0" applyNumberFormat="1" applyFont="1" applyFill="1" applyBorder="1" applyAlignment="1">
      <alignment horizontal="center" vertical="center" wrapText="1"/>
    </xf>
    <xf numFmtId="0" fontId="76" fillId="65" borderId="18" xfId="0" applyFont="1" applyFill="1" applyBorder="1" applyAlignment="1">
      <alignment horizontal="center" vertical="center" wrapText="1"/>
    </xf>
    <xf numFmtId="0" fontId="238" fillId="65" borderId="87" xfId="20918" applyFont="1" applyFill="1" applyBorder="1" applyAlignment="1" applyProtection="1">
      <alignment horizontal="center" vertical="center"/>
      <protection locked="0"/>
    </xf>
    <xf numFmtId="177" fontId="238" fillId="65" borderId="87" xfId="28" applyNumberFormat="1" applyFont="1" applyFill="1" applyBorder="1" applyAlignment="1">
      <alignment horizontal="center" wrapText="1"/>
    </xf>
    <xf numFmtId="0" fontId="238" fillId="65" borderId="87" xfId="0" applyFont="1" applyFill="1" applyBorder="1" applyAlignment="1" applyProtection="1">
      <alignment horizontal="center" vertical="center"/>
      <protection locked="0"/>
    </xf>
    <xf numFmtId="177" fontId="238" fillId="65" borderId="87" xfId="0" applyNumberFormat="1" applyFont="1" applyFill="1" applyBorder="1" applyAlignment="1">
      <alignment horizontal="center" vertical="top" wrapText="1"/>
    </xf>
    <xf numFmtId="250" fontId="238" fillId="65" borderId="87" xfId="0" applyNumberFormat="1" applyFont="1" applyFill="1" applyBorder="1" applyAlignment="1" applyProtection="1">
      <alignment horizontal="center" vertical="center" wrapText="1"/>
      <protection locked="0"/>
    </xf>
    <xf numFmtId="249" fontId="238" fillId="65" borderId="87" xfId="0" applyNumberFormat="1" applyFont="1" applyFill="1" applyBorder="1" applyAlignment="1" applyProtection="1">
      <alignment horizontal="center" vertical="center" wrapText="1"/>
      <protection locked="0"/>
    </xf>
    <xf numFmtId="43" fontId="76" fillId="65" borderId="87" xfId="27809" applyFont="1" applyFill="1" applyBorder="1" applyAlignment="1">
      <alignment horizontal="right" vertical="center" wrapText="1"/>
    </xf>
    <xf numFmtId="0" fontId="238" fillId="65" borderId="87" xfId="43674" applyFont="1" applyFill="1" applyBorder="1" applyAlignment="1" applyProtection="1">
      <alignment horizontal="center" vertical="center" wrapText="1"/>
      <protection locked="0"/>
    </xf>
    <xf numFmtId="243" fontId="238" fillId="65" borderId="87" xfId="43674" applyNumberFormat="1" applyFont="1" applyFill="1" applyBorder="1" applyAlignment="1" applyProtection="1">
      <alignment horizontal="center" vertical="center" wrapText="1"/>
      <protection locked="0"/>
    </xf>
    <xf numFmtId="0" fontId="76" fillId="65" borderId="89" xfId="0" applyFont="1" applyFill="1" applyBorder="1" applyAlignment="1" applyProtection="1">
      <alignment horizontal="center" vertical="center" wrapText="1"/>
      <protection locked="0"/>
    </xf>
    <xf numFmtId="0" fontId="76" fillId="65" borderId="73" xfId="0" applyFont="1" applyFill="1" applyBorder="1" applyAlignment="1">
      <alignment horizontal="center" vertical="center"/>
    </xf>
    <xf numFmtId="176" fontId="76" fillId="65" borderId="87" xfId="0" applyNumberFormat="1" applyFont="1" applyFill="1" applyBorder="1" applyAlignment="1">
      <alignment vertical="center"/>
    </xf>
    <xf numFmtId="176" fontId="238" fillId="65" borderId="87" xfId="0" applyNumberFormat="1" applyFont="1" applyFill="1" applyBorder="1" applyAlignment="1">
      <alignment horizontal="center" vertical="center"/>
    </xf>
    <xf numFmtId="0" fontId="238" fillId="65" borderId="87" xfId="8" applyFont="1" applyFill="1" applyBorder="1" applyAlignment="1">
      <alignment horizontal="center" vertical="center" wrapText="1"/>
    </xf>
    <xf numFmtId="177" fontId="76" fillId="65" borderId="87" xfId="0" applyNumberFormat="1" applyFont="1" applyFill="1" applyBorder="1" applyAlignment="1">
      <alignment horizontal="center" vertical="center" wrapText="1"/>
    </xf>
    <xf numFmtId="57" fontId="76" fillId="65" borderId="0" xfId="34330" applyNumberFormat="1" applyFont="1" applyFill="1" applyAlignment="1">
      <alignment horizontal="center" vertical="center"/>
    </xf>
    <xf numFmtId="176" fontId="238" fillId="65" borderId="87" xfId="43674" applyNumberFormat="1" applyFont="1" applyFill="1" applyBorder="1" applyAlignment="1">
      <alignment horizontal="center" vertical="center" wrapText="1"/>
    </xf>
    <xf numFmtId="176" fontId="238" fillId="65" borderId="0" xfId="43674" applyNumberFormat="1" applyFont="1" applyFill="1" applyAlignment="1">
      <alignment horizontal="center" vertical="center" wrapText="1"/>
    </xf>
    <xf numFmtId="0" fontId="76" fillId="65" borderId="12" xfId="0" applyFont="1" applyFill="1" applyBorder="1" applyAlignment="1" applyProtection="1">
      <alignment horizontal="center" vertical="center" wrapText="1"/>
      <protection locked="0"/>
    </xf>
    <xf numFmtId="0" fontId="76" fillId="65" borderId="18" xfId="0" applyFont="1" applyFill="1" applyBorder="1" applyAlignment="1" applyProtection="1">
      <alignment horizontal="center" vertical="center" wrapText="1"/>
      <protection locked="0"/>
    </xf>
    <xf numFmtId="43" fontId="76" fillId="65" borderId="0" xfId="0" applyNumberFormat="1" applyFont="1" applyFill="1"/>
    <xf numFmtId="0" fontId="76" fillId="65" borderId="28" xfId="25792" applyFont="1" applyFill="1" applyBorder="1" applyAlignment="1">
      <alignment horizontal="center" vertical="center" wrapText="1"/>
    </xf>
    <xf numFmtId="0" fontId="76" fillId="65" borderId="28" xfId="25792" applyFont="1" applyFill="1" applyBorder="1" applyAlignment="1">
      <alignment horizontal="center" vertical="center"/>
    </xf>
    <xf numFmtId="177" fontId="238" fillId="65" borderId="35" xfId="0" applyNumberFormat="1" applyFont="1" applyFill="1" applyBorder="1" applyAlignment="1">
      <alignment horizontal="center" vertical="center"/>
    </xf>
    <xf numFmtId="0" fontId="316" fillId="65" borderId="87" xfId="0" applyFont="1" applyFill="1" applyBorder="1" applyAlignment="1">
      <alignment horizontal="center" vertical="center"/>
    </xf>
    <xf numFmtId="177" fontId="238" fillId="0" borderId="35" xfId="0" applyNumberFormat="1" applyFont="1" applyBorder="1" applyAlignment="1">
      <alignment horizontal="center" vertical="center"/>
    </xf>
    <xf numFmtId="49" fontId="76" fillId="65" borderId="87" xfId="0" applyNumberFormat="1" applyFont="1" applyFill="1" applyBorder="1" applyAlignment="1">
      <alignment horizontal="center" vertical="center"/>
    </xf>
    <xf numFmtId="0" fontId="76" fillId="65" borderId="89" xfId="0" applyFont="1" applyFill="1" applyBorder="1" applyAlignment="1">
      <alignment horizontal="center" vertical="center" wrapText="1"/>
    </xf>
    <xf numFmtId="177" fontId="251" fillId="65" borderId="0" xfId="0" applyNumberFormat="1" applyFont="1" applyFill="1" applyAlignment="1">
      <alignment horizontal="center" vertical="center" wrapText="1"/>
    </xf>
    <xf numFmtId="0" fontId="312" fillId="65" borderId="87" xfId="13" applyFont="1" applyFill="1" applyBorder="1" applyAlignment="1">
      <alignment horizontal="center" vertical="center"/>
    </xf>
    <xf numFmtId="177" fontId="312" fillId="65" borderId="87" xfId="13" applyNumberFormat="1" applyFont="1" applyFill="1" applyBorder="1" applyAlignment="1">
      <alignment horizontal="center" vertical="center"/>
    </xf>
    <xf numFmtId="243" fontId="312" fillId="65" borderId="87" xfId="13" applyNumberFormat="1" applyFont="1" applyFill="1" applyBorder="1" applyAlignment="1">
      <alignment horizontal="center" vertical="center" wrapText="1"/>
    </xf>
    <xf numFmtId="177" fontId="251" fillId="65" borderId="35" xfId="0" applyNumberFormat="1" applyFont="1" applyFill="1" applyBorder="1" applyAlignment="1">
      <alignment horizontal="center" vertical="center" wrapText="1"/>
    </xf>
    <xf numFmtId="0" fontId="238" fillId="65" borderId="12" xfId="0" applyFont="1" applyFill="1" applyBorder="1" applyAlignment="1">
      <alignment horizontal="center" vertical="center" wrapText="1"/>
    </xf>
    <xf numFmtId="0" fontId="312" fillId="65" borderId="87" xfId="43677" applyFont="1" applyFill="1" applyBorder="1" applyAlignment="1">
      <alignment horizontal="center" vertical="center"/>
    </xf>
    <xf numFmtId="0" fontId="251" fillId="65" borderId="13" xfId="0" applyFont="1" applyFill="1" applyBorder="1" applyAlignment="1">
      <alignment horizontal="center" vertical="center" wrapText="1"/>
    </xf>
    <xf numFmtId="0" fontId="312" fillId="65" borderId="87" xfId="0" applyFont="1" applyFill="1" applyBorder="1" applyAlignment="1">
      <alignment horizontal="center" vertical="center" wrapText="1"/>
    </xf>
    <xf numFmtId="177" fontId="238" fillId="65" borderId="91" xfId="0" applyNumberFormat="1" applyFont="1" applyFill="1" applyBorder="1" applyAlignment="1">
      <alignment horizontal="center" vertical="center" wrapText="1"/>
    </xf>
    <xf numFmtId="57" fontId="238" fillId="65" borderId="87" xfId="34330" applyNumberFormat="1" applyFont="1" applyFill="1" applyBorder="1" applyAlignment="1">
      <alignment horizontal="center" vertical="center"/>
    </xf>
    <xf numFmtId="0" fontId="238" fillId="65" borderId="91" xfId="0" applyFont="1" applyFill="1" applyBorder="1" applyAlignment="1">
      <alignment horizontal="center" vertical="center" wrapText="1"/>
    </xf>
    <xf numFmtId="0" fontId="76" fillId="65" borderId="35" xfId="0" applyFont="1" applyFill="1" applyBorder="1" applyAlignment="1">
      <alignment horizontal="center" vertical="center"/>
    </xf>
    <xf numFmtId="0" fontId="251" fillId="65" borderId="91" xfId="0" applyFont="1" applyFill="1" applyBorder="1" applyAlignment="1">
      <alignment horizontal="center" vertical="center" wrapText="1"/>
    </xf>
    <xf numFmtId="0" fontId="251" fillId="65" borderId="90" xfId="0" applyFont="1" applyFill="1" applyBorder="1" applyAlignment="1">
      <alignment horizontal="center" vertical="center" wrapText="1"/>
    </xf>
    <xf numFmtId="58" fontId="238" fillId="65" borderId="87" xfId="0" applyNumberFormat="1" applyFont="1" applyFill="1" applyBorder="1" applyAlignment="1">
      <alignment horizontal="center" vertical="center"/>
    </xf>
    <xf numFmtId="177" fontId="76" fillId="65" borderId="87" xfId="0" applyNumberFormat="1" applyFont="1" applyFill="1" applyBorder="1" applyAlignment="1">
      <alignment horizontal="right" vertical="center"/>
    </xf>
    <xf numFmtId="177" fontId="76" fillId="65" borderId="87" xfId="27809" applyNumberFormat="1" applyFont="1" applyFill="1" applyBorder="1" applyAlignment="1">
      <alignment horizontal="center" vertical="center" wrapText="1"/>
    </xf>
    <xf numFmtId="177" fontId="238" fillId="65" borderId="87" xfId="0" applyNumberFormat="1" applyFont="1" applyFill="1" applyBorder="1" applyAlignment="1" applyProtection="1">
      <alignment horizontal="center" vertical="center" wrapText="1"/>
      <protection locked="0"/>
    </xf>
    <xf numFmtId="239" fontId="76" fillId="65" borderId="87" xfId="0" applyNumberFormat="1" applyFont="1" applyFill="1" applyBorder="1" applyAlignment="1">
      <alignment horizontal="center" vertical="center"/>
    </xf>
    <xf numFmtId="177" fontId="238" fillId="65" borderId="87" xfId="0" applyNumberFormat="1" applyFont="1" applyFill="1" applyBorder="1" applyAlignment="1">
      <alignment horizontal="right" vertical="center" shrinkToFit="1"/>
    </xf>
    <xf numFmtId="177" fontId="251" fillId="65" borderId="87" xfId="0" applyNumberFormat="1" applyFont="1" applyFill="1" applyBorder="1" applyAlignment="1">
      <alignment horizontal="center" vertical="center" wrapText="1"/>
    </xf>
    <xf numFmtId="0" fontId="238" fillId="65" borderId="28" xfId="0" applyFont="1" applyFill="1" applyBorder="1" applyAlignment="1">
      <alignment horizontal="center" vertical="center"/>
    </xf>
    <xf numFmtId="0" fontId="238" fillId="65" borderId="87" xfId="0" applyFont="1" applyFill="1" applyBorder="1" applyAlignment="1">
      <alignment horizontal="center"/>
    </xf>
    <xf numFmtId="177" fontId="251" fillId="0" borderId="0" xfId="0" applyNumberFormat="1" applyFont="1" applyAlignment="1">
      <alignment horizontal="center" vertical="center" wrapText="1"/>
    </xf>
    <xf numFmtId="0" fontId="76" fillId="65" borderId="87" xfId="0" applyFont="1" applyFill="1" applyBorder="1"/>
    <xf numFmtId="0" fontId="238" fillId="65" borderId="87" xfId="43676" applyFont="1" applyFill="1" applyBorder="1" applyAlignment="1">
      <alignment horizontal="center" vertical="center" wrapText="1"/>
    </xf>
    <xf numFmtId="239" fontId="238" fillId="65" borderId="87" xfId="43676" applyNumberFormat="1" applyFont="1" applyFill="1" applyBorder="1" applyAlignment="1">
      <alignment horizontal="center" vertical="center" wrapText="1"/>
    </xf>
    <xf numFmtId="0" fontId="238" fillId="65" borderId="86" xfId="0" applyFont="1" applyFill="1" applyBorder="1" applyAlignment="1">
      <alignment horizontal="center" vertical="center" wrapText="1"/>
    </xf>
    <xf numFmtId="243" fontId="312" fillId="65" borderId="87" xfId="43677" applyNumberFormat="1" applyFont="1" applyFill="1" applyBorder="1" applyAlignment="1">
      <alignment horizontal="center" vertical="center"/>
    </xf>
    <xf numFmtId="49" fontId="251" fillId="65" borderId="12" xfId="0" applyNumberFormat="1" applyFont="1" applyFill="1" applyBorder="1" applyAlignment="1">
      <alignment horizontal="center" vertical="center" wrapText="1"/>
    </xf>
    <xf numFmtId="0" fontId="251" fillId="65" borderId="91" xfId="0" applyFont="1" applyFill="1" applyBorder="1" applyAlignment="1">
      <alignment horizontal="center" vertical="center"/>
    </xf>
    <xf numFmtId="176" fontId="238" fillId="65" borderId="87" xfId="0" applyNumberFormat="1" applyFont="1" applyFill="1" applyBorder="1" applyAlignment="1">
      <alignment horizontal="center" vertical="center" shrinkToFit="1"/>
    </xf>
    <xf numFmtId="0" fontId="251" fillId="65" borderId="18" xfId="0" applyFont="1" applyFill="1" applyBorder="1" applyAlignment="1">
      <alignment horizontal="center" vertical="center" wrapText="1"/>
    </xf>
    <xf numFmtId="0" fontId="238" fillId="65" borderId="91" xfId="0" applyFont="1" applyFill="1" applyBorder="1" applyAlignment="1">
      <alignment horizontal="center" vertical="center"/>
    </xf>
    <xf numFmtId="0" fontId="238" fillId="65" borderId="87" xfId="43678" applyFont="1" applyFill="1" applyAlignment="1">
      <alignment horizontal="center" vertical="center"/>
    </xf>
    <xf numFmtId="0" fontId="238" fillId="65" borderId="87" xfId="26352" applyFont="1" applyFill="1" applyBorder="1" applyAlignment="1">
      <alignment horizontal="center" vertical="center" wrapText="1"/>
    </xf>
    <xf numFmtId="243" fontId="238" fillId="65" borderId="87" xfId="26352" applyNumberFormat="1" applyFont="1" applyFill="1" applyBorder="1" applyAlignment="1">
      <alignment horizontal="center" vertical="center" wrapText="1"/>
    </xf>
    <xf numFmtId="0" fontId="76" fillId="65" borderId="83" xfId="0" applyFont="1" applyFill="1" applyBorder="1" applyAlignment="1">
      <alignment horizontal="center" vertical="center"/>
    </xf>
    <xf numFmtId="177" fontId="76" fillId="65" borderId="0" xfId="0" applyNumberFormat="1" applyFont="1" applyFill="1" applyAlignment="1">
      <alignment horizontal="center" vertical="center"/>
    </xf>
    <xf numFmtId="0" fontId="238" fillId="65" borderId="0" xfId="0" applyFont="1" applyFill="1" applyAlignment="1" applyProtection="1">
      <alignment horizontal="center" vertical="center" wrapText="1"/>
      <protection locked="0"/>
    </xf>
    <xf numFmtId="0" fontId="238" fillId="65" borderId="83" xfId="26352" applyFont="1" applyFill="1" applyBorder="1" applyAlignment="1">
      <alignment horizontal="center" vertical="center" wrapText="1"/>
    </xf>
    <xf numFmtId="0" fontId="238" fillId="65" borderId="73" xfId="26352" applyFont="1" applyFill="1" applyBorder="1" applyAlignment="1">
      <alignment horizontal="center" vertical="center" wrapText="1"/>
    </xf>
    <xf numFmtId="243" fontId="76" fillId="65" borderId="0" xfId="0" applyNumberFormat="1" applyFont="1" applyFill="1"/>
    <xf numFmtId="0" fontId="76" fillId="65" borderId="0" xfId="0" applyFont="1" applyFill="1" applyAlignment="1">
      <alignment horizontal="center" wrapText="1"/>
    </xf>
    <xf numFmtId="0" fontId="125" fillId="0" borderId="0" xfId="0" applyFont="1" applyAlignment="1">
      <alignment horizontal="center" vertical="center"/>
    </xf>
    <xf numFmtId="57" fontId="51" fillId="0" borderId="95" xfId="3" applyNumberFormat="1" applyFont="1" applyBorder="1" applyAlignment="1">
      <alignment horizontal="center" vertical="center"/>
    </xf>
    <xf numFmtId="0" fontId="51" fillId="0" borderId="95" xfId="3" applyFont="1" applyBorder="1" applyAlignment="1">
      <alignment horizontal="center" vertical="center"/>
    </xf>
    <xf numFmtId="0" fontId="118" fillId="0" borderId="87" xfId="17" applyFont="1" applyBorder="1" applyAlignment="1">
      <alignment horizontal="center" vertical="center"/>
    </xf>
    <xf numFmtId="0" fontId="118" fillId="0" borderId="87" xfId="17" applyFont="1" applyBorder="1" applyAlignment="1">
      <alignment horizontal="center" vertical="center" wrapText="1"/>
    </xf>
    <xf numFmtId="0" fontId="118" fillId="0" borderId="91" xfId="17" applyFont="1" applyBorder="1" applyAlignment="1">
      <alignment horizontal="center" vertical="center" wrapText="1"/>
    </xf>
    <xf numFmtId="0" fontId="118" fillId="0" borderId="89" xfId="17" applyFont="1" applyBorder="1" applyAlignment="1">
      <alignment horizontal="center" vertical="center" wrapText="1"/>
    </xf>
    <xf numFmtId="0" fontId="118" fillId="0" borderId="87" xfId="0" applyFont="1" applyBorder="1" applyAlignment="1">
      <alignment horizontal="center" vertical="center"/>
    </xf>
    <xf numFmtId="0" fontId="242" fillId="0" borderId="87" xfId="17" applyFont="1" applyBorder="1" applyAlignment="1">
      <alignment horizontal="center" vertical="center"/>
    </xf>
    <xf numFmtId="0" fontId="242" fillId="0" borderId="87" xfId="17" applyFont="1" applyBorder="1" applyAlignment="1">
      <alignment horizontal="center" vertical="center" wrapText="1"/>
    </xf>
    <xf numFmtId="0" fontId="122" fillId="0" borderId="87" xfId="17" applyFont="1" applyBorder="1" applyAlignment="1">
      <alignment horizontal="center" vertical="center" wrapText="1"/>
    </xf>
    <xf numFmtId="0" fontId="122" fillId="0" borderId="87" xfId="17" applyFont="1" applyBorder="1" applyAlignment="1">
      <alignment horizontal="center" vertical="center"/>
    </xf>
    <xf numFmtId="0" fontId="122" fillId="0" borderId="28" xfId="17" applyFont="1" applyBorder="1" applyAlignment="1">
      <alignment horizontal="center" vertical="center" wrapText="1"/>
    </xf>
    <xf numFmtId="0" fontId="122" fillId="0" borderId="87" xfId="0" applyFont="1" applyBorder="1" applyAlignment="1">
      <alignment horizontal="center" vertical="center" wrapText="1"/>
    </xf>
    <xf numFmtId="0" fontId="122" fillId="0" borderId="89" xfId="17" applyFont="1" applyBorder="1" applyAlignment="1">
      <alignment horizontal="center" vertical="center" wrapText="1"/>
    </xf>
    <xf numFmtId="0" fontId="122" fillId="65" borderId="87" xfId="17" applyFont="1" applyFill="1" applyBorder="1" applyAlignment="1">
      <alignment horizontal="center" vertical="center" wrapText="1"/>
    </xf>
    <xf numFmtId="177" fontId="122" fillId="0" borderId="87" xfId="0" applyNumberFormat="1" applyFont="1" applyBorder="1" applyAlignment="1">
      <alignment horizontal="right" vertical="center"/>
    </xf>
    <xf numFmtId="177" fontId="122" fillId="65" borderId="87" xfId="0" applyNumberFormat="1" applyFont="1" applyFill="1" applyBorder="1" applyAlignment="1">
      <alignment horizontal="right" vertical="center" wrapText="1"/>
    </xf>
    <xf numFmtId="0" fontId="122" fillId="65" borderId="87" xfId="17" applyFont="1" applyFill="1" applyBorder="1" applyAlignment="1">
      <alignment horizontal="center" vertical="center"/>
    </xf>
    <xf numFmtId="0" fontId="122" fillId="65" borderId="87" xfId="0" applyFont="1" applyFill="1" applyBorder="1" applyAlignment="1">
      <alignment horizontal="center" vertical="center" wrapText="1"/>
    </xf>
    <xf numFmtId="241" fontId="122" fillId="0" borderId="87" xfId="0" applyNumberFormat="1" applyFont="1" applyBorder="1" applyAlignment="1">
      <alignment horizontal="center" vertical="center" wrapText="1"/>
    </xf>
    <xf numFmtId="0" fontId="242" fillId="0" borderId="87" xfId="0" applyFont="1" applyBorder="1" applyAlignment="1">
      <alignment horizontal="center" vertical="center"/>
    </xf>
    <xf numFmtId="0" fontId="122" fillId="0" borderId="87" xfId="13" applyFont="1" applyBorder="1" applyAlignment="1">
      <alignment horizontal="center" vertical="center" wrapText="1"/>
    </xf>
    <xf numFmtId="177" fontId="122" fillId="0" borderId="87" xfId="22" applyNumberFormat="1" applyFont="1" applyBorder="1" applyAlignment="1">
      <alignment horizontal="center" vertical="center" wrapText="1"/>
    </xf>
    <xf numFmtId="176" fontId="122" fillId="0" borderId="87" xfId="13" applyNumberFormat="1" applyFont="1" applyBorder="1" applyAlignment="1">
      <alignment horizontal="center" vertical="center" wrapText="1"/>
    </xf>
    <xf numFmtId="0" fontId="259" fillId="65" borderId="87" xfId="13" applyFont="1" applyFill="1" applyBorder="1" applyAlignment="1">
      <alignment horizontal="center" vertical="center"/>
    </xf>
    <xf numFmtId="177" fontId="122" fillId="0" borderId="87" xfId="0" applyNumberFormat="1" applyFont="1" applyBorder="1" applyAlignment="1">
      <alignment horizontal="center" vertical="center" wrapText="1"/>
    </xf>
    <xf numFmtId="0" fontId="259" fillId="0" borderId="91" xfId="0" applyFont="1" applyBorder="1" applyAlignment="1">
      <alignment horizontal="center" vertical="center" wrapText="1"/>
    </xf>
    <xf numFmtId="0" fontId="259" fillId="0" borderId="87" xfId="0" applyFont="1" applyBorder="1" applyAlignment="1">
      <alignment horizontal="center" vertical="center" wrapText="1"/>
    </xf>
    <xf numFmtId="0" fontId="122" fillId="66" borderId="87" xfId="22" applyFont="1" applyFill="1" applyBorder="1" applyAlignment="1">
      <alignment horizontal="center" vertical="center" wrapText="1"/>
    </xf>
    <xf numFmtId="177" fontId="259" fillId="0" borderId="87" xfId="0" applyNumberFormat="1" applyFont="1" applyBorder="1" applyAlignment="1">
      <alignment horizontal="center" vertical="center" wrapText="1"/>
    </xf>
    <xf numFmtId="176" fontId="259" fillId="0" borderId="91" xfId="0" applyNumberFormat="1" applyFont="1" applyBorder="1" applyAlignment="1">
      <alignment horizontal="center" vertical="center" wrapText="1"/>
    </xf>
    <xf numFmtId="0" fontId="120" fillId="0" borderId="91" xfId="0" applyFont="1" applyBorder="1" applyAlignment="1">
      <alignment horizontal="center" vertical="center" wrapText="1"/>
    </xf>
    <xf numFmtId="0" fontId="120" fillId="65" borderId="87" xfId="22" applyFont="1" applyFill="1" applyBorder="1" applyAlignment="1">
      <alignment horizontal="center" vertical="center" wrapText="1"/>
    </xf>
    <xf numFmtId="0" fontId="120" fillId="65" borderId="87" xfId="18" applyFont="1" applyFill="1" applyBorder="1" applyAlignment="1">
      <alignment horizontal="center" vertical="center" wrapText="1"/>
    </xf>
    <xf numFmtId="177" fontId="120" fillId="66" borderId="87" xfId="22" applyNumberFormat="1" applyFont="1" applyFill="1" applyBorder="1" applyAlignment="1">
      <alignment horizontal="center" vertical="center" wrapText="1"/>
    </xf>
    <xf numFmtId="177" fontId="120" fillId="0" borderId="87" xfId="0" applyNumberFormat="1" applyFont="1" applyBorder="1" applyAlignment="1">
      <alignment horizontal="center" vertical="center" wrapText="1"/>
    </xf>
    <xf numFmtId="57" fontId="120" fillId="0" borderId="87" xfId="0" applyNumberFormat="1" applyFont="1" applyBorder="1" applyAlignment="1">
      <alignment horizontal="center" vertical="center" wrapText="1"/>
    </xf>
    <xf numFmtId="0" fontId="120" fillId="0" borderId="87" xfId="13" applyFont="1" applyBorder="1" applyAlignment="1">
      <alignment horizontal="center" vertical="center" wrapText="1"/>
    </xf>
    <xf numFmtId="49" fontId="120" fillId="0" borderId="87" xfId="0" applyNumberFormat="1" applyFont="1" applyBorder="1" applyAlignment="1">
      <alignment horizontal="center" vertical="center" wrapText="1"/>
    </xf>
    <xf numFmtId="57" fontId="120" fillId="65" borderId="87" xfId="22" applyNumberFormat="1" applyFont="1" applyFill="1" applyBorder="1" applyAlignment="1">
      <alignment horizontal="center" vertical="center" wrapText="1"/>
    </xf>
    <xf numFmtId="0" fontId="120" fillId="0" borderId="12" xfId="0" applyFont="1" applyBorder="1" applyAlignment="1">
      <alignment horizontal="center" vertical="center" wrapText="1"/>
    </xf>
    <xf numFmtId="0" fontId="120" fillId="65" borderId="87" xfId="0" applyFont="1" applyFill="1" applyBorder="1" applyAlignment="1">
      <alignment horizontal="center" vertical="center" wrapText="1"/>
    </xf>
    <xf numFmtId="0" fontId="120" fillId="0" borderId="19" xfId="0" applyFont="1" applyBorder="1" applyAlignment="1">
      <alignment horizontal="center" vertical="center" wrapText="1"/>
    </xf>
    <xf numFmtId="0" fontId="259" fillId="0" borderId="87" xfId="13" applyFont="1" applyBorder="1" applyAlignment="1">
      <alignment horizontal="center" vertical="center" wrapText="1"/>
    </xf>
    <xf numFmtId="181" fontId="120" fillId="0" borderId="19" xfId="0" applyNumberFormat="1" applyFont="1" applyBorder="1" applyAlignment="1">
      <alignment horizontal="center" vertical="center" wrapText="1"/>
    </xf>
    <xf numFmtId="0" fontId="122" fillId="65" borderId="87" xfId="22" applyFont="1" applyFill="1" applyBorder="1" applyAlignment="1">
      <alignment horizontal="center" vertical="center" wrapText="1"/>
    </xf>
    <xf numFmtId="0" fontId="259" fillId="65" borderId="87" xfId="18" applyFont="1" applyFill="1" applyBorder="1" applyAlignment="1">
      <alignment horizontal="center" vertical="center" wrapText="1"/>
    </xf>
    <xf numFmtId="177" fontId="122" fillId="66" borderId="87" xfId="22" applyNumberFormat="1" applyFont="1" applyFill="1" applyBorder="1" applyAlignment="1">
      <alignment horizontal="center" vertical="center" wrapText="1"/>
    </xf>
    <xf numFmtId="0" fontId="120" fillId="65" borderId="87" xfId="0" applyFont="1" applyFill="1" applyBorder="1" applyAlignment="1">
      <alignment horizontal="center" vertical="center"/>
    </xf>
    <xf numFmtId="181" fontId="120" fillId="0" borderId="87" xfId="0" applyNumberFormat="1" applyFont="1" applyBorder="1" applyAlignment="1">
      <alignment horizontal="center" vertical="center" wrapText="1"/>
    </xf>
    <xf numFmtId="0" fontId="122" fillId="65" borderId="87" xfId="0" applyFont="1" applyFill="1" applyBorder="1" applyAlignment="1">
      <alignment horizontal="center" vertical="center"/>
    </xf>
    <xf numFmtId="181" fontId="122" fillId="0" borderId="87" xfId="0" applyNumberFormat="1" applyFont="1" applyBorder="1" applyAlignment="1">
      <alignment horizontal="center" vertical="center" wrapText="1"/>
    </xf>
    <xf numFmtId="0" fontId="122" fillId="65" borderId="87" xfId="22" applyFont="1" applyFill="1" applyBorder="1" applyAlignment="1">
      <alignment horizontal="center" vertical="center"/>
    </xf>
    <xf numFmtId="0" fontId="122" fillId="65" borderId="87" xfId="18" applyFont="1" applyFill="1" applyBorder="1" applyAlignment="1">
      <alignment horizontal="center" vertical="center"/>
    </xf>
    <xf numFmtId="177" fontId="122" fillId="66" borderId="87" xfId="22" applyNumberFormat="1" applyFont="1" applyFill="1" applyBorder="1" applyAlignment="1">
      <alignment horizontal="center" vertical="center"/>
    </xf>
    <xf numFmtId="57" fontId="122" fillId="0" borderId="87" xfId="0" applyNumberFormat="1" applyFont="1" applyBorder="1" applyAlignment="1">
      <alignment horizontal="center" vertical="center"/>
    </xf>
    <xf numFmtId="49" fontId="122" fillId="0" borderId="87" xfId="0" applyNumberFormat="1" applyFont="1" applyBorder="1" applyAlignment="1">
      <alignment horizontal="center" vertical="center"/>
    </xf>
    <xf numFmtId="0" fontId="122" fillId="0" borderId="91" xfId="0" applyFont="1" applyBorder="1" applyAlignment="1">
      <alignment horizontal="center" vertical="center" wrapText="1"/>
    </xf>
    <xf numFmtId="177" fontId="122" fillId="0" borderId="91" xfId="22" applyNumberFormat="1" applyFont="1" applyBorder="1" applyAlignment="1">
      <alignment horizontal="center" vertical="center" wrapText="1"/>
    </xf>
    <xf numFmtId="0" fontId="122" fillId="0" borderId="91" xfId="13" applyFont="1" applyBorder="1" applyAlignment="1">
      <alignment horizontal="center" vertical="center" wrapText="1"/>
    </xf>
    <xf numFmtId="0" fontId="122" fillId="0" borderId="91" xfId="17" applyFont="1" applyBorder="1" applyAlignment="1">
      <alignment horizontal="center" vertical="center" wrapText="1"/>
    </xf>
    <xf numFmtId="176" fontId="122" fillId="0" borderId="91" xfId="13" applyNumberFormat="1" applyFont="1" applyBorder="1" applyAlignment="1">
      <alignment horizontal="center" vertical="center" wrapText="1"/>
    </xf>
    <xf numFmtId="0" fontId="120" fillId="0" borderId="28" xfId="0" applyFont="1" applyBorder="1" applyAlignment="1">
      <alignment horizontal="center" vertical="center" wrapText="1"/>
    </xf>
    <xf numFmtId="0" fontId="122" fillId="65" borderId="87" xfId="34480" applyFont="1" applyFill="1" applyBorder="1" applyAlignment="1">
      <alignment horizontal="center" vertical="center" wrapText="1"/>
    </xf>
    <xf numFmtId="0" fontId="122" fillId="0" borderId="87" xfId="34307" applyFont="1" applyBorder="1" applyAlignment="1">
      <alignment horizontal="center" vertical="center" wrapText="1"/>
    </xf>
    <xf numFmtId="0" fontId="259" fillId="66" borderId="87" xfId="14" applyFont="1" applyFill="1" applyBorder="1" applyAlignment="1" applyProtection="1">
      <alignment horizontal="center" vertical="center" wrapText="1"/>
    </xf>
    <xf numFmtId="177" fontId="259" fillId="65" borderId="87" xfId="14" applyNumberFormat="1" applyFont="1" applyFill="1" applyBorder="1" applyAlignment="1" applyProtection="1">
      <alignment horizontal="center" vertical="center" wrapText="1"/>
    </xf>
    <xf numFmtId="177" fontId="120" fillId="0" borderId="87" xfId="0" applyNumberFormat="1" applyFont="1" applyBorder="1" applyAlignment="1">
      <alignment horizontal="right" vertical="center" wrapText="1"/>
    </xf>
    <xf numFmtId="177" fontId="122" fillId="65" borderId="87" xfId="22" applyNumberFormat="1" applyFont="1" applyFill="1" applyBorder="1" applyAlignment="1">
      <alignment horizontal="center" vertical="center" wrapText="1"/>
    </xf>
    <xf numFmtId="177" fontId="120" fillId="65" borderId="87" xfId="0" applyNumberFormat="1" applyFont="1" applyFill="1" applyBorder="1" applyAlignment="1">
      <alignment horizontal="right" vertical="center" wrapText="1"/>
    </xf>
    <xf numFmtId="177" fontId="122" fillId="0" borderId="87" xfId="0" applyNumberFormat="1" applyFont="1" applyBorder="1" applyAlignment="1">
      <alignment horizontal="center" vertical="center"/>
    </xf>
    <xf numFmtId="0" fontId="122" fillId="0" borderId="87" xfId="0" applyFont="1" applyBorder="1" applyAlignment="1">
      <alignment horizontal="center"/>
    </xf>
    <xf numFmtId="176" fontId="122" fillId="0" borderId="87" xfId="0" applyNumberFormat="1" applyFont="1" applyBorder="1" applyAlignment="1">
      <alignment horizontal="center" vertical="center"/>
    </xf>
    <xf numFmtId="0" fontId="122" fillId="0" borderId="87" xfId="17" applyFont="1" applyBorder="1" applyAlignment="1">
      <alignment vertical="center" wrapText="1"/>
    </xf>
    <xf numFmtId="0" fontId="122" fillId="65" borderId="87" xfId="13" applyFont="1" applyFill="1" applyBorder="1" applyAlignment="1">
      <alignment horizontal="center" vertical="center"/>
    </xf>
    <xf numFmtId="0" fontId="122" fillId="0" borderId="87" xfId="13" applyFont="1" applyBorder="1" applyAlignment="1">
      <alignment horizontal="center" vertical="center"/>
    </xf>
    <xf numFmtId="0" fontId="122" fillId="0" borderId="87" xfId="21" applyFont="1" applyBorder="1" applyAlignment="1">
      <alignment horizontal="center" vertical="center" wrapText="1"/>
    </xf>
    <xf numFmtId="0" fontId="259" fillId="65" borderId="87" xfId="13" applyFont="1" applyFill="1" applyBorder="1" applyAlignment="1">
      <alignment horizontal="center" vertical="center" wrapText="1"/>
    </xf>
    <xf numFmtId="57" fontId="259" fillId="0" borderId="87" xfId="13" applyNumberFormat="1" applyFont="1" applyBorder="1" applyAlignment="1">
      <alignment horizontal="center" vertical="center"/>
    </xf>
    <xf numFmtId="177" fontId="122" fillId="65" borderId="87" xfId="17" applyNumberFormat="1" applyFont="1" applyFill="1" applyBorder="1" applyAlignment="1">
      <alignment horizontal="center" vertical="center"/>
    </xf>
    <xf numFmtId="2" fontId="122" fillId="0" borderId="87" xfId="0" applyNumberFormat="1" applyFont="1" applyBorder="1" applyAlignment="1">
      <alignment horizontal="center" vertical="center"/>
    </xf>
    <xf numFmtId="0" fontId="122" fillId="0" borderId="87" xfId="0" applyFont="1" applyBorder="1" applyAlignment="1">
      <alignment horizontal="center" vertical="top" wrapText="1"/>
    </xf>
    <xf numFmtId="0" fontId="259" fillId="0" borderId="88" xfId="32407" applyFont="1" applyBorder="1" applyAlignment="1">
      <alignment horizontal="center" vertical="center" wrapText="1"/>
    </xf>
    <xf numFmtId="0" fontId="259" fillId="0" borderId="87" xfId="32407" applyFont="1" applyBorder="1" applyAlignment="1">
      <alignment horizontal="center" vertical="center" wrapText="1"/>
    </xf>
    <xf numFmtId="0" fontId="259" fillId="0" borderId="87" xfId="34325" applyFont="1" applyBorder="1" applyAlignment="1">
      <alignment horizontal="center" vertical="center" wrapText="1"/>
    </xf>
    <xf numFmtId="0" fontId="122" fillId="0" borderId="87" xfId="0" applyFont="1" applyBorder="1" applyAlignment="1">
      <alignment vertical="center" wrapText="1"/>
    </xf>
    <xf numFmtId="0" fontId="122" fillId="65" borderId="87" xfId="43679" applyFont="1" applyFill="1" applyBorder="1" applyAlignment="1">
      <alignment horizontal="left" vertical="center" wrapText="1"/>
    </xf>
    <xf numFmtId="177" fontId="122" fillId="0" borderId="87" xfId="0" applyNumberFormat="1" applyFont="1" applyBorder="1" applyAlignment="1">
      <alignment horizontal="right" vertical="center" wrapText="1"/>
    </xf>
    <xf numFmtId="0" fontId="122" fillId="0" borderId="87" xfId="0" applyFont="1" applyBorder="1" applyAlignment="1">
      <alignment vertical="center"/>
    </xf>
    <xf numFmtId="0" fontId="122" fillId="0" borderId="87" xfId="0" applyFont="1" applyBorder="1" applyAlignment="1">
      <alignment horizontal="right" vertical="center"/>
    </xf>
    <xf numFmtId="0" fontId="120" fillId="0" borderId="0" xfId="0" applyFont="1" applyAlignment="1">
      <alignment horizontal="center" vertical="center" wrapText="1"/>
    </xf>
    <xf numFmtId="0" fontId="120" fillId="66" borderId="91" xfId="0" applyFont="1" applyFill="1" applyBorder="1" applyAlignment="1">
      <alignment horizontal="center" vertical="center" wrapText="1"/>
    </xf>
    <xf numFmtId="0" fontId="122" fillId="65" borderId="87" xfId="34460" applyFont="1" applyFill="1" applyBorder="1" applyAlignment="1">
      <alignment horizontal="center" vertical="center" wrapText="1"/>
    </xf>
    <xf numFmtId="0" fontId="122" fillId="0" borderId="87" xfId="0" applyFont="1" applyBorder="1"/>
    <xf numFmtId="0" fontId="120" fillId="0" borderId="87" xfId="0" applyFont="1" applyBorder="1"/>
    <xf numFmtId="0" fontId="52" fillId="0" borderId="87" xfId="17" applyFont="1" applyBorder="1" applyAlignment="1">
      <alignment horizontal="center" vertical="center"/>
    </xf>
    <xf numFmtId="0" fontId="52" fillId="0" borderId="87" xfId="17" applyFont="1" applyBorder="1" applyAlignment="1">
      <alignment horizontal="center" vertical="center" wrapText="1"/>
    </xf>
    <xf numFmtId="0" fontId="118" fillId="0" borderId="89" xfId="17" applyFont="1" applyBorder="1" applyAlignment="1">
      <alignment horizontal="center" vertical="center" wrapText="1"/>
    </xf>
    <xf numFmtId="0" fontId="48" fillId="0" borderId="87" xfId="0" applyFont="1" applyBorder="1" applyAlignment="1">
      <alignment horizontal="center" vertical="center"/>
    </xf>
    <xf numFmtId="0" fontId="69" fillId="0" borderId="87" xfId="0" applyFont="1" applyBorder="1" applyAlignment="1">
      <alignment horizontal="center" vertical="center"/>
    </xf>
    <xf numFmtId="0" fontId="87" fillId="0" borderId="87" xfId="0" applyFont="1" applyBorder="1" applyAlignment="1">
      <alignment horizontal="center" vertical="center"/>
    </xf>
    <xf numFmtId="0" fontId="63" fillId="0" borderId="87" xfId="21" applyFont="1" applyBorder="1" applyAlignment="1">
      <alignment horizontal="center" vertical="center" wrapText="1"/>
    </xf>
    <xf numFmtId="0" fontId="46" fillId="0" borderId="0" xfId="0" applyFont="1" applyAlignment="1">
      <alignment horizontal="center" vertical="center"/>
    </xf>
    <xf numFmtId="0" fontId="63" fillId="0" borderId="87" xfId="0" applyFont="1" applyBorder="1" applyAlignment="1">
      <alignment horizontal="center" vertical="center" wrapText="1"/>
    </xf>
    <xf numFmtId="0" fontId="63" fillId="0" borderId="89" xfId="21" applyFont="1" applyBorder="1" applyAlignment="1">
      <alignment horizontal="center" vertical="center" wrapText="1"/>
    </xf>
    <xf numFmtId="0" fontId="0" fillId="0" borderId="91" xfId="0" applyBorder="1" applyAlignment="1">
      <alignment horizontal="center" vertical="center"/>
    </xf>
    <xf numFmtId="0" fontId="0" fillId="0" borderId="89" xfId="0" applyBorder="1" applyAlignment="1">
      <alignment horizontal="center" vertical="center"/>
    </xf>
    <xf numFmtId="0" fontId="46" fillId="0" borderId="87" xfId="0" applyFont="1" applyBorder="1"/>
    <xf numFmtId="0" fontId="0" fillId="0" borderId="87" xfId="0" applyBorder="1"/>
  </cellXfs>
  <cellStyles count="43680">
    <cellStyle name="??" xfId="540" xr:uid="{00000000-0005-0000-0000-000000000000}"/>
    <cellStyle name="?? [0.00]_Analysis of Loans" xfId="505" xr:uid="{00000000-0005-0000-0000-000001000000}"/>
    <cellStyle name="?? [0]" xfId="547" xr:uid="{00000000-0005-0000-0000-000002000000}"/>
    <cellStyle name="?? [0] 2" xfId="4331" xr:uid="{00000000-0005-0000-0000-000003000000}"/>
    <cellStyle name="?? [0] 2 2" xfId="6807" xr:uid="{00000000-0005-0000-0000-000004000000}"/>
    <cellStyle name="?? [0] 2 2 2" xfId="15280" xr:uid="{00000000-0005-0000-0000-000005000000}"/>
    <cellStyle name="?? [0] 2 2 2 2" xfId="20720" xr:uid="{00000000-0005-0000-0000-000006000000}"/>
    <cellStyle name="?? [0] 2 2 3" xfId="20824" xr:uid="{00000000-0005-0000-0000-000007000000}"/>
    <cellStyle name="?? [0] 2 3" xfId="20868" xr:uid="{00000000-0005-0000-0000-000008000000}"/>
    <cellStyle name="?? [0] 3" xfId="6818" xr:uid="{00000000-0005-0000-0000-000009000000}"/>
    <cellStyle name="?? [0] 3 2" xfId="15240" xr:uid="{00000000-0005-0000-0000-00000A000000}"/>
    <cellStyle name="?? [0] 3 2 2" xfId="20845" xr:uid="{00000000-0005-0000-0000-00000B000000}"/>
    <cellStyle name="?? [0] 3 3" xfId="20875" xr:uid="{00000000-0005-0000-0000-00000C000000}"/>
    <cellStyle name="?? [0] 4" xfId="9806" xr:uid="{00000000-0005-0000-0000-00000D000000}"/>
    <cellStyle name="?? [0] 4 2" xfId="15427" xr:uid="{00000000-0005-0000-0000-00000E000000}"/>
    <cellStyle name="?? [0] 4 2 2" xfId="20946" xr:uid="{00000000-0005-0000-0000-00000F000000}"/>
    <cellStyle name="?? [0] 4 3" xfId="20708" xr:uid="{00000000-0005-0000-0000-000010000000}"/>
    <cellStyle name="?? [0] 5" xfId="15523" xr:uid="{00000000-0005-0000-0000-000011000000}"/>
    <cellStyle name="?? [0] 5 2" xfId="20899" xr:uid="{00000000-0005-0000-0000-000012000000}"/>
    <cellStyle name="?? [0] 5 3" xfId="40859" xr:uid="{00000000-0005-0000-0000-000013000000}"/>
    <cellStyle name="?? [0] 6" xfId="20943" xr:uid="{00000000-0005-0000-0000-000014000000}"/>
    <cellStyle name="?? 10" xfId="15279" xr:uid="{00000000-0005-0000-0000-000015000000}"/>
    <cellStyle name="?? 10 2" xfId="20738" xr:uid="{00000000-0005-0000-0000-000016000000}"/>
    <cellStyle name="?? 11" xfId="15441" xr:uid="{00000000-0005-0000-0000-000017000000}"/>
    <cellStyle name="?? 11 2" xfId="19167" xr:uid="{00000000-0005-0000-0000-000018000000}"/>
    <cellStyle name="?? 11 2 2" xfId="20941" xr:uid="{00000000-0005-0000-0000-000019000000}"/>
    <cellStyle name="?? 11 3" xfId="20716" xr:uid="{00000000-0005-0000-0000-00001A000000}"/>
    <cellStyle name="?? 12" xfId="20936" xr:uid="{00000000-0005-0000-0000-00001B000000}"/>
    <cellStyle name="?? 13" xfId="40863" xr:uid="{00000000-0005-0000-0000-00001C000000}"/>
    <cellStyle name="?? 2" xfId="4339" xr:uid="{00000000-0005-0000-0000-00001D000000}"/>
    <cellStyle name="?? 2 2" xfId="6794" xr:uid="{00000000-0005-0000-0000-00001E000000}"/>
    <cellStyle name="?? 2 2 2" xfId="15273" xr:uid="{00000000-0005-0000-0000-00001F000000}"/>
    <cellStyle name="?? 2 2 2 2" xfId="20954" xr:uid="{00000000-0005-0000-0000-000020000000}"/>
    <cellStyle name="?? 2 2 3" xfId="20705" xr:uid="{00000000-0005-0000-0000-000021000000}"/>
    <cellStyle name="?? 2 3" xfId="20798" xr:uid="{00000000-0005-0000-0000-000022000000}"/>
    <cellStyle name="?? 3" xfId="6694" xr:uid="{00000000-0005-0000-0000-000023000000}"/>
    <cellStyle name="?? 3 2" xfId="6804" xr:uid="{00000000-0005-0000-0000-000024000000}"/>
    <cellStyle name="?? 3 2 2" xfId="15425" xr:uid="{00000000-0005-0000-0000-000025000000}"/>
    <cellStyle name="?? 3 2 2 2" xfId="20974" xr:uid="{00000000-0005-0000-0000-000026000000}"/>
    <cellStyle name="?? 3 2 3" xfId="20966" xr:uid="{00000000-0005-0000-0000-000027000000}"/>
    <cellStyle name="?? 3 3" xfId="20965" xr:uid="{00000000-0005-0000-0000-000028000000}"/>
    <cellStyle name="?? 4" xfId="6745" xr:uid="{00000000-0005-0000-0000-000029000000}"/>
    <cellStyle name="?? 4 2" xfId="6819" xr:uid="{00000000-0005-0000-0000-00002A000000}"/>
    <cellStyle name="?? 4 2 2" xfId="15424" xr:uid="{00000000-0005-0000-0000-00002B000000}"/>
    <cellStyle name="?? 4 2 2 2" xfId="20981" xr:uid="{00000000-0005-0000-0000-00002C000000}"/>
    <cellStyle name="?? 4 2 3" xfId="20980" xr:uid="{00000000-0005-0000-0000-00002D000000}"/>
    <cellStyle name="?? 4 3" xfId="20976" xr:uid="{00000000-0005-0000-0000-00002E000000}"/>
    <cellStyle name="?? 5" xfId="6746" xr:uid="{00000000-0005-0000-0000-00002F000000}"/>
    <cellStyle name="?? 5 2" xfId="6821" xr:uid="{00000000-0005-0000-0000-000030000000}"/>
    <cellStyle name="?? 5 2 2" xfId="15121" xr:uid="{00000000-0005-0000-0000-000031000000}"/>
    <cellStyle name="?? 5 2 2 2" xfId="20992" xr:uid="{00000000-0005-0000-0000-000032000000}"/>
    <cellStyle name="?? 5 2 3" xfId="20986" xr:uid="{00000000-0005-0000-0000-000033000000}"/>
    <cellStyle name="?? 5 3" xfId="20984" xr:uid="{00000000-0005-0000-0000-000034000000}"/>
    <cellStyle name="?? 6" xfId="6747" xr:uid="{00000000-0005-0000-0000-000035000000}"/>
    <cellStyle name="?? 6 2" xfId="6788" xr:uid="{00000000-0005-0000-0000-000036000000}"/>
    <cellStyle name="?? 6 2 2" xfId="15278" xr:uid="{00000000-0005-0000-0000-000037000000}"/>
    <cellStyle name="?? 6 2 2 2" xfId="20751" xr:uid="{00000000-0005-0000-0000-000038000000}"/>
    <cellStyle name="?? 6 2 3" xfId="21000" xr:uid="{00000000-0005-0000-0000-000039000000}"/>
    <cellStyle name="?? 6 3" xfId="20994" xr:uid="{00000000-0005-0000-0000-00003A000000}"/>
    <cellStyle name="?? 7" xfId="6816" xr:uid="{00000000-0005-0000-0000-00003B000000}"/>
    <cellStyle name="?? 7 2" xfId="15423" xr:uid="{00000000-0005-0000-0000-00003C000000}"/>
    <cellStyle name="?? 7 2 2" xfId="21003" xr:uid="{00000000-0005-0000-0000-00003D000000}"/>
    <cellStyle name="?? 7 3" xfId="20971" xr:uid="{00000000-0005-0000-0000-00003E000000}"/>
    <cellStyle name="?? 8" xfId="8220" xr:uid="{00000000-0005-0000-0000-00003F000000}"/>
    <cellStyle name="?? 8 2" xfId="15254" xr:uid="{00000000-0005-0000-0000-000040000000}"/>
    <cellStyle name="?? 8 2 2" xfId="21010" xr:uid="{00000000-0005-0000-0000-000041000000}"/>
    <cellStyle name="?? 8 3" xfId="21007" xr:uid="{00000000-0005-0000-0000-000042000000}"/>
    <cellStyle name="?? 9" xfId="8284" xr:uid="{00000000-0005-0000-0000-000043000000}"/>
    <cellStyle name="?? 9 2" xfId="15253" xr:uid="{00000000-0005-0000-0000-000044000000}"/>
    <cellStyle name="?? 9 2 2" xfId="21015" xr:uid="{00000000-0005-0000-0000-000045000000}"/>
    <cellStyle name="?? 9 3" xfId="15520" xr:uid="{00000000-0005-0000-0000-000046000000}"/>
    <cellStyle name="?? 9 3 2" xfId="21022" xr:uid="{00000000-0005-0000-0000-000047000000}"/>
    <cellStyle name="?? 9 3 3" xfId="40888" xr:uid="{00000000-0005-0000-0000-000048000000}"/>
    <cellStyle name="?? 9 4" xfId="21012" xr:uid="{00000000-0005-0000-0000-000049000000}"/>
    <cellStyle name="???? [0.00]_Analysis of Loans" xfId="556" xr:uid="{00000000-0005-0000-0000-00004A000000}"/>
    <cellStyle name="????_Analysis of Loans" xfId="572" xr:uid="{00000000-0005-0000-0000-00004B000000}"/>
    <cellStyle name="??_????????" xfId="579" xr:uid="{00000000-0005-0000-0000-00004C000000}"/>
    <cellStyle name="?鹎%U龡&amp;H?_x0008__x001c__x001c_?_x0007__x0001__x0001_" xfId="581" xr:uid="{00000000-0005-0000-0000-00004D000000}"/>
    <cellStyle name="?鹎%U龡&amp;H?_x0008__x001c__x001c_?_x0007__x0001__x0001_ 2" xfId="15517" xr:uid="{00000000-0005-0000-0000-00004E000000}"/>
    <cellStyle name="?鹎%U龡&amp;H?_x0008__x001c__x001c_?_x0007__x0001__x0001_ 2 2" xfId="19179" xr:uid="{00000000-0005-0000-0000-00004F000000}"/>
    <cellStyle name="?鹎%U龡&amp;H?_x0008__x001c__x001c_?_x0007__x0001__x0001_ 2 2 2" xfId="21053" xr:uid="{00000000-0005-0000-0000-000050000000}"/>
    <cellStyle name="?鹎%U龡&amp;H?_x0008__x001c__x001c_?_x0007__x0001__x0001_ 2 3" xfId="21047" xr:uid="{00000000-0005-0000-0000-000051000000}"/>
    <cellStyle name="?鹎%U龡&amp;H?_x0008__x001c__x001c_?_x0007__x0001__x0001_ 3" xfId="18418" xr:uid="{00000000-0005-0000-0000-000052000000}"/>
    <cellStyle name="?鹎%U龡&amp;H?_x0008__x001c__x001c_?_x0007__x0001__x0001_ 3 2" xfId="21062" xr:uid="{00000000-0005-0000-0000-000053000000}"/>
    <cellStyle name="?鹎%U龡&amp;H?_x0008__x001c__x001c_?_x0007__x0001__x0001_ 4" xfId="21043" xr:uid="{00000000-0005-0000-0000-000054000000}"/>
    <cellStyle name="@_text" xfId="590" xr:uid="{00000000-0005-0000-0000-000055000000}"/>
    <cellStyle name="_（上半月）3月份计划表样(呼和公司)" xfId="592" xr:uid="{00000000-0005-0000-0000-000056000000}"/>
    <cellStyle name="_（上半月）3月份计划表样(呼和公司) 2" xfId="21064" xr:uid="{00000000-0005-0000-0000-000057000000}"/>
    <cellStyle name="_（上半月）4月份计划表样(呼和公司)" xfId="593" xr:uid="{00000000-0005-0000-0000-000058000000}"/>
    <cellStyle name="_（上半月）4月份计划表样(呼和公司) 2" xfId="20858" xr:uid="{00000000-0005-0000-0000-000059000000}"/>
    <cellStyle name="_004-XX项目非铁路重点项目监管信息（季报）（附件4）" xfId="599" xr:uid="{00000000-0005-0000-0000-00005A000000}"/>
    <cellStyle name="_004-XX项目非铁路重点项目监管信息（季报）（附件4） 2" xfId="21066" xr:uid="{00000000-0005-0000-0000-00005B000000}"/>
    <cellStyle name="_09月材料报销单（体育中心）" xfId="528" xr:uid="{00000000-0005-0000-0000-00005C000000}"/>
    <cellStyle name="_09月材料报销单（体育中心） 2" xfId="21070" xr:uid="{00000000-0005-0000-0000-00005D000000}"/>
    <cellStyle name="_10月动态" xfId="517" xr:uid="{00000000-0005-0000-0000-00005E000000}"/>
    <cellStyle name="_10月动态 2" xfId="21075" xr:uid="{00000000-0005-0000-0000-00005F000000}"/>
    <cellStyle name="_112B-天易公司2季度及4月份施工计划" xfId="511" xr:uid="{00000000-0005-0000-0000-000060000000}"/>
    <cellStyle name="_112B-天易公司2季度及4月份施工计划 2" xfId="21041" xr:uid="{00000000-0005-0000-0000-000061000000}"/>
    <cellStyle name="_11月应付款项" xfId="603" xr:uid="{00000000-0005-0000-0000-000062000000}"/>
    <cellStyle name="_11月应付款项 2" xfId="21083" xr:uid="{00000000-0005-0000-0000-000063000000}"/>
    <cellStyle name="_12" xfId="605" xr:uid="{00000000-0005-0000-0000-000064000000}"/>
    <cellStyle name="_12 2" xfId="21088" xr:uid="{00000000-0005-0000-0000-000065000000}"/>
    <cellStyle name="_123" xfId="606" xr:uid="{00000000-0005-0000-0000-000066000000}"/>
    <cellStyle name="_123 2" xfId="21090" xr:uid="{00000000-0005-0000-0000-000067000000}"/>
    <cellStyle name="_123_汇总10月材料动态" xfId="513" xr:uid="{00000000-0005-0000-0000-000068000000}"/>
    <cellStyle name="_123_汇总10月材料动态 2" xfId="21037" xr:uid="{00000000-0005-0000-0000-000069000000}"/>
    <cellStyle name="_12动态表" xfId="617" xr:uid="{00000000-0005-0000-0000-00006A000000}"/>
    <cellStyle name="_12动态表 2" xfId="21098" xr:uid="{00000000-0005-0000-0000-00006B000000}"/>
    <cellStyle name="_12年3季度物表000" xfId="591" xr:uid="{00000000-0005-0000-0000-00006C000000}"/>
    <cellStyle name="_12年3季度物表000 2" xfId="21099" xr:uid="{00000000-0005-0000-0000-00006D000000}"/>
    <cellStyle name="_12年4季度12月应付款项统计表" xfId="519" xr:uid="{00000000-0005-0000-0000-00006E000000}"/>
    <cellStyle name="_12年4季度12月应付款项统计表 2" xfId="21104" xr:uid="{00000000-0005-0000-0000-00006F000000}"/>
    <cellStyle name="_12月计划Microsoft Excel 工作表" xfId="619" xr:uid="{00000000-0005-0000-0000-000070000000}"/>
    <cellStyle name="_12月计划Microsoft Excel 工作表 2" xfId="21106" xr:uid="{00000000-0005-0000-0000-000071000000}"/>
    <cellStyle name="_13年1季5月度项目应付款统计表" xfId="437" xr:uid="{00000000-0005-0000-0000-000072000000}"/>
    <cellStyle name="_13年1季5月度项目应付款统计表 2" xfId="20741" xr:uid="{00000000-0005-0000-0000-000073000000}"/>
    <cellStyle name="_13年1季5月度项目应付款统计表_3月建安公司报表改" xfId="621" xr:uid="{00000000-0005-0000-0000-000074000000}"/>
    <cellStyle name="_13年1季5月度项目应付款统计表_3月建安公司报表改 2" xfId="21108" xr:uid="{00000000-0005-0000-0000-000075000000}"/>
    <cellStyle name="_13年1季5月度项目应付款统计表_8-物资管理台账" xfId="4375" xr:uid="{00000000-0005-0000-0000-000076000000}"/>
    <cellStyle name="_13年1季5月度项目应付款统计表_8-物资管理台账 2" xfId="21110" xr:uid="{00000000-0005-0000-0000-000077000000}"/>
    <cellStyle name="_13年1季5月度项目应付款统计表_白洁建安报表9" xfId="627" xr:uid="{00000000-0005-0000-0000-000078000000}"/>
    <cellStyle name="_13年1季5月度项目应付款统计表_白洁建安报表9 2" xfId="21112" xr:uid="{00000000-0005-0000-0000-000079000000}"/>
    <cellStyle name="_13年1季5月度项目应付款统计表_建安公司2月" xfId="631" xr:uid="{00000000-0005-0000-0000-00007A000000}"/>
    <cellStyle name="_13年1季5月度项目应付款统计表_建安公司2月 2" xfId="21118" xr:uid="{00000000-0005-0000-0000-00007B000000}"/>
    <cellStyle name="_13年1季5月度项目应付款统计表_综合管理台账" xfId="4256" xr:uid="{00000000-0005-0000-0000-00007C000000}"/>
    <cellStyle name="_13年1季5月度项目应付款统计表_综合管理台账 2" xfId="21125" xr:uid="{00000000-0005-0000-0000-00007D000000}"/>
    <cellStyle name="_13年2季7月度项目应付款统计表" xfId="634" xr:uid="{00000000-0005-0000-0000-00007E000000}"/>
    <cellStyle name="_13年2季7月度项目应付款统计表 2" xfId="21133" xr:uid="{00000000-0005-0000-0000-00007F000000}"/>
    <cellStyle name="_13年2季7月度项目应付款统计表_3月建安公司报表改" xfId="526" xr:uid="{00000000-0005-0000-0000-000080000000}"/>
    <cellStyle name="_13年2季7月度项目应付款统计表_3月建安公司报表改 2" xfId="21137" xr:uid="{00000000-0005-0000-0000-000081000000}"/>
    <cellStyle name="_13年2季7月度项目应付款统计表_8-物资管理台账" xfId="4347" xr:uid="{00000000-0005-0000-0000-000082000000}"/>
    <cellStyle name="_13年2季7月度项目应付款统计表_8-物资管理台账 2" xfId="21152" xr:uid="{00000000-0005-0000-0000-000083000000}"/>
    <cellStyle name="_13年2季7月度项目应付款统计表_白洁建安报表9" xfId="422" xr:uid="{00000000-0005-0000-0000-000084000000}"/>
    <cellStyle name="_13年2季7月度项目应付款统计表_白洁建安报表9 2" xfId="20679" xr:uid="{00000000-0005-0000-0000-000085000000}"/>
    <cellStyle name="_13年2季7月度项目应付款统计表_建安公司2月" xfId="632" xr:uid="{00000000-0005-0000-0000-000086000000}"/>
    <cellStyle name="_13年2季7月度项目应付款统计表_建安公司2月 2" xfId="21153" xr:uid="{00000000-0005-0000-0000-000087000000}"/>
    <cellStyle name="_13年2季7月度项目应付款统计表_综合管理台账" xfId="4244" xr:uid="{00000000-0005-0000-0000-000088000000}"/>
    <cellStyle name="_13年2季7月度项目应付款统计表_综合管理台账 2" xfId="21156" xr:uid="{00000000-0005-0000-0000-000089000000}"/>
    <cellStyle name="_13年3季9月项目应付款统计表" xfId="635" xr:uid="{00000000-0005-0000-0000-00008A000000}"/>
    <cellStyle name="_13年3季9月项目应付款统计表 2" xfId="21159" xr:uid="{00000000-0005-0000-0000-00008B000000}"/>
    <cellStyle name="_13年3季9月项目应付款统计表_3月建安公司报表改" xfId="429" xr:uid="{00000000-0005-0000-0000-00008C000000}"/>
    <cellStyle name="_13年3季9月项目应付款统计表_3月建安公司报表改 2" xfId="20696" xr:uid="{00000000-0005-0000-0000-00008D000000}"/>
    <cellStyle name="_13年3季9月项目应付款统计表_8-物资管理台账" xfId="4248" xr:uid="{00000000-0005-0000-0000-00008E000000}"/>
    <cellStyle name="_13年3季9月项目应付款统计表_8-物资管理台账 2" xfId="20927" xr:uid="{00000000-0005-0000-0000-00008F000000}"/>
    <cellStyle name="_13年3季9月项目应付款统计表_白洁建安报表9" xfId="578" xr:uid="{00000000-0005-0000-0000-000090000000}"/>
    <cellStyle name="_13年3季9月项目应付款统计表_白洁建安报表9 2" xfId="21166" xr:uid="{00000000-0005-0000-0000-000091000000}"/>
    <cellStyle name="_13年3季9月项目应付款统计表_建安公司2月" xfId="538" xr:uid="{00000000-0005-0000-0000-000092000000}"/>
    <cellStyle name="_13年3季9月项目应付款统计表_建安公司2月 2" xfId="21171" xr:uid="{00000000-0005-0000-0000-000093000000}"/>
    <cellStyle name="_13年3季9月项目应付款统计表_综合管理台账" xfId="4338" xr:uid="{00000000-0005-0000-0000-000094000000}"/>
    <cellStyle name="_13年3季9月项目应付款统计表_综合管理台账 2" xfId="21174" xr:uid="{00000000-0005-0000-0000-000095000000}"/>
    <cellStyle name="_20100326高清市院遂宁检察院1080P配置清单26日改" xfId="641" xr:uid="{00000000-0005-0000-0000-000096000000}"/>
    <cellStyle name="_20100326高清市院遂宁检察院1080P配置清单26日改 2" xfId="21181" xr:uid="{00000000-0005-0000-0000-000097000000}"/>
    <cellStyle name="_2011年12月材料动态表12" xfId="646" xr:uid="{00000000-0005-0000-0000-000098000000}"/>
    <cellStyle name="_2011年12月材料动态表12 2" xfId="21190" xr:uid="{00000000-0005-0000-0000-000099000000}"/>
    <cellStyle name="_2011年12月材料动态表12_汇总10月材料动态" xfId="612" xr:uid="{00000000-0005-0000-0000-00009A000000}"/>
    <cellStyle name="_2011年12月材料动态表12_汇总10月材料动态 2" xfId="21198" xr:uid="{00000000-0005-0000-0000-00009B000000}"/>
    <cellStyle name="_2011年太原分公司建议计划改版后" xfId="647" xr:uid="{00000000-0005-0000-0000-00009C000000}"/>
    <cellStyle name="_2011年太原分公司建议计划改版后 2" xfId="21203" xr:uid="{00000000-0005-0000-0000-00009D000000}"/>
    <cellStyle name="_2012.4月动态" xfId="656" xr:uid="{00000000-0005-0000-0000-00009E000000}"/>
    <cellStyle name="_2012.4月动态 2" xfId="21204" xr:uid="{00000000-0005-0000-0000-00009F000000}"/>
    <cellStyle name="_2012.4月修改动态" xfId="551" xr:uid="{00000000-0005-0000-0000-0000A0000000}"/>
    <cellStyle name="_2012.4月修改动态 2" xfId="21210" xr:uid="{00000000-0005-0000-0000-0000A1000000}"/>
    <cellStyle name="_2012年10月材料动态表" xfId="652" xr:uid="{00000000-0005-0000-0000-0000A2000000}"/>
    <cellStyle name="_2012年10月材料动态表 2" xfId="21214" xr:uid="{00000000-0005-0000-0000-0000A3000000}"/>
    <cellStyle name="_2012年10月材料动态表理" xfId="661" xr:uid="{00000000-0005-0000-0000-0000A4000000}"/>
    <cellStyle name="_2012年10月材料动态表理 2" xfId="21217" xr:uid="{00000000-0005-0000-0000-0000A5000000}"/>
    <cellStyle name="_2012年11月材料动态表" xfId="585" xr:uid="{00000000-0005-0000-0000-0000A6000000}"/>
    <cellStyle name="_2012年11月材料动态表 2" xfId="21222" xr:uid="{00000000-0005-0000-0000-0000A7000000}"/>
    <cellStyle name="_2012年11月材料动态表理" xfId="662" xr:uid="{00000000-0005-0000-0000-0000A8000000}"/>
    <cellStyle name="_2012年11月材料动态表理 2" xfId="21228" xr:uid="{00000000-0005-0000-0000-0000A9000000}"/>
    <cellStyle name="_2012年12月材料动态表" xfId="660" xr:uid="{00000000-0005-0000-0000-0000AA000000}"/>
    <cellStyle name="_2012年12月材料动态表 2" xfId="21231" xr:uid="{00000000-0005-0000-0000-0000AB000000}"/>
    <cellStyle name="_2012年12月材料动态表4" xfId="509" xr:uid="{00000000-0005-0000-0000-0000AC000000}"/>
    <cellStyle name="_2012年12月材料动态表4 2" xfId="21233" xr:uid="{00000000-0005-0000-0000-0000AD000000}"/>
    <cellStyle name="_2012年3月材料动态表" xfId="625" xr:uid="{00000000-0005-0000-0000-0000AE000000}"/>
    <cellStyle name="_2012年3月材料动态表 2" xfId="21241" xr:uid="{00000000-0005-0000-0000-0000AF000000}"/>
    <cellStyle name="_2012年3月材料动态表_汇总10月材料动态" xfId="566" xr:uid="{00000000-0005-0000-0000-0000B0000000}"/>
    <cellStyle name="_2012年3月材料动态表_汇总10月材料动态 2" xfId="21246" xr:uid="{00000000-0005-0000-0000-0000B1000000}"/>
    <cellStyle name="_2012年4月北车动态最新" xfId="554" xr:uid="{00000000-0005-0000-0000-0000B2000000}"/>
    <cellStyle name="_2012年4月北车动态最新 2" xfId="20940" xr:uid="{00000000-0005-0000-0000-0000B3000000}"/>
    <cellStyle name="_2012年6月材料动态表理工大" xfId="664" xr:uid="{00000000-0005-0000-0000-0000B4000000}"/>
    <cellStyle name="_2012年6月材料动态表理工大 2" xfId="21249" xr:uid="{00000000-0005-0000-0000-0000B5000000}"/>
    <cellStyle name="_2012年7月材料动态表" xfId="493" xr:uid="{00000000-0005-0000-0000-0000B6000000}"/>
    <cellStyle name="_2012年7月材料动态表 2" xfId="20896" xr:uid="{00000000-0005-0000-0000-0000B7000000}"/>
    <cellStyle name="_2012年8月材料动态表" xfId="667" xr:uid="{00000000-0005-0000-0000-0000B8000000}"/>
    <cellStyle name="_2012年8月材料动态表 2" xfId="21252" xr:uid="{00000000-0005-0000-0000-0000B9000000}"/>
    <cellStyle name="_2012年8月材料动态表1" xfId="668" xr:uid="{00000000-0005-0000-0000-0000BA000000}"/>
    <cellStyle name="_2012年8月材料动态表1 2" xfId="20844" xr:uid="{00000000-0005-0000-0000-0000BB000000}"/>
    <cellStyle name="_2012年9月动态" xfId="671" xr:uid="{00000000-0005-0000-0000-0000BC000000}"/>
    <cellStyle name="_2012年9月动态 2" xfId="21256" xr:uid="{00000000-0005-0000-0000-0000BD000000}"/>
    <cellStyle name="_209B-广州分公司2011年2季度计划(空表)" xfId="450" xr:uid="{00000000-0005-0000-0000-0000BE000000}"/>
    <cellStyle name="_209B-广州分公司2011年2季度计划(空表) 2" xfId="20759" xr:uid="{00000000-0005-0000-0000-0000BF000000}"/>
    <cellStyle name="_2月份计划表样(呼和公司1.24)" xfId="673" xr:uid="{00000000-0005-0000-0000-0000C0000000}"/>
    <cellStyle name="_2月份计划表样(呼和公司1.24) 2" xfId="21259" xr:uid="{00000000-0005-0000-0000-0000C1000000}"/>
    <cellStyle name="_3月份计划表样(呼和公司)" xfId="637" xr:uid="{00000000-0005-0000-0000-0000C2000000}"/>
    <cellStyle name="_3月份计划表样(呼和公司) 2" xfId="21266" xr:uid="{00000000-0005-0000-0000-0000C3000000}"/>
    <cellStyle name="_4" xfId="562" xr:uid="{00000000-0005-0000-0000-0000C4000000}"/>
    <cellStyle name="_4 2" xfId="21270" xr:uid="{00000000-0005-0000-0000-0000C5000000}"/>
    <cellStyle name="_4月太原南站动态表" xfId="676" xr:uid="{00000000-0005-0000-0000-0000C6000000}"/>
    <cellStyle name="_4月太原南站动态表 2" xfId="21275" xr:uid="{00000000-0005-0000-0000-0000C7000000}"/>
    <cellStyle name="_4月应付账款统计" xfId="680" xr:uid="{00000000-0005-0000-0000-0000C8000000}"/>
    <cellStyle name="_4月应付账款统计 2" xfId="21286" xr:uid="{00000000-0005-0000-0000-0000C9000000}"/>
    <cellStyle name="_5月份计划表样(呼和公司)" xfId="682" xr:uid="{00000000-0005-0000-0000-0000CA000000}"/>
    <cellStyle name="_5月份计划表样(呼和公司) 2" xfId="21290" xr:uid="{00000000-0005-0000-0000-0000CB000000}"/>
    <cellStyle name="_6月动态1" xfId="462" xr:uid="{00000000-0005-0000-0000-0000CC000000}"/>
    <cellStyle name="_6月动态1 2" xfId="20807" xr:uid="{00000000-0005-0000-0000-0000CD000000}"/>
    <cellStyle name="_6月份计划表样(呼和公司)5.24" xfId="453" xr:uid="{00000000-0005-0000-0000-0000CE000000}"/>
    <cellStyle name="_6月份计划表样(呼和公司)5.24 2" xfId="20772" xr:uid="{00000000-0005-0000-0000-0000CF000000}"/>
    <cellStyle name="_6月份上半月产值(呼和公司)" xfId="430" xr:uid="{00000000-0005-0000-0000-0000D0000000}"/>
    <cellStyle name="_6月份上半月产值(呼和公司) 2" xfId="20700" xr:uid="{00000000-0005-0000-0000-0000D1000000}"/>
    <cellStyle name="_7" xfId="684" xr:uid="{00000000-0005-0000-0000-0000D2000000}"/>
    <cellStyle name="_7 2" xfId="21293" xr:uid="{00000000-0005-0000-0000-0000D3000000}"/>
    <cellStyle name="_7月份计划表样(呼和公司)" xfId="687" xr:uid="{00000000-0005-0000-0000-0000D4000000}"/>
    <cellStyle name="_7月份计划表样(呼和公司) 2" xfId="21301" xr:uid="{00000000-0005-0000-0000-0000D5000000}"/>
    <cellStyle name="_7月份计划表样(呼和公司)5.24" xfId="441" xr:uid="{00000000-0005-0000-0000-0000D6000000}"/>
    <cellStyle name="_7月份计划表样(呼和公司)5.24 2" xfId="20746" xr:uid="{00000000-0005-0000-0000-0000D7000000}"/>
    <cellStyle name="_7月份上半月(呼和公司)" xfId="692" xr:uid="{00000000-0005-0000-0000-0000D8000000}"/>
    <cellStyle name="_7月份上半月(呼和公司) 2" xfId="21302" xr:uid="{00000000-0005-0000-0000-0000D9000000}"/>
    <cellStyle name="_8月份计划(呼和公司)" xfId="694" xr:uid="{00000000-0005-0000-0000-0000DA000000}"/>
    <cellStyle name="_8月份计划(呼和公司) 2" xfId="21304" xr:uid="{00000000-0005-0000-0000-0000DB000000}"/>
    <cellStyle name="_8月份计划(呼和公司)(1)" xfId="700" xr:uid="{00000000-0005-0000-0000-0000DC000000}"/>
    <cellStyle name="_8月份计划(呼和公司)(1) 2" xfId="21311" xr:uid="{00000000-0005-0000-0000-0000DD000000}"/>
    <cellStyle name="_8月建安动态(改后)" xfId="610" xr:uid="{00000000-0005-0000-0000-0000DE000000}"/>
    <cellStyle name="_8月建安动态(改后) 2" xfId="21195" xr:uid="{00000000-0005-0000-0000-0000DF000000}"/>
    <cellStyle name="_9月份计划(呼和公司)" xfId="703" xr:uid="{00000000-0005-0000-0000-0000E0000000}"/>
    <cellStyle name="_9月份计划(呼和公司) 2" xfId="21316" xr:uid="{00000000-0005-0000-0000-0000E1000000}"/>
    <cellStyle name="_9月建安动态" xfId="707" xr:uid="{00000000-0005-0000-0000-0000E2000000}"/>
    <cellStyle name="_9月建安动态 (version 1)" xfId="708" xr:uid="{00000000-0005-0000-0000-0000E3000000}"/>
    <cellStyle name="_9月建安动态 (version 1) 2" xfId="21331" xr:uid="{00000000-0005-0000-0000-0000E4000000}"/>
    <cellStyle name="_9月建安动态 2" xfId="21330" xr:uid="{00000000-0005-0000-0000-0000E5000000}"/>
    <cellStyle name="_9月太原南站动态表" xfId="711" xr:uid="{00000000-0005-0000-0000-0000E6000000}"/>
    <cellStyle name="_9月太原南站动态表 2" xfId="20998" xr:uid="{00000000-0005-0000-0000-0000E7000000}"/>
    <cellStyle name="_9月完成及 10月份计划(呼和公司)" xfId="713" xr:uid="{00000000-0005-0000-0000-0000E8000000}"/>
    <cellStyle name="_9月完成及 10月份计划(呼和公司) 2" xfId="21332" xr:uid="{00000000-0005-0000-0000-0000E9000000}"/>
    <cellStyle name="_Book1" xfId="719" xr:uid="{00000000-0005-0000-0000-0000EA000000}"/>
    <cellStyle name="_Book1 2" xfId="21342" xr:uid="{00000000-0005-0000-0000-0000EB000000}"/>
    <cellStyle name="_Book1_1" xfId="725" xr:uid="{00000000-0005-0000-0000-0000EC000000}"/>
    <cellStyle name="_Book1_1 2" xfId="21348" xr:uid="{00000000-0005-0000-0000-0000ED000000}"/>
    <cellStyle name="_Book1_1_Book1" xfId="726" xr:uid="{00000000-0005-0000-0000-0000EE000000}"/>
    <cellStyle name="_Book1_1_Book1 2" xfId="21355" xr:uid="{00000000-0005-0000-0000-0000EF000000}"/>
    <cellStyle name="_Book1_2" xfId="732" xr:uid="{00000000-0005-0000-0000-0000F0000000}"/>
    <cellStyle name="_Book1_2 2" xfId="21363" xr:uid="{00000000-0005-0000-0000-0000F1000000}"/>
    <cellStyle name="_Book1_2_Book1" xfId="734" xr:uid="{00000000-0005-0000-0000-0000F2000000}"/>
    <cellStyle name="_Book1_2_Book1 2" xfId="6851" xr:uid="{00000000-0005-0000-0000-0000F3000000}"/>
    <cellStyle name="_Book1_2_Book1 2 2" xfId="21376" xr:uid="{00000000-0005-0000-0000-0000F4000000}"/>
    <cellStyle name="_Book1_2_Book1 3" xfId="8274" xr:uid="{00000000-0005-0000-0000-0000F5000000}"/>
    <cellStyle name="_Book1_2_Book1 3 2" xfId="21378" xr:uid="{00000000-0005-0000-0000-0000F6000000}"/>
    <cellStyle name="_Book1_2_Book1 4" xfId="15604" xr:uid="{00000000-0005-0000-0000-0000F7000000}"/>
    <cellStyle name="_Book1_2_Book1 4 2" xfId="21383" xr:uid="{00000000-0005-0000-0000-0000F8000000}"/>
    <cellStyle name="_Book1_2_Book1 4 3" xfId="40974" xr:uid="{00000000-0005-0000-0000-0000F9000000}"/>
    <cellStyle name="_Book1_2_Book1 5" xfId="21368" xr:uid="{00000000-0005-0000-0000-0000FA000000}"/>
    <cellStyle name="_Book1_3" xfId="735" xr:uid="{00000000-0005-0000-0000-0000FB000000}"/>
    <cellStyle name="_Book1_3 2" xfId="21387" xr:uid="{00000000-0005-0000-0000-0000FC000000}"/>
    <cellStyle name="_Book1_3_Book1" xfId="736" xr:uid="{00000000-0005-0000-0000-0000FD000000}"/>
    <cellStyle name="_Book1_4" xfId="739" xr:uid="{00000000-0005-0000-0000-0000FE000000}"/>
    <cellStyle name="_Book1_4 2" xfId="6852" xr:uid="{00000000-0005-0000-0000-0000FF000000}"/>
    <cellStyle name="_Book1_4 2 2" xfId="21396" xr:uid="{00000000-0005-0000-0000-000000010000}"/>
    <cellStyle name="_Book1_4 3" xfId="9044" xr:uid="{00000000-0005-0000-0000-000001010000}"/>
    <cellStyle name="_Book1_4 3 2" xfId="21400" xr:uid="{00000000-0005-0000-0000-000002010000}"/>
    <cellStyle name="_Book1_4 4" xfId="15606" xr:uid="{00000000-0005-0000-0000-000003010000}"/>
    <cellStyle name="_Book1_4 4 2" xfId="21406" xr:uid="{00000000-0005-0000-0000-000004010000}"/>
    <cellStyle name="_Book1_4 4 3" xfId="40986" xr:uid="{00000000-0005-0000-0000-000005010000}"/>
    <cellStyle name="_Book1_4 5" xfId="21393" xr:uid="{00000000-0005-0000-0000-000006010000}"/>
    <cellStyle name="_Book1_5" xfId="481" xr:uid="{00000000-0005-0000-0000-000007010000}"/>
    <cellStyle name="_Book1_Book1" xfId="746" xr:uid="{00000000-0005-0000-0000-000008010000}"/>
    <cellStyle name="_Book1_Book1 2" xfId="21409" xr:uid="{00000000-0005-0000-0000-000009010000}"/>
    <cellStyle name="_CCB Consol Item12 NAV and Profit Recon 040202( to be updated) EL" xfId="474" xr:uid="{00000000-0005-0000-0000-00000A010000}"/>
    <cellStyle name="_CCB Consol Item12 NAV and Profit Recon 040202( to be updated) EL 2" xfId="20837" xr:uid="{00000000-0005-0000-0000-00000B010000}"/>
    <cellStyle name="_CCB Consol Item12 NAV and Profit Recon 040202( to be updated) EL_CCB.Dec03AuditPack.GL.V2" xfId="751" xr:uid="{00000000-0005-0000-0000-00000C010000}"/>
    <cellStyle name="_CCB Consol Item12 NAV and Profit Recon 040202( to be updated) EL_CCB.Dec03AuditPack.GL.V2 2" xfId="21411" xr:uid="{00000000-0005-0000-0000-00000D010000}"/>
    <cellStyle name="_CCB(1).JL.Item12.ProfitNAVRecon.031127.ty" xfId="471" xr:uid="{00000000-0005-0000-0000-00000E010000}"/>
    <cellStyle name="_CCB(1).JL.Item12.ProfitNAVRecon.031127.ty 2" xfId="20830" xr:uid="{00000000-0005-0000-0000-00000F010000}"/>
    <cellStyle name="_CCB(1).JL.Item12.ProfitNAVRecon.031127.ty_CCB.Dec03AuditPack.GL.V2" xfId="754" xr:uid="{00000000-0005-0000-0000-000010010000}"/>
    <cellStyle name="_CCB(1).JL.Item12.ProfitNAVRecon.031127.ty_CCB.Dec03AuditPack.GL.V2 2" xfId="21423" xr:uid="{00000000-0005-0000-0000-000011010000}"/>
    <cellStyle name="_CCB.Dec03AuditPack.GL.V2" xfId="756" xr:uid="{00000000-0005-0000-0000-000012010000}"/>
    <cellStyle name="_CCB.Dec03AuditPack.GL.V2 2" xfId="21424" xr:uid="{00000000-0005-0000-0000-000013010000}"/>
    <cellStyle name="_CCB.GLAudit Package.040114" xfId="758" xr:uid="{00000000-0005-0000-0000-000014010000}"/>
    <cellStyle name="_CCB.GLAudit Package.040114 2" xfId="21425" xr:uid="{00000000-0005-0000-0000-000015010000}"/>
    <cellStyle name="_CCB.GLAudit Package.040114_CCB.Dec03AuditPack.GL.V2" xfId="759" xr:uid="{00000000-0005-0000-0000-000016010000}"/>
    <cellStyle name="_CCB.GLAudit Package.040114_CCB.Dec03AuditPack.GL.V2 2" xfId="21426" xr:uid="{00000000-0005-0000-0000-000017010000}"/>
    <cellStyle name="_CCB.HEN.Item12.ProfitNAVRecon.031209.LY" xfId="760" xr:uid="{00000000-0005-0000-0000-000018010000}"/>
    <cellStyle name="_CCB.HEN.Item12.ProfitNAVRecon.031209.LY 2" xfId="21427" xr:uid="{00000000-0005-0000-0000-000019010000}"/>
    <cellStyle name="_CCB.HEN.Item12.ProfitNAVRecon.031209.LY_1" xfId="762" xr:uid="{00000000-0005-0000-0000-00001A010000}"/>
    <cellStyle name="_CCB.HEN.Item12.ProfitNAVRecon.031209.LY_1 2" xfId="21428" xr:uid="{00000000-0005-0000-0000-00001B010000}"/>
    <cellStyle name="_CCB.HEN.Item12.ProfitNAVRecon.031209.LY_1_CCB.CQ.Item12.1D.ProfitNAVRec.031213-revised.dhnc" xfId="460" xr:uid="{00000000-0005-0000-0000-00001C010000}"/>
    <cellStyle name="_CCB.HEN.Item12.ProfitNAVRecon.031209.LY_1_CCB.CQ.Item12.1D.ProfitNAVRec.031213-revised.dhnc 2" xfId="20801" xr:uid="{00000000-0005-0000-0000-00001D010000}"/>
    <cellStyle name="_CCB.HEN.Item12.ProfitNAVRecon.031209.LY_1_CCB.CQ.Item12.1D.ProfitNAVRec.031213-revised.dhnc_CCB.Dec03AuditPack.GL.V2" xfId="469" xr:uid="{00000000-0005-0000-0000-00001E010000}"/>
    <cellStyle name="_CCB.HEN.Item12.ProfitNAVRecon.031209.LY_1_CCB.CQ.Item12.1D.ProfitNAVRec.031213-revised.dhnc_CCB.Dec03AuditPack.GL.V2 2" xfId="20826" xr:uid="{00000000-0005-0000-0000-00001F010000}"/>
    <cellStyle name="_CCB.HEN.Item12.ProfitNAVRecon.031209.LY_1_CCB.Dec03AuditPack.GL.V2" xfId="608" xr:uid="{00000000-0005-0000-0000-000020010000}"/>
    <cellStyle name="_CCB.HEN.Item12.ProfitNAVRecon.031209.LY_1_CCB.Dec03AuditPack.GL.V2 2" xfId="21191" xr:uid="{00000000-0005-0000-0000-000021010000}"/>
    <cellStyle name="_CCB.HEN.Item12.ProfitNAVRecon.031209.LY_1_CCB.HO.NAV Recon.031208.EL" xfId="764" xr:uid="{00000000-0005-0000-0000-000022010000}"/>
    <cellStyle name="_CCB.HEN.Item12.ProfitNAVRecon.031209.LY_1_CCB.HO.NAV Recon.031208.EL 2" xfId="21435" xr:uid="{00000000-0005-0000-0000-000023010000}"/>
    <cellStyle name="_CCB.HEN.Item12.ProfitNAVRecon.031209.LY_1_CCB.HO.NAV Recon.031208.EL_CCB.Dec03AuditPack.GL.V2" xfId="767" xr:uid="{00000000-0005-0000-0000-000024010000}"/>
    <cellStyle name="_CCB.HEN.Item12.ProfitNAVRecon.031209.LY_1_CCB.HO.NAV Recon.031208.EL_CCB.Dec03AuditPack.GL.V2 2" xfId="21444" xr:uid="{00000000-0005-0000-0000-000025010000}"/>
    <cellStyle name="_CCB.HEN.Item12.ProfitNAVRecon.031209.LY_1_CCB.HO.NAV Recon.031222.AL" xfId="768" xr:uid="{00000000-0005-0000-0000-000026010000}"/>
    <cellStyle name="_CCB.HEN.Item12.ProfitNAVRecon.031209.LY_1_CCB.HO.NAV Recon.031222.AL 2" xfId="21446" xr:uid="{00000000-0005-0000-0000-000027010000}"/>
    <cellStyle name="_CCB.HEN.Item12.ProfitNAVRecon.031209.LY_1_CCB.HO.NAV Recon.031222.AL_CCB.Dec03AuditPack.GL.V2" xfId="770" xr:uid="{00000000-0005-0000-0000-000028010000}"/>
    <cellStyle name="_CCB.HEN.Item12.ProfitNAVRecon.031209.LY_1_CCB.HO.NAV Recon.031222.AL_CCB.Dec03AuditPack.GL.V2 2" xfId="21450" xr:uid="{00000000-0005-0000-0000-000029010000}"/>
    <cellStyle name="_CCB.HEN.Item12.ProfitNAVRecon.031209.LY_1_CCB.HO.NAV Recon.031226.AL" xfId="772" xr:uid="{00000000-0005-0000-0000-00002A010000}"/>
    <cellStyle name="_CCB.HEN.Item12.ProfitNAVRecon.031209.LY_1_CCB.HO.NAV Recon.031226.AL 2" xfId="21457" xr:uid="{00000000-0005-0000-0000-00002B010000}"/>
    <cellStyle name="_CCB.HEN.Item12.ProfitNAVRecon.031209.LY_1_CCB.HO.NAV Recon.031226.AL_CCB.Dec03AuditPack.GL.V2" xfId="597" xr:uid="{00000000-0005-0000-0000-00002C010000}"/>
    <cellStyle name="_CCB.HEN.Item12.ProfitNAVRecon.031209.LY_1_CCB.HO.NAV Recon.031226.AL_CCB.Dec03AuditPack.GL.V2 2" xfId="20866" xr:uid="{00000000-0005-0000-0000-00002D010000}"/>
    <cellStyle name="_CCB.HEN.Item12.ProfitNAVRecon.031209.LY_1_CCB.SX.Item12.F.ProfitNAVRecon.031212.MS" xfId="571" xr:uid="{00000000-0005-0000-0000-00002E010000}"/>
    <cellStyle name="_CCB.HEN.Item12.ProfitNAVRecon.031209.LY_1_CCB.SX.Item12.F.ProfitNAVRecon.031212.MS 2" xfId="21025" xr:uid="{00000000-0005-0000-0000-00002F010000}"/>
    <cellStyle name="_CCB.HEN.Item12.ProfitNAVRecon.031209.LY_1_CCB.SX.Item12.F.ProfitNAVRecon.031212.MS_CCB.Dec03AuditPack.GL.V2" xfId="779" xr:uid="{00000000-0005-0000-0000-000030010000}"/>
    <cellStyle name="_CCB.HEN.Item12.ProfitNAVRecon.031209.LY_1_CCB.SX.Item12.F.ProfitNAVRecon.031212.MS_CCB.Dec03AuditPack.GL.V2 2" xfId="21462" xr:uid="{00000000-0005-0000-0000-000031010000}"/>
    <cellStyle name="_CCB.HEN.Item12.ProfitNAVRecon.031209.LY_CCB.CQ.Item12.1D.ProfitNAVRec.031213-revised.dhnc" xfId="780" xr:uid="{00000000-0005-0000-0000-000032010000}"/>
    <cellStyle name="_CCB.HEN.Item12.ProfitNAVRecon.031209.LY_CCB.CQ.Item12.1D.ProfitNAVRec.031213-revised.dhnc 2" xfId="21374" xr:uid="{00000000-0005-0000-0000-000033010000}"/>
    <cellStyle name="_CCB.HEN.Item12.ProfitNAVRecon.031209.LY_CCB.CQ.Item12.1D.ProfitNAVRec.031213-revised.dhnc_CCB.Dec03AuditPack.GL.V2" xfId="787" xr:uid="{00000000-0005-0000-0000-000034010000}"/>
    <cellStyle name="_CCB.HEN.Item12.ProfitNAVRecon.031209.LY_CCB.CQ.Item12.1D.ProfitNAVRec.031213-revised.dhnc_CCB.Dec03AuditPack.GL.V2 2" xfId="21463" xr:uid="{00000000-0005-0000-0000-000035010000}"/>
    <cellStyle name="_CCB.HEN.Item12.ProfitNAVRecon.031209.LY_CCB.Dec03AuditPack.GL.V2" xfId="789" xr:uid="{00000000-0005-0000-0000-000036010000}"/>
    <cellStyle name="_CCB.HEN.Item12.ProfitNAVRecon.031209.LY_CCB.Dec03AuditPack.GL.V2 2" xfId="21467" xr:uid="{00000000-0005-0000-0000-000037010000}"/>
    <cellStyle name="_CCB.HEN.Item12.ProfitNAVRecon.031209.LY_CCB.HO.NAV Recon.031208.EL" xfId="774" xr:uid="{00000000-0005-0000-0000-000038010000}"/>
    <cellStyle name="_CCB.HEN.Item12.ProfitNAVRecon.031209.LY_CCB.HO.NAV Recon.031208.EL 2" xfId="21451" xr:uid="{00000000-0005-0000-0000-000039010000}"/>
    <cellStyle name="_CCB.HEN.Item12.ProfitNAVRecon.031209.LY_CCB.HO.NAV Recon.031208.EL_CCB.Dec03AuditPack.GL.V2" xfId="594" xr:uid="{00000000-0005-0000-0000-00003A010000}"/>
    <cellStyle name="_CCB.HEN.Item12.ProfitNAVRecon.031209.LY_CCB.HO.NAV Recon.031208.EL_CCB.Dec03AuditPack.GL.V2 2" xfId="20861" xr:uid="{00000000-0005-0000-0000-00003B010000}"/>
    <cellStyle name="_CCB.HEN.Item12.ProfitNAVRecon.031209.LY_CCB.HO.NAV Recon.031222.AL" xfId="677" xr:uid="{00000000-0005-0000-0000-00003C010000}"/>
    <cellStyle name="_CCB.HEN.Item12.ProfitNAVRecon.031209.LY_CCB.HO.NAV Recon.031222.AL 2" xfId="21283" xr:uid="{00000000-0005-0000-0000-00003D010000}"/>
    <cellStyle name="_CCB.HEN.Item12.ProfitNAVRecon.031209.LY_CCB.HO.NAV Recon.031222.AL_CCB.Dec03AuditPack.GL.V2" xfId="794" xr:uid="{00000000-0005-0000-0000-00003E010000}"/>
    <cellStyle name="_CCB.HEN.Item12.ProfitNAVRecon.031209.LY_CCB.HO.NAV Recon.031222.AL_CCB.Dec03AuditPack.GL.V2 2" xfId="21469" xr:uid="{00000000-0005-0000-0000-00003F010000}"/>
    <cellStyle name="_CCB.HEN.Item12.ProfitNAVRecon.031209.LY_CCB.HO.NAV Recon.031226.AL" xfId="444" xr:uid="{00000000-0005-0000-0000-000040010000}"/>
    <cellStyle name="_CCB.HEN.Item12.ProfitNAVRecon.031209.LY_CCB.HO.NAV Recon.031226.AL 2" xfId="20748" xr:uid="{00000000-0005-0000-0000-000041010000}"/>
    <cellStyle name="_CCB.HEN.Item12.ProfitNAVRecon.031209.LY_CCB.HO.NAV Recon.031226.AL_CCB.Dec03AuditPack.GL.V2" xfId="796" xr:uid="{00000000-0005-0000-0000-000042010000}"/>
    <cellStyle name="_CCB.HEN.Item12.ProfitNAVRecon.031209.LY_CCB.HO.NAV Recon.031226.AL_CCB.Dec03AuditPack.GL.V2 2" xfId="21475" xr:uid="{00000000-0005-0000-0000-000043010000}"/>
    <cellStyle name="_CCB.HEN.Item12.ProfitNAVRecon.031209.LY_CCB.HOBranch.Item12.1D.ProfitNAVRecon.031202" xfId="466" xr:uid="{00000000-0005-0000-0000-000044010000}"/>
    <cellStyle name="_CCB.HEN.Item12.ProfitNAVRecon.031209.LY_CCB.HOBranch.Item12.1D.ProfitNAVRecon.031202 2" xfId="20813" xr:uid="{00000000-0005-0000-0000-000045010000}"/>
    <cellStyle name="_CCB.HEN.Item12.ProfitNAVRecon.031209.LY_CCB.HOBranch.Item12.1D.ProfitNAVRecon.031202_CCB.Dec03AuditPack.GL.V2" xfId="730" xr:uid="{00000000-0005-0000-0000-000046010000}"/>
    <cellStyle name="_CCB.HEN.Item12.ProfitNAVRecon.031209.LY_CCB.HOBranch.Item12.1D.ProfitNAVRecon.031202_CCB.Dec03AuditPack.GL.V2 2" xfId="21358" xr:uid="{00000000-0005-0000-0000-000047010000}"/>
    <cellStyle name="_CCB.HEN.Item12.ProfitNAVRecon.031209.LY_CCB.JX.Item12.X.ProfitNAVRecon.031209.JW" xfId="675" xr:uid="{00000000-0005-0000-0000-000048010000}"/>
    <cellStyle name="_CCB.HEN.Item12.ProfitNAVRecon.031209.LY_CCB.JX.Item12.X.ProfitNAVRecon.031209.JW 2" xfId="21272" xr:uid="{00000000-0005-0000-0000-000049010000}"/>
    <cellStyle name="_CCB.HEN.Item12.ProfitNAVRecon.031209.LY_CCB.JX.Item12.X.ProfitNAVRecon.031209.JW_CCB.CQ.Item12.1D.ProfitNAVRec.031213-revised.dhnc" xfId="802" xr:uid="{00000000-0005-0000-0000-00004A010000}"/>
    <cellStyle name="_CCB.HEN.Item12.ProfitNAVRecon.031209.LY_CCB.JX.Item12.X.ProfitNAVRecon.031209.JW_CCB.CQ.Item12.1D.ProfitNAVRec.031213-revised.dhnc 2" xfId="21476" xr:uid="{00000000-0005-0000-0000-00004B010000}"/>
    <cellStyle name="_CCB.HEN.Item12.ProfitNAVRecon.031209.LY_CCB.JX.Item12.X.ProfitNAVRecon.031209.JW_CCB.CQ.Item12.1D.ProfitNAVRec.031213-revised.dhnc_CCB.Dec03AuditPack.GL.V2" xfId="804" xr:uid="{00000000-0005-0000-0000-00004C010000}"/>
    <cellStyle name="_CCB.HEN.Item12.ProfitNAVRecon.031209.LY_CCB.JX.Item12.X.ProfitNAVRecon.031209.JW_CCB.CQ.Item12.1D.ProfitNAVRec.031213-revised.dhnc_CCB.Dec03AuditPack.GL.V2 2" xfId="21478" xr:uid="{00000000-0005-0000-0000-00004D010000}"/>
    <cellStyle name="_CCB.HEN.Item12.ProfitNAVRecon.031209.LY_CCB.JX.Item12.X.ProfitNAVRecon.031209.JW_CCB.Dec03AuditPack.GL.V2" xfId="806" xr:uid="{00000000-0005-0000-0000-00004E010000}"/>
    <cellStyle name="_CCB.HEN.Item12.ProfitNAVRecon.031209.LY_CCB.JX.Item12.X.ProfitNAVRecon.031209.JW_CCB.Dec03AuditPack.GL.V2 2" xfId="21482" xr:uid="{00000000-0005-0000-0000-00004F010000}"/>
    <cellStyle name="_CCB.HEN.Item12.ProfitNAVRecon.031209.LY_CCB.JX.Item12.X.ProfitNAVRecon.031209.JW_CCB.HO.NAV Recon.031208.EL" xfId="498" xr:uid="{00000000-0005-0000-0000-000050010000}"/>
    <cellStyle name="_CCB.HEN.Item12.ProfitNAVRecon.031209.LY_CCB.JX.Item12.X.ProfitNAVRecon.031209.JW_CCB.HO.NAV Recon.031208.EL 2" xfId="20911" xr:uid="{00000000-0005-0000-0000-000051010000}"/>
    <cellStyle name="_CCB.HEN.Item12.ProfitNAVRecon.031209.LY_CCB.JX.Item12.X.ProfitNAVRecon.031209.JW_CCB.HO.NAV Recon.031208.EL_CCB.Dec03AuditPack.GL.V2" xfId="445" xr:uid="{00000000-0005-0000-0000-000052010000}"/>
    <cellStyle name="_CCB.HEN.Item12.ProfitNAVRecon.031209.LY_CCB.JX.Item12.X.ProfitNAVRecon.031209.JW_CCB.HO.NAV Recon.031208.EL_CCB.Dec03AuditPack.GL.V2 2" xfId="20750" xr:uid="{00000000-0005-0000-0000-000053010000}"/>
    <cellStyle name="_CCB.HEN.Item12.ProfitNAVRecon.031209.LY_CCB.JX.Item12.X.ProfitNAVRecon.031209.JW_CCB.HO.NAV Recon.031222.AL" xfId="811" xr:uid="{00000000-0005-0000-0000-000054010000}"/>
    <cellStyle name="_CCB.HEN.Item12.ProfitNAVRecon.031209.LY_CCB.JX.Item12.X.ProfitNAVRecon.031209.JW_CCB.HO.NAV Recon.031222.AL 2" xfId="21489" xr:uid="{00000000-0005-0000-0000-000055010000}"/>
    <cellStyle name="_CCB.HEN.Item12.ProfitNAVRecon.031209.LY_CCB.JX.Item12.X.ProfitNAVRecon.031209.JW_CCB.HO.NAV Recon.031222.AL_CCB.Dec03AuditPack.GL.V2" xfId="812" xr:uid="{00000000-0005-0000-0000-000056010000}"/>
    <cellStyle name="_CCB.HEN.Item12.ProfitNAVRecon.031209.LY_CCB.JX.Item12.X.ProfitNAVRecon.031209.JW_CCB.HO.NAV Recon.031222.AL_CCB.Dec03AuditPack.GL.V2 2" xfId="21495" xr:uid="{00000000-0005-0000-0000-000057010000}"/>
    <cellStyle name="_CCB.HEN.Item12.ProfitNAVRecon.031209.LY_CCB.JX.Item12.X.ProfitNAVRecon.031209.JW_CCB.HO.NAV Recon.031226.AL" xfId="817" xr:uid="{00000000-0005-0000-0000-000058010000}"/>
    <cellStyle name="_CCB.HEN.Item12.ProfitNAVRecon.031209.LY_CCB.JX.Item12.X.ProfitNAVRecon.031209.JW_CCB.HO.NAV Recon.031226.AL 2" xfId="21496" xr:uid="{00000000-0005-0000-0000-000059010000}"/>
    <cellStyle name="_CCB.HEN.Item12.ProfitNAVRecon.031209.LY_CCB.JX.Item12.X.ProfitNAVRecon.031209.JW_CCB.HO.NAV Recon.031226.AL_CCB.Dec03AuditPack.GL.V2" xfId="439" xr:uid="{00000000-0005-0000-0000-00005A010000}"/>
    <cellStyle name="_CCB.HEN.Item12.ProfitNAVRecon.031209.LY_CCB.JX.Item12.X.ProfitNAVRecon.031209.JW_CCB.HO.NAV Recon.031226.AL_CCB.Dec03AuditPack.GL.V2 2" xfId="20743" xr:uid="{00000000-0005-0000-0000-00005B010000}"/>
    <cellStyle name="_CCB.HEN.Item12.ProfitNAVRecon.031209.LY_CCB.JX.Item12.X.ProfitNAVRecon.031209.JW_CCB.SX.Item12.F.ProfitNAVRecon.031212.MS" xfId="457" xr:uid="{00000000-0005-0000-0000-00005C010000}"/>
    <cellStyle name="_CCB.HEN.Item12.ProfitNAVRecon.031209.LY_CCB.JX.Item12.X.ProfitNAVRecon.031209.JW_CCB.SX.Item12.F.ProfitNAVRecon.031212.MS 2" xfId="20797" xr:uid="{00000000-0005-0000-0000-00005D010000}"/>
    <cellStyle name="_CCB.HEN.Item12.ProfitNAVRecon.031209.LY_CCB.JX.Item12.X.ProfitNAVRecon.031209.JW_CCB.SX.Item12.F.ProfitNAVRecon.031212.MS_CCB.Dec03AuditPack.GL.V2" xfId="823" xr:uid="{00000000-0005-0000-0000-00005E010000}"/>
    <cellStyle name="_CCB.HEN.Item12.ProfitNAVRecon.031209.LY_CCB.JX.Item12.X.ProfitNAVRecon.031209.JW_CCB.SX.Item12.F.ProfitNAVRecon.031212.MS_CCB.Dec03AuditPack.GL.V2 2" xfId="21500" xr:uid="{00000000-0005-0000-0000-00005F010000}"/>
    <cellStyle name="_CCB.HEN.Item12.ProfitNAVRecon.031209.LY_CCB.LN.Item12.Profit  NAV reconciliation.031121" xfId="494" xr:uid="{00000000-0005-0000-0000-000060010000}"/>
    <cellStyle name="_CCB.HEN.Item12.ProfitNAVRecon.031209.LY_CCB.LN.Item12.Profit  NAV reconciliation.031121 2" xfId="20898" xr:uid="{00000000-0005-0000-0000-000061010000}"/>
    <cellStyle name="_CCB.HEN.Item12.ProfitNAVRecon.031209.LY_CCB.LN.Item12.Profit  NAV reconciliation.031121_CCB.Dec03AuditPack.GL.V2" xfId="685" xr:uid="{00000000-0005-0000-0000-000062010000}"/>
    <cellStyle name="_CCB.HEN.Item12.ProfitNAVRecon.031209.LY_CCB.LN.Item12.Profit  NAV reconciliation.031121_CCB.Dec03AuditPack.GL.V2 2" xfId="21298" xr:uid="{00000000-0005-0000-0000-000063010000}"/>
    <cellStyle name="_CCB.HEN.Item12.ProfitNAVRecon.031209.LY_CCB.NB.Appendix 12 ProfitNAVRecon (GL).031204" xfId="821" xr:uid="{00000000-0005-0000-0000-000064010000}"/>
    <cellStyle name="_CCB.HEN.Item12.ProfitNAVRecon.031209.LY_CCB.NB.Appendix 12 ProfitNAVRecon (GL).031204 2" xfId="21497" xr:uid="{00000000-0005-0000-0000-000065010000}"/>
    <cellStyle name="_CCB.HEN.Item12.ProfitNAVRecon.031209.LY_CCB.NB.Appendix 12 ProfitNAVRecon (GL).031204_CCB.Dec03AuditPack.GL.V2" xfId="824" xr:uid="{00000000-0005-0000-0000-000066010000}"/>
    <cellStyle name="_CCB.HEN.Item12.ProfitNAVRecon.031209.LY_CCB.NB.Appendix 12 ProfitNAVRecon (GL).031204_CCB.Dec03AuditPack.GL.V2 2" xfId="21510" xr:uid="{00000000-0005-0000-0000-000067010000}"/>
    <cellStyle name="_CCB.HEN.Item12.ProfitNAVRecon.031209.LY_CCB.SC.Item12.ProfitNAVRecon.031210.EP" xfId="828" xr:uid="{00000000-0005-0000-0000-000068010000}"/>
    <cellStyle name="_CCB.HEN.Item12.ProfitNAVRecon.031209.LY_CCB.SC.Item12.ProfitNAVRecon.031210.EP 2" xfId="21511" xr:uid="{00000000-0005-0000-0000-000069010000}"/>
    <cellStyle name="_CCB.HEN.Item12.ProfitNAVRecon.031209.LY_CCB.SC.Item12.ProfitNAVRecon.031210.EP_CCB.Dec03AuditPack.GL.V2" xfId="830" xr:uid="{00000000-0005-0000-0000-00006A010000}"/>
    <cellStyle name="_CCB.HEN.Item12.ProfitNAVRecon.031209.LY_CCB.SC.Item12.ProfitNAVRecon.031210.EP_CCB.Dec03AuditPack.GL.V2 2" xfId="21516" xr:uid="{00000000-0005-0000-0000-00006B010000}"/>
    <cellStyle name="_CCB.HEN.Item12.ProfitNAVRecon.031209.LY_CCB.SX.Item12.F.ProfitNAVRecon.031212.MS" xfId="524" xr:uid="{00000000-0005-0000-0000-00006C010000}"/>
    <cellStyle name="_CCB.HEN.Item12.ProfitNAVRecon.031209.LY_CCB.SX.Item12.F.ProfitNAVRecon.031212.MS 2" xfId="21521" xr:uid="{00000000-0005-0000-0000-00006D010000}"/>
    <cellStyle name="_CCB.HEN.Item12.ProfitNAVRecon.031209.LY_CCB.SX.Item12.F.ProfitNAVRecon.031212.MS_CCB.Dec03AuditPack.GL.V2" xfId="834" xr:uid="{00000000-0005-0000-0000-00006E010000}"/>
    <cellStyle name="_CCB.HEN.Item12.ProfitNAVRecon.031209.LY_CCB.SX.Item12.F.ProfitNAVRecon.031212.MS_CCB.Dec03AuditPack.GL.V2 2" xfId="21525" xr:uid="{00000000-0005-0000-0000-00006F010000}"/>
    <cellStyle name="_CCB.HEN.Item12.ProfitNAVRecon.031209.LY_CCB.TG.Item12.F.ProfitNAVRecon.my.031212" xfId="836" xr:uid="{00000000-0005-0000-0000-000070010000}"/>
    <cellStyle name="_CCB.HEN.Item12.ProfitNAVRecon.031209.LY_CCB.TG.Item12.F.ProfitNAVRecon.my.031212 2" xfId="21529" xr:uid="{00000000-0005-0000-0000-000071010000}"/>
    <cellStyle name="_CCB.HEN.Item12.ProfitNAVRecon.031209.LY_CCB.TG.Item12.F.ProfitNAVRecon.my.031212_CCB.Dec03AuditPack.GL.V2" xfId="837" xr:uid="{00000000-0005-0000-0000-000072010000}"/>
    <cellStyle name="_CCB.HEN.Item12.ProfitNAVRecon.031209.LY_CCB.TG.Item12.F.ProfitNAVRecon.my.031212_CCB.Dec03AuditPack.GL.V2 2" xfId="21536" xr:uid="{00000000-0005-0000-0000-000073010000}"/>
    <cellStyle name="_CCB.HEN.Item12.ProfitNAVRecon.031209.LY_CCB.XZ.item12.3D.ProfitNAVRec.031124.dhnc" xfId="644" xr:uid="{00000000-0005-0000-0000-000074010000}"/>
    <cellStyle name="_CCB.HEN.Item12.ProfitNAVRecon.031209.LY_CCB.XZ.item12.3D.ProfitNAVRec.031124.dhnc 2" xfId="21187" xr:uid="{00000000-0005-0000-0000-000075010000}"/>
    <cellStyle name="_CCB.HEN.Item12.ProfitNAVRecon.031209.LY_CCB.XZ.item12.3D.ProfitNAVRec.031124.dhnc_CCB.Dec03AuditPack.GL.V2" xfId="840" xr:uid="{00000000-0005-0000-0000-000076010000}"/>
    <cellStyle name="_CCB.HEN.Item12.ProfitNAVRecon.031209.LY_CCB.XZ.item12.3D.ProfitNAVRec.031124.dhnc_CCB.Dec03AuditPack.GL.V2 2" xfId="21544" xr:uid="{00000000-0005-0000-0000-000077010000}"/>
    <cellStyle name="_CCB.HO.2001 combined Jnl summary.GL.031221" xfId="843" xr:uid="{00000000-0005-0000-0000-000078010000}"/>
    <cellStyle name="_CCB.HO.2001 combined Jnl summary.GL.031221 2" xfId="21545" xr:uid="{00000000-0005-0000-0000-000079010000}"/>
    <cellStyle name="_CCB.HO.2001 combined Jnl summary.GL.031221_CCB.Dec03AuditPack.GL.V2" xfId="486" xr:uid="{00000000-0005-0000-0000-00007A010000}"/>
    <cellStyle name="_CCB.HO.2001 combined Jnl summary.GL.031221_CCB.Dec03AuditPack.GL.V2 2" xfId="20880" xr:uid="{00000000-0005-0000-0000-00007B010000}"/>
    <cellStyle name="_CCB.HO.2001 Jnl summary by jnl.GL PRC 1-12,33" xfId="846" xr:uid="{00000000-0005-0000-0000-00007C010000}"/>
    <cellStyle name="_CCB.HO.2001 Jnl summary by jnl.GL PRC 1-12,33 2" xfId="21551" xr:uid="{00000000-0005-0000-0000-00007D010000}"/>
    <cellStyle name="_CCB.HO.2001 Jnl summary by jnl.GL PRC 1-12,33_CCB.Dec03AuditPack.GL.V2" xfId="704" xr:uid="{00000000-0005-0000-0000-00007E010000}"/>
    <cellStyle name="_CCB.HO.2001 Jnl summary by jnl.GL PRC 1-12,33_CCB.Dec03AuditPack.GL.V2 2" xfId="21325" xr:uid="{00000000-0005-0000-0000-00007F010000}"/>
    <cellStyle name="_CCB.HO.2002 Jnl summary by jnl.GL PRC 41-80.grouped.031221" xfId="709" xr:uid="{00000000-0005-0000-0000-000080010000}"/>
    <cellStyle name="_CCB.HO.2002 Jnl summary by jnl.GL PRC 41-80.grouped.031221 2" xfId="20996" xr:uid="{00000000-0005-0000-0000-000081010000}"/>
    <cellStyle name="_CCB.HO.2002 Jnl summary by jnl.GL PRC 41-80.grouped.031221_CCB.Dec03AuditPack.GL.V2" xfId="616" xr:uid="{00000000-0005-0000-0000-000082010000}"/>
    <cellStyle name="_CCB.HO.2002 Jnl summary by jnl.GL PRC 41-80.grouped.031221_CCB.Dec03AuditPack.GL.V2 2" xfId="21096" xr:uid="{00000000-0005-0000-0000-000083010000}"/>
    <cellStyle name="_CCB.HO.2002 Jnl summary by jnl.GL PRC 41-80.grouped.031221_CCB.HO.2001 Jnl summary by jnl.GL PRC 1-12,33" xfId="518" xr:uid="{00000000-0005-0000-0000-000084010000}"/>
    <cellStyle name="_CCB.HO.2002 Jnl summary by jnl.GL PRC 41-80.grouped.031221_CCB.HO.2001 Jnl summary by jnl.GL PRC 1-12,33 2" xfId="21073" xr:uid="{00000000-0005-0000-0000-000085010000}"/>
    <cellStyle name="_CCB.HO.2002 Jnl summary by jnl.GL PRC 41-80.grouped.031221_CCB.HO.2001 Jnl summary by jnl.GL PRC 1-12,33_CCB.Dec03AuditPack.GL.V2" xfId="683" xr:uid="{00000000-0005-0000-0000-000086010000}"/>
    <cellStyle name="_CCB.HO.2002 Jnl summary by jnl.GL PRC 41-80.grouped.031221_CCB.HO.2001 Jnl summary by jnl.GL PRC 1-12,33_CCB.Dec03AuditPack.GL.V2 2" xfId="21291" xr:uid="{00000000-0005-0000-0000-000087010000}"/>
    <cellStyle name="_CCB.HO.2002 Jnl summary by jnl.GL PRC 41-80.grouped.031221_CCB.HO.2003 Jnl summary by jnl.GL PRC 13-20.031221" xfId="788" xr:uid="{00000000-0005-0000-0000-000088010000}"/>
    <cellStyle name="_CCB.HO.2002 Jnl summary by jnl.GL PRC 41-80.grouped.031221_CCB.HO.2003 Jnl summary by jnl.GL PRC 13-20.031221 2" xfId="21465" xr:uid="{00000000-0005-0000-0000-000089010000}"/>
    <cellStyle name="_CCB.HO.2002 Jnl summary by jnl.GL PRC 41-80.grouped.031221_CCB.HO.2003 Jnl summary by jnl.GL PRC 13-20.031221_CCB.Dec03AuditPack.GL.V2" xfId="845" xr:uid="{00000000-0005-0000-0000-00008A010000}"/>
    <cellStyle name="_CCB.HO.2002 Jnl summary by jnl.GL PRC 41-80.grouped.031221_CCB.HO.2003 Jnl summary by jnl.GL PRC 13-20.031221_CCB.Dec03AuditPack.GL.V2 2" xfId="21546" xr:uid="{00000000-0005-0000-0000-00008B010000}"/>
    <cellStyle name="_CCB.HO.2003 Jnl summary by jnl.GL PRC 11&amp;12&amp;68.031221" xfId="849" xr:uid="{00000000-0005-0000-0000-00008C010000}"/>
    <cellStyle name="_CCB.HO.2003 Jnl summary by jnl.GL PRC 11&amp;12&amp;68.031221 2" xfId="427" xr:uid="{00000000-0005-0000-0000-00008D010000}"/>
    <cellStyle name="_CCB.HO.2003 Jnl summary by jnl.GL PRC 11&amp;12&amp;68.031221 2 2" xfId="4341" xr:uid="{00000000-0005-0000-0000-00008E010000}"/>
    <cellStyle name="_CCB.HO.2003 Jnl summary by jnl.GL PRC 11&amp;12&amp;68.031221 2 2 2" xfId="20884" xr:uid="{00000000-0005-0000-0000-00008F010000}"/>
    <cellStyle name="_CCB.HO.2003 Jnl summary by jnl.GL PRC 11&amp;12&amp;68.031221 2 3" xfId="11136" xr:uid="{00000000-0005-0000-0000-000090010000}"/>
    <cellStyle name="_CCB.HO.2003 Jnl summary by jnl.GL PRC 11&amp;12&amp;68.031221 2 3 2" xfId="20888" xr:uid="{00000000-0005-0000-0000-000091010000}"/>
    <cellStyle name="_CCB.HO.2003 Jnl summary by jnl.GL PRC 11&amp;12&amp;68.031221 2 4" xfId="11133" xr:uid="{00000000-0005-0000-0000-000092010000}"/>
    <cellStyle name="_CCB.HO.2003 Jnl summary by jnl.GL PRC 11&amp;12&amp;68.031221 2 4 2" xfId="20902" xr:uid="{00000000-0005-0000-0000-000093010000}"/>
    <cellStyle name="_CCB.HO.2003 Jnl summary by jnl.GL PRC 11&amp;12&amp;68.031221 2 5" xfId="15453" xr:uid="{00000000-0005-0000-0000-000094010000}"/>
    <cellStyle name="_CCB.HO.2003 Jnl summary by jnl.GL PRC 11&amp;12&amp;68.031221 2 5 2" xfId="20919" xr:uid="{00000000-0005-0000-0000-000095010000}"/>
    <cellStyle name="_CCB.HO.2003 Jnl summary by jnl.GL PRC 11&amp;12&amp;68.031221 2 6" xfId="20693" xr:uid="{00000000-0005-0000-0000-000096010000}"/>
    <cellStyle name="_CCB.HO.2003 Jnl summary by jnl.GL PRC 11&amp;12&amp;68.031221 3" xfId="4278" xr:uid="{00000000-0005-0000-0000-000097010000}"/>
    <cellStyle name="_CCB.HO.2003 Jnl summary by jnl.GL PRC 11&amp;12&amp;68.031221 3 2" xfId="21554" xr:uid="{00000000-0005-0000-0000-000098010000}"/>
    <cellStyle name="_CCB.HO.2003 Jnl summary by jnl.GL PRC 11&amp;12&amp;68.031221 4" xfId="11103" xr:uid="{00000000-0005-0000-0000-000099010000}"/>
    <cellStyle name="_CCB.HO.2003 Jnl summary by jnl.GL PRC 11&amp;12&amp;68.031221 4 2" xfId="21322" xr:uid="{00000000-0005-0000-0000-00009A010000}"/>
    <cellStyle name="_CCB.HO.2003 Jnl summary by jnl.GL PRC 11&amp;12&amp;68.031221 5" xfId="11116" xr:uid="{00000000-0005-0000-0000-00009B010000}"/>
    <cellStyle name="_CCB.HO.2003 Jnl summary by jnl.GL PRC 11&amp;12&amp;68.031221 5 2" xfId="21163" xr:uid="{00000000-0005-0000-0000-00009C010000}"/>
    <cellStyle name="_CCB.HO.2003 Jnl summary by jnl.GL PRC 11&amp;12&amp;68.031221 6" xfId="15652" xr:uid="{00000000-0005-0000-0000-00009D010000}"/>
    <cellStyle name="_CCB.HO.2003 Jnl summary by jnl.GL PRC 11&amp;12&amp;68.031221 6 2" xfId="21208" xr:uid="{00000000-0005-0000-0000-00009E010000}"/>
    <cellStyle name="_CCB.HO.2003 Jnl summary by jnl.GL PRC 11&amp;12&amp;68.031221 7" xfId="21552" xr:uid="{00000000-0005-0000-0000-00009F010000}"/>
    <cellStyle name="_CCB.HO.2003 Jnl summary by jnl.GL PRC 1-12,33.031221" xfId="602" xr:uid="{00000000-0005-0000-0000-0000A0010000}"/>
    <cellStyle name="_CCB.HO.2003 Jnl summary by jnl.GL PRC 1-12,33.031221 2" xfId="21077" xr:uid="{00000000-0005-0000-0000-0000A1010000}"/>
    <cellStyle name="_CCB.HO.2003 Jnl summary by jnl.GL PRC 1-12,33.031221_CCB.Dec03AuditPack.GL.V2" xfId="850" xr:uid="{00000000-0005-0000-0000-0000A2010000}"/>
    <cellStyle name="_CCB.HO.2003 Jnl summary by jnl.GL PRC 1-12,33.031221_CCB.Dec03AuditPack.GL.V2 2" xfId="21558" xr:uid="{00000000-0005-0000-0000-0000A3010000}"/>
    <cellStyle name="_CCB.HO.2003 Jnl summary by jnl.GL PRC 13-20.031221" xfId="852" xr:uid="{00000000-0005-0000-0000-0000A4010000}"/>
    <cellStyle name="_CCB.HO.2003 Jnl summary by jnl.GL PRC 13-20.031221 2" xfId="21561" xr:uid="{00000000-0005-0000-0000-0000A5010000}"/>
    <cellStyle name="_CCB.HO.2003 Jnl summary by jnl.GL PRC 13-20.031221_CCB.Dec03AuditPack.GL.V2" xfId="853" xr:uid="{00000000-0005-0000-0000-0000A6010000}"/>
    <cellStyle name="_CCB.HO.2003 Jnl summary by jnl.GL PRC 13-20.031221_CCB.Dec03AuditPack.GL.V2 2" xfId="21566" xr:uid="{00000000-0005-0000-0000-0000A7010000}"/>
    <cellStyle name="_CCB.HO.2003 Jnl summary by jnl.GL PRC 15,21-32.031221" xfId="855" xr:uid="{00000000-0005-0000-0000-0000A8010000}"/>
    <cellStyle name="_CCB.HO.2003 Jnl summary by jnl.GL PRC 15,21-32.031221 2" xfId="21567" xr:uid="{00000000-0005-0000-0000-0000A9010000}"/>
    <cellStyle name="_CCB.HO.2003 Jnl summary by jnl.GL PRC 15,21-32.031221_CCB.Dec03AuditPack.GL.V2" xfId="858" xr:uid="{00000000-0005-0000-0000-0000AA010000}"/>
    <cellStyle name="_CCB.HO.2003 Jnl summary by jnl.GL PRC 15,21-32.031221_CCB.Dec03AuditPack.GL.V2 2" xfId="21568" xr:uid="{00000000-0005-0000-0000-0000AB010000}"/>
    <cellStyle name="_CCB.HO.2003 Jnl summary by jnl.GL PRC 31&amp;62.031221" xfId="615" xr:uid="{00000000-0005-0000-0000-0000AC010000}"/>
    <cellStyle name="_CCB.HO.2003 Jnl summary by jnl.GL PRC 31&amp;62.031221 2" xfId="521" xr:uid="{00000000-0005-0000-0000-0000AD010000}"/>
    <cellStyle name="_CCB.HO.2003 Jnl summary by jnl.GL PRC 31&amp;62.031221 2 2" xfId="4308" xr:uid="{00000000-0005-0000-0000-0000AE010000}"/>
    <cellStyle name="_CCB.HO.2003 Jnl summary by jnl.GL PRC 31&amp;62.031221 2 2 2" xfId="21380" xr:uid="{00000000-0005-0000-0000-0000AF010000}"/>
    <cellStyle name="_CCB.HO.2003 Jnl summary by jnl.GL PRC 31&amp;62.031221 2 3" xfId="11086" xr:uid="{00000000-0005-0000-0000-0000B0010000}"/>
    <cellStyle name="_CCB.HO.2003 Jnl summary by jnl.GL PRC 31&amp;62.031221 2 3 2" xfId="21569" xr:uid="{00000000-0005-0000-0000-0000B1010000}"/>
    <cellStyle name="_CCB.HO.2003 Jnl summary by jnl.GL PRC 31&amp;62.031221 2 4" xfId="11087" xr:uid="{00000000-0005-0000-0000-0000B2010000}"/>
    <cellStyle name="_CCB.HO.2003 Jnl summary by jnl.GL PRC 31&amp;62.031221 2 4 2" xfId="21570" xr:uid="{00000000-0005-0000-0000-0000B3010000}"/>
    <cellStyle name="_CCB.HO.2003 Jnl summary by jnl.GL PRC 31&amp;62.031221 2 5" xfId="15536" xr:uid="{00000000-0005-0000-0000-0000B4010000}"/>
    <cellStyle name="_CCB.HO.2003 Jnl summary by jnl.GL PRC 31&amp;62.031221 2 5 2" xfId="21572" xr:uid="{00000000-0005-0000-0000-0000B5010000}"/>
    <cellStyle name="_CCB.HO.2003 Jnl summary by jnl.GL PRC 31&amp;62.031221 2 6" xfId="21102" xr:uid="{00000000-0005-0000-0000-0000B6010000}"/>
    <cellStyle name="_CCB.HO.2003 Jnl summary by jnl.GL PRC 31&amp;62.031221 3" xfId="4344" xr:uid="{00000000-0005-0000-0000-0000B7010000}"/>
    <cellStyle name="_CCB.HO.2003 Jnl summary by jnl.GL PRC 31&amp;62.031221 3 2" xfId="20695" xr:uid="{00000000-0005-0000-0000-0000B8010000}"/>
    <cellStyle name="_CCB.HO.2003 Jnl summary by jnl.GL PRC 31&amp;62.031221 4" xfId="9171" xr:uid="{00000000-0005-0000-0000-0000B9010000}"/>
    <cellStyle name="_CCB.HO.2003 Jnl summary by jnl.GL PRC 31&amp;62.031221 4 2" xfId="21555" xr:uid="{00000000-0005-0000-0000-0000BA010000}"/>
    <cellStyle name="_CCB.HO.2003 Jnl summary by jnl.GL PRC 31&amp;62.031221 5" xfId="11104" xr:uid="{00000000-0005-0000-0000-0000BB010000}"/>
    <cellStyle name="_CCB.HO.2003 Jnl summary by jnl.GL PRC 31&amp;62.031221 5 2" xfId="21323" xr:uid="{00000000-0005-0000-0000-0000BC010000}"/>
    <cellStyle name="_CCB.HO.2003 Jnl summary by jnl.GL PRC 31&amp;62.031221 6" xfId="15534" xr:uid="{00000000-0005-0000-0000-0000BD010000}"/>
    <cellStyle name="_CCB.HO.2003 Jnl summary by jnl.GL PRC 31&amp;62.031221 6 2" xfId="21165" xr:uid="{00000000-0005-0000-0000-0000BE010000}"/>
    <cellStyle name="_CCB.HO.2003 Jnl summary by jnl.GL PRC 31&amp;62.031221 7" xfId="21095" xr:uid="{00000000-0005-0000-0000-0000BF010000}"/>
    <cellStyle name="_CCB.HO.2003 Jnl summary by jnl.GL PRC 34-40.031221" xfId="860" xr:uid="{00000000-0005-0000-0000-0000C0010000}"/>
    <cellStyle name="_CCB.HO.2003 Jnl summary by jnl.GL PRC 34-40.031221 2" xfId="21574" xr:uid="{00000000-0005-0000-0000-0000C1010000}"/>
    <cellStyle name="_CCB.HO.2003 Jnl summary by jnl.GL PRC 34-40.031221_CCB.Dec03AuditPack.GL.V2" xfId="861" xr:uid="{00000000-0005-0000-0000-0000C2010000}"/>
    <cellStyle name="_CCB.HO.2003 Jnl summary by jnl.GL PRC 34-40.031221_CCB.Dec03AuditPack.GL.V2 2" xfId="21577" xr:uid="{00000000-0005-0000-0000-0000C3010000}"/>
    <cellStyle name="_CCB.HO.2003 Jnl summary by jnl.GL PRC 60-80.031221" xfId="863" xr:uid="{00000000-0005-0000-0000-0000C4010000}"/>
    <cellStyle name="_CCB.HO.2003 Jnl summary by jnl.GL PRC 60-80.031221 2" xfId="865" xr:uid="{00000000-0005-0000-0000-0000C5010000}"/>
    <cellStyle name="_CCB.HO.2003 Jnl summary by jnl.GL PRC 60-80.031221 2 2" xfId="4293" xr:uid="{00000000-0005-0000-0000-0000C6010000}"/>
    <cellStyle name="_CCB.HO.2003 Jnl summary by jnl.GL PRC 60-80.031221 2 2 2" xfId="21580" xr:uid="{00000000-0005-0000-0000-0000C7010000}"/>
    <cellStyle name="_CCB.HO.2003 Jnl summary by jnl.GL PRC 60-80.031221 2 3" xfId="9813" xr:uid="{00000000-0005-0000-0000-0000C8010000}"/>
    <cellStyle name="_CCB.HO.2003 Jnl summary by jnl.GL PRC 60-80.031221 2 3 2" xfId="20800" xr:uid="{00000000-0005-0000-0000-0000C9010000}"/>
    <cellStyle name="_CCB.HO.2003 Jnl summary by jnl.GL PRC 60-80.031221 2 4" xfId="11085" xr:uid="{00000000-0005-0000-0000-0000CA010000}"/>
    <cellStyle name="_CCB.HO.2003 Jnl summary by jnl.GL PRC 60-80.031221 2 4 2" xfId="21584" xr:uid="{00000000-0005-0000-0000-0000CB010000}"/>
    <cellStyle name="_CCB.HO.2003 Jnl summary by jnl.GL PRC 60-80.031221 2 5" xfId="15659" xr:uid="{00000000-0005-0000-0000-0000CC010000}"/>
    <cellStyle name="_CCB.HO.2003 Jnl summary by jnl.GL PRC 60-80.031221 2 5 2" xfId="21586" xr:uid="{00000000-0005-0000-0000-0000CD010000}"/>
    <cellStyle name="_CCB.HO.2003 Jnl summary by jnl.GL PRC 60-80.031221 2 6" xfId="21579" xr:uid="{00000000-0005-0000-0000-0000CE010000}"/>
    <cellStyle name="_CCB.HO.2003 Jnl summary by jnl.GL PRC 60-80.031221 3" xfId="4269" xr:uid="{00000000-0005-0000-0000-0000CF010000}"/>
    <cellStyle name="_CCB.HO.2003 Jnl summary by jnl.GL PRC 60-80.031221 3 2" xfId="21589" xr:uid="{00000000-0005-0000-0000-0000D0010000}"/>
    <cellStyle name="_CCB.HO.2003 Jnl summary by jnl.GL PRC 60-80.031221 4" xfId="11083" xr:uid="{00000000-0005-0000-0000-0000D1010000}"/>
    <cellStyle name="_CCB.HO.2003 Jnl summary by jnl.GL PRC 60-80.031221 4 2" xfId="21594" xr:uid="{00000000-0005-0000-0000-0000D2010000}"/>
    <cellStyle name="_CCB.HO.2003 Jnl summary by jnl.GL PRC 60-80.031221 5" xfId="11081" xr:uid="{00000000-0005-0000-0000-0000D3010000}"/>
    <cellStyle name="_CCB.HO.2003 Jnl summary by jnl.GL PRC 60-80.031221 5 2" xfId="21598" xr:uid="{00000000-0005-0000-0000-0000D4010000}"/>
    <cellStyle name="_CCB.HO.2003 Jnl summary by jnl.GL PRC 60-80.031221 6" xfId="15658" xr:uid="{00000000-0005-0000-0000-0000D5010000}"/>
    <cellStyle name="_CCB.HO.2003 Jnl summary by jnl.GL PRC 60-80.031221 6 2" xfId="21255" xr:uid="{00000000-0005-0000-0000-0000D6010000}"/>
    <cellStyle name="_CCB.HO.2003 Jnl summary by jnl.GL PRC 60-80.031221 7" xfId="21578" xr:uid="{00000000-0005-0000-0000-0000D7010000}"/>
    <cellStyle name="_CCB.HO.2003 Jnl summary by jnl.GL PRC 81-120.031221" xfId="426" xr:uid="{00000000-0005-0000-0000-0000D8010000}"/>
    <cellStyle name="_CCB.HO.2003 Jnl summary by jnl.GL PRC 81-120.031221 2" xfId="20691" xr:uid="{00000000-0005-0000-0000-0000D9010000}"/>
    <cellStyle name="_CCB.HO.2003 Jnl summary by jnl.GL PRC 81-120.031221_CCB.Dec03AuditPack.GL.V2" xfId="496" xr:uid="{00000000-0005-0000-0000-0000DA010000}"/>
    <cellStyle name="_CCB.HO.2003 Jnl summary by jnl.GL PRC 81-120.031221_CCB.Dec03AuditPack.GL.V2 2" xfId="20900" xr:uid="{00000000-0005-0000-0000-0000DB010000}"/>
    <cellStyle name="_CCB.HO.2003 Jnl summary by jnl.Gl.specific for HO branch" xfId="455" xr:uid="{00000000-0005-0000-0000-0000DC010000}"/>
    <cellStyle name="_CCB.HO.2003 Jnl summary by jnl.Gl.specific for HO branch 2" xfId="20781" xr:uid="{00000000-0005-0000-0000-0000DD010000}"/>
    <cellStyle name="_CCB.HO.2003 Jnl summary by jnl.Gl.specific for HO branch_CCB.Dec03AuditPack.GL.V2" xfId="868" xr:uid="{00000000-0005-0000-0000-0000DE010000}"/>
    <cellStyle name="_CCB.HO.2003 Jnl summary by jnl.Gl.specific for HO branch_CCB.Dec03AuditPack.GL.V2 2" xfId="21606" xr:uid="{00000000-0005-0000-0000-0000DF010000}"/>
    <cellStyle name="_CCB.HO.2003 Jnl summary by jnl.Gl.specific for HO branch_CCB.HO.2003 Jnl summary by jnl.GL PRC 60-80.031221" xfId="870" xr:uid="{00000000-0005-0000-0000-0000E0010000}"/>
    <cellStyle name="_CCB.HO.2003 Jnl summary by jnl.Gl.specific for HO branch_CCB.HO.2003 Jnl summary by jnl.GL PRC 60-80.031221 2" xfId="21607" xr:uid="{00000000-0005-0000-0000-0000E1010000}"/>
    <cellStyle name="_CCB.HO.2003 Jnl summary by jnl.Gl.specific for HO branch_CCB.HO.2003 Jnl summary by jnl.GL PRC 60-80.031221_CCB.Dec03AuditPack.GL.V2" xfId="871" xr:uid="{00000000-0005-0000-0000-0000E2010000}"/>
    <cellStyle name="_CCB.HO.2003 Jnl summary by jnl.Gl.specific for HO branch_CCB.HO.2003 Jnl summary by jnl.GL PRC 60-80.031221_CCB.Dec03AuditPack.GL.V2 2" xfId="21611" xr:uid="{00000000-0005-0000-0000-0000E3010000}"/>
    <cellStyle name="_CCB.HO.2003 Jnl summary by jnl.Gl.specific for HO branch_CCB.HO.2003 Jnl summary by jnl.GL PRC 60-80.031221rev" xfId="875" xr:uid="{00000000-0005-0000-0000-0000E4010000}"/>
    <cellStyle name="_CCB.HO.2003 Jnl summary by jnl.Gl.specific for HO branch_CCB.HO.2003 Jnl summary by jnl.GL PRC 60-80.031221rev 2" xfId="21619" xr:uid="{00000000-0005-0000-0000-0000E5010000}"/>
    <cellStyle name="_CCB.HO.2003 Jnl summary by jnl.Gl.specific for HO branch_CCB.HO.2003 Jnl summary by jnl.GL PRC 60-80.031221rev_CCB.Dec03AuditPack.GL.V2" xfId="880" xr:uid="{00000000-0005-0000-0000-0000E6010000}"/>
    <cellStyle name="_CCB.HO.2003 Jnl summary by jnl.Gl.specific for HO branch_CCB.HO.2003 Jnl summary by jnl.GL PRC 60-80.031221rev_CCB.Dec03AuditPack.GL.V2 2" xfId="21620" xr:uid="{00000000-0005-0000-0000-0000E7010000}"/>
    <cellStyle name="_CCB.HO.NAV Recon.031108.AL" xfId="882" xr:uid="{00000000-0005-0000-0000-0000E8010000}"/>
    <cellStyle name="_CCB.HO.NAV Recon.031108.AL 2" xfId="21622" xr:uid="{00000000-0005-0000-0000-0000E9010000}"/>
    <cellStyle name="_CCB.HO.NAV Recon.031108.AL_CCB.Dec03AuditPack.GL.V2" xfId="527" xr:uid="{00000000-0005-0000-0000-0000EA010000}"/>
    <cellStyle name="_CCB.HO.NAV Recon.031108.AL_CCB.Dec03AuditPack.GL.V2 2" xfId="21144" xr:uid="{00000000-0005-0000-0000-0000EB010000}"/>
    <cellStyle name="_CCB.HO.NAV Recon.031208.AL" xfId="885" xr:uid="{00000000-0005-0000-0000-0000EC010000}"/>
    <cellStyle name="_CCB.HO.NAV Recon.031208.AL 2" xfId="21624" xr:uid="{00000000-0005-0000-0000-0000ED010000}"/>
    <cellStyle name="_CCB.HO.NAV Recon.031208.AL_CCB.Dec03AuditPack.GL.V2" xfId="699" xr:uid="{00000000-0005-0000-0000-0000EE010000}"/>
    <cellStyle name="_CCB.HO.NAV Recon.031208.AL_CCB.Dec03AuditPack.GL.V2 2" xfId="21309" xr:uid="{00000000-0005-0000-0000-0000EF010000}"/>
    <cellStyle name="_CCB.HO.NAV Recon.031208.EL" xfId="888" xr:uid="{00000000-0005-0000-0000-0000F0010000}"/>
    <cellStyle name="_CCB.HO.NAV Recon.031208.EL 2" xfId="20969" xr:uid="{00000000-0005-0000-0000-0000F1010000}"/>
    <cellStyle name="_CCB.HO.NAV Recon.031208.EL_CCB.Dec03AuditPack.GL.V2" xfId="893" xr:uid="{00000000-0005-0000-0000-0000F2010000}"/>
    <cellStyle name="_CCB.HO.NAV Recon.031208.EL_CCB.Dec03AuditPack.GL.V2 2" xfId="21626" xr:uid="{00000000-0005-0000-0000-0000F3010000}"/>
    <cellStyle name="_CCB.HO.NAV Recon.HL.031113.AL" xfId="895" xr:uid="{00000000-0005-0000-0000-0000F4010000}"/>
    <cellStyle name="_CCB.HO.NAV Recon.HL.031113.AL 2" xfId="21627" xr:uid="{00000000-0005-0000-0000-0000F5010000}"/>
    <cellStyle name="_CCB.HO.NAV Recon.HL.031113.AL_CCB.Dec03AuditPack.GL.V2" xfId="896" xr:uid="{00000000-0005-0000-0000-0000F6010000}"/>
    <cellStyle name="_CCB.HO.NAV Recon.HL.031113.AL_CCB.Dec03AuditPack.GL.V2 2" xfId="21632" xr:uid="{00000000-0005-0000-0000-0000F7010000}"/>
    <cellStyle name="_CCB.HO.New TB template.CCB PRC IAS Sorting.040223 trial run" xfId="900" xr:uid="{00000000-0005-0000-0000-0000F8010000}"/>
    <cellStyle name="_CCB.HO.New TB template.CCB PRC IAS Sorting.040223 trial run 2" xfId="21634" xr:uid="{00000000-0005-0000-0000-0000F9010000}"/>
    <cellStyle name="_CCB.HO.New TB template.CCB PRC IAS Sorting.040223 trial run_CCB.Dec03AuditPack.GL.V2" xfId="901" xr:uid="{00000000-0005-0000-0000-0000FA010000}"/>
    <cellStyle name="_CCB.HO.New TB template.CCB PRC IAS Sorting.040223 trial run_CCB.Dec03AuditPack.GL.V2 2" xfId="21637" xr:uid="{00000000-0005-0000-0000-0000FB010000}"/>
    <cellStyle name="_CCB.HO.New TB template.IAS Sorting.040210" xfId="829" xr:uid="{00000000-0005-0000-0000-0000FC010000}"/>
    <cellStyle name="_CCB.HO.New TB template.IAS Sorting.040210 2" xfId="21512" xr:uid="{00000000-0005-0000-0000-0000FD010000}"/>
    <cellStyle name="_CCB.HO.New TB template.IAS Sorting.040210_CCB.Dec03AuditPack.GL.V2" xfId="907" xr:uid="{00000000-0005-0000-0000-0000FE010000}"/>
    <cellStyle name="_CCB.HO.New TB template.IAS Sorting.040210_CCB.Dec03AuditPack.GL.V2 2" xfId="21641" xr:uid="{00000000-0005-0000-0000-0000FF010000}"/>
    <cellStyle name="_CCB.HO.New TB template.PRC Sorting.040210" xfId="913" xr:uid="{00000000-0005-0000-0000-000000020000}"/>
    <cellStyle name="_CCB.HO.New TB template.PRC Sorting.040210 2" xfId="20675" xr:uid="{00000000-0005-0000-0000-000001020000}"/>
    <cellStyle name="_CCB.HO.New TB template.PRC Sorting.040210_CCB.Dec03AuditPack.GL.V2" xfId="523" xr:uid="{00000000-0005-0000-0000-000002020000}"/>
    <cellStyle name="_CCB.HO.New TB template.PRC Sorting.040210_CCB.Dec03AuditPack.GL.V2 2" xfId="21100" xr:uid="{00000000-0005-0000-0000-000003020000}"/>
    <cellStyle name="_CCB.HO.Profit Recon.031108.AL" xfId="914" xr:uid="{00000000-0005-0000-0000-000004020000}"/>
    <cellStyle name="_CCB.HO.Profit Recon.031108.AL 2" xfId="21644" xr:uid="{00000000-0005-0000-0000-000005020000}"/>
    <cellStyle name="_CCB.HO.Profit Recon.031108.AL_CCB.Dec03AuditPack.GL.V2" xfId="917" xr:uid="{00000000-0005-0000-0000-000006020000}"/>
    <cellStyle name="_CCB.HO.Profit Recon.031108.AL_CCB.Dec03AuditPack.GL.V2 2" xfId="21647" xr:uid="{00000000-0005-0000-0000-000007020000}"/>
    <cellStyle name="_CCB.HO.Profit Recon.031208.AL" xfId="765" xr:uid="{00000000-0005-0000-0000-000008020000}"/>
    <cellStyle name="_CCB.HO.Profit Recon.031208.AL 2" xfId="21438" xr:uid="{00000000-0005-0000-0000-000009020000}"/>
    <cellStyle name="_CCB.HO.Profit Recon.031208.AL_CCB.Dec03AuditPack.GL.V2" xfId="918" xr:uid="{00000000-0005-0000-0000-00000A020000}"/>
    <cellStyle name="_CCB.HO.Profit Recon.031208.AL_CCB.Dec03AuditPack.GL.V2 2" xfId="20778" xr:uid="{00000000-0005-0000-0000-00000B020000}"/>
    <cellStyle name="_CCB.HO.Profit Recon.HL.031113.AL" xfId="919" xr:uid="{00000000-0005-0000-0000-00000C020000}"/>
    <cellStyle name="_CCB.HO.Profit Recon.HL.031113.AL 2" xfId="21649" xr:uid="{00000000-0005-0000-0000-00000D020000}"/>
    <cellStyle name="_CCB.HO.Profit Recon.HL.031113.AL_CCB.Dec03AuditPack.GL.V2" xfId="920" xr:uid="{00000000-0005-0000-0000-00000E020000}"/>
    <cellStyle name="_CCB.HO.Profit Recon.HL.031113.AL_CCB.Dec03AuditPack.GL.V2 2" xfId="21651" xr:uid="{00000000-0005-0000-0000-00000F020000}"/>
    <cellStyle name="_CCB.NX.Item 12.ProfitNAVRec.031121" xfId="923" xr:uid="{00000000-0005-0000-0000-000010020000}"/>
    <cellStyle name="_CCB.NX.Item 12.ProfitNAVRec.031121 2" xfId="21656" xr:uid="{00000000-0005-0000-0000-000011020000}"/>
    <cellStyle name="_CCB.NX.Item 12.ProfitNAVRec.031121_CCB.Dec03AuditPack.GL.V2" xfId="926" xr:uid="{00000000-0005-0000-0000-000012020000}"/>
    <cellStyle name="_CCB.NX.Item 12.ProfitNAVRec.031121_CCB.Dec03AuditPack.GL.V2 2" xfId="21662" xr:uid="{00000000-0005-0000-0000-000013020000}"/>
    <cellStyle name="_CCB.QH.Item12..ProfitNAVRecon.031206-HL.ML" xfId="929" xr:uid="{00000000-0005-0000-0000-000014020000}"/>
    <cellStyle name="_CCB.QH.Item12..ProfitNAVRecon.031206-HL.ML 2" xfId="21664" xr:uid="{00000000-0005-0000-0000-000015020000}"/>
    <cellStyle name="_CCB.QH.Item12..ProfitNAVRecon.031206-HL.ML_CCB.Dec03AuditPack.GL.V2" xfId="932" xr:uid="{00000000-0005-0000-0000-000016020000}"/>
    <cellStyle name="_CCB.QH.Item12..ProfitNAVRecon.031206-HL.ML_CCB.Dec03AuditPack.GL.V2 2" xfId="21668" xr:uid="{00000000-0005-0000-0000-000017020000}"/>
    <cellStyle name="_CCB.QH.Item12..ProfitNAVRecon.031206-HL.ML_CCB.HB.Item12.Housing Loan.ProfitNAVRecon.031218.JZ" xfId="935" xr:uid="{00000000-0005-0000-0000-000018020000}"/>
    <cellStyle name="_CCB.QH.Item12..ProfitNAVRecon.031206-HL.ML_CCB.HB.Item12.Housing Loan.ProfitNAVRecon.031218.JZ 2" xfId="21675" xr:uid="{00000000-0005-0000-0000-000019020000}"/>
    <cellStyle name="_CCB.QH.Item12..ProfitNAVRecon.031206-HL.ML_CCB.HB.Item12.Housing Loan.ProfitNAVRecon.031218.JZ_CCB.Dec03AuditPack.GL.V2" xfId="941" xr:uid="{00000000-0005-0000-0000-00001A020000}"/>
    <cellStyle name="_CCB.QH.Item12..ProfitNAVRecon.031206-HL.ML_CCB.HB.Item12.Housing Loan.ProfitNAVRecon.031218.JZ_CCB.Dec03AuditPack.GL.V2 2" xfId="21680" xr:uid="{00000000-0005-0000-0000-00001B020000}"/>
    <cellStyle name="_CCB.QH.Item12..ProfitNAVRecon.031206-HL.ML_CCB.HEN.Item12.F.ProfitNAVRecon.HL.031214.KL" xfId="942" xr:uid="{00000000-0005-0000-0000-00001C020000}"/>
    <cellStyle name="_CCB.QH.Item12..ProfitNAVRecon.031206-HL.ML_CCB.HEN.Item12.F.ProfitNAVRecon.HL.031214.KL 2" xfId="21018" xr:uid="{00000000-0005-0000-0000-00001D020000}"/>
    <cellStyle name="_CCB.QH.Item12..ProfitNAVRecon.031206-HL.ML_CCB.HEN.Item12.F.ProfitNAVRecon.HL.031214.KL_CCB.Dec03AuditPack.GL.V2" xfId="945" xr:uid="{00000000-0005-0000-0000-00001E020000}"/>
    <cellStyle name="_CCB.QH.Item12..ProfitNAVRecon.031206-HL.ML_CCB.HEN.Item12.F.ProfitNAVRecon.HL.031214.KL_CCB.Dec03AuditPack.GL.V2 2" xfId="20817" xr:uid="{00000000-0005-0000-0000-00001F020000}"/>
    <cellStyle name="_CCB.QH.Item12..ProfitNAVRecon.031206-HL.ML_CCB.HO.NAV Recon.HL.031222.AL" xfId="716" xr:uid="{00000000-0005-0000-0000-000020020000}"/>
    <cellStyle name="_CCB.QH.Item12..ProfitNAVRecon.031206-HL.ML_CCB.HO.NAV Recon.HL.031222.AL 2" xfId="21337" xr:uid="{00000000-0005-0000-0000-000021020000}"/>
    <cellStyle name="_CCB.QH.Item12..ProfitNAVRecon.031206-HL.ML_CCB.HO.NAV Recon.HL.031222.AL_CCB.Dec03AuditPack.GL.V2" xfId="949" xr:uid="{00000000-0005-0000-0000-000022020000}"/>
    <cellStyle name="_CCB.QH.Item12..ProfitNAVRecon.031206-HL.ML_CCB.HO.NAV Recon.HL.031222.AL_CCB.Dec03AuditPack.GL.V2 2" xfId="21682" xr:uid="{00000000-0005-0000-0000-000023020000}"/>
    <cellStyle name="_CCB.QH.Item12..ProfitNAVRecon.031206-HL.ML_CCB.HO.Profit Recon.HL.031222.AL" xfId="951" xr:uid="{00000000-0005-0000-0000-000024020000}"/>
    <cellStyle name="_CCB.QH.Item12..ProfitNAVRecon.031206-HL.ML_CCB.HO.Profit Recon.HL.031222.AL 2" xfId="21684" xr:uid="{00000000-0005-0000-0000-000025020000}"/>
    <cellStyle name="_CCB.QH.Item12..ProfitNAVRecon.031206-HL.ML_CCB.HO.Profit Recon.HL.031222.AL_CCB.Dec03AuditPack.GL.V2" xfId="464" xr:uid="{00000000-0005-0000-0000-000026020000}"/>
    <cellStyle name="_CCB.QH.Item12..ProfitNAVRecon.031206-HL.ML_CCB.HO.Profit Recon.HL.031222.AL_CCB.Dec03AuditPack.GL.V2 2" xfId="20812" xr:uid="{00000000-0005-0000-0000-000027020000}"/>
    <cellStyle name="_CCB.QH.Item12..ProfitNAVRecon.031206-HL.ML_CCB.JL.Item12.new NAV.031223" xfId="475" xr:uid="{00000000-0005-0000-0000-000028020000}"/>
    <cellStyle name="_CCB.QH.Item12..ProfitNAVRecon.031206-HL.ML_CCB.JL.Item12.new NAV.031223 2" xfId="20839" xr:uid="{00000000-0005-0000-0000-000029020000}"/>
    <cellStyle name="_CCB.QH.Item12..ProfitNAVRecon.031206-HL.ML_CCB.JL.Item12.new NAV.031223_CCB.Dec03AuditPack.GL.V2" xfId="752" xr:uid="{00000000-0005-0000-0000-00002A020000}"/>
    <cellStyle name="_CCB.QH.Item12..ProfitNAVRecon.031206-HL.ML_CCB.JL.Item12.new NAV.031223_CCB.Dec03AuditPack.GL.V2 2" xfId="21413" xr:uid="{00000000-0005-0000-0000-00002B020000}"/>
    <cellStyle name="_CCB.SX.Item12.F.ProfitNAVRecon.031212.MS" xfId="531" xr:uid="{00000000-0005-0000-0000-00002C020000}"/>
    <cellStyle name="_CCB.SX.Item12.F.ProfitNAVRecon.031212.MS 2" xfId="21693" xr:uid="{00000000-0005-0000-0000-00002D020000}"/>
    <cellStyle name="_CCB.SX.Item12.F.ProfitNAVRecon.031212.MS_CCB.Dec03AuditPack.GL.V2" xfId="955" xr:uid="{00000000-0005-0000-0000-00002E020000}"/>
    <cellStyle name="_CCB.SX.Item12.F.ProfitNAVRecon.031212.MS_CCB.Dec03AuditPack.GL.V2 2" xfId="21703" xr:uid="{00000000-0005-0000-0000-00002F020000}"/>
    <cellStyle name="_CCB.SZ.item1.journal list.031110.DY" xfId="956" xr:uid="{00000000-0005-0000-0000-000030020000}"/>
    <cellStyle name="_CCB.SZ.item1.journal list.031110.DY 2" xfId="21705" xr:uid="{00000000-0005-0000-0000-000031020000}"/>
    <cellStyle name="_CCB.SZ.item1.journal list.031110.DY_CCB.Dec03AuditPack.GL.V2" xfId="957" xr:uid="{00000000-0005-0000-0000-000032020000}"/>
    <cellStyle name="_CCB.SZ.item1.journal list.031110.DY_CCB.Dec03AuditPack.GL.V2 2" xfId="21707" xr:uid="{00000000-0005-0000-0000-000033020000}"/>
    <cellStyle name="_CCB.SZ.reporting Pack.031110.DY" xfId="959" xr:uid="{00000000-0005-0000-0000-000034020000}"/>
    <cellStyle name="_CCB.SZ.reporting Pack.031110.DY 2" xfId="21714" xr:uid="{00000000-0005-0000-0000-000035020000}"/>
    <cellStyle name="_CCB.SZ.reporting Pack.031110.DY_CCB.Dec03AuditPack.GL.V2" xfId="472" xr:uid="{00000000-0005-0000-0000-000036020000}"/>
    <cellStyle name="_CCB.SZ.reporting Pack.031110.DY_CCB.Dec03AuditPack.GL.V2 2" xfId="20835" xr:uid="{00000000-0005-0000-0000-000037020000}"/>
    <cellStyle name="_CEB.Consol.04.0712CnslJnlList_PRC" xfId="960" xr:uid="{00000000-0005-0000-0000-000038020000}"/>
    <cellStyle name="_CEB.Consol.04.0712CnslJnlList_PRC 2" xfId="21553" xr:uid="{00000000-0005-0000-0000-000039020000}"/>
    <cellStyle name="_CRCC成本法评估明细表-AMENDa" xfId="963" xr:uid="{00000000-0005-0000-0000-00003A020000}"/>
    <cellStyle name="_CRCC成本法评估明细表-AMENDa 2" xfId="21722" xr:uid="{00000000-0005-0000-0000-00003B020000}"/>
    <cellStyle name="_ET_STYLE_NoName_00_" xfId="530" xr:uid="{00000000-0005-0000-0000-00003C020000}"/>
    <cellStyle name="_ET_STYLE_NoName_00_ 2" xfId="701" xr:uid="{00000000-0005-0000-0000-00003D020000}"/>
    <cellStyle name="_ET_STYLE_NoName_00_ 2 2" xfId="775" xr:uid="{00000000-0005-0000-0000-00003E020000}"/>
    <cellStyle name="_ET_STYLE_NoName_00_ 2 2 2" xfId="21454" xr:uid="{00000000-0005-0000-0000-00003F020000}"/>
    <cellStyle name="_ET_STYLE_NoName_00_ 2 3" xfId="964" xr:uid="{00000000-0005-0000-0000-000040020000}"/>
    <cellStyle name="_ET_STYLE_NoName_00_ 2 3 2" xfId="21725" xr:uid="{00000000-0005-0000-0000-000041020000}"/>
    <cellStyle name="_ET_STYLE_NoName_00_ 2 4" xfId="21314" xr:uid="{00000000-0005-0000-0000-000042020000}"/>
    <cellStyle name="_ET_STYLE_NoName_00_ 3" xfId="968" xr:uid="{00000000-0005-0000-0000-000043020000}"/>
    <cellStyle name="_ET_STYLE_NoName_00_ 3 2" xfId="21727" xr:uid="{00000000-0005-0000-0000-000044020000}"/>
    <cellStyle name="_ET_STYLE_NoName_00_ 4" xfId="3729" xr:uid="{00000000-0005-0000-0000-000045020000}"/>
    <cellStyle name="_ET_STYLE_NoName_00_ 4 2" xfId="20736" xr:uid="{00000000-0005-0000-0000-000046020000}"/>
    <cellStyle name="_ET_STYLE_NoName_00_ 5" xfId="15192" xr:uid="{00000000-0005-0000-0000-000047020000}"/>
    <cellStyle name="_ET_STYLE_NoName_00_ 5 2" xfId="20715" xr:uid="{00000000-0005-0000-0000-000048020000}"/>
    <cellStyle name="_ET_STYLE_NoName_00_ 6" xfId="21689" xr:uid="{00000000-0005-0000-0000-000049020000}"/>
    <cellStyle name="_ET_STYLE_NoName_00__Book1" xfId="969" xr:uid="{00000000-0005-0000-0000-00004A020000}"/>
    <cellStyle name="_ET_STYLE_NoName_00__Book1 2" xfId="21732" xr:uid="{00000000-0005-0000-0000-00004B020000}"/>
    <cellStyle name="_ET_STYLE_NoName_00__Book1_1" xfId="971" xr:uid="{00000000-0005-0000-0000-00004C020000}"/>
    <cellStyle name="_ET_STYLE_NoName_00__Book1_1 2" xfId="21734" xr:uid="{00000000-0005-0000-0000-00004D020000}"/>
    <cellStyle name="_ET_STYLE_NoName_00__Book1_1_Book1" xfId="974" xr:uid="{00000000-0005-0000-0000-00004E020000}"/>
    <cellStyle name="_ET_STYLE_NoName_00__Book1_1_Book1 2" xfId="21735" xr:uid="{00000000-0005-0000-0000-00004F020000}"/>
    <cellStyle name="_ET_STYLE_NoName_00__Book1_1_广珠指挥部剩余工程产值计划汇总版最终4.28 (version 1)" xfId="976" xr:uid="{00000000-0005-0000-0000-000050020000}"/>
    <cellStyle name="_ET_STYLE_NoName_00__Book1_1_广珠指挥部剩余工程产值计划汇总版最终4.28 (version 1) 2" xfId="21738" xr:uid="{00000000-0005-0000-0000-000051020000}"/>
    <cellStyle name="_ET_STYLE_NoName_00__Book1_2" xfId="979" xr:uid="{00000000-0005-0000-0000-000052020000}"/>
    <cellStyle name="_ET_STYLE_NoName_00__Book1_2 2" xfId="21740" xr:uid="{00000000-0005-0000-0000-000053020000}"/>
    <cellStyle name="_ET_STYLE_NoName_00__Book1_2_广珠指挥部剩余工程产值计划汇总版最终4.28 (version 1)" xfId="645" xr:uid="{00000000-0005-0000-0000-000054020000}"/>
    <cellStyle name="_ET_STYLE_NoName_00__Book1_2_广珠指挥部剩余工程产值计划汇总版最终4.28 (version 1) 2" xfId="21188" xr:uid="{00000000-0005-0000-0000-000055020000}"/>
    <cellStyle name="_ET_STYLE_NoName_00__Book1_3" xfId="983" xr:uid="{00000000-0005-0000-0000-000056020000}"/>
    <cellStyle name="_ET_STYLE_NoName_00__Book1_3 2" xfId="20953" xr:uid="{00000000-0005-0000-0000-000057020000}"/>
    <cellStyle name="_ET_STYLE_NoName_00__Book1_3_广珠指挥部剩余工程产值计划汇总版最终4.28 (version 1)" xfId="986" xr:uid="{00000000-0005-0000-0000-000058020000}"/>
    <cellStyle name="_ET_STYLE_NoName_00__Book1_3_广珠指挥部剩余工程产值计划汇总版最终4.28 (version 1) 2" xfId="21745" xr:uid="{00000000-0005-0000-0000-000059020000}"/>
    <cellStyle name="_ET_STYLE_NoName_00__Book1_4" xfId="992" xr:uid="{00000000-0005-0000-0000-00005A020000}"/>
    <cellStyle name="_ET_STYLE_NoName_00__Book1_4 2" xfId="6883" xr:uid="{00000000-0005-0000-0000-00005B020000}"/>
    <cellStyle name="_ET_STYLE_NoName_00__Book1_4 2 2" xfId="21629" xr:uid="{00000000-0005-0000-0000-00005C020000}"/>
    <cellStyle name="_ET_STYLE_NoName_00__Book1_4 3" xfId="11145" xr:uid="{00000000-0005-0000-0000-00005D020000}"/>
    <cellStyle name="_ET_STYLE_NoName_00__Book1_4 3 2" xfId="20794" xr:uid="{00000000-0005-0000-0000-00005E020000}"/>
    <cellStyle name="_ET_STYLE_NoName_00__Book1_4 4" xfId="15715" xr:uid="{00000000-0005-0000-0000-00005F020000}"/>
    <cellStyle name="_ET_STYLE_NoName_00__Book1_4 4 2" xfId="20963" xr:uid="{00000000-0005-0000-0000-000060020000}"/>
    <cellStyle name="_ET_STYLE_NoName_00__Book1_4 4 3" xfId="40869" xr:uid="{00000000-0005-0000-0000-000061020000}"/>
    <cellStyle name="_ET_STYLE_NoName_00__Book1_4 5" xfId="21052" xr:uid="{00000000-0005-0000-0000-000062020000}"/>
    <cellStyle name="_ET_STYLE_NoName_00__Book1_Book1" xfId="996" xr:uid="{00000000-0005-0000-0000-000063020000}"/>
    <cellStyle name="_ET_STYLE_NoName_00__Book1_Book1 2" xfId="6884" xr:uid="{00000000-0005-0000-0000-000064020000}"/>
    <cellStyle name="_ET_STYLE_NoName_00__Book1_Book1 2 2" xfId="21765" xr:uid="{00000000-0005-0000-0000-000065020000}"/>
    <cellStyle name="_ET_STYLE_NoName_00__Book1_Book1 3" xfId="11057" xr:uid="{00000000-0005-0000-0000-000066020000}"/>
    <cellStyle name="_ET_STYLE_NoName_00__Book1_Book1 3 2" xfId="21775" xr:uid="{00000000-0005-0000-0000-000067020000}"/>
    <cellStyle name="_ET_STYLE_NoName_00__Book1_Book1 4" xfId="15719" xr:uid="{00000000-0005-0000-0000-000068020000}"/>
    <cellStyle name="_ET_STYLE_NoName_00__Book1_Book1 4 2" xfId="21034" xr:uid="{00000000-0005-0000-0000-000069020000}"/>
    <cellStyle name="_ET_STYLE_NoName_00__Book1_Book1 4 3" xfId="40894" xr:uid="{00000000-0005-0000-0000-00006A020000}"/>
    <cellStyle name="_ET_STYLE_NoName_00__Book1_Book1 5" xfId="21751" xr:uid="{00000000-0005-0000-0000-00006B020000}"/>
    <cellStyle name="_ET_STYLE_NoName_00__Book1_广珠指挥部剩余工程产值计划汇总版最终4.28 (version 1)" xfId="998" xr:uid="{00000000-0005-0000-0000-00006C020000}"/>
    <cellStyle name="_ET_STYLE_NoName_00__Book1_广珠指挥部剩余工程产值计划汇总版最终4.28 (version 1) 2" xfId="20975" xr:uid="{00000000-0005-0000-0000-00006D020000}"/>
    <cellStyle name="_ET_STYLE_NoName_00__Sheet3" xfId="999" xr:uid="{00000000-0005-0000-0000-00006E020000}"/>
    <cellStyle name="_ET_STYLE_NoName_00__Sheet3 2" xfId="20729" xr:uid="{00000000-0005-0000-0000-00006F020000}"/>
    <cellStyle name="_ET_STYLE_NoName_00__Xl0000001" xfId="1004" xr:uid="{00000000-0005-0000-0000-000070020000}"/>
    <cellStyle name="_ET_STYLE_NoName_00__Xl0000001 2" xfId="20990" xr:uid="{00000000-0005-0000-0000-000071020000}"/>
    <cellStyle name="_ET_STYLE_NoName_00__Xl0000002" xfId="1007" xr:uid="{00000000-0005-0000-0000-000072020000}"/>
    <cellStyle name="_ET_STYLE_NoName_00__Xl0000002 2" xfId="21780" xr:uid="{00000000-0005-0000-0000-000073020000}"/>
    <cellStyle name="_ET_STYLE_NoName_00__电务公司2011年12月份生产计划新表(通号分公司）" xfId="1011" xr:uid="{00000000-0005-0000-0000-000074020000}"/>
    <cellStyle name="_ET_STYLE_NoName_00__电务公司2011年12月份生产计划新表(通号分公司） 2" xfId="21784" xr:uid="{00000000-0005-0000-0000-000075020000}"/>
    <cellStyle name="_ET_STYLE_NoName_00__盾构分公司2011年2季度计划" xfId="985" xr:uid="{00000000-0005-0000-0000-000076020000}"/>
    <cellStyle name="_ET_STYLE_NoName_00__盾构分公司2011年2季度计划 2" xfId="21743" xr:uid="{00000000-0005-0000-0000-000077020000}"/>
    <cellStyle name="_ET_STYLE_NoName_00__盾构分公司2011年三季度计划" xfId="1013" xr:uid="{00000000-0005-0000-0000-000078020000}"/>
    <cellStyle name="_ET_STYLE_NoName_00__盾构分公司2011年三季度计划 2" xfId="21785" xr:uid="{00000000-0005-0000-0000-000079020000}"/>
    <cellStyle name="_ET_STYLE_NoName_00__二季度分析(广珠项目部）" xfId="1014" xr:uid="{00000000-0005-0000-0000-00007A020000}"/>
    <cellStyle name="_ET_STYLE_NoName_00__二季度分析(广珠项目部） 2" xfId="20718" xr:uid="{00000000-0005-0000-0000-00007B020000}"/>
    <cellStyle name="_ET_STYLE_NoName_00__广珠指挥部剩余工程产值计划汇总版最终4.28 (version 1)" xfId="1016" xr:uid="{00000000-0005-0000-0000-00007C020000}"/>
    <cellStyle name="_ET_STYLE_NoName_00__广珠指挥部剩余工程产值计划汇总版最终4.28 (version 1) 2" xfId="20873" xr:uid="{00000000-0005-0000-0000-00007D020000}"/>
    <cellStyle name="_IAS Adjustments011231" xfId="640" xr:uid="{00000000-0005-0000-0000-00007E020000}"/>
    <cellStyle name="_IAS Adjustments011231 2" xfId="21179" xr:uid="{00000000-0005-0000-0000-00007F020000}"/>
    <cellStyle name="_IAS Adjustments011231_CCB.Dec03AuditPack.GL.V2" xfId="1018" xr:uid="{00000000-0005-0000-0000-000080020000}"/>
    <cellStyle name="_IAS Adjustments011231_CCB.Dec03AuditPack.GL.V2 2" xfId="21787" xr:uid="{00000000-0005-0000-0000-000081020000}"/>
    <cellStyle name="_IAS Adjustments011231_CCB.GLAudit Package.040114" xfId="448" xr:uid="{00000000-0005-0000-0000-000082020000}"/>
    <cellStyle name="_IAS Adjustments011231_CCB.GLAudit Package.040114 2" xfId="20757" xr:uid="{00000000-0005-0000-0000-000083020000}"/>
    <cellStyle name="_IAS Adjustments011231_CCB.GLAudit Package.040114_CCB.Dec03AuditPack.GL.V2" xfId="543" xr:uid="{00000000-0005-0000-0000-000084020000}"/>
    <cellStyle name="_IAS Adjustments011231_CCB.GLAudit Package.040114_CCB.Dec03AuditPack.GL.V2 2" xfId="20933" xr:uid="{00000000-0005-0000-0000-000085020000}"/>
    <cellStyle name="_IAS Adjustments011231_CCB.HO.New TB template.CCB PRC IAS Sorting.040223 trial run" xfId="421" xr:uid="{00000000-0005-0000-0000-000086020000}"/>
    <cellStyle name="_IAS Adjustments011231_CCB.HO.New TB template.CCB PRC IAS Sorting.040223 trial run 2" xfId="20678" xr:uid="{00000000-0005-0000-0000-000087020000}"/>
    <cellStyle name="_IAS Adjustments011231_CCB.HO.New TB template.CCB PRC IAS Sorting.040223 trial run_CCB.Dec03AuditPack.GL.V2" xfId="1023" xr:uid="{00000000-0005-0000-0000-000088020000}"/>
    <cellStyle name="_IAS Adjustments011231_CCB.HO.New TB template.CCB PRC IAS Sorting.040223 trial run_CCB.Dec03AuditPack.GL.V2 2" xfId="21790" xr:uid="{00000000-0005-0000-0000-000089020000}"/>
    <cellStyle name="_IAS Adjustments011231_CCB.HO.New TB template.IAS Sorting.040210" xfId="961" xr:uid="{00000000-0005-0000-0000-00008A020000}"/>
    <cellStyle name="_IAS Adjustments011231_CCB.HO.New TB template.IAS Sorting.040210 2" xfId="21717" xr:uid="{00000000-0005-0000-0000-00008B020000}"/>
    <cellStyle name="_IAS Adjustments011231_CCB.HO.New TB template.IAS Sorting.040210_CCB.Dec03AuditPack.GL.V2" xfId="1024" xr:uid="{00000000-0005-0000-0000-00008C020000}"/>
    <cellStyle name="_IAS Adjustments011231_CCB.HO.New TB template.IAS Sorting.040210_CCB.Dec03AuditPack.GL.V2 2" xfId="21379" xr:uid="{00000000-0005-0000-0000-00008D020000}"/>
    <cellStyle name="_IAS Adjustments011231_CCB.HO.New TB template.PRC Sorting.040210" xfId="925" xr:uid="{00000000-0005-0000-0000-00008E020000}"/>
    <cellStyle name="_IAS Adjustments011231_CCB.HO.New TB template.PRC Sorting.040210 2" xfId="21653" xr:uid="{00000000-0005-0000-0000-00008F020000}"/>
    <cellStyle name="_IAS Adjustments011231_CCB.HO.New TB template.PRC Sorting.040210_CCB.Dec03AuditPack.GL.V2" xfId="927" xr:uid="{00000000-0005-0000-0000-000090020000}"/>
    <cellStyle name="_IAS Adjustments011231_CCB.HO.New TB template.PRC Sorting.040210_CCB.Dec03AuditPack.GL.V2 2" xfId="21659" xr:uid="{00000000-0005-0000-0000-000091020000}"/>
    <cellStyle name="_IAS Adjustments021231" xfId="643" xr:uid="{00000000-0005-0000-0000-000092020000}"/>
    <cellStyle name="_IAS Adjustments021231 2" xfId="21186" xr:uid="{00000000-0005-0000-0000-000093020000}"/>
    <cellStyle name="_IAS Adjustments021231_CCB.Dec03AuditPack.GL.V2" xfId="839" xr:uid="{00000000-0005-0000-0000-000094020000}"/>
    <cellStyle name="_IAS Adjustments021231_CCB.Dec03AuditPack.GL.V2 2" xfId="21540" xr:uid="{00000000-0005-0000-0000-000095020000}"/>
    <cellStyle name="_IAS Adjustments021231_CCB.GLAudit Package.040114" xfId="1028" xr:uid="{00000000-0005-0000-0000-000096020000}"/>
    <cellStyle name="_IAS Adjustments021231_CCB.GLAudit Package.040114 2" xfId="21795" xr:uid="{00000000-0005-0000-0000-000097020000}"/>
    <cellStyle name="_IAS Adjustments021231_CCB.GLAudit Package.040114_CCB.Dec03AuditPack.GL.V2" xfId="1031" xr:uid="{00000000-0005-0000-0000-000098020000}"/>
    <cellStyle name="_IAS Adjustments021231_CCB.GLAudit Package.040114_CCB.Dec03AuditPack.GL.V2 2" xfId="21796" xr:uid="{00000000-0005-0000-0000-000099020000}"/>
    <cellStyle name="_IAS Adjustments021231_CCB.HO.New TB template.CCB PRC IAS Sorting.040223 trial run" xfId="1019" xr:uid="{00000000-0005-0000-0000-00009A020000}"/>
    <cellStyle name="_IAS Adjustments021231_CCB.HO.New TB template.CCB PRC IAS Sorting.040223 trial run 2" xfId="21788" xr:uid="{00000000-0005-0000-0000-00009B020000}"/>
    <cellStyle name="_IAS Adjustments021231_CCB.HO.New TB template.CCB PRC IAS Sorting.040223 trial run_CCB.Dec03AuditPack.GL.V2" xfId="1032" xr:uid="{00000000-0005-0000-0000-00009C020000}"/>
    <cellStyle name="_IAS Adjustments021231_CCB.HO.New TB template.CCB PRC IAS Sorting.040223 trial run_CCB.Dec03AuditPack.GL.V2 2" xfId="21582" xr:uid="{00000000-0005-0000-0000-00009D020000}"/>
    <cellStyle name="_IAS Adjustments021231_CCB.HO.New TB template.IAS Sorting.040210" xfId="1034" xr:uid="{00000000-0005-0000-0000-00009E020000}"/>
    <cellStyle name="_IAS Adjustments021231_CCB.HO.New TB template.IAS Sorting.040210 2" xfId="21808" xr:uid="{00000000-0005-0000-0000-00009F020000}"/>
    <cellStyle name="_IAS Adjustments021231_CCB.HO.New TB template.IAS Sorting.040210_CCB.Dec03AuditPack.GL.V2" xfId="1036" xr:uid="{00000000-0005-0000-0000-0000A0020000}"/>
    <cellStyle name="_IAS Adjustments021231_CCB.HO.New TB template.IAS Sorting.040210_CCB.Dec03AuditPack.GL.V2 2" xfId="20688" xr:uid="{00000000-0005-0000-0000-0000A1020000}"/>
    <cellStyle name="_IAS Adjustments021231_CCB.HO.New TB template.PRC Sorting.040210" xfId="657" xr:uid="{00000000-0005-0000-0000-0000A2020000}"/>
    <cellStyle name="_IAS Adjustments021231_CCB.HO.New TB template.PRC Sorting.040210 2" xfId="21205" xr:uid="{00000000-0005-0000-0000-0000A3020000}"/>
    <cellStyle name="_IAS Adjustments021231_CCB.HO.New TB template.PRC Sorting.040210_CCB.Dec03AuditPack.GL.V2" xfId="981" xr:uid="{00000000-0005-0000-0000-0000A4020000}"/>
    <cellStyle name="_IAS Adjustments021231_CCB.HO.New TB template.PRC Sorting.040210_CCB.Dec03AuditPack.GL.V2 2" xfId="20948" xr:uid="{00000000-0005-0000-0000-0000A5020000}"/>
    <cellStyle name="_IAS Adjustments030630" xfId="943" xr:uid="{00000000-0005-0000-0000-0000A6020000}"/>
    <cellStyle name="_IAS Adjustments030630 2" xfId="21017" xr:uid="{00000000-0005-0000-0000-0000A7020000}"/>
    <cellStyle name="_IAS Adjustments030630_CCB.Dec03AuditPack.GL.V2" xfId="946" xr:uid="{00000000-0005-0000-0000-0000A8020000}"/>
    <cellStyle name="_IAS Adjustments030630_CCB.Dec03AuditPack.GL.V2 2" xfId="20816" xr:uid="{00000000-0005-0000-0000-0000A9020000}"/>
    <cellStyle name="_IAS Adjustments030630_CCB.GLAudit Package.040114" xfId="1037" xr:uid="{00000000-0005-0000-0000-0000AA020000}"/>
    <cellStyle name="_IAS Adjustments030630_CCB.GLAudit Package.040114 2" xfId="20958" xr:uid="{00000000-0005-0000-0000-0000AB020000}"/>
    <cellStyle name="_IAS Adjustments030630_CCB.GLAudit Package.040114_CCB.Dec03AuditPack.GL.V2" xfId="1040" xr:uid="{00000000-0005-0000-0000-0000AC020000}"/>
    <cellStyle name="_IAS Adjustments030630_CCB.GLAudit Package.040114_CCB.Dec03AuditPack.GL.V2 2" xfId="21005" xr:uid="{00000000-0005-0000-0000-0000AD020000}"/>
    <cellStyle name="_IAS Adjustments030630_CCB.HO.New TB template.CCB PRC IAS Sorting.040223 trial run" xfId="950" xr:uid="{00000000-0005-0000-0000-0000AE020000}"/>
    <cellStyle name="_IAS Adjustments030630_CCB.HO.New TB template.CCB PRC IAS Sorting.040223 trial run 2" xfId="21683" xr:uid="{00000000-0005-0000-0000-0000AF020000}"/>
    <cellStyle name="_IAS Adjustments030630_CCB.HO.New TB template.CCB PRC IAS Sorting.040223 trial run_CCB.Dec03AuditPack.GL.V2" xfId="883" xr:uid="{00000000-0005-0000-0000-0000B0020000}"/>
    <cellStyle name="_IAS Adjustments030630_CCB.HO.New TB template.CCB PRC IAS Sorting.040223 trial run_CCB.Dec03AuditPack.GL.V2 2" xfId="21623" xr:uid="{00000000-0005-0000-0000-0000B1020000}"/>
    <cellStyle name="_IAS Adjustments030630_CCB.HO.New TB template.IAS Sorting.040210" xfId="1041" xr:uid="{00000000-0005-0000-0000-0000B2020000}"/>
    <cellStyle name="_IAS Adjustments030630_CCB.HO.New TB template.IAS Sorting.040210 2" xfId="20707" xr:uid="{00000000-0005-0000-0000-0000B3020000}"/>
    <cellStyle name="_IAS Adjustments030630_CCB.HO.New TB template.IAS Sorting.040210_CCB.Dec03AuditPack.GL.V2" xfId="1042" xr:uid="{00000000-0005-0000-0000-0000B4020000}"/>
    <cellStyle name="_IAS Adjustments030630_CCB.HO.New TB template.IAS Sorting.040210_CCB.Dec03AuditPack.GL.V2 2" xfId="21045" xr:uid="{00000000-0005-0000-0000-0000B5020000}"/>
    <cellStyle name="_IAS Adjustments030630_CCB.HO.New TB template.PRC Sorting.040210" xfId="1046" xr:uid="{00000000-0005-0000-0000-0000B6020000}"/>
    <cellStyle name="_IAS Adjustments030630_CCB.HO.New TB template.PRC Sorting.040210 2" xfId="21812" xr:uid="{00000000-0005-0000-0000-0000B7020000}"/>
    <cellStyle name="_IAS Adjustments030630_CCB.HO.New TB template.PRC Sorting.040210_CCB.Dec03AuditPack.GL.V2" xfId="1050" xr:uid="{00000000-0005-0000-0000-0000B8020000}"/>
    <cellStyle name="_IAS Adjustments030630_CCB.HO.New TB template.PRC Sorting.040210_CCB.Dec03AuditPack.GL.V2 2" xfId="20921" xr:uid="{00000000-0005-0000-0000-0000B9020000}"/>
    <cellStyle name="_PBC content" xfId="1051" xr:uid="{00000000-0005-0000-0000-0000BA020000}"/>
    <cellStyle name="_PBC content 2" xfId="21123" xr:uid="{00000000-0005-0000-0000-0000BB020000}"/>
    <cellStyle name="_PRC Adjustments 011231" xfId="697" xr:uid="{00000000-0005-0000-0000-0000BC020000}"/>
    <cellStyle name="_PRC Adjustments 011231 2" xfId="21308" xr:uid="{00000000-0005-0000-0000-0000BD020000}"/>
    <cellStyle name="_PRC Adjustments 011231_CCB.Dec03AuditPack.GL.V2" xfId="1052" xr:uid="{00000000-0005-0000-0000-0000BE020000}"/>
    <cellStyle name="_PRC Adjustments 011231_CCB.Dec03AuditPack.GL.V2 2" xfId="21817" xr:uid="{00000000-0005-0000-0000-0000BF020000}"/>
    <cellStyle name="_PRC Adjustments 011231_CCB.GLAudit Package.040114" xfId="1054" xr:uid="{00000000-0005-0000-0000-0000C0020000}"/>
    <cellStyle name="_PRC Adjustments 011231_CCB.GLAudit Package.040114 2" xfId="21820" xr:uid="{00000000-0005-0000-0000-0000C1020000}"/>
    <cellStyle name="_PRC Adjustments 011231_CCB.GLAudit Package.040114_CCB.Dec03AuditPack.GL.V2" xfId="638" xr:uid="{00000000-0005-0000-0000-0000C2020000}"/>
    <cellStyle name="_PRC Adjustments 011231_CCB.GLAudit Package.040114_CCB.Dec03AuditPack.GL.V2 2" xfId="21176" xr:uid="{00000000-0005-0000-0000-0000C3020000}"/>
    <cellStyle name="_PRC Adjustments 011231_CCB.HO.New TB template.CCB PRC IAS Sorting.040223 trial run" xfId="1055" xr:uid="{00000000-0005-0000-0000-0000C4020000}"/>
    <cellStyle name="_PRC Adjustments 011231_CCB.HO.New TB template.CCB PRC IAS Sorting.040223 trial run 2" xfId="20979" xr:uid="{00000000-0005-0000-0000-0000C5020000}"/>
    <cellStyle name="_PRC Adjustments 011231_CCB.HO.New TB template.CCB PRC IAS Sorting.040223 trial run_CCB.Dec03AuditPack.GL.V2" xfId="989" xr:uid="{00000000-0005-0000-0000-0000C6020000}"/>
    <cellStyle name="_PRC Adjustments 011231_CCB.HO.New TB template.CCB PRC IAS Sorting.040223 trial run_CCB.Dec03AuditPack.GL.V2 2" xfId="21049" xr:uid="{00000000-0005-0000-0000-0000C7020000}"/>
    <cellStyle name="_PRC Adjustments 011231_CCB.HO.New TB template.IAS Sorting.040210" xfId="1025" xr:uid="{00000000-0005-0000-0000-0000C8020000}"/>
    <cellStyle name="_PRC Adjustments 011231_CCB.HO.New TB template.IAS Sorting.040210 2" xfId="21792" xr:uid="{00000000-0005-0000-0000-0000C9020000}"/>
    <cellStyle name="_PRC Adjustments 011231_CCB.HO.New TB template.IAS Sorting.040210_CCB.Dec03AuditPack.GL.V2" xfId="1030" xr:uid="{00000000-0005-0000-0000-0000CA020000}"/>
    <cellStyle name="_PRC Adjustments 011231_CCB.HO.New TB template.IAS Sorting.040210_CCB.Dec03AuditPack.GL.V2 2" xfId="21800" xr:uid="{00000000-0005-0000-0000-0000CB020000}"/>
    <cellStyle name="_PRC Adjustments 011231_CCB.HO.New TB template.PRC Sorting.040210" xfId="1058" xr:uid="{00000000-0005-0000-0000-0000CC020000}"/>
    <cellStyle name="_PRC Adjustments 011231_CCB.HO.New TB template.PRC Sorting.040210 2" xfId="21823" xr:uid="{00000000-0005-0000-0000-0000CD020000}"/>
    <cellStyle name="_PRC Adjustments 011231_CCB.HO.New TB template.PRC Sorting.040210_CCB.Dec03AuditPack.GL.V2" xfId="1059" xr:uid="{00000000-0005-0000-0000-0000CE020000}"/>
    <cellStyle name="_PRC Adjustments 011231_CCB.HO.New TB template.PRC Sorting.040210_CCB.Dec03AuditPack.GL.V2 2" xfId="21833" xr:uid="{00000000-0005-0000-0000-0000CF020000}"/>
    <cellStyle name="_PRC Adjustments 021231" xfId="1060" xr:uid="{00000000-0005-0000-0000-0000D0020000}"/>
    <cellStyle name="_PRC Adjustments 021231 2" xfId="21835" xr:uid="{00000000-0005-0000-0000-0000D1020000}"/>
    <cellStyle name="_PRC Adjustments 021231_CCB.Dec03AuditPack.GL.V2" xfId="1063" xr:uid="{00000000-0005-0000-0000-0000D2020000}"/>
    <cellStyle name="_PRC Adjustments 021231_CCB.Dec03AuditPack.GL.V2 2" xfId="21838" xr:uid="{00000000-0005-0000-0000-0000D3020000}"/>
    <cellStyle name="_PRC Adjustments 021231_CCB.GLAudit Package.040114" xfId="898" xr:uid="{00000000-0005-0000-0000-0000D4020000}"/>
    <cellStyle name="_PRC Adjustments 021231_CCB.GLAudit Package.040114 2" xfId="21633" xr:uid="{00000000-0005-0000-0000-0000D5020000}"/>
    <cellStyle name="_PRC Adjustments 021231_CCB.GLAudit Package.040114_CCB.Dec03AuditPack.GL.V2" xfId="902" xr:uid="{00000000-0005-0000-0000-0000D6020000}"/>
    <cellStyle name="_PRC Adjustments 021231_CCB.GLAudit Package.040114_CCB.Dec03AuditPack.GL.V2 2" xfId="21636" xr:uid="{00000000-0005-0000-0000-0000D7020000}"/>
    <cellStyle name="_PRC Adjustments 021231_CCB.HO.New TB template.CCB PRC IAS Sorting.040223 trial run" xfId="628" xr:uid="{00000000-0005-0000-0000-0000D8020000}"/>
    <cellStyle name="_PRC Adjustments 021231_CCB.HO.New TB template.CCB PRC IAS Sorting.040223 trial run 2" xfId="21114" xr:uid="{00000000-0005-0000-0000-0000D9020000}"/>
    <cellStyle name="_PRC Adjustments 021231_CCB.HO.New TB template.CCB PRC IAS Sorting.040223 trial run_CCB.Dec03AuditPack.GL.V2" xfId="872" xr:uid="{00000000-0005-0000-0000-0000DA020000}"/>
    <cellStyle name="_PRC Adjustments 021231_CCB.HO.New TB template.CCB PRC IAS Sorting.040223 trial run_CCB.Dec03AuditPack.GL.V2 2" xfId="21615" xr:uid="{00000000-0005-0000-0000-0000DB020000}"/>
    <cellStyle name="_PRC Adjustments 021231_CCB.HO.New TB template.IAS Sorting.040210" xfId="1048" xr:uid="{00000000-0005-0000-0000-0000DC020000}"/>
    <cellStyle name="_PRC Adjustments 021231_CCB.HO.New TB template.IAS Sorting.040210 2" xfId="20920" xr:uid="{00000000-0005-0000-0000-0000DD020000}"/>
    <cellStyle name="_PRC Adjustments 021231_CCB.HO.New TB template.IAS Sorting.040210_CCB.Dec03AuditPack.GL.V2" xfId="1065" xr:uid="{00000000-0005-0000-0000-0000DE020000}"/>
    <cellStyle name="_PRC Adjustments 021231_CCB.HO.New TB template.IAS Sorting.040210_CCB.Dec03AuditPack.GL.V2 2" xfId="20882" xr:uid="{00000000-0005-0000-0000-0000DF020000}"/>
    <cellStyle name="_PRC Adjustments 021231_CCB.HO.New TB template.PRC Sorting.040210" xfId="1067" xr:uid="{00000000-0005-0000-0000-0000E0020000}"/>
    <cellStyle name="_PRC Adjustments 021231_CCB.HO.New TB template.PRC Sorting.040210 2" xfId="21839" xr:uid="{00000000-0005-0000-0000-0000E1020000}"/>
    <cellStyle name="_PRC Adjustments 021231_CCB.HO.New TB template.PRC Sorting.040210_CCB.Dec03AuditPack.GL.V2" xfId="1069" xr:uid="{00000000-0005-0000-0000-0000E2020000}"/>
    <cellStyle name="_PRC Adjustments 021231_CCB.HO.New TB template.PRC Sorting.040210_CCB.Dec03AuditPack.GL.V2 2" xfId="21844" xr:uid="{00000000-0005-0000-0000-0000E3020000}"/>
    <cellStyle name="_PRC Adjustments 030630" xfId="1073" xr:uid="{00000000-0005-0000-0000-0000E4020000}"/>
    <cellStyle name="_PRC Adjustments 030630 2" xfId="21849" xr:uid="{00000000-0005-0000-0000-0000E5020000}"/>
    <cellStyle name="_PRC Adjustments 030630_CCB.Dec03AuditPack.GL.V2" xfId="630" xr:uid="{00000000-0005-0000-0000-0000E6020000}"/>
    <cellStyle name="_PRC Adjustments 030630_CCB.Dec03AuditPack.GL.V2 2" xfId="21117" xr:uid="{00000000-0005-0000-0000-0000E7020000}"/>
    <cellStyle name="_PRC Adjustments 030630_CCB.GLAudit Package.040114" xfId="1075" xr:uid="{00000000-0005-0000-0000-0000E8020000}"/>
    <cellStyle name="_PRC Adjustments 030630_CCB.GLAudit Package.040114 2" xfId="21852" xr:uid="{00000000-0005-0000-0000-0000E9020000}"/>
    <cellStyle name="_PRC Adjustments 030630_CCB.GLAudit Package.040114_CCB.Dec03AuditPack.GL.V2" xfId="1077" xr:uid="{00000000-0005-0000-0000-0000EA020000}"/>
    <cellStyle name="_PRC Adjustments 030630_CCB.GLAudit Package.040114_CCB.Dec03AuditPack.GL.V2 2" xfId="20822" xr:uid="{00000000-0005-0000-0000-0000EB020000}"/>
    <cellStyle name="_PRC Adjustments 030630_CCB.HO.New TB template.CCB PRC IAS Sorting.040223 trial run" xfId="1081" xr:uid="{00000000-0005-0000-0000-0000EC020000}"/>
    <cellStyle name="_PRC Adjustments 030630_CCB.HO.New TB template.CCB PRC IAS Sorting.040223 trial run 2" xfId="21853" xr:uid="{00000000-0005-0000-0000-0000ED020000}"/>
    <cellStyle name="_PRC Adjustments 030630_CCB.HO.New TB template.CCB PRC IAS Sorting.040223 trial run_CCB.Dec03AuditPack.GL.V2" xfId="1082" xr:uid="{00000000-0005-0000-0000-0000EE020000}"/>
    <cellStyle name="_PRC Adjustments 030630_CCB.HO.New TB template.CCB PRC IAS Sorting.040223 trial run_CCB.Dec03AuditPack.GL.V2 2" xfId="21854" xr:uid="{00000000-0005-0000-0000-0000EF020000}"/>
    <cellStyle name="_PRC Adjustments 030630_CCB.HO.New TB template.IAS Sorting.040210" xfId="555" xr:uid="{00000000-0005-0000-0000-0000F0020000}"/>
    <cellStyle name="_PRC Adjustments 030630_CCB.HO.New TB template.IAS Sorting.040210 2" xfId="20938" xr:uid="{00000000-0005-0000-0000-0000F1020000}"/>
    <cellStyle name="_PRC Adjustments 030630_CCB.HO.New TB template.IAS Sorting.040210_CCB.Dec03AuditPack.GL.V2" xfId="1084" xr:uid="{00000000-0005-0000-0000-0000F2020000}"/>
    <cellStyle name="_PRC Adjustments 030630_CCB.HO.New TB template.IAS Sorting.040210_CCB.Dec03AuditPack.GL.V2 2" xfId="21856" xr:uid="{00000000-0005-0000-0000-0000F3020000}"/>
    <cellStyle name="_PRC Adjustments 030630_CCB.HO.New TB template.PRC Sorting.040210" xfId="1085" xr:uid="{00000000-0005-0000-0000-0000F4020000}"/>
    <cellStyle name="_PRC Adjustments 030630_CCB.HO.New TB template.PRC Sorting.040210 2" xfId="21860" xr:uid="{00000000-0005-0000-0000-0000F5020000}"/>
    <cellStyle name="_PRC Adjustments 030630_CCB.HO.New TB template.PRC Sorting.040210_CCB.Dec03AuditPack.GL.V2" xfId="1087" xr:uid="{00000000-0005-0000-0000-0000F6020000}"/>
    <cellStyle name="_PRC Adjustments 030630_CCB.HO.New TB template.PRC Sorting.040210_CCB.Dec03AuditPack.GL.V2 2" xfId="21863" xr:uid="{00000000-0005-0000-0000-0000F7020000}"/>
    <cellStyle name="_Sheet2" xfId="3765" xr:uid="{00000000-0005-0000-0000-0000F8020000}"/>
    <cellStyle name="_Sheet2 2" xfId="21226" xr:uid="{00000000-0005-0000-0000-0000F9020000}"/>
    <cellStyle name="_Sheet2_12.17统计" xfId="3773" xr:uid="{00000000-0005-0000-0000-0000FA020000}"/>
    <cellStyle name="_Sheet2_12.17统计 2" xfId="21603" xr:uid="{00000000-0005-0000-0000-0000FB020000}"/>
    <cellStyle name="_Sheet2_12.17统计_Sheet2" xfId="3778" xr:uid="{00000000-0005-0000-0000-0000FC020000}"/>
    <cellStyle name="_Sheet2_12.17统计_Sheet2 2" xfId="21865" xr:uid="{00000000-0005-0000-0000-0000FD020000}"/>
    <cellStyle name="_Sheet2_12.17统计_台账" xfId="3779" xr:uid="{00000000-0005-0000-0000-0000FE020000}"/>
    <cellStyle name="_Sheet2_12.17统计_台账 2" xfId="21215" xr:uid="{00000000-0005-0000-0000-0000FF020000}"/>
    <cellStyle name="_Sheet2_13年10月六局台账" xfId="3781" xr:uid="{00000000-0005-0000-0000-000000030000}"/>
    <cellStyle name="_Sheet2_13年10月六局台账 2" xfId="21873" xr:uid="{00000000-0005-0000-0000-000001030000}"/>
    <cellStyle name="_Sheet2_13年12月六局台账" xfId="3789" xr:uid="{00000000-0005-0000-0000-000002030000}"/>
    <cellStyle name="_Sheet2_13年12月六局台账 2" xfId="21183" xr:uid="{00000000-0005-0000-0000-000003030000}"/>
    <cellStyle name="_Sheet2_13年6月报六局台账" xfId="3796" xr:uid="{00000000-0005-0000-0000-000004030000}"/>
    <cellStyle name="_Sheet2_13年6月报六局台账 2" xfId="21807" xr:uid="{00000000-0005-0000-0000-000005030000}"/>
    <cellStyle name="_Sheet2_13年9月六局台账" xfId="3783" xr:uid="{00000000-0005-0000-0000-000006030000}"/>
    <cellStyle name="_Sheet2_13年9月六局台账 2" xfId="21875" xr:uid="{00000000-0005-0000-0000-000007030000}"/>
    <cellStyle name="_Sheet2_14年6月六局台账" xfId="3799" xr:uid="{00000000-0005-0000-0000-000008030000}"/>
    <cellStyle name="_Sheet2_14年6月六局台账 2" xfId="21815" xr:uid="{00000000-0005-0000-0000-000009030000}"/>
    <cellStyle name="_Sheet2_14年7月六局台账" xfId="3800" xr:uid="{00000000-0005-0000-0000-00000A030000}"/>
    <cellStyle name="_Sheet2_14年7月六局台账 2" xfId="21876" xr:uid="{00000000-0005-0000-0000-00000B030000}"/>
    <cellStyle name="_Sheet2_2" xfId="3802" xr:uid="{00000000-0005-0000-0000-00000C030000}"/>
    <cellStyle name="_Sheet2_2 2" xfId="21879" xr:uid="{00000000-0005-0000-0000-00000D030000}"/>
    <cellStyle name="_Sheet2_4月报六局台账" xfId="3805" xr:uid="{00000000-0005-0000-0000-00000E030000}"/>
    <cellStyle name="_Sheet2_4月报六局台账 2" xfId="21229" xr:uid="{00000000-0005-0000-0000-00000F030000}"/>
    <cellStyle name="_Sheet2_9月报六局台账" xfId="3769" xr:uid="{00000000-0005-0000-0000-000010030000}"/>
    <cellStyle name="_Sheet2_9月报六局台账 2" xfId="21479" xr:uid="{00000000-0005-0000-0000-000011030000}"/>
    <cellStyle name="_Sheet2_Sheet1" xfId="3731" xr:uid="{00000000-0005-0000-0000-000012030000}"/>
    <cellStyle name="_Sheet2_Sheet1 2" xfId="21885" xr:uid="{00000000-0005-0000-0000-000013030000}"/>
    <cellStyle name="_Sheet2_Sheet1_1" xfId="3794" xr:uid="{00000000-0005-0000-0000-000014030000}"/>
    <cellStyle name="_Sheet2_Sheet1_1 2" xfId="21889" xr:uid="{00000000-0005-0000-0000-000015030000}"/>
    <cellStyle name="_Sheet2_Sheet1_1_13年10月六局台账" xfId="3806" xr:uid="{00000000-0005-0000-0000-000016030000}"/>
    <cellStyle name="_Sheet2_Sheet1_1_13年10月六局台账 2" xfId="21262" xr:uid="{00000000-0005-0000-0000-000017030000}"/>
    <cellStyle name="_Sheet2_Sheet1_1_13年5月报六局台账" xfId="3792" xr:uid="{00000000-0005-0000-0000-000018030000}"/>
    <cellStyle name="_Sheet2_Sheet1_1_13年5月报六局台账 2" xfId="21829" xr:uid="{00000000-0005-0000-0000-000019030000}"/>
    <cellStyle name="_Sheet2_Sheet1_1_13年7月六局台账" xfId="3776" xr:uid="{00000000-0005-0000-0000-00001A030000}"/>
    <cellStyle name="_Sheet2_Sheet1_1_13年7月六局台账 2" xfId="21892" xr:uid="{00000000-0005-0000-0000-00001B030000}"/>
    <cellStyle name="_Sheet2_Sheet1_1_14年4月六局台账" xfId="3811" xr:uid="{00000000-0005-0000-0000-00001C030000}"/>
    <cellStyle name="_Sheet2_Sheet1_1_14年4月六局台账 2" xfId="21612" xr:uid="{00000000-0005-0000-0000-00001D030000}"/>
    <cellStyle name="_Sheet2_Sheet1_1_Sheet1" xfId="3812" xr:uid="{00000000-0005-0000-0000-00001E030000}"/>
    <cellStyle name="_Sheet2_Sheet1_1_Sheet1 2" xfId="21894" xr:uid="{00000000-0005-0000-0000-00001F030000}"/>
    <cellStyle name="_Sheet2_Sheet1_1_Sheet2" xfId="3813" xr:uid="{00000000-0005-0000-0000-000020030000}"/>
    <cellStyle name="_Sheet2_Sheet1_1_Sheet2 2" xfId="21312" xr:uid="{00000000-0005-0000-0000-000021030000}"/>
    <cellStyle name="_Sheet2_Sheet1_1_成本报表" xfId="3784" xr:uid="{00000000-0005-0000-0000-000022030000}"/>
    <cellStyle name="_Sheet2_Sheet1_1_成本报表 2" xfId="21415" xr:uid="{00000000-0005-0000-0000-000023030000}"/>
    <cellStyle name="_Sheet2_Sheet1_1_成本报表_1" xfId="3732" xr:uid="{00000000-0005-0000-0000-000024030000}"/>
    <cellStyle name="_Sheet2_Sheet1_1_成本报表_1 2" xfId="21880" xr:uid="{00000000-0005-0000-0000-000025030000}"/>
    <cellStyle name="_Sheet2_Sheet1_1_成本报表_Sheet2" xfId="3750" xr:uid="{00000000-0005-0000-0000-000026030000}"/>
    <cellStyle name="_Sheet2_Sheet1_1_成本报表_Sheet2 2" xfId="20876" xr:uid="{00000000-0005-0000-0000-000027030000}"/>
    <cellStyle name="_Sheet2_Sheet1_1_合同" xfId="3772" xr:uid="{00000000-0005-0000-0000-000028030000}"/>
    <cellStyle name="_Sheet2_Sheet1_1_合同 2" xfId="21858" xr:uid="{00000000-0005-0000-0000-000029030000}"/>
    <cellStyle name="_Sheet2_Sheet1_1_合同台帐" xfId="3814" xr:uid="{00000000-0005-0000-0000-00002A030000}"/>
    <cellStyle name="_Sheet2_Sheet1_1_合同台帐 2" xfId="21897" xr:uid="{00000000-0005-0000-0000-00002B030000}"/>
    <cellStyle name="_Sheet2_Sheet1_1_合同台帐_1" xfId="3816" xr:uid="{00000000-0005-0000-0000-00002C030000}"/>
    <cellStyle name="_Sheet2_Sheet1_1_合同台帐_1 2" xfId="21850" xr:uid="{00000000-0005-0000-0000-00002D030000}"/>
    <cellStyle name="_Sheet2_Sheet1_1_合同台帐_Sheet2" xfId="3820" xr:uid="{00000000-0005-0000-0000-00002E030000}"/>
    <cellStyle name="_Sheet2_Sheet1_1_合同台帐_Sheet2 2" xfId="21704" xr:uid="{00000000-0005-0000-0000-00002F030000}"/>
    <cellStyle name="_Sheet2_Sheet1_1_履行" xfId="3823" xr:uid="{00000000-0005-0000-0000-000030030000}"/>
    <cellStyle name="_Sheet2_Sheet1_1_履行 2" xfId="21119" xr:uid="{00000000-0005-0000-0000-000031030000}"/>
    <cellStyle name="_Sheet2_Sheet1_1_欠款" xfId="3818" xr:uid="{00000000-0005-0000-0000-000032030000}"/>
    <cellStyle name="_Sheet2_Sheet1_1_欠款 2" xfId="21899" xr:uid="{00000000-0005-0000-0000-000033030000}"/>
    <cellStyle name="_Sheet2_Sheet1_1_台账" xfId="3824" xr:uid="{00000000-0005-0000-0000-000034030000}"/>
    <cellStyle name="_Sheet2_Sheet1_1_台账 2" xfId="21905" xr:uid="{00000000-0005-0000-0000-000035030000}"/>
    <cellStyle name="_Sheet2_Sheet1_1_台账_1" xfId="3829" xr:uid="{00000000-0005-0000-0000-000036030000}"/>
    <cellStyle name="_Sheet2_Sheet1_1_台账_1 2" xfId="21909" xr:uid="{00000000-0005-0000-0000-000037030000}"/>
    <cellStyle name="_Sheet2_Sheet1_1_未点收入账" xfId="3810" xr:uid="{00000000-0005-0000-0000-000038030000}"/>
    <cellStyle name="_Sheet2_Sheet1_1_未点收入账 2" xfId="21912" xr:uid="{00000000-0005-0000-0000-000039030000}"/>
    <cellStyle name="_Sheet2_Sheet1_1_物资收发存台帐" xfId="3838" xr:uid="{00000000-0005-0000-0000-00003A030000}"/>
    <cellStyle name="_Sheet2_Sheet1_1_物资收发存台帐 2" xfId="21914" xr:uid="{00000000-0005-0000-0000-00003B030000}"/>
    <cellStyle name="_Sheet2_Sheet1_1_物资收发存台帐_Sheet2" xfId="3841" xr:uid="{00000000-0005-0000-0000-00003C030000}"/>
    <cellStyle name="_Sheet2_Sheet1_1_物资收发存台帐_Sheet2 2" xfId="21535" xr:uid="{00000000-0005-0000-0000-00003D030000}"/>
    <cellStyle name="_Sheet2_Sheet1_1_周转料" xfId="3822" xr:uid="{00000000-0005-0000-0000-00003E030000}"/>
    <cellStyle name="_Sheet2_Sheet1_1_周转料 2" xfId="21158" xr:uid="{00000000-0005-0000-0000-00003F030000}"/>
    <cellStyle name="_Sheet2_Sheet1_1_周转料租赁台账" xfId="3845" xr:uid="{00000000-0005-0000-0000-000040030000}"/>
    <cellStyle name="_Sheet2_Sheet1_1_周转料租赁台账 2" xfId="21915" xr:uid="{00000000-0005-0000-0000-000041030000}"/>
    <cellStyle name="_Sheet2_Sheet1_12.17统计" xfId="3847" xr:uid="{00000000-0005-0000-0000-000042030000}"/>
    <cellStyle name="_Sheet2_Sheet1_12.17统计 2" xfId="21919" xr:uid="{00000000-0005-0000-0000-000043030000}"/>
    <cellStyle name="_Sheet2_Sheet1_12.17统计_Sheet2" xfId="3780" xr:uid="{00000000-0005-0000-0000-000044030000}"/>
    <cellStyle name="_Sheet2_Sheet1_12.17统计_Sheet2 2" xfId="21869" xr:uid="{00000000-0005-0000-0000-000045030000}"/>
    <cellStyle name="_Sheet2_Sheet1_12.17统计_台账" xfId="3817" xr:uid="{00000000-0005-0000-0000-000046030000}"/>
    <cellStyle name="_Sheet2_Sheet1_12.17统计_台账 2" xfId="21921" xr:uid="{00000000-0005-0000-0000-000047030000}"/>
    <cellStyle name="_Sheet2_Sheet1_13年10月六局台账" xfId="3835" xr:uid="{00000000-0005-0000-0000-000048030000}"/>
    <cellStyle name="_Sheet2_Sheet1_13年10月六局台账 2" xfId="21507" xr:uid="{00000000-0005-0000-0000-000049030000}"/>
    <cellStyle name="_Sheet2_Sheet1_13年5月报六局台账" xfId="3851" xr:uid="{00000000-0005-0000-0000-00004A030000}"/>
    <cellStyle name="_Sheet2_Sheet1_13年5月报六局台账 2" xfId="21756" xr:uid="{00000000-0005-0000-0000-00004B030000}"/>
    <cellStyle name="_Sheet2_Sheet1_13年7月六局台账" xfId="3854" xr:uid="{00000000-0005-0000-0000-00004C030000}"/>
    <cellStyle name="_Sheet2_Sheet1_13年7月六局台账 2" xfId="21541" xr:uid="{00000000-0005-0000-0000-00004D030000}"/>
    <cellStyle name="_Sheet2_Sheet1_14年4月六局台账" xfId="3857" xr:uid="{00000000-0005-0000-0000-00004E030000}"/>
    <cellStyle name="_Sheet2_Sheet1_14年4月六局台账 2" xfId="21924" xr:uid="{00000000-0005-0000-0000-00004F030000}"/>
    <cellStyle name="_Sheet2_Sheet1_2" xfId="3860" xr:uid="{00000000-0005-0000-0000-000050030000}"/>
    <cellStyle name="_Sheet2_Sheet1_2 2" xfId="21931" xr:uid="{00000000-0005-0000-0000-000051030000}"/>
    <cellStyle name="_Sheet2_Sheet1_Sheet1" xfId="3858" xr:uid="{00000000-0005-0000-0000-000052030000}"/>
    <cellStyle name="_Sheet2_Sheet1_Sheet1 2" xfId="21933" xr:uid="{00000000-0005-0000-0000-000053030000}"/>
    <cellStyle name="_Sheet2_Sheet1_Sheet1_1" xfId="3861" xr:uid="{00000000-0005-0000-0000-000054030000}"/>
    <cellStyle name="_Sheet2_Sheet1_Sheet1_1 2" xfId="21934" xr:uid="{00000000-0005-0000-0000-000055030000}"/>
    <cellStyle name="_Sheet2_Sheet1_Sheet1_13年10月六局台账" xfId="3862" xr:uid="{00000000-0005-0000-0000-000056030000}"/>
    <cellStyle name="_Sheet2_Sheet1_Sheet1_13年10月六局台账 2" xfId="21937" xr:uid="{00000000-0005-0000-0000-000057030000}"/>
    <cellStyle name="_Sheet2_Sheet1_Sheet1_13年5月报六局台账" xfId="3840" xr:uid="{00000000-0005-0000-0000-000058030000}"/>
    <cellStyle name="_Sheet2_Sheet1_Sheet1_13年5月报六局台账 2" xfId="21939" xr:uid="{00000000-0005-0000-0000-000059030000}"/>
    <cellStyle name="_Sheet2_Sheet1_Sheet1_13年7月六局台账" xfId="3863" xr:uid="{00000000-0005-0000-0000-00005A030000}"/>
    <cellStyle name="_Sheet2_Sheet1_Sheet1_13年7月六局台账 2" xfId="21940" xr:uid="{00000000-0005-0000-0000-00005B030000}"/>
    <cellStyle name="_Sheet2_Sheet1_Sheet1_14年4月六局台账" xfId="3801" xr:uid="{00000000-0005-0000-0000-00005C030000}"/>
    <cellStyle name="_Sheet2_Sheet1_Sheet1_14年4月六局台账 2" xfId="21941" xr:uid="{00000000-0005-0000-0000-00005D030000}"/>
    <cellStyle name="_Sheet2_Sheet1_Sheet1_Sheet1" xfId="3842" xr:uid="{00000000-0005-0000-0000-00005E030000}"/>
    <cellStyle name="_Sheet2_Sheet1_Sheet1_Sheet1 2" xfId="21943" xr:uid="{00000000-0005-0000-0000-00005F030000}"/>
    <cellStyle name="_Sheet2_Sheet1_Sheet1_Sheet2" xfId="3856" xr:uid="{00000000-0005-0000-0000-000060030000}"/>
    <cellStyle name="_Sheet2_Sheet1_Sheet1_Sheet2 2" xfId="21250" xr:uid="{00000000-0005-0000-0000-000061030000}"/>
    <cellStyle name="_Sheet2_Sheet1_Sheet1_成本报表" xfId="3827" xr:uid="{00000000-0005-0000-0000-000062030000}"/>
    <cellStyle name="_Sheet2_Sheet1_Sheet1_成本报表 2" xfId="21219" xr:uid="{00000000-0005-0000-0000-000063030000}"/>
    <cellStyle name="_Sheet2_Sheet1_Sheet1_成本报表_1" xfId="3774" xr:uid="{00000000-0005-0000-0000-000064030000}"/>
    <cellStyle name="_Sheet2_Sheet1_Sheet1_成本报表_1 2" xfId="21319" xr:uid="{00000000-0005-0000-0000-000065030000}"/>
    <cellStyle name="_Sheet2_Sheet1_Sheet1_成本报表_Sheet2" xfId="3864" xr:uid="{00000000-0005-0000-0000-000066030000}"/>
    <cellStyle name="_Sheet2_Sheet1_Sheet1_成本报表_Sheet2 2" xfId="21944" xr:uid="{00000000-0005-0000-0000-000067030000}"/>
    <cellStyle name="_Sheet2_Sheet1_Sheet1_合同" xfId="3850" xr:uid="{00000000-0005-0000-0000-000068030000}"/>
    <cellStyle name="_Sheet2_Sheet1_Sheet1_合同 2" xfId="21945" xr:uid="{00000000-0005-0000-0000-000069030000}"/>
    <cellStyle name="_Sheet2_Sheet1_Sheet1_合同台帐" xfId="3865" xr:uid="{00000000-0005-0000-0000-00006A030000}"/>
    <cellStyle name="_Sheet2_Sheet1_Sheet1_合同台帐 2" xfId="21493" xr:uid="{00000000-0005-0000-0000-00006B030000}"/>
    <cellStyle name="_Sheet2_Sheet1_Sheet1_合同台帐_1" xfId="3866" xr:uid="{00000000-0005-0000-0000-00006C030000}"/>
    <cellStyle name="_Sheet2_Sheet1_Sheet1_合同台帐_1 2" xfId="21947" xr:uid="{00000000-0005-0000-0000-00006D030000}"/>
    <cellStyle name="_Sheet2_Sheet1_Sheet1_合同台帐_Sheet2" xfId="3868" xr:uid="{00000000-0005-0000-0000-00006E030000}"/>
    <cellStyle name="_Sheet2_Sheet1_Sheet1_合同台帐_Sheet2 2" xfId="21139" xr:uid="{00000000-0005-0000-0000-00006F030000}"/>
    <cellStyle name="_Sheet2_Sheet1_Sheet1_履行" xfId="3870" xr:uid="{00000000-0005-0000-0000-000070030000}"/>
    <cellStyle name="_Sheet2_Sheet1_Sheet1_履行 2" xfId="21710" xr:uid="{00000000-0005-0000-0000-000071030000}"/>
    <cellStyle name="_Sheet2_Sheet1_Sheet1_欠款" xfId="3871" xr:uid="{00000000-0005-0000-0000-000072030000}"/>
    <cellStyle name="_Sheet2_Sheet1_Sheet1_欠款 2" xfId="21950" xr:uid="{00000000-0005-0000-0000-000073030000}"/>
    <cellStyle name="_Sheet2_Sheet1_Sheet1_台账" xfId="3874" xr:uid="{00000000-0005-0000-0000-000074030000}"/>
    <cellStyle name="_Sheet2_Sheet1_Sheet1_台账 2" xfId="21373" xr:uid="{00000000-0005-0000-0000-000075030000}"/>
    <cellStyle name="_Sheet2_Sheet1_Sheet1_台账_1" xfId="3875" xr:uid="{00000000-0005-0000-0000-000076030000}"/>
    <cellStyle name="_Sheet2_Sheet1_Sheet1_台账_1 2" xfId="21955" xr:uid="{00000000-0005-0000-0000-000077030000}"/>
    <cellStyle name="_Sheet2_Sheet1_Sheet1_未点收入账" xfId="3878" xr:uid="{00000000-0005-0000-0000-000078030000}"/>
    <cellStyle name="_Sheet2_Sheet1_Sheet1_未点收入账 2" xfId="21334" xr:uid="{00000000-0005-0000-0000-000079030000}"/>
    <cellStyle name="_Sheet2_Sheet1_Sheet1_物资收发存台帐" xfId="3881" xr:uid="{00000000-0005-0000-0000-00007A030000}"/>
    <cellStyle name="_Sheet2_Sheet1_Sheet1_物资收发存台帐 2" xfId="21958" xr:uid="{00000000-0005-0000-0000-00007B030000}"/>
    <cellStyle name="_Sheet2_Sheet1_Sheet1_物资收发存台帐_Sheet2" xfId="3882" xr:uid="{00000000-0005-0000-0000-00007C030000}"/>
    <cellStyle name="_Sheet2_Sheet1_Sheet1_物资收发存台帐_Sheet2 2" xfId="21563" xr:uid="{00000000-0005-0000-0000-00007D030000}"/>
    <cellStyle name="_Sheet2_Sheet1_Sheet1_周转料" xfId="3883" xr:uid="{00000000-0005-0000-0000-00007E030000}"/>
    <cellStyle name="_Sheet2_Sheet1_Sheet1_周转料 2" xfId="21961" xr:uid="{00000000-0005-0000-0000-00007F030000}"/>
    <cellStyle name="_Sheet2_Sheet1_Sheet1_周转料租赁台账" xfId="3836" xr:uid="{00000000-0005-0000-0000-000080030000}"/>
    <cellStyle name="_Sheet2_Sheet1_Sheet1_周转料租赁台账 2" xfId="21506" xr:uid="{00000000-0005-0000-0000-000081030000}"/>
    <cellStyle name="_Sheet2_Sheet1_Sheet2" xfId="3885" xr:uid="{00000000-0005-0000-0000-000082030000}"/>
    <cellStyle name="_Sheet2_Sheet1_Sheet2 2" xfId="21964" xr:uid="{00000000-0005-0000-0000-000083030000}"/>
    <cellStyle name="_Sheet2_Sheet1_Sheet2_Sheet2" xfId="3803" xr:uid="{00000000-0005-0000-0000-000084030000}"/>
    <cellStyle name="_Sheet2_Sheet1_Sheet2_Sheet2 2" xfId="21877" xr:uid="{00000000-0005-0000-0000-000085030000}"/>
    <cellStyle name="_Sheet2_Sheet1_Sheet2_Sheet2_乘务楼" xfId="3886" xr:uid="{00000000-0005-0000-0000-000086030000}"/>
    <cellStyle name="_Sheet2_Sheet1_Sheet2_Sheet2_乘务楼 2" xfId="21797" xr:uid="{00000000-0005-0000-0000-000087030000}"/>
    <cellStyle name="_Sheet2_Sheet1_Sheet2_Sheet2_合同" xfId="3888" xr:uid="{00000000-0005-0000-0000-000088030000}"/>
    <cellStyle name="_Sheet2_Sheet1_Sheet2_Sheet2_合同 2" xfId="21965" xr:uid="{00000000-0005-0000-0000-000089030000}"/>
    <cellStyle name="_Sheet2_Sheet1_Sheet2_Sheet2_履行" xfId="3891" xr:uid="{00000000-0005-0000-0000-00008A030000}"/>
    <cellStyle name="_Sheet2_Sheet1_Sheet2_Sheet2_履行 2" xfId="20982" xr:uid="{00000000-0005-0000-0000-00008B030000}"/>
    <cellStyle name="_Sheet2_Sheet1_Sheet2_Sheet2_欠款" xfId="3892" xr:uid="{00000000-0005-0000-0000-00008C030000}"/>
    <cellStyle name="_Sheet2_Sheet1_Sheet2_Sheet2_欠款 2" xfId="21060" xr:uid="{00000000-0005-0000-0000-00008D030000}"/>
    <cellStyle name="_Sheet2_Sheet1_Sheet2_Sheet2_物资" xfId="3758" xr:uid="{00000000-0005-0000-0000-00008E030000}"/>
    <cellStyle name="_Sheet2_Sheet1_Sheet2_Sheet2_物资 2" xfId="20913" xr:uid="{00000000-0005-0000-0000-00008F030000}"/>
    <cellStyle name="_Sheet2_Sheet1_Sheet2_成本报表" xfId="3876" xr:uid="{00000000-0005-0000-0000-000090030000}"/>
    <cellStyle name="_Sheet2_Sheet1_Sheet2_成本报表 2" xfId="21957" xr:uid="{00000000-0005-0000-0000-000091030000}"/>
    <cellStyle name="_Sheet2_Sheet1_Sheet2_成本报表_Sheet2" xfId="3793" xr:uid="{00000000-0005-0000-0000-000092030000}"/>
    <cellStyle name="_Sheet2_Sheet1_Sheet2_成本报表_Sheet2 2" xfId="21827" xr:uid="{00000000-0005-0000-0000-000093030000}"/>
    <cellStyle name="_Sheet2_Sheet1_Sheet2_乘务楼" xfId="3893" xr:uid="{00000000-0005-0000-0000-000094030000}"/>
    <cellStyle name="_Sheet2_Sheet1_Sheet2_乘务楼 2" xfId="21013" xr:uid="{00000000-0005-0000-0000-000095030000}"/>
    <cellStyle name="_Sheet2_Sheet1_Sheet2_合同" xfId="3896" xr:uid="{00000000-0005-0000-0000-000096030000}"/>
    <cellStyle name="_Sheet2_Sheet1_Sheet2_合同 2" xfId="21289" xr:uid="{00000000-0005-0000-0000-000097030000}"/>
    <cellStyle name="_Sheet2_Sheet1_Sheet2_合同台帐" xfId="3899" xr:uid="{00000000-0005-0000-0000-000098030000}"/>
    <cellStyle name="_Sheet2_Sheet1_Sheet2_合同台帐 2" xfId="21969" xr:uid="{00000000-0005-0000-0000-000099030000}"/>
    <cellStyle name="_Sheet2_Sheet1_Sheet2_合同台帐_Sheet2" xfId="3900" xr:uid="{00000000-0005-0000-0000-00009A030000}"/>
    <cellStyle name="_Sheet2_Sheet1_Sheet2_合同台帐_Sheet2 2" xfId="21404" xr:uid="{00000000-0005-0000-0000-00009B030000}"/>
    <cellStyle name="_Sheet2_Sheet1_Sheet2_履行" xfId="3901" xr:uid="{00000000-0005-0000-0000-00009C030000}"/>
    <cellStyle name="_Sheet2_Sheet1_Sheet2_履行 2" xfId="21971" xr:uid="{00000000-0005-0000-0000-00009D030000}"/>
    <cellStyle name="_Sheet2_Sheet1_Sheet2_其他" xfId="3902" xr:uid="{00000000-0005-0000-0000-00009E030000}"/>
    <cellStyle name="_Sheet2_Sheet1_Sheet2_其他 2" xfId="21146" xr:uid="{00000000-0005-0000-0000-00009F030000}"/>
    <cellStyle name="_Sheet2_Sheet1_Sheet2_其他_13年10月六局台账" xfId="3903" xr:uid="{00000000-0005-0000-0000-0000A0030000}"/>
    <cellStyle name="_Sheet2_Sheet1_Sheet2_其他_13年10月六局台账 2" xfId="21973" xr:uid="{00000000-0005-0000-0000-0000A1030000}"/>
    <cellStyle name="_Sheet2_Sheet1_Sheet2_其他_13年5月报六局台账" xfId="3906" xr:uid="{00000000-0005-0000-0000-0000A2030000}"/>
    <cellStyle name="_Sheet2_Sheet1_Sheet2_其他_13年5月报六局台账 2" xfId="21976" xr:uid="{00000000-0005-0000-0000-0000A3030000}"/>
    <cellStyle name="_Sheet2_Sheet1_Sheet2_其他_13年7月六局台账" xfId="3907" xr:uid="{00000000-0005-0000-0000-0000A4030000}"/>
    <cellStyle name="_Sheet2_Sheet1_Sheet2_其他_13年7月六局台账 2" xfId="21608" xr:uid="{00000000-0005-0000-0000-0000A5030000}"/>
    <cellStyle name="_Sheet2_Sheet1_Sheet2_其他_14年4月六局台账" xfId="3728" xr:uid="{00000000-0005-0000-0000-0000A6030000}"/>
    <cellStyle name="_Sheet2_Sheet1_Sheet2_其他_14年4月六局台账 2" xfId="20744" xr:uid="{00000000-0005-0000-0000-0000A7030000}"/>
    <cellStyle name="_Sheet2_Sheet1_Sheet2_其他_Sheet2" xfId="3752" xr:uid="{00000000-0005-0000-0000-0000A8030000}"/>
    <cellStyle name="_Sheet2_Sheet1_Sheet2_其他_Sheet2 2" xfId="21982" xr:uid="{00000000-0005-0000-0000-0000A9030000}"/>
    <cellStyle name="_Sheet2_Sheet1_Sheet2_其他_成本报表" xfId="3909" xr:uid="{00000000-0005-0000-0000-0000AA030000}"/>
    <cellStyle name="_Sheet2_Sheet1_Sheet2_其他_成本报表 2" xfId="21985" xr:uid="{00000000-0005-0000-0000-0000AB030000}"/>
    <cellStyle name="_Sheet2_Sheet1_Sheet2_其他_成本报表_1" xfId="3910" xr:uid="{00000000-0005-0000-0000-0000AC030000}"/>
    <cellStyle name="_Sheet2_Sheet1_Sheet2_其他_成本报表_1 2" xfId="21986" xr:uid="{00000000-0005-0000-0000-0000AD030000}"/>
    <cellStyle name="_Sheet2_Sheet1_Sheet2_其他_成本报表_Sheet2" xfId="3807" xr:uid="{00000000-0005-0000-0000-0000AE030000}"/>
    <cellStyle name="_Sheet2_Sheet1_Sheet2_其他_成本报表_Sheet2 2" xfId="21260" xr:uid="{00000000-0005-0000-0000-0000AF030000}"/>
    <cellStyle name="_Sheet2_Sheet1_Sheet2_其他_合同" xfId="3912" xr:uid="{00000000-0005-0000-0000-0000B0030000}"/>
    <cellStyle name="_Sheet2_Sheet1_Sheet2_其他_合同 2" xfId="21987" xr:uid="{00000000-0005-0000-0000-0000B1030000}"/>
    <cellStyle name="_Sheet2_Sheet1_Sheet2_其他_合同台帐" xfId="3913" xr:uid="{00000000-0005-0000-0000-0000B2030000}"/>
    <cellStyle name="_Sheet2_Sheet1_Sheet2_其他_合同台帐 2" xfId="21995" xr:uid="{00000000-0005-0000-0000-0000B3030000}"/>
    <cellStyle name="_Sheet2_Sheet1_Sheet2_其他_合同台帐_1" xfId="3751" xr:uid="{00000000-0005-0000-0000-0000B4030000}"/>
    <cellStyle name="_Sheet2_Sheet1_Sheet2_其他_合同台帐_1 2" xfId="21997" xr:uid="{00000000-0005-0000-0000-0000B5030000}"/>
    <cellStyle name="_Sheet2_Sheet1_Sheet2_其他_合同台帐_Sheet2" xfId="3877" xr:uid="{00000000-0005-0000-0000-0000B6030000}"/>
    <cellStyle name="_Sheet2_Sheet1_Sheet2_其他_合同台帐_Sheet2 2" xfId="21999" xr:uid="{00000000-0005-0000-0000-0000B7030000}"/>
    <cellStyle name="_Sheet2_Sheet1_Sheet2_其他_履行" xfId="3915" xr:uid="{00000000-0005-0000-0000-0000B8030000}"/>
    <cellStyle name="_Sheet2_Sheet1_Sheet2_其他_履行 2" xfId="22003" xr:uid="{00000000-0005-0000-0000-0000B9030000}"/>
    <cellStyle name="_Sheet2_Sheet1_Sheet2_其他_欠款" xfId="3916" xr:uid="{00000000-0005-0000-0000-0000BA030000}"/>
    <cellStyle name="_Sheet2_Sheet1_Sheet2_其他_欠款 2" xfId="22007" xr:uid="{00000000-0005-0000-0000-0000BB030000}"/>
    <cellStyle name="_Sheet2_Sheet1_Sheet2_其他_台账" xfId="3872" xr:uid="{00000000-0005-0000-0000-0000BC030000}"/>
    <cellStyle name="_Sheet2_Sheet1_Sheet2_其他_台账 2" xfId="22008" xr:uid="{00000000-0005-0000-0000-0000BD030000}"/>
    <cellStyle name="_Sheet2_Sheet1_Sheet2_其他_未点收入账" xfId="3917" xr:uid="{00000000-0005-0000-0000-0000BE030000}"/>
    <cellStyle name="_Sheet2_Sheet1_Sheet2_其他_未点收入账 2" xfId="22010" xr:uid="{00000000-0005-0000-0000-0000BF030000}"/>
    <cellStyle name="_Sheet2_Sheet1_Sheet2_其他_物资收发存台帐" xfId="3918" xr:uid="{00000000-0005-0000-0000-0000C0030000}"/>
    <cellStyle name="_Sheet2_Sheet1_Sheet2_其他_物资收发存台帐 2" xfId="22018" xr:uid="{00000000-0005-0000-0000-0000C1030000}"/>
    <cellStyle name="_Sheet2_Sheet1_Sheet2_其他_物资收发存台帐_Sheet2" xfId="3920" xr:uid="{00000000-0005-0000-0000-0000C2030000}"/>
    <cellStyle name="_Sheet2_Sheet1_Sheet2_其他_物资收发存台帐_Sheet2 2" xfId="22021" xr:uid="{00000000-0005-0000-0000-0000C3030000}"/>
    <cellStyle name="_Sheet2_Sheet1_Sheet2_其他_周转料" xfId="3921" xr:uid="{00000000-0005-0000-0000-0000C4030000}"/>
    <cellStyle name="_Sheet2_Sheet1_Sheet2_其他_周转料 2" xfId="22027" xr:uid="{00000000-0005-0000-0000-0000C5030000}"/>
    <cellStyle name="_Sheet2_Sheet1_Sheet2_其他_周转料租赁台账" xfId="3753" xr:uid="{00000000-0005-0000-0000-0000C6030000}"/>
    <cellStyle name="_Sheet2_Sheet1_Sheet2_其他_周转料租赁台账 2" xfId="21979" xr:uid="{00000000-0005-0000-0000-0000C7030000}"/>
    <cellStyle name="_Sheet2_Sheet1_Sheet2_欠款" xfId="3922" xr:uid="{00000000-0005-0000-0000-0000C8030000}"/>
    <cellStyle name="_Sheet2_Sheet1_Sheet2_欠款 2" xfId="22029" xr:uid="{00000000-0005-0000-0000-0000C9030000}"/>
    <cellStyle name="_Sheet2_Sheet1_Sheet2_商混" xfId="3923" xr:uid="{00000000-0005-0000-0000-0000CA030000}"/>
    <cellStyle name="_Sheet2_Sheet1_Sheet2_商混 2" xfId="22031" xr:uid="{00000000-0005-0000-0000-0000CB030000}"/>
    <cellStyle name="_Sheet2_Sheet1_Sheet2_台账" xfId="3924" xr:uid="{00000000-0005-0000-0000-0000CC030000}"/>
    <cellStyle name="_Sheet2_Sheet1_Sheet2_台账 2" xfId="22033" xr:uid="{00000000-0005-0000-0000-0000CD030000}"/>
    <cellStyle name="_Sheet2_Sheet1_Sheet2_台账_1" xfId="3926" xr:uid="{00000000-0005-0000-0000-0000CE030000}"/>
    <cellStyle name="_Sheet2_Sheet1_Sheet2_台账_1 2" xfId="21155" xr:uid="{00000000-0005-0000-0000-0000CF030000}"/>
    <cellStyle name="_Sheet2_Sheet1_Sheet2_台账_Sheet2" xfId="3927" xr:uid="{00000000-0005-0000-0000-0000D0030000}"/>
    <cellStyle name="_Sheet2_Sheet1_Sheet2_台账_Sheet2 2" xfId="22036" xr:uid="{00000000-0005-0000-0000-0000D1030000}"/>
    <cellStyle name="_Sheet2_Sheet1_Sheet2_未点收入账" xfId="3929" xr:uid="{00000000-0005-0000-0000-0000D2030000}"/>
    <cellStyle name="_Sheet2_Sheet1_Sheet2_未点收入账 2" xfId="22039" xr:uid="{00000000-0005-0000-0000-0000D3030000}"/>
    <cellStyle name="_Sheet2_Sheet1_Sheet2_物资" xfId="3931" xr:uid="{00000000-0005-0000-0000-0000D4030000}"/>
    <cellStyle name="_Sheet2_Sheet1_Sheet2_物资 2" xfId="22040" xr:uid="{00000000-0005-0000-0000-0000D5030000}"/>
    <cellStyle name="_Sheet2_Sheet1_Sheet2_物资收发存台帐" xfId="3933" xr:uid="{00000000-0005-0000-0000-0000D6030000}"/>
    <cellStyle name="_Sheet2_Sheet1_Sheet2_物资收发存台帐 2" xfId="22041" xr:uid="{00000000-0005-0000-0000-0000D7030000}"/>
    <cellStyle name="_Sheet2_Sheet1_Sheet2_物资收发存台帐_Sheet2" xfId="3934" xr:uid="{00000000-0005-0000-0000-0000D8030000}"/>
    <cellStyle name="_Sheet2_Sheet1_Sheet2_物资收发存台帐_Sheet2 2" xfId="22043" xr:uid="{00000000-0005-0000-0000-0000D9030000}"/>
    <cellStyle name="_Sheet2_Sheet1_Sheet2_小马厂" xfId="3935" xr:uid="{00000000-0005-0000-0000-0000DA030000}"/>
    <cellStyle name="_Sheet2_Sheet1_Sheet2_小马厂 2" xfId="22048" xr:uid="{00000000-0005-0000-0000-0000DB030000}"/>
    <cellStyle name="_Sheet2_Sheet1_成本报表" xfId="3938" xr:uid="{00000000-0005-0000-0000-0000DC030000}"/>
    <cellStyle name="_Sheet2_Sheet1_成本报表 2" xfId="22050" xr:uid="{00000000-0005-0000-0000-0000DD030000}"/>
    <cellStyle name="_Sheet2_Sheet1_成本报表_1" xfId="3848" xr:uid="{00000000-0005-0000-0000-0000DE030000}"/>
    <cellStyle name="_Sheet2_Sheet1_成本报表_1 2" xfId="22053" xr:uid="{00000000-0005-0000-0000-0000DF030000}"/>
    <cellStyle name="_Sheet2_Sheet1_成本报表_Sheet2" xfId="3940" xr:uid="{00000000-0005-0000-0000-0000E0030000}"/>
    <cellStyle name="_Sheet2_Sheet1_成本报表_Sheet2 2" xfId="22054" xr:uid="{00000000-0005-0000-0000-0000E1030000}"/>
    <cellStyle name="_Sheet2_Sheet1_合同" xfId="3942" xr:uid="{00000000-0005-0000-0000-0000E2030000}"/>
    <cellStyle name="_Sheet2_Sheet1_合同 2" xfId="22058" xr:uid="{00000000-0005-0000-0000-0000E3030000}"/>
    <cellStyle name="_Sheet2_Sheet1_合同成本" xfId="3943" xr:uid="{00000000-0005-0000-0000-0000E4030000}"/>
    <cellStyle name="_Sheet2_Sheet1_合同成本 2" xfId="22059" xr:uid="{00000000-0005-0000-0000-0000E5030000}"/>
    <cellStyle name="_Sheet2_Sheet1_合同台帐" xfId="3945" xr:uid="{00000000-0005-0000-0000-0000E6030000}"/>
    <cellStyle name="_Sheet2_Sheet1_合同台帐 2" xfId="22061" xr:uid="{00000000-0005-0000-0000-0000E7030000}"/>
    <cellStyle name="_Sheet2_Sheet1_合同台帐_1" xfId="3948" xr:uid="{00000000-0005-0000-0000-0000E8030000}"/>
    <cellStyle name="_Sheet2_Sheet1_合同台帐_1 2" xfId="22068" xr:uid="{00000000-0005-0000-0000-0000E9030000}"/>
    <cellStyle name="_Sheet2_Sheet1_合同台帐_1_Sheet2" xfId="3755" xr:uid="{00000000-0005-0000-0000-0000EA030000}"/>
    <cellStyle name="_Sheet2_Sheet1_合同台帐_1_Sheet2 2" xfId="22070" xr:uid="{00000000-0005-0000-0000-0000EB030000}"/>
    <cellStyle name="_Sheet2_Sheet1_合同台帐_2" xfId="3951" xr:uid="{00000000-0005-0000-0000-0000EC030000}"/>
    <cellStyle name="_Sheet2_Sheet1_合同台帐_2 2" xfId="22077" xr:uid="{00000000-0005-0000-0000-0000ED030000}"/>
    <cellStyle name="_Sheet2_Sheet1_合同台帐_Sheet2" xfId="3952" xr:uid="{00000000-0005-0000-0000-0000EE030000}"/>
    <cellStyle name="_Sheet2_Sheet1_合同台帐_Sheet2 2" xfId="22078" xr:uid="{00000000-0005-0000-0000-0000EF030000}"/>
    <cellStyle name="_Sheet2_Sheet1_合同台帐_台账" xfId="3954" xr:uid="{00000000-0005-0000-0000-0000F0030000}"/>
    <cellStyle name="_Sheet2_Sheet1_合同台帐_台账 2" xfId="22081" xr:uid="{00000000-0005-0000-0000-0000F1030000}"/>
    <cellStyle name="_Sheet2_Sheet1_履行" xfId="3956" xr:uid="{00000000-0005-0000-0000-0000F2030000}"/>
    <cellStyle name="_Sheet2_Sheet1_履行 2" xfId="22084" xr:uid="{00000000-0005-0000-0000-0000F3030000}"/>
    <cellStyle name="_Sheet2_Sheet1_欠款" xfId="3958" xr:uid="{00000000-0005-0000-0000-0000F4030000}"/>
    <cellStyle name="_Sheet2_Sheet1_欠款 2" xfId="22090" xr:uid="{00000000-0005-0000-0000-0000F5030000}"/>
    <cellStyle name="_Sheet2_Sheet1_台账" xfId="3960" xr:uid="{00000000-0005-0000-0000-0000F6030000}"/>
    <cellStyle name="_Sheet2_Sheet1_台账 2" xfId="22092" xr:uid="{00000000-0005-0000-0000-0000F7030000}"/>
    <cellStyle name="_Sheet2_Sheet1_未点收入账" xfId="3961" xr:uid="{00000000-0005-0000-0000-0000F8030000}"/>
    <cellStyle name="_Sheet2_Sheet1_未点收入账 2" xfId="22093" xr:uid="{00000000-0005-0000-0000-0000F9030000}"/>
    <cellStyle name="_Sheet2_Sheet1_物资收发存台帐" xfId="3963" xr:uid="{00000000-0005-0000-0000-0000FA030000}"/>
    <cellStyle name="_Sheet2_Sheet1_物资收发存台帐 2" xfId="22095" xr:uid="{00000000-0005-0000-0000-0000FB030000}"/>
    <cellStyle name="_Sheet2_Sheet1_物资收发存台帐_Sheet2" xfId="3775" xr:uid="{00000000-0005-0000-0000-0000FC030000}"/>
    <cellStyle name="_Sheet2_Sheet1_物资收发存台帐_Sheet2 2" xfId="22096" xr:uid="{00000000-0005-0000-0000-0000FD030000}"/>
    <cellStyle name="_Sheet2_Sheet1_周转料" xfId="3904" xr:uid="{00000000-0005-0000-0000-0000FE030000}"/>
    <cellStyle name="_Sheet2_Sheet1_周转料 2" xfId="21201" xr:uid="{00000000-0005-0000-0000-0000FF030000}"/>
    <cellStyle name="_Sheet2_Sheet1_周转料租赁台账" xfId="3965" xr:uid="{00000000-0005-0000-0000-000000040000}"/>
    <cellStyle name="_Sheet2_Sheet1_周转料租赁台账 2" xfId="22100" xr:uid="{00000000-0005-0000-0000-000001040000}"/>
    <cellStyle name="_Sheet2_Sheet2" xfId="3966" xr:uid="{00000000-0005-0000-0000-000002040000}"/>
    <cellStyle name="_Sheet2_Sheet2 2" xfId="22105" xr:uid="{00000000-0005-0000-0000-000003040000}"/>
    <cellStyle name="_Sheet2_Sheet2_Sheet2" xfId="3967" xr:uid="{00000000-0005-0000-0000-000004040000}"/>
    <cellStyle name="_Sheet2_Sheet2_Sheet2 2" xfId="22106" xr:uid="{00000000-0005-0000-0000-000005040000}"/>
    <cellStyle name="_Sheet2_Sheet2_Sheet2_乘务楼" xfId="3946" xr:uid="{00000000-0005-0000-0000-000006040000}"/>
    <cellStyle name="_Sheet2_Sheet2_Sheet2_乘务楼 2" xfId="22107" xr:uid="{00000000-0005-0000-0000-000007040000}"/>
    <cellStyle name="_Sheet2_Sheet2_Sheet2_合同" xfId="3968" xr:uid="{00000000-0005-0000-0000-000008040000}"/>
    <cellStyle name="_Sheet2_Sheet2_Sheet2_合同 2" xfId="22109" xr:uid="{00000000-0005-0000-0000-000009040000}"/>
    <cellStyle name="_Sheet2_Sheet2_Sheet2_履行" xfId="3969" xr:uid="{00000000-0005-0000-0000-00000A040000}"/>
    <cellStyle name="_Sheet2_Sheet2_Sheet2_履行 2" xfId="22113" xr:uid="{00000000-0005-0000-0000-00000B040000}"/>
    <cellStyle name="_Sheet2_Sheet2_Sheet2_欠款" xfId="3919" xr:uid="{00000000-0005-0000-0000-00000C040000}"/>
    <cellStyle name="_Sheet2_Sheet2_Sheet2_欠款 2" xfId="22115" xr:uid="{00000000-0005-0000-0000-00000D040000}"/>
    <cellStyle name="_Sheet2_Sheet2_Sheet2_物资" xfId="3971" xr:uid="{00000000-0005-0000-0000-00000E040000}"/>
    <cellStyle name="_Sheet2_Sheet2_Sheet2_物资 2" xfId="22118" xr:uid="{00000000-0005-0000-0000-00000F040000}"/>
    <cellStyle name="_Sheet2_Sheet2_成本报表" xfId="3972" xr:uid="{00000000-0005-0000-0000-000010040000}"/>
    <cellStyle name="_Sheet2_Sheet2_成本报表 2" xfId="22121" xr:uid="{00000000-0005-0000-0000-000011040000}"/>
    <cellStyle name="_Sheet2_Sheet2_成本报表_Sheet2" xfId="3974" xr:uid="{00000000-0005-0000-0000-000012040000}"/>
    <cellStyle name="_Sheet2_Sheet2_成本报表_Sheet2 2" xfId="22123" xr:uid="{00000000-0005-0000-0000-000013040000}"/>
    <cellStyle name="_Sheet2_Sheet2_乘务楼" xfId="3973" xr:uid="{00000000-0005-0000-0000-000014040000}"/>
    <cellStyle name="_Sheet2_Sheet2_乘务楼 2" xfId="22119" xr:uid="{00000000-0005-0000-0000-000015040000}"/>
    <cellStyle name="_Sheet2_Sheet2_合同" xfId="3740" xr:uid="{00000000-0005-0000-0000-000016040000}"/>
    <cellStyle name="_Sheet2_Sheet2_合同 2" xfId="22124" xr:uid="{00000000-0005-0000-0000-000017040000}"/>
    <cellStyle name="_Sheet2_Sheet2_合同台帐" xfId="3955" xr:uid="{00000000-0005-0000-0000-000018040000}"/>
    <cellStyle name="_Sheet2_Sheet2_合同台帐 2" xfId="22127" xr:uid="{00000000-0005-0000-0000-000019040000}"/>
    <cellStyle name="_Sheet2_Sheet2_合同台帐_Sheet2" xfId="3975" xr:uid="{00000000-0005-0000-0000-00001A040000}"/>
    <cellStyle name="_Sheet2_Sheet2_合同台帐_Sheet2 2" xfId="22128" xr:uid="{00000000-0005-0000-0000-00001B040000}"/>
    <cellStyle name="_Sheet2_Sheet2_履行" xfId="3977" xr:uid="{00000000-0005-0000-0000-00001C040000}"/>
    <cellStyle name="_Sheet2_Sheet2_履行 2" xfId="22130" xr:uid="{00000000-0005-0000-0000-00001D040000}"/>
    <cellStyle name="_Sheet2_Sheet2_其他" xfId="3978" xr:uid="{00000000-0005-0000-0000-00001E040000}"/>
    <cellStyle name="_Sheet2_Sheet2_其他 2" xfId="22131" xr:uid="{00000000-0005-0000-0000-00001F040000}"/>
    <cellStyle name="_Sheet2_Sheet2_其他_13年10月六局台账" xfId="3979" xr:uid="{00000000-0005-0000-0000-000020040000}"/>
    <cellStyle name="_Sheet2_Sheet2_其他_13年10月六局台账 2" xfId="22137" xr:uid="{00000000-0005-0000-0000-000021040000}"/>
    <cellStyle name="_Sheet2_Sheet2_其他_13年5月报六局台账" xfId="3981" xr:uid="{00000000-0005-0000-0000-000022040000}"/>
    <cellStyle name="_Sheet2_Sheet2_其他_13年5月报六局台账 2" xfId="22143" xr:uid="{00000000-0005-0000-0000-000023040000}"/>
    <cellStyle name="_Sheet2_Sheet2_其他_13年7月六局台账" xfId="3982" xr:uid="{00000000-0005-0000-0000-000024040000}"/>
    <cellStyle name="_Sheet2_Sheet2_其他_13年7月六局台账 2" xfId="20945" xr:uid="{00000000-0005-0000-0000-000025040000}"/>
    <cellStyle name="_Sheet2_Sheet2_其他_14年4月六局台账" xfId="3984" xr:uid="{00000000-0005-0000-0000-000026040000}"/>
    <cellStyle name="_Sheet2_Sheet2_其他_14年4月六局台账 2" xfId="22146" xr:uid="{00000000-0005-0000-0000-000027040000}"/>
    <cellStyle name="_Sheet2_Sheet2_其他_Sheet2" xfId="3986" xr:uid="{00000000-0005-0000-0000-000028040000}"/>
    <cellStyle name="_Sheet2_Sheet2_其他_Sheet2 2" xfId="22150" xr:uid="{00000000-0005-0000-0000-000029040000}"/>
    <cellStyle name="_Sheet2_Sheet2_其他_成本报表" xfId="3795" xr:uid="{00000000-0005-0000-0000-00002A040000}"/>
    <cellStyle name="_Sheet2_Sheet2_其他_成本报表 2" xfId="22153" xr:uid="{00000000-0005-0000-0000-00002B040000}"/>
    <cellStyle name="_Sheet2_Sheet2_其他_成本报表_1" xfId="3988" xr:uid="{00000000-0005-0000-0000-00002C040000}"/>
    <cellStyle name="_Sheet2_Sheet2_其他_成本报表_1 2" xfId="22154" xr:uid="{00000000-0005-0000-0000-00002D040000}"/>
    <cellStyle name="_Sheet2_Sheet2_其他_成本报表_Sheet2" xfId="3990" xr:uid="{00000000-0005-0000-0000-00002E040000}"/>
    <cellStyle name="_Sheet2_Sheet2_其他_成本报表_Sheet2 2" xfId="21243" xr:uid="{00000000-0005-0000-0000-00002F040000}"/>
    <cellStyle name="_Sheet2_Sheet2_其他_合同" xfId="3992" xr:uid="{00000000-0005-0000-0000-000030040000}"/>
    <cellStyle name="_Sheet2_Sheet2_其他_合同 2" xfId="22157" xr:uid="{00000000-0005-0000-0000-000031040000}"/>
    <cellStyle name="_Sheet2_Sheet2_其他_合同台帐" xfId="3718" xr:uid="{00000000-0005-0000-0000-000032040000}"/>
    <cellStyle name="_Sheet2_Sheet2_其他_合同台帐 2" xfId="20698" xr:uid="{00000000-0005-0000-0000-000033040000}"/>
    <cellStyle name="_Sheet2_Sheet2_其他_合同台帐_1" xfId="3994" xr:uid="{00000000-0005-0000-0000-000034040000}"/>
    <cellStyle name="_Sheet2_Sheet2_其他_合同台帐_1 2" xfId="22160" xr:uid="{00000000-0005-0000-0000-000035040000}"/>
    <cellStyle name="_Sheet2_Sheet2_其他_合同台帐_Sheet2" xfId="3996" xr:uid="{00000000-0005-0000-0000-000036040000}"/>
    <cellStyle name="_Sheet2_Sheet2_其他_合同台帐_Sheet2 2" xfId="22162" xr:uid="{00000000-0005-0000-0000-000037040000}"/>
    <cellStyle name="_Sheet2_Sheet2_其他_履行" xfId="3867" xr:uid="{00000000-0005-0000-0000-000038040000}"/>
    <cellStyle name="_Sheet2_Sheet2_其他_履行 2" xfId="22163" xr:uid="{00000000-0005-0000-0000-000039040000}"/>
    <cellStyle name="_Sheet2_Sheet2_其他_欠款" xfId="3997" xr:uid="{00000000-0005-0000-0000-00003A040000}"/>
    <cellStyle name="_Sheet2_Sheet2_其他_欠款 2" xfId="22167" xr:uid="{00000000-0005-0000-0000-00003B040000}"/>
    <cellStyle name="_Sheet2_Sheet2_其他_台账" xfId="3821" xr:uid="{00000000-0005-0000-0000-00003C040000}"/>
    <cellStyle name="_Sheet2_Sheet2_其他_台账 2" xfId="22172" xr:uid="{00000000-0005-0000-0000-00003D040000}"/>
    <cellStyle name="_Sheet2_Sheet2_其他_未点收入账" xfId="3998" xr:uid="{00000000-0005-0000-0000-00003E040000}"/>
    <cellStyle name="_Sheet2_Sheet2_其他_未点收入账 2" xfId="22178" xr:uid="{00000000-0005-0000-0000-00003F040000}"/>
    <cellStyle name="_Sheet2_Sheet2_其他_物资收发存台帐" xfId="3999" xr:uid="{00000000-0005-0000-0000-000040040000}"/>
    <cellStyle name="_Sheet2_Sheet2_其他_物资收发存台帐 2" xfId="22180" xr:uid="{00000000-0005-0000-0000-000041040000}"/>
    <cellStyle name="_Sheet2_Sheet2_其他_物资收发存台帐_Sheet2" xfId="3957" xr:uid="{00000000-0005-0000-0000-000042040000}"/>
    <cellStyle name="_Sheet2_Sheet2_其他_物资收发存台帐_Sheet2 2" xfId="22181" xr:uid="{00000000-0005-0000-0000-000043040000}"/>
    <cellStyle name="_Sheet2_Sheet2_其他_周转料" xfId="3738" xr:uid="{00000000-0005-0000-0000-000044040000}"/>
    <cellStyle name="_Sheet2_Sheet2_其他_周转料 2" xfId="22185" xr:uid="{00000000-0005-0000-0000-000045040000}"/>
    <cellStyle name="_Sheet2_Sheet2_其他_周转料租赁台账" xfId="4000" xr:uid="{00000000-0005-0000-0000-000046040000}"/>
    <cellStyle name="_Sheet2_Sheet2_其他_周转料租赁台账 2" xfId="22193" xr:uid="{00000000-0005-0000-0000-000047040000}"/>
    <cellStyle name="_Sheet2_Sheet2_欠款" xfId="3760" xr:uid="{00000000-0005-0000-0000-000048040000}"/>
    <cellStyle name="_Sheet2_Sheet2_欠款 2" xfId="22198" xr:uid="{00000000-0005-0000-0000-000049040000}"/>
    <cellStyle name="_Sheet2_Sheet2_商混" xfId="4002" xr:uid="{00000000-0005-0000-0000-00004A040000}"/>
    <cellStyle name="_Sheet2_Sheet2_商混 2" xfId="22203" xr:uid="{00000000-0005-0000-0000-00004B040000}"/>
    <cellStyle name="_Sheet2_Sheet2_台账" xfId="4003" xr:uid="{00000000-0005-0000-0000-00004C040000}"/>
    <cellStyle name="_Sheet2_Sheet2_台账 2" xfId="22206" xr:uid="{00000000-0005-0000-0000-00004D040000}"/>
    <cellStyle name="_Sheet2_Sheet2_台账_1" xfId="4005" xr:uid="{00000000-0005-0000-0000-00004E040000}"/>
    <cellStyle name="_Sheet2_Sheet2_台账_1 2" xfId="22209" xr:uid="{00000000-0005-0000-0000-00004F040000}"/>
    <cellStyle name="_Sheet2_Sheet2_台账_Sheet2" xfId="3724" xr:uid="{00000000-0005-0000-0000-000050040000}"/>
    <cellStyle name="_Sheet2_Sheet2_台账_Sheet2 2" xfId="22214" xr:uid="{00000000-0005-0000-0000-000051040000}"/>
    <cellStyle name="_Sheet2_Sheet2_未点收入账" xfId="4007" xr:uid="{00000000-0005-0000-0000-000052040000}"/>
    <cellStyle name="_Sheet2_Sheet2_未点收入账 2" xfId="22215" xr:uid="{00000000-0005-0000-0000-000053040000}"/>
    <cellStyle name="_Sheet2_Sheet2_物资" xfId="4008" xr:uid="{00000000-0005-0000-0000-000054040000}"/>
    <cellStyle name="_Sheet2_Sheet2_物资 2" xfId="22216" xr:uid="{00000000-0005-0000-0000-000055040000}"/>
    <cellStyle name="_Sheet2_Sheet2_物资收发存台帐" xfId="4009" xr:uid="{00000000-0005-0000-0000-000056040000}"/>
    <cellStyle name="_Sheet2_Sheet2_物资收发存台帐 2" xfId="22217" xr:uid="{00000000-0005-0000-0000-000057040000}"/>
    <cellStyle name="_Sheet2_Sheet2_物资收发存台帐_Sheet2" xfId="4010" xr:uid="{00000000-0005-0000-0000-000058040000}"/>
    <cellStyle name="_Sheet2_Sheet2_物资收发存台帐_Sheet2 2" xfId="22219" xr:uid="{00000000-0005-0000-0000-000059040000}"/>
    <cellStyle name="_Sheet2_Sheet2_小马厂" xfId="3959" xr:uid="{00000000-0005-0000-0000-00005A040000}"/>
    <cellStyle name="_Sheet2_Sheet2_小马厂 2" xfId="22089" xr:uid="{00000000-0005-0000-0000-00005B040000}"/>
    <cellStyle name="_Sheet2_成本报表" xfId="4012" xr:uid="{00000000-0005-0000-0000-00005C040000}"/>
    <cellStyle name="_Sheet2_成本报表 2" xfId="22221" xr:uid="{00000000-0005-0000-0000-00005D040000}"/>
    <cellStyle name="_Sheet2_成本报表_1" xfId="3837" xr:uid="{00000000-0005-0000-0000-00005E040000}"/>
    <cellStyle name="_Sheet2_成本报表_1 2" xfId="21504" xr:uid="{00000000-0005-0000-0000-00005F040000}"/>
    <cellStyle name="_Sheet2_成本报表_1_Sheet2" xfId="4013" xr:uid="{00000000-0005-0000-0000-000060040000}"/>
    <cellStyle name="_Sheet2_成本报表_1_Sheet2 2" xfId="22224" xr:uid="{00000000-0005-0000-0000-000061040000}"/>
    <cellStyle name="_Sheet2_合同" xfId="4015" xr:uid="{00000000-0005-0000-0000-000062040000}"/>
    <cellStyle name="_Sheet2_合同 2" xfId="22226" xr:uid="{00000000-0005-0000-0000-000063040000}"/>
    <cellStyle name="_Sheet2_合同成本" xfId="3941" xr:uid="{00000000-0005-0000-0000-000064040000}"/>
    <cellStyle name="_Sheet2_合同成本 2" xfId="21091" xr:uid="{00000000-0005-0000-0000-000065040000}"/>
    <cellStyle name="_Sheet2_合同台帐" xfId="3987" xr:uid="{00000000-0005-0000-0000-000066040000}"/>
    <cellStyle name="_Sheet2_合同台帐 2" xfId="22229" xr:uid="{00000000-0005-0000-0000-000067040000}"/>
    <cellStyle name="_Sheet2_合同台帐_1" xfId="4017" xr:uid="{00000000-0005-0000-0000-000068040000}"/>
    <cellStyle name="_Sheet2_合同台帐_1 2" xfId="22231" xr:uid="{00000000-0005-0000-0000-000069040000}"/>
    <cellStyle name="_Sheet2_合同台帐_1_Sheet2" xfId="4018" xr:uid="{00000000-0005-0000-0000-00006A040000}"/>
    <cellStyle name="_Sheet2_合同台帐_1_Sheet2 2" xfId="22232" xr:uid="{00000000-0005-0000-0000-00006B040000}"/>
    <cellStyle name="_Sheet2_合同台帐_2" xfId="4020" xr:uid="{00000000-0005-0000-0000-00006C040000}"/>
    <cellStyle name="_Sheet2_合同台帐_2 2" xfId="22234" xr:uid="{00000000-0005-0000-0000-00006D040000}"/>
    <cellStyle name="_Sheet2_合同台帐_Sheet2" xfId="3852" xr:uid="{00000000-0005-0000-0000-00006E040000}"/>
    <cellStyle name="_Sheet2_合同台帐_Sheet2 2" xfId="22236" xr:uid="{00000000-0005-0000-0000-00006F040000}"/>
    <cellStyle name="_Sheet2_合同台帐_台账" xfId="3746" xr:uid="{00000000-0005-0000-0000-000070040000}"/>
    <cellStyle name="_Sheet2_合同台帐_台账 2" xfId="22238" xr:uid="{00000000-0005-0000-0000-000071040000}"/>
    <cellStyle name="_Sheet2_履行" xfId="3944" xr:uid="{00000000-0005-0000-0000-000072040000}"/>
    <cellStyle name="_Sheet2_履行 2" xfId="22241" xr:uid="{00000000-0005-0000-0000-000073040000}"/>
    <cellStyle name="_Sheet2_欠款" xfId="4021" xr:uid="{00000000-0005-0000-0000-000074040000}"/>
    <cellStyle name="_Sheet2_欠款 2" xfId="22242" xr:uid="{00000000-0005-0000-0000-000075040000}"/>
    <cellStyle name="_Sheet2_台账" xfId="4022" xr:uid="{00000000-0005-0000-0000-000076040000}"/>
    <cellStyle name="_Sheet2_台账 2" xfId="22243" xr:uid="{00000000-0005-0000-0000-000077040000}"/>
    <cellStyle name="_Sheet2_统8-六局" xfId="4026" xr:uid="{00000000-0005-0000-0000-000078040000}"/>
    <cellStyle name="_Sheet2_统8-六局 2" xfId="22246" xr:uid="{00000000-0005-0000-0000-000079040000}"/>
    <cellStyle name="_Sheet2_未点收入账" xfId="4028" xr:uid="{00000000-0005-0000-0000-00007A040000}"/>
    <cellStyle name="_Sheet2_未点收入账 2" xfId="22253" xr:uid="{00000000-0005-0000-0000-00007B040000}"/>
    <cellStyle name="_Sheet2_物统8-六局" xfId="4030" xr:uid="{00000000-0005-0000-0000-00007C040000}"/>
    <cellStyle name="_Sheet2_物统8-六局 2" xfId="22258" xr:uid="{00000000-0005-0000-0000-00007D040000}"/>
    <cellStyle name="_Sheet2_物资收发存台帐" xfId="4032" xr:uid="{00000000-0005-0000-0000-00007E040000}"/>
    <cellStyle name="_Sheet2_物资收发存台帐 2" xfId="22262" xr:uid="{00000000-0005-0000-0000-00007F040000}"/>
    <cellStyle name="_Sheet2_物资收发存台帐_Sheet2" xfId="4034" xr:uid="{00000000-0005-0000-0000-000080040000}"/>
    <cellStyle name="_Sheet2_物资收发存台帐_Sheet2 2" xfId="22266" xr:uid="{00000000-0005-0000-0000-000081040000}"/>
    <cellStyle name="_Sheet2_项目物资管理台帐" xfId="4035" xr:uid="{00000000-0005-0000-0000-000082040000}"/>
    <cellStyle name="_Sheet2_项目物资管理台帐 2" xfId="22270" xr:uid="{00000000-0005-0000-0000-000083040000}"/>
    <cellStyle name="_Sheet2_项目物资管理台帐汇总表(工程项目物资数量计划 实耗对比表)" xfId="4031" xr:uid="{00000000-0005-0000-0000-000084040000}"/>
    <cellStyle name="_Sheet2_项目物资管理台帐汇总表(工程项目物资数量计划 实耗对比表) 2" xfId="22272" xr:uid="{00000000-0005-0000-0000-000085040000}"/>
    <cellStyle name="_Sheet2_周转料" xfId="4036" xr:uid="{00000000-0005-0000-0000-000086040000}"/>
    <cellStyle name="_Sheet2_周转料 2" xfId="22279" xr:uid="{00000000-0005-0000-0000-000087040000}"/>
    <cellStyle name="_Sheet2_周转料租赁台账" xfId="4039" xr:uid="{00000000-0005-0000-0000-000088040000}"/>
    <cellStyle name="_Sheet2_周转料租赁台账 2" xfId="22282" xr:uid="{00000000-0005-0000-0000-000089040000}"/>
    <cellStyle name="_Sheet2_主要物资计划与到货报表" xfId="4041" xr:uid="{00000000-0005-0000-0000-00008A040000}"/>
    <cellStyle name="_Sheet2_主要物资计划与到货报表 2" xfId="22287" xr:uid="{00000000-0005-0000-0000-00008B040000}"/>
    <cellStyle name="_Sheet2_主要物资计划与到货对比台帐" xfId="3939" xr:uid="{00000000-0005-0000-0000-00008C040000}"/>
    <cellStyle name="_Sheet2_主要物资计划与到货对比台帐 2" xfId="22289" xr:uid="{00000000-0005-0000-0000-00008D040000}"/>
    <cellStyle name="_北京22" xfId="1090" xr:uid="{00000000-0005-0000-0000-00008E040000}"/>
    <cellStyle name="_北京22 2" xfId="22290" xr:uid="{00000000-0005-0000-0000-00008F040000}"/>
    <cellStyle name="_北京22_3月建安公司报表改" xfId="1092" xr:uid="{00000000-0005-0000-0000-000090040000}"/>
    <cellStyle name="_北京22_3月建安公司报表改 2" xfId="22292" xr:uid="{00000000-0005-0000-0000-000091040000}"/>
    <cellStyle name="_北京22_8-物资管理台账" xfId="4333" xr:uid="{00000000-0005-0000-0000-000092040000}"/>
    <cellStyle name="_北京22_8-物资管理台账 2" xfId="22295" xr:uid="{00000000-0005-0000-0000-000093040000}"/>
    <cellStyle name="_北京22_白洁建安报表9" xfId="792" xr:uid="{00000000-0005-0000-0000-000094040000}"/>
    <cellStyle name="_北京22_白洁建安报表9 2" xfId="22297" xr:uid="{00000000-0005-0000-0000-000095040000}"/>
    <cellStyle name="_北京22_建安公司2月" xfId="750" xr:uid="{00000000-0005-0000-0000-000096040000}"/>
    <cellStyle name="_北京22_建安公司2月 2" xfId="22299" xr:uid="{00000000-0005-0000-0000-000097040000}"/>
    <cellStyle name="_北京22_综合管理台账" xfId="4325" xr:uid="{00000000-0005-0000-0000-000098040000}"/>
    <cellStyle name="_北京22_综合管理台账 2" xfId="22303" xr:uid="{00000000-0005-0000-0000-000099040000}"/>
    <cellStyle name="_表5-1-1建筑物" xfId="1095" xr:uid="{00000000-0005-0000-0000-00009A040000}"/>
    <cellStyle name="_表5-1-1建筑物 2" xfId="22304" xr:uid="{00000000-0005-0000-0000-00009B040000}"/>
    <cellStyle name="_表一季度施工生产计划表" xfId="1098" xr:uid="{00000000-0005-0000-0000-00009C040000}"/>
    <cellStyle name="_表一季度施工生产计划表 2" xfId="22305" xr:uid="{00000000-0005-0000-0000-00009D040000}"/>
    <cellStyle name="_表一季度施工生产计划表_1" xfId="1101" xr:uid="{00000000-0005-0000-0000-00009E040000}"/>
    <cellStyle name="_表一季度施工生产计划表_1 2" xfId="22307" xr:uid="{00000000-0005-0000-0000-00009F040000}"/>
    <cellStyle name="_二季度分析(广珠项目部）" xfId="1104" xr:uid="{00000000-0005-0000-0000-0000A0040000}"/>
    <cellStyle name="_二季度分析(广珠项目部） 2" xfId="22311" xr:uid="{00000000-0005-0000-0000-0000A1040000}"/>
    <cellStyle name="_供方" xfId="3737" xr:uid="{00000000-0005-0000-0000-0000A2040000}"/>
    <cellStyle name="_供方 2" xfId="20805" xr:uid="{00000000-0005-0000-0000-0000A3040000}"/>
    <cellStyle name="_广州分公司2011年3季度计划" xfId="490" xr:uid="{00000000-0005-0000-0000-0000A4040000}"/>
    <cellStyle name="_广州分公司2011年3季度计划 2" xfId="22314" xr:uid="{00000000-0005-0000-0000-0000A5040000}"/>
    <cellStyle name="_广州分公司2011年4季度计划" xfId="744" xr:uid="{00000000-0005-0000-0000-0000A6040000}"/>
    <cellStyle name="_广州分公司2011年4季度计划 2" xfId="22317" xr:uid="{00000000-0005-0000-0000-0000A7040000}"/>
    <cellStyle name="_呼和季度施工生产计划表" xfId="559" xr:uid="{00000000-0005-0000-0000-0000A8040000}"/>
    <cellStyle name="_呼和季度施工生产计划表 2" xfId="22318" xr:uid="{00000000-0005-0000-0000-0000A9040000}"/>
    <cellStyle name="_建安12月应付款" xfId="1108" xr:uid="{00000000-0005-0000-0000-0000AA040000}"/>
    <cellStyle name="_建安12月应付款 2" xfId="22319" xr:uid="{00000000-0005-0000-0000-0000AB040000}"/>
    <cellStyle name="_建安1-3月动态(改后)" xfId="1111" xr:uid="{00000000-0005-0000-0000-0000AC040000}"/>
    <cellStyle name="_建安1-3月动态(改后) 2" xfId="22321" xr:uid="{00000000-0005-0000-0000-0000AD040000}"/>
    <cellStyle name="_建安1季应付款项" xfId="1114" xr:uid="{00000000-0005-0000-0000-0000AE040000}"/>
    <cellStyle name="_建安1季应付款项 2" xfId="22322" xr:uid="{00000000-0005-0000-0000-0000AF040000}"/>
    <cellStyle name="_建安1季应付款项_3月建安公司报表改" xfId="1116" xr:uid="{00000000-0005-0000-0000-0000B0040000}"/>
    <cellStyle name="_建安1季应付款项_3月建安公司报表改 2" xfId="22325" xr:uid="{00000000-0005-0000-0000-0000B1040000}"/>
    <cellStyle name="_建安1季应付款项_8-物资管理台账" xfId="4312" xr:uid="{00000000-0005-0000-0000-0000B2040000}"/>
    <cellStyle name="_建安1季应付款项_8-物资管理台账 2" xfId="22151" xr:uid="{00000000-0005-0000-0000-0000B3040000}"/>
    <cellStyle name="_建安1季应付款项_白洁建安报表9" xfId="1121" xr:uid="{00000000-0005-0000-0000-0000B4040000}"/>
    <cellStyle name="_建安1季应付款项_白洁建安报表9 2" xfId="22326" xr:uid="{00000000-0005-0000-0000-0000B5040000}"/>
    <cellStyle name="_建安1季应付款项_建安公司2月" xfId="1124" xr:uid="{00000000-0005-0000-0000-0000B6040000}"/>
    <cellStyle name="_建安1季应付款项_建安公司2月 2" xfId="22329" xr:uid="{00000000-0005-0000-0000-0000B7040000}"/>
    <cellStyle name="_建安1季应付款项_项目部物资设备应付款项统计表" xfId="586" xr:uid="{00000000-0005-0000-0000-0000B8040000}"/>
    <cellStyle name="_建安1季应付款项_项目部物资设备应付款项统计表 2" xfId="21223" xr:uid="{00000000-0005-0000-0000-0000B9040000}"/>
    <cellStyle name="_建安1季应付款项_综合管理台账" xfId="4358" xr:uid="{00000000-0005-0000-0000-0000BA040000}"/>
    <cellStyle name="_建安1季应付款项_综合管理台账 2" xfId="21244" xr:uid="{00000000-0005-0000-0000-0000BB040000}"/>
    <cellStyle name="_建安3季" xfId="1127" xr:uid="{00000000-0005-0000-0000-0000BC040000}"/>
    <cellStyle name="_建安3季 2" xfId="22333" xr:uid="{00000000-0005-0000-0000-0000BD040000}"/>
    <cellStyle name="_建安3季_3月建安公司报表改" xfId="1128" xr:uid="{00000000-0005-0000-0000-0000BE040000}"/>
    <cellStyle name="_建安3季_3月建安公司报表改 2" xfId="22335" xr:uid="{00000000-0005-0000-0000-0000BF040000}"/>
    <cellStyle name="_建安3季_8-物资管理台账" xfId="4379" xr:uid="{00000000-0005-0000-0000-0000C0040000}"/>
    <cellStyle name="_建安3季_8-物资管理台账 2" xfId="21253" xr:uid="{00000000-0005-0000-0000-0000C1040000}"/>
    <cellStyle name="_建安3季_白洁建安报表9" xfId="816" xr:uid="{00000000-0005-0000-0000-0000C2040000}"/>
    <cellStyle name="_建安3季_白洁建安报表9 2" xfId="22339" xr:uid="{00000000-0005-0000-0000-0000C3040000}"/>
    <cellStyle name="_建安3季_建安公司2月" xfId="1115" xr:uid="{00000000-0005-0000-0000-0000C4040000}"/>
    <cellStyle name="_建安3季_建安公司2月 2" xfId="22340" xr:uid="{00000000-0005-0000-0000-0000C5040000}"/>
    <cellStyle name="_建安3季_综合管理台账" xfId="4275" xr:uid="{00000000-0005-0000-0000-0000C6040000}"/>
    <cellStyle name="_建安3季_综合管理台账 2" xfId="22342" xr:uid="{00000000-0005-0000-0000-0000C7040000}"/>
    <cellStyle name="_建安3季应付款项统计表" xfId="1129" xr:uid="{00000000-0005-0000-0000-0000C8040000}"/>
    <cellStyle name="_建安3季应付款项统计表 2" xfId="22345" xr:uid="{00000000-0005-0000-0000-0000C9040000}"/>
    <cellStyle name="_建安4月动态" xfId="1133" xr:uid="{00000000-0005-0000-0000-0000CA040000}"/>
    <cellStyle name="_建安4月动态 2" xfId="22347" xr:uid="{00000000-0005-0000-0000-0000CB040000}"/>
    <cellStyle name="_建安废旧物资处理台账1月 " xfId="1134" xr:uid="{00000000-0005-0000-0000-0000CC040000}"/>
    <cellStyle name="_建安废旧物资处理台账1月  2" xfId="22349" xr:uid="{00000000-0005-0000-0000-0000CD040000}"/>
    <cellStyle name="_建安应付款4月" xfId="1137" xr:uid="{00000000-0005-0000-0000-0000CE040000}"/>
    <cellStyle name="_建安应付款4月 2" xfId="22358" xr:uid="{00000000-0005-0000-0000-0000CF040000}"/>
    <cellStyle name="_建安应付款4月_3月建安公司报表改" xfId="1139" xr:uid="{00000000-0005-0000-0000-0000D0040000}"/>
    <cellStyle name="_建安应付款4月_3月建安公司报表改 2" xfId="22361" xr:uid="{00000000-0005-0000-0000-0000D1040000}"/>
    <cellStyle name="_建安应付款4月_8-物资管理台账" xfId="4265" xr:uid="{00000000-0005-0000-0000-0000D2040000}"/>
    <cellStyle name="_建安应付款4月_8-物资管理台账 2" xfId="22365" xr:uid="{00000000-0005-0000-0000-0000D3040000}"/>
    <cellStyle name="_建安应付款4月_白洁建安报表9" xfId="548" xr:uid="{00000000-0005-0000-0000-0000D4040000}"/>
    <cellStyle name="_建安应付款4月_白洁建安报表9 2" xfId="22367" xr:uid="{00000000-0005-0000-0000-0000D5040000}"/>
    <cellStyle name="_建安应付款4月_建安公司2月" xfId="1141" xr:uid="{00000000-0005-0000-0000-0000D6040000}"/>
    <cellStyle name="_建安应付款4月_建安公司2月 2" xfId="22370" xr:uid="{00000000-0005-0000-0000-0000D7040000}"/>
    <cellStyle name="_建安应付款4月_综合管理台账" xfId="4262" xr:uid="{00000000-0005-0000-0000-0000D8040000}"/>
    <cellStyle name="_建安应付款4月_综合管理台账 2" xfId="22373" xr:uid="{00000000-0005-0000-0000-0000D9040000}"/>
    <cellStyle name="_晋城项目部劳务材料付款台账" xfId="1143" xr:uid="{00000000-0005-0000-0000-0000DA040000}"/>
    <cellStyle name="_晋城项目部劳务材料付款台账 2" xfId="22377" xr:uid="{00000000-0005-0000-0000-0000DB040000}"/>
    <cellStyle name="_晋城项目部劳务材料付款台账_3月建安公司报表改" xfId="1119" xr:uid="{00000000-0005-0000-0000-0000DC040000}"/>
    <cellStyle name="_晋城项目部劳务材料付款台账_3月建安公司报表改 2" xfId="22380" xr:uid="{00000000-0005-0000-0000-0000DD040000}"/>
    <cellStyle name="_晋城项目部劳务材料付款台账_白洁建安报表9" xfId="1145" xr:uid="{00000000-0005-0000-0000-0000DE040000}"/>
    <cellStyle name="_晋城项目部劳务材料付款台账_白洁建安报表9 2" xfId="22386" xr:uid="{00000000-0005-0000-0000-0000DF040000}"/>
    <cellStyle name="_晋城项目部劳务材料付款台账_建安公司2月" xfId="1151" xr:uid="{00000000-0005-0000-0000-0000E0040000}"/>
    <cellStyle name="_晋城项目部劳务材料付款台账_建安公司2月 2" xfId="22389" xr:uid="{00000000-0005-0000-0000-0000E1040000}"/>
    <cellStyle name="_晋城项目部劳务材料付款台账_项目部物资设备应付款项统计表" xfId="1154" xr:uid="{00000000-0005-0000-0000-0000E2040000}"/>
    <cellStyle name="_晋城项目部劳务材料付款台账_项目部物资设备应付款项统计表 2" xfId="22390" xr:uid="{00000000-0005-0000-0000-0000E3040000}"/>
    <cellStyle name="_晋城项目部劳务材料付款台账_综合管理台账" xfId="4318" xr:uid="{00000000-0005-0000-0000-0000E4040000}"/>
    <cellStyle name="_晋城项目部劳务材料付款台账_综合管理台账 2" xfId="20677" xr:uid="{00000000-0005-0000-0000-0000E5040000}"/>
    <cellStyle name="_九江" xfId="1155" xr:uid="{00000000-0005-0000-0000-0000E6040000}"/>
    <cellStyle name="_九江 2" xfId="22393" xr:uid="{00000000-0005-0000-0000-0000E7040000}"/>
    <cellStyle name="_九江_12年4季度12月应付款项统计表" xfId="1157" xr:uid="{00000000-0005-0000-0000-0000E8040000}"/>
    <cellStyle name="_九江_12年4季度12月应付款项统计表 2" xfId="22394" xr:uid="{00000000-0005-0000-0000-0000E9040000}"/>
    <cellStyle name="_九江_12年4季度12月应付款项统计表_3月建安公司报表改" xfId="479" xr:uid="{00000000-0005-0000-0000-0000EA040000}"/>
    <cellStyle name="_九江_12年4季度12月应付款项统计表_3月建安公司报表改 2" xfId="20850" xr:uid="{00000000-0005-0000-0000-0000EB040000}"/>
    <cellStyle name="_九江_12年4季度12月应付款项统计表_白洁建安报表9" xfId="1160" xr:uid="{00000000-0005-0000-0000-0000EC040000}"/>
    <cellStyle name="_九江_12年4季度12月应付款项统计表_白洁建安报表9 2" xfId="22402" xr:uid="{00000000-0005-0000-0000-0000ED040000}"/>
    <cellStyle name="_九江_12年4季度12月应付款项统计表_建安公司2月" xfId="1093" xr:uid="{00000000-0005-0000-0000-0000EE040000}"/>
    <cellStyle name="_九江_12年4季度12月应付款项统计表_建安公司2月 2" xfId="22408" xr:uid="{00000000-0005-0000-0000-0000EF040000}"/>
    <cellStyle name="_九江_12年4季度12月应付款项统计表_综合管理台账" xfId="4334" xr:uid="{00000000-0005-0000-0000-0000F0040000}"/>
    <cellStyle name="_九江_12年4季度12月应付款项统计表_综合管理台账 2" xfId="22223" xr:uid="{00000000-0005-0000-0000-0000F1040000}"/>
    <cellStyle name="_九江_2012年3月报表" xfId="723" xr:uid="{00000000-0005-0000-0000-0000F2040000}"/>
    <cellStyle name="_九江_2012年3月报表 2" xfId="22410" xr:uid="{00000000-0005-0000-0000-0000F3040000}"/>
    <cellStyle name="_九江_2012年6月报表1" xfId="1163" xr:uid="{00000000-0005-0000-0000-0000F4040000}"/>
    <cellStyle name="_九江_2012年6月报表1 2" xfId="22412" xr:uid="{00000000-0005-0000-0000-0000F5040000}"/>
    <cellStyle name="_九江_Book1" xfId="604" xr:uid="{00000000-0005-0000-0000-0000F6040000}"/>
    <cellStyle name="_九江_Book1 2" xfId="22415" xr:uid="{00000000-0005-0000-0000-0000F7040000}"/>
    <cellStyle name="_九江_Book1(2)" xfId="1102" xr:uid="{00000000-0005-0000-0000-0000F8040000}"/>
    <cellStyle name="_九江_Book1(2) 2" xfId="22417" xr:uid="{00000000-0005-0000-0000-0000F9040000}"/>
    <cellStyle name="_九江_Book1(2)_3月建安公司报表改" xfId="1147" xr:uid="{00000000-0005-0000-0000-0000FA040000}"/>
    <cellStyle name="_九江_Book1(2)_3月建安公司报表改 2" xfId="21920" xr:uid="{00000000-0005-0000-0000-0000FB040000}"/>
    <cellStyle name="_九江_Book1(2)_白洁建安报表9" xfId="1152" xr:uid="{00000000-0005-0000-0000-0000FC040000}"/>
    <cellStyle name="_九江_Book1(2)_白洁建安报表9 2" xfId="22421" xr:uid="{00000000-0005-0000-0000-0000FD040000}"/>
    <cellStyle name="_九江_Book1(2)_建安公司2月" xfId="1165" xr:uid="{00000000-0005-0000-0000-0000FE040000}"/>
    <cellStyle name="_九江_Book1(2)_建安公司2月 2" xfId="22422" xr:uid="{00000000-0005-0000-0000-0000FF040000}"/>
    <cellStyle name="_九江_Book1(2)_综合管理台账" xfId="4279" xr:uid="{00000000-0005-0000-0000-000000050000}"/>
    <cellStyle name="_九江_Book1(2)_综合管理台账 2" xfId="22427" xr:uid="{00000000-0005-0000-0000-000001050000}"/>
    <cellStyle name="_九江_Book1_3月建安公司报表改" xfId="972" xr:uid="{00000000-0005-0000-0000-000002050000}"/>
    <cellStyle name="_九江_Book1_3月建安公司报表改 2" xfId="22429" xr:uid="{00000000-0005-0000-0000-000003050000}"/>
    <cellStyle name="_九江_Book1_白洁建安报表9" xfId="598" xr:uid="{00000000-0005-0000-0000-000004050000}"/>
    <cellStyle name="_九江_Book1_白洁建安报表9 2" xfId="22431" xr:uid="{00000000-0005-0000-0000-000005050000}"/>
    <cellStyle name="_九江_Book1_建安公司2月" xfId="1166" xr:uid="{00000000-0005-0000-0000-000006050000}"/>
    <cellStyle name="_九江_Book1_建安公司2月 2" xfId="22434" xr:uid="{00000000-0005-0000-0000-000007050000}"/>
    <cellStyle name="_九江_Book1_综合管理台账" xfId="4272" xr:uid="{00000000-0005-0000-0000-000008050000}"/>
    <cellStyle name="_九江_Book1_综合管理台账 2" xfId="22437" xr:uid="{00000000-0005-0000-0000-000009050000}"/>
    <cellStyle name="_九江_汇总10月材料动态" xfId="533" xr:uid="{00000000-0005-0000-0000-00000A050000}"/>
    <cellStyle name="_九江_汇总10月材料动态 2" xfId="22438" xr:uid="{00000000-0005-0000-0000-00000B050000}"/>
    <cellStyle name="_九江_建安4季应付款项全" xfId="536" xr:uid="{00000000-0005-0000-0000-00000C050000}"/>
    <cellStyle name="_九江_建安4季应付款项全 2" xfId="22441" xr:uid="{00000000-0005-0000-0000-00000D050000}"/>
    <cellStyle name="_九江_建安4季应付款项全_3月建安公司报表改" xfId="1089" xr:uid="{00000000-0005-0000-0000-00000E050000}"/>
    <cellStyle name="_九江_建安4季应付款项全_3月建安公司报表改 2" xfId="22445" xr:uid="{00000000-0005-0000-0000-00000F050000}"/>
    <cellStyle name="_九江_建安4季应付款项全_白洁建安报表9" xfId="1167" xr:uid="{00000000-0005-0000-0000-000010050000}"/>
    <cellStyle name="_九江_建安4季应付款项全_白洁建安报表9 2" xfId="22448" xr:uid="{00000000-0005-0000-0000-000011050000}"/>
    <cellStyle name="_九江_建安4季应付款项全_建安公司2月" xfId="1168" xr:uid="{00000000-0005-0000-0000-000012050000}"/>
    <cellStyle name="_九江_建安4季应付款项全_建安公司2月 2" xfId="22452" xr:uid="{00000000-0005-0000-0000-000013050000}"/>
    <cellStyle name="_九江_建安4季应付款项全_综合管理台账" xfId="4267" xr:uid="{00000000-0005-0000-0000-000014050000}"/>
    <cellStyle name="_九江_建安4季应付款项全_综合管理台账 2" xfId="22454" xr:uid="{00000000-0005-0000-0000-000015050000}"/>
    <cellStyle name="_九江_同煤2012年9月报表" xfId="1171" xr:uid="{00000000-0005-0000-0000-000016050000}"/>
    <cellStyle name="_九江_同煤2012年9月报表 2" xfId="22456" xr:uid="{00000000-0005-0000-0000-000017050000}"/>
    <cellStyle name="_九江_应付款" xfId="1174" xr:uid="{00000000-0005-0000-0000-000018050000}"/>
    <cellStyle name="_九江_应付款 2" xfId="22372" xr:uid="{00000000-0005-0000-0000-000019050000}"/>
    <cellStyle name="_九江_应付款_3月建安公司报表改" xfId="721" xr:uid="{00000000-0005-0000-0000-00001A050000}"/>
    <cellStyle name="_九江_应付款_3月建安公司报表改 2" xfId="22458" xr:uid="{00000000-0005-0000-0000-00001B050000}"/>
    <cellStyle name="_九江_应付款_白洁建安报表9" xfId="835" xr:uid="{00000000-0005-0000-0000-00001C050000}"/>
    <cellStyle name="_九江_应付款_白洁建安报表9 2" xfId="21526" xr:uid="{00000000-0005-0000-0000-00001D050000}"/>
    <cellStyle name="_九江_应付款_建安公司2月" xfId="791" xr:uid="{00000000-0005-0000-0000-00001E050000}"/>
    <cellStyle name="_九江_应付款_建安公司2月 2" xfId="22459" xr:uid="{00000000-0005-0000-0000-00001F050000}"/>
    <cellStyle name="_九江_应付款_综合管理台账" xfId="4363" xr:uid="{00000000-0005-0000-0000-000020050000}"/>
    <cellStyle name="_九江_应付款_综合管理台账 2" xfId="22460" xr:uid="{00000000-0005-0000-0000-000021050000}"/>
    <cellStyle name="_理" xfId="1176" xr:uid="{00000000-0005-0000-0000-000022050000}"/>
    <cellStyle name="_理 2" xfId="22464" xr:uid="{00000000-0005-0000-0000-000023050000}"/>
    <cellStyle name="_理工大6月" xfId="1131" xr:uid="{00000000-0005-0000-0000-000024050000}"/>
    <cellStyle name="_理工大6月 2" xfId="22465" xr:uid="{00000000-0005-0000-0000-000025050000}"/>
    <cellStyle name="_理应付款" xfId="463" xr:uid="{00000000-0005-0000-0000-000026050000}"/>
    <cellStyle name="_理应付款 2" xfId="22469" xr:uid="{00000000-0005-0000-0000-000027050000}"/>
    <cellStyle name="_理应付款_3月建安公司报表改" xfId="1178" xr:uid="{00000000-0005-0000-0000-000028050000}"/>
    <cellStyle name="_理应付款_3月建安公司报表改 2" xfId="22471" xr:uid="{00000000-0005-0000-0000-000029050000}"/>
    <cellStyle name="_理应付款_白洁建安报表9" xfId="1181" xr:uid="{00000000-0005-0000-0000-00002A050000}"/>
    <cellStyle name="_理应付款_白洁建安报表9 2" xfId="22473" xr:uid="{00000000-0005-0000-0000-00002B050000}"/>
    <cellStyle name="_理应付款_建安公司2月" xfId="1161" xr:uid="{00000000-0005-0000-0000-00002C050000}"/>
    <cellStyle name="_理应付款_建安公司2月 2" xfId="22475" xr:uid="{00000000-0005-0000-0000-00002D050000}"/>
    <cellStyle name="_理应付款_综合管理台账" xfId="4371" xr:uid="{00000000-0005-0000-0000-00002E050000}"/>
    <cellStyle name="_理应付款_综合管理台账 2" xfId="21834" xr:uid="{00000000-0005-0000-0000-00002F050000}"/>
    <cellStyle name="_履约" xfId="3808" xr:uid="{00000000-0005-0000-0000-000030050000}"/>
    <cellStyle name="_履约 2" xfId="22477" xr:uid="{00000000-0005-0000-0000-000031050000}"/>
    <cellStyle name="_南站项目部6月物资应付" xfId="909" xr:uid="{00000000-0005-0000-0000-000032050000}"/>
    <cellStyle name="_南站项目部6月物资应付 2" xfId="22483" xr:uid="{00000000-0005-0000-0000-000033050000}"/>
    <cellStyle name="_铺架分公司2011年2季度计划" xfId="717" xr:uid="{00000000-0005-0000-0000-000034050000}"/>
    <cellStyle name="_铺架分公司2011年2季度计划 2" xfId="21338" xr:uid="{00000000-0005-0000-0000-000035050000}"/>
    <cellStyle name="_铺架分公司2011年3季度计划(改)" xfId="1185" xr:uid="{00000000-0005-0000-0000-000036050000}"/>
    <cellStyle name="_铺架分公司2011年3季度计划(改) 2" xfId="22485" xr:uid="{00000000-0005-0000-0000-000037050000}"/>
    <cellStyle name="_铺架分公司2011年4季度计划" xfId="1186" xr:uid="{00000000-0005-0000-0000-000038050000}"/>
    <cellStyle name="_铺架分公司2011年4季度计划 2" xfId="22487" xr:uid="{00000000-0005-0000-0000-000039050000}"/>
    <cellStyle name="_桥隧公司重点工程形象进度完成情况 2010.  3.26" xfId="1187" xr:uid="{00000000-0005-0000-0000-00003A050000}"/>
    <cellStyle name="_桥隧公司重点工程形象进度完成情况 2010.  3.26 2" xfId="22488" xr:uid="{00000000-0005-0000-0000-00003B050000}"/>
    <cellStyle name="_弱电系统设备配置报价清单" xfId="1191" xr:uid="{00000000-0005-0000-0000-00003C050000}"/>
    <cellStyle name="_弱电系统设备配置报价清单 2" xfId="22492" xr:uid="{00000000-0005-0000-0000-00003D050000}"/>
    <cellStyle name="_设备表格" xfId="1080" xr:uid="{00000000-0005-0000-0000-00003E050000}"/>
    <cellStyle name="_设备表格 2" xfId="22204" xr:uid="{00000000-0005-0000-0000-00003F050000}"/>
    <cellStyle name="_十局截止08年6月末在建工程项目表-报股份公司营销部" xfId="1194" xr:uid="{00000000-0005-0000-0000-000040050000}"/>
    <cellStyle name="_十局截止08年6月末在建工程项目表-报股份公司营销部 2" xfId="22493" xr:uid="{00000000-0005-0000-0000-000041050000}"/>
    <cellStyle name="_台账" xfId="3782" xr:uid="{00000000-0005-0000-0000-000042050000}"/>
    <cellStyle name="_台账 2" xfId="22495" xr:uid="{00000000-0005-0000-0000-000043050000}"/>
    <cellStyle name="_太原公司上报六局2季度计划" xfId="695" xr:uid="{00000000-0005-0000-0000-000044050000}"/>
    <cellStyle name="_太原公司上报六局2季度计划 2" xfId="22500" xr:uid="{00000000-0005-0000-0000-000045050000}"/>
    <cellStyle name="_天津9月动态表" xfId="655" xr:uid="{00000000-0005-0000-0000-000046050000}"/>
    <cellStyle name="_天津9月动态表 2" xfId="22504" xr:uid="{00000000-0005-0000-0000-000047050000}"/>
    <cellStyle name="_无锡万达第一层报价" xfId="1049" xr:uid="{00000000-0005-0000-0000-000048050000}"/>
    <cellStyle name="_无锡万达第一层报价 2" xfId="20917" xr:uid="{00000000-0005-0000-0000-000049050000}"/>
    <cellStyle name="_物资设备应付款统计表(太原站）" xfId="1195" xr:uid="{00000000-0005-0000-0000-00004A050000}"/>
    <cellStyle name="_物资设备应付款统计表(太原站） 2" xfId="22506" xr:uid="{00000000-0005-0000-0000-00004B050000}"/>
    <cellStyle name="_物资设备应付款统计表(体育中心）" xfId="1197" xr:uid="{00000000-0005-0000-0000-00004C050000}"/>
    <cellStyle name="_物资设备应付款统计表(体育中心） 2" xfId="22509" xr:uid="{00000000-0005-0000-0000-00004D050000}"/>
    <cellStyle name="_物资设备应付款项统计表" xfId="912" xr:uid="{00000000-0005-0000-0000-00004E050000}"/>
    <cellStyle name="_物资设备应付款项统计表 2" xfId="20674" xr:uid="{00000000-0005-0000-0000-00004F050000}"/>
    <cellStyle name="_物资收发存台帐" xfId="4043" xr:uid="{00000000-0005-0000-0000-000050050000}"/>
    <cellStyle name="_物资收发存台帐 2" xfId="22510" xr:uid="{00000000-0005-0000-0000-000051050000}"/>
    <cellStyle name="_项目部12月4季度物资应付" xfId="773" xr:uid="{00000000-0005-0000-0000-000052050000}"/>
    <cellStyle name="_项目部12月4季度物资应付 2" xfId="21456" xr:uid="{00000000-0005-0000-0000-000053050000}"/>
    <cellStyle name="_项目部4月物资应付" xfId="1198" xr:uid="{00000000-0005-0000-0000-000054050000}"/>
    <cellStyle name="_项目部4月物资应付 2" xfId="22511" xr:uid="{00000000-0005-0000-0000-000055050000}"/>
    <cellStyle name="_项目物资管理台帐" xfId="4045" xr:uid="{00000000-0005-0000-0000-000056050000}"/>
    <cellStyle name="_项目物资管理台帐 2" xfId="22512" xr:uid="{00000000-0005-0000-0000-000057050000}"/>
    <cellStyle name="_医" xfId="1199" xr:uid="{00000000-0005-0000-0000-000058050000}"/>
    <cellStyle name="_医 2" xfId="22514" xr:uid="{00000000-0005-0000-0000-000059050000}"/>
    <cellStyle name="_医_3月建安公司报表改" xfId="857" xr:uid="{00000000-0005-0000-0000-00005A050000}"/>
    <cellStyle name="_医_3月建安公司报表改 2" xfId="22516" xr:uid="{00000000-0005-0000-0000-00005B050000}"/>
    <cellStyle name="_医_白洁建安报表9" xfId="1062" xr:uid="{00000000-0005-0000-0000-00005C050000}"/>
    <cellStyle name="_医_白洁建安报表9 2" xfId="22518" xr:uid="{00000000-0005-0000-0000-00005D050000}"/>
    <cellStyle name="_医_建安公司2月" xfId="1201" xr:uid="{00000000-0005-0000-0000-00005E050000}"/>
    <cellStyle name="_医_建安公司2月 2" xfId="22521" xr:uid="{00000000-0005-0000-0000-00005F050000}"/>
    <cellStyle name="_医_综合管理台账" xfId="4270" xr:uid="{00000000-0005-0000-0000-000060050000}"/>
    <cellStyle name="_医_综合管理台账 2" xfId="22522" xr:uid="{00000000-0005-0000-0000-000061050000}"/>
    <cellStyle name="_应付款" xfId="512" xr:uid="{00000000-0005-0000-0000-000062050000}"/>
    <cellStyle name="_应付款 2" xfId="21038" xr:uid="{00000000-0005-0000-0000-000063050000}"/>
    <cellStyle name="_应付款统计" xfId="1202" xr:uid="{00000000-0005-0000-0000-000064050000}"/>
    <cellStyle name="_应付款统计 2" xfId="22112" xr:uid="{00000000-0005-0000-0000-000065050000}"/>
    <cellStyle name="_应付款项" xfId="776" xr:uid="{00000000-0005-0000-0000-000066050000}"/>
    <cellStyle name="_应付款项 2" xfId="22523" xr:uid="{00000000-0005-0000-0000-000067050000}"/>
    <cellStyle name="_应付款项_1" xfId="741" xr:uid="{00000000-0005-0000-0000-000068050000}"/>
    <cellStyle name="_应付款项_1 2" xfId="22524" xr:uid="{00000000-0005-0000-0000-000069050000}"/>
    <cellStyle name="_应付账款统计表（理工大）" xfId="553" xr:uid="{00000000-0005-0000-0000-00006A050000}"/>
    <cellStyle name="_应付账款统计表（理工大） 2" xfId="22526" xr:uid="{00000000-0005-0000-0000-00006B050000}"/>
    <cellStyle name="_榆次9月30日应付款" xfId="1008" xr:uid="{00000000-0005-0000-0000-00006C050000}"/>
    <cellStyle name="_榆次9月30日应付款 2" xfId="22528" xr:uid="{00000000-0005-0000-0000-00006D050000}"/>
    <cellStyle name="_榆次9月30日应付款_3月建安公司报表改" xfId="1204" xr:uid="{00000000-0005-0000-0000-00006E050000}"/>
    <cellStyle name="_榆次9月30日应付款_3月建安公司报表改 2" xfId="22532" xr:uid="{00000000-0005-0000-0000-00006F050000}"/>
    <cellStyle name="_榆次9月30日应付款_白洁建安报表9" xfId="436" xr:uid="{00000000-0005-0000-0000-000070050000}"/>
    <cellStyle name="_榆次9月30日应付款_白洁建安报表9 2" xfId="22534" xr:uid="{00000000-0005-0000-0000-000071050000}"/>
    <cellStyle name="_榆次9月30日应付款_建安公司2月" xfId="1205" xr:uid="{00000000-0005-0000-0000-000072050000}"/>
    <cellStyle name="_榆次9月30日应付款_建安公司2月 2" xfId="22535" xr:uid="{00000000-0005-0000-0000-000073050000}"/>
    <cellStyle name="_榆次9月30日应付款_项目部物资设备应付款项统计表" xfId="1207" xr:uid="{00000000-0005-0000-0000-000074050000}"/>
    <cellStyle name="_榆次9月30日应付款_项目部物资设备应付款项统计表 2" xfId="22539" xr:uid="{00000000-0005-0000-0000-000075050000}"/>
    <cellStyle name="_榆次9月30日应付款_综合管理台账" xfId="4258" xr:uid="{00000000-0005-0000-0000-000076050000}"/>
    <cellStyle name="_榆次9月30日应付款_综合管理台账 2" xfId="22540" xr:uid="{00000000-0005-0000-0000-000077050000}"/>
    <cellStyle name="_原材料(实盘)" xfId="3947" xr:uid="{00000000-0005-0000-0000-000078050000}"/>
    <cellStyle name="_原材料(实盘) 2" xfId="22544" xr:uid="{00000000-0005-0000-0000-000079050000}"/>
    <cellStyle name="_指令13附件1" xfId="988" xr:uid="{00000000-0005-0000-0000-00007A050000}"/>
    <cellStyle name="_指令13附件1 2" xfId="22546" xr:uid="{00000000-0005-0000-0000-00007B050000}"/>
    <cellStyle name="_中铁三局2008年2季度在建工程台帐2008-7-5" xfId="854" xr:uid="{00000000-0005-0000-0000-00007C050000}"/>
    <cellStyle name="_中铁三局2008年2季度在建工程台帐2008-7-5 2" xfId="21564" xr:uid="{00000000-0005-0000-0000-00007D050000}"/>
    <cellStyle name="_中铁隧道集团在建工程台帐（2008.7）" xfId="1209" xr:uid="{00000000-0005-0000-0000-00007E050000}"/>
    <cellStyle name="_中铁隧道集团在建工程台帐（2008.7） 2" xfId="22547" xr:uid="{00000000-0005-0000-0000-00007F050000}"/>
    <cellStyle name="_中铁隧道集团在建工程台帐（2008.7）_11月计划 局    " xfId="1214" xr:uid="{00000000-0005-0000-0000-000080050000}"/>
    <cellStyle name="_中铁隧道集团在建工程台帐（2008.7）_11月计划 局     2" xfId="22550" xr:uid="{00000000-0005-0000-0000-000081050000}"/>
    <cellStyle name="_中铁隧道集团在建工程台帐（2008.7）_桥隧3季度完成4季度计划" xfId="1215" xr:uid="{00000000-0005-0000-0000-000082050000}"/>
    <cellStyle name="_中铁隧道集团在建工程台帐（2008.7）_桥隧3季度完成4季度计划 2" xfId="22552" xr:uid="{00000000-0005-0000-0000-000083050000}"/>
    <cellStyle name="_中铁隧道集团在建工程台帐（2008.7）_桥隧4季度计划" xfId="1208" xr:uid="{00000000-0005-0000-0000-000084050000}"/>
    <cellStyle name="_中铁隧道集团在建工程台帐（2008.7）_桥隧4季度计划 2" xfId="22538" xr:uid="{00000000-0005-0000-0000-000085050000}"/>
    <cellStyle name="_中铁一局2008-2季度在建项目报表" xfId="1217" xr:uid="{00000000-0005-0000-0000-000086050000}"/>
    <cellStyle name="_中铁一局2008-2季度在建项目报表 2" xfId="22559" xr:uid="{00000000-0005-0000-0000-000087050000}"/>
    <cellStyle name="_资产负债表归属200712" xfId="1002" xr:uid="{00000000-0005-0000-0000-000088050000}"/>
    <cellStyle name="_资产负债表归属200712 2" xfId="22564" xr:uid="{00000000-0005-0000-0000-000089050000}"/>
    <cellStyle name="_资产评估明细表-财再" xfId="966" xr:uid="{00000000-0005-0000-0000-00008A050000}"/>
    <cellStyle name="_资产评估明细表-财再 2" xfId="22565" xr:uid="{00000000-0005-0000-0000-00008B050000}"/>
    <cellStyle name="{Comma [0]}" xfId="623" xr:uid="{00000000-0005-0000-0000-00008C050000}"/>
    <cellStyle name="{Comma}" xfId="1221" xr:uid="{00000000-0005-0000-0000-00008D050000}"/>
    <cellStyle name="{Date}" xfId="1223" xr:uid="{00000000-0005-0000-0000-00008E050000}"/>
    <cellStyle name="{Month}" xfId="785" xr:uid="{00000000-0005-0000-0000-00008F050000}"/>
    <cellStyle name="{Percent}" xfId="1164" xr:uid="{00000000-0005-0000-0000-000090050000}"/>
    <cellStyle name="{Thousand [0]}" xfId="782" xr:uid="{00000000-0005-0000-0000-000091050000}"/>
    <cellStyle name="{Thousand}" xfId="1227" xr:uid="{00000000-0005-0000-0000-000092050000}"/>
    <cellStyle name="0%" xfId="449" xr:uid="{00000000-0005-0000-0000-000093050000}"/>
    <cellStyle name="0% 2" xfId="6792" xr:uid="{00000000-0005-0000-0000-000094050000}"/>
    <cellStyle name="0% 3" xfId="10956" xr:uid="{00000000-0005-0000-0000-000095050000}"/>
    <cellStyle name="0% 4" xfId="15471" xr:uid="{00000000-0005-0000-0000-000096050000}"/>
    <cellStyle name="0% 4 2" xfId="22588" xr:uid="{00000000-0005-0000-0000-000097050000}"/>
    <cellStyle name="0,0_x000d__x000a_NA_x000d__x000a_" xfId="1192" xr:uid="{00000000-0005-0000-0000-000098050000}"/>
    <cellStyle name="0,0_x000d__x000a_NA_x000d__x000a_ 2" xfId="1228" xr:uid="{00000000-0005-0000-0000-000099050000}"/>
    <cellStyle name="0,0_x000d__x000a_NA_x000d__x000a_ 2 2" xfId="1230" xr:uid="{00000000-0005-0000-0000-00009A050000}"/>
    <cellStyle name="0,0_x000d__x000a_NA_x000d__x000a_ 2 2 2" xfId="15840" xr:uid="{00000000-0005-0000-0000-00009B050000}"/>
    <cellStyle name="0,0_x000d__x000a_NA_x000d__x000a_ 2 2 2 2" xfId="19216" xr:uid="{00000000-0005-0000-0000-00009C050000}"/>
    <cellStyle name="0,0_x000d__x000a_NA_x000d__x000a_ 2 2 2 2 2" xfId="22598" xr:uid="{00000000-0005-0000-0000-00009D050000}"/>
    <cellStyle name="0,0_x000d__x000a_NA_x000d__x000a_ 2 2 2 3" xfId="22597" xr:uid="{00000000-0005-0000-0000-00009E050000}"/>
    <cellStyle name="0,0_x000d__x000a_NA_x000d__x000a_ 2 2 3" xfId="18436" xr:uid="{00000000-0005-0000-0000-00009F050000}"/>
    <cellStyle name="0,0_x000d__x000a_NA_x000d__x000a_ 2 2 3 2" xfId="22281" xr:uid="{00000000-0005-0000-0000-0000A0050000}"/>
    <cellStyle name="0,0_x000d__x000a_NA_x000d__x000a_ 2 2 4" xfId="22595" xr:uid="{00000000-0005-0000-0000-0000A1050000}"/>
    <cellStyle name="0,0_x000d__x000a_NA_x000d__x000a_ 2 3" xfId="1232" xr:uid="{00000000-0005-0000-0000-0000A2050000}"/>
    <cellStyle name="0,0_x000d__x000a_NA_x000d__x000a_ 2 3 2" xfId="15842" xr:uid="{00000000-0005-0000-0000-0000A3050000}"/>
    <cellStyle name="0,0_x000d__x000a_NA_x000d__x000a_ 2 3 2 2" xfId="19217" xr:uid="{00000000-0005-0000-0000-0000A4050000}"/>
    <cellStyle name="0,0_x000d__x000a_NA_x000d__x000a_ 2 3 2 2 2" xfId="22603" xr:uid="{00000000-0005-0000-0000-0000A5050000}"/>
    <cellStyle name="0,0_x000d__x000a_NA_x000d__x000a_ 2 3 2 3" xfId="22600" xr:uid="{00000000-0005-0000-0000-0000A6050000}"/>
    <cellStyle name="0,0_x000d__x000a_NA_x000d__x000a_ 2 3 3" xfId="18437" xr:uid="{00000000-0005-0000-0000-0000A7050000}"/>
    <cellStyle name="0,0_x000d__x000a_NA_x000d__x000a_ 2 3 3 2" xfId="22605" xr:uid="{00000000-0005-0000-0000-0000A8050000}"/>
    <cellStyle name="0,0_x000d__x000a_NA_x000d__x000a_ 2 3 4" xfId="21130" xr:uid="{00000000-0005-0000-0000-0000A9050000}"/>
    <cellStyle name="0,0_x000d__x000a_NA_x000d__x000a_ 2 4" xfId="15838" xr:uid="{00000000-0005-0000-0000-0000AA050000}"/>
    <cellStyle name="0,0_x000d__x000a_NA_x000d__x000a_ 2 4 2" xfId="19215" xr:uid="{00000000-0005-0000-0000-0000AB050000}"/>
    <cellStyle name="0,0_x000d__x000a_NA_x000d__x000a_ 2 4 2 2" xfId="22611" xr:uid="{00000000-0005-0000-0000-0000AC050000}"/>
    <cellStyle name="0,0_x000d__x000a_NA_x000d__x000a_ 2 4 3" xfId="22609" xr:uid="{00000000-0005-0000-0000-0000AD050000}"/>
    <cellStyle name="0,0_x000d__x000a_NA_x000d__x000a_ 2 5" xfId="18435" xr:uid="{00000000-0005-0000-0000-0000AE050000}"/>
    <cellStyle name="0,0_x000d__x000a_NA_x000d__x000a_ 2 5 2" xfId="22615" xr:uid="{00000000-0005-0000-0000-0000AF050000}"/>
    <cellStyle name="0,0_x000d__x000a_NA_x000d__x000a_ 2 6" xfId="22592" xr:uid="{00000000-0005-0000-0000-0000B0050000}"/>
    <cellStyle name="0,0_x000d__x000a_NA_x000d__x000a_ 3" xfId="1233" xr:uid="{00000000-0005-0000-0000-0000B1050000}"/>
    <cellStyle name="0,0_x000d__x000a_NA_x000d__x000a_ 3 2" xfId="22618" xr:uid="{00000000-0005-0000-0000-0000B2050000}"/>
    <cellStyle name="0,0_x000d__x000a_NA_x000d__x000a_ 4" xfId="819" xr:uid="{00000000-0005-0000-0000-0000B3050000}"/>
    <cellStyle name="0,0_x000d__x000a_NA_x000d__x000a_ 4 2" xfId="22621" xr:uid="{00000000-0005-0000-0000-0000B4050000}"/>
    <cellStyle name="0,0_x000d__x000a_NA_x000d__x000a_ 5" xfId="15508" xr:uid="{00000000-0005-0000-0000-0000B5050000}"/>
    <cellStyle name="0,0_x000d__x000a_NA_x000d__x000a_ 5 2" xfId="19177" xr:uid="{00000000-0005-0000-0000-0000B6050000}"/>
    <cellStyle name="0,0_x000d__x000a_NA_x000d__x000a_ 5 2 2" xfId="22627" xr:uid="{00000000-0005-0000-0000-0000B7050000}"/>
    <cellStyle name="0,0_x000d__x000a_NA_x000d__x000a_ 5 3" xfId="22623" xr:uid="{00000000-0005-0000-0000-0000B8050000}"/>
    <cellStyle name="0,0_x000d__x000a_NA_x000d__x000a_ 6" xfId="18433" xr:uid="{00000000-0005-0000-0000-0000B9050000}"/>
    <cellStyle name="0,0_x000d__x000a_NA_x000d__x000a_ 6 2" xfId="22629" xr:uid="{00000000-0005-0000-0000-0000BA050000}"/>
    <cellStyle name="0,0_x000d__x000a_NA_x000d__x000a_ 7" xfId="22590" xr:uid="{00000000-0005-0000-0000-0000BB050000}"/>
    <cellStyle name="0,0_x000d__x000a_NA_x000d__x000a__12月材料动态最终修改" xfId="1235" xr:uid="{00000000-0005-0000-0000-0000BC050000}"/>
    <cellStyle name="0,0_x005f_x000d__x000a_NA_x005f_x000d__x000a_" xfId="1241" xr:uid="{00000000-0005-0000-0000-0000BD050000}"/>
    <cellStyle name="0.0%" xfId="1017" xr:uid="{00000000-0005-0000-0000-0000BE050000}"/>
    <cellStyle name="0.0% 2" xfId="4303" xr:uid="{00000000-0005-0000-0000-0000BF050000}"/>
    <cellStyle name="0.0% 3" xfId="10950" xr:uid="{00000000-0005-0000-0000-0000C0050000}"/>
    <cellStyle name="0.0% 4" xfId="10948" xr:uid="{00000000-0005-0000-0000-0000C1050000}"/>
    <cellStyle name="0.0% 5" xfId="15490" xr:uid="{00000000-0005-0000-0000-0000C2050000}"/>
    <cellStyle name="0.0% 5 2" xfId="22294" xr:uid="{00000000-0005-0000-0000-0000C3050000}"/>
    <cellStyle name="0.00%" xfId="1243" xr:uid="{00000000-0005-0000-0000-0000C4050000}"/>
    <cellStyle name="0.00% 2" xfId="4273" xr:uid="{00000000-0005-0000-0000-0000C5050000}"/>
    <cellStyle name="0.00% 3" xfId="9688" xr:uid="{00000000-0005-0000-0000-0000C6050000}"/>
    <cellStyle name="0.00% 4" xfId="9687" xr:uid="{00000000-0005-0000-0000-0000C7050000}"/>
    <cellStyle name="0.00% 5" xfId="15850" xr:uid="{00000000-0005-0000-0000-0000C8050000}"/>
    <cellStyle name="0.00% 5 2" xfId="22647" xr:uid="{00000000-0005-0000-0000-0000C9050000}"/>
    <cellStyle name="20% - Accent1" xfId="1238" xr:uid="{00000000-0005-0000-0000-0000CA050000}"/>
    <cellStyle name="20% - Accent1 2" xfId="1244" xr:uid="{00000000-0005-0000-0000-0000CB050000}"/>
    <cellStyle name="20% - Accent1 2 2" xfId="4369" xr:uid="{00000000-0005-0000-0000-0000CC050000}"/>
    <cellStyle name="20% - Accent1 2 2 2" xfId="22658" xr:uid="{00000000-0005-0000-0000-0000CD050000}"/>
    <cellStyle name="20% - Accent1 2 3" xfId="10944" xr:uid="{00000000-0005-0000-0000-0000CE050000}"/>
    <cellStyle name="20% - Accent1 2 3 2" xfId="22662" xr:uid="{00000000-0005-0000-0000-0000CF050000}"/>
    <cellStyle name="20% - Accent1 2 4" xfId="9685" xr:uid="{00000000-0005-0000-0000-0000D0050000}"/>
    <cellStyle name="20% - Accent1 2 4 2" xfId="22666" xr:uid="{00000000-0005-0000-0000-0000D1050000}"/>
    <cellStyle name="20% - Accent1 2 5" xfId="15852" xr:uid="{00000000-0005-0000-0000-0000D2050000}"/>
    <cellStyle name="20% - Accent1 2 5 2" xfId="22668" xr:uid="{00000000-0005-0000-0000-0000D3050000}"/>
    <cellStyle name="20% - Accent1 2 6" xfId="22653" xr:uid="{00000000-0005-0000-0000-0000D4050000}"/>
    <cellStyle name="20% - Accent1 3" xfId="4378" xr:uid="{00000000-0005-0000-0000-0000D5050000}"/>
    <cellStyle name="20% - Accent1 3 2" xfId="22673" xr:uid="{00000000-0005-0000-0000-0000D6050000}"/>
    <cellStyle name="20% - Accent1 4" xfId="9683" xr:uid="{00000000-0005-0000-0000-0000D7050000}"/>
    <cellStyle name="20% - Accent1 4 2" xfId="22676" xr:uid="{00000000-0005-0000-0000-0000D8050000}"/>
    <cellStyle name="20% - Accent1 5" xfId="10942" xr:uid="{00000000-0005-0000-0000-0000D9050000}"/>
    <cellStyle name="20% - Accent1 5 2" xfId="22680" xr:uid="{00000000-0005-0000-0000-0000DA050000}"/>
    <cellStyle name="20% - Accent1 6" xfId="15846" xr:uid="{00000000-0005-0000-0000-0000DB050000}"/>
    <cellStyle name="20% - Accent1 6 2" xfId="22683" xr:uid="{00000000-0005-0000-0000-0000DC050000}"/>
    <cellStyle name="20% - Accent1 7" xfId="22649" xr:uid="{00000000-0005-0000-0000-0000DD050000}"/>
    <cellStyle name="20% - Accent2" xfId="1247" xr:uid="{00000000-0005-0000-0000-0000DE050000}"/>
    <cellStyle name="20% - Accent2 2" xfId="1183" xr:uid="{00000000-0005-0000-0000-0000DF050000}"/>
    <cellStyle name="20% - Accent2 2 2" xfId="4356" xr:uid="{00000000-0005-0000-0000-0000E0050000}"/>
    <cellStyle name="20% - Accent2 2 2 2" xfId="22352" xr:uid="{00000000-0005-0000-0000-0000E1050000}"/>
    <cellStyle name="20% - Accent2 2 3" xfId="9682" xr:uid="{00000000-0005-0000-0000-0000E2050000}"/>
    <cellStyle name="20% - Accent2 2 3 2" xfId="22695" xr:uid="{00000000-0005-0000-0000-0000E3050000}"/>
    <cellStyle name="20% - Accent2 2 4" xfId="10940" xr:uid="{00000000-0005-0000-0000-0000E4050000}"/>
    <cellStyle name="20% - Accent2 2 4 2" xfId="22699" xr:uid="{00000000-0005-0000-0000-0000E5050000}"/>
    <cellStyle name="20% - Accent2 2 5" xfId="15803" xr:uid="{00000000-0005-0000-0000-0000E6050000}"/>
    <cellStyle name="20% - Accent2 2 5 2" xfId="22701" xr:uid="{00000000-0005-0000-0000-0000E7050000}"/>
    <cellStyle name="20% - Accent2 2 6" xfId="22691" xr:uid="{00000000-0005-0000-0000-0000E8050000}"/>
    <cellStyle name="20% - Accent2 3" xfId="4307" xr:uid="{00000000-0005-0000-0000-0000E9050000}"/>
    <cellStyle name="20% - Accent2 3 2" xfId="22706" xr:uid="{00000000-0005-0000-0000-0000EA050000}"/>
    <cellStyle name="20% - Accent2 4" xfId="10984" xr:uid="{00000000-0005-0000-0000-0000EB050000}"/>
    <cellStyle name="20% - Accent2 4 2" xfId="22406" xr:uid="{00000000-0005-0000-0000-0000EC050000}"/>
    <cellStyle name="20% - Accent2 5" xfId="9681" xr:uid="{00000000-0005-0000-0000-0000ED050000}"/>
    <cellStyle name="20% - Accent2 5 2" xfId="22711" xr:uid="{00000000-0005-0000-0000-0000EE050000}"/>
    <cellStyle name="20% - Accent2 6" xfId="15854" xr:uid="{00000000-0005-0000-0000-0000EF050000}"/>
    <cellStyle name="20% - Accent2 6 2" xfId="22714" xr:uid="{00000000-0005-0000-0000-0000F0050000}"/>
    <cellStyle name="20% - Accent2 7" xfId="22688" xr:uid="{00000000-0005-0000-0000-0000F1050000}"/>
    <cellStyle name="20% - Accent3" xfId="674" xr:uid="{00000000-0005-0000-0000-0000F2050000}"/>
    <cellStyle name="20% - Accent3 2" xfId="477" xr:uid="{00000000-0005-0000-0000-0000F3050000}"/>
    <cellStyle name="20% - Accent3 2 2" xfId="4348" xr:uid="{00000000-0005-0000-0000-0000F4050000}"/>
    <cellStyle name="20% - Accent3 2 2 2" xfId="22196" xr:uid="{00000000-0005-0000-0000-0000F5050000}"/>
    <cellStyle name="20% - Accent3 2 3" xfId="10937" xr:uid="{00000000-0005-0000-0000-0000F6050000}"/>
    <cellStyle name="20% - Accent3 2 3 2" xfId="22722" xr:uid="{00000000-0005-0000-0000-0000F7050000}"/>
    <cellStyle name="20% - Accent3 2 4" xfId="8345" xr:uid="{00000000-0005-0000-0000-0000F8050000}"/>
    <cellStyle name="20% - Accent3 2 4 2" xfId="21346" xr:uid="{00000000-0005-0000-0000-0000F9050000}"/>
    <cellStyle name="20% - Accent3 2 5" xfId="15486" xr:uid="{00000000-0005-0000-0000-0000FA050000}"/>
    <cellStyle name="20% - Accent3 2 5 2" xfId="21361" xr:uid="{00000000-0005-0000-0000-0000FB050000}"/>
    <cellStyle name="20% - Accent3 2 6" xfId="22719" xr:uid="{00000000-0005-0000-0000-0000FC050000}"/>
    <cellStyle name="20% - Accent3 3" xfId="4329" xr:uid="{00000000-0005-0000-0000-0000FD050000}"/>
    <cellStyle name="20% - Accent3 3 2" xfId="22024" xr:uid="{00000000-0005-0000-0000-0000FE050000}"/>
    <cellStyle name="20% - Accent3 4" xfId="10935" xr:uid="{00000000-0005-0000-0000-0000FF050000}"/>
    <cellStyle name="20% - Accent3 4 2" xfId="22727" xr:uid="{00000000-0005-0000-0000-000000060000}"/>
    <cellStyle name="20% - Accent3 5" xfId="10932" xr:uid="{00000000-0005-0000-0000-000001060000}"/>
    <cellStyle name="20% - Accent3 5 2" xfId="22733" xr:uid="{00000000-0005-0000-0000-000002060000}"/>
    <cellStyle name="20% - Accent3 6" xfId="15579" xr:uid="{00000000-0005-0000-0000-000003060000}"/>
    <cellStyle name="20% - Accent3 6 2" xfId="22741" xr:uid="{00000000-0005-0000-0000-000004060000}"/>
    <cellStyle name="20% - Accent3 7" xfId="22717" xr:uid="{00000000-0005-0000-0000-000005060000}"/>
    <cellStyle name="20% - Accent4" xfId="814" xr:uid="{00000000-0005-0000-0000-000006060000}"/>
    <cellStyle name="20% - Accent4 2" xfId="1249" xr:uid="{00000000-0005-0000-0000-000007060000}"/>
    <cellStyle name="20% - Accent4 2 2" xfId="4295" xr:uid="{00000000-0005-0000-0000-000008060000}"/>
    <cellStyle name="20% - Accent4 2 2 2" xfId="22755" xr:uid="{00000000-0005-0000-0000-000009060000}"/>
    <cellStyle name="20% - Accent4 2 3" xfId="9677" xr:uid="{00000000-0005-0000-0000-00000A060000}"/>
    <cellStyle name="20% - Accent4 2 3 2" xfId="22761" xr:uid="{00000000-0005-0000-0000-00000B060000}"/>
    <cellStyle name="20% - Accent4 2 4" xfId="10929" xr:uid="{00000000-0005-0000-0000-00000C060000}"/>
    <cellStyle name="20% - Accent4 2 4 2" xfId="22766" xr:uid="{00000000-0005-0000-0000-00000D060000}"/>
    <cellStyle name="20% - Accent4 2 5" xfId="15856" xr:uid="{00000000-0005-0000-0000-00000E060000}"/>
    <cellStyle name="20% - Accent4 2 5 2" xfId="22770" xr:uid="{00000000-0005-0000-0000-00000F060000}"/>
    <cellStyle name="20% - Accent4 2 6" xfId="22749" xr:uid="{00000000-0005-0000-0000-000010060000}"/>
    <cellStyle name="20% - Accent4 3" xfId="4285" xr:uid="{00000000-0005-0000-0000-000011060000}"/>
    <cellStyle name="20% - Accent4 3 2" xfId="22777" xr:uid="{00000000-0005-0000-0000-000012060000}"/>
    <cellStyle name="20% - Accent4 4" xfId="9672" xr:uid="{00000000-0005-0000-0000-000013060000}"/>
    <cellStyle name="20% - Accent4 4 2" xfId="22783" xr:uid="{00000000-0005-0000-0000-000014060000}"/>
    <cellStyle name="20% - Accent4 5" xfId="9671" xr:uid="{00000000-0005-0000-0000-000015060000}"/>
    <cellStyle name="20% - Accent4 5 2" xfId="22788" xr:uid="{00000000-0005-0000-0000-000016060000}"/>
    <cellStyle name="20% - Accent4 6" xfId="15639" xr:uid="{00000000-0005-0000-0000-000017060000}"/>
    <cellStyle name="20% - Accent4 6 2" xfId="22791" xr:uid="{00000000-0005-0000-0000-000018060000}"/>
    <cellStyle name="20% - Accent4 7" xfId="22746" xr:uid="{00000000-0005-0000-0000-000019060000}"/>
    <cellStyle name="20% - Accent5" xfId="1066" xr:uid="{00000000-0005-0000-0000-00001A060000}"/>
    <cellStyle name="20% - Accent5 2" xfId="577" xr:uid="{00000000-0005-0000-0000-00001B060000}"/>
    <cellStyle name="20% - Accent5 2 2" xfId="4271" xr:uid="{00000000-0005-0000-0000-00001C060000}"/>
    <cellStyle name="20% - Accent5 2 2 2" xfId="22806" xr:uid="{00000000-0005-0000-0000-00001D060000}"/>
    <cellStyle name="20% - Accent5 2 3" xfId="8842" xr:uid="{00000000-0005-0000-0000-00001E060000}"/>
    <cellStyle name="20% - Accent5 2 3 2" xfId="22810" xr:uid="{00000000-0005-0000-0000-00001F060000}"/>
    <cellStyle name="20% - Accent5 2 4" xfId="8291" xr:uid="{00000000-0005-0000-0000-000020060000}"/>
    <cellStyle name="20% - Accent5 2 4 2" xfId="20762" xr:uid="{00000000-0005-0000-0000-000021060000}"/>
    <cellStyle name="20% - Accent5 2 5" xfId="15550" xr:uid="{00000000-0005-0000-0000-000022060000}"/>
    <cellStyle name="20% - Accent5 2 5 2" xfId="22812" xr:uid="{00000000-0005-0000-0000-000023060000}"/>
    <cellStyle name="20% - Accent5 2 6" xfId="22800" xr:uid="{00000000-0005-0000-0000-000024060000}"/>
    <cellStyle name="20% - Accent5 3" xfId="4374" xr:uid="{00000000-0005-0000-0000-000025060000}"/>
    <cellStyle name="20% - Accent5 3 2" xfId="22819" xr:uid="{00000000-0005-0000-0000-000026060000}"/>
    <cellStyle name="20% - Accent5 4" xfId="10920" xr:uid="{00000000-0005-0000-0000-000027060000}"/>
    <cellStyle name="20% - Accent5 4 2" xfId="22823" xr:uid="{00000000-0005-0000-0000-000028060000}"/>
    <cellStyle name="20% - Accent5 5" xfId="10919" xr:uid="{00000000-0005-0000-0000-000029060000}"/>
    <cellStyle name="20% - Accent5 5 2" xfId="22825" xr:uid="{00000000-0005-0000-0000-00002A060000}"/>
    <cellStyle name="20% - Accent5 6" xfId="15749" xr:uid="{00000000-0005-0000-0000-00002B060000}"/>
    <cellStyle name="20% - Accent5 6 2" xfId="22827" xr:uid="{00000000-0005-0000-0000-00002C060000}"/>
    <cellStyle name="20% - Accent5 7" xfId="22796" xr:uid="{00000000-0005-0000-0000-00002D060000}"/>
    <cellStyle name="20% - Accent6" xfId="1250" xr:uid="{00000000-0005-0000-0000-00002E060000}"/>
    <cellStyle name="20% - Accent6 2" xfId="748" xr:uid="{00000000-0005-0000-0000-00002F060000}"/>
    <cellStyle name="20% - Accent6 2 2" xfId="4362" xr:uid="{00000000-0005-0000-0000-000030060000}"/>
    <cellStyle name="20% - Accent6 2 2 2" xfId="22837" xr:uid="{00000000-0005-0000-0000-000031060000}"/>
    <cellStyle name="20% - Accent6 2 3" xfId="10914" xr:uid="{00000000-0005-0000-0000-000032060000}"/>
    <cellStyle name="20% - Accent6 2 3 2" xfId="22841" xr:uid="{00000000-0005-0000-0000-000033060000}"/>
    <cellStyle name="20% - Accent6 2 4" xfId="10913" xr:uid="{00000000-0005-0000-0000-000034060000}"/>
    <cellStyle name="20% - Accent6 2 4 2" xfId="22843" xr:uid="{00000000-0005-0000-0000-000035060000}"/>
    <cellStyle name="20% - Accent6 2 5" xfId="15612" xr:uid="{00000000-0005-0000-0000-000036060000}"/>
    <cellStyle name="20% - Accent6 2 5 2" xfId="20818" xr:uid="{00000000-0005-0000-0000-000037060000}"/>
    <cellStyle name="20% - Accent6 2 6" xfId="22834" xr:uid="{00000000-0005-0000-0000-000038060000}"/>
    <cellStyle name="20% - Accent6 3" xfId="4349" xr:uid="{00000000-0005-0000-0000-000039060000}"/>
    <cellStyle name="20% - Accent6 3 2" xfId="22848" xr:uid="{00000000-0005-0000-0000-00003A060000}"/>
    <cellStyle name="20% - Accent6 4" xfId="9828" xr:uid="{00000000-0005-0000-0000-00003B060000}"/>
    <cellStyle name="20% - Accent6 4 2" xfId="22852" xr:uid="{00000000-0005-0000-0000-00003C060000}"/>
    <cellStyle name="20% - Accent6 5" xfId="10911" xr:uid="{00000000-0005-0000-0000-00003D060000}"/>
    <cellStyle name="20% - Accent6 5 2" xfId="22854" xr:uid="{00000000-0005-0000-0000-00003E060000}"/>
    <cellStyle name="20% - Accent6 6" xfId="15857" xr:uid="{00000000-0005-0000-0000-00003F060000}"/>
    <cellStyle name="20% - Accent6 6 2" xfId="22856" xr:uid="{00000000-0005-0000-0000-000040060000}"/>
    <cellStyle name="20% - Accent6 7" xfId="22833" xr:uid="{00000000-0005-0000-0000-000041060000}"/>
    <cellStyle name="20% - 强调文字颜色 1 10" xfId="718" xr:uid="{00000000-0005-0000-0000-000042060000}"/>
    <cellStyle name="20% - 强调文字颜色 1 10 2" xfId="1253" xr:uid="{00000000-0005-0000-0000-000043060000}"/>
    <cellStyle name="20% - 强调文字颜色 1 10 2 2" xfId="4326" xr:uid="{00000000-0005-0000-0000-000044060000}"/>
    <cellStyle name="20% - 强调文字颜色 1 10 2 2 2" xfId="6981" xr:uid="{00000000-0005-0000-0000-000045060000}"/>
    <cellStyle name="20% - 强调文字颜色 1 10 2 2 2 2" xfId="22868" xr:uid="{00000000-0005-0000-0000-000046060000}"/>
    <cellStyle name="20% - 强调文字颜色 1 10 2 2 3" xfId="9668" xr:uid="{00000000-0005-0000-0000-000047060000}"/>
    <cellStyle name="20% - 强调文字颜色 1 10 2 2 3 2" xfId="22870" xr:uid="{00000000-0005-0000-0000-000048060000}"/>
    <cellStyle name="20% - 强调文字颜色 1 10 2 2 4" xfId="22865" xr:uid="{00000000-0005-0000-0000-000049060000}"/>
    <cellStyle name="20% - 强调文字颜色 1 10 2 3" xfId="9798" xr:uid="{00000000-0005-0000-0000-00004A060000}"/>
    <cellStyle name="20% - 强调文字颜色 1 10 2 3 2" xfId="21081" xr:uid="{00000000-0005-0000-0000-00004B060000}"/>
    <cellStyle name="20% - 强调文字颜色 1 10 2 4" xfId="10908" xr:uid="{00000000-0005-0000-0000-00004C060000}"/>
    <cellStyle name="20% - 强调文字颜色 1 10 2 4 2" xfId="22877" xr:uid="{00000000-0005-0000-0000-00004D060000}"/>
    <cellStyle name="20% - 强调文字颜色 1 10 2 5" xfId="15860" xr:uid="{00000000-0005-0000-0000-00004E060000}"/>
    <cellStyle name="20% - 强调文字颜色 1 10 2 5 2" xfId="22884" xr:uid="{00000000-0005-0000-0000-00004F060000}"/>
    <cellStyle name="20% - 强调文字颜色 1 10 2 6" xfId="22861" xr:uid="{00000000-0005-0000-0000-000050060000}"/>
    <cellStyle name="20% - 强调文字颜色 1 10 3" xfId="4247" xr:uid="{00000000-0005-0000-0000-000051060000}"/>
    <cellStyle name="20% - 强调文字颜色 1 10 3 2" xfId="6983" xr:uid="{00000000-0005-0000-0000-000052060000}"/>
    <cellStyle name="20% - 强调文字颜色 1 10 3 2 2" xfId="22893" xr:uid="{00000000-0005-0000-0000-000053060000}"/>
    <cellStyle name="20% - 强调文字颜色 1 10 3 3" xfId="9664" xr:uid="{00000000-0005-0000-0000-000054060000}"/>
    <cellStyle name="20% - 强调文字颜色 1 10 3 3 2" xfId="22899" xr:uid="{00000000-0005-0000-0000-000055060000}"/>
    <cellStyle name="20% - 强调文字颜色 1 10 3 4" xfId="22888" xr:uid="{00000000-0005-0000-0000-000056060000}"/>
    <cellStyle name="20% - 强调文字颜色 1 10 4" xfId="10902" xr:uid="{00000000-0005-0000-0000-000057060000}"/>
    <cellStyle name="20% - 强调文字颜色 1 10 4 2" xfId="22902" xr:uid="{00000000-0005-0000-0000-000058060000}"/>
    <cellStyle name="20% - 强调文字颜色 1 10 5" xfId="9660" xr:uid="{00000000-0005-0000-0000-000059060000}"/>
    <cellStyle name="20% - 强调文字颜色 1 10 5 2" xfId="22904" xr:uid="{00000000-0005-0000-0000-00005A060000}"/>
    <cellStyle name="20% - 强调文字颜色 1 10 6" xfId="15595" xr:uid="{00000000-0005-0000-0000-00005B060000}"/>
    <cellStyle name="20% - 强调文字颜色 1 10 6 2" xfId="22906" xr:uid="{00000000-0005-0000-0000-00005C060000}"/>
    <cellStyle name="20% - 强调文字颜色 1 10 7" xfId="21339" xr:uid="{00000000-0005-0000-0000-00005D060000}"/>
    <cellStyle name="20% - 强调文字颜色 1 11" xfId="1256" xr:uid="{00000000-0005-0000-0000-00005E060000}"/>
    <cellStyle name="20% - 强调文字颜色 1 11 2" xfId="761" xr:uid="{00000000-0005-0000-0000-00005F060000}"/>
    <cellStyle name="20% - 强调文字颜色 1 11 2 2" xfId="4361" xr:uid="{00000000-0005-0000-0000-000060060000}"/>
    <cellStyle name="20% - 强调文字颜色 1 11 2 2 2" xfId="6984" xr:uid="{00000000-0005-0000-0000-000061060000}"/>
    <cellStyle name="20% - 强调文字颜色 1 11 2 2 2 2" xfId="22643" xr:uid="{00000000-0005-0000-0000-000062060000}"/>
    <cellStyle name="20% - 强调文字颜色 1 11 2 2 3" xfId="10946" xr:uid="{00000000-0005-0000-0000-000063060000}"/>
    <cellStyle name="20% - 强调文字颜色 1 11 2 2 3 2" xfId="22644" xr:uid="{00000000-0005-0000-0000-000064060000}"/>
    <cellStyle name="20% - 强调文字颜色 1 11 2 2 4" xfId="22916" xr:uid="{00000000-0005-0000-0000-000065060000}"/>
    <cellStyle name="20% - 强调文字颜色 1 11 2 3" xfId="10898" xr:uid="{00000000-0005-0000-0000-000066060000}"/>
    <cellStyle name="20% - 强调文字颜色 1 11 2 3 2" xfId="22920" xr:uid="{00000000-0005-0000-0000-000067060000}"/>
    <cellStyle name="20% - 强调文字颜色 1 11 2 4" xfId="9658" xr:uid="{00000000-0005-0000-0000-000068060000}"/>
    <cellStyle name="20% - 强调文字颜色 1 11 2 4 2" xfId="22928" xr:uid="{00000000-0005-0000-0000-000069060000}"/>
    <cellStyle name="20% - 强调文字颜色 1 11 2 5" xfId="15616" xr:uid="{00000000-0005-0000-0000-00006A060000}"/>
    <cellStyle name="20% - 强调文字颜色 1 11 2 5 2" xfId="22936" xr:uid="{00000000-0005-0000-0000-00006B060000}"/>
    <cellStyle name="20% - 强调文字颜色 1 11 2 6" xfId="22912" xr:uid="{00000000-0005-0000-0000-00006C060000}"/>
    <cellStyle name="20% - 强调文字颜色 1 11 3" xfId="4327" xr:uid="{00000000-0005-0000-0000-00006D060000}"/>
    <cellStyle name="20% - 强调文字颜色 1 11 3 2" xfId="6985" xr:uid="{00000000-0005-0000-0000-00006E060000}"/>
    <cellStyle name="20% - 强调文字颜色 1 11 3 2 2" xfId="22941" xr:uid="{00000000-0005-0000-0000-00006F060000}"/>
    <cellStyle name="20% - 强调文字颜色 1 11 3 3" xfId="9585" xr:uid="{00000000-0005-0000-0000-000070060000}"/>
    <cellStyle name="20% - 强调文字颜色 1 11 3 3 2" xfId="22945" xr:uid="{00000000-0005-0000-0000-000071060000}"/>
    <cellStyle name="20% - 强调文字颜色 1 11 3 4" xfId="22939" xr:uid="{00000000-0005-0000-0000-000072060000}"/>
    <cellStyle name="20% - 强调文字颜色 1 11 4" xfId="11151" xr:uid="{00000000-0005-0000-0000-000073060000}"/>
    <cellStyle name="20% - 强调文字颜色 1 11 4 2" xfId="20754" xr:uid="{00000000-0005-0000-0000-000074060000}"/>
    <cellStyle name="20% - 强调文字颜色 1 11 5" xfId="8364" xr:uid="{00000000-0005-0000-0000-000075060000}"/>
    <cellStyle name="20% - 强调文字颜色 1 11 5 2" xfId="20768" xr:uid="{00000000-0005-0000-0000-000076060000}"/>
    <cellStyle name="20% - 强调文字颜色 1 11 6" xfId="15459" xr:uid="{00000000-0005-0000-0000-000077060000}"/>
    <cellStyle name="20% - 强调文字颜色 1 11 6 2" xfId="20773" xr:uid="{00000000-0005-0000-0000-000078060000}"/>
    <cellStyle name="20% - 强调文字颜色 1 11 7" xfId="22909" xr:uid="{00000000-0005-0000-0000-000079060000}"/>
    <cellStyle name="20% - 强调文字颜色 1 12" xfId="1212" xr:uid="{00000000-0005-0000-0000-00007A060000}"/>
    <cellStyle name="20% - 强调文字颜色 1 12 2" xfId="4320" xr:uid="{00000000-0005-0000-0000-00007B060000}"/>
    <cellStyle name="20% - 强调文字颜色 1 12 2 2" xfId="22947" xr:uid="{00000000-0005-0000-0000-00007C060000}"/>
    <cellStyle name="20% - 强调文字颜色 1 12 3" xfId="9656" xr:uid="{00000000-0005-0000-0000-00007D060000}"/>
    <cellStyle name="20% - 强调文字颜色 1 12 3 2" xfId="22948" xr:uid="{00000000-0005-0000-0000-00007E060000}"/>
    <cellStyle name="20% - 强调文字颜色 1 12 4" xfId="9513" xr:uid="{00000000-0005-0000-0000-00007F060000}"/>
    <cellStyle name="20% - 强调文字颜色 1 12 4 2" xfId="21271" xr:uid="{00000000-0005-0000-0000-000080060000}"/>
    <cellStyle name="20% - 强调文字颜色 1 12 5" xfId="15826" xr:uid="{00000000-0005-0000-0000-000081060000}"/>
    <cellStyle name="20% - 强调文字颜色 1 12 5 2" xfId="22336" xr:uid="{00000000-0005-0000-0000-000082060000}"/>
    <cellStyle name="20% - 强调文字颜色 1 12 6" xfId="22946" xr:uid="{00000000-0005-0000-0000-000083060000}"/>
    <cellStyle name="20% - 强调文字颜色 1 2" xfId="81" xr:uid="{00000000-0005-0000-0000-000084060000}"/>
    <cellStyle name="20% - 强调文字颜色 1 2 10" xfId="18303" xr:uid="{00000000-0005-0000-0000-000085060000}"/>
    <cellStyle name="20% - 强调文字颜色 1 2 10 2" xfId="22952" xr:uid="{00000000-0005-0000-0000-000086060000}"/>
    <cellStyle name="20% - 强调文字颜色 1 2 10 3" xfId="41304" xr:uid="{00000000-0005-0000-0000-000087060000}"/>
    <cellStyle name="20% - 强调文字颜色 1 2 11" xfId="22950" xr:uid="{00000000-0005-0000-0000-000088060000}"/>
    <cellStyle name="20% - 强调文字颜色 1 2 12" xfId="41302" xr:uid="{00000000-0005-0000-0000-000089060000}"/>
    <cellStyle name="20% - 强调文字颜色 1 2 2" xfId="249" xr:uid="{00000000-0005-0000-0000-00008A060000}"/>
    <cellStyle name="20% - 强调文字颜色 1 2 2 10" xfId="41154" xr:uid="{00000000-0005-0000-0000-00008B060000}"/>
    <cellStyle name="20% - 强调文字颜色 1 2 2 2" xfId="1257" xr:uid="{00000000-0005-0000-0000-00008C060000}"/>
    <cellStyle name="20% - 强调文字颜色 1 2 2 2 2" xfId="9383" xr:uid="{00000000-0005-0000-0000-00008D060000}"/>
    <cellStyle name="20% - 强调文字颜色 1 2 2 2 2 2" xfId="22958" xr:uid="{00000000-0005-0000-0000-00008E060000}"/>
    <cellStyle name="20% - 强调文字颜色 1 2 2 2 3" xfId="11022" xr:uid="{00000000-0005-0000-0000-00008F060000}"/>
    <cellStyle name="20% - 强调文字颜色 1 2 2 2 3 2" xfId="22017" xr:uid="{00000000-0005-0000-0000-000090060000}"/>
    <cellStyle name="20% - 强调文字颜色 1 2 2 2 4" xfId="8828" xr:uid="{00000000-0005-0000-0000-000091060000}"/>
    <cellStyle name="20% - 强调文字颜色 1 2 2 2 4 2" xfId="22962" xr:uid="{00000000-0005-0000-0000-000092060000}"/>
    <cellStyle name="20% - 强调文字颜色 1 2 2 2 5" xfId="22954" xr:uid="{00000000-0005-0000-0000-000093060000}"/>
    <cellStyle name="20% - 强调文字颜色 1 2 2 3" xfId="4311" xr:uid="{00000000-0005-0000-0000-000094060000}"/>
    <cellStyle name="20% - 强调文字颜色 1 2 2 3 2" xfId="22964" xr:uid="{00000000-0005-0000-0000-000095060000}"/>
    <cellStyle name="20% - 强调文字颜色 1 2 2 4" xfId="6911" xr:uid="{00000000-0005-0000-0000-000096060000}"/>
    <cellStyle name="20% - 强调文字颜色 1 2 2 4 2" xfId="10891" xr:uid="{00000000-0005-0000-0000-000097060000}"/>
    <cellStyle name="20% - 强调文字颜色 1 2 2 4 2 2" xfId="15263" xr:uid="{00000000-0005-0000-0000-000098060000}"/>
    <cellStyle name="20% - 强调文字颜色 1 2 2 4 2 2 2" xfId="19084" xr:uid="{00000000-0005-0000-0000-000099060000}"/>
    <cellStyle name="20% - 强调文字颜色 1 2 2 4 2 2 2 2" xfId="22969" xr:uid="{00000000-0005-0000-0000-00009A060000}"/>
    <cellStyle name="20% - 强调文字颜色 1 2 2 4 2 2 2 3" xfId="41312" xr:uid="{00000000-0005-0000-0000-00009B060000}"/>
    <cellStyle name="20% - 强调文字颜色 1 2 2 4 2 2 3" xfId="22967" xr:uid="{00000000-0005-0000-0000-00009C060000}"/>
    <cellStyle name="20% - 强调文字颜色 1 2 2 4 2 2 4" xfId="41042" xr:uid="{00000000-0005-0000-0000-00009D060000}"/>
    <cellStyle name="20% - 强调文字颜色 1 2 2 4 2 3" xfId="18952" xr:uid="{00000000-0005-0000-0000-00009E060000}"/>
    <cellStyle name="20% - 强调文字颜色 1 2 2 4 2 3 2" xfId="22970" xr:uid="{00000000-0005-0000-0000-00009F060000}"/>
    <cellStyle name="20% - 强调文字颜色 1 2 2 4 2 3 3" xfId="41315" xr:uid="{00000000-0005-0000-0000-0000A0060000}"/>
    <cellStyle name="20% - 强调文字颜色 1 2 2 4 2 4" xfId="22966" xr:uid="{00000000-0005-0000-0000-0000A1060000}"/>
    <cellStyle name="20% - 强调文字颜色 1 2 2 4 2 5" xfId="41310" xr:uid="{00000000-0005-0000-0000-0000A2060000}"/>
    <cellStyle name="20% - 强调文字颜色 1 2 2 4 3" xfId="18648" xr:uid="{00000000-0005-0000-0000-0000A3060000}"/>
    <cellStyle name="20% - 强调文字颜色 1 2 2 4 3 2" xfId="22973" xr:uid="{00000000-0005-0000-0000-0000A4060000}"/>
    <cellStyle name="20% - 强调文字颜色 1 2 2 4 3 3" xfId="41252" xr:uid="{00000000-0005-0000-0000-0000A5060000}"/>
    <cellStyle name="20% - 强调文字颜色 1 2 2 4 4" xfId="22965" xr:uid="{00000000-0005-0000-0000-0000A6060000}"/>
    <cellStyle name="20% - 强调文字颜色 1 2 2 4 5" xfId="41309" xr:uid="{00000000-0005-0000-0000-0000A7060000}"/>
    <cellStyle name="20% - 强调文字颜色 1 2 2 5" xfId="10892" xr:uid="{00000000-0005-0000-0000-0000A8060000}"/>
    <cellStyle name="20% - 强调文字颜色 1 2 2 5 2" xfId="15404" xr:uid="{00000000-0005-0000-0000-0000A9060000}"/>
    <cellStyle name="20% - 强调文字颜色 1 2 2 5 2 2" xfId="19149" xr:uid="{00000000-0005-0000-0000-0000AA060000}"/>
    <cellStyle name="20% - 强调文字颜色 1 2 2 5 2 2 2" xfId="22976" xr:uid="{00000000-0005-0000-0000-0000AB060000}"/>
    <cellStyle name="20% - 强调文字颜色 1 2 2 5 2 2 3" xfId="40963" xr:uid="{00000000-0005-0000-0000-0000AC060000}"/>
    <cellStyle name="20% - 强调文字颜色 1 2 2 5 2 3" xfId="22975" xr:uid="{00000000-0005-0000-0000-0000AD060000}"/>
    <cellStyle name="20% - 强调文字颜色 1 2 2 5 2 4" xfId="41316" xr:uid="{00000000-0005-0000-0000-0000AE060000}"/>
    <cellStyle name="20% - 强调文字颜色 1 2 2 5 3" xfId="18953" xr:uid="{00000000-0005-0000-0000-0000AF060000}"/>
    <cellStyle name="20% - 强调文字颜色 1 2 2 5 3 2" xfId="22979" xr:uid="{00000000-0005-0000-0000-0000B0060000}"/>
    <cellStyle name="20% - 强调文字颜色 1 2 2 5 3 3" xfId="41046" xr:uid="{00000000-0005-0000-0000-0000B1060000}"/>
    <cellStyle name="20% - 强调文字颜色 1 2 2 5 4" xfId="22974" xr:uid="{00000000-0005-0000-0000-0000B2060000}"/>
    <cellStyle name="20% - 强调文字颜色 1 2 2 5 5" xfId="40905" xr:uid="{00000000-0005-0000-0000-0000B3060000}"/>
    <cellStyle name="20% - 强调文字颜色 1 2 2 6" xfId="15861" xr:uid="{00000000-0005-0000-0000-0000B4060000}"/>
    <cellStyle name="20% - 强调文字颜色 1 2 2 6 2" xfId="22980" xr:uid="{00000000-0005-0000-0000-0000B5060000}"/>
    <cellStyle name="20% - 强调文字颜色 1 2 2 7" xfId="16745" xr:uid="{00000000-0005-0000-0000-0000B6060000}"/>
    <cellStyle name="20% - 强调文字颜色 1 2 2 7 2" xfId="19330" xr:uid="{00000000-0005-0000-0000-0000B7060000}"/>
    <cellStyle name="20% - 强调文字颜色 1 2 2 7 2 2" xfId="22982" xr:uid="{00000000-0005-0000-0000-0000B8060000}"/>
    <cellStyle name="20% - 强调文字颜色 1 2 2 7 2 3" xfId="41133" xr:uid="{00000000-0005-0000-0000-0000B9060000}"/>
    <cellStyle name="20% - 强调文字颜色 1 2 2 7 3" xfId="22981" xr:uid="{00000000-0005-0000-0000-0000BA060000}"/>
    <cellStyle name="20% - 强调文字颜色 1 2 2 7 4" xfId="41317" xr:uid="{00000000-0005-0000-0000-0000BB060000}"/>
    <cellStyle name="20% - 强调文字颜色 1 2 2 8" xfId="18358" xr:uid="{00000000-0005-0000-0000-0000BC060000}"/>
    <cellStyle name="20% - 强调文字颜色 1 2 2 8 2" xfId="22983" xr:uid="{00000000-0005-0000-0000-0000BD060000}"/>
    <cellStyle name="20% - 强调文字颜色 1 2 2 8 3" xfId="41318" xr:uid="{00000000-0005-0000-0000-0000BE060000}"/>
    <cellStyle name="20% - 强调文字颜色 1 2 2 9" xfId="22066" xr:uid="{00000000-0005-0000-0000-0000BF060000}"/>
    <cellStyle name="20% - 强调文字颜色 1 2 3" xfId="904" xr:uid="{00000000-0005-0000-0000-0000C0060000}"/>
    <cellStyle name="20% - 强调文字颜色 1 2 3 2" xfId="4292" xr:uid="{00000000-0005-0000-0000-0000C1060000}"/>
    <cellStyle name="20% - 强调文字颜色 1 2 3 2 2" xfId="22250" xr:uid="{00000000-0005-0000-0000-0000C2060000}"/>
    <cellStyle name="20% - 强调文字颜色 1 2 3 3" xfId="10889" xr:uid="{00000000-0005-0000-0000-0000C3060000}"/>
    <cellStyle name="20% - 强调文字颜色 1 2 3 3 2" xfId="22984" xr:uid="{00000000-0005-0000-0000-0000C4060000}"/>
    <cellStyle name="20% - 强调文字颜色 1 2 3 4" xfId="9102" xr:uid="{00000000-0005-0000-0000-0000C5060000}"/>
    <cellStyle name="20% - 强调文字颜色 1 2 3 4 2" xfId="22985" xr:uid="{00000000-0005-0000-0000-0000C6060000}"/>
    <cellStyle name="20% - 强调文字颜色 1 2 3 5" xfId="15864" xr:uid="{00000000-0005-0000-0000-0000C7060000}"/>
    <cellStyle name="20% - 强调文字颜色 1 2 3 5 2" xfId="22987" xr:uid="{00000000-0005-0000-0000-0000C8060000}"/>
    <cellStyle name="20% - 强调文字颜色 1 2 3 6" xfId="22075" xr:uid="{00000000-0005-0000-0000-0000C9060000}"/>
    <cellStyle name="20% - 强调文字颜色 1 2 4" xfId="1110" xr:uid="{00000000-0005-0000-0000-0000CA060000}"/>
    <cellStyle name="20% - 强调文字颜色 1 2 4 2" xfId="9652" xr:uid="{00000000-0005-0000-0000-0000CB060000}"/>
    <cellStyle name="20% - 强调文字颜色 1 2 4 2 2" xfId="22989" xr:uid="{00000000-0005-0000-0000-0000CC060000}"/>
    <cellStyle name="20% - 强调文字颜色 1 2 4 3" xfId="9572" xr:uid="{00000000-0005-0000-0000-0000CD060000}"/>
    <cellStyle name="20% - 强调文字颜色 1 2 4 3 2" xfId="22991" xr:uid="{00000000-0005-0000-0000-0000CE060000}"/>
    <cellStyle name="20% - 强调文字颜色 1 2 4 4" xfId="9651" xr:uid="{00000000-0005-0000-0000-0000CF060000}"/>
    <cellStyle name="20% - 强调文字颜色 1 2 4 4 2" xfId="22993" xr:uid="{00000000-0005-0000-0000-0000D0060000}"/>
    <cellStyle name="20% - 强调文字颜色 1 2 4 5" xfId="21700" xr:uid="{00000000-0005-0000-0000-0000D1060000}"/>
    <cellStyle name="20% - 强调文字颜色 1 2 5" xfId="4286" xr:uid="{00000000-0005-0000-0000-0000D2060000}"/>
    <cellStyle name="20% - 强调文字颜色 1 2 5 2" xfId="22998" xr:uid="{00000000-0005-0000-0000-0000D3060000}"/>
    <cellStyle name="20% - 强调文字颜色 1 2 6" xfId="6987" xr:uid="{00000000-0005-0000-0000-0000D4060000}"/>
    <cellStyle name="20% - 强调文字颜色 1 2 6 2" xfId="10880" xr:uid="{00000000-0005-0000-0000-0000D5060000}"/>
    <cellStyle name="20% - 强调文字颜色 1 2 6 2 2" xfId="15403" xr:uid="{00000000-0005-0000-0000-0000D6060000}"/>
    <cellStyle name="20% - 强调文字颜色 1 2 6 2 2 2" xfId="19148" xr:uid="{00000000-0005-0000-0000-0000D7060000}"/>
    <cellStyle name="20% - 强调文字颜色 1 2 6 2 2 2 2" xfId="21473" xr:uid="{00000000-0005-0000-0000-0000D8060000}"/>
    <cellStyle name="20% - 强调文字颜色 1 2 6 2 2 2 3" xfId="41004" xr:uid="{00000000-0005-0000-0000-0000D9060000}"/>
    <cellStyle name="20% - 强调文字颜色 1 2 6 2 2 3" xfId="23008" xr:uid="{00000000-0005-0000-0000-0000DA060000}"/>
    <cellStyle name="20% - 强调文字颜色 1 2 6 2 2 4" xfId="41322" xr:uid="{00000000-0005-0000-0000-0000DB060000}"/>
    <cellStyle name="20% - 强调文字颜色 1 2 6 2 3" xfId="18951" xr:uid="{00000000-0005-0000-0000-0000DC060000}"/>
    <cellStyle name="20% - 强调文字颜色 1 2 6 2 3 2" xfId="23013" xr:uid="{00000000-0005-0000-0000-0000DD060000}"/>
    <cellStyle name="20% - 强调文字颜色 1 2 6 2 3 3" xfId="41324" xr:uid="{00000000-0005-0000-0000-0000DE060000}"/>
    <cellStyle name="20% - 强调文字颜色 1 2 6 2 4" xfId="23005" xr:uid="{00000000-0005-0000-0000-0000DF060000}"/>
    <cellStyle name="20% - 强调文字颜色 1 2 6 2 5" xfId="41321" xr:uid="{00000000-0005-0000-0000-0000E0060000}"/>
    <cellStyle name="20% - 强调文字颜色 1 2 6 3" xfId="18673" xr:uid="{00000000-0005-0000-0000-0000E1060000}"/>
    <cellStyle name="20% - 强调文字颜色 1 2 6 3 2" xfId="20836" xr:uid="{00000000-0005-0000-0000-0000E2060000}"/>
    <cellStyle name="20% - 强调文字颜色 1 2 6 3 3" xfId="28552" xr:uid="{00000000-0005-0000-0000-0000E3060000}"/>
    <cellStyle name="20% - 强调文字颜色 1 2 6 4" xfId="23001" xr:uid="{00000000-0005-0000-0000-0000E4060000}"/>
    <cellStyle name="20% - 强调文字颜色 1 2 6 5" xfId="41005" xr:uid="{00000000-0005-0000-0000-0000E5060000}"/>
    <cellStyle name="20% - 强调文字颜色 1 2 7" xfId="11115" xr:uid="{00000000-0005-0000-0000-0000E6060000}"/>
    <cellStyle name="20% - 强调文字颜色 1 2 7 2" xfId="15277" xr:uid="{00000000-0005-0000-0000-0000E7060000}"/>
    <cellStyle name="20% - 强调文字颜色 1 2 7 2 2" xfId="19089" xr:uid="{00000000-0005-0000-0000-0000E8060000}"/>
    <cellStyle name="20% - 强调文字颜色 1 2 7 2 2 2" xfId="21127" xr:uid="{00000000-0005-0000-0000-0000E9060000}"/>
    <cellStyle name="20% - 强调文字颜色 1 2 7 2 2 3" xfId="40913" xr:uid="{00000000-0005-0000-0000-0000EA060000}"/>
    <cellStyle name="20% - 强调文字颜色 1 2 7 2 3" xfId="23016" xr:uid="{00000000-0005-0000-0000-0000EB060000}"/>
    <cellStyle name="20% - 强调文字颜色 1 2 7 2 4" xfId="40892" xr:uid="{00000000-0005-0000-0000-0000EC060000}"/>
    <cellStyle name="20% - 强调文字颜色 1 2 7 3" xfId="18974" xr:uid="{00000000-0005-0000-0000-0000ED060000}"/>
    <cellStyle name="20% - 强调文字颜色 1 2 7 3 2" xfId="23019" xr:uid="{00000000-0005-0000-0000-0000EE060000}"/>
    <cellStyle name="20% - 强调文字颜色 1 2 7 3 3" xfId="41325" xr:uid="{00000000-0005-0000-0000-0000EF060000}"/>
    <cellStyle name="20% - 强调文字颜色 1 2 7 4" xfId="21169" xr:uid="{00000000-0005-0000-0000-0000F0060000}"/>
    <cellStyle name="20% - 强调文字颜色 1 2 7 5" xfId="40923" xr:uid="{00000000-0005-0000-0000-0000F1060000}"/>
    <cellStyle name="20% - 强调文字颜色 1 2 8" xfId="15765" xr:uid="{00000000-0005-0000-0000-0000F2060000}"/>
    <cellStyle name="20% - 强调文字颜色 1 2 8 2" xfId="23021" xr:uid="{00000000-0005-0000-0000-0000F3060000}"/>
    <cellStyle name="20% - 强调文字颜色 1 2 9" xfId="18240" xr:uid="{00000000-0005-0000-0000-0000F4060000}"/>
    <cellStyle name="20% - 强调文字颜色 1 2 9 2" xfId="19478" xr:uid="{00000000-0005-0000-0000-0000F5060000}"/>
    <cellStyle name="20% - 强调文字颜色 1 2 9 2 2" xfId="23023" xr:uid="{00000000-0005-0000-0000-0000F6060000}"/>
    <cellStyle name="20% - 强调文字颜色 1 2 9 2 3" xfId="41327" xr:uid="{00000000-0005-0000-0000-0000F7060000}"/>
    <cellStyle name="20% - 强调文字颜色 1 2 9 3" xfId="23022" xr:uid="{00000000-0005-0000-0000-0000F8060000}"/>
    <cellStyle name="20% - 强调文字颜色 1 2 9 4" xfId="41326" xr:uid="{00000000-0005-0000-0000-0000F9060000}"/>
    <cellStyle name="20% - 强调文字颜色 1 3" xfId="82" xr:uid="{00000000-0005-0000-0000-0000FA060000}"/>
    <cellStyle name="20% - 强调文字颜色 1 3 10" xfId="18304" xr:uid="{00000000-0005-0000-0000-0000FB060000}"/>
    <cellStyle name="20% - 强调文字颜色 1 3 10 2" xfId="23029" xr:uid="{00000000-0005-0000-0000-0000FC060000}"/>
    <cellStyle name="20% - 强调文字颜色 1 3 10 3" xfId="41330" xr:uid="{00000000-0005-0000-0000-0000FD060000}"/>
    <cellStyle name="20% - 强调文字颜色 1 3 11" xfId="22654" xr:uid="{00000000-0005-0000-0000-0000FE060000}"/>
    <cellStyle name="20% - 强调文字颜色 1 3 12" xfId="41262" xr:uid="{00000000-0005-0000-0000-0000FF060000}"/>
    <cellStyle name="20% - 强调文字颜色 1 3 2" xfId="250" xr:uid="{00000000-0005-0000-0000-000000070000}"/>
    <cellStyle name="20% - 强调文字颜色 1 3 2 10" xfId="41265" xr:uid="{00000000-0005-0000-0000-000001070000}"/>
    <cellStyle name="20% - 强调文字颜色 1 3 2 2" xfId="977" xr:uid="{00000000-0005-0000-0000-000002070000}"/>
    <cellStyle name="20% - 强调文字颜色 1 3 2 2 2" xfId="10878" xr:uid="{00000000-0005-0000-0000-000003070000}"/>
    <cellStyle name="20% - 强调文字颜色 1 3 2 2 2 2" xfId="23035" xr:uid="{00000000-0005-0000-0000-000004070000}"/>
    <cellStyle name="20% - 强调文字颜色 1 3 2 2 3" xfId="10879" xr:uid="{00000000-0005-0000-0000-000005070000}"/>
    <cellStyle name="20% - 强调文字颜色 1 3 2 2 3 2" xfId="23036" xr:uid="{00000000-0005-0000-0000-000006070000}"/>
    <cellStyle name="20% - 强调文字颜色 1 3 2 2 4" xfId="9650" xr:uid="{00000000-0005-0000-0000-000007070000}"/>
    <cellStyle name="20% - 强调文字颜色 1 3 2 2 4 2" xfId="23037" xr:uid="{00000000-0005-0000-0000-000008070000}"/>
    <cellStyle name="20% - 强调文字颜色 1 3 2 2 5" xfId="23032" xr:uid="{00000000-0005-0000-0000-000009070000}"/>
    <cellStyle name="20% - 强调文字颜色 1 3 2 3" xfId="4364" xr:uid="{00000000-0005-0000-0000-00000A070000}"/>
    <cellStyle name="20% - 强调文字颜色 1 3 2 3 2" xfId="23039" xr:uid="{00000000-0005-0000-0000-00000B070000}"/>
    <cellStyle name="20% - 强调文字颜色 1 3 2 4" xfId="6960" xr:uid="{00000000-0005-0000-0000-00000C070000}"/>
    <cellStyle name="20% - 强调文字颜色 1 3 2 4 2" xfId="9696" xr:uid="{00000000-0005-0000-0000-00000D070000}"/>
    <cellStyle name="20% - 强调文字颜色 1 3 2 4 2 2" xfId="15402" xr:uid="{00000000-0005-0000-0000-00000E070000}"/>
    <cellStyle name="20% - 强调文字颜色 1 3 2 4 2 2 2" xfId="19147" xr:uid="{00000000-0005-0000-0000-00000F070000}"/>
    <cellStyle name="20% - 强调文字颜色 1 3 2 4 2 2 2 2" xfId="23043" xr:uid="{00000000-0005-0000-0000-000010070000}"/>
    <cellStyle name="20% - 强调文字颜色 1 3 2 4 2 2 2 3" xfId="41333" xr:uid="{00000000-0005-0000-0000-000011070000}"/>
    <cellStyle name="20% - 强调文字颜色 1 3 2 4 2 2 3" xfId="23041" xr:uid="{00000000-0005-0000-0000-000012070000}"/>
    <cellStyle name="20% - 强调文字颜色 1 3 2 4 2 2 4" xfId="41332" xr:uid="{00000000-0005-0000-0000-000013070000}"/>
    <cellStyle name="20% - 强调文字颜色 1 3 2 4 2 3" xfId="18863" xr:uid="{00000000-0005-0000-0000-000014070000}"/>
    <cellStyle name="20% - 强调文字颜色 1 3 2 4 2 3 2" xfId="23045" xr:uid="{00000000-0005-0000-0000-000015070000}"/>
    <cellStyle name="20% - 强调文字颜色 1 3 2 4 2 3 3" xfId="41334" xr:uid="{00000000-0005-0000-0000-000016070000}"/>
    <cellStyle name="20% - 强调文字颜色 1 3 2 4 2 4" xfId="23040" xr:uid="{00000000-0005-0000-0000-000017070000}"/>
    <cellStyle name="20% - 强调文字颜色 1 3 2 4 2 5" xfId="41331" xr:uid="{00000000-0005-0000-0000-000018070000}"/>
    <cellStyle name="20% - 强调文字颜色 1 3 2 4 3" xfId="18659" xr:uid="{00000000-0005-0000-0000-000019070000}"/>
    <cellStyle name="20% - 强调文字颜色 1 3 2 4 3 2" xfId="23046" xr:uid="{00000000-0005-0000-0000-00001A070000}"/>
    <cellStyle name="20% - 强调文字颜色 1 3 2 4 3 3" xfId="41336" xr:uid="{00000000-0005-0000-0000-00001B070000}"/>
    <cellStyle name="20% - 强调文字颜色 1 3 2 4 4" xfId="22419" xr:uid="{00000000-0005-0000-0000-00001C070000}"/>
    <cellStyle name="20% - 强调文字颜色 1 3 2 4 5" xfId="41222" xr:uid="{00000000-0005-0000-0000-00001D070000}"/>
    <cellStyle name="20% - 强调文字颜色 1 3 2 5" xfId="10877" xr:uid="{00000000-0005-0000-0000-00001E070000}"/>
    <cellStyle name="20% - 强调文字颜色 1 3 2 5 2" xfId="15221" xr:uid="{00000000-0005-0000-0000-00001F070000}"/>
    <cellStyle name="20% - 强调文字颜色 1 3 2 5 2 2" xfId="19058" xr:uid="{00000000-0005-0000-0000-000020070000}"/>
    <cellStyle name="20% - 强调文字颜色 1 3 2 5 2 2 2" xfId="23049" xr:uid="{00000000-0005-0000-0000-000021070000}"/>
    <cellStyle name="20% - 强调文字颜色 1 3 2 5 2 2 3" xfId="41220" xr:uid="{00000000-0005-0000-0000-000022070000}"/>
    <cellStyle name="20% - 强调文字颜色 1 3 2 5 2 3" xfId="23048" xr:uid="{00000000-0005-0000-0000-000023070000}"/>
    <cellStyle name="20% - 强调文字颜色 1 3 2 5 2 4" xfId="41339" xr:uid="{00000000-0005-0000-0000-000024070000}"/>
    <cellStyle name="20% - 强调文字颜色 1 3 2 5 3" xfId="18950" xr:uid="{00000000-0005-0000-0000-000025070000}"/>
    <cellStyle name="20% - 强调文字颜色 1 3 2 5 3 2" xfId="23050" xr:uid="{00000000-0005-0000-0000-000026070000}"/>
    <cellStyle name="20% - 强调文字颜色 1 3 2 5 3 3" xfId="40944" xr:uid="{00000000-0005-0000-0000-000027070000}"/>
    <cellStyle name="20% - 强调文字颜色 1 3 2 5 4" xfId="23047" xr:uid="{00000000-0005-0000-0000-000028070000}"/>
    <cellStyle name="20% - 强调文字颜色 1 3 2 5 5" xfId="41337" xr:uid="{00000000-0005-0000-0000-000029070000}"/>
    <cellStyle name="20% - 强调文字颜色 1 3 2 6" xfId="15865" xr:uid="{00000000-0005-0000-0000-00002A070000}"/>
    <cellStyle name="20% - 强调文字颜色 1 3 2 6 2" xfId="23051" xr:uid="{00000000-0005-0000-0000-00002B070000}"/>
    <cellStyle name="20% - 强调文字颜色 1 3 2 7" xfId="16743" xr:uid="{00000000-0005-0000-0000-00002C070000}"/>
    <cellStyle name="20% - 强调文字颜色 1 3 2 7 2" xfId="19329" xr:uid="{00000000-0005-0000-0000-00002D070000}"/>
    <cellStyle name="20% - 强调文字颜色 1 3 2 7 2 2" xfId="21646" xr:uid="{00000000-0005-0000-0000-00002E070000}"/>
    <cellStyle name="20% - 强调文字颜色 1 3 2 7 2 3" xfId="41055" xr:uid="{00000000-0005-0000-0000-00002F070000}"/>
    <cellStyle name="20% - 强调文字颜色 1 3 2 7 3" xfId="23052" xr:uid="{00000000-0005-0000-0000-000030070000}"/>
    <cellStyle name="20% - 强调文字颜色 1 3 2 7 4" xfId="41341" xr:uid="{00000000-0005-0000-0000-000031070000}"/>
    <cellStyle name="20% - 强调文字颜色 1 3 2 8" xfId="18359" xr:uid="{00000000-0005-0000-0000-000032070000}"/>
    <cellStyle name="20% - 强调文字颜色 1 3 2 8 2" xfId="23053" xr:uid="{00000000-0005-0000-0000-000033070000}"/>
    <cellStyle name="20% - 强调文字颜色 1 3 2 8 3" xfId="41117" xr:uid="{00000000-0005-0000-0000-000034070000}"/>
    <cellStyle name="20% - 强调文字颜色 1 3 2 9" xfId="22659" xr:uid="{00000000-0005-0000-0000-000035070000}"/>
    <cellStyle name="20% - 强调文字颜色 1 3 3" xfId="980" xr:uid="{00000000-0005-0000-0000-000036070000}"/>
    <cellStyle name="20% - 强调文字颜色 1 3 3 2" xfId="4309" xr:uid="{00000000-0005-0000-0000-000037070000}"/>
    <cellStyle name="20% - 强调文字颜色 1 3 3 2 2" xfId="23055" xr:uid="{00000000-0005-0000-0000-000038070000}"/>
    <cellStyle name="20% - 强调文字颜色 1 3 3 3" xfId="11020" xr:uid="{00000000-0005-0000-0000-000039070000}"/>
    <cellStyle name="20% - 强调文字颜色 1 3 3 3 2" xfId="22051" xr:uid="{00000000-0005-0000-0000-00003A070000}"/>
    <cellStyle name="20% - 强调文字颜色 1 3 3 4" xfId="10875" xr:uid="{00000000-0005-0000-0000-00003B070000}"/>
    <cellStyle name="20% - 强调文字颜色 1 3 3 4 2" xfId="23056" xr:uid="{00000000-0005-0000-0000-00003C070000}"/>
    <cellStyle name="20% - 强调文字颜色 1 3 3 5" xfId="15866" xr:uid="{00000000-0005-0000-0000-00003D070000}"/>
    <cellStyle name="20% - 强调文字颜色 1 3 3 5 2" xfId="23057" xr:uid="{00000000-0005-0000-0000-00003E070000}"/>
    <cellStyle name="20% - 强调文字颜色 1 3 3 6" xfId="22663" xr:uid="{00000000-0005-0000-0000-00003F070000}"/>
    <cellStyle name="20% - 强调文字颜色 1 3 4" xfId="1245" xr:uid="{00000000-0005-0000-0000-000040070000}"/>
    <cellStyle name="20% - 强调文字颜色 1 3 4 2" xfId="9649" xr:uid="{00000000-0005-0000-0000-000041070000}"/>
    <cellStyle name="20% - 强调文字颜色 1 3 4 2 2" xfId="23059" xr:uid="{00000000-0005-0000-0000-000042070000}"/>
    <cellStyle name="20% - 强调文字颜色 1 3 4 3" xfId="10874" xr:uid="{00000000-0005-0000-0000-000043070000}"/>
    <cellStyle name="20% - 强调文字颜色 1 3 4 3 2" xfId="23060" xr:uid="{00000000-0005-0000-0000-000044070000}"/>
    <cellStyle name="20% - 强调文字颜色 1 3 4 4" xfId="9647" xr:uid="{00000000-0005-0000-0000-000045070000}"/>
    <cellStyle name="20% - 强调文字颜色 1 3 4 4 2" xfId="23062" xr:uid="{00000000-0005-0000-0000-000046070000}"/>
    <cellStyle name="20% - 强调文字颜色 1 3 4 5" xfId="22667" xr:uid="{00000000-0005-0000-0000-000047070000}"/>
    <cellStyle name="20% - 强调文字颜色 1 3 5" xfId="4328" xr:uid="{00000000-0005-0000-0000-000048070000}"/>
    <cellStyle name="20% - 强调文字颜色 1 3 5 2" xfId="6988" xr:uid="{00000000-0005-0000-0000-000049070000}"/>
    <cellStyle name="20% - 强调文字颜色 1 3 5 2 2" xfId="23064" xr:uid="{00000000-0005-0000-0000-00004A070000}"/>
    <cellStyle name="20% - 强调文字颜色 1 3 5 3" xfId="8601" xr:uid="{00000000-0005-0000-0000-00004B070000}"/>
    <cellStyle name="20% - 强调文字颜色 1 3 5 3 2" xfId="23065" xr:uid="{00000000-0005-0000-0000-00004C070000}"/>
    <cellStyle name="20% - 强调文字颜色 1 3 5 4" xfId="22669" xr:uid="{00000000-0005-0000-0000-00004D070000}"/>
    <cellStyle name="20% - 强调文字颜色 1 3 6" xfId="6959" xr:uid="{00000000-0005-0000-0000-00004E070000}"/>
    <cellStyle name="20% - 强调文字颜色 1 3 6 2" xfId="9646" xr:uid="{00000000-0005-0000-0000-00004F070000}"/>
    <cellStyle name="20% - 强调文字颜色 1 3 6 2 2" xfId="15401" xr:uid="{00000000-0005-0000-0000-000050070000}"/>
    <cellStyle name="20% - 强调文字颜色 1 3 6 2 2 2" xfId="19146" xr:uid="{00000000-0005-0000-0000-000051070000}"/>
    <cellStyle name="20% - 强调文字颜色 1 3 6 2 2 2 2" xfId="21953" xr:uid="{00000000-0005-0000-0000-000052070000}"/>
    <cellStyle name="20% - 强调文字颜色 1 3 6 2 2 2 3" xfId="41136" xr:uid="{00000000-0005-0000-0000-000053070000}"/>
    <cellStyle name="20% - 强调文字颜色 1 3 6 2 2 3" xfId="23073" xr:uid="{00000000-0005-0000-0000-000054070000}"/>
    <cellStyle name="20% - 强调文字颜色 1 3 6 2 2 4" xfId="41349" xr:uid="{00000000-0005-0000-0000-000055070000}"/>
    <cellStyle name="20% - 强调文字颜色 1 3 6 2 3" xfId="18860" xr:uid="{00000000-0005-0000-0000-000056070000}"/>
    <cellStyle name="20% - 强调文字颜色 1 3 6 2 3 2" xfId="23075" xr:uid="{00000000-0005-0000-0000-000057070000}"/>
    <cellStyle name="20% - 强调文字颜色 1 3 6 2 3 3" xfId="41350" xr:uid="{00000000-0005-0000-0000-000058070000}"/>
    <cellStyle name="20% - 强调文字颜色 1 3 6 2 4" xfId="23072" xr:uid="{00000000-0005-0000-0000-000059070000}"/>
    <cellStyle name="20% - 强调文字颜色 1 3 6 2 5" xfId="41348" xr:uid="{00000000-0005-0000-0000-00005A070000}"/>
    <cellStyle name="20% - 强调文字颜色 1 3 6 3" xfId="10872" xr:uid="{00000000-0005-0000-0000-00005B070000}"/>
    <cellStyle name="20% - 强调文字颜色 1 3 6 3 2" xfId="20710" xr:uid="{00000000-0005-0000-0000-00005C070000}"/>
    <cellStyle name="20% - 强调文字颜色 1 3 6 4" xfId="18658" xr:uid="{00000000-0005-0000-0000-00005D070000}"/>
    <cellStyle name="20% - 强调文字颜色 1 3 6 4 2" xfId="22126" xr:uid="{00000000-0005-0000-0000-00005E070000}"/>
    <cellStyle name="20% - 强调文字颜色 1 3 6 4 3" xfId="41155" xr:uid="{00000000-0005-0000-0000-00005F070000}"/>
    <cellStyle name="20% - 强调文字颜色 1 3 6 5" xfId="23068" xr:uid="{00000000-0005-0000-0000-000060070000}"/>
    <cellStyle name="20% - 强调文字颜色 1 3 6 6" xfId="41346" xr:uid="{00000000-0005-0000-0000-000061070000}"/>
    <cellStyle name="20% - 强调文字颜色 1 3 7" xfId="9644" xr:uid="{00000000-0005-0000-0000-000062070000}"/>
    <cellStyle name="20% - 强调文字颜色 1 3 7 2" xfId="15400" xr:uid="{00000000-0005-0000-0000-000063070000}"/>
    <cellStyle name="20% - 强调文字颜色 1 3 7 2 2" xfId="19145" xr:uid="{00000000-0005-0000-0000-000064070000}"/>
    <cellStyle name="20% - 强调文字颜色 1 3 7 2 2 2" xfId="23079" xr:uid="{00000000-0005-0000-0000-000065070000}"/>
    <cellStyle name="20% - 强调文字颜色 1 3 7 2 2 3" xfId="41034" xr:uid="{00000000-0005-0000-0000-000066070000}"/>
    <cellStyle name="20% - 强调文字颜色 1 3 7 2 3" xfId="23078" xr:uid="{00000000-0005-0000-0000-000067070000}"/>
    <cellStyle name="20% - 强调文字颜色 1 3 7 2 4" xfId="41033" xr:uid="{00000000-0005-0000-0000-000068070000}"/>
    <cellStyle name="20% - 强调文字颜色 1 3 7 3" xfId="18859" xr:uid="{00000000-0005-0000-0000-000069070000}"/>
    <cellStyle name="20% - 强调文字颜色 1 3 7 3 2" xfId="23082" xr:uid="{00000000-0005-0000-0000-00006A070000}"/>
    <cellStyle name="20% - 强调文字颜色 1 3 7 3 3" xfId="41039" xr:uid="{00000000-0005-0000-0000-00006B070000}"/>
    <cellStyle name="20% - 强调文字颜色 1 3 7 4" xfId="23077" xr:uid="{00000000-0005-0000-0000-00006C070000}"/>
    <cellStyle name="20% - 强调文字颜色 1 3 7 5" xfId="41032" xr:uid="{00000000-0005-0000-0000-00006D070000}"/>
    <cellStyle name="20% - 强调文字颜色 1 3 8" xfId="15851" xr:uid="{00000000-0005-0000-0000-00006E070000}"/>
    <cellStyle name="20% - 强调文字颜色 1 3 8 2" xfId="23084" xr:uid="{00000000-0005-0000-0000-00006F070000}"/>
    <cellStyle name="20% - 强调文字颜色 1 3 9" xfId="18239" xr:uid="{00000000-0005-0000-0000-000070070000}"/>
    <cellStyle name="20% - 强调文字颜色 1 3 9 2" xfId="19477" xr:uid="{00000000-0005-0000-0000-000071070000}"/>
    <cellStyle name="20% - 强调文字颜色 1 3 9 2 2" xfId="23087" xr:uid="{00000000-0005-0000-0000-000072070000}"/>
    <cellStyle name="20% - 强调文字颜色 1 3 9 2 3" xfId="41353" xr:uid="{00000000-0005-0000-0000-000073070000}"/>
    <cellStyle name="20% - 强调文字颜色 1 3 9 3" xfId="23086" xr:uid="{00000000-0005-0000-0000-000074070000}"/>
    <cellStyle name="20% - 强调文字颜色 1 3 9 4" xfId="21172" xr:uid="{00000000-0005-0000-0000-000075070000}"/>
    <cellStyle name="20% - 强调文字颜色 1 4" xfId="83" xr:uid="{00000000-0005-0000-0000-000076070000}"/>
    <cellStyle name="20% - 强调文字颜色 1 4 10" xfId="18305" xr:uid="{00000000-0005-0000-0000-000077070000}"/>
    <cellStyle name="20% - 强调文字颜色 1 4 10 2" xfId="23034" xr:uid="{00000000-0005-0000-0000-000078070000}"/>
    <cellStyle name="20% - 强调文字颜色 1 4 10 3" xfId="41267" xr:uid="{00000000-0005-0000-0000-000079070000}"/>
    <cellStyle name="20% - 强调文字颜色 1 4 11" xfId="22674" xr:uid="{00000000-0005-0000-0000-00007A070000}"/>
    <cellStyle name="20% - 强调文字颜色 1 4 12" xfId="41275" xr:uid="{00000000-0005-0000-0000-00007B070000}"/>
    <cellStyle name="20% - 强调文字颜色 1 4 2" xfId="251" xr:uid="{00000000-0005-0000-0000-00007C070000}"/>
    <cellStyle name="20% - 强调文字颜色 1 4 2 10" xfId="41355" xr:uid="{00000000-0005-0000-0000-00007D070000}"/>
    <cellStyle name="20% - 强调文字颜色 1 4 2 2" xfId="1258" xr:uid="{00000000-0005-0000-0000-00007E070000}"/>
    <cellStyle name="20% - 强调文字颜色 1 4 2 2 2" xfId="9118" xr:uid="{00000000-0005-0000-0000-00007F070000}"/>
    <cellStyle name="20% - 强调文字颜色 1 4 2 2 2 2" xfId="23099" xr:uid="{00000000-0005-0000-0000-000080070000}"/>
    <cellStyle name="20% - 强调文字颜色 1 4 2 2 3" xfId="10868" xr:uid="{00000000-0005-0000-0000-000081070000}"/>
    <cellStyle name="20% - 强调文字颜色 1 4 2 2 3 2" xfId="23103" xr:uid="{00000000-0005-0000-0000-000082070000}"/>
    <cellStyle name="20% - 强调文字颜色 1 4 2 2 4" xfId="10866" xr:uid="{00000000-0005-0000-0000-000083070000}"/>
    <cellStyle name="20% - 强调文字颜色 1 4 2 2 4 2" xfId="23107" xr:uid="{00000000-0005-0000-0000-000084070000}"/>
    <cellStyle name="20% - 强调文字颜色 1 4 2 2 5" xfId="23094" xr:uid="{00000000-0005-0000-0000-000085070000}"/>
    <cellStyle name="20% - 强调文字颜色 1 4 2 3" xfId="4321" xr:uid="{00000000-0005-0000-0000-000086070000}"/>
    <cellStyle name="20% - 强调文字颜色 1 4 2 3 2" xfId="23109" xr:uid="{00000000-0005-0000-0000-000087070000}"/>
    <cellStyle name="20% - 强调文字颜色 1 4 2 4" xfId="6989" xr:uid="{00000000-0005-0000-0000-000088070000}"/>
    <cellStyle name="20% - 强调文字颜色 1 4 2 4 2" xfId="9196" xr:uid="{00000000-0005-0000-0000-000089070000}"/>
    <cellStyle name="20% - 强调文字颜色 1 4 2 4 2 2" xfId="15399" xr:uid="{00000000-0005-0000-0000-00008A070000}"/>
    <cellStyle name="20% - 强调文字颜色 1 4 2 4 2 2 2" xfId="19144" xr:uid="{00000000-0005-0000-0000-00008B070000}"/>
    <cellStyle name="20% - 强调文字颜色 1 4 2 4 2 2 2 2" xfId="23114" xr:uid="{00000000-0005-0000-0000-00008C070000}"/>
    <cellStyle name="20% - 强调文字颜色 1 4 2 4 2 2 2 3" xfId="41361" xr:uid="{00000000-0005-0000-0000-00008D070000}"/>
    <cellStyle name="20% - 强调文字颜色 1 4 2 4 2 2 3" xfId="23113" xr:uid="{00000000-0005-0000-0000-00008E070000}"/>
    <cellStyle name="20% - 强调文字颜色 1 4 2 4 2 2 4" xfId="41360" xr:uid="{00000000-0005-0000-0000-00008F070000}"/>
    <cellStyle name="20% - 强调文字颜色 1 4 2 4 2 3" xfId="18800" xr:uid="{00000000-0005-0000-0000-000090070000}"/>
    <cellStyle name="20% - 强调文字颜色 1 4 2 4 2 3 2" xfId="23115" xr:uid="{00000000-0005-0000-0000-000091070000}"/>
    <cellStyle name="20% - 强调文字颜色 1 4 2 4 2 3 3" xfId="41362" xr:uid="{00000000-0005-0000-0000-000092070000}"/>
    <cellStyle name="20% - 强调文字颜色 1 4 2 4 2 4" xfId="23111" xr:uid="{00000000-0005-0000-0000-000093070000}"/>
    <cellStyle name="20% - 强调文字颜色 1 4 2 4 2 5" xfId="41358" xr:uid="{00000000-0005-0000-0000-000094070000}"/>
    <cellStyle name="20% - 强调文字颜色 1 4 2 4 3" xfId="18674" xr:uid="{00000000-0005-0000-0000-000095070000}"/>
    <cellStyle name="20% - 强调文字颜色 1 4 2 4 3 2" xfId="23116" xr:uid="{00000000-0005-0000-0000-000096070000}"/>
    <cellStyle name="20% - 强调文字颜色 1 4 2 4 3 3" xfId="41113" xr:uid="{00000000-0005-0000-0000-000097070000}"/>
    <cellStyle name="20% - 强调文字颜色 1 4 2 4 4" xfId="23110" xr:uid="{00000000-0005-0000-0000-000098070000}"/>
    <cellStyle name="20% - 强调文字颜色 1 4 2 4 5" xfId="41158" xr:uid="{00000000-0005-0000-0000-000099070000}"/>
    <cellStyle name="20% - 强调文字颜色 1 4 2 5" xfId="9234" xr:uid="{00000000-0005-0000-0000-00009A070000}"/>
    <cellStyle name="20% - 强调文字颜色 1 4 2 5 2" xfId="15269" xr:uid="{00000000-0005-0000-0000-00009B070000}"/>
    <cellStyle name="20% - 强调文字颜色 1 4 2 5 2 2" xfId="19087" xr:uid="{00000000-0005-0000-0000-00009C070000}"/>
    <cellStyle name="20% - 强调文字颜色 1 4 2 5 2 2 2" xfId="22426" xr:uid="{00000000-0005-0000-0000-00009D070000}"/>
    <cellStyle name="20% - 强调文字颜色 1 4 2 5 2 2 3" xfId="41225" xr:uid="{00000000-0005-0000-0000-00009E070000}"/>
    <cellStyle name="20% - 强调文字颜色 1 4 2 5 2 3" xfId="21189" xr:uid="{00000000-0005-0000-0000-00009F070000}"/>
    <cellStyle name="20% - 强调文字颜色 1 4 2 5 2 4" xfId="40926" xr:uid="{00000000-0005-0000-0000-0000A0070000}"/>
    <cellStyle name="20% - 强调文字颜色 1 4 2 5 3" xfId="18804" xr:uid="{00000000-0005-0000-0000-0000A1070000}"/>
    <cellStyle name="20% - 强调文字颜色 1 4 2 5 3 2" xfId="23117" xr:uid="{00000000-0005-0000-0000-0000A2070000}"/>
    <cellStyle name="20% - 强调文字颜色 1 4 2 5 3 3" xfId="40946" xr:uid="{00000000-0005-0000-0000-0000A3070000}"/>
    <cellStyle name="20% - 强调文字颜色 1 4 2 5 4" xfId="22428" xr:uid="{00000000-0005-0000-0000-0000A4070000}"/>
    <cellStyle name="20% - 强调文字颜色 1 4 2 5 5" xfId="41226" xr:uid="{00000000-0005-0000-0000-0000A5070000}"/>
    <cellStyle name="20% - 强调文字颜色 1 4 2 6" xfId="15868" xr:uid="{00000000-0005-0000-0000-0000A6070000}"/>
    <cellStyle name="20% - 强调文字颜色 1 4 2 6 2" xfId="23119" xr:uid="{00000000-0005-0000-0000-0000A7070000}"/>
    <cellStyle name="20% - 强调文字颜色 1 4 2 7" xfId="16742" xr:uid="{00000000-0005-0000-0000-0000A8070000}"/>
    <cellStyle name="20% - 强调文字颜色 1 4 2 7 2" xfId="19328" xr:uid="{00000000-0005-0000-0000-0000A9070000}"/>
    <cellStyle name="20% - 强调文字颜色 1 4 2 7 2 2" xfId="22046" xr:uid="{00000000-0005-0000-0000-0000AA070000}"/>
    <cellStyle name="20% - 强调文字颜色 1 4 2 7 2 3" xfId="41104" xr:uid="{00000000-0005-0000-0000-0000AB070000}"/>
    <cellStyle name="20% - 强调文字颜色 1 4 2 7 3" xfId="23121" xr:uid="{00000000-0005-0000-0000-0000AC070000}"/>
    <cellStyle name="20% - 强调文字颜色 1 4 2 7 4" xfId="41001" xr:uid="{00000000-0005-0000-0000-0000AD070000}"/>
    <cellStyle name="20% - 强调文字颜色 1 4 2 8" xfId="18360" xr:uid="{00000000-0005-0000-0000-0000AE070000}"/>
    <cellStyle name="20% - 强调文字颜色 1 4 2 8 2" xfId="23123" xr:uid="{00000000-0005-0000-0000-0000AF070000}"/>
    <cellStyle name="20% - 强调文字颜色 1 4 2 8 3" xfId="41364" xr:uid="{00000000-0005-0000-0000-0000B0070000}"/>
    <cellStyle name="20% - 强调文字颜色 1 4 2 9" xfId="23091" xr:uid="{00000000-0005-0000-0000-0000B1070000}"/>
    <cellStyle name="20% - 强调文字颜色 1 4 3" xfId="459" xr:uid="{00000000-0005-0000-0000-0000B2070000}"/>
    <cellStyle name="20% - 强调文字颜色 1 4 3 2" xfId="4359" xr:uid="{00000000-0005-0000-0000-0000B3070000}"/>
    <cellStyle name="20% - 强调文字颜色 1 4 3 2 2" xfId="23127" xr:uid="{00000000-0005-0000-0000-0000B4070000}"/>
    <cellStyle name="20% - 强调文字颜色 1 4 3 3" xfId="9642" xr:uid="{00000000-0005-0000-0000-0000B5070000}"/>
    <cellStyle name="20% - 强调文字颜色 1 4 3 3 2" xfId="23130" xr:uid="{00000000-0005-0000-0000-0000B6070000}"/>
    <cellStyle name="20% - 强调文字颜色 1 4 3 4" xfId="10865" xr:uid="{00000000-0005-0000-0000-0000B7070000}"/>
    <cellStyle name="20% - 强调文字颜色 1 4 3 4 2" xfId="23131" xr:uid="{00000000-0005-0000-0000-0000B8070000}"/>
    <cellStyle name="20% - 强调文字颜色 1 4 3 5" xfId="15870" xr:uid="{00000000-0005-0000-0000-0000B9070000}"/>
    <cellStyle name="20% - 强调文字颜色 1 4 3 5 2" xfId="21180" xr:uid="{00000000-0005-0000-0000-0000BA070000}"/>
    <cellStyle name="20% - 强调文字颜色 1 4 3 6" xfId="23126" xr:uid="{00000000-0005-0000-0000-0000BB070000}"/>
    <cellStyle name="20% - 强调文字颜色 1 4 4" xfId="864" xr:uid="{00000000-0005-0000-0000-0000BC070000}"/>
    <cellStyle name="20% - 强调文字颜色 1 4 4 2" xfId="10864" xr:uid="{00000000-0005-0000-0000-0000BD070000}"/>
    <cellStyle name="20% - 强调文字颜色 1 4 4 2 2" xfId="23138" xr:uid="{00000000-0005-0000-0000-0000BE070000}"/>
    <cellStyle name="20% - 强调文字颜色 1 4 4 3" xfId="9640" xr:uid="{00000000-0005-0000-0000-0000BF070000}"/>
    <cellStyle name="20% - 强调文字颜色 1 4 4 3 2" xfId="23139" xr:uid="{00000000-0005-0000-0000-0000C0070000}"/>
    <cellStyle name="20% - 强调文字颜色 1 4 4 4" xfId="10862" xr:uid="{00000000-0005-0000-0000-0000C1070000}"/>
    <cellStyle name="20% - 强调文字颜色 1 4 4 4 2" xfId="20701" xr:uid="{00000000-0005-0000-0000-0000C2070000}"/>
    <cellStyle name="20% - 强调文字颜色 1 4 4 5" xfId="23134" xr:uid="{00000000-0005-0000-0000-0000C3070000}"/>
    <cellStyle name="20% - 强调文字颜色 1 4 5" xfId="4299" xr:uid="{00000000-0005-0000-0000-0000C4070000}"/>
    <cellStyle name="20% - 强调文字颜色 1 4 5 2" xfId="23140" xr:uid="{00000000-0005-0000-0000-0000C5070000}"/>
    <cellStyle name="20% - 强调文字颜色 1 4 6" xfId="6961" xr:uid="{00000000-0005-0000-0000-0000C6070000}"/>
    <cellStyle name="20% - 强调文字颜色 1 4 6 2" xfId="10861" xr:uid="{00000000-0005-0000-0000-0000C7070000}"/>
    <cellStyle name="20% - 强调文字颜色 1 4 6 2 2" xfId="15262" xr:uid="{00000000-0005-0000-0000-0000C8070000}"/>
    <cellStyle name="20% - 强调文字颜色 1 4 6 2 2 2" xfId="19083" xr:uid="{00000000-0005-0000-0000-0000C9070000}"/>
    <cellStyle name="20% - 强调文字颜色 1 4 6 2 2 2 2" xfId="23147" xr:uid="{00000000-0005-0000-0000-0000CA070000}"/>
    <cellStyle name="20% - 强调文字颜色 1 4 6 2 2 2 3" xfId="41188" xr:uid="{00000000-0005-0000-0000-0000CB070000}"/>
    <cellStyle name="20% - 强调文字颜色 1 4 6 2 2 3" xfId="23146" xr:uid="{00000000-0005-0000-0000-0000CC070000}"/>
    <cellStyle name="20% - 强调文字颜色 1 4 6 2 2 4" xfId="40850" xr:uid="{00000000-0005-0000-0000-0000CD070000}"/>
    <cellStyle name="20% - 强调文字颜色 1 4 6 2 3" xfId="18948" xr:uid="{00000000-0005-0000-0000-0000CE070000}"/>
    <cellStyle name="20% - 强调文字颜色 1 4 6 2 3 2" xfId="23150" xr:uid="{00000000-0005-0000-0000-0000CF070000}"/>
    <cellStyle name="20% - 强调文字颜色 1 4 6 2 3 3" xfId="41223" xr:uid="{00000000-0005-0000-0000-0000D0070000}"/>
    <cellStyle name="20% - 强调文字颜色 1 4 6 2 4" xfId="23144" xr:uid="{00000000-0005-0000-0000-0000D1070000}"/>
    <cellStyle name="20% - 强调文字颜色 1 4 6 2 5" xfId="40852" xr:uid="{00000000-0005-0000-0000-0000D2070000}"/>
    <cellStyle name="20% - 强调文字颜色 1 4 6 3" xfId="18660" xr:uid="{00000000-0005-0000-0000-0000D3070000}"/>
    <cellStyle name="20% - 强调文字颜色 1 4 6 3 2" xfId="23153" xr:uid="{00000000-0005-0000-0000-0000D4070000}"/>
    <cellStyle name="20% - 强调文字颜色 1 4 6 3 3" xfId="40916" xr:uid="{00000000-0005-0000-0000-0000D5070000}"/>
    <cellStyle name="20% - 强调文字颜色 1 4 6 4" xfId="23141" xr:uid="{00000000-0005-0000-0000-0000D6070000}"/>
    <cellStyle name="20% - 强调文字颜色 1 4 6 5" xfId="40856" xr:uid="{00000000-0005-0000-0000-0000D7070000}"/>
    <cellStyle name="20% - 强调文字颜色 1 4 7" xfId="9639" xr:uid="{00000000-0005-0000-0000-0000D8070000}"/>
    <cellStyle name="20% - 强调文字颜色 1 4 7 2" xfId="15398" xr:uid="{00000000-0005-0000-0000-0000D9070000}"/>
    <cellStyle name="20% - 强调文字颜色 1 4 7 2 2" xfId="19143" xr:uid="{00000000-0005-0000-0000-0000DA070000}"/>
    <cellStyle name="20% - 强调文字颜色 1 4 7 2 2 2" xfId="23156" xr:uid="{00000000-0005-0000-0000-0000DB070000}"/>
    <cellStyle name="20% - 强调文字颜色 1 4 7 2 2 3" xfId="41367" xr:uid="{00000000-0005-0000-0000-0000DC070000}"/>
    <cellStyle name="20% - 强调文字颜色 1 4 7 2 3" xfId="23155" xr:uid="{00000000-0005-0000-0000-0000DD070000}"/>
    <cellStyle name="20% - 强调文字颜色 1 4 7 2 4" xfId="40854" xr:uid="{00000000-0005-0000-0000-0000DE070000}"/>
    <cellStyle name="20% - 强调文字颜色 1 4 7 3" xfId="18858" xr:uid="{00000000-0005-0000-0000-0000DF070000}"/>
    <cellStyle name="20% - 强调文字颜色 1 4 7 3 2" xfId="23157" xr:uid="{00000000-0005-0000-0000-0000E0070000}"/>
    <cellStyle name="20% - 强调文字颜色 1 4 7 3 3" xfId="40919" xr:uid="{00000000-0005-0000-0000-0000E1070000}"/>
    <cellStyle name="20% - 强调文字颜色 1 4 7 4" xfId="23154" xr:uid="{00000000-0005-0000-0000-0000E2070000}"/>
    <cellStyle name="20% - 强调文字颜色 1 4 7 5" xfId="40858" xr:uid="{00000000-0005-0000-0000-0000E3070000}"/>
    <cellStyle name="20% - 强调文字颜色 1 4 8" xfId="15867" xr:uid="{00000000-0005-0000-0000-0000E4070000}"/>
    <cellStyle name="20% - 强调文字颜色 1 4 8 2" xfId="23158" xr:uid="{00000000-0005-0000-0000-0000E5070000}"/>
    <cellStyle name="20% - 强调文字颜色 1 4 9" xfId="18238" xr:uid="{00000000-0005-0000-0000-0000E6070000}"/>
    <cellStyle name="20% - 强调文字颜色 1 4 9 2" xfId="19476" xr:uid="{00000000-0005-0000-0000-0000E7070000}"/>
    <cellStyle name="20% - 强调文字颜色 1 4 9 2 2" xfId="23161" xr:uid="{00000000-0005-0000-0000-0000E8070000}"/>
    <cellStyle name="20% - 强调文字颜色 1 4 9 2 3" xfId="41369" xr:uid="{00000000-0005-0000-0000-0000E9070000}"/>
    <cellStyle name="20% - 强调文字颜色 1 4 9 3" xfId="23159" xr:uid="{00000000-0005-0000-0000-0000EA070000}"/>
    <cellStyle name="20% - 强调文字颜色 1 4 9 4" xfId="40860" xr:uid="{00000000-0005-0000-0000-0000EB070000}"/>
    <cellStyle name="20% - 强调文字颜色 1 5" xfId="84" xr:uid="{00000000-0005-0000-0000-0000EC070000}"/>
    <cellStyle name="20% - 强调文字颜色 1 5 10" xfId="22677" xr:uid="{00000000-0005-0000-0000-0000ED070000}"/>
    <cellStyle name="20% - 强调文字颜色 1 5 11" xfId="41209" xr:uid="{00000000-0005-0000-0000-0000EE070000}"/>
    <cellStyle name="20% - 强调文字颜色 1 5 2" xfId="252" xr:uid="{00000000-0005-0000-0000-0000EF070000}"/>
    <cellStyle name="20% - 强调文字颜色 1 5 2 10" xfId="41160" xr:uid="{00000000-0005-0000-0000-0000F0070000}"/>
    <cellStyle name="20% - 强调文字颜色 1 5 2 2" xfId="1203" xr:uid="{00000000-0005-0000-0000-0000F1070000}"/>
    <cellStyle name="20% - 强调文字颜色 1 5 2 2 2" xfId="9444" xr:uid="{00000000-0005-0000-0000-0000F2070000}"/>
    <cellStyle name="20% - 强调文字颜色 1 5 2 2 2 2" xfId="23165" xr:uid="{00000000-0005-0000-0000-0000F3070000}"/>
    <cellStyle name="20% - 强调文字颜色 1 5 2 2 3" xfId="10860" xr:uid="{00000000-0005-0000-0000-0000F4070000}"/>
    <cellStyle name="20% - 强调文字颜色 1 5 2 2 3 2" xfId="23167" xr:uid="{00000000-0005-0000-0000-0000F5070000}"/>
    <cellStyle name="20% - 强调文字颜色 1 5 2 2 4" xfId="10859" xr:uid="{00000000-0005-0000-0000-0000F6070000}"/>
    <cellStyle name="20% - 强调文字颜色 1 5 2 2 4 2" xfId="23169" xr:uid="{00000000-0005-0000-0000-0000F7070000}"/>
    <cellStyle name="20% - 强调文字颜色 1 5 2 2 5" xfId="23163" xr:uid="{00000000-0005-0000-0000-0000F8070000}"/>
    <cellStyle name="20% - 强调文字颜色 1 5 2 3" xfId="4301" xr:uid="{00000000-0005-0000-0000-0000F9070000}"/>
    <cellStyle name="20% - 强调文字颜色 1 5 2 3 2" xfId="6997" xr:uid="{00000000-0005-0000-0000-0000FA070000}"/>
    <cellStyle name="20% - 强调文字颜色 1 5 2 3 2 2" xfId="23171" xr:uid="{00000000-0005-0000-0000-0000FB070000}"/>
    <cellStyle name="20% - 强调文字颜色 1 5 2 3 3" xfId="10858" xr:uid="{00000000-0005-0000-0000-0000FC070000}"/>
    <cellStyle name="20% - 强调文字颜色 1 5 2 3 3 2" xfId="23173" xr:uid="{00000000-0005-0000-0000-0000FD070000}"/>
    <cellStyle name="20% - 强调文字颜色 1 5 2 3 4" xfId="23170" xr:uid="{00000000-0005-0000-0000-0000FE070000}"/>
    <cellStyle name="20% - 强调文字颜色 1 5 2 4" xfId="6915" xr:uid="{00000000-0005-0000-0000-0000FF070000}"/>
    <cellStyle name="20% - 强调文字颜色 1 5 2 4 2" xfId="9843" xr:uid="{00000000-0005-0000-0000-000000080000}"/>
    <cellStyle name="20% - 强调文字颜色 1 5 2 4 2 2" xfId="15408" xr:uid="{00000000-0005-0000-0000-000001080000}"/>
    <cellStyle name="20% - 强调文字颜色 1 5 2 4 2 2 2" xfId="19152" xr:uid="{00000000-0005-0000-0000-000002080000}"/>
    <cellStyle name="20% - 强调文字颜色 1 5 2 4 2 2 2 2" xfId="23181" xr:uid="{00000000-0005-0000-0000-000003080000}"/>
    <cellStyle name="20% - 强调文字颜色 1 5 2 4 2 2 2 3" xfId="41381" xr:uid="{00000000-0005-0000-0000-000004080000}"/>
    <cellStyle name="20% - 强调文字颜色 1 5 2 4 2 2 3" xfId="23176" xr:uid="{00000000-0005-0000-0000-000005080000}"/>
    <cellStyle name="20% - 强调文字颜色 1 5 2 4 2 2 4" xfId="41377" xr:uid="{00000000-0005-0000-0000-000006080000}"/>
    <cellStyle name="20% - 强调文字颜色 1 5 2 4 2 3" xfId="18871" xr:uid="{00000000-0005-0000-0000-000007080000}"/>
    <cellStyle name="20% - 强调文字颜色 1 5 2 4 2 3 2" xfId="21310" xr:uid="{00000000-0005-0000-0000-000008080000}"/>
    <cellStyle name="20% - 强调文字颜色 1 5 2 4 2 3 3" xfId="40956" xr:uid="{00000000-0005-0000-0000-000009080000}"/>
    <cellStyle name="20% - 强调文字颜色 1 5 2 4 2 4" xfId="22392" xr:uid="{00000000-0005-0000-0000-00000A080000}"/>
    <cellStyle name="20% - 强调文字颜色 1 5 2 4 2 5" xfId="41162" xr:uid="{00000000-0005-0000-0000-00000B080000}"/>
    <cellStyle name="20% - 强调文字颜色 1 5 2 4 3" xfId="10857" xr:uid="{00000000-0005-0000-0000-00000C080000}"/>
    <cellStyle name="20% - 强调文字颜色 1 5 2 4 3 2" xfId="21621" xr:uid="{00000000-0005-0000-0000-00000D080000}"/>
    <cellStyle name="20% - 强调文字颜色 1 5 2 4 4" xfId="18649" xr:uid="{00000000-0005-0000-0000-00000E080000}"/>
    <cellStyle name="20% - 强调文字颜色 1 5 2 4 4 2" xfId="23182" xr:uid="{00000000-0005-0000-0000-00000F080000}"/>
    <cellStyle name="20% - 强调文字颜色 1 5 2 4 4 3" xfId="41383" xr:uid="{00000000-0005-0000-0000-000010080000}"/>
    <cellStyle name="20% - 强调文字颜色 1 5 2 4 5" xfId="23175" xr:uid="{00000000-0005-0000-0000-000011080000}"/>
    <cellStyle name="20% - 强调文字颜色 1 5 2 4 6" xfId="41375" xr:uid="{00000000-0005-0000-0000-000012080000}"/>
    <cellStyle name="20% - 强调文字颜色 1 5 2 5" xfId="10856" xr:uid="{00000000-0005-0000-0000-000013080000}"/>
    <cellStyle name="20% - 强调文字颜色 1 5 2 5 2" xfId="15179" xr:uid="{00000000-0005-0000-0000-000014080000}"/>
    <cellStyle name="20% - 强调文字颜色 1 5 2 5 2 2" xfId="19052" xr:uid="{00000000-0005-0000-0000-000015080000}"/>
    <cellStyle name="20% - 强调文字颜色 1 5 2 5 2 2 2" xfId="23188" xr:uid="{00000000-0005-0000-0000-000016080000}"/>
    <cellStyle name="20% - 强调文字颜色 1 5 2 5 2 2 3" xfId="41386" xr:uid="{00000000-0005-0000-0000-000017080000}"/>
    <cellStyle name="20% - 强调文字颜色 1 5 2 5 2 3" xfId="23186" xr:uid="{00000000-0005-0000-0000-000018080000}"/>
    <cellStyle name="20% - 强调文字颜色 1 5 2 5 2 4" xfId="41385" xr:uid="{00000000-0005-0000-0000-000019080000}"/>
    <cellStyle name="20% - 强调文字颜色 1 5 2 5 3" xfId="18947" xr:uid="{00000000-0005-0000-0000-00001A080000}"/>
    <cellStyle name="20% - 强调文字颜色 1 5 2 5 3 2" xfId="23189" xr:uid="{00000000-0005-0000-0000-00001B080000}"/>
    <cellStyle name="20% - 强调文字颜色 1 5 2 5 3 3" xfId="41388" xr:uid="{00000000-0005-0000-0000-00001C080000}"/>
    <cellStyle name="20% - 强调文字颜色 1 5 2 5 4" xfId="23183" xr:uid="{00000000-0005-0000-0000-00001D080000}"/>
    <cellStyle name="20% - 强调文字颜色 1 5 2 5 5" xfId="40908" xr:uid="{00000000-0005-0000-0000-00001E080000}"/>
    <cellStyle name="20% - 强调文字颜色 1 5 2 6" xfId="15815" xr:uid="{00000000-0005-0000-0000-00001F080000}"/>
    <cellStyle name="20% - 强调文字颜色 1 5 2 6 2" xfId="22379" xr:uid="{00000000-0005-0000-0000-000020080000}"/>
    <cellStyle name="20% - 强调文字颜色 1 5 2 7" xfId="16741" xr:uid="{00000000-0005-0000-0000-000021080000}"/>
    <cellStyle name="20% - 强调文字颜色 1 5 2 7 2" xfId="19327" xr:uid="{00000000-0005-0000-0000-000022080000}"/>
    <cellStyle name="20% - 强调文字颜色 1 5 2 7 2 2" xfId="23193" xr:uid="{00000000-0005-0000-0000-000023080000}"/>
    <cellStyle name="20% - 强调文字颜色 1 5 2 7 2 3" xfId="40884" xr:uid="{00000000-0005-0000-0000-000024080000}"/>
    <cellStyle name="20% - 强调文字颜色 1 5 2 7 3" xfId="23191" xr:uid="{00000000-0005-0000-0000-000025080000}"/>
    <cellStyle name="20% - 强调文字颜色 1 5 2 7 4" xfId="41390" xr:uid="{00000000-0005-0000-0000-000026080000}"/>
    <cellStyle name="20% - 强调文字颜色 1 5 2 8" xfId="18361" xr:uid="{00000000-0005-0000-0000-000027080000}"/>
    <cellStyle name="20% - 强调文字颜色 1 5 2 8 2" xfId="23195" xr:uid="{00000000-0005-0000-0000-000028080000}"/>
    <cellStyle name="20% - 强调文字颜色 1 5 2 8 3" xfId="41392" xr:uid="{00000000-0005-0000-0000-000029080000}"/>
    <cellStyle name="20% - 强调文字颜色 1 5 2 9" xfId="22110" xr:uid="{00000000-0005-0000-0000-00002A080000}"/>
    <cellStyle name="20% - 强调文字颜色 1 5 3" xfId="1130" xr:uid="{00000000-0005-0000-0000-00002B080000}"/>
    <cellStyle name="20% - 强调文字颜色 1 5 3 2" xfId="9490" xr:uid="{00000000-0005-0000-0000-00002C080000}"/>
    <cellStyle name="20% - 强调文字颜色 1 5 3 2 2" xfId="23199" xr:uid="{00000000-0005-0000-0000-00002D080000}"/>
    <cellStyle name="20% - 强调文字颜色 1 5 3 3" xfId="9637" xr:uid="{00000000-0005-0000-0000-00002E080000}"/>
    <cellStyle name="20% - 强调文字颜色 1 5 3 3 2" xfId="23200" xr:uid="{00000000-0005-0000-0000-00002F080000}"/>
    <cellStyle name="20% - 强调文字颜色 1 5 3 4" xfId="9636" xr:uid="{00000000-0005-0000-0000-000030080000}"/>
    <cellStyle name="20% - 强调文字颜色 1 5 3 4 2" xfId="23201" xr:uid="{00000000-0005-0000-0000-000031080000}"/>
    <cellStyle name="20% - 强调文字颜色 1 5 3 5" xfId="23197" xr:uid="{00000000-0005-0000-0000-000032080000}"/>
    <cellStyle name="20% - 强调文字颜色 1 5 4" xfId="4340" xr:uid="{00000000-0005-0000-0000-000033080000}"/>
    <cellStyle name="20% - 强调文字颜色 1 5 4 2" xfId="6999" xr:uid="{00000000-0005-0000-0000-000034080000}"/>
    <cellStyle name="20% - 强调文字颜色 1 5 4 2 2" xfId="23207" xr:uid="{00000000-0005-0000-0000-000035080000}"/>
    <cellStyle name="20% - 强调文字颜色 1 5 4 3" xfId="10853" xr:uid="{00000000-0005-0000-0000-000036080000}"/>
    <cellStyle name="20% - 强调文字颜色 1 5 4 3 2" xfId="23208" xr:uid="{00000000-0005-0000-0000-000037080000}"/>
    <cellStyle name="20% - 强调文字颜色 1 5 4 4" xfId="23204" xr:uid="{00000000-0005-0000-0000-000038080000}"/>
    <cellStyle name="20% - 强调文字颜色 1 5 5" xfId="6993" xr:uid="{00000000-0005-0000-0000-000039080000}"/>
    <cellStyle name="20% - 强调文字颜色 1 5 5 2" xfId="9634" xr:uid="{00000000-0005-0000-0000-00003A080000}"/>
    <cellStyle name="20% - 强调文字颜色 1 5 5 2 2" xfId="15397" xr:uid="{00000000-0005-0000-0000-00003B080000}"/>
    <cellStyle name="20% - 强调文字颜色 1 5 5 2 2 2" xfId="19142" xr:uid="{00000000-0005-0000-0000-00003C080000}"/>
    <cellStyle name="20% - 强调文字颜色 1 5 5 2 2 2 2" xfId="23210" xr:uid="{00000000-0005-0000-0000-00003D080000}"/>
    <cellStyle name="20% - 强调文字颜色 1 5 5 2 2 2 3" xfId="41401" xr:uid="{00000000-0005-0000-0000-00003E080000}"/>
    <cellStyle name="20% - 强调文字颜色 1 5 5 2 2 3" xfId="23209" xr:uid="{00000000-0005-0000-0000-00003F080000}"/>
    <cellStyle name="20% - 强调文字颜色 1 5 5 2 2 4" xfId="41399" xr:uid="{00000000-0005-0000-0000-000040080000}"/>
    <cellStyle name="20% - 强调文字颜色 1 5 5 2 3" xfId="18857" xr:uid="{00000000-0005-0000-0000-000041080000}"/>
    <cellStyle name="20% - 强调文字颜色 1 5 5 2 3 2" xfId="23211" xr:uid="{00000000-0005-0000-0000-000042080000}"/>
    <cellStyle name="20% - 强调文字颜色 1 5 5 2 3 3" xfId="41402" xr:uid="{00000000-0005-0000-0000-000043080000}"/>
    <cellStyle name="20% - 强调文字颜色 1 5 5 2 4" xfId="23025" xr:uid="{00000000-0005-0000-0000-000044080000}"/>
    <cellStyle name="20% - 强调文字颜色 1 5 5 2 5" xfId="41329" xr:uid="{00000000-0005-0000-0000-000045080000}"/>
    <cellStyle name="20% - 强调文字颜色 1 5 5 3" xfId="10969" xr:uid="{00000000-0005-0000-0000-000046080000}"/>
    <cellStyle name="20% - 强调文字颜色 1 5 5 3 2" xfId="21862" xr:uid="{00000000-0005-0000-0000-000047080000}"/>
    <cellStyle name="20% - 强调文字颜色 1 5 5 4" xfId="18675" xr:uid="{00000000-0005-0000-0000-000048080000}"/>
    <cellStyle name="20% - 强调文字颜色 1 5 5 4 2" xfId="23213" xr:uid="{00000000-0005-0000-0000-000049080000}"/>
    <cellStyle name="20% - 强调文字颜色 1 5 5 4 3" xfId="41403" xr:uid="{00000000-0005-0000-0000-00004A080000}"/>
    <cellStyle name="20% - 强调文字颜色 1 5 5 5" xfId="22537" xr:uid="{00000000-0005-0000-0000-00004B080000}"/>
    <cellStyle name="20% - 强调文字颜色 1 5 5 6" xfId="41251" xr:uid="{00000000-0005-0000-0000-00004C080000}"/>
    <cellStyle name="20% - 强调文字颜色 1 5 6" xfId="10982" xr:uid="{00000000-0005-0000-0000-00004D080000}"/>
    <cellStyle name="20% - 强调文字颜色 1 5 6 2" xfId="15407" xr:uid="{00000000-0005-0000-0000-00004E080000}"/>
    <cellStyle name="20% - 强调文字颜色 1 5 6 2 2" xfId="19151" xr:uid="{00000000-0005-0000-0000-00004F080000}"/>
    <cellStyle name="20% - 强调文字颜色 1 5 6 2 2 2" xfId="23218" xr:uid="{00000000-0005-0000-0000-000050080000}"/>
    <cellStyle name="20% - 强调文字颜色 1 5 6 2 2 3" xfId="41406" xr:uid="{00000000-0005-0000-0000-000051080000}"/>
    <cellStyle name="20% - 强调文字颜色 1 5 6 2 3" xfId="23216" xr:uid="{00000000-0005-0000-0000-000052080000}"/>
    <cellStyle name="20% - 强调文字颜色 1 5 6 2 4" xfId="41405" xr:uid="{00000000-0005-0000-0000-000053080000}"/>
    <cellStyle name="20% - 强调文字颜色 1 5 6 3" xfId="18964" xr:uid="{00000000-0005-0000-0000-000054080000}"/>
    <cellStyle name="20% - 强调文字颜色 1 5 6 3 2" xfId="23220" xr:uid="{00000000-0005-0000-0000-000055080000}"/>
    <cellStyle name="20% - 强调文字颜色 1 5 6 3 3" xfId="41407" xr:uid="{00000000-0005-0000-0000-000056080000}"/>
    <cellStyle name="20% - 强调文字颜色 1 5 6 4" xfId="22446" xr:uid="{00000000-0005-0000-0000-000057080000}"/>
    <cellStyle name="20% - 强调文字颜色 1 5 6 5" xfId="41227" xr:uid="{00000000-0005-0000-0000-000058080000}"/>
    <cellStyle name="20% - 强调文字颜色 1 5 7" xfId="15871" xr:uid="{00000000-0005-0000-0000-000059080000}"/>
    <cellStyle name="20% - 强调文字颜色 1 5 7 2" xfId="23221" xr:uid="{00000000-0005-0000-0000-00005A080000}"/>
    <cellStyle name="20% - 强调文字颜色 1 5 8" xfId="18237" xr:uid="{00000000-0005-0000-0000-00005B080000}"/>
    <cellStyle name="20% - 强调文字颜色 1 5 8 2" xfId="19475" xr:uid="{00000000-0005-0000-0000-00005C080000}"/>
    <cellStyle name="20% - 强调文字颜色 1 5 8 2 2" xfId="23223" xr:uid="{00000000-0005-0000-0000-00005D080000}"/>
    <cellStyle name="20% - 强调文字颜色 1 5 8 2 3" xfId="41124" xr:uid="{00000000-0005-0000-0000-00005E080000}"/>
    <cellStyle name="20% - 强调文字颜色 1 5 8 3" xfId="23222" xr:uid="{00000000-0005-0000-0000-00005F080000}"/>
    <cellStyle name="20% - 强调文字颜色 1 5 8 4" xfId="28569" xr:uid="{00000000-0005-0000-0000-000060080000}"/>
    <cellStyle name="20% - 强调文字颜色 1 5 9" xfId="18306" xr:uid="{00000000-0005-0000-0000-000061080000}"/>
    <cellStyle name="20% - 强调文字颜色 1 5 9 2" xfId="23225" xr:uid="{00000000-0005-0000-0000-000062080000}"/>
    <cellStyle name="20% - 强调文字颜色 1 5 9 3" xfId="41206" xr:uid="{00000000-0005-0000-0000-000063080000}"/>
    <cellStyle name="20% - 强调文字颜色 1 6" xfId="1260" xr:uid="{00000000-0005-0000-0000-000064080000}"/>
    <cellStyle name="20% - 强调文字颜色 1 6 2" xfId="633" xr:uid="{00000000-0005-0000-0000-000065080000}"/>
    <cellStyle name="20% - 强调文字颜色 1 6 2 2" xfId="4370" xr:uid="{00000000-0005-0000-0000-000066080000}"/>
    <cellStyle name="20% - 强调文字颜色 1 6 2 2 2" xfId="7000" xr:uid="{00000000-0005-0000-0000-000067080000}"/>
    <cellStyle name="20% - 强调文字颜色 1 6 2 2 2 2" xfId="23233" xr:uid="{00000000-0005-0000-0000-000068080000}"/>
    <cellStyle name="20% - 强调文字颜色 1 6 2 2 3" xfId="9632" xr:uid="{00000000-0005-0000-0000-000069080000}"/>
    <cellStyle name="20% - 强调文字颜色 1 6 2 2 3 2" xfId="23234" xr:uid="{00000000-0005-0000-0000-00006A080000}"/>
    <cellStyle name="20% - 强调文字颜色 1 6 2 2 4" xfId="23231" xr:uid="{00000000-0005-0000-0000-00006B080000}"/>
    <cellStyle name="20% - 强调文字颜色 1 6 2 3" xfId="9631" xr:uid="{00000000-0005-0000-0000-00006C080000}"/>
    <cellStyle name="20% - 强调文字颜色 1 6 2 3 2" xfId="10851" xr:uid="{00000000-0005-0000-0000-00006D080000}"/>
    <cellStyle name="20% - 强调文字颜色 1 6 2 3 2 2" xfId="23236" xr:uid="{00000000-0005-0000-0000-00006E080000}"/>
    <cellStyle name="20% - 强调文字颜色 1 6 2 3 3" xfId="15396" xr:uid="{00000000-0005-0000-0000-00006F080000}"/>
    <cellStyle name="20% - 强调文字颜色 1 6 2 3 3 2" xfId="19141" xr:uid="{00000000-0005-0000-0000-000070080000}"/>
    <cellStyle name="20% - 强调文字颜色 1 6 2 3 3 2 2" xfId="23238" xr:uid="{00000000-0005-0000-0000-000071080000}"/>
    <cellStyle name="20% - 强调文字颜色 1 6 2 3 3 2 3" xfId="41412" xr:uid="{00000000-0005-0000-0000-000072080000}"/>
    <cellStyle name="20% - 强调文字颜色 1 6 2 3 3 3" xfId="23237" xr:uid="{00000000-0005-0000-0000-000073080000}"/>
    <cellStyle name="20% - 强调文字颜色 1 6 2 3 3 4" xfId="40961" xr:uid="{00000000-0005-0000-0000-000074080000}"/>
    <cellStyle name="20% - 强调文字颜色 1 6 2 3 4" xfId="18856" xr:uid="{00000000-0005-0000-0000-000075080000}"/>
    <cellStyle name="20% - 强调文字颜色 1 6 2 3 4 2" xfId="23239" xr:uid="{00000000-0005-0000-0000-000076080000}"/>
    <cellStyle name="20% - 强调文字颜色 1 6 2 3 4 3" xfId="41415" xr:uid="{00000000-0005-0000-0000-000077080000}"/>
    <cellStyle name="20% - 强调文字颜色 1 6 2 3 5" xfId="23235" xr:uid="{00000000-0005-0000-0000-000078080000}"/>
    <cellStyle name="20% - 强调文字颜色 1 6 2 3 6" xfId="41410" xr:uid="{00000000-0005-0000-0000-000079080000}"/>
    <cellStyle name="20% - 强调文字颜色 1 6 2 4" xfId="10850" xr:uid="{00000000-0005-0000-0000-00007A080000}"/>
    <cellStyle name="20% - 强调文字颜色 1 6 2 4 2" xfId="23240" xr:uid="{00000000-0005-0000-0000-00007B080000}"/>
    <cellStyle name="20% - 强调文字颜色 1 6 2 5" xfId="15874" xr:uid="{00000000-0005-0000-0000-00007C080000}"/>
    <cellStyle name="20% - 强调文字颜色 1 6 2 5 2" xfId="23242" xr:uid="{00000000-0005-0000-0000-00007D080000}"/>
    <cellStyle name="20% - 强调文字颜色 1 6 2 6" xfId="15754" xr:uid="{00000000-0005-0000-0000-00007E080000}"/>
    <cellStyle name="20% - 强调文字颜色 1 6 2 6 2" xfId="19204" xr:uid="{00000000-0005-0000-0000-00007F080000}"/>
    <cellStyle name="20% - 强调文字颜色 1 6 2 6 2 2" xfId="23248" xr:uid="{00000000-0005-0000-0000-000080080000}"/>
    <cellStyle name="20% - 强调文字颜色 1 6 2 6 2 3" xfId="41418" xr:uid="{00000000-0005-0000-0000-000081080000}"/>
    <cellStyle name="20% - 强调文字颜色 1 6 2 6 3" xfId="23246" xr:uid="{00000000-0005-0000-0000-000082080000}"/>
    <cellStyle name="20% - 强调文字颜色 1 6 2 6 4" xfId="41416" xr:uid="{00000000-0005-0000-0000-000083080000}"/>
    <cellStyle name="20% - 强调文字颜色 1 6 2 7" xfId="23229" xr:uid="{00000000-0005-0000-0000-000084080000}"/>
    <cellStyle name="20% - 强调文字颜色 1 6 3" xfId="4300" xr:uid="{00000000-0005-0000-0000-000085080000}"/>
    <cellStyle name="20% - 强调文字颜色 1 6 3 2" xfId="7001" xr:uid="{00000000-0005-0000-0000-000086080000}"/>
    <cellStyle name="20% - 强调文字颜色 1 6 3 2 2" xfId="23251" xr:uid="{00000000-0005-0000-0000-000087080000}"/>
    <cellStyle name="20% - 强调文字颜色 1 6 3 3" xfId="10849" xr:uid="{00000000-0005-0000-0000-000088080000}"/>
    <cellStyle name="20% - 强调文字颜色 1 6 3 3 2" xfId="23252" xr:uid="{00000000-0005-0000-0000-000089080000}"/>
    <cellStyle name="20% - 强调文字颜色 1 6 3 4" xfId="23250" xr:uid="{00000000-0005-0000-0000-00008A080000}"/>
    <cellStyle name="20% - 强调文字颜色 1 6 4" xfId="10848" xr:uid="{00000000-0005-0000-0000-00008B080000}"/>
    <cellStyle name="20% - 强调文字颜色 1 6 4 2" xfId="10996" xr:uid="{00000000-0005-0000-0000-00008C080000}"/>
    <cellStyle name="20% - 强调文字颜色 1 6 4 2 2" xfId="22301" xr:uid="{00000000-0005-0000-0000-00008D080000}"/>
    <cellStyle name="20% - 强调文字颜色 1 6 4 3" xfId="15166" xr:uid="{00000000-0005-0000-0000-00008E080000}"/>
    <cellStyle name="20% - 强调文字颜色 1 6 4 3 2" xfId="19050" xr:uid="{00000000-0005-0000-0000-00008F080000}"/>
    <cellStyle name="20% - 强调文字颜色 1 6 4 3 2 2" xfId="23261" xr:uid="{00000000-0005-0000-0000-000090080000}"/>
    <cellStyle name="20% - 强调文字颜色 1 6 4 3 2 3" xfId="41422" xr:uid="{00000000-0005-0000-0000-000091080000}"/>
    <cellStyle name="20% - 强调文字颜色 1 6 4 3 3" xfId="21832" xr:uid="{00000000-0005-0000-0000-000092080000}"/>
    <cellStyle name="20% - 强调文字颜色 1 6 4 3 4" xfId="41100" xr:uid="{00000000-0005-0000-0000-000093080000}"/>
    <cellStyle name="20% - 强调文字颜色 1 6 4 4" xfId="18946" xr:uid="{00000000-0005-0000-0000-000094080000}"/>
    <cellStyle name="20% - 强调文字颜色 1 6 4 4 2" xfId="23264" xr:uid="{00000000-0005-0000-0000-000095080000}"/>
    <cellStyle name="20% - 强调文字颜色 1 6 4 4 3" xfId="41187" xr:uid="{00000000-0005-0000-0000-000096080000}"/>
    <cellStyle name="20% - 强调文字颜色 1 6 4 5" xfId="23254" xr:uid="{00000000-0005-0000-0000-000097080000}"/>
    <cellStyle name="20% - 强调文字颜色 1 6 4 6" xfId="41420" xr:uid="{00000000-0005-0000-0000-000098080000}"/>
    <cellStyle name="20% - 强调文字颜色 1 6 5" xfId="10847" xr:uid="{00000000-0005-0000-0000-000099080000}"/>
    <cellStyle name="20% - 强调文字颜色 1 6 5 2" xfId="23266" xr:uid="{00000000-0005-0000-0000-00009A080000}"/>
    <cellStyle name="20% - 强调文字颜色 1 6 6" xfId="15873" xr:uid="{00000000-0005-0000-0000-00009B080000}"/>
    <cellStyle name="20% - 强调文字颜色 1 6 6 2" xfId="20828" xr:uid="{00000000-0005-0000-0000-00009C080000}"/>
    <cellStyle name="20% - 强调文字颜色 1 6 7" xfId="16505" xr:uid="{00000000-0005-0000-0000-00009D080000}"/>
    <cellStyle name="20% - 强调文字颜色 1 6 7 2" xfId="19270" xr:uid="{00000000-0005-0000-0000-00009E080000}"/>
    <cellStyle name="20% - 强调文字颜色 1 6 7 2 2" xfId="23269" xr:uid="{00000000-0005-0000-0000-00009F080000}"/>
    <cellStyle name="20% - 强调文字颜色 1 6 7 2 3" xfId="41424" xr:uid="{00000000-0005-0000-0000-0000A0080000}"/>
    <cellStyle name="20% - 强调文字颜色 1 6 7 3" xfId="23268" xr:uid="{00000000-0005-0000-0000-0000A1080000}"/>
    <cellStyle name="20% - 强调文字颜色 1 6 7 4" xfId="41423" xr:uid="{00000000-0005-0000-0000-0000A2080000}"/>
    <cellStyle name="20% - 强调文字颜色 1 6 8" xfId="22681" xr:uid="{00000000-0005-0000-0000-0000A3080000}"/>
    <cellStyle name="20% - 强调文字颜色 1 7" xfId="1122" xr:uid="{00000000-0005-0000-0000-0000A4080000}"/>
    <cellStyle name="20% - 强调文字颜色 1 7 2" xfId="649" xr:uid="{00000000-0005-0000-0000-0000A5080000}"/>
    <cellStyle name="20% - 强调文字颜色 1 7 2 2" xfId="4306" xr:uid="{00000000-0005-0000-0000-0000A6080000}"/>
    <cellStyle name="20% - 强调文字颜色 1 7 2 2 2" xfId="7002" xr:uid="{00000000-0005-0000-0000-0000A7080000}"/>
    <cellStyle name="20% - 强调文字颜色 1 7 2 2 2 2" xfId="23273" xr:uid="{00000000-0005-0000-0000-0000A8080000}"/>
    <cellStyle name="20% - 强调文字颜色 1 7 2 2 3" xfId="11176" xr:uid="{00000000-0005-0000-0000-0000A9080000}"/>
    <cellStyle name="20% - 强调文字颜色 1 7 2 2 3 2" xfId="22462" xr:uid="{00000000-0005-0000-0000-0000AA080000}"/>
    <cellStyle name="20% - 强调文字颜色 1 7 2 2 4" xfId="23271" xr:uid="{00000000-0005-0000-0000-0000AB080000}"/>
    <cellStyle name="20% - 强调文字颜色 1 7 2 3" xfId="11015" xr:uid="{00000000-0005-0000-0000-0000AC080000}"/>
    <cellStyle name="20% - 强调文字颜色 1 7 2 3 2" xfId="22094" xr:uid="{00000000-0005-0000-0000-0000AD080000}"/>
    <cellStyle name="20% - 强调文字颜色 1 7 2 4" xfId="8493" xr:uid="{00000000-0005-0000-0000-0000AE080000}"/>
    <cellStyle name="20% - 强调文字颜色 1 7 2 4 2" xfId="23274" xr:uid="{00000000-0005-0000-0000-0000AF080000}"/>
    <cellStyle name="20% - 强调文字颜色 1 7 2 5" xfId="15877" xr:uid="{00000000-0005-0000-0000-0000B0080000}"/>
    <cellStyle name="20% - 强调文字颜色 1 7 2 5 2" xfId="23277" xr:uid="{00000000-0005-0000-0000-0000B1080000}"/>
    <cellStyle name="20% - 强调文字颜色 1 7 2 6" xfId="23270" xr:uid="{00000000-0005-0000-0000-0000B2080000}"/>
    <cellStyle name="20% - 强调文字颜色 1 7 3" xfId="4298" xr:uid="{00000000-0005-0000-0000-0000B3080000}"/>
    <cellStyle name="20% - 强调文字颜色 1 7 3 2" xfId="6919" xr:uid="{00000000-0005-0000-0000-0000B4080000}"/>
    <cellStyle name="20% - 强调文字颜色 1 7 3 2 2" xfId="23279" xr:uid="{00000000-0005-0000-0000-0000B5080000}"/>
    <cellStyle name="20% - 强调文字颜色 1 7 3 3" xfId="10842" xr:uid="{00000000-0005-0000-0000-0000B6080000}"/>
    <cellStyle name="20% - 强调文字颜色 1 7 3 3 2" xfId="23280" xr:uid="{00000000-0005-0000-0000-0000B7080000}"/>
    <cellStyle name="20% - 强调文字颜色 1 7 3 4" xfId="22182" xr:uid="{00000000-0005-0000-0000-0000B8080000}"/>
    <cellStyle name="20% - 强调文字颜色 1 7 4" xfId="8505" xr:uid="{00000000-0005-0000-0000-0000B9080000}"/>
    <cellStyle name="20% - 强调文字颜色 1 7 4 2" xfId="21667" xr:uid="{00000000-0005-0000-0000-0000BA080000}"/>
    <cellStyle name="20% - 强调文字颜色 1 7 5" xfId="10054" xr:uid="{00000000-0005-0000-0000-0000BB080000}"/>
    <cellStyle name="20% - 强调文字颜色 1 7 5 2" xfId="21679" xr:uid="{00000000-0005-0000-0000-0000BC080000}"/>
    <cellStyle name="20% - 强调文字颜色 1 7 6" xfId="15875" xr:uid="{00000000-0005-0000-0000-0000BD080000}"/>
    <cellStyle name="20% - 强调文字颜色 1 7 6 2" xfId="23283" xr:uid="{00000000-0005-0000-0000-0000BE080000}"/>
    <cellStyle name="20% - 强调文字颜色 1 7 7" xfId="22684" xr:uid="{00000000-0005-0000-0000-0000BF080000}"/>
    <cellStyle name="20% - 强调文字颜色 1 8" xfId="670" xr:uid="{00000000-0005-0000-0000-0000C0080000}"/>
    <cellStyle name="20% - 强调文字颜色 1 8 2" xfId="798" xr:uid="{00000000-0005-0000-0000-0000C1080000}"/>
    <cellStyle name="20% - 强调文字颜色 1 8 2 2" xfId="4315" xr:uid="{00000000-0005-0000-0000-0000C2080000}"/>
    <cellStyle name="20% - 强调文字颜色 1 8 2 2 2" xfId="7003" xr:uid="{00000000-0005-0000-0000-0000C3080000}"/>
    <cellStyle name="20% - 强调文字颜色 1 8 2 2 2 2" xfId="20978" xr:uid="{00000000-0005-0000-0000-0000C4080000}"/>
    <cellStyle name="20% - 强调文字颜色 1 8 2 2 3" xfId="10840" xr:uid="{00000000-0005-0000-0000-0000C5080000}"/>
    <cellStyle name="20% - 强调文字颜色 1 8 2 2 3 2" xfId="23291" xr:uid="{00000000-0005-0000-0000-0000C6080000}"/>
    <cellStyle name="20% - 强调文字颜色 1 8 2 2 4" xfId="23289" xr:uid="{00000000-0005-0000-0000-0000C7080000}"/>
    <cellStyle name="20% - 强调文字颜色 1 8 2 3" xfId="9623" xr:uid="{00000000-0005-0000-0000-0000C8080000}"/>
    <cellStyle name="20% - 强调文字颜色 1 8 2 3 2" xfId="23292" xr:uid="{00000000-0005-0000-0000-0000C9080000}"/>
    <cellStyle name="20% - 强调文字颜色 1 8 2 4" xfId="10839" xr:uid="{00000000-0005-0000-0000-0000CA080000}"/>
    <cellStyle name="20% - 强调文字颜色 1 8 2 4 2" xfId="23294" xr:uid="{00000000-0005-0000-0000-0000CB080000}"/>
    <cellStyle name="20% - 强调文字颜色 1 8 2 5" xfId="15881" xr:uid="{00000000-0005-0000-0000-0000CC080000}"/>
    <cellStyle name="20% - 强调文字颜色 1 8 2 5 2" xfId="20968" xr:uid="{00000000-0005-0000-0000-0000CD080000}"/>
    <cellStyle name="20% - 强调文字颜色 1 8 2 6" xfId="23288" xr:uid="{00000000-0005-0000-0000-0000CE080000}"/>
    <cellStyle name="20% - 强调文字颜色 1 8 3" xfId="4368" xr:uid="{00000000-0005-0000-0000-0000CF080000}"/>
    <cellStyle name="20% - 强调文字颜色 1 8 3 2" xfId="7004" xr:uid="{00000000-0005-0000-0000-0000D0080000}"/>
    <cellStyle name="20% - 强调文字颜色 1 8 3 2 2" xfId="23296" xr:uid="{00000000-0005-0000-0000-0000D1080000}"/>
    <cellStyle name="20% - 强调文字颜色 1 8 3 3" xfId="9719" xr:uid="{00000000-0005-0000-0000-0000D2080000}"/>
    <cellStyle name="20% - 强调文字颜色 1 8 3 3 2" xfId="22122" xr:uid="{00000000-0005-0000-0000-0000D3080000}"/>
    <cellStyle name="20% - 强调文字颜色 1 8 3 4" xfId="23295" xr:uid="{00000000-0005-0000-0000-0000D4080000}"/>
    <cellStyle name="20% - 强调文字颜色 1 8 4" xfId="9314" xr:uid="{00000000-0005-0000-0000-0000D5080000}"/>
    <cellStyle name="20% - 强调文字颜色 1 8 4 2" xfId="23297" xr:uid="{00000000-0005-0000-0000-0000D6080000}"/>
    <cellStyle name="20% - 强调文字颜色 1 8 5" xfId="10838" xr:uid="{00000000-0005-0000-0000-0000D7080000}"/>
    <cellStyle name="20% - 强调文字颜色 1 8 5 2" xfId="23298" xr:uid="{00000000-0005-0000-0000-0000D8080000}"/>
    <cellStyle name="20% - 强调文字颜色 1 8 6" xfId="15879" xr:uid="{00000000-0005-0000-0000-0000D9080000}"/>
    <cellStyle name="20% - 强调文字颜色 1 8 6 2" xfId="23300" xr:uid="{00000000-0005-0000-0000-0000DA080000}"/>
    <cellStyle name="20% - 强调文字颜色 1 8 7" xfId="23287" xr:uid="{00000000-0005-0000-0000-0000DB080000}"/>
    <cellStyle name="20% - 强调文字颜色 1 9" xfId="1262" xr:uid="{00000000-0005-0000-0000-0000DC080000}"/>
    <cellStyle name="20% - 强调文字颜色 1 9 2" xfId="1264" xr:uid="{00000000-0005-0000-0000-0000DD080000}"/>
    <cellStyle name="20% - 强调文字颜色 1 9 2 2" xfId="4268" xr:uid="{00000000-0005-0000-0000-0000DE080000}"/>
    <cellStyle name="20% - 强调文字颜色 1 9 2 2 2" xfId="7005" xr:uid="{00000000-0005-0000-0000-0000DF080000}"/>
    <cellStyle name="20% - 强调文字颜色 1 9 2 2 2 2" xfId="23312" xr:uid="{00000000-0005-0000-0000-0000E0080000}"/>
    <cellStyle name="20% - 强调文字颜色 1 9 2 2 3" xfId="9621" xr:uid="{00000000-0005-0000-0000-0000E1080000}"/>
    <cellStyle name="20% - 强调文字颜色 1 9 2 2 3 2" xfId="23315" xr:uid="{00000000-0005-0000-0000-0000E2080000}"/>
    <cellStyle name="20% - 强调文字颜色 1 9 2 2 4" xfId="23309" xr:uid="{00000000-0005-0000-0000-0000E3080000}"/>
    <cellStyle name="20% - 强调文字颜色 1 9 2 3" xfId="10834" xr:uid="{00000000-0005-0000-0000-0000E4080000}"/>
    <cellStyle name="20% - 强调文字颜色 1 9 2 3 2" xfId="23317" xr:uid="{00000000-0005-0000-0000-0000E5080000}"/>
    <cellStyle name="20% - 强调文字颜色 1 9 2 4" xfId="8358" xr:uid="{00000000-0005-0000-0000-0000E6080000}"/>
    <cellStyle name="20% - 强调文字颜色 1 9 2 4 2" xfId="20925" xr:uid="{00000000-0005-0000-0000-0000E7080000}"/>
    <cellStyle name="20% - 强调文字颜色 1 9 2 5" xfId="15884" xr:uid="{00000000-0005-0000-0000-0000E8080000}"/>
    <cellStyle name="20% - 强调文字颜色 1 9 2 5 2" xfId="23321" xr:uid="{00000000-0005-0000-0000-0000E9080000}"/>
    <cellStyle name="20% - 强调文字颜色 1 9 2 6" xfId="23308" xr:uid="{00000000-0005-0000-0000-0000EA080000}"/>
    <cellStyle name="20% - 强调文字颜色 1 9 3" xfId="4251" xr:uid="{00000000-0005-0000-0000-0000EB080000}"/>
    <cellStyle name="20% - 强调文字颜色 1 9 3 2" xfId="7007" xr:uid="{00000000-0005-0000-0000-0000EC080000}"/>
    <cellStyle name="20% - 强调文字颜色 1 9 3 2 2" xfId="23328" xr:uid="{00000000-0005-0000-0000-0000ED080000}"/>
    <cellStyle name="20% - 强调文字颜色 1 9 3 3" xfId="9619" xr:uid="{00000000-0005-0000-0000-0000EE080000}"/>
    <cellStyle name="20% - 强调文字颜色 1 9 3 3 2" xfId="23333" xr:uid="{00000000-0005-0000-0000-0000EF080000}"/>
    <cellStyle name="20% - 强调文字颜色 1 9 3 4" xfId="23324" xr:uid="{00000000-0005-0000-0000-0000F0080000}"/>
    <cellStyle name="20% - 强调文字颜色 1 9 4" xfId="9710" xr:uid="{00000000-0005-0000-0000-0000F1080000}"/>
    <cellStyle name="20% - 强调文字颜色 1 9 4 2" xfId="22212" xr:uid="{00000000-0005-0000-0000-0000F2080000}"/>
    <cellStyle name="20% - 强调文字颜色 1 9 5" xfId="10830" xr:uid="{00000000-0005-0000-0000-0000F3080000}"/>
    <cellStyle name="20% - 强调文字颜色 1 9 5 2" xfId="23336" xr:uid="{00000000-0005-0000-0000-0000F4080000}"/>
    <cellStyle name="20% - 强调文字颜色 1 9 6" xfId="15882" xr:uid="{00000000-0005-0000-0000-0000F5080000}"/>
    <cellStyle name="20% - 强调文字颜色 1 9 6 2" xfId="23339" xr:uid="{00000000-0005-0000-0000-0000F6080000}"/>
    <cellStyle name="20% - 强调文字颜色 1 9 7" xfId="23305" xr:uid="{00000000-0005-0000-0000-0000F7080000}"/>
    <cellStyle name="20% - 强调文字颜色 2 10" xfId="584" xr:uid="{00000000-0005-0000-0000-0000F8080000}"/>
    <cellStyle name="20% - 强调文字颜色 2 10 2" xfId="815" xr:uid="{00000000-0005-0000-0000-0000F9080000}"/>
    <cellStyle name="20% - 强调文字颜色 2 10 2 2" xfId="4297" xr:uid="{00000000-0005-0000-0000-0000FA080000}"/>
    <cellStyle name="20% - 强调文字颜色 2 10 2 2 2" xfId="6968" xr:uid="{00000000-0005-0000-0000-0000FB080000}"/>
    <cellStyle name="20% - 强调文字颜色 2 10 2 2 2 2" xfId="22757" xr:uid="{00000000-0005-0000-0000-0000FC080000}"/>
    <cellStyle name="20% - 强调文字颜色 2 10 2 2 3" xfId="9676" xr:uid="{00000000-0005-0000-0000-0000FD080000}"/>
    <cellStyle name="20% - 强调文字颜色 2 10 2 2 3 2" xfId="22763" xr:uid="{00000000-0005-0000-0000-0000FE080000}"/>
    <cellStyle name="20% - 强调文字颜色 2 10 2 2 4" xfId="22752" xr:uid="{00000000-0005-0000-0000-0000FF080000}"/>
    <cellStyle name="20% - 强调文字颜色 2 10 2 3" xfId="9674" xr:uid="{00000000-0005-0000-0000-000000090000}"/>
    <cellStyle name="20% - 强调文字颜色 2 10 2 3 2" xfId="22775" xr:uid="{00000000-0005-0000-0000-000001090000}"/>
    <cellStyle name="20% - 强调文字颜色 2 10 2 4" xfId="9673" xr:uid="{00000000-0005-0000-0000-000002090000}"/>
    <cellStyle name="20% - 强调文字颜色 2 10 2 4 2" xfId="22781" xr:uid="{00000000-0005-0000-0000-000003090000}"/>
    <cellStyle name="20% - 强调文字颜色 2 10 2 5" xfId="15638" xr:uid="{00000000-0005-0000-0000-000004090000}"/>
    <cellStyle name="20% - 强调文字颜色 2 10 2 5 2" xfId="22790" xr:uid="{00000000-0005-0000-0000-000005090000}"/>
    <cellStyle name="20% - 强调文字颜色 2 10 2 6" xfId="22744" xr:uid="{00000000-0005-0000-0000-000006090000}"/>
    <cellStyle name="20% - 强调文字颜色 2 10 3" xfId="4266" xr:uid="{00000000-0005-0000-0000-000007090000}"/>
    <cellStyle name="20% - 强调文字颜色 2 10 3 2" xfId="6972" xr:uid="{00000000-0005-0000-0000-000008090000}"/>
    <cellStyle name="20% - 强调文字颜色 2 10 3 2 2" xfId="22804" xr:uid="{00000000-0005-0000-0000-000009090000}"/>
    <cellStyle name="20% - 强调文字颜色 2 10 3 3" xfId="10921" xr:uid="{00000000-0005-0000-0000-00000A090000}"/>
    <cellStyle name="20% - 强调文字颜色 2 10 3 3 2" xfId="22821" xr:uid="{00000000-0005-0000-0000-00000B090000}"/>
    <cellStyle name="20% - 强调文字颜色 2 10 3 4" xfId="22794" xr:uid="{00000000-0005-0000-0000-00000C090000}"/>
    <cellStyle name="20% - 强调文字颜色 2 10 4" xfId="9259" xr:uid="{00000000-0005-0000-0000-00000D090000}"/>
    <cellStyle name="20% - 强调文字颜色 2 10 4 2" xfId="22831" xr:uid="{00000000-0005-0000-0000-00000E090000}"/>
    <cellStyle name="20% - 强调文字颜色 2 10 5" xfId="9617" xr:uid="{00000000-0005-0000-0000-00000F090000}"/>
    <cellStyle name="20% - 强调文字颜色 2 10 5 2" xfId="23344" xr:uid="{00000000-0005-0000-0000-000010090000}"/>
    <cellStyle name="20% - 强调文字颜色 2 10 6" xfId="15887" xr:uid="{00000000-0005-0000-0000-000011090000}"/>
    <cellStyle name="20% - 强调文字颜色 2 10 6 2" xfId="23348" xr:uid="{00000000-0005-0000-0000-000012090000}"/>
    <cellStyle name="20% - 强调文字颜色 2 10 7" xfId="23341" xr:uid="{00000000-0005-0000-0000-000013090000}"/>
    <cellStyle name="20% - 强调文字颜色 2 11" xfId="1268" xr:uid="{00000000-0005-0000-0000-000014090000}"/>
    <cellStyle name="20% - 强调文字颜色 2 11 2" xfId="753" xr:uid="{00000000-0005-0000-0000-000015090000}"/>
    <cellStyle name="20% - 强调文字颜色 2 11 2 2" xfId="4324" xr:uid="{00000000-0005-0000-0000-000016090000}"/>
    <cellStyle name="20% - 强调文字颜色 2 11 2 2 2" xfId="7010" xr:uid="{00000000-0005-0000-0000-000017090000}"/>
    <cellStyle name="20% - 强调文字颜色 2 11 2 2 2 2" xfId="23363" xr:uid="{00000000-0005-0000-0000-000018090000}"/>
    <cellStyle name="20% - 强调文字颜色 2 11 2 2 3" xfId="10828" xr:uid="{00000000-0005-0000-0000-000019090000}"/>
    <cellStyle name="20% - 强调文字颜色 2 11 2 2 3 2" xfId="23365" xr:uid="{00000000-0005-0000-0000-00001A090000}"/>
    <cellStyle name="20% - 强调文字颜色 2 11 2 2 4" xfId="23359" xr:uid="{00000000-0005-0000-0000-00001B090000}"/>
    <cellStyle name="20% - 强调文字颜色 2 11 2 3" xfId="9692" xr:uid="{00000000-0005-0000-0000-00001C090000}"/>
    <cellStyle name="20% - 强调文字颜色 2 11 2 3 2" xfId="22578" xr:uid="{00000000-0005-0000-0000-00001D090000}"/>
    <cellStyle name="20% - 强调文字颜色 2 11 2 4" xfId="9243" xr:uid="{00000000-0005-0000-0000-00001E090000}"/>
    <cellStyle name="20% - 强调文字颜色 2 11 2 4 2" xfId="23370" xr:uid="{00000000-0005-0000-0000-00001F090000}"/>
    <cellStyle name="20% - 强调文字颜色 2 11 2 5" xfId="15892" xr:uid="{00000000-0005-0000-0000-000020090000}"/>
    <cellStyle name="20% - 强调文字颜色 2 11 2 5 2" xfId="23377" xr:uid="{00000000-0005-0000-0000-000021090000}"/>
    <cellStyle name="20% - 强调文字颜色 2 11 2 6" xfId="23355" xr:uid="{00000000-0005-0000-0000-000022090000}"/>
    <cellStyle name="20% - 强调文字颜色 2 11 3" xfId="4294" xr:uid="{00000000-0005-0000-0000-000023090000}"/>
    <cellStyle name="20% - 强调文字颜色 2 11 3 2" xfId="7011" xr:uid="{00000000-0005-0000-0000-000024090000}"/>
    <cellStyle name="20% - 强调文字颜色 2 11 3 2 2" xfId="23382" xr:uid="{00000000-0005-0000-0000-000025090000}"/>
    <cellStyle name="20% - 强调文字颜色 2 11 3 3" xfId="10827" xr:uid="{00000000-0005-0000-0000-000026090000}"/>
    <cellStyle name="20% - 强调文字颜色 2 11 3 3 2" xfId="23385" xr:uid="{00000000-0005-0000-0000-000027090000}"/>
    <cellStyle name="20% - 强调文字颜色 2 11 3 4" xfId="23380" xr:uid="{00000000-0005-0000-0000-000028090000}"/>
    <cellStyle name="20% - 强调文字颜色 2 11 4" xfId="10034" xr:uid="{00000000-0005-0000-0000-000029090000}"/>
    <cellStyle name="20% - 强调文字颜色 2 11 4 2" xfId="23259" xr:uid="{00000000-0005-0000-0000-00002A090000}"/>
    <cellStyle name="20% - 强调文字颜色 2 11 5" xfId="9894" xr:uid="{00000000-0005-0000-0000-00002B090000}"/>
    <cellStyle name="20% - 强调文字颜色 2 11 5 2" xfId="23388" xr:uid="{00000000-0005-0000-0000-00002C090000}"/>
    <cellStyle name="20% - 强调文字颜色 2 11 6" xfId="15891" xr:uid="{00000000-0005-0000-0000-00002D090000}"/>
    <cellStyle name="20% - 强调文字颜色 2 11 6 2" xfId="23389" xr:uid="{00000000-0005-0000-0000-00002E090000}"/>
    <cellStyle name="20% - 强调文字颜色 2 11 7" xfId="23352" xr:uid="{00000000-0005-0000-0000-00002F090000}"/>
    <cellStyle name="20% - 强调文字颜色 2 12" xfId="1270" xr:uid="{00000000-0005-0000-0000-000030090000}"/>
    <cellStyle name="20% - 强调文字颜色 2 12 2" xfId="4373" xr:uid="{00000000-0005-0000-0000-000031090000}"/>
    <cellStyle name="20% - 强调文字颜色 2 12 2 2" xfId="23394" xr:uid="{00000000-0005-0000-0000-000032090000}"/>
    <cellStyle name="20% - 强调文字颜色 2 12 3" xfId="10032" xr:uid="{00000000-0005-0000-0000-000033090000}"/>
    <cellStyle name="20% - 强调文字颜色 2 12 3 2" xfId="23396" xr:uid="{00000000-0005-0000-0000-000034090000}"/>
    <cellStyle name="20% - 强调文字颜色 2 12 4" xfId="10031" xr:uid="{00000000-0005-0000-0000-000035090000}"/>
    <cellStyle name="20% - 强调文字颜色 2 12 4 2" xfId="23397" xr:uid="{00000000-0005-0000-0000-000036090000}"/>
    <cellStyle name="20% - 强调文字颜色 2 12 5" xfId="15894" xr:uid="{00000000-0005-0000-0000-000037090000}"/>
    <cellStyle name="20% - 强调文字颜色 2 12 5 2" xfId="23398" xr:uid="{00000000-0005-0000-0000-000038090000}"/>
    <cellStyle name="20% - 强调文字颜色 2 12 6" xfId="23392" xr:uid="{00000000-0005-0000-0000-000039090000}"/>
    <cellStyle name="20% - 强调文字颜色 2 2" xfId="85" xr:uid="{00000000-0005-0000-0000-00003A090000}"/>
    <cellStyle name="20% - 强调文字颜色 2 2 10" xfId="18307" xr:uid="{00000000-0005-0000-0000-00003B090000}"/>
    <cellStyle name="20% - 强调文字颜色 2 2 10 2" xfId="22414" xr:uid="{00000000-0005-0000-0000-00003C090000}"/>
    <cellStyle name="20% - 强调文字颜色 2 2 10 3" xfId="40911" xr:uid="{00000000-0005-0000-0000-00003D090000}"/>
    <cellStyle name="20% - 强调文字颜色 2 2 11" xfId="21871" xr:uid="{00000000-0005-0000-0000-00003E090000}"/>
    <cellStyle name="20% - 强调文字颜色 2 2 12" xfId="41111" xr:uid="{00000000-0005-0000-0000-00003F090000}"/>
    <cellStyle name="20% - 强调文字颜色 2 2 2" xfId="253" xr:uid="{00000000-0005-0000-0000-000040090000}"/>
    <cellStyle name="20% - 强调文字颜色 2 2 2 10" xfId="41281" xr:uid="{00000000-0005-0000-0000-000041090000}"/>
    <cellStyle name="20% - 强调文字颜色 2 2 2 2" xfId="1273" xr:uid="{00000000-0005-0000-0000-000042090000}"/>
    <cellStyle name="20% - 强调文字颜色 2 2 2 2 2" xfId="9591" xr:uid="{00000000-0005-0000-0000-000043090000}"/>
    <cellStyle name="20% - 强调文字颜色 2 2 2 2 2 2" xfId="23304" xr:uid="{00000000-0005-0000-0000-000044090000}"/>
    <cellStyle name="20% - 强调文字颜色 2 2 2 2 3" xfId="10029" xr:uid="{00000000-0005-0000-0000-000045090000}"/>
    <cellStyle name="20% - 强调文字颜色 2 2 2 2 3 2" xfId="23409" xr:uid="{00000000-0005-0000-0000-000046090000}"/>
    <cellStyle name="20% - 强调文字颜色 2 2 2 2 4" xfId="10000" xr:uid="{00000000-0005-0000-0000-000047090000}"/>
    <cellStyle name="20% - 强调文字颜色 2 2 2 2 4 2" xfId="23411" xr:uid="{00000000-0005-0000-0000-000048090000}"/>
    <cellStyle name="20% - 强调文字颜色 2 2 2 2 5" xfId="23406" xr:uid="{00000000-0005-0000-0000-000049090000}"/>
    <cellStyle name="20% - 强调文字颜色 2 2 2 3" xfId="4330" xr:uid="{00000000-0005-0000-0000-00004A090000}"/>
    <cellStyle name="20% - 强调文字颜色 2 2 2 3 2" xfId="22444" xr:uid="{00000000-0005-0000-0000-00004B090000}"/>
    <cellStyle name="20% - 强调文字颜色 2 2 2 4" xfId="7014" xr:uid="{00000000-0005-0000-0000-00004C090000}"/>
    <cellStyle name="20% - 强调文字颜色 2 2 2 4 2" xfId="9995" xr:uid="{00000000-0005-0000-0000-00004D090000}"/>
    <cellStyle name="20% - 强调文字颜色 2 2 2 4 2 2" xfId="15395" xr:uid="{00000000-0005-0000-0000-00004E090000}"/>
    <cellStyle name="20% - 强调文字颜色 2 2 2 4 2 2 2" xfId="19140" xr:uid="{00000000-0005-0000-0000-00004F090000}"/>
    <cellStyle name="20% - 强调文字颜色 2 2 2 4 2 2 2 2" xfId="23422" xr:uid="{00000000-0005-0000-0000-000050090000}"/>
    <cellStyle name="20% - 强调文字颜色 2 2 2 4 2 2 2 3" xfId="41146" xr:uid="{00000000-0005-0000-0000-000051090000}"/>
    <cellStyle name="20% - 强调文字颜色 2 2 2 4 2 2 3" xfId="23419" xr:uid="{00000000-0005-0000-0000-000052090000}"/>
    <cellStyle name="20% - 强调文字颜色 2 2 2 4 2 2 4" xfId="41452" xr:uid="{00000000-0005-0000-0000-000053090000}"/>
    <cellStyle name="20% - 强调文字颜色 2 2 2 4 2 3" xfId="18877" xr:uid="{00000000-0005-0000-0000-000054090000}"/>
    <cellStyle name="20% - 强调文字颜色 2 2 2 4 2 3 2" xfId="23426" xr:uid="{00000000-0005-0000-0000-000055090000}"/>
    <cellStyle name="20% - 强调文字颜色 2 2 2 4 2 3 3" xfId="41453" xr:uid="{00000000-0005-0000-0000-000056090000}"/>
    <cellStyle name="20% - 强调文字颜色 2 2 2 4 2 4" xfId="23416" xr:uid="{00000000-0005-0000-0000-000057090000}"/>
    <cellStyle name="20% - 强调文字颜色 2 2 2 4 2 5" xfId="41451" xr:uid="{00000000-0005-0000-0000-000058090000}"/>
    <cellStyle name="20% - 强调文字颜色 2 2 2 4 3" xfId="18676" xr:uid="{00000000-0005-0000-0000-000059090000}"/>
    <cellStyle name="20% - 强调文字颜色 2 2 2 4 3 2" xfId="21527" xr:uid="{00000000-0005-0000-0000-00005A090000}"/>
    <cellStyle name="20% - 强调文字颜色 2 2 2 4 3 3" xfId="41016" xr:uid="{00000000-0005-0000-0000-00005B090000}"/>
    <cellStyle name="20% - 强调文字颜色 2 2 2 4 4" xfId="23412" xr:uid="{00000000-0005-0000-0000-00005C090000}"/>
    <cellStyle name="20% - 强调文字颜色 2 2 2 4 5" xfId="41450" xr:uid="{00000000-0005-0000-0000-00005D090000}"/>
    <cellStyle name="20% - 强调文字颜色 2 2 2 5" xfId="8633" xr:uid="{00000000-0005-0000-0000-00005E090000}"/>
    <cellStyle name="20% - 强调文字颜色 2 2 2 5 2" xfId="15420" xr:uid="{00000000-0005-0000-0000-00005F090000}"/>
    <cellStyle name="20% - 强调文字颜色 2 2 2 5 2 2" xfId="19158" xr:uid="{00000000-0005-0000-0000-000060090000}"/>
    <cellStyle name="20% - 强调文字颜色 2 2 2 5 2 2 2" xfId="22170" xr:uid="{00000000-0005-0000-0000-000061090000}"/>
    <cellStyle name="20% - 强调文字颜色 2 2 2 5 2 2 3" xfId="41069" xr:uid="{00000000-0005-0000-0000-000062090000}"/>
    <cellStyle name="20% - 强调文字颜色 2 2 2 5 2 3" xfId="23429" xr:uid="{00000000-0005-0000-0000-000063090000}"/>
    <cellStyle name="20% - 强调文字颜色 2 2 2 5 2 4" xfId="41048" xr:uid="{00000000-0005-0000-0000-000064090000}"/>
    <cellStyle name="20% - 强调文字颜色 2 2 2 5 3" xfId="18773" xr:uid="{00000000-0005-0000-0000-000065090000}"/>
    <cellStyle name="20% - 强调文字颜色 2 2 2 5 3 2" xfId="21044" xr:uid="{00000000-0005-0000-0000-000066090000}"/>
    <cellStyle name="20% - 强调文字颜色 2 2 2 5 3 3" xfId="40895" xr:uid="{00000000-0005-0000-0000-000067090000}"/>
    <cellStyle name="20% - 强调文字颜色 2 2 2 5 4" xfId="21303" xr:uid="{00000000-0005-0000-0000-000068090000}"/>
    <cellStyle name="20% - 强调文字颜色 2 2 2 5 5" xfId="40953" xr:uid="{00000000-0005-0000-0000-000069090000}"/>
    <cellStyle name="20% - 强调文字颜色 2 2 2 6" xfId="15897" xr:uid="{00000000-0005-0000-0000-00006A090000}"/>
    <cellStyle name="20% - 强调文字颜色 2 2 2 6 2" xfId="23431" xr:uid="{00000000-0005-0000-0000-00006B090000}"/>
    <cellStyle name="20% - 强调文字颜色 2 2 2 7" xfId="16740" xr:uid="{00000000-0005-0000-0000-00006C090000}"/>
    <cellStyle name="20% - 强调文字颜色 2 2 2 7 2" xfId="19326" xr:uid="{00000000-0005-0000-0000-00006D090000}"/>
    <cellStyle name="20% - 强调文字颜色 2 2 2 7 2 2" xfId="23437" xr:uid="{00000000-0005-0000-0000-00006E090000}"/>
    <cellStyle name="20% - 强调文字颜色 2 2 2 7 2 3" xfId="41456" xr:uid="{00000000-0005-0000-0000-00006F090000}"/>
    <cellStyle name="20% - 强调文字颜色 2 2 2 7 3" xfId="23433" xr:uid="{00000000-0005-0000-0000-000070090000}"/>
    <cellStyle name="20% - 强调文字颜色 2 2 2 7 4" xfId="41455" xr:uid="{00000000-0005-0000-0000-000071090000}"/>
    <cellStyle name="20% - 强调文字颜色 2 2 2 8" xfId="18362" xr:uid="{00000000-0005-0000-0000-000072090000}"/>
    <cellStyle name="20% - 强调文字颜色 2 2 2 8 2" xfId="23439" xr:uid="{00000000-0005-0000-0000-000073090000}"/>
    <cellStyle name="20% - 强调文字颜色 2 2 2 8 3" xfId="41208" xr:uid="{00000000-0005-0000-0000-000074090000}"/>
    <cellStyle name="20% - 强调文字颜色 2 2 2 9" xfId="23401" xr:uid="{00000000-0005-0000-0000-000075090000}"/>
    <cellStyle name="20% - 强调文字颜色 2 2 3" xfId="1078" xr:uid="{00000000-0005-0000-0000-000076090000}"/>
    <cellStyle name="20% - 强调文字颜色 2 2 3 2" xfId="4254" xr:uid="{00000000-0005-0000-0000-000077090000}"/>
    <cellStyle name="20% - 强调文字颜色 2 2 3 2 2" xfId="21846" xr:uid="{00000000-0005-0000-0000-000078090000}"/>
    <cellStyle name="20% - 强调文字颜色 2 2 3 3" xfId="9970" xr:uid="{00000000-0005-0000-0000-000079090000}"/>
    <cellStyle name="20% - 强调文字颜色 2 2 3 3 2" xfId="23443" xr:uid="{00000000-0005-0000-0000-00007A090000}"/>
    <cellStyle name="20% - 强调文字颜色 2 2 3 4" xfId="10027" xr:uid="{00000000-0005-0000-0000-00007B090000}"/>
    <cellStyle name="20% - 强调文字颜色 2 2 3 4 2" xfId="23444" xr:uid="{00000000-0005-0000-0000-00007C090000}"/>
    <cellStyle name="20% - 强调文字颜色 2 2 3 5" xfId="15898" xr:uid="{00000000-0005-0000-0000-00007D090000}"/>
    <cellStyle name="20% - 强调文字颜色 2 2 3 5 2" xfId="23446" xr:uid="{00000000-0005-0000-0000-00007E090000}"/>
    <cellStyle name="20% - 强调文字颜色 2 2 3 6" xfId="23442" xr:uid="{00000000-0005-0000-0000-00007F090000}"/>
    <cellStyle name="20% - 强调文字颜色 2 2 4" xfId="1272" xr:uid="{00000000-0005-0000-0000-000080090000}"/>
    <cellStyle name="20% - 强调文字颜色 2 2 4 2" xfId="10826" xr:uid="{00000000-0005-0000-0000-000081090000}"/>
    <cellStyle name="20% - 强调文字颜色 2 2 4 2 2" xfId="23451" xr:uid="{00000000-0005-0000-0000-000082090000}"/>
    <cellStyle name="20% - 强调文字颜色 2 2 4 3" xfId="9614" xr:uid="{00000000-0005-0000-0000-000083090000}"/>
    <cellStyle name="20% - 强调文字颜色 2 2 4 3 2" xfId="23452" xr:uid="{00000000-0005-0000-0000-000084090000}"/>
    <cellStyle name="20% - 强调文字颜色 2 2 4 4" xfId="9613" xr:uid="{00000000-0005-0000-0000-000085090000}"/>
    <cellStyle name="20% - 强调文字颜色 2 2 4 4 2" xfId="23453" xr:uid="{00000000-0005-0000-0000-000086090000}"/>
    <cellStyle name="20% - 强调文字颜色 2 2 4 5" xfId="23449" xr:uid="{00000000-0005-0000-0000-000087090000}"/>
    <cellStyle name="20% - 强调文字颜色 2 2 5" xfId="4335" xr:uid="{00000000-0005-0000-0000-000088090000}"/>
    <cellStyle name="20% - 强调文字颜色 2 2 5 2" xfId="23455" xr:uid="{00000000-0005-0000-0000-000089090000}"/>
    <cellStyle name="20% - 强调文字颜色 2 2 6" xfId="6894" xr:uid="{00000000-0005-0000-0000-00008A090000}"/>
    <cellStyle name="20% - 强调文字颜色 2 2 6 2" xfId="8273" xr:uid="{00000000-0005-0000-0000-00008B090000}"/>
    <cellStyle name="20% - 强调文字颜色 2 2 6 2 2" xfId="15260" xr:uid="{00000000-0005-0000-0000-00008C090000}"/>
    <cellStyle name="20% - 强调文字颜色 2 2 6 2 2 2" xfId="19082" xr:uid="{00000000-0005-0000-0000-00008D090000}"/>
    <cellStyle name="20% - 强调文字颜色 2 2 6 2 2 2 2" xfId="21600" xr:uid="{00000000-0005-0000-0000-00008E090000}"/>
    <cellStyle name="20% - 强调文字颜色 2 2 6 2 2 2 3" xfId="41041" xr:uid="{00000000-0005-0000-0000-00008F090000}"/>
    <cellStyle name="20% - 强调文字颜色 2 2 6 2 2 3" xfId="23459" xr:uid="{00000000-0005-0000-0000-000090090000}"/>
    <cellStyle name="20% - 强调文字颜色 2 2 6 2 2 4" xfId="41428" xr:uid="{00000000-0005-0000-0000-000091090000}"/>
    <cellStyle name="20% - 强调文字颜色 2 2 6 2 3" xfId="18763" xr:uid="{00000000-0005-0000-0000-000092090000}"/>
    <cellStyle name="20% - 强调文字颜色 2 2 6 2 3 2" xfId="23461" xr:uid="{00000000-0005-0000-0000-000093090000}"/>
    <cellStyle name="20% - 强调文字颜色 2 2 6 2 3 3" xfId="41429" xr:uid="{00000000-0005-0000-0000-000094090000}"/>
    <cellStyle name="20% - 强调文字颜色 2 2 6 2 4" xfId="23457" xr:uid="{00000000-0005-0000-0000-000095090000}"/>
    <cellStyle name="20% - 强调文字颜色 2 2 6 2 5" xfId="41459" xr:uid="{00000000-0005-0000-0000-000096090000}"/>
    <cellStyle name="20% - 强调文字颜色 2 2 6 3" xfId="18644" xr:uid="{00000000-0005-0000-0000-000097090000}"/>
    <cellStyle name="20% - 强调文字颜色 2 2 6 3 2" xfId="23463" xr:uid="{00000000-0005-0000-0000-000098090000}"/>
    <cellStyle name="20% - 强调文字颜色 2 2 6 3 3" xfId="41179" xr:uid="{00000000-0005-0000-0000-000099090000}"/>
    <cellStyle name="20% - 强调文字颜色 2 2 6 4" xfId="21445" xr:uid="{00000000-0005-0000-0000-00009A090000}"/>
    <cellStyle name="20% - 强调文字颜色 2 2 6 5" xfId="40997" xr:uid="{00000000-0005-0000-0000-00009B090000}"/>
    <cellStyle name="20% - 强调文字颜色 2 2 7" xfId="11016" xr:uid="{00000000-0005-0000-0000-00009C090000}"/>
    <cellStyle name="20% - 强调文字颜色 2 2 7 2" xfId="15219" xr:uid="{00000000-0005-0000-0000-00009D090000}"/>
    <cellStyle name="20% - 强调文字颜色 2 2 7 2 2" xfId="19056" xr:uid="{00000000-0005-0000-0000-00009E090000}"/>
    <cellStyle name="20% - 强调文字颜色 2 2 7 2 2 2" xfId="20721" xr:uid="{00000000-0005-0000-0000-00009F090000}"/>
    <cellStyle name="20% - 强调文字颜色 2 2 7 2 2 3" xfId="38960" xr:uid="{00000000-0005-0000-0000-0000A0090000}"/>
    <cellStyle name="20% - 强调文字颜色 2 2 7 2 3" xfId="23464" xr:uid="{00000000-0005-0000-0000-0000A1090000}"/>
    <cellStyle name="20% - 强调文字颜色 2 2 7 2 4" xfId="41460" xr:uid="{00000000-0005-0000-0000-0000A2090000}"/>
    <cellStyle name="20% - 强调文字颜色 2 2 7 3" xfId="18967" xr:uid="{00000000-0005-0000-0000-0000A3090000}"/>
    <cellStyle name="20% - 强调文字颜色 2 2 7 3 2" xfId="23465" xr:uid="{00000000-0005-0000-0000-0000A4090000}"/>
    <cellStyle name="20% - 强调文字颜色 2 2 7 3 3" xfId="41461" xr:uid="{00000000-0005-0000-0000-0000A5090000}"/>
    <cellStyle name="20% - 强调文字颜色 2 2 7 4" xfId="22091" xr:uid="{00000000-0005-0000-0000-0000A6090000}"/>
    <cellStyle name="20% - 强调文字颜色 2 2 7 5" xfId="41156" xr:uid="{00000000-0005-0000-0000-0000A7090000}"/>
    <cellStyle name="20% - 强调文字颜色 2 2 8" xfId="15896" xr:uid="{00000000-0005-0000-0000-0000A8090000}"/>
    <cellStyle name="20% - 强调文字颜色 2 2 8 2" xfId="23466" xr:uid="{00000000-0005-0000-0000-0000A9090000}"/>
    <cellStyle name="20% - 强调文字颜色 2 2 9" xfId="18236" xr:uid="{00000000-0005-0000-0000-0000AA090000}"/>
    <cellStyle name="20% - 强调文字颜色 2 2 9 2" xfId="19474" xr:uid="{00000000-0005-0000-0000-0000AB090000}"/>
    <cellStyle name="20% - 强调文字颜色 2 2 9 2 2" xfId="23468" xr:uid="{00000000-0005-0000-0000-0000AC090000}"/>
    <cellStyle name="20% - 强调文字颜色 2 2 9 2 3" xfId="41463" xr:uid="{00000000-0005-0000-0000-0000AD090000}"/>
    <cellStyle name="20% - 强调文字颜色 2 2 9 3" xfId="23467" xr:uid="{00000000-0005-0000-0000-0000AE090000}"/>
    <cellStyle name="20% - 强调文字颜色 2 2 9 4" xfId="41462" xr:uid="{00000000-0005-0000-0000-0000AF090000}"/>
    <cellStyle name="20% - 强调文字颜色 2 3" xfId="86" xr:uid="{00000000-0005-0000-0000-0000B0090000}"/>
    <cellStyle name="20% - 强调文字颜色 2 3 10" xfId="18308" xr:uid="{00000000-0005-0000-0000-0000B1090000}"/>
    <cellStyle name="20% - 强调文字颜色 2 3 10 2" xfId="21816" xr:uid="{00000000-0005-0000-0000-0000B2090000}"/>
    <cellStyle name="20% - 强调文字颜色 2 3 10 3" xfId="41098" xr:uid="{00000000-0005-0000-0000-0000B3090000}"/>
    <cellStyle name="20% - 强调文字颜色 2 3 11" xfId="22692" xr:uid="{00000000-0005-0000-0000-0000B4090000}"/>
    <cellStyle name="20% - 强调文字颜色 2 3 12" xfId="41288" xr:uid="{00000000-0005-0000-0000-0000B5090000}"/>
    <cellStyle name="20% - 强调文字颜色 2 3 2" xfId="254" xr:uid="{00000000-0005-0000-0000-0000B6090000}"/>
    <cellStyle name="20% - 强调文字颜色 2 3 2 10" xfId="41212" xr:uid="{00000000-0005-0000-0000-0000B7090000}"/>
    <cellStyle name="20% - 强调文字颜色 2 3 2 2" xfId="1138" xr:uid="{00000000-0005-0000-0000-0000B8090000}"/>
    <cellStyle name="20% - 强调文字颜色 2 3 2 2 2" xfId="10825" xr:uid="{00000000-0005-0000-0000-0000B9090000}"/>
    <cellStyle name="20% - 强调文字颜色 2 3 2 2 2 2" xfId="23473" xr:uid="{00000000-0005-0000-0000-0000BA090000}"/>
    <cellStyle name="20% - 强调文字颜色 2 3 2 2 3" xfId="10824" xr:uid="{00000000-0005-0000-0000-0000BB090000}"/>
    <cellStyle name="20% - 强调文字颜色 2 3 2 2 3 2" xfId="23475" xr:uid="{00000000-0005-0000-0000-0000BC090000}"/>
    <cellStyle name="20% - 强调文字颜色 2 3 2 2 4" xfId="10823" xr:uid="{00000000-0005-0000-0000-0000BD090000}"/>
    <cellStyle name="20% - 强调文字颜色 2 3 2 2 4 2" xfId="23477" xr:uid="{00000000-0005-0000-0000-0000BE090000}"/>
    <cellStyle name="20% - 强调文字颜色 2 3 2 2 5" xfId="23471" xr:uid="{00000000-0005-0000-0000-0000BF090000}"/>
    <cellStyle name="20% - 强调文字颜色 2 3 2 3" xfId="4353" xr:uid="{00000000-0005-0000-0000-0000C0090000}"/>
    <cellStyle name="20% - 强调文字颜色 2 3 2 3 2" xfId="23478" xr:uid="{00000000-0005-0000-0000-0000C1090000}"/>
    <cellStyle name="20% - 强调文字颜色 2 3 2 4" xfId="6937" xr:uid="{00000000-0005-0000-0000-0000C2090000}"/>
    <cellStyle name="20% - 强调文字颜色 2 3 2 4 2" xfId="10822" xr:uid="{00000000-0005-0000-0000-0000C3090000}"/>
    <cellStyle name="20% - 强调文字颜色 2 3 2 4 2 2" xfId="15393" xr:uid="{00000000-0005-0000-0000-0000C4090000}"/>
    <cellStyle name="20% - 强调文字颜色 2 3 2 4 2 2 2" xfId="19139" xr:uid="{00000000-0005-0000-0000-0000C5090000}"/>
    <cellStyle name="20% - 强调文字颜色 2 3 2 4 2 2 2 2" xfId="21488" xr:uid="{00000000-0005-0000-0000-0000C6090000}"/>
    <cellStyle name="20% - 强调文字颜色 2 3 2 4 2 2 2 3" xfId="41007" xr:uid="{00000000-0005-0000-0000-0000C7090000}"/>
    <cellStyle name="20% - 强调文字颜色 2 3 2 4 2 2 3" xfId="23483" xr:uid="{00000000-0005-0000-0000-0000C8090000}"/>
    <cellStyle name="20% - 强调文字颜色 2 3 2 4 2 2 4" xfId="41467" xr:uid="{00000000-0005-0000-0000-0000C9090000}"/>
    <cellStyle name="20% - 强调文字颜色 2 3 2 4 2 3" xfId="18942" xr:uid="{00000000-0005-0000-0000-0000CA090000}"/>
    <cellStyle name="20% - 强调文字颜色 2 3 2 4 2 3 2" xfId="23485" xr:uid="{00000000-0005-0000-0000-0000CB090000}"/>
    <cellStyle name="20% - 强调文字颜色 2 3 2 4 2 3 3" xfId="41368" xr:uid="{00000000-0005-0000-0000-0000CC090000}"/>
    <cellStyle name="20% - 强调文字颜色 2 3 2 4 2 4" xfId="23481" xr:uid="{00000000-0005-0000-0000-0000CD090000}"/>
    <cellStyle name="20% - 强调文字颜色 2 3 2 4 2 5" xfId="41466" xr:uid="{00000000-0005-0000-0000-0000CE090000}"/>
    <cellStyle name="20% - 强调文字颜色 2 3 2 4 3" xfId="18654" xr:uid="{00000000-0005-0000-0000-0000CF090000}"/>
    <cellStyle name="20% - 强调文字颜色 2 3 2 4 3 2" xfId="23486" xr:uid="{00000000-0005-0000-0000-0000D0090000}"/>
    <cellStyle name="20% - 强调文字颜色 2 3 2 4 3 3" xfId="40988" xr:uid="{00000000-0005-0000-0000-0000D1090000}"/>
    <cellStyle name="20% - 强调文字颜色 2 3 2 4 4" xfId="23479" xr:uid="{00000000-0005-0000-0000-0000D2090000}"/>
    <cellStyle name="20% - 强调文字颜色 2 3 2 4 5" xfId="41465" xr:uid="{00000000-0005-0000-0000-0000D3090000}"/>
    <cellStyle name="20% - 强调文字颜色 2 3 2 5" xfId="9612" xr:uid="{00000000-0005-0000-0000-0000D4090000}"/>
    <cellStyle name="20% - 强调文字颜色 2 3 2 5 2" xfId="15392" xr:uid="{00000000-0005-0000-0000-0000D5090000}"/>
    <cellStyle name="20% - 强调文字颜色 2 3 2 5 2 2" xfId="19138" xr:uid="{00000000-0005-0000-0000-0000D6090000}"/>
    <cellStyle name="20% - 强调文字颜色 2 3 2 5 2 2 2" xfId="22963" xr:uid="{00000000-0005-0000-0000-0000D7090000}"/>
    <cellStyle name="20% - 强调文字颜色 2 3 2 5 2 2 3" xfId="41307" xr:uid="{00000000-0005-0000-0000-0000D8090000}"/>
    <cellStyle name="20% - 强调文字颜色 2 3 2 5 2 3" xfId="23488" xr:uid="{00000000-0005-0000-0000-0000D9090000}"/>
    <cellStyle name="20% - 强调文字颜色 2 3 2 5 2 4" xfId="41468" xr:uid="{00000000-0005-0000-0000-0000DA090000}"/>
    <cellStyle name="20% - 强调文字颜色 2 3 2 5 3" xfId="18854" xr:uid="{00000000-0005-0000-0000-0000DB090000}"/>
    <cellStyle name="20% - 强调文字颜色 2 3 2 5 3 2" xfId="23489" xr:uid="{00000000-0005-0000-0000-0000DC090000}"/>
    <cellStyle name="20% - 强调文字颜色 2 3 2 5 3 3" xfId="41469" xr:uid="{00000000-0005-0000-0000-0000DD090000}"/>
    <cellStyle name="20% - 强调文字颜色 2 3 2 5 4" xfId="23487" xr:uid="{00000000-0005-0000-0000-0000DE090000}"/>
    <cellStyle name="20% - 强调文字颜色 2 3 2 5 5" xfId="40938" xr:uid="{00000000-0005-0000-0000-0000DF090000}"/>
    <cellStyle name="20% - 强调文字颜色 2 3 2 6" xfId="15777" xr:uid="{00000000-0005-0000-0000-0000E0090000}"/>
    <cellStyle name="20% - 强调文字颜色 2 3 2 6 2" xfId="23490" xr:uid="{00000000-0005-0000-0000-0000E1090000}"/>
    <cellStyle name="20% - 强调文字颜色 2 3 2 7" xfId="16739" xr:uid="{00000000-0005-0000-0000-0000E2090000}"/>
    <cellStyle name="20% - 强调文字颜色 2 3 2 7 2" xfId="19325" xr:uid="{00000000-0005-0000-0000-0000E3090000}"/>
    <cellStyle name="20% - 强调文字颜色 2 3 2 7 2 2" xfId="23494" xr:uid="{00000000-0005-0000-0000-0000E4090000}"/>
    <cellStyle name="20% - 强调文字颜色 2 3 2 7 2 3" xfId="41475" xr:uid="{00000000-0005-0000-0000-0000E5090000}"/>
    <cellStyle name="20% - 强调文字颜色 2 3 2 7 3" xfId="23491" xr:uid="{00000000-0005-0000-0000-0000E6090000}"/>
    <cellStyle name="20% - 强调文字颜色 2 3 2 7 4" xfId="41472" xr:uid="{00000000-0005-0000-0000-0000E7090000}"/>
    <cellStyle name="20% - 强调文字颜色 2 3 2 8" xfId="18363" xr:uid="{00000000-0005-0000-0000-0000E8090000}"/>
    <cellStyle name="20% - 强调文字颜色 2 3 2 8 2" xfId="23495" xr:uid="{00000000-0005-0000-0000-0000E9090000}"/>
    <cellStyle name="20% - 强调文字颜色 2 3 2 8 3" xfId="41478" xr:uid="{00000000-0005-0000-0000-0000EA090000}"/>
    <cellStyle name="20% - 强调文字颜色 2 3 2 9" xfId="22353" xr:uid="{00000000-0005-0000-0000-0000EB090000}"/>
    <cellStyle name="20% - 强调文字颜色 2 3 3" xfId="887" xr:uid="{00000000-0005-0000-0000-0000EC090000}"/>
    <cellStyle name="20% - 强调文字颜色 2 3 3 2" xfId="4257" xr:uid="{00000000-0005-0000-0000-0000ED090000}"/>
    <cellStyle name="20% - 强调文字颜色 2 3 3 2 2" xfId="23497" xr:uid="{00000000-0005-0000-0000-0000EE090000}"/>
    <cellStyle name="20% - 强调文字颜色 2 3 3 3" xfId="9611" xr:uid="{00000000-0005-0000-0000-0000EF090000}"/>
    <cellStyle name="20% - 强调文字颜色 2 3 3 3 2" xfId="23499" xr:uid="{00000000-0005-0000-0000-0000F0090000}"/>
    <cellStyle name="20% - 强调文字颜色 2 3 3 4" xfId="9430" xr:uid="{00000000-0005-0000-0000-0000F1090000}"/>
    <cellStyle name="20% - 强调文字颜色 2 3 3 4 2" xfId="23503" xr:uid="{00000000-0005-0000-0000-0000F2090000}"/>
    <cellStyle name="20% - 强调文字颜色 2 3 3 5" xfId="15900" xr:uid="{00000000-0005-0000-0000-0000F3090000}"/>
    <cellStyle name="20% - 强调文字颜色 2 3 3 5 2" xfId="23506" xr:uid="{00000000-0005-0000-0000-0000F4090000}"/>
    <cellStyle name="20% - 强调文字颜色 2 3 3 6" xfId="22696" xr:uid="{00000000-0005-0000-0000-0000F5090000}"/>
    <cellStyle name="20% - 强调文字颜色 2 3 4" xfId="1184" xr:uid="{00000000-0005-0000-0000-0000F6090000}"/>
    <cellStyle name="20% - 强调文字颜色 2 3 4 2" xfId="10819" xr:uid="{00000000-0005-0000-0000-0000F7090000}"/>
    <cellStyle name="20% - 强调文字颜色 2 3 4 2 2" xfId="23511" xr:uid="{00000000-0005-0000-0000-0000F8090000}"/>
    <cellStyle name="20% - 强调文字颜色 2 3 4 3" xfId="9607" xr:uid="{00000000-0005-0000-0000-0000F9090000}"/>
    <cellStyle name="20% - 强调文字颜色 2 3 4 3 2" xfId="23513" xr:uid="{00000000-0005-0000-0000-0000FA090000}"/>
    <cellStyle name="20% - 强调文字颜色 2 3 4 4" xfId="10048" xr:uid="{00000000-0005-0000-0000-0000FB090000}"/>
    <cellStyle name="20% - 强调文字颜色 2 3 4 4 2" xfId="22239" xr:uid="{00000000-0005-0000-0000-0000FC090000}"/>
    <cellStyle name="20% - 强调文字颜色 2 3 4 5" xfId="22700" xr:uid="{00000000-0005-0000-0000-0000FD090000}"/>
    <cellStyle name="20% - 强调文字颜色 2 3 5" xfId="4323" xr:uid="{00000000-0005-0000-0000-0000FE090000}"/>
    <cellStyle name="20% - 强调文字颜色 2 3 5 2" xfId="7015" xr:uid="{00000000-0005-0000-0000-0000FF090000}"/>
    <cellStyle name="20% - 强调文字颜色 2 3 5 2 2" xfId="23518" xr:uid="{00000000-0005-0000-0000-0000000A0000}"/>
    <cellStyle name="20% - 强调文字颜色 2 3 5 3" xfId="10816" xr:uid="{00000000-0005-0000-0000-0000010A0000}"/>
    <cellStyle name="20% - 强调文字颜色 2 3 5 3 2" xfId="23523" xr:uid="{00000000-0005-0000-0000-0000020A0000}"/>
    <cellStyle name="20% - 强调文字颜色 2 3 5 4" xfId="22702" xr:uid="{00000000-0005-0000-0000-0000030A0000}"/>
    <cellStyle name="20% - 强调文字颜色 2 3 6" xfId="6963" xr:uid="{00000000-0005-0000-0000-0000040A0000}"/>
    <cellStyle name="20% - 强调文字颜色 2 3 6 2" xfId="10815" xr:uid="{00000000-0005-0000-0000-0000050A0000}"/>
    <cellStyle name="20% - 强调文字颜色 2 3 6 2 2" xfId="15391" xr:uid="{00000000-0005-0000-0000-0000060A0000}"/>
    <cellStyle name="20% - 强调文字颜色 2 3 6 2 2 2" xfId="19137" xr:uid="{00000000-0005-0000-0000-0000070A0000}"/>
    <cellStyle name="20% - 强调文字颜色 2 3 6 2 2 2 2" xfId="23532" xr:uid="{00000000-0005-0000-0000-0000080A0000}"/>
    <cellStyle name="20% - 强调文字颜色 2 3 6 2 2 2 3" xfId="41487" xr:uid="{00000000-0005-0000-0000-0000090A0000}"/>
    <cellStyle name="20% - 强调文字颜色 2 3 6 2 2 3" xfId="23530" xr:uid="{00000000-0005-0000-0000-00000A0A0000}"/>
    <cellStyle name="20% - 强调文字颜色 2 3 6 2 2 4" xfId="41486" xr:uid="{00000000-0005-0000-0000-00000B0A0000}"/>
    <cellStyle name="20% - 强调文字颜色 2 3 6 2 3" xfId="18941" xr:uid="{00000000-0005-0000-0000-00000C0A0000}"/>
    <cellStyle name="20% - 强调文字颜色 2 3 6 2 3 2" xfId="23533" xr:uid="{00000000-0005-0000-0000-00000D0A0000}"/>
    <cellStyle name="20% - 强调文字颜色 2 3 6 2 3 3" xfId="41488" xr:uid="{00000000-0005-0000-0000-00000E0A0000}"/>
    <cellStyle name="20% - 强调文字颜色 2 3 6 2 4" xfId="23528" xr:uid="{00000000-0005-0000-0000-00000F0A0000}"/>
    <cellStyle name="20% - 强调文字颜色 2 3 6 2 5" xfId="41484" xr:uid="{00000000-0005-0000-0000-0000100A0000}"/>
    <cellStyle name="20% - 强调文字颜色 2 3 6 3" xfId="9817" xr:uid="{00000000-0005-0000-0000-0000110A0000}"/>
    <cellStyle name="20% - 强调文字颜色 2 3 6 3 2" xfId="23538" xr:uid="{00000000-0005-0000-0000-0000120A0000}"/>
    <cellStyle name="20% - 强调文字颜色 2 3 6 4" xfId="18661" xr:uid="{00000000-0005-0000-0000-0000130A0000}"/>
    <cellStyle name="20% - 强调文字颜色 2 3 6 4 2" xfId="23541" xr:uid="{00000000-0005-0000-0000-0000140A0000}"/>
    <cellStyle name="20% - 强调文字颜色 2 3 6 4 3" xfId="41121" xr:uid="{00000000-0005-0000-0000-0000150A0000}"/>
    <cellStyle name="20% - 强调文字颜色 2 3 6 5" xfId="20684" xr:uid="{00000000-0005-0000-0000-0000160A0000}"/>
    <cellStyle name="20% - 强调文字颜色 2 3 6 6" xfId="25587" xr:uid="{00000000-0005-0000-0000-0000170A0000}"/>
    <cellStyle name="20% - 强调文字颜色 2 3 7" xfId="9606" xr:uid="{00000000-0005-0000-0000-0000180A0000}"/>
    <cellStyle name="20% - 强调文字颜色 2 3 7 2" xfId="15390" xr:uid="{00000000-0005-0000-0000-0000190A0000}"/>
    <cellStyle name="20% - 强调文字颜色 2 3 7 2 2" xfId="19136" xr:uid="{00000000-0005-0000-0000-00001A0A0000}"/>
    <cellStyle name="20% - 强调文字颜色 2 3 7 2 2 2" xfId="23547" xr:uid="{00000000-0005-0000-0000-00001B0A0000}"/>
    <cellStyle name="20% - 强调文字颜色 2 3 7 2 2 3" xfId="41490" xr:uid="{00000000-0005-0000-0000-00001C0A0000}"/>
    <cellStyle name="20% - 强调文字颜色 2 3 7 2 3" xfId="23543" xr:uid="{00000000-0005-0000-0000-00001D0A0000}"/>
    <cellStyle name="20% - 强调文字颜色 2 3 7 2 4" xfId="41489" xr:uid="{00000000-0005-0000-0000-00001E0A0000}"/>
    <cellStyle name="20% - 强调文字颜色 2 3 7 3" xfId="18852" xr:uid="{00000000-0005-0000-0000-00001F0A0000}"/>
    <cellStyle name="20% - 强调文字颜色 2 3 7 3 2" xfId="23550" xr:uid="{00000000-0005-0000-0000-0000200A0000}"/>
    <cellStyle name="20% - 强调文字颜色 2 3 7 3 3" xfId="41491" xr:uid="{00000000-0005-0000-0000-0000210A0000}"/>
    <cellStyle name="20% - 强调文字颜色 2 3 7 4" xfId="23542" xr:uid="{00000000-0005-0000-0000-0000220A0000}"/>
    <cellStyle name="20% - 强调文字颜色 2 3 7 5" xfId="40936" xr:uid="{00000000-0005-0000-0000-0000230A0000}"/>
    <cellStyle name="20% - 强调文字颜色 2 3 8" xfId="15802" xr:uid="{00000000-0005-0000-0000-0000240A0000}"/>
    <cellStyle name="20% - 强调文字颜色 2 3 8 2" xfId="23554" xr:uid="{00000000-0005-0000-0000-0000250A0000}"/>
    <cellStyle name="20% - 强调文字颜色 2 3 9" xfId="17873" xr:uid="{00000000-0005-0000-0000-0000260A0000}"/>
    <cellStyle name="20% - 强调文字颜色 2 3 9 2" xfId="19441" xr:uid="{00000000-0005-0000-0000-0000270A0000}"/>
    <cellStyle name="20% - 强调文字颜色 2 3 9 2 2" xfId="23558" xr:uid="{00000000-0005-0000-0000-0000280A0000}"/>
    <cellStyle name="20% - 强调文字颜色 2 3 9 2 3" xfId="41494" xr:uid="{00000000-0005-0000-0000-0000290A0000}"/>
    <cellStyle name="20% - 强调文字颜色 2 3 9 3" xfId="23555" xr:uid="{00000000-0005-0000-0000-00002A0A0000}"/>
    <cellStyle name="20% - 强调文字颜色 2 3 9 4" xfId="41493" xr:uid="{00000000-0005-0000-0000-00002B0A0000}"/>
    <cellStyle name="20% - 强调文字颜色 2 4" xfId="87" xr:uid="{00000000-0005-0000-0000-00002C0A0000}"/>
    <cellStyle name="20% - 强调文字颜色 2 4 10" xfId="18309" xr:uid="{00000000-0005-0000-0000-00002D0A0000}"/>
    <cellStyle name="20% - 强调文字颜色 2 4 10 2" xfId="23081" xr:uid="{00000000-0005-0000-0000-00002E0A0000}"/>
    <cellStyle name="20% - 强调文字颜色 2 4 10 3" xfId="41035" xr:uid="{00000000-0005-0000-0000-00002F0A0000}"/>
    <cellStyle name="20% - 强调文字颜色 2 4 11" xfId="22707" xr:uid="{00000000-0005-0000-0000-0000300A0000}"/>
    <cellStyle name="20% - 强调文字颜色 2 4 12" xfId="41202" xr:uid="{00000000-0005-0000-0000-0000310A0000}"/>
    <cellStyle name="20% - 强调文字颜色 2 4 2" xfId="255" xr:uid="{00000000-0005-0000-0000-0000320A0000}"/>
    <cellStyle name="20% - 强调文字颜色 2 4 2 10" xfId="28681" xr:uid="{00000000-0005-0000-0000-0000330A0000}"/>
    <cellStyle name="20% - 强调文字颜色 2 4 2 2" xfId="456" xr:uid="{00000000-0005-0000-0000-0000340A0000}"/>
    <cellStyle name="20% - 强调文字颜色 2 4 2 2 2" xfId="9737" xr:uid="{00000000-0005-0000-0000-0000350A0000}"/>
    <cellStyle name="20% - 强调文字颜色 2 4 2 2 2 2" xfId="21867" xr:uid="{00000000-0005-0000-0000-0000360A0000}"/>
    <cellStyle name="20% - 强调文字颜色 2 4 2 2 3" xfId="9689" xr:uid="{00000000-0005-0000-0000-0000370A0000}"/>
    <cellStyle name="20% - 强调文字颜色 2 4 2 2 3 2" xfId="22633" xr:uid="{00000000-0005-0000-0000-0000380A0000}"/>
    <cellStyle name="20% - 强调文字颜色 2 4 2 2 4" xfId="10949" xr:uid="{00000000-0005-0000-0000-0000390A0000}"/>
    <cellStyle name="20% - 强调文字颜色 2 4 2 2 4 2" xfId="22637" xr:uid="{00000000-0005-0000-0000-00003A0A0000}"/>
    <cellStyle name="20% - 强调文字颜色 2 4 2 2 5" xfId="20870" xr:uid="{00000000-0005-0000-0000-00003B0A0000}"/>
    <cellStyle name="20% - 强调文字颜色 2 4 2 3" xfId="4310" xr:uid="{00000000-0005-0000-0000-00003C0A0000}"/>
    <cellStyle name="20% - 强调文字颜色 2 4 2 3 2" xfId="23561" xr:uid="{00000000-0005-0000-0000-00003D0A0000}"/>
    <cellStyle name="20% - 强调文字颜色 2 4 2 4" xfId="6793" xr:uid="{00000000-0005-0000-0000-00003E0A0000}"/>
    <cellStyle name="20% - 强调文字颜色 2 4 2 4 2" xfId="8399" xr:uid="{00000000-0005-0000-0000-00003F0A0000}"/>
    <cellStyle name="20% - 强调文字颜色 2 4 2 4 2 2" xfId="15389" xr:uid="{00000000-0005-0000-0000-0000400A0000}"/>
    <cellStyle name="20% - 强调文字颜色 2 4 2 4 2 2 2" xfId="19135" xr:uid="{00000000-0005-0000-0000-0000410A0000}"/>
    <cellStyle name="20% - 强调文字颜色 2 4 2 4 2 2 2 2" xfId="23572" xr:uid="{00000000-0005-0000-0000-0000420A0000}"/>
    <cellStyle name="20% - 强调文字颜色 2 4 2 4 2 2 2 3" xfId="41497" xr:uid="{00000000-0005-0000-0000-0000430A0000}"/>
    <cellStyle name="20% - 强调文字颜色 2 4 2 4 2 2 3" xfId="23569" xr:uid="{00000000-0005-0000-0000-0000440A0000}"/>
    <cellStyle name="20% - 强调文字颜色 2 4 2 4 2 2 4" xfId="41045" xr:uid="{00000000-0005-0000-0000-0000450A0000}"/>
    <cellStyle name="20% - 强调文字颜色 2 4 2 4 2 3" xfId="18769" xr:uid="{00000000-0005-0000-0000-0000460A0000}"/>
    <cellStyle name="20% - 强调文字颜色 2 4 2 4 2 3 2" xfId="23576" xr:uid="{00000000-0005-0000-0000-0000470A0000}"/>
    <cellStyle name="20% - 强调文字颜色 2 4 2 4 2 3 3" xfId="41499" xr:uid="{00000000-0005-0000-0000-0000480A0000}"/>
    <cellStyle name="20% - 强调文字颜色 2 4 2 4 2 4" xfId="23567" xr:uid="{00000000-0005-0000-0000-0000490A0000}"/>
    <cellStyle name="20% - 强调文字颜色 2 4 2 4 2 5" xfId="41496" xr:uid="{00000000-0005-0000-0000-00004A0A0000}"/>
    <cellStyle name="20% - 强调文字颜色 2 4 2 4 3" xfId="18635" xr:uid="{00000000-0005-0000-0000-00004B0A0000}"/>
    <cellStyle name="20% - 强调文字颜色 2 4 2 4 3 2" xfId="23578" xr:uid="{00000000-0005-0000-0000-00004C0A0000}"/>
    <cellStyle name="20% - 强调文字颜色 2 4 2 4 3 3" xfId="41500" xr:uid="{00000000-0005-0000-0000-00004D0A0000}"/>
    <cellStyle name="20% - 强调文字颜色 2 4 2 4 4" xfId="23564" xr:uid="{00000000-0005-0000-0000-00004E0A0000}"/>
    <cellStyle name="20% - 强调文字颜色 2 4 2 4 5" xfId="41495" xr:uid="{00000000-0005-0000-0000-00004F0A0000}"/>
    <cellStyle name="20% - 强调文字颜色 2 4 2 5" xfId="10814" xr:uid="{00000000-0005-0000-0000-0000500A0000}"/>
    <cellStyle name="20% - 强调文字颜色 2 4 2 5 2" xfId="15135" xr:uid="{00000000-0005-0000-0000-0000510A0000}"/>
    <cellStyle name="20% - 强调文字颜色 2 4 2 5 2 2" xfId="19043" xr:uid="{00000000-0005-0000-0000-0000520A0000}"/>
    <cellStyle name="20% - 强调文字颜色 2 4 2 5 2 2 2" xfId="23582" xr:uid="{00000000-0005-0000-0000-0000530A0000}"/>
    <cellStyle name="20% - 强调文字颜色 2 4 2 5 2 2 3" xfId="41502" xr:uid="{00000000-0005-0000-0000-0000540A0000}"/>
    <cellStyle name="20% - 强调文字颜色 2 4 2 5 2 3" xfId="21327" xr:uid="{00000000-0005-0000-0000-0000550A0000}"/>
    <cellStyle name="20% - 强调文字颜色 2 4 2 5 2 4" xfId="40960" xr:uid="{00000000-0005-0000-0000-0000560A0000}"/>
    <cellStyle name="20% - 强调文字颜色 2 4 2 5 3" xfId="18940" xr:uid="{00000000-0005-0000-0000-0000570A0000}"/>
    <cellStyle name="20% - 强调文字颜色 2 4 2 5 3 2" xfId="23583" xr:uid="{00000000-0005-0000-0000-0000580A0000}"/>
    <cellStyle name="20% - 强调文字颜色 2 4 2 5 3 3" xfId="40920" xr:uid="{00000000-0005-0000-0000-0000590A0000}"/>
    <cellStyle name="20% - 强调文字颜色 2 4 2 5 4" xfId="23581" xr:uid="{00000000-0005-0000-0000-00005A0A0000}"/>
    <cellStyle name="20% - 强调文字颜色 2 4 2 5 5" xfId="41501" xr:uid="{00000000-0005-0000-0000-00005B0A0000}"/>
    <cellStyle name="20% - 强调文字颜色 2 4 2 6" xfId="15476" xr:uid="{00000000-0005-0000-0000-00005C0A0000}"/>
    <cellStyle name="20% - 强调文字颜色 2 4 2 6 2" xfId="20804" xr:uid="{00000000-0005-0000-0000-00005D0A0000}"/>
    <cellStyle name="20% - 强调文字颜色 2 4 2 7" xfId="16737" xr:uid="{00000000-0005-0000-0000-00005E0A0000}"/>
    <cellStyle name="20% - 强调文字颜色 2 4 2 7 2" xfId="19324" xr:uid="{00000000-0005-0000-0000-00005F0A0000}"/>
    <cellStyle name="20% - 强调文字颜色 2 4 2 7 2 2" xfId="23587" xr:uid="{00000000-0005-0000-0000-0000600A0000}"/>
    <cellStyle name="20% - 强调文字颜色 2 4 2 7 2 3" xfId="41508" xr:uid="{00000000-0005-0000-0000-0000610A0000}"/>
    <cellStyle name="20% - 强调文字颜色 2 4 2 7 3" xfId="23585" xr:uid="{00000000-0005-0000-0000-0000620A0000}"/>
    <cellStyle name="20% - 强调文字颜色 2 4 2 7 4" xfId="41505" xr:uid="{00000000-0005-0000-0000-0000630A0000}"/>
    <cellStyle name="20% - 强调文字颜色 2 4 2 8" xfId="18364" xr:uid="{00000000-0005-0000-0000-0000640A0000}"/>
    <cellStyle name="20% - 强调文字颜色 2 4 2 8 2" xfId="23590" xr:uid="{00000000-0005-0000-0000-0000650A0000}"/>
    <cellStyle name="20% - 强调文字颜色 2 4 2 8 3" xfId="41512" xr:uid="{00000000-0005-0000-0000-0000660A0000}"/>
    <cellStyle name="20% - 强调文字颜色 2 4 2 9" xfId="20786" xr:uid="{00000000-0005-0000-0000-0000670A0000}"/>
    <cellStyle name="20% - 强调文字颜色 2 4 3" xfId="1146" xr:uid="{00000000-0005-0000-0000-0000680A0000}"/>
    <cellStyle name="20% - 强调文字颜色 2 4 3 2" xfId="4317" xr:uid="{00000000-0005-0000-0000-0000690A0000}"/>
    <cellStyle name="20% - 强调文字颜色 2 4 3 2 2" xfId="23591" xr:uid="{00000000-0005-0000-0000-00006A0A0000}"/>
    <cellStyle name="20% - 强调文字颜色 2 4 3 3" xfId="10813" xr:uid="{00000000-0005-0000-0000-00006B0A0000}"/>
    <cellStyle name="20% - 强调文字颜色 2 4 3 3 2" xfId="23594" xr:uid="{00000000-0005-0000-0000-00006C0A0000}"/>
    <cellStyle name="20% - 强调文字颜色 2 4 3 4" xfId="8408" xr:uid="{00000000-0005-0000-0000-00006D0A0000}"/>
    <cellStyle name="20% - 强调文字颜色 2 4 3 4 2" xfId="21685" xr:uid="{00000000-0005-0000-0000-00006E0A0000}"/>
    <cellStyle name="20% - 强调文字颜色 2 4 3 5" xfId="15783" xr:uid="{00000000-0005-0000-0000-00006F0A0000}"/>
    <cellStyle name="20% - 强调文字颜色 2 4 3 5 2" xfId="23596" xr:uid="{00000000-0005-0000-0000-0000700A0000}"/>
    <cellStyle name="20% - 强调文字颜色 2 4 3 6" xfId="22384" xr:uid="{00000000-0005-0000-0000-0000710A0000}"/>
    <cellStyle name="20% - 强调文字颜色 2 4 4" xfId="1096" xr:uid="{00000000-0005-0000-0000-0000720A0000}"/>
    <cellStyle name="20% - 强调文字颜色 2 4 4 2" xfId="9604" xr:uid="{00000000-0005-0000-0000-0000730A0000}"/>
    <cellStyle name="20% - 强调文字颜色 2 4 4 2 2" xfId="23605" xr:uid="{00000000-0005-0000-0000-0000740A0000}"/>
    <cellStyle name="20% - 强调文字颜色 2 4 4 3" xfId="11019" xr:uid="{00000000-0005-0000-0000-0000750A0000}"/>
    <cellStyle name="20% - 强调文字颜色 2 4 4 3 2" xfId="22067" xr:uid="{00000000-0005-0000-0000-0000760A0000}"/>
    <cellStyle name="20% - 强调文字颜色 2 4 4 4" xfId="9026" xr:uid="{00000000-0005-0000-0000-0000770A0000}"/>
    <cellStyle name="20% - 强调文字颜色 2 4 4 4 2" xfId="22076" xr:uid="{00000000-0005-0000-0000-0000780A0000}"/>
    <cellStyle name="20% - 强调文字颜色 2 4 4 5" xfId="23600" xr:uid="{00000000-0005-0000-0000-0000790A0000}"/>
    <cellStyle name="20% - 强调文字颜色 2 4 5" xfId="4360" xr:uid="{00000000-0005-0000-0000-00007A0A0000}"/>
    <cellStyle name="20% - 强调文字颜色 2 4 5 2" xfId="23606" xr:uid="{00000000-0005-0000-0000-00007B0A0000}"/>
    <cellStyle name="20% - 强调文字颜色 2 4 6" xfId="6964" xr:uid="{00000000-0005-0000-0000-00007C0A0000}"/>
    <cellStyle name="20% - 强调文字颜色 2 4 6 2" xfId="9603" xr:uid="{00000000-0005-0000-0000-00007D0A0000}"/>
    <cellStyle name="20% - 强调文字颜色 2 4 6 2 2" xfId="15387" xr:uid="{00000000-0005-0000-0000-00007E0A0000}"/>
    <cellStyle name="20% - 强调文字颜色 2 4 6 2 2 2" xfId="19133" xr:uid="{00000000-0005-0000-0000-00007F0A0000}"/>
    <cellStyle name="20% - 强调文字颜色 2 4 6 2 2 2 2" xfId="21434" xr:uid="{00000000-0005-0000-0000-0000800A0000}"/>
    <cellStyle name="20% - 强调文字颜色 2 4 6 2 2 2 3" xfId="40995" xr:uid="{00000000-0005-0000-0000-0000810A0000}"/>
    <cellStyle name="20% - 强调文字颜色 2 4 6 2 2 3" xfId="23613" xr:uid="{00000000-0005-0000-0000-0000820A0000}"/>
    <cellStyle name="20% - 强调文字颜色 2 4 6 2 2 4" xfId="41517" xr:uid="{00000000-0005-0000-0000-0000830A0000}"/>
    <cellStyle name="20% - 强调文字颜色 2 4 6 2 3" xfId="18850" xr:uid="{00000000-0005-0000-0000-0000840A0000}"/>
    <cellStyle name="20% - 强调文字颜色 2 4 6 2 3 2" xfId="23614" xr:uid="{00000000-0005-0000-0000-0000850A0000}"/>
    <cellStyle name="20% - 强调文字颜色 2 4 6 2 3 3" xfId="41518" xr:uid="{00000000-0005-0000-0000-0000860A0000}"/>
    <cellStyle name="20% - 强调文字颜色 2 4 6 2 4" xfId="23611" xr:uid="{00000000-0005-0000-0000-0000870A0000}"/>
    <cellStyle name="20% - 强调文字颜色 2 4 6 2 5" xfId="41516" xr:uid="{00000000-0005-0000-0000-0000880A0000}"/>
    <cellStyle name="20% - 强调文字颜色 2 4 6 3" xfId="18662" xr:uid="{00000000-0005-0000-0000-0000890A0000}"/>
    <cellStyle name="20% - 强调文字颜色 2 4 6 3 2" xfId="23092" xr:uid="{00000000-0005-0000-0000-00008A0A0000}"/>
    <cellStyle name="20% - 强调文字颜色 2 4 6 3 3" xfId="41354" xr:uid="{00000000-0005-0000-0000-00008B0A0000}"/>
    <cellStyle name="20% - 强调文字颜色 2 4 6 4" xfId="22599" xr:uid="{00000000-0005-0000-0000-00008C0A0000}"/>
    <cellStyle name="20% - 强调文字颜色 2 4 6 5" xfId="41515" xr:uid="{00000000-0005-0000-0000-00008D0A0000}"/>
    <cellStyle name="20% - 强调文字颜色 2 4 7" xfId="10810" xr:uid="{00000000-0005-0000-0000-00008E0A0000}"/>
    <cellStyle name="20% - 强调文字颜色 2 4 7 2" xfId="15388" xr:uid="{00000000-0005-0000-0000-00008F0A0000}"/>
    <cellStyle name="20% - 强调文字颜色 2 4 7 2 2" xfId="19134" xr:uid="{00000000-0005-0000-0000-0000900A0000}"/>
    <cellStyle name="20% - 强调文字颜色 2 4 7 2 2 2" xfId="20732" xr:uid="{00000000-0005-0000-0000-0000910A0000}"/>
    <cellStyle name="20% - 强调文字颜色 2 4 7 2 2 3" xfId="38952" xr:uid="{00000000-0005-0000-0000-0000920A0000}"/>
    <cellStyle name="20% - 强调文字颜色 2 4 7 2 3" xfId="22555" xr:uid="{00000000-0005-0000-0000-0000930A0000}"/>
    <cellStyle name="20% - 强调文字颜色 2 4 7 2 4" xfId="41257" xr:uid="{00000000-0005-0000-0000-0000940A0000}"/>
    <cellStyle name="20% - 强调文字颜色 2 4 7 3" xfId="18938" xr:uid="{00000000-0005-0000-0000-0000950A0000}"/>
    <cellStyle name="20% - 强调文字颜色 2 4 7 3 2" xfId="22111" xr:uid="{00000000-0005-0000-0000-0000960A0000}"/>
    <cellStyle name="20% - 强调文字颜色 2 4 7 3 3" xfId="41159" xr:uid="{00000000-0005-0000-0000-0000970A0000}"/>
    <cellStyle name="20% - 强调文字颜色 2 4 7 4" xfId="23615" xr:uid="{00000000-0005-0000-0000-0000980A0000}"/>
    <cellStyle name="20% - 强调文字颜色 2 4 7 5" xfId="41519" xr:uid="{00000000-0005-0000-0000-0000990A0000}"/>
    <cellStyle name="20% - 强调文字颜色 2 4 8" xfId="15901" xr:uid="{00000000-0005-0000-0000-00009A0A0000}"/>
    <cellStyle name="20% - 强调文字颜色 2 4 8 2" xfId="23616" xr:uid="{00000000-0005-0000-0000-00009B0A0000}"/>
    <cellStyle name="20% - 强调文字颜色 2 4 9" xfId="15836" xr:uid="{00000000-0005-0000-0000-00009C0A0000}"/>
    <cellStyle name="20% - 强调文字颜色 2 4 9 2" xfId="19214" xr:uid="{00000000-0005-0000-0000-00009D0A0000}"/>
    <cellStyle name="20% - 强调文字颜色 2 4 9 2 2" xfId="21227" xr:uid="{00000000-0005-0000-0000-00009E0A0000}"/>
    <cellStyle name="20% - 强调文字颜色 2 4 9 2 3" xfId="40935" xr:uid="{00000000-0005-0000-0000-00009F0A0000}"/>
    <cellStyle name="20% - 强调文字颜色 2 4 9 3" xfId="23617" xr:uid="{00000000-0005-0000-0000-0000A00A0000}"/>
    <cellStyle name="20% - 强调文字颜色 2 4 9 4" xfId="41520" xr:uid="{00000000-0005-0000-0000-0000A10A0000}"/>
    <cellStyle name="20% - 强调文字颜色 2 5" xfId="88" xr:uid="{00000000-0005-0000-0000-0000A20A0000}"/>
    <cellStyle name="20% - 强调文字颜色 2 5 10" xfId="22407" xr:uid="{00000000-0005-0000-0000-0000A30A0000}"/>
    <cellStyle name="20% - 强调文字颜色 2 5 11" xfId="41221" xr:uid="{00000000-0005-0000-0000-0000A40A0000}"/>
    <cellStyle name="20% - 强调文字颜色 2 5 2" xfId="256" xr:uid="{00000000-0005-0000-0000-0000A50A0000}"/>
    <cellStyle name="20% - 强调文字颜色 2 5 2 10" xfId="41521" xr:uid="{00000000-0005-0000-0000-0000A60A0000}"/>
    <cellStyle name="20% - 强调文字颜色 2 5 2 2" xfId="1274" xr:uid="{00000000-0005-0000-0000-0000A70A0000}"/>
    <cellStyle name="20% - 强调文字颜色 2 5 2 2 2" xfId="9601" xr:uid="{00000000-0005-0000-0000-0000A80A0000}"/>
    <cellStyle name="20% - 强调文字颜色 2 5 2 2 2 2" xfId="23623" xr:uid="{00000000-0005-0000-0000-0000A90A0000}"/>
    <cellStyle name="20% - 强调文字颜色 2 5 2 2 3" xfId="10809" xr:uid="{00000000-0005-0000-0000-0000AA0A0000}"/>
    <cellStyle name="20% - 强调文字颜色 2 5 2 2 3 2" xfId="23625" xr:uid="{00000000-0005-0000-0000-0000AB0A0000}"/>
    <cellStyle name="20% - 强调文字颜色 2 5 2 2 4" xfId="9599" xr:uid="{00000000-0005-0000-0000-0000AC0A0000}"/>
    <cellStyle name="20% - 强调文字颜色 2 5 2 2 4 2" xfId="23627" xr:uid="{00000000-0005-0000-0000-0000AD0A0000}"/>
    <cellStyle name="20% - 强调文字颜色 2 5 2 2 5" xfId="23621" xr:uid="{00000000-0005-0000-0000-0000AE0A0000}"/>
    <cellStyle name="20% - 强调文字颜色 2 5 2 3" xfId="4263" xr:uid="{00000000-0005-0000-0000-0000AF0A0000}"/>
    <cellStyle name="20% - 强调文字颜色 2 5 2 3 2" xfId="7017" xr:uid="{00000000-0005-0000-0000-0000B00A0000}"/>
    <cellStyle name="20% - 强调文字颜色 2 5 2 3 2 2" xfId="23629" xr:uid="{00000000-0005-0000-0000-0000B10A0000}"/>
    <cellStyle name="20% - 强调文字颜色 2 5 2 3 3" xfId="10807" xr:uid="{00000000-0005-0000-0000-0000B20A0000}"/>
    <cellStyle name="20% - 强调文字颜色 2 5 2 3 3 2" xfId="23630" xr:uid="{00000000-0005-0000-0000-0000B30A0000}"/>
    <cellStyle name="20% - 强调文字颜色 2 5 2 3 4" xfId="23628" xr:uid="{00000000-0005-0000-0000-0000B40A0000}"/>
    <cellStyle name="20% - 强调文字颜色 2 5 2 4" xfId="7016" xr:uid="{00000000-0005-0000-0000-0000B50A0000}"/>
    <cellStyle name="20% - 强调文字颜色 2 5 2 4 2" xfId="9178" xr:uid="{00000000-0005-0000-0000-0000B60A0000}"/>
    <cellStyle name="20% - 强调文字颜色 2 5 2 4 2 2" xfId="15225" xr:uid="{00000000-0005-0000-0000-0000B70A0000}"/>
    <cellStyle name="20% - 强调文字颜色 2 5 2 4 2 2 2" xfId="19060" xr:uid="{00000000-0005-0000-0000-0000B80A0000}"/>
    <cellStyle name="20% - 强调文字颜色 2 5 2 4 2 2 2 2" xfId="22686" xr:uid="{00000000-0005-0000-0000-0000B90A0000}"/>
    <cellStyle name="20% - 强调文字颜色 2 5 2 4 2 2 2 3" xfId="41287" xr:uid="{00000000-0005-0000-0000-0000BA0A0000}"/>
    <cellStyle name="20% - 强调文字颜色 2 5 2 4 2 2 3" xfId="23633" xr:uid="{00000000-0005-0000-0000-0000BB0A0000}"/>
    <cellStyle name="20% - 强调文字颜色 2 5 2 4 2 2 4" xfId="41243" xr:uid="{00000000-0005-0000-0000-0000BC0A0000}"/>
    <cellStyle name="20% - 强调文字颜色 2 5 2 4 2 3" xfId="18797" xr:uid="{00000000-0005-0000-0000-0000BD0A0000}"/>
    <cellStyle name="20% - 强调文字颜色 2 5 2 4 2 3 2" xfId="23634" xr:uid="{00000000-0005-0000-0000-0000BE0A0000}"/>
    <cellStyle name="20% - 强调文字颜色 2 5 2 4 2 3 3" xfId="41088" xr:uid="{00000000-0005-0000-0000-0000BF0A0000}"/>
    <cellStyle name="20% - 强调文字颜色 2 5 2 4 2 4" xfId="23631" xr:uid="{00000000-0005-0000-0000-0000C00A0000}"/>
    <cellStyle name="20% - 强调文字颜色 2 5 2 4 2 5" xfId="41523" xr:uid="{00000000-0005-0000-0000-0000C10A0000}"/>
    <cellStyle name="20% - 强调文字颜色 2 5 2 4 3" xfId="10047" xr:uid="{00000000-0005-0000-0000-0000C20A0000}"/>
    <cellStyle name="20% - 强调文字颜色 2 5 2 4 3 2" xfId="23635" xr:uid="{00000000-0005-0000-0000-0000C30A0000}"/>
    <cellStyle name="20% - 强调文字颜色 2 5 2 4 4" xfId="18677" xr:uid="{00000000-0005-0000-0000-0000C40A0000}"/>
    <cellStyle name="20% - 强调文字颜色 2 5 2 4 4 2" xfId="23636" xr:uid="{00000000-0005-0000-0000-0000C50A0000}"/>
    <cellStyle name="20% - 强调文字颜色 2 5 2 4 4 3" xfId="41524" xr:uid="{00000000-0005-0000-0000-0000C60A0000}"/>
    <cellStyle name="20% - 强调文字颜色 2 5 2 4 5" xfId="22240" xr:uid="{00000000-0005-0000-0000-0000C70A0000}"/>
    <cellStyle name="20% - 强调文字颜色 2 5 2 4 6" xfId="41183" xr:uid="{00000000-0005-0000-0000-0000C80A0000}"/>
    <cellStyle name="20% - 强调文字颜色 2 5 2 5" xfId="10806" xr:uid="{00000000-0005-0000-0000-0000C90A0000}"/>
    <cellStyle name="20% - 强调文字颜色 2 5 2 5 2" xfId="15386" xr:uid="{00000000-0005-0000-0000-0000CA0A0000}"/>
    <cellStyle name="20% - 强调文字颜色 2 5 2 5 2 2" xfId="19132" xr:uid="{00000000-0005-0000-0000-0000CB0A0000}"/>
    <cellStyle name="20% - 强调文字颜色 2 5 2 5 2 2 2" xfId="23645" xr:uid="{00000000-0005-0000-0000-0000CC0A0000}"/>
    <cellStyle name="20% - 强调文字颜色 2 5 2 5 2 2 3" xfId="41443" xr:uid="{00000000-0005-0000-0000-0000CD0A0000}"/>
    <cellStyle name="20% - 强调文字颜色 2 5 2 5 2 3" xfId="23640" xr:uid="{00000000-0005-0000-0000-0000CE0A0000}"/>
    <cellStyle name="20% - 强调文字颜色 2 5 2 5 2 4" xfId="41527" xr:uid="{00000000-0005-0000-0000-0000CF0A0000}"/>
    <cellStyle name="20% - 强调文字颜色 2 5 2 5 3" xfId="18937" xr:uid="{00000000-0005-0000-0000-0000D00A0000}"/>
    <cellStyle name="20% - 强调文字颜色 2 5 2 5 3 2" xfId="21306" xr:uid="{00000000-0005-0000-0000-0000D10A0000}"/>
    <cellStyle name="20% - 强调文字颜色 2 5 2 5 3 3" xfId="40954" xr:uid="{00000000-0005-0000-0000-0000D20A0000}"/>
    <cellStyle name="20% - 强调文字颜色 2 5 2 5 4" xfId="23637" xr:uid="{00000000-0005-0000-0000-0000D30A0000}"/>
    <cellStyle name="20% - 强调文字颜色 2 5 2 5 5" xfId="41525" xr:uid="{00000000-0005-0000-0000-0000D40A0000}"/>
    <cellStyle name="20% - 强调文字颜色 2 5 2 6" xfId="15902" xr:uid="{00000000-0005-0000-0000-0000D50A0000}"/>
    <cellStyle name="20% - 强调文字颜色 2 5 2 6 2" xfId="23647" xr:uid="{00000000-0005-0000-0000-0000D60A0000}"/>
    <cellStyle name="20% - 强调文字颜色 2 5 2 7" xfId="16736" xr:uid="{00000000-0005-0000-0000-0000D70A0000}"/>
    <cellStyle name="20% - 强调文字颜色 2 5 2 7 2" xfId="19323" xr:uid="{00000000-0005-0000-0000-0000D80A0000}"/>
    <cellStyle name="20% - 强调文字颜色 2 5 2 7 2 2" xfId="23652" xr:uid="{00000000-0005-0000-0000-0000D90A0000}"/>
    <cellStyle name="20% - 强调文字颜色 2 5 2 7 2 3" xfId="41192" xr:uid="{00000000-0005-0000-0000-0000DA0A0000}"/>
    <cellStyle name="20% - 强调文字颜色 2 5 2 7 3" xfId="23649" xr:uid="{00000000-0005-0000-0000-0000DB0A0000}"/>
    <cellStyle name="20% - 强调文字颜色 2 5 2 7 4" xfId="41531" xr:uid="{00000000-0005-0000-0000-0000DC0A0000}"/>
    <cellStyle name="20% - 强调文字颜色 2 5 2 8" xfId="18365" xr:uid="{00000000-0005-0000-0000-0000DD0A0000}"/>
    <cellStyle name="20% - 强调文字颜色 2 5 2 8 2" xfId="23654" xr:uid="{00000000-0005-0000-0000-0000DE0A0000}"/>
    <cellStyle name="20% - 强调文字颜色 2 5 2 8 3" xfId="41534" xr:uid="{00000000-0005-0000-0000-0000DF0A0000}"/>
    <cellStyle name="20% - 强调文字颜色 2 5 2 9" xfId="23620" xr:uid="{00000000-0005-0000-0000-0000E00A0000}"/>
    <cellStyle name="20% - 强调文字颜色 2 5 3" xfId="1094" xr:uid="{00000000-0005-0000-0000-0000E10A0000}"/>
    <cellStyle name="20% - 强调文字颜色 2 5 3 2" xfId="9598" xr:uid="{00000000-0005-0000-0000-0000E20A0000}"/>
    <cellStyle name="20% - 强调文字颜色 2 5 3 2 2" xfId="23662" xr:uid="{00000000-0005-0000-0000-0000E30A0000}"/>
    <cellStyle name="20% - 强调文字颜色 2 5 3 3" xfId="8414" xr:uid="{00000000-0005-0000-0000-0000E40A0000}"/>
    <cellStyle name="20% - 强调文字颜色 2 5 3 3 2" xfId="23664" xr:uid="{00000000-0005-0000-0000-0000E50A0000}"/>
    <cellStyle name="20% - 强调文字颜色 2 5 3 4" xfId="10804" xr:uid="{00000000-0005-0000-0000-0000E60A0000}"/>
    <cellStyle name="20% - 强调文字颜色 2 5 3 4 2" xfId="23667" xr:uid="{00000000-0005-0000-0000-0000E70A0000}"/>
    <cellStyle name="20% - 强调文字颜色 2 5 3 5" xfId="23658" xr:uid="{00000000-0005-0000-0000-0000E80A0000}"/>
    <cellStyle name="20% - 强调文字颜色 2 5 4" xfId="4365" xr:uid="{00000000-0005-0000-0000-0000E90A0000}"/>
    <cellStyle name="20% - 强调文字颜色 2 5 4 2" xfId="7018" xr:uid="{00000000-0005-0000-0000-0000EA0A0000}"/>
    <cellStyle name="20% - 强调文字颜色 2 5 4 2 2" xfId="23674" xr:uid="{00000000-0005-0000-0000-0000EB0A0000}"/>
    <cellStyle name="20% - 强调文字颜色 2 5 4 3" xfId="10030" xr:uid="{00000000-0005-0000-0000-0000EC0A0000}"/>
    <cellStyle name="20% - 强调文字颜色 2 5 4 3 2" xfId="23402" xr:uid="{00000000-0005-0000-0000-0000ED0A0000}"/>
    <cellStyle name="20% - 强调文字颜色 2 5 4 4" xfId="23672" xr:uid="{00000000-0005-0000-0000-0000EE0A0000}"/>
    <cellStyle name="20% - 强调文字颜色 2 5 5" xfId="6941" xr:uid="{00000000-0005-0000-0000-0000EF0A0000}"/>
    <cellStyle name="20% - 强调文字颜色 2 5 5 2" xfId="10802" xr:uid="{00000000-0005-0000-0000-0000F00A0000}"/>
    <cellStyle name="20% - 强调文字颜色 2 5 5 2 2" xfId="15384" xr:uid="{00000000-0005-0000-0000-0000F10A0000}"/>
    <cellStyle name="20% - 强调文字颜色 2 5 5 2 2 2" xfId="19130" xr:uid="{00000000-0005-0000-0000-0000F20A0000}"/>
    <cellStyle name="20% - 强调文字颜色 2 5 5 2 2 2 2" xfId="23687" xr:uid="{00000000-0005-0000-0000-0000F30A0000}"/>
    <cellStyle name="20% - 强调文字颜色 2 5 5 2 2 2 3" xfId="40873" xr:uid="{00000000-0005-0000-0000-0000F40A0000}"/>
    <cellStyle name="20% - 强调文字颜色 2 5 5 2 2 3" xfId="23682" xr:uid="{00000000-0005-0000-0000-0000F50A0000}"/>
    <cellStyle name="20% - 强调文字颜色 2 5 5 2 2 4" xfId="41543" xr:uid="{00000000-0005-0000-0000-0000F60A0000}"/>
    <cellStyle name="20% - 强调文字颜色 2 5 5 2 3" xfId="18936" xr:uid="{00000000-0005-0000-0000-0000F70A0000}"/>
    <cellStyle name="20% - 强调文字颜色 2 5 5 2 3 2" xfId="23691" xr:uid="{00000000-0005-0000-0000-0000F80A0000}"/>
    <cellStyle name="20% - 强调文字颜色 2 5 5 2 3 3" xfId="41544" xr:uid="{00000000-0005-0000-0000-0000F90A0000}"/>
    <cellStyle name="20% - 强调文字颜色 2 5 5 2 4" xfId="23678" xr:uid="{00000000-0005-0000-0000-0000FA0A0000}"/>
    <cellStyle name="20% - 强调文字颜色 2 5 5 2 5" xfId="41541" xr:uid="{00000000-0005-0000-0000-0000FB0A0000}"/>
    <cellStyle name="20% - 强调文字颜色 2 5 5 3" xfId="10803" xr:uid="{00000000-0005-0000-0000-0000FC0A0000}"/>
    <cellStyle name="20% - 强调文字颜色 2 5 5 3 2" xfId="22354" xr:uid="{00000000-0005-0000-0000-0000FD0A0000}"/>
    <cellStyle name="20% - 强调文字颜色 2 5 5 4" xfId="18657" xr:uid="{00000000-0005-0000-0000-0000FE0A0000}"/>
    <cellStyle name="20% - 强调文字颜色 2 5 5 4 2" xfId="22697" xr:uid="{00000000-0005-0000-0000-0000FF0A0000}"/>
    <cellStyle name="20% - 强调文字颜色 2 5 5 4 3" xfId="40871" xr:uid="{00000000-0005-0000-0000-0000000B0000}"/>
    <cellStyle name="20% - 强调文字颜色 2 5 5 5" xfId="23675" xr:uid="{00000000-0005-0000-0000-0000010B0000}"/>
    <cellStyle name="20% - 强调文字颜色 2 5 5 6" xfId="41540" xr:uid="{00000000-0005-0000-0000-0000020B0000}"/>
    <cellStyle name="20% - 强调文字颜色 2 5 6" xfId="10801" xr:uid="{00000000-0005-0000-0000-0000030B0000}"/>
    <cellStyle name="20% - 强调文字颜色 2 5 6 2" xfId="15385" xr:uid="{00000000-0005-0000-0000-0000040B0000}"/>
    <cellStyle name="20% - 强调文字颜色 2 5 6 2 2" xfId="19131" xr:uid="{00000000-0005-0000-0000-0000050B0000}"/>
    <cellStyle name="20% - 强调文字颜色 2 5 6 2 2 2" xfId="23709" xr:uid="{00000000-0005-0000-0000-0000060B0000}"/>
    <cellStyle name="20% - 强调文字颜色 2 5 6 2 2 3" xfId="41548" xr:uid="{00000000-0005-0000-0000-0000070B0000}"/>
    <cellStyle name="20% - 强调文字颜色 2 5 6 2 3" xfId="23704" xr:uid="{00000000-0005-0000-0000-0000080B0000}"/>
    <cellStyle name="20% - 强调文字颜色 2 5 6 2 4" xfId="41546" xr:uid="{00000000-0005-0000-0000-0000090B0000}"/>
    <cellStyle name="20% - 强调文字颜色 2 5 6 3" xfId="18935" xr:uid="{00000000-0005-0000-0000-00000A0B0000}"/>
    <cellStyle name="20% - 强调文字颜色 2 5 6 3 2" xfId="20787" xr:uid="{00000000-0005-0000-0000-00000B0B0000}"/>
    <cellStyle name="20% - 强调文字颜色 2 5 6 3 3" xfId="28680" xr:uid="{00000000-0005-0000-0000-00000C0B0000}"/>
    <cellStyle name="20% - 强调文字颜色 2 5 6 4" xfId="23693" xr:uid="{00000000-0005-0000-0000-00000D0B0000}"/>
    <cellStyle name="20% - 强调文字颜色 2 5 6 5" xfId="41545" xr:uid="{00000000-0005-0000-0000-00000E0B0000}"/>
    <cellStyle name="20% - 强调文字颜色 2 5 7" xfId="15758" xr:uid="{00000000-0005-0000-0000-00000F0B0000}"/>
    <cellStyle name="20% - 强调文字颜色 2 5 7 2" xfId="23710" xr:uid="{00000000-0005-0000-0000-0000100B0000}"/>
    <cellStyle name="20% - 强调文字颜色 2 5 8" xfId="18235" xr:uid="{00000000-0005-0000-0000-0000110B0000}"/>
    <cellStyle name="20% - 强调文字颜色 2 5 8 2" xfId="19473" xr:uid="{00000000-0005-0000-0000-0000120B0000}"/>
    <cellStyle name="20% - 强调文字颜色 2 5 8 2 2" xfId="23714" xr:uid="{00000000-0005-0000-0000-0000130B0000}"/>
    <cellStyle name="20% - 强调文字颜色 2 5 8 2 3" xfId="41550" xr:uid="{00000000-0005-0000-0000-0000140B0000}"/>
    <cellStyle name="20% - 强调文字颜色 2 5 8 3" xfId="23711" xr:uid="{00000000-0005-0000-0000-0000150B0000}"/>
    <cellStyle name="20% - 强调文字颜色 2 5 8 4" xfId="41549" xr:uid="{00000000-0005-0000-0000-0000160B0000}"/>
    <cellStyle name="20% - 强调文字颜色 2 5 9" xfId="18310" xr:uid="{00000000-0005-0000-0000-0000170B0000}"/>
    <cellStyle name="20% - 强调文字颜色 2 5 9 2" xfId="21069" xr:uid="{00000000-0005-0000-0000-0000180B0000}"/>
    <cellStyle name="20% - 强调文字颜色 2 5 9 3" xfId="40907" xr:uid="{00000000-0005-0000-0000-0000190B0000}"/>
    <cellStyle name="20% - 强调文字颜色 2 6" xfId="1275" xr:uid="{00000000-0005-0000-0000-00001A0B0000}"/>
    <cellStyle name="20% - 强调文字颜色 2 6 2" xfId="1261" xr:uid="{00000000-0005-0000-0000-00001B0B0000}"/>
    <cellStyle name="20% - 强调文字颜色 2 6 2 2" xfId="4260" xr:uid="{00000000-0005-0000-0000-00001C0B0000}"/>
    <cellStyle name="20% - 强调文字颜色 2 6 2 2 2" xfId="7019" xr:uid="{00000000-0005-0000-0000-00001D0B0000}"/>
    <cellStyle name="20% - 强调文字颜色 2 6 2 2 2 2" xfId="21996" xr:uid="{00000000-0005-0000-0000-00001E0B0000}"/>
    <cellStyle name="20% - 强调文字颜色 2 6 2 2 3" xfId="10800" xr:uid="{00000000-0005-0000-0000-00001F0B0000}"/>
    <cellStyle name="20% - 强调文字颜色 2 6 2 2 3 2" xfId="23722" xr:uid="{00000000-0005-0000-0000-0000200B0000}"/>
    <cellStyle name="20% - 强调文字颜色 2 6 2 2 4" xfId="23720" xr:uid="{00000000-0005-0000-0000-0000210B0000}"/>
    <cellStyle name="20% - 强调文字颜色 2 6 2 3" xfId="10799" xr:uid="{00000000-0005-0000-0000-0000220B0000}"/>
    <cellStyle name="20% - 强调文字颜色 2 6 2 3 2" xfId="9596" xr:uid="{00000000-0005-0000-0000-0000230B0000}"/>
    <cellStyle name="20% - 强调文字颜色 2 6 2 3 2 2" xfId="23724" xr:uid="{00000000-0005-0000-0000-0000240B0000}"/>
    <cellStyle name="20% - 强调文字颜色 2 6 2 3 3" xfId="15251" xr:uid="{00000000-0005-0000-0000-0000250B0000}"/>
    <cellStyle name="20% - 强调文字颜色 2 6 2 3 3 2" xfId="19075" xr:uid="{00000000-0005-0000-0000-0000260B0000}"/>
    <cellStyle name="20% - 强调文字颜色 2 6 2 3 3 2 2" xfId="23728" xr:uid="{00000000-0005-0000-0000-0000270B0000}"/>
    <cellStyle name="20% - 强调文字颜色 2 6 2 3 3 2 3" xfId="41536" xr:uid="{00000000-0005-0000-0000-0000280B0000}"/>
    <cellStyle name="20% - 强调文字颜色 2 6 2 3 3 3" xfId="23725" xr:uid="{00000000-0005-0000-0000-0000290B0000}"/>
    <cellStyle name="20% - 强调文字颜色 2 6 2 3 3 4" xfId="41556" xr:uid="{00000000-0005-0000-0000-00002A0B0000}"/>
    <cellStyle name="20% - 强调文字颜色 2 6 2 3 4" xfId="18934" xr:uid="{00000000-0005-0000-0000-00002B0B0000}"/>
    <cellStyle name="20% - 强调文字颜色 2 6 2 3 4 2" xfId="23730" xr:uid="{00000000-0005-0000-0000-00002C0B0000}"/>
    <cellStyle name="20% - 强调文字颜色 2 6 2 3 4 3" xfId="41560" xr:uid="{00000000-0005-0000-0000-00002D0B0000}"/>
    <cellStyle name="20% - 强调文字颜色 2 6 2 3 5" xfId="23723" xr:uid="{00000000-0005-0000-0000-00002E0B0000}"/>
    <cellStyle name="20% - 强调文字颜色 2 6 2 3 6" xfId="41555" xr:uid="{00000000-0005-0000-0000-00002F0B0000}"/>
    <cellStyle name="20% - 强调文字颜色 2 6 2 4" xfId="10797" xr:uid="{00000000-0005-0000-0000-0000300B0000}"/>
    <cellStyle name="20% - 强调文字颜色 2 6 2 4 2" xfId="23732" xr:uid="{00000000-0005-0000-0000-0000310B0000}"/>
    <cellStyle name="20% - 强调文字颜色 2 6 2 5" xfId="15904" xr:uid="{00000000-0005-0000-0000-0000320B0000}"/>
    <cellStyle name="20% - 强调文字颜色 2 6 2 5 2" xfId="23733" xr:uid="{00000000-0005-0000-0000-0000330B0000}"/>
    <cellStyle name="20% - 强调文字颜色 2 6 2 6" xfId="15585" xr:uid="{00000000-0005-0000-0000-0000340B0000}"/>
    <cellStyle name="20% - 强调文字颜色 2 6 2 6 2" xfId="19184" xr:uid="{00000000-0005-0000-0000-0000350B0000}"/>
    <cellStyle name="20% - 强调文字颜色 2 6 2 6 2 2" xfId="23735" xr:uid="{00000000-0005-0000-0000-0000360B0000}"/>
    <cellStyle name="20% - 强调文字颜色 2 6 2 6 2 3" xfId="41561" xr:uid="{00000000-0005-0000-0000-0000370B0000}"/>
    <cellStyle name="20% - 强调文字颜色 2 6 2 6 3" xfId="23734" xr:uid="{00000000-0005-0000-0000-0000380B0000}"/>
    <cellStyle name="20% - 强调文字颜色 2 6 2 6 4" xfId="41173" xr:uid="{00000000-0005-0000-0000-0000390B0000}"/>
    <cellStyle name="20% - 强调文字颜色 2 6 2 7" xfId="23717" xr:uid="{00000000-0005-0000-0000-00003A0B0000}"/>
    <cellStyle name="20% - 强调文字颜色 2 6 3" xfId="4357" xr:uid="{00000000-0005-0000-0000-00003B0B0000}"/>
    <cellStyle name="20% - 强调文字颜色 2 6 3 2" xfId="7020" xr:uid="{00000000-0005-0000-0000-00003C0B0000}"/>
    <cellStyle name="20% - 强调文字颜色 2 6 3 2 2" xfId="23742" xr:uid="{00000000-0005-0000-0000-00003D0B0000}"/>
    <cellStyle name="20% - 强调文字颜色 2 6 3 3" xfId="10796" xr:uid="{00000000-0005-0000-0000-00003E0B0000}"/>
    <cellStyle name="20% - 强调文字颜色 2 6 3 3 2" xfId="23744" xr:uid="{00000000-0005-0000-0000-00003F0B0000}"/>
    <cellStyle name="20% - 强调文字颜色 2 6 3 4" xfId="23738" xr:uid="{00000000-0005-0000-0000-0000400B0000}"/>
    <cellStyle name="20% - 强调文字颜色 2 6 4" xfId="10795" xr:uid="{00000000-0005-0000-0000-0000410B0000}"/>
    <cellStyle name="20% - 强调文字颜色 2 6 4 2" xfId="9592" xr:uid="{00000000-0005-0000-0000-0000420B0000}"/>
    <cellStyle name="20% - 强调文字颜色 2 6 4 2 2" xfId="23751" xr:uid="{00000000-0005-0000-0000-0000430B0000}"/>
    <cellStyle name="20% - 强调文字颜色 2 6 4 3" xfId="15196" xr:uid="{00000000-0005-0000-0000-0000440B0000}"/>
    <cellStyle name="20% - 强调文字颜色 2 6 4 3 2" xfId="19053" xr:uid="{00000000-0005-0000-0000-0000450B0000}"/>
    <cellStyle name="20% - 强调文字颜色 2 6 4 3 2 2" xfId="23757" xr:uid="{00000000-0005-0000-0000-0000460B0000}"/>
    <cellStyle name="20% - 强调文字颜色 2 6 4 3 2 3" xfId="40951" xr:uid="{00000000-0005-0000-0000-0000470B0000}"/>
    <cellStyle name="20% - 强调文字颜色 2 6 4 3 3" xfId="23753" xr:uid="{00000000-0005-0000-0000-0000480B0000}"/>
    <cellStyle name="20% - 强调文字颜色 2 6 4 3 4" xfId="41563" xr:uid="{00000000-0005-0000-0000-0000490B0000}"/>
    <cellStyle name="20% - 强调文字颜色 2 6 4 4" xfId="18933" xr:uid="{00000000-0005-0000-0000-00004A0B0000}"/>
    <cellStyle name="20% - 强调文字颜色 2 6 4 4 2" xfId="23760" xr:uid="{00000000-0005-0000-0000-00004B0B0000}"/>
    <cellStyle name="20% - 强调文字颜色 2 6 4 4 3" xfId="41565" xr:uid="{00000000-0005-0000-0000-00004C0B0000}"/>
    <cellStyle name="20% - 强调文字颜色 2 6 4 5" xfId="23747" xr:uid="{00000000-0005-0000-0000-00004D0B0000}"/>
    <cellStyle name="20% - 强调文字颜色 2 6 4 6" xfId="41246" xr:uid="{00000000-0005-0000-0000-00004E0B0000}"/>
    <cellStyle name="20% - 强调文字颜色 2 6 5" xfId="10793" xr:uid="{00000000-0005-0000-0000-00004F0B0000}"/>
    <cellStyle name="20% - 强调文字颜色 2 6 5 2" xfId="23763" xr:uid="{00000000-0005-0000-0000-0000500B0000}"/>
    <cellStyle name="20% - 强调文字颜色 2 6 6" xfId="15903" xr:uid="{00000000-0005-0000-0000-0000510B0000}"/>
    <cellStyle name="20% - 强调文字颜色 2 6 6 2" xfId="23765" xr:uid="{00000000-0005-0000-0000-0000520B0000}"/>
    <cellStyle name="20% - 强调文字颜色 2 6 7" xfId="15598" xr:uid="{00000000-0005-0000-0000-0000530B0000}"/>
    <cellStyle name="20% - 强调文字颜色 2 6 7 2" xfId="19186" xr:uid="{00000000-0005-0000-0000-0000540B0000}"/>
    <cellStyle name="20% - 强调文字颜色 2 6 7 2 2" xfId="23770" xr:uid="{00000000-0005-0000-0000-0000550B0000}"/>
    <cellStyle name="20% - 强调文字颜色 2 6 7 2 3" xfId="41569" xr:uid="{00000000-0005-0000-0000-0000560B0000}"/>
    <cellStyle name="20% - 强调文字颜色 2 6 7 3" xfId="23768" xr:uid="{00000000-0005-0000-0000-0000570B0000}"/>
    <cellStyle name="20% - 强调文字颜色 2 6 7 4" xfId="41568" xr:uid="{00000000-0005-0000-0000-0000580B0000}"/>
    <cellStyle name="20% - 强调文字颜色 2 6 8" xfId="22712" xr:uid="{00000000-0005-0000-0000-0000590B0000}"/>
    <cellStyle name="20% - 强调文字颜色 2 7" xfId="1088" xr:uid="{00000000-0005-0000-0000-00005A0B0000}"/>
    <cellStyle name="20% - 强调文字颜色 2 7 2" xfId="691" xr:uid="{00000000-0005-0000-0000-00005B0B0000}"/>
    <cellStyle name="20% - 强调文字颜色 2 7 2 2" xfId="4289" xr:uid="{00000000-0005-0000-0000-00005C0B0000}"/>
    <cellStyle name="20% - 强调文字颜色 2 7 2 2 2" xfId="6872" xr:uid="{00000000-0005-0000-0000-00005D0B0000}"/>
    <cellStyle name="20% - 强调文字颜色 2 7 2 2 2 2" xfId="21699" xr:uid="{00000000-0005-0000-0000-00005E0B0000}"/>
    <cellStyle name="20% - 强调文字颜色 2 7 2 2 3" xfId="10882" xr:uid="{00000000-0005-0000-0000-00005F0B0000}"/>
    <cellStyle name="20% - 强调文字颜色 2 7 2 2 3 2" xfId="22997" xr:uid="{00000000-0005-0000-0000-0000600B0000}"/>
    <cellStyle name="20% - 强调文字颜色 2 7 2 2 4" xfId="21625" xr:uid="{00000000-0005-0000-0000-0000610B0000}"/>
    <cellStyle name="20% - 强调文字颜色 2 7 2 3" xfId="10792" xr:uid="{00000000-0005-0000-0000-0000620B0000}"/>
    <cellStyle name="20% - 强调文字颜色 2 7 2 3 2" xfId="23772" xr:uid="{00000000-0005-0000-0000-0000630B0000}"/>
    <cellStyle name="20% - 强调文字颜色 2 7 2 4" xfId="9590" xr:uid="{00000000-0005-0000-0000-0000640B0000}"/>
    <cellStyle name="20% - 强调文字颜色 2 7 2 4 2" xfId="23773" xr:uid="{00000000-0005-0000-0000-0000650B0000}"/>
    <cellStyle name="20% - 强调文字颜色 2 7 2 5" xfId="15908" xr:uid="{00000000-0005-0000-0000-0000660B0000}"/>
    <cellStyle name="20% - 强调文字颜色 2 7 2 5 2" xfId="21093" xr:uid="{00000000-0005-0000-0000-0000670B0000}"/>
    <cellStyle name="20% - 强调文字颜色 2 7 2 6" xfId="22631" xr:uid="{00000000-0005-0000-0000-0000680B0000}"/>
    <cellStyle name="20% - 强调文字颜色 2 7 3" xfId="4351" xr:uid="{00000000-0005-0000-0000-0000690B0000}"/>
    <cellStyle name="20% - 强调文字颜色 2 7 3 2" xfId="6930" xr:uid="{00000000-0005-0000-0000-00006A0B0000}"/>
    <cellStyle name="20% - 强调文字颜色 2 7 3 2 2" xfId="22327" xr:uid="{00000000-0005-0000-0000-00006B0B0000}"/>
    <cellStyle name="20% - 强调文字颜色 2 7 3 3" xfId="10791" xr:uid="{00000000-0005-0000-0000-00006C0B0000}"/>
    <cellStyle name="20% - 强调文字颜色 2 7 3 3 2" xfId="23774" xr:uid="{00000000-0005-0000-0000-00006D0B0000}"/>
    <cellStyle name="20% - 强调文字颜色 2 7 3 4" xfId="22263" xr:uid="{00000000-0005-0000-0000-00006E0B0000}"/>
    <cellStyle name="20% - 强调文字颜色 2 7 4" xfId="9589" xr:uid="{00000000-0005-0000-0000-00006F0B0000}"/>
    <cellStyle name="20% - 强调文字颜色 2 7 4 2" xfId="23777" xr:uid="{00000000-0005-0000-0000-0000700B0000}"/>
    <cellStyle name="20% - 强调文字颜色 2 7 5" xfId="8380" xr:uid="{00000000-0005-0000-0000-0000710B0000}"/>
    <cellStyle name="20% - 强调文字颜色 2 7 5 2" xfId="22344" xr:uid="{00000000-0005-0000-0000-0000720B0000}"/>
    <cellStyle name="20% - 强调文字颜色 2 7 6" xfId="15905" xr:uid="{00000000-0005-0000-0000-0000730B0000}"/>
    <cellStyle name="20% - 强调文字颜色 2 7 6 2" xfId="23779" xr:uid="{00000000-0005-0000-0000-0000740B0000}"/>
    <cellStyle name="20% - 强调文字颜色 2 7 7" xfId="22715" xr:uid="{00000000-0005-0000-0000-0000750B0000}"/>
    <cellStyle name="20% - 强调文字颜色 2 8" xfId="827" xr:uid="{00000000-0005-0000-0000-0000760B0000}"/>
    <cellStyle name="20% - 强调文字颜色 2 8 2" xfId="1278" xr:uid="{00000000-0005-0000-0000-0000770B0000}"/>
    <cellStyle name="20% - 强调文字颜色 2 8 2 2" xfId="4316" xr:uid="{00000000-0005-0000-0000-0000780B0000}"/>
    <cellStyle name="20% - 强调文字颜色 2 8 2 2 2" xfId="6920" xr:uid="{00000000-0005-0000-0000-0000790B0000}"/>
    <cellStyle name="20% - 强调文字颜色 2 8 2 2 2 2" xfId="22548" xr:uid="{00000000-0005-0000-0000-00007A0B0000}"/>
    <cellStyle name="20% - 强调文字颜色 2 8 2 2 3" xfId="9253" xr:uid="{00000000-0005-0000-0000-00007B0B0000}"/>
    <cellStyle name="20% - 强调文字颜色 2 8 2 2 3 2" xfId="23781" xr:uid="{00000000-0005-0000-0000-00007C0B0000}"/>
    <cellStyle name="20% - 强调文字颜色 2 8 2 2 4" xfId="22188" xr:uid="{00000000-0005-0000-0000-00007D0B0000}"/>
    <cellStyle name="20% - 强调文字颜色 2 8 2 3" xfId="10788" xr:uid="{00000000-0005-0000-0000-00007E0B0000}"/>
    <cellStyle name="20% - 强调文字颜色 2 8 2 3 2" xfId="23785" xr:uid="{00000000-0005-0000-0000-00007F0B0000}"/>
    <cellStyle name="20% - 强调文字颜色 2 8 2 4" xfId="8644" xr:uid="{00000000-0005-0000-0000-0000800B0000}"/>
    <cellStyle name="20% - 强调文字颜色 2 8 2 4 2" xfId="23786" xr:uid="{00000000-0005-0000-0000-0000810B0000}"/>
    <cellStyle name="20% - 强调文字颜色 2 8 2 5" xfId="15912" xr:uid="{00000000-0005-0000-0000-0000820B0000}"/>
    <cellStyle name="20% - 强调文字颜色 2 8 2 5 2" xfId="23789" xr:uid="{00000000-0005-0000-0000-0000830B0000}"/>
    <cellStyle name="20% - 强调文字颜色 2 8 2 6" xfId="23102" xr:uid="{00000000-0005-0000-0000-0000840B0000}"/>
    <cellStyle name="20% - 强调文字颜色 2 8 3" xfId="4343" xr:uid="{00000000-0005-0000-0000-0000850B0000}"/>
    <cellStyle name="20% - 强调文字颜色 2 8 3 2" xfId="7021" xr:uid="{00000000-0005-0000-0000-0000860B0000}"/>
    <cellStyle name="20% - 强调文字颜色 2 8 3 2 2" xfId="23791" xr:uid="{00000000-0005-0000-0000-0000870B0000}"/>
    <cellStyle name="20% - 强调文字颜色 2 8 3 3" xfId="10963" xr:uid="{00000000-0005-0000-0000-0000880B0000}"/>
    <cellStyle name="20% - 强调文字颜色 2 8 3 3 2" xfId="22566" xr:uid="{00000000-0005-0000-0000-0000890B0000}"/>
    <cellStyle name="20% - 强调文字颜色 2 8 3 4" xfId="23106" xr:uid="{00000000-0005-0000-0000-00008A0B0000}"/>
    <cellStyle name="20% - 强调文字颜色 2 8 4" xfId="10787" xr:uid="{00000000-0005-0000-0000-00008B0B0000}"/>
    <cellStyle name="20% - 强调文字颜色 2 8 4 2" xfId="23794" xr:uid="{00000000-0005-0000-0000-00008C0B0000}"/>
    <cellStyle name="20% - 强调文字颜色 2 8 5" xfId="9588" xr:uid="{00000000-0005-0000-0000-00008D0B0000}"/>
    <cellStyle name="20% - 强调文字颜色 2 8 5 2" xfId="23797" xr:uid="{00000000-0005-0000-0000-00008E0B0000}"/>
    <cellStyle name="20% - 强调文字颜色 2 8 6" xfId="15910" xr:uid="{00000000-0005-0000-0000-00008F0B0000}"/>
    <cellStyle name="20% - 强调文字颜色 2 8 6 2" xfId="23799" xr:uid="{00000000-0005-0000-0000-0000900B0000}"/>
    <cellStyle name="20% - 强调文字颜色 2 8 7" xfId="23780" xr:uid="{00000000-0005-0000-0000-0000910B0000}"/>
    <cellStyle name="20% - 强调文字颜色 2 9" xfId="688" xr:uid="{00000000-0005-0000-0000-0000920B0000}"/>
    <cellStyle name="20% - 强调文字颜色 2 9 2" xfId="890" xr:uid="{00000000-0005-0000-0000-0000930B0000}"/>
    <cellStyle name="20% - 强调文字颜色 2 9 2 2" xfId="4336" xr:uid="{00000000-0005-0000-0000-0000940B0000}"/>
    <cellStyle name="20% - 强调文字颜色 2 9 2 2 2" xfId="7022" xr:uid="{00000000-0005-0000-0000-0000950B0000}"/>
    <cellStyle name="20% - 强调文字颜色 2 9 2 2 2 2" xfId="23809" xr:uid="{00000000-0005-0000-0000-0000960B0000}"/>
    <cellStyle name="20% - 强调文字颜色 2 9 2 2 3" xfId="9965" xr:uid="{00000000-0005-0000-0000-0000970B0000}"/>
    <cellStyle name="20% - 强调文字颜色 2 9 2 2 3 2" xfId="22285" xr:uid="{00000000-0005-0000-0000-0000980B0000}"/>
    <cellStyle name="20% - 强调文字颜色 2 9 2 2 4" xfId="23806" xr:uid="{00000000-0005-0000-0000-0000990B0000}"/>
    <cellStyle name="20% - 强调文字颜色 2 9 2 3" xfId="10784" xr:uid="{00000000-0005-0000-0000-00009A0B0000}"/>
    <cellStyle name="20% - 强调文字颜色 2 9 2 3 2" xfId="23813" xr:uid="{00000000-0005-0000-0000-00009B0B0000}"/>
    <cellStyle name="20% - 强调文字颜色 2 9 2 4" xfId="9770" xr:uid="{00000000-0005-0000-0000-00009C0B0000}"/>
    <cellStyle name="20% - 强调文字颜色 2 9 2 4 2" xfId="21487" xr:uid="{00000000-0005-0000-0000-00009D0B0000}"/>
    <cellStyle name="20% - 强调文字颜色 2 9 2 5" xfId="15915" xr:uid="{00000000-0005-0000-0000-00009E0B0000}"/>
    <cellStyle name="20% - 强调文字颜色 2 9 2 5 2" xfId="23818" xr:uid="{00000000-0005-0000-0000-00009F0B0000}"/>
    <cellStyle name="20% - 强调文字颜色 2 9 2 6" xfId="23804" xr:uid="{00000000-0005-0000-0000-0000A00B0000}"/>
    <cellStyle name="20% - 强调文字颜色 2 9 3" xfId="4337" xr:uid="{00000000-0005-0000-0000-0000A10B0000}"/>
    <cellStyle name="20% - 强调文字颜色 2 9 3 2" xfId="6916" xr:uid="{00000000-0005-0000-0000-0000A20B0000}"/>
    <cellStyle name="20% - 强调文字颜色 2 9 3 2 2" xfId="21048" xr:uid="{00000000-0005-0000-0000-0000A30B0000}"/>
    <cellStyle name="20% - 强调文字颜色 2 9 3 3" xfId="9587" xr:uid="{00000000-0005-0000-0000-0000A40B0000}"/>
    <cellStyle name="20% - 强调文字颜色 2 9 3 3 2" xfId="23821" xr:uid="{00000000-0005-0000-0000-0000A50B0000}"/>
    <cellStyle name="20% - 强调文字颜色 2 9 3 4" xfId="22141" xr:uid="{00000000-0005-0000-0000-0000A60B0000}"/>
    <cellStyle name="20% - 强调文字颜色 2 9 4" xfId="11027" xr:uid="{00000000-0005-0000-0000-0000A70B0000}"/>
    <cellStyle name="20% - 强调文字颜色 2 9 4 2" xfId="21057" xr:uid="{00000000-0005-0000-0000-0000A80B0000}"/>
    <cellStyle name="20% - 强调文字颜色 2 9 5" xfId="9586" xr:uid="{00000000-0005-0000-0000-0000A90B0000}"/>
    <cellStyle name="20% - 强调文字颜色 2 9 5 2" xfId="23822" xr:uid="{00000000-0005-0000-0000-0000AA0B0000}"/>
    <cellStyle name="20% - 强调文字颜色 2 9 6" xfId="15913" xr:uid="{00000000-0005-0000-0000-0000AB0B0000}"/>
    <cellStyle name="20% - 强调文字颜色 2 9 6 2" xfId="23824" xr:uid="{00000000-0005-0000-0000-0000AC0B0000}"/>
    <cellStyle name="20% - 强调文字颜色 2 9 7" xfId="23800" xr:uid="{00000000-0005-0000-0000-0000AD0B0000}"/>
    <cellStyle name="20% - 强调文字颜色 3 10" xfId="1281" xr:uid="{00000000-0005-0000-0000-0000AE0B0000}"/>
    <cellStyle name="20% - 强调文字颜色 3 10 2" xfId="1284" xr:uid="{00000000-0005-0000-0000-0000AF0B0000}"/>
    <cellStyle name="20% - 强调文字颜色 3 10 2 2" xfId="4366" xr:uid="{00000000-0005-0000-0000-0000B00B0000}"/>
    <cellStyle name="20% - 强调文字颜色 3 10 2 2 2" xfId="7024" xr:uid="{00000000-0005-0000-0000-0000B10B0000}"/>
    <cellStyle name="20% - 强调文字颜色 3 10 2 2 2 2" xfId="21591" xr:uid="{00000000-0005-0000-0000-0000B20B0000}"/>
    <cellStyle name="20% - 强调文字颜色 3 10 2 2 3" xfId="8763" xr:uid="{00000000-0005-0000-0000-0000B30B0000}"/>
    <cellStyle name="20% - 强调文字颜色 3 10 2 2 3 2" xfId="21597" xr:uid="{00000000-0005-0000-0000-0000B40B0000}"/>
    <cellStyle name="20% - 强调文字颜色 3 10 2 2 4" xfId="23831" xr:uid="{00000000-0005-0000-0000-0000B50B0000}"/>
    <cellStyle name="20% - 强调文字颜色 3 10 2 3" xfId="8695" xr:uid="{00000000-0005-0000-0000-0000B60B0000}"/>
    <cellStyle name="20% - 强调文字颜色 3 10 2 3 2" xfId="23832" xr:uid="{00000000-0005-0000-0000-0000B70B0000}"/>
    <cellStyle name="20% - 强调文字颜色 3 10 2 4" xfId="8350" xr:uid="{00000000-0005-0000-0000-0000B80B0000}"/>
    <cellStyle name="20% - 强调文字颜色 3 10 2 4 2" xfId="21276" xr:uid="{00000000-0005-0000-0000-0000B90B0000}"/>
    <cellStyle name="20% - 强调文字颜色 3 10 2 5" xfId="15921" xr:uid="{00000000-0005-0000-0000-0000BA0B0000}"/>
    <cellStyle name="20% - 强调文字颜色 3 10 2 5 2" xfId="22557" xr:uid="{00000000-0005-0000-0000-0000BB0B0000}"/>
    <cellStyle name="20% - 强调文字颜色 3 10 2 6" xfId="23827" xr:uid="{00000000-0005-0000-0000-0000BC0B0000}"/>
    <cellStyle name="20% - 强调文字颜色 3 10 3" xfId="4313" xr:uid="{00000000-0005-0000-0000-0000BD0B0000}"/>
    <cellStyle name="20% - 强调文字颜色 3 10 3 2" xfId="7026" xr:uid="{00000000-0005-0000-0000-0000BE0B0000}"/>
    <cellStyle name="20% - 强调文字颜色 3 10 3 2 2" xfId="22927" xr:uid="{00000000-0005-0000-0000-0000BF0B0000}"/>
    <cellStyle name="20% - 强调文字颜色 3 10 3 3" xfId="10780" xr:uid="{00000000-0005-0000-0000-0000C00B0000}"/>
    <cellStyle name="20% - 强调文字颜色 3 10 3 3 2" xfId="22935" xr:uid="{00000000-0005-0000-0000-0000C10B0000}"/>
    <cellStyle name="20% - 强调文字颜色 3 10 3 4" xfId="23838" xr:uid="{00000000-0005-0000-0000-0000C20B0000}"/>
    <cellStyle name="20% - 强调文字颜色 3 10 4" xfId="9130" xr:uid="{00000000-0005-0000-0000-0000C30B0000}"/>
    <cellStyle name="20% - 强调文字颜色 3 10 4 2" xfId="23840" xr:uid="{00000000-0005-0000-0000-0000C40B0000}"/>
    <cellStyle name="20% - 强调文字颜色 3 10 5" xfId="8536" xr:uid="{00000000-0005-0000-0000-0000C50B0000}"/>
    <cellStyle name="20% - 强调文字颜色 3 10 5 2" xfId="23842" xr:uid="{00000000-0005-0000-0000-0000C60B0000}"/>
    <cellStyle name="20% - 强调文字颜色 3 10 6" xfId="15918" xr:uid="{00000000-0005-0000-0000-0000C70B0000}"/>
    <cellStyle name="20% - 强调文字颜色 3 10 6 2" xfId="23844" xr:uid="{00000000-0005-0000-0000-0000C80B0000}"/>
    <cellStyle name="20% - 强调文字颜色 3 10 7" xfId="22995" xr:uid="{00000000-0005-0000-0000-0000C90B0000}"/>
    <cellStyle name="20% - 强调文字颜色 3 11" xfId="809" xr:uid="{00000000-0005-0000-0000-0000CA0B0000}"/>
    <cellStyle name="20% - 强调文字颜色 3 11 2" xfId="1285" xr:uid="{00000000-0005-0000-0000-0000CB0B0000}"/>
    <cellStyle name="20% - 强调文字颜色 3 11 2 2" xfId="4296" xr:uid="{00000000-0005-0000-0000-0000CC0B0000}"/>
    <cellStyle name="20% - 强调文字颜色 3 11 2 2 2" xfId="7027" xr:uid="{00000000-0005-0000-0000-0000CD0B0000}"/>
    <cellStyle name="20% - 强调文字颜色 3 11 2 2 2 2" xfId="21472" xr:uid="{00000000-0005-0000-0000-0000CE0B0000}"/>
    <cellStyle name="20% - 强调文字颜色 3 11 2 2 3" xfId="8341" xr:uid="{00000000-0005-0000-0000-0000CF0B0000}"/>
    <cellStyle name="20% - 强调文字颜色 3 11 2 2 3 2" xfId="23846" xr:uid="{00000000-0005-0000-0000-0000D00B0000}"/>
    <cellStyle name="20% - 强调文字颜色 3 11 2 2 4" xfId="23007" xr:uid="{00000000-0005-0000-0000-0000D10B0000}"/>
    <cellStyle name="20% - 强调文字颜色 3 11 2 3" xfId="10775" xr:uid="{00000000-0005-0000-0000-0000D20B0000}"/>
    <cellStyle name="20% - 强调文字颜色 3 11 2 3 2" xfId="23010" xr:uid="{00000000-0005-0000-0000-0000D30B0000}"/>
    <cellStyle name="20% - 强调文字颜色 3 11 2 4" xfId="8340" xr:uid="{00000000-0005-0000-0000-0000D40B0000}"/>
    <cellStyle name="20% - 强调文字颜色 3 11 2 4 2" xfId="23848" xr:uid="{00000000-0005-0000-0000-0000D50B0000}"/>
    <cellStyle name="20% - 强调文字颜色 3 11 2 5" xfId="15925" xr:uid="{00000000-0005-0000-0000-0000D60B0000}"/>
    <cellStyle name="20% - 强调文字颜色 3 11 2 5 2" xfId="21643" xr:uid="{00000000-0005-0000-0000-0000D70B0000}"/>
    <cellStyle name="20% - 强调文字颜色 3 11 2 6" xfId="23004" xr:uid="{00000000-0005-0000-0000-0000D80B0000}"/>
    <cellStyle name="20% - 强调文字颜色 3 11 3" xfId="4284" xr:uid="{00000000-0005-0000-0000-0000D90B0000}"/>
    <cellStyle name="20% - 强调文字颜色 3 11 3 2" xfId="6805" xr:uid="{00000000-0005-0000-0000-0000DA0B0000}"/>
    <cellStyle name="20% - 强调文字颜色 3 11 3 2 2" xfId="22468" xr:uid="{00000000-0005-0000-0000-0000DB0B0000}"/>
    <cellStyle name="20% - 强调文字颜色 3 11 3 3" xfId="8269" xr:uid="{00000000-0005-0000-0000-0000DC0B0000}"/>
    <cellStyle name="20% - 强调文字颜色 3 11 3 3 2" xfId="23858" xr:uid="{00000000-0005-0000-0000-0000DD0B0000}"/>
    <cellStyle name="20% - 强调文字颜色 3 11 3 4" xfId="20833" xr:uid="{00000000-0005-0000-0000-0000DE0B0000}"/>
    <cellStyle name="20% - 强调文字颜色 3 11 4" xfId="10773" xr:uid="{00000000-0005-0000-0000-0000DF0B0000}"/>
    <cellStyle name="20% - 强调文字颜色 3 11 4 2" xfId="23861" xr:uid="{00000000-0005-0000-0000-0000E00B0000}"/>
    <cellStyle name="20% - 强调文字颜色 3 11 5" xfId="9399" xr:uid="{00000000-0005-0000-0000-0000E10B0000}"/>
    <cellStyle name="20% - 强调文字颜色 3 11 5 2" xfId="23863" xr:uid="{00000000-0005-0000-0000-0000E20B0000}"/>
    <cellStyle name="20% - 强调文字颜色 3 11 6" xfId="15924" xr:uid="{00000000-0005-0000-0000-0000E30B0000}"/>
    <cellStyle name="20% - 强调文字颜色 3 11 6 2" xfId="23864" xr:uid="{00000000-0005-0000-0000-0000E40B0000}"/>
    <cellStyle name="20% - 强调文字颜色 3 11 7" xfId="23000" xr:uid="{00000000-0005-0000-0000-0000E50B0000}"/>
    <cellStyle name="20% - 强调文字颜色 3 12" xfId="537" xr:uid="{00000000-0005-0000-0000-0000E60B0000}"/>
    <cellStyle name="20% - 强调文字颜色 3 12 2" xfId="4367" xr:uid="{00000000-0005-0000-0000-0000E70B0000}"/>
    <cellStyle name="20% - 强调文字颜色 3 12 2 2" xfId="23015" xr:uid="{00000000-0005-0000-0000-0000E80B0000}"/>
    <cellStyle name="20% - 强调文字颜色 3 12 3" xfId="9550" xr:uid="{00000000-0005-0000-0000-0000E90B0000}"/>
    <cellStyle name="20% - 强调文字颜色 3 12 3 2" xfId="23018" xr:uid="{00000000-0005-0000-0000-0000EA0B0000}"/>
    <cellStyle name="20% - 强调文字颜色 3 12 4" xfId="10772" xr:uid="{00000000-0005-0000-0000-0000EB0B0000}"/>
    <cellStyle name="20% - 强调文字颜色 3 12 4 2" xfId="23866" xr:uid="{00000000-0005-0000-0000-0000EC0B0000}"/>
    <cellStyle name="20% - 强调文字颜色 3 12 5" xfId="15552" xr:uid="{00000000-0005-0000-0000-0000ED0B0000}"/>
    <cellStyle name="20% - 强调文字颜色 3 12 5 2" xfId="23869" xr:uid="{00000000-0005-0000-0000-0000EE0B0000}"/>
    <cellStyle name="20% - 强调文字颜色 3 12 6" xfId="21168" xr:uid="{00000000-0005-0000-0000-0000EF0B0000}"/>
    <cellStyle name="20% - 强调文字颜色 3 2" xfId="89" xr:uid="{00000000-0005-0000-0000-0000F00B0000}"/>
    <cellStyle name="20% - 强调文字颜色 3 2 10" xfId="18311" xr:uid="{00000000-0005-0000-0000-0000F10B0000}"/>
    <cellStyle name="20% - 强调文字颜色 3 2 10 2" xfId="22562" xr:uid="{00000000-0005-0000-0000-0000F20B0000}"/>
    <cellStyle name="20% - 强调文字颜色 3 2 10 3" xfId="40875" xr:uid="{00000000-0005-0000-0000-0000F30B0000}"/>
    <cellStyle name="20% - 强调文字颜色 3 2 11" xfId="23871" xr:uid="{00000000-0005-0000-0000-0000F40B0000}"/>
    <cellStyle name="20% - 强调文字颜色 3 2 12" xfId="41579" xr:uid="{00000000-0005-0000-0000-0000F50B0000}"/>
    <cellStyle name="20% - 强调文字颜色 3 2 2" xfId="257" xr:uid="{00000000-0005-0000-0000-0000F60B0000}"/>
    <cellStyle name="20% - 强调文字颜色 3 2 2 10" xfId="41564" xr:uid="{00000000-0005-0000-0000-0000F70B0000}"/>
    <cellStyle name="20% - 强调文字颜色 3 2 2 2" xfId="1286" xr:uid="{00000000-0005-0000-0000-0000F80B0000}"/>
    <cellStyle name="20% - 强调文字颜色 3 2 2 2 2" xfId="9579" xr:uid="{00000000-0005-0000-0000-0000F90B0000}"/>
    <cellStyle name="20% - 强调文字颜色 3 2 2 2 2 2" xfId="23873" xr:uid="{00000000-0005-0000-0000-0000FA0B0000}"/>
    <cellStyle name="20% - 强调文字颜色 3 2 2 2 3" xfId="11192" xr:uid="{00000000-0005-0000-0000-0000FB0B0000}"/>
    <cellStyle name="20% - 强调文字颜色 3 2 2 2 3 2" xfId="23875" xr:uid="{00000000-0005-0000-0000-0000FC0B0000}"/>
    <cellStyle name="20% - 强调文字颜色 3 2 2 2 4" xfId="8826" xr:uid="{00000000-0005-0000-0000-0000FD0B0000}"/>
    <cellStyle name="20% - 强调文字颜色 3 2 2 2 4 2" xfId="23879" xr:uid="{00000000-0005-0000-0000-0000FE0B0000}"/>
    <cellStyle name="20% - 强调文字颜色 3 2 2 2 5" xfId="23758" xr:uid="{00000000-0005-0000-0000-0000FF0B0000}"/>
    <cellStyle name="20% - 强调文字颜色 3 2 2 3" xfId="4304" xr:uid="{00000000-0005-0000-0000-0000000C0000}"/>
    <cellStyle name="20% - 强调文字颜色 3 2 2 3 2" xfId="23880" xr:uid="{00000000-0005-0000-0000-0000010C0000}"/>
    <cellStyle name="20% - 强调文字颜色 3 2 2 4" xfId="7029" xr:uid="{00000000-0005-0000-0000-0000020C0000}"/>
    <cellStyle name="20% - 强调文字颜色 3 2 2 4 2" xfId="9573" xr:uid="{00000000-0005-0000-0000-0000030C0000}"/>
    <cellStyle name="20% - 强调文字颜色 3 2 2 4 2 2" xfId="15298" xr:uid="{00000000-0005-0000-0000-0000040C0000}"/>
    <cellStyle name="20% - 强调文字颜色 3 2 2 4 2 2 2" xfId="19100" xr:uid="{00000000-0005-0000-0000-0000050C0000}"/>
    <cellStyle name="20% - 强调文字颜色 3 2 2 4 2 2 2 2" xfId="20999" xr:uid="{00000000-0005-0000-0000-0000060C0000}"/>
    <cellStyle name="20% - 强调文字颜色 3 2 2 4 2 2 2 3" xfId="40878" xr:uid="{00000000-0005-0000-0000-0000070C0000}"/>
    <cellStyle name="20% - 强调文字颜色 3 2 2 4 2 2 3" xfId="20993" xr:uid="{00000000-0005-0000-0000-0000080C0000}"/>
    <cellStyle name="20% - 强调文字颜色 3 2 2 4 2 2 4" xfId="40876" xr:uid="{00000000-0005-0000-0000-0000090C0000}"/>
    <cellStyle name="20% - 强调文字颜色 3 2 2 4 2 3" xfId="18848" xr:uid="{00000000-0005-0000-0000-00000A0C0000}"/>
    <cellStyle name="20% - 强调文字颜色 3 2 2 4 2 3 2" xfId="20970" xr:uid="{00000000-0005-0000-0000-00000B0C0000}"/>
    <cellStyle name="20% - 强调文字颜色 3 2 2 4 2 3 3" xfId="40870" xr:uid="{00000000-0005-0000-0000-00000C0C0000}"/>
    <cellStyle name="20% - 强调文字颜色 3 2 2 4 2 4" xfId="22176" xr:uid="{00000000-0005-0000-0000-00000D0C0000}"/>
    <cellStyle name="20% - 强调文字颜色 3 2 2 4 2 5" xfId="41171" xr:uid="{00000000-0005-0000-0000-00000E0C0000}"/>
    <cellStyle name="20% - 强调文字颜色 3 2 2 4 3" xfId="18679" xr:uid="{00000000-0005-0000-0000-00000F0C0000}"/>
    <cellStyle name="20% - 强调文字颜色 3 2 2 4 3 2" xfId="23883" xr:uid="{00000000-0005-0000-0000-0000100C0000}"/>
    <cellStyle name="20% - 强调文字颜色 3 2 2 4 3 3" xfId="41582" xr:uid="{00000000-0005-0000-0000-0000110C0000}"/>
    <cellStyle name="20% - 强调文字颜色 3 2 2 4 4" xfId="23881" xr:uid="{00000000-0005-0000-0000-0000120C0000}"/>
    <cellStyle name="20% - 强调文字颜色 3 2 2 4 5" xfId="41132" xr:uid="{00000000-0005-0000-0000-0000130C0000}"/>
    <cellStyle name="20% - 强调文字颜色 3 2 2 5" xfId="8279" xr:uid="{00000000-0005-0000-0000-0000140C0000}"/>
    <cellStyle name="20% - 强调文字颜色 3 2 2 5 2" xfId="15342" xr:uid="{00000000-0005-0000-0000-0000150C0000}"/>
    <cellStyle name="20% - 强调文字颜色 3 2 2 5 2 2" xfId="19103" xr:uid="{00000000-0005-0000-0000-0000160C0000}"/>
    <cellStyle name="20% - 强调文字颜色 3 2 2 5 2 2 2" xfId="23884" xr:uid="{00000000-0005-0000-0000-0000170C0000}"/>
    <cellStyle name="20% - 强调文字颜色 3 2 2 5 2 2 3" xfId="41584" xr:uid="{00000000-0005-0000-0000-0000180C0000}"/>
    <cellStyle name="20% - 强调文字颜色 3 2 2 5 2 3" xfId="20848" xr:uid="{00000000-0005-0000-0000-0000190C0000}"/>
    <cellStyle name="20% - 强调文字颜色 3 2 2 5 2 4" xfId="28500" xr:uid="{00000000-0005-0000-0000-00001A0C0000}"/>
    <cellStyle name="20% - 强调文字颜色 3 2 2 5 3" xfId="18764" xr:uid="{00000000-0005-0000-0000-00001B0C0000}"/>
    <cellStyle name="20% - 强调文字颜色 3 2 2 5 3 2" xfId="23888" xr:uid="{00000000-0005-0000-0000-00001C0C0000}"/>
    <cellStyle name="20% - 强调文字颜色 3 2 2 5 3 3" xfId="41585" xr:uid="{00000000-0005-0000-0000-00001D0C0000}"/>
    <cellStyle name="20% - 强调文字颜色 3 2 2 5 4" xfId="21273" xr:uid="{00000000-0005-0000-0000-00001E0C0000}"/>
    <cellStyle name="20% - 强调文字颜色 3 2 2 5 5" xfId="40943" xr:uid="{00000000-0005-0000-0000-00001F0C0000}"/>
    <cellStyle name="20% - 强调文字颜色 3 2 2 6" xfId="15927" xr:uid="{00000000-0005-0000-0000-0000200C0000}"/>
    <cellStyle name="20% - 强调文字颜色 3 2 2 6 2" xfId="23889" xr:uid="{00000000-0005-0000-0000-0000210C0000}"/>
    <cellStyle name="20% - 强调文字颜色 3 2 2 7" xfId="16734" xr:uid="{00000000-0005-0000-0000-0000220C0000}"/>
    <cellStyle name="20% - 强调文字颜色 3 2 2 7 2" xfId="19322" xr:uid="{00000000-0005-0000-0000-0000230C0000}"/>
    <cellStyle name="20% - 强调文字颜色 3 2 2 7 2 2" xfId="23892" xr:uid="{00000000-0005-0000-0000-0000240C0000}"/>
    <cellStyle name="20% - 强调文字颜色 3 2 2 7 2 3" xfId="41413" xr:uid="{00000000-0005-0000-0000-0000250C0000}"/>
    <cellStyle name="20% - 强调文字颜色 3 2 2 7 3" xfId="23890" xr:uid="{00000000-0005-0000-0000-0000260C0000}"/>
    <cellStyle name="20% - 强调文字颜色 3 2 2 7 4" xfId="41177" xr:uid="{00000000-0005-0000-0000-0000270C0000}"/>
    <cellStyle name="20% - 强调文字颜色 3 2 2 8" xfId="18366" xr:uid="{00000000-0005-0000-0000-0000280C0000}"/>
    <cellStyle name="20% - 强调文字颜色 3 2 2 8 2" xfId="23894" xr:uid="{00000000-0005-0000-0000-0000290C0000}"/>
    <cellStyle name="20% - 强调文字颜色 3 2 2 8 3" xfId="41589" xr:uid="{00000000-0005-0000-0000-00002A0C0000}"/>
    <cellStyle name="20% - 强调文字颜色 3 2 2 9" xfId="23754" xr:uid="{00000000-0005-0000-0000-00002B0C0000}"/>
    <cellStyle name="20% - 强调文字颜色 3 2 3" xfId="1287" xr:uid="{00000000-0005-0000-0000-00002C0C0000}"/>
    <cellStyle name="20% - 强调文字颜色 3 2 3 2" xfId="4376" xr:uid="{00000000-0005-0000-0000-00002D0C0000}"/>
    <cellStyle name="20% - 强调文字颜色 3 2 3 2 2" xfId="23895" xr:uid="{00000000-0005-0000-0000-00002E0C0000}"/>
    <cellStyle name="20% - 强调文字颜色 3 2 3 3" xfId="9576" xr:uid="{00000000-0005-0000-0000-00002F0C0000}"/>
    <cellStyle name="20% - 强调文字颜色 3 2 3 3 2" xfId="23896" xr:uid="{00000000-0005-0000-0000-0000300C0000}"/>
    <cellStyle name="20% - 强调文字颜色 3 2 3 4" xfId="11193" xr:uid="{00000000-0005-0000-0000-0000310C0000}"/>
    <cellStyle name="20% - 强调文字颜色 3 2 3 4 2" xfId="23897" xr:uid="{00000000-0005-0000-0000-0000320C0000}"/>
    <cellStyle name="20% - 强调文字颜色 3 2 3 5" xfId="15928" xr:uid="{00000000-0005-0000-0000-0000330C0000}"/>
    <cellStyle name="20% - 强调文字颜色 3 2 3 5 2" xfId="23899" xr:uid="{00000000-0005-0000-0000-0000340C0000}"/>
    <cellStyle name="20% - 强调文字颜色 3 2 3 6" xfId="23761" xr:uid="{00000000-0005-0000-0000-0000350C0000}"/>
    <cellStyle name="20% - 强调文字颜色 3 2 4" xfId="737" xr:uid="{00000000-0005-0000-0000-0000360C0000}"/>
    <cellStyle name="20% - 强调文字颜色 3 2 4 2" xfId="9574" xr:uid="{00000000-0005-0000-0000-0000370C0000}"/>
    <cellStyle name="20% - 强调文字颜色 3 2 4 2 2" xfId="23906" xr:uid="{00000000-0005-0000-0000-0000380C0000}"/>
    <cellStyle name="20% - 强调文字颜色 3 2 4 3" xfId="9045" xr:uid="{00000000-0005-0000-0000-0000390C0000}"/>
    <cellStyle name="20% - 强调文字颜色 3 2 4 3 2" xfId="23908" xr:uid="{00000000-0005-0000-0000-00003A0C0000}"/>
    <cellStyle name="20% - 强调文字颜色 3 2 4 4" xfId="11036" xr:uid="{00000000-0005-0000-0000-00003B0C0000}"/>
    <cellStyle name="20% - 强调文字颜色 3 2 4 4 2" xfId="21896" xr:uid="{00000000-0005-0000-0000-00003C0C0000}"/>
    <cellStyle name="20% - 强调文字颜色 3 2 4 5" xfId="23902" xr:uid="{00000000-0005-0000-0000-00003D0C0000}"/>
    <cellStyle name="20% - 强调文字颜色 3 2 5" xfId="4277" xr:uid="{00000000-0005-0000-0000-00003E0C0000}"/>
    <cellStyle name="20% - 强调文字颜色 3 2 5 2" xfId="23910" xr:uid="{00000000-0005-0000-0000-00003F0C0000}"/>
    <cellStyle name="20% - 强调文字颜色 3 2 6" xfId="7028" xr:uid="{00000000-0005-0000-0000-0000400C0000}"/>
    <cellStyle name="20% - 强调文字颜色 3 2 6 2" xfId="11194" xr:uid="{00000000-0005-0000-0000-0000410C0000}"/>
    <cellStyle name="20% - 强调文字颜色 3 2 6 2 2" xfId="15383" xr:uid="{00000000-0005-0000-0000-0000420C0000}"/>
    <cellStyle name="20% - 强调文字颜色 3 2 6 2 2 2" xfId="19129" xr:uid="{00000000-0005-0000-0000-0000430C0000}"/>
    <cellStyle name="20% - 强调文字颜色 3 2 6 2 2 2 2" xfId="23921" xr:uid="{00000000-0005-0000-0000-0000440C0000}"/>
    <cellStyle name="20% - 强调文字颜色 3 2 6 2 2 2 3" xfId="41594" xr:uid="{00000000-0005-0000-0000-0000450C0000}"/>
    <cellStyle name="20% - 强调文字颜色 3 2 6 2 2 3" xfId="23917" xr:uid="{00000000-0005-0000-0000-0000460C0000}"/>
    <cellStyle name="20% - 强调文字颜色 3 2 6 2 2 4" xfId="41056" xr:uid="{00000000-0005-0000-0000-0000470C0000}"/>
    <cellStyle name="20% - 强调文字颜色 3 2 6 2 3" xfId="18983" xr:uid="{00000000-0005-0000-0000-0000480C0000}"/>
    <cellStyle name="20% - 强调文字颜色 3 2 6 2 3 2" xfId="23923" xr:uid="{00000000-0005-0000-0000-0000490C0000}"/>
    <cellStyle name="20% - 强调文字颜色 3 2 6 2 3 3" xfId="41595" xr:uid="{00000000-0005-0000-0000-00004A0C0000}"/>
    <cellStyle name="20% - 强调文字颜色 3 2 6 2 4" xfId="23914" xr:uid="{00000000-0005-0000-0000-00004B0C0000}"/>
    <cellStyle name="20% - 强调文字颜色 3 2 6 2 5" xfId="41340" xr:uid="{00000000-0005-0000-0000-00004C0C0000}"/>
    <cellStyle name="20% - 强调文字颜色 3 2 6 3" xfId="18678" xr:uid="{00000000-0005-0000-0000-00004D0C0000}"/>
    <cellStyle name="20% - 强调文字颜色 3 2 6 3 2" xfId="23925" xr:uid="{00000000-0005-0000-0000-00004E0C0000}"/>
    <cellStyle name="20% - 强调文字颜色 3 2 6 3 3" xfId="41116" xr:uid="{00000000-0005-0000-0000-00004F0C0000}"/>
    <cellStyle name="20% - 强调文字颜色 3 2 6 4" xfId="23912" xr:uid="{00000000-0005-0000-0000-0000500C0000}"/>
    <cellStyle name="20% - 强调文字颜色 3 2 6 5" xfId="41592" xr:uid="{00000000-0005-0000-0000-0000510C0000}"/>
    <cellStyle name="20% - 强调文字颜色 3 2 7" xfId="9448" xr:uid="{00000000-0005-0000-0000-0000520C0000}"/>
    <cellStyle name="20% - 强调文字颜色 3 2 7 2" xfId="15382" xr:uid="{00000000-0005-0000-0000-0000530C0000}"/>
    <cellStyle name="20% - 强调文字颜色 3 2 7 2 2" xfId="19128" xr:uid="{00000000-0005-0000-0000-0000540C0000}"/>
    <cellStyle name="20% - 强调文字颜色 3 2 7 2 2 2" xfId="23929" xr:uid="{00000000-0005-0000-0000-0000550C0000}"/>
    <cellStyle name="20% - 强调文字颜色 3 2 7 2 2 3" xfId="41597" xr:uid="{00000000-0005-0000-0000-0000560C0000}"/>
    <cellStyle name="20% - 强调文字颜色 3 2 7 2 3" xfId="23928" xr:uid="{00000000-0005-0000-0000-0000570C0000}"/>
    <cellStyle name="20% - 强调文字颜色 3 2 7 2 4" xfId="41596" xr:uid="{00000000-0005-0000-0000-0000580C0000}"/>
    <cellStyle name="20% - 强调文字颜色 3 2 7 3" xfId="18826" xr:uid="{00000000-0005-0000-0000-0000590C0000}"/>
    <cellStyle name="20% - 强调文字颜色 3 2 7 3 2" xfId="23931" xr:uid="{00000000-0005-0000-0000-00005A0C0000}"/>
    <cellStyle name="20% - 强调文字颜色 3 2 7 3 3" xfId="41598" xr:uid="{00000000-0005-0000-0000-00005B0C0000}"/>
    <cellStyle name="20% - 强调文字颜色 3 2 7 4" xfId="23927" xr:uid="{00000000-0005-0000-0000-00005C0C0000}"/>
    <cellStyle name="20% - 强调文字颜色 3 2 7 5" xfId="41110" xr:uid="{00000000-0005-0000-0000-00005D0C0000}"/>
    <cellStyle name="20% - 强调文字颜色 3 2 8" xfId="15926" xr:uid="{00000000-0005-0000-0000-00005E0C0000}"/>
    <cellStyle name="20% - 强调文字颜色 3 2 8 2" xfId="22174" xr:uid="{00000000-0005-0000-0000-00005F0C0000}"/>
    <cellStyle name="20% - 强调文字颜色 3 2 9" xfId="18234" xr:uid="{00000000-0005-0000-0000-0000600C0000}"/>
    <cellStyle name="20% - 强调文字颜色 3 2 9 2" xfId="19472" xr:uid="{00000000-0005-0000-0000-0000610C0000}"/>
    <cellStyle name="20% - 强调文字颜色 3 2 9 2 2" xfId="23932" xr:uid="{00000000-0005-0000-0000-0000620C0000}"/>
    <cellStyle name="20% - 强调文字颜色 3 2 9 2 3" xfId="41599" xr:uid="{00000000-0005-0000-0000-0000630C0000}"/>
    <cellStyle name="20% - 强调文字颜色 3 2 9 3" xfId="23882" xr:uid="{00000000-0005-0000-0000-0000640C0000}"/>
    <cellStyle name="20% - 强调文字颜色 3 2 9 4" xfId="41583" xr:uid="{00000000-0005-0000-0000-0000650C0000}"/>
    <cellStyle name="20% - 强调文字颜色 3 3" xfId="90" xr:uid="{00000000-0005-0000-0000-0000660C0000}"/>
    <cellStyle name="20% - 强调文字颜色 3 3 10" xfId="18312" xr:uid="{00000000-0005-0000-0000-0000670C0000}"/>
    <cellStyle name="20% - 强调文字颜色 3 3 10 2" xfId="23933" xr:uid="{00000000-0005-0000-0000-0000680C0000}"/>
    <cellStyle name="20% - 强调文字颜色 3 3 10 3" xfId="41600" xr:uid="{00000000-0005-0000-0000-0000690C0000}"/>
    <cellStyle name="20% - 强调文字颜色 3 3 11" xfId="22720" xr:uid="{00000000-0005-0000-0000-00006A0C0000}"/>
    <cellStyle name="20% - 强调文字颜色 3 3 12" xfId="41290" xr:uid="{00000000-0005-0000-0000-00006B0C0000}"/>
    <cellStyle name="20% - 强调文字颜色 3 3 2" xfId="258" xr:uid="{00000000-0005-0000-0000-00006C0C0000}"/>
    <cellStyle name="20% - 强调文字颜色 3 3 2 10" xfId="40846" xr:uid="{00000000-0005-0000-0000-00006D0C0000}"/>
    <cellStyle name="20% - 强调文字颜色 3 3 2 2" xfId="1189" xr:uid="{00000000-0005-0000-0000-00006E0C0000}"/>
    <cellStyle name="20% - 强调文字颜色 3 3 2 2 2" xfId="9571" xr:uid="{00000000-0005-0000-0000-00006F0C0000}"/>
    <cellStyle name="20% - 强调文字颜色 3 3 2 2 2 2" xfId="23935" xr:uid="{00000000-0005-0000-0000-0000700C0000}"/>
    <cellStyle name="20% - 强调文字颜色 3 3 2 2 3" xfId="9736" xr:uid="{00000000-0005-0000-0000-0000710C0000}"/>
    <cellStyle name="20% - 强调文字颜色 3 3 2 2 3 2" xfId="21911" xr:uid="{00000000-0005-0000-0000-0000720C0000}"/>
    <cellStyle name="20% - 强调文字颜色 3 3 2 2 4" xfId="9735" xr:uid="{00000000-0005-0000-0000-0000730C0000}"/>
    <cellStyle name="20% - 强调文字颜色 3 3 2 2 4 2" xfId="21918" xr:uid="{00000000-0005-0000-0000-0000740C0000}"/>
    <cellStyle name="20% - 强调文字颜色 3 3 2 2 5" xfId="21993" xr:uid="{00000000-0005-0000-0000-0000750C0000}"/>
    <cellStyle name="20% - 强调文字颜色 3 3 2 3" xfId="4342" xr:uid="{00000000-0005-0000-0000-0000760C0000}"/>
    <cellStyle name="20% - 强调文字颜色 3 3 2 3 2" xfId="23939" xr:uid="{00000000-0005-0000-0000-0000770C0000}"/>
    <cellStyle name="20% - 强调文字颜色 3 3 2 4" xfId="6922" xr:uid="{00000000-0005-0000-0000-0000780C0000}"/>
    <cellStyle name="20% - 强调文字颜色 3 3 2 4 2" xfId="9767" xr:uid="{00000000-0005-0000-0000-0000790C0000}"/>
    <cellStyle name="20% - 强调文字颜色 3 3 2 4 2 2" xfId="15258" xr:uid="{00000000-0005-0000-0000-00007A0C0000}"/>
    <cellStyle name="20% - 强调文字颜色 3 3 2 4 2 2 2" xfId="19080" xr:uid="{00000000-0005-0000-0000-00007B0C0000}"/>
    <cellStyle name="20% - 强调文字颜色 3 3 2 4 2 2 2 2" xfId="22391" xr:uid="{00000000-0005-0000-0000-00007C0C0000}"/>
    <cellStyle name="20% - 强调文字颜色 3 3 2 4 2 2 2 3" xfId="41216" xr:uid="{00000000-0005-0000-0000-00007D0C0000}"/>
    <cellStyle name="20% - 强调文字颜色 3 3 2 4 2 2 3" xfId="23942" xr:uid="{00000000-0005-0000-0000-00007E0C0000}"/>
    <cellStyle name="20% - 强调文字颜色 3 3 2 4 2 2 4" xfId="41602" xr:uid="{00000000-0005-0000-0000-00007F0C0000}"/>
    <cellStyle name="20% - 强调文字颜色 3 3 2 4 2 3" xfId="18869" xr:uid="{00000000-0005-0000-0000-0000800C0000}"/>
    <cellStyle name="20% - 强调文字颜色 3 3 2 4 2 3 2" xfId="23943" xr:uid="{00000000-0005-0000-0000-0000810C0000}"/>
    <cellStyle name="20% - 强调文字颜色 3 3 2 4 2 3 3" xfId="41603" xr:uid="{00000000-0005-0000-0000-0000820C0000}"/>
    <cellStyle name="20% - 强调文字颜色 3 3 2 4 2 4" xfId="23940" xr:uid="{00000000-0005-0000-0000-0000830C0000}"/>
    <cellStyle name="20% - 强调文字颜色 3 3 2 4 2 5" xfId="41601" xr:uid="{00000000-0005-0000-0000-0000840C0000}"/>
    <cellStyle name="20% - 强调文字颜色 3 3 2 4 3" xfId="18652" xr:uid="{00000000-0005-0000-0000-0000850C0000}"/>
    <cellStyle name="20% - 强调文字颜色 3 3 2 4 3 2" xfId="23945" xr:uid="{00000000-0005-0000-0000-0000860C0000}"/>
    <cellStyle name="20% - 强调文字颜色 3 3 2 4 3 3" xfId="40998" xr:uid="{00000000-0005-0000-0000-0000870C0000}"/>
    <cellStyle name="20% - 强调文字颜色 3 3 2 4 4" xfId="21499" xr:uid="{00000000-0005-0000-0000-0000880C0000}"/>
    <cellStyle name="20% - 强调文字颜色 3 3 2 4 5" xfId="41009" xr:uid="{00000000-0005-0000-0000-0000890C0000}"/>
    <cellStyle name="20% - 强调文字颜色 3 3 2 5" xfId="9570" xr:uid="{00000000-0005-0000-0000-00008A0C0000}"/>
    <cellStyle name="20% - 强调文字颜色 3 3 2 5 2" xfId="15234" xr:uid="{00000000-0005-0000-0000-00008B0C0000}"/>
    <cellStyle name="20% - 强调文字颜色 3 3 2 5 2 2" xfId="19063" xr:uid="{00000000-0005-0000-0000-00008C0C0000}"/>
    <cellStyle name="20% - 强调文字颜色 3 3 2 5 2 2 2" xfId="23952" xr:uid="{00000000-0005-0000-0000-00008D0C0000}"/>
    <cellStyle name="20% - 强调文字颜色 3 3 2 5 2 2 3" xfId="41605" xr:uid="{00000000-0005-0000-0000-00008E0C0000}"/>
    <cellStyle name="20% - 强调文字颜色 3 3 2 5 2 3" xfId="23951" xr:uid="{00000000-0005-0000-0000-00008F0C0000}"/>
    <cellStyle name="20% - 强调文字颜色 3 3 2 5 2 4" xfId="41168" xr:uid="{00000000-0005-0000-0000-0000900C0000}"/>
    <cellStyle name="20% - 强调文字颜色 3 3 2 5 3" xfId="18847" xr:uid="{00000000-0005-0000-0000-0000910C0000}"/>
    <cellStyle name="20% - 强调文字颜色 3 3 2 5 3 2" xfId="23954" xr:uid="{00000000-0005-0000-0000-0000920C0000}"/>
    <cellStyle name="20% - 强调文字颜色 3 3 2 5 3 3" xfId="41607" xr:uid="{00000000-0005-0000-0000-0000930C0000}"/>
    <cellStyle name="20% - 强调文字颜色 3 3 2 5 4" xfId="23948" xr:uid="{00000000-0005-0000-0000-0000940C0000}"/>
    <cellStyle name="20% - 强调文字颜色 3 3 2 5 5" xfId="41604" xr:uid="{00000000-0005-0000-0000-0000950C0000}"/>
    <cellStyle name="20% - 强调文字颜色 3 3 2 6" xfId="15930" xr:uid="{00000000-0005-0000-0000-0000960C0000}"/>
    <cellStyle name="20% - 强调文字颜色 3 3 2 6 2" xfId="23957" xr:uid="{00000000-0005-0000-0000-0000970C0000}"/>
    <cellStyle name="20% - 强调文字颜色 3 3 2 7" xfId="16732" xr:uid="{00000000-0005-0000-0000-0000980C0000}"/>
    <cellStyle name="20% - 强调文字颜色 3 3 2 7 2" xfId="19321" xr:uid="{00000000-0005-0000-0000-0000990C0000}"/>
    <cellStyle name="20% - 强调文字颜色 3 3 2 7 2 2" xfId="23959" xr:uid="{00000000-0005-0000-0000-00009A0C0000}"/>
    <cellStyle name="20% - 强调文字颜色 3 3 2 7 2 3" xfId="41609" xr:uid="{00000000-0005-0000-0000-00009B0C0000}"/>
    <cellStyle name="20% - 强调文字颜色 3 3 2 7 3" xfId="23958" xr:uid="{00000000-0005-0000-0000-00009C0C0000}"/>
    <cellStyle name="20% - 强调文字颜色 3 3 2 7 4" xfId="41608" xr:uid="{00000000-0005-0000-0000-00009D0C0000}"/>
    <cellStyle name="20% - 强调文字颜色 3 3 2 8" xfId="18367" xr:uid="{00000000-0005-0000-0000-00009E0C0000}"/>
    <cellStyle name="20% - 强调文字颜色 3 3 2 8 2" xfId="23960" xr:uid="{00000000-0005-0000-0000-00009F0C0000}"/>
    <cellStyle name="20% - 强调文字颜色 3 3 2 8 3" xfId="41065" xr:uid="{00000000-0005-0000-0000-0000A00C0000}"/>
    <cellStyle name="20% - 强调文字颜色 3 3 2 9" xfId="22197" xr:uid="{00000000-0005-0000-0000-0000A10C0000}"/>
    <cellStyle name="20% - 强调文字颜色 3 3 3" xfId="1225" xr:uid="{00000000-0005-0000-0000-0000A20C0000}"/>
    <cellStyle name="20% - 强调文字颜色 3 3 3 2" xfId="4261" xr:uid="{00000000-0005-0000-0000-0000A30C0000}"/>
    <cellStyle name="20% - 强调文字颜色 3 3 3 2 2" xfId="23966" xr:uid="{00000000-0005-0000-0000-0000A40C0000}"/>
    <cellStyle name="20% - 强调文字颜色 3 3 3 3" xfId="11191" xr:uid="{00000000-0005-0000-0000-0000A50C0000}"/>
    <cellStyle name="20% - 强调文字颜色 3 3 3 3 2" xfId="23969" xr:uid="{00000000-0005-0000-0000-0000A60C0000}"/>
    <cellStyle name="20% - 强调文字颜色 3 3 3 4" xfId="9567" xr:uid="{00000000-0005-0000-0000-0000A70C0000}"/>
    <cellStyle name="20% - 强调文字颜色 3 3 3 4 2" xfId="23972" xr:uid="{00000000-0005-0000-0000-0000A80C0000}"/>
    <cellStyle name="20% - 强调文字颜色 3 3 3 5" xfId="15932" xr:uid="{00000000-0005-0000-0000-0000A90C0000}"/>
    <cellStyle name="20% - 强调文字颜色 3 3 3 5 2" xfId="23974" xr:uid="{00000000-0005-0000-0000-0000AA0C0000}"/>
    <cellStyle name="20% - 强调文字颜色 3 3 3 6" xfId="22723" xr:uid="{00000000-0005-0000-0000-0000AB0C0000}"/>
    <cellStyle name="20% - 强调文字颜色 3 3 4" xfId="478" xr:uid="{00000000-0005-0000-0000-0000AC0C0000}"/>
    <cellStyle name="20% - 强调文字颜色 3 3 4 2" xfId="8537" xr:uid="{00000000-0005-0000-0000-0000AD0C0000}"/>
    <cellStyle name="20% - 强调文字颜色 3 3 4 2 2" xfId="23979" xr:uid="{00000000-0005-0000-0000-0000AE0C0000}"/>
    <cellStyle name="20% - 强调文字颜色 3 3 4 3" xfId="11079" xr:uid="{00000000-0005-0000-0000-0000AF0C0000}"/>
    <cellStyle name="20% - 强调文字颜色 3 3 4 3 2" xfId="21604" xr:uid="{00000000-0005-0000-0000-0000B00C0000}"/>
    <cellStyle name="20% - 强调文字颜色 3 3 4 4" xfId="9565" xr:uid="{00000000-0005-0000-0000-0000B10C0000}"/>
    <cellStyle name="20% - 强调文字颜色 3 3 4 4 2" xfId="23981" xr:uid="{00000000-0005-0000-0000-0000B20C0000}"/>
    <cellStyle name="20% - 强调文字颜色 3 3 4 5" xfId="21347" xr:uid="{00000000-0005-0000-0000-0000B30C0000}"/>
    <cellStyle name="20% - 强调文字颜色 3 3 5" xfId="4355" xr:uid="{00000000-0005-0000-0000-0000B40C0000}"/>
    <cellStyle name="20% - 强调文字颜色 3 3 5 2" xfId="6849" xr:uid="{00000000-0005-0000-0000-0000B50C0000}"/>
    <cellStyle name="20% - 强调文字颜色 3 3 5 2 2" xfId="23982" xr:uid="{00000000-0005-0000-0000-0000B60C0000}"/>
    <cellStyle name="20% - 强调文字颜色 3 3 5 3" xfId="8227" xr:uid="{00000000-0005-0000-0000-0000B70C0000}"/>
    <cellStyle name="20% - 强调文字颜色 3 3 5 3 2" xfId="23983" xr:uid="{00000000-0005-0000-0000-0000B80C0000}"/>
    <cellStyle name="20% - 强调文字颜色 3 3 5 4" xfId="21362" xr:uid="{00000000-0005-0000-0000-0000B90C0000}"/>
    <cellStyle name="20% - 强调文字颜色 3 3 6" xfId="6965" xr:uid="{00000000-0005-0000-0000-0000BA0C0000}"/>
    <cellStyle name="20% - 强调文字颜色 3 3 6 2" xfId="11180" xr:uid="{00000000-0005-0000-0000-0000BB0C0000}"/>
    <cellStyle name="20% - 强调文字颜色 3 3 6 2 2" xfId="15257" xr:uid="{00000000-0005-0000-0000-0000BC0C0000}"/>
    <cellStyle name="20% - 强调文字颜色 3 3 6 2 2 2" xfId="19079" xr:uid="{00000000-0005-0000-0000-0000BD0C0000}"/>
    <cellStyle name="20% - 强调文字颜色 3 3 6 2 2 2 2" xfId="23990" xr:uid="{00000000-0005-0000-0000-0000BE0C0000}"/>
    <cellStyle name="20% - 强调文字颜色 3 3 6 2 2 2 3" xfId="41614" xr:uid="{00000000-0005-0000-0000-0000BF0C0000}"/>
    <cellStyle name="20% - 强调文字颜色 3 3 6 2 2 3" xfId="23987" xr:uid="{00000000-0005-0000-0000-0000C00C0000}"/>
    <cellStyle name="20% - 强调文字颜色 3 3 6 2 2 4" xfId="41103" xr:uid="{00000000-0005-0000-0000-0000C10C0000}"/>
    <cellStyle name="20% - 强调文字颜色 3 3 6 2 3" xfId="18981" xr:uid="{00000000-0005-0000-0000-0000C20C0000}"/>
    <cellStyle name="20% - 强调文字颜色 3 3 6 2 3 2" xfId="23993" xr:uid="{00000000-0005-0000-0000-0000C30C0000}"/>
    <cellStyle name="20% - 强调文字颜色 3 3 6 2 3 3" xfId="41615" xr:uid="{00000000-0005-0000-0000-0000C40C0000}"/>
    <cellStyle name="20% - 强调文字颜色 3 3 6 2 4" xfId="23985" xr:uid="{00000000-0005-0000-0000-0000C50C0000}"/>
    <cellStyle name="20% - 强调文字颜色 3 3 6 2 5" xfId="41002" xr:uid="{00000000-0005-0000-0000-0000C60C0000}"/>
    <cellStyle name="20% - 强调文字颜色 3 3 6 3" xfId="9410" xr:uid="{00000000-0005-0000-0000-0000C70C0000}"/>
    <cellStyle name="20% - 强调文字颜色 3 3 6 3 2" xfId="23996" xr:uid="{00000000-0005-0000-0000-0000C80C0000}"/>
    <cellStyle name="20% - 强调文字颜色 3 3 6 4" xfId="18663" xr:uid="{00000000-0005-0000-0000-0000C90C0000}"/>
    <cellStyle name="20% - 强调文字颜色 3 3 6 4 2" xfId="23998" xr:uid="{00000000-0005-0000-0000-0000CA0C0000}"/>
    <cellStyle name="20% - 强调文字颜色 3 3 6 4 3" xfId="41617" xr:uid="{00000000-0005-0000-0000-0000CB0C0000}"/>
    <cellStyle name="20% - 强调文字颜色 3 3 6 5" xfId="21386" xr:uid="{00000000-0005-0000-0000-0000CC0C0000}"/>
    <cellStyle name="20% - 强调文字颜色 3 3 6 6" xfId="40977" xr:uid="{00000000-0005-0000-0000-0000CD0C0000}"/>
    <cellStyle name="20% - 强调文字颜色 3 3 7" xfId="9461" xr:uid="{00000000-0005-0000-0000-0000CE0C0000}"/>
    <cellStyle name="20% - 强调文字颜色 3 3 7 2" xfId="15270" xr:uid="{00000000-0005-0000-0000-0000CF0C0000}"/>
    <cellStyle name="20% - 强调文字颜色 3 3 7 2 2" xfId="19088" xr:uid="{00000000-0005-0000-0000-0000D00C0000}"/>
    <cellStyle name="20% - 强调文字颜色 3 3 7 2 2 2" xfId="24000" xr:uid="{00000000-0005-0000-0000-0000D10C0000}"/>
    <cellStyle name="20% - 强调文字颜色 3 3 7 2 2 3" xfId="41150" xr:uid="{00000000-0005-0000-0000-0000D20C0000}"/>
    <cellStyle name="20% - 强调文字颜色 3 3 7 2 3" xfId="21395" xr:uid="{00000000-0005-0000-0000-0000D30C0000}"/>
    <cellStyle name="20% - 强调文字颜色 3 3 7 2 4" xfId="40983" xr:uid="{00000000-0005-0000-0000-0000D40C0000}"/>
    <cellStyle name="20% - 强调文字颜色 3 3 7 3" xfId="18829" xr:uid="{00000000-0005-0000-0000-0000D50C0000}"/>
    <cellStyle name="20% - 强调文字颜色 3 3 7 3 2" xfId="21398" xr:uid="{00000000-0005-0000-0000-0000D60C0000}"/>
    <cellStyle name="20% - 强调文字颜色 3 3 7 3 3" xfId="40985" xr:uid="{00000000-0005-0000-0000-0000D70C0000}"/>
    <cellStyle name="20% - 强调文字颜色 3 3 7 4" xfId="21392" xr:uid="{00000000-0005-0000-0000-0000D80C0000}"/>
    <cellStyle name="20% - 强调文字颜色 3 3 7 5" xfId="40981" xr:uid="{00000000-0005-0000-0000-0000D90C0000}"/>
    <cellStyle name="20% - 强调文字颜色 3 3 8" xfId="15485" xr:uid="{00000000-0005-0000-0000-0000DA0C0000}"/>
    <cellStyle name="20% - 强调文字颜色 3 3 8 2" xfId="20847" xr:uid="{00000000-0005-0000-0000-0000DB0C0000}"/>
    <cellStyle name="20% - 强调文字颜色 3 3 9" xfId="18024" xr:uid="{00000000-0005-0000-0000-0000DC0C0000}"/>
    <cellStyle name="20% - 强调文字颜色 3 3 9 2" xfId="19443" xr:uid="{00000000-0005-0000-0000-0000DD0C0000}"/>
    <cellStyle name="20% - 强调文字颜色 3 3 9 2 2" xfId="24003" xr:uid="{00000000-0005-0000-0000-0000DE0C0000}"/>
    <cellStyle name="20% - 强调文字颜色 3 3 9 2 3" xfId="41557" xr:uid="{00000000-0005-0000-0000-0000DF0C0000}"/>
    <cellStyle name="20% - 强调文字颜色 3 3 9 3" xfId="23887" xr:uid="{00000000-0005-0000-0000-0000E00C0000}"/>
    <cellStyle name="20% - 强调文字颜色 3 3 9 4" xfId="41587" xr:uid="{00000000-0005-0000-0000-0000E10C0000}"/>
    <cellStyle name="20% - 强调文字颜色 3 4" xfId="91" xr:uid="{00000000-0005-0000-0000-0000E20C0000}"/>
    <cellStyle name="20% - 强调文字颜色 3 4 10" xfId="18313" xr:uid="{00000000-0005-0000-0000-0000E30C0000}"/>
    <cellStyle name="20% - 强调文字颜色 3 4 10 2" xfId="24004" xr:uid="{00000000-0005-0000-0000-0000E40C0000}"/>
    <cellStyle name="20% - 强调文字颜色 3 4 10 3" xfId="41618" xr:uid="{00000000-0005-0000-0000-0000E50C0000}"/>
    <cellStyle name="20% - 强调文字颜色 3 4 11" xfId="22025" xr:uid="{00000000-0005-0000-0000-0000E60C0000}"/>
    <cellStyle name="20% - 强调文字颜色 3 4 12" xfId="41148" xr:uid="{00000000-0005-0000-0000-0000E70C0000}"/>
    <cellStyle name="20% - 强调文字颜色 3 4 2" xfId="259" xr:uid="{00000000-0005-0000-0000-0000E80C0000}"/>
    <cellStyle name="20% - 强调文字颜色 3 4 2 10" xfId="41619" xr:uid="{00000000-0005-0000-0000-0000E90C0000}"/>
    <cellStyle name="20% - 强调文字颜色 3 4 2 2" xfId="1289" xr:uid="{00000000-0005-0000-0000-0000EA0C0000}"/>
    <cellStyle name="20% - 强调文字颜色 3 4 2 2 2" xfId="9469" xr:uid="{00000000-0005-0000-0000-0000EB0C0000}"/>
    <cellStyle name="20% - 强调文字颜色 3 4 2 2 2 2" xfId="24011" xr:uid="{00000000-0005-0000-0000-0000EC0C0000}"/>
    <cellStyle name="20% - 强调文字颜色 3 4 2 2 3" xfId="8907" xr:uid="{00000000-0005-0000-0000-0000ED0C0000}"/>
    <cellStyle name="20% - 强调文字颜色 3 4 2 2 3 2" xfId="21466" xr:uid="{00000000-0005-0000-0000-0000EE0C0000}"/>
    <cellStyle name="20% - 强调文字颜色 3 4 2 2 4" xfId="9557" xr:uid="{00000000-0005-0000-0000-0000EF0C0000}"/>
    <cellStyle name="20% - 强调文字颜色 3 4 2 2 4 2" xfId="24013" xr:uid="{00000000-0005-0000-0000-0000F00C0000}"/>
    <cellStyle name="20% - 强调文字颜色 3 4 2 2 5" xfId="24010" xr:uid="{00000000-0005-0000-0000-0000F10C0000}"/>
    <cellStyle name="20% - 强调文字颜色 3 4 2 3" xfId="4352" xr:uid="{00000000-0005-0000-0000-0000F20C0000}"/>
    <cellStyle name="20% - 强调文字颜色 3 4 2 3 2" xfId="24014" xr:uid="{00000000-0005-0000-0000-0000F30C0000}"/>
    <cellStyle name="20% - 强调文字颜色 3 4 2 4" xfId="7031" xr:uid="{00000000-0005-0000-0000-0000F40C0000}"/>
    <cellStyle name="20% - 强调文字颜色 3 4 2 4 2" xfId="11190" xr:uid="{00000000-0005-0000-0000-0000F50C0000}"/>
    <cellStyle name="20% - 强调文字颜色 3 4 2 4 2 2" xfId="15292" xr:uid="{00000000-0005-0000-0000-0000F60C0000}"/>
    <cellStyle name="20% - 强调文字颜色 3 4 2 4 2 2 2" xfId="19096" xr:uid="{00000000-0005-0000-0000-0000F70C0000}"/>
    <cellStyle name="20% - 强调文字颜色 3 4 2 4 2 2 2 2" xfId="24021" xr:uid="{00000000-0005-0000-0000-0000F80C0000}"/>
    <cellStyle name="20% - 强调文字颜色 3 4 2 4 2 2 2 3" xfId="41079" xr:uid="{00000000-0005-0000-0000-0000F90C0000}"/>
    <cellStyle name="20% - 强调文字颜色 3 4 2 4 2 2 3" xfId="24017" xr:uid="{00000000-0005-0000-0000-0000FA0C0000}"/>
    <cellStyle name="20% - 强调文字颜色 3 4 2 4 2 2 4" xfId="41621" xr:uid="{00000000-0005-0000-0000-0000FB0C0000}"/>
    <cellStyle name="20% - 强调文字颜色 3 4 2 4 2 3" xfId="18982" xr:uid="{00000000-0005-0000-0000-0000FC0C0000}"/>
    <cellStyle name="20% - 强调文字颜色 3 4 2 4 2 3 2" xfId="24022" xr:uid="{00000000-0005-0000-0000-0000FD0C0000}"/>
    <cellStyle name="20% - 强调文字颜色 3 4 2 4 2 3 3" xfId="41622" xr:uid="{00000000-0005-0000-0000-0000FE0C0000}"/>
    <cellStyle name="20% - 强调文字颜色 3 4 2 4 2 4" xfId="23316" xr:uid="{00000000-0005-0000-0000-0000FF0C0000}"/>
    <cellStyle name="20% - 强调文字颜色 3 4 2 4 2 5" xfId="41435" xr:uid="{00000000-0005-0000-0000-0000000D0000}"/>
    <cellStyle name="20% - 强调文字颜色 3 4 2 4 3" xfId="18680" xr:uid="{00000000-0005-0000-0000-0000010D0000}"/>
    <cellStyle name="20% - 强调文字颜色 3 4 2 4 3 2" xfId="20924" xr:uid="{00000000-0005-0000-0000-0000020D0000}"/>
    <cellStyle name="20% - 强调文字颜色 3 4 2 4 3 3" xfId="40861" xr:uid="{00000000-0005-0000-0000-0000030D0000}"/>
    <cellStyle name="20% - 强调文字颜色 3 4 2 4 4" xfId="24015" xr:uid="{00000000-0005-0000-0000-0000040D0000}"/>
    <cellStyle name="20% - 强调文字颜色 3 4 2 4 5" xfId="41620" xr:uid="{00000000-0005-0000-0000-0000050D0000}"/>
    <cellStyle name="20% - 强调文字颜色 3 4 2 5" xfId="9306" xr:uid="{00000000-0005-0000-0000-0000060D0000}"/>
    <cellStyle name="20% - 强调文字颜色 3 4 2 5 2" xfId="15380" xr:uid="{00000000-0005-0000-0000-0000070D0000}"/>
    <cellStyle name="20% - 强调文字颜色 3 4 2 5 2 2" xfId="19126" xr:uid="{00000000-0005-0000-0000-0000080D0000}"/>
    <cellStyle name="20% - 强调文字颜色 3 4 2 5 2 2 2" xfId="24026" xr:uid="{00000000-0005-0000-0000-0000090D0000}"/>
    <cellStyle name="20% - 强调文字颜色 3 4 2 5 2 2 3" xfId="41623" xr:uid="{00000000-0005-0000-0000-00000A0D0000}"/>
    <cellStyle name="20% - 强调文字颜色 3 4 2 5 2 3" xfId="23331" xr:uid="{00000000-0005-0000-0000-00000B0D0000}"/>
    <cellStyle name="20% - 强调文字颜色 3 4 2 5 2 4" xfId="41072" xr:uid="{00000000-0005-0000-0000-00000C0D0000}"/>
    <cellStyle name="20% - 强调文字颜色 3 4 2 5 3" xfId="18813" xr:uid="{00000000-0005-0000-0000-00000D0D0000}"/>
    <cellStyle name="20% - 强调文字颜色 3 4 2 5 3 2" xfId="24030" xr:uid="{00000000-0005-0000-0000-00000E0D0000}"/>
    <cellStyle name="20% - 强调文字颜色 3 4 2 5 3 3" xfId="41625" xr:uid="{00000000-0005-0000-0000-00000F0D0000}"/>
    <cellStyle name="20% - 强调文字颜色 3 4 2 5 4" xfId="24024" xr:uid="{00000000-0005-0000-0000-0000100D0000}"/>
    <cellStyle name="20% - 强调文字颜色 3 4 2 5 5" xfId="40942" xr:uid="{00000000-0005-0000-0000-0000110D0000}"/>
    <cellStyle name="20% - 强调文字颜色 3 4 2 6" xfId="15934" xr:uid="{00000000-0005-0000-0000-0000120D0000}"/>
    <cellStyle name="20% - 强调文字颜色 3 4 2 6 2" xfId="21960" xr:uid="{00000000-0005-0000-0000-0000130D0000}"/>
    <cellStyle name="20% - 强调文字颜色 3 4 2 7" xfId="16731" xr:uid="{00000000-0005-0000-0000-0000140D0000}"/>
    <cellStyle name="20% - 强调文字颜色 3 4 2 7 2" xfId="19320" xr:uid="{00000000-0005-0000-0000-0000150D0000}"/>
    <cellStyle name="20% - 强调文字颜色 3 4 2 7 2 2" xfId="24031" xr:uid="{00000000-0005-0000-0000-0000160D0000}"/>
    <cellStyle name="20% - 强调文字颜色 3 4 2 7 2 3" xfId="41628" xr:uid="{00000000-0005-0000-0000-0000170D0000}"/>
    <cellStyle name="20% - 强调文字颜色 3 4 2 7 3" xfId="22291" xr:uid="{00000000-0005-0000-0000-0000180D0000}"/>
    <cellStyle name="20% - 强调文字颜色 3 4 2 7 4" xfId="41195" xr:uid="{00000000-0005-0000-0000-0000190D0000}"/>
    <cellStyle name="20% - 强调文字颜色 3 4 2 8" xfId="18368" xr:uid="{00000000-0005-0000-0000-00001A0D0000}"/>
    <cellStyle name="20% - 强调文字颜色 3 4 2 8 2" xfId="24033" xr:uid="{00000000-0005-0000-0000-00001B0D0000}"/>
    <cellStyle name="20% - 强调文字颜色 3 4 2 8 3" xfId="40947" xr:uid="{00000000-0005-0000-0000-00001C0D0000}"/>
    <cellStyle name="20% - 强调文字颜色 3 4 2 9" xfId="24007" xr:uid="{00000000-0005-0000-0000-00001D0D0000}"/>
    <cellStyle name="20% - 强调文字颜色 3 4 3" xfId="1106" xr:uid="{00000000-0005-0000-0000-00001E0D0000}"/>
    <cellStyle name="20% - 强调文字颜色 3 4 3 2" xfId="4287" xr:uid="{00000000-0005-0000-0000-00001F0D0000}"/>
    <cellStyle name="20% - 强调文字颜色 3 4 3 2 2" xfId="24034" xr:uid="{00000000-0005-0000-0000-0000200D0000}"/>
    <cellStyle name="20% - 强调文字颜色 3 4 3 3" xfId="8338" xr:uid="{00000000-0005-0000-0000-0000210D0000}"/>
    <cellStyle name="20% - 强调文字颜色 3 4 3 3 2" xfId="24035" xr:uid="{00000000-0005-0000-0000-0000220D0000}"/>
    <cellStyle name="20% - 强调文字颜色 3 4 3 4" xfId="11023" xr:uid="{00000000-0005-0000-0000-0000230D0000}"/>
    <cellStyle name="20% - 强调文字颜色 3 4 3 4 2" xfId="22011" xr:uid="{00000000-0005-0000-0000-0000240D0000}"/>
    <cellStyle name="20% - 强调文字颜色 3 4 3 5" xfId="15936" xr:uid="{00000000-0005-0000-0000-0000250D0000}"/>
    <cellStyle name="20% - 强调文字颜色 3 4 3 5 2" xfId="24036" xr:uid="{00000000-0005-0000-0000-0000260D0000}"/>
    <cellStyle name="20% - 强调文字颜色 3 4 3 6" xfId="21760" xr:uid="{00000000-0005-0000-0000-0000270D0000}"/>
    <cellStyle name="20% - 强调文字颜色 3 4 4" xfId="1288" xr:uid="{00000000-0005-0000-0000-0000280D0000}"/>
    <cellStyle name="20% - 强调文字颜色 3 4 4 2" xfId="8268" xr:uid="{00000000-0005-0000-0000-0000290D0000}"/>
    <cellStyle name="20% - 强调文字颜色 3 4 4 2 2" xfId="24038" xr:uid="{00000000-0005-0000-0000-00002A0D0000}"/>
    <cellStyle name="20% - 强调文字颜色 3 4 4 3" xfId="8275" xr:uid="{00000000-0005-0000-0000-00002B0D0000}"/>
    <cellStyle name="20% - 强调文字颜色 3 4 4 3 2" xfId="21341" xr:uid="{00000000-0005-0000-0000-00002C0D0000}"/>
    <cellStyle name="20% - 强调文字颜色 3 4 4 4" xfId="9563" xr:uid="{00000000-0005-0000-0000-00002D0D0000}"/>
    <cellStyle name="20% - 强调文字颜色 3 4 4 4 2" xfId="24040" xr:uid="{00000000-0005-0000-0000-00002E0D0000}"/>
    <cellStyle name="20% - 强调文字颜色 3 4 4 5" xfId="21772" xr:uid="{00000000-0005-0000-0000-00002F0D0000}"/>
    <cellStyle name="20% - 强调文字颜色 3 4 5" xfId="4350" xr:uid="{00000000-0005-0000-0000-0000300D0000}"/>
    <cellStyle name="20% - 强调文字颜色 3 4 5 2" xfId="21033" xr:uid="{00000000-0005-0000-0000-0000310D0000}"/>
    <cellStyle name="20% - 强调文字颜色 3 4 6" xfId="6909" xr:uid="{00000000-0005-0000-0000-0000320D0000}"/>
    <cellStyle name="20% - 强调文字颜色 3 4 6 2" xfId="9227" xr:uid="{00000000-0005-0000-0000-0000330D0000}"/>
    <cellStyle name="20% - 强调文字颜色 3 4 6 2 2" xfId="15256" xr:uid="{00000000-0005-0000-0000-0000340D0000}"/>
    <cellStyle name="20% - 强调文字颜色 3 4 6 2 2 2" xfId="19078" xr:uid="{00000000-0005-0000-0000-0000350D0000}"/>
    <cellStyle name="20% - 强调文字颜色 3 4 6 2 2 2 2" xfId="21008" xr:uid="{00000000-0005-0000-0000-0000360D0000}"/>
    <cellStyle name="20% - 强调文字颜色 3 4 6 2 2 2 3" xfId="40885" xr:uid="{00000000-0005-0000-0000-0000370D0000}"/>
    <cellStyle name="20% - 强调文字颜色 3 4 6 2 2 3" xfId="21006" xr:uid="{00000000-0005-0000-0000-0000380D0000}"/>
    <cellStyle name="20% - 强调文字颜色 3 4 6 2 2 4" xfId="40883" xr:uid="{00000000-0005-0000-0000-0000390D0000}"/>
    <cellStyle name="20% - 强调文字颜色 3 4 6 2 3" xfId="18803" xr:uid="{00000000-0005-0000-0000-00003A0D0000}"/>
    <cellStyle name="20% - 强调文字颜色 3 4 6 2 3 2" xfId="21011" xr:uid="{00000000-0005-0000-0000-00003B0D0000}"/>
    <cellStyle name="20% - 强调文字颜色 3 4 6 2 3 3" xfId="40887" xr:uid="{00000000-0005-0000-0000-00003C0D0000}"/>
    <cellStyle name="20% - 强调文字颜色 3 4 6 2 4" xfId="24043" xr:uid="{00000000-0005-0000-0000-00003D0D0000}"/>
    <cellStyle name="20% - 强调文字颜色 3 4 6 2 5" xfId="41389" xr:uid="{00000000-0005-0000-0000-00003E0D0000}"/>
    <cellStyle name="20% - 强调文字颜色 3 4 6 3" xfId="18647" xr:uid="{00000000-0005-0000-0000-00003F0D0000}"/>
    <cellStyle name="20% - 强调文字颜色 3 4 6 3 2" xfId="24045" xr:uid="{00000000-0005-0000-0000-0000400D0000}"/>
    <cellStyle name="20% - 强调文字颜色 3 4 6 3 3" xfId="41391" xr:uid="{00000000-0005-0000-0000-0000410D0000}"/>
    <cellStyle name="20% - 强调文字颜色 3 4 6 4" xfId="22604" xr:uid="{00000000-0005-0000-0000-0000420D0000}"/>
    <cellStyle name="20% - 强调文字颜色 3 4 6 5" xfId="41409" xr:uid="{00000000-0005-0000-0000-0000430D0000}"/>
    <cellStyle name="20% - 强调文字颜色 3 4 7" xfId="9066" xr:uid="{00000000-0005-0000-0000-0000440D0000}"/>
    <cellStyle name="20% - 强调文字颜色 3 4 7 2" xfId="15411" xr:uid="{00000000-0005-0000-0000-0000450D0000}"/>
    <cellStyle name="20% - 强调文字颜色 3 4 7 2 2" xfId="19153" xr:uid="{00000000-0005-0000-0000-0000460D0000}"/>
    <cellStyle name="20% - 强调文字颜色 3 4 7 2 2 2" xfId="22457" xr:uid="{00000000-0005-0000-0000-0000470D0000}"/>
    <cellStyle name="20% - 强调文字颜色 3 4 7 2 2 3" xfId="41231" xr:uid="{00000000-0005-0000-0000-0000480D0000}"/>
    <cellStyle name="20% - 强调文字颜色 3 4 7 2 3" xfId="24048" xr:uid="{00000000-0005-0000-0000-0000490D0000}"/>
    <cellStyle name="20% - 强调文字颜色 3 4 7 2 4" xfId="41630" xr:uid="{00000000-0005-0000-0000-00004A0D0000}"/>
    <cellStyle name="20% - 强调文字颜色 3 4 7 3" xfId="18791" xr:uid="{00000000-0005-0000-0000-00004B0D0000}"/>
    <cellStyle name="20% - 强调文字颜色 3 4 7 3 2" xfId="24054" xr:uid="{00000000-0005-0000-0000-00004C0D0000}"/>
    <cellStyle name="20% - 强调文字颜色 3 4 7 3 3" xfId="41632" xr:uid="{00000000-0005-0000-0000-00004D0D0000}"/>
    <cellStyle name="20% - 强调文字颜色 3 4 7 4" xfId="21805" xr:uid="{00000000-0005-0000-0000-00004E0D0000}"/>
    <cellStyle name="20% - 强调文字颜色 3 4 7 5" xfId="41093" xr:uid="{00000000-0005-0000-0000-00004F0D0000}"/>
    <cellStyle name="20% - 强调文字颜色 3 4 8" xfId="15933" xr:uid="{00000000-0005-0000-0000-0000500D0000}"/>
    <cellStyle name="20% - 强调文字颜色 3 4 8 2" xfId="24056" xr:uid="{00000000-0005-0000-0000-0000510D0000}"/>
    <cellStyle name="20% - 强调文字颜色 3 4 9" xfId="15557" xr:uid="{00000000-0005-0000-0000-0000520D0000}"/>
    <cellStyle name="20% - 强调文字颜色 3 4 9 2" xfId="19182" xr:uid="{00000000-0005-0000-0000-0000530D0000}"/>
    <cellStyle name="20% - 强调文字颜色 3 4 9 2 2" xfId="24061" xr:uid="{00000000-0005-0000-0000-0000540D0000}"/>
    <cellStyle name="20% - 强调文字颜色 3 4 9 2 3" xfId="41633" xr:uid="{00000000-0005-0000-0000-0000550D0000}"/>
    <cellStyle name="20% - 强调文字颜色 3 4 9 3" xfId="24059" xr:uid="{00000000-0005-0000-0000-0000560D0000}"/>
    <cellStyle name="20% - 强调文字颜色 3 4 9 4" xfId="41239" xr:uid="{00000000-0005-0000-0000-0000570D0000}"/>
    <cellStyle name="20% - 强调文字颜色 3 5" xfId="92" xr:uid="{00000000-0005-0000-0000-0000580D0000}"/>
    <cellStyle name="20% - 强调文字颜色 3 5 10" xfId="22728" xr:uid="{00000000-0005-0000-0000-0000590D0000}"/>
    <cellStyle name="20% - 强调文字颜色 3 5 11" xfId="41291" xr:uid="{00000000-0005-0000-0000-00005A0D0000}"/>
    <cellStyle name="20% - 强调文字颜色 3 5 2" xfId="260" xr:uid="{00000000-0005-0000-0000-00005B0D0000}"/>
    <cellStyle name="20% - 强调文字颜色 3 5 2 10" xfId="41635" xr:uid="{00000000-0005-0000-0000-00005C0D0000}"/>
    <cellStyle name="20% - 强调文字颜色 3 5 2 2" xfId="1291" xr:uid="{00000000-0005-0000-0000-00005D0D0000}"/>
    <cellStyle name="20% - 强调文字颜色 3 5 2 2 2" xfId="9561" xr:uid="{00000000-0005-0000-0000-00005E0D0000}"/>
    <cellStyle name="20% - 强调文字颜色 3 5 2 2 2 2" xfId="24066" xr:uid="{00000000-0005-0000-0000-00005F0D0000}"/>
    <cellStyle name="20% - 强调文字颜色 3 5 2 2 3" xfId="9726" xr:uid="{00000000-0005-0000-0000-0000600D0000}"/>
    <cellStyle name="20% - 强调文字颜色 3 5 2 2 3 2" xfId="21966" xr:uid="{00000000-0005-0000-0000-0000610D0000}"/>
    <cellStyle name="20% - 强调文字颜色 3 5 2 2 4" xfId="9560" xr:uid="{00000000-0005-0000-0000-0000620D0000}"/>
    <cellStyle name="20% - 强调文字颜色 3 5 2 2 4 2" xfId="24070" xr:uid="{00000000-0005-0000-0000-0000630D0000}"/>
    <cellStyle name="20% - 强调文字颜色 3 5 2 2 5" xfId="24065" xr:uid="{00000000-0005-0000-0000-0000640D0000}"/>
    <cellStyle name="20% - 强调文字颜色 3 5 2 3" xfId="4264" xr:uid="{00000000-0005-0000-0000-0000650D0000}"/>
    <cellStyle name="20% - 强调文字颜色 3 5 2 3 2" xfId="7036" xr:uid="{00000000-0005-0000-0000-0000660D0000}"/>
    <cellStyle name="20% - 强调文字颜色 3 5 2 3 2 2" xfId="24073" xr:uid="{00000000-0005-0000-0000-0000670D0000}"/>
    <cellStyle name="20% - 强调文字颜色 3 5 2 3 3" xfId="8625" xr:uid="{00000000-0005-0000-0000-0000680D0000}"/>
    <cellStyle name="20% - 强调文字颜色 3 5 2 3 3 2" xfId="24075" xr:uid="{00000000-0005-0000-0000-0000690D0000}"/>
    <cellStyle name="20% - 强调文字颜色 3 5 2 3 4" xfId="24072" xr:uid="{00000000-0005-0000-0000-00006A0D0000}"/>
    <cellStyle name="20% - 强调文字颜色 3 5 2 4" xfId="7035" xr:uid="{00000000-0005-0000-0000-00006B0D0000}"/>
    <cellStyle name="20% - 强调文字颜色 3 5 2 4 2" xfId="9140" xr:uid="{00000000-0005-0000-0000-00006C0D0000}"/>
    <cellStyle name="20% - 强调文字颜色 3 5 2 4 2 2" xfId="15259" xr:uid="{00000000-0005-0000-0000-00006D0D0000}"/>
    <cellStyle name="20% - 强调文字颜色 3 5 2 4 2 2 2" xfId="19081" xr:uid="{00000000-0005-0000-0000-00006E0D0000}"/>
    <cellStyle name="20% - 强调文字颜色 3 5 2 4 2 2 2 2" xfId="20842" xr:uid="{00000000-0005-0000-0000-00006F0D0000}"/>
    <cellStyle name="20% - 强调文字颜色 3 5 2 4 2 2 2 3" xfId="28559" xr:uid="{00000000-0005-0000-0000-0000700D0000}"/>
    <cellStyle name="20% - 强调文字颜色 3 5 2 4 2 2 3" xfId="24079" xr:uid="{00000000-0005-0000-0000-0000710D0000}"/>
    <cellStyle name="20% - 强调文字颜色 3 5 2 4 2 2 4" xfId="41447" xr:uid="{00000000-0005-0000-0000-0000720D0000}"/>
    <cellStyle name="20% - 强调文字颜色 3 5 2 4 2 3" xfId="18793" xr:uid="{00000000-0005-0000-0000-0000730D0000}"/>
    <cellStyle name="20% - 强调文字颜色 3 5 2 4 2 3 2" xfId="24080" xr:uid="{00000000-0005-0000-0000-0000740D0000}"/>
    <cellStyle name="20% - 强调文字颜色 3 5 2 4 2 3 3" xfId="41637" xr:uid="{00000000-0005-0000-0000-0000750D0000}"/>
    <cellStyle name="20% - 强调文字颜色 3 5 2 4 2 4" xfId="23811" xr:uid="{00000000-0005-0000-0000-0000760D0000}"/>
    <cellStyle name="20% - 强调文字颜色 3 5 2 4 2 5" xfId="41572" xr:uid="{00000000-0005-0000-0000-0000770D0000}"/>
    <cellStyle name="20% - 强调文字颜色 3 5 2 4 3" xfId="9124" xr:uid="{00000000-0005-0000-0000-0000780D0000}"/>
    <cellStyle name="20% - 强调文字颜色 3 5 2 4 3 2" xfId="21484" xr:uid="{00000000-0005-0000-0000-0000790D0000}"/>
    <cellStyle name="20% - 强调文字颜色 3 5 2 4 4" xfId="18682" xr:uid="{00000000-0005-0000-0000-00007A0D0000}"/>
    <cellStyle name="20% - 强调文字颜色 3 5 2 4 4 2" xfId="23815" xr:uid="{00000000-0005-0000-0000-00007B0D0000}"/>
    <cellStyle name="20% - 强调文字颜色 3 5 2 4 4 3" xfId="41573" xr:uid="{00000000-0005-0000-0000-00007C0D0000}"/>
    <cellStyle name="20% - 强调文字颜色 3 5 2 4 5" xfId="24076" xr:uid="{00000000-0005-0000-0000-00007D0D0000}"/>
    <cellStyle name="20% - 强调文字颜色 3 5 2 4 6" xfId="41636" xr:uid="{00000000-0005-0000-0000-00007E0D0000}"/>
    <cellStyle name="20% - 强调文字颜色 3 5 2 5" xfId="9558" xr:uid="{00000000-0005-0000-0000-00007F0D0000}"/>
    <cellStyle name="20% - 强调文字颜色 3 5 2 5 2" xfId="15112" xr:uid="{00000000-0005-0000-0000-0000800D0000}"/>
    <cellStyle name="20% - 强调文字颜色 3 5 2 5 2 2" xfId="19037" xr:uid="{00000000-0005-0000-0000-0000810D0000}"/>
    <cellStyle name="20% - 强调文字颜色 3 5 2 5 2 2 2" xfId="24083" xr:uid="{00000000-0005-0000-0000-0000820D0000}"/>
    <cellStyle name="20% - 强调文字颜色 3 5 2 5 2 2 3" xfId="41640" xr:uid="{00000000-0005-0000-0000-0000830D0000}"/>
    <cellStyle name="20% - 强调文字颜色 3 5 2 5 2 3" xfId="23820" xr:uid="{00000000-0005-0000-0000-0000840D0000}"/>
    <cellStyle name="20% - 强调文字颜色 3 5 2 5 2 4" xfId="41273" xr:uid="{00000000-0005-0000-0000-0000850D0000}"/>
    <cellStyle name="20% - 强调文字颜色 3 5 2 5 3" xfId="18845" xr:uid="{00000000-0005-0000-0000-0000860D0000}"/>
    <cellStyle name="20% - 强调文字颜色 3 5 2 5 3 2" xfId="24084" xr:uid="{00000000-0005-0000-0000-0000870D0000}"/>
    <cellStyle name="20% - 强调文字颜色 3 5 2 5 3 3" xfId="41641" xr:uid="{00000000-0005-0000-0000-0000880D0000}"/>
    <cellStyle name="20% - 强调文字颜色 3 5 2 5 4" xfId="24081" xr:uid="{00000000-0005-0000-0000-0000890D0000}"/>
    <cellStyle name="20% - 强调文字颜色 3 5 2 5 5" xfId="41638" xr:uid="{00000000-0005-0000-0000-00008A0D0000}"/>
    <cellStyle name="20% - 强调文字颜色 3 5 2 6" xfId="15938" xr:uid="{00000000-0005-0000-0000-00008B0D0000}"/>
    <cellStyle name="20% - 强调文字颜色 3 5 2 6 2" xfId="24086" xr:uid="{00000000-0005-0000-0000-00008C0D0000}"/>
    <cellStyle name="20% - 强调文字颜色 3 5 2 7" xfId="15883" xr:uid="{00000000-0005-0000-0000-00008D0D0000}"/>
    <cellStyle name="20% - 强调文字颜色 3 5 2 7 2" xfId="19219" xr:uid="{00000000-0005-0000-0000-00008E0D0000}"/>
    <cellStyle name="20% - 强调文字颜色 3 5 2 7 2 2" xfId="22840" xr:uid="{00000000-0005-0000-0000-00008F0D0000}"/>
    <cellStyle name="20% - 强调文字颜色 3 5 2 7 2 3" xfId="41249" xr:uid="{00000000-0005-0000-0000-0000900D0000}"/>
    <cellStyle name="20% - 强调文字颜色 3 5 2 7 3" xfId="22836" xr:uid="{00000000-0005-0000-0000-0000910D0000}"/>
    <cellStyle name="20% - 强调文字颜色 3 5 2 7 4" xfId="41199" xr:uid="{00000000-0005-0000-0000-0000920D0000}"/>
    <cellStyle name="20% - 强调文字颜色 3 5 2 8" xfId="18369" xr:uid="{00000000-0005-0000-0000-0000930D0000}"/>
    <cellStyle name="20% - 强调文字颜色 3 5 2 8 2" xfId="22850" xr:uid="{00000000-0005-0000-0000-0000940D0000}"/>
    <cellStyle name="20% - 强调文字颜色 3 5 2 8 3" xfId="41233" xr:uid="{00000000-0005-0000-0000-0000950D0000}"/>
    <cellStyle name="20% - 强调文字颜色 3 5 2 9" xfId="24064" xr:uid="{00000000-0005-0000-0000-0000960D0000}"/>
    <cellStyle name="20% - 强调文字颜色 3 5 3" xfId="1290" xr:uid="{00000000-0005-0000-0000-0000970D0000}"/>
    <cellStyle name="20% - 强调文字颜色 3 5 3 2" xfId="8704" xr:uid="{00000000-0005-0000-0000-0000980D0000}"/>
    <cellStyle name="20% - 强调文字颜色 3 5 3 2 2" xfId="22158" xr:uid="{00000000-0005-0000-0000-0000990D0000}"/>
    <cellStyle name="20% - 强调文字颜色 3 5 3 3" xfId="8627" xr:uid="{00000000-0005-0000-0000-00009A0D0000}"/>
    <cellStyle name="20% - 强调文字颜色 3 5 3 3 2" xfId="24092" xr:uid="{00000000-0005-0000-0000-00009B0D0000}"/>
    <cellStyle name="20% - 强调文字颜色 3 5 3 4" xfId="10763" xr:uid="{00000000-0005-0000-0000-00009C0D0000}"/>
    <cellStyle name="20% - 强调文字颜色 3 5 3 4 2" xfId="24094" xr:uid="{00000000-0005-0000-0000-00009D0D0000}"/>
    <cellStyle name="20% - 强调文字颜色 3 5 3 5" xfId="24090" xr:uid="{00000000-0005-0000-0000-00009E0D0000}"/>
    <cellStyle name="20% - 强调文字颜色 3 5 4" xfId="4319" xr:uid="{00000000-0005-0000-0000-00009F0D0000}"/>
    <cellStyle name="20% - 强调文字颜色 3 5 4 2" xfId="7037" xr:uid="{00000000-0005-0000-0000-0000A00D0000}"/>
    <cellStyle name="20% - 强调文字颜色 3 5 4 2 2" xfId="24101" xr:uid="{00000000-0005-0000-0000-0000A10D0000}"/>
    <cellStyle name="20% - 强调文字颜色 3 5 4 3" xfId="9554" xr:uid="{00000000-0005-0000-0000-0000A20D0000}"/>
    <cellStyle name="20% - 强调文字颜色 3 5 4 3 2" xfId="24102" xr:uid="{00000000-0005-0000-0000-0000A30D0000}"/>
    <cellStyle name="20% - 强调文字颜色 3 5 4 4" xfId="24100" xr:uid="{00000000-0005-0000-0000-0000A40D0000}"/>
    <cellStyle name="20% - 强调文字颜色 3 5 5" xfId="7034" xr:uid="{00000000-0005-0000-0000-0000A50D0000}"/>
    <cellStyle name="20% - 强调文字颜色 3 5 5 2" xfId="9553" xr:uid="{00000000-0005-0000-0000-0000A60D0000}"/>
    <cellStyle name="20% - 强调文字颜色 3 5 5 2 2" xfId="15255" xr:uid="{00000000-0005-0000-0000-0000A70D0000}"/>
    <cellStyle name="20% - 强调文字颜色 3 5 5 2 2 2" xfId="19077" xr:uid="{00000000-0005-0000-0000-0000A80D0000}"/>
    <cellStyle name="20% - 强调文字颜色 3 5 5 2 2 2 2" xfId="24107" xr:uid="{00000000-0005-0000-0000-0000A90D0000}"/>
    <cellStyle name="20% - 强调文字颜色 3 5 5 2 2 2 3" xfId="41646" xr:uid="{00000000-0005-0000-0000-0000AA0D0000}"/>
    <cellStyle name="20% - 强调文字颜色 3 5 5 2 2 3" xfId="23823" xr:uid="{00000000-0005-0000-0000-0000AB0D0000}"/>
    <cellStyle name="20% - 强调文字颜色 3 5 5 2 2 4" xfId="41576" xr:uid="{00000000-0005-0000-0000-0000AC0D0000}"/>
    <cellStyle name="20% - 强调文字颜色 3 5 5 2 3" xfId="18844" xr:uid="{00000000-0005-0000-0000-0000AD0D0000}"/>
    <cellStyle name="20% - 强调文字颜色 3 5 5 2 3 2" xfId="24109" xr:uid="{00000000-0005-0000-0000-0000AE0D0000}"/>
    <cellStyle name="20% - 强调文字颜色 3 5 5 2 3 3" xfId="41647" xr:uid="{00000000-0005-0000-0000-0000AF0D0000}"/>
    <cellStyle name="20% - 强调文字颜色 3 5 5 2 4" xfId="24105" xr:uid="{00000000-0005-0000-0000-0000B00D0000}"/>
    <cellStyle name="20% - 强调文字颜色 3 5 5 2 5" xfId="28272" xr:uid="{00000000-0005-0000-0000-0000B10D0000}"/>
    <cellStyle name="20% - 强调文字颜色 3 5 5 3" xfId="8369" xr:uid="{00000000-0005-0000-0000-0000B20D0000}"/>
    <cellStyle name="20% - 强调文字颜色 3 5 5 3 2" xfId="24110" xr:uid="{00000000-0005-0000-0000-0000B30D0000}"/>
    <cellStyle name="20% - 强调文字颜色 3 5 5 4" xfId="18681" xr:uid="{00000000-0005-0000-0000-0000B40D0000}"/>
    <cellStyle name="20% - 强调文字颜色 3 5 5 4 2" xfId="24111" xr:uid="{00000000-0005-0000-0000-0000B50D0000}"/>
    <cellStyle name="20% - 强调文字颜色 3 5 5 4 3" xfId="26897" xr:uid="{00000000-0005-0000-0000-0000B60D0000}"/>
    <cellStyle name="20% - 强调文字颜色 3 5 5 5" xfId="24104" xr:uid="{00000000-0005-0000-0000-0000B70D0000}"/>
    <cellStyle name="20% - 强调文字颜色 3 5 5 6" xfId="41645" xr:uid="{00000000-0005-0000-0000-0000B80D0000}"/>
    <cellStyle name="20% - 强调文字颜色 3 5 6" xfId="9552" xr:uid="{00000000-0005-0000-0000-0000B90D0000}"/>
    <cellStyle name="20% - 强调文字颜色 3 5 6 2" xfId="15150" xr:uid="{00000000-0005-0000-0000-0000BA0D0000}"/>
    <cellStyle name="20% - 强调文字颜色 3 5 6 2 2" xfId="19048" xr:uid="{00000000-0005-0000-0000-0000BB0D0000}"/>
    <cellStyle name="20% - 强调文字颜色 3 5 6 2 2 2" xfId="24117" xr:uid="{00000000-0005-0000-0000-0000BC0D0000}"/>
    <cellStyle name="20% - 强调文字颜色 3 5 6 2 2 3" xfId="41648" xr:uid="{00000000-0005-0000-0000-0000BD0D0000}"/>
    <cellStyle name="20% - 强调文字颜色 3 5 6 2 3" xfId="21240" xr:uid="{00000000-0005-0000-0000-0000BE0D0000}"/>
    <cellStyle name="20% - 强调文字颜色 3 5 6 2 4" xfId="40937" xr:uid="{00000000-0005-0000-0000-0000BF0D0000}"/>
    <cellStyle name="20% - 强调文字颜色 3 5 6 3" xfId="18843" xr:uid="{00000000-0005-0000-0000-0000C00D0000}"/>
    <cellStyle name="20% - 强调文字颜色 3 5 6 3 2" xfId="24120" xr:uid="{00000000-0005-0000-0000-0000C10D0000}"/>
    <cellStyle name="20% - 强调文字颜色 3 5 6 3 3" xfId="41649" xr:uid="{00000000-0005-0000-0000-0000C20D0000}"/>
    <cellStyle name="20% - 强调文字颜色 3 5 6 4" xfId="24113" xr:uid="{00000000-0005-0000-0000-0000C30D0000}"/>
    <cellStyle name="20% - 强调文字颜色 3 5 6 5" xfId="41411" xr:uid="{00000000-0005-0000-0000-0000C40D0000}"/>
    <cellStyle name="20% - 强调文字颜色 3 5 7" xfId="15937" xr:uid="{00000000-0005-0000-0000-0000C50D0000}"/>
    <cellStyle name="20% - 强调文字颜色 3 5 7 2" xfId="21324" xr:uid="{00000000-0005-0000-0000-0000C60D0000}"/>
    <cellStyle name="20% - 强调文字颜色 3 5 8" xfId="18233" xr:uid="{00000000-0005-0000-0000-0000C70D0000}"/>
    <cellStyle name="20% - 强调文字颜色 3 5 8 2" xfId="19471" xr:uid="{00000000-0005-0000-0000-0000C80D0000}"/>
    <cellStyle name="20% - 强调文字颜色 3 5 8 2 2" xfId="22306" xr:uid="{00000000-0005-0000-0000-0000C90D0000}"/>
    <cellStyle name="20% - 强调文字颜色 3 5 8 2 3" xfId="41203" xr:uid="{00000000-0005-0000-0000-0000CA0D0000}"/>
    <cellStyle name="20% - 强调文字颜色 3 5 8 3" xfId="23891" xr:uid="{00000000-0005-0000-0000-0000CB0D0000}"/>
    <cellStyle name="20% - 强调文字颜色 3 5 8 4" xfId="41414" xr:uid="{00000000-0005-0000-0000-0000CC0D0000}"/>
    <cellStyle name="20% - 强调文字颜色 3 5 9" xfId="18314" xr:uid="{00000000-0005-0000-0000-0000CD0D0000}"/>
    <cellStyle name="20% - 强调文字颜色 3 5 9 2" xfId="22436" xr:uid="{00000000-0005-0000-0000-0000CE0D0000}"/>
    <cellStyle name="20% - 强调文字颜色 3 5 9 3" xfId="40931" xr:uid="{00000000-0005-0000-0000-0000CF0D0000}"/>
    <cellStyle name="20% - 强调文字颜色 3 6" xfId="1072" xr:uid="{00000000-0005-0000-0000-0000D00D0000}"/>
    <cellStyle name="20% - 强调文字颜色 3 6 2" xfId="589" xr:uid="{00000000-0005-0000-0000-0000D10D0000}"/>
    <cellStyle name="20% - 强调文字颜色 3 6 2 2" xfId="4377" xr:uid="{00000000-0005-0000-0000-0000D20D0000}"/>
    <cellStyle name="20% - 强调文字颜色 3 6 2 2 2" xfId="7039" xr:uid="{00000000-0005-0000-0000-0000D30D0000}"/>
    <cellStyle name="20% - 强调文字颜色 3 6 2 2 2 2" xfId="24128" xr:uid="{00000000-0005-0000-0000-0000D40D0000}"/>
    <cellStyle name="20% - 强调文字颜色 3 6 2 2 3" xfId="9547" xr:uid="{00000000-0005-0000-0000-0000D50D0000}"/>
    <cellStyle name="20% - 强调文字颜色 3 6 2 2 3 2" xfId="24129" xr:uid="{00000000-0005-0000-0000-0000D60D0000}"/>
    <cellStyle name="20% - 强调文字颜色 3 6 2 2 4" xfId="24127" xr:uid="{00000000-0005-0000-0000-0000D70D0000}"/>
    <cellStyle name="20% - 强调文字颜色 3 6 2 3" xfId="10761" xr:uid="{00000000-0005-0000-0000-0000D80D0000}"/>
    <cellStyle name="20% - 强调文字颜色 3 6 2 3 2" xfId="9746" xr:uid="{00000000-0005-0000-0000-0000D90D0000}"/>
    <cellStyle name="20% - 强调文字颜色 3 6 2 3 2 2" xfId="21027" xr:uid="{00000000-0005-0000-0000-0000DA0D0000}"/>
    <cellStyle name="20% - 强调文字颜色 3 6 2 3 3" xfId="15147" xr:uid="{00000000-0005-0000-0000-0000DB0D0000}"/>
    <cellStyle name="20% - 强调文字颜色 3 6 2 3 3 2" xfId="19047" xr:uid="{00000000-0005-0000-0000-0000DC0D0000}"/>
    <cellStyle name="20% - 强调文字颜色 3 6 2 3 3 2 2" xfId="24132" xr:uid="{00000000-0005-0000-0000-0000DD0D0000}"/>
    <cellStyle name="20% - 强调文字颜色 3 6 2 3 3 2 3" xfId="41651" xr:uid="{00000000-0005-0000-0000-0000DE0D0000}"/>
    <cellStyle name="20% - 强调文字颜色 3 6 2 3 3 3" xfId="22955" xr:uid="{00000000-0005-0000-0000-0000DF0D0000}"/>
    <cellStyle name="20% - 强调文字颜色 3 6 2 3 3 4" xfId="41306" xr:uid="{00000000-0005-0000-0000-0000E00D0000}"/>
    <cellStyle name="20% - 强调文字颜色 3 6 2 3 4" xfId="18931" xr:uid="{00000000-0005-0000-0000-0000E10D0000}"/>
    <cellStyle name="20% - 强调文字颜色 3 6 2 3 4 2" xfId="22014" xr:uid="{00000000-0005-0000-0000-0000E20D0000}"/>
    <cellStyle name="20% - 强调文字颜色 3 6 2 3 4 3" xfId="41145" xr:uid="{00000000-0005-0000-0000-0000E30D0000}"/>
    <cellStyle name="20% - 强调文字颜色 3 6 2 3 5" xfId="24130" xr:uid="{00000000-0005-0000-0000-0000E40D0000}"/>
    <cellStyle name="20% - 强调文字颜色 3 6 2 3 6" xfId="41650" xr:uid="{00000000-0005-0000-0000-0000E50D0000}"/>
    <cellStyle name="20% - 强调文字颜色 3 6 2 4" xfId="9898" xr:uid="{00000000-0005-0000-0000-0000E60D0000}"/>
    <cellStyle name="20% - 强调文字颜色 3 6 2 4 2" xfId="22374" xr:uid="{00000000-0005-0000-0000-0000E70D0000}"/>
    <cellStyle name="20% - 强调文字颜色 3 6 2 5" xfId="15944" xr:uid="{00000000-0005-0000-0000-0000E80D0000}"/>
    <cellStyle name="20% - 强调文字颜色 3 6 2 5 2" xfId="22000" xr:uid="{00000000-0005-0000-0000-0000E90D0000}"/>
    <cellStyle name="20% - 强调文字颜色 3 6 2 6" xfId="15503" xr:uid="{00000000-0005-0000-0000-0000EA0D0000}"/>
    <cellStyle name="20% - 强调文字颜色 3 6 2 6 2" xfId="19176" xr:uid="{00000000-0005-0000-0000-0000EB0D0000}"/>
    <cellStyle name="20% - 强调文字颜色 3 6 2 6 2 2" xfId="24135" xr:uid="{00000000-0005-0000-0000-0000EC0D0000}"/>
    <cellStyle name="20% - 强调文字颜色 3 6 2 6 2 3" xfId="41653" xr:uid="{00000000-0005-0000-0000-0000ED0D0000}"/>
    <cellStyle name="20% - 强调文字颜色 3 6 2 6 3" xfId="24134" xr:uid="{00000000-0005-0000-0000-0000EE0D0000}"/>
    <cellStyle name="20% - 强调文字颜色 3 6 2 6 4" xfId="41652" xr:uid="{00000000-0005-0000-0000-0000EF0D0000}"/>
    <cellStyle name="20% - 强调文字颜色 3 6 2 7" xfId="24124" xr:uid="{00000000-0005-0000-0000-0000F00D0000}"/>
    <cellStyle name="20% - 强调文字颜色 3 6 3" xfId="4314" xr:uid="{00000000-0005-0000-0000-0000F10D0000}"/>
    <cellStyle name="20% - 强调文字颜色 3 6 3 2" xfId="7040" xr:uid="{00000000-0005-0000-0000-0000F20D0000}"/>
    <cellStyle name="20% - 强调文字颜色 3 6 3 2 2" xfId="24140" xr:uid="{00000000-0005-0000-0000-0000F30D0000}"/>
    <cellStyle name="20% - 强调文字颜色 3 6 3 3" xfId="9368" xr:uid="{00000000-0005-0000-0000-0000F40D0000}"/>
    <cellStyle name="20% - 强调文字颜色 3 6 3 3 2" xfId="24142" xr:uid="{00000000-0005-0000-0000-0000F50D0000}"/>
    <cellStyle name="20% - 强调文字颜色 3 6 3 4" xfId="24138" xr:uid="{00000000-0005-0000-0000-0000F60D0000}"/>
    <cellStyle name="20% - 强调文字颜色 3 6 4" xfId="8229" xr:uid="{00000000-0005-0000-0000-0000F70D0000}"/>
    <cellStyle name="20% - 强调文字颜色 3 6 4 2" xfId="9366" xr:uid="{00000000-0005-0000-0000-0000F80D0000}"/>
    <cellStyle name="20% - 强调文字颜色 3 6 4 2 2" xfId="24150" xr:uid="{00000000-0005-0000-0000-0000F90D0000}"/>
    <cellStyle name="20% - 强调文字颜色 3 6 4 3" xfId="15437" xr:uid="{00000000-0005-0000-0000-0000FA0D0000}"/>
    <cellStyle name="20% - 强调文字颜色 3 6 4 3 2" xfId="19163" xr:uid="{00000000-0005-0000-0000-0000FB0D0000}"/>
    <cellStyle name="20% - 强调文字颜色 3 6 4 3 2 2" xfId="21199" xr:uid="{00000000-0005-0000-0000-0000FC0D0000}"/>
    <cellStyle name="20% - 强调文字颜色 3 6 4 3 2 3" xfId="40930" xr:uid="{00000000-0005-0000-0000-0000FD0D0000}"/>
    <cellStyle name="20% - 强调文字颜色 3 6 4 3 3" xfId="24154" xr:uid="{00000000-0005-0000-0000-0000FE0D0000}"/>
    <cellStyle name="20% - 强调文字颜色 3 6 4 3 4" xfId="41656" xr:uid="{00000000-0005-0000-0000-0000FF0D0000}"/>
    <cellStyle name="20% - 强调文字颜色 3 6 4 4" xfId="18761" xr:uid="{00000000-0005-0000-0000-0000000E0000}"/>
    <cellStyle name="20% - 强调文字颜色 3 6 4 4 2" xfId="21505" xr:uid="{00000000-0005-0000-0000-0000010E0000}"/>
    <cellStyle name="20% - 强调文字颜色 3 6 4 4 3" xfId="41010" xr:uid="{00000000-0005-0000-0000-0000020E0000}"/>
    <cellStyle name="20% - 强调文字颜色 3 6 4 5" xfId="24147" xr:uid="{00000000-0005-0000-0000-0000030E0000}"/>
    <cellStyle name="20% - 强调文字颜色 3 6 4 6" xfId="41655" xr:uid="{00000000-0005-0000-0000-0000040E0000}"/>
    <cellStyle name="20% - 强调文字颜色 3 6 5" xfId="9364" xr:uid="{00000000-0005-0000-0000-0000050E0000}"/>
    <cellStyle name="20% - 强调文字颜色 3 6 5 2" xfId="24156" xr:uid="{00000000-0005-0000-0000-0000060E0000}"/>
    <cellStyle name="20% - 强调文字颜色 3 6 6" xfId="15941" xr:uid="{00000000-0005-0000-0000-0000070E0000}"/>
    <cellStyle name="20% - 强调文字颜色 3 6 6 2" xfId="21514" xr:uid="{00000000-0005-0000-0000-0000080E0000}"/>
    <cellStyle name="20% - 强调文字颜色 3 6 7" xfId="16503" xr:uid="{00000000-0005-0000-0000-0000090E0000}"/>
    <cellStyle name="20% - 强调文字颜色 3 6 7 2" xfId="19269" xr:uid="{00000000-0005-0000-0000-00000A0E0000}"/>
    <cellStyle name="20% - 强调文字颜色 3 6 7 2 2" xfId="24158" xr:uid="{00000000-0005-0000-0000-00000B0E0000}"/>
    <cellStyle name="20% - 强调文字颜色 3 6 7 2 3" xfId="41658" xr:uid="{00000000-0005-0000-0000-00000C0E0000}"/>
    <cellStyle name="20% - 强调文字颜色 3 6 7 3" xfId="21819" xr:uid="{00000000-0005-0000-0000-00000D0E0000}"/>
    <cellStyle name="20% - 强调文字颜色 3 6 7 4" xfId="41099" xr:uid="{00000000-0005-0000-0000-00000E0E0000}"/>
    <cellStyle name="20% - 强调文字颜色 3 6 8" xfId="22734" xr:uid="{00000000-0005-0000-0000-00000F0E0000}"/>
    <cellStyle name="20% - 强调文字颜色 3 7" xfId="1292" xr:uid="{00000000-0005-0000-0000-0000100E0000}"/>
    <cellStyle name="20% - 强调文字颜色 3 7 2" xfId="567" xr:uid="{00000000-0005-0000-0000-0000110E0000}"/>
    <cellStyle name="20% - 强调文字颜色 3 7 2 2" xfId="4291" xr:uid="{00000000-0005-0000-0000-0000120E0000}"/>
    <cellStyle name="20% - 强调文字颜色 3 7 2 2 2" xfId="7042" xr:uid="{00000000-0005-0000-0000-0000130E0000}"/>
    <cellStyle name="20% - 强调文字颜色 3 7 2 2 2 2" xfId="24162" xr:uid="{00000000-0005-0000-0000-0000140E0000}"/>
    <cellStyle name="20% - 强调文字颜色 3 7 2 2 3" xfId="8336" xr:uid="{00000000-0005-0000-0000-0000150E0000}"/>
    <cellStyle name="20% - 强调文字颜色 3 7 2 2 3 2" xfId="24166" xr:uid="{00000000-0005-0000-0000-0000160E0000}"/>
    <cellStyle name="20% - 强调文字颜色 3 7 2 2 4" xfId="24160" xr:uid="{00000000-0005-0000-0000-0000170E0000}"/>
    <cellStyle name="20% - 强调文字颜色 3 7 2 3" xfId="11197" xr:uid="{00000000-0005-0000-0000-0000180E0000}"/>
    <cellStyle name="20% - 强调文字颜色 3 7 2 3 2" xfId="24167" xr:uid="{00000000-0005-0000-0000-0000190E0000}"/>
    <cellStyle name="20% - 强调文字颜色 3 7 2 4" xfId="9403" xr:uid="{00000000-0005-0000-0000-00001A0E0000}"/>
    <cellStyle name="20% - 强调文字颜色 3 7 2 4 2" xfId="24168" xr:uid="{00000000-0005-0000-0000-00001B0E0000}"/>
    <cellStyle name="20% - 强调文字颜色 3 7 2 5" xfId="15572" xr:uid="{00000000-0005-0000-0000-00001C0E0000}"/>
    <cellStyle name="20% - 强调文字颜色 3 7 2 5 2" xfId="24172" xr:uid="{00000000-0005-0000-0000-00001D0E0000}"/>
    <cellStyle name="20% - 强调文字颜色 3 7 2 6" xfId="21242" xr:uid="{00000000-0005-0000-0000-00001E0E0000}"/>
    <cellStyle name="20% - 强调文字颜色 3 7 3" xfId="4305" xr:uid="{00000000-0005-0000-0000-00001F0E0000}"/>
    <cellStyle name="20% - 强调文字颜色 3 7 3 2" xfId="7043" xr:uid="{00000000-0005-0000-0000-0000200E0000}"/>
    <cellStyle name="20% - 强调文字颜色 3 7 3 2 2" xfId="24177" xr:uid="{00000000-0005-0000-0000-0000210E0000}"/>
    <cellStyle name="20% - 强调文字颜色 3 7 3 3" xfId="9548" xr:uid="{00000000-0005-0000-0000-0000220E0000}"/>
    <cellStyle name="20% - 强调文字颜色 3 7 3 3 2" xfId="24180" xr:uid="{00000000-0005-0000-0000-0000230E0000}"/>
    <cellStyle name="20% - 强调文字颜色 3 7 3 4" xfId="24175" xr:uid="{00000000-0005-0000-0000-0000240E0000}"/>
    <cellStyle name="20% - 强调文字颜色 3 7 4" xfId="8861" xr:uid="{00000000-0005-0000-0000-0000250E0000}"/>
    <cellStyle name="20% - 强调文字颜色 3 7 4 2" xfId="24185" xr:uid="{00000000-0005-0000-0000-0000260E0000}"/>
    <cellStyle name="20% - 强调文字颜色 3 7 5" xfId="8860" xr:uid="{00000000-0005-0000-0000-0000270E0000}"/>
    <cellStyle name="20% - 强调文字颜色 3 7 5 2" xfId="24188" xr:uid="{00000000-0005-0000-0000-0000280E0000}"/>
    <cellStyle name="20% - 强调文字颜色 3 7 6" xfId="15945" xr:uid="{00000000-0005-0000-0000-0000290E0000}"/>
    <cellStyle name="20% - 强调文字颜色 3 7 6 2" xfId="24190" xr:uid="{00000000-0005-0000-0000-00002A0E0000}"/>
    <cellStyle name="20% - 强调文字颜色 3 7 7" xfId="22742" xr:uid="{00000000-0005-0000-0000-00002B0E0000}"/>
    <cellStyle name="20% - 强调文字颜色 3 8" xfId="1294" xr:uid="{00000000-0005-0000-0000-00002C0E0000}"/>
    <cellStyle name="20% - 强调文字颜色 3 8 2" xfId="1295" xr:uid="{00000000-0005-0000-0000-00002D0E0000}"/>
    <cellStyle name="20% - 强调文字颜色 3 8 2 2" xfId="4259" xr:uid="{00000000-0005-0000-0000-00002E0E0000}"/>
    <cellStyle name="20% - 强调文字颜色 3 8 2 2 2" xfId="7045" xr:uid="{00000000-0005-0000-0000-00002F0E0000}"/>
    <cellStyle name="20% - 强调文字颜色 3 8 2 2 2 2" xfId="24203" xr:uid="{00000000-0005-0000-0000-0000300E0000}"/>
    <cellStyle name="20% - 强调文字颜色 3 8 2 2 3" xfId="9481" xr:uid="{00000000-0005-0000-0000-0000310E0000}"/>
    <cellStyle name="20% - 强调文字颜色 3 8 2 2 3 2" xfId="24207" xr:uid="{00000000-0005-0000-0000-0000320E0000}"/>
    <cellStyle name="20% - 强调文字颜色 3 8 2 2 4" xfId="24200" xr:uid="{00000000-0005-0000-0000-0000330E0000}"/>
    <cellStyle name="20% - 强调文字颜色 3 8 2 3" xfId="9544" xr:uid="{00000000-0005-0000-0000-0000340E0000}"/>
    <cellStyle name="20% - 强调文字颜色 3 8 2 3 2" xfId="24211" xr:uid="{00000000-0005-0000-0000-0000350E0000}"/>
    <cellStyle name="20% - 强调文字颜色 3 8 2 4" xfId="11051" xr:uid="{00000000-0005-0000-0000-0000360E0000}"/>
    <cellStyle name="20% - 强调文字颜色 3 8 2 4 2" xfId="21810" xr:uid="{00000000-0005-0000-0000-0000370E0000}"/>
    <cellStyle name="20% - 强调文字颜色 3 8 2 5" xfId="15948" xr:uid="{00000000-0005-0000-0000-0000380E0000}"/>
    <cellStyle name="20% - 强调文字颜色 3 8 2 5 2" xfId="24213" xr:uid="{00000000-0005-0000-0000-0000390E0000}"/>
    <cellStyle name="20% - 强调文字颜色 3 8 2 6" xfId="24196" xr:uid="{00000000-0005-0000-0000-00003A0E0000}"/>
    <cellStyle name="20% - 强调文字颜色 3 8 3" xfId="4249" xr:uid="{00000000-0005-0000-0000-00003B0E0000}"/>
    <cellStyle name="20% - 强调文字颜色 3 8 3 2" xfId="7047" xr:uid="{00000000-0005-0000-0000-00003C0E0000}"/>
    <cellStyle name="20% - 强调文字颜色 3 8 3 2 2" xfId="24219" xr:uid="{00000000-0005-0000-0000-00003D0E0000}"/>
    <cellStyle name="20% - 强调文字颜色 3 8 3 3" xfId="9541" xr:uid="{00000000-0005-0000-0000-00003E0E0000}"/>
    <cellStyle name="20% - 强调文字颜色 3 8 3 3 2" xfId="24221" xr:uid="{00000000-0005-0000-0000-00003F0E0000}"/>
    <cellStyle name="20% - 强调文字颜色 3 8 3 4" xfId="24216" xr:uid="{00000000-0005-0000-0000-0000400E0000}"/>
    <cellStyle name="20% - 强调文字颜色 3 8 4" xfId="9539" xr:uid="{00000000-0005-0000-0000-0000410E0000}"/>
    <cellStyle name="20% - 强调文字颜色 3 8 4 2" xfId="24225" xr:uid="{00000000-0005-0000-0000-0000420E0000}"/>
    <cellStyle name="20% - 强调文字颜色 3 8 5" xfId="8267" xr:uid="{00000000-0005-0000-0000-0000430E0000}"/>
    <cellStyle name="20% - 强调文字颜色 3 8 5 2" xfId="24230" xr:uid="{00000000-0005-0000-0000-0000440E0000}"/>
    <cellStyle name="20% - 强调文字颜色 3 8 6" xfId="15947" xr:uid="{00000000-0005-0000-0000-0000450E0000}"/>
    <cellStyle name="20% - 强调文字颜色 3 8 6 2" xfId="24232" xr:uid="{00000000-0005-0000-0000-0000460E0000}"/>
    <cellStyle name="20% - 强调文字颜色 3 8 7" xfId="24194" xr:uid="{00000000-0005-0000-0000-0000470E0000}"/>
    <cellStyle name="20% - 强调文字颜色 3 9" xfId="1297" xr:uid="{00000000-0005-0000-0000-0000480E0000}"/>
    <cellStyle name="20% - 强调文字颜色 3 9 2" xfId="1298" xr:uid="{00000000-0005-0000-0000-0000490E0000}"/>
    <cellStyle name="20% - 强调文字颜色 3 9 2 2" xfId="4290" xr:uid="{00000000-0005-0000-0000-00004A0E0000}"/>
    <cellStyle name="20% - 强调文字颜色 3 9 2 2 2" xfId="7050" xr:uid="{00000000-0005-0000-0000-00004B0E0000}"/>
    <cellStyle name="20% - 强调文字颜色 3 9 2 2 2 2" xfId="24233" xr:uid="{00000000-0005-0000-0000-00004C0E0000}"/>
    <cellStyle name="20% - 强调文字颜色 3 9 2 2 3" xfId="11030" xr:uid="{00000000-0005-0000-0000-00004D0E0000}"/>
    <cellStyle name="20% - 强调文字颜色 3 9 2 2 3 2" xfId="21938" xr:uid="{00000000-0005-0000-0000-00004E0E0000}"/>
    <cellStyle name="20% - 强调文字颜色 3 9 2 2 4" xfId="23420" xr:uid="{00000000-0005-0000-0000-00004F0E0000}"/>
    <cellStyle name="20% - 强调文字颜色 3 9 2 3" xfId="9527" xr:uid="{00000000-0005-0000-0000-0000500E0000}"/>
    <cellStyle name="20% - 强调文字颜色 3 9 2 3 2" xfId="24234" xr:uid="{00000000-0005-0000-0000-0000510E0000}"/>
    <cellStyle name="20% - 强调文字颜色 3 9 2 4" xfId="9536" xr:uid="{00000000-0005-0000-0000-0000520E0000}"/>
    <cellStyle name="20% - 强调文字颜色 3 9 2 4 2" xfId="24235" xr:uid="{00000000-0005-0000-0000-0000530E0000}"/>
    <cellStyle name="20% - 强调文字颜色 3 9 2 5" xfId="15951" xr:uid="{00000000-0005-0000-0000-0000540E0000}"/>
    <cellStyle name="20% - 强调文字颜色 3 9 2 5 2" xfId="24239" xr:uid="{00000000-0005-0000-0000-0000550E0000}"/>
    <cellStyle name="20% - 强调文字颜色 3 9 2 6" xfId="23417" xr:uid="{00000000-0005-0000-0000-0000560E0000}"/>
    <cellStyle name="20% - 强调文字颜色 3 9 3" xfId="4252" xr:uid="{00000000-0005-0000-0000-0000570E0000}"/>
    <cellStyle name="20% - 强调文字颜色 3 9 3 2" xfId="7051" xr:uid="{00000000-0005-0000-0000-0000580E0000}"/>
    <cellStyle name="20% - 强调文字颜色 3 9 3 2 2" xfId="24240" xr:uid="{00000000-0005-0000-0000-0000590E0000}"/>
    <cellStyle name="20% - 强调文字颜色 3 9 3 3" xfId="9535" xr:uid="{00000000-0005-0000-0000-00005A0E0000}"/>
    <cellStyle name="20% - 强调文字颜色 3 9 3 3 2" xfId="24241" xr:uid="{00000000-0005-0000-0000-00005B0E0000}"/>
    <cellStyle name="20% - 强调文字颜色 3 9 3 4" xfId="23424" xr:uid="{00000000-0005-0000-0000-00005C0E0000}"/>
    <cellStyle name="20% - 强调文字颜色 3 9 4" xfId="9255" xr:uid="{00000000-0005-0000-0000-00005D0E0000}"/>
    <cellStyle name="20% - 强调文字颜色 3 9 4 2" xfId="24243" xr:uid="{00000000-0005-0000-0000-00005E0E0000}"/>
    <cellStyle name="20% - 强调文字颜色 3 9 5" xfId="9809" xr:uid="{00000000-0005-0000-0000-00005F0E0000}"/>
    <cellStyle name="20% - 强调文字颜色 3 9 5 2" xfId="21977" xr:uid="{00000000-0005-0000-0000-0000600E0000}"/>
    <cellStyle name="20% - 强调文字颜色 3 9 6" xfId="15950" xr:uid="{00000000-0005-0000-0000-0000610E0000}"/>
    <cellStyle name="20% - 强调文字颜色 3 9 6 2" xfId="24114" xr:uid="{00000000-0005-0000-0000-0000620E0000}"/>
    <cellStyle name="20% - 强调文字颜色 3 9 7" xfId="23414" xr:uid="{00000000-0005-0000-0000-0000630E0000}"/>
    <cellStyle name="20% - 强调文字颜色 4 10" xfId="940" xr:uid="{00000000-0005-0000-0000-0000640E0000}"/>
    <cellStyle name="20% - 强调文字颜色 4 10 2" xfId="1300" xr:uid="{00000000-0005-0000-0000-0000650E0000}"/>
    <cellStyle name="20% - 强调文字颜色 4 10 2 2" xfId="4274" xr:uid="{00000000-0005-0000-0000-0000660E0000}"/>
    <cellStyle name="20% - 强调文字颜色 4 10 2 2 2" xfId="7053" xr:uid="{00000000-0005-0000-0000-0000670E0000}"/>
    <cellStyle name="20% - 强调文字颜色 4 10 2 2 2 2" xfId="20865" xr:uid="{00000000-0005-0000-0000-0000680E0000}"/>
    <cellStyle name="20% - 强调文字颜色 4 10 2 2 3" xfId="8222" xr:uid="{00000000-0005-0000-0000-0000690E0000}"/>
    <cellStyle name="20% - 强调文字颜色 4 10 2 2 3 2" xfId="24256" xr:uid="{00000000-0005-0000-0000-00006A0E0000}"/>
    <cellStyle name="20% - 强调文字颜色 4 10 2 2 4" xfId="24252" xr:uid="{00000000-0005-0000-0000-00006B0E0000}"/>
    <cellStyle name="20% - 强调文字颜色 4 10 2 3" xfId="11182" xr:uid="{00000000-0005-0000-0000-00006C0E0000}"/>
    <cellStyle name="20% - 强调文字颜色 4 10 2 3 2" xfId="24260" xr:uid="{00000000-0005-0000-0000-00006D0E0000}"/>
    <cellStyle name="20% - 强调文字颜色 4 10 2 4" xfId="10757" xr:uid="{00000000-0005-0000-0000-00006E0E0000}"/>
    <cellStyle name="20% - 强调文字颜色 4 10 2 4 2" xfId="24265" xr:uid="{00000000-0005-0000-0000-00006F0E0000}"/>
    <cellStyle name="20% - 强调文字颜色 4 10 2 5" xfId="15953" xr:uid="{00000000-0005-0000-0000-0000700E0000}"/>
    <cellStyle name="20% - 强调文字颜色 4 10 2 5 2" xfId="24268" xr:uid="{00000000-0005-0000-0000-0000710E0000}"/>
    <cellStyle name="20% - 强调文字颜色 4 10 2 6" xfId="24247" xr:uid="{00000000-0005-0000-0000-0000720E0000}"/>
    <cellStyle name="20% - 强调文字颜色 4 10 3" xfId="4288" xr:uid="{00000000-0005-0000-0000-0000730E0000}"/>
    <cellStyle name="20% - 强调文字颜色 4 10 3 2" xfId="7055" xr:uid="{00000000-0005-0000-0000-0000740E0000}"/>
    <cellStyle name="20% - 强调文字颜色 4 10 3 2 2" xfId="23372" xr:uid="{00000000-0005-0000-0000-0000750E0000}"/>
    <cellStyle name="20% - 强调文字颜色 4 10 3 3" xfId="9523" xr:uid="{00000000-0005-0000-0000-0000760E0000}"/>
    <cellStyle name="20% - 强调文字颜色 4 10 3 3 2" xfId="23376" xr:uid="{00000000-0005-0000-0000-0000770E0000}"/>
    <cellStyle name="20% - 强调文字颜色 4 10 3 4" xfId="24273" xr:uid="{00000000-0005-0000-0000-0000780E0000}"/>
    <cellStyle name="20% - 强调文字颜色 4 10 4" xfId="9521" xr:uid="{00000000-0005-0000-0000-0000790E0000}"/>
    <cellStyle name="20% - 强调文字颜色 4 10 4 2" xfId="24277" xr:uid="{00000000-0005-0000-0000-00007A0E0000}"/>
    <cellStyle name="20% - 强调文字颜色 4 10 5" xfId="9906" xr:uid="{00000000-0005-0000-0000-00007B0E0000}"/>
    <cellStyle name="20% - 强调文字颜色 4 10 5 2" xfId="21990" xr:uid="{00000000-0005-0000-0000-00007C0E0000}"/>
    <cellStyle name="20% - 强调文字颜色 4 10 6" xfId="15693" xr:uid="{00000000-0005-0000-0000-00007D0E0000}"/>
    <cellStyle name="20% - 强调文字颜色 4 10 6 2" xfId="23937" xr:uid="{00000000-0005-0000-0000-00007E0E0000}"/>
    <cellStyle name="20% - 强调文字颜色 4 10 7" xfId="21677" xr:uid="{00000000-0005-0000-0000-00007F0E0000}"/>
    <cellStyle name="20% - 强调文字颜色 4 11" xfId="1302" xr:uid="{00000000-0005-0000-0000-0000800E0000}"/>
    <cellStyle name="20% - 强调文字颜色 4 11 2" xfId="1303" xr:uid="{00000000-0005-0000-0000-0000810E0000}"/>
    <cellStyle name="20% - 强调文字颜色 4 11 2 2" xfId="4354" xr:uid="{00000000-0005-0000-0000-0000820E0000}"/>
    <cellStyle name="20% - 强调文字颜色 4 11 2 2 2" xfId="7056" xr:uid="{00000000-0005-0000-0000-0000830E0000}"/>
    <cellStyle name="20% - 强调文字颜色 4 11 2 2 2 2" xfId="21105" xr:uid="{00000000-0005-0000-0000-0000840E0000}"/>
    <cellStyle name="20% - 强调文字颜色 4 11 2 2 3" xfId="9519" xr:uid="{00000000-0005-0000-0000-0000850E0000}"/>
    <cellStyle name="20% - 强调文字颜色 4 11 2 2 3 2" xfId="24281" xr:uid="{00000000-0005-0000-0000-0000860E0000}"/>
    <cellStyle name="20% - 强调文字颜色 4 11 2 2 4" xfId="24280" xr:uid="{00000000-0005-0000-0000-0000870E0000}"/>
    <cellStyle name="20% - 强调文字颜色 4 11 2 3" xfId="8708" xr:uid="{00000000-0005-0000-0000-0000880E0000}"/>
    <cellStyle name="20% - 强调文字颜色 4 11 2 3 2" xfId="24284" xr:uid="{00000000-0005-0000-0000-0000890E0000}"/>
    <cellStyle name="20% - 强调文字颜色 4 11 2 4" xfId="9516" xr:uid="{00000000-0005-0000-0000-00008A0E0000}"/>
    <cellStyle name="20% - 强调文字颜色 4 11 2 4 2" xfId="24288" xr:uid="{00000000-0005-0000-0000-00008B0E0000}"/>
    <cellStyle name="20% - 强调文字颜色 4 11 2 5" xfId="15956" xr:uid="{00000000-0005-0000-0000-00008C0E0000}"/>
    <cellStyle name="20% - 强调文字颜色 4 11 2 5 2" xfId="24292" xr:uid="{00000000-0005-0000-0000-00008D0E0000}"/>
    <cellStyle name="20% - 强调文字颜色 4 11 2 6" xfId="24279" xr:uid="{00000000-0005-0000-0000-00008E0E0000}"/>
    <cellStyle name="20% - 强调文字颜色 4 11 3" xfId="4332" xr:uid="{00000000-0005-0000-0000-00008F0E0000}"/>
    <cellStyle name="20% - 强调文字颜色 4 11 3 2" xfId="7057" xr:uid="{00000000-0005-0000-0000-0000900E0000}"/>
    <cellStyle name="20% - 强调文字颜色 4 11 3 2 2" xfId="24297" xr:uid="{00000000-0005-0000-0000-0000910E0000}"/>
    <cellStyle name="20% - 强调文字颜色 4 11 3 3" xfId="8225" xr:uid="{00000000-0005-0000-0000-0000920E0000}"/>
    <cellStyle name="20% - 强调文字颜色 4 11 3 3 2" xfId="24300" xr:uid="{00000000-0005-0000-0000-0000930E0000}"/>
    <cellStyle name="20% - 强调文字颜色 4 11 3 4" xfId="24295" xr:uid="{00000000-0005-0000-0000-0000940E0000}"/>
    <cellStyle name="20% - 强调文字颜色 4 11 4" xfId="9039" xr:uid="{00000000-0005-0000-0000-0000950E0000}"/>
    <cellStyle name="20% - 强调文字颜色 4 11 4 2" xfId="24305" xr:uid="{00000000-0005-0000-0000-0000960E0000}"/>
    <cellStyle name="20% - 强调文字颜色 4 11 5" xfId="9569" xr:uid="{00000000-0005-0000-0000-0000970E0000}"/>
    <cellStyle name="20% - 强调文字颜色 4 11 5 2" xfId="23964" xr:uid="{00000000-0005-0000-0000-0000980E0000}"/>
    <cellStyle name="20% - 强调文字颜色 4 11 6" xfId="15955" xr:uid="{00000000-0005-0000-0000-0000990E0000}"/>
    <cellStyle name="20% - 强调文字颜色 4 11 6 2" xfId="23967" xr:uid="{00000000-0005-0000-0000-00009A0E0000}"/>
    <cellStyle name="20% - 强调文字颜色 4 11 7" xfId="23282" xr:uid="{00000000-0005-0000-0000-00009B0E0000}"/>
    <cellStyle name="20% - 强调文字颜色 4 12" xfId="1304" xr:uid="{00000000-0005-0000-0000-00009C0E0000}"/>
    <cellStyle name="20% - 强调文字颜色 4 12 2" xfId="4253" xr:uid="{00000000-0005-0000-0000-00009D0E0000}"/>
    <cellStyle name="20% - 强调文字颜色 4 12 2 2" xfId="24308" xr:uid="{00000000-0005-0000-0000-00009E0E0000}"/>
    <cellStyle name="20% - 强调文字颜色 4 12 3" xfId="9041" xr:uid="{00000000-0005-0000-0000-00009F0E0000}"/>
    <cellStyle name="20% - 强调文字颜色 4 12 3 2" xfId="24309" xr:uid="{00000000-0005-0000-0000-0000A00E0000}"/>
    <cellStyle name="20% - 强调文字颜色 4 12 4" xfId="8221" xr:uid="{00000000-0005-0000-0000-0000A10E0000}"/>
    <cellStyle name="20% - 强调文字颜色 4 12 4 2" xfId="24311" xr:uid="{00000000-0005-0000-0000-0000A20E0000}"/>
    <cellStyle name="20% - 强调文字颜色 4 12 5" xfId="15957" xr:uid="{00000000-0005-0000-0000-0000A30E0000}"/>
    <cellStyle name="20% - 强调文字颜色 4 12 5 2" xfId="23975" xr:uid="{00000000-0005-0000-0000-0000A40E0000}"/>
    <cellStyle name="20% - 强调文字颜色 4 12 6" xfId="24306" xr:uid="{00000000-0005-0000-0000-0000A50E0000}"/>
    <cellStyle name="20% - 强调文字颜色 4 2" xfId="93" xr:uid="{00000000-0005-0000-0000-0000A60E0000}"/>
    <cellStyle name="20% - 强调文字颜色 4 2 10" xfId="18315" xr:uid="{00000000-0005-0000-0000-0000A70E0000}"/>
    <cellStyle name="20% - 强调文字颜色 4 2 10 2" xfId="20714" xr:uid="{00000000-0005-0000-0000-0000A80E0000}"/>
    <cellStyle name="20% - 强调文字颜色 4 2 10 3" xfId="40849" xr:uid="{00000000-0005-0000-0000-0000A90E0000}"/>
    <cellStyle name="20% - 强调文字颜色 4 2 11" xfId="24312" xr:uid="{00000000-0005-0000-0000-0000AA0E0000}"/>
    <cellStyle name="20% - 强调文字颜色 4 2 12" xfId="41096" xr:uid="{00000000-0005-0000-0000-0000AB0E0000}"/>
    <cellStyle name="20% - 强调文字颜色 4 2 2" xfId="261" xr:uid="{00000000-0005-0000-0000-0000AC0E0000}"/>
    <cellStyle name="20% - 强调文字颜色 4 2 2 10" xfId="41669" xr:uid="{00000000-0005-0000-0000-0000AD0E0000}"/>
    <cellStyle name="20% - 强调文字颜色 4 2 2 2" xfId="1306" xr:uid="{00000000-0005-0000-0000-0000AE0E0000}"/>
    <cellStyle name="20% - 强调文字颜色 4 2 2 2 2" xfId="8223" xr:uid="{00000000-0005-0000-0000-0000AF0E0000}"/>
    <cellStyle name="20% - 强调文字颜色 4 2 2 2 2 2" xfId="23978" xr:uid="{00000000-0005-0000-0000-0000B00E0000}"/>
    <cellStyle name="20% - 强调文字颜色 4 2 2 2 3" xfId="11080" xr:uid="{00000000-0005-0000-0000-0000B10E0000}"/>
    <cellStyle name="20% - 强调文字颜色 4 2 2 2 3 2" xfId="21602" xr:uid="{00000000-0005-0000-0000-0000B20E0000}"/>
    <cellStyle name="20% - 强调文字颜色 4 2 2 2 4" xfId="11189" xr:uid="{00000000-0005-0000-0000-0000B30E0000}"/>
    <cellStyle name="20% - 强调文字颜色 4 2 2 2 4 2" xfId="23980" xr:uid="{00000000-0005-0000-0000-0000B40E0000}"/>
    <cellStyle name="20% - 强调文字颜色 4 2 2 2 5" xfId="21345" xr:uid="{00000000-0005-0000-0000-0000B50E0000}"/>
    <cellStyle name="20% - 强调文字颜色 4 2 2 3" xfId="4345" xr:uid="{00000000-0005-0000-0000-0000B60E0000}"/>
    <cellStyle name="20% - 强调文字颜色 4 2 2 3 2" xfId="21360" xr:uid="{00000000-0005-0000-0000-0000B70E0000}"/>
    <cellStyle name="20% - 强调文字颜色 4 2 2 4" xfId="7059" xr:uid="{00000000-0005-0000-0000-0000B80E0000}"/>
    <cellStyle name="20% - 强调文字颜色 4 2 2 4 2" xfId="11097" xr:uid="{00000000-0005-0000-0000-0000B90E0000}"/>
    <cellStyle name="20% - 强调文字颜色 4 2 2 4 2 2" xfId="15381" xr:uid="{00000000-0005-0000-0000-0000BA0E0000}"/>
    <cellStyle name="20% - 强调文字颜色 4 2 2 4 2 2 2" xfId="19127" xr:uid="{00000000-0005-0000-0000-0000BB0E0000}"/>
    <cellStyle name="20% - 强调文字颜色 4 2 2 4 2 2 2 2" xfId="23989" xr:uid="{00000000-0005-0000-0000-0000BC0E0000}"/>
    <cellStyle name="20% - 强调文字颜色 4 2 2 4 2 2 2 3" xfId="41613" xr:uid="{00000000-0005-0000-0000-0000BD0E0000}"/>
    <cellStyle name="20% - 强调文字颜色 4 2 2 4 2 2 3" xfId="23986" xr:uid="{00000000-0005-0000-0000-0000BE0E0000}"/>
    <cellStyle name="20% - 强调文字颜色 4 2 2 4 2 2 4" xfId="41102" xr:uid="{00000000-0005-0000-0000-0000BF0E0000}"/>
    <cellStyle name="20% - 强调文字颜色 4 2 2 4 2 3" xfId="18972" xr:uid="{00000000-0005-0000-0000-0000C00E0000}"/>
    <cellStyle name="20% - 强调文字颜色 4 2 2 4 2 3 2" xfId="23991" xr:uid="{00000000-0005-0000-0000-0000C10E0000}"/>
    <cellStyle name="20% - 强调文字颜色 4 2 2 4 2 3 3" xfId="41616" xr:uid="{00000000-0005-0000-0000-0000C20E0000}"/>
    <cellStyle name="20% - 强调文字颜色 4 2 2 4 2 4" xfId="23984" xr:uid="{00000000-0005-0000-0000-0000C30E0000}"/>
    <cellStyle name="20% - 强调文字颜色 4 2 2 4 2 5" xfId="41003" xr:uid="{00000000-0005-0000-0000-0000C40E0000}"/>
    <cellStyle name="20% - 强调文字颜色 4 2 2 4 3" xfId="18684" xr:uid="{00000000-0005-0000-0000-0000C50E0000}"/>
    <cellStyle name="20% - 强调文字颜色 4 2 2 4 3 2" xfId="23995" xr:uid="{00000000-0005-0000-0000-0000C60E0000}"/>
    <cellStyle name="20% - 强调文字颜色 4 2 2 4 3 3" xfId="41363" xr:uid="{00000000-0005-0000-0000-0000C70E0000}"/>
    <cellStyle name="20% - 强调文字颜色 4 2 2 4 4" xfId="21385" xr:uid="{00000000-0005-0000-0000-0000C80E0000}"/>
    <cellStyle name="20% - 强调文字颜色 4 2 2 4 5" xfId="40976" xr:uid="{00000000-0005-0000-0000-0000C90E0000}"/>
    <cellStyle name="20% - 强调文字颜色 4 2 2 5" xfId="11098" xr:uid="{00000000-0005-0000-0000-0000CA0E0000}"/>
    <cellStyle name="20% - 强调文字颜色 4 2 2 5 2" xfId="15417" xr:uid="{00000000-0005-0000-0000-0000CB0E0000}"/>
    <cellStyle name="20% - 强调文字颜色 4 2 2 5 2 2" xfId="19157" xr:uid="{00000000-0005-0000-0000-0000CC0E0000}"/>
    <cellStyle name="20% - 强调文字颜色 4 2 2 5 2 2 2" xfId="23999" xr:uid="{00000000-0005-0000-0000-0000CD0E0000}"/>
    <cellStyle name="20% - 强调文字颜色 4 2 2 5 2 2 3" xfId="41149" xr:uid="{00000000-0005-0000-0000-0000CE0E0000}"/>
    <cellStyle name="20% - 强调文字颜色 4 2 2 5 2 3" xfId="21394" xr:uid="{00000000-0005-0000-0000-0000CF0E0000}"/>
    <cellStyle name="20% - 强调文字颜色 4 2 2 5 2 4" xfId="40982" xr:uid="{00000000-0005-0000-0000-0000D00E0000}"/>
    <cellStyle name="20% - 强调文字颜色 4 2 2 5 3" xfId="18973" xr:uid="{00000000-0005-0000-0000-0000D10E0000}"/>
    <cellStyle name="20% - 强调文字颜色 4 2 2 5 3 2" xfId="21397" xr:uid="{00000000-0005-0000-0000-0000D20E0000}"/>
    <cellStyle name="20% - 强调文字颜色 4 2 2 5 3 3" xfId="40984" xr:uid="{00000000-0005-0000-0000-0000D30E0000}"/>
    <cellStyle name="20% - 强调文字颜色 4 2 2 5 4" xfId="21391" xr:uid="{00000000-0005-0000-0000-0000D40E0000}"/>
    <cellStyle name="20% - 强调文字颜色 4 2 2 5 5" xfId="40980" xr:uid="{00000000-0005-0000-0000-0000D50E0000}"/>
    <cellStyle name="20% - 强调文字颜色 4 2 2 6" xfId="15959" xr:uid="{00000000-0005-0000-0000-0000D60E0000}"/>
    <cellStyle name="20% - 强调文字颜色 4 2 2 6 2" xfId="20846" xr:uid="{00000000-0005-0000-0000-0000D70E0000}"/>
    <cellStyle name="20% - 强调文字颜色 4 2 2 7" xfId="16729" xr:uid="{00000000-0005-0000-0000-0000D80E0000}"/>
    <cellStyle name="20% - 强调文字颜色 4 2 2 7 2" xfId="19319" xr:uid="{00000000-0005-0000-0000-0000D90E0000}"/>
    <cellStyle name="20% - 强调文字颜色 4 2 2 7 2 2" xfId="24001" xr:uid="{00000000-0005-0000-0000-0000DA0E0000}"/>
    <cellStyle name="20% - 强调文字颜色 4 2 2 7 2 3" xfId="41559" xr:uid="{00000000-0005-0000-0000-0000DB0E0000}"/>
    <cellStyle name="20% - 强调文字颜色 4 2 2 7 3" xfId="23885" xr:uid="{00000000-0005-0000-0000-0000DC0E0000}"/>
    <cellStyle name="20% - 强调文字颜色 4 2 2 7 4" xfId="41586" xr:uid="{00000000-0005-0000-0000-0000DD0E0000}"/>
    <cellStyle name="20% - 强调文字颜色 4 2 2 8" xfId="18370" xr:uid="{00000000-0005-0000-0000-0000DE0E0000}"/>
    <cellStyle name="20% - 强调文字颜色 4 2 2 8 2" xfId="22953" xr:uid="{00000000-0005-0000-0000-0000DF0E0000}"/>
    <cellStyle name="20% - 强调文字颜色 4 2 2 8 3" xfId="41303" xr:uid="{00000000-0005-0000-0000-0000E00E0000}"/>
    <cellStyle name="20% - 强调文字颜色 4 2 2 9" xfId="24314" xr:uid="{00000000-0005-0000-0000-0000E10E0000}"/>
    <cellStyle name="20% - 强调文字颜色 4 2 3" xfId="975" xr:uid="{00000000-0005-0000-0000-0000E20E0000}"/>
    <cellStyle name="20% - 强调文字颜色 4 2 3 2" xfId="4322" xr:uid="{00000000-0005-0000-0000-0000E30E0000}"/>
    <cellStyle name="20% - 强调文字颜色 4 2 3 2 2" xfId="21771" xr:uid="{00000000-0005-0000-0000-0000E40E0000}"/>
    <cellStyle name="20% - 强调文字颜色 4 2 3 3" xfId="9562" xr:uid="{00000000-0005-0000-0000-0000E50E0000}"/>
    <cellStyle name="20% - 强调文字颜色 4 2 3 3 2" xfId="21032" xr:uid="{00000000-0005-0000-0000-0000E60E0000}"/>
    <cellStyle name="20% - 强调文字颜色 4 2 3 4" xfId="11179" xr:uid="{00000000-0005-0000-0000-0000E70E0000}"/>
    <cellStyle name="20% - 强调文字颜色 4 2 3 4 2" xfId="22602" xr:uid="{00000000-0005-0000-0000-0000E80E0000}"/>
    <cellStyle name="20% - 强调文字颜色 4 2 3 5" xfId="15707" xr:uid="{00000000-0005-0000-0000-0000E90E0000}"/>
    <cellStyle name="20% - 强调文字颜色 4 2 3 5 2" xfId="21801" xr:uid="{00000000-0005-0000-0000-0000EA0E0000}"/>
    <cellStyle name="20% - 强调文字颜色 4 2 3 6" xfId="21737" xr:uid="{00000000-0005-0000-0000-0000EB0E0000}"/>
    <cellStyle name="20% - 强调文字颜色 4 2 4" xfId="1305" xr:uid="{00000000-0005-0000-0000-0000EC0E0000}"/>
    <cellStyle name="20% - 强调文字颜色 4 2 4 2" xfId="9555" xr:uid="{00000000-0005-0000-0000-0000ED0E0000}"/>
    <cellStyle name="20% - 强调文字颜色 4 2 4 2 2" xfId="24099" xr:uid="{00000000-0005-0000-0000-0000EE0E0000}"/>
    <cellStyle name="20% - 强调文字颜色 4 2 4 3" xfId="8224" xr:uid="{00000000-0005-0000-0000-0000EF0E0000}"/>
    <cellStyle name="20% - 强调文字颜色 4 2 4 3 2" xfId="24103" xr:uid="{00000000-0005-0000-0000-0000F00E0000}"/>
    <cellStyle name="20% - 强调文字颜色 4 2 4 4" xfId="10762" xr:uid="{00000000-0005-0000-0000-0000F10E0000}"/>
    <cellStyle name="20% - 强调文字颜色 4 2 4 4 2" xfId="24112" xr:uid="{00000000-0005-0000-0000-0000F20E0000}"/>
    <cellStyle name="20% - 强调文字颜色 4 2 4 5" xfId="24317" xr:uid="{00000000-0005-0000-0000-0000F30E0000}"/>
    <cellStyle name="20% - 强调文字颜色 4 2 5" xfId="4246" xr:uid="{00000000-0005-0000-0000-0000F40E0000}"/>
    <cellStyle name="20% - 强调文字颜色 4 2 5 2" xfId="24320" xr:uid="{00000000-0005-0000-0000-0000F50E0000}"/>
    <cellStyle name="20% - 强调文字颜色 4 2 6" xfId="7058" xr:uid="{00000000-0005-0000-0000-0000F60E0000}"/>
    <cellStyle name="20% - 强调文字颜色 4 2 6 2" xfId="9514" xr:uid="{00000000-0005-0000-0000-0000F70E0000}"/>
    <cellStyle name="20% - 强调文字颜色 4 2 6 2 2" xfId="15252" xr:uid="{00000000-0005-0000-0000-0000F80E0000}"/>
    <cellStyle name="20% - 强调文字颜色 4 2 6 2 2 2" xfId="19076" xr:uid="{00000000-0005-0000-0000-0000F90E0000}"/>
    <cellStyle name="20% - 强调文字颜色 4 2 6 2 2 2 2" xfId="21881" xr:uid="{00000000-0005-0000-0000-0000FA0E0000}"/>
    <cellStyle name="20% - 强调文字颜色 4 2 6 2 2 2 3" xfId="41114" xr:uid="{00000000-0005-0000-0000-0000FB0E0000}"/>
    <cellStyle name="20% - 强调文字颜色 4 2 6 2 2 3" xfId="24324" xr:uid="{00000000-0005-0000-0000-0000FC0E0000}"/>
    <cellStyle name="20% - 强调文字颜色 4 2 6 2 2 4" xfId="41474" xr:uid="{00000000-0005-0000-0000-0000FD0E0000}"/>
    <cellStyle name="20% - 强调文字颜色 4 2 6 2 3" xfId="18841" xr:uid="{00000000-0005-0000-0000-0000FE0E0000}"/>
    <cellStyle name="20% - 强调文字颜色 4 2 6 2 3 2" xfId="24325" xr:uid="{00000000-0005-0000-0000-0000FF0E0000}"/>
    <cellStyle name="20% - 强调文字颜色 4 2 6 2 3 3" xfId="41674" xr:uid="{00000000-0005-0000-0000-0000000F0000}"/>
    <cellStyle name="20% - 强调文字颜色 4 2 6 2 4" xfId="24182" xr:uid="{00000000-0005-0000-0000-0000010F0000}"/>
    <cellStyle name="20% - 强调文字颜色 4 2 6 2 5" xfId="41471" xr:uid="{00000000-0005-0000-0000-0000020F0000}"/>
    <cellStyle name="20% - 强调文字颜色 4 2 6 3" xfId="18683" xr:uid="{00000000-0005-0000-0000-0000030F0000}"/>
    <cellStyle name="20% - 强调文字颜色 4 2 6 3 2" xfId="24186" xr:uid="{00000000-0005-0000-0000-0000040F0000}"/>
    <cellStyle name="20% - 强调文字颜色 4 2 6 3 3" xfId="41477" xr:uid="{00000000-0005-0000-0000-0000050F0000}"/>
    <cellStyle name="20% - 强调文字颜色 4 2 6 4" xfId="24323" xr:uid="{00000000-0005-0000-0000-0000060F0000}"/>
    <cellStyle name="20% - 强调文字颜色 4 2 6 5" xfId="41673" xr:uid="{00000000-0005-0000-0000-0000070F0000}"/>
    <cellStyle name="20% - 强调文字颜色 4 2 7" xfId="9512" xr:uid="{00000000-0005-0000-0000-0000080F0000}"/>
    <cellStyle name="20% - 强调文字颜色 4 2 7 2" xfId="15379" xr:uid="{00000000-0005-0000-0000-0000090F0000}"/>
    <cellStyle name="20% - 强调文字颜色 4 2 7 2 2" xfId="19125" xr:uid="{00000000-0005-0000-0000-00000A0F0000}"/>
    <cellStyle name="20% - 强调文字颜色 4 2 7 2 2 2" xfId="24328" xr:uid="{00000000-0005-0000-0000-00000B0F0000}"/>
    <cellStyle name="20% - 强调文字颜色 4 2 7 2 2 3" xfId="41676" xr:uid="{00000000-0005-0000-0000-00000C0F0000}"/>
    <cellStyle name="20% - 强调文字颜色 4 2 7 2 3" xfId="24222" xr:uid="{00000000-0005-0000-0000-00000D0F0000}"/>
    <cellStyle name="20% - 强调文字颜色 4 2 7 2 4" xfId="41661" xr:uid="{00000000-0005-0000-0000-00000E0F0000}"/>
    <cellStyle name="20% - 强调文字颜色 4 2 7 3" xfId="18840" xr:uid="{00000000-0005-0000-0000-00000F0F0000}"/>
    <cellStyle name="20% - 强调文字颜色 4 2 7 3 2" xfId="24226" xr:uid="{00000000-0005-0000-0000-0000100F0000}"/>
    <cellStyle name="20% - 强调文字颜色 4 2 7 3 3" xfId="41662" xr:uid="{00000000-0005-0000-0000-0000110F0000}"/>
    <cellStyle name="20% - 强调文字颜色 4 2 7 4" xfId="24326" xr:uid="{00000000-0005-0000-0000-0000120F0000}"/>
    <cellStyle name="20% - 强调文字颜色 4 2 7 5" xfId="41675" xr:uid="{00000000-0005-0000-0000-0000130F0000}"/>
    <cellStyle name="20% - 强调文字颜色 4 2 8" xfId="15958" xr:uid="{00000000-0005-0000-0000-0000140F0000}"/>
    <cellStyle name="20% - 强调文字颜色 4 2 8 2" xfId="24329" xr:uid="{00000000-0005-0000-0000-0000150F0000}"/>
    <cellStyle name="20% - 强调文字颜色 4 2 9" xfId="15635" xr:uid="{00000000-0005-0000-0000-0000160F0000}"/>
    <cellStyle name="20% - 强调文字颜色 4 2 9 2" xfId="19191" xr:uid="{00000000-0005-0000-0000-0000170F0000}"/>
    <cellStyle name="20% - 强调文字颜色 4 2 9 2 2" xfId="22400" xr:uid="{00000000-0005-0000-0000-0000180F0000}"/>
    <cellStyle name="20% - 强调文字颜色 4 2 9 2 3" xfId="41218" xr:uid="{00000000-0005-0000-0000-0000190F0000}"/>
    <cellStyle name="20% - 强调文字颜色 4 2 9 3" xfId="24330" xr:uid="{00000000-0005-0000-0000-00001A0F0000}"/>
    <cellStyle name="20% - 强调文字颜色 4 2 9 4" xfId="41677" xr:uid="{00000000-0005-0000-0000-00001B0F0000}"/>
    <cellStyle name="20% - 强调文字颜色 4 3" xfId="94" xr:uid="{00000000-0005-0000-0000-00001C0F0000}"/>
    <cellStyle name="20% - 强调文字颜色 4 3 10" xfId="18316" xr:uid="{00000000-0005-0000-0000-00001D0F0000}"/>
    <cellStyle name="20% - 强调文字颜色 4 3 10 2" xfId="24331" xr:uid="{00000000-0005-0000-0000-00001E0F0000}"/>
    <cellStyle name="20% - 强调文字颜色 4 3 10 3" xfId="41678" xr:uid="{00000000-0005-0000-0000-00001F0F0000}"/>
    <cellStyle name="20% - 强调文字颜色 4 3 11" xfId="22750" xr:uid="{00000000-0005-0000-0000-0000200F0000}"/>
    <cellStyle name="20% - 强调文字颜色 4 3 12" xfId="41292" xr:uid="{00000000-0005-0000-0000-0000210F0000}"/>
    <cellStyle name="20% - 强调文字颜色 4 3 2" xfId="262" xr:uid="{00000000-0005-0000-0000-0000220F0000}"/>
    <cellStyle name="20% - 强调文字颜色 4 3 2 10" xfId="41031" xr:uid="{00000000-0005-0000-0000-0000230F0000}"/>
    <cellStyle name="20% - 强调文字颜色 4 3 2 2" xfId="1307" xr:uid="{00000000-0005-0000-0000-0000240F0000}"/>
    <cellStyle name="20% - 强调文字颜色 4 3 2 2 2" xfId="9511" xr:uid="{00000000-0005-0000-0000-0000250F0000}"/>
    <cellStyle name="20% - 强调文字颜色 4 3 2 2 2 2" xfId="24332" xr:uid="{00000000-0005-0000-0000-0000260F0000}"/>
    <cellStyle name="20% - 强调文字颜色 4 3 2 2 3" xfId="10752" xr:uid="{00000000-0005-0000-0000-0000270F0000}"/>
    <cellStyle name="20% - 强调文字颜色 4 3 2 2 3 2" xfId="24339" xr:uid="{00000000-0005-0000-0000-0000280F0000}"/>
    <cellStyle name="20% - 强调文字颜色 4 3 2 2 4" xfId="10025" xr:uid="{00000000-0005-0000-0000-0000290F0000}"/>
    <cellStyle name="20% - 强调文字颜色 4 3 2 2 4 2" xfId="24344" xr:uid="{00000000-0005-0000-0000-00002A0F0000}"/>
    <cellStyle name="20% - 强调文字颜色 4 3 2 2 5" xfId="22769" xr:uid="{00000000-0005-0000-0000-00002B0F0000}"/>
    <cellStyle name="20% - 强调文字颜色 4 3 2 3" xfId="4302" xr:uid="{00000000-0005-0000-0000-00002C0F0000}"/>
    <cellStyle name="20% - 强调文字颜色 4 3 2 3 2" xfId="22773" xr:uid="{00000000-0005-0000-0000-00002D0F0000}"/>
    <cellStyle name="20% - 强调文字颜色 4 3 2 4" xfId="6969" xr:uid="{00000000-0005-0000-0000-00002E0F0000}"/>
    <cellStyle name="20% - 强调文字颜色 4 3 2 4 2" xfId="9508" xr:uid="{00000000-0005-0000-0000-00002F0F0000}"/>
    <cellStyle name="20% - 强调文字颜色 4 3 2 4 2 2" xfId="15250" xr:uid="{00000000-0005-0000-0000-0000300F0000}"/>
    <cellStyle name="20% - 强调文字颜色 4 3 2 4 2 2 2" xfId="19074" xr:uid="{00000000-0005-0000-0000-0000310F0000}"/>
    <cellStyle name="20% - 强调文字颜色 4 3 2 4 2 2 2 2" xfId="24358" xr:uid="{00000000-0005-0000-0000-0000320F0000}"/>
    <cellStyle name="20% - 强调文字颜色 4 3 2 4 2 2 2 3" xfId="41683" xr:uid="{00000000-0005-0000-0000-0000330F0000}"/>
    <cellStyle name="20% - 强调文字颜色 4 3 2 4 2 2 3" xfId="24354" xr:uid="{00000000-0005-0000-0000-0000340F0000}"/>
    <cellStyle name="20% - 强调文字颜色 4 3 2 4 2 2 4" xfId="41506" xr:uid="{00000000-0005-0000-0000-0000350F0000}"/>
    <cellStyle name="20% - 强调文字颜色 4 3 2 4 2 3" xfId="18839" xr:uid="{00000000-0005-0000-0000-0000360F0000}"/>
    <cellStyle name="20% - 强调文字颜色 4 3 2 4 2 3 2" xfId="24360" xr:uid="{00000000-0005-0000-0000-0000370F0000}"/>
    <cellStyle name="20% - 强调文字颜色 4 3 2 4 2 3 3" xfId="41685" xr:uid="{00000000-0005-0000-0000-0000380F0000}"/>
    <cellStyle name="20% - 强调文字颜色 4 3 2 4 2 4" xfId="24352" xr:uid="{00000000-0005-0000-0000-0000390F0000}"/>
    <cellStyle name="20% - 强调文字颜色 4 3 2 4 2 5" xfId="41503" xr:uid="{00000000-0005-0000-0000-00003A0F0000}"/>
    <cellStyle name="20% - 强调文字颜色 4 3 2 4 3" xfId="18665" xr:uid="{00000000-0005-0000-0000-00003B0F0000}"/>
    <cellStyle name="20% - 强调文字颜色 4 3 2 4 3 2" xfId="24366" xr:uid="{00000000-0005-0000-0000-00003C0F0000}"/>
    <cellStyle name="20% - 强调文字颜色 4 3 2 4 3 3" xfId="41510" xr:uid="{00000000-0005-0000-0000-00003D0F0000}"/>
    <cellStyle name="20% - 强调文字颜色 4 3 2 4 4" xfId="24347" xr:uid="{00000000-0005-0000-0000-00003E0F0000}"/>
    <cellStyle name="20% - 强调文字颜色 4 3 2 4 5" xfId="41681" xr:uid="{00000000-0005-0000-0000-00003F0F0000}"/>
    <cellStyle name="20% - 强调文字颜色 4 3 2 5" xfId="10981" xr:uid="{00000000-0005-0000-0000-0000400F0000}"/>
    <cellStyle name="20% - 强调文字颜色 4 3 2 5 2" xfId="15406" xr:uid="{00000000-0005-0000-0000-0000410F0000}"/>
    <cellStyle name="20% - 强调文字颜色 4 3 2 5 2 2" xfId="19150" xr:uid="{00000000-0005-0000-0000-0000420F0000}"/>
    <cellStyle name="20% - 强调文字颜色 4 3 2 5 2 2 2" xfId="21194" xr:uid="{00000000-0005-0000-0000-0000430F0000}"/>
    <cellStyle name="20% - 强调文字颜色 4 3 2 5 2 2 3" xfId="40928" xr:uid="{00000000-0005-0000-0000-0000440F0000}"/>
    <cellStyle name="20% - 强调文字颜色 4 3 2 5 2 3" xfId="24372" xr:uid="{00000000-0005-0000-0000-0000450F0000}"/>
    <cellStyle name="20% - 强调文字颜色 4 3 2 5 2 4" xfId="41687" xr:uid="{00000000-0005-0000-0000-0000460F0000}"/>
    <cellStyle name="20% - 强调文字颜色 4 3 2 5 3" xfId="18963" xr:uid="{00000000-0005-0000-0000-0000470F0000}"/>
    <cellStyle name="20% - 强调文字颜色 4 3 2 5 3 2" xfId="24379" xr:uid="{00000000-0005-0000-0000-0000480F0000}"/>
    <cellStyle name="20% - 强调文字颜色 4 3 2 5 3 3" xfId="41689" xr:uid="{00000000-0005-0000-0000-0000490F0000}"/>
    <cellStyle name="20% - 强调文字颜色 4 3 2 5 4" xfId="22450" xr:uid="{00000000-0005-0000-0000-00004A0F0000}"/>
    <cellStyle name="20% - 强调文字颜色 4 3 2 5 5" xfId="41229" xr:uid="{00000000-0005-0000-0000-00004B0F0000}"/>
    <cellStyle name="20% - 强调文字颜色 4 3 2 6" xfId="15960" xr:uid="{00000000-0005-0000-0000-00004C0F0000}"/>
    <cellStyle name="20% - 强调文字颜色 4 3 2 6 2" xfId="24381" xr:uid="{00000000-0005-0000-0000-00004D0F0000}"/>
    <cellStyle name="20% - 强调文字颜色 4 3 2 7" xfId="16728" xr:uid="{00000000-0005-0000-0000-00004E0F0000}"/>
    <cellStyle name="20% - 强调文字颜色 4 3 2 7 2" xfId="19318" xr:uid="{00000000-0005-0000-0000-00004F0F0000}"/>
    <cellStyle name="20% - 强调文字颜色 4 3 2 7 2 2" xfId="24386" xr:uid="{00000000-0005-0000-0000-0000500F0000}"/>
    <cellStyle name="20% - 强调文字颜色 4 3 2 7 2 3" xfId="41344" xr:uid="{00000000-0005-0000-0000-0000510F0000}"/>
    <cellStyle name="20% - 强调文字颜色 4 3 2 7 3" xfId="24383" xr:uid="{00000000-0005-0000-0000-0000520F0000}"/>
    <cellStyle name="20% - 强调文字颜色 4 3 2 7 4" xfId="41691" xr:uid="{00000000-0005-0000-0000-0000530F0000}"/>
    <cellStyle name="20% - 强调文字颜色 4 3 2 8" xfId="18371" xr:uid="{00000000-0005-0000-0000-0000540F0000}"/>
    <cellStyle name="20% - 强调文字颜色 4 3 2 8 2" xfId="20942" xr:uid="{00000000-0005-0000-0000-0000550F0000}"/>
    <cellStyle name="20% - 强调文字颜色 4 3 2 8 3" xfId="40866" xr:uid="{00000000-0005-0000-0000-0000560F0000}"/>
    <cellStyle name="20% - 强调文字颜色 4 3 2 9" xfId="22756" xr:uid="{00000000-0005-0000-0000-0000570F0000}"/>
    <cellStyle name="20% - 强调文字颜色 4 3 3" xfId="1309" xr:uid="{00000000-0005-0000-0000-0000580F0000}"/>
    <cellStyle name="20% - 强调文字颜色 4 3 3 2" xfId="4281" xr:uid="{00000000-0005-0000-0000-0000590F0000}"/>
    <cellStyle name="20% - 强调文字颜色 4 3 3 2 2" xfId="24392" xr:uid="{00000000-0005-0000-0000-00005A0F0000}"/>
    <cellStyle name="20% - 强调文字颜色 4 3 3 3" xfId="9507" xr:uid="{00000000-0005-0000-0000-00005B0F0000}"/>
    <cellStyle name="20% - 强调文字颜色 4 3 3 3 2" xfId="24395" xr:uid="{00000000-0005-0000-0000-00005C0F0000}"/>
    <cellStyle name="20% - 强调文字颜色 4 3 3 4" xfId="10747" xr:uid="{00000000-0005-0000-0000-00005D0F0000}"/>
    <cellStyle name="20% - 强调文字颜色 4 3 3 4 2" xfId="24399" xr:uid="{00000000-0005-0000-0000-00005E0F0000}"/>
    <cellStyle name="20% - 强调文字颜色 4 3 3 5" xfId="15961" xr:uid="{00000000-0005-0000-0000-00005F0F0000}"/>
    <cellStyle name="20% - 强调文字颜色 4 3 3 5 2" xfId="24403" xr:uid="{00000000-0005-0000-0000-0000600F0000}"/>
    <cellStyle name="20% - 强调文字颜色 4 3 3 6" xfId="22762" xr:uid="{00000000-0005-0000-0000-0000610F0000}"/>
    <cellStyle name="20% - 强调文字颜色 4 3 4" xfId="1248" xr:uid="{00000000-0005-0000-0000-0000620F0000}"/>
    <cellStyle name="20% - 强调文字颜色 4 3 4 2" xfId="10753" xr:uid="{00000000-0005-0000-0000-0000630F0000}"/>
    <cellStyle name="20% - 强调文字颜色 4 3 4 2 2" xfId="24336" xr:uid="{00000000-0005-0000-0000-0000640F0000}"/>
    <cellStyle name="20% - 强调文字颜色 4 3 4 3" xfId="10751" xr:uid="{00000000-0005-0000-0000-0000650F0000}"/>
    <cellStyle name="20% - 强调文字颜色 4 3 4 3 2" xfId="24338" xr:uid="{00000000-0005-0000-0000-0000660F0000}"/>
    <cellStyle name="20% - 强调文字颜色 4 3 4 4" xfId="9509" xr:uid="{00000000-0005-0000-0000-0000670F0000}"/>
    <cellStyle name="20% - 强调文字颜色 4 3 4 4 2" xfId="24341" xr:uid="{00000000-0005-0000-0000-0000680F0000}"/>
    <cellStyle name="20% - 强调文字颜色 4 3 4 5" xfId="22767" xr:uid="{00000000-0005-0000-0000-0000690F0000}"/>
    <cellStyle name="20% - 强调文字颜色 4 3 5" xfId="4245" xr:uid="{00000000-0005-0000-0000-00006A0F0000}"/>
    <cellStyle name="20% - 强调文字颜色 4 3 5 2" xfId="7060" xr:uid="{00000000-0005-0000-0000-00006B0F0000}"/>
    <cellStyle name="20% - 强调文字颜色 4 3 5 2 2" xfId="24406" xr:uid="{00000000-0005-0000-0000-00006C0F0000}"/>
    <cellStyle name="20% - 强调文字颜色 4 3 5 3" xfId="8387" xr:uid="{00000000-0005-0000-0000-00006D0F0000}"/>
    <cellStyle name="20% - 强调文字颜色 4 3 5 3 2" xfId="21902" xr:uid="{00000000-0005-0000-0000-00006E0F0000}"/>
    <cellStyle name="20% - 强调文字颜色 4 3 5 4" xfId="22771" xr:uid="{00000000-0005-0000-0000-00006F0F0000}"/>
    <cellStyle name="20% - 强调文字颜色 4 3 6" xfId="6967" xr:uid="{00000000-0005-0000-0000-0000700F0000}"/>
    <cellStyle name="20% - 强调文字颜色 4 3 6 2" xfId="9505" xr:uid="{00000000-0005-0000-0000-0000710F0000}"/>
    <cellStyle name="20% - 强调文字颜色 4 3 6 2 2" xfId="15377" xr:uid="{00000000-0005-0000-0000-0000720F0000}"/>
    <cellStyle name="20% - 强调文字颜色 4 3 6 2 2 2" xfId="19123" xr:uid="{00000000-0005-0000-0000-0000730F0000}"/>
    <cellStyle name="20% - 强调文字颜色 4 3 6 2 2 2 2" xfId="24356" xr:uid="{00000000-0005-0000-0000-0000740F0000}"/>
    <cellStyle name="20% - 强调文字颜色 4 3 6 2 2 2 3" xfId="41684" xr:uid="{00000000-0005-0000-0000-0000750F0000}"/>
    <cellStyle name="20% - 强调文字颜色 4 3 6 2 2 3" xfId="24353" xr:uid="{00000000-0005-0000-0000-0000760F0000}"/>
    <cellStyle name="20% - 强调文字颜色 4 3 6 2 2 4" xfId="41507" xr:uid="{00000000-0005-0000-0000-0000770F0000}"/>
    <cellStyle name="20% - 强调文字颜色 4 3 6 2 3" xfId="18838" xr:uid="{00000000-0005-0000-0000-0000780F0000}"/>
    <cellStyle name="20% - 强调文字颜色 4 3 6 2 3 2" xfId="24359" xr:uid="{00000000-0005-0000-0000-0000790F0000}"/>
    <cellStyle name="20% - 强调文字颜色 4 3 6 2 3 3" xfId="41686" xr:uid="{00000000-0005-0000-0000-00007A0F0000}"/>
    <cellStyle name="20% - 强调文字颜色 4 3 6 2 4" xfId="24351" xr:uid="{00000000-0005-0000-0000-00007B0F0000}"/>
    <cellStyle name="20% - 强调文字颜色 4 3 6 2 5" xfId="41504" xr:uid="{00000000-0005-0000-0000-00007C0F0000}"/>
    <cellStyle name="20% - 强调文字颜色 4 3 6 3" xfId="9250" xr:uid="{00000000-0005-0000-0000-00007D0F0000}"/>
    <cellStyle name="20% - 强调文字颜色 4 3 6 3 2" xfId="24364" xr:uid="{00000000-0005-0000-0000-00007E0F0000}"/>
    <cellStyle name="20% - 强调文字颜色 4 3 6 4" xfId="18664" xr:uid="{00000000-0005-0000-0000-00007F0F0000}"/>
    <cellStyle name="20% - 强调文字颜色 4 3 6 4 2" xfId="21352" xr:uid="{00000000-0005-0000-0000-0000800F0000}"/>
    <cellStyle name="20% - 强调文字颜色 4 3 6 4 3" xfId="40968" xr:uid="{00000000-0005-0000-0000-0000810F0000}"/>
    <cellStyle name="20% - 强调文字颜色 4 3 6 5" xfId="24345" xr:uid="{00000000-0005-0000-0000-0000820F0000}"/>
    <cellStyle name="20% - 强调文字颜色 4 3 6 6" xfId="41682" xr:uid="{00000000-0005-0000-0000-0000830F0000}"/>
    <cellStyle name="20% - 强调文字颜色 4 3 7" xfId="9701" xr:uid="{00000000-0005-0000-0000-0000840F0000}"/>
    <cellStyle name="20% - 强调文字颜色 4 3 7 2" xfId="15268" xr:uid="{00000000-0005-0000-0000-0000850F0000}"/>
    <cellStyle name="20% - 强调文字颜色 4 3 7 2 2" xfId="19086" xr:uid="{00000000-0005-0000-0000-0000860F0000}"/>
    <cellStyle name="20% - 强调文字颜色 4 3 7 2 2 2" xfId="21192" xr:uid="{00000000-0005-0000-0000-0000870F0000}"/>
    <cellStyle name="20% - 强调文字颜色 4 3 7 2 2 3" xfId="40929" xr:uid="{00000000-0005-0000-0000-0000880F0000}"/>
    <cellStyle name="20% - 强调文字颜色 4 3 7 2 3" xfId="24370" xr:uid="{00000000-0005-0000-0000-0000890F0000}"/>
    <cellStyle name="20% - 强调文字颜色 4 3 7 2 4" xfId="41688" xr:uid="{00000000-0005-0000-0000-00008A0F0000}"/>
    <cellStyle name="20% - 强调文字颜色 4 3 7 3" xfId="18864" xr:uid="{00000000-0005-0000-0000-00008B0F0000}"/>
    <cellStyle name="20% - 强调文字颜色 4 3 7 3 2" xfId="24377" xr:uid="{00000000-0005-0000-0000-00008C0F0000}"/>
    <cellStyle name="20% - 强调文字颜色 4 3 7 3 3" xfId="41690" xr:uid="{00000000-0005-0000-0000-00008D0F0000}"/>
    <cellStyle name="20% - 强调文字颜色 4 3 7 4" xfId="22449" xr:uid="{00000000-0005-0000-0000-00008E0F0000}"/>
    <cellStyle name="20% - 强调文字颜色 4 3 7 5" xfId="41228" xr:uid="{00000000-0005-0000-0000-00008F0F0000}"/>
    <cellStyle name="20% - 强调文字颜色 4 3 8" xfId="15855" xr:uid="{00000000-0005-0000-0000-0000900F0000}"/>
    <cellStyle name="20% - 强调文字颜色 4 3 8 2" xfId="24380" xr:uid="{00000000-0005-0000-0000-0000910F0000}"/>
    <cellStyle name="20% - 强调文字颜色 4 3 9" xfId="17447" xr:uid="{00000000-0005-0000-0000-0000920F0000}"/>
    <cellStyle name="20% - 强调文字颜色 4 3 9 2" xfId="19357" xr:uid="{00000000-0005-0000-0000-0000930F0000}"/>
    <cellStyle name="20% - 强调文字颜色 4 3 9 2 2" xfId="24384" xr:uid="{00000000-0005-0000-0000-0000940F0000}"/>
    <cellStyle name="20% - 强调文字颜色 4 3 9 2 3" xfId="41343" xr:uid="{00000000-0005-0000-0000-0000950F0000}"/>
    <cellStyle name="20% - 强调文字颜色 4 3 9 3" xfId="24382" xr:uid="{00000000-0005-0000-0000-0000960F0000}"/>
    <cellStyle name="20% - 强调文字颜色 4 3 9 4" xfId="41692" xr:uid="{00000000-0005-0000-0000-0000970F0000}"/>
    <cellStyle name="20% - 强调文字颜色 4 4" xfId="95" xr:uid="{00000000-0005-0000-0000-0000980F0000}"/>
    <cellStyle name="20% - 强调文字颜色 4 4 10" xfId="18317" xr:uid="{00000000-0005-0000-0000-0000990F0000}"/>
    <cellStyle name="20% - 强调文字颜色 4 4 10 2" xfId="24408" xr:uid="{00000000-0005-0000-0000-00009A0F0000}"/>
    <cellStyle name="20% - 强调文字颜色 4 4 10 3" xfId="41695" xr:uid="{00000000-0005-0000-0000-00009B0F0000}"/>
    <cellStyle name="20% - 强调文字颜色 4 4 11" xfId="22778" xr:uid="{00000000-0005-0000-0000-00009C0F0000}"/>
    <cellStyle name="20% - 强调文字颜色 4 4 12" xfId="41293" xr:uid="{00000000-0005-0000-0000-00009D0F0000}"/>
    <cellStyle name="20% - 强调文字颜色 4 4 2" xfId="263" xr:uid="{00000000-0005-0000-0000-00009E0F0000}"/>
    <cellStyle name="20% - 强调文字颜色 4 4 2 10" xfId="41696" xr:uid="{00000000-0005-0000-0000-00009F0F0000}"/>
    <cellStyle name="20% - 强调文字颜色 4 4 2 2" xfId="1311" xr:uid="{00000000-0005-0000-0000-0000A00F0000}"/>
    <cellStyle name="20% - 强调文字颜色 4 4 2 2 2" xfId="9163" xr:uid="{00000000-0005-0000-0000-0000A10F0000}"/>
    <cellStyle name="20% - 强调文字颜色 4 4 2 2 2 2" xfId="24413" xr:uid="{00000000-0005-0000-0000-0000A20F0000}"/>
    <cellStyle name="20% - 强调文字颜色 4 4 2 2 3" xfId="10743" xr:uid="{00000000-0005-0000-0000-0000A30F0000}"/>
    <cellStyle name="20% - 强调文字颜色 4 4 2 2 3 2" xfId="24415" xr:uid="{00000000-0005-0000-0000-0000A40F0000}"/>
    <cellStyle name="20% - 强调文字颜色 4 4 2 2 4" xfId="8969" xr:uid="{00000000-0005-0000-0000-0000A50F0000}"/>
    <cellStyle name="20% - 强调文字颜色 4 4 2 2 4 2" xfId="24417" xr:uid="{00000000-0005-0000-0000-0000A60F0000}"/>
    <cellStyle name="20% - 强调文字颜色 4 4 2 2 5" xfId="20766" xr:uid="{00000000-0005-0000-0000-0000A70F0000}"/>
    <cellStyle name="20% - 强调文字颜色 4 4 2 3" xfId="4380" xr:uid="{00000000-0005-0000-0000-0000A80F0000}"/>
    <cellStyle name="20% - 强调文字颜色 4 4 2 3 2" xfId="22816" xr:uid="{00000000-0005-0000-0000-0000A90F0000}"/>
    <cellStyle name="20% - 强调文字颜色 4 4 2 4" xfId="7061" xr:uid="{00000000-0005-0000-0000-0000AA0F0000}"/>
    <cellStyle name="20% - 强调文字颜色 4 4 2 4 2" xfId="10739" xr:uid="{00000000-0005-0000-0000-0000AB0F0000}"/>
    <cellStyle name="20% - 强调文字颜色 4 4 2 4 2 2" xfId="15376" xr:uid="{00000000-0005-0000-0000-0000AC0F0000}"/>
    <cellStyle name="20% - 强调文字颜色 4 4 2 4 2 2 2" xfId="19122" xr:uid="{00000000-0005-0000-0000-0000AD0F0000}"/>
    <cellStyle name="20% - 强调文字颜色 4 4 2 4 2 2 2 2" xfId="24427" xr:uid="{00000000-0005-0000-0000-0000AE0F0000}"/>
    <cellStyle name="20% - 强调文字颜色 4 4 2 4 2 2 2 3" xfId="41702" xr:uid="{00000000-0005-0000-0000-0000AF0F0000}"/>
    <cellStyle name="20% - 强调文字颜色 4 4 2 4 2 2 3" xfId="24425" xr:uid="{00000000-0005-0000-0000-0000B00F0000}"/>
    <cellStyle name="20% - 强调文字颜色 4 4 2 4 2 2 4" xfId="41627" xr:uid="{00000000-0005-0000-0000-0000B10F0000}"/>
    <cellStyle name="20% - 强调文字颜色 4 4 2 4 2 3" xfId="18927" xr:uid="{00000000-0005-0000-0000-0000B20F0000}"/>
    <cellStyle name="20% - 强调文字颜色 4 4 2 4 2 3 2" xfId="24430" xr:uid="{00000000-0005-0000-0000-0000B30F0000}"/>
    <cellStyle name="20% - 强调文字颜色 4 4 2 4 2 3 3" xfId="41704" xr:uid="{00000000-0005-0000-0000-0000B40F0000}"/>
    <cellStyle name="20% - 强调文字颜色 4 4 2 4 2 4" xfId="24422" xr:uid="{00000000-0005-0000-0000-0000B50F0000}"/>
    <cellStyle name="20% - 强调文字颜色 4 4 2 4 2 5" xfId="41193" xr:uid="{00000000-0005-0000-0000-0000B60F0000}"/>
    <cellStyle name="20% - 强调文字颜色 4 4 2 4 3" xfId="18685" xr:uid="{00000000-0005-0000-0000-0000B70F0000}"/>
    <cellStyle name="20% - 强调文字颜色 4 4 2 4 3 2" xfId="21294" xr:uid="{00000000-0005-0000-0000-0000B80F0000}"/>
    <cellStyle name="20% - 强调文字颜色 4 4 2 4 3 3" xfId="40949" xr:uid="{00000000-0005-0000-0000-0000B90F0000}"/>
    <cellStyle name="20% - 强调文字颜色 4 4 2 4 4" xfId="24420" xr:uid="{00000000-0005-0000-0000-0000BA0F0000}"/>
    <cellStyle name="20% - 强调文字颜色 4 4 2 4 5" xfId="41699" xr:uid="{00000000-0005-0000-0000-0000BB0F0000}"/>
    <cellStyle name="20% - 强调文字颜色 4 4 2 5" xfId="9502" xr:uid="{00000000-0005-0000-0000-0000BC0F0000}"/>
    <cellStyle name="20% - 强调文字颜色 4 4 2 5 2" xfId="15375" xr:uid="{00000000-0005-0000-0000-0000BD0F0000}"/>
    <cellStyle name="20% - 强调文字颜色 4 4 2 5 2 2" xfId="19121" xr:uid="{00000000-0005-0000-0000-0000BE0F0000}"/>
    <cellStyle name="20% - 强调文字颜色 4 4 2 5 2 2 2" xfId="21533" xr:uid="{00000000-0005-0000-0000-0000BF0F0000}"/>
    <cellStyle name="20% - 强调文字颜色 4 4 2 5 2 2 3" xfId="41019" xr:uid="{00000000-0005-0000-0000-0000C00F0000}"/>
    <cellStyle name="20% - 强调文字颜色 4 4 2 5 2 3" xfId="24435" xr:uid="{00000000-0005-0000-0000-0000C10F0000}"/>
    <cellStyle name="20% - 强调文字颜色 4 4 2 5 2 4" xfId="41708" xr:uid="{00000000-0005-0000-0000-0000C20F0000}"/>
    <cellStyle name="20% - 强调文字颜色 4 4 2 5 3" xfId="18836" xr:uid="{00000000-0005-0000-0000-0000C30F0000}"/>
    <cellStyle name="20% - 强调文字颜色 4 4 2 5 3 2" xfId="24440" xr:uid="{00000000-0005-0000-0000-0000C40F0000}"/>
    <cellStyle name="20% - 强调文字颜色 4 4 2 5 3 3" xfId="41710" xr:uid="{00000000-0005-0000-0000-0000C50F0000}"/>
    <cellStyle name="20% - 强调文字颜色 4 4 2 5 4" xfId="24432" xr:uid="{00000000-0005-0000-0000-0000C60F0000}"/>
    <cellStyle name="20% - 强调文字颜色 4 4 2 5 5" xfId="41706" xr:uid="{00000000-0005-0000-0000-0000C70F0000}"/>
    <cellStyle name="20% - 强调文字颜色 4 4 2 6" xfId="15963" xr:uid="{00000000-0005-0000-0000-0000C80F0000}"/>
    <cellStyle name="20% - 强调文字颜色 4 4 2 6 2" xfId="24442" xr:uid="{00000000-0005-0000-0000-0000C90F0000}"/>
    <cellStyle name="20% - 强调文字颜色 4 4 2 7" xfId="16727" xr:uid="{00000000-0005-0000-0000-0000CA0F0000}"/>
    <cellStyle name="20% - 强调文字颜色 4 4 2 7 2" xfId="19317" xr:uid="{00000000-0005-0000-0000-0000CB0F0000}"/>
    <cellStyle name="20% - 强调文字颜色 4 4 2 7 2 2" xfId="24446" xr:uid="{00000000-0005-0000-0000-0000CC0F0000}"/>
    <cellStyle name="20% - 强调文字颜色 4 4 2 7 2 3" xfId="41720" xr:uid="{00000000-0005-0000-0000-0000CD0F0000}"/>
    <cellStyle name="20% - 强调文字颜色 4 4 2 7 3" xfId="24444" xr:uid="{00000000-0005-0000-0000-0000CE0F0000}"/>
    <cellStyle name="20% - 强调文字颜色 4 4 2 7 4" xfId="41716" xr:uid="{00000000-0005-0000-0000-0000CF0F0000}"/>
    <cellStyle name="20% - 强调文字颜色 4 4 2 8" xfId="18372" xr:uid="{00000000-0005-0000-0000-0000D00F0000}"/>
    <cellStyle name="20% - 强调文字颜色 4 4 2 8 2" xfId="21063" xr:uid="{00000000-0005-0000-0000-0000D10F0000}"/>
    <cellStyle name="20% - 强调文字颜色 4 4 2 8 3" xfId="40904" xr:uid="{00000000-0005-0000-0000-0000D20F0000}"/>
    <cellStyle name="20% - 强调文字颜色 4 4 2 9" xfId="24410" xr:uid="{00000000-0005-0000-0000-0000D30F0000}"/>
    <cellStyle name="20% - 强调文字颜色 4 4 3" xfId="1313" xr:uid="{00000000-0005-0000-0000-0000D40F0000}"/>
    <cellStyle name="20% - 强调文字颜色 4 4 3 2" xfId="4381" xr:uid="{00000000-0005-0000-0000-0000D50F0000}"/>
    <cellStyle name="20% - 强调文字颜色 4 4 3 2 2" xfId="22138" xr:uid="{00000000-0005-0000-0000-0000D60F0000}"/>
    <cellStyle name="20% - 强调文字颜色 4 4 3 3" xfId="10737" xr:uid="{00000000-0005-0000-0000-0000D70F0000}"/>
    <cellStyle name="20% - 强调文字颜色 4 4 3 3 2" xfId="24453" xr:uid="{00000000-0005-0000-0000-0000D80F0000}"/>
    <cellStyle name="20% - 强调文字颜色 4 4 3 4" xfId="8905" xr:uid="{00000000-0005-0000-0000-0000D90F0000}"/>
    <cellStyle name="20% - 强调文字颜色 4 4 3 4 2" xfId="24459" xr:uid="{00000000-0005-0000-0000-0000DA0F0000}"/>
    <cellStyle name="20% - 强调文字颜色 4 4 3 5" xfId="15964" xr:uid="{00000000-0005-0000-0000-0000DB0F0000}"/>
    <cellStyle name="20% - 强调文字颜色 4 4 3 5 2" xfId="24462" xr:uid="{00000000-0005-0000-0000-0000DC0F0000}"/>
    <cellStyle name="20% - 强调文字颜色 4 4 3 6" xfId="24449" xr:uid="{00000000-0005-0000-0000-0000DD0F0000}"/>
    <cellStyle name="20% - 强调文字颜色 4 4 4" xfId="1310" xr:uid="{00000000-0005-0000-0000-0000DE0F0000}"/>
    <cellStyle name="20% - 强调文字颜色 4 4 4 2" xfId="8798" xr:uid="{00000000-0005-0000-0000-0000DF0F0000}"/>
    <cellStyle name="20% - 强调文字颜色 4 4 4 2 2" xfId="21421" xr:uid="{00000000-0005-0000-0000-0000E00F0000}"/>
    <cellStyle name="20% - 强调文字颜色 4 4 4 3" xfId="10736" xr:uid="{00000000-0005-0000-0000-0000E10F0000}"/>
    <cellStyle name="20% - 强调文字颜色 4 4 4 3 2" xfId="24465" xr:uid="{00000000-0005-0000-0000-0000E20F0000}"/>
    <cellStyle name="20% - 强调文字颜色 4 4 4 4" xfId="10733" xr:uid="{00000000-0005-0000-0000-0000E30F0000}"/>
    <cellStyle name="20% - 强调文字颜色 4 4 4 4 2" xfId="24471" xr:uid="{00000000-0005-0000-0000-0000E40F0000}"/>
    <cellStyle name="20% - 强调文字颜色 4 4 4 5" xfId="24390" xr:uid="{00000000-0005-0000-0000-0000E50F0000}"/>
    <cellStyle name="20% - 强调文字颜色 4 4 5" xfId="4276" xr:uid="{00000000-0005-0000-0000-0000E60F0000}"/>
    <cellStyle name="20% - 强调文字颜色 4 4 5 2" xfId="24393" xr:uid="{00000000-0005-0000-0000-0000E70F0000}"/>
    <cellStyle name="20% - 强调文字颜色 4 4 6" xfId="6970" xr:uid="{00000000-0005-0000-0000-0000E80F0000}"/>
    <cellStyle name="20% - 强调文字颜色 4 4 6 2" xfId="10746" xr:uid="{00000000-0005-0000-0000-0000E90F0000}"/>
    <cellStyle name="20% - 强调文字颜色 4 4 6 2 2" xfId="15374" xr:uid="{00000000-0005-0000-0000-0000EA0F0000}"/>
    <cellStyle name="20% - 强调文字颜色 4 4 6 2 2 2" xfId="19120" xr:uid="{00000000-0005-0000-0000-0000EB0F0000}"/>
    <cellStyle name="20% - 强调文字颜色 4 4 6 2 2 2 2" xfId="24476" xr:uid="{00000000-0005-0000-0000-0000EC0F0000}"/>
    <cellStyle name="20% - 强调文字颜色 4 4 6 2 2 2 3" xfId="41722" xr:uid="{00000000-0005-0000-0000-0000ED0F0000}"/>
    <cellStyle name="20% - 强调文字颜色 4 4 6 2 2 3" xfId="22288" xr:uid="{00000000-0005-0000-0000-0000EE0F0000}"/>
    <cellStyle name="20% - 强调文字颜色 4 4 6 2 2 4" xfId="41191" xr:uid="{00000000-0005-0000-0000-0000EF0F0000}"/>
    <cellStyle name="20% - 强调文字颜色 4 4 6 2 3" xfId="18930" xr:uid="{00000000-0005-0000-0000-0000F00F0000}"/>
    <cellStyle name="20% - 强调文字颜色 4 4 6 2 3 2" xfId="24477" xr:uid="{00000000-0005-0000-0000-0000F10F0000}"/>
    <cellStyle name="20% - 强调文字颜色 4 4 6 2 3 3" xfId="41723" xr:uid="{00000000-0005-0000-0000-0000F20F0000}"/>
    <cellStyle name="20% - 强调文字颜色 4 4 6 2 4" xfId="24474" xr:uid="{00000000-0005-0000-0000-0000F30F0000}"/>
    <cellStyle name="20% - 强调文字颜色 4 4 6 2 5" xfId="41529" xr:uid="{00000000-0005-0000-0000-0000F40F0000}"/>
    <cellStyle name="20% - 强调文字颜色 4 4 6 3" xfId="18666" xr:uid="{00000000-0005-0000-0000-0000F50F0000}"/>
    <cellStyle name="20% - 强调文字颜色 4 4 6 3 2" xfId="24481" xr:uid="{00000000-0005-0000-0000-0000F60F0000}"/>
    <cellStyle name="20% - 强调文字颜色 4 4 6 3 3" xfId="41532" xr:uid="{00000000-0005-0000-0000-0000F70F0000}"/>
    <cellStyle name="20% - 强调文字颜色 4 4 6 4" xfId="24397" xr:uid="{00000000-0005-0000-0000-0000F80F0000}"/>
    <cellStyle name="20% - 强调文字颜色 4 4 6 5" xfId="41182" xr:uid="{00000000-0005-0000-0000-0000F90F0000}"/>
    <cellStyle name="20% - 强调文字颜色 4 4 7" xfId="9498" xr:uid="{00000000-0005-0000-0000-0000FA0F0000}"/>
    <cellStyle name="20% - 强调文字颜色 4 4 7 2" xfId="15373" xr:uid="{00000000-0005-0000-0000-0000FB0F0000}"/>
    <cellStyle name="20% - 强调文字颜色 4 4 7 2 2" xfId="19119" xr:uid="{00000000-0005-0000-0000-0000FC0F0000}"/>
    <cellStyle name="20% - 强调文字颜色 4 4 7 2 2 2" xfId="24482" xr:uid="{00000000-0005-0000-0000-0000FD0F0000}"/>
    <cellStyle name="20% - 强调文字颜色 4 4 7 2 2 3" xfId="41151" xr:uid="{00000000-0005-0000-0000-0000FE0F0000}"/>
    <cellStyle name="20% - 强调文字颜色 4 4 7 2 3" xfId="21731" xr:uid="{00000000-0005-0000-0000-0000FF0F0000}"/>
    <cellStyle name="20% - 强调文字颜色 4 4 7 2 4" xfId="41075" xr:uid="{00000000-0005-0000-0000-000000100000}"/>
    <cellStyle name="20% - 强调文字颜色 4 4 7 3" xfId="18833" xr:uid="{00000000-0005-0000-0000-000001100000}"/>
    <cellStyle name="20% - 强调文字颜色 4 4 7 3 2" xfId="24484" xr:uid="{00000000-0005-0000-0000-000002100000}"/>
    <cellStyle name="20% - 强调文字颜色 4 4 7 3 3" xfId="41054" xr:uid="{00000000-0005-0000-0000-000003100000}"/>
    <cellStyle name="20% - 强调文字颜色 4 4 7 4" xfId="24402" xr:uid="{00000000-0005-0000-0000-000004100000}"/>
    <cellStyle name="20% - 强调文字颜色 4 4 7 5" xfId="41693" xr:uid="{00000000-0005-0000-0000-000005100000}"/>
    <cellStyle name="20% - 强调文字颜色 4 4 8" xfId="15962" xr:uid="{00000000-0005-0000-0000-000006100000}"/>
    <cellStyle name="20% - 强调文字颜色 4 4 8 2" xfId="24485" xr:uid="{00000000-0005-0000-0000-000007100000}"/>
    <cellStyle name="20% - 强调文字颜色 4 4 9" xfId="18232" xr:uid="{00000000-0005-0000-0000-000008100000}"/>
    <cellStyle name="20% - 强调文字颜色 4 4 9 2" xfId="19470" xr:uid="{00000000-0005-0000-0000-000009100000}"/>
    <cellStyle name="20% - 强调文字颜色 4 4 9 2 2" xfId="24487" xr:uid="{00000000-0005-0000-0000-00000A100000}"/>
    <cellStyle name="20% - 强调文字颜色 4 4 9 2 3" xfId="39376" xr:uid="{00000000-0005-0000-0000-00000B100000}"/>
    <cellStyle name="20% - 强调文字颜色 4 4 9 3" xfId="24486" xr:uid="{00000000-0005-0000-0000-00000C100000}"/>
    <cellStyle name="20% - 强调文字颜色 4 4 9 4" xfId="41157" xr:uid="{00000000-0005-0000-0000-00000D100000}"/>
    <cellStyle name="20% - 强调文字颜色 4 5" xfId="96" xr:uid="{00000000-0005-0000-0000-00000E100000}"/>
    <cellStyle name="20% - 强调文字颜色 4 5 10" xfId="22784" xr:uid="{00000000-0005-0000-0000-00000F100000}"/>
    <cellStyle name="20% - 强调文字颜色 4 5 11" xfId="38945" xr:uid="{00000000-0005-0000-0000-000010100000}"/>
    <cellStyle name="20% - 强调文字颜色 4 5 2" xfId="264" xr:uid="{00000000-0005-0000-0000-000011100000}"/>
    <cellStyle name="20% - 强调文字颜色 4 5 2 10" xfId="41724" xr:uid="{00000000-0005-0000-0000-000012100000}"/>
    <cellStyle name="20% - 强调文字颜色 4 5 2 2" xfId="1315" xr:uid="{00000000-0005-0000-0000-000013100000}"/>
    <cellStyle name="20% - 强调文字颜色 4 5 2 2 2" xfId="10732" xr:uid="{00000000-0005-0000-0000-000014100000}"/>
    <cellStyle name="20% - 强调文字颜色 4 5 2 2 2 2" xfId="24491" xr:uid="{00000000-0005-0000-0000-000015100000}"/>
    <cellStyle name="20% - 强调文字颜色 4 5 2 2 3" xfId="9496" xr:uid="{00000000-0005-0000-0000-000016100000}"/>
    <cellStyle name="20% - 强调文字颜色 4 5 2 2 3 2" xfId="23044" xr:uid="{00000000-0005-0000-0000-000017100000}"/>
    <cellStyle name="20% - 强调文字颜色 4 5 2 2 4" xfId="10730" xr:uid="{00000000-0005-0000-0000-000018100000}"/>
    <cellStyle name="20% - 强调文字颜色 4 5 2 2 4 2" xfId="24493" xr:uid="{00000000-0005-0000-0000-000019100000}"/>
    <cellStyle name="20% - 强调文字颜色 4 5 2 2 5" xfId="22847" xr:uid="{00000000-0005-0000-0000-00001A100000}"/>
    <cellStyle name="20% - 强调文字颜色 4 5 2 3" xfId="4383" xr:uid="{00000000-0005-0000-0000-00001B100000}"/>
    <cellStyle name="20% - 强调文字颜色 4 5 2 3 2" xfId="6802" xr:uid="{00000000-0005-0000-0000-00001C100000}"/>
    <cellStyle name="20% - 强调文字颜色 4 5 2 3 2 2" xfId="24495" xr:uid="{00000000-0005-0000-0000-00001D100000}"/>
    <cellStyle name="20% - 强调文字颜色 4 5 2 3 3" xfId="9494" xr:uid="{00000000-0005-0000-0000-00001E100000}"/>
    <cellStyle name="20% - 强调文字颜色 4 5 2 3 3 2" xfId="24497" xr:uid="{00000000-0005-0000-0000-00001F100000}"/>
    <cellStyle name="20% - 强调文字颜色 4 5 2 3 4" xfId="20821" xr:uid="{00000000-0005-0000-0000-000020100000}"/>
    <cellStyle name="20% - 强调文字颜色 4 5 2 4" xfId="7064" xr:uid="{00000000-0005-0000-0000-000021100000}"/>
    <cellStyle name="20% - 强调文字颜色 4 5 2 4 2" xfId="10726" xr:uid="{00000000-0005-0000-0000-000022100000}"/>
    <cellStyle name="20% - 强调文字颜色 4 5 2 4 2 2" xfId="15372" xr:uid="{00000000-0005-0000-0000-000023100000}"/>
    <cellStyle name="20% - 强调文字颜色 4 5 2 4 2 2 2" xfId="19118" xr:uid="{00000000-0005-0000-0000-000024100000}"/>
    <cellStyle name="20% - 强调文字颜色 4 5 2 4 2 2 2 2" xfId="24512" xr:uid="{00000000-0005-0000-0000-000025100000}"/>
    <cellStyle name="20% - 强调文字颜色 4 5 2 4 2 2 2 3" xfId="41729" xr:uid="{00000000-0005-0000-0000-000026100000}"/>
    <cellStyle name="20% - 强调文字颜色 4 5 2 4 2 2 3" xfId="24505" xr:uid="{00000000-0005-0000-0000-000027100000}"/>
    <cellStyle name="20% - 强调文字颜色 4 5 2 4 2 2 4" xfId="41718" xr:uid="{00000000-0005-0000-0000-000028100000}"/>
    <cellStyle name="20% - 强调文字颜色 4 5 2 4 2 3" xfId="18925" xr:uid="{00000000-0005-0000-0000-000029100000}"/>
    <cellStyle name="20% - 强调文字颜色 4 5 2 4 2 3 2" xfId="24514" xr:uid="{00000000-0005-0000-0000-00002A100000}"/>
    <cellStyle name="20% - 强调文字颜色 4 5 2 4 2 3 3" xfId="41254" xr:uid="{00000000-0005-0000-0000-00002B100000}"/>
    <cellStyle name="20% - 强调文字颜色 4 5 2 4 2 4" xfId="24503" xr:uid="{00000000-0005-0000-0000-00002C100000}"/>
    <cellStyle name="20% - 强调文字颜色 4 5 2 4 2 5" xfId="41714" xr:uid="{00000000-0005-0000-0000-00002D100000}"/>
    <cellStyle name="20% - 强调文字颜色 4 5 2 4 3" xfId="9038" xr:uid="{00000000-0005-0000-0000-00002E100000}"/>
    <cellStyle name="20% - 强调文字颜色 4 5 2 4 3 2" xfId="24517" xr:uid="{00000000-0005-0000-0000-00002F100000}"/>
    <cellStyle name="20% - 强调文字颜色 4 5 2 4 4" xfId="18687" xr:uid="{00000000-0005-0000-0000-000030100000}"/>
    <cellStyle name="20% - 强调文字颜色 4 5 2 4 4 2" xfId="21388" xr:uid="{00000000-0005-0000-0000-000031100000}"/>
    <cellStyle name="20% - 强调文字颜色 4 5 2 4 4 3" xfId="40978" xr:uid="{00000000-0005-0000-0000-000032100000}"/>
    <cellStyle name="20% - 强调文字颜色 4 5 2 4 5" xfId="24500" xr:uid="{00000000-0005-0000-0000-000033100000}"/>
    <cellStyle name="20% - 强调文字颜色 4 5 2 4 6" xfId="41728" xr:uid="{00000000-0005-0000-0000-000034100000}"/>
    <cellStyle name="20% - 强调文字颜色 4 5 2 5" xfId="11093" xr:uid="{00000000-0005-0000-0000-000035100000}"/>
    <cellStyle name="20% - 强调文字颜色 4 5 2 5 2" xfId="15414" xr:uid="{00000000-0005-0000-0000-000036100000}"/>
    <cellStyle name="20% - 强调文字颜色 4 5 2 5 2 2" xfId="19155" xr:uid="{00000000-0005-0000-0000-000037100000}"/>
    <cellStyle name="20% - 强调文字颜色 4 5 2 5 2 2 2" xfId="24522" xr:uid="{00000000-0005-0000-0000-000038100000}"/>
    <cellStyle name="20% - 强调文字颜色 4 5 2 5 2 2 3" xfId="41733" xr:uid="{00000000-0005-0000-0000-000039100000}"/>
    <cellStyle name="20% - 强调文字颜色 4 5 2 5 2 3" xfId="24520" xr:uid="{00000000-0005-0000-0000-00003A100000}"/>
    <cellStyle name="20% - 强调文字颜色 4 5 2 5 2 4" xfId="41269" xr:uid="{00000000-0005-0000-0000-00003B100000}"/>
    <cellStyle name="20% - 强调文字颜色 4 5 2 5 3" xfId="18971" xr:uid="{00000000-0005-0000-0000-00003C100000}"/>
    <cellStyle name="20% - 强调文字颜色 4 5 2 5 3 2" xfId="24524" xr:uid="{00000000-0005-0000-0000-00003D100000}"/>
    <cellStyle name="20% - 强调文字颜色 4 5 2 5 3 3" xfId="41735" xr:uid="{00000000-0005-0000-0000-00003E100000}"/>
    <cellStyle name="20% - 强调文字颜色 4 5 2 5 4" xfId="21518" xr:uid="{00000000-0005-0000-0000-00003F100000}"/>
    <cellStyle name="20% - 强调文字颜色 4 5 2 5 5" xfId="41015" xr:uid="{00000000-0005-0000-0000-000040100000}"/>
    <cellStyle name="20% - 强调文字颜色 4 5 2 6" xfId="15966" xr:uid="{00000000-0005-0000-0000-000041100000}"/>
    <cellStyle name="20% - 强调文字颜色 4 5 2 6 2" xfId="24526" xr:uid="{00000000-0005-0000-0000-000042100000}"/>
    <cellStyle name="20% - 强调文字颜色 4 5 2 7" xfId="16726" xr:uid="{00000000-0005-0000-0000-000043100000}"/>
    <cellStyle name="20% - 强调文字颜色 4 5 2 7 2" xfId="19316" xr:uid="{00000000-0005-0000-0000-000044100000}"/>
    <cellStyle name="20% - 强调文字颜色 4 5 2 7 2 2" xfId="24531" xr:uid="{00000000-0005-0000-0000-000045100000}"/>
    <cellStyle name="20% - 强调文字颜色 4 5 2 7 2 3" xfId="41739" xr:uid="{00000000-0005-0000-0000-000046100000}"/>
    <cellStyle name="20% - 强调文字颜色 4 5 2 7 3" xfId="24528" xr:uid="{00000000-0005-0000-0000-000047100000}"/>
    <cellStyle name="20% - 强调文字颜色 4 5 2 7 4" xfId="41737" xr:uid="{00000000-0005-0000-0000-000048100000}"/>
    <cellStyle name="20% - 强调文字颜色 4 5 2 8" xfId="18373" xr:uid="{00000000-0005-0000-0000-000049100000}"/>
    <cellStyle name="20% - 强调文字颜色 4 5 2 8 2" xfId="24532" xr:uid="{00000000-0005-0000-0000-00004A100000}"/>
    <cellStyle name="20% - 强调文字颜色 4 5 2 8 3" xfId="41740" xr:uid="{00000000-0005-0000-0000-00004B100000}"/>
    <cellStyle name="20% - 强调文字颜色 4 5 2 9" xfId="24489" xr:uid="{00000000-0005-0000-0000-00004C100000}"/>
    <cellStyle name="20% - 强调文字颜色 4 5 3" xfId="1314" xr:uid="{00000000-0005-0000-0000-00004D100000}"/>
    <cellStyle name="20% - 强调文字颜色 4 5 3 2" xfId="10725" xr:uid="{00000000-0005-0000-0000-00004E100000}"/>
    <cellStyle name="20% - 强调文字颜色 4 5 3 2 2" xfId="24541" xr:uid="{00000000-0005-0000-0000-00004F100000}"/>
    <cellStyle name="20% - 强调文字颜色 4 5 3 3" xfId="10722" xr:uid="{00000000-0005-0000-0000-000050100000}"/>
    <cellStyle name="20% - 强调文字颜色 4 5 3 3 2" xfId="24545" xr:uid="{00000000-0005-0000-0000-000051100000}"/>
    <cellStyle name="20% - 强调文字颜色 4 5 3 4" xfId="10721" xr:uid="{00000000-0005-0000-0000-000052100000}"/>
    <cellStyle name="20% - 强调文字颜色 4 5 3 4 2" xfId="24548" xr:uid="{00000000-0005-0000-0000-000053100000}"/>
    <cellStyle name="20% - 强调文字颜色 4 5 3 5" xfId="24535" xr:uid="{00000000-0005-0000-0000-000054100000}"/>
    <cellStyle name="20% - 强调文字颜色 4 5 4" xfId="4382" xr:uid="{00000000-0005-0000-0000-000055100000}"/>
    <cellStyle name="20% - 强调文字颜色 4 5 4 2" xfId="7065" xr:uid="{00000000-0005-0000-0000-000056100000}"/>
    <cellStyle name="20% - 强调文字颜色 4 5 4 2 2" xfId="24551" xr:uid="{00000000-0005-0000-0000-000057100000}"/>
    <cellStyle name="20% - 强调文字颜色 4 5 4 3" xfId="10720" xr:uid="{00000000-0005-0000-0000-000058100000}"/>
    <cellStyle name="20% - 强调文字颜色 4 5 4 3 2" xfId="24554" xr:uid="{00000000-0005-0000-0000-000059100000}"/>
    <cellStyle name="20% - 强调文字颜色 4 5 4 4" xfId="24335" xr:uid="{00000000-0005-0000-0000-00005A100000}"/>
    <cellStyle name="20% - 强调文字颜色 4 5 5" xfId="7063" xr:uid="{00000000-0005-0000-0000-00005B100000}"/>
    <cellStyle name="20% - 强调文字颜色 4 5 5 2" xfId="10719" xr:uid="{00000000-0005-0000-0000-00005C100000}"/>
    <cellStyle name="20% - 强调文字颜色 4 5 5 2 2" xfId="15223" xr:uid="{00000000-0005-0000-0000-00005D100000}"/>
    <cellStyle name="20% - 强调文字颜色 4 5 5 2 2 2" xfId="19059" xr:uid="{00000000-0005-0000-0000-00005E100000}"/>
    <cellStyle name="20% - 强调文字颜色 4 5 5 2 2 2 2" xfId="24567" xr:uid="{00000000-0005-0000-0000-00005F100000}"/>
    <cellStyle name="20% - 强调文字颜色 4 5 5 2 2 2 3" xfId="41745" xr:uid="{00000000-0005-0000-0000-000060100000}"/>
    <cellStyle name="20% - 强调文字颜色 4 5 5 2 2 3" xfId="24566" xr:uid="{00000000-0005-0000-0000-000061100000}"/>
    <cellStyle name="20% - 强调文字颜色 4 5 5 2 2 4" xfId="41744" xr:uid="{00000000-0005-0000-0000-000062100000}"/>
    <cellStyle name="20% - 强调文字颜色 4 5 5 2 3" xfId="18924" xr:uid="{00000000-0005-0000-0000-000063100000}"/>
    <cellStyle name="20% - 强调文字颜色 4 5 5 2 3 2" xfId="24573" xr:uid="{00000000-0005-0000-0000-000064100000}"/>
    <cellStyle name="20% - 强调文字颜色 4 5 5 2 3 3" xfId="41748" xr:uid="{00000000-0005-0000-0000-000065100000}"/>
    <cellStyle name="20% - 强调文字颜色 4 5 5 2 4" xfId="24559" xr:uid="{00000000-0005-0000-0000-000066100000}"/>
    <cellStyle name="20% - 强调文字颜色 4 5 5 2 5" xfId="41743" xr:uid="{00000000-0005-0000-0000-000067100000}"/>
    <cellStyle name="20% - 强调文字颜色 4 5 5 3" xfId="9510" xr:uid="{00000000-0005-0000-0000-000068100000}"/>
    <cellStyle name="20% - 强调文字颜色 4 5 5 3 2" xfId="24577" xr:uid="{00000000-0005-0000-0000-000069100000}"/>
    <cellStyle name="20% - 强调文字颜色 4 5 5 4" xfId="18686" xr:uid="{00000000-0005-0000-0000-00006A100000}"/>
    <cellStyle name="20% - 强调文字颜色 4 5 5 4 2" xfId="24580" xr:uid="{00000000-0005-0000-0000-00006B100000}"/>
    <cellStyle name="20% - 强调文字颜色 4 5 5 4 3" xfId="41750" xr:uid="{00000000-0005-0000-0000-00006C100000}"/>
    <cellStyle name="20% - 强调文字颜色 4 5 5 5" xfId="24337" xr:uid="{00000000-0005-0000-0000-00006D100000}"/>
    <cellStyle name="20% - 强调文字颜色 4 5 5 6" xfId="38941" xr:uid="{00000000-0005-0000-0000-00006E100000}"/>
    <cellStyle name="20% - 强调文字颜色 4 5 6" xfId="9374" xr:uid="{00000000-0005-0000-0000-00006F100000}"/>
    <cellStyle name="20% - 强调文字颜色 4 5 6 2" xfId="15378" xr:uid="{00000000-0005-0000-0000-000070100000}"/>
    <cellStyle name="20% - 强调文字颜色 4 5 6 2 2" xfId="19124" xr:uid="{00000000-0005-0000-0000-000071100000}"/>
    <cellStyle name="20% - 强调文字颜色 4 5 6 2 2 2" xfId="22222" xr:uid="{00000000-0005-0000-0000-000072100000}"/>
    <cellStyle name="20% - 强调文字颜色 4 5 6 2 2 3" xfId="41180" xr:uid="{00000000-0005-0000-0000-000073100000}"/>
    <cellStyle name="20% - 强调文字颜色 4 5 6 2 3" xfId="24585" xr:uid="{00000000-0005-0000-0000-000074100000}"/>
    <cellStyle name="20% - 强调文字颜色 4 5 6 2 4" xfId="40864" xr:uid="{00000000-0005-0000-0000-000075100000}"/>
    <cellStyle name="20% - 强调文字颜色 4 5 6 3" xfId="18820" xr:uid="{00000000-0005-0000-0000-000076100000}"/>
    <cellStyle name="20% - 强调文字颜色 4 5 6 3 2" xfId="21549" xr:uid="{00000000-0005-0000-0000-000077100000}"/>
    <cellStyle name="20% - 强调文字颜色 4 5 6 3 3" xfId="41023" xr:uid="{00000000-0005-0000-0000-000078100000}"/>
    <cellStyle name="20% - 强调文字颜色 4 5 6 4" xfId="24340" xr:uid="{00000000-0005-0000-0000-000079100000}"/>
    <cellStyle name="20% - 强调文字颜色 4 5 6 5" xfId="40848" xr:uid="{00000000-0005-0000-0000-00007A100000}"/>
    <cellStyle name="20% - 强调文字颜色 4 5 7" xfId="15965" xr:uid="{00000000-0005-0000-0000-00007B100000}"/>
    <cellStyle name="20% - 强调文字颜色 4 5 7 2" xfId="24587" xr:uid="{00000000-0005-0000-0000-00007C100000}"/>
    <cellStyle name="20% - 强调文字颜色 4 5 8" xfId="16418" xr:uid="{00000000-0005-0000-0000-00007D100000}"/>
    <cellStyle name="20% - 强调文字颜色 4 5 8 2" xfId="19253" xr:uid="{00000000-0005-0000-0000-00007E100000}"/>
    <cellStyle name="20% - 强调文字颜色 4 5 8 2 2" xfId="24592" xr:uid="{00000000-0005-0000-0000-00007F100000}"/>
    <cellStyle name="20% - 强调文字颜色 4 5 8 2 3" xfId="41591" xr:uid="{00000000-0005-0000-0000-000080100000}"/>
    <cellStyle name="20% - 强调文字颜色 4 5 8 3" xfId="24589" xr:uid="{00000000-0005-0000-0000-000081100000}"/>
    <cellStyle name="20% - 强调文字颜色 4 5 8 4" xfId="41753" xr:uid="{00000000-0005-0000-0000-000082100000}"/>
    <cellStyle name="20% - 强调文字颜色 4 5 9" xfId="18318" xr:uid="{00000000-0005-0000-0000-000083100000}"/>
    <cellStyle name="20% - 强调文字颜色 4 5 9 2" xfId="23178" xr:uid="{00000000-0005-0000-0000-000084100000}"/>
    <cellStyle name="20% - 强调文字颜色 4 5 9 3" xfId="41378" xr:uid="{00000000-0005-0000-0000-000085100000}"/>
    <cellStyle name="20% - 强调文字颜色 4 6" xfId="1318" xr:uid="{00000000-0005-0000-0000-000086100000}"/>
    <cellStyle name="20% - 强调文字颜色 4 6 2" xfId="1322" xr:uid="{00000000-0005-0000-0000-000087100000}"/>
    <cellStyle name="20% - 强调文字颜色 4 6 2 2" xfId="4385" xr:uid="{00000000-0005-0000-0000-000088100000}"/>
    <cellStyle name="20% - 强调文字颜色 4 6 2 2 2" xfId="7066" xr:uid="{00000000-0005-0000-0000-000089100000}"/>
    <cellStyle name="20% - 强调文字颜色 4 6 2 2 2 2" xfId="24599" xr:uid="{00000000-0005-0000-0000-00008A100000}"/>
    <cellStyle name="20% - 强调文字颜色 4 6 2 2 3" xfId="9485" xr:uid="{00000000-0005-0000-0000-00008B100000}"/>
    <cellStyle name="20% - 强调文字颜色 4 6 2 2 3 2" xfId="24600" xr:uid="{00000000-0005-0000-0000-00008C100000}"/>
    <cellStyle name="20% - 强调文字颜色 4 6 2 2 4" xfId="24598" xr:uid="{00000000-0005-0000-0000-00008D100000}"/>
    <cellStyle name="20% - 强调文字颜色 4 6 2 3" xfId="10717" xr:uid="{00000000-0005-0000-0000-00008E100000}"/>
    <cellStyle name="20% - 强调文字颜色 4 6 2 3 2" xfId="9625" xr:uid="{00000000-0005-0000-0000-00008F100000}"/>
    <cellStyle name="20% - 强调文字颜色 4 6 2 3 2 2" xfId="23285" xr:uid="{00000000-0005-0000-0000-000090100000}"/>
    <cellStyle name="20% - 强调文字颜色 4 6 2 3 3" xfId="15370" xr:uid="{00000000-0005-0000-0000-000091100000}"/>
    <cellStyle name="20% - 强调文字颜色 4 6 2 3 3 2" xfId="19116" xr:uid="{00000000-0005-0000-0000-000092100000}"/>
    <cellStyle name="20% - 强调文字颜色 4 6 2 3 3 2 2" xfId="23306" xr:uid="{00000000-0005-0000-0000-000093100000}"/>
    <cellStyle name="20% - 强调文字颜色 4 6 2 3 3 2 3" xfId="41432" xr:uid="{00000000-0005-0000-0000-000094100000}"/>
    <cellStyle name="20% - 强调文字颜色 4 6 2 3 3 3" xfId="23302" xr:uid="{00000000-0005-0000-0000-000095100000}"/>
    <cellStyle name="20% - 强调文字颜色 4 6 2 3 3 4" xfId="41430" xr:uid="{00000000-0005-0000-0000-000096100000}"/>
    <cellStyle name="20% - 强调文字颜色 4 6 2 3 4" xfId="18923" xr:uid="{00000000-0005-0000-0000-000097100000}"/>
    <cellStyle name="20% - 强调文字颜色 4 6 2 3 4 2" xfId="23407" xr:uid="{00000000-0005-0000-0000-000098100000}"/>
    <cellStyle name="20% - 强调文字颜色 4 6 2 3 4 3" xfId="41448" xr:uid="{00000000-0005-0000-0000-000099100000}"/>
    <cellStyle name="20% - 强调文字颜色 4 6 2 3 5" xfId="24602" xr:uid="{00000000-0005-0000-0000-00009A100000}"/>
    <cellStyle name="20% - 强调文字颜色 4 6 2 3 6" xfId="41756" xr:uid="{00000000-0005-0000-0000-00009B100000}"/>
    <cellStyle name="20% - 强调文字颜色 4 6 2 4" xfId="9484" xr:uid="{00000000-0005-0000-0000-00009C100000}"/>
    <cellStyle name="20% - 强调文字颜色 4 6 2 4 2" xfId="24604" xr:uid="{00000000-0005-0000-0000-00009D100000}"/>
    <cellStyle name="20% - 强调文字颜色 4 6 2 5" xfId="15973" xr:uid="{00000000-0005-0000-0000-00009E100000}"/>
    <cellStyle name="20% - 强调文字颜色 4 6 2 5 2" xfId="21461" xr:uid="{00000000-0005-0000-0000-00009F100000}"/>
    <cellStyle name="20% - 强调文字颜色 4 6 2 6" xfId="15445" xr:uid="{00000000-0005-0000-0000-0000A0100000}"/>
    <cellStyle name="20% - 强调文字颜色 4 6 2 6 2" xfId="19169" xr:uid="{00000000-0005-0000-0000-0000A1100000}"/>
    <cellStyle name="20% - 强调文字颜色 4 6 2 6 2 2" xfId="24607" xr:uid="{00000000-0005-0000-0000-0000A2100000}"/>
    <cellStyle name="20% - 强调文字颜色 4 6 2 6 2 3" xfId="41757" xr:uid="{00000000-0005-0000-0000-0000A3100000}"/>
    <cellStyle name="20% - 强调文字颜色 4 6 2 6 3" xfId="22442" xr:uid="{00000000-0005-0000-0000-0000A4100000}"/>
    <cellStyle name="20% - 强调文字颜色 4 6 2 6 4" xfId="41115" xr:uid="{00000000-0005-0000-0000-0000A5100000}"/>
    <cellStyle name="20% - 强调文字颜色 4 6 2 7" xfId="24595" xr:uid="{00000000-0005-0000-0000-0000A6100000}"/>
    <cellStyle name="20% - 强调文字颜色 4 6 3" xfId="4384" xr:uid="{00000000-0005-0000-0000-0000A7100000}"/>
    <cellStyle name="20% - 强调文字颜色 4 6 3 2" xfId="7067" xr:uid="{00000000-0005-0000-0000-0000A8100000}"/>
    <cellStyle name="20% - 强调文字颜色 4 6 3 2 2" xfId="24613" xr:uid="{00000000-0005-0000-0000-0000A9100000}"/>
    <cellStyle name="20% - 强调文字颜色 4 6 3 3" xfId="8989" xr:uid="{00000000-0005-0000-0000-0000AA100000}"/>
    <cellStyle name="20% - 强调文字颜色 4 6 3 3 2" xfId="24616" xr:uid="{00000000-0005-0000-0000-0000AB100000}"/>
    <cellStyle name="20% - 强调文字颜色 4 6 3 4" xfId="24610" xr:uid="{00000000-0005-0000-0000-0000AC100000}"/>
    <cellStyle name="20% - 强调文字颜色 4 6 4" xfId="8771" xr:uid="{00000000-0005-0000-0000-0000AD100000}"/>
    <cellStyle name="20% - 强调文字颜色 4 6 4 2" xfId="10715" xr:uid="{00000000-0005-0000-0000-0000AE100000}"/>
    <cellStyle name="20% - 强调文字颜色 4 6 4 2 2" xfId="24617" xr:uid="{00000000-0005-0000-0000-0000AF100000}"/>
    <cellStyle name="20% - 强调文字颜色 4 6 4 3" xfId="15131" xr:uid="{00000000-0005-0000-0000-0000B0100000}"/>
    <cellStyle name="20% - 强调文字颜色 4 6 4 3 2" xfId="19042" xr:uid="{00000000-0005-0000-0000-0000B1100000}"/>
    <cellStyle name="20% - 强调文字颜色 4 6 4 3 2 2" xfId="24621" xr:uid="{00000000-0005-0000-0000-0000B2100000}"/>
    <cellStyle name="20% - 强调文字颜色 4 6 4 3 2 3" xfId="41759" xr:uid="{00000000-0005-0000-0000-0000B3100000}"/>
    <cellStyle name="20% - 强调文字颜色 4 6 4 3 3" xfId="24618" xr:uid="{00000000-0005-0000-0000-0000B4100000}"/>
    <cellStyle name="20% - 强调文字颜色 4 6 4 3 4" xfId="41758" xr:uid="{00000000-0005-0000-0000-0000B5100000}"/>
    <cellStyle name="20% - 强调文字颜色 4 6 4 4" xfId="18776" xr:uid="{00000000-0005-0000-0000-0000B6100000}"/>
    <cellStyle name="20% - 强调文字颜色 4 6 4 4 2" xfId="24622" xr:uid="{00000000-0005-0000-0000-0000B7100000}"/>
    <cellStyle name="20% - 强调文字颜色 4 6 4 4 3" xfId="41760" xr:uid="{00000000-0005-0000-0000-0000B8100000}"/>
    <cellStyle name="20% - 强调文字颜色 4 6 4 5" xfId="24405" xr:uid="{00000000-0005-0000-0000-0000B9100000}"/>
    <cellStyle name="20% - 强调文字颜色 4 6 4 6" xfId="41694" xr:uid="{00000000-0005-0000-0000-0000BA100000}"/>
    <cellStyle name="20% - 强调文字颜色 4 6 5" xfId="11034" xr:uid="{00000000-0005-0000-0000-0000BB100000}"/>
    <cellStyle name="20% - 强调文字颜色 4 6 5 2" xfId="21901" xr:uid="{00000000-0005-0000-0000-0000BC100000}"/>
    <cellStyle name="20% - 强调文字颜色 4 6 6" xfId="15969" xr:uid="{00000000-0005-0000-0000-0000BD100000}"/>
    <cellStyle name="20% - 强调文字颜色 4 6 6 2" xfId="21952" xr:uid="{00000000-0005-0000-0000-0000BE100000}"/>
    <cellStyle name="20% - 强调文字颜色 4 6 7" xfId="16496" xr:uid="{00000000-0005-0000-0000-0000BF100000}"/>
    <cellStyle name="20% - 强调文字颜色 4 6 7 2" xfId="19266" xr:uid="{00000000-0005-0000-0000-0000C0100000}"/>
    <cellStyle name="20% - 强调文字颜色 4 6 7 2 2" xfId="24627" xr:uid="{00000000-0005-0000-0000-0000C1100000}"/>
    <cellStyle name="20% - 强调文字颜色 4 6 7 2 3" xfId="41762" xr:uid="{00000000-0005-0000-0000-0000C2100000}"/>
    <cellStyle name="20% - 强调文字颜色 4 6 7 3" xfId="24625" xr:uid="{00000000-0005-0000-0000-0000C3100000}"/>
    <cellStyle name="20% - 强调文字颜色 4 6 7 4" xfId="41761" xr:uid="{00000000-0005-0000-0000-0000C4100000}"/>
    <cellStyle name="20% - 强调文字颜色 4 6 8" xfId="22789" xr:uid="{00000000-0005-0000-0000-0000C5100000}"/>
    <cellStyle name="20% - 强调文字颜色 4 7" xfId="1323" xr:uid="{00000000-0005-0000-0000-0000C6100000}"/>
    <cellStyle name="20% - 强调文字颜色 4 7 2" xfId="1324" xr:uid="{00000000-0005-0000-0000-0000C7100000}"/>
    <cellStyle name="20% - 强调文字颜色 4 7 2 2" xfId="4387" xr:uid="{00000000-0005-0000-0000-0000C8100000}"/>
    <cellStyle name="20% - 强调文字颜色 4 7 2 2 2" xfId="7068" xr:uid="{00000000-0005-0000-0000-0000C9100000}"/>
    <cellStyle name="20% - 强调文字颜色 4 7 2 2 2 2" xfId="24630" xr:uid="{00000000-0005-0000-0000-0000CA100000}"/>
    <cellStyle name="20% - 强调文字颜色 4 7 2 2 3" xfId="9901" xr:uid="{00000000-0005-0000-0000-0000CB100000}"/>
    <cellStyle name="20% - 强调文字颜色 4 7 2 2 3 2" xfId="24631" xr:uid="{00000000-0005-0000-0000-0000CC100000}"/>
    <cellStyle name="20% - 强调文字颜色 4 7 2 2 4" xfId="21321" xr:uid="{00000000-0005-0000-0000-0000CD100000}"/>
    <cellStyle name="20% - 强调文字颜色 4 7 2 3" xfId="9691" xr:uid="{00000000-0005-0000-0000-0000CE100000}"/>
    <cellStyle name="20% - 强调文字颜色 4 7 2 3 2" xfId="21162" xr:uid="{00000000-0005-0000-0000-0000CF100000}"/>
    <cellStyle name="20% - 强调文字颜色 4 7 2 4" xfId="9824" xr:uid="{00000000-0005-0000-0000-0000D0100000}"/>
    <cellStyle name="20% - 强调文字颜色 4 7 2 4 2" xfId="21207" xr:uid="{00000000-0005-0000-0000-0000D1100000}"/>
    <cellStyle name="20% - 强调文字颜色 4 7 2 5" xfId="15975" xr:uid="{00000000-0005-0000-0000-0000D2100000}"/>
    <cellStyle name="20% - 强调文字颜色 4 7 2 5 2" xfId="24632" xr:uid="{00000000-0005-0000-0000-0000D3100000}"/>
    <cellStyle name="20% - 强调文字颜色 4 7 2 6" xfId="24629" xr:uid="{00000000-0005-0000-0000-0000D4100000}"/>
    <cellStyle name="20% - 强调文字颜色 4 7 3" xfId="4386" xr:uid="{00000000-0005-0000-0000-0000D5100000}"/>
    <cellStyle name="20% - 强调文字颜色 4 7 3 2" xfId="7069" xr:uid="{00000000-0005-0000-0000-0000D6100000}"/>
    <cellStyle name="20% - 强调文字颜色 4 7 3 2 2" xfId="24636" xr:uid="{00000000-0005-0000-0000-0000D7100000}"/>
    <cellStyle name="20% - 强调文字颜色 4 7 3 3" xfId="10712" xr:uid="{00000000-0005-0000-0000-0000D8100000}"/>
    <cellStyle name="20% - 强调文字颜色 4 7 3 3 2" xfId="24638" xr:uid="{00000000-0005-0000-0000-0000D9100000}"/>
    <cellStyle name="20% - 强调文字颜色 4 7 3 4" xfId="24635" xr:uid="{00000000-0005-0000-0000-0000DA100000}"/>
    <cellStyle name="20% - 强调文字颜色 4 7 4" xfId="10745" xr:uid="{00000000-0005-0000-0000-0000DB100000}"/>
    <cellStyle name="20% - 强调文字颜色 4 7 4 2" xfId="24350" xr:uid="{00000000-0005-0000-0000-0000DC100000}"/>
    <cellStyle name="20% - 强调文字颜色 4 7 5" xfId="10711" xr:uid="{00000000-0005-0000-0000-0000DD100000}"/>
    <cellStyle name="20% - 强调文字颜色 4 7 5 2" xfId="24363" xr:uid="{00000000-0005-0000-0000-0000DE100000}"/>
    <cellStyle name="20% - 强调文字颜色 4 7 6" xfId="15974" xr:uid="{00000000-0005-0000-0000-0000DF100000}"/>
    <cellStyle name="20% - 强调文字颜色 4 7 6 2" xfId="21351" xr:uid="{00000000-0005-0000-0000-0000E0100000}"/>
    <cellStyle name="20% - 强调文字颜色 4 7 7" xfId="22792" xr:uid="{00000000-0005-0000-0000-0000E1100000}"/>
    <cellStyle name="20% - 强调文字颜色 4 8" xfId="1325" xr:uid="{00000000-0005-0000-0000-0000E2100000}"/>
    <cellStyle name="20% - 强调文字颜色 4 8 2" xfId="1326" xr:uid="{00000000-0005-0000-0000-0000E3100000}"/>
    <cellStyle name="20% - 强调文字颜色 4 8 2 2" xfId="4389" xr:uid="{00000000-0005-0000-0000-0000E4100000}"/>
    <cellStyle name="20% - 强调文字颜色 4 8 2 2 2" xfId="7070" xr:uid="{00000000-0005-0000-0000-0000E5100000}"/>
    <cellStyle name="20% - 强调文字颜色 4 8 2 2 2 2" xfId="24643" xr:uid="{00000000-0005-0000-0000-0000E6100000}"/>
    <cellStyle name="20% - 强调文字颜色 4 8 2 2 3" xfId="9914" xr:uid="{00000000-0005-0000-0000-0000E7100000}"/>
    <cellStyle name="20% - 强调文字颜色 4 8 2 2 3 2" xfId="24645" xr:uid="{00000000-0005-0000-0000-0000E8100000}"/>
    <cellStyle name="20% - 强调文字颜色 4 8 2 2 4" xfId="24640" xr:uid="{00000000-0005-0000-0000-0000E9100000}"/>
    <cellStyle name="20% - 强调文字颜色 4 8 2 3" xfId="9838" xr:uid="{00000000-0005-0000-0000-0000EA100000}"/>
    <cellStyle name="20% - 强调文字颜色 4 8 2 3 2" xfId="24646" xr:uid="{00000000-0005-0000-0000-0000EB100000}"/>
    <cellStyle name="20% - 强调文字颜色 4 8 2 4" xfId="9909" xr:uid="{00000000-0005-0000-0000-0000EC100000}"/>
    <cellStyle name="20% - 强调文字颜色 4 8 2 4 2" xfId="24647" xr:uid="{00000000-0005-0000-0000-0000ED100000}"/>
    <cellStyle name="20% - 强调文字颜色 4 8 2 5" xfId="15977" xr:uid="{00000000-0005-0000-0000-0000EE100000}"/>
    <cellStyle name="20% - 强调文字颜色 4 8 2 5 2" xfId="20689" xr:uid="{00000000-0005-0000-0000-0000EF100000}"/>
    <cellStyle name="20% - 强调文字颜色 4 8 2 6" xfId="24639" xr:uid="{00000000-0005-0000-0000-0000F0100000}"/>
    <cellStyle name="20% - 强调文字颜色 4 8 3" xfId="4388" xr:uid="{00000000-0005-0000-0000-0000F1100000}"/>
    <cellStyle name="20% - 强调文字颜色 4 8 3 2" xfId="7071" xr:uid="{00000000-0005-0000-0000-0000F2100000}"/>
    <cellStyle name="20% - 强调文字颜色 4 8 3 2 2" xfId="21480" xr:uid="{00000000-0005-0000-0000-0000F3100000}"/>
    <cellStyle name="20% - 强调文字颜色 4 8 3 3" xfId="10020" xr:uid="{00000000-0005-0000-0000-0000F4100000}"/>
    <cellStyle name="20% - 强调文字颜色 4 8 3 3 2" xfId="24651" xr:uid="{00000000-0005-0000-0000-0000F5100000}"/>
    <cellStyle name="20% - 强调文字颜色 4 8 3 4" xfId="24650" xr:uid="{00000000-0005-0000-0000-0000F6100000}"/>
    <cellStyle name="20% - 强调文字颜色 4 8 4" xfId="9948" xr:uid="{00000000-0005-0000-0000-0000F7100000}"/>
    <cellStyle name="20% - 强调文字颜色 4 8 4 2" xfId="24369" xr:uid="{00000000-0005-0000-0000-0000F8100000}"/>
    <cellStyle name="20% - 强调文字颜色 4 8 5" xfId="8716" xr:uid="{00000000-0005-0000-0000-0000F9100000}"/>
    <cellStyle name="20% - 强调文字颜色 4 8 5 2" xfId="24376" xr:uid="{00000000-0005-0000-0000-0000FA100000}"/>
    <cellStyle name="20% - 强调文字颜色 4 8 6" xfId="15976" xr:uid="{00000000-0005-0000-0000-0000FB100000}"/>
    <cellStyle name="20% - 强调文字颜色 4 8 6 2" xfId="24654" xr:uid="{00000000-0005-0000-0000-0000FC100000}"/>
    <cellStyle name="20% - 强调文字颜色 4 8 7" xfId="24605" xr:uid="{00000000-0005-0000-0000-0000FD100000}"/>
    <cellStyle name="20% - 强调文字颜色 4 9" xfId="1327" xr:uid="{00000000-0005-0000-0000-0000FE100000}"/>
    <cellStyle name="20% - 强调文字颜色 4 9 2" xfId="1328" xr:uid="{00000000-0005-0000-0000-0000FF100000}"/>
    <cellStyle name="20% - 强调文字颜色 4 9 2 2" xfId="4391" xr:uid="{00000000-0005-0000-0000-000000110000}"/>
    <cellStyle name="20% - 强调文字颜色 4 9 2 2 2" xfId="7072" xr:uid="{00000000-0005-0000-0000-000001110000}"/>
    <cellStyle name="20% - 强调文字颜色 4 9 2 2 2 2" xfId="24656" xr:uid="{00000000-0005-0000-0000-000002110000}"/>
    <cellStyle name="20% - 强调文字颜色 4 9 2 2 3" xfId="8777" xr:uid="{00000000-0005-0000-0000-000003110000}"/>
    <cellStyle name="20% - 强调文字颜色 4 9 2 2 3 2" xfId="21232" xr:uid="{00000000-0005-0000-0000-000004110000}"/>
    <cellStyle name="20% - 强调文字颜色 4 9 2 2 4" xfId="24655" xr:uid="{00000000-0005-0000-0000-000005110000}"/>
    <cellStyle name="20% - 强调文字颜色 4 9 2 3" xfId="10705" xr:uid="{00000000-0005-0000-0000-000006110000}"/>
    <cellStyle name="20% - 强调文字颜色 4 9 2 3 2" xfId="24657" xr:uid="{00000000-0005-0000-0000-000007110000}"/>
    <cellStyle name="20% - 强调文字颜色 4 9 2 4" xfId="10706" xr:uid="{00000000-0005-0000-0000-000008110000}"/>
    <cellStyle name="20% - 强调文字颜色 4 9 2 4 2" xfId="24658" xr:uid="{00000000-0005-0000-0000-000009110000}"/>
    <cellStyle name="20% - 强调文字颜色 4 9 2 5" xfId="15979" xr:uid="{00000000-0005-0000-0000-00000A110000}"/>
    <cellStyle name="20% - 强调文字颜色 4 9 2 5 2" xfId="24659" xr:uid="{00000000-0005-0000-0000-00000B110000}"/>
    <cellStyle name="20% - 强调文字颜色 4 9 2 6" xfId="22169" xr:uid="{00000000-0005-0000-0000-00000C110000}"/>
    <cellStyle name="20% - 强调文字颜色 4 9 3" xfId="4390" xr:uid="{00000000-0005-0000-0000-00000D110000}"/>
    <cellStyle name="20% - 强调文字颜色 4 9 3 2" xfId="7073" xr:uid="{00000000-0005-0000-0000-00000E110000}"/>
    <cellStyle name="20% - 强调文字颜色 4 9 3 2 2" xfId="24662" xr:uid="{00000000-0005-0000-0000-00000F110000}"/>
    <cellStyle name="20% - 强调文字颜色 4 9 3 3" xfId="10704" xr:uid="{00000000-0005-0000-0000-000010110000}"/>
    <cellStyle name="20% - 强调文字颜色 4 9 3 3 2" xfId="24663" xr:uid="{00000000-0005-0000-0000-000011110000}"/>
    <cellStyle name="20% - 强调文字颜色 4 9 3 4" xfId="24661" xr:uid="{00000000-0005-0000-0000-000012110000}"/>
    <cellStyle name="20% - 强调文字颜色 4 9 4" xfId="9479" xr:uid="{00000000-0005-0000-0000-000013110000}"/>
    <cellStyle name="20% - 强调文字颜色 4 9 4 2" xfId="24665" xr:uid="{00000000-0005-0000-0000-000014110000}"/>
    <cellStyle name="20% - 强调文字颜色 4 9 5" xfId="9478" xr:uid="{00000000-0005-0000-0000-000015110000}"/>
    <cellStyle name="20% - 强调文字颜色 4 9 5 2" xfId="24666" xr:uid="{00000000-0005-0000-0000-000016110000}"/>
    <cellStyle name="20% - 强调文字颜色 4 9 6" xfId="15978" xr:uid="{00000000-0005-0000-0000-000017110000}"/>
    <cellStyle name="20% - 强调文字颜色 4 9 6 2" xfId="24667" xr:uid="{00000000-0005-0000-0000-000018110000}"/>
    <cellStyle name="20% - 强调文字颜色 4 9 7" xfId="23427" xr:uid="{00000000-0005-0000-0000-000019110000}"/>
    <cellStyle name="20% - 强调文字颜色 5 10" xfId="1330" xr:uid="{00000000-0005-0000-0000-00001A110000}"/>
    <cellStyle name="20% - 强调文字颜色 5 10 2" xfId="516" xr:uid="{00000000-0005-0000-0000-00001B110000}"/>
    <cellStyle name="20% - 强调文字颜色 5 10 2 2" xfId="4393" xr:uid="{00000000-0005-0000-0000-00001C110000}"/>
    <cellStyle name="20% - 强调文字颜色 5 10 2 2 2" xfId="7075" xr:uid="{00000000-0005-0000-0000-00001D110000}"/>
    <cellStyle name="20% - 强调文字颜色 5 10 2 2 2 2" xfId="24685" xr:uid="{00000000-0005-0000-0000-00001E110000}"/>
    <cellStyle name="20% - 强调文字颜色 5 10 2 2 3" xfId="10701" xr:uid="{00000000-0005-0000-0000-00001F110000}"/>
    <cellStyle name="20% - 强调文字颜色 5 10 2 2 3 2" xfId="24689" xr:uid="{00000000-0005-0000-0000-000020110000}"/>
    <cellStyle name="20% - 强调文字颜色 5 10 2 2 4" xfId="24681" xr:uid="{00000000-0005-0000-0000-000021110000}"/>
    <cellStyle name="20% - 强调文字颜色 5 10 2 3" xfId="9470" xr:uid="{00000000-0005-0000-0000-000022110000}"/>
    <cellStyle name="20% - 强调文字颜色 5 10 2 3 2" xfId="23705" xr:uid="{00000000-0005-0000-0000-000023110000}"/>
    <cellStyle name="20% - 强调文字颜色 5 10 2 4" xfId="9814" xr:uid="{00000000-0005-0000-0000-000024110000}"/>
    <cellStyle name="20% - 强调文字颜色 5 10 2 4 2" xfId="20788" xr:uid="{00000000-0005-0000-0000-000025110000}"/>
    <cellStyle name="20% - 强调文字颜色 5 10 2 5" xfId="15531" xr:uid="{00000000-0005-0000-0000-000026110000}"/>
    <cellStyle name="20% - 强调文字颜色 5 10 2 5 2" xfId="22385" xr:uid="{00000000-0005-0000-0000-000027110000}"/>
    <cellStyle name="20% - 强调文字颜色 5 10 2 6" xfId="21074" xr:uid="{00000000-0005-0000-0000-000028110000}"/>
    <cellStyle name="20% - 强调文字颜色 5 10 3" xfId="4392" xr:uid="{00000000-0005-0000-0000-000029110000}"/>
    <cellStyle name="20% - 强调文字颜色 5 10 3 2" xfId="7077" xr:uid="{00000000-0005-0000-0000-00002A110000}"/>
    <cellStyle name="20% - 强调文字颜色 5 10 3 2 2" xfId="23853" xr:uid="{00000000-0005-0000-0000-00002B110000}"/>
    <cellStyle name="20% - 强调文字颜色 5 10 3 3" xfId="11074" xr:uid="{00000000-0005-0000-0000-00002C110000}"/>
    <cellStyle name="20% - 强调文字颜色 5 10 3 3 2" xfId="21642" xr:uid="{00000000-0005-0000-0000-00002D110000}"/>
    <cellStyle name="20% - 强调文字颜色 5 10 3 4" xfId="24511" xr:uid="{00000000-0005-0000-0000-00002E110000}"/>
    <cellStyle name="20% - 强调文字颜色 5 10 4" xfId="10698" xr:uid="{00000000-0005-0000-0000-00002F110000}"/>
    <cellStyle name="20% - 强调文字颜色 5 10 4 2" xfId="24692" xr:uid="{00000000-0005-0000-0000-000030110000}"/>
    <cellStyle name="20% - 强调文字颜色 5 10 5" xfId="11186" xr:uid="{00000000-0005-0000-0000-000031110000}"/>
    <cellStyle name="20% - 强调文字颜色 5 10 5 2" xfId="24199" xr:uid="{00000000-0005-0000-0000-000032110000}"/>
    <cellStyle name="20% - 强调文字颜色 5 10 6" xfId="15981" xr:uid="{00000000-0005-0000-0000-000033110000}"/>
    <cellStyle name="20% - 强调文字颜色 5 10 6 2" xfId="24210" xr:uid="{00000000-0005-0000-0000-000034110000}"/>
    <cellStyle name="20% - 强调文字颜色 5 10 7" xfId="24672" xr:uid="{00000000-0005-0000-0000-000035110000}"/>
    <cellStyle name="20% - 强调文字颜色 5 11" xfId="1332" xr:uid="{00000000-0005-0000-0000-000036110000}"/>
    <cellStyle name="20% - 强调文字颜色 5 11 2" xfId="636" xr:uid="{00000000-0005-0000-0000-000037110000}"/>
    <cellStyle name="20% - 强调文字颜色 5 11 2 2" xfId="4395" xr:uid="{00000000-0005-0000-0000-000038110000}"/>
    <cellStyle name="20% - 强调文字颜色 5 11 2 2 2" xfId="7078" xr:uid="{00000000-0005-0000-0000-000039110000}"/>
    <cellStyle name="20% - 强调文字颜色 5 11 2 2 2 2" xfId="24699" xr:uid="{00000000-0005-0000-0000-00003A110000}"/>
    <cellStyle name="20% - 强调文字颜色 5 11 2 2 3" xfId="10695" xr:uid="{00000000-0005-0000-0000-00003B110000}"/>
    <cellStyle name="20% - 强调文字颜色 5 11 2 2 3 2" xfId="24701" xr:uid="{00000000-0005-0000-0000-00003C110000}"/>
    <cellStyle name="20% - 强调文字颜色 5 11 2 2 4" xfId="24697" xr:uid="{00000000-0005-0000-0000-00003D110000}"/>
    <cellStyle name="20% - 强调文字颜色 5 11 2 3" xfId="9467" xr:uid="{00000000-0005-0000-0000-00003E110000}"/>
    <cellStyle name="20% - 强调文字颜色 5 11 2 3 2" xfId="24706" xr:uid="{00000000-0005-0000-0000-00003F110000}"/>
    <cellStyle name="20% - 强调文字颜色 5 11 2 4" xfId="10764" xr:uid="{00000000-0005-0000-0000-000040110000}"/>
    <cellStyle name="20% - 强调文字颜色 5 11 2 4 2" xfId="24008" xr:uid="{00000000-0005-0000-0000-000041110000}"/>
    <cellStyle name="20% - 强调文字颜色 5 11 2 5" xfId="15577" xr:uid="{00000000-0005-0000-0000-000042110000}"/>
    <cellStyle name="20% - 强调文字颜色 5 11 2 5 2" xfId="21761" xr:uid="{00000000-0005-0000-0000-000043110000}"/>
    <cellStyle name="20% - 强调文字颜色 5 11 2 6" xfId="21264" xr:uid="{00000000-0005-0000-0000-000044110000}"/>
    <cellStyle name="20% - 强调文字颜色 5 11 3" xfId="4394" xr:uid="{00000000-0005-0000-0000-000045110000}"/>
    <cellStyle name="20% - 强调文字颜色 5 11 3 2" xfId="7079" xr:uid="{00000000-0005-0000-0000-000046110000}"/>
    <cellStyle name="20% - 强调文字颜色 5 11 3 2 2" xfId="24711" xr:uid="{00000000-0005-0000-0000-000047110000}"/>
    <cellStyle name="20% - 强调文字颜色 5 11 3 3" xfId="9464" xr:uid="{00000000-0005-0000-0000-000048110000}"/>
    <cellStyle name="20% - 强调文字颜色 5 11 3 3 2" xfId="23771" xr:uid="{00000000-0005-0000-0000-000049110000}"/>
    <cellStyle name="20% - 强调文字颜色 5 11 3 4" xfId="24709" xr:uid="{00000000-0005-0000-0000-00004A110000}"/>
    <cellStyle name="20% - 强调文字颜色 5 11 4" xfId="8844" xr:uid="{00000000-0005-0000-0000-00004B110000}"/>
    <cellStyle name="20% - 强调文字颜色 5 11 4 2" xfId="21891" xr:uid="{00000000-0005-0000-0000-00004C110000}"/>
    <cellStyle name="20% - 强调文字颜色 5 11 5" xfId="10758" xr:uid="{00000000-0005-0000-0000-00004D110000}"/>
    <cellStyle name="20% - 强调文字颜色 5 11 5 2" xfId="24218" xr:uid="{00000000-0005-0000-0000-00004E110000}"/>
    <cellStyle name="20% - 强调文字颜色 5 11 6" xfId="15983" xr:uid="{00000000-0005-0000-0000-00004F110000}"/>
    <cellStyle name="20% - 强调文字颜色 5 11 6 2" xfId="24220" xr:uid="{00000000-0005-0000-0000-000050110000}"/>
    <cellStyle name="20% - 强调文字颜色 5 11 7" xfId="24694" xr:uid="{00000000-0005-0000-0000-000051110000}"/>
    <cellStyle name="20% - 强调文字颜色 5 12" xfId="1334" xr:uid="{00000000-0005-0000-0000-000052110000}"/>
    <cellStyle name="20% - 强调文字颜色 5 12 2" xfId="4396" xr:uid="{00000000-0005-0000-0000-000053110000}"/>
    <cellStyle name="20% - 强调文字颜色 5 12 2 2" xfId="24714" xr:uid="{00000000-0005-0000-0000-000054110000}"/>
    <cellStyle name="20% - 强调文字颜色 5 12 3" xfId="10691" xr:uid="{00000000-0005-0000-0000-000055110000}"/>
    <cellStyle name="20% - 强调文字颜色 5 12 3 2" xfId="24715" xr:uid="{00000000-0005-0000-0000-000056110000}"/>
    <cellStyle name="20% - 强调文字颜色 5 12 4" xfId="10692" xr:uid="{00000000-0005-0000-0000-000057110000}"/>
    <cellStyle name="20% - 强调文字颜色 5 12 4 2" xfId="24716" xr:uid="{00000000-0005-0000-0000-000058110000}"/>
    <cellStyle name="20% - 强调文字颜色 5 12 5" xfId="15985" xr:uid="{00000000-0005-0000-0000-000059110000}"/>
    <cellStyle name="20% - 强调文字颜色 5 12 5 2" xfId="24327" xr:uid="{00000000-0005-0000-0000-00005A110000}"/>
    <cellStyle name="20% - 强调文字颜色 5 12 6" xfId="24712" xr:uid="{00000000-0005-0000-0000-00005B110000}"/>
    <cellStyle name="20% - 强调文字颜色 5 2" xfId="97" xr:uid="{00000000-0005-0000-0000-00005C110000}"/>
    <cellStyle name="20% - 强调文字颜色 5 2 10" xfId="21317" xr:uid="{00000000-0005-0000-0000-00005D110000}"/>
    <cellStyle name="20% - 强调文字颜色 5 2 11" xfId="40958" xr:uid="{00000000-0005-0000-0000-00005E110000}"/>
    <cellStyle name="20% - 强调文字颜色 5 2 2" xfId="265" xr:uid="{00000000-0005-0000-0000-00005F110000}"/>
    <cellStyle name="20% - 强调文字颜色 5 2 2 10" xfId="41766" xr:uid="{00000000-0005-0000-0000-000060110000}"/>
    <cellStyle name="20% - 强调文字颜色 5 2 2 2" xfId="1337" xr:uid="{00000000-0005-0000-0000-000061110000}"/>
    <cellStyle name="20% - 强调文字颜色 5 2 2 2 2" xfId="10895" xr:uid="{00000000-0005-0000-0000-000062110000}"/>
    <cellStyle name="20% - 强调文字颜色 5 2 2 2 2 2" xfId="22944" xr:uid="{00000000-0005-0000-0000-000063110000}"/>
    <cellStyle name="20% - 强调文字颜色 5 2 2 2 3" xfId="10689" xr:uid="{00000000-0005-0000-0000-000064110000}"/>
    <cellStyle name="20% - 强调文字颜色 5 2 2 2 3 2" xfId="24724" xr:uid="{00000000-0005-0000-0000-000065110000}"/>
    <cellStyle name="20% - 强调文字颜色 5 2 2 2 4" xfId="8529" xr:uid="{00000000-0005-0000-0000-000066110000}"/>
    <cellStyle name="20% - 强调文字颜色 5 2 2 2 4 2" xfId="24727" xr:uid="{00000000-0005-0000-0000-000067110000}"/>
    <cellStyle name="20% - 强调文字颜色 5 2 2 2 5" xfId="24721" xr:uid="{00000000-0005-0000-0000-000068110000}"/>
    <cellStyle name="20% - 强调文字颜色 5 2 2 3" xfId="4398" xr:uid="{00000000-0005-0000-0000-000069110000}"/>
    <cellStyle name="20% - 强调文字颜色 5 2 2 3 2" xfId="24731" xr:uid="{00000000-0005-0000-0000-00006A110000}"/>
    <cellStyle name="20% - 强调文字颜色 5 2 2 4" xfId="7080" xr:uid="{00000000-0005-0000-0000-00006B110000}"/>
    <cellStyle name="20% - 强调文字颜色 5 2 2 4 2" xfId="9460" xr:uid="{00000000-0005-0000-0000-00006C110000}"/>
    <cellStyle name="20% - 强调文字颜色 5 2 2 4 2 2" xfId="15246" xr:uid="{00000000-0005-0000-0000-00006D110000}"/>
    <cellStyle name="20% - 强调文字颜色 5 2 2 4 2 2 2" xfId="19070" xr:uid="{00000000-0005-0000-0000-00006E110000}"/>
    <cellStyle name="20% - 强调文字颜色 5 2 2 4 2 2 2 2" xfId="24745" xr:uid="{00000000-0005-0000-0000-00006F110000}"/>
    <cellStyle name="20% - 强调文字颜色 5 2 2 4 2 2 2 3" xfId="41769" xr:uid="{00000000-0005-0000-0000-000070110000}"/>
    <cellStyle name="20% - 强调文字颜色 5 2 2 4 2 2 3" xfId="24740" xr:uid="{00000000-0005-0000-0000-000071110000}"/>
    <cellStyle name="20% - 强调文字颜色 5 2 2 4 2 2 4" xfId="41768" xr:uid="{00000000-0005-0000-0000-000072110000}"/>
    <cellStyle name="20% - 强调文字颜色 5 2 2 4 2 3" xfId="18828" xr:uid="{00000000-0005-0000-0000-000073110000}"/>
    <cellStyle name="20% - 强调文字颜色 5 2 2 4 2 3 2" xfId="24748" xr:uid="{00000000-0005-0000-0000-000074110000}"/>
    <cellStyle name="20% - 强调文字颜色 5 2 2 4 2 3 3" xfId="41770" xr:uid="{00000000-0005-0000-0000-000075110000}"/>
    <cellStyle name="20% - 强调文字颜色 5 2 2 4 2 4" xfId="24737" xr:uid="{00000000-0005-0000-0000-000076110000}"/>
    <cellStyle name="20% - 强调文字颜色 5 2 2 4 2 5" xfId="41767" xr:uid="{00000000-0005-0000-0000-000077110000}"/>
    <cellStyle name="20% - 强调文字颜色 5 2 2 4 3" xfId="18688" xr:uid="{00000000-0005-0000-0000-000078110000}"/>
    <cellStyle name="20% - 强调文字颜色 5 2 2 4 3 2" xfId="24752" xr:uid="{00000000-0005-0000-0000-000079110000}"/>
    <cellStyle name="20% - 强调文字颜色 5 2 2 4 3 3" xfId="41232" xr:uid="{00000000-0005-0000-0000-00007A110000}"/>
    <cellStyle name="20% - 强调文字颜色 5 2 2 4 4" xfId="24734" xr:uid="{00000000-0005-0000-0000-00007B110000}"/>
    <cellStyle name="20% - 强调文字颜色 5 2 2 4 5" xfId="41297" xr:uid="{00000000-0005-0000-0000-00007C110000}"/>
    <cellStyle name="20% - 强调文字颜色 5 2 2 5" xfId="10687" xr:uid="{00000000-0005-0000-0000-00007D110000}"/>
    <cellStyle name="20% - 强调文字颜色 5 2 2 5 2" xfId="15368" xr:uid="{00000000-0005-0000-0000-00007E110000}"/>
    <cellStyle name="20% - 强调文字颜色 5 2 2 5 2 2" xfId="19115" xr:uid="{00000000-0005-0000-0000-00007F110000}"/>
    <cellStyle name="20% - 强调文字颜色 5 2 2 5 2 2 2" xfId="24758" xr:uid="{00000000-0005-0000-0000-000080110000}"/>
    <cellStyle name="20% - 强调文字颜色 5 2 2 5 2 2 3" xfId="41774" xr:uid="{00000000-0005-0000-0000-000081110000}"/>
    <cellStyle name="20% - 强调文字颜色 5 2 2 5 2 3" xfId="24756" xr:uid="{00000000-0005-0000-0000-000082110000}"/>
    <cellStyle name="20% - 强调文字颜色 5 2 2 5 2 4" xfId="41772" xr:uid="{00000000-0005-0000-0000-000083110000}"/>
    <cellStyle name="20% - 强调文字颜色 5 2 2 5 3" xfId="18922" xr:uid="{00000000-0005-0000-0000-000084110000}"/>
    <cellStyle name="20% - 强调文字颜色 5 2 2 5 3 2" xfId="24761" xr:uid="{00000000-0005-0000-0000-000085110000}"/>
    <cellStyle name="20% - 强调文字颜色 5 2 2 5 3 3" xfId="41776" xr:uid="{00000000-0005-0000-0000-000086110000}"/>
    <cellStyle name="20% - 强调文字颜色 5 2 2 5 4" xfId="24753" xr:uid="{00000000-0005-0000-0000-000087110000}"/>
    <cellStyle name="20% - 强调文字颜色 5 2 2 5 5" xfId="41771" xr:uid="{00000000-0005-0000-0000-000088110000}"/>
    <cellStyle name="20% - 强调文字颜色 5 2 2 6" xfId="15988" xr:uid="{00000000-0005-0000-0000-000089110000}"/>
    <cellStyle name="20% - 强调文字颜色 5 2 2 6 2" xfId="23949" xr:uid="{00000000-0005-0000-0000-00008A110000}"/>
    <cellStyle name="20% - 强调文字颜色 5 2 2 7" xfId="16724" xr:uid="{00000000-0005-0000-0000-00008B110000}"/>
    <cellStyle name="20% - 强调文字颜色 5 2 2 7 2" xfId="19315" xr:uid="{00000000-0005-0000-0000-00008C110000}"/>
    <cellStyle name="20% - 强调文字颜色 5 2 2 7 2 2" xfId="24763" xr:uid="{00000000-0005-0000-0000-00008D110000}"/>
    <cellStyle name="20% - 强调文字颜色 5 2 2 7 2 3" xfId="41778" xr:uid="{00000000-0005-0000-0000-00008E110000}"/>
    <cellStyle name="20% - 强调文字颜色 5 2 2 7 3" xfId="23953" xr:uid="{00000000-0005-0000-0000-00008F110000}"/>
    <cellStyle name="20% - 强调文字颜色 5 2 2 7 4" xfId="41606" xr:uid="{00000000-0005-0000-0000-000090110000}"/>
    <cellStyle name="20% - 强调文字颜色 5 2 2 8" xfId="18374" xr:uid="{00000000-0005-0000-0000-000091110000}"/>
    <cellStyle name="20% - 强调文字颜色 5 2 2 8 2" xfId="24767" xr:uid="{00000000-0005-0000-0000-000092110000}"/>
    <cellStyle name="20% - 强调文字颜色 5 2 2 8 3" xfId="41779" xr:uid="{00000000-0005-0000-0000-000093110000}"/>
    <cellStyle name="20% - 强调文字颜色 5 2 2 9" xfId="24718" xr:uid="{00000000-0005-0000-0000-000094110000}"/>
    <cellStyle name="20% - 强调文字颜色 5 2 3" xfId="1335" xr:uid="{00000000-0005-0000-0000-000095110000}"/>
    <cellStyle name="20% - 强调文字颜色 5 2 3 2" xfId="9080" xr:uid="{00000000-0005-0000-0000-000096110000}"/>
    <cellStyle name="20% - 强调文字颜色 5 2 3 2 2" xfId="24771" xr:uid="{00000000-0005-0000-0000-000097110000}"/>
    <cellStyle name="20% - 强调文字颜色 5 2 3 3" xfId="9456" xr:uid="{00000000-0005-0000-0000-000098110000}"/>
    <cellStyle name="20% - 强调文字颜色 5 2 3 3 2" xfId="24773" xr:uid="{00000000-0005-0000-0000-000099110000}"/>
    <cellStyle name="20% - 强调文字颜色 5 2 3 4" xfId="9455" xr:uid="{00000000-0005-0000-0000-00009A110000}"/>
    <cellStyle name="20% - 强调文字颜色 5 2 3 4 2" xfId="24776" xr:uid="{00000000-0005-0000-0000-00009B110000}"/>
    <cellStyle name="20% - 强调文字颜色 5 2 3 5" xfId="24769" xr:uid="{00000000-0005-0000-0000-00009C110000}"/>
    <cellStyle name="20% - 强调文字颜色 5 2 4" xfId="4397" xr:uid="{00000000-0005-0000-0000-00009D110000}"/>
    <cellStyle name="20% - 强调文字颜色 5 2 4 2" xfId="24779" xr:uid="{00000000-0005-0000-0000-00009E110000}"/>
    <cellStyle name="20% - 强调文字颜色 5 2 5" xfId="6847" xr:uid="{00000000-0005-0000-0000-00009F110000}"/>
    <cellStyle name="20% - 强调文字颜色 5 2 5 2" xfId="10685" xr:uid="{00000000-0005-0000-0000-0000A0110000}"/>
    <cellStyle name="20% - 强调文字颜色 5 2 5 2 2" xfId="15172" xr:uid="{00000000-0005-0000-0000-0000A1110000}"/>
    <cellStyle name="20% - 强调文字颜色 5 2 5 2 2 2" xfId="19051" xr:uid="{00000000-0005-0000-0000-0000A2110000}"/>
    <cellStyle name="20% - 强调文字颜色 5 2 5 2 2 2 2" xfId="22256" xr:uid="{00000000-0005-0000-0000-0000A3110000}"/>
    <cellStyle name="20% - 强调文字颜色 5 2 5 2 2 2 3" xfId="41025" xr:uid="{00000000-0005-0000-0000-0000A4110000}"/>
    <cellStyle name="20% - 强调文字颜色 5 2 5 2 2 3" xfId="24788" xr:uid="{00000000-0005-0000-0000-0000A5110000}"/>
    <cellStyle name="20% - 强调文字颜色 5 2 5 2 2 4" xfId="41785" xr:uid="{00000000-0005-0000-0000-0000A6110000}"/>
    <cellStyle name="20% - 强调文字颜色 5 2 5 2 3" xfId="18921" xr:uid="{00000000-0005-0000-0000-0000A7110000}"/>
    <cellStyle name="20% - 强调文字颜色 5 2 5 2 3 2" xfId="23920" xr:uid="{00000000-0005-0000-0000-0000A8110000}"/>
    <cellStyle name="20% - 强调文字颜色 5 2 5 2 3 3" xfId="41593" xr:uid="{00000000-0005-0000-0000-0000A9110000}"/>
    <cellStyle name="20% - 强调文字颜色 5 2 5 2 4" xfId="24785" xr:uid="{00000000-0005-0000-0000-0000AA110000}"/>
    <cellStyle name="20% - 强调文字颜色 5 2 5 2 5" xfId="41784" xr:uid="{00000000-0005-0000-0000-0000AB110000}"/>
    <cellStyle name="20% - 强调文字颜色 5 2 5 3" xfId="18638" xr:uid="{00000000-0005-0000-0000-0000AC110000}"/>
    <cellStyle name="20% - 强调文字颜色 5 2 5 3 2" xfId="24790" xr:uid="{00000000-0005-0000-0000-0000AD110000}"/>
    <cellStyle name="20% - 强调文字颜色 5 2 5 3 3" xfId="41786" xr:uid="{00000000-0005-0000-0000-0000AE110000}"/>
    <cellStyle name="20% - 强调文字颜色 5 2 5 4" xfId="24781" xr:uid="{00000000-0005-0000-0000-0000AF110000}"/>
    <cellStyle name="20% - 强调文字颜色 5 2 5 5" xfId="41782" xr:uid="{00000000-0005-0000-0000-0000B0110000}"/>
    <cellStyle name="20% - 强调文字颜色 5 2 6" xfId="9454" xr:uid="{00000000-0005-0000-0000-0000B1110000}"/>
    <cellStyle name="20% - 强调文字颜色 5 2 6 2" xfId="15367" xr:uid="{00000000-0005-0000-0000-0000B2110000}"/>
    <cellStyle name="20% - 强调文字颜色 5 2 6 2 2" xfId="19114" xr:uid="{00000000-0005-0000-0000-0000B3110000}"/>
    <cellStyle name="20% - 强调文字颜色 5 2 6 2 2 2" xfId="24799" xr:uid="{00000000-0005-0000-0000-0000B4110000}"/>
    <cellStyle name="20% - 强调文字颜色 5 2 6 2 2 3" xfId="41790" xr:uid="{00000000-0005-0000-0000-0000B5110000}"/>
    <cellStyle name="20% - 强调文字颜色 5 2 6 2 3" xfId="24796" xr:uid="{00000000-0005-0000-0000-0000B6110000}"/>
    <cellStyle name="20% - 强调文字颜色 5 2 6 2 4" xfId="41788" xr:uid="{00000000-0005-0000-0000-0000B7110000}"/>
    <cellStyle name="20% - 强调文字颜色 5 2 6 3" xfId="18827" xr:uid="{00000000-0005-0000-0000-0000B8110000}"/>
    <cellStyle name="20% - 强调文字颜色 5 2 6 3 2" xfId="21673" xr:uid="{00000000-0005-0000-0000-0000B9110000}"/>
    <cellStyle name="20% - 强调文字颜色 5 2 6 3 3" xfId="41063" xr:uid="{00000000-0005-0000-0000-0000BA110000}"/>
    <cellStyle name="20% - 强调文字颜色 5 2 6 4" xfId="24792" xr:uid="{00000000-0005-0000-0000-0000BB110000}"/>
    <cellStyle name="20% - 强调文字颜色 5 2 6 5" xfId="41787" xr:uid="{00000000-0005-0000-0000-0000BC110000}"/>
    <cellStyle name="20% - 强调文字颜色 5 2 7" xfId="15986" xr:uid="{00000000-0005-0000-0000-0000BD110000}"/>
    <cellStyle name="20% - 强调文字颜色 5 2 7 2" xfId="24801" xr:uid="{00000000-0005-0000-0000-0000BE110000}"/>
    <cellStyle name="20% - 强调文字颜色 5 2 8" xfId="18170" xr:uid="{00000000-0005-0000-0000-0000BF110000}"/>
    <cellStyle name="20% - 强调文字颜色 5 2 8 2" xfId="19469" xr:uid="{00000000-0005-0000-0000-0000C0110000}"/>
    <cellStyle name="20% - 强调文字颜色 5 2 8 2 2" xfId="24806" xr:uid="{00000000-0005-0000-0000-0000C1110000}"/>
    <cellStyle name="20% - 强调文字颜色 5 2 8 2 3" xfId="41793" xr:uid="{00000000-0005-0000-0000-0000C2110000}"/>
    <cellStyle name="20% - 强调文字颜色 5 2 8 3" xfId="24804" xr:uid="{00000000-0005-0000-0000-0000C3110000}"/>
    <cellStyle name="20% - 强调文字颜色 5 2 8 4" xfId="41791" xr:uid="{00000000-0005-0000-0000-0000C4110000}"/>
    <cellStyle name="20% - 强调文字颜色 5 2 9" xfId="18319" xr:uid="{00000000-0005-0000-0000-0000C5110000}"/>
    <cellStyle name="20% - 强调文字颜色 5 2 9 2" xfId="24807" xr:uid="{00000000-0005-0000-0000-0000C6110000}"/>
    <cellStyle name="20% - 强调文字颜色 5 2 9 3" xfId="41794" xr:uid="{00000000-0005-0000-0000-0000C7110000}"/>
    <cellStyle name="20% - 强调文字颜色 5 3" xfId="98" xr:uid="{00000000-0005-0000-0000-0000C8110000}"/>
    <cellStyle name="20% - 强调文字颜色 5 3 10" xfId="18320" xr:uid="{00000000-0005-0000-0000-0000C9110000}"/>
    <cellStyle name="20% - 强调文字颜色 5 3 10 2" xfId="24811" xr:uid="{00000000-0005-0000-0000-0000CA110000}"/>
    <cellStyle name="20% - 强调文字颜色 5 3 10 3" xfId="41795" xr:uid="{00000000-0005-0000-0000-0000CB110000}"/>
    <cellStyle name="20% - 强调文字颜色 5 3 11" xfId="22801" xr:uid="{00000000-0005-0000-0000-0000CC110000}"/>
    <cellStyle name="20% - 强调文字颜色 5 3 12" xfId="40921" xr:uid="{00000000-0005-0000-0000-0000CD110000}"/>
    <cellStyle name="20% - 强调文字颜色 5 3 2" xfId="266" xr:uid="{00000000-0005-0000-0000-0000CE110000}"/>
    <cellStyle name="20% - 强调文字颜色 5 3 2 10" xfId="41294" xr:uid="{00000000-0005-0000-0000-0000CF110000}"/>
    <cellStyle name="20% - 强调文字颜色 5 3 2 2" xfId="1340" xr:uid="{00000000-0005-0000-0000-0000D0110000}"/>
    <cellStyle name="20% - 强调文字颜色 5 3 2 2 2" xfId="10683" xr:uid="{00000000-0005-0000-0000-0000D1110000}"/>
    <cellStyle name="20% - 强调文字颜色 5 3 2 2 2 2" xfId="24816" xr:uid="{00000000-0005-0000-0000-0000D2110000}"/>
    <cellStyle name="20% - 强调文字颜色 5 3 2 2 3" xfId="10684" xr:uid="{00000000-0005-0000-0000-0000D3110000}"/>
    <cellStyle name="20% - 强调文字颜色 5 3 2 2 3 2" xfId="24817" xr:uid="{00000000-0005-0000-0000-0000D4110000}"/>
    <cellStyle name="20% - 强调文字颜色 5 3 2 2 4" xfId="9453" xr:uid="{00000000-0005-0000-0000-0000D5110000}"/>
    <cellStyle name="20% - 强调文字颜色 5 3 2 2 4 2" xfId="24818" xr:uid="{00000000-0005-0000-0000-0000D6110000}"/>
    <cellStyle name="20% - 强调文字颜色 5 3 2 2 5" xfId="24815" xr:uid="{00000000-0005-0000-0000-0000D7110000}"/>
    <cellStyle name="20% - 强调文字颜色 5 3 2 3" xfId="4400" xr:uid="{00000000-0005-0000-0000-0000D8110000}"/>
    <cellStyle name="20% - 强调文字颜色 5 3 2 3 2" xfId="24820" xr:uid="{00000000-0005-0000-0000-0000D9110000}"/>
    <cellStyle name="20% - 强调文字颜色 5 3 2 4" xfId="6975" xr:uid="{00000000-0005-0000-0000-0000DA110000}"/>
    <cellStyle name="20% - 强调文字颜色 5 3 2 4 2" xfId="8817" xr:uid="{00000000-0005-0000-0000-0000DB110000}"/>
    <cellStyle name="20% - 强调文字颜色 5 3 2 4 2 2" xfId="15366" xr:uid="{00000000-0005-0000-0000-0000DC110000}"/>
    <cellStyle name="20% - 强调文字颜色 5 3 2 4 2 2 2" xfId="19113" xr:uid="{00000000-0005-0000-0000-0000DD110000}"/>
    <cellStyle name="20% - 强调文字颜色 5 3 2 4 2 2 2 2" xfId="24825" xr:uid="{00000000-0005-0000-0000-0000DE110000}"/>
    <cellStyle name="20% - 强调文字颜色 5 3 2 4 2 2 2 3" xfId="41799" xr:uid="{00000000-0005-0000-0000-0000DF110000}"/>
    <cellStyle name="20% - 强调文字颜色 5 3 2 4 2 2 3" xfId="24824" xr:uid="{00000000-0005-0000-0000-0000E0110000}"/>
    <cellStyle name="20% - 强调文字颜色 5 3 2 4 2 2 4" xfId="41798" xr:uid="{00000000-0005-0000-0000-0000E1110000}"/>
    <cellStyle name="20% - 强调文字颜色 5 3 2 4 2 3" xfId="18778" xr:uid="{00000000-0005-0000-0000-0000E2110000}"/>
    <cellStyle name="20% - 强调文字颜色 5 3 2 4 2 3 2" xfId="24828" xr:uid="{00000000-0005-0000-0000-0000E3110000}"/>
    <cellStyle name="20% - 强调文字颜色 5 3 2 4 2 3 3" xfId="41800" xr:uid="{00000000-0005-0000-0000-0000E4110000}"/>
    <cellStyle name="20% - 强调文字颜色 5 3 2 4 2 4" xfId="24823" xr:uid="{00000000-0005-0000-0000-0000E5110000}"/>
    <cellStyle name="20% - 强调文字颜色 5 3 2 4 2 5" xfId="41797" xr:uid="{00000000-0005-0000-0000-0000E6110000}"/>
    <cellStyle name="20% - 强调文字颜色 5 3 2 4 3" xfId="18668" xr:uid="{00000000-0005-0000-0000-0000E7110000}"/>
    <cellStyle name="20% - 强调文字颜色 5 3 2 4 3 2" xfId="24829" xr:uid="{00000000-0005-0000-0000-0000E8110000}"/>
    <cellStyle name="20% - 强调文字颜色 5 3 2 4 3 3" xfId="41801" xr:uid="{00000000-0005-0000-0000-0000E9110000}"/>
    <cellStyle name="20% - 强调文字颜色 5 3 2 4 4" xfId="24822" xr:uid="{00000000-0005-0000-0000-0000EA110000}"/>
    <cellStyle name="20% - 强调文字颜色 5 3 2 4 5" xfId="41796" xr:uid="{00000000-0005-0000-0000-0000EB110000}"/>
    <cellStyle name="20% - 强调文字颜色 5 3 2 5" xfId="10679" xr:uid="{00000000-0005-0000-0000-0000EC110000}"/>
    <cellStyle name="20% - 强调文字颜色 5 3 2 5 2" xfId="15237" xr:uid="{00000000-0005-0000-0000-0000ED110000}"/>
    <cellStyle name="20% - 强调文字颜色 5 3 2 5 2 2" xfId="19066" xr:uid="{00000000-0005-0000-0000-0000EE110000}"/>
    <cellStyle name="20% - 强调文字颜色 5 3 2 5 2 2 2" xfId="24832" xr:uid="{00000000-0005-0000-0000-0000EF110000}"/>
    <cellStyle name="20% - 强调文字颜色 5 3 2 5 2 2 3" xfId="41804" xr:uid="{00000000-0005-0000-0000-0000F0110000}"/>
    <cellStyle name="20% - 强调文字颜色 5 3 2 5 2 3" xfId="24831" xr:uid="{00000000-0005-0000-0000-0000F1110000}"/>
    <cellStyle name="20% - 强调文字颜色 5 3 2 5 2 4" xfId="41803" xr:uid="{00000000-0005-0000-0000-0000F2110000}"/>
    <cellStyle name="20% - 强调文字颜色 5 3 2 5 3" xfId="18920" xr:uid="{00000000-0005-0000-0000-0000F3110000}"/>
    <cellStyle name="20% - 强调文字颜色 5 3 2 5 3 2" xfId="24833" xr:uid="{00000000-0005-0000-0000-0000F4110000}"/>
    <cellStyle name="20% - 强调文字颜色 5 3 2 5 3 3" xfId="41805" xr:uid="{00000000-0005-0000-0000-0000F5110000}"/>
    <cellStyle name="20% - 强调文字颜色 5 3 2 5 4" xfId="24830" xr:uid="{00000000-0005-0000-0000-0000F6110000}"/>
    <cellStyle name="20% - 强调文字颜色 5 3 2 5 5" xfId="41802" xr:uid="{00000000-0005-0000-0000-0000F7110000}"/>
    <cellStyle name="20% - 强调文字颜色 5 3 2 6" xfId="15991" xr:uid="{00000000-0005-0000-0000-0000F8110000}"/>
    <cellStyle name="20% - 强调文字颜色 5 3 2 6 2" xfId="24834" xr:uid="{00000000-0005-0000-0000-0000F9110000}"/>
    <cellStyle name="20% - 强调文字颜色 5 3 2 7" xfId="16723" xr:uid="{00000000-0005-0000-0000-0000FA110000}"/>
    <cellStyle name="20% - 强调文字颜色 5 3 2 7 2" xfId="19314" xr:uid="{00000000-0005-0000-0000-0000FB110000}"/>
    <cellStyle name="20% - 强调文字颜色 5 3 2 7 2 2" xfId="22986" xr:uid="{00000000-0005-0000-0000-0000FC110000}"/>
    <cellStyle name="20% - 强调文字颜色 5 3 2 7 2 3" xfId="41319" xr:uid="{00000000-0005-0000-0000-0000FD110000}"/>
    <cellStyle name="20% - 强调文字颜色 5 3 2 7 3" xfId="24835" xr:uid="{00000000-0005-0000-0000-0000FE110000}"/>
    <cellStyle name="20% - 强调文字颜色 5 3 2 7 4" xfId="41806" xr:uid="{00000000-0005-0000-0000-0000FF110000}"/>
    <cellStyle name="20% - 强调文字颜色 5 3 2 8" xfId="18375" xr:uid="{00000000-0005-0000-0000-000000120000}"/>
    <cellStyle name="20% - 强调文字颜色 5 3 2 8 2" xfId="24838" xr:uid="{00000000-0005-0000-0000-000001120000}"/>
    <cellStyle name="20% - 强调文字颜色 5 3 2 8 3" xfId="41807" xr:uid="{00000000-0005-0000-0000-000002120000}"/>
    <cellStyle name="20% - 强调文字颜色 5 3 2 9" xfId="22807" xr:uid="{00000000-0005-0000-0000-000003120000}"/>
    <cellStyle name="20% - 强调文字颜色 5 3 3" xfId="1341" xr:uid="{00000000-0005-0000-0000-000004120000}"/>
    <cellStyle name="20% - 强调文字颜色 5 3 3 2" xfId="4401" xr:uid="{00000000-0005-0000-0000-000005120000}"/>
    <cellStyle name="20% - 强调文字颜色 5 3 3 2 2" xfId="24841" xr:uid="{00000000-0005-0000-0000-000006120000}"/>
    <cellStyle name="20% - 强调文字颜色 5 3 3 3" xfId="10678" xr:uid="{00000000-0005-0000-0000-000007120000}"/>
    <cellStyle name="20% - 强调文字颜色 5 3 3 3 2" xfId="24842" xr:uid="{00000000-0005-0000-0000-000008120000}"/>
    <cellStyle name="20% - 强调文字颜色 5 3 3 4" xfId="9773" xr:uid="{00000000-0005-0000-0000-000009120000}"/>
    <cellStyle name="20% - 强调文字颜色 5 3 3 4 2" xfId="21441" xr:uid="{00000000-0005-0000-0000-00000A120000}"/>
    <cellStyle name="20% - 强调文字颜色 5 3 3 5" xfId="15992" xr:uid="{00000000-0005-0000-0000-00000B120000}"/>
    <cellStyle name="20% - 强调文字颜色 5 3 3 5 2" xfId="21136" xr:uid="{00000000-0005-0000-0000-00000C120000}"/>
    <cellStyle name="20% - 强调文字颜色 5 3 3 6" xfId="22811" xr:uid="{00000000-0005-0000-0000-00000D120000}"/>
    <cellStyle name="20% - 强调文字颜色 5 3 4" xfId="576" xr:uid="{00000000-0005-0000-0000-00000E120000}"/>
    <cellStyle name="20% - 强调文字颜色 5 3 4 2" xfId="9164" xr:uid="{00000000-0005-0000-0000-00000F120000}"/>
    <cellStyle name="20% - 强调文字颜色 5 3 4 2 2" xfId="24412" xr:uid="{00000000-0005-0000-0000-000010120000}"/>
    <cellStyle name="20% - 强调文字颜色 5 3 4 3" xfId="10742" xr:uid="{00000000-0005-0000-0000-000011120000}"/>
    <cellStyle name="20% - 强调文字颜色 5 3 4 3 2" xfId="24414" xr:uid="{00000000-0005-0000-0000-000012120000}"/>
    <cellStyle name="20% - 强调文字颜色 5 3 4 4" xfId="9504" xr:uid="{00000000-0005-0000-0000-000013120000}"/>
    <cellStyle name="20% - 强调文字颜色 5 3 4 4 2" xfId="24416" xr:uid="{00000000-0005-0000-0000-000014120000}"/>
    <cellStyle name="20% - 强调文字颜色 5 3 4 5" xfId="20763" xr:uid="{00000000-0005-0000-0000-000015120000}"/>
    <cellStyle name="20% - 强调文字颜色 5 3 5" xfId="4399" xr:uid="{00000000-0005-0000-0000-000016120000}"/>
    <cellStyle name="20% - 强调文字颜色 5 3 5 2" xfId="7062" xr:uid="{00000000-0005-0000-0000-000017120000}"/>
    <cellStyle name="20% - 强调文字颜色 5 3 5 2 2" xfId="24843" xr:uid="{00000000-0005-0000-0000-000018120000}"/>
    <cellStyle name="20% - 强调文字颜色 5 3 5 3" xfId="10017" xr:uid="{00000000-0005-0000-0000-000019120000}"/>
    <cellStyle name="20% - 强调文字颜色 5 3 5 3 2" xfId="24844" xr:uid="{00000000-0005-0000-0000-00001A120000}"/>
    <cellStyle name="20% - 强调文字颜色 5 3 5 4" xfId="22813" xr:uid="{00000000-0005-0000-0000-00001B120000}"/>
    <cellStyle name="20% - 强调文字颜色 5 3 6" xfId="6973" xr:uid="{00000000-0005-0000-0000-00001C120000}"/>
    <cellStyle name="20% - 强调文字颜色 5 3 6 2" xfId="9503" xr:uid="{00000000-0005-0000-0000-00001D120000}"/>
    <cellStyle name="20% - 强调文字颜色 5 3 6 2 2" xfId="15249" xr:uid="{00000000-0005-0000-0000-00001E120000}"/>
    <cellStyle name="20% - 强调文字颜色 5 3 6 2 2 2" xfId="19073" xr:uid="{00000000-0005-0000-0000-00001F120000}"/>
    <cellStyle name="20% - 强调文字颜色 5 3 6 2 2 2 2" xfId="24426" xr:uid="{00000000-0005-0000-0000-000020120000}"/>
    <cellStyle name="20% - 强调文字颜色 5 3 6 2 2 2 3" xfId="41701" xr:uid="{00000000-0005-0000-0000-000021120000}"/>
    <cellStyle name="20% - 强调文字颜色 5 3 6 2 2 3" xfId="24423" xr:uid="{00000000-0005-0000-0000-000022120000}"/>
    <cellStyle name="20% - 强调文字颜色 5 3 6 2 2 4" xfId="41626" xr:uid="{00000000-0005-0000-0000-000023120000}"/>
    <cellStyle name="20% - 强调文字颜色 5 3 6 2 3" xfId="18837" xr:uid="{00000000-0005-0000-0000-000024120000}"/>
    <cellStyle name="20% - 强调文字颜色 5 3 6 2 3 2" xfId="24428" xr:uid="{00000000-0005-0000-0000-000025120000}"/>
    <cellStyle name="20% - 强调文字颜色 5 3 6 2 3 3" xfId="41703" xr:uid="{00000000-0005-0000-0000-000026120000}"/>
    <cellStyle name="20% - 强调文字颜色 5 3 6 2 4" xfId="24421" xr:uid="{00000000-0005-0000-0000-000027120000}"/>
    <cellStyle name="20% - 强调文字颜色 5 3 6 2 5" xfId="41194" xr:uid="{00000000-0005-0000-0000-000028120000}"/>
    <cellStyle name="20% - 强调文字颜色 5 3 6 3" xfId="18667" xr:uid="{00000000-0005-0000-0000-000029120000}"/>
    <cellStyle name="20% - 强调文字颜色 5 3 6 3 2" xfId="21292" xr:uid="{00000000-0005-0000-0000-00002A120000}"/>
    <cellStyle name="20% - 强调文字颜色 5 3 6 3 3" xfId="40948" xr:uid="{00000000-0005-0000-0000-00002B120000}"/>
    <cellStyle name="20% - 强调文字颜色 5 3 6 4" xfId="24418" xr:uid="{00000000-0005-0000-0000-00002C120000}"/>
    <cellStyle name="20% - 强调文字颜色 5 3 6 5" xfId="41698" xr:uid="{00000000-0005-0000-0000-00002D120000}"/>
    <cellStyle name="20% - 强调文字颜色 5 3 7" xfId="10740" xr:uid="{00000000-0005-0000-0000-00002E120000}"/>
    <cellStyle name="20% - 强调文字颜色 5 3 7 2" xfId="15248" xr:uid="{00000000-0005-0000-0000-00002F120000}"/>
    <cellStyle name="20% - 强调文字颜色 5 3 7 2 2" xfId="19072" xr:uid="{00000000-0005-0000-0000-000030120000}"/>
    <cellStyle name="20% - 强调文字颜色 5 3 7 2 2 2" xfId="21531" xr:uid="{00000000-0005-0000-0000-000031120000}"/>
    <cellStyle name="20% - 强调文字颜色 5 3 7 2 2 3" xfId="41017" xr:uid="{00000000-0005-0000-0000-000032120000}"/>
    <cellStyle name="20% - 强调文字颜色 5 3 7 2 3" xfId="24433" xr:uid="{00000000-0005-0000-0000-000033120000}"/>
    <cellStyle name="20% - 强调文字颜色 5 3 7 2 4" xfId="41707" xr:uid="{00000000-0005-0000-0000-000034120000}"/>
    <cellStyle name="20% - 强调文字颜色 5 3 7 3" xfId="18928" xr:uid="{00000000-0005-0000-0000-000035120000}"/>
    <cellStyle name="20% - 强调文字颜色 5 3 7 3 2" xfId="24437" xr:uid="{00000000-0005-0000-0000-000036120000}"/>
    <cellStyle name="20% - 强调文字颜色 5 3 7 3 3" xfId="41709" xr:uid="{00000000-0005-0000-0000-000037120000}"/>
    <cellStyle name="20% - 强调文字颜色 5 3 7 4" xfId="24431" xr:uid="{00000000-0005-0000-0000-000038120000}"/>
    <cellStyle name="20% - 强调文字颜色 5 3 7 5" xfId="41705" xr:uid="{00000000-0005-0000-0000-000039120000}"/>
    <cellStyle name="20% - 强调文字颜色 5 3 8" xfId="15549" xr:uid="{00000000-0005-0000-0000-00003A120000}"/>
    <cellStyle name="20% - 强调文字颜色 5 3 8 2" xfId="24441" xr:uid="{00000000-0005-0000-0000-00003B120000}"/>
    <cellStyle name="20% - 强调文字颜色 5 3 9" xfId="16009" xr:uid="{00000000-0005-0000-0000-00003C120000}"/>
    <cellStyle name="20% - 强调文字颜色 5 3 9 2" xfId="19224" xr:uid="{00000000-0005-0000-0000-00003D120000}"/>
    <cellStyle name="20% - 强调文字颜色 5 3 9 2 2" xfId="24445" xr:uid="{00000000-0005-0000-0000-00003E120000}"/>
    <cellStyle name="20% - 强调文字颜色 5 3 9 2 3" xfId="41719" xr:uid="{00000000-0005-0000-0000-00003F120000}"/>
    <cellStyle name="20% - 强调文字颜色 5 3 9 3" xfId="24443" xr:uid="{00000000-0005-0000-0000-000040120000}"/>
    <cellStyle name="20% - 强调文字颜色 5 3 9 4" xfId="41715" xr:uid="{00000000-0005-0000-0000-000041120000}"/>
    <cellStyle name="20% - 强调文字颜色 5 4" xfId="99" xr:uid="{00000000-0005-0000-0000-000042120000}"/>
    <cellStyle name="20% - 强调文字颜色 5 4 10" xfId="18321" xr:uid="{00000000-0005-0000-0000-000043120000}"/>
    <cellStyle name="20% - 强调文字颜色 5 4 10 2" xfId="24847" xr:uid="{00000000-0005-0000-0000-000044120000}"/>
    <cellStyle name="20% - 强调文字颜色 5 4 10 3" xfId="41808" xr:uid="{00000000-0005-0000-0000-000045120000}"/>
    <cellStyle name="20% - 强调文字颜色 5 4 11" xfId="22820" xr:uid="{00000000-0005-0000-0000-000046120000}"/>
    <cellStyle name="20% - 强调文字颜色 5 4 12" xfId="41244" xr:uid="{00000000-0005-0000-0000-000047120000}"/>
    <cellStyle name="20% - 强调文字颜色 5 4 2" xfId="267" xr:uid="{00000000-0005-0000-0000-000048120000}"/>
    <cellStyle name="20% - 强调文字颜色 5 4 2 10" xfId="41809" xr:uid="{00000000-0005-0000-0000-000049120000}"/>
    <cellStyle name="20% - 强调文字颜色 5 4 2 2" xfId="1343" xr:uid="{00000000-0005-0000-0000-00004A120000}"/>
    <cellStyle name="20% - 强调文字颜色 5 4 2 2 2" xfId="10676" xr:uid="{00000000-0005-0000-0000-00004B120000}"/>
    <cellStyle name="20% - 强调文字颜色 5 4 2 2 2 2" xfId="24856" xr:uid="{00000000-0005-0000-0000-00004C120000}"/>
    <cellStyle name="20% - 强调文字颜色 5 4 2 2 3" xfId="10677" xr:uid="{00000000-0005-0000-0000-00004D120000}"/>
    <cellStyle name="20% - 强调文字颜色 5 4 2 2 3 2" xfId="20973" xr:uid="{00000000-0005-0000-0000-00004E120000}"/>
    <cellStyle name="20% - 强调文字颜色 5 4 2 2 4" xfId="8835" xr:uid="{00000000-0005-0000-0000-00004F120000}"/>
    <cellStyle name="20% - 强调文字颜色 5 4 2 2 4 2" xfId="24857" xr:uid="{00000000-0005-0000-0000-000050120000}"/>
    <cellStyle name="20% - 强调文字颜色 5 4 2 2 5" xfId="24853" xr:uid="{00000000-0005-0000-0000-000051120000}"/>
    <cellStyle name="20% - 强调文字颜色 5 4 2 3" xfId="4403" xr:uid="{00000000-0005-0000-0000-000052120000}"/>
    <cellStyle name="20% - 强调文字颜色 5 4 2 3 2" xfId="24858" xr:uid="{00000000-0005-0000-0000-000053120000}"/>
    <cellStyle name="20% - 强调文字颜色 5 4 2 4" xfId="7083" xr:uid="{00000000-0005-0000-0000-000054120000}"/>
    <cellStyle name="20% - 强调文字颜色 5 4 2 4 2" xfId="10675" xr:uid="{00000000-0005-0000-0000-000055120000}"/>
    <cellStyle name="20% - 强调文字颜色 5 4 2 4 2 2" xfId="15365" xr:uid="{00000000-0005-0000-0000-000056120000}"/>
    <cellStyle name="20% - 强调文字颜色 5 4 2 4 2 2 2" xfId="19112" xr:uid="{00000000-0005-0000-0000-000057120000}"/>
    <cellStyle name="20% - 强调文字颜色 5 4 2 4 2 2 2 2" xfId="22882" xr:uid="{00000000-0005-0000-0000-000058120000}"/>
    <cellStyle name="20% - 强调文字颜色 5 4 2 4 2 2 2 3" xfId="41298" xr:uid="{00000000-0005-0000-0000-000059120000}"/>
    <cellStyle name="20% - 强调文字颜色 5 4 2 4 2 2 3" xfId="24864" xr:uid="{00000000-0005-0000-0000-00005A120000}"/>
    <cellStyle name="20% - 强调文字颜色 5 4 2 4 2 2 4" xfId="41812" xr:uid="{00000000-0005-0000-0000-00005B120000}"/>
    <cellStyle name="20% - 强调文字颜色 5 4 2 4 2 3" xfId="18919" xr:uid="{00000000-0005-0000-0000-00005C120000}"/>
    <cellStyle name="20% - 强调文字颜色 5 4 2 4 2 3 2" xfId="24867" xr:uid="{00000000-0005-0000-0000-00005D120000}"/>
    <cellStyle name="20% - 强调文字颜色 5 4 2 4 2 3 3" xfId="41813" xr:uid="{00000000-0005-0000-0000-00005E120000}"/>
    <cellStyle name="20% - 强调文字颜色 5 4 2 4 2 4" xfId="24861" xr:uid="{00000000-0005-0000-0000-00005F120000}"/>
    <cellStyle name="20% - 强调文字颜色 5 4 2 4 2 5" xfId="41811" xr:uid="{00000000-0005-0000-0000-000060120000}"/>
    <cellStyle name="20% - 强调文字颜色 5 4 2 4 3" xfId="18689" xr:uid="{00000000-0005-0000-0000-000061120000}"/>
    <cellStyle name="20% - 强调文字颜色 5 4 2 4 3 2" xfId="23726" xr:uid="{00000000-0005-0000-0000-000062120000}"/>
    <cellStyle name="20% - 强调文字颜色 5 4 2 4 3 3" xfId="41535" xr:uid="{00000000-0005-0000-0000-000063120000}"/>
    <cellStyle name="20% - 强调文字颜色 5 4 2 4 4" xfId="24859" xr:uid="{00000000-0005-0000-0000-000064120000}"/>
    <cellStyle name="20% - 强调文字颜色 5 4 2 4 5" xfId="41810" xr:uid="{00000000-0005-0000-0000-000065120000}"/>
    <cellStyle name="20% - 强调文字颜色 5 4 2 5" xfId="8551" xr:uid="{00000000-0005-0000-0000-000066120000}"/>
    <cellStyle name="20% - 强调文字颜色 5 4 2 5 2" xfId="15244" xr:uid="{00000000-0005-0000-0000-000067120000}"/>
    <cellStyle name="20% - 强调文字颜色 5 4 2 5 2 2" xfId="19069" xr:uid="{00000000-0005-0000-0000-000068120000}"/>
    <cellStyle name="20% - 强调文字颜色 5 4 2 5 2 2 2" xfId="24870" xr:uid="{00000000-0005-0000-0000-000069120000}"/>
    <cellStyle name="20% - 强调文字颜色 5 4 2 5 2 2 3" xfId="41816" xr:uid="{00000000-0005-0000-0000-00006A120000}"/>
    <cellStyle name="20% - 强调文字颜色 5 4 2 5 2 3" xfId="24869" xr:uid="{00000000-0005-0000-0000-00006B120000}"/>
    <cellStyle name="20% - 强调文字颜色 5 4 2 5 2 4" xfId="41815" xr:uid="{00000000-0005-0000-0000-00006C120000}"/>
    <cellStyle name="20% - 强调文字颜色 5 4 2 5 3" xfId="18771" xr:uid="{00000000-0005-0000-0000-00006D120000}"/>
    <cellStyle name="20% - 强调文字颜色 5 4 2 5 3 2" xfId="24871" xr:uid="{00000000-0005-0000-0000-00006E120000}"/>
    <cellStyle name="20% - 强调文字颜色 5 4 2 5 3 3" xfId="41818" xr:uid="{00000000-0005-0000-0000-00006F120000}"/>
    <cellStyle name="20% - 强调文字颜色 5 4 2 5 4" xfId="24868" xr:uid="{00000000-0005-0000-0000-000070120000}"/>
    <cellStyle name="20% - 强调文字颜色 5 4 2 5 5" xfId="41814" xr:uid="{00000000-0005-0000-0000-000071120000}"/>
    <cellStyle name="20% - 强调文字颜色 5 4 2 6" xfId="15994" xr:uid="{00000000-0005-0000-0000-000072120000}"/>
    <cellStyle name="20% - 强调文字颜色 5 4 2 6 2" xfId="24873" xr:uid="{00000000-0005-0000-0000-000073120000}"/>
    <cellStyle name="20% - 强调文字颜色 5 4 2 7" xfId="16156" xr:uid="{00000000-0005-0000-0000-000074120000}"/>
    <cellStyle name="20% - 强调文字颜色 5 4 2 7 2" xfId="19234" xr:uid="{00000000-0005-0000-0000-000075120000}"/>
    <cellStyle name="20% - 强调文字颜色 5 4 2 7 2 2" xfId="23445" xr:uid="{00000000-0005-0000-0000-000076120000}"/>
    <cellStyle name="20% - 强调文字颜色 5 4 2 7 2 3" xfId="41357" xr:uid="{00000000-0005-0000-0000-000077120000}"/>
    <cellStyle name="20% - 强调文字颜色 5 4 2 7 3" xfId="24875" xr:uid="{00000000-0005-0000-0000-000078120000}"/>
    <cellStyle name="20% - 强调文字颜色 5 4 2 7 4" xfId="41819" xr:uid="{00000000-0005-0000-0000-000079120000}"/>
    <cellStyle name="20% - 强调文字颜色 5 4 2 8" xfId="18376" xr:uid="{00000000-0005-0000-0000-00007A120000}"/>
    <cellStyle name="20% - 强调文字颜色 5 4 2 8 2" xfId="24878" xr:uid="{00000000-0005-0000-0000-00007B120000}"/>
    <cellStyle name="20% - 强调文字颜色 5 4 2 8 3" xfId="41820" xr:uid="{00000000-0005-0000-0000-00007C120000}"/>
    <cellStyle name="20% - 强调文字颜色 5 4 2 9" xfId="24849" xr:uid="{00000000-0005-0000-0000-00007D120000}"/>
    <cellStyle name="20% - 强调文字颜色 5 4 3" xfId="1344" xr:uid="{00000000-0005-0000-0000-00007E120000}"/>
    <cellStyle name="20% - 强调文字颜色 5 4 3 2" xfId="4404" xr:uid="{00000000-0005-0000-0000-00007F120000}"/>
    <cellStyle name="20% - 强调文字颜色 5 4 3 2 2" xfId="24881" xr:uid="{00000000-0005-0000-0000-000080120000}"/>
    <cellStyle name="20% - 强调文字颜色 5 4 3 3" xfId="10671" xr:uid="{00000000-0005-0000-0000-000081120000}"/>
    <cellStyle name="20% - 强调文字颜色 5 4 3 3 2" xfId="24882" xr:uid="{00000000-0005-0000-0000-000082120000}"/>
    <cellStyle name="20% - 强调文字颜色 5 4 3 4" xfId="9412" xr:uid="{00000000-0005-0000-0000-000083120000}"/>
    <cellStyle name="20% - 强调文字颜色 5 4 3 4 2" xfId="24885" xr:uid="{00000000-0005-0000-0000-000084120000}"/>
    <cellStyle name="20% - 强调文字颜色 5 4 3 5" xfId="15995" xr:uid="{00000000-0005-0000-0000-000085120000}"/>
    <cellStyle name="20% - 强调文字颜色 5 4 3 5 2" xfId="24886" xr:uid="{00000000-0005-0000-0000-000086120000}"/>
    <cellStyle name="20% - 强调文字颜色 5 4 3 6" xfId="24880" xr:uid="{00000000-0005-0000-0000-000087120000}"/>
    <cellStyle name="20% - 强调文字颜色 5 4 4" xfId="1342" xr:uid="{00000000-0005-0000-0000-000088120000}"/>
    <cellStyle name="20% - 强调文字颜色 5 4 4 2" xfId="9016" xr:uid="{00000000-0005-0000-0000-000089120000}"/>
    <cellStyle name="20% - 强调文字颜色 5 4 4 2 2" xfId="24890" xr:uid="{00000000-0005-0000-0000-00008A120000}"/>
    <cellStyle name="20% - 强调文字颜色 5 4 4 3" xfId="9445" xr:uid="{00000000-0005-0000-0000-00008B120000}"/>
    <cellStyle name="20% - 强调文字颜色 5 4 4 3 2" xfId="24892" xr:uid="{00000000-0005-0000-0000-00008C120000}"/>
    <cellStyle name="20% - 强调文字颜色 5 4 4 4" xfId="10668" xr:uid="{00000000-0005-0000-0000-00008D120000}"/>
    <cellStyle name="20% - 强调文字颜色 5 4 4 4 2" xfId="24896" xr:uid="{00000000-0005-0000-0000-00008E120000}"/>
    <cellStyle name="20% - 强调文字颜色 5 4 4 5" xfId="22135" xr:uid="{00000000-0005-0000-0000-00008F120000}"/>
    <cellStyle name="20% - 强调文字颜色 5 4 5" xfId="4402" xr:uid="{00000000-0005-0000-0000-000090120000}"/>
    <cellStyle name="20% - 强调文字颜色 5 4 5 2" xfId="24451" xr:uid="{00000000-0005-0000-0000-000091120000}"/>
    <cellStyle name="20% - 强调文字颜色 5 4 6" xfId="6976" xr:uid="{00000000-0005-0000-0000-000092120000}"/>
    <cellStyle name="20% - 强调文字颜色 5 4 6 2" xfId="9500" xr:uid="{00000000-0005-0000-0000-000093120000}"/>
    <cellStyle name="20% - 强调文字颜色 5 4 6 2 2" xfId="15364" xr:uid="{00000000-0005-0000-0000-000094120000}"/>
    <cellStyle name="20% - 强调文字颜色 5 4 6 2 2 2" xfId="19111" xr:uid="{00000000-0005-0000-0000-000095120000}"/>
    <cellStyle name="20% - 强调文字颜色 5 4 6 2 2 2 2" xfId="24900" xr:uid="{00000000-0005-0000-0000-000096120000}"/>
    <cellStyle name="20% - 强调文字颜色 5 4 6 2 2 2 3" xfId="41825" xr:uid="{00000000-0005-0000-0000-000097120000}"/>
    <cellStyle name="20% - 强调文字颜色 5 4 6 2 2 3" xfId="24899" xr:uid="{00000000-0005-0000-0000-000098120000}"/>
    <cellStyle name="20% - 强调文字颜色 5 4 6 2 2 4" xfId="41824" xr:uid="{00000000-0005-0000-0000-000099120000}"/>
    <cellStyle name="20% - 强调文字颜色 5 4 6 2 3" xfId="18835" xr:uid="{00000000-0005-0000-0000-00009A120000}"/>
    <cellStyle name="20% - 强调文字颜色 5 4 6 2 3 2" xfId="24903" xr:uid="{00000000-0005-0000-0000-00009B120000}"/>
    <cellStyle name="20% - 强调文字颜色 5 4 6 2 3 3" xfId="41826" xr:uid="{00000000-0005-0000-0000-00009C120000}"/>
    <cellStyle name="20% - 强调文字颜色 5 4 6 2 4" xfId="24898" xr:uid="{00000000-0005-0000-0000-00009D120000}"/>
    <cellStyle name="20% - 强调文字颜色 5 4 6 2 5" xfId="41823" xr:uid="{00000000-0005-0000-0000-00009E120000}"/>
    <cellStyle name="20% - 强调文字颜色 5 4 6 3" xfId="18669" xr:uid="{00000000-0005-0000-0000-00009F120000}"/>
    <cellStyle name="20% - 强调文字颜色 5 4 6 3 2" xfId="24904" xr:uid="{00000000-0005-0000-0000-0000A0120000}"/>
    <cellStyle name="20% - 强调文字颜色 5 4 6 3 3" xfId="41828" xr:uid="{00000000-0005-0000-0000-0000A1120000}"/>
    <cellStyle name="20% - 强调文字颜色 5 4 6 4" xfId="24457" xr:uid="{00000000-0005-0000-0000-0000A2120000}"/>
    <cellStyle name="20% - 强调文字颜色 5 4 6 5" xfId="41296" xr:uid="{00000000-0005-0000-0000-0000A3120000}"/>
    <cellStyle name="20% - 强调文字颜色 5 4 7" xfId="10669" xr:uid="{00000000-0005-0000-0000-0000A4120000}"/>
    <cellStyle name="20% - 强调文字颜色 5 4 7 2" xfId="15243" xr:uid="{00000000-0005-0000-0000-0000A5120000}"/>
    <cellStyle name="20% - 强调文字颜色 5 4 7 2 2" xfId="19068" xr:uid="{00000000-0005-0000-0000-0000A6120000}"/>
    <cellStyle name="20% - 强调文字颜色 5 4 7 2 2 2" xfId="24905" xr:uid="{00000000-0005-0000-0000-0000A7120000}"/>
    <cellStyle name="20% - 强调文字颜色 5 4 7 2 2 3" xfId="41829" xr:uid="{00000000-0005-0000-0000-0000A8120000}"/>
    <cellStyle name="20% - 强调文字颜色 5 4 7 2 3" xfId="21798" xr:uid="{00000000-0005-0000-0000-0000A9120000}"/>
    <cellStyle name="20% - 强调文字颜色 5 4 7 2 4" xfId="41092" xr:uid="{00000000-0005-0000-0000-0000AA120000}"/>
    <cellStyle name="20% - 强调文字颜色 5 4 7 3" xfId="18918" xr:uid="{00000000-0005-0000-0000-0000AB120000}"/>
    <cellStyle name="20% - 强调文字颜色 5 4 7 3 2" xfId="24906" xr:uid="{00000000-0005-0000-0000-0000AC120000}"/>
    <cellStyle name="20% - 强调文字颜色 5 4 7 3 3" xfId="41830" xr:uid="{00000000-0005-0000-0000-0000AD120000}"/>
    <cellStyle name="20% - 强调文字颜色 5 4 7 4" xfId="24460" xr:uid="{00000000-0005-0000-0000-0000AE120000}"/>
    <cellStyle name="20% - 强调文字颜色 5 4 7 5" xfId="41437" xr:uid="{00000000-0005-0000-0000-0000AF120000}"/>
    <cellStyle name="20% - 强调文字颜色 5 4 8" xfId="15993" xr:uid="{00000000-0005-0000-0000-0000B0120000}"/>
    <cellStyle name="20% - 强调文字颜色 5 4 8 2" xfId="24908" xr:uid="{00000000-0005-0000-0000-0000B1120000}"/>
    <cellStyle name="20% - 强调文字颜色 5 4 9" xfId="16005" xr:uid="{00000000-0005-0000-0000-0000B2120000}"/>
    <cellStyle name="20% - 强调文字颜色 5 4 9 2" xfId="19223" xr:uid="{00000000-0005-0000-0000-0000B3120000}"/>
    <cellStyle name="20% - 强调文字颜色 5 4 9 2 2" xfId="24911" xr:uid="{00000000-0005-0000-0000-0000B4120000}"/>
    <cellStyle name="20% - 强调文字颜色 5 4 9 2 3" xfId="41832" xr:uid="{00000000-0005-0000-0000-0000B5120000}"/>
    <cellStyle name="20% - 强调文字颜色 5 4 9 3" xfId="24910" xr:uid="{00000000-0005-0000-0000-0000B6120000}"/>
    <cellStyle name="20% - 强调文字颜色 5 4 9 4" xfId="41831" xr:uid="{00000000-0005-0000-0000-0000B7120000}"/>
    <cellStyle name="20% - 强调文字颜色 5 5" xfId="100" xr:uid="{00000000-0005-0000-0000-0000B8120000}"/>
    <cellStyle name="20% - 强调文字颜色 5 5 10" xfId="22824" xr:uid="{00000000-0005-0000-0000-0000B9120000}"/>
    <cellStyle name="20% - 强调文字颜色 5 5 11" xfId="41089" xr:uid="{00000000-0005-0000-0000-0000BA120000}"/>
    <cellStyle name="20% - 强调文字颜色 5 5 2" xfId="268" xr:uid="{00000000-0005-0000-0000-0000BB120000}"/>
    <cellStyle name="20% - 强调文字颜色 5 5 2 10" xfId="41833" xr:uid="{00000000-0005-0000-0000-0000BC120000}"/>
    <cellStyle name="20% - 强调文字颜色 5 5 2 2" xfId="1347" xr:uid="{00000000-0005-0000-0000-0000BD120000}"/>
    <cellStyle name="20% - 强调文字颜色 5 5 2 2 2" xfId="8541" xr:uid="{00000000-0005-0000-0000-0000BE120000}"/>
    <cellStyle name="20% - 强调文字颜色 5 5 2 2 2 2" xfId="20892" xr:uid="{00000000-0005-0000-0000-0000BF120000}"/>
    <cellStyle name="20% - 强调文字颜色 5 5 2 2 3" xfId="11134" xr:uid="{00000000-0005-0000-0000-0000C0120000}"/>
    <cellStyle name="20% - 强调文字颜色 5 5 2 2 3 2" xfId="20904" xr:uid="{00000000-0005-0000-0000-0000C1120000}"/>
    <cellStyle name="20% - 强调文字颜色 5 5 2 2 4" xfId="9808" xr:uid="{00000000-0005-0000-0000-0000C2120000}"/>
    <cellStyle name="20% - 强调文字颜色 5 5 2 2 4 2" xfId="20922" xr:uid="{00000000-0005-0000-0000-0000C3120000}"/>
    <cellStyle name="20% - 强调文字颜色 5 5 2 2 5" xfId="24918" xr:uid="{00000000-0005-0000-0000-0000C4120000}"/>
    <cellStyle name="20% - 强调文字颜色 5 5 2 3" xfId="4406" xr:uid="{00000000-0005-0000-0000-0000C5120000}"/>
    <cellStyle name="20% - 强调文字颜色 5 5 2 3 2" xfId="7090" xr:uid="{00000000-0005-0000-0000-0000C6120000}"/>
    <cellStyle name="20% - 强调文字颜色 5 5 2 3 2 2" xfId="24923" xr:uid="{00000000-0005-0000-0000-0000C7120000}"/>
    <cellStyle name="20% - 强调文字颜色 5 5 2 3 3" xfId="10663" xr:uid="{00000000-0005-0000-0000-0000C8120000}"/>
    <cellStyle name="20% - 强调文字颜色 5 5 2 3 3 2" xfId="24925" xr:uid="{00000000-0005-0000-0000-0000C9120000}"/>
    <cellStyle name="20% - 强调文字颜色 5 5 2 3 4" xfId="24921" xr:uid="{00000000-0005-0000-0000-0000CA120000}"/>
    <cellStyle name="20% - 强调文字颜色 5 5 2 4" xfId="7086" xr:uid="{00000000-0005-0000-0000-0000CB120000}"/>
    <cellStyle name="20% - 强调文字颜色 5 5 2 4 2" xfId="10662" xr:uid="{00000000-0005-0000-0000-0000CC120000}"/>
    <cellStyle name="20% - 强调文字颜色 5 5 2 4 2 2" xfId="15228" xr:uid="{00000000-0005-0000-0000-0000CD120000}"/>
    <cellStyle name="20% - 强调文字颜色 5 5 2 4 2 2 2" xfId="19061" xr:uid="{00000000-0005-0000-0000-0000CE120000}"/>
    <cellStyle name="20% - 强调文字颜色 5 5 2 4 2 2 2 2" xfId="24930" xr:uid="{00000000-0005-0000-0000-0000CF120000}"/>
    <cellStyle name="20% - 强调文字颜色 5 5 2 4 2 2 2 3" xfId="41836" xr:uid="{00000000-0005-0000-0000-0000D0120000}"/>
    <cellStyle name="20% - 强调文字颜色 5 5 2 4 2 2 3" xfId="23083" xr:uid="{00000000-0005-0000-0000-0000D1120000}"/>
    <cellStyle name="20% - 强调文字颜色 5 5 2 4 2 2 4" xfId="41352" xr:uid="{00000000-0005-0000-0000-0000D2120000}"/>
    <cellStyle name="20% - 强调文字颜色 5 5 2 4 2 3" xfId="18917" xr:uid="{00000000-0005-0000-0000-0000D3120000}"/>
    <cellStyle name="20% - 强调文字颜色 5 5 2 4 2 3 2" xfId="23085" xr:uid="{00000000-0005-0000-0000-0000D4120000}"/>
    <cellStyle name="20% - 强调文字颜色 5 5 2 4 2 3 3" xfId="28292" xr:uid="{00000000-0005-0000-0000-0000D5120000}"/>
    <cellStyle name="20% - 强调文字颜色 5 5 2 4 2 4" xfId="24928" xr:uid="{00000000-0005-0000-0000-0000D6120000}"/>
    <cellStyle name="20% - 强调文字颜色 5 5 2 4 2 5" xfId="41835" xr:uid="{00000000-0005-0000-0000-0000D7120000}"/>
    <cellStyle name="20% - 强调文字颜色 5 5 2 4 3" xfId="9443" xr:uid="{00000000-0005-0000-0000-0000D8120000}"/>
    <cellStyle name="20% - 强调文字颜色 5 5 2 4 3 2" xfId="22323" xr:uid="{00000000-0005-0000-0000-0000D9120000}"/>
    <cellStyle name="20% - 强调文字颜色 5 5 2 4 4" xfId="18691" xr:uid="{00000000-0005-0000-0000-0000DA120000}"/>
    <cellStyle name="20% - 强调文字颜色 5 5 2 4 4 2" xfId="24931" xr:uid="{00000000-0005-0000-0000-0000DB120000}"/>
    <cellStyle name="20% - 强调文字颜色 5 5 2 4 4 3" xfId="41837" xr:uid="{00000000-0005-0000-0000-0000DC120000}"/>
    <cellStyle name="20% - 强调文字颜色 5 5 2 4 5" xfId="24927" xr:uid="{00000000-0005-0000-0000-0000DD120000}"/>
    <cellStyle name="20% - 强调文字颜色 5 5 2 4 6" xfId="41834" xr:uid="{00000000-0005-0000-0000-0000DE120000}"/>
    <cellStyle name="20% - 强调文字颜色 5 5 2 5" xfId="8967" xr:uid="{00000000-0005-0000-0000-0000DF120000}"/>
    <cellStyle name="20% - 强调文字颜色 5 5 2 5 2" xfId="15363" xr:uid="{00000000-0005-0000-0000-0000E0120000}"/>
    <cellStyle name="20% - 强调文字颜色 5 5 2 5 2 2" xfId="19110" xr:uid="{00000000-0005-0000-0000-0000E1120000}"/>
    <cellStyle name="20% - 强调文字颜色 5 5 2 5 2 2 2" xfId="23553" xr:uid="{00000000-0005-0000-0000-0000E2120000}"/>
    <cellStyle name="20% - 强调文字颜色 5 5 2 5 2 2 3" xfId="41492" xr:uid="{00000000-0005-0000-0000-0000E3120000}"/>
    <cellStyle name="20% - 强调文字颜色 5 5 2 5 2 3" xfId="24935" xr:uid="{00000000-0005-0000-0000-0000E4120000}"/>
    <cellStyle name="20% - 强调文字颜色 5 5 2 5 2 4" xfId="41839" xr:uid="{00000000-0005-0000-0000-0000E5120000}"/>
    <cellStyle name="20% - 强调文字颜色 5 5 2 5 3" xfId="18787" xr:uid="{00000000-0005-0000-0000-0000E6120000}"/>
    <cellStyle name="20% - 强调文字颜色 5 5 2 5 3 2" xfId="24937" xr:uid="{00000000-0005-0000-0000-0000E7120000}"/>
    <cellStyle name="20% - 强调文字颜色 5 5 2 5 3 3" xfId="41840" xr:uid="{00000000-0005-0000-0000-0000E8120000}"/>
    <cellStyle name="20% - 强调文字颜色 5 5 2 5 4" xfId="24933" xr:uid="{00000000-0005-0000-0000-0000E9120000}"/>
    <cellStyle name="20% - 强调文字颜色 5 5 2 5 5" xfId="41838" xr:uid="{00000000-0005-0000-0000-0000EA120000}"/>
    <cellStyle name="20% - 强调文字颜色 5 5 2 6" xfId="15998" xr:uid="{00000000-0005-0000-0000-0000EB120000}"/>
    <cellStyle name="20% - 强调文字颜色 5 5 2 6 2" xfId="24938" xr:uid="{00000000-0005-0000-0000-0000EC120000}"/>
    <cellStyle name="20% - 强调文字颜色 5 5 2 7" xfId="16721" xr:uid="{00000000-0005-0000-0000-0000ED120000}"/>
    <cellStyle name="20% - 强调文字颜色 5 5 2 7 2" xfId="19313" xr:uid="{00000000-0005-0000-0000-0000EE120000}"/>
    <cellStyle name="20% - 强调文字颜色 5 5 2 7 2 2" xfId="23898" xr:uid="{00000000-0005-0000-0000-0000EF120000}"/>
    <cellStyle name="20% - 强调文字颜色 5 5 2 7 2 3" xfId="41372" xr:uid="{00000000-0005-0000-0000-0000F0120000}"/>
    <cellStyle name="20% - 强调文字颜色 5 5 2 7 3" xfId="24939" xr:uid="{00000000-0005-0000-0000-0000F1120000}"/>
    <cellStyle name="20% - 强调文字颜色 5 5 2 7 4" xfId="41841" xr:uid="{00000000-0005-0000-0000-0000F2120000}"/>
    <cellStyle name="20% - 强调文字颜色 5 5 2 8" xfId="18377" xr:uid="{00000000-0005-0000-0000-0000F3120000}"/>
    <cellStyle name="20% - 强调文字颜色 5 5 2 8 2" xfId="24942" xr:uid="{00000000-0005-0000-0000-0000F4120000}"/>
    <cellStyle name="20% - 强调文字颜色 5 5 2 8 3" xfId="41842" xr:uid="{00000000-0005-0000-0000-0000F5120000}"/>
    <cellStyle name="20% - 强调文字颜色 5 5 2 9" xfId="24914" xr:uid="{00000000-0005-0000-0000-0000F6120000}"/>
    <cellStyle name="20% - 强调文字颜色 5 5 3" xfId="1346" xr:uid="{00000000-0005-0000-0000-0000F7120000}"/>
    <cellStyle name="20% - 强调文字颜色 5 5 3 2" xfId="9442" xr:uid="{00000000-0005-0000-0000-0000F8120000}"/>
    <cellStyle name="20% - 强调文字颜色 5 5 3 2 2" xfId="24949" xr:uid="{00000000-0005-0000-0000-0000F9120000}"/>
    <cellStyle name="20% - 强调文字颜色 5 5 3 3" xfId="9322" xr:uid="{00000000-0005-0000-0000-0000FA120000}"/>
    <cellStyle name="20% - 强调文字颜色 5 5 3 3 2" xfId="24950" xr:uid="{00000000-0005-0000-0000-0000FB120000}"/>
    <cellStyle name="20% - 强调文字颜色 5 5 3 4" xfId="10988" xr:uid="{00000000-0005-0000-0000-0000FC120000}"/>
    <cellStyle name="20% - 强调文字颜色 5 5 3 4 2" xfId="22366" xr:uid="{00000000-0005-0000-0000-0000FD120000}"/>
    <cellStyle name="20% - 强调文字颜色 5 5 3 5" xfId="24946" xr:uid="{00000000-0005-0000-0000-0000FE120000}"/>
    <cellStyle name="20% - 强调文字颜色 5 5 4" xfId="4405" xr:uid="{00000000-0005-0000-0000-0000FF120000}"/>
    <cellStyle name="20% - 强调文字颜色 5 5 4 2" xfId="6853" xr:uid="{00000000-0005-0000-0000-000000130000}"/>
    <cellStyle name="20% - 强调文字颜色 5 5 4 2 2" xfId="24952" xr:uid="{00000000-0005-0000-0000-000001130000}"/>
    <cellStyle name="20% - 强调文字颜色 5 5 4 3" xfId="10660" xr:uid="{00000000-0005-0000-0000-000002130000}"/>
    <cellStyle name="20% - 强调文字颜色 5 5 4 3 2" xfId="24953" xr:uid="{00000000-0005-0000-0000-000003130000}"/>
    <cellStyle name="20% - 强调文字颜色 5 5 4 4" xfId="21420" xr:uid="{00000000-0005-0000-0000-000004130000}"/>
    <cellStyle name="20% - 强调文字颜色 5 5 5" xfId="7085" xr:uid="{00000000-0005-0000-0000-000005130000}"/>
    <cellStyle name="20% - 强调文字颜色 5 5 5 2" xfId="9440" xr:uid="{00000000-0005-0000-0000-000006130000}"/>
    <cellStyle name="20% - 强调文字颜色 5 5 5 2 2" xfId="15362" xr:uid="{00000000-0005-0000-0000-000007130000}"/>
    <cellStyle name="20% - 强调文字颜色 5 5 5 2 2 2" xfId="19109" xr:uid="{00000000-0005-0000-0000-000008130000}"/>
    <cellStyle name="20% - 强调文字颜色 5 5 5 2 2 2 2" xfId="23665" xr:uid="{00000000-0005-0000-0000-000009130000}"/>
    <cellStyle name="20% - 强调文字颜色 5 5 5 2 2 2 3" xfId="41539" xr:uid="{00000000-0005-0000-0000-00000A130000}"/>
    <cellStyle name="20% - 强调文字颜色 5 5 5 2 2 3" xfId="24955" xr:uid="{00000000-0005-0000-0000-00000B130000}"/>
    <cellStyle name="20% - 强调文字颜色 5 5 5 2 2 4" xfId="41846" xr:uid="{00000000-0005-0000-0000-00000C130000}"/>
    <cellStyle name="20% - 强调文字颜色 5 5 5 2 3" xfId="18825" xr:uid="{00000000-0005-0000-0000-00000D130000}"/>
    <cellStyle name="20% - 强调文字颜色 5 5 5 2 3 2" xfId="21872" xr:uid="{00000000-0005-0000-0000-00000E130000}"/>
    <cellStyle name="20% - 强调文字颜色 5 5 5 2 3 3" xfId="41112" xr:uid="{00000000-0005-0000-0000-00000F130000}"/>
    <cellStyle name="20% - 强调文字颜色 5 5 5 2 4" xfId="24954" xr:uid="{00000000-0005-0000-0000-000010130000}"/>
    <cellStyle name="20% - 强调文字颜色 5 5 5 2 5" xfId="41845" xr:uid="{00000000-0005-0000-0000-000011130000}"/>
    <cellStyle name="20% - 强调文字颜色 5 5 5 3" xfId="10735" xr:uid="{00000000-0005-0000-0000-000012130000}"/>
    <cellStyle name="20% - 强调文字颜色 5 5 5 3 2" xfId="23642" xr:uid="{00000000-0005-0000-0000-000013130000}"/>
    <cellStyle name="20% - 强调文字颜色 5 5 5 4" xfId="18690" xr:uid="{00000000-0005-0000-0000-000014130000}"/>
    <cellStyle name="20% - 强调文字颜色 5 5 5 4 2" xfId="24958" xr:uid="{00000000-0005-0000-0000-000015130000}"/>
    <cellStyle name="20% - 强调文字颜色 5 5 5 4 3" xfId="41847" xr:uid="{00000000-0005-0000-0000-000016130000}"/>
    <cellStyle name="20% - 强调文字颜色 5 5 5 5" xfId="24464" xr:uid="{00000000-0005-0000-0000-000017130000}"/>
    <cellStyle name="20% - 强调文字颜色 5 5 5 6" xfId="41442" xr:uid="{00000000-0005-0000-0000-000018130000}"/>
    <cellStyle name="20% - 强调文字颜色 5 5 6" xfId="9499" xr:uid="{00000000-0005-0000-0000-000019130000}"/>
    <cellStyle name="20% - 强调文字颜色 5 5 6 2" xfId="15295" xr:uid="{00000000-0005-0000-0000-00001A130000}"/>
    <cellStyle name="20% - 强调文字颜色 5 5 6 2 2" xfId="19099" xr:uid="{00000000-0005-0000-0000-00001B130000}"/>
    <cellStyle name="20% - 强调文字颜色 5 5 6 2 2 2" xfId="24962" xr:uid="{00000000-0005-0000-0000-00001C130000}"/>
    <cellStyle name="20% - 强调文字颜色 5 5 6 2 2 3" xfId="41850" xr:uid="{00000000-0005-0000-0000-00001D130000}"/>
    <cellStyle name="20% - 强调文字颜色 5 5 6 2 3" xfId="24961" xr:uid="{00000000-0005-0000-0000-00001E130000}"/>
    <cellStyle name="20% - 强调文字颜色 5 5 6 2 4" xfId="41849" xr:uid="{00000000-0005-0000-0000-00001F130000}"/>
    <cellStyle name="20% - 强调文字颜色 5 5 6 3" xfId="18834" xr:uid="{00000000-0005-0000-0000-000020130000}"/>
    <cellStyle name="20% - 强调文字颜色 5 5 6 3 2" xfId="24963" xr:uid="{00000000-0005-0000-0000-000021130000}"/>
    <cellStyle name="20% - 强调文字颜色 5 5 6 3 3" xfId="41851" xr:uid="{00000000-0005-0000-0000-000022130000}"/>
    <cellStyle name="20% - 强调文字颜色 5 5 6 4" xfId="24469" xr:uid="{00000000-0005-0000-0000-000023130000}"/>
    <cellStyle name="20% - 强调文字颜色 5 5 6 5" xfId="41421" xr:uid="{00000000-0005-0000-0000-000024130000}"/>
    <cellStyle name="20% - 强调文字颜色 5 5 7" xfId="15997" xr:uid="{00000000-0005-0000-0000-000025130000}"/>
    <cellStyle name="20% - 强调文字颜色 5 5 7 2" xfId="23807" xr:uid="{00000000-0005-0000-0000-000026130000}"/>
    <cellStyle name="20% - 强调文字颜色 5 5 8" xfId="18169" xr:uid="{00000000-0005-0000-0000-000027130000}"/>
    <cellStyle name="20% - 强调文字颜色 5 5 8 2" xfId="19468" xr:uid="{00000000-0005-0000-0000-000028130000}"/>
    <cellStyle name="20% - 强调文字颜色 5 5 8 2 2" xfId="24966" xr:uid="{00000000-0005-0000-0000-000029130000}"/>
    <cellStyle name="20% - 强调文字颜色 5 5 8 2 3" xfId="41852" xr:uid="{00000000-0005-0000-0000-00002A130000}"/>
    <cellStyle name="20% - 强调文字颜色 5 5 8 3" xfId="22283" xr:uid="{00000000-0005-0000-0000-00002B130000}"/>
    <cellStyle name="20% - 强调文字颜色 5 5 8 4" xfId="41190" xr:uid="{00000000-0005-0000-0000-00002C130000}"/>
    <cellStyle name="20% - 强调文字颜色 5 5 9" xfId="18322" xr:uid="{00000000-0005-0000-0000-00002D130000}"/>
    <cellStyle name="20% - 强调文字颜色 5 5 9 2" xfId="24967" xr:uid="{00000000-0005-0000-0000-00002E130000}"/>
    <cellStyle name="20% - 强调文字颜色 5 5 9 3" xfId="41853" xr:uid="{00000000-0005-0000-0000-00002F130000}"/>
    <cellStyle name="20% - 强调文字颜色 5 6" xfId="1348" xr:uid="{00000000-0005-0000-0000-000030130000}"/>
    <cellStyle name="20% - 强调文字颜色 5 6 2" xfId="1349" xr:uid="{00000000-0005-0000-0000-000031130000}"/>
    <cellStyle name="20% - 强调文字颜色 5 6 2 2" xfId="4408" xr:uid="{00000000-0005-0000-0000-000032130000}"/>
    <cellStyle name="20% - 强调文字颜色 5 6 2 2 2" xfId="7091" xr:uid="{00000000-0005-0000-0000-000033130000}"/>
    <cellStyle name="20% - 强调文字颜色 5 6 2 2 2 2" xfId="24972" xr:uid="{00000000-0005-0000-0000-000034130000}"/>
    <cellStyle name="20% - 强调文字颜色 5 6 2 2 3" xfId="8714" xr:uid="{00000000-0005-0000-0000-000035130000}"/>
    <cellStyle name="20% - 强调文字颜色 5 6 2 2 3 2" xfId="24973" xr:uid="{00000000-0005-0000-0000-000036130000}"/>
    <cellStyle name="20% - 强调文字颜色 5 6 2 2 4" xfId="24971" xr:uid="{00000000-0005-0000-0000-000037130000}"/>
    <cellStyle name="20% - 强调文字颜色 5 6 2 3" xfId="10659" xr:uid="{00000000-0005-0000-0000-000038130000}"/>
    <cellStyle name="20% - 强调文字颜色 5 6 2 3 2" xfId="10040" xr:uid="{00000000-0005-0000-0000-000039130000}"/>
    <cellStyle name="20% - 强调文字颜色 5 6 2 3 2 2" xfId="22271" xr:uid="{00000000-0005-0000-0000-00003A130000}"/>
    <cellStyle name="20% - 强调文字颜色 5 6 2 3 3" xfId="15361" xr:uid="{00000000-0005-0000-0000-00003B130000}"/>
    <cellStyle name="20% - 强调文字颜色 5 6 2 3 3 2" xfId="19108" xr:uid="{00000000-0005-0000-0000-00003C130000}"/>
    <cellStyle name="20% - 强调文字颜色 5 6 2 3 3 2 2" xfId="21020" xr:uid="{00000000-0005-0000-0000-00003D130000}"/>
    <cellStyle name="20% - 强调文字颜色 5 6 2 3 3 2 3" xfId="40889" xr:uid="{00000000-0005-0000-0000-00003E130000}"/>
    <cellStyle name="20% - 强调文字颜色 5 6 2 3 3 3" xfId="23872" xr:uid="{00000000-0005-0000-0000-00003F130000}"/>
    <cellStyle name="20% - 强调文字颜色 5 6 2 3 3 4" xfId="41580" xr:uid="{00000000-0005-0000-0000-000040130000}"/>
    <cellStyle name="20% - 强调文字颜色 5 6 2 3 4" xfId="18916" xr:uid="{00000000-0005-0000-0000-000041130000}"/>
    <cellStyle name="20% - 强调文字颜色 5 6 2 3 4 2" xfId="23874" xr:uid="{00000000-0005-0000-0000-000042130000}"/>
    <cellStyle name="20% - 强调文字颜色 5 6 2 3 4 3" xfId="41581" xr:uid="{00000000-0005-0000-0000-000043130000}"/>
    <cellStyle name="20% - 强调文字颜色 5 6 2 3 5" xfId="24974" xr:uid="{00000000-0005-0000-0000-000044130000}"/>
    <cellStyle name="20% - 强调文字颜色 5 6 2 3 6" xfId="41856" xr:uid="{00000000-0005-0000-0000-000045130000}"/>
    <cellStyle name="20% - 强调文字颜色 5 6 2 4" xfId="10658" xr:uid="{00000000-0005-0000-0000-000046130000}"/>
    <cellStyle name="20% - 强调文字颜色 5 6 2 4 2" xfId="24976" xr:uid="{00000000-0005-0000-0000-000047130000}"/>
    <cellStyle name="20% - 强调文字颜色 5 6 2 5" xfId="16000" xr:uid="{00000000-0005-0000-0000-000048130000}"/>
    <cellStyle name="20% - 强调文字颜色 5 6 2 5 2" xfId="24977" xr:uid="{00000000-0005-0000-0000-000049130000}"/>
    <cellStyle name="20% - 强调文字颜色 5 6 2 6" xfId="15811" xr:uid="{00000000-0005-0000-0000-00004A130000}"/>
    <cellStyle name="20% - 强调文字颜色 5 6 2 6 2" xfId="19208" xr:uid="{00000000-0005-0000-0000-00004B130000}"/>
    <cellStyle name="20% - 强调文字颜色 5 6 2 6 2 2" xfId="21390" xr:uid="{00000000-0005-0000-0000-00004C130000}"/>
    <cellStyle name="20% - 强调文字颜色 5 6 2 6 2 3" xfId="40979" xr:uid="{00000000-0005-0000-0000-00004D130000}"/>
    <cellStyle name="20% - 强调文字颜色 5 6 2 6 3" xfId="24978" xr:uid="{00000000-0005-0000-0000-00004E130000}"/>
    <cellStyle name="20% - 强调文字颜色 5 6 2 6 4" xfId="41857" xr:uid="{00000000-0005-0000-0000-00004F130000}"/>
    <cellStyle name="20% - 强调文字颜色 5 6 2 7" xfId="24969" xr:uid="{00000000-0005-0000-0000-000050130000}"/>
    <cellStyle name="20% - 强调文字颜色 5 6 3" xfId="4407" xr:uid="{00000000-0005-0000-0000-000051130000}"/>
    <cellStyle name="20% - 强调文字颜色 5 6 3 2" xfId="7092" xr:uid="{00000000-0005-0000-0000-000052130000}"/>
    <cellStyle name="20% - 强调文字颜色 5 6 3 2 2" xfId="24983" xr:uid="{00000000-0005-0000-0000-000053130000}"/>
    <cellStyle name="20% - 强调文字颜色 5 6 3 3" xfId="10657" xr:uid="{00000000-0005-0000-0000-000054130000}"/>
    <cellStyle name="20% - 强调文字颜色 5 6 3 3 2" xfId="24985" xr:uid="{00000000-0005-0000-0000-000055130000}"/>
    <cellStyle name="20% - 强调文字颜色 5 6 3 4" xfId="24980" xr:uid="{00000000-0005-0000-0000-000056130000}"/>
    <cellStyle name="20% - 强调文字颜色 5 6 4" xfId="8637" xr:uid="{00000000-0005-0000-0000-000057130000}"/>
    <cellStyle name="20% - 强调文字颜色 5 6 4 2" xfId="10656" xr:uid="{00000000-0005-0000-0000-000058130000}"/>
    <cellStyle name="20% - 强调文字颜色 5 6 4 2 2" xfId="24990" xr:uid="{00000000-0005-0000-0000-000059130000}"/>
    <cellStyle name="20% - 强调文字颜色 5 6 4 3" xfId="15238" xr:uid="{00000000-0005-0000-0000-00005A130000}"/>
    <cellStyle name="20% - 强调文字颜色 5 6 4 3 2" xfId="19067" xr:uid="{00000000-0005-0000-0000-00005B130000}"/>
    <cellStyle name="20% - 强调文字颜色 5 6 4 3 2 2" xfId="24991" xr:uid="{00000000-0005-0000-0000-00005C130000}"/>
    <cellStyle name="20% - 强调文字颜色 5 6 4 3 2 3" xfId="41864" xr:uid="{00000000-0005-0000-0000-00005D130000}"/>
    <cellStyle name="20% - 强调文字颜色 5 6 4 3 3" xfId="22264" xr:uid="{00000000-0005-0000-0000-00005E130000}"/>
    <cellStyle name="20% - 强调文字颜色 5 6 4 3 4" xfId="41186" xr:uid="{00000000-0005-0000-0000-00005F130000}"/>
    <cellStyle name="20% - 强调文字颜色 5 6 4 4" xfId="18774" xr:uid="{00000000-0005-0000-0000-000060130000}"/>
    <cellStyle name="20% - 强调文字颜色 5 6 4 4 2" xfId="24992" xr:uid="{00000000-0005-0000-0000-000061130000}"/>
    <cellStyle name="20% - 强调文字颜色 5 6 4 4 3" xfId="41865" xr:uid="{00000000-0005-0000-0000-000062130000}"/>
    <cellStyle name="20% - 强调文字颜色 5 6 4 5" xfId="24987" xr:uid="{00000000-0005-0000-0000-000063130000}"/>
    <cellStyle name="20% - 强调文字颜色 5 6 4 6" xfId="41861" xr:uid="{00000000-0005-0000-0000-000064130000}"/>
    <cellStyle name="20% - 强调文字颜色 5 6 5" xfId="9286" xr:uid="{00000000-0005-0000-0000-000065130000}"/>
    <cellStyle name="20% - 强调文字颜色 5 6 5 2" xfId="24994" xr:uid="{00000000-0005-0000-0000-000066130000}"/>
    <cellStyle name="20% - 强调文字颜色 5 6 6" xfId="15999" xr:uid="{00000000-0005-0000-0000-000067130000}"/>
    <cellStyle name="20% - 强调文字颜色 5 6 6 2" xfId="21794" xr:uid="{00000000-0005-0000-0000-000068130000}"/>
    <cellStyle name="20% - 强调文字颜色 5 6 7" xfId="16495" xr:uid="{00000000-0005-0000-0000-000069130000}"/>
    <cellStyle name="20% - 强调文字颜色 5 6 7 2" xfId="19265" xr:uid="{00000000-0005-0000-0000-00006A130000}"/>
    <cellStyle name="20% - 强调文字颜色 5 6 7 2 2" xfId="20841" xr:uid="{00000000-0005-0000-0000-00006B130000}"/>
    <cellStyle name="20% - 强调文字颜色 5 6 7 2 3" xfId="28558" xr:uid="{00000000-0005-0000-0000-00006C130000}"/>
    <cellStyle name="20% - 强调文字颜色 5 6 7 3" xfId="24078" xr:uid="{00000000-0005-0000-0000-00006D130000}"/>
    <cellStyle name="20% - 强调文字颜色 5 6 7 4" xfId="41446" xr:uid="{00000000-0005-0000-0000-00006E130000}"/>
    <cellStyle name="20% - 强调文字颜色 5 6 8" xfId="22826" xr:uid="{00000000-0005-0000-0000-00006F130000}"/>
    <cellStyle name="20% - 强调文字颜色 5 7" xfId="1352" xr:uid="{00000000-0005-0000-0000-000070130000}"/>
    <cellStyle name="20% - 强调文字颜色 5 7 2" xfId="1353" xr:uid="{00000000-0005-0000-0000-000071130000}"/>
    <cellStyle name="20% - 强调文字颜色 5 7 2 2" xfId="4410" xr:uid="{00000000-0005-0000-0000-000072130000}"/>
    <cellStyle name="20% - 强调文字颜色 5 7 2 2 2" xfId="7093" xr:uid="{00000000-0005-0000-0000-000073130000}"/>
    <cellStyle name="20% - 强调文字颜色 5 7 2 2 2 2" xfId="23384" xr:uid="{00000000-0005-0000-0000-000074130000}"/>
    <cellStyle name="20% - 强调文字颜色 5 7 2 2 3" xfId="10650" xr:uid="{00000000-0005-0000-0000-000075130000}"/>
    <cellStyle name="20% - 强调文字颜色 5 7 2 2 3 2" xfId="25001" xr:uid="{00000000-0005-0000-0000-000076130000}"/>
    <cellStyle name="20% - 强调文字颜色 5 7 2 2 4" xfId="24998" xr:uid="{00000000-0005-0000-0000-000077130000}"/>
    <cellStyle name="20% - 强调文字颜色 5 7 2 3" xfId="10975" xr:uid="{00000000-0005-0000-0000-000078130000}"/>
    <cellStyle name="20% - 强调文字颜色 5 7 2 3 2" xfId="22498" xr:uid="{00000000-0005-0000-0000-000079130000}"/>
    <cellStyle name="20% - 强调文字颜色 5 7 2 4" xfId="9037" xr:uid="{00000000-0005-0000-0000-00007A130000}"/>
    <cellStyle name="20% - 强调文字颜色 5 7 2 4 2" xfId="25004" xr:uid="{00000000-0005-0000-0000-00007B130000}"/>
    <cellStyle name="20% - 强调文字颜色 5 7 2 5" xfId="16004" xr:uid="{00000000-0005-0000-0000-00007C130000}"/>
    <cellStyle name="20% - 强调文字颜色 5 7 2 5 2" xfId="25006" xr:uid="{00000000-0005-0000-0000-00007D130000}"/>
    <cellStyle name="20% - 强调文字颜色 5 7 2 6" xfId="24996" xr:uid="{00000000-0005-0000-0000-00007E130000}"/>
    <cellStyle name="20% - 强调文字颜色 5 7 3" xfId="4409" xr:uid="{00000000-0005-0000-0000-00007F130000}"/>
    <cellStyle name="20% - 强调文字颜色 5 7 3 2" xfId="7094" xr:uid="{00000000-0005-0000-0000-000080130000}"/>
    <cellStyle name="20% - 强调文字颜色 5 7 3 2 2" xfId="25009" xr:uid="{00000000-0005-0000-0000-000081130000}"/>
    <cellStyle name="20% - 强调文字颜色 5 7 3 3" xfId="10647" xr:uid="{00000000-0005-0000-0000-000082130000}"/>
    <cellStyle name="20% - 强调文字颜色 5 7 3 3 2" xfId="25012" xr:uid="{00000000-0005-0000-0000-000083130000}"/>
    <cellStyle name="20% - 强调文字颜色 5 7 3 4" xfId="25008" xr:uid="{00000000-0005-0000-0000-000084130000}"/>
    <cellStyle name="20% - 强调文字颜色 5 7 4" xfId="10648" xr:uid="{00000000-0005-0000-0000-000085130000}"/>
    <cellStyle name="20% - 强调文字颜色 5 7 4 2" xfId="24473" xr:uid="{00000000-0005-0000-0000-000086130000}"/>
    <cellStyle name="20% - 强调文字颜色 5 7 5" xfId="9433" xr:uid="{00000000-0005-0000-0000-000087130000}"/>
    <cellStyle name="20% - 强调文字颜色 5 7 5 2" xfId="24479" xr:uid="{00000000-0005-0000-0000-000088130000}"/>
    <cellStyle name="20% - 强调文字颜色 5 7 6" xfId="16003" xr:uid="{00000000-0005-0000-0000-000089130000}"/>
    <cellStyle name="20% - 强调文字颜色 5 7 6 2" xfId="25016" xr:uid="{00000000-0005-0000-0000-00008A130000}"/>
    <cellStyle name="20% - 强调文字颜色 5 7 7" xfId="22828" xr:uid="{00000000-0005-0000-0000-00008B130000}"/>
    <cellStyle name="20% - 强调文字颜色 5 8" xfId="1356" xr:uid="{00000000-0005-0000-0000-00008C130000}"/>
    <cellStyle name="20% - 强调文字颜色 5 8 2" xfId="1357" xr:uid="{00000000-0005-0000-0000-00008D130000}"/>
    <cellStyle name="20% - 强调文字颜色 5 8 2 2" xfId="4412" xr:uid="{00000000-0005-0000-0000-00008E130000}"/>
    <cellStyle name="20% - 强调文字颜色 5 8 2 2 2" xfId="7095" xr:uid="{00000000-0005-0000-0000-00008F130000}"/>
    <cellStyle name="20% - 强调文字颜色 5 8 2 2 2 2" xfId="25021" xr:uid="{00000000-0005-0000-0000-000090130000}"/>
    <cellStyle name="20% - 强调文字颜色 5 8 2 2 3" xfId="10643" xr:uid="{00000000-0005-0000-0000-000091130000}"/>
    <cellStyle name="20% - 强调文字颜色 5 8 2 2 3 2" xfId="25023" xr:uid="{00000000-0005-0000-0000-000092130000}"/>
    <cellStyle name="20% - 强调文字颜色 5 8 2 2 4" xfId="25020" xr:uid="{00000000-0005-0000-0000-000093130000}"/>
    <cellStyle name="20% - 强调文字颜色 5 8 2 3" xfId="8510" xr:uid="{00000000-0005-0000-0000-000094130000}"/>
    <cellStyle name="20% - 强调文字颜色 5 8 2 3 2" xfId="25025" xr:uid="{00000000-0005-0000-0000-000095130000}"/>
    <cellStyle name="20% - 强调文字颜色 5 8 2 4" xfId="10642" xr:uid="{00000000-0005-0000-0000-000096130000}"/>
    <cellStyle name="20% - 强调文字颜色 5 8 2 4 2" xfId="25027" xr:uid="{00000000-0005-0000-0000-000097130000}"/>
    <cellStyle name="20% - 强调文字颜色 5 8 2 5" xfId="16008" xr:uid="{00000000-0005-0000-0000-000098130000}"/>
    <cellStyle name="20% - 强调文字颜色 5 8 2 5 2" xfId="23307" xr:uid="{00000000-0005-0000-0000-000099130000}"/>
    <cellStyle name="20% - 强调文字颜色 5 8 2 6" xfId="25018" xr:uid="{00000000-0005-0000-0000-00009A130000}"/>
    <cellStyle name="20% - 强调文字颜色 5 8 3" xfId="4411" xr:uid="{00000000-0005-0000-0000-00009B130000}"/>
    <cellStyle name="20% - 强调文字颜色 5 8 3 2" xfId="7096" xr:uid="{00000000-0005-0000-0000-00009C130000}"/>
    <cellStyle name="20% - 强调文字颜色 5 8 3 2 2" xfId="25030" xr:uid="{00000000-0005-0000-0000-00009D130000}"/>
    <cellStyle name="20% - 强调文字颜色 5 8 3 3" xfId="10640" xr:uid="{00000000-0005-0000-0000-00009E130000}"/>
    <cellStyle name="20% - 强调文字颜色 5 8 3 3 2" xfId="25031" xr:uid="{00000000-0005-0000-0000-00009F130000}"/>
    <cellStyle name="20% - 强调文字颜色 5 8 3 4" xfId="25029" xr:uid="{00000000-0005-0000-0000-0000A0130000}"/>
    <cellStyle name="20% - 强调文字颜色 5 8 4" xfId="11066" xr:uid="{00000000-0005-0000-0000-0000A1130000}"/>
    <cellStyle name="20% - 强调文字颜色 5 8 4 2" xfId="21729" xr:uid="{00000000-0005-0000-0000-0000A2130000}"/>
    <cellStyle name="20% - 强调文字颜色 5 8 5" xfId="10641" xr:uid="{00000000-0005-0000-0000-0000A3130000}"/>
    <cellStyle name="20% - 强调文字颜色 5 8 5 2" xfId="24483" xr:uid="{00000000-0005-0000-0000-0000A4130000}"/>
    <cellStyle name="20% - 强调文字颜色 5 8 6" xfId="16007" xr:uid="{00000000-0005-0000-0000-0000A5130000}"/>
    <cellStyle name="20% - 强调文字颜色 5 8 6 2" xfId="25033" xr:uid="{00000000-0005-0000-0000-0000A6130000}"/>
    <cellStyle name="20% - 强调文字颜色 5 8 7" xfId="25017" xr:uid="{00000000-0005-0000-0000-0000A7130000}"/>
    <cellStyle name="20% - 强调文字颜色 5 9" xfId="1359" xr:uid="{00000000-0005-0000-0000-0000A8130000}"/>
    <cellStyle name="20% - 强调文字颜色 5 9 2" xfId="1361" xr:uid="{00000000-0005-0000-0000-0000A9130000}"/>
    <cellStyle name="20% - 强调文字颜色 5 9 2 2" xfId="4414" xr:uid="{00000000-0005-0000-0000-0000AA130000}"/>
    <cellStyle name="20% - 强调文字颜色 5 9 2 2 2" xfId="7097" xr:uid="{00000000-0005-0000-0000-0000AB130000}"/>
    <cellStyle name="20% - 强调文字颜色 5 9 2 2 2 2" xfId="25041" xr:uid="{00000000-0005-0000-0000-0000AC130000}"/>
    <cellStyle name="20% - 强调文字颜色 5 9 2 2 3" xfId="9429" xr:uid="{00000000-0005-0000-0000-0000AD130000}"/>
    <cellStyle name="20% - 强调文字颜色 5 9 2 2 3 2" xfId="25042" xr:uid="{00000000-0005-0000-0000-0000AE130000}"/>
    <cellStyle name="20% - 强调文字颜色 5 9 2 2 4" xfId="25040" xr:uid="{00000000-0005-0000-0000-0000AF130000}"/>
    <cellStyle name="20% - 强调文字颜色 5 9 2 3" xfId="9427" xr:uid="{00000000-0005-0000-0000-0000B0130000}"/>
    <cellStyle name="20% - 强调文字颜色 5 9 2 3 2" xfId="25045" xr:uid="{00000000-0005-0000-0000-0000B1130000}"/>
    <cellStyle name="20% - 强调文字颜色 5 9 2 4" xfId="10638" xr:uid="{00000000-0005-0000-0000-0000B2130000}"/>
    <cellStyle name="20% - 强调文字颜色 5 9 2 4 2" xfId="25048" xr:uid="{00000000-0005-0000-0000-0000B3130000}"/>
    <cellStyle name="20% - 强调文字颜色 5 9 2 5" xfId="16012" xr:uid="{00000000-0005-0000-0000-0000B4130000}"/>
    <cellStyle name="20% - 强调文字颜色 5 9 2 5 2" xfId="23802" xr:uid="{00000000-0005-0000-0000-0000B5130000}"/>
    <cellStyle name="20% - 强调文字颜色 5 9 2 6" xfId="25036" xr:uid="{00000000-0005-0000-0000-0000B6130000}"/>
    <cellStyle name="20% - 强调文字颜色 5 9 3" xfId="4413" xr:uid="{00000000-0005-0000-0000-0000B7130000}"/>
    <cellStyle name="20% - 强调文字颜色 5 9 3 2" xfId="7098" xr:uid="{00000000-0005-0000-0000-0000B8130000}"/>
    <cellStyle name="20% - 强调文字颜色 5 9 3 2 2" xfId="25053" xr:uid="{00000000-0005-0000-0000-0000B9130000}"/>
    <cellStyle name="20% - 强调文字颜色 5 9 3 3" xfId="9425" xr:uid="{00000000-0005-0000-0000-0000BA130000}"/>
    <cellStyle name="20% - 强调文字颜色 5 9 3 3 2" xfId="25055" xr:uid="{00000000-0005-0000-0000-0000BB130000}"/>
    <cellStyle name="20% - 强调文字颜色 5 9 3 4" xfId="25051" xr:uid="{00000000-0005-0000-0000-0000BC130000}"/>
    <cellStyle name="20% - 强调文字颜色 5 9 4" xfId="10637" xr:uid="{00000000-0005-0000-0000-0000BD130000}"/>
    <cellStyle name="20% - 强调文字颜色 5 9 4 2" xfId="25057" xr:uid="{00000000-0005-0000-0000-0000BE130000}"/>
    <cellStyle name="20% - 强调文字颜色 5 9 5" xfId="9424" xr:uid="{00000000-0005-0000-0000-0000BF130000}"/>
    <cellStyle name="20% - 强调文字颜色 5 9 5 2" xfId="25058" xr:uid="{00000000-0005-0000-0000-0000C0130000}"/>
    <cellStyle name="20% - 强调文字颜色 5 9 6" xfId="16010" xr:uid="{00000000-0005-0000-0000-0000C1130000}"/>
    <cellStyle name="20% - 强调文字颜色 5 9 6 2" xfId="25060" xr:uid="{00000000-0005-0000-0000-0000C2130000}"/>
    <cellStyle name="20% - 强调文字颜色 5 9 7" xfId="25034" xr:uid="{00000000-0005-0000-0000-0000C3130000}"/>
    <cellStyle name="20% - 强调文字颜色 6 10" xfId="1362" xr:uid="{00000000-0005-0000-0000-0000C4130000}"/>
    <cellStyle name="20% - 强调文字颜色 6 10 2" xfId="1363" xr:uid="{00000000-0005-0000-0000-0000C5130000}"/>
    <cellStyle name="20% - 强调文字颜色 6 10 2 2" xfId="4416" xr:uid="{00000000-0005-0000-0000-0000C6130000}"/>
    <cellStyle name="20% - 强调文字颜色 6 10 2 2 2" xfId="7099" xr:uid="{00000000-0005-0000-0000-0000C7130000}"/>
    <cellStyle name="20% - 强调文字颜色 6 10 2 2 2 2" xfId="25067" xr:uid="{00000000-0005-0000-0000-0000C8130000}"/>
    <cellStyle name="20% - 强调文字颜色 6 10 2 2 3" xfId="10634" xr:uid="{00000000-0005-0000-0000-0000C9130000}"/>
    <cellStyle name="20% - 强调文字颜色 6 10 2 2 3 2" xfId="25068" xr:uid="{00000000-0005-0000-0000-0000CA130000}"/>
    <cellStyle name="20% - 强调文字颜色 6 10 2 2 4" xfId="25066" xr:uid="{00000000-0005-0000-0000-0000CB130000}"/>
    <cellStyle name="20% - 强调文字颜色 6 10 2 3" xfId="9468" xr:uid="{00000000-0005-0000-0000-0000CC130000}"/>
    <cellStyle name="20% - 强调文字颜色 6 10 2 3 2" xfId="20893" xr:uid="{00000000-0005-0000-0000-0000CD130000}"/>
    <cellStyle name="20% - 强调文字颜色 6 10 2 4" xfId="9421" xr:uid="{00000000-0005-0000-0000-0000CE130000}"/>
    <cellStyle name="20% - 强调文字颜色 6 10 2 4 2" xfId="25069" xr:uid="{00000000-0005-0000-0000-0000CF130000}"/>
    <cellStyle name="20% - 强调文字颜色 6 10 2 5" xfId="16014" xr:uid="{00000000-0005-0000-0000-0000D0130000}"/>
    <cellStyle name="20% - 强调文字颜色 6 10 2 5 2" xfId="25070" xr:uid="{00000000-0005-0000-0000-0000D1130000}"/>
    <cellStyle name="20% - 强调文字颜色 6 10 2 6" xfId="25063" xr:uid="{00000000-0005-0000-0000-0000D2130000}"/>
    <cellStyle name="20% - 强调文字颜色 6 10 3" xfId="4415" xr:uid="{00000000-0005-0000-0000-0000D3130000}"/>
    <cellStyle name="20% - 强调文字颜色 6 10 3 2" xfId="7100" xr:uid="{00000000-0005-0000-0000-0000D4130000}"/>
    <cellStyle name="20% - 强调文字颜色 6 10 3 2 2" xfId="24286" xr:uid="{00000000-0005-0000-0000-0000D5130000}"/>
    <cellStyle name="20% - 强调文字颜色 6 10 3 3" xfId="10632" xr:uid="{00000000-0005-0000-0000-0000D6130000}"/>
    <cellStyle name="20% - 强调文字颜色 6 10 3 3 2" xfId="24290" xr:uid="{00000000-0005-0000-0000-0000D7130000}"/>
    <cellStyle name="20% - 强调文字颜色 6 10 3 4" xfId="25072" xr:uid="{00000000-0005-0000-0000-0000D8130000}"/>
    <cellStyle name="20% - 强调文字颜色 6 10 4" xfId="10631" xr:uid="{00000000-0005-0000-0000-0000D9130000}"/>
    <cellStyle name="20% - 强调文字颜色 6 10 4 2" xfId="25074" xr:uid="{00000000-0005-0000-0000-0000DA130000}"/>
    <cellStyle name="20% - 强调文字颜色 6 10 5" xfId="10630" xr:uid="{00000000-0005-0000-0000-0000DB130000}"/>
    <cellStyle name="20% - 强调文字颜色 6 10 5 2" xfId="25076" xr:uid="{00000000-0005-0000-0000-0000DC130000}"/>
    <cellStyle name="20% - 强调文字颜色 6 10 6" xfId="16013" xr:uid="{00000000-0005-0000-0000-0000DD130000}"/>
    <cellStyle name="20% - 强调文字颜色 6 10 6 2" xfId="25079" xr:uid="{00000000-0005-0000-0000-0000DE130000}"/>
    <cellStyle name="20% - 强调文字颜色 6 10 7" xfId="25061" xr:uid="{00000000-0005-0000-0000-0000DF130000}"/>
    <cellStyle name="20% - 强调文字颜色 6 11" xfId="1170" xr:uid="{00000000-0005-0000-0000-0000E0130000}"/>
    <cellStyle name="20% - 强调文字颜色 6 11 2" xfId="1366" xr:uid="{00000000-0005-0000-0000-0000E1130000}"/>
    <cellStyle name="20% - 强调文字颜色 6 11 2 2" xfId="4418" xr:uid="{00000000-0005-0000-0000-0000E2130000}"/>
    <cellStyle name="20% - 强调文字颜色 6 11 2 2 2" xfId="7102" xr:uid="{00000000-0005-0000-0000-0000E3130000}"/>
    <cellStyle name="20% - 强调文字颜色 6 11 2 2 2 2" xfId="25083" xr:uid="{00000000-0005-0000-0000-0000E4130000}"/>
    <cellStyle name="20% - 强调文字颜色 6 11 2 2 3" xfId="11010" xr:uid="{00000000-0005-0000-0000-0000E5130000}"/>
    <cellStyle name="20% - 强调文字颜色 6 11 2 2 3 2" xfId="22166" xr:uid="{00000000-0005-0000-0000-0000E6130000}"/>
    <cellStyle name="20% - 强调文字颜色 6 11 2 2 4" xfId="25082" xr:uid="{00000000-0005-0000-0000-0000E7130000}"/>
    <cellStyle name="20% - 强调文字颜色 6 11 2 3" xfId="10989" xr:uid="{00000000-0005-0000-0000-0000E8130000}"/>
    <cellStyle name="20% - 强调文字颜色 6 11 2 3 2" xfId="22362" xr:uid="{00000000-0005-0000-0000-0000E9130000}"/>
    <cellStyle name="20% - 强调文字颜色 6 11 2 4" xfId="9417" xr:uid="{00000000-0005-0000-0000-0000EA130000}"/>
    <cellStyle name="20% - 强调文字颜色 6 11 2 4 2" xfId="25084" xr:uid="{00000000-0005-0000-0000-0000EB130000}"/>
    <cellStyle name="20% - 强调文字颜色 6 11 2 5" xfId="16017" xr:uid="{00000000-0005-0000-0000-0000EC130000}"/>
    <cellStyle name="20% - 强调文字颜色 6 11 2 5 2" xfId="25085" xr:uid="{00000000-0005-0000-0000-0000ED130000}"/>
    <cellStyle name="20% - 强调文字颜色 6 11 2 6" xfId="25081" xr:uid="{00000000-0005-0000-0000-0000EE130000}"/>
    <cellStyle name="20% - 强调文字颜色 6 11 3" xfId="4417" xr:uid="{00000000-0005-0000-0000-0000EF130000}"/>
    <cellStyle name="20% - 强调文字颜色 6 11 3 2" xfId="6879" xr:uid="{00000000-0005-0000-0000-0000F0130000}"/>
    <cellStyle name="20% - 强调文字颜色 6 11 3 2 2" xfId="25086" xr:uid="{00000000-0005-0000-0000-0000F1130000}"/>
    <cellStyle name="20% - 强调文字颜色 6 11 3 3" xfId="10629" xr:uid="{00000000-0005-0000-0000-0000F2130000}"/>
    <cellStyle name="20% - 强调文字颜色 6 11 3 3 2" xfId="25089" xr:uid="{00000000-0005-0000-0000-0000F3130000}"/>
    <cellStyle name="20% - 强调文字颜色 6 11 3 4" xfId="21715" xr:uid="{00000000-0005-0000-0000-0000F4130000}"/>
    <cellStyle name="20% - 强调文字颜色 6 11 4" xfId="9257" xr:uid="{00000000-0005-0000-0000-0000F5130000}"/>
    <cellStyle name="20% - 强调文字颜色 6 11 4 2" xfId="25092" xr:uid="{00000000-0005-0000-0000-0000F6130000}"/>
    <cellStyle name="20% - 强调文字颜色 6 11 5" xfId="10627" xr:uid="{00000000-0005-0000-0000-0000F7130000}"/>
    <cellStyle name="20% - 强调文字颜色 6 11 5 2" xfId="25094" xr:uid="{00000000-0005-0000-0000-0000F8130000}"/>
    <cellStyle name="20% - 强调文字颜色 6 11 6" xfId="15794" xr:uid="{00000000-0005-0000-0000-0000F9130000}"/>
    <cellStyle name="20% - 强调文字颜色 6 11 6 2" xfId="25097" xr:uid="{00000000-0005-0000-0000-0000FA130000}"/>
    <cellStyle name="20% - 强调文字颜色 6 11 7" xfId="22455" xr:uid="{00000000-0005-0000-0000-0000FB130000}"/>
    <cellStyle name="20% - 强调文字颜色 6 12" xfId="1367" xr:uid="{00000000-0005-0000-0000-0000FC130000}"/>
    <cellStyle name="20% - 强调文字颜色 6 12 2" xfId="4419" xr:uid="{00000000-0005-0000-0000-0000FD130000}"/>
    <cellStyle name="20% - 强调文字颜色 6 12 2 2" xfId="25101" xr:uid="{00000000-0005-0000-0000-0000FE130000}"/>
    <cellStyle name="20% - 强调文字颜色 6 12 3" xfId="10623" xr:uid="{00000000-0005-0000-0000-0000FF130000}"/>
    <cellStyle name="20% - 强调文字颜色 6 12 3 2" xfId="25105" xr:uid="{00000000-0005-0000-0000-000000140000}"/>
    <cellStyle name="20% - 强调文字颜色 6 12 4" xfId="10622" xr:uid="{00000000-0005-0000-0000-000001140000}"/>
    <cellStyle name="20% - 强调文字颜色 6 12 4 2" xfId="25107" xr:uid="{00000000-0005-0000-0000-000002140000}"/>
    <cellStyle name="20% - 强调文字颜色 6 12 5" xfId="16018" xr:uid="{00000000-0005-0000-0000-000003140000}"/>
    <cellStyle name="20% - 强调文字颜色 6 12 5 2" xfId="25109" xr:uid="{00000000-0005-0000-0000-000004140000}"/>
    <cellStyle name="20% - 强调文字颜色 6 12 6" xfId="25099" xr:uid="{00000000-0005-0000-0000-000005140000}"/>
    <cellStyle name="20% - 强调文字颜色 6 2" xfId="101" xr:uid="{00000000-0005-0000-0000-000006140000}"/>
    <cellStyle name="20% - 强调文字颜色 6 2 10" xfId="24085" xr:uid="{00000000-0005-0000-0000-000007140000}"/>
    <cellStyle name="20% - 强调文字颜色 6 2 11" xfId="41642" xr:uid="{00000000-0005-0000-0000-000008140000}"/>
    <cellStyle name="20% - 强调文字颜色 6 2 2" xfId="269" xr:uid="{00000000-0005-0000-0000-000009140000}"/>
    <cellStyle name="20% - 强调文字颜色 6 2 2 10" xfId="41880" xr:uid="{00000000-0005-0000-0000-00000A140000}"/>
    <cellStyle name="20% - 强调文字颜色 6 2 2 2" xfId="1369" xr:uid="{00000000-0005-0000-0000-00000B140000}"/>
    <cellStyle name="20% - 强调文字颜色 6 2 2 2 2" xfId="10628" xr:uid="{00000000-0005-0000-0000-00000C140000}"/>
    <cellStyle name="20% - 强调文字颜色 6 2 2 2 2 2" xfId="25088" xr:uid="{00000000-0005-0000-0000-00000D140000}"/>
    <cellStyle name="20% - 强调文字颜色 6 2 2 2 3" xfId="9414" xr:uid="{00000000-0005-0000-0000-00000E140000}"/>
    <cellStyle name="20% - 强调文字颜色 6 2 2 2 3 2" xfId="25114" xr:uid="{00000000-0005-0000-0000-00000F140000}"/>
    <cellStyle name="20% - 强调文字颜色 6 2 2 2 4" xfId="10620" xr:uid="{00000000-0005-0000-0000-000010140000}"/>
    <cellStyle name="20% - 强调文字颜色 6 2 2 2 4 2" xfId="25117" xr:uid="{00000000-0005-0000-0000-000011140000}"/>
    <cellStyle name="20% - 强调文字颜色 6 2 2 2 5" xfId="25111" xr:uid="{00000000-0005-0000-0000-000012140000}"/>
    <cellStyle name="20% - 强调文字颜色 6 2 2 3" xfId="4421" xr:uid="{00000000-0005-0000-0000-000013140000}"/>
    <cellStyle name="20% - 强调文字颜色 6 2 2 3 2" xfId="25118" xr:uid="{00000000-0005-0000-0000-000014140000}"/>
    <cellStyle name="20% - 强调文字颜色 6 2 2 4" xfId="7104" xr:uid="{00000000-0005-0000-0000-000015140000}"/>
    <cellStyle name="20% - 强调文字颜色 6 2 2 4 2" xfId="8997" xr:uid="{00000000-0005-0000-0000-000016140000}"/>
    <cellStyle name="20% - 强调文字颜色 6 2 2 4 2 2" xfId="15360" xr:uid="{00000000-0005-0000-0000-000017140000}"/>
    <cellStyle name="20% - 强调文字颜色 6 2 2 4 2 2 2" xfId="19107" xr:uid="{00000000-0005-0000-0000-000018140000}"/>
    <cellStyle name="20% - 强调文字颜色 6 2 2 4 2 2 2 2" xfId="25123" xr:uid="{00000000-0005-0000-0000-000019140000}"/>
    <cellStyle name="20% - 强调文字颜色 6 2 2 4 2 2 2 3" xfId="41883" xr:uid="{00000000-0005-0000-0000-00001A140000}"/>
    <cellStyle name="20% - 强调文字颜色 6 2 2 4 2 2 3" xfId="24258" xr:uid="{00000000-0005-0000-0000-00001B140000}"/>
    <cellStyle name="20% - 强调文字颜色 6 2 2 4 2 2 4" xfId="41664" xr:uid="{00000000-0005-0000-0000-00001C140000}"/>
    <cellStyle name="20% - 强调文字颜色 6 2 2 4 2 3" xfId="18789" xr:uid="{00000000-0005-0000-0000-00001D140000}"/>
    <cellStyle name="20% - 强调文字颜色 6 2 2 4 2 3 2" xfId="24263" xr:uid="{00000000-0005-0000-0000-00001E140000}"/>
    <cellStyle name="20% - 强调文字颜色 6 2 2 4 2 3 3" xfId="41665" xr:uid="{00000000-0005-0000-0000-00001F140000}"/>
    <cellStyle name="20% - 强调文字颜色 6 2 2 4 2 4" xfId="25121" xr:uid="{00000000-0005-0000-0000-000020140000}"/>
    <cellStyle name="20% - 强调文字颜色 6 2 2 4 2 5" xfId="41882" xr:uid="{00000000-0005-0000-0000-000021140000}"/>
    <cellStyle name="20% - 强调文字颜色 6 2 2 4 3" xfId="18693" xr:uid="{00000000-0005-0000-0000-000022140000}"/>
    <cellStyle name="20% - 强调文字颜色 6 2 2 4 3 2" xfId="25124" xr:uid="{00000000-0005-0000-0000-000023140000}"/>
    <cellStyle name="20% - 强调文字颜色 6 2 2 4 3 3" xfId="41884" xr:uid="{00000000-0005-0000-0000-000024140000}"/>
    <cellStyle name="20% - 强调文字颜色 6 2 2 4 4" xfId="25119" xr:uid="{00000000-0005-0000-0000-000025140000}"/>
    <cellStyle name="20% - 强调文字颜色 6 2 2 4 5" xfId="41881" xr:uid="{00000000-0005-0000-0000-000026140000}"/>
    <cellStyle name="20% - 强调文字颜色 6 2 2 5" xfId="10833" xr:uid="{00000000-0005-0000-0000-000027140000}"/>
    <cellStyle name="20% - 强调文字颜色 6 2 2 5 2" xfId="15287" xr:uid="{00000000-0005-0000-0000-000028140000}"/>
    <cellStyle name="20% - 强调文字颜色 6 2 2 5 2 2" xfId="19092" xr:uid="{00000000-0005-0000-0000-000029140000}"/>
    <cellStyle name="20% - 强调文字颜色 6 2 2 5 2 2 2" xfId="24282" xr:uid="{00000000-0005-0000-0000-00002A140000}"/>
    <cellStyle name="20% - 强调文字颜色 6 2 2 5 2 2 3" xfId="41666" xr:uid="{00000000-0005-0000-0000-00002B140000}"/>
    <cellStyle name="20% - 强调文字颜色 6 2 2 5 2 3" xfId="25127" xr:uid="{00000000-0005-0000-0000-00002C140000}"/>
    <cellStyle name="20% - 强调文字颜色 6 2 2 5 2 4" xfId="41885" xr:uid="{00000000-0005-0000-0000-00002D140000}"/>
    <cellStyle name="20% - 强调文字颜色 6 2 2 5 3" xfId="18943" xr:uid="{00000000-0005-0000-0000-00002E140000}"/>
    <cellStyle name="20% - 强调文字颜色 6 2 2 5 3 2" xfId="25130" xr:uid="{00000000-0005-0000-0000-00002F140000}"/>
    <cellStyle name="20% - 强调文字颜色 6 2 2 5 3 3" xfId="41886" xr:uid="{00000000-0005-0000-0000-000030140000}"/>
    <cellStyle name="20% - 强调文字颜色 6 2 2 5 4" xfId="23325" xr:uid="{00000000-0005-0000-0000-000031140000}"/>
    <cellStyle name="20% - 强调文字颜色 6 2 2 5 5" xfId="41284" xr:uid="{00000000-0005-0000-0000-000032140000}"/>
    <cellStyle name="20% - 强调文字颜色 6 2 2 6" xfId="16020" xr:uid="{00000000-0005-0000-0000-000033140000}"/>
    <cellStyle name="20% - 强调文字颜色 6 2 2 6 2" xfId="23329" xr:uid="{00000000-0005-0000-0000-000034140000}"/>
    <cellStyle name="20% - 强调文字颜色 6 2 2 7" xfId="16719" xr:uid="{00000000-0005-0000-0000-000035140000}"/>
    <cellStyle name="20% - 强调文字颜色 6 2 2 7 2" xfId="19312" xr:uid="{00000000-0005-0000-0000-000036140000}"/>
    <cellStyle name="20% - 强调文字颜色 6 2 2 7 2 2" xfId="25131" xr:uid="{00000000-0005-0000-0000-000037140000}"/>
    <cellStyle name="20% - 强调文字颜色 6 2 2 7 2 3" xfId="41887" xr:uid="{00000000-0005-0000-0000-000038140000}"/>
    <cellStyle name="20% - 强调文字颜色 6 2 2 7 3" xfId="24028" xr:uid="{00000000-0005-0000-0000-000039140000}"/>
    <cellStyle name="20% - 强调文字颜色 6 2 2 7 4" xfId="41624" xr:uid="{00000000-0005-0000-0000-00003A140000}"/>
    <cellStyle name="20% - 强调文字颜色 6 2 2 8" xfId="18378" xr:uid="{00000000-0005-0000-0000-00003B140000}"/>
    <cellStyle name="20% - 强调文字颜色 6 2 2 8 2" xfId="25134" xr:uid="{00000000-0005-0000-0000-00003C140000}"/>
    <cellStyle name="20% - 强调文字颜色 6 2 2 8 3" xfId="41889" xr:uid="{00000000-0005-0000-0000-00003D140000}"/>
    <cellStyle name="20% - 强调文字颜色 6 2 2 9" xfId="25110" xr:uid="{00000000-0005-0000-0000-00003E140000}"/>
    <cellStyle name="20% - 强调文字颜色 6 2 3" xfId="1368" xr:uid="{00000000-0005-0000-0000-00003F140000}"/>
    <cellStyle name="20% - 强调文字颜色 6 2 3 2" xfId="8890" xr:uid="{00000000-0005-0000-0000-000040140000}"/>
    <cellStyle name="20% - 强调文字颜色 6 2 3 2 2" xfId="25136" xr:uid="{00000000-0005-0000-0000-000041140000}"/>
    <cellStyle name="20% - 强调文字颜色 6 2 3 3" xfId="10616" xr:uid="{00000000-0005-0000-0000-000042140000}"/>
    <cellStyle name="20% - 强调文字颜色 6 2 3 3 2" xfId="25137" xr:uid="{00000000-0005-0000-0000-000043140000}"/>
    <cellStyle name="20% - 强调文字颜色 6 2 3 4" xfId="10617" xr:uid="{00000000-0005-0000-0000-000044140000}"/>
    <cellStyle name="20% - 强调文字颜色 6 2 3 4 2" xfId="25138" xr:uid="{00000000-0005-0000-0000-000045140000}"/>
    <cellStyle name="20% - 强调文字颜色 6 2 3 5" xfId="25135" xr:uid="{00000000-0005-0000-0000-000046140000}"/>
    <cellStyle name="20% - 强调文字颜色 6 2 4" xfId="4420" xr:uid="{00000000-0005-0000-0000-000047140000}"/>
    <cellStyle name="20% - 强调文字颜色 6 2 4 2" xfId="25140" xr:uid="{00000000-0005-0000-0000-000048140000}"/>
    <cellStyle name="20% - 强调文字颜色 6 2 5" xfId="7103" xr:uid="{00000000-0005-0000-0000-000049140000}"/>
    <cellStyle name="20% - 强调文字颜色 6 2 5 2" xfId="9404" xr:uid="{00000000-0005-0000-0000-00004A140000}"/>
    <cellStyle name="20% - 强调文字颜色 6 2 5 2 2" xfId="15236" xr:uid="{00000000-0005-0000-0000-00004B140000}"/>
    <cellStyle name="20% - 强调文字颜色 6 2 5 2 2 2" xfId="19065" xr:uid="{00000000-0005-0000-0000-00004C140000}"/>
    <cellStyle name="20% - 强调文字颜色 6 2 5 2 2 2 2" xfId="25144" xr:uid="{00000000-0005-0000-0000-00004D140000}"/>
    <cellStyle name="20% - 强调文字颜色 6 2 5 2 2 2 3" xfId="41893" xr:uid="{00000000-0005-0000-0000-00004E140000}"/>
    <cellStyle name="20% - 强调文字颜色 6 2 5 2 2 3" xfId="25143" xr:uid="{00000000-0005-0000-0000-00004F140000}"/>
    <cellStyle name="20% - 强调文字颜色 6 2 5 2 2 4" xfId="41892" xr:uid="{00000000-0005-0000-0000-000050140000}"/>
    <cellStyle name="20% - 强调文字颜色 6 2 5 2 3" xfId="18822" xr:uid="{00000000-0005-0000-0000-000051140000}"/>
    <cellStyle name="20% - 强调文字颜色 6 2 5 2 3 2" xfId="23988" xr:uid="{00000000-0005-0000-0000-000052140000}"/>
    <cellStyle name="20% - 强调文字颜色 6 2 5 2 3 3" xfId="41612" xr:uid="{00000000-0005-0000-0000-000053140000}"/>
    <cellStyle name="20% - 强调文字颜色 6 2 5 2 4" xfId="25142" xr:uid="{00000000-0005-0000-0000-000054140000}"/>
    <cellStyle name="20% - 强调文字颜色 6 2 5 2 5" xfId="41891" xr:uid="{00000000-0005-0000-0000-000055140000}"/>
    <cellStyle name="20% - 强调文字颜色 6 2 5 3" xfId="18692" xr:uid="{00000000-0005-0000-0000-000056140000}"/>
    <cellStyle name="20% - 强调文字颜色 6 2 5 3 2" xfId="25147" xr:uid="{00000000-0005-0000-0000-000057140000}"/>
    <cellStyle name="20% - 强调文字颜色 6 2 5 3 3" xfId="41896" xr:uid="{00000000-0005-0000-0000-000058140000}"/>
    <cellStyle name="20% - 强调文字颜色 6 2 5 4" xfId="20706" xr:uid="{00000000-0005-0000-0000-000059140000}"/>
    <cellStyle name="20% - 强调文字颜色 6 2 5 5" xfId="40847" xr:uid="{00000000-0005-0000-0000-00005A140000}"/>
    <cellStyle name="20% - 强调文字颜色 6 2 6" xfId="10615" xr:uid="{00000000-0005-0000-0000-00005B140000}"/>
    <cellStyle name="20% - 强调文字颜色 6 2 6 2" xfId="15359" xr:uid="{00000000-0005-0000-0000-00005C140000}"/>
    <cellStyle name="20% - 强调文字颜色 6 2 6 2 2" xfId="19106" xr:uid="{00000000-0005-0000-0000-00005D140000}"/>
    <cellStyle name="20% - 强调文字颜色 6 2 6 2 2 2" xfId="23067" xr:uid="{00000000-0005-0000-0000-00005E140000}"/>
    <cellStyle name="20% - 强调文字颜色 6 2 6 2 2 3" xfId="41345" xr:uid="{00000000-0005-0000-0000-00005F140000}"/>
    <cellStyle name="20% - 强调文字颜色 6 2 6 2 3" xfId="25149" xr:uid="{00000000-0005-0000-0000-000060140000}"/>
    <cellStyle name="20% - 强调文字颜色 6 2 6 2 4" xfId="41898" xr:uid="{00000000-0005-0000-0000-000061140000}"/>
    <cellStyle name="20% - 强调文字颜色 6 2 6 3" xfId="18915" xr:uid="{00000000-0005-0000-0000-000062140000}"/>
    <cellStyle name="20% - 强调文字颜色 6 2 6 3 2" xfId="25150" xr:uid="{00000000-0005-0000-0000-000063140000}"/>
    <cellStyle name="20% - 强调文字颜色 6 2 6 3 3" xfId="41899" xr:uid="{00000000-0005-0000-0000-000064140000}"/>
    <cellStyle name="20% - 强调文字颜色 6 2 6 4" xfId="25148" xr:uid="{00000000-0005-0000-0000-000065140000}"/>
    <cellStyle name="20% - 强调文字颜色 6 2 6 5" xfId="41897" xr:uid="{00000000-0005-0000-0000-000066140000}"/>
    <cellStyle name="20% - 强调文字颜色 6 2 7" xfId="16019" xr:uid="{00000000-0005-0000-0000-000067140000}"/>
    <cellStyle name="20% - 强调文字颜色 6 2 7 2" xfId="25151" xr:uid="{00000000-0005-0000-0000-000068140000}"/>
    <cellStyle name="20% - 强调文字颜色 6 2 8" xfId="18166" xr:uid="{00000000-0005-0000-0000-000069140000}"/>
    <cellStyle name="20% - 强调文字颜色 6 2 8 2" xfId="19465" xr:uid="{00000000-0005-0000-0000-00006A140000}"/>
    <cellStyle name="20% - 强调文字颜色 6 2 8 2 2" xfId="25153" xr:uid="{00000000-0005-0000-0000-00006B140000}"/>
    <cellStyle name="20% - 强调文字颜色 6 2 8 2 3" xfId="41901" xr:uid="{00000000-0005-0000-0000-00006C140000}"/>
    <cellStyle name="20% - 强调文字颜色 6 2 8 3" xfId="25152" xr:uid="{00000000-0005-0000-0000-00006D140000}"/>
    <cellStyle name="20% - 强调文字颜色 6 2 8 4" xfId="41900" xr:uid="{00000000-0005-0000-0000-00006E140000}"/>
    <cellStyle name="20% - 强调文字颜色 6 2 9" xfId="18323" xr:uid="{00000000-0005-0000-0000-00006F140000}"/>
    <cellStyle name="20% - 强调文字颜色 6 2 9 2" xfId="25154" xr:uid="{00000000-0005-0000-0000-000070140000}"/>
    <cellStyle name="20% - 强调文字颜色 6 2 9 3" xfId="41902" xr:uid="{00000000-0005-0000-0000-000071140000}"/>
    <cellStyle name="20% - 强调文字颜色 6 3" xfId="102" xr:uid="{00000000-0005-0000-0000-000072140000}"/>
    <cellStyle name="20% - 强调文字颜色 6 3 10" xfId="18324" xr:uid="{00000000-0005-0000-0000-000073140000}"/>
    <cellStyle name="20% - 强调文字颜色 6 3 10 2" xfId="23677" xr:uid="{00000000-0005-0000-0000-000074140000}"/>
    <cellStyle name="20% - 强调文字颜色 6 3 10 3" xfId="41542" xr:uid="{00000000-0005-0000-0000-000075140000}"/>
    <cellStyle name="20% - 强调文字颜色 6 3 11" xfId="22835" xr:uid="{00000000-0005-0000-0000-000076140000}"/>
    <cellStyle name="20% - 强调文字颜色 6 3 12" xfId="41200" xr:uid="{00000000-0005-0000-0000-000077140000}"/>
    <cellStyle name="20% - 强调文字颜色 6 3 2" xfId="270" xr:uid="{00000000-0005-0000-0000-000078140000}"/>
    <cellStyle name="20% - 强调文字颜色 6 3 2 10" xfId="41250" xr:uid="{00000000-0005-0000-0000-000079140000}"/>
    <cellStyle name="20% - 强调文字颜色 6 3 2 2" xfId="1370" xr:uid="{00000000-0005-0000-0000-00007A140000}"/>
    <cellStyle name="20% - 强调文字颜色 6 3 2 2 2" xfId="8694" xr:uid="{00000000-0005-0000-0000-00007B140000}"/>
    <cellStyle name="20% - 强调文字颜色 6 3 2 2 2 2" xfId="25156" xr:uid="{00000000-0005-0000-0000-00007C140000}"/>
    <cellStyle name="20% - 强调文字颜色 6 3 2 2 3" xfId="10613" xr:uid="{00000000-0005-0000-0000-00007D140000}"/>
    <cellStyle name="20% - 强调文字颜色 6 3 2 2 3 2" xfId="25157" xr:uid="{00000000-0005-0000-0000-00007E140000}"/>
    <cellStyle name="20% - 强调文字颜色 6 3 2 2 4" xfId="10614" xr:uid="{00000000-0005-0000-0000-00007F140000}"/>
    <cellStyle name="20% - 强调文字颜色 6 3 2 2 4 2" xfId="25158" xr:uid="{00000000-0005-0000-0000-000080140000}"/>
    <cellStyle name="20% - 强调文字颜色 6 3 2 2 5" xfId="25155" xr:uid="{00000000-0005-0000-0000-000081140000}"/>
    <cellStyle name="20% - 强调文字颜色 6 3 2 3" xfId="4423" xr:uid="{00000000-0005-0000-0000-000082140000}"/>
    <cellStyle name="20% - 强调文字颜色 6 3 2 3 2" xfId="25159" xr:uid="{00000000-0005-0000-0000-000083140000}"/>
    <cellStyle name="20% - 强调文字颜色 6 3 2 4" xfId="6978" xr:uid="{00000000-0005-0000-0000-000084140000}"/>
    <cellStyle name="20% - 强调文字颜色 6 3 2 4 2" xfId="9705" xr:uid="{00000000-0005-0000-0000-000085140000}"/>
    <cellStyle name="20% - 强调文字颜色 6 3 2 4 2 2" xfId="15235" xr:uid="{00000000-0005-0000-0000-000086140000}"/>
    <cellStyle name="20% - 强调文字颜色 6 3 2 4 2 2 2" xfId="19064" xr:uid="{00000000-0005-0000-0000-000087140000}"/>
    <cellStyle name="20% - 强调文字颜色 6 3 2 4 2 2 2 2" xfId="24144" xr:uid="{00000000-0005-0000-0000-000088140000}"/>
    <cellStyle name="20% - 强调文字颜色 6 3 2 4 2 2 2 3" xfId="41654" xr:uid="{00000000-0005-0000-0000-000089140000}"/>
    <cellStyle name="20% - 强调文字颜色 6 3 2 4 2 2 3" xfId="24318" xr:uid="{00000000-0005-0000-0000-00008A140000}"/>
    <cellStyle name="20% - 强调文字颜色 6 3 2 4 2 2 4" xfId="41671" xr:uid="{00000000-0005-0000-0000-00008B140000}"/>
    <cellStyle name="20% - 强调文字颜色 6 3 2 4 2 3" xfId="18865" xr:uid="{00000000-0005-0000-0000-00008C140000}"/>
    <cellStyle name="20% - 强调文字颜色 6 3 2 4 2 3 2" xfId="24321" xr:uid="{00000000-0005-0000-0000-00008D140000}"/>
    <cellStyle name="20% - 强调文字颜色 6 3 2 4 2 3 3" xfId="41672" xr:uid="{00000000-0005-0000-0000-00008E140000}"/>
    <cellStyle name="20% - 强调文字颜色 6 3 2 4 2 4" xfId="25160" xr:uid="{00000000-0005-0000-0000-00008F140000}"/>
    <cellStyle name="20% - 强调文字颜色 6 3 2 4 2 5" xfId="41904" xr:uid="{00000000-0005-0000-0000-000090140000}"/>
    <cellStyle name="20% - 强调文字颜色 6 3 2 4 3" xfId="18671" xr:uid="{00000000-0005-0000-0000-000091140000}"/>
    <cellStyle name="20% - 强调文字颜色 6 3 2 4 3 2" xfId="25161" xr:uid="{00000000-0005-0000-0000-000092140000}"/>
    <cellStyle name="20% - 强调文字颜色 6 3 2 4 3 3" xfId="41905" xr:uid="{00000000-0005-0000-0000-000093140000}"/>
    <cellStyle name="20% - 强调文字颜色 6 3 2 4 4" xfId="22387" xr:uid="{00000000-0005-0000-0000-000094140000}"/>
    <cellStyle name="20% - 强调文字颜色 6 3 2 4 5" xfId="41214" xr:uid="{00000000-0005-0000-0000-000095140000}"/>
    <cellStyle name="20% - 强调文字颜色 6 3 2 5" xfId="10611" xr:uid="{00000000-0005-0000-0000-000096140000}"/>
    <cellStyle name="20% - 强调文字颜色 6 3 2 5 2" xfId="15358" xr:uid="{00000000-0005-0000-0000-000097140000}"/>
    <cellStyle name="20% - 强调文字颜色 6 3 2 5 2 2" xfId="19105" xr:uid="{00000000-0005-0000-0000-000098140000}"/>
    <cellStyle name="20% - 强调文字颜色 6 3 2 5 2 2 2" xfId="24780" xr:uid="{00000000-0005-0000-0000-000099140000}"/>
    <cellStyle name="20% - 强调文字颜色 6 3 2 5 2 2 3" xfId="41781" xr:uid="{00000000-0005-0000-0000-00009A140000}"/>
    <cellStyle name="20% - 强调文字颜色 6 3 2 5 2 3" xfId="25166" xr:uid="{00000000-0005-0000-0000-00009B140000}"/>
    <cellStyle name="20% - 强调文字颜色 6 3 2 5 2 4" xfId="41908" xr:uid="{00000000-0005-0000-0000-00009C140000}"/>
    <cellStyle name="20% - 强调文字颜色 6 3 2 5 3" xfId="18914" xr:uid="{00000000-0005-0000-0000-00009D140000}"/>
    <cellStyle name="20% - 强调文字颜色 6 3 2 5 3 2" xfId="25146" xr:uid="{00000000-0005-0000-0000-00009E140000}"/>
    <cellStyle name="20% - 强调文字颜色 6 3 2 5 3 3" xfId="41894" xr:uid="{00000000-0005-0000-0000-00009F140000}"/>
    <cellStyle name="20% - 强调文字颜色 6 3 2 5 4" xfId="25163" xr:uid="{00000000-0005-0000-0000-0000A0140000}"/>
    <cellStyle name="20% - 强调文字颜色 6 3 2 5 5" xfId="41907" xr:uid="{00000000-0005-0000-0000-0000A1140000}"/>
    <cellStyle name="20% - 强调文字颜色 6 3 2 6" xfId="16021" xr:uid="{00000000-0005-0000-0000-0000A2140000}"/>
    <cellStyle name="20% - 强调文字颜色 6 3 2 6 2" xfId="25168" xr:uid="{00000000-0005-0000-0000-0000A3140000}"/>
    <cellStyle name="20% - 强调文字颜色 6 3 2 7" xfId="16520" xr:uid="{00000000-0005-0000-0000-0000A4140000}"/>
    <cellStyle name="20% - 强调文字颜色 6 3 2 7 2" xfId="19275" xr:uid="{00000000-0005-0000-0000-0000A5140000}"/>
    <cellStyle name="20% - 强调文字颜色 6 3 2 7 2 2" xfId="20756" xr:uid="{00000000-0005-0000-0000-0000A6140000}"/>
    <cellStyle name="20% - 强调文字颜色 6 3 2 7 2 3" xfId="28801" xr:uid="{00000000-0005-0000-0000-0000A7140000}"/>
    <cellStyle name="20% - 强调文字颜色 6 3 2 7 3" xfId="25171" xr:uid="{00000000-0005-0000-0000-0000A8140000}"/>
    <cellStyle name="20% - 强调文字颜色 6 3 2 7 4" xfId="41910" xr:uid="{00000000-0005-0000-0000-0000A9140000}"/>
    <cellStyle name="20% - 强调文字颜色 6 3 2 8" xfId="18379" xr:uid="{00000000-0005-0000-0000-0000AA140000}"/>
    <cellStyle name="20% - 强调文字颜色 6 3 2 8 2" xfId="25174" xr:uid="{00000000-0005-0000-0000-0000AB140000}"/>
    <cellStyle name="20% - 强调文字颜色 6 3 2 8 3" xfId="41912" xr:uid="{00000000-0005-0000-0000-0000AC140000}"/>
    <cellStyle name="20% - 强调文字颜色 6 3 2 9" xfId="22838" xr:uid="{00000000-0005-0000-0000-0000AD140000}"/>
    <cellStyle name="20% - 强调文字颜色 6 3 3" xfId="1372" xr:uid="{00000000-0005-0000-0000-0000AE140000}"/>
    <cellStyle name="20% - 强调文字颜色 6 3 3 2" xfId="4424" xr:uid="{00000000-0005-0000-0000-0000AF140000}"/>
    <cellStyle name="20% - 强调文字颜色 6 3 3 2 2" xfId="21024" xr:uid="{00000000-0005-0000-0000-0000B0140000}"/>
    <cellStyle name="20% - 强调文字颜色 6 3 3 3" xfId="10612" xr:uid="{00000000-0005-0000-0000-0000B1140000}"/>
    <cellStyle name="20% - 强调文字颜色 6 3 3 3 2" xfId="25175" xr:uid="{00000000-0005-0000-0000-0000B2140000}"/>
    <cellStyle name="20% - 强调文字颜色 6 3 3 4" xfId="9411" xr:uid="{00000000-0005-0000-0000-0000B3140000}"/>
    <cellStyle name="20% - 强调文字颜色 6 3 3 4 2" xfId="25177" xr:uid="{00000000-0005-0000-0000-0000B4140000}"/>
    <cellStyle name="20% - 强调文字颜色 6 3 3 5" xfId="16023" xr:uid="{00000000-0005-0000-0000-0000B5140000}"/>
    <cellStyle name="20% - 强调文字颜色 6 3 3 5 2" xfId="22276" xr:uid="{00000000-0005-0000-0000-0000B6140000}"/>
    <cellStyle name="20% - 强调文字颜色 6 3 3 6" xfId="22842" xr:uid="{00000000-0005-0000-0000-0000B7140000}"/>
    <cellStyle name="20% - 强调文字颜色 6 3 4" xfId="747" xr:uid="{00000000-0005-0000-0000-0000B8140000}"/>
    <cellStyle name="20% - 强调文字颜色 6 3 4 2" xfId="10731" xr:uid="{00000000-0005-0000-0000-0000B9140000}"/>
    <cellStyle name="20% - 强调文字颜色 6 3 4 2 2" xfId="24490" xr:uid="{00000000-0005-0000-0000-0000BA140000}"/>
    <cellStyle name="20% - 强调文字颜色 6 3 4 3" xfId="9497" xr:uid="{00000000-0005-0000-0000-0000BB140000}"/>
    <cellStyle name="20% - 强调文字颜色 6 3 4 3 2" xfId="23042" xr:uid="{00000000-0005-0000-0000-0000BC140000}"/>
    <cellStyle name="20% - 强调文字颜色 6 3 4 4" xfId="10729" xr:uid="{00000000-0005-0000-0000-0000BD140000}"/>
    <cellStyle name="20% - 强调文字颜色 6 3 4 4 2" xfId="24492" xr:uid="{00000000-0005-0000-0000-0000BE140000}"/>
    <cellStyle name="20% - 强调文字颜色 6 3 4 5" xfId="22844" xr:uid="{00000000-0005-0000-0000-0000BF140000}"/>
    <cellStyle name="20% - 强调文字颜色 6 3 5" xfId="4422" xr:uid="{00000000-0005-0000-0000-0000C0140000}"/>
    <cellStyle name="20% - 强调文字颜色 6 3 5 2" xfId="6801" xr:uid="{00000000-0005-0000-0000-0000C1140000}"/>
    <cellStyle name="20% - 强调文字颜色 6 3 5 2 2" xfId="24494" xr:uid="{00000000-0005-0000-0000-0000C2140000}"/>
    <cellStyle name="20% - 强调文字颜色 6 3 5 3" xfId="10728" xr:uid="{00000000-0005-0000-0000-0000C3140000}"/>
    <cellStyle name="20% - 强调文字颜色 6 3 5 3 2" xfId="24496" xr:uid="{00000000-0005-0000-0000-0000C4140000}"/>
    <cellStyle name="20% - 强调文字颜色 6 3 5 4" xfId="20819" xr:uid="{00000000-0005-0000-0000-0000C5140000}"/>
    <cellStyle name="20% - 强调文字颜色 6 3 6" xfId="6977" xr:uid="{00000000-0005-0000-0000-0000C6140000}"/>
    <cellStyle name="20% - 强调文字颜色 6 3 6 2" xfId="10727" xr:uid="{00000000-0005-0000-0000-0000C7140000}"/>
    <cellStyle name="20% - 强调文字颜色 6 3 6 2 2" xfId="15247" xr:uid="{00000000-0005-0000-0000-0000C8140000}"/>
    <cellStyle name="20% - 强调文字颜色 6 3 6 2 2 2" xfId="19071" xr:uid="{00000000-0005-0000-0000-0000C9140000}"/>
    <cellStyle name="20% - 强调文字颜色 6 3 6 2 2 2 2" xfId="24510" xr:uid="{00000000-0005-0000-0000-0000CA140000}"/>
    <cellStyle name="20% - 强调文字颜色 6 3 6 2 2 2 3" xfId="41730" xr:uid="{00000000-0005-0000-0000-0000CB140000}"/>
    <cellStyle name="20% - 强调文字颜色 6 3 6 2 2 3" xfId="24504" xr:uid="{00000000-0005-0000-0000-0000CC140000}"/>
    <cellStyle name="20% - 强调文字颜色 6 3 6 2 2 4" xfId="41717" xr:uid="{00000000-0005-0000-0000-0000CD140000}"/>
    <cellStyle name="20% - 强调文字颜色 6 3 6 2 3" xfId="18926" xr:uid="{00000000-0005-0000-0000-0000CE140000}"/>
    <cellStyle name="20% - 强调文字颜色 6 3 6 2 3 2" xfId="24513" xr:uid="{00000000-0005-0000-0000-0000CF140000}"/>
    <cellStyle name="20% - 强调文字颜色 6 3 6 2 3 3" xfId="41255" xr:uid="{00000000-0005-0000-0000-0000D0140000}"/>
    <cellStyle name="20% - 强调文字颜色 6 3 6 2 4" xfId="24502" xr:uid="{00000000-0005-0000-0000-0000D1140000}"/>
    <cellStyle name="20% - 强调文字颜色 6 3 6 2 5" xfId="41713" xr:uid="{00000000-0005-0000-0000-0000D2140000}"/>
    <cellStyle name="20% - 强调文字颜色 6 3 6 3" xfId="18670" xr:uid="{00000000-0005-0000-0000-0000D3140000}"/>
    <cellStyle name="20% - 强调文字颜色 6 3 6 3 2" xfId="24516" xr:uid="{00000000-0005-0000-0000-0000D4140000}"/>
    <cellStyle name="20% - 强调文字颜色 6 3 6 3 3" xfId="40903" xr:uid="{00000000-0005-0000-0000-0000D5140000}"/>
    <cellStyle name="20% - 强调文字颜色 6 3 6 4" xfId="24498" xr:uid="{00000000-0005-0000-0000-0000D6140000}"/>
    <cellStyle name="20% - 强调文字颜色 6 3 6 5" xfId="41727" xr:uid="{00000000-0005-0000-0000-0000D7140000}"/>
    <cellStyle name="20% - 强调文字颜色 6 3 7" xfId="11092" xr:uid="{00000000-0005-0000-0000-0000D8140000}"/>
    <cellStyle name="20% - 强调文字颜色 6 3 7 2" xfId="15413" xr:uid="{00000000-0005-0000-0000-0000D9140000}"/>
    <cellStyle name="20% - 强调文字颜色 6 3 7 2 2" xfId="19154" xr:uid="{00000000-0005-0000-0000-0000DA140000}"/>
    <cellStyle name="20% - 强调文字颜色 6 3 7 2 2 2" xfId="24521" xr:uid="{00000000-0005-0000-0000-0000DB140000}"/>
    <cellStyle name="20% - 强调文字颜色 6 3 7 2 2 3" xfId="41732" xr:uid="{00000000-0005-0000-0000-0000DC140000}"/>
    <cellStyle name="20% - 强调文字颜色 6 3 7 2 3" xfId="24518" xr:uid="{00000000-0005-0000-0000-0000DD140000}"/>
    <cellStyle name="20% - 强调文字颜色 6 3 7 2 4" xfId="41270" xr:uid="{00000000-0005-0000-0000-0000DE140000}"/>
    <cellStyle name="20% - 强调文字颜色 6 3 7 3" xfId="18970" xr:uid="{00000000-0005-0000-0000-0000DF140000}"/>
    <cellStyle name="20% - 强调文字颜色 6 3 7 3 2" xfId="24523" xr:uid="{00000000-0005-0000-0000-0000E0140000}"/>
    <cellStyle name="20% - 强调文字颜色 6 3 7 3 3" xfId="41734" xr:uid="{00000000-0005-0000-0000-0000E1140000}"/>
    <cellStyle name="20% - 强调文字颜色 6 3 7 4" xfId="21517" xr:uid="{00000000-0005-0000-0000-0000E2140000}"/>
    <cellStyle name="20% - 强调文字颜色 6 3 7 5" xfId="41014" xr:uid="{00000000-0005-0000-0000-0000E3140000}"/>
    <cellStyle name="20% - 强调文字颜色 6 3 8" xfId="15611" xr:uid="{00000000-0005-0000-0000-0000E4140000}"/>
    <cellStyle name="20% - 强调文字颜色 6 3 8 2" xfId="24525" xr:uid="{00000000-0005-0000-0000-0000E5140000}"/>
    <cellStyle name="20% - 强调文字颜色 6 3 9" xfId="18165" xr:uid="{00000000-0005-0000-0000-0000E6140000}"/>
    <cellStyle name="20% - 强调文字颜色 6 3 9 2" xfId="19464" xr:uid="{00000000-0005-0000-0000-0000E7140000}"/>
    <cellStyle name="20% - 强调文字颜色 6 3 9 2 2" xfId="24530" xr:uid="{00000000-0005-0000-0000-0000E8140000}"/>
    <cellStyle name="20% - 强调文字颜色 6 3 9 2 3" xfId="41738" xr:uid="{00000000-0005-0000-0000-0000E9140000}"/>
    <cellStyle name="20% - 强调文字颜色 6 3 9 3" xfId="24527" xr:uid="{00000000-0005-0000-0000-0000EA140000}"/>
    <cellStyle name="20% - 强调文字颜色 6 3 9 4" xfId="41736" xr:uid="{00000000-0005-0000-0000-0000EB140000}"/>
    <cellStyle name="20% - 强调文字颜色 6 4" xfId="103" xr:uid="{00000000-0005-0000-0000-0000EC140000}"/>
    <cellStyle name="20% - 强调文字颜色 6 4 10" xfId="18325" xr:uid="{00000000-0005-0000-0000-0000ED140000}"/>
    <cellStyle name="20% - 强调文字颜色 6 4 10 2" xfId="23098" xr:uid="{00000000-0005-0000-0000-0000EE140000}"/>
    <cellStyle name="20% - 强调文字颜色 6 4 10 3" xfId="41356" xr:uid="{00000000-0005-0000-0000-0000EF140000}"/>
    <cellStyle name="20% - 强调文字颜色 6 4 11" xfId="22849" xr:uid="{00000000-0005-0000-0000-0000F0140000}"/>
    <cellStyle name="20% - 强调文字颜色 6 4 12" xfId="41234" xr:uid="{00000000-0005-0000-0000-0000F1140000}"/>
    <cellStyle name="20% - 强调文字颜色 6 4 2" xfId="271" xr:uid="{00000000-0005-0000-0000-0000F2140000}"/>
    <cellStyle name="20% - 强调文字颜色 6 4 2 10" xfId="41914" xr:uid="{00000000-0005-0000-0000-0000F3140000}"/>
    <cellStyle name="20% - 强调文字颜色 6 4 2 2" xfId="1374" xr:uid="{00000000-0005-0000-0000-0000F4140000}"/>
    <cellStyle name="20% - 强调文字颜色 6 4 2 2 2" xfId="10610" xr:uid="{00000000-0005-0000-0000-0000F5140000}"/>
    <cellStyle name="20% - 强调文字颜色 6 4 2 2 2 2" xfId="25179" xr:uid="{00000000-0005-0000-0000-0000F6140000}"/>
    <cellStyle name="20% - 强调文字颜色 6 4 2 2 3" xfId="9249" xr:uid="{00000000-0005-0000-0000-0000F7140000}"/>
    <cellStyle name="20% - 强调文字颜色 6 4 2 2 3 2" xfId="23054" xr:uid="{00000000-0005-0000-0000-0000F8140000}"/>
    <cellStyle name="20% - 强调文字颜色 6 4 2 2 4" xfId="9723" xr:uid="{00000000-0005-0000-0000-0000F9140000}"/>
    <cellStyle name="20% - 强调文字颜色 6 4 2 2 4 2" xfId="22049" xr:uid="{00000000-0005-0000-0000-0000FA140000}"/>
    <cellStyle name="20% - 强调文字颜色 6 4 2 2 5" xfId="20722" xr:uid="{00000000-0005-0000-0000-0000FB140000}"/>
    <cellStyle name="20% - 强调文字颜色 6 4 2 3" xfId="4426" xr:uid="{00000000-0005-0000-0000-0000FC140000}"/>
    <cellStyle name="20% - 强调文字颜色 6 4 2 3 2" xfId="25181" xr:uid="{00000000-0005-0000-0000-0000FD140000}"/>
    <cellStyle name="20% - 强调文字颜色 6 4 2 4" xfId="7105" xr:uid="{00000000-0005-0000-0000-0000FE140000}"/>
    <cellStyle name="20% - 强调文字颜色 6 4 2 4 2" xfId="10608" xr:uid="{00000000-0005-0000-0000-0000FF140000}"/>
    <cellStyle name="20% - 强调文字颜色 6 4 2 4 2 2" xfId="15357" xr:uid="{00000000-0005-0000-0000-000000150000}"/>
    <cellStyle name="20% - 强调文字颜色 6 4 2 4 2 2 2" xfId="19104" xr:uid="{00000000-0005-0000-0000-000001150000}"/>
    <cellStyle name="20% - 强调文字颜色 6 4 2 4 2 2 2 2" xfId="22132" xr:uid="{00000000-0005-0000-0000-000002150000}"/>
    <cellStyle name="20% - 强调文字颜色 6 4 2 4 2 2 2 3" xfId="41163" xr:uid="{00000000-0005-0000-0000-000003150000}"/>
    <cellStyle name="20% - 强调文字颜色 6 4 2 4 2 2 3" xfId="25186" xr:uid="{00000000-0005-0000-0000-000004150000}"/>
    <cellStyle name="20% - 强调文字颜色 6 4 2 4 2 2 4" xfId="41917" xr:uid="{00000000-0005-0000-0000-000005150000}"/>
    <cellStyle name="20% - 强调文字颜色 6 4 2 4 2 3" xfId="18913" xr:uid="{00000000-0005-0000-0000-000006150000}"/>
    <cellStyle name="20% - 强调文字颜色 6 4 2 4 2 3 2" xfId="21085" xr:uid="{00000000-0005-0000-0000-000007150000}"/>
    <cellStyle name="20% - 强调文字颜色 6 4 2 4 2 3 3" xfId="40910" xr:uid="{00000000-0005-0000-0000-000008150000}"/>
    <cellStyle name="20% - 强调文字颜色 6 4 2 4 2 4" xfId="25185" xr:uid="{00000000-0005-0000-0000-000009150000}"/>
    <cellStyle name="20% - 强调文字颜色 6 4 2 4 2 5" xfId="41916" xr:uid="{00000000-0005-0000-0000-00000A150000}"/>
    <cellStyle name="20% - 强调文字颜色 6 4 2 4 3" xfId="18694" xr:uid="{00000000-0005-0000-0000-00000B150000}"/>
    <cellStyle name="20% - 强调文字颜色 6 4 2 4 3 2" xfId="23063" xr:uid="{00000000-0005-0000-0000-00000C150000}"/>
    <cellStyle name="20% - 强调文字颜色 6 4 2 4 3 3" xfId="41342" xr:uid="{00000000-0005-0000-0000-00000D150000}"/>
    <cellStyle name="20% - 强调文字颜色 6 4 2 4 4" xfId="25184" xr:uid="{00000000-0005-0000-0000-00000E150000}"/>
    <cellStyle name="20% - 强调文字颜色 6 4 2 4 5" xfId="41915" xr:uid="{00000000-0005-0000-0000-00000F150000}"/>
    <cellStyle name="20% - 强调文字颜色 6 4 2 5" xfId="9780" xr:uid="{00000000-0005-0000-0000-000010150000}"/>
    <cellStyle name="20% - 强调文字颜色 6 4 2 5 2" xfId="15421" xr:uid="{00000000-0005-0000-0000-000011150000}"/>
    <cellStyle name="20% - 强调文字颜色 6 4 2 5 2 2" xfId="19159" xr:uid="{00000000-0005-0000-0000-000012150000}"/>
    <cellStyle name="20% - 强调文字颜色 6 4 2 5 2 2 2" xfId="25189" xr:uid="{00000000-0005-0000-0000-000013150000}"/>
    <cellStyle name="20% - 强调文字颜色 6 4 2 5 2 2 3" xfId="41919" xr:uid="{00000000-0005-0000-0000-000014150000}"/>
    <cellStyle name="20% - 强调文字颜色 6 4 2 5 2 3" xfId="25188" xr:uid="{00000000-0005-0000-0000-000015150000}"/>
    <cellStyle name="20% - 强调文字颜色 6 4 2 5 2 4" xfId="41918" xr:uid="{00000000-0005-0000-0000-000016150000}"/>
    <cellStyle name="20% - 强调文字颜色 6 4 2 5 3" xfId="18870" xr:uid="{00000000-0005-0000-0000-000017150000}"/>
    <cellStyle name="20% - 强调文字颜色 6 4 2 5 3 2" xfId="23070" xr:uid="{00000000-0005-0000-0000-000018150000}"/>
    <cellStyle name="20% - 强调文字颜色 6 4 2 5 3 3" xfId="41347" xr:uid="{00000000-0005-0000-0000-000019150000}"/>
    <cellStyle name="20% - 强调文字颜色 6 4 2 5 4" xfId="21299" xr:uid="{00000000-0005-0000-0000-00001A150000}"/>
    <cellStyle name="20% - 强调文字颜色 6 4 2 5 5" xfId="40952" xr:uid="{00000000-0005-0000-0000-00001B150000}"/>
    <cellStyle name="20% - 强调文字颜色 6 4 2 6" xfId="16025" xr:uid="{00000000-0005-0000-0000-00001C150000}"/>
    <cellStyle name="20% - 强调文字颜色 6 4 2 6 2" xfId="25192" xr:uid="{00000000-0005-0000-0000-00001D150000}"/>
    <cellStyle name="20% - 强调文字颜色 6 4 2 7" xfId="16718" xr:uid="{00000000-0005-0000-0000-00001E150000}"/>
    <cellStyle name="20% - 强调文字颜色 6 4 2 7 2" xfId="19311" xr:uid="{00000000-0005-0000-0000-00001F150000}"/>
    <cellStyle name="20% - 强调文字颜色 6 4 2 7 2 2" xfId="25196" xr:uid="{00000000-0005-0000-0000-000020150000}"/>
    <cellStyle name="20% - 强调文字颜色 6 4 2 7 2 3" xfId="41921" xr:uid="{00000000-0005-0000-0000-000021150000}"/>
    <cellStyle name="20% - 强调文字颜色 6 4 2 7 3" xfId="25194" xr:uid="{00000000-0005-0000-0000-000022150000}"/>
    <cellStyle name="20% - 强调文字颜色 6 4 2 7 4" xfId="41920" xr:uid="{00000000-0005-0000-0000-000023150000}"/>
    <cellStyle name="20% - 强调文字颜色 6 4 2 8" xfId="18380" xr:uid="{00000000-0005-0000-0000-000024150000}"/>
    <cellStyle name="20% - 强调文字颜色 6 4 2 8 2" xfId="25197" xr:uid="{00000000-0005-0000-0000-000025150000}"/>
    <cellStyle name="20% - 强调文字颜色 6 4 2 8 3" xfId="41922" xr:uid="{00000000-0005-0000-0000-000026150000}"/>
    <cellStyle name="20% - 强调文字颜色 6 4 2 9" xfId="25178" xr:uid="{00000000-0005-0000-0000-000027150000}"/>
    <cellStyle name="20% - 强调文字颜色 6 4 3" xfId="1375" xr:uid="{00000000-0005-0000-0000-000028150000}"/>
    <cellStyle name="20% - 强调文字颜色 6 4 3 2" xfId="4427" xr:uid="{00000000-0005-0000-0000-000029150000}"/>
    <cellStyle name="20% - 强调文字颜色 6 4 3 2 2" xfId="25199" xr:uid="{00000000-0005-0000-0000-00002A150000}"/>
    <cellStyle name="20% - 强调文字颜色 6 4 3 3" xfId="9385" xr:uid="{00000000-0005-0000-0000-00002B150000}"/>
    <cellStyle name="20% - 强调文字颜色 6 4 3 3 2" xfId="25201" xr:uid="{00000000-0005-0000-0000-00002C150000}"/>
    <cellStyle name="20% - 强调文字颜色 6 4 3 4" xfId="10605" xr:uid="{00000000-0005-0000-0000-00002D150000}"/>
    <cellStyle name="20% - 强调文字颜色 6 4 3 4 2" xfId="25206" xr:uid="{00000000-0005-0000-0000-00002E150000}"/>
    <cellStyle name="20% - 强调文字颜色 6 4 3 5" xfId="16026" xr:uid="{00000000-0005-0000-0000-00002F150000}"/>
    <cellStyle name="20% - 强调文字颜色 6 4 3 5 2" xfId="25210" xr:uid="{00000000-0005-0000-0000-000030150000}"/>
    <cellStyle name="20% - 强调文字颜色 6 4 3 6" xfId="25198" xr:uid="{00000000-0005-0000-0000-000031150000}"/>
    <cellStyle name="20% - 强调文字颜色 6 4 4" xfId="1373" xr:uid="{00000000-0005-0000-0000-000032150000}"/>
    <cellStyle name="20% - 强调文字颜色 6 4 4 2" xfId="11146" xr:uid="{00000000-0005-0000-0000-000033150000}"/>
    <cellStyle name="20% - 强调文字颜色 6 4 4 2 2" xfId="20779" xr:uid="{00000000-0005-0000-0000-000034150000}"/>
    <cellStyle name="20% - 强调文字颜色 6 4 4 3" xfId="11131" xr:uid="{00000000-0005-0000-0000-000035150000}"/>
    <cellStyle name="20% - 强调文字颜色 6 4 4 3 2" xfId="20912" xr:uid="{00000000-0005-0000-0000-000036150000}"/>
    <cellStyle name="20% - 强调文字颜色 6 4 4 4" xfId="11129" xr:uid="{00000000-0005-0000-0000-000037150000}"/>
    <cellStyle name="20% - 强调文字颜色 6 4 4 4 2" xfId="20932" xr:uid="{00000000-0005-0000-0000-000038150000}"/>
    <cellStyle name="20% - 强调文字颜色 6 4 4 5" xfId="24538" xr:uid="{00000000-0005-0000-0000-000039150000}"/>
    <cellStyle name="20% - 强调文字颜色 6 4 5" xfId="4425" xr:uid="{00000000-0005-0000-0000-00003A150000}"/>
    <cellStyle name="20% - 强调文字颜色 6 4 5 2" xfId="24542" xr:uid="{00000000-0005-0000-0000-00003B150000}"/>
    <cellStyle name="20% - 强调文字颜色 6 4 6" xfId="6979" xr:uid="{00000000-0005-0000-0000-00003C150000}"/>
    <cellStyle name="20% - 强调文字颜色 6 4 6 2" xfId="9491" xr:uid="{00000000-0005-0000-0000-00003D150000}"/>
    <cellStyle name="20% - 强调文字颜色 6 4 6 2 2" xfId="15290" xr:uid="{00000000-0005-0000-0000-00003E150000}"/>
    <cellStyle name="20% - 强调文字颜色 6 4 6 2 2 2" xfId="19094" xr:uid="{00000000-0005-0000-0000-00003F150000}"/>
    <cellStyle name="20% - 强调文字颜色 6 4 6 2 2 2 2" xfId="25213" xr:uid="{00000000-0005-0000-0000-000040150000}"/>
    <cellStyle name="20% - 强调文字颜色 6 4 6 2 2 2 3" xfId="41925" xr:uid="{00000000-0005-0000-0000-000041150000}"/>
    <cellStyle name="20% - 强调文字颜色 6 4 6 2 2 3" xfId="25212" xr:uid="{00000000-0005-0000-0000-000042150000}"/>
    <cellStyle name="20% - 强调文字颜色 6 4 6 2 2 4" xfId="41924" xr:uid="{00000000-0005-0000-0000-000043150000}"/>
    <cellStyle name="20% - 强调文字颜色 6 4 6 2 3" xfId="18832" xr:uid="{00000000-0005-0000-0000-000044150000}"/>
    <cellStyle name="20% - 强调文字颜色 6 4 6 2 3 2" xfId="23278" xr:uid="{00000000-0005-0000-0000-000045150000}"/>
    <cellStyle name="20% - 强调文字颜色 6 4 6 2 3 3" xfId="41425" xr:uid="{00000000-0005-0000-0000-000046150000}"/>
    <cellStyle name="20% - 强调文字颜色 6 4 6 2 4" xfId="25211" xr:uid="{00000000-0005-0000-0000-000047150000}"/>
    <cellStyle name="20% - 强调文字颜色 6 4 6 2 5" xfId="41923" xr:uid="{00000000-0005-0000-0000-000048150000}"/>
    <cellStyle name="20% - 强调文字颜色 6 4 6 3" xfId="18672" xr:uid="{00000000-0005-0000-0000-000049150000}"/>
    <cellStyle name="20% - 强调文字颜色 6 4 6 3 2" xfId="25215" xr:uid="{00000000-0005-0000-0000-00004A150000}"/>
    <cellStyle name="20% - 强调文字颜色 6 4 6 3 3" xfId="41926" xr:uid="{00000000-0005-0000-0000-00004B150000}"/>
    <cellStyle name="20% - 强调文字颜色 6 4 6 4" xfId="24546" xr:uid="{00000000-0005-0000-0000-00004C150000}"/>
    <cellStyle name="20% - 强调文字颜色 6 4 6 5" xfId="41741" xr:uid="{00000000-0005-0000-0000-00004D150000}"/>
    <cellStyle name="20% - 强调文字颜色 6 4 7" xfId="9406" xr:uid="{00000000-0005-0000-0000-00004E150000}"/>
    <cellStyle name="20% - 强调文字颜色 6 4 7 2" xfId="15286" xr:uid="{00000000-0005-0000-0000-00004F150000}"/>
    <cellStyle name="20% - 强调文字颜色 6 4 7 2 2" xfId="19091" xr:uid="{00000000-0005-0000-0000-000050150000}"/>
    <cellStyle name="20% - 强调文字颜色 6 4 7 2 2 2" xfId="25221" xr:uid="{00000000-0005-0000-0000-000051150000}"/>
    <cellStyle name="20% - 强调文字颜色 6 4 7 2 2 3" xfId="41927" xr:uid="{00000000-0005-0000-0000-000052150000}"/>
    <cellStyle name="20% - 强调文字颜色 6 4 7 2 3" xfId="25220" xr:uid="{00000000-0005-0000-0000-000053150000}"/>
    <cellStyle name="20% - 强调文字颜色 6 4 7 2 4" xfId="41248" xr:uid="{00000000-0005-0000-0000-000054150000}"/>
    <cellStyle name="20% - 强调文字颜色 6 4 7 3" xfId="18823" xr:uid="{00000000-0005-0000-0000-000055150000}"/>
    <cellStyle name="20% - 强调文字颜色 6 4 7 3 2" xfId="25223" xr:uid="{00000000-0005-0000-0000-000056150000}"/>
    <cellStyle name="20% - 强调文字颜色 6 4 7 3 3" xfId="41928" xr:uid="{00000000-0005-0000-0000-000057150000}"/>
    <cellStyle name="20% - 强调文字颜色 6 4 7 4" xfId="25218" xr:uid="{00000000-0005-0000-0000-000058150000}"/>
    <cellStyle name="20% - 强调文字颜色 6 4 7 5" xfId="41210" xr:uid="{00000000-0005-0000-0000-000059150000}"/>
    <cellStyle name="20% - 强调文字颜色 6 4 8" xfId="16024" xr:uid="{00000000-0005-0000-0000-00005A150000}"/>
    <cellStyle name="20% - 强调文字颜色 6 4 8 2" xfId="25225" xr:uid="{00000000-0005-0000-0000-00005B150000}"/>
    <cellStyle name="20% - 强调文字颜色 6 4 9" xfId="18095" xr:uid="{00000000-0005-0000-0000-00005C150000}"/>
    <cellStyle name="20% - 强调文字颜色 6 4 9 2" xfId="19445" xr:uid="{00000000-0005-0000-0000-00005D150000}"/>
    <cellStyle name="20% - 强调文字颜色 6 4 9 2 2" xfId="25226" xr:uid="{00000000-0005-0000-0000-00005E150000}"/>
    <cellStyle name="20% - 强调文字颜色 6 4 9 2 3" xfId="41929" xr:uid="{00000000-0005-0000-0000-00005F150000}"/>
    <cellStyle name="20% - 强调文字颜色 6 4 9 3" xfId="22530" xr:uid="{00000000-0005-0000-0000-000060150000}"/>
    <cellStyle name="20% - 强调文字颜色 6 4 9 4" xfId="41247" xr:uid="{00000000-0005-0000-0000-000061150000}"/>
    <cellStyle name="20% - 强调文字颜色 6 5" xfId="104" xr:uid="{00000000-0005-0000-0000-000062150000}"/>
    <cellStyle name="20% - 强调文字颜色 6 5 10" xfId="22853" xr:uid="{00000000-0005-0000-0000-000063150000}"/>
    <cellStyle name="20% - 强调文字颜色 6 5 11" xfId="41080" xr:uid="{00000000-0005-0000-0000-000064150000}"/>
    <cellStyle name="20% - 强调文字颜色 6 5 2" xfId="272" xr:uid="{00000000-0005-0000-0000-000065150000}"/>
    <cellStyle name="20% - 强调文字颜色 6 5 2 10" xfId="41930" xr:uid="{00000000-0005-0000-0000-000066150000}"/>
    <cellStyle name="20% - 强调文字颜色 6 5 2 2" xfId="1378" xr:uid="{00000000-0005-0000-0000-000067150000}"/>
    <cellStyle name="20% - 强调文字颜色 6 5 2 2 2" xfId="9405" xr:uid="{00000000-0005-0000-0000-000068150000}"/>
    <cellStyle name="20% - 强调文字颜色 6 5 2 2 2 2" xfId="25229" xr:uid="{00000000-0005-0000-0000-000069150000}"/>
    <cellStyle name="20% - 强调文字颜色 6 5 2 2 3" xfId="10821" xr:uid="{00000000-0005-0000-0000-00006A150000}"/>
    <cellStyle name="20% - 强调文字颜色 6 5 2 2 3 2" xfId="23496" xr:uid="{00000000-0005-0000-0000-00006B150000}"/>
    <cellStyle name="20% - 强调文字颜色 6 5 2 2 4" xfId="10820" xr:uid="{00000000-0005-0000-0000-00006C150000}"/>
    <cellStyle name="20% - 强调文字颜色 6 5 2 2 4 2" xfId="23498" xr:uid="{00000000-0005-0000-0000-00006D150000}"/>
    <cellStyle name="20% - 强调文字颜色 6 5 2 2 5" xfId="22430" xr:uid="{00000000-0005-0000-0000-00006E150000}"/>
    <cellStyle name="20% - 强调文字颜色 6 5 2 3" xfId="4429" xr:uid="{00000000-0005-0000-0000-00006F150000}"/>
    <cellStyle name="20% - 强调文字颜色 6 5 2 3 2" xfId="7109" xr:uid="{00000000-0005-0000-0000-000070150000}"/>
    <cellStyle name="20% - 强调文字颜色 6 5 2 3 2 2" xfId="25232" xr:uid="{00000000-0005-0000-0000-000071150000}"/>
    <cellStyle name="20% - 强调文字颜色 6 5 2 3 3" xfId="9610" xr:uid="{00000000-0005-0000-0000-000072150000}"/>
    <cellStyle name="20% - 强调文字颜色 6 5 2 3 3 2" xfId="23510" xr:uid="{00000000-0005-0000-0000-000073150000}"/>
    <cellStyle name="20% - 强调文字颜色 6 5 2 3 4" xfId="25230" xr:uid="{00000000-0005-0000-0000-000074150000}"/>
    <cellStyle name="20% - 强调文字颜色 6 5 2 4" xfId="7108" xr:uid="{00000000-0005-0000-0000-000075150000}"/>
    <cellStyle name="20% - 强调文字颜色 6 5 2 4 2" xfId="10602" xr:uid="{00000000-0005-0000-0000-000076150000}"/>
    <cellStyle name="20% - 强调文字颜色 6 5 2 4 2 2" xfId="15291" xr:uid="{00000000-0005-0000-0000-000077150000}"/>
    <cellStyle name="20% - 强调文字颜色 6 5 2 4 2 2 2" xfId="19095" xr:uid="{00000000-0005-0000-0000-000078150000}"/>
    <cellStyle name="20% - 强调文字颜色 6 5 2 4 2 2 2 2" xfId="25239" xr:uid="{00000000-0005-0000-0000-000079150000}"/>
    <cellStyle name="20% - 强调文字颜色 6 5 2 4 2 2 2 3" xfId="41935" xr:uid="{00000000-0005-0000-0000-00007A150000}"/>
    <cellStyle name="20% - 强调文字颜色 6 5 2 4 2 2 3" xfId="25237" xr:uid="{00000000-0005-0000-0000-00007B150000}"/>
    <cellStyle name="20% - 强调文字颜色 6 5 2 4 2 2 4" xfId="41934" xr:uid="{00000000-0005-0000-0000-00007C150000}"/>
    <cellStyle name="20% - 强调文字颜色 6 5 2 4 2 3" xfId="18911" xr:uid="{00000000-0005-0000-0000-00007D150000}"/>
    <cellStyle name="20% - 强调文字颜色 6 5 2 4 2 3 2" xfId="25242" xr:uid="{00000000-0005-0000-0000-00007E150000}"/>
    <cellStyle name="20% - 强调文字颜色 6 5 2 4 2 3 3" xfId="41937" xr:uid="{00000000-0005-0000-0000-00007F150000}"/>
    <cellStyle name="20% - 强调文字颜色 6 5 2 4 2 4" xfId="25235" xr:uid="{00000000-0005-0000-0000-000080150000}"/>
    <cellStyle name="20% - 强调文字颜色 6 5 2 4 2 5" xfId="41932" xr:uid="{00000000-0005-0000-0000-000081150000}"/>
    <cellStyle name="20% - 强调文字颜色 6 5 2 4 3" xfId="9294" xr:uid="{00000000-0005-0000-0000-000082150000}"/>
    <cellStyle name="20% - 强调文字颜色 6 5 2 4 3 2" xfId="23516" xr:uid="{00000000-0005-0000-0000-000083150000}"/>
    <cellStyle name="20% - 强调文字颜色 6 5 2 4 4" xfId="18696" xr:uid="{00000000-0005-0000-0000-000084150000}"/>
    <cellStyle name="20% - 强调文字颜色 6 5 2 4 4 2" xfId="23521" xr:uid="{00000000-0005-0000-0000-000085150000}"/>
    <cellStyle name="20% - 强调文字颜色 6 5 2 4 4 3" xfId="41483" xr:uid="{00000000-0005-0000-0000-000086150000}"/>
    <cellStyle name="20% - 强调文字颜色 6 5 2 4 5" xfId="25233" xr:uid="{00000000-0005-0000-0000-000087150000}"/>
    <cellStyle name="20% - 强调文字颜色 6 5 2 4 6" xfId="41931" xr:uid="{00000000-0005-0000-0000-000088150000}"/>
    <cellStyle name="20% - 强调文字颜色 6 5 2 5" xfId="10603" xr:uid="{00000000-0005-0000-0000-000089150000}"/>
    <cellStyle name="20% - 强调文字颜色 6 5 2 5 2" xfId="15294" xr:uid="{00000000-0005-0000-0000-00008A150000}"/>
    <cellStyle name="20% - 强调文字颜色 6 5 2 5 2 2" xfId="19098" xr:uid="{00000000-0005-0000-0000-00008B150000}"/>
    <cellStyle name="20% - 强调文字颜色 6 5 2 5 2 2 2" xfId="25248" xr:uid="{00000000-0005-0000-0000-00008C150000}"/>
    <cellStyle name="20% - 强调文字颜色 6 5 2 5 2 2 3" xfId="41941" xr:uid="{00000000-0005-0000-0000-00008D150000}"/>
    <cellStyle name="20% - 强调文字颜色 6 5 2 5 2 3" xfId="25247" xr:uid="{00000000-0005-0000-0000-00008E150000}"/>
    <cellStyle name="20% - 强调文字颜色 6 5 2 5 2 4" xfId="41940" xr:uid="{00000000-0005-0000-0000-00008F150000}"/>
    <cellStyle name="20% - 强调文字颜色 6 5 2 5 3" xfId="18912" xr:uid="{00000000-0005-0000-0000-000090150000}"/>
    <cellStyle name="20% - 强调文字颜色 6 5 2 5 3 2" xfId="23527" xr:uid="{00000000-0005-0000-0000-000091150000}"/>
    <cellStyle name="20% - 强调文字颜色 6 5 2 5 3 3" xfId="41485" xr:uid="{00000000-0005-0000-0000-000092150000}"/>
    <cellStyle name="20% - 强调文字颜色 6 5 2 5 4" xfId="25243" xr:uid="{00000000-0005-0000-0000-000093150000}"/>
    <cellStyle name="20% - 强调文字颜色 6 5 2 5 5" xfId="41938" xr:uid="{00000000-0005-0000-0000-000094150000}"/>
    <cellStyle name="20% - 强调文字颜色 6 5 2 6" xfId="16029" xr:uid="{00000000-0005-0000-0000-000095150000}"/>
    <cellStyle name="20% - 强调文字颜色 6 5 2 6 2" xfId="25249" xr:uid="{00000000-0005-0000-0000-000096150000}"/>
    <cellStyle name="20% - 强调文字颜色 6 5 2 7" xfId="15512" xr:uid="{00000000-0005-0000-0000-000097150000}"/>
    <cellStyle name="20% - 强调文字颜色 6 5 2 7 2" xfId="19178" xr:uid="{00000000-0005-0000-0000-000098150000}"/>
    <cellStyle name="20% - 强调文字颜色 6 5 2 7 2 2" xfId="25253" xr:uid="{00000000-0005-0000-0000-000099150000}"/>
    <cellStyle name="20% - 强调文字颜色 6 5 2 7 2 3" xfId="41944" xr:uid="{00000000-0005-0000-0000-00009A150000}"/>
    <cellStyle name="20% - 强调文字颜色 6 5 2 7 3" xfId="25251" xr:uid="{00000000-0005-0000-0000-00009B150000}"/>
    <cellStyle name="20% - 强调文字颜色 6 5 2 7 4" xfId="41943" xr:uid="{00000000-0005-0000-0000-00009C150000}"/>
    <cellStyle name="20% - 强调文字颜色 6 5 2 8" xfId="18381" xr:uid="{00000000-0005-0000-0000-00009D150000}"/>
    <cellStyle name="20% - 强调文字颜色 6 5 2 8 2" xfId="25255" xr:uid="{00000000-0005-0000-0000-00009E150000}"/>
    <cellStyle name="20% - 强调文字颜色 6 5 2 8 3" xfId="41945" xr:uid="{00000000-0005-0000-0000-00009F150000}"/>
    <cellStyle name="20% - 强调文字颜色 6 5 2 9" xfId="25228" xr:uid="{00000000-0005-0000-0000-0000A0150000}"/>
    <cellStyle name="20% - 强调文字颜色 6 5 3" xfId="1377" xr:uid="{00000000-0005-0000-0000-0000A1150000}"/>
    <cellStyle name="20% - 强调文字颜色 6 5 3 2" xfId="10601" xr:uid="{00000000-0005-0000-0000-0000A2150000}"/>
    <cellStyle name="20% - 强调文字颜色 6 5 3 2 2" xfId="25260" xr:uid="{00000000-0005-0000-0000-0000A3150000}"/>
    <cellStyle name="20% - 强调文字颜色 6 5 3 3" xfId="8743" xr:uid="{00000000-0005-0000-0000-0000A4150000}"/>
    <cellStyle name="20% - 强调文字颜色 6 5 3 3 2" xfId="25262" xr:uid="{00000000-0005-0000-0000-0000A5150000}"/>
    <cellStyle name="20% - 强调文字颜色 6 5 3 4" xfId="8899" xr:uid="{00000000-0005-0000-0000-0000A6150000}"/>
    <cellStyle name="20% - 强调文字颜色 6 5 3 4 2" xfId="25264" xr:uid="{00000000-0005-0000-0000-0000A7150000}"/>
    <cellStyle name="20% - 强调文字颜色 6 5 3 5" xfId="25258" xr:uid="{00000000-0005-0000-0000-0000A8150000}"/>
    <cellStyle name="20% - 强调文字颜色 6 5 4" xfId="4428" xr:uid="{00000000-0005-0000-0000-0000A9150000}"/>
    <cellStyle name="20% - 强调文字颜色 6 5 4 2" xfId="7110" xr:uid="{00000000-0005-0000-0000-0000AA150000}"/>
    <cellStyle name="20% - 强调文字颜色 6 5 4 2 2" xfId="25265" xr:uid="{00000000-0005-0000-0000-0000AB150000}"/>
    <cellStyle name="20% - 强调文字颜色 6 5 4 3" xfId="10598" xr:uid="{00000000-0005-0000-0000-0000AC150000}"/>
    <cellStyle name="20% - 强调文字颜色 6 5 4 3 2" xfId="25266" xr:uid="{00000000-0005-0000-0000-0000AD150000}"/>
    <cellStyle name="20% - 强调文字颜色 6 5 4 4" xfId="24549" xr:uid="{00000000-0005-0000-0000-0000AE150000}"/>
    <cellStyle name="20% - 强调文字颜色 6 5 5" xfId="7107" xr:uid="{00000000-0005-0000-0000-0000AF150000}"/>
    <cellStyle name="20% - 强调文字颜色 6 5 5 2" xfId="9402" xr:uid="{00000000-0005-0000-0000-0000B0150000}"/>
    <cellStyle name="20% - 强调文字颜色 6 5 5 2 2" xfId="15293" xr:uid="{00000000-0005-0000-0000-0000B1150000}"/>
    <cellStyle name="20% - 强调文字颜色 6 5 5 2 2 2" xfId="19097" xr:uid="{00000000-0005-0000-0000-0000B2150000}"/>
    <cellStyle name="20% - 强调文字颜色 6 5 5 2 2 2 2" xfId="25270" xr:uid="{00000000-0005-0000-0000-0000B3150000}"/>
    <cellStyle name="20% - 强调文字颜色 6 5 5 2 2 2 3" xfId="41948" xr:uid="{00000000-0005-0000-0000-0000B4150000}"/>
    <cellStyle name="20% - 强调文字颜色 6 5 5 2 2 3" xfId="25268" xr:uid="{00000000-0005-0000-0000-0000B5150000}"/>
    <cellStyle name="20% - 强调文字颜色 6 5 5 2 2 4" xfId="41947" xr:uid="{00000000-0005-0000-0000-0000B6150000}"/>
    <cellStyle name="20% - 强调文字颜色 6 5 5 2 3" xfId="18821" xr:uid="{00000000-0005-0000-0000-0000B7150000}"/>
    <cellStyle name="20% - 强调文字颜色 6 5 5 2 3 2" xfId="23740" xr:uid="{00000000-0005-0000-0000-0000B8150000}"/>
    <cellStyle name="20% - 强调文字颜色 6 5 5 2 3 3" xfId="41562" xr:uid="{00000000-0005-0000-0000-0000B9150000}"/>
    <cellStyle name="20% - 强调文字颜色 6 5 5 2 4" xfId="25267" xr:uid="{00000000-0005-0000-0000-0000BA150000}"/>
    <cellStyle name="20% - 强调文字颜色 6 5 5 2 5" xfId="41946" xr:uid="{00000000-0005-0000-0000-0000BB150000}"/>
    <cellStyle name="20% - 强调文字颜色 6 5 5 3" xfId="8622" xr:uid="{00000000-0005-0000-0000-0000BC150000}"/>
    <cellStyle name="20% - 强调文字颜色 6 5 5 3 2" xfId="25271" xr:uid="{00000000-0005-0000-0000-0000BD150000}"/>
    <cellStyle name="20% - 强调文字颜色 6 5 5 4" xfId="18695" xr:uid="{00000000-0005-0000-0000-0000BE150000}"/>
    <cellStyle name="20% - 强调文字颜色 6 5 5 4 2" xfId="25272" xr:uid="{00000000-0005-0000-0000-0000BF150000}"/>
    <cellStyle name="20% - 强调文字颜色 6 5 5 4 3" xfId="41949" xr:uid="{00000000-0005-0000-0000-0000C0150000}"/>
    <cellStyle name="20% - 强调文字颜色 6 5 5 5" xfId="24552" xr:uid="{00000000-0005-0000-0000-0000C1150000}"/>
    <cellStyle name="20% - 强调文字颜色 6 5 5 6" xfId="41026" xr:uid="{00000000-0005-0000-0000-0000C2150000}"/>
    <cellStyle name="20% - 强调文字颜色 6 5 6" xfId="10967" xr:uid="{00000000-0005-0000-0000-0000C3150000}"/>
    <cellStyle name="20% - 强调文字颜色 6 5 6 2" xfId="15266" xr:uid="{00000000-0005-0000-0000-0000C4150000}"/>
    <cellStyle name="20% - 强调文字颜色 6 5 6 2 2" xfId="19085" xr:uid="{00000000-0005-0000-0000-0000C5150000}"/>
    <cellStyle name="20% - 强调文字颜色 6 5 6 2 2 2" xfId="25274" xr:uid="{00000000-0005-0000-0000-0000C6150000}"/>
    <cellStyle name="20% - 强调文字颜色 6 5 6 2 2 3" xfId="41951" xr:uid="{00000000-0005-0000-0000-0000C7150000}"/>
    <cellStyle name="20% - 强调文字颜色 6 5 6 2 3" xfId="25273" xr:uid="{00000000-0005-0000-0000-0000C8150000}"/>
    <cellStyle name="20% - 强调文字颜色 6 5 6 2 4" xfId="41950" xr:uid="{00000000-0005-0000-0000-0000C9150000}"/>
    <cellStyle name="20% - 强调文字颜色 6 5 6 3" xfId="18960" xr:uid="{00000000-0005-0000-0000-0000CA150000}"/>
    <cellStyle name="20% - 强调文字颜色 6 5 6 3 2" xfId="25275" xr:uid="{00000000-0005-0000-0000-0000CB150000}"/>
    <cellStyle name="20% - 强调文字颜色 6 5 6 3 3" xfId="41952" xr:uid="{00000000-0005-0000-0000-0000CC150000}"/>
    <cellStyle name="20% - 强调文字颜色 6 5 6 4" xfId="22541" xr:uid="{00000000-0005-0000-0000-0000CD150000}"/>
    <cellStyle name="20% - 强调文字颜色 6 5 6 5" xfId="41153" xr:uid="{00000000-0005-0000-0000-0000CE150000}"/>
    <cellStyle name="20% - 强调文字颜色 6 5 7" xfId="16028" xr:uid="{00000000-0005-0000-0000-0000CF150000}"/>
    <cellStyle name="20% - 强调文字颜色 6 5 7 2" xfId="21631" xr:uid="{00000000-0005-0000-0000-0000D0150000}"/>
    <cellStyle name="20% - 强调文字颜色 6 5 8" xfId="18163" xr:uid="{00000000-0005-0000-0000-0000D1150000}"/>
    <cellStyle name="20% - 强调文字颜色 6 5 8 2" xfId="19462" xr:uid="{00000000-0005-0000-0000-0000D2150000}"/>
    <cellStyle name="20% - 强调文字颜色 6 5 8 2 2" xfId="25278" xr:uid="{00000000-0005-0000-0000-0000D3150000}"/>
    <cellStyle name="20% - 强调文字颜色 6 5 8 2 3" xfId="41954" xr:uid="{00000000-0005-0000-0000-0000D4150000}"/>
    <cellStyle name="20% - 强调文字颜色 6 5 8 3" xfId="25277" xr:uid="{00000000-0005-0000-0000-0000D5150000}"/>
    <cellStyle name="20% - 强调文字颜色 6 5 8 4" xfId="41953" xr:uid="{00000000-0005-0000-0000-0000D6150000}"/>
    <cellStyle name="20% - 强调文字颜色 6 5 9" xfId="18326" xr:uid="{00000000-0005-0000-0000-0000D7150000}"/>
    <cellStyle name="20% - 强调文字颜色 6 5 9 2" xfId="25279" xr:uid="{00000000-0005-0000-0000-0000D8150000}"/>
    <cellStyle name="20% - 强调文字颜色 6 5 9 3" xfId="41955" xr:uid="{00000000-0005-0000-0000-0000D9150000}"/>
    <cellStyle name="20% - 强调文字颜色 6 6" xfId="1379" xr:uid="{00000000-0005-0000-0000-0000DA150000}"/>
    <cellStyle name="20% - 强调文字颜色 6 6 2" xfId="1380" xr:uid="{00000000-0005-0000-0000-0000DB150000}"/>
    <cellStyle name="20% - 强调文字颜色 6 6 2 2" xfId="4431" xr:uid="{00000000-0005-0000-0000-0000DC150000}"/>
    <cellStyle name="20% - 强调文字颜色 6 6 2 2 2" xfId="6935" xr:uid="{00000000-0005-0000-0000-0000DD150000}"/>
    <cellStyle name="20% - 强调文字颜色 6 6 2 2 2 2" xfId="24304" xr:uid="{00000000-0005-0000-0000-0000DE150000}"/>
    <cellStyle name="20% - 强调文字颜色 6 6 2 2 3" xfId="10765" xr:uid="{00000000-0005-0000-0000-0000DF150000}"/>
    <cellStyle name="20% - 强调文字颜色 6 6 2 2 3 2" xfId="23963" xr:uid="{00000000-0005-0000-0000-0000E0150000}"/>
    <cellStyle name="20% - 强调文字颜色 6 6 2 2 4" xfId="22328" xr:uid="{00000000-0005-0000-0000-0000E1150000}"/>
    <cellStyle name="20% - 强调文字颜色 6 6 2 3" xfId="10597" xr:uid="{00000000-0005-0000-0000-0000E2150000}"/>
    <cellStyle name="20% - 强调文字颜色 6 6 2 3 2" xfId="8230" xr:uid="{00000000-0005-0000-0000-0000E3150000}"/>
    <cellStyle name="20% - 强调文字颜色 6 6 2 3 2 2" xfId="24310" xr:uid="{00000000-0005-0000-0000-0000E4150000}"/>
    <cellStyle name="20% - 强调文字颜色 6 6 2 3 3" xfId="15289" xr:uid="{00000000-0005-0000-0000-0000E5150000}"/>
    <cellStyle name="20% - 强调文字颜色 6 6 2 3 3 2" xfId="19093" xr:uid="{00000000-0005-0000-0000-0000E6150000}"/>
    <cellStyle name="20% - 强调文字颜色 6 6 2 3 3 2 2" xfId="25284" xr:uid="{00000000-0005-0000-0000-0000E7150000}"/>
    <cellStyle name="20% - 强调文字颜色 6 6 2 3 3 2 3" xfId="41957" xr:uid="{00000000-0005-0000-0000-0000E8150000}"/>
    <cellStyle name="20% - 强调文字颜色 6 6 2 3 3 3" xfId="23977" xr:uid="{00000000-0005-0000-0000-0000E9150000}"/>
    <cellStyle name="20% - 强调文字颜色 6 6 2 3 3 4" xfId="41611" xr:uid="{00000000-0005-0000-0000-0000EA150000}"/>
    <cellStyle name="20% - 强调文字颜色 6 6 2 3 4" xfId="18910" xr:uid="{00000000-0005-0000-0000-0000EB150000}"/>
    <cellStyle name="20% - 强调文字颜色 6 6 2 3 4 2" xfId="21601" xr:uid="{00000000-0005-0000-0000-0000EC150000}"/>
    <cellStyle name="20% - 强调文字颜色 6 6 2 3 4 3" xfId="41044" xr:uid="{00000000-0005-0000-0000-0000ED150000}"/>
    <cellStyle name="20% - 强调文字颜色 6 6 2 3 5" xfId="25282" xr:uid="{00000000-0005-0000-0000-0000EE150000}"/>
    <cellStyle name="20% - 强调文字颜色 6 6 2 3 6" xfId="41956" xr:uid="{00000000-0005-0000-0000-0000EF150000}"/>
    <cellStyle name="20% - 强调文字颜色 6 6 2 4" xfId="9400" xr:uid="{00000000-0005-0000-0000-0000F0150000}"/>
    <cellStyle name="20% - 强调文字颜色 6 6 2 4 2" xfId="25285" xr:uid="{00000000-0005-0000-0000-0000F1150000}"/>
    <cellStyle name="20% - 强调文字颜色 6 6 2 5" xfId="16031" xr:uid="{00000000-0005-0000-0000-0000F2150000}"/>
    <cellStyle name="20% - 强调文字颜色 6 6 2 5 2" xfId="25287" xr:uid="{00000000-0005-0000-0000-0000F3150000}"/>
    <cellStyle name="20% - 强调文字颜色 6 6 2 6" xfId="15655" xr:uid="{00000000-0005-0000-0000-0000F4150000}"/>
    <cellStyle name="20% - 强调文字颜色 6 6 2 6 2" xfId="19193" xr:uid="{00000000-0005-0000-0000-0000F5150000}"/>
    <cellStyle name="20% - 强调文字颜色 6 6 2 6 2 2" xfId="25288" xr:uid="{00000000-0005-0000-0000-0000F6150000}"/>
    <cellStyle name="20% - 强调文字颜色 6 6 2 6 2 3" xfId="41958" xr:uid="{00000000-0005-0000-0000-0000F7150000}"/>
    <cellStyle name="20% - 强调文字颜色 6 6 2 6 3" xfId="22207" xr:uid="{00000000-0005-0000-0000-0000F8150000}"/>
    <cellStyle name="20% - 强调文字颜色 6 6 2 6 4" xfId="41085" xr:uid="{00000000-0005-0000-0000-0000F9150000}"/>
    <cellStyle name="20% - 强调文字颜色 6 6 2 7" xfId="25281" xr:uid="{00000000-0005-0000-0000-0000FA150000}"/>
    <cellStyle name="20% - 强调文字颜色 6 6 3" xfId="4430" xr:uid="{00000000-0005-0000-0000-0000FB150000}"/>
    <cellStyle name="20% - 强调文字颜色 6 6 3 2" xfId="7112" xr:uid="{00000000-0005-0000-0000-0000FC150000}"/>
    <cellStyle name="20% - 强调文字颜色 6 6 3 2 2" xfId="25293" xr:uid="{00000000-0005-0000-0000-0000FD150000}"/>
    <cellStyle name="20% - 强调文字颜色 6 6 3 3" xfId="10594" xr:uid="{00000000-0005-0000-0000-0000FE150000}"/>
    <cellStyle name="20% - 强调文字颜色 6 6 3 3 2" xfId="25296" xr:uid="{00000000-0005-0000-0000-0000FF150000}"/>
    <cellStyle name="20% - 强调文字颜色 6 6 3 4" xfId="25290" xr:uid="{00000000-0005-0000-0000-000000160000}"/>
    <cellStyle name="20% - 强调文字颜色 6 6 4" xfId="9488" xr:uid="{00000000-0005-0000-0000-000001160000}"/>
    <cellStyle name="20% - 强调文字颜色 6 6 4 2" xfId="8424" xr:uid="{00000000-0005-0000-0000-000002160000}"/>
    <cellStyle name="20% - 强调文字颜色 6 6 4 2 2" xfId="24564" xr:uid="{00000000-0005-0000-0000-000003160000}"/>
    <cellStyle name="20% - 强调文字颜色 6 6 4 3" xfId="15371" xr:uid="{00000000-0005-0000-0000-000004160000}"/>
    <cellStyle name="20% - 强调文字颜色 6 6 4 3 2" xfId="19117" xr:uid="{00000000-0005-0000-0000-000005160000}"/>
    <cellStyle name="20% - 强调文字颜色 6 6 4 3 2 2" xfId="25297" xr:uid="{00000000-0005-0000-0000-000006160000}"/>
    <cellStyle name="20% - 强调文字颜色 6 6 4 3 2 3" xfId="41961" xr:uid="{00000000-0005-0000-0000-000007160000}"/>
    <cellStyle name="20% - 强调文字颜色 6 6 4 3 3" xfId="24571" xr:uid="{00000000-0005-0000-0000-000008160000}"/>
    <cellStyle name="20% - 强调文字颜色 6 6 4 3 4" xfId="41746" xr:uid="{00000000-0005-0000-0000-000009160000}"/>
    <cellStyle name="20% - 强调文字颜色 6 6 4 4" xfId="18831" xr:uid="{00000000-0005-0000-0000-00000A160000}"/>
    <cellStyle name="20% - 强调文字颜色 6 6 4 4 2" xfId="25299" xr:uid="{00000000-0005-0000-0000-00000B160000}"/>
    <cellStyle name="20% - 强调文字颜色 6 6 4 4 3" xfId="41962" xr:uid="{00000000-0005-0000-0000-00000C160000}"/>
    <cellStyle name="20% - 强调文字颜色 6 6 4 5" xfId="24557" xr:uid="{00000000-0005-0000-0000-00000D160000}"/>
    <cellStyle name="20% - 强调文字颜色 6 6 4 6" xfId="41742" xr:uid="{00000000-0005-0000-0000-00000E160000}"/>
    <cellStyle name="20% - 强调文字颜色 6 6 5" xfId="10592" xr:uid="{00000000-0005-0000-0000-00000F160000}"/>
    <cellStyle name="20% - 强调文字颜色 6 6 5 2" xfId="24575" xr:uid="{00000000-0005-0000-0000-000010160000}"/>
    <cellStyle name="20% - 强调文字颜色 6 6 6" xfId="16030" xr:uid="{00000000-0005-0000-0000-000011160000}"/>
    <cellStyle name="20% - 强调文字颜色 6 6 6 2" xfId="24578" xr:uid="{00000000-0005-0000-0000-000012160000}"/>
    <cellStyle name="20% - 强调文字颜色 6 6 7" xfId="16490" xr:uid="{00000000-0005-0000-0000-000013160000}"/>
    <cellStyle name="20% - 强调文字颜色 6 6 7 2" xfId="19264" xr:uid="{00000000-0005-0000-0000-000014160000}"/>
    <cellStyle name="20% - 强调文字颜色 6 6 7 2 2" xfId="25301" xr:uid="{00000000-0005-0000-0000-000015160000}"/>
    <cellStyle name="20% - 强调文字颜色 6 6 7 2 3" xfId="41963" xr:uid="{00000000-0005-0000-0000-000016160000}"/>
    <cellStyle name="20% - 强调文字颜色 6 6 7 3" xfId="24082" xr:uid="{00000000-0005-0000-0000-000017160000}"/>
    <cellStyle name="20% - 强调文字颜色 6 6 7 4" xfId="41639" xr:uid="{00000000-0005-0000-0000-000018160000}"/>
    <cellStyle name="20% - 强调文字颜色 6 6 8" xfId="22855" xr:uid="{00000000-0005-0000-0000-000019160000}"/>
    <cellStyle name="20% - 强调文字颜色 6 7" xfId="1382" xr:uid="{00000000-0005-0000-0000-00001A160000}"/>
    <cellStyle name="20% - 强调文字颜色 6 7 2" xfId="1383" xr:uid="{00000000-0005-0000-0000-00001B160000}"/>
    <cellStyle name="20% - 强调文字颜色 6 7 2 2" xfId="4433" xr:uid="{00000000-0005-0000-0000-00001C160000}"/>
    <cellStyle name="20% - 强调文字颜色 6 7 2 2 2" xfId="7113" xr:uid="{00000000-0005-0000-0000-00001D160000}"/>
    <cellStyle name="20% - 强调文字颜色 6 7 2 2 2 2" xfId="24448" xr:uid="{00000000-0005-0000-0000-00001E160000}"/>
    <cellStyle name="20% - 强调文字颜色 6 7 2 2 3" xfId="10749" xr:uid="{00000000-0005-0000-0000-00001F160000}"/>
    <cellStyle name="20% - 强调文字颜色 6 7 2 2 3 2" xfId="24389" xr:uid="{00000000-0005-0000-0000-000020160000}"/>
    <cellStyle name="20% - 强调文字颜色 6 7 2 2 4" xfId="25304" xr:uid="{00000000-0005-0000-0000-000021160000}"/>
    <cellStyle name="20% - 强调文字颜色 6 7 2 3" xfId="11071" xr:uid="{00000000-0005-0000-0000-000022160000}"/>
    <cellStyle name="20% - 强调文字颜色 6 7 2 3 2" xfId="21690" xr:uid="{00000000-0005-0000-0000-000023160000}"/>
    <cellStyle name="20% - 强调文字颜色 6 7 2 4" xfId="10590" xr:uid="{00000000-0005-0000-0000-000024160000}"/>
    <cellStyle name="20% - 强调文字颜色 6 7 2 4 2" xfId="25306" xr:uid="{00000000-0005-0000-0000-000025160000}"/>
    <cellStyle name="20% - 强调文字颜色 6 7 2 5" xfId="16034" xr:uid="{00000000-0005-0000-0000-000026160000}"/>
    <cellStyle name="20% - 强调文字颜色 6 7 2 5 2" xfId="25309" xr:uid="{00000000-0005-0000-0000-000027160000}"/>
    <cellStyle name="20% - 强调文字颜色 6 7 2 6" xfId="25302" xr:uid="{00000000-0005-0000-0000-000028160000}"/>
    <cellStyle name="20% - 强调文字颜色 6 7 3" xfId="4432" xr:uid="{00000000-0005-0000-0000-000029160000}"/>
    <cellStyle name="20% - 强调文字颜色 6 7 3 2" xfId="6921" xr:uid="{00000000-0005-0000-0000-00002A160000}"/>
    <cellStyle name="20% - 强调文字颜色 6 7 3 2 2" xfId="25310" xr:uid="{00000000-0005-0000-0000-00002B160000}"/>
    <cellStyle name="20% - 强调文字颜色 6 7 3 3" xfId="8978" xr:uid="{00000000-0005-0000-0000-00002C160000}"/>
    <cellStyle name="20% - 强调文字颜色 6 7 3 3 2" xfId="25312" xr:uid="{00000000-0005-0000-0000-00002D160000}"/>
    <cellStyle name="20% - 强调文字颜色 6 7 3 4" xfId="22190" xr:uid="{00000000-0005-0000-0000-00002E160000}"/>
    <cellStyle name="20% - 强调文字颜色 6 7 4" xfId="10588" xr:uid="{00000000-0005-0000-0000-00002F160000}"/>
    <cellStyle name="20% - 强调文字颜色 6 7 4 2" xfId="24582" xr:uid="{00000000-0005-0000-0000-000030160000}"/>
    <cellStyle name="20% - 强调文字颜色 6 7 5" xfId="11090" xr:uid="{00000000-0005-0000-0000-000031160000}"/>
    <cellStyle name="20% - 强调文字颜色 6 7 5 2" xfId="21547" xr:uid="{00000000-0005-0000-0000-000032160000}"/>
    <cellStyle name="20% - 强调文字颜色 6 7 6" xfId="16033" xr:uid="{00000000-0005-0000-0000-000033160000}"/>
    <cellStyle name="20% - 强调文字颜色 6 7 6 2" xfId="25313" xr:uid="{00000000-0005-0000-0000-000034160000}"/>
    <cellStyle name="20% - 强调文字颜色 6 7 7" xfId="22857" xr:uid="{00000000-0005-0000-0000-000035160000}"/>
    <cellStyle name="20% - 强调文字颜色 6 8" xfId="642" xr:uid="{00000000-0005-0000-0000-000036160000}"/>
    <cellStyle name="20% - 强调文字颜色 6 8 2" xfId="1384" xr:uid="{00000000-0005-0000-0000-000037160000}"/>
    <cellStyle name="20% - 强调文字颜色 6 8 2 2" xfId="4435" xr:uid="{00000000-0005-0000-0000-000038160000}"/>
    <cellStyle name="20% - 强调文字颜色 6 8 2 2 2" xfId="7114" xr:uid="{00000000-0005-0000-0000-000039160000}"/>
    <cellStyle name="20% - 强调文字颜色 6 8 2 2 2 2" xfId="25316" xr:uid="{00000000-0005-0000-0000-00003A160000}"/>
    <cellStyle name="20% - 强调文字颜色 6 8 2 2 3" xfId="9449" xr:uid="{00000000-0005-0000-0000-00003B160000}"/>
    <cellStyle name="20% - 强调文字颜色 6 8 2 2 3 2" xfId="24840" xr:uid="{00000000-0005-0000-0000-00003C160000}"/>
    <cellStyle name="20% - 强调文字颜色 6 8 2 2 4" xfId="25314" xr:uid="{00000000-0005-0000-0000-00003D160000}"/>
    <cellStyle name="20% - 强调文字颜色 6 8 2 3" xfId="9077" xr:uid="{00000000-0005-0000-0000-00003E160000}"/>
    <cellStyle name="20% - 强调文字颜色 6 8 2 3 2" xfId="24131" xr:uid="{00000000-0005-0000-0000-00003F160000}"/>
    <cellStyle name="20% - 强调文字颜色 6 8 2 4" xfId="9395" xr:uid="{00000000-0005-0000-0000-000040160000}"/>
    <cellStyle name="20% - 强调文字颜色 6 8 2 4 2" xfId="25317" xr:uid="{00000000-0005-0000-0000-000041160000}"/>
    <cellStyle name="20% - 强调文字颜色 6 8 2 5" xfId="16035" xr:uid="{00000000-0005-0000-0000-000042160000}"/>
    <cellStyle name="20% - 强调文字颜色 6 8 2 5 2" xfId="25318" xr:uid="{00000000-0005-0000-0000-000043160000}"/>
    <cellStyle name="20% - 强调文字颜色 6 8 2 6" xfId="23149" xr:uid="{00000000-0005-0000-0000-000044160000}"/>
    <cellStyle name="20% - 强调文字颜色 6 8 3" xfId="4434" xr:uid="{00000000-0005-0000-0000-000045160000}"/>
    <cellStyle name="20% - 强调文字颜色 6 8 3 2" xfId="7115" xr:uid="{00000000-0005-0000-0000-000046160000}"/>
    <cellStyle name="20% - 强调文字颜色 6 8 3 2 2" xfId="25321" xr:uid="{00000000-0005-0000-0000-000047160000}"/>
    <cellStyle name="20% - 强调文字颜色 6 8 3 3" xfId="9699" xr:uid="{00000000-0005-0000-0000-000048160000}"/>
    <cellStyle name="20% - 强调文字颜色 6 8 3 3 2" xfId="22312" xr:uid="{00000000-0005-0000-0000-000049160000}"/>
    <cellStyle name="20% - 强调文字颜色 6 8 3 4" xfId="25319" xr:uid="{00000000-0005-0000-0000-00004A160000}"/>
    <cellStyle name="20% - 强调文字颜色 6 8 4" xfId="9393" xr:uid="{00000000-0005-0000-0000-00004B160000}"/>
    <cellStyle name="20% - 强调文字颜色 6 8 4 2" xfId="25322" xr:uid="{00000000-0005-0000-0000-00004C160000}"/>
    <cellStyle name="20% - 强调文字颜色 6 8 5" xfId="9392" xr:uid="{00000000-0005-0000-0000-00004D160000}"/>
    <cellStyle name="20% - 强调文字颜色 6 8 5 2" xfId="25323" xr:uid="{00000000-0005-0000-0000-00004E160000}"/>
    <cellStyle name="20% - 强调文字颜色 6 8 6" xfId="15555" xr:uid="{00000000-0005-0000-0000-00004F160000}"/>
    <cellStyle name="20% - 强调文字颜色 6 8 6 2" xfId="25324" xr:uid="{00000000-0005-0000-0000-000050160000}"/>
    <cellStyle name="20% - 强调文字颜色 6 8 7" xfId="21184" xr:uid="{00000000-0005-0000-0000-000051160000}"/>
    <cellStyle name="20% - 强调文字颜色 6 9" xfId="1385" xr:uid="{00000000-0005-0000-0000-000052160000}"/>
    <cellStyle name="20% - 强调文字颜色 6 9 2" xfId="1386" xr:uid="{00000000-0005-0000-0000-000053160000}"/>
    <cellStyle name="20% - 强调文字颜色 6 9 2 2" xfId="4437" xr:uid="{00000000-0005-0000-0000-000054160000}"/>
    <cellStyle name="20% - 强调文字颜色 6 9 2 2 2" xfId="6901" xr:uid="{00000000-0005-0000-0000-000055160000}"/>
    <cellStyle name="20% - 强调文字颜色 6 9 2 2 2 2" xfId="25329" xr:uid="{00000000-0005-0000-0000-000056160000}"/>
    <cellStyle name="20% - 强调文字颜色 6 9 2 2 3" xfId="9801" xr:uid="{00000000-0005-0000-0000-000057160000}"/>
    <cellStyle name="20% - 强调文字颜色 6 9 2 2 3 2" xfId="21023" xr:uid="{00000000-0005-0000-0000-000058160000}"/>
    <cellStyle name="20% - 强调文字颜色 6 9 2 2 4" xfId="21936" xr:uid="{00000000-0005-0000-0000-000059160000}"/>
    <cellStyle name="20% - 强调文字颜色 6 9 2 3" xfId="8885" xr:uid="{00000000-0005-0000-0000-00005A160000}"/>
    <cellStyle name="20% - 强调文字颜色 6 9 2 3 2" xfId="25330" xr:uid="{00000000-0005-0000-0000-00005B160000}"/>
    <cellStyle name="20% - 强调文字颜色 6 9 2 4" xfId="8375" xr:uid="{00000000-0005-0000-0000-00005C160000}"/>
    <cellStyle name="20% - 强调文字颜色 6 9 2 4 2" xfId="23172" xr:uid="{00000000-0005-0000-0000-00005D160000}"/>
    <cellStyle name="20% - 强调文字颜色 6 9 2 5" xfId="16037" xr:uid="{00000000-0005-0000-0000-00005E160000}"/>
    <cellStyle name="20% - 强调文字颜色 6 9 2 5 2" xfId="23174" xr:uid="{00000000-0005-0000-0000-00005F160000}"/>
    <cellStyle name="20% - 强调文字颜色 6 9 2 6" xfId="25326" xr:uid="{00000000-0005-0000-0000-000060160000}"/>
    <cellStyle name="20% - 强调文字颜色 6 9 3" xfId="4436" xr:uid="{00000000-0005-0000-0000-000061160000}"/>
    <cellStyle name="20% - 强调文字颜色 6 9 3 2" xfId="7116" xr:uid="{00000000-0005-0000-0000-000062160000}"/>
    <cellStyle name="20% - 强调文字颜色 6 9 3 2 2" xfId="25334" xr:uid="{00000000-0005-0000-0000-000063160000}"/>
    <cellStyle name="20% - 强调文字颜色 6 9 3 3" xfId="8397" xr:uid="{00000000-0005-0000-0000-000064160000}"/>
    <cellStyle name="20% - 强调文字颜色 6 9 3 3 2" xfId="22316" xr:uid="{00000000-0005-0000-0000-000065160000}"/>
    <cellStyle name="20% - 强调文字颜色 6 9 3 4" xfId="25333" xr:uid="{00000000-0005-0000-0000-000066160000}"/>
    <cellStyle name="20% - 强调文字颜色 6 9 4" xfId="9391" xr:uid="{00000000-0005-0000-0000-000067160000}"/>
    <cellStyle name="20% - 强调文字颜色 6 9 4 2" xfId="24591" xr:uid="{00000000-0005-0000-0000-000068160000}"/>
    <cellStyle name="20% - 强调文字颜色 6 9 5" xfId="9675" xr:uid="{00000000-0005-0000-0000-000069160000}"/>
    <cellStyle name="20% - 强调文字颜色 6 9 5 2" xfId="22494" xr:uid="{00000000-0005-0000-0000-00006A160000}"/>
    <cellStyle name="20% - 强调文字颜色 6 9 6" xfId="16036" xr:uid="{00000000-0005-0000-0000-00006B160000}"/>
    <cellStyle name="20% - 强调文字颜色 6 9 6 2" xfId="22484" xr:uid="{00000000-0005-0000-0000-00006C160000}"/>
    <cellStyle name="20% - 强调文字颜色 6 9 7" xfId="23434" xr:uid="{00000000-0005-0000-0000-00006D160000}"/>
    <cellStyle name="20% - 着色 1" xfId="1388" xr:uid="{00000000-0005-0000-0000-00006E160000}"/>
    <cellStyle name="20% - 着色 1 2" xfId="1390" xr:uid="{00000000-0005-0000-0000-00006F160000}"/>
    <cellStyle name="20% - 着色 1 2 2" xfId="4438" xr:uid="{00000000-0005-0000-0000-000070160000}"/>
    <cellStyle name="20% - 着色 1 2 2 2" xfId="7118" xr:uid="{00000000-0005-0000-0000-000071160000}"/>
    <cellStyle name="20% - 着色 1 2 2 2 2" xfId="23500" xr:uid="{00000000-0005-0000-0000-000072160000}"/>
    <cellStyle name="20% - 着色 1 2 2 3" xfId="10582" xr:uid="{00000000-0005-0000-0000-000073160000}"/>
    <cellStyle name="20% - 着色 1 2 2 3 2" xfId="23504" xr:uid="{00000000-0005-0000-0000-000074160000}"/>
    <cellStyle name="20% - 着色 1 2 2 4" xfId="25337" xr:uid="{00000000-0005-0000-0000-000075160000}"/>
    <cellStyle name="20% - 着色 1 2 3" xfId="9389" xr:uid="{00000000-0005-0000-0000-000076160000}"/>
    <cellStyle name="20% - 着色 1 2 3 2" xfId="25339" xr:uid="{00000000-0005-0000-0000-000077160000}"/>
    <cellStyle name="20% - 着色 1 2 4" xfId="8520" xr:uid="{00000000-0005-0000-0000-000078160000}"/>
    <cellStyle name="20% - 着色 1 2 4 2" xfId="25341" xr:uid="{00000000-0005-0000-0000-000079160000}"/>
    <cellStyle name="20% - 着色 1 2 5" xfId="16041" xr:uid="{00000000-0005-0000-0000-00007A160000}"/>
    <cellStyle name="20% - 着色 1 2 5 2" xfId="21175" xr:uid="{00000000-0005-0000-0000-00007B160000}"/>
    <cellStyle name="20% - 着色 1 2 6" xfId="25335" xr:uid="{00000000-0005-0000-0000-00007C160000}"/>
    <cellStyle name="20% - 着色 1 3" xfId="10580" xr:uid="{00000000-0005-0000-0000-00007D160000}"/>
    <cellStyle name="20% - 着色 1 3 2" xfId="25342" xr:uid="{00000000-0005-0000-0000-00007E160000}"/>
    <cellStyle name="20% - 着色 1 4" xfId="10581" xr:uid="{00000000-0005-0000-0000-00007F160000}"/>
    <cellStyle name="20% - 着色 1 4 2" xfId="25344" xr:uid="{00000000-0005-0000-0000-000080160000}"/>
    <cellStyle name="20% - 着色 1 5" xfId="16039" xr:uid="{00000000-0005-0000-0000-000081160000}"/>
    <cellStyle name="20% - 着色 1 5 2" xfId="20867" xr:uid="{00000000-0005-0000-0000-000082160000}"/>
    <cellStyle name="20% - 着色 2" xfId="1394" xr:uid="{00000000-0005-0000-0000-000083160000}"/>
    <cellStyle name="20% - 着色 2 2" xfId="1398" xr:uid="{00000000-0005-0000-0000-000084160000}"/>
    <cellStyle name="20% - 着色 2 2 2" xfId="4439" xr:uid="{00000000-0005-0000-0000-000085160000}"/>
    <cellStyle name="20% - 着色 2 2 2 2" xfId="7119" xr:uid="{00000000-0005-0000-0000-000086160000}"/>
    <cellStyle name="20% - 着色 2 2 2 2 2" xfId="23970" xr:uid="{00000000-0005-0000-0000-000087160000}"/>
    <cellStyle name="20% - 着色 2 2 2 3" xfId="10578" xr:uid="{00000000-0005-0000-0000-000088160000}"/>
    <cellStyle name="20% - 着色 2 2 2 3 2" xfId="23973" xr:uid="{00000000-0005-0000-0000-000089160000}"/>
    <cellStyle name="20% - 着色 2 2 2 4" xfId="25346" xr:uid="{00000000-0005-0000-0000-00008A160000}"/>
    <cellStyle name="20% - 着色 2 2 3" xfId="10579" xr:uid="{00000000-0005-0000-0000-00008B160000}"/>
    <cellStyle name="20% - 着色 2 2 3 2" xfId="25347" xr:uid="{00000000-0005-0000-0000-00008C160000}"/>
    <cellStyle name="20% - 着色 2 2 4" xfId="9388" xr:uid="{00000000-0005-0000-0000-00008D160000}"/>
    <cellStyle name="20% - 着色 2 2 4 2" xfId="25348" xr:uid="{00000000-0005-0000-0000-00008E160000}"/>
    <cellStyle name="20% - 着色 2 2 5" xfId="16049" xr:uid="{00000000-0005-0000-0000-00008F160000}"/>
    <cellStyle name="20% - 着色 2 2 5 2" xfId="25349" xr:uid="{00000000-0005-0000-0000-000090160000}"/>
    <cellStyle name="20% - 着色 2 2 6" xfId="25345" xr:uid="{00000000-0005-0000-0000-000091160000}"/>
    <cellStyle name="20% - 着色 2 3" xfId="10576" xr:uid="{00000000-0005-0000-0000-000092160000}"/>
    <cellStyle name="20% - 着色 2 3 2" xfId="25351" xr:uid="{00000000-0005-0000-0000-000093160000}"/>
    <cellStyle name="20% - 着色 2 4" xfId="9387" xr:uid="{00000000-0005-0000-0000-000094160000}"/>
    <cellStyle name="20% - 着色 2 4 2" xfId="25353" xr:uid="{00000000-0005-0000-0000-000095160000}"/>
    <cellStyle name="20% - 着色 2 5" xfId="16045" xr:uid="{00000000-0005-0000-0000-000096160000}"/>
    <cellStyle name="20% - 着色 2 5 2" xfId="25354" xr:uid="{00000000-0005-0000-0000-000097160000}"/>
    <cellStyle name="20% - 着色 3" xfId="1400" xr:uid="{00000000-0005-0000-0000-000098160000}"/>
    <cellStyle name="20% - 着色 3 2" xfId="1402" xr:uid="{00000000-0005-0000-0000-000099160000}"/>
    <cellStyle name="20% - 着色 3 2 2" xfId="4440" xr:uid="{00000000-0005-0000-0000-00009A160000}"/>
    <cellStyle name="20% - 着色 3 2 2 2" xfId="7120" xr:uid="{00000000-0005-0000-0000-00009B160000}"/>
    <cellStyle name="20% - 着色 3 2 2 2 2" xfId="24396" xr:uid="{00000000-0005-0000-0000-00009C160000}"/>
    <cellStyle name="20% - 着色 3 2 2 3" xfId="10734" xr:uid="{00000000-0005-0000-0000-00009D160000}"/>
    <cellStyle name="20% - 着色 3 2 2 3 2" xfId="24401" xr:uid="{00000000-0005-0000-0000-00009E160000}"/>
    <cellStyle name="20% - 着色 3 2 2 4" xfId="22610" xr:uid="{00000000-0005-0000-0000-00009F160000}"/>
    <cellStyle name="20% - 着色 3 2 3" xfId="8396" xr:uid="{00000000-0005-0000-0000-0000A0160000}"/>
    <cellStyle name="20% - 着色 3 2 3 2" xfId="25355" xr:uid="{00000000-0005-0000-0000-0000A1160000}"/>
    <cellStyle name="20% - 着色 3 2 4" xfId="10574" xr:uid="{00000000-0005-0000-0000-0000A2160000}"/>
    <cellStyle name="20% - 着色 3 2 4 2" xfId="23074" xr:uid="{00000000-0005-0000-0000-0000A3160000}"/>
    <cellStyle name="20% - 着色 3 2 5" xfId="16053" xr:uid="{00000000-0005-0000-0000-0000A4160000}"/>
    <cellStyle name="20% - 着色 3 2 5 2" xfId="23076" xr:uid="{00000000-0005-0000-0000-0000A5160000}"/>
    <cellStyle name="20% - 着色 3 2 6" xfId="22606" xr:uid="{00000000-0005-0000-0000-0000A6160000}"/>
    <cellStyle name="20% - 着色 3 3" xfId="10575" xr:uid="{00000000-0005-0000-0000-0000A7160000}"/>
    <cellStyle name="20% - 着色 3 3 2" xfId="22612" xr:uid="{00000000-0005-0000-0000-0000A8160000}"/>
    <cellStyle name="20% - 着色 3 4" xfId="10573" xr:uid="{00000000-0005-0000-0000-0000A9160000}"/>
    <cellStyle name="20% - 着色 3 4 2" xfId="25358" xr:uid="{00000000-0005-0000-0000-0000AA160000}"/>
    <cellStyle name="20% - 着色 3 5" xfId="16051" xr:uid="{00000000-0005-0000-0000-0000AB160000}"/>
    <cellStyle name="20% - 着色 3 5 2" xfId="25361" xr:uid="{00000000-0005-0000-0000-0000AC160000}"/>
    <cellStyle name="20% - 着色 4" xfId="1404" xr:uid="{00000000-0005-0000-0000-0000AD160000}"/>
    <cellStyle name="20% - 着色 4 2" xfId="1407" xr:uid="{00000000-0005-0000-0000-0000AE160000}"/>
    <cellStyle name="20% - 着色 4 2 2" xfId="4441" xr:uid="{00000000-0005-0000-0000-0000AF160000}"/>
    <cellStyle name="20% - 着色 4 2 2 2" xfId="7121" xr:uid="{00000000-0005-0000-0000-0000B0160000}"/>
    <cellStyle name="20% - 着色 4 2 2 2 2" xfId="21439" xr:uid="{00000000-0005-0000-0000-0000B1160000}"/>
    <cellStyle name="20% - 着色 4 2 2 3" xfId="9794" xr:uid="{00000000-0005-0000-0000-0000B2160000}"/>
    <cellStyle name="20% - 着色 4 2 2 3 2" xfId="21134" xr:uid="{00000000-0005-0000-0000-0000B3160000}"/>
    <cellStyle name="20% - 着色 4 2 2 4" xfId="25363" xr:uid="{00000000-0005-0000-0000-0000B4160000}"/>
    <cellStyle name="20% - 着色 4 2 3" xfId="9957" xr:uid="{00000000-0005-0000-0000-0000B5160000}"/>
    <cellStyle name="20% - 着色 4 2 3 2" xfId="25364" xr:uid="{00000000-0005-0000-0000-0000B6160000}"/>
    <cellStyle name="20% - 着色 4 2 4" xfId="10012" xr:uid="{00000000-0005-0000-0000-0000B7160000}"/>
    <cellStyle name="20% - 着色 4 2 4 2" xfId="23080" xr:uid="{00000000-0005-0000-0000-0000B8160000}"/>
    <cellStyle name="20% - 着色 4 2 5" xfId="16058" xr:uid="{00000000-0005-0000-0000-0000B9160000}"/>
    <cellStyle name="20% - 着色 4 2 5 2" xfId="25368" xr:uid="{00000000-0005-0000-0000-0000BA160000}"/>
    <cellStyle name="20% - 着色 4 2 6" xfId="25362" xr:uid="{00000000-0005-0000-0000-0000BB160000}"/>
    <cellStyle name="20% - 着色 4 3" xfId="10011" xr:uid="{00000000-0005-0000-0000-0000BC160000}"/>
    <cellStyle name="20% - 着色 4 3 2" xfId="25369" xr:uid="{00000000-0005-0000-0000-0000BD160000}"/>
    <cellStyle name="20% - 着色 4 4" xfId="9869" xr:uid="{00000000-0005-0000-0000-0000BE160000}"/>
    <cellStyle name="20% - 着色 4 4 2" xfId="25372" xr:uid="{00000000-0005-0000-0000-0000BF160000}"/>
    <cellStyle name="20% - 着色 4 5" xfId="16055" xr:uid="{00000000-0005-0000-0000-0000C0160000}"/>
    <cellStyle name="20% - 着色 4 5 2" xfId="25375" xr:uid="{00000000-0005-0000-0000-0000C1160000}"/>
    <cellStyle name="20% - 着色 5" xfId="1409" xr:uid="{00000000-0005-0000-0000-0000C2160000}"/>
    <cellStyle name="20% - 着色 5 2" xfId="1411" xr:uid="{00000000-0005-0000-0000-0000C3160000}"/>
    <cellStyle name="20% - 着色 5 2 2" xfId="4442" xr:uid="{00000000-0005-0000-0000-0000C4160000}"/>
    <cellStyle name="20% - 着色 5 2 2 2" xfId="7123" xr:uid="{00000000-0005-0000-0000-0000C5160000}"/>
    <cellStyle name="20% - 着色 5 2 2 2 2" xfId="25176" xr:uid="{00000000-0005-0000-0000-0000C6160000}"/>
    <cellStyle name="20% - 着色 5 2 2 3" xfId="9999" xr:uid="{00000000-0005-0000-0000-0000C7160000}"/>
    <cellStyle name="20% - 着色 5 2 2 3 2" xfId="22275" xr:uid="{00000000-0005-0000-0000-0000C8160000}"/>
    <cellStyle name="20% - 着色 5 2 2 4" xfId="25378" xr:uid="{00000000-0005-0000-0000-0000C9160000}"/>
    <cellStyle name="20% - 着色 5 2 3" xfId="9825" xr:uid="{00000000-0005-0000-0000-0000CA160000}"/>
    <cellStyle name="20% - 着色 5 2 3 2" xfId="25379" xr:uid="{00000000-0005-0000-0000-0000CB160000}"/>
    <cellStyle name="20% - 着色 5 2 4" xfId="10009" xr:uid="{00000000-0005-0000-0000-0000CC160000}"/>
    <cellStyle name="20% - 着色 5 2 4 2" xfId="25380" xr:uid="{00000000-0005-0000-0000-0000CD160000}"/>
    <cellStyle name="20% - 着色 5 2 5" xfId="16062" xr:uid="{00000000-0005-0000-0000-0000CE160000}"/>
    <cellStyle name="20% - 着色 5 2 5 2" xfId="25382" xr:uid="{00000000-0005-0000-0000-0000CF160000}"/>
    <cellStyle name="20% - 着色 5 2 6" xfId="25377" xr:uid="{00000000-0005-0000-0000-0000D0160000}"/>
    <cellStyle name="20% - 着色 5 3" xfId="11078" xr:uid="{00000000-0005-0000-0000-0000D1160000}"/>
    <cellStyle name="20% - 着色 5 3 2" xfId="21605" xr:uid="{00000000-0005-0000-0000-0000D2160000}"/>
    <cellStyle name="20% - 着色 5 4" xfId="9947" xr:uid="{00000000-0005-0000-0000-0000D3160000}"/>
    <cellStyle name="20% - 着色 5 4 2" xfId="23458" xr:uid="{00000000-0005-0000-0000-0000D4160000}"/>
    <cellStyle name="20% - 着色 5 5" xfId="16060" xr:uid="{00000000-0005-0000-0000-0000D5160000}"/>
    <cellStyle name="20% - 着色 5 5 2" xfId="23460" xr:uid="{00000000-0005-0000-0000-0000D6160000}"/>
    <cellStyle name="20% - 着色 6" xfId="1413" xr:uid="{00000000-0005-0000-0000-0000D7160000}"/>
    <cellStyle name="20% - 着色 6 2" xfId="1415" xr:uid="{00000000-0005-0000-0000-0000D8160000}"/>
    <cellStyle name="20% - 着色 6 2 2" xfId="4443" xr:uid="{00000000-0005-0000-0000-0000D9160000}"/>
    <cellStyle name="20% - 着色 6 2 2 2" xfId="7124" xr:uid="{00000000-0005-0000-0000-0000DA160000}"/>
    <cellStyle name="20% - 着色 6 2 2 2 2" xfId="25383" xr:uid="{00000000-0005-0000-0000-0000DB160000}"/>
    <cellStyle name="20% - 着色 6 2 2 3" xfId="10006" xr:uid="{00000000-0005-0000-0000-0000DC160000}"/>
    <cellStyle name="20% - 着色 6 2 2 3 2" xfId="25384" xr:uid="{00000000-0005-0000-0000-0000DD160000}"/>
    <cellStyle name="20% - 着色 6 2 2 4" xfId="22646" xr:uid="{00000000-0005-0000-0000-0000DE160000}"/>
    <cellStyle name="20% - 着色 6 2 3" xfId="11069" xr:uid="{00000000-0005-0000-0000-0000DF160000}"/>
    <cellStyle name="20% - 着色 6 2 3 2" xfId="21706" xr:uid="{00000000-0005-0000-0000-0000E0160000}"/>
    <cellStyle name="20% - 着色 6 2 4" xfId="10004" xr:uid="{00000000-0005-0000-0000-0000E1160000}"/>
    <cellStyle name="20% - 着色 6 2 4 2" xfId="25385" xr:uid="{00000000-0005-0000-0000-0000E2160000}"/>
    <cellStyle name="20% - 着色 6 2 5" xfId="16066" xr:uid="{00000000-0005-0000-0000-0000E3160000}"/>
    <cellStyle name="20% - 着色 6 2 5 2" xfId="21753" xr:uid="{00000000-0005-0000-0000-0000E4160000}"/>
    <cellStyle name="20% - 着色 6 2 6" xfId="22476" xr:uid="{00000000-0005-0000-0000-0000E5160000}"/>
    <cellStyle name="20% - 着色 6 3" xfId="9915" xr:uid="{00000000-0005-0000-0000-0000E6160000}"/>
    <cellStyle name="20% - 着色 6 3 2" xfId="25386" xr:uid="{00000000-0005-0000-0000-0000E7160000}"/>
    <cellStyle name="20% - 着色 6 4" xfId="10003" xr:uid="{00000000-0005-0000-0000-0000E8160000}"/>
    <cellStyle name="20% - 着色 6 4 2" xfId="25387" xr:uid="{00000000-0005-0000-0000-0000E9160000}"/>
    <cellStyle name="20% - 着色 6 5" xfId="16064" xr:uid="{00000000-0005-0000-0000-0000EA160000}"/>
    <cellStyle name="20% - 着色 6 5 2" xfId="25388" xr:uid="{00000000-0005-0000-0000-0000EB160000}"/>
    <cellStyle name="³£¹æ_Conso.new4" xfId="1417" xr:uid="{00000000-0005-0000-0000-0000EC160000}"/>
    <cellStyle name="40% - Accent1" xfId="515" xr:uid="{00000000-0005-0000-0000-0000ED160000}"/>
    <cellStyle name="40% - Accent1 2" xfId="1418" xr:uid="{00000000-0005-0000-0000-0000EE160000}"/>
    <cellStyle name="40% - Accent1 2 2" xfId="4445" xr:uid="{00000000-0005-0000-0000-0000EF160000}"/>
    <cellStyle name="40% - Accent1 2 2 2" xfId="24683" xr:uid="{00000000-0005-0000-0000-0000F0160000}"/>
    <cellStyle name="40% - Accent1 2 3" xfId="9474" xr:uid="{00000000-0005-0000-0000-0000F1160000}"/>
    <cellStyle name="40% - Accent1 2 3 2" xfId="24686" xr:uid="{00000000-0005-0000-0000-0000F2160000}"/>
    <cellStyle name="40% - Accent1 2 4" xfId="8343" xr:uid="{00000000-0005-0000-0000-0000F3160000}"/>
    <cellStyle name="40% - Accent1 2 4 2" xfId="21491" xr:uid="{00000000-0005-0000-0000-0000F4160000}"/>
    <cellStyle name="40% - Accent1 2 5" xfId="16069" xr:uid="{00000000-0005-0000-0000-0000F5160000}"/>
    <cellStyle name="40% - Accent1 2 5 2" xfId="25393" xr:uid="{00000000-0005-0000-0000-0000F6160000}"/>
    <cellStyle name="40% - Accent1 2 6" xfId="24675" xr:uid="{00000000-0005-0000-0000-0000F7160000}"/>
    <cellStyle name="40% - Accent1 3" xfId="4444" xr:uid="{00000000-0005-0000-0000-0000F8160000}"/>
    <cellStyle name="40% - Accent1 3 2" xfId="23697" xr:uid="{00000000-0005-0000-0000-0000F9160000}"/>
    <cellStyle name="40% - Accent1 4" xfId="8628" xr:uid="{00000000-0005-0000-0000-0000FA160000}"/>
    <cellStyle name="40% - Accent1 4 2" xfId="20783" xr:uid="{00000000-0005-0000-0000-0000FB160000}"/>
    <cellStyle name="40% - Accent1 5" xfId="10987" xr:uid="{00000000-0005-0000-0000-0000FC160000}"/>
    <cellStyle name="40% - Accent1 5 2" xfId="22381" xr:uid="{00000000-0005-0000-0000-0000FD160000}"/>
    <cellStyle name="40% - Accent1 6" xfId="15530" xr:uid="{00000000-0005-0000-0000-0000FE160000}"/>
    <cellStyle name="40% - Accent1 6 2" xfId="23598" xr:uid="{00000000-0005-0000-0000-0000FF160000}"/>
    <cellStyle name="40% - Accent1 7" xfId="21071" xr:uid="{00000000-0005-0000-0000-000000170000}"/>
    <cellStyle name="40% - Accent2" xfId="1419" xr:uid="{00000000-0005-0000-0000-000001170000}"/>
    <cellStyle name="40% - Accent2 2" xfId="1420" xr:uid="{00000000-0005-0000-0000-000002170000}"/>
    <cellStyle name="40% - Accent2 2 2" xfId="4447" xr:uid="{00000000-0005-0000-0000-000003170000}"/>
    <cellStyle name="40% - Accent2 2 2 2" xfId="24765" xr:uid="{00000000-0005-0000-0000-000004170000}"/>
    <cellStyle name="40% - Accent2 2 3" xfId="10002" xr:uid="{00000000-0005-0000-0000-000005170000}"/>
    <cellStyle name="40% - Accent2 2 3 2" xfId="25394" xr:uid="{00000000-0005-0000-0000-000006170000}"/>
    <cellStyle name="40% - Accent2 2 4" xfId="8623" xr:uid="{00000000-0005-0000-0000-000007170000}"/>
    <cellStyle name="40% - Accent2 2 4 2" xfId="20681" xr:uid="{00000000-0005-0000-0000-000008170000}"/>
    <cellStyle name="40% - Accent2 2 5" xfId="16071" xr:uid="{00000000-0005-0000-0000-000009170000}"/>
    <cellStyle name="40% - Accent2 2 5 2" xfId="25397" xr:uid="{00000000-0005-0000-0000-00000A170000}"/>
    <cellStyle name="40% - Accent2 2 6" xfId="23850" xr:uid="{00000000-0005-0000-0000-00000B170000}"/>
    <cellStyle name="40% - Accent2 3" xfId="4446" xr:uid="{00000000-0005-0000-0000-00000C170000}"/>
    <cellStyle name="40% - Accent2 3 2" xfId="21638" xr:uid="{00000000-0005-0000-0000-00000D170000}"/>
    <cellStyle name="40% - Accent2 4" xfId="9602" xr:uid="{00000000-0005-0000-0000-00000E170000}"/>
    <cellStyle name="40% - Accent2 4 2" xfId="23618" xr:uid="{00000000-0005-0000-0000-00000F170000}"/>
    <cellStyle name="40% - Accent2 5" xfId="9390" xr:uid="{00000000-0005-0000-0000-000010170000}"/>
    <cellStyle name="40% - Accent2 5 2" xfId="23655" xr:uid="{00000000-0005-0000-0000-000011170000}"/>
    <cellStyle name="40% - Accent2 6" xfId="16070" xr:uid="{00000000-0005-0000-0000-000012170000}"/>
    <cellStyle name="40% - Accent2 6 2" xfId="23670" xr:uid="{00000000-0005-0000-0000-000013170000}"/>
    <cellStyle name="40% - Accent2 7" xfId="24507" xr:uid="{00000000-0005-0000-0000-000014170000}"/>
    <cellStyle name="40% - Accent3" xfId="1423" xr:uid="{00000000-0005-0000-0000-000015170000}"/>
    <cellStyle name="40% - Accent3 2" xfId="1425" xr:uid="{00000000-0005-0000-0000-000016170000}"/>
    <cellStyle name="40% - Accent3 2 2" xfId="4449" xr:uid="{00000000-0005-0000-0000-000017170000}"/>
    <cellStyle name="40% - Accent3 2 2 2" xfId="24837" xr:uid="{00000000-0005-0000-0000-000018170000}"/>
    <cellStyle name="40% - Accent3 2 3" xfId="11017" xr:uid="{00000000-0005-0000-0000-000019170000}"/>
    <cellStyle name="40% - Accent3 2 3 2" xfId="22086" xr:uid="{00000000-0005-0000-0000-00001A170000}"/>
    <cellStyle name="40% - Accent3 2 4" xfId="10001" xr:uid="{00000000-0005-0000-0000-00001B170000}"/>
    <cellStyle name="40% - Accent3 2 4 2" xfId="25401" xr:uid="{00000000-0005-0000-0000-00001C170000}"/>
    <cellStyle name="40% - Accent3 2 5" xfId="16076" xr:uid="{00000000-0005-0000-0000-00001D170000}"/>
    <cellStyle name="40% - Accent3 2 5 2" xfId="25403" xr:uid="{00000000-0005-0000-0000-00001E170000}"/>
    <cellStyle name="40% - Accent3 2 6" xfId="25398" xr:uid="{00000000-0005-0000-0000-00001F170000}"/>
    <cellStyle name="40% - Accent3 3" xfId="4448" xr:uid="{00000000-0005-0000-0000-000020170000}"/>
    <cellStyle name="40% - Accent3 3 2" xfId="23712" xr:uid="{00000000-0005-0000-0000-000021170000}"/>
    <cellStyle name="40% - Accent3 4" xfId="9597" xr:uid="{00000000-0005-0000-0000-000022170000}"/>
    <cellStyle name="40% - Accent3 4 2" xfId="23715" xr:uid="{00000000-0005-0000-0000-000023170000}"/>
    <cellStyle name="40% - Accent3 5" xfId="9595" xr:uid="{00000000-0005-0000-0000-000024170000}"/>
    <cellStyle name="40% - Accent3 5 2" xfId="23736" xr:uid="{00000000-0005-0000-0000-000025170000}"/>
    <cellStyle name="40% - Accent3 6" xfId="16074" xr:uid="{00000000-0005-0000-0000-000026170000}"/>
    <cellStyle name="40% - Accent3 6 2" xfId="23745" xr:uid="{00000000-0005-0000-0000-000027170000}"/>
    <cellStyle name="40% - Accent3 7" xfId="24690" xr:uid="{00000000-0005-0000-0000-000028170000}"/>
    <cellStyle name="40% - Accent4" xfId="1427" xr:uid="{00000000-0005-0000-0000-000029170000}"/>
    <cellStyle name="40% - Accent4 2" xfId="1428" xr:uid="{00000000-0005-0000-0000-00002A170000}"/>
    <cellStyle name="40% - Accent4 2 2" xfId="4451" xr:uid="{00000000-0005-0000-0000-00002B170000}"/>
    <cellStyle name="40% - Accent4 2 2 2" xfId="24876" xr:uid="{00000000-0005-0000-0000-00002C170000}"/>
    <cellStyle name="40% - Accent4 2 3" xfId="9994" xr:uid="{00000000-0005-0000-0000-00002D170000}"/>
    <cellStyle name="40% - Accent4 2 3 2" xfId="25406" xr:uid="{00000000-0005-0000-0000-00002E170000}"/>
    <cellStyle name="40% - Accent4 2 4" xfId="9860" xr:uid="{00000000-0005-0000-0000-00002F170000}"/>
    <cellStyle name="40% - Accent4 2 4 2" xfId="25408" xr:uid="{00000000-0005-0000-0000-000030170000}"/>
    <cellStyle name="40% - Accent4 2 5" xfId="16079" xr:uid="{00000000-0005-0000-0000-000031170000}"/>
    <cellStyle name="40% - Accent4 2 5 2" xfId="25411" xr:uid="{00000000-0005-0000-0000-000032170000}"/>
    <cellStyle name="40% - Accent4 2 6" xfId="24201" xr:uid="{00000000-0005-0000-0000-000033170000}"/>
    <cellStyle name="40% - Accent4 3" xfId="4450" xr:uid="{00000000-0005-0000-0000-000034170000}"/>
    <cellStyle name="40% - Accent4 3 2" xfId="24204" xr:uid="{00000000-0005-0000-0000-000035170000}"/>
    <cellStyle name="40% - Accent4 4" xfId="10952" xr:uid="{00000000-0005-0000-0000-000036170000}"/>
    <cellStyle name="40% - Accent4 4 2" xfId="22630" xr:uid="{00000000-0005-0000-0000-000037170000}"/>
    <cellStyle name="40% - Accent4 5" xfId="10042" xr:uid="{00000000-0005-0000-0000-000038170000}"/>
    <cellStyle name="40% - Accent4 5 2" xfId="22260" xr:uid="{00000000-0005-0000-0000-000039170000}"/>
    <cellStyle name="40% - Accent4 6" xfId="16078" xr:uid="{00000000-0005-0000-0000-00003A170000}"/>
    <cellStyle name="40% - Accent4 6 2" xfId="23775" xr:uid="{00000000-0005-0000-0000-00003B170000}"/>
    <cellStyle name="40% - Accent4 7" xfId="24197" xr:uid="{00000000-0005-0000-0000-00003C170000}"/>
    <cellStyle name="40% - Accent5" xfId="1430" xr:uid="{00000000-0005-0000-0000-00003D170000}"/>
    <cellStyle name="40% - Accent5 2" xfId="1432" xr:uid="{00000000-0005-0000-0000-00003E170000}"/>
    <cellStyle name="40% - Accent5 2 2" xfId="4453" xr:uid="{00000000-0005-0000-0000-00003F170000}"/>
    <cellStyle name="40% - Accent5 2 2 2" xfId="24940" xr:uid="{00000000-0005-0000-0000-000040170000}"/>
    <cellStyle name="40% - Accent5 2 3" xfId="9989" xr:uid="{00000000-0005-0000-0000-000041170000}"/>
    <cellStyle name="40% - Accent5 2 3 2" xfId="25415" xr:uid="{00000000-0005-0000-0000-000042170000}"/>
    <cellStyle name="40% - Accent5 2 4" xfId="9997" xr:uid="{00000000-0005-0000-0000-000043170000}"/>
    <cellStyle name="40% - Accent5 2 4 2" xfId="25416" xr:uid="{00000000-0005-0000-0000-000044170000}"/>
    <cellStyle name="40% - Accent5 2 5" xfId="16083" xr:uid="{00000000-0005-0000-0000-000045170000}"/>
    <cellStyle name="40% - Accent5 2 5 2" xfId="25418" xr:uid="{00000000-0005-0000-0000-000046170000}"/>
    <cellStyle name="40% - Accent5 2 6" xfId="25413" xr:uid="{00000000-0005-0000-0000-000047170000}"/>
    <cellStyle name="40% - Accent5 3" xfId="4452" xr:uid="{00000000-0005-0000-0000-000048170000}"/>
    <cellStyle name="40% - Accent5 3 2" xfId="23096" xr:uid="{00000000-0005-0000-0000-000049170000}"/>
    <cellStyle name="40% - Accent5 4" xfId="10869" xr:uid="{00000000-0005-0000-0000-00004A170000}"/>
    <cellStyle name="40% - Accent5 4 2" xfId="23100" xr:uid="{00000000-0005-0000-0000-00004B170000}"/>
    <cellStyle name="40% - Accent5 5" xfId="9643" xr:uid="{00000000-0005-0000-0000-00004C170000}"/>
    <cellStyle name="40% - Accent5 5 2" xfId="23104" xr:uid="{00000000-0005-0000-0000-00004D170000}"/>
    <cellStyle name="40% - Accent5 6" xfId="16081" xr:uid="{00000000-0005-0000-0000-00004E170000}"/>
    <cellStyle name="40% - Accent5 6 2" xfId="23792" xr:uid="{00000000-0005-0000-0000-00004F170000}"/>
    <cellStyle name="40% - Accent5 7" xfId="24208" xr:uid="{00000000-0005-0000-0000-000050170000}"/>
    <cellStyle name="40% - Accent6" xfId="1045" xr:uid="{00000000-0005-0000-0000-000051170000}"/>
    <cellStyle name="40% - Accent6 2" xfId="1435" xr:uid="{00000000-0005-0000-0000-000052170000}"/>
    <cellStyle name="40% - Accent6 2 2" xfId="4455" xr:uid="{00000000-0005-0000-0000-000053170000}"/>
    <cellStyle name="40% - Accent6 2 2 2" xfId="25419" xr:uid="{00000000-0005-0000-0000-000054170000}"/>
    <cellStyle name="40% - Accent6 2 3" xfId="8794" xr:uid="{00000000-0005-0000-0000-000055170000}"/>
    <cellStyle name="40% - Accent6 2 3 2" xfId="24067" xr:uid="{00000000-0005-0000-0000-000056170000}"/>
    <cellStyle name="40% - Accent6 2 4" xfId="9725" xr:uid="{00000000-0005-0000-0000-000057170000}"/>
    <cellStyle name="40% - Accent6 2 4 2" xfId="21967" xr:uid="{00000000-0005-0000-0000-000058170000}"/>
    <cellStyle name="40% - Accent6 2 5" xfId="16086" xr:uid="{00000000-0005-0000-0000-000059170000}"/>
    <cellStyle name="40% - Accent6 2 5 2" xfId="24071" xr:uid="{00000000-0005-0000-0000-00005A170000}"/>
    <cellStyle name="40% - Accent6 2 6" xfId="25043" xr:uid="{00000000-0005-0000-0000-00005B170000}"/>
    <cellStyle name="40% - Accent6 3" xfId="4454" xr:uid="{00000000-0005-0000-0000-00005C170000}"/>
    <cellStyle name="40% - Accent6 3 2" xfId="25046" xr:uid="{00000000-0005-0000-0000-00005D170000}"/>
    <cellStyle name="40% - Accent6 4" xfId="9370" xr:uid="{00000000-0005-0000-0000-00005E170000}"/>
    <cellStyle name="40% - Accent6 4 2" xfId="23801" xr:uid="{00000000-0005-0000-0000-00005F170000}"/>
    <cellStyle name="40% - Accent6 5" xfId="11013" xr:uid="{00000000-0005-0000-0000-000060170000}"/>
    <cellStyle name="40% - Accent6 5 2" xfId="22140" xr:uid="{00000000-0005-0000-0000-000061170000}"/>
    <cellStyle name="40% - Accent6 6" xfId="15742" xr:uid="{00000000-0005-0000-0000-000062170000}"/>
    <cellStyle name="40% - Accent6 6 2" xfId="21056" xr:uid="{00000000-0005-0000-0000-000063170000}"/>
    <cellStyle name="40% - Accent6 7" xfId="21809" xr:uid="{00000000-0005-0000-0000-000064170000}"/>
    <cellStyle name="40% - 强调文字颜色 1 10" xfId="1437" xr:uid="{00000000-0005-0000-0000-000065170000}"/>
    <cellStyle name="40% - 强调文字颜色 1 10 2" xfId="1439" xr:uid="{00000000-0005-0000-0000-000066170000}"/>
    <cellStyle name="40% - 强调文字颜色 1 10 2 2" xfId="4457" xr:uid="{00000000-0005-0000-0000-000067170000}"/>
    <cellStyle name="40% - 强调文字颜色 1 10 2 2 2" xfId="7126" xr:uid="{00000000-0005-0000-0000-000068170000}"/>
    <cellStyle name="40% - 强调文字颜色 1 10 2 2 2 2" xfId="25426" xr:uid="{00000000-0005-0000-0000-000069170000}"/>
    <cellStyle name="40% - 强调文字颜色 1 10 2 2 3" xfId="9996" xr:uid="{00000000-0005-0000-0000-00006A170000}"/>
    <cellStyle name="40% - 强调文字颜色 1 10 2 2 3 2" xfId="25427" xr:uid="{00000000-0005-0000-0000-00006B170000}"/>
    <cellStyle name="40% - 强调文字颜色 1 10 2 2 4" xfId="25425" xr:uid="{00000000-0005-0000-0000-00006C170000}"/>
    <cellStyle name="40% - 强调文字颜色 1 10 2 3" xfId="9874" xr:uid="{00000000-0005-0000-0000-00006D170000}"/>
    <cellStyle name="40% - 强调文字颜色 1 10 2 3 2" xfId="25428" xr:uid="{00000000-0005-0000-0000-00006E170000}"/>
    <cellStyle name="40% - 强调文字颜色 1 10 2 4" xfId="9718" xr:uid="{00000000-0005-0000-0000-00006F170000}"/>
    <cellStyle name="40% - 强调文字颜色 1 10 2 4 2" xfId="22125" xr:uid="{00000000-0005-0000-0000-000070170000}"/>
    <cellStyle name="40% - 强调文字颜色 1 10 2 5" xfId="16090" xr:uid="{00000000-0005-0000-0000-000071170000}"/>
    <cellStyle name="40% - 强调文字颜色 1 10 2 5 2" xfId="25429" xr:uid="{00000000-0005-0000-0000-000072170000}"/>
    <cellStyle name="40% - 强调文字颜色 1 10 2 6" xfId="25424" xr:uid="{00000000-0005-0000-0000-000073170000}"/>
    <cellStyle name="40% - 强调文字颜色 1 10 3" xfId="4456" xr:uid="{00000000-0005-0000-0000-000074170000}"/>
    <cellStyle name="40% - 强调文字颜色 1 10 3 2" xfId="7128" xr:uid="{00000000-0005-0000-0000-000075170000}"/>
    <cellStyle name="40% - 强调文字颜色 1 10 3 2 2" xfId="23946" xr:uid="{00000000-0005-0000-0000-000076170000}"/>
    <cellStyle name="40% - 强调文字颜色 1 10 3 3" xfId="10572" xr:uid="{00000000-0005-0000-0000-000077170000}"/>
    <cellStyle name="40% - 强调文字颜色 1 10 3 3 2" xfId="23955" xr:uid="{00000000-0005-0000-0000-000078170000}"/>
    <cellStyle name="40% - 强调文字颜色 1 10 3 4" xfId="25431" xr:uid="{00000000-0005-0000-0000-000079170000}"/>
    <cellStyle name="40% - 强调文字颜色 1 10 4" xfId="10571" xr:uid="{00000000-0005-0000-0000-00007A170000}"/>
    <cellStyle name="40% - 强调文字颜色 1 10 4 2" xfId="25433" xr:uid="{00000000-0005-0000-0000-00007B170000}"/>
    <cellStyle name="40% - 强调文字颜色 1 10 5" xfId="8457" xr:uid="{00000000-0005-0000-0000-00007C170000}"/>
    <cellStyle name="40% - 强调文字颜色 1 10 5 2" xfId="25435" xr:uid="{00000000-0005-0000-0000-00007D170000}"/>
    <cellStyle name="40% - 强调文字颜色 1 10 6" xfId="16088" xr:uid="{00000000-0005-0000-0000-00007E170000}"/>
    <cellStyle name="40% - 强调文字颜色 1 10 6 2" xfId="25437" xr:uid="{00000000-0005-0000-0000-00007F170000}"/>
    <cellStyle name="40% - 强调文字颜色 1 10 7" xfId="25422" xr:uid="{00000000-0005-0000-0000-000080170000}"/>
    <cellStyle name="40% - 强调文字颜色 1 11" xfId="1443" xr:uid="{00000000-0005-0000-0000-000081170000}"/>
    <cellStyle name="40% - 强调文字颜色 1 11 2" xfId="1445" xr:uid="{00000000-0005-0000-0000-000082170000}"/>
    <cellStyle name="40% - 强调文字颜色 1 11 2 2" xfId="4459" xr:uid="{00000000-0005-0000-0000-000083170000}"/>
    <cellStyle name="40% - 强调文字颜色 1 11 2 2 2" xfId="7129" xr:uid="{00000000-0005-0000-0000-000084170000}"/>
    <cellStyle name="40% - 强调文字颜色 1 11 2 2 2 2" xfId="22120" xr:uid="{00000000-0005-0000-0000-000085170000}"/>
    <cellStyle name="40% - 强调文字颜色 1 11 2 2 3" xfId="9381" xr:uid="{00000000-0005-0000-0000-000086170000}"/>
    <cellStyle name="40% - 强调文字颜色 1 11 2 2 3 2" xfId="25444" xr:uid="{00000000-0005-0000-0000-000087170000}"/>
    <cellStyle name="40% - 强调文字颜色 1 11 2 2 4" xfId="25443" xr:uid="{00000000-0005-0000-0000-000088170000}"/>
    <cellStyle name="40% - 强调文字颜色 1 11 2 3" xfId="10569" xr:uid="{00000000-0005-0000-0000-000089170000}"/>
    <cellStyle name="40% - 强调文字颜色 1 11 2 3 2" xfId="25447" xr:uid="{00000000-0005-0000-0000-00008A170000}"/>
    <cellStyle name="40% - 强调文字颜色 1 11 2 4" xfId="8538" xr:uid="{00000000-0005-0000-0000-00008B170000}"/>
    <cellStyle name="40% - 强调文字颜色 1 11 2 4 2" xfId="25449" xr:uid="{00000000-0005-0000-0000-00008C170000}"/>
    <cellStyle name="40% - 强调文字颜色 1 11 2 5" xfId="16096" xr:uid="{00000000-0005-0000-0000-00008D170000}"/>
    <cellStyle name="40% - 强调文字颜色 1 11 2 5 2" xfId="25451" xr:uid="{00000000-0005-0000-0000-00008E170000}"/>
    <cellStyle name="40% - 强调文字颜色 1 11 2 6" xfId="25441" xr:uid="{00000000-0005-0000-0000-00008F170000}"/>
    <cellStyle name="40% - 强调文字颜色 1 11 3" xfId="4458" xr:uid="{00000000-0005-0000-0000-000090170000}"/>
    <cellStyle name="40% - 强调文字颜色 1 11 3 2" xfId="7130" xr:uid="{00000000-0005-0000-0000-000091170000}"/>
    <cellStyle name="40% - 强调文字颜色 1 11 3 2 2" xfId="24023" xr:uid="{00000000-0005-0000-0000-000092170000}"/>
    <cellStyle name="40% - 强调文字颜色 1 11 3 3" xfId="9730" xr:uid="{00000000-0005-0000-0000-000093170000}"/>
    <cellStyle name="40% - 强调文字颜色 1 11 3 3 2" xfId="21959" xr:uid="{00000000-0005-0000-0000-000094170000}"/>
    <cellStyle name="40% - 强调文字颜色 1 11 3 4" xfId="25452" xr:uid="{00000000-0005-0000-0000-000095170000}"/>
    <cellStyle name="40% - 强调文字颜色 1 11 4" xfId="10566" xr:uid="{00000000-0005-0000-0000-000096170000}"/>
    <cellStyle name="40% - 强调文字颜色 1 11 4 2" xfId="25454" xr:uid="{00000000-0005-0000-0000-000097170000}"/>
    <cellStyle name="40% - 强调文字颜色 1 11 5" xfId="9713" xr:uid="{00000000-0005-0000-0000-000098170000}"/>
    <cellStyle name="40% - 强调文字颜色 1 11 5 2" xfId="22186" xr:uid="{00000000-0005-0000-0000-000099170000}"/>
    <cellStyle name="40% - 强调文字颜色 1 11 6" xfId="16094" xr:uid="{00000000-0005-0000-0000-00009A170000}"/>
    <cellStyle name="40% - 强调文字颜色 1 11 6 2" xfId="23783" xr:uid="{00000000-0005-0000-0000-00009B170000}"/>
    <cellStyle name="40% - 强调文字颜色 1 11 7" xfId="25440" xr:uid="{00000000-0005-0000-0000-00009C170000}"/>
    <cellStyle name="40% - 强调文字颜色 1 12" xfId="1447" xr:uid="{00000000-0005-0000-0000-00009D170000}"/>
    <cellStyle name="40% - 强调文字颜色 1 12 2" xfId="4460" xr:uid="{00000000-0005-0000-0000-00009E170000}"/>
    <cellStyle name="40% - 强调文字颜色 1 12 2 2" xfId="25458" xr:uid="{00000000-0005-0000-0000-00009F170000}"/>
    <cellStyle name="40% - 强调文字颜色 1 12 3" xfId="10564" xr:uid="{00000000-0005-0000-0000-0000A0170000}"/>
    <cellStyle name="40% - 强调文字颜色 1 12 3 2" xfId="25459" xr:uid="{00000000-0005-0000-0000-0000A1170000}"/>
    <cellStyle name="40% - 强调文字颜色 1 12 4" xfId="10565" xr:uid="{00000000-0005-0000-0000-0000A2170000}"/>
    <cellStyle name="40% - 强调文字颜色 1 12 4 2" xfId="25460" xr:uid="{00000000-0005-0000-0000-0000A3170000}"/>
    <cellStyle name="40% - 强调文字颜色 1 12 5" xfId="16098" xr:uid="{00000000-0005-0000-0000-0000A4170000}"/>
    <cellStyle name="40% - 强调文字颜色 1 12 5 2" xfId="23790" xr:uid="{00000000-0005-0000-0000-0000A5170000}"/>
    <cellStyle name="40% - 强调文字颜色 1 12 6" xfId="25457" xr:uid="{00000000-0005-0000-0000-0000A6170000}"/>
    <cellStyle name="40% - 强调文字颜色 1 2" xfId="105" xr:uid="{00000000-0005-0000-0000-0000A7170000}"/>
    <cellStyle name="40% - 强调文字颜色 1 2 10" xfId="18327" xr:uid="{00000000-0005-0000-0000-0000A8170000}"/>
    <cellStyle name="40% - 强调文字颜色 1 2 10 2" xfId="25462" xr:uid="{00000000-0005-0000-0000-0000A9170000}"/>
    <cellStyle name="40% - 强调文字颜色 1 2 10 3" xfId="41989" xr:uid="{00000000-0005-0000-0000-0000AA170000}"/>
    <cellStyle name="40% - 强调文字颜色 1 2 11" xfId="25461" xr:uid="{00000000-0005-0000-0000-0000AB170000}"/>
    <cellStyle name="40% - 强调文字颜色 1 2 2" xfId="273" xr:uid="{00000000-0005-0000-0000-0000AC170000}"/>
    <cellStyle name="40% - 强调文字颜色 1 2 2 2" xfId="1455" xr:uid="{00000000-0005-0000-0000-0000AD170000}"/>
    <cellStyle name="40% - 强调文字颜色 1 2 2 2 2" xfId="10561" xr:uid="{00000000-0005-0000-0000-0000AE170000}"/>
    <cellStyle name="40% - 强调文字颜色 1 2 2 2 2 2" xfId="25466" xr:uid="{00000000-0005-0000-0000-0000AF170000}"/>
    <cellStyle name="40% - 强调文字颜色 1 2 2 2 3" xfId="10562" xr:uid="{00000000-0005-0000-0000-0000B0170000}"/>
    <cellStyle name="40% - 强调文字颜色 1 2 2 2 3 2" xfId="25467" xr:uid="{00000000-0005-0000-0000-0000B1170000}"/>
    <cellStyle name="40% - 强调文字颜色 1 2 2 2 4" xfId="8384" xr:uid="{00000000-0005-0000-0000-0000B2170000}"/>
    <cellStyle name="40% - 强调文字颜色 1 2 2 2 4 2" xfId="25468" xr:uid="{00000000-0005-0000-0000-0000B3170000}"/>
    <cellStyle name="40% - 强调文字颜色 1 2 2 2 5" xfId="25464" xr:uid="{00000000-0005-0000-0000-0000B4170000}"/>
    <cellStyle name="40% - 强调文字颜色 1 2 2 3" xfId="4462" xr:uid="{00000000-0005-0000-0000-0000B5170000}"/>
    <cellStyle name="40% - 强调文字颜色 1 2 2 3 2" xfId="25470" xr:uid="{00000000-0005-0000-0000-0000B6170000}"/>
    <cellStyle name="40% - 强调文字颜色 1 2 2 4" xfId="7133" xr:uid="{00000000-0005-0000-0000-0000B7170000}"/>
    <cellStyle name="40% - 强调文字颜色 1 2 2 4 2" xfId="18698" xr:uid="{00000000-0005-0000-0000-0000B8170000}"/>
    <cellStyle name="40% - 强调文字颜色 1 2 2 4 2 2" xfId="22642" xr:uid="{00000000-0005-0000-0000-0000B9170000}"/>
    <cellStyle name="40% - 强调文字颜色 1 2 2 4 3" xfId="22914" xr:uid="{00000000-0005-0000-0000-0000BA170000}"/>
    <cellStyle name="40% - 强调文字颜色 1 2 2 5" xfId="9067" xr:uid="{00000000-0005-0000-0000-0000BB170000}"/>
    <cellStyle name="40% - 强调文字颜色 1 2 2 5 2" xfId="18792" xr:uid="{00000000-0005-0000-0000-0000BC170000}"/>
    <cellStyle name="40% - 强调文字颜色 1 2 2 5 2 2" xfId="21121" xr:uid="{00000000-0005-0000-0000-0000BD170000}"/>
    <cellStyle name="40% - 强调文字颜色 1 2 2 5 3" xfId="22918" xr:uid="{00000000-0005-0000-0000-0000BE170000}"/>
    <cellStyle name="40% - 强调文字颜色 1 2 2 6" xfId="16105" xr:uid="{00000000-0005-0000-0000-0000BF170000}"/>
    <cellStyle name="40% - 强调文字颜色 1 2 2 6 2" xfId="22924" xr:uid="{00000000-0005-0000-0000-0000C0170000}"/>
    <cellStyle name="40% - 强调文字颜色 1 2 2 7" xfId="16717" xr:uid="{00000000-0005-0000-0000-0000C1170000}"/>
    <cellStyle name="40% - 强调文字颜色 1 2 2 7 2" xfId="19310" xr:uid="{00000000-0005-0000-0000-0000C2170000}"/>
    <cellStyle name="40% - 强调文字颜色 1 2 2 7 2 2" xfId="25471" xr:uid="{00000000-0005-0000-0000-0000C3170000}"/>
    <cellStyle name="40% - 强调文字颜色 1 2 2 7 2 3" xfId="41992" xr:uid="{00000000-0005-0000-0000-0000C4170000}"/>
    <cellStyle name="40% - 强调文字颜色 1 2 2 7 3" xfId="22932" xr:uid="{00000000-0005-0000-0000-0000C5170000}"/>
    <cellStyle name="40% - 强调文字颜色 1 2 2 7 4" xfId="41300" xr:uid="{00000000-0005-0000-0000-0000C6170000}"/>
    <cellStyle name="40% - 强调文字颜色 1 2 2 8" xfId="18382" xr:uid="{00000000-0005-0000-0000-0000C7170000}"/>
    <cellStyle name="40% - 强调文字颜色 1 2 2 8 2" xfId="21067" xr:uid="{00000000-0005-0000-0000-0000C8170000}"/>
    <cellStyle name="40% - 强调文字颜色 1 2 2 8 3" xfId="40906" xr:uid="{00000000-0005-0000-0000-0000C9170000}"/>
    <cellStyle name="40% - 强调文字颜色 1 2 2 9" xfId="25463" xr:uid="{00000000-0005-0000-0000-0000CA170000}"/>
    <cellStyle name="40% - 强调文字颜色 1 2 3" xfId="1103" xr:uid="{00000000-0005-0000-0000-0000CB170000}"/>
    <cellStyle name="40% - 强调文字颜色 1 2 3 2" xfId="4463" xr:uid="{00000000-0005-0000-0000-0000CC170000}"/>
    <cellStyle name="40% - 强调文字颜色 1 2 3 2 2" xfId="25473" xr:uid="{00000000-0005-0000-0000-0000CD170000}"/>
    <cellStyle name="40% - 强调文字颜色 1 2 3 3" xfId="10560" xr:uid="{00000000-0005-0000-0000-0000CE170000}"/>
    <cellStyle name="40% - 强调文字颜色 1 2 3 3 2" xfId="25474" xr:uid="{00000000-0005-0000-0000-0000CF170000}"/>
    <cellStyle name="40% - 强调文字颜色 1 2 3 4" xfId="9657" xr:uid="{00000000-0005-0000-0000-0000D0170000}"/>
    <cellStyle name="40% - 强调文字颜色 1 2 3 4 2" xfId="22940" xr:uid="{00000000-0005-0000-0000-0000D1170000}"/>
    <cellStyle name="40% - 强调文字颜色 1 2 3 5" xfId="15762" xr:uid="{00000000-0005-0000-0000-0000D2170000}"/>
    <cellStyle name="40% - 强调文字颜色 1 2 3 5 2" xfId="22942" xr:uid="{00000000-0005-0000-0000-0000D3170000}"/>
    <cellStyle name="40% - 强调文字颜色 1 2 3 6" xfId="22308" xr:uid="{00000000-0005-0000-0000-0000D4170000}"/>
    <cellStyle name="40% - 强调文字颜色 1 2 4" xfId="1451" xr:uid="{00000000-0005-0000-0000-0000D5170000}"/>
    <cellStyle name="40% - 强调文字颜色 1 2 4 2" xfId="10558" xr:uid="{00000000-0005-0000-0000-0000D6170000}"/>
    <cellStyle name="40% - 强调文字颜色 1 2 4 2 2" xfId="25476" xr:uid="{00000000-0005-0000-0000-0000D7170000}"/>
    <cellStyle name="40% - 强调文字颜色 1 2 4 3" xfId="10559" xr:uid="{00000000-0005-0000-0000-0000D8170000}"/>
    <cellStyle name="40% - 强调文字颜色 1 2 4 3 2" xfId="25477" xr:uid="{00000000-0005-0000-0000-0000D9170000}"/>
    <cellStyle name="40% - 强调文字颜色 1 2 4 4" xfId="9371" xr:uid="{00000000-0005-0000-0000-0000DA170000}"/>
    <cellStyle name="40% - 强调文字颜色 1 2 4 4 2" xfId="25478" xr:uid="{00000000-0005-0000-0000-0000DB170000}"/>
    <cellStyle name="40% - 强调文字颜色 1 2 4 5" xfId="25475" xr:uid="{00000000-0005-0000-0000-0000DC170000}"/>
    <cellStyle name="40% - 强调文字颜色 1 2 5" xfId="4461" xr:uid="{00000000-0005-0000-0000-0000DD170000}"/>
    <cellStyle name="40% - 强调文字颜色 1 2 5 2" xfId="25231" xr:uid="{00000000-0005-0000-0000-0000DE170000}"/>
    <cellStyle name="40% - 强调文字颜色 1 2 6" xfId="7131" xr:uid="{00000000-0005-0000-0000-0000DF170000}"/>
    <cellStyle name="40% - 强调文字颜色 1 2 6 2" xfId="18697" xr:uid="{00000000-0005-0000-0000-0000E0170000}"/>
    <cellStyle name="40% - 强调文字颜色 1 2 6 2 2" xfId="25480" xr:uid="{00000000-0005-0000-0000-0000E1170000}"/>
    <cellStyle name="40% - 强调文字颜色 1 2 6 3" xfId="23508" xr:uid="{00000000-0005-0000-0000-0000E2170000}"/>
    <cellStyle name="40% - 强调文字颜色 1 2 7" xfId="9608" xr:uid="{00000000-0005-0000-0000-0000E3170000}"/>
    <cellStyle name="40% - 强调文字颜色 1 2 7 2" xfId="18853" xr:uid="{00000000-0005-0000-0000-0000E4170000}"/>
    <cellStyle name="40% - 强调文字颜色 1 2 7 2 2" xfId="25481" xr:uid="{00000000-0005-0000-0000-0000E5170000}"/>
    <cellStyle name="40% - 强调文字颜色 1 2 7 3" xfId="23512" xr:uid="{00000000-0005-0000-0000-0000E6170000}"/>
    <cellStyle name="40% - 强调文字颜色 1 2 8" xfId="16102" xr:uid="{00000000-0005-0000-0000-0000E7170000}"/>
    <cellStyle name="40% - 强调文字颜色 1 2 8 2" xfId="22237" xr:uid="{00000000-0005-0000-0000-0000E8170000}"/>
    <cellStyle name="40% - 强调文字颜色 1 2 9" xfId="18162" xr:uid="{00000000-0005-0000-0000-0000E9170000}"/>
    <cellStyle name="40% - 强调文字颜色 1 2 9 2" xfId="19461" xr:uid="{00000000-0005-0000-0000-0000EA170000}"/>
    <cellStyle name="40% - 强调文字颜色 1 2 9 2 2" xfId="22019" xr:uid="{00000000-0005-0000-0000-0000EB170000}"/>
    <cellStyle name="40% - 强调文字颜色 1 2 9 2 3" xfId="41147" xr:uid="{00000000-0005-0000-0000-0000EC170000}"/>
    <cellStyle name="40% - 强调文字颜色 1 2 9 3" xfId="25482" xr:uid="{00000000-0005-0000-0000-0000ED170000}"/>
    <cellStyle name="40% - 强调文字颜色 1 2 9 4" xfId="41995" xr:uid="{00000000-0005-0000-0000-0000EE170000}"/>
    <cellStyle name="40% - 强调文字颜色 1 3" xfId="106" xr:uid="{00000000-0005-0000-0000-0000EF170000}"/>
    <cellStyle name="40% - 强调文字颜色 1 3 10" xfId="18328" xr:uid="{00000000-0005-0000-0000-0000F0170000}"/>
    <cellStyle name="40% - 强调文字颜色 1 3 10 2" xfId="21326" xr:uid="{00000000-0005-0000-0000-0000F1170000}"/>
    <cellStyle name="40% - 强调文字颜色 1 3 10 3" xfId="40959" xr:uid="{00000000-0005-0000-0000-0000F2170000}"/>
    <cellStyle name="40% - 强调文字颜色 1 3 11" xfId="25483" xr:uid="{00000000-0005-0000-0000-0000F3170000}"/>
    <cellStyle name="40% - 强调文字颜色 1 3 2" xfId="274" xr:uid="{00000000-0005-0000-0000-0000F4170000}"/>
    <cellStyle name="40% - 强调文字颜色 1 3 2 2" xfId="1459" xr:uid="{00000000-0005-0000-0000-0000F5170000}"/>
    <cellStyle name="40% - 强调文字颜色 1 3 2 2 2" xfId="9518" xr:uid="{00000000-0005-0000-0000-0000F6170000}"/>
    <cellStyle name="40% - 强调文字颜色 1 3 2 2 2 2" xfId="24285" xr:uid="{00000000-0005-0000-0000-0000F7170000}"/>
    <cellStyle name="40% - 强调文字颜色 1 3 2 2 3" xfId="9420" xr:uid="{00000000-0005-0000-0000-0000F8170000}"/>
    <cellStyle name="40% - 强调文字颜色 1 3 2 2 3 2" xfId="24289" xr:uid="{00000000-0005-0000-0000-0000F9170000}"/>
    <cellStyle name="40% - 强调文字颜色 1 3 2 2 4" xfId="10554" xr:uid="{00000000-0005-0000-0000-0000FA170000}"/>
    <cellStyle name="40% - 强调文字颜色 1 3 2 2 4 2" xfId="25485" xr:uid="{00000000-0005-0000-0000-0000FB170000}"/>
    <cellStyle name="40% - 强调文字颜色 1 3 2 2 5" xfId="25071" xr:uid="{00000000-0005-0000-0000-0000FC170000}"/>
    <cellStyle name="40% - 强调文字颜色 1 3 2 3" xfId="4465" xr:uid="{00000000-0005-0000-0000-0000FD170000}"/>
    <cellStyle name="40% - 强调文字颜色 1 3 2 3 2" xfId="25073" xr:uid="{00000000-0005-0000-0000-0000FE170000}"/>
    <cellStyle name="40% - 强调文字颜色 1 3 2 4" xfId="7138" xr:uid="{00000000-0005-0000-0000-0000FF170000}"/>
    <cellStyle name="40% - 强调文字颜色 1 3 2 4 2" xfId="18700" xr:uid="{00000000-0005-0000-0000-000000180000}"/>
    <cellStyle name="40% - 强调文字颜色 1 3 2 4 2 2" xfId="25486" xr:uid="{00000000-0005-0000-0000-000001180000}"/>
    <cellStyle name="40% - 强调文字颜色 1 3 2 4 3" xfId="25075" xr:uid="{00000000-0005-0000-0000-000002180000}"/>
    <cellStyle name="40% - 强调文字颜色 1 3 2 5" xfId="10555" xr:uid="{00000000-0005-0000-0000-000003180000}"/>
    <cellStyle name="40% - 强调文字颜色 1 3 2 5 2" xfId="18909" xr:uid="{00000000-0005-0000-0000-000004180000}"/>
    <cellStyle name="40% - 强调文字颜色 1 3 2 5 2 2" xfId="25488" xr:uid="{00000000-0005-0000-0000-000005180000}"/>
    <cellStyle name="40% - 强调文字颜色 1 3 2 5 3" xfId="25077" xr:uid="{00000000-0005-0000-0000-000006180000}"/>
    <cellStyle name="40% - 强调文字颜色 1 3 2 6" xfId="16109" xr:uid="{00000000-0005-0000-0000-000007180000}"/>
    <cellStyle name="40% - 强调文字颜色 1 3 2 6 2" xfId="22466" xr:uid="{00000000-0005-0000-0000-000008180000}"/>
    <cellStyle name="40% - 强调文字颜色 1 3 2 7" xfId="16716" xr:uid="{00000000-0005-0000-0000-000009180000}"/>
    <cellStyle name="40% - 强调文字颜色 1 3 2 7 2" xfId="19309" xr:uid="{00000000-0005-0000-0000-00000A180000}"/>
    <cellStyle name="40% - 强调文字颜色 1 3 2 7 2 2" xfId="25490" xr:uid="{00000000-0005-0000-0000-00000B180000}"/>
    <cellStyle name="40% - 强调文字颜色 1 3 2 7 2 3" xfId="41998" xr:uid="{00000000-0005-0000-0000-00000C180000}"/>
    <cellStyle name="40% - 强调文字颜色 1 3 2 7 3" xfId="23854" xr:uid="{00000000-0005-0000-0000-00000D180000}"/>
    <cellStyle name="40% - 强调文字颜色 1 3 2 7 4" xfId="41279" xr:uid="{00000000-0005-0000-0000-00000E180000}"/>
    <cellStyle name="40% - 强调文字颜色 1 3 2 8" xfId="18383" xr:uid="{00000000-0005-0000-0000-00000F180000}"/>
    <cellStyle name="40% - 强调文字颜色 1 3 2 8 2" xfId="25399" xr:uid="{00000000-0005-0000-0000-000010180000}"/>
    <cellStyle name="40% - 强调文字颜色 1 3 2 8 3" xfId="41978" xr:uid="{00000000-0005-0000-0000-000011180000}"/>
    <cellStyle name="40% - 强调文字颜色 1 3 2 9" xfId="25484" xr:uid="{00000000-0005-0000-0000-000012180000}"/>
    <cellStyle name="40% - 强调文字颜色 1 3 3" xfId="1461" xr:uid="{00000000-0005-0000-0000-000013180000}"/>
    <cellStyle name="40% - 强调文字颜色 1 3 3 2" xfId="4466" xr:uid="{00000000-0005-0000-0000-000014180000}"/>
    <cellStyle name="40% - 强调文字颜色 1 3 3 2 2" xfId="21713" xr:uid="{00000000-0005-0000-0000-000015180000}"/>
    <cellStyle name="40% - 强调文字颜色 1 3 3 3" xfId="9260" xr:uid="{00000000-0005-0000-0000-000016180000}"/>
    <cellStyle name="40% - 强调文字颜色 1 3 3 3 2" xfId="25091" xr:uid="{00000000-0005-0000-0000-000017180000}"/>
    <cellStyle name="40% - 强调文字颜色 1 3 3 4" xfId="10626" xr:uid="{00000000-0005-0000-0000-000018180000}"/>
    <cellStyle name="40% - 强调文字颜色 1 3 3 4 2" xfId="25093" xr:uid="{00000000-0005-0000-0000-000019180000}"/>
    <cellStyle name="40% - 强调文字颜色 1 3 3 5" xfId="16111" xr:uid="{00000000-0005-0000-0000-00001A180000}"/>
    <cellStyle name="40% - 强调文字颜色 1 3 3 5 2" xfId="25095" xr:uid="{00000000-0005-0000-0000-00001B180000}"/>
    <cellStyle name="40% - 强调文字颜色 1 3 3 6" xfId="25492" xr:uid="{00000000-0005-0000-0000-00001C180000}"/>
    <cellStyle name="40% - 强调文字颜色 1 3 4" xfId="1457" xr:uid="{00000000-0005-0000-0000-00001D180000}"/>
    <cellStyle name="40% - 强调文字颜色 1 3 4 2" xfId="8973" xr:uid="{00000000-0005-0000-0000-00001E180000}"/>
    <cellStyle name="40% - 强调文字颜色 1 3 4 2 2" xfId="25103" xr:uid="{00000000-0005-0000-0000-00001F180000}"/>
    <cellStyle name="40% - 强调文字颜色 1 3 4 3" xfId="9416" xr:uid="{00000000-0005-0000-0000-000020180000}"/>
    <cellStyle name="40% - 强调文字颜色 1 3 4 3 2" xfId="25106" xr:uid="{00000000-0005-0000-0000-000021180000}"/>
    <cellStyle name="40% - 强调文字颜色 1 3 4 4" xfId="9372" xr:uid="{00000000-0005-0000-0000-000022180000}"/>
    <cellStyle name="40% - 强调文字颜色 1 3 4 4 2" xfId="25108" xr:uid="{00000000-0005-0000-0000-000023180000}"/>
    <cellStyle name="40% - 强调文字颜色 1 3 4 5" xfId="25493" xr:uid="{00000000-0005-0000-0000-000024180000}"/>
    <cellStyle name="40% - 强调文字颜色 1 3 5" xfId="4464" xr:uid="{00000000-0005-0000-0000-000025180000}"/>
    <cellStyle name="40% - 强调文字颜色 1 3 5 2" xfId="7139" xr:uid="{00000000-0005-0000-0000-000026180000}"/>
    <cellStyle name="40% - 强调文字颜色 1 3 5 2 2" xfId="25236" xr:uid="{00000000-0005-0000-0000-000027180000}"/>
    <cellStyle name="40% - 强调文字颜色 1 3 5 3" xfId="10550" xr:uid="{00000000-0005-0000-0000-000028180000}"/>
    <cellStyle name="40% - 强调文字颜色 1 3 5 3 2" xfId="25241" xr:uid="{00000000-0005-0000-0000-000029180000}"/>
    <cellStyle name="40% - 强调文字颜色 1 3 5 4" xfId="25234" xr:uid="{00000000-0005-0000-0000-00002A180000}"/>
    <cellStyle name="40% - 强调文字颜色 1 3 6" xfId="7137" xr:uid="{00000000-0005-0000-0000-00002B180000}"/>
    <cellStyle name="40% - 强调文字颜色 1 3 6 2" xfId="10551" xr:uid="{00000000-0005-0000-0000-00002C180000}"/>
    <cellStyle name="40% - 强调文字颜色 1 3 6 2 2" xfId="18908" xr:uid="{00000000-0005-0000-0000-00002D180000}"/>
    <cellStyle name="40% - 强调文字颜色 1 3 6 2 2 2" xfId="25495" xr:uid="{00000000-0005-0000-0000-00002E180000}"/>
    <cellStyle name="40% - 强调文字颜色 1 3 6 2 3" xfId="25494" xr:uid="{00000000-0005-0000-0000-00002F180000}"/>
    <cellStyle name="40% - 强调文字颜色 1 3 6 3" xfId="10818" xr:uid="{00000000-0005-0000-0000-000030180000}"/>
    <cellStyle name="40% - 强调文字颜色 1 3 6 3 2" xfId="25496" xr:uid="{00000000-0005-0000-0000-000031180000}"/>
    <cellStyle name="40% - 强调文字颜色 1 3 6 4" xfId="18699" xr:uid="{00000000-0005-0000-0000-000032180000}"/>
    <cellStyle name="40% - 强调文字颜色 1 3 6 4 2" xfId="25497" xr:uid="{00000000-0005-0000-0000-000033180000}"/>
    <cellStyle name="40% - 强调文字颜色 1 3 6 5" xfId="23514" xr:uid="{00000000-0005-0000-0000-000034180000}"/>
    <cellStyle name="40% - 强调文字颜色 1 3 7" xfId="8682" xr:uid="{00000000-0005-0000-0000-000035180000}"/>
    <cellStyle name="40% - 强调文字颜色 1 3 7 2" xfId="18775" xr:uid="{00000000-0005-0000-0000-000036180000}"/>
    <cellStyle name="40% - 强调文字颜色 1 3 7 2 2" xfId="25498" xr:uid="{00000000-0005-0000-0000-000037180000}"/>
    <cellStyle name="40% - 强调文字颜色 1 3 7 3" xfId="23519" xr:uid="{00000000-0005-0000-0000-000038180000}"/>
    <cellStyle name="40% - 强调文字颜色 1 3 8" xfId="16107" xr:uid="{00000000-0005-0000-0000-000039180000}"/>
    <cellStyle name="40% - 强调文字颜色 1 3 8 2" xfId="25500" xr:uid="{00000000-0005-0000-0000-00003A180000}"/>
    <cellStyle name="40% - 强调文字颜色 1 3 9" xfId="17201" xr:uid="{00000000-0005-0000-0000-00003B180000}"/>
    <cellStyle name="40% - 强调文字颜色 1 3 9 2" xfId="19345" xr:uid="{00000000-0005-0000-0000-00003C180000}"/>
    <cellStyle name="40% - 强调文字颜色 1 3 9 2 2" xfId="25503" xr:uid="{00000000-0005-0000-0000-00003D180000}"/>
    <cellStyle name="40% - 强调文字颜色 1 3 9 2 3" xfId="42002" xr:uid="{00000000-0005-0000-0000-00003E180000}"/>
    <cellStyle name="40% - 强调文字颜色 1 3 9 3" xfId="25502" xr:uid="{00000000-0005-0000-0000-00003F180000}"/>
    <cellStyle name="40% - 强调文字颜色 1 3 9 4" xfId="42001" xr:uid="{00000000-0005-0000-0000-000040180000}"/>
    <cellStyle name="40% - 强调文字颜色 1 4" xfId="107" xr:uid="{00000000-0005-0000-0000-000041180000}"/>
    <cellStyle name="40% - 强调文字颜色 1 4 10" xfId="18329" xr:uid="{00000000-0005-0000-0000-000042180000}"/>
    <cellStyle name="40% - 强调文字颜色 1 4 10 2" xfId="25505" xr:uid="{00000000-0005-0000-0000-000043180000}"/>
    <cellStyle name="40% - 强调文字颜色 1 4 10 3" xfId="42003" xr:uid="{00000000-0005-0000-0000-000044180000}"/>
    <cellStyle name="40% - 强调文字颜色 1 4 11" xfId="24148" xr:uid="{00000000-0005-0000-0000-000045180000}"/>
    <cellStyle name="40% - 强调文字颜色 1 4 2" xfId="275" xr:uid="{00000000-0005-0000-0000-000046180000}"/>
    <cellStyle name="40% - 强调文字颜色 1 4 2 2" xfId="1466" xr:uid="{00000000-0005-0000-0000-000047180000}"/>
    <cellStyle name="40% - 强调文字颜色 1 4 2 2 2" xfId="9829" xr:uid="{00000000-0005-0000-0000-000048180000}"/>
    <cellStyle name="40% - 强调文字颜色 1 4 2 2 2 2" xfId="25509" xr:uid="{00000000-0005-0000-0000-000049180000}"/>
    <cellStyle name="40% - 强调文字颜色 1 4 2 2 3" xfId="9993" xr:uid="{00000000-0005-0000-0000-00004A180000}"/>
    <cellStyle name="40% - 强调文字颜色 1 4 2 2 3 2" xfId="25510" xr:uid="{00000000-0005-0000-0000-00004B180000}"/>
    <cellStyle name="40% - 强调文字颜色 1 4 2 2 4" xfId="9992" xr:uid="{00000000-0005-0000-0000-00004C180000}"/>
    <cellStyle name="40% - 强调文字颜色 1 4 2 2 4 2" xfId="25511" xr:uid="{00000000-0005-0000-0000-00004D180000}"/>
    <cellStyle name="40% - 强调文字颜色 1 4 2 2 5" xfId="25508" xr:uid="{00000000-0005-0000-0000-00004E180000}"/>
    <cellStyle name="40% - 强调文字颜色 1 4 2 3" xfId="4468" xr:uid="{00000000-0005-0000-0000-00004F180000}"/>
    <cellStyle name="40% - 强调文字颜色 1 4 2 3 2" xfId="25512" xr:uid="{00000000-0005-0000-0000-000050180000}"/>
    <cellStyle name="40% - 强调文字颜色 1 4 2 4" xfId="7141" xr:uid="{00000000-0005-0000-0000-000051180000}"/>
    <cellStyle name="40% - 强调文字颜色 1 4 2 4 2" xfId="18702" xr:uid="{00000000-0005-0000-0000-000052180000}"/>
    <cellStyle name="40% - 强调文字颜色 1 4 2 4 2 2" xfId="25514" xr:uid="{00000000-0005-0000-0000-000053180000}"/>
    <cellStyle name="40% - 强调文字颜色 1 4 2 4 3" xfId="25513" xr:uid="{00000000-0005-0000-0000-000054180000}"/>
    <cellStyle name="40% - 强调文字颜色 1 4 2 5" xfId="9367" xr:uid="{00000000-0005-0000-0000-000055180000}"/>
    <cellStyle name="40% - 强调文字颜色 1 4 2 5 2" xfId="18819" xr:uid="{00000000-0005-0000-0000-000056180000}"/>
    <cellStyle name="40% - 强调文字颜色 1 4 2 5 2 2" xfId="25517" xr:uid="{00000000-0005-0000-0000-000057180000}"/>
    <cellStyle name="40% - 强调文字颜色 1 4 2 5 3" xfId="25515" xr:uid="{00000000-0005-0000-0000-000058180000}"/>
    <cellStyle name="40% - 强调文字颜色 1 4 2 6" xfId="16116" xr:uid="{00000000-0005-0000-0000-000059180000}"/>
    <cellStyle name="40% - 强调文字颜色 1 4 2 6 2" xfId="25520" xr:uid="{00000000-0005-0000-0000-00005A180000}"/>
    <cellStyle name="40% - 强调文字颜色 1 4 2 7" xfId="15880" xr:uid="{00000000-0005-0000-0000-00005B180000}"/>
    <cellStyle name="40% - 强调文字颜色 1 4 2 7 2" xfId="19218" xr:uid="{00000000-0005-0000-0000-00005C180000}"/>
    <cellStyle name="40% - 强调文字颜色 1 4 2 7 2 2" xfId="20987" xr:uid="{00000000-0005-0000-0000-00005D180000}"/>
    <cellStyle name="40% - 强调文字颜色 1 4 2 7 2 3" xfId="40874" xr:uid="{00000000-0005-0000-0000-00005E180000}"/>
    <cellStyle name="40% - 强调文字颜色 1 4 2 7 3" xfId="25522" xr:uid="{00000000-0005-0000-0000-00005F180000}"/>
    <cellStyle name="40% - 强调文字颜色 1 4 2 7 4" xfId="42007" xr:uid="{00000000-0005-0000-0000-000060180000}"/>
    <cellStyle name="40% - 强调文字颜色 1 4 2 8" xfId="18384" xr:uid="{00000000-0005-0000-0000-000061180000}"/>
    <cellStyle name="40% - 强调文字颜色 1 4 2 8 2" xfId="25524" xr:uid="{00000000-0005-0000-0000-000062180000}"/>
    <cellStyle name="40% - 强调文字颜色 1 4 2 8 3" xfId="42008" xr:uid="{00000000-0005-0000-0000-000063180000}"/>
    <cellStyle name="40% - 强调文字颜色 1 4 2 9" xfId="25507" xr:uid="{00000000-0005-0000-0000-000064180000}"/>
    <cellStyle name="40% - 强调文字颜色 1 4 3" xfId="1467" xr:uid="{00000000-0005-0000-0000-000065180000}"/>
    <cellStyle name="40% - 强调文字颜色 1 4 3 2" xfId="4469" xr:uid="{00000000-0005-0000-0000-000066180000}"/>
    <cellStyle name="40% - 强调文字颜色 1 4 3 2 2" xfId="25528" xr:uid="{00000000-0005-0000-0000-000067180000}"/>
    <cellStyle name="40% - 强调文字颜色 1 4 3 3" xfId="9967" xr:uid="{00000000-0005-0000-0000-000068180000}"/>
    <cellStyle name="40% - 强调文字颜色 1 4 3 3 2" xfId="25529" xr:uid="{00000000-0005-0000-0000-000069180000}"/>
    <cellStyle name="40% - 强调文字颜色 1 4 3 4" xfId="9991" xr:uid="{00000000-0005-0000-0000-00006A180000}"/>
    <cellStyle name="40% - 强调文字颜色 1 4 3 4 2" xfId="25530" xr:uid="{00000000-0005-0000-0000-00006B180000}"/>
    <cellStyle name="40% - 强调文字颜色 1 4 3 5" xfId="16117" xr:uid="{00000000-0005-0000-0000-00006C180000}"/>
    <cellStyle name="40% - 强调文字颜色 1 4 3 5 2" xfId="25531" xr:uid="{00000000-0005-0000-0000-00006D180000}"/>
    <cellStyle name="40% - 强调文字颜色 1 4 3 6" xfId="25527" xr:uid="{00000000-0005-0000-0000-00006E180000}"/>
    <cellStyle name="40% - 强调文字颜色 1 4 4" xfId="1464" xr:uid="{00000000-0005-0000-0000-00006F180000}"/>
    <cellStyle name="40% - 强调文字颜色 1 4 4 2" xfId="10548" xr:uid="{00000000-0005-0000-0000-000070180000}"/>
    <cellStyle name="40% - 强调文字颜色 1 4 4 2 2" xfId="25538" xr:uid="{00000000-0005-0000-0000-000071180000}"/>
    <cellStyle name="40% - 强调文字颜色 1 4 4 3" xfId="9733" xr:uid="{00000000-0005-0000-0000-000072180000}"/>
    <cellStyle name="40% - 强调文字颜色 1 4 4 3 2" xfId="21949" xr:uid="{00000000-0005-0000-0000-000073180000}"/>
    <cellStyle name="40% - 强调文字颜色 1 4 4 4" xfId="9362" xr:uid="{00000000-0005-0000-0000-000074180000}"/>
    <cellStyle name="40% - 强调文字颜色 1 4 4 4 2" xfId="25539" xr:uid="{00000000-0005-0000-0000-000075180000}"/>
    <cellStyle name="40% - 强调文字颜色 1 4 4 5" xfId="25535" xr:uid="{00000000-0005-0000-0000-000076180000}"/>
    <cellStyle name="40% - 强调文字颜色 1 4 5" xfId="4467" xr:uid="{00000000-0005-0000-0000-000077180000}"/>
    <cellStyle name="40% - 强调文字颜色 1 4 5 2" xfId="25246" xr:uid="{00000000-0005-0000-0000-000078180000}"/>
    <cellStyle name="40% - 强调文字颜色 1 4 6" xfId="7140" xr:uid="{00000000-0005-0000-0000-000079180000}"/>
    <cellStyle name="40% - 强调文字颜色 1 4 6 2" xfId="18701" xr:uid="{00000000-0005-0000-0000-00007A180000}"/>
    <cellStyle name="40% - 强调文字颜色 1 4 6 2 2" xfId="23529" xr:uid="{00000000-0005-0000-0000-00007B180000}"/>
    <cellStyle name="40% - 强调文字颜色 1 4 6 3" xfId="23526" xr:uid="{00000000-0005-0000-0000-00007C180000}"/>
    <cellStyle name="40% - 强调文字颜色 1 4 7" xfId="9361" xr:uid="{00000000-0005-0000-0000-00007D180000}"/>
    <cellStyle name="40% - 强调文字颜色 1 4 7 2" xfId="18818" xr:uid="{00000000-0005-0000-0000-00007E180000}"/>
    <cellStyle name="40% - 强调文字颜色 1 4 7 2 2" xfId="25540" xr:uid="{00000000-0005-0000-0000-00007F180000}"/>
    <cellStyle name="40% - 强调文字颜色 1 4 7 3" xfId="23536" xr:uid="{00000000-0005-0000-0000-000080180000}"/>
    <cellStyle name="40% - 强调文字颜色 1 4 8" xfId="16114" xr:uid="{00000000-0005-0000-0000-000081180000}"/>
    <cellStyle name="40% - 强调文字颜色 1 4 8 2" xfId="23539" xr:uid="{00000000-0005-0000-0000-000082180000}"/>
    <cellStyle name="40% - 强调文字颜色 1 4 9" xfId="18161" xr:uid="{00000000-0005-0000-0000-000083180000}"/>
    <cellStyle name="40% - 强调文字颜色 1 4 9 2" xfId="19460" xr:uid="{00000000-0005-0000-0000-000084180000}"/>
    <cellStyle name="40% - 强调文字颜色 1 4 9 2 2" xfId="25544" xr:uid="{00000000-0005-0000-0000-000085180000}"/>
    <cellStyle name="40% - 强调文字颜色 1 4 9 2 3" xfId="42011" xr:uid="{00000000-0005-0000-0000-000086180000}"/>
    <cellStyle name="40% - 强调文字颜色 1 4 9 3" xfId="25542" xr:uid="{00000000-0005-0000-0000-000087180000}"/>
    <cellStyle name="40% - 强调文字颜色 1 4 9 4" xfId="42010" xr:uid="{00000000-0005-0000-0000-000088180000}"/>
    <cellStyle name="40% - 强调文字颜色 1 5" xfId="108" xr:uid="{00000000-0005-0000-0000-000089180000}"/>
    <cellStyle name="40% - 强调文字颜色 1 5 10" xfId="24152" xr:uid="{00000000-0005-0000-0000-00008A180000}"/>
    <cellStyle name="40% - 强调文字颜色 1 5 2" xfId="276" xr:uid="{00000000-0005-0000-0000-00008B180000}"/>
    <cellStyle name="40% - 强调文字颜色 1 5 2 2" xfId="611" xr:uid="{00000000-0005-0000-0000-00008C180000}"/>
    <cellStyle name="40% - 强调文字颜色 1 5 2 2 2" xfId="9360" xr:uid="{00000000-0005-0000-0000-00008D180000}"/>
    <cellStyle name="40% - 强调文字颜色 1 5 2 2 2 2" xfId="25546" xr:uid="{00000000-0005-0000-0000-00008E180000}"/>
    <cellStyle name="40% - 强调文字颜色 1 5 2 2 3" xfId="10545" xr:uid="{00000000-0005-0000-0000-00008F180000}"/>
    <cellStyle name="40% - 强调文字颜色 1 5 2 2 3 2" xfId="25547" xr:uid="{00000000-0005-0000-0000-000090180000}"/>
    <cellStyle name="40% - 强调文字颜色 1 5 2 2 4" xfId="10038" xr:uid="{00000000-0005-0000-0000-000091180000}"/>
    <cellStyle name="40% - 强调文字颜色 1 5 2 2 4 2" xfId="22249" xr:uid="{00000000-0005-0000-0000-000092180000}"/>
    <cellStyle name="40% - 强调文字颜色 1 5 2 2 5" xfId="25545" xr:uid="{00000000-0005-0000-0000-000093180000}"/>
    <cellStyle name="40% - 强调文字颜色 1 5 2 3" xfId="4471" xr:uid="{00000000-0005-0000-0000-000094180000}"/>
    <cellStyle name="40% - 强调文字颜色 1 5 2 3 2" xfId="7145" xr:uid="{00000000-0005-0000-0000-000095180000}"/>
    <cellStyle name="40% - 强调文字颜色 1 5 2 3 2 2" xfId="25549" xr:uid="{00000000-0005-0000-0000-000096180000}"/>
    <cellStyle name="40% - 强调文字颜色 1 5 2 3 3" xfId="9359" xr:uid="{00000000-0005-0000-0000-000097180000}"/>
    <cellStyle name="40% - 强调文字颜色 1 5 2 3 3 2" xfId="25551" xr:uid="{00000000-0005-0000-0000-000098180000}"/>
    <cellStyle name="40% - 强调文字颜色 1 5 2 3 4" xfId="25548" xr:uid="{00000000-0005-0000-0000-000099180000}"/>
    <cellStyle name="40% - 强调文字颜色 1 5 2 4" xfId="6842" xr:uid="{00000000-0005-0000-0000-00009A180000}"/>
    <cellStyle name="40% - 强调文字颜色 1 5 2 4 2" xfId="10544" xr:uid="{00000000-0005-0000-0000-00009B180000}"/>
    <cellStyle name="40% - 强调文字颜色 1 5 2 4 2 2" xfId="18907" xr:uid="{00000000-0005-0000-0000-00009C180000}"/>
    <cellStyle name="40% - 强调文字颜色 1 5 2 4 2 2 2" xfId="25557" xr:uid="{00000000-0005-0000-0000-00009D180000}"/>
    <cellStyle name="40% - 强调文字颜色 1 5 2 4 2 3" xfId="25553" xr:uid="{00000000-0005-0000-0000-00009E180000}"/>
    <cellStyle name="40% - 强调文字颜色 1 5 2 4 3" xfId="9358" xr:uid="{00000000-0005-0000-0000-00009F180000}"/>
    <cellStyle name="40% - 强调文字颜色 1 5 2 4 3 2" xfId="21791" xr:uid="{00000000-0005-0000-0000-0000A0180000}"/>
    <cellStyle name="40% - 强调文字颜色 1 5 2 4 4" xfId="18637" xr:uid="{00000000-0005-0000-0000-0000A1180000}"/>
    <cellStyle name="40% - 强调文字颜色 1 5 2 4 4 2" xfId="23826" xr:uid="{00000000-0005-0000-0000-0000A2180000}"/>
    <cellStyle name="40% - 强调文字颜色 1 5 2 4 5" xfId="25552" xr:uid="{00000000-0005-0000-0000-0000A3180000}"/>
    <cellStyle name="40% - 强调文字颜色 1 5 2 5" xfId="9357" xr:uid="{00000000-0005-0000-0000-0000A4180000}"/>
    <cellStyle name="40% - 强调文字颜色 1 5 2 5 2" xfId="18817" xr:uid="{00000000-0005-0000-0000-0000A5180000}"/>
    <cellStyle name="40% - 强调文字颜色 1 5 2 5 2 2" xfId="25562" xr:uid="{00000000-0005-0000-0000-0000A6180000}"/>
    <cellStyle name="40% - 强调文字颜色 1 5 2 5 3" xfId="25558" xr:uid="{00000000-0005-0000-0000-0000A7180000}"/>
    <cellStyle name="40% - 强调文字颜色 1 5 2 6" xfId="15558" xr:uid="{00000000-0005-0000-0000-0000A8180000}"/>
    <cellStyle name="40% - 强调文字颜色 1 5 2 6 2" xfId="25564" xr:uid="{00000000-0005-0000-0000-0000A9180000}"/>
    <cellStyle name="40% - 强调文字颜色 1 5 2 7" xfId="15617" xr:uid="{00000000-0005-0000-0000-0000AA180000}"/>
    <cellStyle name="40% - 强调文字颜色 1 5 2 7 2" xfId="19188" xr:uid="{00000000-0005-0000-0000-0000AB180000}"/>
    <cellStyle name="40% - 强调文字颜色 1 5 2 7 2 2" xfId="25568" xr:uid="{00000000-0005-0000-0000-0000AC180000}"/>
    <cellStyle name="40% - 强调文字颜色 1 5 2 7 2 3" xfId="42014" xr:uid="{00000000-0005-0000-0000-0000AD180000}"/>
    <cellStyle name="40% - 强调文字颜色 1 5 2 7 3" xfId="25566" xr:uid="{00000000-0005-0000-0000-0000AE180000}"/>
    <cellStyle name="40% - 强调文字颜色 1 5 2 7 4" xfId="42013" xr:uid="{00000000-0005-0000-0000-0000AF180000}"/>
    <cellStyle name="40% - 强调文字颜色 1 5 2 8" xfId="18385" xr:uid="{00000000-0005-0000-0000-0000B0180000}"/>
    <cellStyle name="40% - 强调文字颜色 1 5 2 8 2" xfId="21813" xr:uid="{00000000-0005-0000-0000-0000B1180000}"/>
    <cellStyle name="40% - 强调文字颜色 1 5 2 8 3" xfId="41097" xr:uid="{00000000-0005-0000-0000-0000B2180000}"/>
    <cellStyle name="40% - 强调文字颜色 1 5 2 9" xfId="21197" xr:uid="{00000000-0005-0000-0000-0000B3180000}"/>
    <cellStyle name="40% - 强调文字颜色 1 5 3" xfId="1468" xr:uid="{00000000-0005-0000-0000-0000B4180000}"/>
    <cellStyle name="40% - 强调文字颜色 1 5 3 2" xfId="9356" xr:uid="{00000000-0005-0000-0000-0000B5180000}"/>
    <cellStyle name="40% - 强调文字颜色 1 5 3 2 2" xfId="25575" xr:uid="{00000000-0005-0000-0000-0000B6180000}"/>
    <cellStyle name="40% - 强调文字颜色 1 5 3 3" xfId="9355" xr:uid="{00000000-0005-0000-0000-0000B7180000}"/>
    <cellStyle name="40% - 强调文字颜色 1 5 3 3 2" xfId="25577" xr:uid="{00000000-0005-0000-0000-0000B8180000}"/>
    <cellStyle name="40% - 强调文字颜色 1 5 3 4" xfId="10540" xr:uid="{00000000-0005-0000-0000-0000B9180000}"/>
    <cellStyle name="40% - 强调文字颜色 1 5 3 4 2" xfId="25578" xr:uid="{00000000-0005-0000-0000-0000BA180000}"/>
    <cellStyle name="40% - 强调文字颜色 1 5 3 5" xfId="25573" xr:uid="{00000000-0005-0000-0000-0000BB180000}"/>
    <cellStyle name="40% - 强调文字颜色 1 5 4" xfId="4470" xr:uid="{00000000-0005-0000-0000-0000BC180000}"/>
    <cellStyle name="40% - 强调文字颜色 1 5 4 2" xfId="7147" xr:uid="{00000000-0005-0000-0000-0000BD180000}"/>
    <cellStyle name="40% - 强调文字颜色 1 5 4 2 2" xfId="25584" xr:uid="{00000000-0005-0000-0000-0000BE180000}"/>
    <cellStyle name="40% - 强调文字颜色 1 5 4 3" xfId="9353" xr:uid="{00000000-0005-0000-0000-0000BF180000}"/>
    <cellStyle name="40% - 强调文字颜色 1 5 4 3 2" xfId="25585" xr:uid="{00000000-0005-0000-0000-0000C0180000}"/>
    <cellStyle name="40% - 强调文字颜色 1 5 4 4" xfId="25583" xr:uid="{00000000-0005-0000-0000-0000C1180000}"/>
    <cellStyle name="40% - 强调文字颜色 1 5 5" xfId="7144" xr:uid="{00000000-0005-0000-0000-0000C2180000}"/>
    <cellStyle name="40% - 强调文字颜色 1 5 5 2" xfId="9352" xr:uid="{00000000-0005-0000-0000-0000C3180000}"/>
    <cellStyle name="40% - 强调文字颜色 1 5 5 2 2" xfId="18816" xr:uid="{00000000-0005-0000-0000-0000C4180000}"/>
    <cellStyle name="40% - 强调文字颜色 1 5 5 2 2 2" xfId="21410" xr:uid="{00000000-0005-0000-0000-0000C5180000}"/>
    <cellStyle name="40% - 强调文字颜色 1 5 5 2 3" xfId="23893" xr:uid="{00000000-0005-0000-0000-0000C6180000}"/>
    <cellStyle name="40% - 强调文字颜色 1 5 5 3" xfId="10536" xr:uid="{00000000-0005-0000-0000-0000C7180000}"/>
    <cellStyle name="40% - 强调文字颜色 1 5 5 3 2" xfId="25590" xr:uid="{00000000-0005-0000-0000-0000C8180000}"/>
    <cellStyle name="40% - 强调文字颜色 1 5 5 4" xfId="18703" xr:uid="{00000000-0005-0000-0000-0000C9180000}"/>
    <cellStyle name="40% - 强调文字颜色 1 5 5 4 2" xfId="22028" xr:uid="{00000000-0005-0000-0000-0000CA180000}"/>
    <cellStyle name="40% - 强调文字颜色 1 5 5 5" xfId="25589" xr:uid="{00000000-0005-0000-0000-0000CB180000}"/>
    <cellStyle name="40% - 强调文字颜色 1 5 6" xfId="11166" xr:uid="{00000000-0005-0000-0000-0000CC180000}"/>
    <cellStyle name="40% - 强调文字颜色 1 5 6 2" xfId="18979" xr:uid="{00000000-0005-0000-0000-0000CD180000}"/>
    <cellStyle name="40% - 强调文字颜色 1 5 6 2 2" xfId="23546" xr:uid="{00000000-0005-0000-0000-0000CE180000}"/>
    <cellStyle name="40% - 强调文字颜色 1 5 6 3" xfId="23545" xr:uid="{00000000-0005-0000-0000-0000CF180000}"/>
    <cellStyle name="40% - 强调文字颜色 1 5 7" xfId="16118" xr:uid="{00000000-0005-0000-0000-0000D0180000}"/>
    <cellStyle name="40% - 强调文字颜色 1 5 7 2" xfId="23548" xr:uid="{00000000-0005-0000-0000-0000D1180000}"/>
    <cellStyle name="40% - 强调文字颜色 1 5 8" xfId="18160" xr:uid="{00000000-0005-0000-0000-0000D2180000}"/>
    <cellStyle name="40% - 强调文字颜色 1 5 8 2" xfId="19459" xr:uid="{00000000-0005-0000-0000-0000D3180000}"/>
    <cellStyle name="40% - 强调文字颜色 1 5 8 2 2" xfId="25592" xr:uid="{00000000-0005-0000-0000-0000D4180000}"/>
    <cellStyle name="40% - 强调文字颜色 1 5 8 2 3" xfId="42018" xr:uid="{00000000-0005-0000-0000-0000D5180000}"/>
    <cellStyle name="40% - 强调文字颜色 1 5 8 3" xfId="25591" xr:uid="{00000000-0005-0000-0000-0000D6180000}"/>
    <cellStyle name="40% - 强调文字颜色 1 5 8 4" xfId="42017" xr:uid="{00000000-0005-0000-0000-0000D7180000}"/>
    <cellStyle name="40% - 强调文字颜色 1 5 9" xfId="18330" xr:uid="{00000000-0005-0000-0000-0000D8180000}"/>
    <cellStyle name="40% - 强调文字颜色 1 5 9 2" xfId="25594" xr:uid="{00000000-0005-0000-0000-0000D9180000}"/>
    <cellStyle name="40% - 强调文字颜色 1 5 9 3" xfId="42019" xr:uid="{00000000-0005-0000-0000-0000DA180000}"/>
    <cellStyle name="40% - 强调文字颜色 1 6" xfId="1469" xr:uid="{00000000-0005-0000-0000-0000DB180000}"/>
    <cellStyle name="40% - 强调文字颜色 1 6 2" xfId="601" xr:uid="{00000000-0005-0000-0000-0000DC180000}"/>
    <cellStyle name="40% - 强调文字颜色 1 6 2 2" xfId="4473" xr:uid="{00000000-0005-0000-0000-0000DD180000}"/>
    <cellStyle name="40% - 强调文字颜色 1 6 2 2 2" xfId="7148" xr:uid="{00000000-0005-0000-0000-0000DE180000}"/>
    <cellStyle name="40% - 强调文字颜色 1 6 2 2 2 2" xfId="25597" xr:uid="{00000000-0005-0000-0000-0000DF180000}"/>
    <cellStyle name="40% - 强调文字颜色 1 6 2 2 3" xfId="10534" xr:uid="{00000000-0005-0000-0000-0000E0180000}"/>
    <cellStyle name="40% - 强调文字颜色 1 6 2 2 3 2" xfId="25599" xr:uid="{00000000-0005-0000-0000-0000E1180000}"/>
    <cellStyle name="40% - 强调文字颜色 1 6 2 2 4" xfId="25595" xr:uid="{00000000-0005-0000-0000-0000E2180000}"/>
    <cellStyle name="40% - 强调文字颜色 1 6 2 3" xfId="10845" xr:uid="{00000000-0005-0000-0000-0000E3180000}"/>
    <cellStyle name="40% - 强调文字颜色 1 6 2 3 2" xfId="9009" xr:uid="{00000000-0005-0000-0000-0000E4180000}"/>
    <cellStyle name="40% - 强调文字颜色 1 6 2 3 2 2" xfId="25601" xr:uid="{00000000-0005-0000-0000-0000E5180000}"/>
    <cellStyle name="40% - 强调文字颜色 1 6 2 3 3" xfId="18945" xr:uid="{00000000-0005-0000-0000-0000E6180000}"/>
    <cellStyle name="40% - 强调文字颜色 1 6 2 3 3 2" xfId="25602" xr:uid="{00000000-0005-0000-0000-0000E7180000}"/>
    <cellStyle name="40% - 强调文字颜色 1 6 2 3 4" xfId="23272" xr:uid="{00000000-0005-0000-0000-0000E8180000}"/>
    <cellStyle name="40% - 强调文字颜色 1 6 2 4" xfId="10076" xr:uid="{00000000-0005-0000-0000-0000E9180000}"/>
    <cellStyle name="40% - 强调文字颜色 1 6 2 4 2" xfId="22461" xr:uid="{00000000-0005-0000-0000-0000EA180000}"/>
    <cellStyle name="40% - 强调文字颜色 1 6 2 5" xfId="15444" xr:uid="{00000000-0005-0000-0000-0000EB180000}"/>
    <cellStyle name="40% - 强调文字颜色 1 6 2 5 2" xfId="25604" xr:uid="{00000000-0005-0000-0000-0000EC180000}"/>
    <cellStyle name="40% - 强调文字颜色 1 6 2 6" xfId="15813" xr:uid="{00000000-0005-0000-0000-0000ED180000}"/>
    <cellStyle name="40% - 强调文字颜色 1 6 2 6 2" xfId="19210" xr:uid="{00000000-0005-0000-0000-0000EE180000}"/>
    <cellStyle name="40% - 强调文字颜色 1 6 2 6 2 2" xfId="25606" xr:uid="{00000000-0005-0000-0000-0000EF180000}"/>
    <cellStyle name="40% - 强调文字颜色 1 6 2 6 2 3" xfId="42022" xr:uid="{00000000-0005-0000-0000-0000F0180000}"/>
    <cellStyle name="40% - 强调文字颜色 1 6 2 6 3" xfId="20909" xr:uid="{00000000-0005-0000-0000-0000F1180000}"/>
    <cellStyle name="40% - 强调文字颜色 1 6 2 6 4" xfId="22582" xr:uid="{00000000-0005-0000-0000-0000F2180000}"/>
    <cellStyle name="40% - 强调文字颜色 1 6 2 7" xfId="21080" xr:uid="{00000000-0005-0000-0000-0000F3180000}"/>
    <cellStyle name="40% - 强调文字颜色 1 6 3" xfId="4472" xr:uid="{00000000-0005-0000-0000-0000F4180000}"/>
    <cellStyle name="40% - 强调文字颜色 1 6 3 2" xfId="7149" xr:uid="{00000000-0005-0000-0000-0000F5180000}"/>
    <cellStyle name="40% - 强调文字颜色 1 6 3 2 2" xfId="25609" xr:uid="{00000000-0005-0000-0000-0000F6180000}"/>
    <cellStyle name="40% - 强调文字颜色 1 6 3 3" xfId="9349" xr:uid="{00000000-0005-0000-0000-0000F7180000}"/>
    <cellStyle name="40% - 强调文字颜色 1 6 3 3 2" xfId="25611" xr:uid="{00000000-0005-0000-0000-0000F8180000}"/>
    <cellStyle name="40% - 强调文字颜色 1 6 3 4" xfId="22875" xr:uid="{00000000-0005-0000-0000-0000F9180000}"/>
    <cellStyle name="40% - 强调文字颜色 1 6 4" xfId="9348" xr:uid="{00000000-0005-0000-0000-0000FA180000}"/>
    <cellStyle name="40% - 强调文字颜色 1 6 4 2" xfId="10531" xr:uid="{00000000-0005-0000-0000-0000FB180000}"/>
    <cellStyle name="40% - 强调文字颜色 1 6 4 2 2" xfId="25430" xr:uid="{00000000-0005-0000-0000-0000FC180000}"/>
    <cellStyle name="40% - 强调文字颜色 1 6 4 3" xfId="18815" xr:uid="{00000000-0005-0000-0000-0000FD180000}"/>
    <cellStyle name="40% - 强调文字颜色 1 6 4 3 2" xfId="25612" xr:uid="{00000000-0005-0000-0000-0000FE180000}"/>
    <cellStyle name="40% - 强调文字颜色 1 6 4 4" xfId="22880" xr:uid="{00000000-0005-0000-0000-0000FF180000}"/>
    <cellStyle name="40% - 强调文字颜色 1 6 5" xfId="9347" xr:uid="{00000000-0005-0000-0000-000000190000}"/>
    <cellStyle name="40% - 强调文字颜色 1 6 5 2" xfId="25252" xr:uid="{00000000-0005-0000-0000-000001190000}"/>
    <cellStyle name="40% - 强调文字颜色 1 6 6" xfId="16119" xr:uid="{00000000-0005-0000-0000-000002190000}"/>
    <cellStyle name="40% - 强调文字颜色 1 6 6 2" xfId="25613" xr:uid="{00000000-0005-0000-0000-000003190000}"/>
    <cellStyle name="40% - 强调文字颜色 1 6 7" xfId="16483" xr:uid="{00000000-0005-0000-0000-000004190000}"/>
    <cellStyle name="40% - 强调文字颜色 1 6 7 2" xfId="19263" xr:uid="{00000000-0005-0000-0000-000005190000}"/>
    <cellStyle name="40% - 强调文字颜色 1 6 7 2 2" xfId="25616" xr:uid="{00000000-0005-0000-0000-000006190000}"/>
    <cellStyle name="40% - 强调文字颜色 1 6 7 2 3" xfId="42024" xr:uid="{00000000-0005-0000-0000-000007190000}"/>
    <cellStyle name="40% - 强调文字颜色 1 6 7 3" xfId="25614" xr:uid="{00000000-0005-0000-0000-000008190000}"/>
    <cellStyle name="40% - 强调文字颜色 1 6 7 4" xfId="42023" xr:uid="{00000000-0005-0000-0000-000009190000}"/>
    <cellStyle name="40% - 强调文字颜色 1 6 8" xfId="21502" xr:uid="{00000000-0005-0000-0000-00000A190000}"/>
    <cellStyle name="40% - 强调文字颜色 1 7" xfId="928" xr:uid="{00000000-0005-0000-0000-00000B190000}"/>
    <cellStyle name="40% - 强调文字颜色 1 7 2" xfId="1470" xr:uid="{00000000-0005-0000-0000-00000C190000}"/>
    <cellStyle name="40% - 强调文字颜色 1 7 2 2" xfId="4475" xr:uid="{00000000-0005-0000-0000-00000D190000}"/>
    <cellStyle name="40% - 强调文字颜色 1 7 2 2 2" xfId="6841" xr:uid="{00000000-0005-0000-0000-00000E190000}"/>
    <cellStyle name="40% - 强调文字颜色 1 7 2 2 2 2" xfId="21942" xr:uid="{00000000-0005-0000-0000-00000F190000}"/>
    <cellStyle name="40% - 强调文字颜色 1 7 2 2 3" xfId="9788" xr:uid="{00000000-0005-0000-0000-000010190000}"/>
    <cellStyle name="40% - 强调文字颜色 1 7 2 2 3 2" xfId="21247" xr:uid="{00000000-0005-0000-0000-000011190000}"/>
    <cellStyle name="40% - 强调文字颜色 1 7 2 2 4" xfId="21173" xr:uid="{00000000-0005-0000-0000-000012190000}"/>
    <cellStyle name="40% - 强调文字颜色 1 7 2 3" xfId="9346" xr:uid="{00000000-0005-0000-0000-000013190000}"/>
    <cellStyle name="40% - 强调文字颜色 1 7 2 3 2" xfId="25617" xr:uid="{00000000-0005-0000-0000-000014190000}"/>
    <cellStyle name="40% - 强调文字颜色 1 7 2 4" xfId="9415" xr:uid="{00000000-0005-0000-0000-000015190000}"/>
    <cellStyle name="40% - 强调文字颜色 1 7 2 4 2" xfId="21141" xr:uid="{00000000-0005-0000-0000-000016190000}"/>
    <cellStyle name="40% - 强调文字颜色 1 7 2 5" xfId="16120" xr:uid="{00000000-0005-0000-0000-000017190000}"/>
    <cellStyle name="40% - 强调文字颜色 1 7 2 5 2" xfId="25621" xr:uid="{00000000-0005-0000-0000-000018190000}"/>
    <cellStyle name="40% - 强调文字颜色 1 7 2 6" xfId="22897" xr:uid="{00000000-0005-0000-0000-000019190000}"/>
    <cellStyle name="40% - 强调文字颜色 1 7 3" xfId="4474" xr:uid="{00000000-0005-0000-0000-00001A190000}"/>
    <cellStyle name="40% - 强调文字颜色 1 7 3 2" xfId="7150" xr:uid="{00000000-0005-0000-0000-00001B190000}"/>
    <cellStyle name="40% - 强调文字颜色 1 7 3 2 2" xfId="25625" xr:uid="{00000000-0005-0000-0000-00001C190000}"/>
    <cellStyle name="40% - 强调文字颜色 1 7 3 3" xfId="9344" xr:uid="{00000000-0005-0000-0000-00001D190000}"/>
    <cellStyle name="40% - 强调文字颜色 1 7 3 3 2" xfId="25627" xr:uid="{00000000-0005-0000-0000-00001E190000}"/>
    <cellStyle name="40% - 强调文字颜色 1 7 3 4" xfId="25622" xr:uid="{00000000-0005-0000-0000-00001F190000}"/>
    <cellStyle name="40% - 强调文字颜色 1 7 4" xfId="10528" xr:uid="{00000000-0005-0000-0000-000020190000}"/>
    <cellStyle name="40% - 强调文字颜色 1 7 4 2" xfId="25628" xr:uid="{00000000-0005-0000-0000-000021190000}"/>
    <cellStyle name="40% - 强调文字颜色 1 7 5" xfId="8481" xr:uid="{00000000-0005-0000-0000-000022190000}"/>
    <cellStyle name="40% - 强调文字颜色 1 7 5 2" xfId="25629" xr:uid="{00000000-0005-0000-0000-000023190000}"/>
    <cellStyle name="40% - 强调文字颜色 1 7 6" xfId="15684" xr:uid="{00000000-0005-0000-0000-000024190000}"/>
    <cellStyle name="40% - 强调文字颜色 1 7 6 2" xfId="23556" xr:uid="{00000000-0005-0000-0000-000025190000}"/>
    <cellStyle name="40% - 强调文字颜色 1 7 7" xfId="21658" xr:uid="{00000000-0005-0000-0000-000026190000}"/>
    <cellStyle name="40% - 强调文字颜色 1 8" xfId="1471" xr:uid="{00000000-0005-0000-0000-000027190000}"/>
    <cellStyle name="40% - 强调文字颜色 1 8 2" xfId="1472" xr:uid="{00000000-0005-0000-0000-000028190000}"/>
    <cellStyle name="40% - 强调文字颜色 1 8 2 2" xfId="4477" xr:uid="{00000000-0005-0000-0000-000029190000}"/>
    <cellStyle name="40% - 强调文字颜色 1 8 2 2 2" xfId="6908" xr:uid="{00000000-0005-0000-0000-00002A190000}"/>
    <cellStyle name="40% - 强调文字颜色 1 8 2 2 2 2" xfId="24006" xr:uid="{00000000-0005-0000-0000-00002B190000}"/>
    <cellStyle name="40% - 强调文字颜色 1 8 2 2 3" xfId="11060" xr:uid="{00000000-0005-0000-0000-00002C190000}"/>
    <cellStyle name="40% - 强调文字颜色 1 8 2 2 3 2" xfId="21759" xr:uid="{00000000-0005-0000-0000-00002D190000}"/>
    <cellStyle name="40% - 强调文字颜色 1 8 2 2 4" xfId="22022" xr:uid="{00000000-0005-0000-0000-00002E190000}"/>
    <cellStyle name="40% - 强调文字颜色 1 8 2 3" xfId="10936" xr:uid="{00000000-0005-0000-0000-00002F190000}"/>
    <cellStyle name="40% - 强调文字颜色 1 8 2 3 2" xfId="22725" xr:uid="{00000000-0005-0000-0000-000030190000}"/>
    <cellStyle name="40% - 强调文字颜色 1 8 2 4" xfId="9679" xr:uid="{00000000-0005-0000-0000-000031190000}"/>
    <cellStyle name="40% - 强调文字颜色 1 8 2 4 2" xfId="22732" xr:uid="{00000000-0005-0000-0000-000032190000}"/>
    <cellStyle name="40% - 强调文字颜色 1 8 2 5" xfId="16122" xr:uid="{00000000-0005-0000-0000-000033190000}"/>
    <cellStyle name="40% - 强调文字颜色 1 8 2 5 2" xfId="22740" xr:uid="{00000000-0005-0000-0000-000034190000}"/>
    <cellStyle name="40% - 强调文字颜色 1 8 2 6" xfId="25631" xr:uid="{00000000-0005-0000-0000-000035190000}"/>
    <cellStyle name="40% - 强调文字颜色 1 8 3" xfId="4476" xr:uid="{00000000-0005-0000-0000-000036190000}"/>
    <cellStyle name="40% - 强调文字颜色 1 8 3 2" xfId="7151" xr:uid="{00000000-0005-0000-0000-000037190000}"/>
    <cellStyle name="40% - 强调文字颜色 1 8 3 2 2" xfId="22776" xr:uid="{00000000-0005-0000-0000-000038190000}"/>
    <cellStyle name="40% - 强调文字颜色 1 8 3 3" xfId="10925" xr:uid="{00000000-0005-0000-0000-000039190000}"/>
    <cellStyle name="40% - 强调文字颜色 1 8 3 3 2" xfId="22782" xr:uid="{00000000-0005-0000-0000-00003A190000}"/>
    <cellStyle name="40% - 强调文字颜色 1 8 3 4" xfId="25632" xr:uid="{00000000-0005-0000-0000-00003B190000}"/>
    <cellStyle name="40% - 强调文字颜色 1 8 4" xfId="9343" xr:uid="{00000000-0005-0000-0000-00003C190000}"/>
    <cellStyle name="40% - 强调文字颜色 1 8 4 2" xfId="25633" xr:uid="{00000000-0005-0000-0000-00003D190000}"/>
    <cellStyle name="40% - 强调文字颜色 1 8 5" xfId="8363" xr:uid="{00000000-0005-0000-0000-00003E190000}"/>
    <cellStyle name="40% - 强调文字颜色 1 8 5 2" xfId="20776" xr:uid="{00000000-0005-0000-0000-00003F190000}"/>
    <cellStyle name="40% - 强调文字颜色 1 8 6" xfId="16121" xr:uid="{00000000-0005-0000-0000-000040190000}"/>
    <cellStyle name="40% - 强调文字颜色 1 8 6 2" xfId="25634" xr:uid="{00000000-0005-0000-0000-000041190000}"/>
    <cellStyle name="40% - 强调文字颜色 1 8 7" xfId="25630" xr:uid="{00000000-0005-0000-0000-000042190000}"/>
    <cellStyle name="40% - 强调文字颜色 1 9" xfId="1473" xr:uid="{00000000-0005-0000-0000-000043190000}"/>
    <cellStyle name="40% - 强调文字颜色 1 9 2" xfId="1474" xr:uid="{00000000-0005-0000-0000-000044190000}"/>
    <cellStyle name="40% - 强调文字颜色 1 9 2 2" xfId="4479" xr:uid="{00000000-0005-0000-0000-000045190000}"/>
    <cellStyle name="40% - 强调文字颜色 1 9 2 2 2" xfId="7152" xr:uid="{00000000-0005-0000-0000-000046190000}"/>
    <cellStyle name="40% - 强调文字颜色 1 9 2 2 2 2" xfId="25639" xr:uid="{00000000-0005-0000-0000-000047190000}"/>
    <cellStyle name="40% - 强调文字颜色 1 9 2 2 3" xfId="10527" xr:uid="{00000000-0005-0000-0000-000048190000}"/>
    <cellStyle name="40% - 强调文字颜色 1 9 2 2 3 2" xfId="25642" xr:uid="{00000000-0005-0000-0000-000049190000}"/>
    <cellStyle name="40% - 强调文字颜色 1 9 2 2 4" xfId="25637" xr:uid="{00000000-0005-0000-0000-00004A190000}"/>
    <cellStyle name="40% - 强调文字颜色 1 9 2 3" xfId="9533" xr:uid="{00000000-0005-0000-0000-00004B190000}"/>
    <cellStyle name="40% - 强调文字颜色 1 9 2 3 2" xfId="24251" xr:uid="{00000000-0005-0000-0000-00004C190000}"/>
    <cellStyle name="40% - 强调文字颜色 1 9 2 4" xfId="9526" xr:uid="{00000000-0005-0000-0000-00004D190000}"/>
    <cellStyle name="40% - 强调文字颜色 1 9 2 4 2" xfId="24259" xr:uid="{00000000-0005-0000-0000-00004E190000}"/>
    <cellStyle name="40% - 强调文字颜色 1 9 2 5" xfId="16124" xr:uid="{00000000-0005-0000-0000-00004F190000}"/>
    <cellStyle name="40% - 强调文字颜色 1 9 2 5 2" xfId="24264" xr:uid="{00000000-0005-0000-0000-000050190000}"/>
    <cellStyle name="40% - 强调文字颜色 1 9 2 6" xfId="25636" xr:uid="{00000000-0005-0000-0000-000051190000}"/>
    <cellStyle name="40% - 强调文字颜色 1 9 3" xfId="4478" xr:uid="{00000000-0005-0000-0000-000052190000}"/>
    <cellStyle name="40% - 强调文字颜色 1 9 3 2" xfId="7153" xr:uid="{00000000-0005-0000-0000-000053190000}"/>
    <cellStyle name="40% - 强调文字颜色 1 9 3 2 2" xfId="22579" xr:uid="{00000000-0005-0000-0000-000054190000}"/>
    <cellStyle name="40% - 强调文字颜色 1 9 3 3" xfId="9873" xr:uid="{00000000-0005-0000-0000-000055190000}"/>
    <cellStyle name="40% - 强调文字颜色 1 9 3 3 2" xfId="23371" xr:uid="{00000000-0005-0000-0000-000056190000}"/>
    <cellStyle name="40% - 强调文字颜色 1 9 3 4" xfId="25643" xr:uid="{00000000-0005-0000-0000-000057190000}"/>
    <cellStyle name="40% - 强调文字颜色 1 9 4" xfId="10652" xr:uid="{00000000-0005-0000-0000-000058190000}"/>
    <cellStyle name="40% - 强调文字颜色 1 9 4 2" xfId="24997" xr:uid="{00000000-0005-0000-0000-000059190000}"/>
    <cellStyle name="40% - 强调文字颜色 1 9 5" xfId="10976" xr:uid="{00000000-0005-0000-0000-00005A190000}"/>
    <cellStyle name="40% - 强调文字颜色 1 9 5 2" xfId="22496" xr:uid="{00000000-0005-0000-0000-00005B190000}"/>
    <cellStyle name="40% - 强调文字颜色 1 9 6" xfId="16123" xr:uid="{00000000-0005-0000-0000-00005C190000}"/>
    <cellStyle name="40% - 强调文字颜色 1 9 6 2" xfId="25002" xr:uid="{00000000-0005-0000-0000-00005D190000}"/>
    <cellStyle name="40% - 强调文字颜色 1 9 7" xfId="25635" xr:uid="{00000000-0005-0000-0000-00005E190000}"/>
    <cellStyle name="40% - 强调文字颜色 2 10" xfId="833" xr:uid="{00000000-0005-0000-0000-00005F190000}"/>
    <cellStyle name="40% - 强调文字颜色 2 10 2" xfId="1476" xr:uid="{00000000-0005-0000-0000-000060190000}"/>
    <cellStyle name="40% - 强调文字颜色 2 10 2 2" xfId="4481" xr:uid="{00000000-0005-0000-0000-000061190000}"/>
    <cellStyle name="40% - 强调文字颜色 2 10 2 2 2" xfId="7156" xr:uid="{00000000-0005-0000-0000-000062190000}"/>
    <cellStyle name="40% - 强调文字颜色 2 10 2 2 2 2" xfId="25646" xr:uid="{00000000-0005-0000-0000-000063190000}"/>
    <cellStyle name="40% - 强调文字颜色 2 10 2 2 3" xfId="9342" xr:uid="{00000000-0005-0000-0000-000064190000}"/>
    <cellStyle name="40% - 强调文字颜色 2 10 2 2 3 2" xfId="25647" xr:uid="{00000000-0005-0000-0000-000065190000}"/>
    <cellStyle name="40% - 强调文字颜色 2 10 2 2 4" xfId="21573" xr:uid="{00000000-0005-0000-0000-000066190000}"/>
    <cellStyle name="40% - 强调文字颜色 2 10 2 3" xfId="10525" xr:uid="{00000000-0005-0000-0000-000067190000}"/>
    <cellStyle name="40% - 强调文字颜色 2 10 2 3 2" xfId="25649" xr:uid="{00000000-0005-0000-0000-000068190000}"/>
    <cellStyle name="40% - 强调文字颜色 2 10 2 4" xfId="9341" xr:uid="{00000000-0005-0000-0000-000069190000}"/>
    <cellStyle name="40% - 强调文字颜色 2 10 2 4 2" xfId="25650" xr:uid="{00000000-0005-0000-0000-00006A190000}"/>
    <cellStyle name="40% - 强调文字颜色 2 10 2 5" xfId="16125" xr:uid="{00000000-0005-0000-0000-00006B190000}"/>
    <cellStyle name="40% - 强调文字颜色 2 10 2 5 2" xfId="25651" xr:uid="{00000000-0005-0000-0000-00006C190000}"/>
    <cellStyle name="40% - 强调文字颜色 2 10 2 6" xfId="25645" xr:uid="{00000000-0005-0000-0000-00006D190000}"/>
    <cellStyle name="40% - 强调文字颜色 2 10 3" xfId="4480" xr:uid="{00000000-0005-0000-0000-00006E190000}"/>
    <cellStyle name="40% - 强调文字颜色 2 10 3 2" xfId="7157" xr:uid="{00000000-0005-0000-0000-00006F190000}"/>
    <cellStyle name="40% - 强调文字颜色 2 10 3 2 2" xfId="20916" xr:uid="{00000000-0005-0000-0000-000070190000}"/>
    <cellStyle name="40% - 强调文字颜色 2 10 3 3" xfId="8889" xr:uid="{00000000-0005-0000-0000-000071190000}"/>
    <cellStyle name="40% - 强调文字颜色 2 10 3 3 2" xfId="25657" xr:uid="{00000000-0005-0000-0000-000072190000}"/>
    <cellStyle name="40% - 强调文字颜色 2 10 3 4" xfId="25655" xr:uid="{00000000-0005-0000-0000-000073190000}"/>
    <cellStyle name="40% - 强调文字颜色 2 10 4" xfId="9703" xr:uid="{00000000-0005-0000-0000-000074190000}"/>
    <cellStyle name="40% - 强调文字颜色 2 10 4 2" xfId="22397" xr:uid="{00000000-0005-0000-0000-000075190000}"/>
    <cellStyle name="40% - 强调文字颜色 2 10 5" xfId="10522" xr:uid="{00000000-0005-0000-0000-000076190000}"/>
    <cellStyle name="40% - 强调文字颜色 2 10 5 2" xfId="25660" xr:uid="{00000000-0005-0000-0000-000077190000}"/>
    <cellStyle name="40% - 强调文字颜色 2 10 6" xfId="15645" xr:uid="{00000000-0005-0000-0000-000078190000}"/>
    <cellStyle name="40% - 强调文字颜色 2 10 6 2" xfId="25662" xr:uid="{00000000-0005-0000-0000-000079190000}"/>
    <cellStyle name="40% - 强调文字颜色 2 10 7" xfId="21524" xr:uid="{00000000-0005-0000-0000-00007A190000}"/>
    <cellStyle name="40% - 强调文字颜色 2 11" xfId="715" xr:uid="{00000000-0005-0000-0000-00007B190000}"/>
    <cellStyle name="40% - 强调文字颜色 2 11 2" xfId="1252" xr:uid="{00000000-0005-0000-0000-00007C190000}"/>
    <cellStyle name="40% - 强调文字颜色 2 11 2 2" xfId="4483" xr:uid="{00000000-0005-0000-0000-00007D190000}"/>
    <cellStyle name="40% - 强调文字颜色 2 11 2 2 2" xfId="6980" xr:uid="{00000000-0005-0000-0000-00007E190000}"/>
    <cellStyle name="40% - 强调文字颜色 2 11 2 2 2 2" xfId="22867" xr:uid="{00000000-0005-0000-0000-00007F190000}"/>
    <cellStyle name="40% - 强调文字颜色 2 11 2 2 3" xfId="10909" xr:uid="{00000000-0005-0000-0000-000080190000}"/>
    <cellStyle name="40% - 强调文字颜色 2 11 2 2 3 2" xfId="22869" xr:uid="{00000000-0005-0000-0000-000081190000}"/>
    <cellStyle name="40% - 强调文字颜色 2 11 2 2 4" xfId="22863" xr:uid="{00000000-0005-0000-0000-000082190000}"/>
    <cellStyle name="40% - 强调文字颜色 2 11 2 3" xfId="11122" xr:uid="{00000000-0005-0000-0000-000083190000}"/>
    <cellStyle name="40% - 强调文字颜色 2 11 2 3 2" xfId="21078" xr:uid="{00000000-0005-0000-0000-000084190000}"/>
    <cellStyle name="40% - 强调文字颜色 2 11 2 4" xfId="9667" xr:uid="{00000000-0005-0000-0000-000085190000}"/>
    <cellStyle name="40% - 强调文字颜色 2 11 2 4 2" xfId="22873" xr:uid="{00000000-0005-0000-0000-000086190000}"/>
    <cellStyle name="40% - 强调文字颜色 2 11 2 5" xfId="15859" xr:uid="{00000000-0005-0000-0000-000087190000}"/>
    <cellStyle name="40% - 强调文字颜色 2 11 2 5 2" xfId="22879" xr:uid="{00000000-0005-0000-0000-000088190000}"/>
    <cellStyle name="40% - 强调文字颜色 2 11 2 6" xfId="22860" xr:uid="{00000000-0005-0000-0000-000089190000}"/>
    <cellStyle name="40% - 强调文字颜色 2 11 3" xfId="4482" xr:uid="{00000000-0005-0000-0000-00008A190000}"/>
    <cellStyle name="40% - 强调文字颜色 2 11 3 2" xfId="6982" xr:uid="{00000000-0005-0000-0000-00008B190000}"/>
    <cellStyle name="40% - 强调文字颜色 2 11 3 2 2" xfId="22891" xr:uid="{00000000-0005-0000-0000-00008C190000}"/>
    <cellStyle name="40% - 强调文字颜色 2 11 3 3" xfId="10905" xr:uid="{00000000-0005-0000-0000-00008D190000}"/>
    <cellStyle name="40% - 强调文字颜色 2 11 3 3 2" xfId="22896" xr:uid="{00000000-0005-0000-0000-00008E190000}"/>
    <cellStyle name="40% - 强调文字颜色 2 11 3 4" xfId="22886" xr:uid="{00000000-0005-0000-0000-00008F190000}"/>
    <cellStyle name="40% - 强调文字颜色 2 11 4" xfId="9662" xr:uid="{00000000-0005-0000-0000-000090190000}"/>
    <cellStyle name="40% - 强调文字颜色 2 11 4 2" xfId="22900" xr:uid="{00000000-0005-0000-0000-000091190000}"/>
    <cellStyle name="40% - 强调文字颜色 2 11 5" xfId="9627" xr:uid="{00000000-0005-0000-0000-000092190000}"/>
    <cellStyle name="40% - 强调文字颜色 2 11 5 2" xfId="22903" xr:uid="{00000000-0005-0000-0000-000093190000}"/>
    <cellStyle name="40% - 强调文字颜色 2 11 6" xfId="15593" xr:uid="{00000000-0005-0000-0000-000094190000}"/>
    <cellStyle name="40% - 强调文字颜色 2 11 6 2" xfId="22905" xr:uid="{00000000-0005-0000-0000-000095190000}"/>
    <cellStyle name="40% - 强调文字颜色 2 11 7" xfId="21336" xr:uid="{00000000-0005-0000-0000-000096190000}"/>
    <cellStyle name="40% - 强调文字颜色 2 12" xfId="1255" xr:uid="{00000000-0005-0000-0000-000097190000}"/>
    <cellStyle name="40% - 强调文字颜色 2 12 2" xfId="4484" xr:uid="{00000000-0005-0000-0000-000098190000}"/>
    <cellStyle name="40% - 强调文字颜色 2 12 2 2" xfId="22911" xr:uid="{00000000-0005-0000-0000-000099190000}"/>
    <cellStyle name="40% - 强调文字颜色 2 12 3" xfId="10896" xr:uid="{00000000-0005-0000-0000-00009A190000}"/>
    <cellStyle name="40% - 强调文字颜色 2 12 3 2" xfId="22938" xr:uid="{00000000-0005-0000-0000-00009B190000}"/>
    <cellStyle name="40% - 强调文字颜色 2 12 4" xfId="9714" xr:uid="{00000000-0005-0000-0000-00009C190000}"/>
    <cellStyle name="40% - 强调文字颜色 2 12 4 2" xfId="20753" xr:uid="{00000000-0005-0000-0000-00009D190000}"/>
    <cellStyle name="40% - 强调文字颜色 2 12 5" xfId="15458" xr:uid="{00000000-0005-0000-0000-00009E190000}"/>
    <cellStyle name="40% - 强调文字颜色 2 12 5 2" xfId="20767" xr:uid="{00000000-0005-0000-0000-00009F190000}"/>
    <cellStyle name="40% - 强调文字颜色 2 12 6" xfId="22908" xr:uid="{00000000-0005-0000-0000-0000A0190000}"/>
    <cellStyle name="40% - 强调文字颜色 2 2" xfId="109" xr:uid="{00000000-0005-0000-0000-0000A1190000}"/>
    <cellStyle name="40% - 强调文字颜色 2 2 10" xfId="25663" xr:uid="{00000000-0005-0000-0000-0000A2190000}"/>
    <cellStyle name="40% - 强调文字颜色 2 2 2" xfId="277" xr:uid="{00000000-0005-0000-0000-0000A3190000}"/>
    <cellStyle name="40% - 强调文字颜色 2 2 2 2" xfId="1479" xr:uid="{00000000-0005-0000-0000-0000A4190000}"/>
    <cellStyle name="40% - 强调文字颜色 2 2 2 2 2" xfId="10520" xr:uid="{00000000-0005-0000-0000-0000A5190000}"/>
    <cellStyle name="40% - 强调文字颜色 2 2 2 2 2 2" xfId="25667" xr:uid="{00000000-0005-0000-0000-0000A6190000}"/>
    <cellStyle name="40% - 强调文字颜色 2 2 2 2 3" xfId="10570" xr:uid="{00000000-0005-0000-0000-0000A7190000}"/>
    <cellStyle name="40% - 强调文字颜色 2 2 2 2 3 2" xfId="25442" xr:uid="{00000000-0005-0000-0000-0000A8190000}"/>
    <cellStyle name="40% - 强调文字颜色 2 2 2 2 4" xfId="10568" xr:uid="{00000000-0005-0000-0000-0000A9190000}"/>
    <cellStyle name="40% - 强调文字颜色 2 2 2 2 4 2" xfId="25446" xr:uid="{00000000-0005-0000-0000-0000AA190000}"/>
    <cellStyle name="40% - 强调文字颜色 2 2 2 2 5" xfId="25665" xr:uid="{00000000-0005-0000-0000-0000AB190000}"/>
    <cellStyle name="40% - 强调文字颜色 2 2 2 3" xfId="4486" xr:uid="{00000000-0005-0000-0000-0000AC190000}"/>
    <cellStyle name="40% - 强调文字颜色 2 2 2 3 2" xfId="25668" xr:uid="{00000000-0005-0000-0000-0000AD190000}"/>
    <cellStyle name="40% - 强调文字颜色 2 2 2 4" xfId="7160" xr:uid="{00000000-0005-0000-0000-0000AE190000}"/>
    <cellStyle name="40% - 强调文字颜色 2 2 2 4 2" xfId="18705" xr:uid="{00000000-0005-0000-0000-0000AF190000}"/>
    <cellStyle name="40% - 强调文字颜色 2 2 2 4 2 2" xfId="22009" xr:uid="{00000000-0005-0000-0000-0000B0190000}"/>
    <cellStyle name="40% - 强调文字颜色 2 2 2 4 3" xfId="22148" xr:uid="{00000000-0005-0000-0000-0000B1190000}"/>
    <cellStyle name="40% - 强调文字颜色 2 2 2 5" xfId="11120" xr:uid="{00000000-0005-0000-0000-0000B2190000}"/>
    <cellStyle name="40% - 强调文字颜色 2 2 2 5 2" xfId="18975" xr:uid="{00000000-0005-0000-0000-0000B3190000}"/>
    <cellStyle name="40% - 强调文字颜色 2 2 2 5 2 2" xfId="24039" xr:uid="{00000000-0005-0000-0000-0000B4190000}"/>
    <cellStyle name="40% - 强调文字颜色 2 2 2 5 3" xfId="21107" xr:uid="{00000000-0005-0000-0000-0000B5190000}"/>
    <cellStyle name="40% - 强调文字颜色 2 2 2 6" xfId="16128" xr:uid="{00000000-0005-0000-0000-0000B6190000}"/>
    <cellStyle name="40% - 强调文字颜色 2 2 2 6 2" xfId="25669" xr:uid="{00000000-0005-0000-0000-0000B7190000}"/>
    <cellStyle name="40% - 强调文字颜色 2 2 2 7" xfId="16712" xr:uid="{00000000-0005-0000-0000-0000B8190000}"/>
    <cellStyle name="40% - 强调文字颜色 2 2 2 7 2" xfId="19308" xr:uid="{00000000-0005-0000-0000-0000B9190000}"/>
    <cellStyle name="40% - 强调文字颜色 2 2 2 7 2 2" xfId="25671" xr:uid="{00000000-0005-0000-0000-0000BA190000}"/>
    <cellStyle name="40% - 强调文字颜色 2 2 2 7 2 3" xfId="42029" xr:uid="{00000000-0005-0000-0000-0000BB190000}"/>
    <cellStyle name="40% - 强调文字颜色 2 2 2 7 3" xfId="25670" xr:uid="{00000000-0005-0000-0000-0000BC190000}"/>
    <cellStyle name="40% - 强调文字颜色 2 2 2 7 4" xfId="42028" xr:uid="{00000000-0005-0000-0000-0000BD190000}"/>
    <cellStyle name="40% - 强调文字颜色 2 2 2 8" xfId="18386" xr:uid="{00000000-0005-0000-0000-0000BE190000}"/>
    <cellStyle name="40% - 强调文字颜色 2 2 2 8 2" xfId="25673" xr:uid="{00000000-0005-0000-0000-0000BF190000}"/>
    <cellStyle name="40% - 强调文字颜色 2 2 2 8 3" xfId="42030" xr:uid="{00000000-0005-0000-0000-0000C0190000}"/>
    <cellStyle name="40% - 强调文字颜色 2 2 2 9" xfId="25664" xr:uid="{00000000-0005-0000-0000-0000C1190000}"/>
    <cellStyle name="40% - 强调文字颜色 2 2 3" xfId="1478" xr:uid="{00000000-0005-0000-0000-0000C2190000}"/>
    <cellStyle name="40% - 强调文字颜色 2 2 3 2" xfId="10518" xr:uid="{00000000-0005-0000-0000-0000C3190000}"/>
    <cellStyle name="40% - 强调文字颜色 2 2 3 2 2" xfId="25675" xr:uid="{00000000-0005-0000-0000-0000C4190000}"/>
    <cellStyle name="40% - 强调文字颜色 2 2 3 3" xfId="10519" xr:uid="{00000000-0005-0000-0000-0000C5190000}"/>
    <cellStyle name="40% - 强调文字颜色 2 2 3 3 2" xfId="25676" xr:uid="{00000000-0005-0000-0000-0000C6190000}"/>
    <cellStyle name="40% - 强调文字颜色 2 2 3 4" xfId="9337" xr:uid="{00000000-0005-0000-0000-0000C7190000}"/>
    <cellStyle name="40% - 强调文字颜色 2 2 3 4 2" xfId="25677" xr:uid="{00000000-0005-0000-0000-0000C8190000}"/>
    <cellStyle name="40% - 强调文字颜色 2 2 3 5" xfId="25674" xr:uid="{00000000-0005-0000-0000-0000C9190000}"/>
    <cellStyle name="40% - 强调文字颜色 2 2 4" xfId="4485" xr:uid="{00000000-0005-0000-0000-0000CA190000}"/>
    <cellStyle name="40% - 强调文字颜色 2 2 4 2" xfId="25678" xr:uid="{00000000-0005-0000-0000-0000CB190000}"/>
    <cellStyle name="40% - 强调文字颜色 2 2 5" xfId="7158" xr:uid="{00000000-0005-0000-0000-0000CC190000}"/>
    <cellStyle name="40% - 强调文字颜色 2 2 5 2" xfId="18704" xr:uid="{00000000-0005-0000-0000-0000CD190000}"/>
    <cellStyle name="40% - 强调文字颜色 2 2 5 2 2" xfId="25680" xr:uid="{00000000-0005-0000-0000-0000CE190000}"/>
    <cellStyle name="40% - 强调文字颜色 2 2 5 3" xfId="25679" xr:uid="{00000000-0005-0000-0000-0000CF190000}"/>
    <cellStyle name="40% - 强调文字颜色 2 2 6" xfId="10811" xr:uid="{00000000-0005-0000-0000-0000D0190000}"/>
    <cellStyle name="40% - 强调文字颜色 2 2 6 2" xfId="18939" xr:uid="{00000000-0005-0000-0000-0000D1190000}"/>
    <cellStyle name="40% - 强调文字颜色 2 2 6 2 2" xfId="25682" xr:uid="{00000000-0005-0000-0000-0000D2190000}"/>
    <cellStyle name="40% - 强调文字颜色 2 2 6 3" xfId="23603" xr:uid="{00000000-0005-0000-0000-0000D3190000}"/>
    <cellStyle name="40% - 强调文字颜色 2 2 7" xfId="16127" xr:uid="{00000000-0005-0000-0000-0000D4190000}"/>
    <cellStyle name="40% - 强调文字颜色 2 2 7 2" xfId="22065" xr:uid="{00000000-0005-0000-0000-0000D5190000}"/>
    <cellStyle name="40% - 强调文字颜色 2 2 8" xfId="18159" xr:uid="{00000000-0005-0000-0000-0000D6190000}"/>
    <cellStyle name="40% - 强调文字颜色 2 2 8 2" xfId="19458" xr:uid="{00000000-0005-0000-0000-0000D7190000}"/>
    <cellStyle name="40% - 强调文字颜色 2 2 8 2 2" xfId="22248" xr:uid="{00000000-0005-0000-0000-0000D8190000}"/>
    <cellStyle name="40% - 强调文字颜色 2 2 8 2 3" xfId="41185" xr:uid="{00000000-0005-0000-0000-0000D9190000}"/>
    <cellStyle name="40% - 强调文字颜色 2 2 8 3" xfId="22074" xr:uid="{00000000-0005-0000-0000-0000DA190000}"/>
    <cellStyle name="40% - 强调文字颜色 2 2 8 4" xfId="41053" xr:uid="{00000000-0005-0000-0000-0000DB190000}"/>
    <cellStyle name="40% - 强调文字颜色 2 2 9" xfId="18331" xr:uid="{00000000-0005-0000-0000-0000DC190000}"/>
    <cellStyle name="40% - 强调文字颜色 2 2 9 2" xfId="21697" xr:uid="{00000000-0005-0000-0000-0000DD190000}"/>
    <cellStyle name="40% - 强调文字颜色 2 2 9 3" xfId="41070" xr:uid="{00000000-0005-0000-0000-0000DE190000}"/>
    <cellStyle name="40% - 强调文字颜色 2 3" xfId="110" xr:uid="{00000000-0005-0000-0000-0000DF190000}"/>
    <cellStyle name="40% - 强调文字颜色 2 3 10" xfId="18332" xr:uid="{00000000-0005-0000-0000-0000E0190000}"/>
    <cellStyle name="40% - 强调文字颜色 2 3 10 2" xfId="23206" xr:uid="{00000000-0005-0000-0000-0000E1190000}"/>
    <cellStyle name="40% - 强调文字颜色 2 3 10 3" xfId="41165" xr:uid="{00000000-0005-0000-0000-0000E2190000}"/>
    <cellStyle name="40% - 强调文字颜色 2 3 11" xfId="25683" xr:uid="{00000000-0005-0000-0000-0000E3190000}"/>
    <cellStyle name="40% - 强调文字颜色 2 3 2" xfId="278" xr:uid="{00000000-0005-0000-0000-0000E4190000}"/>
    <cellStyle name="40% - 强调文字颜色 2 3 2 2" xfId="1481" xr:uid="{00000000-0005-0000-0000-0000E5190000}"/>
    <cellStyle name="40% - 强调文字颜色 2 3 2 2 2" xfId="10686" xr:uid="{00000000-0005-0000-0000-0000E6190000}"/>
    <cellStyle name="40% - 强调文字颜色 2 3 2 2 2 2" xfId="24791" xr:uid="{00000000-0005-0000-0000-0000E7190000}"/>
    <cellStyle name="40% - 强调文字颜色 2 3 2 2 3" xfId="10516" xr:uid="{00000000-0005-0000-0000-0000E8190000}"/>
    <cellStyle name="40% - 强调文字颜色 2 3 2 2 3 2" xfId="24800" xr:uid="{00000000-0005-0000-0000-0000E9190000}"/>
    <cellStyle name="40% - 强调文字颜色 2 3 2 2 4" xfId="9336" xr:uid="{00000000-0005-0000-0000-0000EA190000}"/>
    <cellStyle name="40% - 强调文字颜色 2 3 2 2 4 2" xfId="24803" xr:uid="{00000000-0005-0000-0000-0000EB190000}"/>
    <cellStyle name="40% - 强调文字颜色 2 3 2 2 5" xfId="25684" xr:uid="{00000000-0005-0000-0000-0000EC190000}"/>
    <cellStyle name="40% - 强调文字颜色 2 3 2 3" xfId="4488" xr:uid="{00000000-0005-0000-0000-0000ED190000}"/>
    <cellStyle name="40% - 强调文字颜色 2 3 2 3 2" xfId="25686" xr:uid="{00000000-0005-0000-0000-0000EE190000}"/>
    <cellStyle name="40% - 强调文字颜色 2 3 2 4" xfId="6918" xr:uid="{00000000-0005-0000-0000-0000EF190000}"/>
    <cellStyle name="40% - 强调文字颜色 2 3 2 4 2" xfId="18651" xr:uid="{00000000-0005-0000-0000-0000F0190000}"/>
    <cellStyle name="40% - 强调文字颜色 2 3 2 4 2 2" xfId="24455" xr:uid="{00000000-0005-0000-0000-0000F1190000}"/>
    <cellStyle name="40% - 强调文字颜色 2 3 2 4 3" xfId="25688" xr:uid="{00000000-0005-0000-0000-0000F2190000}"/>
    <cellStyle name="40% - 强调文字颜色 2 3 2 5" xfId="9740" xr:uid="{00000000-0005-0000-0000-0000F3190000}"/>
    <cellStyle name="40% - 强调文字颜色 2 3 2 5 2" xfId="18867" xr:uid="{00000000-0005-0000-0000-0000F4190000}"/>
    <cellStyle name="40% - 强调文字颜色 2 3 2 5 2 2" xfId="24468" xr:uid="{00000000-0005-0000-0000-0000F5190000}"/>
    <cellStyle name="40% - 强调文字颜色 2 3 2 5 3" xfId="21826" xr:uid="{00000000-0005-0000-0000-0000F6190000}"/>
    <cellStyle name="40% - 强调文字颜色 2 3 2 6" xfId="16130" xr:uid="{00000000-0005-0000-0000-0000F7190000}"/>
    <cellStyle name="40% - 强调文字颜色 2 3 2 6 2" xfId="22268" xr:uid="{00000000-0005-0000-0000-0000F8190000}"/>
    <cellStyle name="40% - 强调文字颜色 2 3 2 7" xfId="16710" xr:uid="{00000000-0005-0000-0000-0000F9190000}"/>
    <cellStyle name="40% - 强调文字颜色 2 3 2 7 2" xfId="19307" xr:uid="{00000000-0005-0000-0000-0000FA190000}"/>
    <cellStyle name="40% - 强调文字颜色 2 3 2 7 2 2" xfId="25014" xr:uid="{00000000-0005-0000-0000-0000FB190000}"/>
    <cellStyle name="40% - 强调文字颜色 2 3 2 7 2 3" xfId="41868" xr:uid="{00000000-0005-0000-0000-0000FC190000}"/>
    <cellStyle name="40% - 强调文字颜色 2 3 2 7 3" xfId="22573" xr:uid="{00000000-0005-0000-0000-0000FD190000}"/>
    <cellStyle name="40% - 强调文字颜色 2 3 2 7 4" xfId="41259" xr:uid="{00000000-0005-0000-0000-0000FE190000}"/>
    <cellStyle name="40% - 强调文字颜色 2 3 2 8" xfId="18387" xr:uid="{00000000-0005-0000-0000-0000FF190000}"/>
    <cellStyle name="40% - 强调文字颜色 2 3 2 8 2" xfId="25690" xr:uid="{00000000-0005-0000-0000-0000001A0000}"/>
    <cellStyle name="40% - 强调文字颜色 2 3 2 8 3" xfId="42035" xr:uid="{00000000-0005-0000-0000-0000011A0000}"/>
    <cellStyle name="40% - 强调文字颜色 2 3 2 9" xfId="22179" xr:uid="{00000000-0005-0000-0000-0000021A0000}"/>
    <cellStyle name="40% - 强调文字颜色 2 3 3" xfId="1482" xr:uid="{00000000-0005-0000-0000-0000031A0000}"/>
    <cellStyle name="40% - 强调文字颜色 2 3 3 2" xfId="4489" xr:uid="{00000000-0005-0000-0000-0000041A0000}"/>
    <cellStyle name="40% - 强调文字颜色 2 3 3 2 2" xfId="25691" xr:uid="{00000000-0005-0000-0000-0000051A0000}"/>
    <cellStyle name="40% - 强调文字颜色 2 3 3 3" xfId="9335" xr:uid="{00000000-0005-0000-0000-0000061A0000}"/>
    <cellStyle name="40% - 强调文字颜色 2 3 3 3 2" xfId="25692" xr:uid="{00000000-0005-0000-0000-0000071A0000}"/>
    <cellStyle name="40% - 强调文字颜色 2 3 3 4" xfId="8864" xr:uid="{00000000-0005-0000-0000-0000081A0000}"/>
    <cellStyle name="40% - 强调文字颜色 2 3 3 4 2" xfId="25693" xr:uid="{00000000-0005-0000-0000-0000091A0000}"/>
    <cellStyle name="40% - 强调文字颜色 2 3 3 5" xfId="16131" xr:uid="{00000000-0005-0000-0000-00000A1A0000}"/>
    <cellStyle name="40% - 强调文字颜色 2 3 3 5 2" xfId="25694" xr:uid="{00000000-0005-0000-0000-00000B1A0000}"/>
    <cellStyle name="40% - 强调文字颜色 2 3 3 6" xfId="25555" xr:uid="{00000000-0005-0000-0000-00000C1A0000}"/>
    <cellStyle name="40% - 强调文字颜色 2 3 4" xfId="1480" xr:uid="{00000000-0005-0000-0000-00000D1A0000}"/>
    <cellStyle name="40% - 强调文字颜色 2 3 4 2" xfId="9755" xr:uid="{00000000-0005-0000-0000-00000E1A0000}"/>
    <cellStyle name="40% - 强调文字颜色 2 3 4 2 2" xfId="21610" xr:uid="{00000000-0005-0000-0000-00000F1A0000}"/>
    <cellStyle name="40% - 强调文字颜色 2 3 4 3" xfId="9334" xr:uid="{00000000-0005-0000-0000-0000101A0000}"/>
    <cellStyle name="40% - 强调文字颜色 2 3 4 3 2" xfId="25697" xr:uid="{00000000-0005-0000-0000-0000111A0000}"/>
    <cellStyle name="40% - 强调文字颜色 2 3 4 4" xfId="11050" xr:uid="{00000000-0005-0000-0000-0000121A0000}"/>
    <cellStyle name="40% - 强调文字颜色 2 3 4 4 2" xfId="21837" xr:uid="{00000000-0005-0000-0000-0000131A0000}"/>
    <cellStyle name="40% - 强调文字颜色 2 3 4 5" xfId="25695" xr:uid="{00000000-0005-0000-0000-0000141A0000}"/>
    <cellStyle name="40% - 强调文字颜色 2 3 5" xfId="4487" xr:uid="{00000000-0005-0000-0000-0000151A0000}"/>
    <cellStyle name="40% - 强调文字颜色 2 3 5 2" xfId="7164" xr:uid="{00000000-0005-0000-0000-0000161A0000}"/>
    <cellStyle name="40% - 强调文字颜色 2 3 5 2 2" xfId="25700" xr:uid="{00000000-0005-0000-0000-0000171A0000}"/>
    <cellStyle name="40% - 强调文字颜色 2 3 5 3" xfId="9108" xr:uid="{00000000-0005-0000-0000-0000181A0000}"/>
    <cellStyle name="40% - 强调文字颜色 2 3 5 3 2" xfId="25701" xr:uid="{00000000-0005-0000-0000-0000191A0000}"/>
    <cellStyle name="40% - 强调文字颜色 2 3 5 4" xfId="25698" xr:uid="{00000000-0005-0000-0000-00001A1A0000}"/>
    <cellStyle name="40% - 强调文字颜色 2 3 6" xfId="7162" xr:uid="{00000000-0005-0000-0000-00001B1A0000}"/>
    <cellStyle name="40% - 强调文字颜色 2 3 6 2" xfId="18706" xr:uid="{00000000-0005-0000-0000-00001C1A0000}"/>
    <cellStyle name="40% - 强调文字颜色 2 3 6 2 2" xfId="25703" xr:uid="{00000000-0005-0000-0000-00001D1A0000}"/>
    <cellStyle name="40% - 强调文字颜色 2 3 6 3" xfId="25702" xr:uid="{00000000-0005-0000-0000-00001E1A0000}"/>
    <cellStyle name="40% - 强调文字颜色 2 3 7" xfId="9686" xr:uid="{00000000-0005-0000-0000-00001F1A0000}"/>
    <cellStyle name="40% - 强调文字颜色 2 3 7 2" xfId="18861" xr:uid="{00000000-0005-0000-0000-0000201A0000}"/>
    <cellStyle name="40% - 强调文字颜色 2 3 7 2 2" xfId="23030" xr:uid="{00000000-0005-0000-0000-0000211A0000}"/>
    <cellStyle name="40% - 强调文字颜色 2 3 7 3" xfId="22656" xr:uid="{00000000-0005-0000-0000-0000221A0000}"/>
    <cellStyle name="40% - 强调文字颜色 2 3 8" xfId="16129" xr:uid="{00000000-0005-0000-0000-0000231A0000}"/>
    <cellStyle name="40% - 强调文字颜色 2 3 8 2" xfId="22660" xr:uid="{00000000-0005-0000-0000-0000241A0000}"/>
    <cellStyle name="40% - 强调文字颜色 2 3 9" xfId="17642" xr:uid="{00000000-0005-0000-0000-0000251A0000}"/>
    <cellStyle name="40% - 强调文字颜色 2 3 9 2" xfId="19436" xr:uid="{00000000-0005-0000-0000-0000261A0000}"/>
    <cellStyle name="40% - 强调文字颜色 2 3 9 2 2" xfId="23058" xr:uid="{00000000-0005-0000-0000-0000271A0000}"/>
    <cellStyle name="40% - 强调文字颜色 2 3 9 2 3" xfId="41051" xr:uid="{00000000-0005-0000-0000-0000281A0000}"/>
    <cellStyle name="40% - 强调文字颜色 2 3 9 3" xfId="22664" xr:uid="{00000000-0005-0000-0000-0000291A0000}"/>
    <cellStyle name="40% - 强调文字颜色 2 3 9 4" xfId="40897" xr:uid="{00000000-0005-0000-0000-00002A1A0000}"/>
    <cellStyle name="40% - 强调文字颜色 2 4" xfId="111" xr:uid="{00000000-0005-0000-0000-00002B1A0000}"/>
    <cellStyle name="40% - 强调文字颜色 2 4 10" xfId="18333" xr:uid="{00000000-0005-0000-0000-00002C1A0000}"/>
    <cellStyle name="40% - 强调文字颜色 2 4 10 2" xfId="24164" xr:uid="{00000000-0005-0000-0000-00002D1A0000}"/>
    <cellStyle name="40% - 强调文字颜色 2 4 10 3" xfId="41308" xr:uid="{00000000-0005-0000-0000-00002E1A0000}"/>
    <cellStyle name="40% - 强调文字颜色 2 4 11" xfId="25704" xr:uid="{00000000-0005-0000-0000-00002F1A0000}"/>
    <cellStyle name="40% - 强调文字颜色 2 4 2" xfId="279" xr:uid="{00000000-0005-0000-0000-0000301A0000}"/>
    <cellStyle name="40% - 强调文字颜色 2 4 2 2" xfId="1484" xr:uid="{00000000-0005-0000-0000-0000311A0000}"/>
    <cellStyle name="40% - 强调文字颜色 2 4 2 2 2" xfId="8512" xr:uid="{00000000-0005-0000-0000-0000321A0000}"/>
    <cellStyle name="40% - 强调文字颜色 2 4 2 2 2 2" xfId="24846" xr:uid="{00000000-0005-0000-0000-0000331A0000}"/>
    <cellStyle name="40% - 强调文字颜色 2 4 2 2 3" xfId="9333" xr:uid="{00000000-0005-0000-0000-0000341A0000}"/>
    <cellStyle name="40% - 强调文字颜色 2 4 2 2 3 2" xfId="25707" xr:uid="{00000000-0005-0000-0000-0000351A0000}"/>
    <cellStyle name="40% - 强调文字颜色 2 4 2 2 4" xfId="10513" xr:uid="{00000000-0005-0000-0000-0000361A0000}"/>
    <cellStyle name="40% - 强调文字颜色 2 4 2 2 4 2" xfId="25708" xr:uid="{00000000-0005-0000-0000-0000371A0000}"/>
    <cellStyle name="40% - 强调文字颜色 2 4 2 2 5" xfId="25706" xr:uid="{00000000-0005-0000-0000-0000381A0000}"/>
    <cellStyle name="40% - 强调文字颜色 2 4 2 3" xfId="4491" xr:uid="{00000000-0005-0000-0000-0000391A0000}"/>
    <cellStyle name="40% - 强调文字颜色 2 4 2 3 2" xfId="25709" xr:uid="{00000000-0005-0000-0000-00003A1A0000}"/>
    <cellStyle name="40% - 强调文字颜色 2 4 2 4" xfId="7166" xr:uid="{00000000-0005-0000-0000-00003B1A0000}"/>
    <cellStyle name="40% - 强调文字颜色 2 4 2 4 2" xfId="18708" xr:uid="{00000000-0005-0000-0000-00003C1A0000}"/>
    <cellStyle name="40% - 强调文字颜色 2 4 2 4 2 2" xfId="24884" xr:uid="{00000000-0005-0000-0000-00003D1A0000}"/>
    <cellStyle name="40% - 强调文字颜色 2 4 2 4 3" xfId="21284" xr:uid="{00000000-0005-0000-0000-00003E1A0000}"/>
    <cellStyle name="40% - 强调文字颜色 2 4 2 5" xfId="9289" xr:uid="{00000000-0005-0000-0000-00003F1A0000}"/>
    <cellStyle name="40% - 强调文字颜色 2 4 2 5 2" xfId="18808" xr:uid="{00000000-0005-0000-0000-0000401A0000}"/>
    <cellStyle name="40% - 强调文字颜色 2 4 2 5 2 2" xfId="24895" xr:uid="{00000000-0005-0000-0000-0000411A0000}"/>
    <cellStyle name="40% - 强调文字颜色 2 4 2 5 3" xfId="25710" xr:uid="{00000000-0005-0000-0000-0000421A0000}"/>
    <cellStyle name="40% - 强调文字颜色 2 4 2 6" xfId="16133" xr:uid="{00000000-0005-0000-0000-0000431A0000}"/>
    <cellStyle name="40% - 强调文字颜色 2 4 2 6 2" xfId="25711" xr:uid="{00000000-0005-0000-0000-0000441A0000}"/>
    <cellStyle name="40% - 强调文字颜色 2 4 2 7" xfId="16708" xr:uid="{00000000-0005-0000-0000-0000451A0000}"/>
    <cellStyle name="40% - 强调文字颜色 2 4 2 7 2" xfId="19306" xr:uid="{00000000-0005-0000-0000-0000461A0000}"/>
    <cellStyle name="40% - 强调文字颜色 2 4 2 7 2 2" xfId="25715" xr:uid="{00000000-0005-0000-0000-0000471A0000}"/>
    <cellStyle name="40% - 强调文字颜色 2 4 2 7 2 3" xfId="42042" xr:uid="{00000000-0005-0000-0000-0000481A0000}"/>
    <cellStyle name="40% - 强调文字颜色 2 4 2 7 3" xfId="21926" xr:uid="{00000000-0005-0000-0000-0000491A0000}"/>
    <cellStyle name="40% - 强调文字颜色 2 4 2 7 4" xfId="41125" xr:uid="{00000000-0005-0000-0000-00004A1A0000}"/>
    <cellStyle name="40% - 强调文字颜色 2 4 2 8" xfId="18388" xr:uid="{00000000-0005-0000-0000-00004B1A0000}"/>
    <cellStyle name="40% - 强调文字颜色 2 4 2 8 2" xfId="25718" xr:uid="{00000000-0005-0000-0000-00004C1A0000}"/>
    <cellStyle name="40% - 强调文字颜色 2 4 2 8 3" xfId="42045" xr:uid="{00000000-0005-0000-0000-00004D1A0000}"/>
    <cellStyle name="40% - 强调文字颜色 2 4 2 9" xfId="25705" xr:uid="{00000000-0005-0000-0000-00004E1A0000}"/>
    <cellStyle name="40% - 强调文字颜色 2 4 3" xfId="1485" xr:uid="{00000000-0005-0000-0000-00004F1A0000}"/>
    <cellStyle name="40% - 强调文字颜色 2 4 3 2" xfId="4492" xr:uid="{00000000-0005-0000-0000-0000501A0000}"/>
    <cellStyle name="40% - 强调文字颜色 2 4 3 2 2" xfId="25721" xr:uid="{00000000-0005-0000-0000-0000511A0000}"/>
    <cellStyle name="40% - 强调文字颜色 2 4 3 3" xfId="8878" xr:uid="{00000000-0005-0000-0000-0000521A0000}"/>
    <cellStyle name="40% - 强调文字颜色 2 4 3 3 2" xfId="25723" xr:uid="{00000000-0005-0000-0000-0000531A0000}"/>
    <cellStyle name="40% - 强调文字颜色 2 4 3 4" xfId="10512" xr:uid="{00000000-0005-0000-0000-0000541A0000}"/>
    <cellStyle name="40% - 强调文字颜色 2 4 3 4 2" xfId="25724" xr:uid="{00000000-0005-0000-0000-0000551A0000}"/>
    <cellStyle name="40% - 强调文字颜色 2 4 3 5" xfId="16134" xr:uid="{00000000-0005-0000-0000-0000561A0000}"/>
    <cellStyle name="40% - 强调文字颜色 2 4 3 5 2" xfId="25726" xr:uid="{00000000-0005-0000-0000-0000571A0000}"/>
    <cellStyle name="40% - 强调文字颜色 2 4 3 6" xfId="25719" xr:uid="{00000000-0005-0000-0000-0000581A0000}"/>
    <cellStyle name="40% - 强调文字颜色 2 4 4" xfId="1483" xr:uid="{00000000-0005-0000-0000-0000591A0000}"/>
    <cellStyle name="40% - 强调文字颜色 2 4 4 2" xfId="10511" xr:uid="{00000000-0005-0000-0000-00005A1A0000}"/>
    <cellStyle name="40% - 强调文字颜色 2 4 4 2 2" xfId="25730" xr:uid="{00000000-0005-0000-0000-00005B1A0000}"/>
    <cellStyle name="40% - 强调文字颜色 2 4 4 3" xfId="10510" xr:uid="{00000000-0005-0000-0000-00005C1A0000}"/>
    <cellStyle name="40% - 强调文字颜色 2 4 4 3 2" xfId="25732" xr:uid="{00000000-0005-0000-0000-00005D1A0000}"/>
    <cellStyle name="40% - 强调文字颜色 2 4 4 4" xfId="10509" xr:uid="{00000000-0005-0000-0000-00005E1A0000}"/>
    <cellStyle name="40% - 强调文字颜色 2 4 4 4 2" xfId="25733" xr:uid="{00000000-0005-0000-0000-00005F1A0000}"/>
    <cellStyle name="40% - 强调文字颜色 2 4 4 5" xfId="25728" xr:uid="{00000000-0005-0000-0000-0000601A0000}"/>
    <cellStyle name="40% - 强调文字颜色 2 4 5" xfId="4490" xr:uid="{00000000-0005-0000-0000-0000611A0000}"/>
    <cellStyle name="40% - 强调文字颜色 2 4 5 2" xfId="25735" xr:uid="{00000000-0005-0000-0000-0000621A0000}"/>
    <cellStyle name="40% - 强调文字颜色 2 4 6" xfId="7165" xr:uid="{00000000-0005-0000-0000-0000631A0000}"/>
    <cellStyle name="40% - 强调文字颜色 2 4 6 2" xfId="18707" xr:uid="{00000000-0005-0000-0000-0000641A0000}"/>
    <cellStyle name="40% - 强调文字颜色 2 4 6 2 2" xfId="23612" xr:uid="{00000000-0005-0000-0000-0000651A0000}"/>
    <cellStyle name="40% - 强调文字颜色 2 4 6 3" xfId="23609" xr:uid="{00000000-0005-0000-0000-0000661A0000}"/>
    <cellStyle name="40% - 强调文字颜色 2 4 7" xfId="10870" xr:uid="{00000000-0005-0000-0000-0000671A0000}"/>
    <cellStyle name="40% - 强调文字颜色 2 4 7 2" xfId="18949" xr:uid="{00000000-0005-0000-0000-0000681A0000}"/>
    <cellStyle name="40% - 强调文字颜色 2 4 7 2 2" xfId="23093" xr:uid="{00000000-0005-0000-0000-0000691A0000}"/>
    <cellStyle name="40% - 强调文字颜色 2 4 7 3" xfId="23089" xr:uid="{00000000-0005-0000-0000-00006A1A0000}"/>
    <cellStyle name="40% - 强调文字颜色 2 4 8" xfId="16132" xr:uid="{00000000-0005-0000-0000-00006B1A0000}"/>
    <cellStyle name="40% - 强调文字颜色 2 4 8 2" xfId="23124" xr:uid="{00000000-0005-0000-0000-00006C1A0000}"/>
    <cellStyle name="40% - 强调文字颜色 2 4 9" xfId="17772" xr:uid="{00000000-0005-0000-0000-00006D1A0000}"/>
    <cellStyle name="40% - 强调文字颜色 2 4 9 2" xfId="19440" xr:uid="{00000000-0005-0000-0000-00006E1A0000}"/>
    <cellStyle name="40% - 强调文字颜色 2 4 9 2 2" xfId="23137" xr:uid="{00000000-0005-0000-0000-00006F1A0000}"/>
    <cellStyle name="40% - 强调文字颜色 2 4 9 2 3" xfId="41366" xr:uid="{00000000-0005-0000-0000-0000701A0000}"/>
    <cellStyle name="40% - 强调文字颜色 2 4 9 3" xfId="23133" xr:uid="{00000000-0005-0000-0000-0000711A0000}"/>
    <cellStyle name="40% - 强调文字颜色 2 4 9 4" xfId="41365" xr:uid="{00000000-0005-0000-0000-0000721A0000}"/>
    <cellStyle name="40% - 强调文字颜色 2 5" xfId="112" xr:uid="{00000000-0005-0000-0000-0000731A0000}"/>
    <cellStyle name="40% - 强调文字颜色 2 5 10" xfId="25739" xr:uid="{00000000-0005-0000-0000-0000741A0000}"/>
    <cellStyle name="40% - 强调文字颜色 2 5 2" xfId="280" xr:uid="{00000000-0005-0000-0000-0000751A0000}"/>
    <cellStyle name="40% - 强调文字颜色 2 5 2 2" xfId="1490" xr:uid="{00000000-0005-0000-0000-0000761A0000}"/>
    <cellStyle name="40% - 强调文字颜色 2 5 2 2 2" xfId="9145" xr:uid="{00000000-0005-0000-0000-0000771A0000}"/>
    <cellStyle name="40% - 强调文字颜色 2 5 2 2 2 2" xfId="25740" xr:uid="{00000000-0005-0000-0000-0000781A0000}"/>
    <cellStyle name="40% - 强调文字颜色 2 5 2 2 3" xfId="9330" xr:uid="{00000000-0005-0000-0000-0000791A0000}"/>
    <cellStyle name="40% - 强调文字颜色 2 5 2 2 3 2" xfId="25741" xr:uid="{00000000-0005-0000-0000-00007A1A0000}"/>
    <cellStyle name="40% - 强调文字颜色 2 5 2 2 4" xfId="10506" xr:uid="{00000000-0005-0000-0000-00007B1A0000}"/>
    <cellStyle name="40% - 强调文字颜色 2 5 2 2 4 2" xfId="25742" xr:uid="{00000000-0005-0000-0000-00007C1A0000}"/>
    <cellStyle name="40% - 强调文字颜色 2 5 2 2 5" xfId="23878" xr:uid="{00000000-0005-0000-0000-00007D1A0000}"/>
    <cellStyle name="40% - 强调文字颜色 2 5 2 3" xfId="4494" xr:uid="{00000000-0005-0000-0000-00007E1A0000}"/>
    <cellStyle name="40% - 强调文字颜色 2 5 2 3 2" xfId="6913" xr:uid="{00000000-0005-0000-0000-00007F1A0000}"/>
    <cellStyle name="40% - 强调文字颜色 2 5 2 3 2 2" xfId="25182" xr:uid="{00000000-0005-0000-0000-0000801A0000}"/>
    <cellStyle name="40% - 强调文字颜色 2 5 2 3 3" xfId="9781" xr:uid="{00000000-0005-0000-0000-0000811A0000}"/>
    <cellStyle name="40% - 强调文字颜色 2 5 2 3 3 2" xfId="21295" xr:uid="{00000000-0005-0000-0000-0000821A0000}"/>
    <cellStyle name="40% - 强调文字颜色 2 5 2 3 4" xfId="22080" xr:uid="{00000000-0005-0000-0000-0000831A0000}"/>
    <cellStyle name="40% - 强调文字颜色 2 5 2 4" xfId="6897" xr:uid="{00000000-0005-0000-0000-0000841A0000}"/>
    <cellStyle name="40% - 强调文字颜色 2 5 2 4 2" xfId="9408" xr:uid="{00000000-0005-0000-0000-0000851A0000}"/>
    <cellStyle name="40% - 强调文字颜色 2 5 2 4 2 2" xfId="18824" xr:uid="{00000000-0005-0000-0000-0000861A0000}"/>
    <cellStyle name="40% - 强调文字颜色 2 5 2 4 2 2 2" xfId="25747" xr:uid="{00000000-0005-0000-0000-0000871A0000}"/>
    <cellStyle name="40% - 强调文字颜色 2 5 2 4 2 3" xfId="25204" xr:uid="{00000000-0005-0000-0000-0000881A0000}"/>
    <cellStyle name="40% - 强调文字颜色 2 5 2 4 3" xfId="10505" xr:uid="{00000000-0005-0000-0000-0000891A0000}"/>
    <cellStyle name="40% - 强调文字颜色 2 5 2 4 3 2" xfId="25209" xr:uid="{00000000-0005-0000-0000-00008A1A0000}"/>
    <cellStyle name="40% - 强调文字颜色 2 5 2 4 4" xfId="18645" xr:uid="{00000000-0005-0000-0000-00008B1A0000}"/>
    <cellStyle name="40% - 强调文字颜色 2 5 2 4 4 2" xfId="25748" xr:uid="{00000000-0005-0000-0000-00008C1A0000}"/>
    <cellStyle name="40% - 强调文字颜色 2 5 2 4 5" xfId="25746" xr:uid="{00000000-0005-0000-0000-00008D1A0000}"/>
    <cellStyle name="40% - 强调文字颜色 2 5 2 5" xfId="10977" xr:uid="{00000000-0005-0000-0000-00008E1A0000}"/>
    <cellStyle name="40% - 强调文字颜色 2 5 2 5 2" xfId="18961" xr:uid="{00000000-0005-0000-0000-00008F1A0000}"/>
    <cellStyle name="40% - 强调文字颜色 2 5 2 5 2 2" xfId="20931" xr:uid="{00000000-0005-0000-0000-0000901A0000}"/>
    <cellStyle name="40% - 强调文字颜色 2 5 2 5 3" xfId="22482" xr:uid="{00000000-0005-0000-0000-0000911A0000}"/>
    <cellStyle name="40% - 强调文字颜色 2 5 2 6" xfId="16139" xr:uid="{00000000-0005-0000-0000-0000921A0000}"/>
    <cellStyle name="40% - 强调文字颜色 2 5 2 6 2" xfId="25751" xr:uid="{00000000-0005-0000-0000-0000931A0000}"/>
    <cellStyle name="40% - 强调文字颜色 2 5 2 7" xfId="16707" xr:uid="{00000000-0005-0000-0000-0000941A0000}"/>
    <cellStyle name="40% - 强调文字颜色 2 5 2 7 2" xfId="19305" xr:uid="{00000000-0005-0000-0000-0000951A0000}"/>
    <cellStyle name="40% - 强调文字颜色 2 5 2 7 2 2" xfId="25755" xr:uid="{00000000-0005-0000-0000-0000961A0000}"/>
    <cellStyle name="40% - 强调文字颜色 2 5 2 7 2 3" xfId="42048" xr:uid="{00000000-0005-0000-0000-0000971A0000}"/>
    <cellStyle name="40% - 强调文字颜色 2 5 2 7 3" xfId="25754" xr:uid="{00000000-0005-0000-0000-0000981A0000}"/>
    <cellStyle name="40% - 强调文字颜色 2 5 2 7 4" xfId="42047" xr:uid="{00000000-0005-0000-0000-0000991A0000}"/>
    <cellStyle name="40% - 强调文字颜色 2 5 2 8" xfId="18389" xr:uid="{00000000-0005-0000-0000-00009A1A0000}"/>
    <cellStyle name="40% - 强调文字颜色 2 5 2 8 2" xfId="25756" xr:uid="{00000000-0005-0000-0000-00009B1A0000}"/>
    <cellStyle name="40% - 强调文字颜色 2 5 2 8 3" xfId="42049" xr:uid="{00000000-0005-0000-0000-00009C1A0000}"/>
    <cellStyle name="40% - 强调文字颜色 2 5 2 9" xfId="21907" xr:uid="{00000000-0005-0000-0000-00009D1A0000}"/>
    <cellStyle name="40% - 强调文字颜色 2 5 3" xfId="1487" xr:uid="{00000000-0005-0000-0000-00009E1A0000}"/>
    <cellStyle name="40% - 强调文字颜色 2 5 3 2" xfId="11084" xr:uid="{00000000-0005-0000-0000-00009F1A0000}"/>
    <cellStyle name="40% - 强调文字颜色 2 5 3 2 2" xfId="21590" xr:uid="{00000000-0005-0000-0000-0000A01A0000}"/>
    <cellStyle name="40% - 强调文字颜色 2 5 3 3" xfId="9756" xr:uid="{00000000-0005-0000-0000-0000A11A0000}"/>
    <cellStyle name="40% - 强调文字颜色 2 5 3 3 2" xfId="21595" xr:uid="{00000000-0005-0000-0000-0000A21A0000}"/>
    <cellStyle name="40% - 强调文字颜色 2 5 3 4" xfId="9048" xr:uid="{00000000-0005-0000-0000-0000A31A0000}"/>
    <cellStyle name="40% - 强调文字颜色 2 5 3 4 2" xfId="21599" xr:uid="{00000000-0005-0000-0000-0000A41A0000}"/>
    <cellStyle name="40% - 强调文字颜色 2 5 3 5" xfId="23830" xr:uid="{00000000-0005-0000-0000-0000A51A0000}"/>
    <cellStyle name="40% - 强调文字颜色 2 5 4" xfId="4493" xr:uid="{00000000-0005-0000-0000-0000A61A0000}"/>
    <cellStyle name="40% - 强调文字颜色 2 5 4 2" xfId="7172" xr:uid="{00000000-0005-0000-0000-0000A71A0000}"/>
    <cellStyle name="40% - 强调文字颜色 2 5 4 2 2" xfId="25757" xr:uid="{00000000-0005-0000-0000-0000A81A0000}"/>
    <cellStyle name="40% - 强调文字颜色 2 5 4 3" xfId="10504" xr:uid="{00000000-0005-0000-0000-0000A91A0000}"/>
    <cellStyle name="40% - 强调文字颜色 2 5 4 3 2" xfId="25758" xr:uid="{00000000-0005-0000-0000-0000AA1A0000}"/>
    <cellStyle name="40% - 强调文字颜色 2 5 4 4" xfId="23836" xr:uid="{00000000-0005-0000-0000-0000AB1A0000}"/>
    <cellStyle name="40% - 强调文字颜色 2 5 5" xfId="7170" xr:uid="{00000000-0005-0000-0000-0000AC1A0000}"/>
    <cellStyle name="40% - 强调文字颜色 2 5 5 2" xfId="10503" xr:uid="{00000000-0005-0000-0000-0000AD1A0000}"/>
    <cellStyle name="40% - 强调文字颜色 2 5 5 2 2" xfId="18906" xr:uid="{00000000-0005-0000-0000-0000AE1A0000}"/>
    <cellStyle name="40% - 强调文字颜色 2 5 5 2 2 2" xfId="25759" xr:uid="{00000000-0005-0000-0000-0000AF1A0000}"/>
    <cellStyle name="40% - 强调文字颜色 2 5 5 2 3" xfId="22951" xr:uid="{00000000-0005-0000-0000-0000B01A0000}"/>
    <cellStyle name="40% - 强调文字颜色 2 5 5 3" xfId="9784" xr:uid="{00000000-0005-0000-0000-0000B11A0000}"/>
    <cellStyle name="40% - 强调文字颜色 2 5 5 3 2" xfId="25760" xr:uid="{00000000-0005-0000-0000-0000B21A0000}"/>
    <cellStyle name="40% - 强调文字颜色 2 5 5 4" xfId="18709" xr:uid="{00000000-0005-0000-0000-0000B31A0000}"/>
    <cellStyle name="40% - 强调文字颜色 2 5 5 4 2" xfId="25761" xr:uid="{00000000-0005-0000-0000-0000B41A0000}"/>
    <cellStyle name="40% - 强调文字颜色 2 5 5 5" xfId="21279" xr:uid="{00000000-0005-0000-0000-0000B51A0000}"/>
    <cellStyle name="40% - 强调文字颜色 2 5 6" xfId="10964" xr:uid="{00000000-0005-0000-0000-0000B61A0000}"/>
    <cellStyle name="40% - 强调文字颜色 2 5 6 2" xfId="18959" xr:uid="{00000000-0005-0000-0000-0000B71A0000}"/>
    <cellStyle name="40% - 强调文字颜色 2 5 6 2 2" xfId="20730" xr:uid="{00000000-0005-0000-0000-0000B81A0000}"/>
    <cellStyle name="40% - 强调文字颜色 2 5 6 3" xfId="22553" xr:uid="{00000000-0005-0000-0000-0000B91A0000}"/>
    <cellStyle name="40% - 强调文字颜色 2 5 7" xfId="16136" xr:uid="{00000000-0005-0000-0000-0000BA1A0000}"/>
    <cellStyle name="40% - 强调文字颜色 2 5 7 2" xfId="22108" xr:uid="{00000000-0005-0000-0000-0000BB1A0000}"/>
    <cellStyle name="40% - 强调文字颜色 2 5 8" xfId="17639" xr:uid="{00000000-0005-0000-0000-0000BC1A0000}"/>
    <cellStyle name="40% - 强调文字颜色 2 5 8 2" xfId="19434" xr:uid="{00000000-0005-0000-0000-0000BD1A0000}"/>
    <cellStyle name="40% - 强调文字颜色 2 5 8 2 2" xfId="23198" xr:uid="{00000000-0005-0000-0000-0000BE1A0000}"/>
    <cellStyle name="40% - 强调文字颜色 2 5 8 2 3" xfId="41395" xr:uid="{00000000-0005-0000-0000-0000BF1A0000}"/>
    <cellStyle name="40% - 强调文字颜色 2 5 8 3" xfId="23196" xr:uid="{00000000-0005-0000-0000-0000C01A0000}"/>
    <cellStyle name="40% - 强调文字颜色 2 5 8 4" xfId="41393" xr:uid="{00000000-0005-0000-0000-0000C11A0000}"/>
    <cellStyle name="40% - 强调文字颜色 2 5 9" xfId="18334" xr:uid="{00000000-0005-0000-0000-0000C21A0000}"/>
    <cellStyle name="40% - 强调文字颜色 2 5 9 2" xfId="23203" xr:uid="{00000000-0005-0000-0000-0000C31A0000}"/>
    <cellStyle name="40% - 强调文字颜色 2 5 9 3" xfId="41398" xr:uid="{00000000-0005-0000-0000-0000C41A0000}"/>
    <cellStyle name="40% - 强调文字颜色 2 6" xfId="1493" xr:uid="{00000000-0005-0000-0000-0000C51A0000}"/>
    <cellStyle name="40% - 强调文字颜色 2 6 2" xfId="1495" xr:uid="{00000000-0005-0000-0000-0000C61A0000}"/>
    <cellStyle name="40% - 强调文字颜色 2 6 2 2" xfId="4496" xr:uid="{00000000-0005-0000-0000-0000C71A0000}"/>
    <cellStyle name="40% - 强调文字颜色 2 6 2 2 2" xfId="6837" xr:uid="{00000000-0005-0000-0000-0000C81A0000}"/>
    <cellStyle name="40% - 强调文字颜色 2 6 2 2 2 2" xfId="25763" xr:uid="{00000000-0005-0000-0000-0000C91A0000}"/>
    <cellStyle name="40% - 强调文字颜色 2 6 2 2 3" xfId="9326" xr:uid="{00000000-0005-0000-0000-0000CA1A0000}"/>
    <cellStyle name="40% - 强调文字颜色 2 6 2 2 3 2" xfId="25764" xr:uid="{00000000-0005-0000-0000-0000CB1A0000}"/>
    <cellStyle name="40% - 强调文字颜色 2 6 2 2 4" xfId="21122" xr:uid="{00000000-0005-0000-0000-0000CC1A0000}"/>
    <cellStyle name="40% - 强调文字颜色 2 6 2 3" xfId="9741" xr:uid="{00000000-0005-0000-0000-0000CD1A0000}"/>
    <cellStyle name="40% - 强调文字颜色 2 6 2 3 2" xfId="8478" xr:uid="{00000000-0005-0000-0000-0000CE1A0000}"/>
    <cellStyle name="40% - 强调文字颜色 2 6 2 3 2 2" xfId="25768" xr:uid="{00000000-0005-0000-0000-0000CF1A0000}"/>
    <cellStyle name="40% - 强调文字颜色 2 6 2 3 3" xfId="18868" xr:uid="{00000000-0005-0000-0000-0000D01A0000}"/>
    <cellStyle name="40% - 强调文字颜色 2 6 2 3 3 2" xfId="24671" xr:uid="{00000000-0005-0000-0000-0000D11A0000}"/>
    <cellStyle name="40% - 强调文字颜色 2 6 2 3 4" xfId="20977" xr:uid="{00000000-0005-0000-0000-0000D21A0000}"/>
    <cellStyle name="40% - 强调文字颜色 2 6 2 4" xfId="9624" xr:uid="{00000000-0005-0000-0000-0000D31A0000}"/>
    <cellStyle name="40% - 强调文字颜色 2 6 2 4 2" xfId="23290" xr:uid="{00000000-0005-0000-0000-0000D41A0000}"/>
    <cellStyle name="40% - 强调文字颜色 2 6 2 5" xfId="16144" xr:uid="{00000000-0005-0000-0000-0000D51A0000}"/>
    <cellStyle name="40% - 强调文字颜色 2 6 2 5 2" xfId="25769" xr:uid="{00000000-0005-0000-0000-0000D61A0000}"/>
    <cellStyle name="40% - 强调文字颜色 2 6 2 6" xfId="15816" xr:uid="{00000000-0005-0000-0000-0000D71A0000}"/>
    <cellStyle name="40% - 强调文字颜色 2 6 2 6 2" xfId="19211" xr:uid="{00000000-0005-0000-0000-0000D81A0000}"/>
    <cellStyle name="40% - 强调文字颜色 2 6 2 6 2 2" xfId="22507" xr:uid="{00000000-0005-0000-0000-0000D91A0000}"/>
    <cellStyle name="40% - 强调文字颜色 2 6 2 6 2 3" xfId="41240" xr:uid="{00000000-0005-0000-0000-0000DA1A0000}"/>
    <cellStyle name="40% - 强调文字颜色 2 6 2 6 3" xfId="25771" xr:uid="{00000000-0005-0000-0000-0000DB1A0000}"/>
    <cellStyle name="40% - 强调文字颜色 2 6 2 6 4" xfId="42053" xr:uid="{00000000-0005-0000-0000-0000DC1A0000}"/>
    <cellStyle name="40% - 强调文字颜色 2 6 2 7" xfId="22919" xr:uid="{00000000-0005-0000-0000-0000DD1A0000}"/>
    <cellStyle name="40% - 强调文字颜色 2 6 3" xfId="4495" xr:uid="{00000000-0005-0000-0000-0000DE1A0000}"/>
    <cellStyle name="40% - 强调文字颜色 2 6 3 2" xfId="7175" xr:uid="{00000000-0005-0000-0000-0000DF1A0000}"/>
    <cellStyle name="40% - 强调文字颜色 2 6 3 2 2" xfId="21149" xr:uid="{00000000-0005-0000-0000-0000E01A0000}"/>
    <cellStyle name="40% - 强调文字颜色 2 6 3 3" xfId="10502" xr:uid="{00000000-0005-0000-0000-0000E11A0000}"/>
    <cellStyle name="40% - 强调文字颜色 2 6 3 3 2" xfId="25773" xr:uid="{00000000-0005-0000-0000-0000E21A0000}"/>
    <cellStyle name="40% - 强调文字颜色 2 6 3 4" xfId="22925" xr:uid="{00000000-0005-0000-0000-0000E31A0000}"/>
    <cellStyle name="40% - 强调文字颜色 2 6 4" xfId="9583" xr:uid="{00000000-0005-0000-0000-0000E41A0000}"/>
    <cellStyle name="40% - 强调文字颜色 2 6 4 2" xfId="9323" xr:uid="{00000000-0005-0000-0000-0000E51A0000}"/>
    <cellStyle name="40% - 强调文字颜色 2 6 4 2 2" xfId="25472" xr:uid="{00000000-0005-0000-0000-0000E61A0000}"/>
    <cellStyle name="40% - 强调文字颜色 2 6 4 3" xfId="18849" xr:uid="{00000000-0005-0000-0000-0000E71A0000}"/>
    <cellStyle name="40% - 强调文字颜色 2 6 4 3 2" xfId="20995" xr:uid="{00000000-0005-0000-0000-0000E81A0000}"/>
    <cellStyle name="40% - 强调文字颜色 2 6 4 4" xfId="22933" xr:uid="{00000000-0005-0000-0000-0000E91A0000}"/>
    <cellStyle name="40% - 强调文字颜色 2 6 5" xfId="11124" xr:uid="{00000000-0005-0000-0000-0000EA1A0000}"/>
    <cellStyle name="40% - 强调文字颜色 2 6 5 2" xfId="21068" xr:uid="{00000000-0005-0000-0000-0000EB1A0000}"/>
    <cellStyle name="40% - 强调文字颜色 2 6 6" xfId="16142" xr:uid="{00000000-0005-0000-0000-0000EC1A0000}"/>
    <cellStyle name="40% - 强调文字颜色 2 6 6 2" xfId="25775" xr:uid="{00000000-0005-0000-0000-0000ED1A0000}"/>
    <cellStyle name="40% - 强调文字颜色 2 6 7" xfId="16480" xr:uid="{00000000-0005-0000-0000-0000EE1A0000}"/>
    <cellStyle name="40% - 强调文字颜色 2 6 7 2" xfId="19262" xr:uid="{00000000-0005-0000-0000-0000EF1A0000}"/>
    <cellStyle name="40% - 强调文字颜色 2 6 7 2 2" xfId="23230" xr:uid="{00000000-0005-0000-0000-0000F01A0000}"/>
    <cellStyle name="40% - 强调文字颜色 2 6 7 2 3" xfId="41408" xr:uid="{00000000-0005-0000-0000-0000F11A0000}"/>
    <cellStyle name="40% - 强调文字颜色 2 6 7 3" xfId="23227" xr:uid="{00000000-0005-0000-0000-0000F21A0000}"/>
    <cellStyle name="40% - 强调文字颜色 2 6 7 4" xfId="40917" xr:uid="{00000000-0005-0000-0000-0000F31A0000}"/>
    <cellStyle name="40% - 强调文字颜色 2 6 8" xfId="25762" xr:uid="{00000000-0005-0000-0000-0000F41A0000}"/>
    <cellStyle name="40% - 强调文字颜色 2 7" xfId="1496" xr:uid="{00000000-0005-0000-0000-0000F51A0000}"/>
    <cellStyle name="40% - 强调文字颜色 2 7 2" xfId="1497" xr:uid="{00000000-0005-0000-0000-0000F61A0000}"/>
    <cellStyle name="40% - 强调文字颜色 2 7 2 2" xfId="4498" xr:uid="{00000000-0005-0000-0000-0000F71A0000}"/>
    <cellStyle name="40% - 强调文字颜色 2 7 2 2 2" xfId="7176" xr:uid="{00000000-0005-0000-0000-0000F81A0000}"/>
    <cellStyle name="40% - 强调文字颜色 2 7 2 2 2 2" xfId="21508" xr:uid="{00000000-0005-0000-0000-0000F91A0000}"/>
    <cellStyle name="40% - 强调文字颜色 2 7 2 2 3" xfId="10910" xr:uid="{00000000-0005-0000-0000-0000FA1A0000}"/>
    <cellStyle name="40% - 强调文字颜色 2 7 2 2 3 2" xfId="22862" xr:uid="{00000000-0005-0000-0000-0000FB1A0000}"/>
    <cellStyle name="40% - 强调文字颜色 2 7 2 2 4" xfId="25776" xr:uid="{00000000-0005-0000-0000-0000FC1A0000}"/>
    <cellStyle name="40% - 强调文字颜色 2 7 2 3" xfId="10501" xr:uid="{00000000-0005-0000-0000-0000FD1A0000}"/>
    <cellStyle name="40% - 强调文字颜色 2 7 2 3 2" xfId="25778" xr:uid="{00000000-0005-0000-0000-0000FE1A0000}"/>
    <cellStyle name="40% - 强调文字颜色 2 7 2 4" xfId="10500" xr:uid="{00000000-0005-0000-0000-0000FF1A0000}"/>
    <cellStyle name="40% - 强调文字颜色 2 7 2 4 2" xfId="25781" xr:uid="{00000000-0005-0000-0000-0000001B0000}"/>
    <cellStyle name="40% - 强调文字颜色 2 7 2 5" xfId="16146" xr:uid="{00000000-0005-0000-0000-0000011B0000}"/>
    <cellStyle name="40% - 强调文字颜色 2 7 2 5 2" xfId="25784" xr:uid="{00000000-0005-0000-0000-0000021B0000}"/>
    <cellStyle name="40% - 强调文字颜色 2 7 2 6" xfId="22943" xr:uid="{00000000-0005-0000-0000-0000031B0000}"/>
    <cellStyle name="40% - 强调文字颜色 2 7 3" xfId="4497" xr:uid="{00000000-0005-0000-0000-0000041B0000}"/>
    <cellStyle name="40% - 强调文字颜色 2 7 3 2" xfId="7178" xr:uid="{00000000-0005-0000-0000-0000051B0000}"/>
    <cellStyle name="40% - 强调文字颜色 2 7 3 2 2" xfId="25786" xr:uid="{00000000-0005-0000-0000-0000061B0000}"/>
    <cellStyle name="40% - 强调文字颜色 2 7 3 3" xfId="9320" xr:uid="{00000000-0005-0000-0000-0000071B0000}"/>
    <cellStyle name="40% - 强调文字颜色 2 7 3 3 2" xfId="25789" xr:uid="{00000000-0005-0000-0000-0000081B0000}"/>
    <cellStyle name="40% - 强调文字颜色 2 7 3 4" xfId="24723" xr:uid="{00000000-0005-0000-0000-0000091B0000}"/>
    <cellStyle name="40% - 强调文字颜色 2 7 4" xfId="8749" xr:uid="{00000000-0005-0000-0000-00000A1B0000}"/>
    <cellStyle name="40% - 强调文字颜色 2 7 4 2" xfId="24726" xr:uid="{00000000-0005-0000-0000-00000B1B0000}"/>
    <cellStyle name="40% - 强调文字颜色 2 7 5" xfId="9319" xr:uid="{00000000-0005-0000-0000-00000C1B0000}"/>
    <cellStyle name="40% - 强调文字颜色 2 7 5 2" xfId="25791" xr:uid="{00000000-0005-0000-0000-00000D1B0000}"/>
    <cellStyle name="40% - 强调文字颜色 2 7 6" xfId="16145" xr:uid="{00000000-0005-0000-0000-00000E1B0000}"/>
    <cellStyle name="40% - 强调文字颜色 2 7 6 2" xfId="21225" xr:uid="{00000000-0005-0000-0000-00000F1B0000}"/>
    <cellStyle name="40% - 强调文字颜色 2 7 7" xfId="24720" xr:uid="{00000000-0005-0000-0000-0000101B0000}"/>
    <cellStyle name="40% - 强调文字颜色 2 8" xfId="1500" xr:uid="{00000000-0005-0000-0000-0000111B0000}"/>
    <cellStyle name="40% - 强调文字颜色 2 8 2" xfId="1503" xr:uid="{00000000-0005-0000-0000-0000121B0000}"/>
    <cellStyle name="40% - 强调文字颜色 2 8 2 2" xfId="4500" xr:uid="{00000000-0005-0000-0000-0000131B0000}"/>
    <cellStyle name="40% - 强调文字颜色 2 8 2 2 2" xfId="7180" xr:uid="{00000000-0005-0000-0000-0000141B0000}"/>
    <cellStyle name="40% - 强调文字颜色 2 8 2 2 2 2" xfId="22116" xr:uid="{00000000-0005-0000-0000-0000151B0000}"/>
    <cellStyle name="40% - 强调文字颜色 2 8 2 2 3" xfId="9318" xr:uid="{00000000-0005-0000-0000-0000161B0000}"/>
    <cellStyle name="40% - 强调文字颜色 2 8 2 2 3 2" xfId="25795" xr:uid="{00000000-0005-0000-0000-0000171B0000}"/>
    <cellStyle name="40% - 强调文字颜色 2 8 2 2 4" xfId="25794" xr:uid="{00000000-0005-0000-0000-0000181B0000}"/>
    <cellStyle name="40% - 强调文字颜色 2 8 2 3" xfId="10498" xr:uid="{00000000-0005-0000-0000-0000191B0000}"/>
    <cellStyle name="40% - 强调文字颜色 2 8 2 3 2" xfId="25796" xr:uid="{00000000-0005-0000-0000-00001A1B0000}"/>
    <cellStyle name="40% - 强调文字颜色 2 8 2 4" xfId="9317" xr:uid="{00000000-0005-0000-0000-00001B1B0000}"/>
    <cellStyle name="40% - 强调文字颜色 2 8 2 4 2" xfId="25798" xr:uid="{00000000-0005-0000-0000-00001C1B0000}"/>
    <cellStyle name="40% - 强调文字颜色 2 8 2 5" xfId="16152" xr:uid="{00000000-0005-0000-0000-00001D1B0000}"/>
    <cellStyle name="40% - 强调文字颜色 2 8 2 5 2" xfId="25800" xr:uid="{00000000-0005-0000-0000-00001E1B0000}"/>
    <cellStyle name="40% - 强调文字颜色 2 8 2 6" xfId="25793" xr:uid="{00000000-0005-0000-0000-00001F1B0000}"/>
    <cellStyle name="40% - 强调文字颜色 2 8 3" xfId="4499" xr:uid="{00000000-0005-0000-0000-0000201B0000}"/>
    <cellStyle name="40% - 强调文字颜色 2 8 3 2" xfId="7182" xr:uid="{00000000-0005-0000-0000-0000211B0000}"/>
    <cellStyle name="40% - 强调文字颜色 2 8 3 2 2" xfId="25804" xr:uid="{00000000-0005-0000-0000-0000221B0000}"/>
    <cellStyle name="40% - 强调文字颜色 2 8 3 3" xfId="10496" xr:uid="{00000000-0005-0000-0000-0000231B0000}"/>
    <cellStyle name="40% - 强调文字颜色 2 8 3 3 2" xfId="25805" xr:uid="{00000000-0005-0000-0000-0000241B0000}"/>
    <cellStyle name="40% - 强调文字颜色 2 8 3 4" xfId="25803" xr:uid="{00000000-0005-0000-0000-0000251B0000}"/>
    <cellStyle name="40% - 强调文字颜色 2 8 4" xfId="10495" xr:uid="{00000000-0005-0000-0000-0000261B0000}"/>
    <cellStyle name="40% - 强调文字颜色 2 8 4 2" xfId="25807" xr:uid="{00000000-0005-0000-0000-0000271B0000}"/>
    <cellStyle name="40% - 强调文字颜色 2 8 5" xfId="10494" xr:uid="{00000000-0005-0000-0000-0000281B0000}"/>
    <cellStyle name="40% - 强调文字颜色 2 8 5 2" xfId="25809" xr:uid="{00000000-0005-0000-0000-0000291B0000}"/>
    <cellStyle name="40% - 强调文字颜色 2 8 6" xfId="16149" xr:uid="{00000000-0005-0000-0000-00002A1B0000}"/>
    <cellStyle name="40% - 强调文字颜色 2 8 6 2" xfId="21432" xr:uid="{00000000-0005-0000-0000-00002B1B0000}"/>
    <cellStyle name="40% - 强调文字颜色 2 8 7" xfId="24729" xr:uid="{00000000-0005-0000-0000-00002C1B0000}"/>
    <cellStyle name="40% - 强调文字颜色 2 9" xfId="1505" xr:uid="{00000000-0005-0000-0000-00002D1B0000}"/>
    <cellStyle name="40% - 强调文字颜色 2 9 2" xfId="1508" xr:uid="{00000000-0005-0000-0000-00002E1B0000}"/>
    <cellStyle name="40% - 强调文字颜色 2 9 2 2" xfId="4502" xr:uid="{00000000-0005-0000-0000-00002F1B0000}"/>
    <cellStyle name="40% - 强调文字颜色 2 9 2 2 2" xfId="7183" xr:uid="{00000000-0005-0000-0000-0000301B0000}"/>
    <cellStyle name="40% - 强调文字颜色 2 9 2 2 2 2" xfId="24743" xr:uid="{00000000-0005-0000-0000-0000311B0000}"/>
    <cellStyle name="40% - 强调文字颜色 2 9 2 2 3" xfId="9312" xr:uid="{00000000-0005-0000-0000-0000321B0000}"/>
    <cellStyle name="40% - 强调文字颜色 2 9 2 2 3 2" xfId="25811" xr:uid="{00000000-0005-0000-0000-0000331B0000}"/>
    <cellStyle name="40% - 强调文字颜色 2 9 2 2 4" xfId="24738" xr:uid="{00000000-0005-0000-0000-0000341B0000}"/>
    <cellStyle name="40% - 强调文字颜色 2 9 2 3" xfId="10491" xr:uid="{00000000-0005-0000-0000-0000351B0000}"/>
    <cellStyle name="40% - 强调文字颜色 2 9 2 3 2" xfId="24746" xr:uid="{00000000-0005-0000-0000-0000361B0000}"/>
    <cellStyle name="40% - 强调文字颜色 2 9 2 4" xfId="10490" xr:uid="{00000000-0005-0000-0000-0000371B0000}"/>
    <cellStyle name="40% - 强调文字颜色 2 9 2 4 2" xfId="25814" xr:uid="{00000000-0005-0000-0000-0000381B0000}"/>
    <cellStyle name="40% - 强调文字颜色 2 9 2 5" xfId="16157" xr:uid="{00000000-0005-0000-0000-0000391B0000}"/>
    <cellStyle name="40% - 强调文字颜色 2 9 2 5 2" xfId="25815" xr:uid="{00000000-0005-0000-0000-00003A1B0000}"/>
    <cellStyle name="40% - 强调文字颜色 2 9 2 6" xfId="24735" xr:uid="{00000000-0005-0000-0000-00003B1B0000}"/>
    <cellStyle name="40% - 强调文字颜色 2 9 3" xfId="4501" xr:uid="{00000000-0005-0000-0000-00003C1B0000}"/>
    <cellStyle name="40% - 强调文字颜色 2 9 3 2" xfId="7184" xr:uid="{00000000-0005-0000-0000-00003D1B0000}"/>
    <cellStyle name="40% - 强调文字颜色 2 9 3 2 2" xfId="25817" xr:uid="{00000000-0005-0000-0000-00003E1B0000}"/>
    <cellStyle name="40% - 强调文字颜色 2 9 3 3" xfId="10489" xr:uid="{00000000-0005-0000-0000-00003F1B0000}"/>
    <cellStyle name="40% - 强调文字颜色 2 9 3 3 2" xfId="25819" xr:uid="{00000000-0005-0000-0000-0000401B0000}"/>
    <cellStyle name="40% - 强调文字颜色 2 9 3 4" xfId="24750" xr:uid="{00000000-0005-0000-0000-0000411B0000}"/>
    <cellStyle name="40% - 强调文字颜色 2 9 4" xfId="10644" xr:uid="{00000000-0005-0000-0000-0000421B0000}"/>
    <cellStyle name="40% - 强调文字颜色 2 9 4 2" xfId="25019" xr:uid="{00000000-0005-0000-0000-0000431B0000}"/>
    <cellStyle name="40% - 强调文字颜色 2 9 5" xfId="9431" xr:uid="{00000000-0005-0000-0000-0000441B0000}"/>
    <cellStyle name="40% - 强调文字颜色 2 9 5 2" xfId="25024" xr:uid="{00000000-0005-0000-0000-0000451B0000}"/>
    <cellStyle name="40% - 强调文字颜色 2 9 6" xfId="16154" xr:uid="{00000000-0005-0000-0000-0000461B0000}"/>
    <cellStyle name="40% - 强调文字颜色 2 9 6 2" xfId="25026" xr:uid="{00000000-0005-0000-0000-0000471B0000}"/>
    <cellStyle name="40% - 强调文字颜色 2 9 7" xfId="24733" xr:uid="{00000000-0005-0000-0000-0000481B0000}"/>
    <cellStyle name="40% - 强调文字颜色 3 10" xfId="1512" xr:uid="{00000000-0005-0000-0000-0000491B0000}"/>
    <cellStyle name="40% - 强调文字颜色 3 10 2" xfId="1514" xr:uid="{00000000-0005-0000-0000-00004A1B0000}"/>
    <cellStyle name="40% - 强调文字颜色 3 10 2 2" xfId="4504" xr:uid="{00000000-0005-0000-0000-00004B1B0000}"/>
    <cellStyle name="40% - 强调文字颜色 3 10 2 2 2" xfId="7188" xr:uid="{00000000-0005-0000-0000-00004C1B0000}"/>
    <cellStyle name="40% - 强调文字颜色 3 10 2 2 2 2" xfId="24272" xr:uid="{00000000-0005-0000-0000-00004D1B0000}"/>
    <cellStyle name="40% - 强调文字颜色 3 10 2 2 3" xfId="8421" xr:uid="{00000000-0005-0000-0000-00004E1B0000}"/>
    <cellStyle name="40% - 强调文字颜色 3 10 2 2 3 2" xfId="24275" xr:uid="{00000000-0005-0000-0000-00004F1B0000}"/>
    <cellStyle name="40% - 强调文字颜色 3 10 2 2 4" xfId="25822" xr:uid="{00000000-0005-0000-0000-0000501B0000}"/>
    <cellStyle name="40% - 强调文字颜色 3 10 2 3" xfId="10530" xr:uid="{00000000-0005-0000-0000-0000511B0000}"/>
    <cellStyle name="40% - 强调文字颜色 3 10 2 3 2" xfId="25623" xr:uid="{00000000-0005-0000-0000-0000521B0000}"/>
    <cellStyle name="40% - 强调文字颜色 3 10 2 4" xfId="10529" xr:uid="{00000000-0005-0000-0000-0000531B0000}"/>
    <cellStyle name="40% - 强调文字颜色 3 10 2 4 2" xfId="25626" xr:uid="{00000000-0005-0000-0000-0000541B0000}"/>
    <cellStyle name="40% - 强调文字颜色 3 10 2 5" xfId="16163" xr:uid="{00000000-0005-0000-0000-0000551B0000}"/>
    <cellStyle name="40% - 强调文字颜色 3 10 2 5 2" xfId="25823" xr:uid="{00000000-0005-0000-0000-0000561B0000}"/>
    <cellStyle name="40% - 强调文字颜色 3 10 2 6" xfId="25821" xr:uid="{00000000-0005-0000-0000-0000571B0000}"/>
    <cellStyle name="40% - 强调文字颜色 3 10 3" xfId="4503" xr:uid="{00000000-0005-0000-0000-0000581B0000}"/>
    <cellStyle name="40% - 强调文字颜色 3 10 3 2" xfId="7189" xr:uid="{00000000-0005-0000-0000-0000591B0000}"/>
    <cellStyle name="40% - 强调文字颜色 3 10 3 2 2" xfId="25448" xr:uid="{00000000-0005-0000-0000-00005A1B0000}"/>
    <cellStyle name="40% - 强调文字颜色 3 10 3 3" xfId="9309" xr:uid="{00000000-0005-0000-0000-00005B1B0000}"/>
    <cellStyle name="40% - 强调文字颜色 3 10 3 3 2" xfId="25450" xr:uid="{00000000-0005-0000-0000-00005C1B0000}"/>
    <cellStyle name="40% - 强调文字颜色 3 10 3 4" xfId="25824" xr:uid="{00000000-0005-0000-0000-00005D1B0000}"/>
    <cellStyle name="40% - 强调文字颜色 3 10 4" xfId="9209" xr:uid="{00000000-0005-0000-0000-00005E1B0000}"/>
    <cellStyle name="40% - 强调文字颜色 3 10 4 2" xfId="25825" xr:uid="{00000000-0005-0000-0000-00005F1B0000}"/>
    <cellStyle name="40% - 强调文字颜色 3 10 5" xfId="10484" xr:uid="{00000000-0005-0000-0000-0000601B0000}"/>
    <cellStyle name="40% - 强调文字颜色 3 10 5 2" xfId="25826" xr:uid="{00000000-0005-0000-0000-0000611B0000}"/>
    <cellStyle name="40% - 强调文字颜色 3 10 6" xfId="16161" xr:uid="{00000000-0005-0000-0000-0000621B0000}"/>
    <cellStyle name="40% - 强调文字颜色 3 10 6 2" xfId="25827" xr:uid="{00000000-0005-0000-0000-0000631B0000}"/>
    <cellStyle name="40% - 强调文字颜色 3 10 7" xfId="25820" xr:uid="{00000000-0005-0000-0000-0000641B0000}"/>
    <cellStyle name="40% - 强调文字颜色 3 11" xfId="583" xr:uid="{00000000-0005-0000-0000-0000651B0000}"/>
    <cellStyle name="40% - 强调文字颜色 3 11 2" xfId="813" xr:uid="{00000000-0005-0000-0000-0000661B0000}"/>
    <cellStyle name="40% - 强调文字颜色 3 11 2 2" xfId="4506" xr:uid="{00000000-0005-0000-0000-0000671B0000}"/>
    <cellStyle name="40% - 强调文字颜色 3 11 2 2 2" xfId="6966" xr:uid="{00000000-0005-0000-0000-0000681B0000}"/>
    <cellStyle name="40% - 强调文字颜色 3 11 2 2 2 2" xfId="22754" xr:uid="{00000000-0005-0000-0000-0000691B0000}"/>
    <cellStyle name="40% - 强调文字颜色 3 11 2 2 3" xfId="10930" xr:uid="{00000000-0005-0000-0000-00006A1B0000}"/>
    <cellStyle name="40% - 强调文字颜色 3 11 2 2 3 2" xfId="22760" xr:uid="{00000000-0005-0000-0000-00006B1B0000}"/>
    <cellStyle name="40% - 强调文字颜色 3 11 2 2 4" xfId="22748" xr:uid="{00000000-0005-0000-0000-00006C1B0000}"/>
    <cellStyle name="40% - 强调文字颜色 3 11 2 3" xfId="10927" xr:uid="{00000000-0005-0000-0000-00006D1B0000}"/>
    <cellStyle name="40% - 强调文字颜色 3 11 2 3 2" xfId="22774" xr:uid="{00000000-0005-0000-0000-00006E1B0000}"/>
    <cellStyle name="40% - 强调文字颜色 3 11 2 4" xfId="10926" xr:uid="{00000000-0005-0000-0000-00006F1B0000}"/>
    <cellStyle name="40% - 强调文字颜色 3 11 2 4 2" xfId="22780" xr:uid="{00000000-0005-0000-0000-0000701B0000}"/>
    <cellStyle name="40% - 强调文字颜色 3 11 2 5" xfId="15637" xr:uid="{00000000-0005-0000-0000-0000711B0000}"/>
    <cellStyle name="40% - 强调文字颜色 3 11 2 5 2" xfId="22787" xr:uid="{00000000-0005-0000-0000-0000721B0000}"/>
    <cellStyle name="40% - 强调文字颜色 3 11 2 6" xfId="22743" xr:uid="{00000000-0005-0000-0000-0000731B0000}"/>
    <cellStyle name="40% - 强调文字颜色 3 11 3" xfId="4505" xr:uid="{00000000-0005-0000-0000-0000741B0000}"/>
    <cellStyle name="40% - 强调文字颜色 3 11 3 2" xfId="6971" xr:uid="{00000000-0005-0000-0000-0000751B0000}"/>
    <cellStyle name="40% - 强调文字颜色 3 11 3 2 2" xfId="22799" xr:uid="{00000000-0005-0000-0000-0000761B0000}"/>
    <cellStyle name="40% - 强调文字颜色 3 11 3 3" xfId="8401" xr:uid="{00000000-0005-0000-0000-0000771B0000}"/>
    <cellStyle name="40% - 强调文字颜色 3 11 3 3 2" xfId="22818" xr:uid="{00000000-0005-0000-0000-0000781B0000}"/>
    <cellStyle name="40% - 强调文字颜色 3 11 3 4" xfId="22793" xr:uid="{00000000-0005-0000-0000-0000791B0000}"/>
    <cellStyle name="40% - 强调文字颜色 3 11 4" xfId="10918" xr:uid="{00000000-0005-0000-0000-00007A1B0000}"/>
    <cellStyle name="40% - 强调文字颜色 3 11 4 2" xfId="22829" xr:uid="{00000000-0005-0000-0000-00007B1B0000}"/>
    <cellStyle name="40% - 强调文字颜色 3 11 5" xfId="8833" xr:uid="{00000000-0005-0000-0000-00007C1B0000}"/>
    <cellStyle name="40% - 强调文字颜色 3 11 5 2" xfId="23342" xr:uid="{00000000-0005-0000-0000-00007D1B0000}"/>
    <cellStyle name="40% - 强调文字颜色 3 11 6" xfId="15886" xr:uid="{00000000-0005-0000-0000-00007E1B0000}"/>
    <cellStyle name="40% - 强调文字颜色 3 11 6 2" xfId="23346" xr:uid="{00000000-0005-0000-0000-00007F1B0000}"/>
    <cellStyle name="40% - 强调文字颜色 3 11 7" xfId="23340" xr:uid="{00000000-0005-0000-0000-0000801B0000}"/>
    <cellStyle name="40% - 强调文字颜色 3 12" xfId="1267" xr:uid="{00000000-0005-0000-0000-0000811B0000}"/>
    <cellStyle name="40% - 强调文字颜色 3 12 2" xfId="4507" xr:uid="{00000000-0005-0000-0000-0000821B0000}"/>
    <cellStyle name="40% - 强调文字颜色 3 12 2 2" xfId="23353" xr:uid="{00000000-0005-0000-0000-0000831B0000}"/>
    <cellStyle name="40% - 强调文字颜色 3 12 3" xfId="10036" xr:uid="{00000000-0005-0000-0000-0000841B0000}"/>
    <cellStyle name="40% - 强调文字颜色 3 12 3 2" xfId="23378" xr:uid="{00000000-0005-0000-0000-0000851B0000}"/>
    <cellStyle name="40% - 强调文字颜色 3 12 4" xfId="9920" xr:uid="{00000000-0005-0000-0000-0000861B0000}"/>
    <cellStyle name="40% - 强调文字颜色 3 12 4 2" xfId="23257" xr:uid="{00000000-0005-0000-0000-0000871B0000}"/>
    <cellStyle name="40% - 强调文字颜色 3 12 5" xfId="15890" xr:uid="{00000000-0005-0000-0000-0000881B0000}"/>
    <cellStyle name="40% - 强调文字颜色 3 12 5 2" xfId="23386" xr:uid="{00000000-0005-0000-0000-0000891B0000}"/>
    <cellStyle name="40% - 强调文字颜色 3 12 6" xfId="23349" xr:uid="{00000000-0005-0000-0000-00008A1B0000}"/>
    <cellStyle name="40% - 强调文字颜色 3 2" xfId="113" xr:uid="{00000000-0005-0000-0000-00008B1B0000}"/>
    <cellStyle name="40% - 强调文字颜色 3 2 10" xfId="18335" xr:uid="{00000000-0005-0000-0000-00008C1B0000}"/>
    <cellStyle name="40% - 强调文字颜色 3 2 10 2" xfId="25828" xr:uid="{00000000-0005-0000-0000-00008D1B0000}"/>
    <cellStyle name="40% - 强调文字颜色 3 2 10 3" xfId="42056" xr:uid="{00000000-0005-0000-0000-00008E1B0000}"/>
    <cellStyle name="40% - 强调文字颜色 3 2 11" xfId="20950" xr:uid="{00000000-0005-0000-0000-00008F1B0000}"/>
    <cellStyle name="40% - 强调文字颜色 3 2 2" xfId="281" xr:uid="{00000000-0005-0000-0000-0000901B0000}"/>
    <cellStyle name="40% - 强调文字颜色 3 2 2 2" xfId="1517" xr:uid="{00000000-0005-0000-0000-0000911B0000}"/>
    <cellStyle name="40% - 强调文字颜色 3 2 2 2 2" xfId="10482" xr:uid="{00000000-0005-0000-0000-0000921B0000}"/>
    <cellStyle name="40% - 强调文字颜色 3 2 2 2 2 2" xfId="25845" xr:uid="{00000000-0005-0000-0000-0000931B0000}"/>
    <cellStyle name="40% - 强调文字颜色 3 2 2 2 3" xfId="10702" xr:uid="{00000000-0005-0000-0000-0000941B0000}"/>
    <cellStyle name="40% - 强调文字颜色 3 2 2 2 3 2" xfId="24680" xr:uid="{00000000-0005-0000-0000-0000951B0000}"/>
    <cellStyle name="40% - 强调文字颜色 3 2 2 2 4" xfId="10699" xr:uid="{00000000-0005-0000-0000-0000961B0000}"/>
    <cellStyle name="40% - 强调文字颜色 3 2 2 2 4 2" xfId="23702" xr:uid="{00000000-0005-0000-0000-0000971B0000}"/>
    <cellStyle name="40% - 强调文字颜色 3 2 2 2 5" xfId="25835" xr:uid="{00000000-0005-0000-0000-0000981B0000}"/>
    <cellStyle name="40% - 强调文字颜色 3 2 2 3" xfId="4509" xr:uid="{00000000-0005-0000-0000-0000991B0000}"/>
    <cellStyle name="40% - 强调文字颜色 3 2 2 3 2" xfId="25848" xr:uid="{00000000-0005-0000-0000-00009A1B0000}"/>
    <cellStyle name="40% - 强调文字颜色 3 2 2 4" xfId="7190" xr:uid="{00000000-0005-0000-0000-00009B1B0000}"/>
    <cellStyle name="40% - 强调文字颜色 3 2 2 4 2" xfId="18710" xr:uid="{00000000-0005-0000-0000-00009C1B0000}"/>
    <cellStyle name="40% - 强调文字颜色 3 2 2 4 2 2" xfId="23857" xr:uid="{00000000-0005-0000-0000-00009D1B0000}"/>
    <cellStyle name="40% - 强调文字颜色 3 2 2 4 3" xfId="25851" xr:uid="{00000000-0005-0000-0000-00009E1B0000}"/>
    <cellStyle name="40% - 强调文字颜色 3 2 2 5" xfId="9301" xr:uid="{00000000-0005-0000-0000-00009F1B0000}"/>
    <cellStyle name="40% - 强调文字颜色 3 2 2 5 2" xfId="18811" xr:uid="{00000000-0005-0000-0000-0000A01B0000}"/>
    <cellStyle name="40% - 强调文字颜色 3 2 2 5 2 2" xfId="25857" xr:uid="{00000000-0005-0000-0000-0000A11B0000}"/>
    <cellStyle name="40% - 强调文字颜色 3 2 2 5 3" xfId="25854" xr:uid="{00000000-0005-0000-0000-0000A21B0000}"/>
    <cellStyle name="40% - 强调文字颜色 3 2 2 6" xfId="16166" xr:uid="{00000000-0005-0000-0000-0000A31B0000}"/>
    <cellStyle name="40% - 强调文字颜色 3 2 2 6 2" xfId="22201" xr:uid="{00000000-0005-0000-0000-0000A41B0000}"/>
    <cellStyle name="40% - 强调文字颜色 3 2 2 7" xfId="16706" xr:uid="{00000000-0005-0000-0000-0000A51B0000}"/>
    <cellStyle name="40% - 强调文字颜色 3 2 2 7 2" xfId="19304" xr:uid="{00000000-0005-0000-0000-0000A61B0000}"/>
    <cellStyle name="40% - 强调文字颜色 3 2 2 7 2 2" xfId="25039" xr:uid="{00000000-0005-0000-0000-0000A71B0000}"/>
    <cellStyle name="40% - 强调文字颜色 3 2 2 7 2 3" xfId="41871" xr:uid="{00000000-0005-0000-0000-0000A81B0000}"/>
    <cellStyle name="40% - 强调文字颜色 3 2 2 7 3" xfId="25035" xr:uid="{00000000-0005-0000-0000-0000A91B0000}"/>
    <cellStyle name="40% - 强调文字颜色 3 2 2 7 4" xfId="41870" xr:uid="{00000000-0005-0000-0000-0000AA1B0000}"/>
    <cellStyle name="40% - 强调文字颜色 3 2 2 8" xfId="18390" xr:uid="{00000000-0005-0000-0000-0000AB1B0000}"/>
    <cellStyle name="40% - 强调文字颜色 3 2 2 8 2" xfId="25049" xr:uid="{00000000-0005-0000-0000-0000AC1B0000}"/>
    <cellStyle name="40% - 强调文字颜色 3 2 2 8 3" xfId="41872" xr:uid="{00000000-0005-0000-0000-0000AD1B0000}"/>
    <cellStyle name="40% - 强调文字颜色 3 2 2 9" xfId="25832" xr:uid="{00000000-0005-0000-0000-0000AE1B0000}"/>
    <cellStyle name="40% - 强调文字颜色 3 2 3" xfId="1518" xr:uid="{00000000-0005-0000-0000-0000AF1B0000}"/>
    <cellStyle name="40% - 强调文字颜色 3 2 3 2" xfId="4510" xr:uid="{00000000-0005-0000-0000-0000B01B0000}"/>
    <cellStyle name="40% - 强调文字颜色 3 2 3 2 2" xfId="20955" xr:uid="{00000000-0005-0000-0000-0000B11B0000}"/>
    <cellStyle name="40% - 强调文字颜色 3 2 3 3" xfId="9300" xr:uid="{00000000-0005-0000-0000-0000B21B0000}"/>
    <cellStyle name="40% - 强调文字颜色 3 2 3 3 2" xfId="25859" xr:uid="{00000000-0005-0000-0000-0000B31B0000}"/>
    <cellStyle name="40% - 强调文字颜色 3 2 3 4" xfId="10479" xr:uid="{00000000-0005-0000-0000-0000B41B0000}"/>
    <cellStyle name="40% - 强调文字颜色 3 2 3 4 2" xfId="25860" xr:uid="{00000000-0005-0000-0000-0000B51B0000}"/>
    <cellStyle name="40% - 强调文字颜色 3 2 3 5" xfId="16167" xr:uid="{00000000-0005-0000-0000-0000B61B0000}"/>
    <cellStyle name="40% - 强调文字颜色 3 2 3 5 2" xfId="24854" xr:uid="{00000000-0005-0000-0000-0000B71B0000}"/>
    <cellStyle name="40% - 强调文字颜色 3 2 3 6" xfId="25858" xr:uid="{00000000-0005-0000-0000-0000B81B0000}"/>
    <cellStyle name="40% - 强调文字颜色 3 2 4" xfId="982" xr:uid="{00000000-0005-0000-0000-0000B91B0000}"/>
    <cellStyle name="40% - 强调文字颜色 3 2 4 2" xfId="10478" xr:uid="{00000000-0005-0000-0000-0000BA1B0000}"/>
    <cellStyle name="40% - 强调文字颜色 3 2 4 2 2" xfId="25862" xr:uid="{00000000-0005-0000-0000-0000BB1B0000}"/>
    <cellStyle name="40% - 强调文字颜色 3 2 4 3" xfId="8898" xr:uid="{00000000-0005-0000-0000-0000BC1B0000}"/>
    <cellStyle name="40% - 强调文字颜色 3 2 4 3 2" xfId="25863" xr:uid="{00000000-0005-0000-0000-0000BD1B0000}"/>
    <cellStyle name="40% - 强调文字颜色 3 2 4 4" xfId="10477" xr:uid="{00000000-0005-0000-0000-0000BE1B0000}"/>
    <cellStyle name="40% - 强调文字颜色 3 2 4 4 2" xfId="25864" xr:uid="{00000000-0005-0000-0000-0000BF1B0000}"/>
    <cellStyle name="40% - 强调文字颜色 3 2 4 5" xfId="25861" xr:uid="{00000000-0005-0000-0000-0000C01B0000}"/>
    <cellStyle name="40% - 强调文字颜色 3 2 5" xfId="4508" xr:uid="{00000000-0005-0000-0000-0000C11B0000}"/>
    <cellStyle name="40% - 强调文字颜色 3 2 5 2" xfId="25865" xr:uid="{00000000-0005-0000-0000-0000C21B0000}"/>
    <cellStyle name="40% - 强调文字颜色 3 2 6" xfId="6881" xr:uid="{00000000-0005-0000-0000-0000C31B0000}"/>
    <cellStyle name="40% - 强调文字颜色 3 2 6 2" xfId="18642" xr:uid="{00000000-0005-0000-0000-0000C41B0000}"/>
    <cellStyle name="40% - 强调文字颜色 3 2 6 2 2" xfId="25866" xr:uid="{00000000-0005-0000-0000-0000C51B0000}"/>
    <cellStyle name="40% - 强调文字颜色 3 2 6 3" xfId="23673" xr:uid="{00000000-0005-0000-0000-0000C61B0000}"/>
    <cellStyle name="40% - 强调文字颜色 3 2 7" xfId="9926" xr:uid="{00000000-0005-0000-0000-0000C71B0000}"/>
    <cellStyle name="40% - 强调文字颜色 3 2 7 2" xfId="18874" xr:uid="{00000000-0005-0000-0000-0000C81B0000}"/>
    <cellStyle name="40% - 强调文字颜色 3 2 7 2 2" xfId="23403" xr:uid="{00000000-0005-0000-0000-0000C91B0000}"/>
    <cellStyle name="40% - 强调文字颜色 3 2 7 3" xfId="23399" xr:uid="{00000000-0005-0000-0000-0000CA1B0000}"/>
    <cellStyle name="40% - 强调文字颜色 3 2 8" xfId="15709" xr:uid="{00000000-0005-0000-0000-0000CB1B0000}"/>
    <cellStyle name="40% - 强调文字颜色 3 2 8 2" xfId="23440" xr:uid="{00000000-0005-0000-0000-0000CC1B0000}"/>
    <cellStyle name="40% - 强调文字颜色 3 2 9" xfId="15736" xr:uid="{00000000-0005-0000-0000-0000CD1B0000}"/>
    <cellStyle name="40% - 强调文字颜色 3 2 9 2" xfId="19201" xr:uid="{00000000-0005-0000-0000-0000CE1B0000}"/>
    <cellStyle name="40% - 强调文字颜色 3 2 9 2 2" xfId="23450" xr:uid="{00000000-0005-0000-0000-0000CF1B0000}"/>
    <cellStyle name="40% - 强调文字颜色 3 2 9 2 3" xfId="41458" xr:uid="{00000000-0005-0000-0000-0000D01B0000}"/>
    <cellStyle name="40% - 强调文字颜色 3 2 9 3" xfId="23447" xr:uid="{00000000-0005-0000-0000-0000D11B0000}"/>
    <cellStyle name="40% - 强调文字颜色 3 2 9 4" xfId="41457" xr:uid="{00000000-0005-0000-0000-0000D21B0000}"/>
    <cellStyle name="40% - 强调文字颜色 3 3" xfId="114" xr:uid="{00000000-0005-0000-0000-0000D31B0000}"/>
    <cellStyle name="40% - 强调文字颜色 3 3 10" xfId="18336" xr:uid="{00000000-0005-0000-0000-0000D41B0000}"/>
    <cellStyle name="40% - 强调文字颜色 3 3 10 2" xfId="22273" xr:uid="{00000000-0005-0000-0000-0000D51B0000}"/>
    <cellStyle name="40% - 强调文字颜色 3 3 10 3" xfId="41189" xr:uid="{00000000-0005-0000-0000-0000D61B0000}"/>
    <cellStyle name="40% - 强调文字颜色 3 3 11" xfId="21050" xr:uid="{00000000-0005-0000-0000-0000D71B0000}"/>
    <cellStyle name="40% - 强调文字颜色 3 3 2" xfId="282" xr:uid="{00000000-0005-0000-0000-0000D81B0000}"/>
    <cellStyle name="40% - 强调文字颜色 3 3 2 2" xfId="1521" xr:uid="{00000000-0005-0000-0000-0000D91B0000}"/>
    <cellStyle name="40% - 强调文字颜色 3 3 2 2 2" xfId="9299" xr:uid="{00000000-0005-0000-0000-0000DA1B0000}"/>
    <cellStyle name="40% - 强调文字颜色 3 3 2 2 2 2" xfId="25868" xr:uid="{00000000-0005-0000-0000-0000DB1B0000}"/>
    <cellStyle name="40% - 强调文字颜色 3 3 2 2 3" xfId="10476" xr:uid="{00000000-0005-0000-0000-0000DC1B0000}"/>
    <cellStyle name="40% - 强调文字颜色 3 3 2 2 3 2" xfId="25869" xr:uid="{00000000-0005-0000-0000-0000DD1B0000}"/>
    <cellStyle name="40% - 强调文字颜色 3 3 2 2 4" xfId="9789" xr:uid="{00000000-0005-0000-0000-0000DE1B0000}"/>
    <cellStyle name="40% - 强调文字颜色 3 3 2 2 4 2" xfId="21235" xr:uid="{00000000-0005-0000-0000-0000DF1B0000}"/>
    <cellStyle name="40% - 强调文字颜色 3 3 2 2 5" xfId="25867" xr:uid="{00000000-0005-0000-0000-0000E01B0000}"/>
    <cellStyle name="40% - 强调文字颜色 3 3 2 3" xfId="4512" xr:uid="{00000000-0005-0000-0000-0000E11B0000}"/>
    <cellStyle name="40% - 强调文字颜色 3 3 2 3 2" xfId="21177" xr:uid="{00000000-0005-0000-0000-0000E21B0000}"/>
    <cellStyle name="40% - 强调文字颜色 3 3 2 4" xfId="7193" xr:uid="{00000000-0005-0000-0000-0000E31B0000}"/>
    <cellStyle name="40% - 强调文字颜色 3 3 2 4 2" xfId="18711" xr:uid="{00000000-0005-0000-0000-0000E41B0000}"/>
    <cellStyle name="40% - 强调文字颜色 3 3 2 4 2 2" xfId="22571" xr:uid="{00000000-0005-0000-0000-0000E51B0000}"/>
    <cellStyle name="40% - 强调文字颜色 3 3 2 4 3" xfId="25870" xr:uid="{00000000-0005-0000-0000-0000E61B0000}"/>
    <cellStyle name="40% - 强调文字颜色 3 3 2 5" xfId="10475" xr:uid="{00000000-0005-0000-0000-0000E71B0000}"/>
    <cellStyle name="40% - 强调文字颜色 3 3 2 5 2" xfId="18904" xr:uid="{00000000-0005-0000-0000-0000E81B0000}"/>
    <cellStyle name="40% - 强调文字颜色 3 3 2 5 2 2" xfId="21300" xr:uid="{00000000-0005-0000-0000-0000E91B0000}"/>
    <cellStyle name="40% - 强调文字颜色 3 3 2 5 3" xfId="25871" xr:uid="{00000000-0005-0000-0000-0000EA1B0000}"/>
    <cellStyle name="40% - 强调文字颜色 3 3 2 6" xfId="16170" xr:uid="{00000000-0005-0000-0000-0000EB1B0000}"/>
    <cellStyle name="40% - 强调文字颜色 3 3 2 6 2" xfId="25872" xr:uid="{00000000-0005-0000-0000-0000EC1B0000}"/>
    <cellStyle name="40% - 强调文字颜色 3 3 2 7" xfId="16151" xr:uid="{00000000-0005-0000-0000-0000ED1B0000}"/>
    <cellStyle name="40% - 强调文字颜色 3 3 2 7 2" xfId="19233" xr:uid="{00000000-0005-0000-0000-0000EE1B0000}"/>
    <cellStyle name="40% - 强调文字颜色 3 3 2 7 2 2" xfId="21935" xr:uid="{00000000-0005-0000-0000-0000EF1B0000}"/>
    <cellStyle name="40% - 强调文字颜色 3 3 2 7 2 3" xfId="41130" xr:uid="{00000000-0005-0000-0000-0000F01B0000}"/>
    <cellStyle name="40% - 强调文字颜色 3 3 2 7 3" xfId="25328" xr:uid="{00000000-0005-0000-0000-0000F11B0000}"/>
    <cellStyle name="40% - 强调文字颜色 3 3 2 7 4" xfId="41967" xr:uid="{00000000-0005-0000-0000-0000F21B0000}"/>
    <cellStyle name="40% - 强调文字颜色 3 3 2 8" xfId="18391" xr:uid="{00000000-0005-0000-0000-0000F31B0000}"/>
    <cellStyle name="40% - 强调文字颜色 3 3 2 8 2" xfId="25331" xr:uid="{00000000-0005-0000-0000-0000F41B0000}"/>
    <cellStyle name="40% - 强调文字颜色 3 3 2 8 3" xfId="41968" xr:uid="{00000000-0005-0000-0000-0000F51B0000}"/>
    <cellStyle name="40% - 强调文字颜色 3 3 2 9" xfId="21628" xr:uid="{00000000-0005-0000-0000-0000F61B0000}"/>
    <cellStyle name="40% - 强调文字颜色 3 3 3" xfId="1524" xr:uid="{00000000-0005-0000-0000-0000F71B0000}"/>
    <cellStyle name="40% - 强调文字颜色 3 3 3 2" xfId="4513" xr:uid="{00000000-0005-0000-0000-0000F81B0000}"/>
    <cellStyle name="40% - 强调文字颜色 3 3 3 2 2" xfId="20699" xr:uid="{00000000-0005-0000-0000-0000F91B0000}"/>
    <cellStyle name="40% - 强调文字颜色 3 3 3 3" xfId="11135" xr:uid="{00000000-0005-0000-0000-0000FA1B0000}"/>
    <cellStyle name="40% - 强调文字颜色 3 3 3 3 2" xfId="20901" xr:uid="{00000000-0005-0000-0000-0000FB1B0000}"/>
    <cellStyle name="40% - 强调文字颜色 3 3 3 4" xfId="8360" xr:uid="{00000000-0005-0000-0000-0000FC1B0000}"/>
    <cellStyle name="40% - 强调文字颜色 3 3 3 4 2" xfId="20906" xr:uid="{00000000-0005-0000-0000-0000FD1B0000}"/>
    <cellStyle name="40% - 强调文字颜色 3 3 3 5" xfId="16173" xr:uid="{00000000-0005-0000-0000-0000FE1B0000}"/>
    <cellStyle name="40% - 强调文字颜色 3 3 3 5 2" xfId="20928" xr:uid="{00000000-0005-0000-0000-0000FF1B0000}"/>
    <cellStyle name="40% - 强调文字颜色 3 3 3 6" xfId="20793" xr:uid="{00000000-0005-0000-0000-0000001C0000}"/>
    <cellStyle name="40% - 强调文字颜色 3 3 4" xfId="991" xr:uid="{00000000-0005-0000-0000-0000011C0000}"/>
    <cellStyle name="40% - 强调文字颜色 3 3 4 2" xfId="8449" xr:uid="{00000000-0005-0000-0000-0000021C0000}"/>
    <cellStyle name="40% - 强调文字颜色 3 3 4 2 2" xfId="25873" xr:uid="{00000000-0005-0000-0000-0000031C0000}"/>
    <cellStyle name="40% - 强调文字颜色 3 3 4 3" xfId="10473" xr:uid="{00000000-0005-0000-0000-0000041C0000}"/>
    <cellStyle name="40% - 强调文字颜色 3 3 4 3 2" xfId="25874" xr:uid="{00000000-0005-0000-0000-0000051C0000}"/>
    <cellStyle name="40% - 强调文字颜色 3 3 4 4" xfId="9296" xr:uid="{00000000-0005-0000-0000-0000061C0000}"/>
    <cellStyle name="40% - 强调文字颜色 3 3 4 4 2" xfId="25875" xr:uid="{00000000-0005-0000-0000-0000071C0000}"/>
    <cellStyle name="40% - 强调文字颜色 3 3 4 5" xfId="20962" xr:uid="{00000000-0005-0000-0000-0000081C0000}"/>
    <cellStyle name="40% - 强调文字颜色 3 3 5" xfId="4511" xr:uid="{00000000-0005-0000-0000-0000091C0000}"/>
    <cellStyle name="40% - 强调文字颜色 3 3 5 2" xfId="7194" xr:uid="{00000000-0005-0000-0000-00000A1C0000}"/>
    <cellStyle name="40% - 强调文字颜色 3 3 5 2 2" xfId="25877" xr:uid="{00000000-0005-0000-0000-00000B1C0000}"/>
    <cellStyle name="40% - 强调文字颜色 3 3 5 3" xfId="10471" xr:uid="{00000000-0005-0000-0000-00000C1C0000}"/>
    <cellStyle name="40% - 强调文字颜色 3 3 5 3 2" xfId="25878" xr:uid="{00000000-0005-0000-0000-00000D1C0000}"/>
    <cellStyle name="40% - 强调文字颜色 3 3 5 4" xfId="25876" xr:uid="{00000000-0005-0000-0000-00000E1C0000}"/>
    <cellStyle name="40% - 强调文字颜色 3 3 6" xfId="6882" xr:uid="{00000000-0005-0000-0000-00000F1C0000}"/>
    <cellStyle name="40% - 强调文字颜色 3 3 6 2" xfId="9295" xr:uid="{00000000-0005-0000-0000-0000101C0000}"/>
    <cellStyle name="40% - 强调文字颜色 3 3 6 2 2" xfId="18809" xr:uid="{00000000-0005-0000-0000-0000111C0000}"/>
    <cellStyle name="40% - 强调文字颜色 3 3 6 2 2 2" xfId="23684" xr:uid="{00000000-0005-0000-0000-0000121C0000}"/>
    <cellStyle name="40% - 强调文字颜色 3 3 6 2 3" xfId="23681" xr:uid="{00000000-0005-0000-0000-0000131C0000}"/>
    <cellStyle name="40% - 强调文字颜色 3 3 6 3" xfId="8724" xr:uid="{00000000-0005-0000-0000-0000141C0000}"/>
    <cellStyle name="40% - 强调文字颜色 3 3 6 3 2" xfId="23689" xr:uid="{00000000-0005-0000-0000-0000151C0000}"/>
    <cellStyle name="40% - 强调文字颜色 3 3 6 4" xfId="18643" xr:uid="{00000000-0005-0000-0000-0000161C0000}"/>
    <cellStyle name="40% - 强调文字颜色 3 3 6 4 2" xfId="21687" xr:uid="{00000000-0005-0000-0000-0000171C0000}"/>
    <cellStyle name="40% - 强调文字颜色 3 3 6 5" xfId="23676" xr:uid="{00000000-0005-0000-0000-0000181C0000}"/>
    <cellStyle name="40% - 强调文字颜色 3 3 7" xfId="10992" xr:uid="{00000000-0005-0000-0000-0000191C0000}"/>
    <cellStyle name="40% - 强调文字颜色 3 3 7 2" xfId="18965" xr:uid="{00000000-0005-0000-0000-00001A1C0000}"/>
    <cellStyle name="40% - 强调文字颜色 3 3 7 2 2" xfId="23470" xr:uid="{00000000-0005-0000-0000-00001B1C0000}"/>
    <cellStyle name="40% - 强调文字颜色 3 3 7 3" xfId="22350" xr:uid="{00000000-0005-0000-0000-00001C1C0000}"/>
    <cellStyle name="40% - 强调文字颜色 3 3 8" xfId="15714" xr:uid="{00000000-0005-0000-0000-00001D1C0000}"/>
    <cellStyle name="40% - 强调文字颜色 3 3 8 2" xfId="22693" xr:uid="{00000000-0005-0000-0000-00001E1C0000}"/>
    <cellStyle name="40% - 强调文字颜色 3 3 9" xfId="18158" xr:uid="{00000000-0005-0000-0000-00001F1C0000}"/>
    <cellStyle name="40% - 强调文字颜色 3 3 9 2" xfId="19457" xr:uid="{00000000-0005-0000-0000-0000201C0000}"/>
    <cellStyle name="40% - 强调文字颜色 3 3 9 2 2" xfId="23509" xr:uid="{00000000-0005-0000-0000-0000211C0000}"/>
    <cellStyle name="40% - 强调文字颜色 3 3 9 2 3" xfId="41482" xr:uid="{00000000-0005-0000-0000-0000221C0000}"/>
    <cellStyle name="40% - 强调文字颜色 3 3 9 3" xfId="22698" xr:uid="{00000000-0005-0000-0000-0000231C0000}"/>
    <cellStyle name="40% - 强调文字颜色 3 3 9 4" xfId="41289" xr:uid="{00000000-0005-0000-0000-0000241C0000}"/>
    <cellStyle name="40% - 强调文字颜色 3 4" xfId="115" xr:uid="{00000000-0005-0000-0000-0000251C0000}"/>
    <cellStyle name="40% - 强调文字颜色 3 4 10" xfId="18337" xr:uid="{00000000-0005-0000-0000-0000261C0000}"/>
    <cellStyle name="40% - 强调文字颜色 3 4 10 2" xfId="21741" xr:uid="{00000000-0005-0000-0000-0000271C0000}"/>
    <cellStyle name="40% - 强调文字颜色 3 4 10 3" xfId="41077" xr:uid="{00000000-0005-0000-0000-0000281C0000}"/>
    <cellStyle name="40% - 强调文字颜色 3 4 11" xfId="25879" xr:uid="{00000000-0005-0000-0000-0000291C0000}"/>
    <cellStyle name="40% - 强调文字颜色 3 4 2" xfId="283" xr:uid="{00000000-0005-0000-0000-00002A1C0000}"/>
    <cellStyle name="40% - 强调文字颜色 3 4 2 2" xfId="1173" xr:uid="{00000000-0005-0000-0000-00002B1C0000}"/>
    <cellStyle name="40% - 强调文字颜色 3 4 2 2 2" xfId="10591" xr:uid="{00000000-0005-0000-0000-00002C1C0000}"/>
    <cellStyle name="40% - 强调文字颜色 3 4 2 2 2 2" xfId="25303" xr:uid="{00000000-0005-0000-0000-00002D1C0000}"/>
    <cellStyle name="40% - 强调文字颜色 3 4 2 2 3" xfId="9712" xr:uid="{00000000-0005-0000-0000-00002E1C0000}"/>
    <cellStyle name="40% - 强调文字颜色 3 4 2 2 3 2" xfId="22191" xr:uid="{00000000-0005-0000-0000-00002F1C0000}"/>
    <cellStyle name="40% - 强调文字颜色 3 4 2 2 4" xfId="10589" xr:uid="{00000000-0005-0000-0000-0000301C0000}"/>
    <cellStyle name="40% - 强调文字颜色 3 4 2 2 4 2" xfId="24583" xr:uid="{00000000-0005-0000-0000-0000311C0000}"/>
    <cellStyle name="40% - 强调文字颜色 3 4 2 2 5" xfId="22858" xr:uid="{00000000-0005-0000-0000-0000321C0000}"/>
    <cellStyle name="40% - 强调文字颜色 3 4 2 3" xfId="4515" xr:uid="{00000000-0005-0000-0000-0000331C0000}"/>
    <cellStyle name="40% - 强调文字颜色 3 4 2 3 2" xfId="21185" xr:uid="{00000000-0005-0000-0000-0000341C0000}"/>
    <cellStyle name="40% - 强调文字颜色 3 4 2 4" xfId="6939" xr:uid="{00000000-0005-0000-0000-0000351C0000}"/>
    <cellStyle name="40% - 强调文字颜色 3 4 2 4 2" xfId="18656" xr:uid="{00000000-0005-0000-0000-0000361C0000}"/>
    <cellStyle name="40% - 强调文字颜色 3 4 2 4 2 2" xfId="25327" xr:uid="{00000000-0005-0000-0000-0000371C0000}"/>
    <cellStyle name="40% - 强调文字颜色 3 4 2 4 3" xfId="23435" xr:uid="{00000000-0005-0000-0000-0000381C0000}"/>
    <cellStyle name="40% - 强调文字颜色 3 4 2 5" xfId="10469" xr:uid="{00000000-0005-0000-0000-0000391C0000}"/>
    <cellStyle name="40% - 强调文字颜色 3 4 2 5 2" xfId="18902" xr:uid="{00000000-0005-0000-0000-00003A1C0000}"/>
    <cellStyle name="40% - 强调文字颜色 3 4 2 5 2 2" xfId="25882" xr:uid="{00000000-0005-0000-0000-00003B1C0000}"/>
    <cellStyle name="40% - 强调文字颜色 3 4 2 5 3" xfId="25881" xr:uid="{00000000-0005-0000-0000-00003C1C0000}"/>
    <cellStyle name="40% - 强调文字颜色 3 4 2 6" xfId="15780" xr:uid="{00000000-0005-0000-0000-00003D1C0000}"/>
    <cellStyle name="40% - 强调文字颜色 3 4 2 6 2" xfId="25884" xr:uid="{00000000-0005-0000-0000-00003E1C0000}"/>
    <cellStyle name="40% - 强调文字颜色 3 4 2 7" xfId="15751" xr:uid="{00000000-0005-0000-0000-00003F1C0000}"/>
    <cellStyle name="40% - 强调文字颜色 3 4 2 7 2" xfId="19203" xr:uid="{00000000-0005-0000-0000-0000401C0000}"/>
    <cellStyle name="40% - 强调文字颜色 3 4 2 7 2 2" xfId="25887" xr:uid="{00000000-0005-0000-0000-0000411C0000}"/>
    <cellStyle name="40% - 强调文字颜色 3 4 2 7 2 3" xfId="42064" xr:uid="{00000000-0005-0000-0000-0000421C0000}"/>
    <cellStyle name="40% - 强调文字颜色 3 4 2 7 3" xfId="25886" xr:uid="{00000000-0005-0000-0000-0000431C0000}"/>
    <cellStyle name="40% - 强调文字颜色 3 4 2 7 4" xfId="42063" xr:uid="{00000000-0005-0000-0000-0000441C0000}"/>
    <cellStyle name="40% - 强调文字颜色 3 4 2 8" xfId="18392" xr:uid="{00000000-0005-0000-0000-0000451C0000}"/>
    <cellStyle name="40% - 强调文字颜色 3 4 2 8 2" xfId="25889" xr:uid="{00000000-0005-0000-0000-0000461C0000}"/>
    <cellStyle name="40% - 强调文字颜色 3 4 2 8 3" xfId="42065" xr:uid="{00000000-0005-0000-0000-0000471C0000}"/>
    <cellStyle name="40% - 强调文字颜色 3 4 2 9" xfId="22371" xr:uid="{00000000-0005-0000-0000-0000481C0000}"/>
    <cellStyle name="40% - 强调文字颜色 3 4 3" xfId="1530" xr:uid="{00000000-0005-0000-0000-0000491C0000}"/>
    <cellStyle name="40% - 强调文字颜色 3 4 3 2" xfId="4516" xr:uid="{00000000-0005-0000-0000-00004A1C0000}"/>
    <cellStyle name="40% - 强调文字颜色 3 4 3 2 2" xfId="25894" xr:uid="{00000000-0005-0000-0000-00004B1C0000}"/>
    <cellStyle name="40% - 强调文字颜色 3 4 3 3" xfId="10468" xr:uid="{00000000-0005-0000-0000-00004C1C0000}"/>
    <cellStyle name="40% - 强调文字颜色 3 4 3 3 2" xfId="25895" xr:uid="{00000000-0005-0000-0000-00004D1C0000}"/>
    <cellStyle name="40% - 强调文字颜色 3 4 3 4" xfId="10467" xr:uid="{00000000-0005-0000-0000-00004E1C0000}"/>
    <cellStyle name="40% - 强调文字颜色 3 4 3 4 2" xfId="25897" xr:uid="{00000000-0005-0000-0000-00004F1C0000}"/>
    <cellStyle name="40% - 强调文字颜色 3 4 3 5" xfId="16179" xr:uid="{00000000-0005-0000-0000-0000501C0000}"/>
    <cellStyle name="40% - 强调文字颜色 3 4 3 5 2" xfId="21575" xr:uid="{00000000-0005-0000-0000-0000511C0000}"/>
    <cellStyle name="40% - 强调文字颜色 3 4 3 6" xfId="25893" xr:uid="{00000000-0005-0000-0000-0000521C0000}"/>
    <cellStyle name="40% - 强调文字颜色 3 4 4" xfId="1527" xr:uid="{00000000-0005-0000-0000-0000531C0000}"/>
    <cellStyle name="40% - 强调文字颜色 3 4 4 2" xfId="8917" xr:uid="{00000000-0005-0000-0000-0000541C0000}"/>
    <cellStyle name="40% - 强调文字颜色 3 4 4 2 2" xfId="25900" xr:uid="{00000000-0005-0000-0000-0000551C0000}"/>
    <cellStyle name="40% - 强调文字颜色 3 4 4 3" xfId="10465" xr:uid="{00000000-0005-0000-0000-0000561C0000}"/>
    <cellStyle name="40% - 强调文字颜色 3 4 4 3 2" xfId="25903" xr:uid="{00000000-0005-0000-0000-0000571C0000}"/>
    <cellStyle name="40% - 强调文字颜色 3 4 4 4" xfId="9291" xr:uid="{00000000-0005-0000-0000-0000581C0000}"/>
    <cellStyle name="40% - 强调文字颜色 3 4 4 4 2" xfId="25904" xr:uid="{00000000-0005-0000-0000-0000591C0000}"/>
    <cellStyle name="40% - 强调文字颜色 3 4 4 5" xfId="25842" xr:uid="{00000000-0005-0000-0000-00005A1C0000}"/>
    <cellStyle name="40% - 强调文字颜色 3 4 5" xfId="4514" xr:uid="{00000000-0005-0000-0000-00005B1C0000}"/>
    <cellStyle name="40% - 强调文字颜色 3 4 5 2" xfId="24676" xr:uid="{00000000-0005-0000-0000-00005C1C0000}"/>
    <cellStyle name="40% - 强调文字颜色 3 4 6" xfId="7195" xr:uid="{00000000-0005-0000-0000-00005D1C0000}"/>
    <cellStyle name="40% - 强调文字颜色 3 4 6 2" xfId="18712" xr:uid="{00000000-0005-0000-0000-00005E1C0000}"/>
    <cellStyle name="40% - 强调文字颜色 3 4 6 2 2" xfId="23707" xr:uid="{00000000-0005-0000-0000-00005F1C0000}"/>
    <cellStyle name="40% - 强调文字颜色 3 4 6 3" xfId="23698" xr:uid="{00000000-0005-0000-0000-0000601C0000}"/>
    <cellStyle name="40% - 强调文字颜色 3 4 7" xfId="11147" xr:uid="{00000000-0005-0000-0000-0000611C0000}"/>
    <cellStyle name="40% - 强调文字颜色 3 4 7 2" xfId="18977" xr:uid="{00000000-0005-0000-0000-0000621C0000}"/>
    <cellStyle name="40% - 强调文字颜色 3 4 7 2 2" xfId="20869" xr:uid="{00000000-0005-0000-0000-0000631C0000}"/>
    <cellStyle name="40% - 强调文字颜色 3 4 7 3" xfId="20784" xr:uid="{00000000-0005-0000-0000-0000641C0000}"/>
    <cellStyle name="40% - 强调文字颜色 3 4 8" xfId="16176" xr:uid="{00000000-0005-0000-0000-0000651C0000}"/>
    <cellStyle name="40% - 强调文字颜色 3 4 8 2" xfId="22382" xr:uid="{00000000-0005-0000-0000-0000661C0000}"/>
    <cellStyle name="40% - 强调文字颜色 3 4 9" xfId="17513" xr:uid="{00000000-0005-0000-0000-0000671C0000}"/>
    <cellStyle name="40% - 强调文字颜色 3 4 9 2" xfId="19362" xr:uid="{00000000-0005-0000-0000-0000681C0000}"/>
    <cellStyle name="40% - 强调文字颜色 3 4 9 2 2" xfId="23604" xr:uid="{00000000-0005-0000-0000-0000691C0000}"/>
    <cellStyle name="40% - 强调文字颜色 3 4 9 2 3" xfId="41514" xr:uid="{00000000-0005-0000-0000-00006A1C0000}"/>
    <cellStyle name="40% - 强调文字颜色 3 4 9 3" xfId="23599" xr:uid="{00000000-0005-0000-0000-00006B1C0000}"/>
    <cellStyle name="40% - 强调文字颜色 3 4 9 4" xfId="41513" xr:uid="{00000000-0005-0000-0000-00006C1C0000}"/>
    <cellStyle name="40% - 强调文字颜色 3 5" xfId="116" xr:uid="{00000000-0005-0000-0000-00006D1C0000}"/>
    <cellStyle name="40% - 强调文字颜色 3 5 10" xfId="25638" xr:uid="{00000000-0005-0000-0000-00006E1C0000}"/>
    <cellStyle name="40% - 强调文字颜色 3 5 2" xfId="284" xr:uid="{00000000-0005-0000-0000-00006F1C0000}"/>
    <cellStyle name="40% - 强调文字颜色 3 5 2 2" xfId="803" xr:uid="{00000000-0005-0000-0000-0000701C0000}"/>
    <cellStyle name="40% - 强调文字颜色 3 5 2 2 2" xfId="9290" xr:uid="{00000000-0005-0000-0000-0000711C0000}"/>
    <cellStyle name="40% - 强调文字颜色 3 5 2 2 2 2" xfId="25905" xr:uid="{00000000-0005-0000-0000-0000721C0000}"/>
    <cellStyle name="40% - 强调文字颜色 3 5 2 2 3" xfId="10463" xr:uid="{00000000-0005-0000-0000-0000731C0000}"/>
    <cellStyle name="40% - 强调文字颜色 3 5 2 2 3 2" xfId="25907" xr:uid="{00000000-0005-0000-0000-0000741C0000}"/>
    <cellStyle name="40% - 强调文字颜色 3 5 2 2 4" xfId="9288" xr:uid="{00000000-0005-0000-0000-0000751C0000}"/>
    <cellStyle name="40% - 强调文字颜色 3 5 2 2 4 2" xfId="24960" xr:uid="{00000000-0005-0000-0000-0000761C0000}"/>
    <cellStyle name="40% - 强调文字颜色 3 5 2 2 5" xfId="21916" xr:uid="{00000000-0005-0000-0000-0000771C0000}"/>
    <cellStyle name="40% - 强调文字颜色 3 5 2 3" xfId="4518" xr:uid="{00000000-0005-0000-0000-0000781C0000}"/>
    <cellStyle name="40% - 强调文字颜色 3 5 2 3 2" xfId="7200" xr:uid="{00000000-0005-0000-0000-0000791C0000}"/>
    <cellStyle name="40% - 强调文字颜色 3 5 2 3 2 2" xfId="22057" xr:uid="{00000000-0005-0000-0000-00007A1C0000}"/>
    <cellStyle name="40% - 强调文字颜色 3 5 2 3 3" xfId="8935" xr:uid="{00000000-0005-0000-0000-00007B1C0000}"/>
    <cellStyle name="40% - 强调文字颜色 3 5 2 3 3 2" xfId="25913" xr:uid="{00000000-0005-0000-0000-00007C1C0000}"/>
    <cellStyle name="40% - 强调文字颜色 3 5 2 3 4" xfId="25909" xr:uid="{00000000-0005-0000-0000-00007D1C0000}"/>
    <cellStyle name="40% - 强调文字颜色 3 5 2 4" xfId="6859" xr:uid="{00000000-0005-0000-0000-00007E1C0000}"/>
    <cellStyle name="40% - 强调文字颜色 3 5 2 4 2" xfId="10058" xr:uid="{00000000-0005-0000-0000-00007F1C0000}"/>
    <cellStyle name="40% - 强调文字颜色 3 5 2 4 2 2" xfId="18879" xr:uid="{00000000-0005-0000-0000-0000801C0000}"/>
    <cellStyle name="40% - 强调文字颜色 3 5 2 4 2 2 2" xfId="25917" xr:uid="{00000000-0005-0000-0000-0000811C0000}"/>
    <cellStyle name="40% - 强调文字颜色 3 5 2 4 2 3" xfId="21661" xr:uid="{00000000-0005-0000-0000-0000821C0000}"/>
    <cellStyle name="40% - 强调文字颜色 3 5 2 4 3" xfId="10460" xr:uid="{00000000-0005-0000-0000-0000831C0000}"/>
    <cellStyle name="40% - 强调文字颜色 3 5 2 4 3 2" xfId="25920" xr:uid="{00000000-0005-0000-0000-0000841C0000}"/>
    <cellStyle name="40% - 强调文字颜色 3 5 2 4 4" xfId="18640" xr:uid="{00000000-0005-0000-0000-0000851C0000}"/>
    <cellStyle name="40% - 强调文字颜色 3 5 2 4 4 2" xfId="24964" xr:uid="{00000000-0005-0000-0000-0000861C0000}"/>
    <cellStyle name="40% - 强调文字颜色 3 5 2 4 5" xfId="25915" xr:uid="{00000000-0005-0000-0000-0000871C0000}"/>
    <cellStyle name="40% - 强调文字颜色 3 5 2 5" xfId="10459" xr:uid="{00000000-0005-0000-0000-0000881C0000}"/>
    <cellStyle name="40% - 强调文字颜色 3 5 2 5 2" xfId="18901" xr:uid="{00000000-0005-0000-0000-0000891C0000}"/>
    <cellStyle name="40% - 强调文字颜色 3 5 2 5 2 2" xfId="25924" xr:uid="{00000000-0005-0000-0000-00008A1C0000}"/>
    <cellStyle name="40% - 强调文字颜色 3 5 2 5 3" xfId="25922" xr:uid="{00000000-0005-0000-0000-00008B1C0000}"/>
    <cellStyle name="40% - 强调文字颜色 3 5 2 6" xfId="15634" xr:uid="{00000000-0005-0000-0000-00008C1C0000}"/>
    <cellStyle name="40% - 强调文字颜色 3 5 2 6 2" xfId="25926" xr:uid="{00000000-0005-0000-0000-00008D1C0000}"/>
    <cellStyle name="40% - 强调文字颜色 3 5 2 7" xfId="16705" xr:uid="{00000000-0005-0000-0000-00008E1C0000}"/>
    <cellStyle name="40% - 强调文字颜色 3 5 2 7 2" xfId="19303" xr:uid="{00000000-0005-0000-0000-00008F1C0000}"/>
    <cellStyle name="40% - 强调文字颜色 3 5 2 7 2 2" xfId="25928" xr:uid="{00000000-0005-0000-0000-0000901C0000}"/>
    <cellStyle name="40% - 强调文字颜色 3 5 2 7 2 3" xfId="42072" xr:uid="{00000000-0005-0000-0000-0000911C0000}"/>
    <cellStyle name="40% - 强调文字颜色 3 5 2 7 3" xfId="25927" xr:uid="{00000000-0005-0000-0000-0000921C0000}"/>
    <cellStyle name="40% - 强调文字颜色 3 5 2 7 4" xfId="42071" xr:uid="{00000000-0005-0000-0000-0000931C0000}"/>
    <cellStyle name="40% - 强调文字颜色 3 5 2 8" xfId="18393" xr:uid="{00000000-0005-0000-0000-0000941C0000}"/>
    <cellStyle name="40% - 强调文字颜色 3 5 2 8 2" xfId="25929" xr:uid="{00000000-0005-0000-0000-0000951C0000}"/>
    <cellStyle name="40% - 强调文字颜色 3 5 2 8 3" xfId="42073" xr:uid="{00000000-0005-0000-0000-0000961C0000}"/>
    <cellStyle name="40% - 强调文字颜色 3 5 2 9" xfId="21477" xr:uid="{00000000-0005-0000-0000-0000971C0000}"/>
    <cellStyle name="40% - 强调文字颜色 3 5 3" xfId="1532" xr:uid="{00000000-0005-0000-0000-0000981C0000}"/>
    <cellStyle name="40% - 强调文字颜色 3 5 3 2" xfId="9772" xr:uid="{00000000-0005-0000-0000-0000991C0000}"/>
    <cellStyle name="40% - 强调文字颜色 3 5 3 2 2" xfId="21471" xr:uid="{00000000-0005-0000-0000-00009A1C0000}"/>
    <cellStyle name="40% - 强调文字颜色 3 5 3 3" xfId="9515" xr:uid="{00000000-0005-0000-0000-00009B1C0000}"/>
    <cellStyle name="40% - 强调文字颜色 3 5 3 3 2" xfId="23845" xr:uid="{00000000-0005-0000-0000-00009C1C0000}"/>
    <cellStyle name="40% - 强调文字颜色 3 5 3 4" xfId="9284" xr:uid="{00000000-0005-0000-0000-00009D1C0000}"/>
    <cellStyle name="40% - 强调文字颜色 3 5 3 4 2" xfId="25930" xr:uid="{00000000-0005-0000-0000-00009E1C0000}"/>
    <cellStyle name="40% - 强调文字颜色 3 5 3 5" xfId="23006" xr:uid="{00000000-0005-0000-0000-00009F1C0000}"/>
    <cellStyle name="40% - 强调文字颜色 3 5 4" xfId="4517" xr:uid="{00000000-0005-0000-0000-0000A01C0000}"/>
    <cellStyle name="40% - 强调文字颜色 3 5 4 2" xfId="7202" xr:uid="{00000000-0005-0000-0000-0000A11C0000}"/>
    <cellStyle name="40% - 强调文字颜色 3 5 4 2 2" xfId="25933" xr:uid="{00000000-0005-0000-0000-0000A21C0000}"/>
    <cellStyle name="40% - 强调文字颜色 3 5 4 3" xfId="10458" xr:uid="{00000000-0005-0000-0000-0000A31C0000}"/>
    <cellStyle name="40% - 强调文字颜色 3 5 4 3 2" xfId="25936" xr:uid="{00000000-0005-0000-0000-0000A41C0000}"/>
    <cellStyle name="40% - 强调文字颜色 3 5 4 4" xfId="23012" xr:uid="{00000000-0005-0000-0000-0000A51C0000}"/>
    <cellStyle name="40% - 强调文字颜色 3 5 5" xfId="7199" xr:uid="{00000000-0005-0000-0000-0000A61C0000}"/>
    <cellStyle name="40% - 强调文字颜色 3 5 5 2" xfId="9943" xr:uid="{00000000-0005-0000-0000-0000A71C0000}"/>
    <cellStyle name="40% - 强调文字颜色 3 5 5 2 2" xfId="18875" xr:uid="{00000000-0005-0000-0000-0000A81C0000}"/>
    <cellStyle name="40% - 强调文字颜色 3 5 5 2 2 2" xfId="25938" xr:uid="{00000000-0005-0000-0000-0000A91C0000}"/>
    <cellStyle name="40% - 强调文字颜色 3 5 5 2 3" xfId="24766" xr:uid="{00000000-0005-0000-0000-0000AA1C0000}"/>
    <cellStyle name="40% - 强调文字颜色 3 5 5 3" xfId="9034" xr:uid="{00000000-0005-0000-0000-0000AB1C0000}"/>
    <cellStyle name="40% - 强调文字颜色 3 5 5 3 2" xfId="25395" xr:uid="{00000000-0005-0000-0000-0000AC1C0000}"/>
    <cellStyle name="40% - 强调文字颜色 3 5 5 4" xfId="18713" xr:uid="{00000000-0005-0000-0000-0000AD1C0000}"/>
    <cellStyle name="40% - 强调文字颜色 3 5 5 4 2" xfId="20682" xr:uid="{00000000-0005-0000-0000-0000AE1C0000}"/>
    <cellStyle name="40% - 强调文字颜色 3 5 5 5" xfId="23851" xr:uid="{00000000-0005-0000-0000-0000AF1C0000}"/>
    <cellStyle name="40% - 强调文字颜色 3 5 6" xfId="9304" xr:uid="{00000000-0005-0000-0000-0000B01C0000}"/>
    <cellStyle name="40% - 强调文字颜色 3 5 6 2" xfId="18812" xr:uid="{00000000-0005-0000-0000-0000B11C0000}"/>
    <cellStyle name="40% - 强调文字颜色 3 5 6 2 2" xfId="25939" xr:uid="{00000000-0005-0000-0000-0000B21C0000}"/>
    <cellStyle name="40% - 强调文字颜色 3 5 6 3" xfId="21639" xr:uid="{00000000-0005-0000-0000-0000B31C0000}"/>
    <cellStyle name="40% - 强调文字颜色 3 5 7" xfId="16181" xr:uid="{00000000-0005-0000-0000-0000B41C0000}"/>
    <cellStyle name="40% - 强调文字颜色 3 5 7 2" xfId="23619" xr:uid="{00000000-0005-0000-0000-0000B51C0000}"/>
    <cellStyle name="40% - 强调文字颜色 3 5 8" xfId="17510" xr:uid="{00000000-0005-0000-0000-0000B61C0000}"/>
    <cellStyle name="40% - 强调文字颜色 3 5 8 2" xfId="19361" xr:uid="{00000000-0005-0000-0000-0000B71C0000}"/>
    <cellStyle name="40% - 强调文字颜色 3 5 8 2 2" xfId="23660" xr:uid="{00000000-0005-0000-0000-0000B81C0000}"/>
    <cellStyle name="40% - 强调文字颜色 3 5 8 2 3" xfId="41538" xr:uid="{00000000-0005-0000-0000-0000B91C0000}"/>
    <cellStyle name="40% - 强调文字颜色 3 5 8 3" xfId="23656" xr:uid="{00000000-0005-0000-0000-0000BA1C0000}"/>
    <cellStyle name="40% - 强调文字颜色 3 5 8 4" xfId="41537" xr:uid="{00000000-0005-0000-0000-0000BB1C0000}"/>
    <cellStyle name="40% - 强调文字颜色 3 5 9" xfId="18338" xr:uid="{00000000-0005-0000-0000-0000BC1C0000}"/>
    <cellStyle name="40% - 强调文字颜色 3 5 9 2" xfId="23671" xr:uid="{00000000-0005-0000-0000-0000BD1C0000}"/>
    <cellStyle name="40% - 强调文字颜色 3 5 9 3" xfId="41060" xr:uid="{00000000-0005-0000-0000-0000BE1C0000}"/>
    <cellStyle name="40% - 强调文字颜色 3 6" xfId="1533" xr:uid="{00000000-0005-0000-0000-0000BF1C0000}"/>
    <cellStyle name="40% - 强调文字颜色 3 6 2" xfId="1535" xr:uid="{00000000-0005-0000-0000-0000C01C0000}"/>
    <cellStyle name="40% - 强调文字颜色 3 6 2 2" xfId="4520" xr:uid="{00000000-0005-0000-0000-0000C11C0000}"/>
    <cellStyle name="40% - 强调文字颜色 3 6 2 2 2" xfId="7203" xr:uid="{00000000-0005-0000-0000-0000C21C0000}"/>
    <cellStyle name="40% - 强调文字颜色 3 6 2 2 2 2" xfId="25940" xr:uid="{00000000-0005-0000-0000-0000C31C0000}"/>
    <cellStyle name="40% - 强调文字颜色 3 6 2 2 3" xfId="9004" xr:uid="{00000000-0005-0000-0000-0000C41C0000}"/>
    <cellStyle name="40% - 强调文字颜色 3 6 2 2 3 2" xfId="25942" xr:uid="{00000000-0005-0000-0000-0000C51C0000}"/>
    <cellStyle name="40% - 强调文字颜色 3 6 2 2 4" xfId="25489" xr:uid="{00000000-0005-0000-0000-0000C61C0000}"/>
    <cellStyle name="40% - 强调文字颜色 3 6 2 3" xfId="10836" xr:uid="{00000000-0005-0000-0000-0000C71C0000}"/>
    <cellStyle name="40% - 强调文字颜色 3 6 2 3 2" xfId="11099" xr:uid="{00000000-0005-0000-0000-0000C81C0000}"/>
    <cellStyle name="40% - 强调文字颜色 3 6 2 3 2 2" xfId="21988" xr:uid="{00000000-0005-0000-0000-0000C91C0000}"/>
    <cellStyle name="40% - 强调文字颜色 3 6 2 3 3" xfId="18944" xr:uid="{00000000-0005-0000-0000-0000CA1C0000}"/>
    <cellStyle name="40% - 强调文字颜色 3 6 2 3 3 2" xfId="25465" xr:uid="{00000000-0005-0000-0000-0000CB1C0000}"/>
    <cellStyle name="40% - 强调文字颜色 3 6 2 3 4" xfId="23310" xr:uid="{00000000-0005-0000-0000-0000CC1C0000}"/>
    <cellStyle name="40% - 强调文字颜色 3 6 2 4" xfId="9328" xr:uid="{00000000-0005-0000-0000-0000CD1C0000}"/>
    <cellStyle name="40% - 强调文字颜色 3 6 2 4 2" xfId="23313" xr:uid="{00000000-0005-0000-0000-0000CE1C0000}"/>
    <cellStyle name="40% - 强调文字颜色 3 6 2 5" xfId="16184" xr:uid="{00000000-0005-0000-0000-0000CF1C0000}"/>
    <cellStyle name="40% - 强调文字颜色 3 6 2 5 2" xfId="22639" xr:uid="{00000000-0005-0000-0000-0000D01C0000}"/>
    <cellStyle name="40% - 强调文字颜色 3 6 2 6" xfId="15608" xr:uid="{00000000-0005-0000-0000-0000D11C0000}"/>
    <cellStyle name="40% - 强调文字颜色 3 6 2 6 2" xfId="19187" xr:uid="{00000000-0005-0000-0000-0000D21C0000}"/>
    <cellStyle name="40% - 强调文字颜色 3 6 2 6 2 2" xfId="25943" xr:uid="{00000000-0005-0000-0000-0000D31C0000}"/>
    <cellStyle name="40% - 强调文字颜色 3 6 2 6 2 3" xfId="42075" xr:uid="{00000000-0005-0000-0000-0000D41C0000}"/>
    <cellStyle name="40% - 强调文字颜色 3 6 2 6 3" xfId="20859" xr:uid="{00000000-0005-0000-0000-0000D51C0000}"/>
    <cellStyle name="40% - 强调文字颜色 3 6 2 6 4" xfId="40857" xr:uid="{00000000-0005-0000-0000-0000D61C0000}"/>
    <cellStyle name="40% - 强调文字颜色 3 6 2 7" xfId="25078" xr:uid="{00000000-0005-0000-0000-0000D71C0000}"/>
    <cellStyle name="40% - 强调文字颜色 3 6 3" xfId="4519" xr:uid="{00000000-0005-0000-0000-0000D81C0000}"/>
    <cellStyle name="40% - 强调文字颜色 3 6 3 2" xfId="6946" xr:uid="{00000000-0005-0000-0000-0000D91C0000}"/>
    <cellStyle name="40% - 强调文字颜色 3 6 3 2 2" xfId="25944" xr:uid="{00000000-0005-0000-0000-0000DA1C0000}"/>
    <cellStyle name="40% - 强调文字颜色 3 6 3 3" xfId="9283" xr:uid="{00000000-0005-0000-0000-0000DB1C0000}"/>
    <cellStyle name="40% - 强调文字颜色 3 6 3 3 2" xfId="24016" xr:uid="{00000000-0005-0000-0000-0000DC1C0000}"/>
    <cellStyle name="40% - 强调文字颜色 3 6 3 4" xfId="22467" xr:uid="{00000000-0005-0000-0000-0000DD1C0000}"/>
    <cellStyle name="40% - 强调文字颜色 3 6 4" xfId="8339" xr:uid="{00000000-0005-0000-0000-0000DE1C0000}"/>
    <cellStyle name="40% - 强调文字颜色 3 6 4 2" xfId="10456" xr:uid="{00000000-0005-0000-0000-0000DF1C0000}"/>
    <cellStyle name="40% - 强调文字颜色 3 6 4 2 2" xfId="25491" xr:uid="{00000000-0005-0000-0000-0000E01C0000}"/>
    <cellStyle name="40% - 强调文字颜色 3 6 4 3" xfId="18766" xr:uid="{00000000-0005-0000-0000-0000E11C0000}"/>
    <cellStyle name="40% - 强调文字颜色 3 6 4 3 2" xfId="25945" xr:uid="{00000000-0005-0000-0000-0000E21C0000}"/>
    <cellStyle name="40% - 强调文字颜色 3 6 4 4" xfId="23855" xr:uid="{00000000-0005-0000-0000-0000E31C0000}"/>
    <cellStyle name="40% - 强调文字颜色 3 6 5" xfId="9917" xr:uid="{00000000-0005-0000-0000-0000E41C0000}"/>
    <cellStyle name="40% - 强调文字颜色 3 6 5 2" xfId="25400" xr:uid="{00000000-0005-0000-0000-0000E51C0000}"/>
    <cellStyle name="40% - 强调文字颜色 3 6 6" xfId="16182" xr:uid="{00000000-0005-0000-0000-0000E61C0000}"/>
    <cellStyle name="40% - 强调文字颜色 3 6 6 2" xfId="23713" xr:uid="{00000000-0005-0000-0000-0000E71C0000}"/>
    <cellStyle name="40% - 强调文字颜色 3 6 7" xfId="16474" xr:uid="{00000000-0005-0000-0000-0000E81C0000}"/>
    <cellStyle name="40% - 强调文字颜色 3 6 7 2" xfId="19261" xr:uid="{00000000-0005-0000-0000-0000E91C0000}"/>
    <cellStyle name="40% - 强调文字颜色 3 6 7 2 2" xfId="23719" xr:uid="{00000000-0005-0000-0000-0000EA1C0000}"/>
    <cellStyle name="40% - 强调文字颜色 3 6 7 2 3" xfId="41552" xr:uid="{00000000-0005-0000-0000-0000EB1C0000}"/>
    <cellStyle name="40% - 强调文字颜色 3 6 7 3" xfId="23716" xr:uid="{00000000-0005-0000-0000-0000EC1C0000}"/>
    <cellStyle name="40% - 强调文字颜色 3 6 7 4" xfId="41551" xr:uid="{00000000-0005-0000-0000-0000ED1C0000}"/>
    <cellStyle name="40% - 强调文字颜色 3 6 8" xfId="25641" xr:uid="{00000000-0005-0000-0000-0000EE1C0000}"/>
    <cellStyle name="40% - 强调文字颜色 3 7" xfId="1536" xr:uid="{00000000-0005-0000-0000-0000EF1C0000}"/>
    <cellStyle name="40% - 强调文字颜色 3 7 2" xfId="1537" xr:uid="{00000000-0005-0000-0000-0000F01C0000}"/>
    <cellStyle name="40% - 强调文字颜色 3 7 2 2" xfId="4522" xr:uid="{00000000-0005-0000-0000-0000F11C0000}"/>
    <cellStyle name="40% - 强调文字颜色 3 7 2 2 2" xfId="7204" xr:uid="{00000000-0005-0000-0000-0000F21C0000}"/>
    <cellStyle name="40% - 强调文字颜色 3 7 2 2 2 2" xfId="25948" xr:uid="{00000000-0005-0000-0000-0000F31C0000}"/>
    <cellStyle name="40% - 强调文字颜色 3 7 2 2 3" xfId="9422" xr:uid="{00000000-0005-0000-0000-0000F41C0000}"/>
    <cellStyle name="40% - 强调文字颜色 3 7 2 2 3 2" xfId="25065" xr:uid="{00000000-0005-0000-0000-0000F51C0000}"/>
    <cellStyle name="40% - 强调文字颜色 3 7 2 2 4" xfId="25946" xr:uid="{00000000-0005-0000-0000-0000F61C0000}"/>
    <cellStyle name="40% - 强调文字颜色 3 7 2 3" xfId="9137" xr:uid="{00000000-0005-0000-0000-0000F71C0000}"/>
    <cellStyle name="40% - 强调文字颜色 3 7 2 3 2" xfId="25125" xr:uid="{00000000-0005-0000-0000-0000F81C0000}"/>
    <cellStyle name="40% - 强调文字颜色 3 7 2 4" xfId="10455" xr:uid="{00000000-0005-0000-0000-0000F91C0000}"/>
    <cellStyle name="40% - 强调文字颜色 3 7 2 4 2" xfId="25129" xr:uid="{00000000-0005-0000-0000-0000FA1C0000}"/>
    <cellStyle name="40% - 强调文字颜色 3 7 2 5" xfId="16186" xr:uid="{00000000-0005-0000-0000-0000FB1C0000}"/>
    <cellStyle name="40% - 强调文字颜色 3 7 2 5 2" xfId="25950" xr:uid="{00000000-0005-0000-0000-0000FC1C0000}"/>
    <cellStyle name="40% - 强调文字颜色 3 7 2 6" xfId="25096" xr:uid="{00000000-0005-0000-0000-0000FD1C0000}"/>
    <cellStyle name="40% - 强调文字颜色 3 7 3" xfId="4521" xr:uid="{00000000-0005-0000-0000-0000FE1C0000}"/>
    <cellStyle name="40% - 强调文字颜色 3 7 3 2" xfId="7205" xr:uid="{00000000-0005-0000-0000-0000FF1C0000}"/>
    <cellStyle name="40% - 强调文字颜色 3 7 3 2 2" xfId="25954" xr:uid="{00000000-0005-0000-0000-0000001D0000}"/>
    <cellStyle name="40% - 强调文字颜色 3 7 3 3" xfId="10454" xr:uid="{00000000-0005-0000-0000-0000011D0000}"/>
    <cellStyle name="40% - 强调文字颜色 3 7 3 3 2" xfId="24025" xr:uid="{00000000-0005-0000-0000-0000021D0000}"/>
    <cellStyle name="40% - 强调文字颜色 3 7 3 4" xfId="25953" xr:uid="{00000000-0005-0000-0000-0000031D0000}"/>
    <cellStyle name="40% - 强调文字颜色 3 7 4" xfId="9282" xr:uid="{00000000-0005-0000-0000-0000041D0000}"/>
    <cellStyle name="40% - 强调文字颜色 3 7 4 2" xfId="25855" xr:uid="{00000000-0005-0000-0000-0000051D0000}"/>
    <cellStyle name="40% - 强调文字颜色 3 7 5" xfId="8940" xr:uid="{00000000-0005-0000-0000-0000061D0000}"/>
    <cellStyle name="40% - 强调文字颜色 3 7 5 2" xfId="24202" xr:uid="{00000000-0005-0000-0000-0000071D0000}"/>
    <cellStyle name="40% - 强调文字颜色 3 7 6" xfId="16185" xr:uid="{00000000-0005-0000-0000-0000081D0000}"/>
    <cellStyle name="40% - 强调文字颜色 3 7 6 2" xfId="24205" xr:uid="{00000000-0005-0000-0000-0000091D0000}"/>
    <cellStyle name="40% - 强调文字颜色 3 7 7" xfId="24770" xr:uid="{00000000-0005-0000-0000-00000A1D0000}"/>
    <cellStyle name="40% - 强调文字颜色 3 8" xfId="1539" xr:uid="{00000000-0005-0000-0000-00000B1D0000}"/>
    <cellStyle name="40% - 强调文字颜色 3 8 2" xfId="1541" xr:uid="{00000000-0005-0000-0000-00000C1D0000}"/>
    <cellStyle name="40% - 强调文字颜色 3 8 2 2" xfId="4524" xr:uid="{00000000-0005-0000-0000-00000D1D0000}"/>
    <cellStyle name="40% - 强调文字颜色 3 8 2 2 2" xfId="7206" xr:uid="{00000000-0005-0000-0000-00000E1D0000}"/>
    <cellStyle name="40% - 强调文字颜色 3 8 2 2 2 2" xfId="25957" xr:uid="{00000000-0005-0000-0000-00000F1D0000}"/>
    <cellStyle name="40% - 强调文字颜色 3 8 2 2 3" xfId="11054" xr:uid="{00000000-0005-0000-0000-0000101D0000}"/>
    <cellStyle name="40% - 强调文字颜色 3 8 2 2 3 2" xfId="21783" xr:uid="{00000000-0005-0000-0000-0000111D0000}"/>
    <cellStyle name="40% - 强调文字颜色 3 8 2 2 4" xfId="25956" xr:uid="{00000000-0005-0000-0000-0000121D0000}"/>
    <cellStyle name="40% - 强调文字颜色 3 8 2 3" xfId="10452" xr:uid="{00000000-0005-0000-0000-0000131D0000}"/>
    <cellStyle name="40% - 强调文字颜色 3 8 2 3 2" xfId="25959" xr:uid="{00000000-0005-0000-0000-0000141D0000}"/>
    <cellStyle name="40% - 强调文字颜色 3 8 2 4" xfId="10451" xr:uid="{00000000-0005-0000-0000-0000151D0000}"/>
    <cellStyle name="40% - 强调文字颜色 3 8 2 4 2" xfId="25961" xr:uid="{00000000-0005-0000-0000-0000161D0000}"/>
    <cellStyle name="40% - 强调文字颜色 3 8 2 5" xfId="16189" xr:uid="{00000000-0005-0000-0000-0000171D0000}"/>
    <cellStyle name="40% - 强调文字颜色 3 8 2 5 2" xfId="21035" xr:uid="{00000000-0005-0000-0000-0000181D0000}"/>
    <cellStyle name="40% - 强调文字颜色 3 8 2 6" xfId="25955" xr:uid="{00000000-0005-0000-0000-0000191D0000}"/>
    <cellStyle name="40% - 强调文字颜色 3 8 3" xfId="4523" xr:uid="{00000000-0005-0000-0000-00001A1D0000}"/>
    <cellStyle name="40% - 强调文字颜色 3 8 3 2" xfId="7208" xr:uid="{00000000-0005-0000-0000-00001B1D0000}"/>
    <cellStyle name="40% - 强调文字颜色 3 8 3 2 2" xfId="25965" xr:uid="{00000000-0005-0000-0000-00001C1D0000}"/>
    <cellStyle name="40% - 强调文字颜色 3 8 3 3" xfId="9279" xr:uid="{00000000-0005-0000-0000-00001D1D0000}"/>
    <cellStyle name="40% - 强调文字颜色 3 8 3 3 2" xfId="25967" xr:uid="{00000000-0005-0000-0000-00001E1D0000}"/>
    <cellStyle name="40% - 强调文字颜色 3 8 3 4" xfId="25963" xr:uid="{00000000-0005-0000-0000-00001F1D0000}"/>
    <cellStyle name="40% - 强调文字颜色 3 8 4" xfId="10448" xr:uid="{00000000-0005-0000-0000-0000201D0000}"/>
    <cellStyle name="40% - 强调文字颜色 3 8 4 2" xfId="25969" xr:uid="{00000000-0005-0000-0000-0000211D0000}"/>
    <cellStyle name="40% - 强调文字颜色 3 8 5" xfId="9998" xr:uid="{00000000-0005-0000-0000-0000221D0000}"/>
    <cellStyle name="40% - 强调文字颜色 3 8 5 2" xfId="25414" xr:uid="{00000000-0005-0000-0000-0000231D0000}"/>
    <cellStyle name="40% - 强调文字颜色 3 8 6" xfId="16187" xr:uid="{00000000-0005-0000-0000-0000241D0000}"/>
    <cellStyle name="40% - 强调文字颜色 3 8 6 2" xfId="23097" xr:uid="{00000000-0005-0000-0000-0000251D0000}"/>
    <cellStyle name="40% - 强调文字颜色 3 8 7" xfId="24772" xr:uid="{00000000-0005-0000-0000-0000261D0000}"/>
    <cellStyle name="40% - 强调文字颜色 3 9" xfId="1544" xr:uid="{00000000-0005-0000-0000-0000271D0000}"/>
    <cellStyle name="40% - 强调文字颜色 3 9 2" xfId="1546" xr:uid="{00000000-0005-0000-0000-0000281D0000}"/>
    <cellStyle name="40% - 强调文字颜色 3 9 2 2" xfId="4526" xr:uid="{00000000-0005-0000-0000-0000291D0000}"/>
    <cellStyle name="40% - 强调文字颜色 3 9 2 2 2" xfId="7209" xr:uid="{00000000-0005-0000-0000-00002A1D0000}"/>
    <cellStyle name="40% - 强调文字颜色 3 9 2 2 2 2" xfId="25973" xr:uid="{00000000-0005-0000-0000-00002B1D0000}"/>
    <cellStyle name="40% - 强调文字颜色 3 9 2 2 3" xfId="8975" xr:uid="{00000000-0005-0000-0000-00002C1D0000}"/>
    <cellStyle name="40% - 强调文字颜色 3 9 2 2 3 2" xfId="25975" xr:uid="{00000000-0005-0000-0000-00002D1D0000}"/>
    <cellStyle name="40% - 强调文字颜色 3 9 2 2 4" xfId="25972" xr:uid="{00000000-0005-0000-0000-00002E1D0000}"/>
    <cellStyle name="40% - 强调文字颜色 3 9 2 3" xfId="9659" xr:uid="{00000000-0005-0000-0000-00002F1D0000}"/>
    <cellStyle name="40% - 强调文字颜色 3 9 2 3 2" xfId="21218" xr:uid="{00000000-0005-0000-0000-0000301D0000}"/>
    <cellStyle name="40% - 强调文字颜色 3 9 2 4" xfId="9274" xr:uid="{00000000-0005-0000-0000-0000311D0000}"/>
    <cellStyle name="40% - 强调文字颜色 3 9 2 4 2" xfId="25977" xr:uid="{00000000-0005-0000-0000-0000321D0000}"/>
    <cellStyle name="40% - 强调文字颜色 3 9 2 5" xfId="16194" xr:uid="{00000000-0005-0000-0000-0000331D0000}"/>
    <cellStyle name="40% - 强调文字颜色 3 9 2 5 2" xfId="25978" xr:uid="{00000000-0005-0000-0000-0000341D0000}"/>
    <cellStyle name="40% - 强调文字颜色 3 9 2 6" xfId="25971" xr:uid="{00000000-0005-0000-0000-0000351D0000}"/>
    <cellStyle name="40% - 强调文字颜色 3 9 3" xfId="4525" xr:uid="{00000000-0005-0000-0000-0000361D0000}"/>
    <cellStyle name="40% - 强调文字颜色 3 9 3 2" xfId="6789" xr:uid="{00000000-0005-0000-0000-0000371D0000}"/>
    <cellStyle name="40% - 强调文字颜色 3 9 3 2 2" xfId="25980" xr:uid="{00000000-0005-0000-0000-0000381D0000}"/>
    <cellStyle name="40% - 强调文字颜色 3 9 3 3" xfId="8395" xr:uid="{00000000-0005-0000-0000-0000391D0000}"/>
    <cellStyle name="40% - 强调文字颜色 3 9 3 3 2" xfId="25982" xr:uid="{00000000-0005-0000-0000-00003A1D0000}"/>
    <cellStyle name="40% - 强调文字颜色 3 9 3 4" xfId="20726" xr:uid="{00000000-0005-0000-0000-00003B1D0000}"/>
    <cellStyle name="40% - 强调文字颜色 3 9 4" xfId="9161" xr:uid="{00000000-0005-0000-0000-00003C1D0000}"/>
    <cellStyle name="40% - 强调文字颜色 3 9 4 2" xfId="25038" xr:uid="{00000000-0005-0000-0000-00003D1D0000}"/>
    <cellStyle name="40% - 强调文字颜色 3 9 5" xfId="10639" xr:uid="{00000000-0005-0000-0000-00003E1D0000}"/>
    <cellStyle name="40% - 强调文字颜色 3 9 5 2" xfId="25044" xr:uid="{00000000-0005-0000-0000-00003F1D0000}"/>
    <cellStyle name="40% - 强调文字颜色 3 9 6" xfId="16192" xr:uid="{00000000-0005-0000-0000-0000401D0000}"/>
    <cellStyle name="40% - 强调文字颜色 3 9 6 2" xfId="25047" xr:uid="{00000000-0005-0000-0000-0000411D0000}"/>
    <cellStyle name="40% - 强调文字颜色 3 9 7" xfId="24775" xr:uid="{00000000-0005-0000-0000-0000421D0000}"/>
    <cellStyle name="40% - 强调文字颜色 4 10" xfId="954" xr:uid="{00000000-0005-0000-0000-0000431D0000}"/>
    <cellStyle name="40% - 强调文字颜色 4 10 2" xfId="1547" xr:uid="{00000000-0005-0000-0000-0000441D0000}"/>
    <cellStyle name="40% - 强调文字颜色 4 10 2 2" xfId="4528" xr:uid="{00000000-0005-0000-0000-0000451D0000}"/>
    <cellStyle name="40% - 强调文字颜色 4 10 2 2 2" xfId="7146" xr:uid="{00000000-0005-0000-0000-0000461D0000}"/>
    <cellStyle name="40% - 强调文字颜色 4 10 2 2 2 2" xfId="25574" xr:uid="{00000000-0005-0000-0000-0000471D0000}"/>
    <cellStyle name="40% - 强调文字颜色 4 10 2 2 3" xfId="10541" xr:uid="{00000000-0005-0000-0000-0000481D0000}"/>
    <cellStyle name="40% - 强调文字颜色 4 10 2 2 3 2" xfId="25576" xr:uid="{00000000-0005-0000-0000-0000491D0000}"/>
    <cellStyle name="40% - 强调文字颜色 4 10 2 2 4" xfId="25571" xr:uid="{00000000-0005-0000-0000-00004A1D0000}"/>
    <cellStyle name="40% - 强调文字颜色 4 10 2 3" xfId="10538" xr:uid="{00000000-0005-0000-0000-00004B1D0000}"/>
    <cellStyle name="40% - 强调文字颜色 4 10 2 3 2" xfId="25581" xr:uid="{00000000-0005-0000-0000-00004C1D0000}"/>
    <cellStyle name="40% - 强调文字颜色 4 10 2 4" xfId="8680" xr:uid="{00000000-0005-0000-0000-00004D1D0000}"/>
    <cellStyle name="40% - 强调文字颜色 4 10 2 4 2" xfId="25588" xr:uid="{00000000-0005-0000-0000-00004E1D0000}"/>
    <cellStyle name="40% - 强调文字颜色 4 10 2 5" xfId="16195" xr:uid="{00000000-0005-0000-0000-00004F1D0000}"/>
    <cellStyle name="40% - 强调文字颜色 4 10 2 5 2" xfId="23544" xr:uid="{00000000-0005-0000-0000-0000501D0000}"/>
    <cellStyle name="40% - 强调文字颜色 4 10 2 6" xfId="22988" xr:uid="{00000000-0005-0000-0000-0000511D0000}"/>
    <cellStyle name="40% - 强调文字颜色 4 10 3" xfId="4527" xr:uid="{00000000-0005-0000-0000-0000521D0000}"/>
    <cellStyle name="40% - 强调文字颜色 4 10 3 2" xfId="7211" xr:uid="{00000000-0005-0000-0000-0000531D0000}"/>
    <cellStyle name="40% - 强调文字颜色 4 10 3 2 2" xfId="22871" xr:uid="{00000000-0005-0000-0000-0000541D0000}"/>
    <cellStyle name="40% - 强调文字颜色 4 10 3 3" xfId="10532" xr:uid="{00000000-0005-0000-0000-0000551D0000}"/>
    <cellStyle name="40% - 强调文字颜色 4 10 3 3 2" xfId="22878" xr:uid="{00000000-0005-0000-0000-0000561D0000}"/>
    <cellStyle name="40% - 强调文字颜色 4 10 3 4" xfId="22990" xr:uid="{00000000-0005-0000-0000-0000571D0000}"/>
    <cellStyle name="40% - 强调文字颜色 4 10 4" xfId="10885" xr:uid="{00000000-0005-0000-0000-0000581D0000}"/>
    <cellStyle name="40% - 强调文字颜色 4 10 4 2" xfId="22992" xr:uid="{00000000-0005-0000-0000-0000591D0000}"/>
    <cellStyle name="40% - 强调文字颜色 4 10 5" xfId="9218" xr:uid="{00000000-0005-0000-0000-00005A1D0000}"/>
    <cellStyle name="40% - 强调文字颜色 4 10 5 2" xfId="25983" xr:uid="{00000000-0005-0000-0000-00005B1D0000}"/>
    <cellStyle name="40% - 强调文字颜色 4 10 6" xfId="15700" xr:uid="{00000000-0005-0000-0000-00005C1D0000}"/>
    <cellStyle name="40% - 强调文字颜色 4 10 6 2" xfId="25984" xr:uid="{00000000-0005-0000-0000-00005D1D0000}"/>
    <cellStyle name="40% - 强调文字颜色 4 10 7" xfId="21694" xr:uid="{00000000-0005-0000-0000-00005E1D0000}"/>
    <cellStyle name="40% - 强调文字颜色 4 11" xfId="1280" xr:uid="{00000000-0005-0000-0000-00005F1D0000}"/>
    <cellStyle name="40% - 强调文字颜色 4 11 2" xfId="1283" xr:uid="{00000000-0005-0000-0000-0000601D0000}"/>
    <cellStyle name="40% - 强调文字颜色 4 11 2 2" xfId="4530" xr:uid="{00000000-0005-0000-0000-0000611D0000}"/>
    <cellStyle name="40% - 强调文字颜色 4 11 2 2 2" xfId="7023" xr:uid="{00000000-0005-0000-0000-0000621D0000}"/>
    <cellStyle name="40% - 强调文字颜色 4 11 2 2 2 2" xfId="21588" xr:uid="{00000000-0005-0000-0000-0000631D0000}"/>
    <cellStyle name="40% - 强调文字颜色 4 11 2 2 3" xfId="11082" xr:uid="{00000000-0005-0000-0000-0000641D0000}"/>
    <cellStyle name="40% - 强调文字颜色 4 11 2 2 3 2" xfId="21593" xr:uid="{00000000-0005-0000-0000-0000651D0000}"/>
    <cellStyle name="40% - 强调文字颜色 4 11 2 2 4" xfId="23828" xr:uid="{00000000-0005-0000-0000-0000661D0000}"/>
    <cellStyle name="40% - 强调文字颜色 4 11 2 3" xfId="10783" xr:uid="{00000000-0005-0000-0000-0000671D0000}"/>
    <cellStyle name="40% - 强调文字颜色 4 11 2 3 2" xfId="23834" xr:uid="{00000000-0005-0000-0000-0000681D0000}"/>
    <cellStyle name="40% - 强调文字颜色 4 11 2 4" xfId="8277" xr:uid="{00000000-0005-0000-0000-0000691D0000}"/>
    <cellStyle name="40% - 强调文字颜色 4 11 2 4 2" xfId="21281" xr:uid="{00000000-0005-0000-0000-00006A1D0000}"/>
    <cellStyle name="40% - 强调文字颜色 4 11 2 5" xfId="15920" xr:uid="{00000000-0005-0000-0000-00006B1D0000}"/>
    <cellStyle name="40% - 强调文字颜色 4 11 2 5 2" xfId="22556" xr:uid="{00000000-0005-0000-0000-00006C1D0000}"/>
    <cellStyle name="40% - 强调文字颜色 4 11 2 6" xfId="23825" xr:uid="{00000000-0005-0000-0000-00006D1D0000}"/>
    <cellStyle name="40% - 强调文字颜色 4 11 3" xfId="4529" xr:uid="{00000000-0005-0000-0000-00006E1D0000}"/>
    <cellStyle name="40% - 强调文字颜色 4 11 3 2" xfId="7025" xr:uid="{00000000-0005-0000-0000-00006F1D0000}"/>
    <cellStyle name="40% - 强调文字颜色 4 11 3 2 2" xfId="22921" xr:uid="{00000000-0005-0000-0000-0000701D0000}"/>
    <cellStyle name="40% - 强调文字颜色 4 11 3 3" xfId="10781" xr:uid="{00000000-0005-0000-0000-0000711D0000}"/>
    <cellStyle name="40% - 强调文字颜色 4 11 3 3 2" xfId="22930" xr:uid="{00000000-0005-0000-0000-0000721D0000}"/>
    <cellStyle name="40% - 强调文字颜色 4 11 3 4" xfId="23837" xr:uid="{00000000-0005-0000-0000-0000731D0000}"/>
    <cellStyle name="40% - 强调文字颜色 4 11 4" xfId="10777" xr:uid="{00000000-0005-0000-0000-0000741D0000}"/>
    <cellStyle name="40% - 强调文字颜色 4 11 4 2" xfId="23839" xr:uid="{00000000-0005-0000-0000-0000751D0000}"/>
    <cellStyle name="40% - 强调文字颜色 4 11 5" xfId="10778" xr:uid="{00000000-0005-0000-0000-0000761D0000}"/>
    <cellStyle name="40% - 强调文字颜色 4 11 5 2" xfId="23841" xr:uid="{00000000-0005-0000-0000-0000771D0000}"/>
    <cellStyle name="40% - 强调文字颜色 4 11 6" xfId="15917" xr:uid="{00000000-0005-0000-0000-0000781D0000}"/>
    <cellStyle name="40% - 强调文字颜色 4 11 6 2" xfId="23843" xr:uid="{00000000-0005-0000-0000-0000791D0000}"/>
    <cellStyle name="40% - 强调文字颜色 4 11 7" xfId="22994" xr:uid="{00000000-0005-0000-0000-00007A1D0000}"/>
    <cellStyle name="40% - 强调文字颜色 4 12" xfId="808" xr:uid="{00000000-0005-0000-0000-00007B1D0000}"/>
    <cellStyle name="40% - 强调文字颜色 4 12 2" xfId="4531" xr:uid="{00000000-0005-0000-0000-00007C1D0000}"/>
    <cellStyle name="40% - 强调文字颜色 4 12 2 2" xfId="23003" xr:uid="{00000000-0005-0000-0000-00007D1D0000}"/>
    <cellStyle name="40% - 强调文字颜色 4 12 3" xfId="11140" xr:uid="{00000000-0005-0000-0000-00007E1D0000}"/>
    <cellStyle name="40% - 强调文字颜色 4 12 3 2" xfId="20832" xr:uid="{00000000-0005-0000-0000-00007F1D0000}"/>
    <cellStyle name="40% - 强调文字颜色 4 12 4" xfId="10770" xr:uid="{00000000-0005-0000-0000-0000801D0000}"/>
    <cellStyle name="40% - 强调文字颜色 4 12 4 2" xfId="23860" xr:uid="{00000000-0005-0000-0000-0000811D0000}"/>
    <cellStyle name="40% - 强调文字颜色 4 12 5" xfId="15923" xr:uid="{00000000-0005-0000-0000-0000821D0000}"/>
    <cellStyle name="40% - 强调文字颜色 4 12 5 2" xfId="23862" xr:uid="{00000000-0005-0000-0000-0000831D0000}"/>
    <cellStyle name="40% - 强调文字颜色 4 12 6" xfId="22999" xr:uid="{00000000-0005-0000-0000-0000841D0000}"/>
    <cellStyle name="40% - 强调文字颜色 4 2" xfId="117" xr:uid="{00000000-0005-0000-0000-0000851D0000}"/>
    <cellStyle name="40% - 强调文字颜色 4 2 10" xfId="18339" xr:uid="{00000000-0005-0000-0000-0000861D0000}"/>
    <cellStyle name="40% - 强调文字颜色 4 2 10 2" xfId="24050" xr:uid="{00000000-0005-0000-0000-0000871D0000}"/>
    <cellStyle name="40% - 强调文字颜色 4 2 10 3" xfId="41631" xr:uid="{00000000-0005-0000-0000-0000881D0000}"/>
    <cellStyle name="40% - 强调文字颜色 4 2 11" xfId="25366" xr:uid="{00000000-0005-0000-0000-0000891D0000}"/>
    <cellStyle name="40% - 强调文字颜色 4 2 2" xfId="285" xr:uid="{00000000-0005-0000-0000-00008A1D0000}"/>
    <cellStyle name="40% - 强调文字颜色 4 2 2 2" xfId="733" xr:uid="{00000000-0005-0000-0000-00008B1D0000}"/>
    <cellStyle name="40% - 强调文字颜色 4 2 2 2 2" xfId="10445" xr:uid="{00000000-0005-0000-0000-00008C1D0000}"/>
    <cellStyle name="40% - 强调文字颜色 4 2 2 2 2 2" xfId="25376" xr:uid="{00000000-0005-0000-0000-00008D1D0000}"/>
    <cellStyle name="40% - 强调文字颜色 4 2 2 2 3" xfId="8406" xr:uid="{00000000-0005-0000-0000-00008E1D0000}"/>
    <cellStyle name="40% - 强调文字颜色 4 2 2 2 3 2" xfId="25985" xr:uid="{00000000-0005-0000-0000-00008F1D0000}"/>
    <cellStyle name="40% - 强调文字颜色 4 2 2 2 4" xfId="9273" xr:uid="{00000000-0005-0000-0000-0000901D0000}"/>
    <cellStyle name="40% - 强调文字颜色 4 2 2 2 4 2" xfId="25986" xr:uid="{00000000-0005-0000-0000-0000911D0000}"/>
    <cellStyle name="40% - 强调文字颜色 4 2 2 2 5" xfId="21375" xr:uid="{00000000-0005-0000-0000-0000921D0000}"/>
    <cellStyle name="40% - 强调文字颜色 4 2 2 3" xfId="4533" xr:uid="{00000000-0005-0000-0000-0000931D0000}"/>
    <cellStyle name="40% - 强调文字颜色 4 2 2 3 2" xfId="21377" xr:uid="{00000000-0005-0000-0000-0000941D0000}"/>
    <cellStyle name="40% - 强调文字颜色 4 2 2 4" xfId="6850" xr:uid="{00000000-0005-0000-0000-0000951D0000}"/>
    <cellStyle name="40% - 强调文字颜色 4 2 2 4 2" xfId="18639" xr:uid="{00000000-0005-0000-0000-0000961D0000}"/>
    <cellStyle name="40% - 强调文字颜色 4 2 2 4 2 2" xfId="25389" xr:uid="{00000000-0005-0000-0000-0000971D0000}"/>
    <cellStyle name="40% - 强调文字颜色 4 2 2 4 3" xfId="21381" xr:uid="{00000000-0005-0000-0000-0000981D0000}"/>
    <cellStyle name="40% - 强调文字颜色 4 2 2 5" xfId="10444" xr:uid="{00000000-0005-0000-0000-0000991D0000}"/>
    <cellStyle name="40% - 强调文字颜色 4 2 2 5 2" xfId="18900" xr:uid="{00000000-0005-0000-0000-00009A1D0000}"/>
    <cellStyle name="40% - 强调文字颜色 4 2 2 5 2 2" xfId="25988" xr:uid="{00000000-0005-0000-0000-00009B1D0000}"/>
    <cellStyle name="40% - 强调文字颜色 4 2 2 5 3" xfId="25987" xr:uid="{00000000-0005-0000-0000-00009C1D0000}"/>
    <cellStyle name="40% - 强调文字颜色 4 2 2 6" xfId="15603" xr:uid="{00000000-0005-0000-0000-00009D1D0000}"/>
    <cellStyle name="40% - 强调文字颜色 4 2 2 6 2" xfId="25989" xr:uid="{00000000-0005-0000-0000-00009E1D0000}"/>
    <cellStyle name="40% - 强调文字颜色 4 2 2 7" xfId="16704" xr:uid="{00000000-0005-0000-0000-00009F1D0000}"/>
    <cellStyle name="40% - 强调文字颜色 4 2 2 7 2" xfId="19302" xr:uid="{00000000-0005-0000-0000-0000A01D0000}"/>
    <cellStyle name="40% - 强调文字颜色 4 2 2 7 2 2" xfId="21974" xr:uid="{00000000-0005-0000-0000-0000A11D0000}"/>
    <cellStyle name="40% - 强调文字颜色 4 2 2 7 2 3" xfId="40969" xr:uid="{00000000-0005-0000-0000-0000A21D0000}"/>
    <cellStyle name="40% - 强调文字颜色 4 2 2 7 3" xfId="25990" xr:uid="{00000000-0005-0000-0000-0000A31D0000}"/>
    <cellStyle name="40% - 强调文字颜色 4 2 2 7 4" xfId="42078" xr:uid="{00000000-0005-0000-0000-0000A41D0000}"/>
    <cellStyle name="40% - 强调文字颜色 4 2 2 8" xfId="18394" xr:uid="{00000000-0005-0000-0000-0000A51D0000}"/>
    <cellStyle name="40% - 强调文字颜色 4 2 2 8 2" xfId="25993" xr:uid="{00000000-0005-0000-0000-0000A61D0000}"/>
    <cellStyle name="40% - 强调文字颜色 4 2 2 8 3" xfId="42079" xr:uid="{00000000-0005-0000-0000-0000A71D0000}"/>
    <cellStyle name="40% - 强调文字颜色 4 2 2 9" xfId="21364" xr:uid="{00000000-0005-0000-0000-0000A81D0000}"/>
    <cellStyle name="40% - 强调文字颜色 4 2 3" xfId="1549" xr:uid="{00000000-0005-0000-0000-0000A91D0000}"/>
    <cellStyle name="40% - 强调文字颜色 4 2 3 2" xfId="4534" xr:uid="{00000000-0005-0000-0000-0000AA1D0000}"/>
    <cellStyle name="40% - 强调文字颜色 4 2 3 2 2" xfId="20852" xr:uid="{00000000-0005-0000-0000-0000AB1D0000}"/>
    <cellStyle name="40% - 强调文字颜色 4 2 3 3" xfId="11143" xr:uid="{00000000-0005-0000-0000-0000AC1D0000}"/>
    <cellStyle name="40% - 强调文字颜色 4 2 3 3 2" xfId="20809" xr:uid="{00000000-0005-0000-0000-0000AD1D0000}"/>
    <cellStyle name="40% - 强调文字颜色 4 2 3 4" xfId="11138" xr:uid="{00000000-0005-0000-0000-0000AE1D0000}"/>
    <cellStyle name="40% - 强调文字颜色 4 2 3 4 2" xfId="20886" xr:uid="{00000000-0005-0000-0000-0000AF1D0000}"/>
    <cellStyle name="40% - 强调文字颜色 4 2 3 5" xfId="16197" xr:uid="{00000000-0005-0000-0000-0000B01D0000}"/>
    <cellStyle name="40% - 强调文字颜色 4 2 3 5 2" xfId="20890" xr:uid="{00000000-0005-0000-0000-0000B11D0000}"/>
    <cellStyle name="40% - 强调文字颜色 4 2 3 6" xfId="25994" xr:uid="{00000000-0005-0000-0000-0000B21D0000}"/>
    <cellStyle name="40% - 强调文字颜色 4 2 4" xfId="1548" xr:uid="{00000000-0005-0000-0000-0000B31D0000}"/>
    <cellStyle name="40% - 强调文字颜色 4 2 4 2" xfId="9272" xr:uid="{00000000-0005-0000-0000-0000B41D0000}"/>
    <cellStyle name="40% - 强调文字颜色 4 2 4 2 2" xfId="23241" xr:uid="{00000000-0005-0000-0000-0000B51D0000}"/>
    <cellStyle name="40% - 强调文字颜色 4 2 4 3" xfId="9271" xr:uid="{00000000-0005-0000-0000-0000B61D0000}"/>
    <cellStyle name="40% - 强调文字颜色 4 2 4 3 2" xfId="23244" xr:uid="{00000000-0005-0000-0000-0000B71D0000}"/>
    <cellStyle name="40% - 强调文字颜色 4 2 4 4" xfId="10441" xr:uid="{00000000-0005-0000-0000-0000B81D0000}"/>
    <cellStyle name="40% - 强调文字颜色 4 2 4 4 2" xfId="25997" xr:uid="{00000000-0005-0000-0000-0000B91D0000}"/>
    <cellStyle name="40% - 强调文字颜色 4 2 4 5" xfId="25995" xr:uid="{00000000-0005-0000-0000-0000BA1D0000}"/>
    <cellStyle name="40% - 强调文字颜色 4 2 5" xfId="4532" xr:uid="{00000000-0005-0000-0000-0000BB1D0000}"/>
    <cellStyle name="40% - 强调文字颜色 4 2 5 2" xfId="25998" xr:uid="{00000000-0005-0000-0000-0000BC1D0000}"/>
    <cellStyle name="40% - 强调文字颜色 4 2 6" xfId="7212" xr:uid="{00000000-0005-0000-0000-0000BD1D0000}"/>
    <cellStyle name="40% - 强调文字颜色 4 2 6 2" xfId="18714" xr:uid="{00000000-0005-0000-0000-0000BE1D0000}"/>
    <cellStyle name="40% - 强调文字颜色 4 2 6 2 2" xfId="26002" xr:uid="{00000000-0005-0000-0000-0000BF1D0000}"/>
    <cellStyle name="40% - 强调文字颜色 4 2 6 3" xfId="23750" xr:uid="{00000000-0005-0000-0000-0000C01D0000}"/>
    <cellStyle name="40% - 强调文字颜色 4 2 7" xfId="10769" xr:uid="{00000000-0005-0000-0000-0000C11D0000}"/>
    <cellStyle name="40% - 强调文字颜色 4 2 7 2" xfId="18932" xr:uid="{00000000-0005-0000-0000-0000C21D0000}"/>
    <cellStyle name="40% - 强调文字颜色 4 2 7 2 2" xfId="23755" xr:uid="{00000000-0005-0000-0000-0000C31D0000}"/>
    <cellStyle name="40% - 强调文字颜色 4 2 7 3" xfId="23752" xr:uid="{00000000-0005-0000-0000-0000C41D0000}"/>
    <cellStyle name="40% - 强调文字颜色 4 2 8" xfId="16196" xr:uid="{00000000-0005-0000-0000-0000C51D0000}"/>
    <cellStyle name="40% - 强调文字颜色 4 2 8 2" xfId="23759" xr:uid="{00000000-0005-0000-0000-0000C61D0000}"/>
    <cellStyle name="40% - 强调文字颜色 4 2 9" xfId="17527" xr:uid="{00000000-0005-0000-0000-0000C71D0000}"/>
    <cellStyle name="40% - 强调文字颜色 4 2 9 2" xfId="19364" xr:uid="{00000000-0005-0000-0000-0000C81D0000}"/>
    <cellStyle name="40% - 强调文字颜色 4 2 9 2 2" xfId="23904" xr:uid="{00000000-0005-0000-0000-0000C91D0000}"/>
    <cellStyle name="40% - 强调文字颜色 4 2 9 2 3" xfId="41129" xr:uid="{00000000-0005-0000-0000-0000CA1D0000}"/>
    <cellStyle name="40% - 强调文字颜色 4 2 9 3" xfId="23901" xr:uid="{00000000-0005-0000-0000-0000CB1D0000}"/>
    <cellStyle name="40% - 强调文字颜色 4 2 9 4" xfId="41590" xr:uid="{00000000-0005-0000-0000-0000CC1D0000}"/>
    <cellStyle name="40% - 强调文字颜色 4 3" xfId="118" xr:uid="{00000000-0005-0000-0000-0000CD1D0000}"/>
    <cellStyle name="40% - 强调文字颜色 4 3 10" xfId="18340" xr:uid="{00000000-0005-0000-0000-0000CE1D0000}"/>
    <cellStyle name="40% - 强调文字颜色 4 3 10 2" xfId="26005" xr:uid="{00000000-0005-0000-0000-0000CF1D0000}"/>
    <cellStyle name="40% - 强调文字颜色 4 3 10 3" xfId="42084" xr:uid="{00000000-0005-0000-0000-0000D01D0000}"/>
    <cellStyle name="40% - 强调文字颜色 4 3 11" xfId="26004" xr:uid="{00000000-0005-0000-0000-0000D11D0000}"/>
    <cellStyle name="40% - 强调文字颜色 4 3 2" xfId="286" xr:uid="{00000000-0005-0000-0000-0000D21D0000}"/>
    <cellStyle name="40% - 强调文字颜色 4 3 2 2" xfId="1554" xr:uid="{00000000-0005-0000-0000-0000D31D0000}"/>
    <cellStyle name="40% - 强调文字颜色 4 3 2 2 2" xfId="9269" xr:uid="{00000000-0005-0000-0000-0000D41D0000}"/>
    <cellStyle name="40% - 强调文字颜色 4 3 2 2 2 2" xfId="26009" xr:uid="{00000000-0005-0000-0000-0000D51D0000}"/>
    <cellStyle name="40% - 强调文字颜色 4 3 2 2 3" xfId="9268" xr:uid="{00000000-0005-0000-0000-0000D61D0000}"/>
    <cellStyle name="40% - 强调文字颜色 4 3 2 2 3 2" xfId="26010" xr:uid="{00000000-0005-0000-0000-0000D71D0000}"/>
    <cellStyle name="40% - 强调文字颜色 4 3 2 2 4" xfId="10439" xr:uid="{00000000-0005-0000-0000-0000D81D0000}"/>
    <cellStyle name="40% - 强调文字颜色 4 3 2 2 4 2" xfId="26013" xr:uid="{00000000-0005-0000-0000-0000D91D0000}"/>
    <cellStyle name="40% - 强调文字颜色 4 3 2 2 5" xfId="26007" xr:uid="{00000000-0005-0000-0000-0000DA1D0000}"/>
    <cellStyle name="40% - 强调文字颜色 4 3 2 3" xfId="4536" xr:uid="{00000000-0005-0000-0000-0000DB1D0000}"/>
    <cellStyle name="40% - 强调文字颜色 4 3 2 3 2" xfId="26015" xr:uid="{00000000-0005-0000-0000-0000DC1D0000}"/>
    <cellStyle name="40% - 强调文字颜色 4 3 2 4" xfId="7215" xr:uid="{00000000-0005-0000-0000-0000DD1D0000}"/>
    <cellStyle name="40% - 强调文字颜色 4 3 2 4 2" xfId="18716" xr:uid="{00000000-0005-0000-0000-0000DE1D0000}"/>
    <cellStyle name="40% - 强调文字颜色 4 3 2 4 2 2" xfId="26017" xr:uid="{00000000-0005-0000-0000-0000DF1D0000}"/>
    <cellStyle name="40% - 强调文字颜色 4 3 2 4 3" xfId="26016" xr:uid="{00000000-0005-0000-0000-0000E01D0000}"/>
    <cellStyle name="40% - 强调文字颜色 4 3 2 5" xfId="10438" xr:uid="{00000000-0005-0000-0000-0000E11D0000}"/>
    <cellStyle name="40% - 强调文字颜色 4 3 2 5 2" xfId="18899" xr:uid="{00000000-0005-0000-0000-0000E21D0000}"/>
    <cellStyle name="40% - 强调文字颜色 4 3 2 5 2 2" xfId="26020" xr:uid="{00000000-0005-0000-0000-0000E31D0000}"/>
    <cellStyle name="40% - 强调文字颜色 4 3 2 5 3" xfId="26018" xr:uid="{00000000-0005-0000-0000-0000E41D0000}"/>
    <cellStyle name="40% - 强调文字颜色 4 3 2 6" xfId="16202" xr:uid="{00000000-0005-0000-0000-0000E51D0000}"/>
    <cellStyle name="40% - 强调文字颜色 4 3 2 6 2" xfId="21509" xr:uid="{00000000-0005-0000-0000-0000E61D0000}"/>
    <cellStyle name="40% - 强调文字颜色 4 3 2 7" xfId="16702" xr:uid="{00000000-0005-0000-0000-0000E71D0000}"/>
    <cellStyle name="40% - 强调文字颜色 4 3 2 7 2" xfId="19301" xr:uid="{00000000-0005-0000-0000-0000E81D0000}"/>
    <cellStyle name="40% - 强调文字颜色 4 3 2 7 2 2" xfId="25916" xr:uid="{00000000-0005-0000-0000-0000E91D0000}"/>
    <cellStyle name="40% - 强调文字颜色 4 3 2 7 2 3" xfId="42066" xr:uid="{00000000-0005-0000-0000-0000EA1D0000}"/>
    <cellStyle name="40% - 强调文字颜色 4 3 2 7 3" xfId="21660" xr:uid="{00000000-0005-0000-0000-0000EB1D0000}"/>
    <cellStyle name="40% - 强调文字颜色 4 3 2 7 4" xfId="41059" xr:uid="{00000000-0005-0000-0000-0000EC1D0000}"/>
    <cellStyle name="40% - 强调文字颜色 4 3 2 8" xfId="18395" xr:uid="{00000000-0005-0000-0000-0000ED1D0000}"/>
    <cellStyle name="40% - 强调文字颜色 4 3 2 8 2" xfId="25919" xr:uid="{00000000-0005-0000-0000-0000EE1D0000}"/>
    <cellStyle name="40% - 强调文字颜色 4 3 2 8 3" xfId="42068" xr:uid="{00000000-0005-0000-0000-0000EF1D0000}"/>
    <cellStyle name="40% - 强调文字颜色 4 3 2 9" xfId="26006" xr:uid="{00000000-0005-0000-0000-0000F01D0000}"/>
    <cellStyle name="40% - 强调文字颜色 4 3 3" xfId="1555" xr:uid="{00000000-0005-0000-0000-0000F11D0000}"/>
    <cellStyle name="40% - 强调文字颜色 4 3 3 2" xfId="4537" xr:uid="{00000000-0005-0000-0000-0000F21D0000}"/>
    <cellStyle name="40% - 强调文字颜色 4 3 3 2 2" xfId="26022" xr:uid="{00000000-0005-0000-0000-0000F31D0000}"/>
    <cellStyle name="40% - 强调文字颜色 4 3 3 3" xfId="10436" xr:uid="{00000000-0005-0000-0000-0000F41D0000}"/>
    <cellStyle name="40% - 强调文字颜色 4 3 3 3 2" xfId="26023" xr:uid="{00000000-0005-0000-0000-0000F51D0000}"/>
    <cellStyle name="40% - 强调文字颜色 4 3 3 4" xfId="10437" xr:uid="{00000000-0005-0000-0000-0000F61D0000}"/>
    <cellStyle name="40% - 强调文字颜色 4 3 3 4 2" xfId="26024" xr:uid="{00000000-0005-0000-0000-0000F71D0000}"/>
    <cellStyle name="40% - 强调文字颜色 4 3 3 5" xfId="16203" xr:uid="{00000000-0005-0000-0000-0000F81D0000}"/>
    <cellStyle name="40% - 强调文字颜色 4 3 3 5 2" xfId="26025" xr:uid="{00000000-0005-0000-0000-0000F91D0000}"/>
    <cellStyle name="40% - 强调文字颜色 4 3 3 6" xfId="26021" xr:uid="{00000000-0005-0000-0000-0000FA1D0000}"/>
    <cellStyle name="40% - 强调文字颜色 4 3 4" xfId="1551" xr:uid="{00000000-0005-0000-0000-0000FB1D0000}"/>
    <cellStyle name="40% - 强调文字颜色 4 3 4 2" xfId="10434" xr:uid="{00000000-0005-0000-0000-0000FC1D0000}"/>
    <cellStyle name="40% - 强调文字颜色 4 3 4 2 2" xfId="23276" xr:uid="{00000000-0005-0000-0000-0000FD1D0000}"/>
    <cellStyle name="40% - 强调文字颜色 4 3 4 3" xfId="10435" xr:uid="{00000000-0005-0000-0000-0000FE1D0000}"/>
    <cellStyle name="40% - 强调文字颜色 4 3 4 3 2" xfId="26027" xr:uid="{00000000-0005-0000-0000-0000FF1D0000}"/>
    <cellStyle name="40% - 强调文字颜色 4 3 4 4" xfId="9266" xr:uid="{00000000-0005-0000-0000-0000001E0000}"/>
    <cellStyle name="40% - 强调文字颜色 4 3 4 4 2" xfId="26028" xr:uid="{00000000-0005-0000-0000-0000011E0000}"/>
    <cellStyle name="40% - 强调文字颜色 4 3 4 5" xfId="26026" xr:uid="{00000000-0005-0000-0000-0000021E0000}"/>
    <cellStyle name="40% - 强调文字颜色 4 3 5" xfId="4535" xr:uid="{00000000-0005-0000-0000-0000031E0000}"/>
    <cellStyle name="40% - 强调文字颜色 4 3 5 2" xfId="7217" xr:uid="{00000000-0005-0000-0000-0000041E0000}"/>
    <cellStyle name="40% - 强调文字颜色 4 3 5 2 2" xfId="26030" xr:uid="{00000000-0005-0000-0000-0000051E0000}"/>
    <cellStyle name="40% - 强调文字颜色 4 3 5 3" xfId="9758" xr:uid="{00000000-0005-0000-0000-0000061E0000}"/>
    <cellStyle name="40% - 强调文字颜色 4 3 5 3 2" xfId="21581" xr:uid="{00000000-0005-0000-0000-0000071E0000}"/>
    <cellStyle name="40% - 强调文字颜色 4 3 5 4" xfId="26029" xr:uid="{00000000-0005-0000-0000-0000081E0000}"/>
    <cellStyle name="40% - 强调文字颜色 4 3 6" xfId="7214" xr:uid="{00000000-0005-0000-0000-0000091E0000}"/>
    <cellStyle name="40% - 强调文字颜色 4 3 6 2" xfId="9265" xr:uid="{00000000-0005-0000-0000-00000A1E0000}"/>
    <cellStyle name="40% - 强调文字颜色 4 3 6 2 2" xfId="18807" xr:uid="{00000000-0005-0000-0000-00000B1E0000}"/>
    <cellStyle name="40% - 强调文字颜色 4 3 6 2 2 2" xfId="22851" xr:uid="{00000000-0005-0000-0000-00000C1E0000}"/>
    <cellStyle name="40% - 强调文字颜色 4 3 6 2 3" xfId="26033" xr:uid="{00000000-0005-0000-0000-00000D1E0000}"/>
    <cellStyle name="40% - 强调文字颜色 4 3 6 3" xfId="10433" xr:uid="{00000000-0005-0000-0000-00000E1E0000}"/>
    <cellStyle name="40% - 强调文字颜色 4 3 6 3 2" xfId="26035" xr:uid="{00000000-0005-0000-0000-00000F1E0000}"/>
    <cellStyle name="40% - 强调文字颜色 4 3 6 4" xfId="18715" xr:uid="{00000000-0005-0000-0000-0000101E0000}"/>
    <cellStyle name="40% - 强调文字颜色 4 3 6 4 2" xfId="26037" xr:uid="{00000000-0005-0000-0000-0000111E0000}"/>
    <cellStyle name="40% - 强调文字颜色 4 3 6 5" xfId="26031" xr:uid="{00000000-0005-0000-0000-0000121E0000}"/>
    <cellStyle name="40% - 强调文字颜色 4 3 7" xfId="11003" xr:uid="{00000000-0005-0000-0000-0000131E0000}"/>
    <cellStyle name="40% - 强调文字颜色 4 3 7 2" xfId="18966" xr:uid="{00000000-0005-0000-0000-0000141E0000}"/>
    <cellStyle name="40% - 强调文字颜色 4 3 7 2 2" xfId="21991" xr:uid="{00000000-0005-0000-0000-0000151E0000}"/>
    <cellStyle name="40% - 强调文字颜色 4 3 7 3" xfId="22194" xr:uid="{00000000-0005-0000-0000-0000161E0000}"/>
    <cellStyle name="40% - 强调文字颜色 4 3 8" xfId="16199" xr:uid="{00000000-0005-0000-0000-0000171E0000}"/>
    <cellStyle name="40% - 强调文字颜色 4 3 8 2" xfId="22721" xr:uid="{00000000-0005-0000-0000-0000181E0000}"/>
    <cellStyle name="40% - 强调文字颜色 4 3 9" xfId="17525" xr:uid="{00000000-0005-0000-0000-0000191E0000}"/>
    <cellStyle name="40% - 强调文字颜色 4 3 9 2" xfId="19363" xr:uid="{00000000-0005-0000-0000-00001A1E0000}"/>
    <cellStyle name="40% - 强调文字颜色 4 3 9 2 2" xfId="23976" xr:uid="{00000000-0005-0000-0000-00001B1E0000}"/>
    <cellStyle name="40% - 强调文字颜色 4 3 9 2 3" xfId="41610" xr:uid="{00000000-0005-0000-0000-00001C1E0000}"/>
    <cellStyle name="40% - 强调文字颜色 4 3 9 3" xfId="21343" xr:uid="{00000000-0005-0000-0000-00001D1E0000}"/>
    <cellStyle name="40% - 强调文字颜色 4 3 9 4" xfId="40966" xr:uid="{00000000-0005-0000-0000-00001E1E0000}"/>
    <cellStyle name="40% - 强调文字颜色 4 4" xfId="119" xr:uid="{00000000-0005-0000-0000-00001F1E0000}"/>
    <cellStyle name="40% - 强调文字颜色 4 4 10" xfId="18341" xr:uid="{00000000-0005-0000-0000-0000201E0000}"/>
    <cellStyle name="40% - 强调文字颜色 4 4 10 2" xfId="26039" xr:uid="{00000000-0005-0000-0000-0000211E0000}"/>
    <cellStyle name="40% - 强调文字颜色 4 4 10 3" xfId="42091" xr:uid="{00000000-0005-0000-0000-0000221E0000}"/>
    <cellStyle name="40% - 强调文字颜色 4 4 11" xfId="24157" xr:uid="{00000000-0005-0000-0000-0000231E0000}"/>
    <cellStyle name="40% - 强调文字颜色 4 4 2" xfId="287" xr:uid="{00000000-0005-0000-0000-0000241E0000}"/>
    <cellStyle name="40% - 强调文字颜色 4 4 2 2" xfId="1560" xr:uid="{00000000-0005-0000-0000-0000251E0000}"/>
    <cellStyle name="40% - 强调文字颜色 4 4 2 2 2" xfId="10430" xr:uid="{00000000-0005-0000-0000-0000261E0000}"/>
    <cellStyle name="40% - 强调文字颜色 4 4 2 2 2 2" xfId="26042" xr:uid="{00000000-0005-0000-0000-0000271E0000}"/>
    <cellStyle name="40% - 强调文字颜色 4 4 2 2 3" xfId="10431" xr:uid="{00000000-0005-0000-0000-0000281E0000}"/>
    <cellStyle name="40% - 强调文字颜色 4 4 2 2 3 2" xfId="26043" xr:uid="{00000000-0005-0000-0000-0000291E0000}"/>
    <cellStyle name="40% - 强调文字颜色 4 4 2 2 4" xfId="8416" xr:uid="{00000000-0005-0000-0000-00002A1E0000}"/>
    <cellStyle name="40% - 强调文字颜色 4 4 2 2 4 2" xfId="26044" xr:uid="{00000000-0005-0000-0000-00002B1E0000}"/>
    <cellStyle name="40% - 强调文字颜色 4 4 2 2 5" xfId="21887" xr:uid="{00000000-0005-0000-0000-00002C1E0000}"/>
    <cellStyle name="40% - 强调文字颜色 4 4 2 3" xfId="4539" xr:uid="{00000000-0005-0000-0000-00002D1E0000}"/>
    <cellStyle name="40% - 强调文字颜色 4 4 2 3 2" xfId="21928" xr:uid="{00000000-0005-0000-0000-00002E1E0000}"/>
    <cellStyle name="40% - 强调文字颜色 4 4 2 4" xfId="7219" xr:uid="{00000000-0005-0000-0000-00002F1E0000}"/>
    <cellStyle name="40% - 强调文字颜色 4 4 2 4 2" xfId="18718" xr:uid="{00000000-0005-0000-0000-0000301E0000}"/>
    <cellStyle name="40% - 强调文字颜色 4 4 2 4 2 2" xfId="23108" xr:uid="{00000000-0005-0000-0000-0000311E0000}"/>
    <cellStyle name="40% - 强调文字颜色 4 4 2 4 3" xfId="23493" xr:uid="{00000000-0005-0000-0000-0000321E0000}"/>
    <cellStyle name="40% - 强调文字颜色 4 4 2 5" xfId="10429" xr:uid="{00000000-0005-0000-0000-0000331E0000}"/>
    <cellStyle name="40% - 强调文字颜色 4 4 2 5 2" xfId="18898" xr:uid="{00000000-0005-0000-0000-0000341E0000}"/>
    <cellStyle name="40% - 强调文字颜色 4 4 2 5 2 2" xfId="23128" xr:uid="{00000000-0005-0000-0000-0000351E0000}"/>
    <cellStyle name="40% - 强调文字颜色 4 4 2 5 3" xfId="26045" xr:uid="{00000000-0005-0000-0000-0000361E0000}"/>
    <cellStyle name="40% - 强调文字颜色 4 4 2 6" xfId="16208" xr:uid="{00000000-0005-0000-0000-0000371E0000}"/>
    <cellStyle name="40% - 强调文字颜色 4 4 2 6 2" xfId="26046" xr:uid="{00000000-0005-0000-0000-0000381E0000}"/>
    <cellStyle name="40% - 强调文字颜色 4 4 2 7" xfId="16700" xr:uid="{00000000-0005-0000-0000-0000391E0000}"/>
    <cellStyle name="40% - 强调文字颜色 4 4 2 7 2" xfId="19300" xr:uid="{00000000-0005-0000-0000-00003A1E0000}"/>
    <cellStyle name="40% - 强调文字颜色 4 4 2 7 2 2" xfId="26048" xr:uid="{00000000-0005-0000-0000-00003B1E0000}"/>
    <cellStyle name="40% - 强调文字颜色 4 4 2 7 2 3" xfId="42094" xr:uid="{00000000-0005-0000-0000-00003C1E0000}"/>
    <cellStyle name="40% - 强调文字颜色 4 4 2 7 3" xfId="26047" xr:uid="{00000000-0005-0000-0000-00003D1E0000}"/>
    <cellStyle name="40% - 强调文字颜色 4 4 2 7 4" xfId="42093" xr:uid="{00000000-0005-0000-0000-00003E1E0000}"/>
    <cellStyle name="40% - 强调文字颜色 4 4 2 8" xfId="18396" xr:uid="{00000000-0005-0000-0000-00003F1E0000}"/>
    <cellStyle name="40% - 强调文字颜色 4 4 2 8 2" xfId="26049" xr:uid="{00000000-0005-0000-0000-0000401E0000}"/>
    <cellStyle name="40% - 强调文字颜色 4 4 2 8 3" xfId="42095" xr:uid="{00000000-0005-0000-0000-0000411E0000}"/>
    <cellStyle name="40% - 强调文字颜色 4 4 2 9" xfId="26040" xr:uid="{00000000-0005-0000-0000-0000421E0000}"/>
    <cellStyle name="40% - 强调文字颜色 4 4 3" xfId="1561" xr:uid="{00000000-0005-0000-0000-0000431E0000}"/>
    <cellStyle name="40% - 强调文字颜色 4 4 3 2" xfId="4540" xr:uid="{00000000-0005-0000-0000-0000441E0000}"/>
    <cellStyle name="40% - 强调文字颜色 4 4 3 2 2" xfId="26053" xr:uid="{00000000-0005-0000-0000-0000451E0000}"/>
    <cellStyle name="40% - 强调文字颜色 4 4 3 3" xfId="9263" xr:uid="{00000000-0005-0000-0000-0000461E0000}"/>
    <cellStyle name="40% - 强调文字颜色 4 4 3 3 2" xfId="26055" xr:uid="{00000000-0005-0000-0000-0000471E0000}"/>
    <cellStyle name="40% - 强调文字颜色 4 4 3 4" xfId="9262" xr:uid="{00000000-0005-0000-0000-0000481E0000}"/>
    <cellStyle name="40% - 强调文字颜色 4 4 3 4 2" xfId="26056" xr:uid="{00000000-0005-0000-0000-0000491E0000}"/>
    <cellStyle name="40% - 强调文字颜色 4 4 3 5" xfId="16209" xr:uid="{00000000-0005-0000-0000-00004A1E0000}"/>
    <cellStyle name="40% - 强调文字颜色 4 4 3 5 2" xfId="26057" xr:uid="{00000000-0005-0000-0000-00004B1E0000}"/>
    <cellStyle name="40% - 强调文字颜色 4 4 3 6" xfId="26051" xr:uid="{00000000-0005-0000-0000-00004C1E0000}"/>
    <cellStyle name="40% - 强调文字颜色 4 4 4" xfId="1557" xr:uid="{00000000-0005-0000-0000-00004D1E0000}"/>
    <cellStyle name="40% - 强调文字颜色 4 4 4 2" xfId="11128" xr:uid="{00000000-0005-0000-0000-00004E1E0000}"/>
    <cellStyle name="40% - 强调文字颜色 4 4 4 2 2" xfId="20967" xr:uid="{00000000-0005-0000-0000-00004F1E0000}"/>
    <cellStyle name="40% - 强调文字颜色 4 4 4 3" xfId="8357" xr:uid="{00000000-0005-0000-0000-0000501E0000}"/>
    <cellStyle name="40% - 强调文字颜色 4 4 4 3 2" xfId="21004" xr:uid="{00000000-0005-0000-0000-0000511E0000}"/>
    <cellStyle name="40% - 强调文字颜色 4 4 4 4" xfId="9261" xr:uid="{00000000-0005-0000-0000-0000521E0000}"/>
    <cellStyle name="40% - 强调文字颜色 4 4 4 4 2" xfId="26060" xr:uid="{00000000-0005-0000-0000-0000531E0000}"/>
    <cellStyle name="40% - 强调文字颜色 4 4 4 5" xfId="26059" xr:uid="{00000000-0005-0000-0000-0000541E0000}"/>
    <cellStyle name="40% - 强调文字颜色 4 4 5" xfId="4538" xr:uid="{00000000-0005-0000-0000-0000551E0000}"/>
    <cellStyle name="40% - 强调文字颜色 4 4 5 2" xfId="24696" xr:uid="{00000000-0005-0000-0000-0000561E0000}"/>
    <cellStyle name="40% - 强调文字颜色 4 4 6" xfId="7218" xr:uid="{00000000-0005-0000-0000-0000571E0000}"/>
    <cellStyle name="40% - 强调文字颜色 4 4 6 2" xfId="18717" xr:uid="{00000000-0005-0000-0000-0000581E0000}"/>
    <cellStyle name="40% - 强调文字颜色 4 4 6 2 2" xfId="26061" xr:uid="{00000000-0005-0000-0000-0000591E0000}"/>
    <cellStyle name="40% - 强调文字颜色 4 4 6 3" xfId="24703" xr:uid="{00000000-0005-0000-0000-00005A1E0000}"/>
    <cellStyle name="40% - 强调文字颜色 4 4 7" xfId="9564" xr:uid="{00000000-0005-0000-0000-00005B1E0000}"/>
    <cellStyle name="40% - 强调文字颜色 4 4 7 2" xfId="18846" xr:uid="{00000000-0005-0000-0000-00005C1E0000}"/>
    <cellStyle name="40% - 强调文字颜色 4 4 7 2 2" xfId="24009" xr:uid="{00000000-0005-0000-0000-00005D1E0000}"/>
    <cellStyle name="40% - 强调文字颜色 4 4 7 3" xfId="24005" xr:uid="{00000000-0005-0000-0000-00005E1E0000}"/>
    <cellStyle name="40% - 强调文字颜色 4 4 8" xfId="16205" xr:uid="{00000000-0005-0000-0000-00005F1E0000}"/>
    <cellStyle name="40% - 强调文字颜色 4 4 8 2" xfId="21758" xr:uid="{00000000-0005-0000-0000-0000601E0000}"/>
    <cellStyle name="40% - 强调文字颜色 4 4 9" xfId="18157" xr:uid="{00000000-0005-0000-0000-0000611E0000}"/>
    <cellStyle name="40% - 强调文字颜色 4 4 9 2" xfId="19456" xr:uid="{00000000-0005-0000-0000-0000621E0000}"/>
    <cellStyle name="40% - 强调文字颜色 4 4 9 2 2" xfId="24037" xr:uid="{00000000-0005-0000-0000-0000631E0000}"/>
    <cellStyle name="40% - 强调文字颜色 4 4 9 2 3" xfId="41629" xr:uid="{00000000-0005-0000-0000-0000641E0000}"/>
    <cellStyle name="40% - 强调文字颜色 4 4 9 3" xfId="21769" xr:uid="{00000000-0005-0000-0000-0000651E0000}"/>
    <cellStyle name="40% - 强调文字颜色 4 4 9 4" xfId="41082" xr:uid="{00000000-0005-0000-0000-0000661E0000}"/>
    <cellStyle name="40% - 强调文字颜色 4 5" xfId="120" xr:uid="{00000000-0005-0000-0000-0000671E0000}"/>
    <cellStyle name="40% - 强调文字颜色 4 5 10" xfId="20863" xr:uid="{00000000-0005-0000-0000-0000681E0000}"/>
    <cellStyle name="40% - 强调文字颜色 4 5 2" xfId="288" xr:uid="{00000000-0005-0000-0000-0000691E0000}"/>
    <cellStyle name="40% - 强调文字颜色 4 5 2 2" xfId="1563" xr:uid="{00000000-0005-0000-0000-00006A1E0000}"/>
    <cellStyle name="40% - 强调文字颜色 4 5 2 2 2" xfId="10700" xr:uid="{00000000-0005-0000-0000-00006B1E0000}"/>
    <cellStyle name="40% - 强调文字颜色 4 5 2 2 2 2" xfId="24688" xr:uid="{00000000-0005-0000-0000-00006C1E0000}"/>
    <cellStyle name="40% - 强调文字颜色 4 5 2 2 3" xfId="9769" xr:uid="{00000000-0005-0000-0000-00006D1E0000}"/>
    <cellStyle name="40% - 强调文字颜色 4 5 2 2 3 2" xfId="21490" xr:uid="{00000000-0005-0000-0000-00006E1E0000}"/>
    <cellStyle name="40% - 强调文字颜色 4 5 2 2 4" xfId="10426" xr:uid="{00000000-0005-0000-0000-00006F1E0000}"/>
    <cellStyle name="40% - 强调文字颜色 4 5 2 2 4 2" xfId="25392" xr:uid="{00000000-0005-0000-0000-0000701E0000}"/>
    <cellStyle name="40% - 强调文字颜色 4 5 2 2 5" xfId="24012" xr:uid="{00000000-0005-0000-0000-0000711E0000}"/>
    <cellStyle name="40% - 强调文字颜色 4 5 2 3" xfId="4542" xr:uid="{00000000-0005-0000-0000-0000721E0000}"/>
    <cellStyle name="40% - 强调文字颜色 4 5 2 3 2" xfId="7223" xr:uid="{00000000-0005-0000-0000-0000731E0000}"/>
    <cellStyle name="40% - 强调文字颜色 4 5 2 3 2 2" xfId="26064" xr:uid="{00000000-0005-0000-0000-0000741E0000}"/>
    <cellStyle name="40% - 强调文字颜色 4 5 2 3 3" xfId="10424" xr:uid="{00000000-0005-0000-0000-0000751E0000}"/>
    <cellStyle name="40% - 强调文字颜色 4 5 2 3 3 2" xfId="26065" xr:uid="{00000000-0005-0000-0000-0000761E0000}"/>
    <cellStyle name="40% - 强调文字颜色 4 5 2 3 4" xfId="26063" xr:uid="{00000000-0005-0000-0000-0000771E0000}"/>
    <cellStyle name="40% - 强调文字颜色 4 5 2 4" xfId="7222" xr:uid="{00000000-0005-0000-0000-0000781E0000}"/>
    <cellStyle name="40% - 强调文字颜色 4 5 2 4 2" xfId="9605" xr:uid="{00000000-0005-0000-0000-0000791E0000}"/>
    <cellStyle name="40% - 强调文字颜色 4 5 2 4 2 2" xfId="18851" xr:uid="{00000000-0005-0000-0000-00007A1E0000}"/>
    <cellStyle name="40% - 强调文字颜色 4 5 2 4 2 2 2" xfId="26068" xr:uid="{00000000-0005-0000-0000-00007B1E0000}"/>
    <cellStyle name="40% - 强调文字颜色 4 5 2 4 2 3" xfId="23560" xr:uid="{00000000-0005-0000-0000-00007C1E0000}"/>
    <cellStyle name="40% - 强调文字颜色 4 5 2 4 3" xfId="10425" xr:uid="{00000000-0005-0000-0000-00007D1E0000}"/>
    <cellStyle name="40% - 强调文字颜色 4 5 2 4 3 2" xfId="23563" xr:uid="{00000000-0005-0000-0000-00007E1E0000}"/>
    <cellStyle name="40% - 强调文字颜色 4 5 2 4 4" xfId="18719" xr:uid="{00000000-0005-0000-0000-00007F1E0000}"/>
    <cellStyle name="40% - 强调文字颜色 4 5 2 4 4 2" xfId="23580" xr:uid="{00000000-0005-0000-0000-0000801E0000}"/>
    <cellStyle name="40% - 强调文字颜色 4 5 2 4 5" xfId="26066" xr:uid="{00000000-0005-0000-0000-0000811E0000}"/>
    <cellStyle name="40% - 强调文字颜色 4 5 2 5" xfId="10423" xr:uid="{00000000-0005-0000-0000-0000821E0000}"/>
    <cellStyle name="40% - 强调文字颜色 4 5 2 5 2" xfId="18897" xr:uid="{00000000-0005-0000-0000-0000831E0000}"/>
    <cellStyle name="40% - 强调文字颜色 4 5 2 5 2 2" xfId="23593" xr:uid="{00000000-0005-0000-0000-0000841E0000}"/>
    <cellStyle name="40% - 强调文字颜色 4 5 2 5 3" xfId="26070" xr:uid="{00000000-0005-0000-0000-0000851E0000}"/>
    <cellStyle name="40% - 强调文字颜色 4 5 2 6" xfId="16211" xr:uid="{00000000-0005-0000-0000-0000861E0000}"/>
    <cellStyle name="40% - 强调文字颜色 4 5 2 6 2" xfId="22949" xr:uid="{00000000-0005-0000-0000-0000871E0000}"/>
    <cellStyle name="40% - 强调文字颜色 4 5 2 7" xfId="15521" xr:uid="{00000000-0005-0000-0000-0000881E0000}"/>
    <cellStyle name="40% - 强调文字颜色 4 5 2 7 2" xfId="19180" xr:uid="{00000000-0005-0000-0000-0000891E0000}"/>
    <cellStyle name="40% - 强调文字颜色 4 5 2 7 2 2" xfId="22655" xr:uid="{00000000-0005-0000-0000-00008A1E0000}"/>
    <cellStyle name="40% - 强调文字颜色 4 5 2 7 2 3" xfId="41266" xr:uid="{00000000-0005-0000-0000-00008B1E0000}"/>
    <cellStyle name="40% - 强调文字颜色 4 5 2 7 3" xfId="22651" xr:uid="{00000000-0005-0000-0000-00008C1E0000}"/>
    <cellStyle name="40% - 强调文字颜色 4 5 2 7 4" xfId="41264" xr:uid="{00000000-0005-0000-0000-00008D1E0000}"/>
    <cellStyle name="40% - 强调文字颜色 4 5 2 8" xfId="18397" xr:uid="{00000000-0005-0000-0000-00008E1E0000}"/>
    <cellStyle name="40% - 强调文字颜色 4 5 2 8 2" xfId="22671" xr:uid="{00000000-0005-0000-0000-00008F1E0000}"/>
    <cellStyle name="40% - 强调文字颜色 4 5 2 8 3" xfId="41277" xr:uid="{00000000-0005-0000-0000-0000901E0000}"/>
    <cellStyle name="40% - 强调文字颜色 4 5 2 9" xfId="26062" xr:uid="{00000000-0005-0000-0000-0000911E0000}"/>
    <cellStyle name="40% - 强调文字颜色 4 5 3" xfId="596" xr:uid="{00000000-0005-0000-0000-0000921E0000}"/>
    <cellStyle name="40% - 强调文字颜色 4 5 3 2" xfId="9215" xr:uid="{00000000-0005-0000-0000-0000931E0000}"/>
    <cellStyle name="40% - 强调文字颜色 4 5 3 2 2" xfId="26072" xr:uid="{00000000-0005-0000-0000-0000941E0000}"/>
    <cellStyle name="40% - 强调文字颜色 4 5 3 3" xfId="11026" xr:uid="{00000000-0005-0000-0000-0000951E0000}"/>
    <cellStyle name="40% - 强调文字颜色 4 5 3 3 2" xfId="21402" xr:uid="{00000000-0005-0000-0000-0000961E0000}"/>
    <cellStyle name="40% - 强调文字颜色 4 5 3 4" xfId="10421" xr:uid="{00000000-0005-0000-0000-0000971E0000}"/>
    <cellStyle name="40% - 强调文字颜色 4 5 3 4 2" xfId="26073" xr:uid="{00000000-0005-0000-0000-0000981E0000}"/>
    <cellStyle name="40% - 强调文字颜色 4 5 3 5" xfId="21126" xr:uid="{00000000-0005-0000-0000-0000991E0000}"/>
    <cellStyle name="40% - 强调文字颜色 4 5 4" xfId="4541" xr:uid="{00000000-0005-0000-0000-00009A1E0000}"/>
    <cellStyle name="40% - 强调文字颜色 4 5 4 2" xfId="7224" xr:uid="{00000000-0005-0000-0000-00009B1E0000}"/>
    <cellStyle name="40% - 强调文字颜色 4 5 4 2 2" xfId="23319" xr:uid="{00000000-0005-0000-0000-00009C1E0000}"/>
    <cellStyle name="40% - 强调文字颜色 4 5 4 3" xfId="8945" xr:uid="{00000000-0005-0000-0000-00009D1E0000}"/>
    <cellStyle name="40% - 强调文字颜色 4 5 4 3 2" xfId="23570" xr:uid="{00000000-0005-0000-0000-00009E1E0000}"/>
    <cellStyle name="40% - 强调文字颜色 4 5 4 4" xfId="26075" xr:uid="{00000000-0005-0000-0000-00009F1E0000}"/>
    <cellStyle name="40% - 强调文字颜色 4 5 5" xfId="6806" xr:uid="{00000000-0005-0000-0000-0000A01E0000}"/>
    <cellStyle name="40% - 强调文字颜色 4 5 5 2" xfId="9252" xr:uid="{00000000-0005-0000-0000-0000A11E0000}"/>
    <cellStyle name="40% - 强调文字颜色 4 5 5 2 2" xfId="18806" xr:uid="{00000000-0005-0000-0000-0000A21E0000}"/>
    <cellStyle name="40% - 强调文字颜色 4 5 5 2 2 2" xfId="25405" xr:uid="{00000000-0005-0000-0000-0000A31E0000}"/>
    <cellStyle name="40% - 强调文字颜色 4 5 5 2 3" xfId="25133" xr:uid="{00000000-0005-0000-0000-0000A41E0000}"/>
    <cellStyle name="40% - 强调文字颜色 4 5 5 3" xfId="10694" xr:uid="{00000000-0005-0000-0000-0000A51E0000}"/>
    <cellStyle name="40% - 强调文字颜色 4 5 5 3 2" xfId="26077" xr:uid="{00000000-0005-0000-0000-0000A61E0000}"/>
    <cellStyle name="40% - 强调文字颜色 4 5 5 4" xfId="18636" xr:uid="{00000000-0005-0000-0000-0000A71E0000}"/>
    <cellStyle name="40% - 强调文字颜色 4 5 5 4 2" xfId="26079" xr:uid="{00000000-0005-0000-0000-0000A81E0000}"/>
    <cellStyle name="40% - 强调文字颜色 4 5 5 5" xfId="24710" xr:uid="{00000000-0005-0000-0000-0000A91E0000}"/>
    <cellStyle name="40% - 强调文字颜色 4 5 6" xfId="9465" xr:uid="{00000000-0005-0000-0000-0000AA1E0000}"/>
    <cellStyle name="40% - 强调文字颜色 4 5 6 2" xfId="18830" xr:uid="{00000000-0005-0000-0000-0000AB1E0000}"/>
    <cellStyle name="40% - 强调文字颜色 4 5 6 2 2" xfId="26080" xr:uid="{00000000-0005-0000-0000-0000AC1E0000}"/>
    <cellStyle name="40% - 强调文字颜色 4 5 6 3" xfId="23769" xr:uid="{00000000-0005-0000-0000-0000AD1E0000}"/>
    <cellStyle name="40% - 强调文字颜色 4 5 7" xfId="15515" xr:uid="{00000000-0005-0000-0000-0000AE1E0000}"/>
    <cellStyle name="40% - 强调文字颜色 4 5 7 2" xfId="24063" xr:uid="{00000000-0005-0000-0000-0000AF1E0000}"/>
    <cellStyle name="40% - 强调文字颜色 4 5 8" xfId="18156" xr:uid="{00000000-0005-0000-0000-0000B01E0000}"/>
    <cellStyle name="40% - 强调文字颜色 4 5 8 2" xfId="19455" xr:uid="{00000000-0005-0000-0000-0000B11E0000}"/>
    <cellStyle name="40% - 强调文字颜色 4 5 8 2 2" xfId="22155" xr:uid="{00000000-0005-0000-0000-0000B21E0000}"/>
    <cellStyle name="40% - 强调文字颜色 4 5 8 2 3" xfId="41166" xr:uid="{00000000-0005-0000-0000-0000B31E0000}"/>
    <cellStyle name="40% - 强调文字颜色 4 5 8 3" xfId="24089" xr:uid="{00000000-0005-0000-0000-0000B41E0000}"/>
    <cellStyle name="40% - 强调文字颜色 4 5 8 4" xfId="41643" xr:uid="{00000000-0005-0000-0000-0000B51E0000}"/>
    <cellStyle name="40% - 强调文字颜色 4 5 9" xfId="18342" xr:uid="{00000000-0005-0000-0000-0000B61E0000}"/>
    <cellStyle name="40% - 强调文字颜色 4 5 9 2" xfId="24096" xr:uid="{00000000-0005-0000-0000-0000B71E0000}"/>
    <cellStyle name="40% - 强调文字颜色 4 5 9 3" xfId="41644" xr:uid="{00000000-0005-0000-0000-0000B81E0000}"/>
    <cellStyle name="40% - 强调文字颜色 4 6" xfId="1564" xr:uid="{00000000-0005-0000-0000-0000B91E0000}"/>
    <cellStyle name="40% - 强调文字颜色 4 6 2" xfId="1565" xr:uid="{00000000-0005-0000-0000-0000BA1E0000}"/>
    <cellStyle name="40% - 强调文字颜色 4 6 2 2" xfId="4544" xr:uid="{00000000-0005-0000-0000-0000BB1E0000}"/>
    <cellStyle name="40% - 强调文字颜色 4 6 2 2 2" xfId="7225" xr:uid="{00000000-0005-0000-0000-0000BC1E0000}"/>
    <cellStyle name="40% - 强调文字颜色 4 6 2 2 2 2" xfId="24700" xr:uid="{00000000-0005-0000-0000-0000BD1E0000}"/>
    <cellStyle name="40% - 强调文字颜色 4 6 2 2 3" xfId="8816" xr:uid="{00000000-0005-0000-0000-0000BE1E0000}"/>
    <cellStyle name="40% - 强调文字颜色 4 6 2 2 3 2" xfId="21305" xr:uid="{00000000-0005-0000-0000-0000BF1E0000}"/>
    <cellStyle name="40% - 强调文字颜色 4 6 2 2 4" xfId="25518" xr:uid="{00000000-0005-0000-0000-0000C01E0000}"/>
    <cellStyle name="40% - 强调文字颜色 4 6 2 3" xfId="10958" xr:uid="{00000000-0005-0000-0000-0000C11E0000}"/>
    <cellStyle name="40% - 强调文字颜色 4 6 2 3 2" xfId="9251" xr:uid="{00000000-0005-0000-0000-0000C21E0000}"/>
    <cellStyle name="40% - 强调文字颜色 4 6 2 3 2 2" xfId="26081" xr:uid="{00000000-0005-0000-0000-0000C31E0000}"/>
    <cellStyle name="40% - 强调文字颜色 4 6 2 3 3" xfId="18956" xr:uid="{00000000-0005-0000-0000-0000C41E0000}"/>
    <cellStyle name="40% - 强调文字颜色 4 6 2 3 3 2" xfId="25666" xr:uid="{00000000-0005-0000-0000-0000C51E0000}"/>
    <cellStyle name="40% - 强调文字颜色 4 6 2 3 4" xfId="22584" xr:uid="{00000000-0005-0000-0000-0000C61E0000}"/>
    <cellStyle name="40% - 强调文字颜色 4 6 2 4" xfId="10419" xr:uid="{00000000-0005-0000-0000-0000C71E0000}"/>
    <cellStyle name="40% - 强调文字颜色 4 6 2 4 2" xfId="26082" xr:uid="{00000000-0005-0000-0000-0000C81E0000}"/>
    <cellStyle name="40% - 强调文字颜色 4 6 2 5" xfId="16213" xr:uid="{00000000-0005-0000-0000-0000C91E0000}"/>
    <cellStyle name="40% - 强调文字颜色 4 6 2 5 2" xfId="26083" xr:uid="{00000000-0005-0000-0000-0000CA1E0000}"/>
    <cellStyle name="40% - 强调文字颜色 4 6 2 6" xfId="15726" xr:uid="{00000000-0005-0000-0000-0000CB1E0000}"/>
    <cellStyle name="40% - 强调文字颜色 4 6 2 6 2" xfId="19200" xr:uid="{00000000-0005-0000-0000-0000CC1E0000}"/>
    <cellStyle name="40% - 强调文字颜色 4 6 2 6 2 2" xfId="21340" xr:uid="{00000000-0005-0000-0000-0000CD1E0000}"/>
    <cellStyle name="40% - 强调文字颜色 4 6 2 6 2 3" xfId="40965" xr:uid="{00000000-0005-0000-0000-0000CE1E0000}"/>
    <cellStyle name="40% - 强调文字颜色 4 6 2 6 3" xfId="26085" xr:uid="{00000000-0005-0000-0000-0000CF1E0000}"/>
    <cellStyle name="40% - 强调文字颜色 4 6 2 6 4" xfId="42097" xr:uid="{00000000-0005-0000-0000-0000D01E0000}"/>
    <cellStyle name="40% - 强调文字颜色 4 6 2 7" xfId="25516" xr:uid="{00000000-0005-0000-0000-0000D11E0000}"/>
    <cellStyle name="40% - 强调文字颜色 4 6 3" xfId="4543" xr:uid="{00000000-0005-0000-0000-0000D21E0000}"/>
    <cellStyle name="40% - 强调文字颜色 4 6 3 2" xfId="7226" xr:uid="{00000000-0005-0000-0000-0000D31E0000}"/>
    <cellStyle name="40% - 强调文字颜色 4 6 3 2 2" xfId="23574" xr:uid="{00000000-0005-0000-0000-0000D41E0000}"/>
    <cellStyle name="40% - 强调文字颜色 4 6 3 3" xfId="10418" xr:uid="{00000000-0005-0000-0000-0000D51E0000}"/>
    <cellStyle name="40% - 强调文字颜色 4 6 3 3 2" xfId="26087" xr:uid="{00000000-0005-0000-0000-0000D61E0000}"/>
    <cellStyle name="40% - 强调文字颜色 4 6 3 4" xfId="25521" xr:uid="{00000000-0005-0000-0000-0000D71E0000}"/>
    <cellStyle name="40% - 强调文字颜色 4 6 4" xfId="8851" xr:uid="{00000000-0005-0000-0000-0000D81E0000}"/>
    <cellStyle name="40% - 强调文字颜色 4 6 4 2" xfId="11058" xr:uid="{00000000-0005-0000-0000-0000D91E0000}"/>
    <cellStyle name="40% - 强调文字颜色 4 6 4 2 2" xfId="20988" xr:uid="{00000000-0005-0000-0000-0000DA1E0000}"/>
    <cellStyle name="40% - 强调文字颜色 4 6 4 3" xfId="18780" xr:uid="{00000000-0005-0000-0000-0000DB1E0000}"/>
    <cellStyle name="40% - 强调文字颜色 4 6 4 3 2" xfId="21777" xr:uid="{00000000-0005-0000-0000-0000DC1E0000}"/>
    <cellStyle name="40% - 强调文字颜色 4 6 4 4" xfId="25523" xr:uid="{00000000-0005-0000-0000-0000DD1E0000}"/>
    <cellStyle name="40% - 强调文字颜色 4 6 5" xfId="10417" xr:uid="{00000000-0005-0000-0000-0000DE1E0000}"/>
    <cellStyle name="40% - 强调文字颜色 4 6 5 2" xfId="25525" xr:uid="{00000000-0005-0000-0000-0000DF1E0000}"/>
    <cellStyle name="40% - 强调文字颜色 4 6 6" xfId="16212" xr:uid="{00000000-0005-0000-0000-0000E01E0000}"/>
    <cellStyle name="40% - 强调文字颜色 4 6 6 2" xfId="26088" xr:uid="{00000000-0005-0000-0000-0000E11E0000}"/>
    <cellStyle name="40% - 强调文字颜色 4 6 7" xfId="16473" xr:uid="{00000000-0005-0000-0000-0000E21E0000}"/>
    <cellStyle name="40% - 强调文字颜色 4 6 7 2" xfId="19260" xr:uid="{00000000-0005-0000-0000-0000E31E0000}"/>
    <cellStyle name="40% - 强调文字颜色 4 6 7 2 2" xfId="24126" xr:uid="{00000000-0005-0000-0000-0000E41E0000}"/>
    <cellStyle name="40% - 强调文字颜色 4 6 7 2 3" xfId="26078" xr:uid="{00000000-0005-0000-0000-0000E51E0000}"/>
    <cellStyle name="40% - 强调文字颜色 4 6 7 3" xfId="24122" xr:uid="{00000000-0005-0000-0000-0000E61E0000}"/>
    <cellStyle name="40% - 强调文字颜色 4 6 7 4" xfId="40901" xr:uid="{00000000-0005-0000-0000-0000E71E0000}"/>
    <cellStyle name="40% - 强调文字颜色 4 6 8" xfId="24254" xr:uid="{00000000-0005-0000-0000-0000E81E0000}"/>
    <cellStyle name="40% - 强调文字颜色 4 7" xfId="1566" xr:uid="{00000000-0005-0000-0000-0000E91E0000}"/>
    <cellStyle name="40% - 强调文字颜色 4 7 2" xfId="1567" xr:uid="{00000000-0005-0000-0000-0000EA1E0000}"/>
    <cellStyle name="40% - 强调文字颜色 4 7 2 2" xfId="4546" xr:uid="{00000000-0005-0000-0000-0000EB1E0000}"/>
    <cellStyle name="40% - 强调文字颜色 4 7 2 2 2" xfId="7227" xr:uid="{00000000-0005-0000-0000-0000EC1E0000}"/>
    <cellStyle name="40% - 强调文字颜色 4 7 2 2 2 2" xfId="26093" xr:uid="{00000000-0005-0000-0000-0000ED1E0000}"/>
    <cellStyle name="40% - 强调文字颜色 4 7 2 2 3" xfId="9245" xr:uid="{00000000-0005-0000-0000-0000EE1E0000}"/>
    <cellStyle name="40% - 强调文字颜色 4 7 2 2 3 2" xfId="25504" xr:uid="{00000000-0005-0000-0000-0000EF1E0000}"/>
    <cellStyle name="40% - 强调文字颜色 4 7 2 2 4" xfId="26091" xr:uid="{00000000-0005-0000-0000-0000F01E0000}"/>
    <cellStyle name="40% - 强调文字颜色 4 7 2 3" xfId="10415" xr:uid="{00000000-0005-0000-0000-0000F11E0000}"/>
    <cellStyle name="40% - 强调文字颜色 4 7 2 3 2" xfId="25164" xr:uid="{00000000-0005-0000-0000-0000F21E0000}"/>
    <cellStyle name="40% - 强调文字颜色 4 7 2 4" xfId="9244" xr:uid="{00000000-0005-0000-0000-0000F31E0000}"/>
    <cellStyle name="40% - 强调文字颜色 4 7 2 4 2" xfId="25145" xr:uid="{00000000-0005-0000-0000-0000F41E0000}"/>
    <cellStyle name="40% - 强调文字颜色 4 7 2 5" xfId="16215" xr:uid="{00000000-0005-0000-0000-0000F51E0000}"/>
    <cellStyle name="40% - 强调文字颜色 4 7 2 5 2" xfId="26094" xr:uid="{00000000-0005-0000-0000-0000F61E0000}"/>
    <cellStyle name="40% - 强调文字颜色 4 7 2 6" xfId="25532" xr:uid="{00000000-0005-0000-0000-0000F71E0000}"/>
    <cellStyle name="40% - 强调文字颜色 4 7 3" xfId="4545" xr:uid="{00000000-0005-0000-0000-0000F81E0000}"/>
    <cellStyle name="40% - 强调文字颜色 4 7 3 2" xfId="7228" xr:uid="{00000000-0005-0000-0000-0000F91E0000}"/>
    <cellStyle name="40% - 强调文字颜色 4 7 3 2 2" xfId="26096" xr:uid="{00000000-0005-0000-0000-0000FA1E0000}"/>
    <cellStyle name="40% - 强调文字颜色 4 7 3 3" xfId="10414" xr:uid="{00000000-0005-0000-0000-0000FB1E0000}"/>
    <cellStyle name="40% - 强调文字颜色 4 7 3 3 2" xfId="26097" xr:uid="{00000000-0005-0000-0000-0000FC1E0000}"/>
    <cellStyle name="40% - 强调文字颜色 4 7 3 4" xfId="26095" xr:uid="{00000000-0005-0000-0000-0000FD1E0000}"/>
    <cellStyle name="40% - 强调文字颜色 4 7 4" xfId="8276" xr:uid="{00000000-0005-0000-0000-0000FE1E0000}"/>
    <cellStyle name="40% - 强调文字颜色 4 7 4 2" xfId="20997" xr:uid="{00000000-0005-0000-0000-0000FF1E0000}"/>
    <cellStyle name="40% - 强调文字颜色 4 7 5" xfId="10413" xr:uid="{00000000-0005-0000-0000-0000001F0000}"/>
    <cellStyle name="40% - 强调文字颜色 4 7 5 2" xfId="26098" xr:uid="{00000000-0005-0000-0000-0000011F0000}"/>
    <cellStyle name="40% - 强调文字颜色 4 7 6" xfId="16214" xr:uid="{00000000-0005-0000-0000-0000021F0000}"/>
    <cellStyle name="40% - 强调文字颜色 4 7 6 2" xfId="26099" xr:uid="{00000000-0005-0000-0000-0000031F0000}"/>
    <cellStyle name="40% - 强调文字颜色 4 7 7" xfId="26090" xr:uid="{00000000-0005-0000-0000-0000041F0000}"/>
    <cellStyle name="40% - 强调文字颜色 4 8" xfId="1570" xr:uid="{00000000-0005-0000-0000-0000051F0000}"/>
    <cellStyle name="40% - 强调文字颜色 4 8 2" xfId="1572" xr:uid="{00000000-0005-0000-0000-0000061F0000}"/>
    <cellStyle name="40% - 强调文字颜色 4 8 2 2" xfId="4548" xr:uid="{00000000-0005-0000-0000-0000071F0000}"/>
    <cellStyle name="40% - 强调文字颜色 4 8 2 2 2" xfId="7230" xr:uid="{00000000-0005-0000-0000-0000081F0000}"/>
    <cellStyle name="40% - 强调文字颜色 4 8 2 2 2 2" xfId="22098" xr:uid="{00000000-0005-0000-0000-0000091F0000}"/>
    <cellStyle name="40% - 强调文字颜色 4 8 2 2 3" xfId="10412" xr:uid="{00000000-0005-0000-0000-00000A1F0000}"/>
    <cellStyle name="40% - 强调文字颜色 4 8 2 2 3 2" xfId="26109" xr:uid="{00000000-0005-0000-0000-00000B1F0000}"/>
    <cellStyle name="40% - 强调文字颜色 4 8 2 2 4" xfId="26105" xr:uid="{00000000-0005-0000-0000-00000C1F0000}"/>
    <cellStyle name="40% - 强调文字颜色 4 8 2 3" xfId="10411" xr:uid="{00000000-0005-0000-0000-00000D1F0000}"/>
    <cellStyle name="40% - 强调文字颜色 4 8 2 3 2" xfId="26111" xr:uid="{00000000-0005-0000-0000-00000E1F0000}"/>
    <cellStyle name="40% - 强调文字颜色 4 8 2 4" xfId="9183" xr:uid="{00000000-0005-0000-0000-00000F1F0000}"/>
    <cellStyle name="40% - 强调文字颜色 4 8 2 4 2" xfId="26115" xr:uid="{00000000-0005-0000-0000-0000101F0000}"/>
    <cellStyle name="40% - 强调文字颜色 4 8 2 5" xfId="16219" xr:uid="{00000000-0005-0000-0000-0000111F0000}"/>
    <cellStyle name="40% - 强调文字颜色 4 8 2 5 2" xfId="20771" xr:uid="{00000000-0005-0000-0000-0000121F0000}"/>
    <cellStyle name="40% - 强调文字颜色 4 8 2 6" xfId="26102" xr:uid="{00000000-0005-0000-0000-0000131F0000}"/>
    <cellStyle name="40% - 强调文字颜色 4 8 3" xfId="4547" xr:uid="{00000000-0005-0000-0000-0000141F0000}"/>
    <cellStyle name="40% - 强调文字颜色 4 8 3 2" xfId="7231" xr:uid="{00000000-0005-0000-0000-0000151F0000}"/>
    <cellStyle name="40% - 强调文字颜色 4 8 3 2 2" xfId="26117" xr:uid="{00000000-0005-0000-0000-0000161F0000}"/>
    <cellStyle name="40% - 强调文字颜色 4 8 3 3" xfId="9242" xr:uid="{00000000-0005-0000-0000-0000171F0000}"/>
    <cellStyle name="40% - 强调文字颜色 4 8 3 3 2" xfId="26118" xr:uid="{00000000-0005-0000-0000-0000181F0000}"/>
    <cellStyle name="40% - 强调文字颜色 4 8 3 4" xfId="26116" xr:uid="{00000000-0005-0000-0000-0000191F0000}"/>
    <cellStyle name="40% - 强调文字颜色 4 8 4" xfId="9241" xr:uid="{00000000-0005-0000-0000-00001A1F0000}"/>
    <cellStyle name="40% - 强调文字颜色 4 8 4 2" xfId="26120" xr:uid="{00000000-0005-0000-0000-00001B1F0000}"/>
    <cellStyle name="40% - 强调文字颜色 4 8 5" xfId="10408" xr:uid="{00000000-0005-0000-0000-00001C1F0000}"/>
    <cellStyle name="40% - 强调文字颜色 4 8 5 2" xfId="26123" xr:uid="{00000000-0005-0000-0000-00001D1F0000}"/>
    <cellStyle name="40% - 强调文字颜色 4 8 6" xfId="16217" xr:uid="{00000000-0005-0000-0000-00001E1F0000}"/>
    <cellStyle name="40% - 强调文字颜色 4 8 6 2" xfId="21372" xr:uid="{00000000-0005-0000-0000-00001F1F0000}"/>
    <cellStyle name="40% - 强调文字颜色 4 8 7" xfId="26100" xr:uid="{00000000-0005-0000-0000-0000201F0000}"/>
    <cellStyle name="40% - 强调文字颜色 4 9" xfId="1573" xr:uid="{00000000-0005-0000-0000-0000211F0000}"/>
    <cellStyle name="40% - 强调文字颜色 4 9 2" xfId="1574" xr:uid="{00000000-0005-0000-0000-0000221F0000}"/>
    <cellStyle name="40% - 强调文字颜色 4 9 2 2" xfId="4550" xr:uid="{00000000-0005-0000-0000-0000231F0000}"/>
    <cellStyle name="40% - 强调文字颜色 4 9 2 2 2" xfId="7232" xr:uid="{00000000-0005-0000-0000-0000241F0000}"/>
    <cellStyle name="40% - 强调文字颜色 4 9 2 2 2 2" xfId="26126" xr:uid="{00000000-0005-0000-0000-0000251F0000}"/>
    <cellStyle name="40% - 强调文字颜色 4 9 2 2 3" xfId="9240" xr:uid="{00000000-0005-0000-0000-0000261F0000}"/>
    <cellStyle name="40% - 强调文字颜色 4 9 2 2 3 2" xfId="26127" xr:uid="{00000000-0005-0000-0000-0000271F0000}"/>
    <cellStyle name="40% - 强调文字颜色 4 9 2 2 4" xfId="26125" xr:uid="{00000000-0005-0000-0000-0000281F0000}"/>
    <cellStyle name="40% - 强调文字颜色 4 9 2 3" xfId="8737" xr:uid="{00000000-0005-0000-0000-0000291F0000}"/>
    <cellStyle name="40% - 强调文字颜色 4 9 2 3 2" xfId="26128" xr:uid="{00000000-0005-0000-0000-00002A1F0000}"/>
    <cellStyle name="40% - 强调文字颜色 4 9 2 4" xfId="10053" xr:uid="{00000000-0005-0000-0000-00002B1F0000}"/>
    <cellStyle name="40% - 强调文字颜色 4 9 2 4 2" xfId="21821" xr:uid="{00000000-0005-0000-0000-00002C1F0000}"/>
    <cellStyle name="40% - 强调文字颜色 4 9 2 5" xfId="16221" xr:uid="{00000000-0005-0000-0000-00002D1F0000}"/>
    <cellStyle name="40% - 强调文字颜色 4 9 2 5 2" xfId="26129" xr:uid="{00000000-0005-0000-0000-00002E1F0000}"/>
    <cellStyle name="40% - 强调文字颜色 4 9 2 6" xfId="26011" xr:uid="{00000000-0005-0000-0000-00002F1F0000}"/>
    <cellStyle name="40% - 强调文字颜色 4 9 3" xfId="4549" xr:uid="{00000000-0005-0000-0000-0000301F0000}"/>
    <cellStyle name="40% - 强调文字颜色 4 9 3 2" xfId="7233" xr:uid="{00000000-0005-0000-0000-0000311F0000}"/>
    <cellStyle name="40% - 强调文字颜色 4 9 3 2 2" xfId="26133" xr:uid="{00000000-0005-0000-0000-0000321F0000}"/>
    <cellStyle name="40% - 强调文字颜色 4 9 3 3" xfId="8607" xr:uid="{00000000-0005-0000-0000-0000331F0000}"/>
    <cellStyle name="40% - 强调文字颜色 4 9 3 3 2" xfId="22433" xr:uid="{00000000-0005-0000-0000-0000341F0000}"/>
    <cellStyle name="40% - 强调文字颜色 4 9 3 4" xfId="26131" xr:uid="{00000000-0005-0000-0000-0000351F0000}"/>
    <cellStyle name="40% - 强调文字颜色 4 9 4" xfId="10406" xr:uid="{00000000-0005-0000-0000-0000361F0000}"/>
    <cellStyle name="40% - 强调文字颜色 4 9 4 2" xfId="26136" xr:uid="{00000000-0005-0000-0000-0000371F0000}"/>
    <cellStyle name="40% - 强调文字颜色 4 9 5" xfId="10404" xr:uid="{00000000-0005-0000-0000-0000381F0000}"/>
    <cellStyle name="40% - 强调文字颜色 4 9 5 2" xfId="26139" xr:uid="{00000000-0005-0000-0000-0000391F0000}"/>
    <cellStyle name="40% - 强调文字颜色 4 9 6" xfId="16220" xr:uid="{00000000-0005-0000-0000-00003A1F0000}"/>
    <cellStyle name="40% - 强调文字颜色 4 9 6 2" xfId="26141" xr:uid="{00000000-0005-0000-0000-00003B1F0000}"/>
    <cellStyle name="40% - 强调文字颜色 4 9 7" xfId="26124" xr:uid="{00000000-0005-0000-0000-00003C1F0000}"/>
    <cellStyle name="40% - 强调文字颜色 5 10" xfId="933" xr:uid="{00000000-0005-0000-0000-00003D1F0000}"/>
    <cellStyle name="40% - 强调文字颜色 5 10 2" xfId="1576" xr:uid="{00000000-0005-0000-0000-00003E1F0000}"/>
    <cellStyle name="40% - 强调文字颜色 5 10 2 2" xfId="4552" xr:uid="{00000000-0005-0000-0000-00003F1F0000}"/>
    <cellStyle name="40% - 强调文字颜色 5 10 2 2 2" xfId="7033" xr:uid="{00000000-0005-0000-0000-0000401F0000}"/>
    <cellStyle name="40% - 强调文字颜色 5 10 2 2 2 2" xfId="24062" xr:uid="{00000000-0005-0000-0000-0000411F0000}"/>
    <cellStyle name="40% - 强调文字颜色 5 10 2 2 3" xfId="8337" xr:uid="{00000000-0005-0000-0000-0000421F0000}"/>
    <cellStyle name="40% - 强调文字颜色 5 10 2 2 3 2" xfId="24087" xr:uid="{00000000-0005-0000-0000-0000431F0000}"/>
    <cellStyle name="40% - 强调文字颜色 5 10 2 2 4" xfId="22724" xr:uid="{00000000-0005-0000-0000-0000441F0000}"/>
    <cellStyle name="40% - 强调文字颜色 5 10 2 3" xfId="10933" xr:uid="{00000000-0005-0000-0000-0000451F0000}"/>
    <cellStyle name="40% - 强调文字颜色 5 10 2 3 2" xfId="22730" xr:uid="{00000000-0005-0000-0000-0000461F0000}"/>
    <cellStyle name="40% - 强调文字颜色 5 10 2 4" xfId="11184" xr:uid="{00000000-0005-0000-0000-0000471F0000}"/>
    <cellStyle name="40% - 强调文字颜色 5 10 2 4 2" xfId="22736" xr:uid="{00000000-0005-0000-0000-0000481F0000}"/>
    <cellStyle name="40% - 强调文字颜色 5 10 2 5" xfId="16222" xr:uid="{00000000-0005-0000-0000-0000491F0000}"/>
    <cellStyle name="40% - 强调文字颜色 5 10 2 5 2" xfId="24192" xr:uid="{00000000-0005-0000-0000-00004A1F0000}"/>
    <cellStyle name="40% - 强调文字颜色 5 10 2 6" xfId="26143" xr:uid="{00000000-0005-0000-0000-00004B1F0000}"/>
    <cellStyle name="40% - 强调文字颜色 5 10 3" xfId="4551" xr:uid="{00000000-0005-0000-0000-00004C1F0000}"/>
    <cellStyle name="40% - 强调文字颜色 5 10 3 2" xfId="7235" xr:uid="{00000000-0005-0000-0000-00004D1F0000}"/>
    <cellStyle name="40% - 强调文字颜色 5 10 3 2 2" xfId="22779" xr:uid="{00000000-0005-0000-0000-00004E1F0000}"/>
    <cellStyle name="40% - 强调文字颜色 5 10 3 3" xfId="10924" xr:uid="{00000000-0005-0000-0000-00004F1F0000}"/>
    <cellStyle name="40% - 强调文字颜色 5 10 3 3 2" xfId="22786" xr:uid="{00000000-0005-0000-0000-0000501F0000}"/>
    <cellStyle name="40% - 强调文字颜色 5 10 3 4" xfId="26146" xr:uid="{00000000-0005-0000-0000-0000511F0000}"/>
    <cellStyle name="40% - 强调文字颜色 5 10 4" xfId="8721" xr:uid="{00000000-0005-0000-0000-0000521F0000}"/>
    <cellStyle name="40% - 强调文字颜色 5 10 4 2" xfId="26148" xr:uid="{00000000-0005-0000-0000-0000531F0000}"/>
    <cellStyle name="40% - 强调文字颜色 5 10 5" xfId="9018" xr:uid="{00000000-0005-0000-0000-0000541F0000}"/>
    <cellStyle name="40% - 强调文字颜色 5 10 5 2" xfId="26032" xr:uid="{00000000-0005-0000-0000-0000551F0000}"/>
    <cellStyle name="40% - 强调文字颜色 5 10 6" xfId="15688" xr:uid="{00000000-0005-0000-0000-0000561F0000}"/>
    <cellStyle name="40% - 强调文字颜色 5 10 6 2" xfId="26034" xr:uid="{00000000-0005-0000-0000-0000571F0000}"/>
    <cellStyle name="40% - 强调文字颜色 5 10 7" xfId="21665" xr:uid="{00000000-0005-0000-0000-0000581F0000}"/>
    <cellStyle name="40% - 强调文字颜色 5 11" xfId="939" xr:uid="{00000000-0005-0000-0000-0000591F0000}"/>
    <cellStyle name="40% - 强调文字颜色 5 11 2" xfId="1299" xr:uid="{00000000-0005-0000-0000-00005A1F0000}"/>
    <cellStyle name="40% - 强调文字颜色 5 11 2 2" xfId="4554" xr:uid="{00000000-0005-0000-0000-00005B1F0000}"/>
    <cellStyle name="40% - 强调文字颜色 5 11 2 2 2" xfId="7052" xr:uid="{00000000-0005-0000-0000-00005C1F0000}"/>
    <cellStyle name="40% - 强调文字颜色 5 11 2 2 2 2" xfId="20862" xr:uid="{00000000-0005-0000-0000-00005D1F0000}"/>
    <cellStyle name="40% - 强调文字颜色 5 11 2 2 3" xfId="9531" xr:uid="{00000000-0005-0000-0000-00005E1F0000}"/>
    <cellStyle name="40% - 强调文字颜色 5 11 2 2 3 2" xfId="24253" xr:uid="{00000000-0005-0000-0000-00005F1F0000}"/>
    <cellStyle name="40% - 强调文字颜色 5 11 2 2 4" xfId="24249" xr:uid="{00000000-0005-0000-0000-0000601F0000}"/>
    <cellStyle name="40% - 强调文字颜色 5 11 2 3" xfId="11183" xr:uid="{00000000-0005-0000-0000-0000611F0000}"/>
    <cellStyle name="40% - 强调文字颜色 5 11 2 3 2" xfId="24257" xr:uid="{00000000-0005-0000-0000-0000621F0000}"/>
    <cellStyle name="40% - 强调文字颜色 5 11 2 4" xfId="10756" xr:uid="{00000000-0005-0000-0000-0000631F0000}"/>
    <cellStyle name="40% - 强调文字颜色 5 11 2 4 2" xfId="24261" xr:uid="{00000000-0005-0000-0000-0000641F0000}"/>
    <cellStyle name="40% - 强调文字颜色 5 11 2 5" xfId="15952" xr:uid="{00000000-0005-0000-0000-0000651F0000}"/>
    <cellStyle name="40% - 强调文字颜色 5 11 2 5 2" xfId="24267" xr:uid="{00000000-0005-0000-0000-0000661F0000}"/>
    <cellStyle name="40% - 强调文字颜色 5 11 2 6" xfId="24245" xr:uid="{00000000-0005-0000-0000-0000671F0000}"/>
    <cellStyle name="40% - 强调文字颜色 5 11 3" xfId="4553" xr:uid="{00000000-0005-0000-0000-0000681F0000}"/>
    <cellStyle name="40% - 强调文字颜色 5 11 3 2" xfId="7054" xr:uid="{00000000-0005-0000-0000-0000691F0000}"/>
    <cellStyle name="40% - 强调文字颜色 5 11 3 2 2" xfId="23369" xr:uid="{00000000-0005-0000-0000-00006A1F0000}"/>
    <cellStyle name="40% - 强调文字颜色 5 11 3 3" xfId="8473" xr:uid="{00000000-0005-0000-0000-00006B1F0000}"/>
    <cellStyle name="40% - 强调文字颜色 5 11 3 3 2" xfId="23375" xr:uid="{00000000-0005-0000-0000-00006C1F0000}"/>
    <cellStyle name="40% - 强调文字颜色 5 11 3 4" xfId="24271" xr:uid="{00000000-0005-0000-0000-00006D1F0000}"/>
    <cellStyle name="40% - 强调文字颜色 5 11 4" xfId="8942" xr:uid="{00000000-0005-0000-0000-00006E1F0000}"/>
    <cellStyle name="40% - 强调文字颜色 5 11 4 2" xfId="24274" xr:uid="{00000000-0005-0000-0000-00006F1F0000}"/>
    <cellStyle name="40% - 强调文字颜色 5 11 5" xfId="10052" xr:uid="{00000000-0005-0000-0000-0000701F0000}"/>
    <cellStyle name="40% - 强调文字颜色 5 11 5 2" xfId="21989" xr:uid="{00000000-0005-0000-0000-0000711F0000}"/>
    <cellStyle name="40% - 强调文字颜色 5 11 6" xfId="15692" xr:uid="{00000000-0005-0000-0000-0000721F0000}"/>
    <cellStyle name="40% - 强调文字颜色 5 11 6 2" xfId="23936" xr:uid="{00000000-0005-0000-0000-0000731F0000}"/>
    <cellStyle name="40% - 强调文字颜色 5 11 7" xfId="21676" xr:uid="{00000000-0005-0000-0000-0000741F0000}"/>
    <cellStyle name="40% - 强调文字颜色 5 12" xfId="1301" xr:uid="{00000000-0005-0000-0000-0000751F0000}"/>
    <cellStyle name="40% - 强调文字颜色 5 12 2" xfId="4555" xr:uid="{00000000-0005-0000-0000-0000761F0000}"/>
    <cellStyle name="40% - 强调文字颜色 5 12 2 2" xfId="24278" xr:uid="{00000000-0005-0000-0000-0000771F0000}"/>
    <cellStyle name="40% - 强调文字颜色 5 12 3" xfId="10755" xr:uid="{00000000-0005-0000-0000-0000781F0000}"/>
    <cellStyle name="40% - 强调文字颜色 5 12 3 2" xfId="24294" xr:uid="{00000000-0005-0000-0000-0000791F0000}"/>
    <cellStyle name="40% - 强调文字颜色 5 12 4" xfId="8409" xr:uid="{00000000-0005-0000-0000-00007A1F0000}"/>
    <cellStyle name="40% - 强调文字颜色 5 12 4 2" xfId="24301" xr:uid="{00000000-0005-0000-0000-00007B1F0000}"/>
    <cellStyle name="40% - 强调文字颜色 5 12 5" xfId="15954" xr:uid="{00000000-0005-0000-0000-00007C1F0000}"/>
    <cellStyle name="40% - 强调文字颜色 5 12 5 2" xfId="23961" xr:uid="{00000000-0005-0000-0000-00007D1F0000}"/>
    <cellStyle name="40% - 强调文字颜色 5 12 6" xfId="23281" xr:uid="{00000000-0005-0000-0000-00007E1F0000}"/>
    <cellStyle name="40% - 强调文字颜色 5 2" xfId="121" xr:uid="{00000000-0005-0000-0000-00007F1F0000}"/>
    <cellStyle name="40% - 强调文字颜色 5 2 10" xfId="21925" xr:uid="{00000000-0005-0000-0000-0000801F0000}"/>
    <cellStyle name="40% - 强调文字颜色 5 2 2" xfId="289" xr:uid="{00000000-0005-0000-0000-0000811F0000}"/>
    <cellStyle name="40% - 强调文字颜色 5 2 2 2" xfId="1578" xr:uid="{00000000-0005-0000-0000-0000821F0000}"/>
    <cellStyle name="40% - 强调文字颜色 5 2 2 2 2" xfId="9236" xr:uid="{00000000-0005-0000-0000-0000831F0000}"/>
    <cellStyle name="40% - 强调文字颜色 5 2 2 2 2 2" xfId="23867" xr:uid="{00000000-0005-0000-0000-0000841F0000}"/>
    <cellStyle name="40% - 强调文字颜色 5 2 2 2 3" xfId="10400" xr:uid="{00000000-0005-0000-0000-0000851F0000}"/>
    <cellStyle name="40% - 强调文字颜色 5 2 2 2 3 2" xfId="26149" xr:uid="{00000000-0005-0000-0000-0000861F0000}"/>
    <cellStyle name="40% - 强调文字颜色 5 2 2 2 4" xfId="9235" xr:uid="{00000000-0005-0000-0000-0000871F0000}"/>
    <cellStyle name="40% - 强调文字颜色 5 2 2 2 4 2" xfId="26150" xr:uid="{00000000-0005-0000-0000-0000881F0000}"/>
    <cellStyle name="40% - 强调文字颜色 5 2 2 2 5" xfId="25402" xr:uid="{00000000-0005-0000-0000-0000891F0000}"/>
    <cellStyle name="40% - 强调文字颜色 5 2 2 3" xfId="4557" xr:uid="{00000000-0005-0000-0000-00008A1F0000}"/>
    <cellStyle name="40% - 强调文字颜色 5 2 2 3 2" xfId="26151" xr:uid="{00000000-0005-0000-0000-00008B1F0000}"/>
    <cellStyle name="40% - 强调文字颜色 5 2 2 4" xfId="7236" xr:uid="{00000000-0005-0000-0000-00008C1F0000}"/>
    <cellStyle name="40% - 强调文字颜色 5 2 2 4 2" xfId="18720" xr:uid="{00000000-0005-0000-0000-00008D1F0000}"/>
    <cellStyle name="40% - 强调文字颜色 5 2 2 4 2 2" xfId="26153" xr:uid="{00000000-0005-0000-0000-00008E1F0000}"/>
    <cellStyle name="40% - 强调文字颜色 5 2 2 4 3" xfId="26152" xr:uid="{00000000-0005-0000-0000-00008F1F0000}"/>
    <cellStyle name="40% - 强调文字颜色 5 2 2 5" xfId="9528" xr:uid="{00000000-0005-0000-0000-0000901F0000}"/>
    <cellStyle name="40% - 强调文字颜色 5 2 2 5 2" xfId="18842" xr:uid="{00000000-0005-0000-0000-0000911F0000}"/>
    <cellStyle name="40% - 强调文字颜色 5 2 2 5 2 2" xfId="26154" xr:uid="{00000000-0005-0000-0000-0000921F0000}"/>
    <cellStyle name="40% - 强调文字颜色 5 2 2 5 3" xfId="21562" xr:uid="{00000000-0005-0000-0000-0000931F0000}"/>
    <cellStyle name="40% - 强调文字颜色 5 2 2 6" xfId="16224" xr:uid="{00000000-0005-0000-0000-0000941F0000}"/>
    <cellStyle name="40% - 强调文字颜色 5 2 2 6 2" xfId="22060" xr:uid="{00000000-0005-0000-0000-0000951F0000}"/>
    <cellStyle name="40% - 强调文字颜色 5 2 2 7" xfId="16694" xr:uid="{00000000-0005-0000-0000-0000961F0000}"/>
    <cellStyle name="40% - 强调文字颜色 5 2 2 7 2" xfId="19295" xr:uid="{00000000-0005-0000-0000-0000971F0000}"/>
    <cellStyle name="40% - 强调文字颜色 5 2 2 7 2 2" xfId="26156" xr:uid="{00000000-0005-0000-0000-0000981F0000}"/>
    <cellStyle name="40% - 强调文字颜色 5 2 2 7 2 3" xfId="42101" xr:uid="{00000000-0005-0000-0000-0000991F0000}"/>
    <cellStyle name="40% - 强调文字颜色 5 2 2 7 3" xfId="26155" xr:uid="{00000000-0005-0000-0000-00009A1F0000}"/>
    <cellStyle name="40% - 强调文字颜色 5 2 2 7 4" xfId="42100" xr:uid="{00000000-0005-0000-0000-00009B1F0000}"/>
    <cellStyle name="40% - 强调文字颜色 5 2 2 8" xfId="18398" xr:uid="{00000000-0005-0000-0000-00009C1F0000}"/>
    <cellStyle name="40% - 强调文字颜色 5 2 2 8 2" xfId="20796" xr:uid="{00000000-0005-0000-0000-00009D1F0000}"/>
    <cellStyle name="40% - 强调文字颜色 5 2 2 8 3" xfId="28676" xr:uid="{00000000-0005-0000-0000-00009E1F0000}"/>
    <cellStyle name="40% - 强调文字颜色 5 2 2 9" xfId="25713" xr:uid="{00000000-0005-0000-0000-00009F1F0000}"/>
    <cellStyle name="40% - 强调文字颜色 5 2 3" xfId="1577" xr:uid="{00000000-0005-0000-0000-0000A01F0000}"/>
    <cellStyle name="40% - 强调文字颜色 5 2 3 2" xfId="10399" xr:uid="{00000000-0005-0000-0000-0000A11F0000}"/>
    <cellStyle name="40% - 强调文字颜色 5 2 3 2 2" xfId="26158" xr:uid="{00000000-0005-0000-0000-0000A21F0000}"/>
    <cellStyle name="40% - 强调文字颜色 5 2 3 3" xfId="9233" xr:uid="{00000000-0005-0000-0000-0000A31F0000}"/>
    <cellStyle name="40% - 强调文字颜色 5 2 3 3 2" xfId="26160" xr:uid="{00000000-0005-0000-0000-0000A41F0000}"/>
    <cellStyle name="40% - 强调文字颜色 5 2 3 4" xfId="10398" xr:uid="{00000000-0005-0000-0000-0000A51F0000}"/>
    <cellStyle name="40% - 强调文字颜色 5 2 3 4 2" xfId="26161" xr:uid="{00000000-0005-0000-0000-0000A61F0000}"/>
    <cellStyle name="40% - 强调文字颜色 5 2 3 5" xfId="21216" xr:uid="{00000000-0005-0000-0000-0000A71F0000}"/>
    <cellStyle name="40% - 强调文字颜色 5 2 4" xfId="4556" xr:uid="{00000000-0005-0000-0000-0000A81F0000}"/>
    <cellStyle name="40% - 强调文字颜色 5 2 4 2" xfId="26162" xr:uid="{00000000-0005-0000-0000-0000A91F0000}"/>
    <cellStyle name="40% - 强调文字颜色 5 2 5" xfId="6898" xr:uid="{00000000-0005-0000-0000-0000AA1F0000}"/>
    <cellStyle name="40% - 强调文字颜色 5 2 5 2" xfId="18646" xr:uid="{00000000-0005-0000-0000-0000AB1F0000}"/>
    <cellStyle name="40% - 强调文字颜色 5 2 5 2 2" xfId="26164" xr:uid="{00000000-0005-0000-0000-0000AC1F0000}"/>
    <cellStyle name="40% - 强调文字颜色 5 2 5 3" xfId="21182" xr:uid="{00000000-0005-0000-0000-0000AD1F0000}"/>
    <cellStyle name="40% - 强调文字颜色 5 2 6" xfId="10397" xr:uid="{00000000-0005-0000-0000-0000AE1F0000}"/>
    <cellStyle name="40% - 强调文字颜色 5 2 6 2" xfId="18896" xr:uid="{00000000-0005-0000-0000-0000AF1F0000}"/>
    <cellStyle name="40% - 强调文字颜色 5 2 6 2 2" xfId="23900" xr:uid="{00000000-0005-0000-0000-0000B01F0000}"/>
    <cellStyle name="40% - 强调文字颜色 5 2 6 3" xfId="26165" xr:uid="{00000000-0005-0000-0000-0000B11F0000}"/>
    <cellStyle name="40% - 强调文字颜色 5 2 7" xfId="16223" xr:uid="{00000000-0005-0000-0000-0000B21F0000}"/>
    <cellStyle name="40% - 强调文字颜色 5 2 7 2" xfId="24313" xr:uid="{00000000-0005-0000-0000-0000B31F0000}"/>
    <cellStyle name="40% - 强调文字颜色 5 2 8" xfId="18155" xr:uid="{00000000-0005-0000-0000-0000B41F0000}"/>
    <cellStyle name="40% - 强调文字颜色 5 2 8 2" xfId="19454" xr:uid="{00000000-0005-0000-0000-0000B51F0000}"/>
    <cellStyle name="40% - 强调文字颜色 5 2 8 2 2" xfId="21766" xr:uid="{00000000-0005-0000-0000-0000B61F0000}"/>
    <cellStyle name="40% - 强调文字颜色 5 2 8 2 3" xfId="41083" xr:uid="{00000000-0005-0000-0000-0000B71F0000}"/>
    <cellStyle name="40% - 强调文字颜色 5 2 8 3" xfId="21736" xr:uid="{00000000-0005-0000-0000-0000B81F0000}"/>
    <cellStyle name="40% - 强调文字颜色 5 2 8 4" xfId="41076" xr:uid="{00000000-0005-0000-0000-0000B91F0000}"/>
    <cellStyle name="40% - 强调文字颜色 5 2 9" xfId="18343" xr:uid="{00000000-0005-0000-0000-0000BA1F0000}"/>
    <cellStyle name="40% - 强调文字颜色 5 2 9 2" xfId="24316" xr:uid="{00000000-0005-0000-0000-0000BB1F0000}"/>
    <cellStyle name="40% - 强调文字颜色 5 2 9 3" xfId="41670" xr:uid="{00000000-0005-0000-0000-0000BC1F0000}"/>
    <cellStyle name="40% - 强调文字颜色 5 3" xfId="122" xr:uid="{00000000-0005-0000-0000-0000BD1F0000}"/>
    <cellStyle name="40% - 强调文字颜色 5 3 10" xfId="18344" xr:uid="{00000000-0005-0000-0000-0000BE1F0000}"/>
    <cellStyle name="40% - 强调文字颜色 5 3 10 2" xfId="25923" xr:uid="{00000000-0005-0000-0000-0000BF1F0000}"/>
    <cellStyle name="40% - 强调文字颜色 5 3 10 3" xfId="42069" xr:uid="{00000000-0005-0000-0000-0000C01F0000}"/>
    <cellStyle name="40% - 强调文字颜色 5 3 11" xfId="25717" xr:uid="{00000000-0005-0000-0000-0000C11F0000}"/>
    <cellStyle name="40% - 强调文字颜色 5 3 2" xfId="290" xr:uid="{00000000-0005-0000-0000-0000C21F0000}"/>
    <cellStyle name="40% - 强调文字颜色 5 3 2 2" xfId="1580" xr:uid="{00000000-0005-0000-0000-0000C31F0000}"/>
    <cellStyle name="40% - 强调文字颜色 5 3 2 2 2" xfId="10396" xr:uid="{00000000-0005-0000-0000-0000C41F0000}"/>
    <cellStyle name="40% - 强调文字颜色 5 3 2 2 2 2" xfId="26166" xr:uid="{00000000-0005-0000-0000-0000C51F0000}"/>
    <cellStyle name="40% - 强调文字颜色 5 3 2 2 3" xfId="9232" xr:uid="{00000000-0005-0000-0000-0000C61F0000}"/>
    <cellStyle name="40% - 强调文字颜色 5 3 2 2 3 2" xfId="26167" xr:uid="{00000000-0005-0000-0000-0000C71F0000}"/>
    <cellStyle name="40% - 强调文字颜色 5 3 2 2 4" xfId="9231" xr:uid="{00000000-0005-0000-0000-0000C81F0000}"/>
    <cellStyle name="40% - 强调文字颜色 5 3 2 2 4 2" xfId="26168" xr:uid="{00000000-0005-0000-0000-0000C91F0000}"/>
    <cellStyle name="40% - 强调文字颜色 5 3 2 2 5" xfId="25409" xr:uid="{00000000-0005-0000-0000-0000CA1F0000}"/>
    <cellStyle name="40% - 强调文字颜色 5 3 2 3" xfId="4559" xr:uid="{00000000-0005-0000-0000-0000CB1F0000}"/>
    <cellStyle name="40% - 强调文字颜色 5 3 2 3 2" xfId="26169" xr:uid="{00000000-0005-0000-0000-0000CC1F0000}"/>
    <cellStyle name="40% - 强调文字颜色 5 3 2 4" xfId="6925" xr:uid="{00000000-0005-0000-0000-0000CD1F0000}"/>
    <cellStyle name="40% - 强调文字颜色 5 3 2 4 2" xfId="18653" xr:uid="{00000000-0005-0000-0000-0000CE1F0000}"/>
    <cellStyle name="40% - 强调文字颜色 5 3 2 4 2 2" xfId="26171" xr:uid="{00000000-0005-0000-0000-0000CF1F0000}"/>
    <cellStyle name="40% - 强调文字颜色 5 3 2 4 3" xfId="26170" xr:uid="{00000000-0005-0000-0000-0000D01F0000}"/>
    <cellStyle name="40% - 强调文字颜色 5 3 2 5" xfId="10394" xr:uid="{00000000-0005-0000-0000-0000D11F0000}"/>
    <cellStyle name="40% - 强调文字颜色 5 3 2 5 2" xfId="18895" xr:uid="{00000000-0005-0000-0000-0000D21F0000}"/>
    <cellStyle name="40% - 强调文字颜色 5 3 2 5 2 2" xfId="26173" xr:uid="{00000000-0005-0000-0000-0000D31F0000}"/>
    <cellStyle name="40% - 强调文字颜色 5 3 2 5 3" xfId="26172" xr:uid="{00000000-0005-0000-0000-0000D41F0000}"/>
    <cellStyle name="40% - 强调文字颜色 5 3 2 6" xfId="16226" xr:uid="{00000000-0005-0000-0000-0000D51F0000}"/>
    <cellStyle name="40% - 强调文字颜色 5 3 2 6 2" xfId="26174" xr:uid="{00000000-0005-0000-0000-0000D61F0000}"/>
    <cellStyle name="40% - 强调文字颜色 5 3 2 7" xfId="16692" xr:uid="{00000000-0005-0000-0000-0000D71F0000}"/>
    <cellStyle name="40% - 强调文字颜色 5 3 2 7 2" xfId="19294" xr:uid="{00000000-0005-0000-0000-0000D81F0000}"/>
    <cellStyle name="40% - 强调文字颜色 5 3 2 7 2 2" xfId="26176" xr:uid="{00000000-0005-0000-0000-0000D91F0000}"/>
    <cellStyle name="40% - 强调文字颜色 5 3 2 7 2 3" xfId="42107" xr:uid="{00000000-0005-0000-0000-0000DA1F0000}"/>
    <cellStyle name="40% - 强调文字颜色 5 3 2 7 3" xfId="26175" xr:uid="{00000000-0005-0000-0000-0000DB1F0000}"/>
    <cellStyle name="40% - 强调文字颜色 5 3 2 7 4" xfId="42106" xr:uid="{00000000-0005-0000-0000-0000DC1F0000}"/>
    <cellStyle name="40% - 强调文字颜色 5 3 2 8" xfId="18399" xr:uid="{00000000-0005-0000-0000-0000DD1F0000}"/>
    <cellStyle name="40% - 强调文字颜色 5 3 2 8 2" xfId="20877" xr:uid="{00000000-0005-0000-0000-0000DE1F0000}"/>
    <cellStyle name="40% - 强调文字颜色 5 3 2 8 3" xfId="23766" xr:uid="{00000000-0005-0000-0000-0000DF1F0000}"/>
    <cellStyle name="40% - 强调文字颜色 5 3 2 9" xfId="22227" xr:uid="{00000000-0005-0000-0000-0000E01F0000}"/>
    <cellStyle name="40% - 强调文字颜色 5 3 3" xfId="1581" xr:uid="{00000000-0005-0000-0000-0000E11F0000}"/>
    <cellStyle name="40% - 强调文字颜色 5 3 3 2" xfId="4560" xr:uid="{00000000-0005-0000-0000-0000E21F0000}"/>
    <cellStyle name="40% - 强调文字颜色 5 3 3 2 2" xfId="26178" xr:uid="{00000000-0005-0000-0000-0000E31F0000}"/>
    <cellStyle name="40% - 强调文字颜色 5 3 3 3" xfId="10393" xr:uid="{00000000-0005-0000-0000-0000E41F0000}"/>
    <cellStyle name="40% - 强调文字颜色 5 3 3 3 2" xfId="26180" xr:uid="{00000000-0005-0000-0000-0000E51F0000}"/>
    <cellStyle name="40% - 强调文字颜色 5 3 3 4" xfId="8728" xr:uid="{00000000-0005-0000-0000-0000E61F0000}"/>
    <cellStyle name="40% - 强调文字颜色 5 3 3 4 2" xfId="26181" xr:uid="{00000000-0005-0000-0000-0000E71F0000}"/>
    <cellStyle name="40% - 强调文字颜色 5 3 3 5" xfId="16227" xr:uid="{00000000-0005-0000-0000-0000E81F0000}"/>
    <cellStyle name="40% - 强调文字颜色 5 3 3 5 2" xfId="26182" xr:uid="{00000000-0005-0000-0000-0000E91F0000}"/>
    <cellStyle name="40% - 强调文字颜色 5 3 3 6" xfId="26177" xr:uid="{00000000-0005-0000-0000-0000EA1F0000}"/>
    <cellStyle name="40% - 强调文字颜色 5 3 4" xfId="1579" xr:uid="{00000000-0005-0000-0000-0000EB1F0000}"/>
    <cellStyle name="40% - 强调文字颜色 5 3 4 2" xfId="8427" xr:uid="{00000000-0005-0000-0000-0000EC1F0000}"/>
    <cellStyle name="40% - 强调文字颜色 5 3 4 2 2" xfId="21092" xr:uid="{00000000-0005-0000-0000-0000ED1F0000}"/>
    <cellStyle name="40% - 强调文字颜色 5 3 4 3" xfId="10392" xr:uid="{00000000-0005-0000-0000-0000EE1F0000}"/>
    <cellStyle name="40% - 强调文字颜色 5 3 4 3 2" xfId="26183" xr:uid="{00000000-0005-0000-0000-0000EF1F0000}"/>
    <cellStyle name="40% - 强调文字颜色 5 3 4 4" xfId="8805" xr:uid="{00000000-0005-0000-0000-0000F01F0000}"/>
    <cellStyle name="40% - 强调文字颜色 5 3 4 4 2" xfId="26184" xr:uid="{00000000-0005-0000-0000-0000F11F0000}"/>
    <cellStyle name="40% - 强调文字颜色 5 3 4 5" xfId="21786" xr:uid="{00000000-0005-0000-0000-0000F21F0000}"/>
    <cellStyle name="40% - 强调文字颜色 5 3 5" xfId="4558" xr:uid="{00000000-0005-0000-0000-0000F31F0000}"/>
    <cellStyle name="40% - 强调文字颜色 5 3 5 2" xfId="7238" xr:uid="{00000000-0005-0000-0000-0000F41F0000}"/>
    <cellStyle name="40% - 强调文字颜色 5 3 5 2 2" xfId="26186" xr:uid="{00000000-0005-0000-0000-0000F51F0000}"/>
    <cellStyle name="40% - 强调文字颜色 5 3 5 3" xfId="10391" xr:uid="{00000000-0005-0000-0000-0000F61F0000}"/>
    <cellStyle name="40% - 强调文字颜色 5 3 5 3 2" xfId="26187" xr:uid="{00000000-0005-0000-0000-0000F71F0000}"/>
    <cellStyle name="40% - 强调文字颜色 5 3 5 4" xfId="26185" xr:uid="{00000000-0005-0000-0000-0000F81F0000}"/>
    <cellStyle name="40% - 强调文字颜色 5 3 6" xfId="7237" xr:uid="{00000000-0005-0000-0000-0000F91F0000}"/>
    <cellStyle name="40% - 强调文字颜色 5 3 6 2" xfId="18721" xr:uid="{00000000-0005-0000-0000-0000FA1F0000}"/>
    <cellStyle name="40% - 强调文字颜色 5 3 6 2 2" xfId="24315" xr:uid="{00000000-0005-0000-0000-0000FB1F0000}"/>
    <cellStyle name="40% - 强调文字颜色 5 3 6 3" xfId="26188" xr:uid="{00000000-0005-0000-0000-0000FC1F0000}"/>
    <cellStyle name="40% - 强调文字颜色 5 3 7" xfId="10931" xr:uid="{00000000-0005-0000-0000-0000FD1F0000}"/>
    <cellStyle name="40% - 强调文字颜色 5 3 7 2" xfId="18955" xr:uid="{00000000-0005-0000-0000-0000FE1F0000}"/>
    <cellStyle name="40% - 强调文字颜色 5 3 7 2 2" xfId="22765" xr:uid="{00000000-0005-0000-0000-0000FF1F0000}"/>
    <cellStyle name="40% - 强调文字颜色 5 3 7 3" xfId="22753" xr:uid="{00000000-0005-0000-0000-000000200000}"/>
    <cellStyle name="40% - 强调文字颜色 5 3 8" xfId="16225" xr:uid="{00000000-0005-0000-0000-000001200000}"/>
    <cellStyle name="40% - 强调文字颜色 5 3 8 2" xfId="22758" xr:uid="{00000000-0005-0000-0000-000002200000}"/>
    <cellStyle name="40% - 强调文字颜色 5 3 9" xfId="18154" xr:uid="{00000000-0005-0000-0000-000003200000}"/>
    <cellStyle name="40% - 强调文字颜色 5 3 9 2" xfId="19453" xr:uid="{00000000-0005-0000-0000-000004200000}"/>
    <cellStyle name="40% - 强调文字颜色 5 3 9 2 2" xfId="24334" xr:uid="{00000000-0005-0000-0000-000005200000}"/>
    <cellStyle name="40% - 强调文字颜色 5 3 9 2 3" xfId="41680" xr:uid="{00000000-0005-0000-0000-000006200000}"/>
    <cellStyle name="40% - 强调文字颜色 5 3 9 3" xfId="22764" xr:uid="{00000000-0005-0000-0000-000007200000}"/>
    <cellStyle name="40% - 强调文字颜色 5 3 9 4" xfId="41175" xr:uid="{00000000-0005-0000-0000-000008200000}"/>
    <cellStyle name="40% - 强调文字颜色 5 4" xfId="123" xr:uid="{00000000-0005-0000-0000-000009200000}"/>
    <cellStyle name="40% - 强调文字颜色 5 4 10" xfId="18345" xr:uid="{00000000-0005-0000-0000-00000A200000}"/>
    <cellStyle name="40% - 强调文字颜色 5 4 10 2" xfId="26190" xr:uid="{00000000-0005-0000-0000-00000B200000}"/>
    <cellStyle name="40% - 强调文字颜色 5 4 10 3" xfId="42109" xr:uid="{00000000-0005-0000-0000-00000C200000}"/>
    <cellStyle name="40% - 强调文字颜色 5 4 11" xfId="26189" xr:uid="{00000000-0005-0000-0000-00000D200000}"/>
    <cellStyle name="40% - 强调文字颜色 5 4 2" xfId="291" xr:uid="{00000000-0005-0000-0000-00000E200000}"/>
    <cellStyle name="40% - 强调文字颜色 5 4 2 2" xfId="1583" xr:uid="{00000000-0005-0000-0000-00000F200000}"/>
    <cellStyle name="40% - 强调文字颜色 5 4 2 2 2" xfId="9226" xr:uid="{00000000-0005-0000-0000-000010200000}"/>
    <cellStyle name="40% - 强调文字颜色 5 4 2 2 2 2" xfId="26195" xr:uid="{00000000-0005-0000-0000-000011200000}"/>
    <cellStyle name="40% - 强调文字颜色 5 4 2 2 3" xfId="10389" xr:uid="{00000000-0005-0000-0000-000012200000}"/>
    <cellStyle name="40% - 强调文字颜色 5 4 2 2 3 2" xfId="26196" xr:uid="{00000000-0005-0000-0000-000013200000}"/>
    <cellStyle name="40% - 强调文字颜色 5 4 2 2 4" xfId="9224" xr:uid="{00000000-0005-0000-0000-000014200000}"/>
    <cellStyle name="40% - 强调文字颜色 5 4 2 2 4 2" xfId="26197" xr:uid="{00000000-0005-0000-0000-000015200000}"/>
    <cellStyle name="40% - 强调文字颜色 5 4 2 2 5" xfId="25417" xr:uid="{00000000-0005-0000-0000-000016200000}"/>
    <cellStyle name="40% - 强调文字颜色 5 4 2 3" xfId="4562" xr:uid="{00000000-0005-0000-0000-000017200000}"/>
    <cellStyle name="40% - 强调文字颜色 5 4 2 3 2" xfId="26198" xr:uid="{00000000-0005-0000-0000-000018200000}"/>
    <cellStyle name="40% - 强调文字颜色 5 4 2 4" xfId="7240" xr:uid="{00000000-0005-0000-0000-000019200000}"/>
    <cellStyle name="40% - 强调文字颜色 5 4 2 4 2" xfId="18723" xr:uid="{00000000-0005-0000-0000-00001A200000}"/>
    <cellStyle name="40% - 强调文字颜色 5 4 2 4 2 2" xfId="26200" xr:uid="{00000000-0005-0000-0000-00001B200000}"/>
    <cellStyle name="40% - 强调文字颜色 5 4 2 4 3" xfId="23586" xr:uid="{00000000-0005-0000-0000-00001C200000}"/>
    <cellStyle name="40% - 强调文字颜色 5 4 2 5" xfId="10388" xr:uid="{00000000-0005-0000-0000-00001D200000}"/>
    <cellStyle name="40% - 强调文字颜色 5 4 2 5 2" xfId="18894" xr:uid="{00000000-0005-0000-0000-00001E200000}"/>
    <cellStyle name="40% - 强调文字颜色 5 4 2 5 2 2" xfId="26202" xr:uid="{00000000-0005-0000-0000-00001F200000}"/>
    <cellStyle name="40% - 强调文字颜色 5 4 2 5 3" xfId="26201" xr:uid="{00000000-0005-0000-0000-000020200000}"/>
    <cellStyle name="40% - 强调文字颜色 5 4 2 6" xfId="16229" xr:uid="{00000000-0005-0000-0000-000021200000}"/>
    <cellStyle name="40% - 强调文字颜色 5 4 2 6 2" xfId="26203" xr:uid="{00000000-0005-0000-0000-000022200000}"/>
    <cellStyle name="40% - 强调文字颜色 5 4 2 7" xfId="16691" xr:uid="{00000000-0005-0000-0000-000023200000}"/>
    <cellStyle name="40% - 强调文字颜色 5 4 2 7 2" xfId="19293" xr:uid="{00000000-0005-0000-0000-000024200000}"/>
    <cellStyle name="40% - 强调文字颜色 5 4 2 7 2 2" xfId="26205" xr:uid="{00000000-0005-0000-0000-000025200000}"/>
    <cellStyle name="40% - 强调文字颜色 5 4 2 7 2 3" xfId="42114" xr:uid="{00000000-0005-0000-0000-000026200000}"/>
    <cellStyle name="40% - 强调文字颜色 5 4 2 7 3" xfId="26204" xr:uid="{00000000-0005-0000-0000-000027200000}"/>
    <cellStyle name="40% - 强调文字颜色 5 4 2 7 4" xfId="42113" xr:uid="{00000000-0005-0000-0000-000028200000}"/>
    <cellStyle name="40% - 强调文字颜色 5 4 2 8" xfId="18400" xr:uid="{00000000-0005-0000-0000-000029200000}"/>
    <cellStyle name="40% - 强调文字颜色 5 4 2 8 2" xfId="26207" xr:uid="{00000000-0005-0000-0000-00002A200000}"/>
    <cellStyle name="40% - 强调文字颜色 5 4 2 8 3" xfId="42115" xr:uid="{00000000-0005-0000-0000-00002B200000}"/>
    <cellStyle name="40% - 强调文字颜色 5 4 2 9" xfId="26193" xr:uid="{00000000-0005-0000-0000-00002C200000}"/>
    <cellStyle name="40% - 强调文字颜色 5 4 3" xfId="1584" xr:uid="{00000000-0005-0000-0000-00002D200000}"/>
    <cellStyle name="40% - 强调文字颜色 5 4 3 2" xfId="4563" xr:uid="{00000000-0005-0000-0000-00002E200000}"/>
    <cellStyle name="40% - 强调文字颜色 5 4 3 2 2" xfId="26211" xr:uid="{00000000-0005-0000-0000-00002F200000}"/>
    <cellStyle name="40% - 强调文字颜色 5 4 3 3" xfId="10387" xr:uid="{00000000-0005-0000-0000-000030200000}"/>
    <cellStyle name="40% - 强调文字颜色 5 4 3 3 2" xfId="26214" xr:uid="{00000000-0005-0000-0000-000031200000}"/>
    <cellStyle name="40% - 强调文字颜色 5 4 3 4" xfId="9220" xr:uid="{00000000-0005-0000-0000-000032200000}"/>
    <cellStyle name="40% - 强调文字颜色 5 4 3 4 2" xfId="26216" xr:uid="{00000000-0005-0000-0000-000033200000}"/>
    <cellStyle name="40% - 强调文字颜色 5 4 3 5" xfId="16230" xr:uid="{00000000-0005-0000-0000-000034200000}"/>
    <cellStyle name="40% - 强调文字颜色 5 4 3 5 2" xfId="26218" xr:uid="{00000000-0005-0000-0000-000035200000}"/>
    <cellStyle name="40% - 强调文字颜色 5 4 3 6" xfId="26209" xr:uid="{00000000-0005-0000-0000-000036200000}"/>
    <cellStyle name="40% - 强调文字颜色 5 4 4" xfId="1582" xr:uid="{00000000-0005-0000-0000-000037200000}"/>
    <cellStyle name="40% - 强调文字颜色 5 4 4 2" xfId="10385" xr:uid="{00000000-0005-0000-0000-000038200000}"/>
    <cellStyle name="40% - 强调文字颜色 5 4 4 2 2" xfId="23788" xr:uid="{00000000-0005-0000-0000-000039200000}"/>
    <cellStyle name="40% - 强调文字颜色 5 4 4 3" xfId="8359" xr:uid="{00000000-0005-0000-0000-00003A200000}"/>
    <cellStyle name="40% - 强调文字颜色 5 4 4 3 2" xfId="20914" xr:uid="{00000000-0005-0000-0000-00003B200000}"/>
    <cellStyle name="40% - 强调文字颜色 5 4 4 4" xfId="8902" xr:uid="{00000000-0005-0000-0000-00003C200000}"/>
    <cellStyle name="40% - 强调文字颜色 5 4 4 4 2" xfId="21468" xr:uid="{00000000-0005-0000-0000-00003D200000}"/>
    <cellStyle name="40% - 强调文字颜色 5 4 4 5" xfId="26220" xr:uid="{00000000-0005-0000-0000-00003E200000}"/>
    <cellStyle name="40% - 强调文字颜色 5 4 5" xfId="4561" xr:uid="{00000000-0005-0000-0000-00003F200000}"/>
    <cellStyle name="40% - 强调文字颜色 5 4 5 2" xfId="21855" xr:uid="{00000000-0005-0000-0000-000040200000}"/>
    <cellStyle name="40% - 强调文字颜色 5 4 6" xfId="7239" xr:uid="{00000000-0005-0000-0000-000041200000}"/>
    <cellStyle name="40% - 强调文字颜色 5 4 6 2" xfId="18722" xr:uid="{00000000-0005-0000-0000-000042200000}"/>
    <cellStyle name="40% - 强调文字颜色 5 4 6 2 2" xfId="24778" xr:uid="{00000000-0005-0000-0000-000043200000}"/>
    <cellStyle name="40% - 强调文字颜色 5 4 6 3" xfId="26221" xr:uid="{00000000-0005-0000-0000-000044200000}"/>
    <cellStyle name="40% - 强调文字颜色 5 4 7" xfId="10744" xr:uid="{00000000-0005-0000-0000-000045200000}"/>
    <cellStyle name="40% - 强调文字颜色 5 4 7 2" xfId="18929" xr:uid="{00000000-0005-0000-0000-000046200000}"/>
    <cellStyle name="40% - 强调文字颜色 5 4 7 2 2" xfId="20761" xr:uid="{00000000-0005-0000-0000-000047200000}"/>
    <cellStyle name="40% - 强调文字颜色 5 4 7 3" xfId="24409" xr:uid="{00000000-0005-0000-0000-000048200000}"/>
    <cellStyle name="40% - 强调文字颜色 5 4 8" xfId="16228" xr:uid="{00000000-0005-0000-0000-000049200000}"/>
    <cellStyle name="40% - 强调文字颜色 5 4 8 2" xfId="24447" xr:uid="{00000000-0005-0000-0000-00004A200000}"/>
    <cellStyle name="40% - 强调文字颜色 5 4 9" xfId="16772" xr:uid="{00000000-0005-0000-0000-00004B200000}"/>
    <cellStyle name="40% - 强调文字颜色 5 4 9 2" xfId="19337" xr:uid="{00000000-0005-0000-0000-00004C200000}"/>
    <cellStyle name="40% - 强调文字颜色 5 4 9 2 2" xfId="21418" xr:uid="{00000000-0005-0000-0000-00004D200000}"/>
    <cellStyle name="40% - 强调文字颜色 5 4 9 2 3" xfId="40992" xr:uid="{00000000-0005-0000-0000-00004E200000}"/>
    <cellStyle name="40% - 强调文字颜色 5 4 9 3" xfId="24388" xr:uid="{00000000-0005-0000-0000-00004F200000}"/>
    <cellStyle name="40% - 强调文字颜色 5 4 9 4" xfId="41439" xr:uid="{00000000-0005-0000-0000-000050200000}"/>
    <cellStyle name="40% - 强调文字颜色 5 5" xfId="124" xr:uid="{00000000-0005-0000-0000-000051200000}"/>
    <cellStyle name="40% - 强调文字颜色 5 5 10" xfId="25122" xr:uid="{00000000-0005-0000-0000-000052200000}"/>
    <cellStyle name="40% - 强调文字颜色 5 5 2" xfId="292" xr:uid="{00000000-0005-0000-0000-000053200000}"/>
    <cellStyle name="40% - 强调文字颜色 5 5 2 2" xfId="1587" xr:uid="{00000000-0005-0000-0000-000054200000}"/>
    <cellStyle name="40% - 强调文字颜色 5 5 2 2 2" xfId="9217" xr:uid="{00000000-0005-0000-0000-000055200000}"/>
    <cellStyle name="40% - 强调文字颜色 5 5 2 2 2 2" xfId="26224" xr:uid="{00000000-0005-0000-0000-000056200000}"/>
    <cellStyle name="40% - 强调文字颜色 5 5 2 2 3" xfId="10384" xr:uid="{00000000-0005-0000-0000-000057200000}"/>
    <cellStyle name="40% - 强调文字颜色 5 5 2 2 3 2" xfId="26225" xr:uid="{00000000-0005-0000-0000-000058200000}"/>
    <cellStyle name="40% - 强调文字颜色 5 5 2 2 4" xfId="9216" xr:uid="{00000000-0005-0000-0000-000059200000}"/>
    <cellStyle name="40% - 强调文字颜色 5 5 2 2 4 2" xfId="26226" xr:uid="{00000000-0005-0000-0000-00005A200000}"/>
    <cellStyle name="40% - 强调文字颜色 5 5 2 2 5" xfId="24069" xr:uid="{00000000-0005-0000-0000-00005B200000}"/>
    <cellStyle name="40% - 强调文字颜色 5 5 2 3" xfId="4565" xr:uid="{00000000-0005-0000-0000-00005C200000}"/>
    <cellStyle name="40% - 强调文字颜色 5 5 2 3 2" xfId="7243" xr:uid="{00000000-0005-0000-0000-00005D200000}"/>
    <cellStyle name="40% - 强调文字颜色 5 5 2 3 2 2" xfId="26229" xr:uid="{00000000-0005-0000-0000-00005E200000}"/>
    <cellStyle name="40% - 强调文字颜色 5 5 2 3 3" xfId="10383" xr:uid="{00000000-0005-0000-0000-00005F200000}"/>
    <cellStyle name="40% - 强调文字颜色 5 5 2 3 3 2" xfId="26232" xr:uid="{00000000-0005-0000-0000-000060200000}"/>
    <cellStyle name="40% - 强调文字颜色 5 5 2 3 4" xfId="26227" xr:uid="{00000000-0005-0000-0000-000061200000}"/>
    <cellStyle name="40% - 强调文字颜色 5 5 2 4" xfId="7242" xr:uid="{00000000-0005-0000-0000-000062200000}"/>
    <cellStyle name="40% - 强调文字颜色 5 5 2 4 2" xfId="10382" xr:uid="{00000000-0005-0000-0000-000063200000}"/>
    <cellStyle name="40% - 强调文字颜色 5 5 2 4 2 2" xfId="18893" xr:uid="{00000000-0005-0000-0000-000064200000}"/>
    <cellStyle name="40% - 强调文字颜色 5 5 2 4 2 2 2" xfId="26235" xr:uid="{00000000-0005-0000-0000-000065200000}"/>
    <cellStyle name="40% - 强调文字颜色 5 5 2 4 2 3" xfId="26234" xr:uid="{00000000-0005-0000-0000-000066200000}"/>
    <cellStyle name="40% - 强调文字颜色 5 5 2 4 3" xfId="9214" xr:uid="{00000000-0005-0000-0000-000067200000}"/>
    <cellStyle name="40% - 强调文字颜色 5 5 2 4 3 2" xfId="21719" xr:uid="{00000000-0005-0000-0000-000068200000}"/>
    <cellStyle name="40% - 强调文字颜色 5 5 2 4 4" xfId="18725" xr:uid="{00000000-0005-0000-0000-000069200000}"/>
    <cellStyle name="40% - 强调文字颜色 5 5 2 4 4 2" xfId="26237" xr:uid="{00000000-0005-0000-0000-00006A200000}"/>
    <cellStyle name="40% - 强调文字颜色 5 5 2 4 5" xfId="26233" xr:uid="{00000000-0005-0000-0000-00006B200000}"/>
    <cellStyle name="40% - 强调文字颜色 5 5 2 5" xfId="9213" xr:uid="{00000000-0005-0000-0000-00006C200000}"/>
    <cellStyle name="40% - 强调文字颜色 5 5 2 5 2" xfId="18802" xr:uid="{00000000-0005-0000-0000-00006D200000}"/>
    <cellStyle name="40% - 强调文字颜色 5 5 2 5 2 2" xfId="26239" xr:uid="{00000000-0005-0000-0000-00006E200000}"/>
    <cellStyle name="40% - 强调文字颜色 5 5 2 5 3" xfId="26238" xr:uid="{00000000-0005-0000-0000-00006F200000}"/>
    <cellStyle name="40% - 强调文字颜色 5 5 2 6" xfId="16233" xr:uid="{00000000-0005-0000-0000-000070200000}"/>
    <cellStyle name="40% - 强调文字颜色 5 5 2 6 2" xfId="26241" xr:uid="{00000000-0005-0000-0000-000071200000}"/>
    <cellStyle name="40% - 强调文字颜色 5 5 2 7" xfId="16690" xr:uid="{00000000-0005-0000-0000-000072200000}"/>
    <cellStyle name="40% - 强调文字颜色 5 5 2 7 2" xfId="19292" xr:uid="{00000000-0005-0000-0000-000073200000}"/>
    <cellStyle name="40% - 强调文字颜色 5 5 2 7 2 2" xfId="26243" xr:uid="{00000000-0005-0000-0000-000074200000}"/>
    <cellStyle name="40% - 强调文字颜色 5 5 2 7 2 3" xfId="42120" xr:uid="{00000000-0005-0000-0000-000075200000}"/>
    <cellStyle name="40% - 强调文字颜色 5 5 2 7 3" xfId="26242" xr:uid="{00000000-0005-0000-0000-000076200000}"/>
    <cellStyle name="40% - 强调文字颜色 5 5 2 7 4" xfId="42119" xr:uid="{00000000-0005-0000-0000-000077200000}"/>
    <cellStyle name="40% - 强调文字颜色 5 5 2 8" xfId="18401" xr:uid="{00000000-0005-0000-0000-000078200000}"/>
    <cellStyle name="40% - 强调文字颜色 5 5 2 8 2" xfId="21828" xr:uid="{00000000-0005-0000-0000-000079200000}"/>
    <cellStyle name="40% - 强调文字颜色 5 5 2 8 3" xfId="41101" xr:uid="{00000000-0005-0000-0000-00007A200000}"/>
    <cellStyle name="40% - 强调文字颜色 5 5 2 9" xfId="26223" xr:uid="{00000000-0005-0000-0000-00007B200000}"/>
    <cellStyle name="40% - 强调文字颜色 5 5 3" xfId="1585" xr:uid="{00000000-0005-0000-0000-00007C200000}"/>
    <cellStyle name="40% - 强调文字颜色 5 5 3 2" xfId="9211" xr:uid="{00000000-0005-0000-0000-00007D200000}"/>
    <cellStyle name="40% - 强调文字颜色 5 5 3 2 2" xfId="26246" xr:uid="{00000000-0005-0000-0000-00007E200000}"/>
    <cellStyle name="40% - 强调文字颜色 5 5 3 3" xfId="10380" xr:uid="{00000000-0005-0000-0000-00007F200000}"/>
    <cellStyle name="40% - 强调文字颜色 5 5 3 3 2" xfId="26247" xr:uid="{00000000-0005-0000-0000-000080200000}"/>
    <cellStyle name="40% - 强调文字颜色 5 5 3 4" xfId="9210" xr:uid="{00000000-0005-0000-0000-000081200000}"/>
    <cellStyle name="40% - 强调文字颜色 5 5 3 4 2" xfId="26248" xr:uid="{00000000-0005-0000-0000-000082200000}"/>
    <cellStyle name="40% - 强调文字颜色 5 5 3 5" xfId="26245" xr:uid="{00000000-0005-0000-0000-000083200000}"/>
    <cellStyle name="40% - 强调文字颜色 5 5 4" xfId="4564" xr:uid="{00000000-0005-0000-0000-000084200000}"/>
    <cellStyle name="40% - 强调文字颜色 5 5 4 2" xfId="7244" xr:uid="{00000000-0005-0000-0000-000085200000}"/>
    <cellStyle name="40% - 强调文字颜色 5 5 4 2 2" xfId="23814" xr:uid="{00000000-0005-0000-0000-000086200000}"/>
    <cellStyle name="40% - 强调文字颜色 5 5 4 3" xfId="11048" xr:uid="{00000000-0005-0000-0000-000087200000}"/>
    <cellStyle name="40% - 强调文字颜色 5 5 4 3 2" xfId="21841" xr:uid="{00000000-0005-0000-0000-000088200000}"/>
    <cellStyle name="40% - 强调文字颜色 5 5 4 4" xfId="26250" xr:uid="{00000000-0005-0000-0000-000089200000}"/>
    <cellStyle name="40% - 强调文字颜色 5 5 5" xfId="7241" xr:uid="{00000000-0005-0000-0000-00008A200000}"/>
    <cellStyle name="40% - 强调文字颜色 5 5 5 2" xfId="9872" xr:uid="{00000000-0005-0000-0000-00008B200000}"/>
    <cellStyle name="40% - 强调文字颜色 5 5 5 2 2" xfId="18873" xr:uid="{00000000-0005-0000-0000-00008C200000}"/>
    <cellStyle name="40% - 强调文字颜色 5 5 5 2 2 2" xfId="26254" xr:uid="{00000000-0005-0000-0000-00008D200000}"/>
    <cellStyle name="40% - 强调文字颜色 5 5 5 2 3" xfId="26252" xr:uid="{00000000-0005-0000-0000-00008E200000}"/>
    <cellStyle name="40% - 强调文字颜色 5 5 5 3" xfId="9786" xr:uid="{00000000-0005-0000-0000-00008F200000}"/>
    <cellStyle name="40% - 强调文字颜色 5 5 5 3 2" xfId="26256" xr:uid="{00000000-0005-0000-0000-000090200000}"/>
    <cellStyle name="40% - 强调文字颜色 5 5 5 4" xfId="18724" xr:uid="{00000000-0005-0000-0000-000091200000}"/>
    <cellStyle name="40% - 强调文字颜色 5 5 5 4 2" xfId="26258" xr:uid="{00000000-0005-0000-0000-000092200000}"/>
    <cellStyle name="40% - 强调文字颜色 5 5 5 5" xfId="21258" xr:uid="{00000000-0005-0000-0000-000093200000}"/>
    <cellStyle name="40% - 强调文字颜色 5 5 6" xfId="9332" xr:uid="{00000000-0005-0000-0000-000094200000}"/>
    <cellStyle name="40% - 强调文字颜色 5 5 6 2" xfId="18814" xr:uid="{00000000-0005-0000-0000-000095200000}"/>
    <cellStyle name="40% - 强调文字颜色 5 5 6 2 2" xfId="25139" xr:uid="{00000000-0005-0000-0000-000096200000}"/>
    <cellStyle name="40% - 强调文字颜色 5 5 6 3" xfId="21494" xr:uid="{00000000-0005-0000-0000-000097200000}"/>
    <cellStyle name="40% - 强调文字颜色 5 5 7" xfId="16231" xr:uid="{00000000-0005-0000-0000-000098200000}"/>
    <cellStyle name="40% - 强调文字颜色 5 5 7 2" xfId="24488" xr:uid="{00000000-0005-0000-0000-000099200000}"/>
    <cellStyle name="40% - 强调文字颜色 5 5 8" xfId="15798" xr:uid="{00000000-0005-0000-0000-00009A200000}"/>
    <cellStyle name="40% - 强调文字颜色 5 5 8 2" xfId="19206" xr:uid="{00000000-0005-0000-0000-00009B200000}"/>
    <cellStyle name="40% - 强调文字颜色 5 5 8 2 2" xfId="24537" xr:uid="{00000000-0005-0000-0000-00009C200000}"/>
    <cellStyle name="40% - 强调文字颜色 5 5 8 2 3" xfId="41000" xr:uid="{00000000-0005-0000-0000-00009D200000}"/>
    <cellStyle name="40% - 强调文字颜色 5 5 8 3" xfId="24534" xr:uid="{00000000-0005-0000-0000-00009E200000}"/>
    <cellStyle name="40% - 强调文字颜色 5 5 8 4" xfId="40957" xr:uid="{00000000-0005-0000-0000-00009F200000}"/>
    <cellStyle name="40% - 强调文字颜色 5 5 9" xfId="18346" xr:uid="{00000000-0005-0000-0000-0000A0200000}"/>
    <cellStyle name="40% - 强调文字颜色 5 5 9 2" xfId="24333" xr:uid="{00000000-0005-0000-0000-0000A1200000}"/>
    <cellStyle name="40% - 强调文字颜色 5 5 9 3" xfId="41679" xr:uid="{00000000-0005-0000-0000-0000A2200000}"/>
    <cellStyle name="40% - 强调文字颜色 5 6" xfId="921" xr:uid="{00000000-0005-0000-0000-0000A3200000}"/>
    <cellStyle name="40% - 强调文字颜色 5 6 2" xfId="1588" xr:uid="{00000000-0005-0000-0000-0000A4200000}"/>
    <cellStyle name="40% - 强调文字颜色 5 6 2 2" xfId="4567" xr:uid="{00000000-0005-0000-0000-0000A5200000}"/>
    <cellStyle name="40% - 强调文字颜色 5 6 2 2 2" xfId="7245" xr:uid="{00000000-0005-0000-0000-0000A6200000}"/>
    <cellStyle name="40% - 强调文字颜色 5 6 2 2 2 2" xfId="20792" xr:uid="{00000000-0005-0000-0000-0000A7200000}"/>
    <cellStyle name="40% - 强调文字颜色 5 6 2 2 3" xfId="10474" xr:uid="{00000000-0005-0000-0000-0000A8200000}"/>
    <cellStyle name="40% - 强调文字颜色 5 6 2 2 3 2" xfId="20961" xr:uid="{00000000-0005-0000-0000-0000A9200000}"/>
    <cellStyle name="40% - 强调文字颜色 5 6 2 2 4" xfId="25563" xr:uid="{00000000-0005-0000-0000-0000AA200000}"/>
    <cellStyle name="40% - 强调文字颜色 5 6 2 3" xfId="9850" xr:uid="{00000000-0005-0000-0000-0000AB200000}"/>
    <cellStyle name="40% - 强调文字颜色 5 6 2 3 2" xfId="9103" xr:uid="{00000000-0005-0000-0000-0000AC200000}"/>
    <cellStyle name="40% - 强调文字颜色 5 6 2 3 2 2" xfId="25892" xr:uid="{00000000-0005-0000-0000-0000AD200000}"/>
    <cellStyle name="40% - 强调文字颜色 5 6 2 3 3" xfId="18872" xr:uid="{00000000-0005-0000-0000-0000AE200000}"/>
    <cellStyle name="40% - 强调文字颜色 5 6 2 3 3 2" xfId="25841" xr:uid="{00000000-0005-0000-0000-0000AF200000}"/>
    <cellStyle name="40% - 强调文字颜色 5 6 2 3 4" xfId="26259" xr:uid="{00000000-0005-0000-0000-0000B0200000}"/>
    <cellStyle name="40% - 强调文字颜色 5 6 2 4" xfId="8342" xr:uid="{00000000-0005-0000-0000-0000B1200000}"/>
    <cellStyle name="40% - 强调文字颜色 5 6 2 4 2" xfId="23002" xr:uid="{00000000-0005-0000-0000-0000B2200000}"/>
    <cellStyle name="40% - 强调文字颜色 5 6 2 5" xfId="16234" xr:uid="{00000000-0005-0000-0000-0000B3200000}"/>
    <cellStyle name="40% - 强调文字颜色 5 6 2 5 2" xfId="20831" xr:uid="{00000000-0005-0000-0000-0000B4200000}"/>
    <cellStyle name="40% - 强调文字颜色 5 6 2 6" xfId="15464" xr:uid="{00000000-0005-0000-0000-0000B5200000}"/>
    <cellStyle name="40% - 强调文字颜色 5 6 2 6 2" xfId="19171" xr:uid="{00000000-0005-0000-0000-0000B6200000}"/>
    <cellStyle name="40% - 强调文字颜色 5 6 2 6 2 2" xfId="25952" xr:uid="{00000000-0005-0000-0000-0000B7200000}"/>
    <cellStyle name="40% - 强调文字颜色 5 6 2 6 2 3" xfId="42076" xr:uid="{00000000-0005-0000-0000-0000B8200000}"/>
    <cellStyle name="40% - 强调文字颜色 5 6 2 6 3" xfId="23859" xr:uid="{00000000-0005-0000-0000-0000B9200000}"/>
    <cellStyle name="40% - 强调文字颜色 5 6 2 6 4" xfId="41338" xr:uid="{00000000-0005-0000-0000-0000BA200000}"/>
    <cellStyle name="40% - 强调文字颜色 5 6 2 7" xfId="25559" xr:uid="{00000000-0005-0000-0000-0000BB200000}"/>
    <cellStyle name="40% - 强调文字颜色 5 6 3" xfId="4566" xr:uid="{00000000-0005-0000-0000-0000BC200000}"/>
    <cellStyle name="40% - 强调文字颜色 5 6 3 2" xfId="7246" xr:uid="{00000000-0005-0000-0000-0000BD200000}"/>
    <cellStyle name="40% - 强调文字颜色 5 6 3 2 2" xfId="26260" xr:uid="{00000000-0005-0000-0000-0000BE200000}"/>
    <cellStyle name="40% - 强调文字颜色 5 6 3 3" xfId="9919" xr:uid="{00000000-0005-0000-0000-0000BF200000}"/>
    <cellStyle name="40% - 强调文字颜色 5 6 3 3 2" xfId="26262" xr:uid="{00000000-0005-0000-0000-0000C0200000}"/>
    <cellStyle name="40% - 强调文字颜色 5 6 3 4" xfId="25565" xr:uid="{00000000-0005-0000-0000-0000C1200000}"/>
    <cellStyle name="40% - 强调文字颜色 5 6 4" xfId="9944" xr:uid="{00000000-0005-0000-0000-0000C2200000}"/>
    <cellStyle name="40% - 强调文字颜色 5 6 4 2" xfId="9984" xr:uid="{00000000-0005-0000-0000-0000C3200000}"/>
    <cellStyle name="40% - 强调文字颜色 5 6 4 2 2" xfId="25569" xr:uid="{00000000-0005-0000-0000-0000C4200000}"/>
    <cellStyle name="40% - 强调文字颜色 5 6 4 3" xfId="18876" xr:uid="{00000000-0005-0000-0000-0000C5200000}"/>
    <cellStyle name="40% - 强调文字颜色 5 6 4 3 2" xfId="26263" xr:uid="{00000000-0005-0000-0000-0000C6200000}"/>
    <cellStyle name="40% - 强调文字颜色 5 6 4 4" xfId="25567" xr:uid="{00000000-0005-0000-0000-0000C7200000}"/>
    <cellStyle name="40% - 强调文字颜色 5 6 5" xfId="8580" xr:uid="{00000000-0005-0000-0000-0000C8200000}"/>
    <cellStyle name="40% - 强调文字颜色 5 6 5 2" xfId="21814" xr:uid="{00000000-0005-0000-0000-0000C9200000}"/>
    <cellStyle name="40% - 强调文字颜色 5 6 6" xfId="15682" xr:uid="{00000000-0005-0000-0000-0000CA200000}"/>
    <cellStyle name="40% - 强调文字颜色 5 6 6 2" xfId="26264" xr:uid="{00000000-0005-0000-0000-0000CB200000}"/>
    <cellStyle name="40% - 强调文字颜色 5 6 7" xfId="16466" xr:uid="{00000000-0005-0000-0000-0000CC200000}"/>
    <cellStyle name="40% - 强调文字颜色 5 6 7 2" xfId="19258" xr:uid="{00000000-0005-0000-0000-0000CD200000}"/>
    <cellStyle name="40% - 强调文字颜色 5 6 7 2 2" xfId="24597" xr:uid="{00000000-0005-0000-0000-0000CE200000}"/>
    <cellStyle name="40% - 强调文字颜色 5 6 7 2 3" xfId="41755" xr:uid="{00000000-0005-0000-0000-0000CF200000}"/>
    <cellStyle name="40% - 强调文字颜色 5 6 7 3" xfId="24594" xr:uid="{00000000-0005-0000-0000-0000D0200000}"/>
    <cellStyle name="40% - 强调文字颜色 5 6 7 4" xfId="41754" xr:uid="{00000000-0005-0000-0000-0000D1200000}"/>
    <cellStyle name="40% - 强调文字颜色 5 6 8" xfId="21650" xr:uid="{00000000-0005-0000-0000-0000D2200000}"/>
    <cellStyle name="40% - 强调文字颜色 5 7" xfId="1591" xr:uid="{00000000-0005-0000-0000-0000D3200000}"/>
    <cellStyle name="40% - 强调文字颜色 5 7 2" xfId="1592" xr:uid="{00000000-0005-0000-0000-0000D4200000}"/>
    <cellStyle name="40% - 强调文字颜色 5 7 2 2" xfId="4569" xr:uid="{00000000-0005-0000-0000-0000D5200000}"/>
    <cellStyle name="40% - 强调文字颜色 5 7 2 2 2" xfId="6929" xr:uid="{00000000-0005-0000-0000-0000D6200000}"/>
    <cellStyle name="40% - 强调文字颜色 5 7 2 2 2 2" xfId="26267" xr:uid="{00000000-0005-0000-0000-0000D7200000}"/>
    <cellStyle name="40% - 强调文字颜色 5 7 2 2 3" xfId="9971" xr:uid="{00000000-0005-0000-0000-0000D8200000}"/>
    <cellStyle name="40% - 强调文字颜色 5 7 2 2 3 2" xfId="26269" xr:uid="{00000000-0005-0000-0000-0000D9200000}"/>
    <cellStyle name="40% - 强调文字颜色 5 7 2 2 4" xfId="22254" xr:uid="{00000000-0005-0000-0000-0000DA200000}"/>
    <cellStyle name="40% - 强调文字颜色 5 7 2 3" xfId="9982" xr:uid="{00000000-0005-0000-0000-0000DB200000}"/>
    <cellStyle name="40% - 强调文字颜色 5 7 2 3 2" xfId="25187" xr:uid="{00000000-0005-0000-0000-0000DC200000}"/>
    <cellStyle name="40% - 强调文字颜色 5 7 2 4" xfId="10873" xr:uid="{00000000-0005-0000-0000-0000DD200000}"/>
    <cellStyle name="40% - 强调文字颜色 5 7 2 4 2" xfId="23069" xr:uid="{00000000-0005-0000-0000-0000DE200000}"/>
    <cellStyle name="40% - 强调文字颜色 5 7 2 5" xfId="16238" xr:uid="{00000000-0005-0000-0000-0000DF200000}"/>
    <cellStyle name="40% - 强调文字颜色 5 7 2 5 2" xfId="20709" xr:uid="{00000000-0005-0000-0000-0000E0200000}"/>
    <cellStyle name="40% - 强调文字颜色 5 7 2 6" xfId="24786" xr:uid="{00000000-0005-0000-0000-0000E1200000}"/>
    <cellStyle name="40% - 强调文字颜色 5 7 3" xfId="4568" xr:uid="{00000000-0005-0000-0000-0000E2200000}"/>
    <cellStyle name="40% - 强调文字颜色 5 7 3 2" xfId="7249" xr:uid="{00000000-0005-0000-0000-0000E3200000}"/>
    <cellStyle name="40% - 强调文字颜色 5 7 3 2 2" xfId="22320" xr:uid="{00000000-0005-0000-0000-0000E4200000}"/>
    <cellStyle name="40% - 强调文字颜色 5 7 3 3" xfId="9981" xr:uid="{00000000-0005-0000-0000-0000E5200000}"/>
    <cellStyle name="40% - 强调文字颜色 5 7 3 3 2" xfId="26270" xr:uid="{00000000-0005-0000-0000-0000E6200000}"/>
    <cellStyle name="40% - 强调文字颜色 5 7 3 4" xfId="23918" xr:uid="{00000000-0005-0000-0000-0000E7200000}"/>
    <cellStyle name="40% - 强调文字颜色 5 7 4" xfId="9980" xr:uid="{00000000-0005-0000-0000-0000E8200000}"/>
    <cellStyle name="40% - 强调文字颜色 5 7 4 2" xfId="26271" xr:uid="{00000000-0005-0000-0000-0000E9200000}"/>
    <cellStyle name="40% - 强调文字颜色 5 7 5" xfId="9979" xr:uid="{00000000-0005-0000-0000-0000EA200000}"/>
    <cellStyle name="40% - 强调文字颜色 5 7 5 2" xfId="26272" xr:uid="{00000000-0005-0000-0000-0000EB200000}"/>
    <cellStyle name="40% - 强调文字颜色 5 7 6" xfId="16237" xr:uid="{00000000-0005-0000-0000-0000EC200000}"/>
    <cellStyle name="40% - 强调文字颜色 5 7 6 2" xfId="26274" xr:uid="{00000000-0005-0000-0000-0000ED200000}"/>
    <cellStyle name="40% - 强调文字颜色 5 7 7" xfId="24782" xr:uid="{00000000-0005-0000-0000-0000EE200000}"/>
    <cellStyle name="40% - 强调文字颜色 5 8" xfId="1595" xr:uid="{00000000-0005-0000-0000-0000EF200000}"/>
    <cellStyle name="40% - 强调文字颜色 5 8 2" xfId="1597" xr:uid="{00000000-0005-0000-0000-0000F0200000}"/>
    <cellStyle name="40% - 强调文字颜色 5 8 2 2" xfId="4571" xr:uid="{00000000-0005-0000-0000-0000F1200000}"/>
    <cellStyle name="40% - 强调文字颜色 5 8 2 2 2" xfId="7252" xr:uid="{00000000-0005-0000-0000-0000F2200000}"/>
    <cellStyle name="40% - 强调文字颜色 5 8 2 2 2 2" xfId="26278" xr:uid="{00000000-0005-0000-0000-0000F3200000}"/>
    <cellStyle name="40% - 强调文字颜色 5 8 2 2 3" xfId="9401" xr:uid="{00000000-0005-0000-0000-0000F4200000}"/>
    <cellStyle name="40% - 强调文字颜色 5 8 2 2 3 2" xfId="25280" xr:uid="{00000000-0005-0000-0000-0000F5200000}"/>
    <cellStyle name="40% - 强调文字颜色 5 8 2 2 4" xfId="26277" xr:uid="{00000000-0005-0000-0000-0000F6200000}"/>
    <cellStyle name="40% - 强调文字颜色 5 8 2 3" xfId="9198" xr:uid="{00000000-0005-0000-0000-0000F7200000}"/>
    <cellStyle name="40% - 强调文字颜色 5 8 2 3 2" xfId="26279" xr:uid="{00000000-0005-0000-0000-0000F8200000}"/>
    <cellStyle name="40% - 强调文字颜色 5 8 2 4" xfId="10378" xr:uid="{00000000-0005-0000-0000-0000F9200000}"/>
    <cellStyle name="40% - 强调文字颜色 5 8 2 4 2" xfId="23143" xr:uid="{00000000-0005-0000-0000-0000FA200000}"/>
    <cellStyle name="40% - 强调文字颜色 5 8 2 5" xfId="16243" xr:uid="{00000000-0005-0000-0000-0000FB200000}"/>
    <cellStyle name="40% - 强调文字颜色 5 8 2 5 2" xfId="23152" xr:uid="{00000000-0005-0000-0000-0000FC200000}"/>
    <cellStyle name="40% - 强调文字颜色 5 8 2 6" xfId="26275" xr:uid="{00000000-0005-0000-0000-0000FD200000}"/>
    <cellStyle name="40% - 强调文字颜色 5 8 3" xfId="4570" xr:uid="{00000000-0005-0000-0000-0000FE200000}"/>
    <cellStyle name="40% - 强调文字颜色 5 8 3 2" xfId="6815" xr:uid="{00000000-0005-0000-0000-0000FF200000}"/>
    <cellStyle name="40% - 强调文字颜色 5 8 3 2 2" xfId="26280" xr:uid="{00000000-0005-0000-0000-000000210000}"/>
    <cellStyle name="40% - 强调文字颜色 5 8 3 3" xfId="9305" xr:uid="{00000000-0005-0000-0000-000001210000}"/>
    <cellStyle name="40% - 强调文字颜色 5 8 3 3 2" xfId="21613" xr:uid="{00000000-0005-0000-0000-000002210000}"/>
    <cellStyle name="40% - 强调文字颜色 5 8 3 4" xfId="22082" xr:uid="{00000000-0005-0000-0000-000003210000}"/>
    <cellStyle name="40% - 强调文字颜色 5 8 4" xfId="10377" xr:uid="{00000000-0005-0000-0000-000004210000}"/>
    <cellStyle name="40% - 强调文字颜色 5 8 4 2" xfId="26281" xr:uid="{00000000-0005-0000-0000-000005210000}"/>
    <cellStyle name="40% - 强调文字颜色 5 8 5" xfId="9207" xr:uid="{00000000-0005-0000-0000-000006210000}"/>
    <cellStyle name="40% - 强调文字颜色 5 8 5 2" xfId="26282" xr:uid="{00000000-0005-0000-0000-000007210000}"/>
    <cellStyle name="40% - 强调文字颜色 5 8 6" xfId="16241" xr:uid="{00000000-0005-0000-0000-000008210000}"/>
    <cellStyle name="40% - 强调文字颜色 5 8 6 2" xfId="22145" xr:uid="{00000000-0005-0000-0000-000009210000}"/>
    <cellStyle name="40% - 强调文字颜色 5 8 7" xfId="24789" xr:uid="{00000000-0005-0000-0000-00000A210000}"/>
    <cellStyle name="40% - 强调文字颜色 5 9" xfId="1598" xr:uid="{00000000-0005-0000-0000-00000B210000}"/>
    <cellStyle name="40% - 强调文字颜色 5 9 2" xfId="1599" xr:uid="{00000000-0005-0000-0000-00000C210000}"/>
    <cellStyle name="40% - 强调文字颜色 5 9 2 2" xfId="4573" xr:uid="{00000000-0005-0000-0000-00000D210000}"/>
    <cellStyle name="40% - 强调文字颜色 5 9 2 2 2" xfId="7254" xr:uid="{00000000-0005-0000-0000-00000E210000}"/>
    <cellStyle name="40% - 强调文字颜色 5 9 2 2 2 2" xfId="20735" xr:uid="{00000000-0005-0000-0000-00000F210000}"/>
    <cellStyle name="40% - 强调文字颜色 5 9 2 2 3" xfId="10374" xr:uid="{00000000-0005-0000-0000-000010210000}"/>
    <cellStyle name="40% - 强调文字颜色 5 9 2 2 3 2" xfId="20713" xr:uid="{00000000-0005-0000-0000-000011210000}"/>
    <cellStyle name="40% - 强调文字颜色 5 9 2 2 4" xfId="26230" xr:uid="{00000000-0005-0000-0000-000012210000}"/>
    <cellStyle name="40% - 强调文字颜色 5 9 2 3" xfId="8616" xr:uid="{00000000-0005-0000-0000-000013210000}"/>
    <cellStyle name="40% - 强调文字颜色 5 9 2 3 2" xfId="26285" xr:uid="{00000000-0005-0000-0000-000014210000}"/>
    <cellStyle name="40% - 强调文字颜色 5 9 2 4" xfId="10373" xr:uid="{00000000-0005-0000-0000-000015210000}"/>
    <cellStyle name="40% - 强调文字颜色 5 9 2 4 2" xfId="23214" xr:uid="{00000000-0005-0000-0000-000016210000}"/>
    <cellStyle name="40% - 强调文字颜色 5 9 2 5" xfId="16245" xr:uid="{00000000-0005-0000-0000-000017210000}"/>
    <cellStyle name="40% - 强调文字颜色 5 9 2 5 2" xfId="23219" xr:uid="{00000000-0005-0000-0000-000018210000}"/>
    <cellStyle name="40% - 强调文字颜色 5 9 2 6" xfId="26284" xr:uid="{00000000-0005-0000-0000-000019210000}"/>
    <cellStyle name="40% - 强调文字颜色 5 9 3" xfId="4572" xr:uid="{00000000-0005-0000-0000-00001A210000}"/>
    <cellStyle name="40% - 强调文字颜色 5 9 3 2" xfId="7255" xr:uid="{00000000-0005-0000-0000-00001B210000}"/>
    <cellStyle name="40% - 强调文字颜色 5 9 3 2 2" xfId="21718" xr:uid="{00000000-0005-0000-0000-00001C210000}"/>
    <cellStyle name="40% - 强调文字颜色 5 9 3 3" xfId="9205" xr:uid="{00000000-0005-0000-0000-00001D210000}"/>
    <cellStyle name="40% - 强调文字颜色 5 9 3 3 2" xfId="26236" xr:uid="{00000000-0005-0000-0000-00001E210000}"/>
    <cellStyle name="40% - 强调文字颜色 5 9 3 4" xfId="24741" xr:uid="{00000000-0005-0000-0000-00001F210000}"/>
    <cellStyle name="40% - 强调文字颜色 5 9 4" xfId="10492" xr:uid="{00000000-0005-0000-0000-000020210000}"/>
    <cellStyle name="40% - 强调文字颜色 5 9 4 2" xfId="25810" xr:uid="{00000000-0005-0000-0000-000021210000}"/>
    <cellStyle name="40% - 强调文字颜色 5 9 5" xfId="10372" xr:uid="{00000000-0005-0000-0000-000022210000}"/>
    <cellStyle name="40% - 强调文字颜色 5 9 5 2" xfId="26286" xr:uid="{00000000-0005-0000-0000-000023210000}"/>
    <cellStyle name="40% - 强调文字颜色 5 9 6" xfId="16244" xr:uid="{00000000-0005-0000-0000-000024210000}"/>
    <cellStyle name="40% - 强调文字颜色 5 9 6 2" xfId="21635" xr:uid="{00000000-0005-0000-0000-000025210000}"/>
    <cellStyle name="40% - 强调文字颜色 5 9 7" xfId="26283" xr:uid="{00000000-0005-0000-0000-000026210000}"/>
    <cellStyle name="40% - 强调文字颜色 6 10" xfId="1601" xr:uid="{00000000-0005-0000-0000-000027210000}"/>
    <cellStyle name="40% - 强调文字颜色 6 10 2" xfId="1602" xr:uid="{00000000-0005-0000-0000-000028210000}"/>
    <cellStyle name="40% - 强调文字颜色 6 10 2 2" xfId="4575" xr:uid="{00000000-0005-0000-0000-000029210000}"/>
    <cellStyle name="40% - 强调文字颜色 6 10 2 2 2" xfId="7169" xr:uid="{00000000-0005-0000-0000-00002A210000}"/>
    <cellStyle name="40% - 强调文字颜色 6 10 2 2 2 2" xfId="26288" xr:uid="{00000000-0005-0000-0000-00002B210000}"/>
    <cellStyle name="40% - 强调文字颜色 6 10 2 2 3" xfId="9264" xr:uid="{00000000-0005-0000-0000-00002C210000}"/>
    <cellStyle name="40% - 强调文字颜色 6 10 2 2 3 2" xfId="26041" xr:uid="{00000000-0005-0000-0000-00002D210000}"/>
    <cellStyle name="40% - 强调文字颜色 6 10 2 2 4" xfId="25736" xr:uid="{00000000-0005-0000-0000-00002E210000}"/>
    <cellStyle name="40% - 强调文字颜色 6 10 2 3" xfId="9160" xr:uid="{00000000-0005-0000-0000-00002F210000}"/>
    <cellStyle name="40% - 强调文字颜色 6 10 2 3 2" xfId="23610" xr:uid="{00000000-0005-0000-0000-000030210000}"/>
    <cellStyle name="40% - 强调文字颜色 6 10 2 4" xfId="9281" xr:uid="{00000000-0005-0000-0000-000031210000}"/>
    <cellStyle name="40% - 强调文字颜色 6 10 2 4 2" xfId="23090" xr:uid="{00000000-0005-0000-0000-000032210000}"/>
    <cellStyle name="40% - 强调文字颜色 6 10 2 5" xfId="16247" xr:uid="{00000000-0005-0000-0000-000033210000}"/>
    <cellStyle name="40% - 强调文字颜色 6 10 2 5 2" xfId="23125" xr:uid="{00000000-0005-0000-0000-000034210000}"/>
    <cellStyle name="40% - 强调文字颜色 6 10 2 6" xfId="26287" xr:uid="{00000000-0005-0000-0000-000035210000}"/>
    <cellStyle name="40% - 强调文字颜色 6 10 3" xfId="4574" xr:uid="{00000000-0005-0000-0000-000036210000}"/>
    <cellStyle name="40% - 强调文字颜色 6 10 3 2" xfId="7256" xr:uid="{00000000-0005-0000-0000-000037210000}"/>
    <cellStyle name="40% - 强调文字颜色 6 10 3 2 2" xfId="21280" xr:uid="{00000000-0005-0000-0000-000038210000}"/>
    <cellStyle name="40% - 强调文字颜色 6 10 3 3" xfId="9436" xr:uid="{00000000-0005-0000-0000-000039210000}"/>
    <cellStyle name="40% - 强调文字颜色 6 10 3 3 2" xfId="22554" xr:uid="{00000000-0005-0000-0000-00003A210000}"/>
    <cellStyle name="40% - 强调文字颜色 6 10 3 4" xfId="26289" xr:uid="{00000000-0005-0000-0000-00003B210000}"/>
    <cellStyle name="40% - 强调文字颜色 6 10 4" xfId="10371" xr:uid="{00000000-0005-0000-0000-00003C210000}"/>
    <cellStyle name="40% - 强调文字颜色 6 10 4 2" xfId="26290" xr:uid="{00000000-0005-0000-0000-00003D210000}"/>
    <cellStyle name="40% - 强调文字颜色 6 10 5" xfId="8571" xr:uid="{00000000-0005-0000-0000-00003E210000}"/>
    <cellStyle name="40% - 强调文字颜色 6 10 5 2" xfId="26291" xr:uid="{00000000-0005-0000-0000-00003F210000}"/>
    <cellStyle name="40% - 强调文字颜色 6 10 6" xfId="16246" xr:uid="{00000000-0005-0000-0000-000040210000}"/>
    <cellStyle name="40% - 强调文字颜色 6 10 6 2" xfId="26292" xr:uid="{00000000-0005-0000-0000-000041210000}"/>
    <cellStyle name="40% - 强调文字颜色 6 10 7" xfId="25767" xr:uid="{00000000-0005-0000-0000-000042210000}"/>
    <cellStyle name="40% - 强调文字颜色 6 11" xfId="1329" xr:uid="{00000000-0005-0000-0000-000043210000}"/>
    <cellStyle name="40% - 强调文字颜色 6 11 2" xfId="514" xr:uid="{00000000-0005-0000-0000-000044210000}"/>
    <cellStyle name="40% - 强调文字颜色 6 11 2 2" xfId="4577" xr:uid="{00000000-0005-0000-0000-000045210000}"/>
    <cellStyle name="40% - 强调文字颜色 6 11 2 2 2" xfId="7074" xr:uid="{00000000-0005-0000-0000-000046210000}"/>
    <cellStyle name="40% - 强调文字颜色 6 11 2 2 2 2" xfId="24684" xr:uid="{00000000-0005-0000-0000-000047210000}"/>
    <cellStyle name="40% - 强调文字颜色 6 11 2 2 3" xfId="9473" xr:uid="{00000000-0005-0000-0000-000048210000}"/>
    <cellStyle name="40% - 强调文字颜色 6 11 2 2 3 2" xfId="24687" xr:uid="{00000000-0005-0000-0000-000049210000}"/>
    <cellStyle name="40% - 强调文字颜色 6 11 2 2 4" xfId="24677" xr:uid="{00000000-0005-0000-0000-00004A210000}"/>
    <cellStyle name="40% - 强调文字颜色 6 11 2 3" xfId="9471" xr:uid="{00000000-0005-0000-0000-00004B210000}"/>
    <cellStyle name="40% - 强调文字颜色 6 11 2 3 2" xfId="23699" xr:uid="{00000000-0005-0000-0000-00004C210000}"/>
    <cellStyle name="40% - 强调文字颜色 6 11 2 4" xfId="9815" xr:uid="{00000000-0005-0000-0000-00004D210000}"/>
    <cellStyle name="40% - 强调文字颜色 6 11 2 4 2" xfId="20785" xr:uid="{00000000-0005-0000-0000-00004E210000}"/>
    <cellStyle name="40% - 强调文字颜色 6 11 2 5" xfId="15529" xr:uid="{00000000-0005-0000-0000-00004F210000}"/>
    <cellStyle name="40% - 强调文字颜色 6 11 2 5 2" xfId="22383" xr:uid="{00000000-0005-0000-0000-000050210000}"/>
    <cellStyle name="40% - 强调文字颜色 6 11 2 6" xfId="21072" xr:uid="{00000000-0005-0000-0000-000051210000}"/>
    <cellStyle name="40% - 强调文字颜色 6 11 3" xfId="4576" xr:uid="{00000000-0005-0000-0000-000052210000}"/>
    <cellStyle name="40% - 强调文字颜色 6 11 3 2" xfId="7076" xr:uid="{00000000-0005-0000-0000-000053210000}"/>
    <cellStyle name="40% - 强调文字颜色 6 11 3 2 2" xfId="23852" xr:uid="{00000000-0005-0000-0000-000054210000}"/>
    <cellStyle name="40% - 强调文字颜色 6 11 3 3" xfId="11075" xr:uid="{00000000-0005-0000-0000-000055210000}"/>
    <cellStyle name="40% - 强调文字颜色 6 11 3 3 2" xfId="21640" xr:uid="{00000000-0005-0000-0000-000056210000}"/>
    <cellStyle name="40% - 强调文字颜色 6 11 3 4" xfId="24508" xr:uid="{00000000-0005-0000-0000-000057210000}"/>
    <cellStyle name="40% - 强调文字颜色 6 11 4" xfId="10697" xr:uid="{00000000-0005-0000-0000-000058210000}"/>
    <cellStyle name="40% - 强调文字颜色 6 11 4 2" xfId="24691" xr:uid="{00000000-0005-0000-0000-000059210000}"/>
    <cellStyle name="40% - 强调文字颜色 6 11 5" xfId="8422" xr:uid="{00000000-0005-0000-0000-00005A210000}"/>
    <cellStyle name="40% - 强调文字颜色 6 11 5 2" xfId="24198" xr:uid="{00000000-0005-0000-0000-00005B210000}"/>
    <cellStyle name="40% - 强调文字颜色 6 11 6" xfId="15980" xr:uid="{00000000-0005-0000-0000-00005C210000}"/>
    <cellStyle name="40% - 强调文字颜色 6 11 6 2" xfId="24209" xr:uid="{00000000-0005-0000-0000-00005D210000}"/>
    <cellStyle name="40% - 强调文字颜色 6 11 7" xfId="24670" xr:uid="{00000000-0005-0000-0000-00005E210000}"/>
    <cellStyle name="40% - 强调文字颜色 6 12" xfId="1331" xr:uid="{00000000-0005-0000-0000-00005F210000}"/>
    <cellStyle name="40% - 强调文字颜色 6 12 2" xfId="4578" xr:uid="{00000000-0005-0000-0000-000060210000}"/>
    <cellStyle name="40% - 强调文字颜色 6 12 2 2" xfId="21263" xr:uid="{00000000-0005-0000-0000-000061210000}"/>
    <cellStyle name="40% - 强调文字颜色 6 12 3" xfId="9466" xr:uid="{00000000-0005-0000-0000-000062210000}"/>
    <cellStyle name="40% - 强调文字颜色 6 12 3 2" xfId="24708" xr:uid="{00000000-0005-0000-0000-000063210000}"/>
    <cellStyle name="40% - 强调文字颜色 6 12 4" xfId="11038" xr:uid="{00000000-0005-0000-0000-000064210000}"/>
    <cellStyle name="40% - 强调文字颜色 6 12 4 2" xfId="21890" xr:uid="{00000000-0005-0000-0000-000065210000}"/>
    <cellStyle name="40% - 强调文字颜色 6 12 5" xfId="15982" xr:uid="{00000000-0005-0000-0000-000066210000}"/>
    <cellStyle name="40% - 强调文字颜色 6 12 5 2" xfId="24217" xr:uid="{00000000-0005-0000-0000-000067210000}"/>
    <cellStyle name="40% - 强调文字颜色 6 12 6" xfId="24693" xr:uid="{00000000-0005-0000-0000-000068210000}"/>
    <cellStyle name="40% - 强调文字颜色 6 2" xfId="125" xr:uid="{00000000-0005-0000-0000-000069210000}"/>
    <cellStyle name="40% - 强调文字颜色 6 2 10" xfId="18347" xr:uid="{00000000-0005-0000-0000-00006A210000}"/>
    <cellStyle name="40% - 强调文字颜色 6 2 10 2" xfId="21538" xr:uid="{00000000-0005-0000-0000-00006B210000}"/>
    <cellStyle name="40% - 强调文字颜色 6 2 10 3" xfId="41020" xr:uid="{00000000-0005-0000-0000-00006C210000}"/>
    <cellStyle name="40% - 强调文字颜色 6 2 11" xfId="26294" xr:uid="{00000000-0005-0000-0000-00006D210000}"/>
    <cellStyle name="40% - 强调文字颜色 6 2 2" xfId="293" xr:uid="{00000000-0005-0000-0000-00006E210000}"/>
    <cellStyle name="40% - 强调文字颜色 6 2 2 2" xfId="1606" xr:uid="{00000000-0005-0000-0000-00006F210000}"/>
    <cellStyle name="40% - 强调文字颜色 6 2 2 2 2" xfId="9549" xr:uid="{00000000-0005-0000-0000-000070210000}"/>
    <cellStyle name="40% - 强调文字颜色 6 2 2 2 2 2" xfId="24179" xr:uid="{00000000-0005-0000-0000-000071210000}"/>
    <cellStyle name="40% - 强调文字颜色 6 2 2 2 3" xfId="8356" xr:uid="{00000000-0005-0000-0000-000072210000}"/>
    <cellStyle name="40% - 强调文字颜色 6 2 2 2 3 2" xfId="20934" xr:uid="{00000000-0005-0000-0000-000073210000}"/>
    <cellStyle name="40% - 强调文字颜色 6 2 2 2 4" xfId="10370" xr:uid="{00000000-0005-0000-0000-000074210000}"/>
    <cellStyle name="40% - 强调文字颜色 6 2 2 2 4 2" xfId="26302" xr:uid="{00000000-0005-0000-0000-000075210000}"/>
    <cellStyle name="40% - 强调文字颜色 6 2 2 2 5" xfId="26300" xr:uid="{00000000-0005-0000-0000-000076210000}"/>
    <cellStyle name="40% - 强调文字颜色 6 2 2 3" xfId="4580" xr:uid="{00000000-0005-0000-0000-000077210000}"/>
    <cellStyle name="40% - 强调文字颜色 6 2 2 3 2" xfId="26305" xr:uid="{00000000-0005-0000-0000-000078210000}"/>
    <cellStyle name="40% - 强调文字颜色 6 2 2 4" xfId="7259" xr:uid="{00000000-0005-0000-0000-000079210000}"/>
    <cellStyle name="40% - 强调文字颜色 6 2 2 4 2" xfId="18727" xr:uid="{00000000-0005-0000-0000-00007A210000}"/>
    <cellStyle name="40% - 强调文字颜色 6 2 2 4 2 2" xfId="23361" xr:uid="{00000000-0005-0000-0000-00007B210000}"/>
    <cellStyle name="40% - 强调文字颜色 6 2 2 4 3" xfId="23357" xr:uid="{00000000-0005-0000-0000-00007C210000}"/>
    <cellStyle name="40% - 强调文字颜色 6 2 2 5" xfId="10960" xr:uid="{00000000-0005-0000-0000-00007D210000}"/>
    <cellStyle name="40% - 强调文字颜色 6 2 2 5 2" xfId="18958" xr:uid="{00000000-0005-0000-0000-00007E210000}"/>
    <cellStyle name="40% - 强调文字颜色 6 2 2 5 2 2" xfId="26307" xr:uid="{00000000-0005-0000-0000-00007F210000}"/>
    <cellStyle name="40% - 强调文字颜色 6 2 2 5 3" xfId="22576" xr:uid="{00000000-0005-0000-0000-000080210000}"/>
    <cellStyle name="40% - 强调文字颜色 6 2 2 6" xfId="16251" xr:uid="{00000000-0005-0000-0000-000081210000}"/>
    <cellStyle name="40% - 强调文字颜色 6 2 2 6 2" xfId="23367" xr:uid="{00000000-0005-0000-0000-000082210000}"/>
    <cellStyle name="40% - 强调文字颜色 6 2 2 7" xfId="15648" xr:uid="{00000000-0005-0000-0000-000083210000}"/>
    <cellStyle name="40% - 强调文字颜色 6 2 2 7 2" xfId="19192" xr:uid="{00000000-0005-0000-0000-000084210000}"/>
    <cellStyle name="40% - 强调文字颜色 6 2 2 7 2 2" xfId="26308" xr:uid="{00000000-0005-0000-0000-000085210000}"/>
    <cellStyle name="40% - 强调文字颜色 6 2 2 7 2 3" xfId="42126" xr:uid="{00000000-0005-0000-0000-000086210000}"/>
    <cellStyle name="40% - 强调文字颜色 6 2 2 7 3" xfId="23374" xr:uid="{00000000-0005-0000-0000-000087210000}"/>
    <cellStyle name="40% - 强调文字颜色 6 2 2 7 4" xfId="41441" xr:uid="{00000000-0005-0000-0000-000088210000}"/>
    <cellStyle name="40% - 强调文字颜色 6 2 2 8" xfId="18402" xr:uid="{00000000-0005-0000-0000-000089210000}"/>
    <cellStyle name="40% - 强调文字颜色 6 2 2 8 2" xfId="26310" xr:uid="{00000000-0005-0000-0000-00008A210000}"/>
    <cellStyle name="40% - 强调文字颜色 6 2 2 8 3" xfId="42127" xr:uid="{00000000-0005-0000-0000-00008B210000}"/>
    <cellStyle name="40% - 强调文字颜色 6 2 2 9" xfId="26296" xr:uid="{00000000-0005-0000-0000-00008C210000}"/>
    <cellStyle name="40% - 强调文字颜色 6 2 3" xfId="1607" xr:uid="{00000000-0005-0000-0000-00008D210000}"/>
    <cellStyle name="40% - 强调文字颜色 6 2 3 2" xfId="4581" xr:uid="{00000000-0005-0000-0000-00008E210000}"/>
    <cellStyle name="40% - 强调文字颜色 6 2 3 2 2" xfId="26314" xr:uid="{00000000-0005-0000-0000-00008F210000}"/>
    <cellStyle name="40% - 强调文字颜色 6 2 3 3" xfId="10367" xr:uid="{00000000-0005-0000-0000-000090210000}"/>
    <cellStyle name="40% - 强调文字颜色 6 2 3 3 2" xfId="26316" xr:uid="{00000000-0005-0000-0000-000091210000}"/>
    <cellStyle name="40% - 强调文字颜色 6 2 3 4" xfId="10019" xr:uid="{00000000-0005-0000-0000-000092210000}"/>
    <cellStyle name="40% - 强调文字颜色 6 2 3 4 2" xfId="23381" xr:uid="{00000000-0005-0000-0000-000093210000}"/>
    <cellStyle name="40% - 强调文字颜色 6 2 3 5" xfId="16252" xr:uid="{00000000-0005-0000-0000-000094210000}"/>
    <cellStyle name="40% - 强调文字颜色 6 2 3 5 2" xfId="23383" xr:uid="{00000000-0005-0000-0000-000095210000}"/>
    <cellStyle name="40% - 强调文字颜色 6 2 3 6" xfId="26312" xr:uid="{00000000-0005-0000-0000-000096210000}"/>
    <cellStyle name="40% - 强调文字颜色 6 2 4" xfId="1605" xr:uid="{00000000-0005-0000-0000-000097210000}"/>
    <cellStyle name="40% - 强调文字颜色 6 2 4 2" xfId="11028" xr:uid="{00000000-0005-0000-0000-000098210000}"/>
    <cellStyle name="40% - 强调文字颜色 6 2 4 2 2" xfId="21998" xr:uid="{00000000-0005-0000-0000-000099210000}"/>
    <cellStyle name="40% - 强调文字颜色 6 2 4 3" xfId="9199" xr:uid="{00000000-0005-0000-0000-00009A210000}"/>
    <cellStyle name="40% - 强调文字颜色 6 2 4 3 2" xfId="24133" xr:uid="{00000000-0005-0000-0000-00009B210000}"/>
    <cellStyle name="40% - 强调文字颜色 6 2 4 4" xfId="10366" xr:uid="{00000000-0005-0000-0000-00009C210000}"/>
    <cellStyle name="40% - 强调文字颜色 6 2 4 4 2" xfId="26317" xr:uid="{00000000-0005-0000-0000-00009D210000}"/>
    <cellStyle name="40% - 强调文字颜色 6 2 4 5" xfId="22052" xr:uid="{00000000-0005-0000-0000-00009E210000}"/>
    <cellStyle name="40% - 强调文字颜色 6 2 5" xfId="4579" xr:uid="{00000000-0005-0000-0000-00009F210000}"/>
    <cellStyle name="40% - 强调文字颜色 6 2 5 2" xfId="21898" xr:uid="{00000000-0005-0000-0000-0000A0210000}"/>
    <cellStyle name="40% - 强调文字颜色 6 2 6" xfId="7258" xr:uid="{00000000-0005-0000-0000-0000A1210000}"/>
    <cellStyle name="40% - 强调文字颜色 6 2 6 2" xfId="18726" xr:uid="{00000000-0005-0000-0000-0000A2210000}"/>
    <cellStyle name="40% - 强调文字颜色 6 2 6 2 2" xfId="21657" xr:uid="{00000000-0005-0000-0000-0000A3210000}"/>
    <cellStyle name="40% - 强调文字颜色 6 2 6 3" xfId="26318" xr:uid="{00000000-0005-0000-0000-0000A4210000}"/>
    <cellStyle name="40% - 强调文字颜色 6 2 7" xfId="9157" xr:uid="{00000000-0005-0000-0000-0000A5210000}"/>
    <cellStyle name="40% - 强调文字颜色 6 2 7 2" xfId="18794" xr:uid="{00000000-0005-0000-0000-0000A6210000}"/>
    <cellStyle name="40% - 强调文字颜色 6 2 7 2 2" xfId="24719" xr:uid="{00000000-0005-0000-0000-0000A7210000}"/>
    <cellStyle name="40% - 强调文字颜色 6 2 7 3" xfId="24717" xr:uid="{00000000-0005-0000-0000-0000A8210000}"/>
    <cellStyle name="40% - 强调文字颜色 6 2 8" xfId="16250" xr:uid="{00000000-0005-0000-0000-0000A9210000}"/>
    <cellStyle name="40% - 强调文字颜色 6 2 8 2" xfId="24768" xr:uid="{00000000-0005-0000-0000-0000AA210000}"/>
    <cellStyle name="40% - 强调文字颜色 6 2 9" xfId="18153" xr:uid="{00000000-0005-0000-0000-0000AB210000}"/>
    <cellStyle name="40% - 强调文字颜色 6 2 9 2" xfId="19452" xr:uid="{00000000-0005-0000-0000-0000AC210000}"/>
    <cellStyle name="40% - 强调文字颜色 6 2 9 2 2" xfId="26089" xr:uid="{00000000-0005-0000-0000-0000AD210000}"/>
    <cellStyle name="40% - 强调文字颜色 6 2 9 2 3" xfId="42098" xr:uid="{00000000-0005-0000-0000-0000AE210000}"/>
    <cellStyle name="40% - 强调文字颜色 6 2 9 3" xfId="24777" xr:uid="{00000000-0005-0000-0000-0000AF210000}"/>
    <cellStyle name="40% - 强调文字颜色 6 2 9 4" xfId="41780" xr:uid="{00000000-0005-0000-0000-0000B0210000}"/>
    <cellStyle name="40% - 强调文字颜色 6 3" xfId="126" xr:uid="{00000000-0005-0000-0000-0000B1210000}"/>
    <cellStyle name="40% - 强调文字颜色 6 3 10" xfId="18348" xr:uid="{00000000-0005-0000-0000-0000B2210000}"/>
    <cellStyle name="40% - 强调文字颜色 6 3 10 2" xfId="23638" xr:uid="{00000000-0005-0000-0000-0000B3210000}"/>
    <cellStyle name="40% - 强调文字颜色 6 3 10 3" xfId="41526" xr:uid="{00000000-0005-0000-0000-0000B4210000}"/>
    <cellStyle name="40% - 强调文字颜色 6 3 11" xfId="26320" xr:uid="{00000000-0005-0000-0000-0000B5210000}"/>
    <cellStyle name="40% - 强调文字颜色 6 3 2" xfId="294" xr:uid="{00000000-0005-0000-0000-0000B6210000}"/>
    <cellStyle name="40% - 强调文字颜色 6 3 2 2" xfId="1609" xr:uid="{00000000-0005-0000-0000-0000B7210000}"/>
    <cellStyle name="40% - 强调文字颜色 6 3 2 2 2" xfId="9871" xr:uid="{00000000-0005-0000-0000-0000B8210000}"/>
    <cellStyle name="40% - 强调文字颜色 6 3 2 2 2 2" xfId="24637" xr:uid="{00000000-0005-0000-0000-0000B9210000}"/>
    <cellStyle name="40% - 强调文字颜色 6 3 2 2 3" xfId="9197" xr:uid="{00000000-0005-0000-0000-0000BA210000}"/>
    <cellStyle name="40% - 强调文字颜色 6 3 2 2 3 2" xfId="26324" xr:uid="{00000000-0005-0000-0000-0000BB210000}"/>
    <cellStyle name="40% - 强调文字颜色 6 3 2 2 4" xfId="9745" xr:uid="{00000000-0005-0000-0000-0000BC210000}"/>
    <cellStyle name="40% - 强调文字颜色 6 3 2 2 4 2" xfId="21742" xr:uid="{00000000-0005-0000-0000-0000BD210000}"/>
    <cellStyle name="40% - 强调文字颜色 6 3 2 2 5" xfId="26323" xr:uid="{00000000-0005-0000-0000-0000BE210000}"/>
    <cellStyle name="40% - 强调文字颜色 6 3 2 3" xfId="4583" xr:uid="{00000000-0005-0000-0000-0000BF210000}"/>
    <cellStyle name="40% - 强调文字颜色 6 3 2 3 2" xfId="26325" xr:uid="{00000000-0005-0000-0000-0000C0210000}"/>
    <cellStyle name="40% - 强调文字颜色 6 3 2 4" xfId="7261" xr:uid="{00000000-0005-0000-0000-0000C1210000}"/>
    <cellStyle name="40% - 强调文字颜色 6 3 2 4 2" xfId="18729" xr:uid="{00000000-0005-0000-0000-0000C2210000}"/>
    <cellStyle name="40% - 强调文字颜色 6 3 2 4 2 2" xfId="26328" xr:uid="{00000000-0005-0000-0000-0000C3210000}"/>
    <cellStyle name="40% - 强调文字颜色 6 3 2 4 3" xfId="26326" xr:uid="{00000000-0005-0000-0000-0000C4210000}"/>
    <cellStyle name="40% - 强调文字颜色 6 3 2 5" xfId="10980" xr:uid="{00000000-0005-0000-0000-0000C5210000}"/>
    <cellStyle name="40% - 强调文字颜色 6 3 2 5 2" xfId="18962" xr:uid="{00000000-0005-0000-0000-0000C6210000}"/>
    <cellStyle name="40% - 强调文字颜色 6 3 2 5 2 2" xfId="26330" xr:uid="{00000000-0005-0000-0000-0000C7210000}"/>
    <cellStyle name="40% - 强调文字颜色 6 3 2 5 3" xfId="22453" xr:uid="{00000000-0005-0000-0000-0000C8210000}"/>
    <cellStyle name="40% - 强调文字颜色 6 3 2 6" xfId="16254" xr:uid="{00000000-0005-0000-0000-0000C9210000}"/>
    <cellStyle name="40% - 强调文字颜色 6 3 2 6 2" xfId="24296" xr:uid="{00000000-0005-0000-0000-0000CA210000}"/>
    <cellStyle name="40% - 强调文字颜色 6 3 2 7" xfId="16689" xr:uid="{00000000-0005-0000-0000-0000CB210000}"/>
    <cellStyle name="40% - 强调文字颜色 6 3 2 7 2" xfId="19291" xr:uid="{00000000-0005-0000-0000-0000CC210000}"/>
    <cellStyle name="40% - 强调文字颜色 6 3 2 7 2 2" xfId="26331" xr:uid="{00000000-0005-0000-0000-0000CD210000}"/>
    <cellStyle name="40% - 强调文字颜色 6 3 2 7 2 3" xfId="42131" xr:uid="{00000000-0005-0000-0000-0000CE210000}"/>
    <cellStyle name="40% - 强调文字颜色 6 3 2 7 3" xfId="24298" xr:uid="{00000000-0005-0000-0000-0000CF210000}"/>
    <cellStyle name="40% - 强调文字颜色 6 3 2 7 4" xfId="41667" xr:uid="{00000000-0005-0000-0000-0000D0210000}"/>
    <cellStyle name="40% - 强调文字颜色 6 3 2 8" xfId="18403" xr:uid="{00000000-0005-0000-0000-0000D1210000}"/>
    <cellStyle name="40% - 强调文字颜色 6 3 2 8 2" xfId="26333" xr:uid="{00000000-0005-0000-0000-0000D2210000}"/>
    <cellStyle name="40% - 强调文字颜色 6 3 2 8 3" xfId="42132" xr:uid="{00000000-0005-0000-0000-0000D3210000}"/>
    <cellStyle name="40% - 强调文字颜色 6 3 2 9" xfId="26321" xr:uid="{00000000-0005-0000-0000-0000D4210000}"/>
    <cellStyle name="40% - 强调文字颜色 6 3 3" xfId="1610" xr:uid="{00000000-0005-0000-0000-0000D5210000}"/>
    <cellStyle name="40% - 强调文字颜色 6 3 3 2" xfId="4584" xr:uid="{00000000-0005-0000-0000-0000D6210000}"/>
    <cellStyle name="40% - 强调文字颜色 6 3 3 2 2" xfId="26335" xr:uid="{00000000-0005-0000-0000-0000D7210000}"/>
    <cellStyle name="40% - 强调文字颜色 6 3 3 3" xfId="9752" xr:uid="{00000000-0005-0000-0000-0000D8210000}"/>
    <cellStyle name="40% - 强调文字颜色 6 3 3 3 2" xfId="21652" xr:uid="{00000000-0005-0000-0000-0000D9210000}"/>
    <cellStyle name="40% - 强调文字颜色 6 3 3 4" xfId="10364" xr:uid="{00000000-0005-0000-0000-0000DA210000}"/>
    <cellStyle name="40% - 强调文字颜色 6 3 3 4 2" xfId="26336" xr:uid="{00000000-0005-0000-0000-0000DB210000}"/>
    <cellStyle name="40% - 强调文字颜色 6 3 3 5" xfId="16255" xr:uid="{00000000-0005-0000-0000-0000DC210000}"/>
    <cellStyle name="40% - 强调文字颜色 6 3 3 5 2" xfId="26337" xr:uid="{00000000-0005-0000-0000-0000DD210000}"/>
    <cellStyle name="40% - 强调文字颜色 6 3 3 6" xfId="26334" xr:uid="{00000000-0005-0000-0000-0000DE210000}"/>
    <cellStyle name="40% - 强调文字颜色 6 3 4" xfId="1608" xr:uid="{00000000-0005-0000-0000-0000DF210000}"/>
    <cellStyle name="40% - 强调文字颜色 6 3 4 2" xfId="9194" xr:uid="{00000000-0005-0000-0000-0000E0210000}"/>
    <cellStyle name="40% - 强调文字颜色 6 3 4 2 2" xfId="24170" xr:uid="{00000000-0005-0000-0000-0000E1210000}"/>
    <cellStyle name="40% - 强调文字颜色 6 3 4 3" xfId="10362" xr:uid="{00000000-0005-0000-0000-0000E2210000}"/>
    <cellStyle name="40% - 强调文字颜色 6 3 4 3 2" xfId="26340" xr:uid="{00000000-0005-0000-0000-0000E3210000}"/>
    <cellStyle name="40% - 强调文字颜色 6 3 4 4" xfId="9193" xr:uid="{00000000-0005-0000-0000-0000E4210000}"/>
    <cellStyle name="40% - 强调文字颜色 6 3 4 4 2" xfId="26341" xr:uid="{00000000-0005-0000-0000-0000E5210000}"/>
    <cellStyle name="40% - 强调文字颜色 6 3 4 5" xfId="26338" xr:uid="{00000000-0005-0000-0000-0000E6210000}"/>
    <cellStyle name="40% - 强调文字颜色 6 3 5" xfId="4582" xr:uid="{00000000-0005-0000-0000-0000E7210000}"/>
    <cellStyle name="40% - 强调文字颜色 6 3 5 2" xfId="7262" xr:uid="{00000000-0005-0000-0000-0000E8210000}"/>
    <cellStyle name="40% - 强调文字颜色 6 3 5 2 2" xfId="26301" xr:uid="{00000000-0005-0000-0000-0000E9210000}"/>
    <cellStyle name="40% - 强调文字颜色 6 3 5 3" xfId="8435" xr:uid="{00000000-0005-0000-0000-0000EA210000}"/>
    <cellStyle name="40% - 强调文字颜色 6 3 5 3 2" xfId="26343" xr:uid="{00000000-0005-0000-0000-0000EB210000}"/>
    <cellStyle name="40% - 强调文字颜色 6 3 5 4" xfId="26342" xr:uid="{00000000-0005-0000-0000-0000EC210000}"/>
    <cellStyle name="40% - 强调文字颜色 6 3 6" xfId="7260" xr:uid="{00000000-0005-0000-0000-0000ED210000}"/>
    <cellStyle name="40% - 强调文字颜色 6 3 6 2" xfId="10361" xr:uid="{00000000-0005-0000-0000-0000EE210000}"/>
    <cellStyle name="40% - 强调文字颜色 6 3 6 2 2" xfId="18891" xr:uid="{00000000-0005-0000-0000-0000EF210000}"/>
    <cellStyle name="40% - 强调文字颜色 6 3 6 2 2 2" xfId="26344" xr:uid="{00000000-0005-0000-0000-0000F0210000}"/>
    <cellStyle name="40% - 强调文字颜色 6 3 6 2 3" xfId="24827" xr:uid="{00000000-0005-0000-0000-0000F1210000}"/>
    <cellStyle name="40% - 强调文字颜色 6 3 6 3" xfId="9774" xr:uid="{00000000-0005-0000-0000-0000F2210000}"/>
    <cellStyle name="40% - 强调文字颜色 6 3 6 3 2" xfId="26345" xr:uid="{00000000-0005-0000-0000-0000F3210000}"/>
    <cellStyle name="40% - 强调文字颜色 6 3 6 4" xfId="18728" xr:uid="{00000000-0005-0000-0000-0000F4210000}"/>
    <cellStyle name="40% - 强调文字颜色 6 3 6 4 2" xfId="26346" xr:uid="{00000000-0005-0000-0000-0000F5210000}"/>
    <cellStyle name="40% - 强调文字颜色 6 3 6 5" xfId="21429" xr:uid="{00000000-0005-0000-0000-0000F6210000}"/>
    <cellStyle name="40% - 强调文字颜色 6 3 7" xfId="10922" xr:uid="{00000000-0005-0000-0000-0000F7210000}"/>
    <cellStyle name="40% - 强调文字颜色 6 3 7 2" xfId="18954" xr:uid="{00000000-0005-0000-0000-0000F8210000}"/>
    <cellStyle name="40% - 强调文字颜色 6 3 7 2 2" xfId="24814" xr:uid="{00000000-0005-0000-0000-0000F9210000}"/>
    <cellStyle name="40% - 强调文字颜色 6 3 7 3" xfId="22805" xr:uid="{00000000-0005-0000-0000-0000FA210000}"/>
    <cellStyle name="40% - 强调文字颜色 6 3 8" xfId="16253" xr:uid="{00000000-0005-0000-0000-0000FB210000}"/>
    <cellStyle name="40% - 强调文字颜色 6 3 8 2" xfId="22809" xr:uid="{00000000-0005-0000-0000-0000FC210000}"/>
    <cellStyle name="40% - 强调文字颜色 6 3 9" xfId="17742" xr:uid="{00000000-0005-0000-0000-0000FD210000}"/>
    <cellStyle name="40% - 强调文字颜色 6 3 9 2" xfId="19439" xr:uid="{00000000-0005-0000-0000-0000FE210000}"/>
    <cellStyle name="40% - 强调文字颜色 6 3 9 2 2" xfId="24411" xr:uid="{00000000-0005-0000-0000-0000FF210000}"/>
    <cellStyle name="40% - 强调文字颜色 6 3 9 2 3" xfId="41697" xr:uid="{00000000-0005-0000-0000-000000220000}"/>
    <cellStyle name="40% - 强调文字颜色 6 3 9 3" xfId="20760" xr:uid="{00000000-0005-0000-0000-000001220000}"/>
    <cellStyle name="40% - 强调文字颜色 6 3 9 4" xfId="34763" xr:uid="{00000000-0005-0000-0000-000002220000}"/>
    <cellStyle name="40% - 强调文字颜色 6 4" xfId="127" xr:uid="{00000000-0005-0000-0000-000003220000}"/>
    <cellStyle name="40% - 强调文字颜色 6 4 10" xfId="18349" xr:uid="{00000000-0005-0000-0000-000004220000}"/>
    <cellStyle name="40% - 强调文字颜色 6 4 10 2" xfId="26107" xr:uid="{00000000-0005-0000-0000-000005220000}"/>
    <cellStyle name="40% - 强调文字颜色 6 4 10 3" xfId="42099" xr:uid="{00000000-0005-0000-0000-000006220000}"/>
    <cellStyle name="40% - 强调文字颜色 6 4 11" xfId="26348" xr:uid="{00000000-0005-0000-0000-000007220000}"/>
    <cellStyle name="40% - 强调文字颜色 6 4 2" xfId="295" xr:uid="{00000000-0005-0000-0000-000008220000}"/>
    <cellStyle name="40% - 强调文字颜色 6 4 2 2" xfId="1614" xr:uid="{00000000-0005-0000-0000-000009220000}"/>
    <cellStyle name="40% - 强调文字颜色 6 4 2 2 2" xfId="9435" xr:uid="{00000000-0005-0000-0000-00000A220000}"/>
    <cellStyle name="40% - 强调文字颜色 6 4 2 2 2 2" xfId="25011" xr:uid="{00000000-0005-0000-0000-00000B220000}"/>
    <cellStyle name="40% - 强调文字颜色 6 4 2 2 3" xfId="9191" xr:uid="{00000000-0005-0000-0000-00000C220000}"/>
    <cellStyle name="40% - 强调文字颜色 6 4 2 2 3 2" xfId="26354" xr:uid="{00000000-0005-0000-0000-00000D220000}"/>
    <cellStyle name="40% - 强调文字颜色 6 4 2 2 4" xfId="9190" xr:uid="{00000000-0005-0000-0000-00000E220000}"/>
    <cellStyle name="40% - 强调文字颜色 6 4 2 2 4 2" xfId="26357" xr:uid="{00000000-0005-0000-0000-00000F220000}"/>
    <cellStyle name="40% - 强调文字颜色 6 4 2 2 5" xfId="26351" xr:uid="{00000000-0005-0000-0000-000010220000}"/>
    <cellStyle name="40% - 强调文字颜色 6 4 2 3" xfId="4586" xr:uid="{00000000-0005-0000-0000-000011220000}"/>
    <cellStyle name="40% - 强调文字颜色 6 4 2 3 2" xfId="26359" xr:uid="{00000000-0005-0000-0000-000012220000}"/>
    <cellStyle name="40% - 强调文字颜色 6 4 2 4" xfId="7265" xr:uid="{00000000-0005-0000-0000-000013220000}"/>
    <cellStyle name="40% - 强调文字颜色 6 4 2 4 2" xfId="18731" xr:uid="{00000000-0005-0000-0000-000014220000}"/>
    <cellStyle name="40% - 强调文字颜色 6 4 2 4 2 2" xfId="26360" xr:uid="{00000000-0005-0000-0000-000015220000}"/>
    <cellStyle name="40% - 强调文字颜色 6 4 2 4 3" xfId="23650" xr:uid="{00000000-0005-0000-0000-000016220000}"/>
    <cellStyle name="40% - 强调文字颜色 6 4 2 5" xfId="9187" xr:uid="{00000000-0005-0000-0000-000017220000}"/>
    <cellStyle name="40% - 强调文字颜色 6 4 2 5 2" xfId="18799" xr:uid="{00000000-0005-0000-0000-000018220000}"/>
    <cellStyle name="40% - 强调文字颜色 6 4 2 5 2 2" xfId="22513" xr:uid="{00000000-0005-0000-0000-000019220000}"/>
    <cellStyle name="40% - 强调文字颜色 6 4 2 5 3" xfId="26361" xr:uid="{00000000-0005-0000-0000-00001A220000}"/>
    <cellStyle name="40% - 强调文字颜色 6 4 2 6" xfId="16259" xr:uid="{00000000-0005-0000-0000-00001B220000}"/>
    <cellStyle name="40% - 强调文字颜色 6 4 2 6 2" xfId="21556" xr:uid="{00000000-0005-0000-0000-00001C220000}"/>
    <cellStyle name="40% - 强调文字颜色 6 4 2 7" xfId="16687" xr:uid="{00000000-0005-0000-0000-00001D220000}"/>
    <cellStyle name="40% - 强调文字颜色 6 4 2 7 2" xfId="19290" xr:uid="{00000000-0005-0000-0000-00001E220000}"/>
    <cellStyle name="40% - 强调文字颜色 6 4 2 7 2 2" xfId="22678" xr:uid="{00000000-0005-0000-0000-00001F220000}"/>
    <cellStyle name="40% - 强调文字颜色 6 4 2 7 2 3" xfId="41278" xr:uid="{00000000-0005-0000-0000-000020220000}"/>
    <cellStyle name="40% - 强调文字颜色 6 4 2 7 3" xfId="26362" xr:uid="{00000000-0005-0000-0000-000021220000}"/>
    <cellStyle name="40% - 强调文字颜色 6 4 2 7 4" xfId="42139" xr:uid="{00000000-0005-0000-0000-000022220000}"/>
    <cellStyle name="40% - 强调文字颜色 6 4 2 8" xfId="18404" xr:uid="{00000000-0005-0000-0000-000023220000}"/>
    <cellStyle name="40% - 强调文字颜色 6 4 2 8 2" xfId="26364" xr:uid="{00000000-0005-0000-0000-000024220000}"/>
    <cellStyle name="40% - 强调文字颜色 6 4 2 8 3" xfId="42140" xr:uid="{00000000-0005-0000-0000-000025220000}"/>
    <cellStyle name="40% - 强调文字颜色 6 4 2 9" xfId="26349" xr:uid="{00000000-0005-0000-0000-000026220000}"/>
    <cellStyle name="40% - 强调文字颜色 6 4 3" xfId="769" xr:uid="{00000000-0005-0000-0000-000027220000}"/>
    <cellStyle name="40% - 强调文字颜色 6 4 3 2" xfId="4587" xr:uid="{00000000-0005-0000-0000-000028220000}"/>
    <cellStyle name="40% - 强调文字颜色 6 4 3 2 2" xfId="26366" xr:uid="{00000000-0005-0000-0000-000029220000}"/>
    <cellStyle name="40% - 强调文字颜色 6 4 3 3" xfId="9186" xr:uid="{00000000-0005-0000-0000-00002A220000}"/>
    <cellStyle name="40% - 强调文字颜色 6 4 3 3 2" xfId="26368" xr:uid="{00000000-0005-0000-0000-00002B220000}"/>
    <cellStyle name="40% - 强调文字颜色 6 4 3 4" xfId="9185" xr:uid="{00000000-0005-0000-0000-00002C220000}"/>
    <cellStyle name="40% - 强调文字颜色 6 4 3 4 2" xfId="26369" xr:uid="{00000000-0005-0000-0000-00002D220000}"/>
    <cellStyle name="40% - 强调文字颜色 6 4 3 5" xfId="15619" xr:uid="{00000000-0005-0000-0000-00002E220000}"/>
    <cellStyle name="40% - 强调文字颜色 6 4 3 5 2" xfId="24475" xr:uid="{00000000-0005-0000-0000-00002F220000}"/>
    <cellStyle name="40% - 强调文字颜色 6 4 3 6" xfId="21448" xr:uid="{00000000-0005-0000-0000-000030220000}"/>
    <cellStyle name="40% - 强调文字颜色 6 4 4" xfId="1612" xr:uid="{00000000-0005-0000-0000-000031220000}"/>
    <cellStyle name="40% - 强调文字颜色 6 4 4 2" xfId="8958" xr:uid="{00000000-0005-0000-0000-000032220000}"/>
    <cellStyle name="40% - 强调文字颜色 6 4 4 2 2" xfId="24212" xr:uid="{00000000-0005-0000-0000-000033220000}"/>
    <cellStyle name="40% - 强调文字颜色 6 4 4 3" xfId="10355" xr:uid="{00000000-0005-0000-0000-000034220000}"/>
    <cellStyle name="40% - 强调文字颜色 6 4 4 3 2" xfId="26372" xr:uid="{00000000-0005-0000-0000-000035220000}"/>
    <cellStyle name="40% - 强调文字颜色 6 4 4 4" xfId="9182" xr:uid="{00000000-0005-0000-0000-000036220000}"/>
    <cellStyle name="40% - 强调文字颜色 6 4 4 4 2" xfId="26373" xr:uid="{00000000-0005-0000-0000-000037220000}"/>
    <cellStyle name="40% - 强调文字颜色 6 4 4 5" xfId="26371" xr:uid="{00000000-0005-0000-0000-000038220000}"/>
    <cellStyle name="40% - 强调文字颜色 6 4 5" xfId="4585" xr:uid="{00000000-0005-0000-0000-000039220000}"/>
    <cellStyle name="40% - 强调文字颜色 6 4 5 2" xfId="26375" xr:uid="{00000000-0005-0000-0000-00003A220000}"/>
    <cellStyle name="40% - 强调文字颜色 6 4 6" xfId="7264" xr:uid="{00000000-0005-0000-0000-00003B220000}"/>
    <cellStyle name="40% - 强调文字颜色 6 4 6 2" xfId="18730" xr:uid="{00000000-0005-0000-0000-00003C220000}"/>
    <cellStyle name="40% - 强调文字颜色 6 4 6 2 2" xfId="26379" xr:uid="{00000000-0005-0000-0000-00003D220000}"/>
    <cellStyle name="40% - 强调文字颜色 6 4 6 3" xfId="26377" xr:uid="{00000000-0005-0000-0000-00003E220000}"/>
    <cellStyle name="40% - 强调文字颜色 6 4 7" xfId="10016" xr:uid="{00000000-0005-0000-0000-00003F220000}"/>
    <cellStyle name="40% - 强调文字颜色 6 4 7 2" xfId="18878" xr:uid="{00000000-0005-0000-0000-000040220000}"/>
    <cellStyle name="40% - 强调文字颜色 6 4 7 2 2" xfId="24852" xr:uid="{00000000-0005-0000-0000-000041220000}"/>
    <cellStyle name="40% - 强调文字颜色 6 4 7 3" xfId="24848" xr:uid="{00000000-0005-0000-0000-000042220000}"/>
    <cellStyle name="40% - 强调文字颜色 6 4 8" xfId="16257" xr:uid="{00000000-0005-0000-0000-000043220000}"/>
    <cellStyle name="40% - 强调文字颜色 6 4 8 2" xfId="24879" xr:uid="{00000000-0005-0000-0000-000044220000}"/>
    <cellStyle name="40% - 强调文字颜色 6 4 9" xfId="17919" xr:uid="{00000000-0005-0000-0000-000045220000}"/>
    <cellStyle name="40% - 强调文字颜色 6 4 9 2" xfId="19442" xr:uid="{00000000-0005-0000-0000-000046220000}"/>
    <cellStyle name="40% - 强调文字颜色 6 4 9 2 2" xfId="24888" xr:uid="{00000000-0005-0000-0000-000047220000}"/>
    <cellStyle name="40% - 强调文字颜色 6 4 9 2 3" xfId="41821" xr:uid="{00000000-0005-0000-0000-000048220000}"/>
    <cellStyle name="40% - 强调文字颜色 6 4 9 3" xfId="22134" xr:uid="{00000000-0005-0000-0000-000049220000}"/>
    <cellStyle name="40% - 强调文字颜色 6 4 9 4" xfId="41008" xr:uid="{00000000-0005-0000-0000-00004A220000}"/>
    <cellStyle name="40% - 强调文字颜色 6 5" xfId="128" xr:uid="{00000000-0005-0000-0000-00004B220000}"/>
    <cellStyle name="40% - 强调文字颜色 6 5 10" xfId="26381" xr:uid="{00000000-0005-0000-0000-00004C220000}"/>
    <cellStyle name="40% - 强调文字颜色 6 5 2" xfId="296" xr:uid="{00000000-0005-0000-0000-00004D220000}"/>
    <cellStyle name="40% - 强调文字颜色 6 5 2 2" xfId="1617" xr:uid="{00000000-0005-0000-0000-00004E220000}"/>
    <cellStyle name="40% - 强调文字颜色 6 5 2 2 2" xfId="9396" xr:uid="{00000000-0005-0000-0000-00004F220000}"/>
    <cellStyle name="40% - 强调文字颜色 6 5 2 2 2 2" xfId="25311" xr:uid="{00000000-0005-0000-0000-000050220000}"/>
    <cellStyle name="40% - 强调文字颜色 6 5 2 2 3" xfId="9181" xr:uid="{00000000-0005-0000-0000-000051220000}"/>
    <cellStyle name="40% - 强调文字颜色 6 5 2 2 3 2" xfId="26384" xr:uid="{00000000-0005-0000-0000-000052220000}"/>
    <cellStyle name="40% - 强调文字颜色 6 5 2 2 4" xfId="9180" xr:uid="{00000000-0005-0000-0000-000053220000}"/>
    <cellStyle name="40% - 强调文字颜色 6 5 2 2 4 2" xfId="26385" xr:uid="{00000000-0005-0000-0000-000054220000}"/>
    <cellStyle name="40% - 强调文字颜色 6 5 2 2 5" xfId="26383" xr:uid="{00000000-0005-0000-0000-000055220000}"/>
    <cellStyle name="40% - 强调文字颜色 6 5 2 3" xfId="4589" xr:uid="{00000000-0005-0000-0000-000056220000}"/>
    <cellStyle name="40% - 强调文字颜色 6 5 2 3 2" xfId="7267" xr:uid="{00000000-0005-0000-0000-000057220000}"/>
    <cellStyle name="40% - 强调文字颜色 6 5 2 3 2 2" xfId="26388" xr:uid="{00000000-0005-0000-0000-000058220000}"/>
    <cellStyle name="40% - 强调文字颜色 6 5 2 3 3" xfId="10351" xr:uid="{00000000-0005-0000-0000-000059220000}"/>
    <cellStyle name="40% - 强调文字颜色 6 5 2 3 3 2" xfId="26389" xr:uid="{00000000-0005-0000-0000-00005A220000}"/>
    <cellStyle name="40% - 强调文字颜色 6 5 2 3 4" xfId="26387" xr:uid="{00000000-0005-0000-0000-00005B220000}"/>
    <cellStyle name="40% - 强调文字颜色 6 5 2 4" xfId="6917" xr:uid="{00000000-0005-0000-0000-00005C220000}"/>
    <cellStyle name="40% - 强调文字颜色 6 5 2 4 2" xfId="9179" xr:uid="{00000000-0005-0000-0000-00005D220000}"/>
    <cellStyle name="40% - 强调文字颜色 6 5 2 4 2 2" xfId="18798" xr:uid="{00000000-0005-0000-0000-00005E220000}"/>
    <cellStyle name="40% - 强调文字颜色 6 5 2 4 2 2 2" xfId="26392" xr:uid="{00000000-0005-0000-0000-00005F220000}"/>
    <cellStyle name="40% - 强调文字颜色 6 5 2 4 2 3" xfId="26391" xr:uid="{00000000-0005-0000-0000-000060220000}"/>
    <cellStyle name="40% - 强调文字颜色 6 5 2 4 3" xfId="8760" xr:uid="{00000000-0005-0000-0000-000061220000}"/>
    <cellStyle name="40% - 强调文字颜色 6 5 2 4 3 2" xfId="20814" xr:uid="{00000000-0005-0000-0000-000062220000}"/>
    <cellStyle name="40% - 强调文字颜色 6 5 2 4 4" xfId="18650" xr:uid="{00000000-0005-0000-0000-000063220000}"/>
    <cellStyle name="40% - 强调文字颜色 6 5 2 4 4 2" xfId="20883" xr:uid="{00000000-0005-0000-0000-000064220000}"/>
    <cellStyle name="40% - 强调文字颜色 6 5 2 4 5" xfId="22035" xr:uid="{00000000-0005-0000-0000-000065220000}"/>
    <cellStyle name="40% - 强调文字颜色 6 5 2 5" xfId="9177" xr:uid="{00000000-0005-0000-0000-000066220000}"/>
    <cellStyle name="40% - 强调文字颜色 6 5 2 5 2" xfId="18796" xr:uid="{00000000-0005-0000-0000-000067220000}"/>
    <cellStyle name="40% - 强调文字颜色 6 5 2 5 2 2" xfId="26394" xr:uid="{00000000-0005-0000-0000-000068220000}"/>
    <cellStyle name="40% - 强调文字颜色 6 5 2 5 3" xfId="26393" xr:uid="{00000000-0005-0000-0000-000069220000}"/>
    <cellStyle name="40% - 强调文字颜色 6 5 2 6" xfId="16262" xr:uid="{00000000-0005-0000-0000-00006A220000}"/>
    <cellStyle name="40% - 强调文字颜色 6 5 2 6 2" xfId="26395" xr:uid="{00000000-0005-0000-0000-00006B220000}"/>
    <cellStyle name="40% - 强调文字颜色 6 5 2 7" xfId="16686" xr:uid="{00000000-0005-0000-0000-00006C220000}"/>
    <cellStyle name="40% - 强调文字颜色 6 5 2 7 2" xfId="19289" xr:uid="{00000000-0005-0000-0000-00006D220000}"/>
    <cellStyle name="40% - 强调文字颜色 6 5 2 7 2 2" xfId="26397" xr:uid="{00000000-0005-0000-0000-00006E220000}"/>
    <cellStyle name="40% - 强调文字颜色 6 5 2 7 2 3" xfId="42142" xr:uid="{00000000-0005-0000-0000-00006F220000}"/>
    <cellStyle name="40% - 强调文字颜色 6 5 2 7 3" xfId="26396" xr:uid="{00000000-0005-0000-0000-000070220000}"/>
    <cellStyle name="40% - 强调文字颜色 6 5 2 7 4" xfId="42141" xr:uid="{00000000-0005-0000-0000-000071220000}"/>
    <cellStyle name="40% - 强调文字颜色 6 5 2 8" xfId="18405" xr:uid="{00000000-0005-0000-0000-000072220000}"/>
    <cellStyle name="40% - 强调文字颜色 6 5 2 8 2" xfId="26400" xr:uid="{00000000-0005-0000-0000-000073220000}"/>
    <cellStyle name="40% - 强调文字颜色 6 5 2 8 3" xfId="42143" xr:uid="{00000000-0005-0000-0000-000074220000}"/>
    <cellStyle name="40% - 强调文字颜色 6 5 2 9" xfId="22165" xr:uid="{00000000-0005-0000-0000-000075220000}"/>
    <cellStyle name="40% - 强调文字颜色 6 5 3" xfId="1616" xr:uid="{00000000-0005-0000-0000-000076220000}"/>
    <cellStyle name="40% - 强调文字颜色 6 5 3 2" xfId="8672" xr:uid="{00000000-0005-0000-0000-000077220000}"/>
    <cellStyle name="40% - 强调文字颜色 6 5 3 2 2" xfId="22013" xr:uid="{00000000-0005-0000-0000-000078220000}"/>
    <cellStyle name="40% - 强调文字颜色 6 5 3 3" xfId="10893" xr:uid="{00000000-0005-0000-0000-000079220000}"/>
    <cellStyle name="40% - 强调文字颜色 6 5 3 3 2" xfId="22960" xr:uid="{00000000-0005-0000-0000-00007A220000}"/>
    <cellStyle name="40% - 强调文字颜色 6 5 3 4" xfId="10348" xr:uid="{00000000-0005-0000-0000-00007B220000}"/>
    <cellStyle name="40% - 强调文字颜色 6 5 3 4 2" xfId="26405" xr:uid="{00000000-0005-0000-0000-00007C220000}"/>
    <cellStyle name="40% - 强调文字颜色 6 5 3 5" xfId="26403" xr:uid="{00000000-0005-0000-0000-00007D220000}"/>
    <cellStyle name="40% - 强调文字颜色 6 5 4" xfId="4588" xr:uid="{00000000-0005-0000-0000-00007E220000}"/>
    <cellStyle name="40% - 强调文字颜色 6 5 4 2" xfId="7268" xr:uid="{00000000-0005-0000-0000-00007F220000}"/>
    <cellStyle name="40% - 强调文字颜色 6 5 4 2 2" xfId="24238" xr:uid="{00000000-0005-0000-0000-000080220000}"/>
    <cellStyle name="40% - 强调文字颜色 6 5 4 3" xfId="9173" xr:uid="{00000000-0005-0000-0000-000081220000}"/>
    <cellStyle name="40% - 强调文字颜色 6 5 4 3 2" xfId="26411" xr:uid="{00000000-0005-0000-0000-000082220000}"/>
    <cellStyle name="40% - 强调文字颜色 6 5 4 4" xfId="26408" xr:uid="{00000000-0005-0000-0000-000083220000}"/>
    <cellStyle name="40% - 强调文字颜色 6 5 5" xfId="7266" xr:uid="{00000000-0005-0000-0000-000084220000}"/>
    <cellStyle name="40% - 强调文字颜色 6 5 5 2" xfId="10346" xr:uid="{00000000-0005-0000-0000-000085220000}"/>
    <cellStyle name="40% - 强调文字颜色 6 5 5 2 2" xfId="18890" xr:uid="{00000000-0005-0000-0000-000086220000}"/>
    <cellStyle name="40% - 强调文字颜色 6 5 5 2 2 2" xfId="26414" xr:uid="{00000000-0005-0000-0000-000087220000}"/>
    <cellStyle name="40% - 强调文字颜色 6 5 5 2 3" xfId="22972" xr:uid="{00000000-0005-0000-0000-000088220000}"/>
    <cellStyle name="40% - 强调文字颜色 6 5 5 3" xfId="9172" xr:uid="{00000000-0005-0000-0000-000089220000}"/>
    <cellStyle name="40% - 强调文字颜色 6 5 5 3 2" xfId="26416" xr:uid="{00000000-0005-0000-0000-00008A220000}"/>
    <cellStyle name="40% - 强调文字颜色 6 5 5 4" xfId="18732" xr:uid="{00000000-0005-0000-0000-00008B220000}"/>
    <cellStyle name="40% - 强调文字颜色 6 5 5 4 2" xfId="26417" xr:uid="{00000000-0005-0000-0000-00008C220000}"/>
    <cellStyle name="40% - 强调文字颜色 6 5 5 5" xfId="26412" xr:uid="{00000000-0005-0000-0000-00008D220000}"/>
    <cellStyle name="40% - 强调文字颜色 6 5 6" xfId="9170" xr:uid="{00000000-0005-0000-0000-00008E220000}"/>
    <cellStyle name="40% - 强调文字颜色 6 5 6 2" xfId="18795" xr:uid="{00000000-0005-0000-0000-00008F220000}"/>
    <cellStyle name="40% - 强调文字颜色 6 5 6 2 2" xfId="22978" xr:uid="{00000000-0005-0000-0000-000090220000}"/>
    <cellStyle name="40% - 强调文字颜色 6 5 6 3" xfId="26418" xr:uid="{00000000-0005-0000-0000-000091220000}"/>
    <cellStyle name="40% - 强调文字颜色 6 5 7" xfId="16261" xr:uid="{00000000-0005-0000-0000-000092220000}"/>
    <cellStyle name="40% - 强调文字颜色 6 5 7 2" xfId="24912" xr:uid="{00000000-0005-0000-0000-000093220000}"/>
    <cellStyle name="40% - 强调文字颜色 6 5 8" xfId="17373" xr:uid="{00000000-0005-0000-0000-000094220000}"/>
    <cellStyle name="40% - 强调文字颜色 6 5 8 2" xfId="19354" xr:uid="{00000000-0005-0000-0000-000095220000}"/>
    <cellStyle name="40% - 强调文字颜色 6 5 8 2 2" xfId="24947" xr:uid="{00000000-0005-0000-0000-000096220000}"/>
    <cellStyle name="40% - 强调文字颜色 6 5 8 2 3" xfId="41844" xr:uid="{00000000-0005-0000-0000-000097220000}"/>
    <cellStyle name="40% - 强调文字颜色 6 5 8 3" xfId="24944" xr:uid="{00000000-0005-0000-0000-000098220000}"/>
    <cellStyle name="40% - 强调文字颜色 6 5 8 4" xfId="41843" xr:uid="{00000000-0005-0000-0000-000099220000}"/>
    <cellStyle name="40% - 强调文字颜色 6 5 9" xfId="18350" xr:uid="{00000000-0005-0000-0000-00009A220000}"/>
    <cellStyle name="40% - 强调文字颜色 6 5 9 2" xfId="21417" xr:uid="{00000000-0005-0000-0000-00009B220000}"/>
    <cellStyle name="40% - 强调文字颜色 6 5 9 3" xfId="40990" xr:uid="{00000000-0005-0000-0000-00009C220000}"/>
    <cellStyle name="40% - 强调文字颜色 6 6" xfId="1619" xr:uid="{00000000-0005-0000-0000-00009D220000}"/>
    <cellStyle name="40% - 强调文字颜色 6 6 2" xfId="1620" xr:uid="{00000000-0005-0000-0000-00009E220000}"/>
    <cellStyle name="40% - 强调文字颜色 6 6 2 2" xfId="4591" xr:uid="{00000000-0005-0000-0000-00009F220000}"/>
    <cellStyle name="40% - 强调文字颜色 6 6 2 2 2" xfId="6948" xr:uid="{00000000-0005-0000-0000-0000A0220000}"/>
    <cellStyle name="40% - 强调文字颜色 6 6 2 2 2 2" xfId="25357" xr:uid="{00000000-0005-0000-0000-0000A1220000}"/>
    <cellStyle name="40% - 强调文字颜色 6 6 2 2 3" xfId="8403" xr:uid="{00000000-0005-0000-0000-0000A2220000}"/>
    <cellStyle name="40% - 强调文字颜色 6 6 2 2 3 2" xfId="25360" xr:uid="{00000000-0005-0000-0000-0000A3220000}"/>
    <cellStyle name="40% - 强调文字颜色 6 6 2 2 4" xfId="22474" xr:uid="{00000000-0005-0000-0000-0000A4220000}"/>
    <cellStyle name="40% - 强调文字颜色 6 6 2 3" xfId="11063" xr:uid="{00000000-0005-0000-0000-0000A5220000}"/>
    <cellStyle name="40% - 强调文字颜色 6 6 2 3 2" xfId="9973" xr:uid="{00000000-0005-0000-0000-0000A6220000}"/>
    <cellStyle name="40% - 强调文字颜色 6 6 2 3 2 2" xfId="25371" xr:uid="{00000000-0005-0000-0000-0000A7220000}"/>
    <cellStyle name="40% - 强调文字颜色 6 6 2 3 3" xfId="18968" xr:uid="{00000000-0005-0000-0000-0000A8220000}"/>
    <cellStyle name="40% - 强调文字颜色 6 6 2 3 3 2" xfId="25374" xr:uid="{00000000-0005-0000-0000-0000A9220000}"/>
    <cellStyle name="40% - 强调文字颜色 6 6 2 3 4" xfId="21744" xr:uid="{00000000-0005-0000-0000-0000AA220000}"/>
    <cellStyle name="40% - 强调文字颜色 6 6 2 4" xfId="10342" xr:uid="{00000000-0005-0000-0000-0000AB220000}"/>
    <cellStyle name="40% - 强调文字颜色 6 6 2 4 2" xfId="23456" xr:uid="{00000000-0005-0000-0000-0000AC220000}"/>
    <cellStyle name="40% - 强调文字颜色 6 6 2 5" xfId="16265" xr:uid="{00000000-0005-0000-0000-0000AD220000}"/>
    <cellStyle name="40% - 强调文字颜色 6 6 2 5 2" xfId="23462" xr:uid="{00000000-0005-0000-0000-0000AE220000}"/>
    <cellStyle name="40% - 强调文字颜色 6 6 2 6" xfId="15822" xr:uid="{00000000-0005-0000-0000-0000AF220000}"/>
    <cellStyle name="40% - 强调文字颜色 6 6 2 6 2" xfId="19212" xr:uid="{00000000-0005-0000-0000-0000B0220000}"/>
    <cellStyle name="40% - 强调文字颜色 6 6 2 6 2 2" xfId="26423" xr:uid="{00000000-0005-0000-0000-0000B1220000}"/>
    <cellStyle name="40% - 强调文字颜色 6 6 2 6 2 3" xfId="42149" xr:uid="{00000000-0005-0000-0000-0000B2220000}"/>
    <cellStyle name="40% - 强调文字颜色 6 6 2 6 3" xfId="26421" xr:uid="{00000000-0005-0000-0000-0000B3220000}"/>
    <cellStyle name="40% - 强调文字颜色 6 6 2 6 4" xfId="42147" xr:uid="{00000000-0005-0000-0000-0000B4220000}"/>
    <cellStyle name="40% - 强调文字颜色 6 6 2 7" xfId="25605" xr:uid="{00000000-0005-0000-0000-0000B5220000}"/>
    <cellStyle name="40% - 强调文字颜色 6 6 3" xfId="4590" xr:uid="{00000000-0005-0000-0000-0000B6220000}"/>
    <cellStyle name="40% - 强调文字颜色 6 6 3 2" xfId="6813" xr:uid="{00000000-0005-0000-0000-0000B7220000}"/>
    <cellStyle name="40% - 强调文字颜色 6 6 3 2 2" xfId="25607" xr:uid="{00000000-0005-0000-0000-0000B8220000}"/>
    <cellStyle name="40% - 强调文字颜色 6 6 3 3" xfId="9167" xr:uid="{00000000-0005-0000-0000-0000B9220000}"/>
    <cellStyle name="40% - 强调文字颜色 6 6 3 3 2" xfId="26424" xr:uid="{00000000-0005-0000-0000-0000BA220000}"/>
    <cellStyle name="40% - 强调文字颜色 6 6 3 4" xfId="20910" xr:uid="{00000000-0005-0000-0000-0000BB220000}"/>
    <cellStyle name="40% - 强调文字颜色 6 6 4" xfId="10341" xr:uid="{00000000-0005-0000-0000-0000BC220000}"/>
    <cellStyle name="40% - 强调文字颜色 6 6 4 2" xfId="9166" xr:uid="{00000000-0005-0000-0000-0000BD220000}"/>
    <cellStyle name="40% - 强调文字颜色 6 6 4 2 2" xfId="25652" xr:uid="{00000000-0005-0000-0000-0000BE220000}"/>
    <cellStyle name="40% - 强调文字颜色 6 6 4 3" xfId="18889" xr:uid="{00000000-0005-0000-0000-0000BF220000}"/>
    <cellStyle name="40% - 强调文字颜色 6 6 4 3 2" xfId="26426" xr:uid="{00000000-0005-0000-0000-0000C0220000}"/>
    <cellStyle name="40% - 强调文字颜色 6 6 4 4" xfId="26425" xr:uid="{00000000-0005-0000-0000-0000C1220000}"/>
    <cellStyle name="40% - 强调文字颜色 6 6 5" xfId="9165" xr:uid="{00000000-0005-0000-0000-0000C2220000}"/>
    <cellStyle name="40% - 强调文字颜色 6 6 5 2" xfId="26427" xr:uid="{00000000-0005-0000-0000-0000C3220000}"/>
    <cellStyle name="40% - 强调文字颜色 6 6 6" xfId="16264" xr:uid="{00000000-0005-0000-0000-0000C4220000}"/>
    <cellStyle name="40% - 强调文字颜色 6 6 6 2" xfId="26428" xr:uid="{00000000-0005-0000-0000-0000C5220000}"/>
    <cellStyle name="40% - 强调文字颜色 6 6 7" xfId="16465" xr:uid="{00000000-0005-0000-0000-0000C6220000}"/>
    <cellStyle name="40% - 强调文字颜色 6 6 7 2" xfId="19257" xr:uid="{00000000-0005-0000-0000-0000C7220000}"/>
    <cellStyle name="40% - 强调文字颜色 6 6 7 2 2" xfId="24970" xr:uid="{00000000-0005-0000-0000-0000C8220000}"/>
    <cellStyle name="40% - 强调文字颜色 6 6 7 2 3" xfId="41855" xr:uid="{00000000-0005-0000-0000-0000C9220000}"/>
    <cellStyle name="40% - 强调文字颜色 6 6 7 3" xfId="24968" xr:uid="{00000000-0005-0000-0000-0000CA220000}"/>
    <cellStyle name="40% - 强调文字颜色 6 6 7 4" xfId="41854" xr:uid="{00000000-0005-0000-0000-0000CB220000}"/>
    <cellStyle name="40% - 强调文字颜色 6 6 8" xfId="26420" xr:uid="{00000000-0005-0000-0000-0000CC220000}"/>
    <cellStyle name="40% - 强调文字颜色 6 7" xfId="1622" xr:uid="{00000000-0005-0000-0000-0000CD220000}"/>
    <cellStyle name="40% - 强调文字颜色 6 7 2" xfId="1624" xr:uid="{00000000-0005-0000-0000-0000CE220000}"/>
    <cellStyle name="40% - 强调文字颜色 6 7 2 2" xfId="4593" xr:uid="{00000000-0005-0000-0000-0000CF220000}"/>
    <cellStyle name="40% - 强调文字颜色 6 7 2 2 2" xfId="7142" xr:uid="{00000000-0005-0000-0000-0000D0220000}"/>
    <cellStyle name="40% - 强调文字颜色 6 7 2 2 2 2" xfId="25537" xr:uid="{00000000-0005-0000-0000-0000D1220000}"/>
    <cellStyle name="40% - 强调文字颜色 6 7 2 2 3" xfId="11029" xr:uid="{00000000-0005-0000-0000-0000D2220000}"/>
    <cellStyle name="40% - 强调文字颜色 6 7 2 2 3 2" xfId="21948" xr:uid="{00000000-0005-0000-0000-0000D3220000}"/>
    <cellStyle name="40% - 强调文字颜色 6 7 2 2 4" xfId="25534" xr:uid="{00000000-0005-0000-0000-0000D4220000}"/>
    <cellStyle name="40% - 强调文字颜色 6 7 2 3" xfId="8781" xr:uid="{00000000-0005-0000-0000-0000D5220000}"/>
    <cellStyle name="40% - 强调文字颜色 6 7 2 3 2" xfId="25245" xr:uid="{00000000-0005-0000-0000-0000D6220000}"/>
    <cellStyle name="40% - 强调文字颜色 6 7 2 4" xfId="9377" xr:uid="{00000000-0005-0000-0000-0000D7220000}"/>
    <cellStyle name="40% - 强调文字颜色 6 7 2 4 2" xfId="23525" xr:uid="{00000000-0005-0000-0000-0000D8220000}"/>
    <cellStyle name="40% - 强调文字颜色 6 7 2 5" xfId="16268" xr:uid="{00000000-0005-0000-0000-0000D9220000}"/>
    <cellStyle name="40% - 强调文字颜色 6 7 2 5 2" xfId="23535" xr:uid="{00000000-0005-0000-0000-0000DA220000}"/>
    <cellStyle name="40% - 强调文字颜色 6 7 2 6" xfId="24798" xr:uid="{00000000-0005-0000-0000-0000DB220000}"/>
    <cellStyle name="40% - 强调文字颜色 6 7 3" xfId="4592" xr:uid="{00000000-0005-0000-0000-0000DC220000}"/>
    <cellStyle name="40% - 强调文字颜色 6 7 3 2" xfId="7269" xr:uid="{00000000-0005-0000-0000-0000DD220000}"/>
    <cellStyle name="40% - 强调文字颜色 6 7 3 2 2" xfId="25580" xr:uid="{00000000-0005-0000-0000-0000DE220000}"/>
    <cellStyle name="40% - 强调文字颜色 6 7 3 3" xfId="10537" xr:uid="{00000000-0005-0000-0000-0000DF220000}"/>
    <cellStyle name="40% - 强调文字颜色 6 7 3 3 2" xfId="25586" xr:uid="{00000000-0005-0000-0000-0000E0220000}"/>
    <cellStyle name="40% - 强调文字颜色 6 7 3 4" xfId="26429" xr:uid="{00000000-0005-0000-0000-0000E1220000}"/>
    <cellStyle name="40% - 强调文字颜色 6 7 4" xfId="8377" xr:uid="{00000000-0005-0000-0000-0000E2220000}"/>
    <cellStyle name="40% - 强调文字颜色 6 7 4 2" xfId="24862" xr:uid="{00000000-0005-0000-0000-0000E3220000}"/>
    <cellStyle name="40% - 强调文字颜色 6 7 5" xfId="10337" xr:uid="{00000000-0005-0000-0000-0000E4220000}"/>
    <cellStyle name="40% - 强调文字颜色 6 7 5 2" xfId="24865" xr:uid="{00000000-0005-0000-0000-0000E5220000}"/>
    <cellStyle name="40% - 强调文字颜色 6 7 6" xfId="16266" xr:uid="{00000000-0005-0000-0000-0000E6220000}"/>
    <cellStyle name="40% - 强调文字颜色 6 7 6 2" xfId="26430" xr:uid="{00000000-0005-0000-0000-0000E7220000}"/>
    <cellStyle name="40% - 强调文字颜色 6 7 7" xfId="24794" xr:uid="{00000000-0005-0000-0000-0000E8220000}"/>
    <cellStyle name="40% - 强调文字颜色 6 8" xfId="936" xr:uid="{00000000-0005-0000-0000-0000E9220000}"/>
    <cellStyle name="40% - 强调文字颜色 6 8 2" xfId="1625" xr:uid="{00000000-0005-0000-0000-0000EA220000}"/>
    <cellStyle name="40% - 强调文字颜色 6 8 2 2" xfId="4595" xr:uid="{00000000-0005-0000-0000-0000EB220000}"/>
    <cellStyle name="40% - 强调文字颜色 6 8 2 2 2" xfId="7168" xr:uid="{00000000-0005-0000-0000-0000EC220000}"/>
    <cellStyle name="40% - 强调文字颜色 6 8 2 2 2 2" xfId="25729" xr:uid="{00000000-0005-0000-0000-0000ED220000}"/>
    <cellStyle name="40% - 强调文字颜色 6 8 2 2 3" xfId="9331" xr:uid="{00000000-0005-0000-0000-0000EE220000}"/>
    <cellStyle name="40% - 强调文字颜色 6 8 2 2 3 2" xfId="25731" xr:uid="{00000000-0005-0000-0000-0000EF220000}"/>
    <cellStyle name="40% - 强调文字颜色 6 8 2 2 4" xfId="25727" xr:uid="{00000000-0005-0000-0000-0000F0220000}"/>
    <cellStyle name="40% - 强调文字颜色 6 8 2 3" xfId="8514" xr:uid="{00000000-0005-0000-0000-0000F1220000}"/>
    <cellStyle name="40% - 强调文字颜色 6 8 2 3 2" xfId="25734" xr:uid="{00000000-0005-0000-0000-0000F2220000}"/>
    <cellStyle name="40% - 强调文字颜色 6 8 2 4" xfId="8910" xr:uid="{00000000-0005-0000-0000-0000F3220000}"/>
    <cellStyle name="40% - 强调文字颜色 6 8 2 4 2" xfId="23608" xr:uid="{00000000-0005-0000-0000-0000F4220000}"/>
    <cellStyle name="40% - 强调文字颜色 6 8 2 5" xfId="16269" xr:uid="{00000000-0005-0000-0000-0000F5220000}"/>
    <cellStyle name="40% - 强调文字颜色 6 8 2 5 2" xfId="23088" xr:uid="{00000000-0005-0000-0000-0000F6220000}"/>
    <cellStyle name="40% - 强调文字颜色 6 8 2 6" xfId="26431" xr:uid="{00000000-0005-0000-0000-0000F7220000}"/>
    <cellStyle name="40% - 强调文字颜色 6 8 3" xfId="4594" xr:uid="{00000000-0005-0000-0000-0000F8220000}"/>
    <cellStyle name="40% - 强调文字颜色 6 8 3 2" xfId="7270" xr:uid="{00000000-0005-0000-0000-0000F9220000}"/>
    <cellStyle name="40% - 强调文字颜色 6 8 3 2 2" xfId="23833" xr:uid="{00000000-0005-0000-0000-0000FA220000}"/>
    <cellStyle name="40% - 强调文字颜色 6 8 3 3" xfId="8278" xr:uid="{00000000-0005-0000-0000-0000FB220000}"/>
    <cellStyle name="40% - 强调文字颜色 6 8 3 3 2" xfId="21277" xr:uid="{00000000-0005-0000-0000-0000FC220000}"/>
    <cellStyle name="40% - 强调文字颜色 6 8 3 4" xfId="26432" xr:uid="{00000000-0005-0000-0000-0000FD220000}"/>
    <cellStyle name="40% - 强调文字颜色 6 8 4" xfId="10335" xr:uid="{00000000-0005-0000-0000-0000FE220000}"/>
    <cellStyle name="40% - 强调文字颜色 6 8 4 2" xfId="26434" xr:uid="{00000000-0005-0000-0000-0000FF220000}"/>
    <cellStyle name="40% - 强调文字颜色 6 8 5" xfId="10336" xr:uid="{00000000-0005-0000-0000-000000230000}"/>
    <cellStyle name="40% - 强调文字颜色 6 8 5 2" xfId="26435" xr:uid="{00000000-0005-0000-0000-000001230000}"/>
    <cellStyle name="40% - 强调文字颜色 6 8 6" xfId="15690" xr:uid="{00000000-0005-0000-0000-000002230000}"/>
    <cellStyle name="40% - 强调文字颜色 6 8 6 2" xfId="26436" xr:uid="{00000000-0005-0000-0000-000003230000}"/>
    <cellStyle name="40% - 强调文字颜色 6 8 7" xfId="21671" xr:uid="{00000000-0005-0000-0000-000004230000}"/>
    <cellStyle name="40% - 强调文字颜色 6 9" xfId="1516" xr:uid="{00000000-0005-0000-0000-000005230000}"/>
    <cellStyle name="40% - 强调文字颜色 6 9 2" xfId="1628" xr:uid="{00000000-0005-0000-0000-000006230000}"/>
    <cellStyle name="40% - 强调文字颜色 6 9 2 2" xfId="4597" xr:uid="{00000000-0005-0000-0000-000007230000}"/>
    <cellStyle name="40% - 强调文字颜色 6 9 2 2 2" xfId="7197" xr:uid="{00000000-0005-0000-0000-000008230000}"/>
    <cellStyle name="40% - 强调文字颜色 6 9 2 2 2 2" xfId="25899" xr:uid="{00000000-0005-0000-0000-000009230000}"/>
    <cellStyle name="40% - 强调文字颜色 6 9 2 2 3" xfId="9292" xr:uid="{00000000-0005-0000-0000-00000A230000}"/>
    <cellStyle name="40% - 强调文字颜色 6 9 2 2 3 2" xfId="25902" xr:uid="{00000000-0005-0000-0000-00000B230000}"/>
    <cellStyle name="40% - 强调文字颜色 6 9 2 2 4" xfId="25837" xr:uid="{00000000-0005-0000-0000-00000C230000}"/>
    <cellStyle name="40% - 强调文字颜色 6 9 2 3" xfId="10703" xr:uid="{00000000-0005-0000-0000-00000D230000}"/>
    <cellStyle name="40% - 强调文字颜色 6 9 2 3 2" xfId="24674" xr:uid="{00000000-0005-0000-0000-00000E230000}"/>
    <cellStyle name="40% - 强调文字颜色 6 9 2 4" xfId="9423" xr:uid="{00000000-0005-0000-0000-00000F230000}"/>
    <cellStyle name="40% - 强调文字颜色 6 9 2 4 2" xfId="23695" xr:uid="{00000000-0005-0000-0000-000010230000}"/>
    <cellStyle name="40% - 强调文字颜色 6 9 2 5" xfId="16272" xr:uid="{00000000-0005-0000-0000-000011230000}"/>
    <cellStyle name="40% - 强调文字颜色 6 9 2 5 2" xfId="20782" xr:uid="{00000000-0005-0000-0000-000012230000}"/>
    <cellStyle name="40% - 强调文字颜色 6 9 2 6" xfId="25834" xr:uid="{00000000-0005-0000-0000-000013230000}"/>
    <cellStyle name="40% - 强调文字颜色 6 9 3" xfId="4596" xr:uid="{00000000-0005-0000-0000-000014230000}"/>
    <cellStyle name="40% - 强调文字颜色 6 9 3 2" xfId="7191" xr:uid="{00000000-0005-0000-0000-000015230000}"/>
    <cellStyle name="40% - 强调文字颜色 6 9 3 2 2" xfId="23011" xr:uid="{00000000-0005-0000-0000-000016230000}"/>
    <cellStyle name="40% - 强调文字颜色 6 9 3 3" xfId="8270" xr:uid="{00000000-0005-0000-0000-000017230000}"/>
    <cellStyle name="40% - 强调文字颜色 6 9 3 3 2" xfId="23849" xr:uid="{00000000-0005-0000-0000-000018230000}"/>
    <cellStyle name="40% - 强调文字颜色 6 9 3 4" xfId="25847" xr:uid="{00000000-0005-0000-0000-000019230000}"/>
    <cellStyle name="40% - 强调文字颜色 6 9 4" xfId="9303" xr:uid="{00000000-0005-0000-0000-00001A230000}"/>
    <cellStyle name="40% - 强调文字颜色 6 9 4 2" xfId="25850" xr:uid="{00000000-0005-0000-0000-00001B230000}"/>
    <cellStyle name="40% - 强调文字颜色 6 9 5" xfId="10480" xr:uid="{00000000-0005-0000-0000-00001C230000}"/>
    <cellStyle name="40% - 强调文字颜色 6 9 5 2" xfId="25853" xr:uid="{00000000-0005-0000-0000-00001D230000}"/>
    <cellStyle name="40% - 强调文字颜色 6 9 6" xfId="16165" xr:uid="{00000000-0005-0000-0000-00001E230000}"/>
    <cellStyle name="40% - 强调文字颜色 6 9 6 2" xfId="22200" xr:uid="{00000000-0005-0000-0000-00001F230000}"/>
    <cellStyle name="40% - 强调文字颜色 6 9 7" xfId="25831" xr:uid="{00000000-0005-0000-0000-000020230000}"/>
    <cellStyle name="40% - 着色 1" xfId="1630" xr:uid="{00000000-0005-0000-0000-000021230000}"/>
    <cellStyle name="40% - 着色 1 2" xfId="1631" xr:uid="{00000000-0005-0000-0000-000022230000}"/>
    <cellStyle name="40% - 着色 1 2 2" xfId="4598" xr:uid="{00000000-0005-0000-0000-000023230000}"/>
    <cellStyle name="40% - 着色 1 2 2 2" xfId="7081" xr:uid="{00000000-0005-0000-0000-000024230000}"/>
    <cellStyle name="40% - 着色 1 2 2 2 2" xfId="25792" xr:uid="{00000000-0005-0000-0000-000025230000}"/>
    <cellStyle name="40% - 着色 1 2 2 3" xfId="10497" xr:uid="{00000000-0005-0000-0000-000026230000}"/>
    <cellStyle name="40% - 着色 1 2 2 3 2" xfId="25802" xr:uid="{00000000-0005-0000-0000-000027230000}"/>
    <cellStyle name="40% - 着色 1 2 2 4" xfId="24728" xr:uid="{00000000-0005-0000-0000-000028230000}"/>
    <cellStyle name="40% - 着色 1 2 3" xfId="10688" xr:uid="{00000000-0005-0000-0000-000029230000}"/>
    <cellStyle name="40% - 着色 1 2 3 2" xfId="24732" xr:uid="{00000000-0005-0000-0000-00002A230000}"/>
    <cellStyle name="40% - 着色 1 2 4" xfId="9458" xr:uid="{00000000-0005-0000-0000-00002B230000}"/>
    <cellStyle name="40% - 着色 1 2 4 2" xfId="26438" xr:uid="{00000000-0005-0000-0000-00002C230000}"/>
    <cellStyle name="40% - 着色 1 2 5" xfId="16275" xr:uid="{00000000-0005-0000-0000-00002D230000}"/>
    <cellStyle name="40% - 着色 1 2 5 2" xfId="23950" xr:uid="{00000000-0005-0000-0000-00002E230000}"/>
    <cellStyle name="40% - 着色 1 2 6" xfId="26437" xr:uid="{00000000-0005-0000-0000-00002F230000}"/>
    <cellStyle name="40% - 着色 1 3" xfId="10333" xr:uid="{00000000-0005-0000-0000-000030230000}"/>
    <cellStyle name="40% - 着色 1 3 2" xfId="26439" xr:uid="{00000000-0005-0000-0000-000031230000}"/>
    <cellStyle name="40% - 着色 1 4" xfId="10334" xr:uid="{00000000-0005-0000-0000-000032230000}"/>
    <cellStyle name="40% - 着色 1 4 2" xfId="26440" xr:uid="{00000000-0005-0000-0000-000033230000}"/>
    <cellStyle name="40% - 着色 1 5" xfId="16274" xr:uid="{00000000-0005-0000-0000-000034230000}"/>
    <cellStyle name="40% - 着色 1 5 2" xfId="26441" xr:uid="{00000000-0005-0000-0000-000035230000}"/>
    <cellStyle name="40% - 着色 2" xfId="1634" xr:uid="{00000000-0005-0000-0000-000036230000}"/>
    <cellStyle name="40% - 着色 2 2" xfId="1635" xr:uid="{00000000-0005-0000-0000-000037230000}"/>
    <cellStyle name="40% - 着色 2 2 2" xfId="4599" xr:uid="{00000000-0005-0000-0000-000038230000}"/>
    <cellStyle name="40% - 着色 2 2 2 2" xfId="7082" xr:uid="{00000000-0005-0000-0000-000039230000}"/>
    <cellStyle name="40% - 着色 2 2 2 2 2" xfId="26445" xr:uid="{00000000-0005-0000-0000-00003A230000}"/>
    <cellStyle name="40% - 着色 2 2 2 3" xfId="8656" xr:uid="{00000000-0005-0000-0000-00003B230000}"/>
    <cellStyle name="40% - 着色 2 2 2 3 2" xfId="26446" xr:uid="{00000000-0005-0000-0000-00003C230000}"/>
    <cellStyle name="40% - 着色 2 2 2 4" xfId="26444" xr:uid="{00000000-0005-0000-0000-00003D230000}"/>
    <cellStyle name="40% - 着色 2 2 3" xfId="10681" xr:uid="{00000000-0005-0000-0000-00003E230000}"/>
    <cellStyle name="40% - 着色 2 2 3 2" xfId="26448" xr:uid="{00000000-0005-0000-0000-00003F230000}"/>
    <cellStyle name="40% - 着色 2 2 4" xfId="8634" xr:uid="{00000000-0005-0000-0000-000040230000}"/>
    <cellStyle name="40% - 着色 2 2 4 2" xfId="26450" xr:uid="{00000000-0005-0000-0000-000041230000}"/>
    <cellStyle name="40% - 着色 2 2 5" xfId="16279" xr:uid="{00000000-0005-0000-0000-000042230000}"/>
    <cellStyle name="40% - 着色 2 2 5 2" xfId="26451" xr:uid="{00000000-0005-0000-0000-000043230000}"/>
    <cellStyle name="40% - 着色 2 2 6" xfId="26442" xr:uid="{00000000-0005-0000-0000-000044230000}"/>
    <cellStyle name="40% - 着色 2 3" xfId="10332" xr:uid="{00000000-0005-0000-0000-000045230000}"/>
    <cellStyle name="40% - 着色 2 3 2" xfId="26452" xr:uid="{00000000-0005-0000-0000-000046230000}"/>
    <cellStyle name="40% - 着色 2 4" xfId="8266" xr:uid="{00000000-0005-0000-0000-000047230000}"/>
    <cellStyle name="40% - 着色 2 4 2" xfId="26454" xr:uid="{00000000-0005-0000-0000-000048230000}"/>
    <cellStyle name="40% - 着色 2 5" xfId="16278" xr:uid="{00000000-0005-0000-0000-000049230000}"/>
    <cellStyle name="40% - 着色 2 5 2" xfId="26455" xr:uid="{00000000-0005-0000-0000-00004A230000}"/>
    <cellStyle name="40% - 着色 3" xfId="1638" xr:uid="{00000000-0005-0000-0000-00004B230000}"/>
    <cellStyle name="40% - 着色 3 2" xfId="1641" xr:uid="{00000000-0005-0000-0000-00004C230000}"/>
    <cellStyle name="40% - 着色 3 2 2" xfId="4600" xr:uid="{00000000-0005-0000-0000-00004D230000}"/>
    <cellStyle name="40% - 着色 3 2 2 2" xfId="7084" xr:uid="{00000000-0005-0000-0000-00004E230000}"/>
    <cellStyle name="40% - 着色 3 2 2 2 2" xfId="26459" xr:uid="{00000000-0005-0000-0000-00004F230000}"/>
    <cellStyle name="40% - 着色 3 2 2 3" xfId="10331" xr:uid="{00000000-0005-0000-0000-000050230000}"/>
    <cellStyle name="40% - 着色 3 2 2 3 2" xfId="26461" xr:uid="{00000000-0005-0000-0000-000051230000}"/>
    <cellStyle name="40% - 着色 3 2 2 4" xfId="26457" xr:uid="{00000000-0005-0000-0000-000052230000}"/>
    <cellStyle name="40% - 着色 3 2 3" xfId="10674" xr:uid="{00000000-0005-0000-0000-000053230000}"/>
    <cellStyle name="40% - 着色 3 2 3 2" xfId="26464" xr:uid="{00000000-0005-0000-0000-000054230000}"/>
    <cellStyle name="40% - 着色 3 2 4" xfId="10673" xr:uid="{00000000-0005-0000-0000-000055230000}"/>
    <cellStyle name="40% - 着色 3 2 4 2" xfId="26468" xr:uid="{00000000-0005-0000-0000-000056230000}"/>
    <cellStyle name="40% - 着色 3 2 5" xfId="16285" xr:uid="{00000000-0005-0000-0000-000057230000}"/>
    <cellStyle name="40% - 着色 3 2 5 2" xfId="26472" xr:uid="{00000000-0005-0000-0000-000058230000}"/>
    <cellStyle name="40% - 着色 3 2 6" xfId="26114" xr:uid="{00000000-0005-0000-0000-000059230000}"/>
    <cellStyle name="40% - 着色 3 3" xfId="11148" xr:uid="{00000000-0005-0000-0000-00005A230000}"/>
    <cellStyle name="40% - 着色 3 3 2" xfId="20770" xr:uid="{00000000-0005-0000-0000-00005B230000}"/>
    <cellStyle name="40% - 着色 3 4" xfId="10970" xr:uid="{00000000-0005-0000-0000-00005C230000}"/>
    <cellStyle name="40% - 着色 3 4 2" xfId="26474" xr:uid="{00000000-0005-0000-0000-00005D230000}"/>
    <cellStyle name="40% - 着色 3 5" xfId="16282" xr:uid="{00000000-0005-0000-0000-00005E230000}"/>
    <cellStyle name="40% - 着色 3 5 2" xfId="26475" xr:uid="{00000000-0005-0000-0000-00005F230000}"/>
    <cellStyle name="40% - 着色 4" xfId="1644" xr:uid="{00000000-0005-0000-0000-000060230000}"/>
    <cellStyle name="40% - 着色 4 2" xfId="1645" xr:uid="{00000000-0005-0000-0000-000061230000}"/>
    <cellStyle name="40% - 着色 4 2 2" xfId="4601" xr:uid="{00000000-0005-0000-0000-000062230000}"/>
    <cellStyle name="40% - 着色 4 2 2 2" xfId="7089" xr:uid="{00000000-0005-0000-0000-000063230000}"/>
    <cellStyle name="40% - 着色 4 2 2 2 2" xfId="26478" xr:uid="{00000000-0005-0000-0000-000064230000}"/>
    <cellStyle name="40% - 着色 4 2 2 3" xfId="8841" xr:uid="{00000000-0005-0000-0000-000065230000}"/>
    <cellStyle name="40% - 着色 4 2 2 3 2" xfId="26479" xr:uid="{00000000-0005-0000-0000-000066230000}"/>
    <cellStyle name="40% - 着色 4 2 2 4" xfId="26477" xr:uid="{00000000-0005-0000-0000-000067230000}"/>
    <cellStyle name="40% - 着色 4 2 3" xfId="10664" xr:uid="{00000000-0005-0000-0000-000068230000}"/>
    <cellStyle name="40% - 着色 4 2 3 2" xfId="26480" xr:uid="{00000000-0005-0000-0000-000069230000}"/>
    <cellStyle name="40% - 着色 4 2 4" xfId="8970" xr:uid="{00000000-0005-0000-0000-00006A230000}"/>
    <cellStyle name="40% - 着色 4 2 4 2" xfId="26481" xr:uid="{00000000-0005-0000-0000-00006B230000}"/>
    <cellStyle name="40% - 着色 4 2 5" xfId="16289" xr:uid="{00000000-0005-0000-0000-00006C230000}"/>
    <cellStyle name="40% - 着色 4 2 5 2" xfId="26482" xr:uid="{00000000-0005-0000-0000-00006D230000}"/>
    <cellStyle name="40% - 着色 4 2 6" xfId="26476" xr:uid="{00000000-0005-0000-0000-00006E230000}"/>
    <cellStyle name="40% - 着色 4 3" xfId="10328" xr:uid="{00000000-0005-0000-0000-00006F230000}"/>
    <cellStyle name="40% - 着色 4 3 2" xfId="26483" xr:uid="{00000000-0005-0000-0000-000070230000}"/>
    <cellStyle name="40% - 着色 4 4" xfId="8718" xr:uid="{00000000-0005-0000-0000-000071230000}"/>
    <cellStyle name="40% - 着色 4 4 2" xfId="26484" xr:uid="{00000000-0005-0000-0000-000072230000}"/>
    <cellStyle name="40% - 着色 4 5" xfId="16288" xr:uid="{00000000-0005-0000-0000-000073230000}"/>
    <cellStyle name="40% - 着色 4 5 2" xfId="26485" xr:uid="{00000000-0005-0000-0000-000074230000}"/>
    <cellStyle name="40% - 着色 5" xfId="1648" xr:uid="{00000000-0005-0000-0000-000075230000}"/>
    <cellStyle name="40% - 着色 5 2" xfId="1650" xr:uid="{00000000-0005-0000-0000-000076230000}"/>
    <cellStyle name="40% - 着色 5 2 2" xfId="4602" xr:uid="{00000000-0005-0000-0000-000077230000}"/>
    <cellStyle name="40% - 着色 5 2 2 2" xfId="7273" xr:uid="{00000000-0005-0000-0000-000078230000}"/>
    <cellStyle name="40% - 着色 5 2 2 2 2" xfId="26488" xr:uid="{00000000-0005-0000-0000-000079230000}"/>
    <cellStyle name="40% - 着色 5 2 2 3" xfId="9580" xr:uid="{00000000-0005-0000-0000-00007A230000}"/>
    <cellStyle name="40% - 着色 5 2 2 3 2" xfId="26489" xr:uid="{00000000-0005-0000-0000-00007B230000}"/>
    <cellStyle name="40% - 着色 5 2 2 4" xfId="26487" xr:uid="{00000000-0005-0000-0000-00007C230000}"/>
    <cellStyle name="40% - 着色 5 2 3" xfId="9439" xr:uid="{00000000-0005-0000-0000-00007D230000}"/>
    <cellStyle name="40% - 着色 5 2 3 2" xfId="26490" xr:uid="{00000000-0005-0000-0000-00007E230000}"/>
    <cellStyle name="40% - 着色 5 2 4" xfId="8631" xr:uid="{00000000-0005-0000-0000-00007F230000}"/>
    <cellStyle name="40% - 着色 5 2 4 2" xfId="26492" xr:uid="{00000000-0005-0000-0000-000080230000}"/>
    <cellStyle name="40% - 着色 5 2 5" xfId="16294" xr:uid="{00000000-0005-0000-0000-000081230000}"/>
    <cellStyle name="40% - 着色 5 2 5 2" xfId="26493" xr:uid="{00000000-0005-0000-0000-000082230000}"/>
    <cellStyle name="40% - 着色 5 2 6" xfId="26486" xr:uid="{00000000-0005-0000-0000-000083230000}"/>
    <cellStyle name="40% - 着色 5 3" xfId="11102" xr:uid="{00000000-0005-0000-0000-000084230000}"/>
    <cellStyle name="40% - 着色 5 3 2" xfId="26494" xr:uid="{00000000-0005-0000-0000-000085230000}"/>
    <cellStyle name="40% - 着色 5 4" xfId="8265" xr:uid="{00000000-0005-0000-0000-000086230000}"/>
    <cellStyle name="40% - 着色 5 4 2" xfId="26497" xr:uid="{00000000-0005-0000-0000-000087230000}"/>
    <cellStyle name="40% - 着色 5 5" xfId="16292" xr:uid="{00000000-0005-0000-0000-000088230000}"/>
    <cellStyle name="40% - 着色 5 5 2" xfId="24810" xr:uid="{00000000-0005-0000-0000-000089230000}"/>
    <cellStyle name="40% - 着色 6" xfId="1653" xr:uid="{00000000-0005-0000-0000-00008A230000}"/>
    <cellStyle name="40% - 着色 6 2" xfId="1655" xr:uid="{00000000-0005-0000-0000-00008B230000}"/>
    <cellStyle name="40% - 着色 6 2 2" xfId="4603" xr:uid="{00000000-0005-0000-0000-00008C230000}"/>
    <cellStyle name="40% - 着色 6 2 2 2" xfId="6949" xr:uid="{00000000-0005-0000-0000-00008D230000}"/>
    <cellStyle name="40% - 着色 6 2 2 2 2" xfId="26501" xr:uid="{00000000-0005-0000-0000-00008E230000}"/>
    <cellStyle name="40% - 着色 6 2 2 3" xfId="8293" xr:uid="{00000000-0005-0000-0000-00008F230000}"/>
    <cellStyle name="40% - 着色 6 2 2 3 2" xfId="26502" xr:uid="{00000000-0005-0000-0000-000090230000}"/>
    <cellStyle name="40% - 着色 6 2 2 4" xfId="26500" xr:uid="{00000000-0005-0000-0000-000091230000}"/>
    <cellStyle name="40% - 着色 6 2 3" xfId="10651" xr:uid="{00000000-0005-0000-0000-000092230000}"/>
    <cellStyle name="40% - 着色 6 2 3 2" xfId="26503" xr:uid="{00000000-0005-0000-0000-000093230000}"/>
    <cellStyle name="40% - 着色 6 2 4" xfId="9057" xr:uid="{00000000-0005-0000-0000-000094230000}"/>
    <cellStyle name="40% - 着色 6 2 4 2" xfId="26504" xr:uid="{00000000-0005-0000-0000-000095230000}"/>
    <cellStyle name="40% - 着色 6 2 5" xfId="16298" xr:uid="{00000000-0005-0000-0000-000096230000}"/>
    <cellStyle name="40% - 着色 6 2 5 2" xfId="22583" xr:uid="{00000000-0005-0000-0000-000097230000}"/>
    <cellStyle name="40% - 着色 6 2 6" xfId="26499" xr:uid="{00000000-0005-0000-0000-000098230000}"/>
    <cellStyle name="40% - 着色 6 3" xfId="8572" xr:uid="{00000000-0005-0000-0000-000099230000}"/>
    <cellStyle name="40% - 着色 6 3 2" xfId="26506" xr:uid="{00000000-0005-0000-0000-00009A230000}"/>
    <cellStyle name="40% - 着色 6 4" xfId="9189" xr:uid="{00000000-0005-0000-0000-00009B230000}"/>
    <cellStyle name="40% - 着色 6 4 2" xfId="26507" xr:uid="{00000000-0005-0000-0000-00009C230000}"/>
    <cellStyle name="40% - 着色 6 5" xfId="16296" xr:uid="{00000000-0005-0000-0000-00009D230000}"/>
    <cellStyle name="40% - 着色 6 5 2" xfId="26508" xr:uid="{00000000-0005-0000-0000-00009E230000}"/>
    <cellStyle name="60% - Accent1" xfId="1656" xr:uid="{00000000-0005-0000-0000-00009F230000}"/>
    <cellStyle name="60% - Accent1 2" xfId="1657" xr:uid="{00000000-0005-0000-0000-0000A0230000}"/>
    <cellStyle name="60% - Accent1 2 2" xfId="4605" xr:uid="{00000000-0005-0000-0000-0000A1230000}"/>
    <cellStyle name="60% - Accent1 2 2 2" xfId="26511" xr:uid="{00000000-0005-0000-0000-0000A2230000}"/>
    <cellStyle name="60% - Accent1 2 3" xfId="8569" xr:uid="{00000000-0005-0000-0000-0000A3230000}"/>
    <cellStyle name="60% - Accent1 2 3 2" xfId="26512" xr:uid="{00000000-0005-0000-0000-0000A4230000}"/>
    <cellStyle name="60% - Accent1 2 4" xfId="10710" xr:uid="{00000000-0005-0000-0000-0000A5230000}"/>
    <cellStyle name="60% - Accent1 2 4 2" xfId="26513" xr:uid="{00000000-0005-0000-0000-0000A6230000}"/>
    <cellStyle name="60% - Accent1 2 5" xfId="16300" xr:uid="{00000000-0005-0000-0000-0000A7230000}"/>
    <cellStyle name="60% - Accent1 2 5 2" xfId="23428" xr:uid="{00000000-0005-0000-0000-0000A8230000}"/>
    <cellStyle name="60% - Accent1 2 6" xfId="26510" xr:uid="{00000000-0005-0000-0000-0000A9230000}"/>
    <cellStyle name="60% - Accent1 3" xfId="4604" xr:uid="{00000000-0005-0000-0000-0000AA230000}"/>
    <cellStyle name="60% - Accent1 3 2" xfId="26514" xr:uid="{00000000-0005-0000-0000-0000AB230000}"/>
    <cellStyle name="60% - Accent1 4" xfId="9153" xr:uid="{00000000-0005-0000-0000-0000AC230000}"/>
    <cellStyle name="60% - Accent1 4 2" xfId="26515" xr:uid="{00000000-0005-0000-0000-0000AD230000}"/>
    <cellStyle name="60% - Accent1 5" xfId="9150" xr:uid="{00000000-0005-0000-0000-0000AE230000}"/>
    <cellStyle name="60% - Accent1 5 2" xfId="26516" xr:uid="{00000000-0005-0000-0000-0000AF230000}"/>
    <cellStyle name="60% - Accent1 6" xfId="16299" xr:uid="{00000000-0005-0000-0000-0000B0230000}"/>
    <cellStyle name="60% - Accent1 6 2" xfId="26517" xr:uid="{00000000-0005-0000-0000-0000B1230000}"/>
    <cellStyle name="60% - Accent1 7" xfId="26509" xr:uid="{00000000-0005-0000-0000-0000B2230000}"/>
    <cellStyle name="60% - Accent2" xfId="1658" xr:uid="{00000000-0005-0000-0000-0000B3230000}"/>
    <cellStyle name="60% - Accent2 2" xfId="1659" xr:uid="{00000000-0005-0000-0000-0000B4230000}"/>
    <cellStyle name="60% - Accent2 2 2" xfId="4607" xr:uid="{00000000-0005-0000-0000-0000B5230000}"/>
    <cellStyle name="60% - Accent2 2 2 2" xfId="26520" xr:uid="{00000000-0005-0000-0000-0000B6230000}"/>
    <cellStyle name="60% - Accent2 2 3" xfId="8264" xr:uid="{00000000-0005-0000-0000-0000B7230000}"/>
    <cellStyle name="60% - Accent2 2 3 2" xfId="26522" xr:uid="{00000000-0005-0000-0000-0000B8230000}"/>
    <cellStyle name="60% - Accent2 2 4" xfId="8263" xr:uid="{00000000-0005-0000-0000-0000B9230000}"/>
    <cellStyle name="60% - Accent2 2 4 2" xfId="26525" xr:uid="{00000000-0005-0000-0000-0000BA230000}"/>
    <cellStyle name="60% - Accent2 2 5" xfId="16302" xr:uid="{00000000-0005-0000-0000-0000BB230000}"/>
    <cellStyle name="60% - Accent2 2 5 2" xfId="26527" xr:uid="{00000000-0005-0000-0000-0000BC230000}"/>
    <cellStyle name="60% - Accent2 2 6" xfId="26519" xr:uid="{00000000-0005-0000-0000-0000BD230000}"/>
    <cellStyle name="60% - Accent2 3" xfId="4606" xr:uid="{00000000-0005-0000-0000-0000BE230000}"/>
    <cellStyle name="60% - Accent2 3 2" xfId="26528" xr:uid="{00000000-0005-0000-0000-0000BF230000}"/>
    <cellStyle name="60% - Accent2 4" xfId="9085" xr:uid="{00000000-0005-0000-0000-0000C0230000}"/>
    <cellStyle name="60% - Accent2 4 2" xfId="26529" xr:uid="{00000000-0005-0000-0000-0000C1230000}"/>
    <cellStyle name="60% - Accent2 5" xfId="8778" xr:uid="{00000000-0005-0000-0000-0000C2230000}"/>
    <cellStyle name="60% - Accent2 5 2" xfId="21230" xr:uid="{00000000-0005-0000-0000-0000C3230000}"/>
    <cellStyle name="60% - Accent2 6" xfId="16301" xr:uid="{00000000-0005-0000-0000-0000C4230000}"/>
    <cellStyle name="60% - Accent2 6 2" xfId="26530" xr:uid="{00000000-0005-0000-0000-0000C5230000}"/>
    <cellStyle name="60% - Accent2 7" xfId="26518" xr:uid="{00000000-0005-0000-0000-0000C6230000}"/>
    <cellStyle name="60% - Accent3" xfId="1660" xr:uid="{00000000-0005-0000-0000-0000C7230000}"/>
    <cellStyle name="60% - Accent3 2" xfId="1661" xr:uid="{00000000-0005-0000-0000-0000C8230000}"/>
    <cellStyle name="60% - Accent3 2 2" xfId="4609" xr:uid="{00000000-0005-0000-0000-0000C9230000}"/>
    <cellStyle name="60% - Accent3 2 2 2" xfId="26532" xr:uid="{00000000-0005-0000-0000-0000CA230000}"/>
    <cellStyle name="60% - Accent3 2 3" xfId="9148" xr:uid="{00000000-0005-0000-0000-0000CB230000}"/>
    <cellStyle name="60% - Accent3 2 3 2" xfId="26533" xr:uid="{00000000-0005-0000-0000-0000CC230000}"/>
    <cellStyle name="60% - Accent3 2 4" xfId="8335" xr:uid="{00000000-0005-0000-0000-0000CD230000}"/>
    <cellStyle name="60% - Accent3 2 4 2" xfId="26534" xr:uid="{00000000-0005-0000-0000-0000CE230000}"/>
    <cellStyle name="60% - Accent3 2 5" xfId="16304" xr:uid="{00000000-0005-0000-0000-0000CF230000}"/>
    <cellStyle name="60% - Accent3 2 5 2" xfId="26535" xr:uid="{00000000-0005-0000-0000-0000D0230000}"/>
    <cellStyle name="60% - Accent3 2 6" xfId="25128" xr:uid="{00000000-0005-0000-0000-0000D1230000}"/>
    <cellStyle name="60% - Accent3 3" xfId="4608" xr:uid="{00000000-0005-0000-0000-0000D2230000}"/>
    <cellStyle name="60% - Accent3 3 2" xfId="25949" xr:uid="{00000000-0005-0000-0000-0000D3230000}"/>
    <cellStyle name="60% - Accent3 4" xfId="9146" xr:uid="{00000000-0005-0000-0000-0000D4230000}"/>
    <cellStyle name="60% - Accent3 4 2" xfId="26537" xr:uid="{00000000-0005-0000-0000-0000D5230000}"/>
    <cellStyle name="60% - Accent3 5" xfId="8261" xr:uid="{00000000-0005-0000-0000-0000D6230000}"/>
    <cellStyle name="60% - Accent3 5 2" xfId="26538" xr:uid="{00000000-0005-0000-0000-0000D7230000}"/>
    <cellStyle name="60% - Accent3 6" xfId="16303" xr:uid="{00000000-0005-0000-0000-0000D8230000}"/>
    <cellStyle name="60% - Accent3 6 2" xfId="26539" xr:uid="{00000000-0005-0000-0000-0000D9230000}"/>
    <cellStyle name="60% - Accent3 7" xfId="26531" xr:uid="{00000000-0005-0000-0000-0000DA230000}"/>
    <cellStyle name="60% - Accent4" xfId="784" xr:uid="{00000000-0005-0000-0000-0000DB230000}"/>
    <cellStyle name="60% - Accent4 2" xfId="1663" xr:uid="{00000000-0005-0000-0000-0000DC230000}"/>
    <cellStyle name="60% - Accent4 2 2" xfId="4611" xr:uid="{00000000-0005-0000-0000-0000DD230000}"/>
    <cellStyle name="60% - Accent4 2 2 2" xfId="26543" xr:uid="{00000000-0005-0000-0000-0000DE230000}"/>
    <cellStyle name="60% - Accent4 2 3" xfId="9144" xr:uid="{00000000-0005-0000-0000-0000DF230000}"/>
    <cellStyle name="60% - Accent4 2 3 2" xfId="26544" xr:uid="{00000000-0005-0000-0000-0000E0230000}"/>
    <cellStyle name="60% - Accent4 2 4" xfId="8333" xr:uid="{00000000-0005-0000-0000-0000E1230000}"/>
    <cellStyle name="60% - Accent4 2 4 2" xfId="26545" xr:uid="{00000000-0005-0000-0000-0000E2230000}"/>
    <cellStyle name="60% - Accent4 2 5" xfId="16305" xr:uid="{00000000-0005-0000-0000-0000E3230000}"/>
    <cellStyle name="60% - Accent4 2 5 2" xfId="26546" xr:uid="{00000000-0005-0000-0000-0000E4230000}"/>
    <cellStyle name="60% - Accent4 2 6" xfId="26541" xr:uid="{00000000-0005-0000-0000-0000E5230000}"/>
    <cellStyle name="60% - Accent4 3" xfId="4610" xr:uid="{00000000-0005-0000-0000-0000E6230000}"/>
    <cellStyle name="60% - Accent4 3 2" xfId="26547" xr:uid="{00000000-0005-0000-0000-0000E7230000}"/>
    <cellStyle name="60% - Accent4 4" xfId="8260" xr:uid="{00000000-0005-0000-0000-0000E8230000}"/>
    <cellStyle name="60% - Accent4 4 2" xfId="26548" xr:uid="{00000000-0005-0000-0000-0000E9230000}"/>
    <cellStyle name="60% - Accent4 5" xfId="10323" xr:uid="{00000000-0005-0000-0000-0000EA230000}"/>
    <cellStyle name="60% - Accent4 5 2" xfId="26549" xr:uid="{00000000-0005-0000-0000-0000EB230000}"/>
    <cellStyle name="60% - Accent4 6" xfId="15626" xr:uid="{00000000-0005-0000-0000-0000EC230000}"/>
    <cellStyle name="60% - Accent4 6 2" xfId="26550" xr:uid="{00000000-0005-0000-0000-0000ED230000}"/>
    <cellStyle name="60% - Accent4 7" xfId="26540" xr:uid="{00000000-0005-0000-0000-0000EE230000}"/>
    <cellStyle name="60% - Accent5" xfId="1665" xr:uid="{00000000-0005-0000-0000-0000EF230000}"/>
    <cellStyle name="60% - Accent5 2" xfId="1667" xr:uid="{00000000-0005-0000-0000-0000F0230000}"/>
    <cellStyle name="60% - Accent5 2 2" xfId="4613" xr:uid="{00000000-0005-0000-0000-0000F1230000}"/>
    <cellStyle name="60% - Accent5 2 2 2" xfId="26553" xr:uid="{00000000-0005-0000-0000-0000F2230000}"/>
    <cellStyle name="60% - Accent5 2 3" xfId="10322" xr:uid="{00000000-0005-0000-0000-0000F3230000}"/>
    <cellStyle name="60% - Accent5 2 3 2" xfId="26554" xr:uid="{00000000-0005-0000-0000-0000F4230000}"/>
    <cellStyle name="60% - Accent5 2 4" xfId="9141" xr:uid="{00000000-0005-0000-0000-0000F5230000}"/>
    <cellStyle name="60% - Accent5 2 4 2" xfId="26555" xr:uid="{00000000-0005-0000-0000-0000F6230000}"/>
    <cellStyle name="60% - Accent5 2 5" xfId="16309" xr:uid="{00000000-0005-0000-0000-0000F7230000}"/>
    <cellStyle name="60% - Accent5 2 5 2" xfId="26557" xr:uid="{00000000-0005-0000-0000-0000F8230000}"/>
    <cellStyle name="60% - Accent5 2 6" xfId="26552" xr:uid="{00000000-0005-0000-0000-0000F9230000}"/>
    <cellStyle name="60% - Accent5 3" xfId="4612" xr:uid="{00000000-0005-0000-0000-0000FA230000}"/>
    <cellStyle name="60% - Accent5 3 2" xfId="26558" xr:uid="{00000000-0005-0000-0000-0000FB230000}"/>
    <cellStyle name="60% - Accent5 4" xfId="8259" xr:uid="{00000000-0005-0000-0000-0000FC230000}"/>
    <cellStyle name="60% - Accent5 4 2" xfId="26559" xr:uid="{00000000-0005-0000-0000-0000FD230000}"/>
    <cellStyle name="60% - Accent5 5" xfId="10321" xr:uid="{00000000-0005-0000-0000-0000FE230000}"/>
    <cellStyle name="60% - Accent5 5 2" xfId="26560" xr:uid="{00000000-0005-0000-0000-0000FF230000}"/>
    <cellStyle name="60% - Accent5 6" xfId="16307" xr:uid="{00000000-0005-0000-0000-000000240000}"/>
    <cellStyle name="60% - Accent5 6 2" xfId="26561" xr:uid="{00000000-0005-0000-0000-000001240000}"/>
    <cellStyle name="60% - Accent5 7" xfId="26551" xr:uid="{00000000-0005-0000-0000-000002240000}"/>
    <cellStyle name="60% - Accent6" xfId="1669" xr:uid="{00000000-0005-0000-0000-000003240000}"/>
    <cellStyle name="60% - Accent6 2" xfId="1673" xr:uid="{00000000-0005-0000-0000-000004240000}"/>
    <cellStyle name="60% - Accent6 2 2" xfId="4615" xr:uid="{00000000-0005-0000-0000-000005240000}"/>
    <cellStyle name="60% - Accent6 2 2 2" xfId="26563" xr:uid="{00000000-0005-0000-0000-000006240000}"/>
    <cellStyle name="60% - Accent6 2 3" xfId="9139" xr:uid="{00000000-0005-0000-0000-000007240000}"/>
    <cellStyle name="60% - Accent6 2 3 2" xfId="26564" xr:uid="{00000000-0005-0000-0000-000008240000}"/>
    <cellStyle name="60% - Accent6 2 4" xfId="9138" xr:uid="{00000000-0005-0000-0000-000009240000}"/>
    <cellStyle name="60% - Accent6 2 4 2" xfId="26565" xr:uid="{00000000-0005-0000-0000-00000A240000}"/>
    <cellStyle name="60% - Accent6 2 5" xfId="16315" xr:uid="{00000000-0005-0000-0000-00000B240000}"/>
    <cellStyle name="60% - Accent6 2 5 2" xfId="26566" xr:uid="{00000000-0005-0000-0000-00000C240000}"/>
    <cellStyle name="60% - Accent6 2 6" xfId="25407" xr:uid="{00000000-0005-0000-0000-00000D240000}"/>
    <cellStyle name="60% - Accent6 3" xfId="4614" xr:uid="{00000000-0005-0000-0000-00000E240000}"/>
    <cellStyle name="60% - Accent6 3 2" xfId="25410" xr:uid="{00000000-0005-0000-0000-00000F240000}"/>
    <cellStyle name="60% - Accent6 4" xfId="9230" xr:uid="{00000000-0005-0000-0000-000010240000}"/>
    <cellStyle name="60% - Accent6 4 2" xfId="26567" xr:uid="{00000000-0005-0000-0000-000011240000}"/>
    <cellStyle name="60% - Accent6 5" xfId="10395" xr:uid="{00000000-0005-0000-0000-000012240000}"/>
    <cellStyle name="60% - Accent6 5 2" xfId="26568" xr:uid="{00000000-0005-0000-0000-000013240000}"/>
    <cellStyle name="60% - Accent6 6" xfId="16311" xr:uid="{00000000-0005-0000-0000-000014240000}"/>
    <cellStyle name="60% - Accent6 6 2" xfId="26569" xr:uid="{00000000-0005-0000-0000-000015240000}"/>
    <cellStyle name="60% - Accent6 7" xfId="26562" xr:uid="{00000000-0005-0000-0000-000016240000}"/>
    <cellStyle name="60% - 强调文字颜色 1 10" xfId="1674" xr:uid="{00000000-0005-0000-0000-000017240000}"/>
    <cellStyle name="60% - 强调文字颜色 1 10 2" xfId="4616" xr:uid="{00000000-0005-0000-0000-000018240000}"/>
    <cellStyle name="60% - 强调文字颜色 1 10 2 2" xfId="7275" xr:uid="{00000000-0005-0000-0000-000019240000}"/>
    <cellStyle name="60% - 强调文字颜色 1 10 2 2 2" xfId="26576" xr:uid="{00000000-0005-0000-0000-00001A240000}"/>
    <cellStyle name="60% - 强调文字颜色 1 10 2 3" xfId="11037" xr:uid="{00000000-0005-0000-0000-00001B240000}"/>
    <cellStyle name="60% - 强调文字颜色 1 10 2 3 2" xfId="26577" xr:uid="{00000000-0005-0000-0000-00001C240000}"/>
    <cellStyle name="60% - 强调文字颜色 1 10 2 4" xfId="26573" xr:uid="{00000000-0005-0000-0000-00001D240000}"/>
    <cellStyle name="60% - 强调文字颜色 1 10 3" xfId="8331" xr:uid="{00000000-0005-0000-0000-00001E240000}"/>
    <cellStyle name="60% - 强调文字颜色 1 10 3 2" xfId="26579" xr:uid="{00000000-0005-0000-0000-00001F240000}"/>
    <cellStyle name="60% - 强调文字颜色 1 10 4" xfId="11119" xr:uid="{00000000-0005-0000-0000-000020240000}"/>
    <cellStyle name="60% - 强调文字颜色 1 10 4 2" xfId="26580" xr:uid="{00000000-0005-0000-0000-000021240000}"/>
    <cellStyle name="60% - 强调文字颜色 1 10 5" xfId="16316" xr:uid="{00000000-0005-0000-0000-000022240000}"/>
    <cellStyle name="60% - 强调文字颜色 1 10 5 2" xfId="26581" xr:uid="{00000000-0005-0000-0000-000023240000}"/>
    <cellStyle name="60% - 强调文字颜色 1 10 6" xfId="26570" xr:uid="{00000000-0005-0000-0000-000024240000}"/>
    <cellStyle name="60% - 强调文字颜色 1 11" xfId="420" xr:uid="{00000000-0005-0000-0000-000025240000}"/>
    <cellStyle name="60% - 强调文字颜色 1 11 2" xfId="4617" xr:uid="{00000000-0005-0000-0000-000026240000}"/>
    <cellStyle name="60% - 强调文字颜色 1 11 2 2" xfId="7276" xr:uid="{00000000-0005-0000-0000-000027240000}"/>
    <cellStyle name="60% - 强调文字颜色 1 11 2 2 2" xfId="26584" xr:uid="{00000000-0005-0000-0000-000028240000}"/>
    <cellStyle name="60% - 强调文字颜色 1 11 2 3" xfId="9797" xr:uid="{00000000-0005-0000-0000-000029240000}"/>
    <cellStyle name="60% - 强调文字颜色 1 11 2 3 2" xfId="26585" xr:uid="{00000000-0005-0000-0000-00002A240000}"/>
    <cellStyle name="60% - 强调文字颜色 1 11 2 4" xfId="26583" xr:uid="{00000000-0005-0000-0000-00002B240000}"/>
    <cellStyle name="60% - 强调文字颜色 1 11 3" xfId="8330" xr:uid="{00000000-0005-0000-0000-00002C240000}"/>
    <cellStyle name="60% - 强调文字颜色 1 11 3 2" xfId="26586" xr:uid="{00000000-0005-0000-0000-00002D240000}"/>
    <cellStyle name="60% - 强调文字颜色 1 11 4" xfId="8258" xr:uid="{00000000-0005-0000-0000-00002E240000}"/>
    <cellStyle name="60% - 强调文字颜色 1 11 4 2" xfId="26587" xr:uid="{00000000-0005-0000-0000-00002F240000}"/>
    <cellStyle name="60% - 强调文字颜色 1 11 5" xfId="15449" xr:uid="{00000000-0005-0000-0000-000030240000}"/>
    <cellStyle name="60% - 强调文字颜色 1 11 5 2" xfId="26588" xr:uid="{00000000-0005-0000-0000-000031240000}"/>
    <cellStyle name="60% - 强调文字颜色 1 11 6" xfId="26582" xr:uid="{00000000-0005-0000-0000-000032240000}"/>
    <cellStyle name="60% - 强调文字颜色 1 12" xfId="1675" xr:uid="{00000000-0005-0000-0000-000033240000}"/>
    <cellStyle name="60% - 强调文字颜色 1 12 2" xfId="4618" xr:uid="{00000000-0005-0000-0000-000034240000}"/>
    <cellStyle name="60% - 强调文字颜色 1 12 2 2" xfId="26590" xr:uid="{00000000-0005-0000-0000-000035240000}"/>
    <cellStyle name="60% - 强调文字颜色 1 12 3" xfId="9135" xr:uid="{00000000-0005-0000-0000-000036240000}"/>
    <cellStyle name="60% - 强调文字颜色 1 12 3 2" xfId="26592" xr:uid="{00000000-0005-0000-0000-000037240000}"/>
    <cellStyle name="60% - 强调文字颜色 1 12 4" xfId="8257" xr:uid="{00000000-0005-0000-0000-000038240000}"/>
    <cellStyle name="60% - 强调文字颜色 1 12 4 2" xfId="26594" xr:uid="{00000000-0005-0000-0000-000039240000}"/>
    <cellStyle name="60% - 强调文字颜色 1 12 5" xfId="16317" xr:uid="{00000000-0005-0000-0000-00003A240000}"/>
    <cellStyle name="60% - 强调文字颜色 1 12 5 2" xfId="26595" xr:uid="{00000000-0005-0000-0000-00003B240000}"/>
    <cellStyle name="60% - 强调文字颜色 1 12 6" xfId="26589" xr:uid="{00000000-0005-0000-0000-00003C240000}"/>
    <cellStyle name="60% - 强调文字颜色 1 2" xfId="129" xr:uid="{00000000-0005-0000-0000-00003D240000}"/>
    <cellStyle name="60% - 强调文字颜色 1 2 10" xfId="23886" xr:uid="{00000000-0005-0000-0000-00003E240000}"/>
    <cellStyle name="60% - 强调文字颜色 1 2 11" xfId="41588" xr:uid="{00000000-0005-0000-0000-00003F240000}"/>
    <cellStyle name="60% - 强调文字颜色 1 2 2" xfId="297" xr:uid="{00000000-0005-0000-0000-000040240000}"/>
    <cellStyle name="60% - 强调文字颜色 1 2 2 2" xfId="1677" xr:uid="{00000000-0005-0000-0000-000041240000}"/>
    <cellStyle name="60% - 强调文字颜色 1 2 2 2 2" xfId="9594" xr:uid="{00000000-0005-0000-0000-000042240000}"/>
    <cellStyle name="60% - 强调文字颜色 1 2 2 2 2 2" xfId="23741" xr:uid="{00000000-0005-0000-0000-000043240000}"/>
    <cellStyle name="60% - 强调文字颜色 1 2 2 2 3" xfId="8711" xr:uid="{00000000-0005-0000-0000-000044240000}"/>
    <cellStyle name="60% - 强调文字颜色 1 2 2 2 3 2" xfId="23743" xr:uid="{00000000-0005-0000-0000-000045240000}"/>
    <cellStyle name="60% - 强调文字颜色 1 2 2 2 4" xfId="9133" xr:uid="{00000000-0005-0000-0000-000046240000}"/>
    <cellStyle name="60% - 强调文字颜色 1 2 2 2 4 2" xfId="26596" xr:uid="{00000000-0005-0000-0000-000047240000}"/>
    <cellStyle name="60% - 强调文字颜色 1 2 2 2 5" xfId="23737" xr:uid="{00000000-0005-0000-0000-000048240000}"/>
    <cellStyle name="60% - 强调文字颜色 1 2 2 3" xfId="4620" xr:uid="{00000000-0005-0000-0000-000049240000}"/>
    <cellStyle name="60% - 强调文字颜色 1 2 2 3 2" xfId="23746" xr:uid="{00000000-0005-0000-0000-00004A240000}"/>
    <cellStyle name="60% - 强调文字颜色 1 2 2 4" xfId="7278" xr:uid="{00000000-0005-0000-0000-00004B240000}"/>
    <cellStyle name="60% - 强调文字颜色 1 2 2 4 2" xfId="10794" xr:uid="{00000000-0005-0000-0000-00004C240000}"/>
    <cellStyle name="60% - 强调文字颜色 1 2 2 4 2 2" xfId="15227" xr:uid="{00000000-0005-0000-0000-00004D240000}"/>
    <cellStyle name="60% - 强调文字颜色 1 2 2 4 2 2 2" xfId="26598" xr:uid="{00000000-0005-0000-0000-00004E240000}"/>
    <cellStyle name="60% - 强调文字颜色 1 2 2 4 2 2 3" xfId="42089" xr:uid="{00000000-0005-0000-0000-00004F240000}"/>
    <cellStyle name="60% - 强调文字颜色 1 2 2 4 2 3" xfId="26597" xr:uid="{00000000-0005-0000-0000-000050240000}"/>
    <cellStyle name="60% - 强调文字颜色 1 2 2 4 2 4" xfId="42088" xr:uid="{00000000-0005-0000-0000-000051240000}"/>
    <cellStyle name="60% - 强调文字颜色 1 2 2 4 3" xfId="23762" xr:uid="{00000000-0005-0000-0000-000052240000}"/>
    <cellStyle name="60% - 强调文字颜色 1 2 2 4 4" xfId="41566" xr:uid="{00000000-0005-0000-0000-000053240000}"/>
    <cellStyle name="60% - 强调文字颜色 1 2 2 5" xfId="9131" xr:uid="{00000000-0005-0000-0000-000054240000}"/>
    <cellStyle name="60% - 强调文字颜色 1 2 2 5 2" xfId="15203" xr:uid="{00000000-0005-0000-0000-000055240000}"/>
    <cellStyle name="60% - 强调文字颜色 1 2 2 5 2 2" xfId="24705" xr:uid="{00000000-0005-0000-0000-000056240000}"/>
    <cellStyle name="60% - 强调文字颜色 1 2 2 5 2 3" xfId="41765" xr:uid="{00000000-0005-0000-0000-000057240000}"/>
    <cellStyle name="60% - 强调文字颜色 1 2 2 5 3" xfId="23764" xr:uid="{00000000-0005-0000-0000-000058240000}"/>
    <cellStyle name="60% - 强调文字颜色 1 2 2 5 4" xfId="41567" xr:uid="{00000000-0005-0000-0000-000059240000}"/>
    <cellStyle name="60% - 强调文字颜色 1 2 2 6" xfId="16319" xr:uid="{00000000-0005-0000-0000-00005A240000}"/>
    <cellStyle name="60% - 强调文字颜色 1 2 2 6 2" xfId="23767" xr:uid="{00000000-0005-0000-0000-00005B240000}"/>
    <cellStyle name="60% - 强调文字颜色 1 2 2 7" xfId="16685" xr:uid="{00000000-0005-0000-0000-00005C240000}"/>
    <cellStyle name="60% - 强调文字颜色 1 2 2 7 2" xfId="26600" xr:uid="{00000000-0005-0000-0000-00005D240000}"/>
    <cellStyle name="60% - 强调文字颜色 1 2 2 7 3" xfId="42161" xr:uid="{00000000-0005-0000-0000-00005E240000}"/>
    <cellStyle name="60% - 强调文字颜色 1 2 2 8" xfId="24002" xr:uid="{00000000-0005-0000-0000-00005F240000}"/>
    <cellStyle name="60% - 强调文字颜色 1 2 2 9" xfId="41558" xr:uid="{00000000-0005-0000-0000-000060240000}"/>
    <cellStyle name="60% - 强调文字颜色 1 2 3" xfId="1107" xr:uid="{00000000-0005-0000-0000-000061240000}"/>
    <cellStyle name="60% - 强调文字颜色 1 2 3 2" xfId="4621" xr:uid="{00000000-0005-0000-0000-000062240000}"/>
    <cellStyle name="60% - 强调文字颜色 1 2 3 2 2" xfId="22261" xr:uid="{00000000-0005-0000-0000-000063240000}"/>
    <cellStyle name="60% - 强调文字颜色 1 2 3 3" xfId="10789" xr:uid="{00000000-0005-0000-0000-000064240000}"/>
    <cellStyle name="60% - 强调文字颜色 1 2 3 3 2" xfId="23776" xr:uid="{00000000-0005-0000-0000-000065240000}"/>
    <cellStyle name="60% - 强调文字颜色 1 2 3 4" xfId="9707" xr:uid="{00000000-0005-0000-0000-000066240000}"/>
    <cellStyle name="60% - 强调文字颜色 1 2 3 4 2" xfId="22343" xr:uid="{00000000-0005-0000-0000-000067240000}"/>
    <cellStyle name="60% - 强调文字颜色 1 2 3 5" xfId="15763" xr:uid="{00000000-0005-0000-0000-000068240000}"/>
    <cellStyle name="60% - 强调文字颜色 1 2 3 5 2" xfId="23778" xr:uid="{00000000-0005-0000-0000-000069240000}"/>
    <cellStyle name="60% - 强调文字颜色 1 2 3 6" xfId="26601" xr:uid="{00000000-0005-0000-0000-00006A240000}"/>
    <cellStyle name="60% - 强调文字颜色 1 2 4" xfId="1676" xr:uid="{00000000-0005-0000-0000-00006B240000}"/>
    <cellStyle name="60% - 强调文字颜色 1 2 4 2" xfId="10867" xr:uid="{00000000-0005-0000-0000-00006C240000}"/>
    <cellStyle name="60% - 强调文字颜色 1 2 4 2 2" xfId="23105" xr:uid="{00000000-0005-0000-0000-00006D240000}"/>
    <cellStyle name="60% - 强调文字颜色 1 2 4 3" xfId="8613" xr:uid="{00000000-0005-0000-0000-00006E240000}"/>
    <cellStyle name="60% - 强调文字颜色 1 2 4 3 2" xfId="23793" xr:uid="{00000000-0005-0000-0000-00006F240000}"/>
    <cellStyle name="60% - 强调文字颜色 1 2 4 4" xfId="10785" xr:uid="{00000000-0005-0000-0000-000070240000}"/>
    <cellStyle name="60% - 强调文字颜色 1 2 4 4 2" xfId="23796" xr:uid="{00000000-0005-0000-0000-000071240000}"/>
    <cellStyle name="60% - 强调文字颜色 1 2 4 5" xfId="26602" xr:uid="{00000000-0005-0000-0000-000072240000}"/>
    <cellStyle name="60% - 强调文字颜色 1 2 5" xfId="4619" xr:uid="{00000000-0005-0000-0000-000073240000}"/>
    <cellStyle name="60% - 强调文字颜色 1 2 5 2" xfId="26603" xr:uid="{00000000-0005-0000-0000-000074240000}"/>
    <cellStyle name="60% - 强调文字颜色 1 2 6" xfId="7277" xr:uid="{00000000-0005-0000-0000-000075240000}"/>
    <cellStyle name="60% - 强调文字颜色 1 2 6 2" xfId="11044" xr:uid="{00000000-0005-0000-0000-000076240000}"/>
    <cellStyle name="60% - 强调文字颜色 1 2 6 2 2" xfId="15337" xr:uid="{00000000-0005-0000-0000-000077240000}"/>
    <cellStyle name="60% - 强调文字颜色 1 2 6 2 2 2" xfId="26609" xr:uid="{00000000-0005-0000-0000-000078240000}"/>
    <cellStyle name="60% - 强调文字颜色 1 2 6 2 2 3" xfId="41986" xr:uid="{00000000-0005-0000-0000-000079240000}"/>
    <cellStyle name="60% - 强调文字颜色 1 2 6 2 3" xfId="26607" xr:uid="{00000000-0005-0000-0000-00007A240000}"/>
    <cellStyle name="60% - 强调文字颜色 1 2 6 2 4" xfId="42163" xr:uid="{00000000-0005-0000-0000-00007B240000}"/>
    <cellStyle name="60% - 强调文字颜色 1 2 6 3" xfId="26605" xr:uid="{00000000-0005-0000-0000-00007C240000}"/>
    <cellStyle name="60% - 强调文字颜色 1 2 6 4" xfId="41105" xr:uid="{00000000-0005-0000-0000-00007D240000}"/>
    <cellStyle name="60% - 强调文字颜色 1 2 7" xfId="9715" xr:uid="{00000000-0005-0000-0000-00007E240000}"/>
    <cellStyle name="60% - 强调文字颜色 1 2 7 2" xfId="15271" xr:uid="{00000000-0005-0000-0000-00007F240000}"/>
    <cellStyle name="60% - 强调文字颜色 1 2 7 2 2" xfId="26613" xr:uid="{00000000-0005-0000-0000-000080240000}"/>
    <cellStyle name="60% - 强调文字颜色 1 2 7 2 3" xfId="42164" xr:uid="{00000000-0005-0000-0000-000081240000}"/>
    <cellStyle name="60% - 强调文字颜色 1 2 7 3" xfId="26611" xr:uid="{00000000-0005-0000-0000-000082240000}"/>
    <cellStyle name="60% - 强调文字颜色 1 2 7 4" xfId="41094" xr:uid="{00000000-0005-0000-0000-000083240000}"/>
    <cellStyle name="60% - 强调文字颜色 1 2 8" xfId="16318" xr:uid="{00000000-0005-0000-0000-000084240000}"/>
    <cellStyle name="60% - 强调文字颜色 1 2 8 2" xfId="26615" xr:uid="{00000000-0005-0000-0000-000085240000}"/>
    <cellStyle name="60% - 强调文字颜色 1 2 9" xfId="17126" xr:uid="{00000000-0005-0000-0000-000086240000}"/>
    <cellStyle name="60% - 强调文字颜色 1 2 9 2" xfId="26618" xr:uid="{00000000-0005-0000-0000-000087240000}"/>
    <cellStyle name="60% - 强调文字颜色 1 2 9 3" xfId="42021" xr:uid="{00000000-0005-0000-0000-000088240000}"/>
    <cellStyle name="60% - 强调文字颜色 1 3" xfId="130" xr:uid="{00000000-0005-0000-0000-000089240000}"/>
    <cellStyle name="60% - 强调文字颜色 1 3 10" xfId="26619" xr:uid="{00000000-0005-0000-0000-00008A240000}"/>
    <cellStyle name="60% - 强调文字颜色 1 3 11" xfId="41305" xr:uid="{00000000-0005-0000-0000-00008B240000}"/>
    <cellStyle name="60% - 强调文字颜色 1 3 2" xfId="298" xr:uid="{00000000-0005-0000-0000-00008C240000}"/>
    <cellStyle name="60% - 强调文字颜色 1 3 2 2" xfId="1680" xr:uid="{00000000-0005-0000-0000-00008D240000}"/>
    <cellStyle name="60% - 强调文字颜色 1 3 2 2 2" xfId="8859" xr:uid="{00000000-0005-0000-0000-00008E240000}"/>
    <cellStyle name="60% - 强调文字颜色 1 3 2 2 2 2" xfId="24139" xr:uid="{00000000-0005-0000-0000-00008F240000}"/>
    <cellStyle name="60% - 强调文字颜色 1 3 2 2 3" xfId="11198" xr:uid="{00000000-0005-0000-0000-000090240000}"/>
    <cellStyle name="60% - 强调文字颜色 1 3 2 2 3 2" xfId="24141" xr:uid="{00000000-0005-0000-0000-000091240000}"/>
    <cellStyle name="60% - 强调文字颜色 1 3 2 2 4" xfId="9129" xr:uid="{00000000-0005-0000-0000-000092240000}"/>
    <cellStyle name="60% - 强调文字颜色 1 3 2 2 4 2" xfId="26621" xr:uid="{00000000-0005-0000-0000-000093240000}"/>
    <cellStyle name="60% - 强调文字颜色 1 3 2 2 5" xfId="24137" xr:uid="{00000000-0005-0000-0000-000094240000}"/>
    <cellStyle name="60% - 强调文字颜色 1 3 2 3" xfId="4623" xr:uid="{00000000-0005-0000-0000-000095240000}"/>
    <cellStyle name="60% - 强调文字颜色 1 3 2 3 2" xfId="24146" xr:uid="{00000000-0005-0000-0000-000096240000}"/>
    <cellStyle name="60% - 强调文字颜色 1 3 2 4" xfId="7280" xr:uid="{00000000-0005-0000-0000-000097240000}"/>
    <cellStyle name="60% - 强调文字颜色 1 3 2 4 2" xfId="11195" xr:uid="{00000000-0005-0000-0000-000098240000}"/>
    <cellStyle name="60% - 强调文字颜色 1 3 2 4 2 2" xfId="15354" xr:uid="{00000000-0005-0000-0000-000099240000}"/>
    <cellStyle name="60% - 强调文字颜色 1 3 2 4 2 2 2" xfId="26624" xr:uid="{00000000-0005-0000-0000-00009A240000}"/>
    <cellStyle name="60% - 强调文字颜色 1 3 2 4 2 2 3" xfId="42166" xr:uid="{00000000-0005-0000-0000-00009B240000}"/>
    <cellStyle name="60% - 强调文字颜色 1 3 2 4 2 3" xfId="26622" xr:uid="{00000000-0005-0000-0000-00009C240000}"/>
    <cellStyle name="60% - 强调文字颜色 1 3 2 4 2 4" xfId="42165" xr:uid="{00000000-0005-0000-0000-00009D240000}"/>
    <cellStyle name="60% - 强调文字颜色 1 3 2 4 3" xfId="24155" xr:uid="{00000000-0005-0000-0000-00009E240000}"/>
    <cellStyle name="60% - 强调文字颜色 1 3 2 4 4" xfId="41657" xr:uid="{00000000-0005-0000-0000-00009F240000}"/>
    <cellStyle name="60% - 强调文字颜色 1 3 2 5" xfId="9766" xr:uid="{00000000-0005-0000-0000-0000A0240000}"/>
    <cellStyle name="60% - 强调文字颜色 1 3 2 5 2" xfId="15415" xr:uid="{00000000-0005-0000-0000-0000A1240000}"/>
    <cellStyle name="60% - 强调文字颜色 1 3 2 5 2 2" xfId="26625" xr:uid="{00000000-0005-0000-0000-0000A2240000}"/>
    <cellStyle name="60% - 强调文字颜色 1 3 2 5 2 3" xfId="42168" xr:uid="{00000000-0005-0000-0000-0000A3240000}"/>
    <cellStyle name="60% - 强调文字颜色 1 3 2 5 3" xfId="21513" xr:uid="{00000000-0005-0000-0000-0000A4240000}"/>
    <cellStyle name="60% - 强调文字颜色 1 3 2 5 4" xfId="41013" xr:uid="{00000000-0005-0000-0000-0000A5240000}"/>
    <cellStyle name="60% - 强调文字颜色 1 3 2 6" xfId="16322" xr:uid="{00000000-0005-0000-0000-0000A6240000}"/>
    <cellStyle name="60% - 强调文字颜色 1 3 2 6 2" xfId="21818" xr:uid="{00000000-0005-0000-0000-0000A7240000}"/>
    <cellStyle name="60% - 强调文字颜色 1 3 2 7" xfId="16684" xr:uid="{00000000-0005-0000-0000-0000A8240000}"/>
    <cellStyle name="60% - 强调文字颜色 1 3 2 7 2" xfId="21412" xr:uid="{00000000-0005-0000-0000-0000A9240000}"/>
    <cellStyle name="60% - 强调文字颜色 1 3 2 7 3" xfId="40987" xr:uid="{00000000-0005-0000-0000-0000AA240000}"/>
    <cellStyle name="60% - 强调文字颜色 1 3 2 8" xfId="26620" xr:uid="{00000000-0005-0000-0000-0000AB240000}"/>
    <cellStyle name="60% - 强调文字颜色 1 3 2 9" xfId="42050" xr:uid="{00000000-0005-0000-0000-0000AC240000}"/>
    <cellStyle name="60% - 强调文字颜色 1 3 3" xfId="1682" xr:uid="{00000000-0005-0000-0000-0000AD240000}"/>
    <cellStyle name="60% - 强调文字颜色 1 3 3 2" xfId="4624" xr:uid="{00000000-0005-0000-0000-0000AE240000}"/>
    <cellStyle name="60% - 强调文字颜色 1 3 3 2 2" xfId="24174" xr:uid="{00000000-0005-0000-0000-0000AF240000}"/>
    <cellStyle name="60% - 强调文字颜色 1 3 3 3" xfId="10760" xr:uid="{00000000-0005-0000-0000-0000B0240000}"/>
    <cellStyle name="60% - 强调文字颜色 1 3 3 3 2" xfId="24184" xr:uid="{00000000-0005-0000-0000-0000B1240000}"/>
    <cellStyle name="60% - 强调文字颜色 1 3 3 4" xfId="10759" xr:uid="{00000000-0005-0000-0000-0000B2240000}"/>
    <cellStyle name="60% - 强调文字颜色 1 3 3 4 2" xfId="24187" xr:uid="{00000000-0005-0000-0000-0000B3240000}"/>
    <cellStyle name="60% - 强调文字颜色 1 3 3 5" xfId="16324" xr:uid="{00000000-0005-0000-0000-0000B4240000}"/>
    <cellStyle name="60% - 强调文字颜色 1 3 3 5 2" xfId="24189" xr:uid="{00000000-0005-0000-0000-0000B5240000}"/>
    <cellStyle name="60% - 强调文字颜色 1 3 3 6" xfId="26627" xr:uid="{00000000-0005-0000-0000-0000B6240000}"/>
    <cellStyle name="60% - 强调文字颜色 1 3 4" xfId="1678" xr:uid="{00000000-0005-0000-0000-0000B7240000}"/>
    <cellStyle name="60% - 强调文字颜色 1 3 4 2" xfId="9542" xr:uid="{00000000-0005-0000-0000-0000B8240000}"/>
    <cellStyle name="60% - 强调文字颜色 1 3 4 2 2" xfId="24215" xr:uid="{00000000-0005-0000-0000-0000B9240000}"/>
    <cellStyle name="60% - 强调文字颜色 1 3 4 3" xfId="8531" xr:uid="{00000000-0005-0000-0000-0000BA240000}"/>
    <cellStyle name="60% - 强调文字颜色 1 3 4 3 2" xfId="24224" xr:uid="{00000000-0005-0000-0000-0000BB240000}"/>
    <cellStyle name="60% - 强调文字颜色 1 3 4 4" xfId="9537" xr:uid="{00000000-0005-0000-0000-0000BC240000}"/>
    <cellStyle name="60% - 强调文字颜色 1 3 4 4 2" xfId="24229" xr:uid="{00000000-0005-0000-0000-0000BD240000}"/>
    <cellStyle name="60% - 强调文字颜色 1 3 4 5" xfId="26629" xr:uid="{00000000-0005-0000-0000-0000BE240000}"/>
    <cellStyle name="60% - 强调文字颜色 1 3 5" xfId="4622" xr:uid="{00000000-0005-0000-0000-0000BF240000}"/>
    <cellStyle name="60% - 强调文字颜色 1 3 5 2" xfId="6785" xr:uid="{00000000-0005-0000-0000-0000C0240000}"/>
    <cellStyle name="60% - 强调文字颜色 1 3 5 2 2" xfId="23423" xr:uid="{00000000-0005-0000-0000-0000C1240000}"/>
    <cellStyle name="60% - 强调文字颜色 1 3 5 3" xfId="8665" xr:uid="{00000000-0005-0000-0000-0000C2240000}"/>
    <cellStyle name="60% - 强调文字颜色 1 3 5 3 2" xfId="24242" xr:uid="{00000000-0005-0000-0000-0000C3240000}"/>
    <cellStyle name="60% - 强调文字颜色 1 3 5 4" xfId="26631" xr:uid="{00000000-0005-0000-0000-0000C4240000}"/>
    <cellStyle name="60% - 强调文字颜色 1 3 6" xfId="7279" xr:uid="{00000000-0005-0000-0000-0000C5240000}"/>
    <cellStyle name="60% - 强调文字颜色 1 3 6 2" xfId="9340" xr:uid="{00000000-0005-0000-0000-0000C6240000}"/>
    <cellStyle name="60% - 强调文字颜色 1 3 6 2 2" xfId="15232" xr:uid="{00000000-0005-0000-0000-0000C7240000}"/>
    <cellStyle name="60% - 强调文字颜色 1 3 6 2 2 2" xfId="26637" xr:uid="{00000000-0005-0000-0000-0000C8240000}"/>
    <cellStyle name="60% - 强调文字颜色 1 3 6 2 2 3" xfId="40845" xr:uid="{00000000-0005-0000-0000-0000C9240000}"/>
    <cellStyle name="60% - 强调文字颜色 1 3 6 2 3" xfId="26634" xr:uid="{00000000-0005-0000-0000-0000CA240000}"/>
    <cellStyle name="60% - 强调文字颜色 1 3 6 2 4" xfId="42170" xr:uid="{00000000-0005-0000-0000-0000CB240000}"/>
    <cellStyle name="60% - 强调文字颜色 1 3 6 3" xfId="9128" xr:uid="{00000000-0005-0000-0000-0000CC240000}"/>
    <cellStyle name="60% - 强调文字颜色 1 3 6 3 2" xfId="26638" xr:uid="{00000000-0005-0000-0000-0000CD240000}"/>
    <cellStyle name="60% - 强调文字颜色 1 3 6 4" xfId="26633" xr:uid="{00000000-0005-0000-0000-0000CE240000}"/>
    <cellStyle name="60% - 强调文字颜色 1 3 6 5" xfId="42169" xr:uid="{00000000-0005-0000-0000-0000CF240000}"/>
    <cellStyle name="60% - 强调文字颜色 1 3 7" xfId="8853" xr:uid="{00000000-0005-0000-0000-0000D0240000}"/>
    <cellStyle name="60% - 强调文字颜色 1 3 7 2" xfId="15139" xr:uid="{00000000-0005-0000-0000-0000D1240000}"/>
    <cellStyle name="60% - 强调文字颜色 1 3 7 2 2" xfId="26640" xr:uid="{00000000-0005-0000-0000-0000D2240000}"/>
    <cellStyle name="60% - 强调文字颜色 1 3 7 2 3" xfId="42173" xr:uid="{00000000-0005-0000-0000-0000D3240000}"/>
    <cellStyle name="60% - 强调文字颜色 1 3 7 3" xfId="26639" xr:uid="{00000000-0005-0000-0000-0000D4240000}"/>
    <cellStyle name="60% - 强调文字颜色 1 3 7 4" xfId="42172" xr:uid="{00000000-0005-0000-0000-0000D5240000}"/>
    <cellStyle name="60% - 强调文字颜色 1 3 8" xfId="16320" xr:uid="{00000000-0005-0000-0000-0000D6240000}"/>
    <cellStyle name="60% - 强调文字颜色 1 3 8 2" xfId="26642" xr:uid="{00000000-0005-0000-0000-0000D7240000}"/>
    <cellStyle name="60% - 强调文字颜色 1 3 9" xfId="18152" xr:uid="{00000000-0005-0000-0000-0000D8240000}"/>
    <cellStyle name="60% - 强调文字颜色 1 3 9 2" xfId="26644" xr:uid="{00000000-0005-0000-0000-0000D9240000}"/>
    <cellStyle name="60% - 强调文字颜色 1 3 9 3" xfId="41245" xr:uid="{00000000-0005-0000-0000-0000DA240000}"/>
    <cellStyle name="60% - 强调文字颜色 1 4" xfId="131" xr:uid="{00000000-0005-0000-0000-0000DB240000}"/>
    <cellStyle name="60% - 强调文字颜色 1 4 10" xfId="26645" xr:uid="{00000000-0005-0000-0000-0000DC240000}"/>
    <cellStyle name="60% - 强调文字颜色 1 4 11" xfId="42051" xr:uid="{00000000-0005-0000-0000-0000DD240000}"/>
    <cellStyle name="60% - 强调文字颜色 1 4 2" xfId="299" xr:uid="{00000000-0005-0000-0000-0000DE240000}"/>
    <cellStyle name="60% - 强调文字颜色 1 4 2 2" xfId="1686" xr:uid="{00000000-0005-0000-0000-0000DF240000}"/>
    <cellStyle name="60% - 强调文字颜色 1 4 2 2 2" xfId="8388" xr:uid="{00000000-0005-0000-0000-0000E0240000}"/>
    <cellStyle name="60% - 强调文字颜色 1 4 2 2 2 2" xfId="24612" xr:uid="{00000000-0005-0000-0000-0000E1240000}"/>
    <cellStyle name="60% - 强调文字颜色 1 4 2 2 3" xfId="10716" xr:uid="{00000000-0005-0000-0000-0000E2240000}"/>
    <cellStyle name="60% - 强调文字颜色 1 4 2 2 3 2" xfId="24615" xr:uid="{00000000-0005-0000-0000-0000E3240000}"/>
    <cellStyle name="60% - 强调文字颜色 1 4 2 2 4" xfId="8327" xr:uid="{00000000-0005-0000-0000-0000E4240000}"/>
    <cellStyle name="60% - 强调文字颜色 1 4 2 2 4 2" xfId="26648" xr:uid="{00000000-0005-0000-0000-0000E5240000}"/>
    <cellStyle name="60% - 强调文字颜色 1 4 2 2 5" xfId="24609" xr:uid="{00000000-0005-0000-0000-0000E6240000}"/>
    <cellStyle name="60% - 强调文字颜色 1 4 2 3" xfId="4626" xr:uid="{00000000-0005-0000-0000-0000E7240000}"/>
    <cellStyle name="60% - 强调文字颜色 1 4 2 3 2" xfId="24404" xr:uid="{00000000-0005-0000-0000-0000E8240000}"/>
    <cellStyle name="60% - 强调文字颜色 1 4 2 4" xfId="7282" xr:uid="{00000000-0005-0000-0000-0000E9240000}"/>
    <cellStyle name="60% - 强调文字颜色 1 4 2 4 2" xfId="11035" xr:uid="{00000000-0005-0000-0000-0000EA240000}"/>
    <cellStyle name="60% - 强调文字颜色 1 4 2 4 2 2" xfId="15202" xr:uid="{00000000-0005-0000-0000-0000EB240000}"/>
    <cellStyle name="60% - 强调文字颜色 1 4 2 4 2 2 2" xfId="26650" xr:uid="{00000000-0005-0000-0000-0000EC240000}"/>
    <cellStyle name="60% - 强调文字颜色 1 4 2 4 2 2 3" xfId="42175" xr:uid="{00000000-0005-0000-0000-0000ED240000}"/>
    <cellStyle name="60% - 强调文字颜色 1 4 2 4 2 3" xfId="26649" xr:uid="{00000000-0005-0000-0000-0000EE240000}"/>
    <cellStyle name="60% - 强调文字颜色 1 4 2 4 2 4" xfId="42174" xr:uid="{00000000-0005-0000-0000-0000EF240000}"/>
    <cellStyle name="60% - 强调文字颜色 1 4 2 4 3" xfId="21900" xr:uid="{00000000-0005-0000-0000-0000F0240000}"/>
    <cellStyle name="60% - 强调文字颜色 1 4 2 4 4" xfId="41122" xr:uid="{00000000-0005-0000-0000-0000F1240000}"/>
    <cellStyle name="60% - 强调文字颜色 1 4 2 5" xfId="9731" xr:uid="{00000000-0005-0000-0000-0000F2240000}"/>
    <cellStyle name="60% - 强调文字颜色 1 4 2 5 2" xfId="15272" xr:uid="{00000000-0005-0000-0000-0000F3240000}"/>
    <cellStyle name="60% - 强调文字颜色 1 4 2 5 2 2" xfId="26652" xr:uid="{00000000-0005-0000-0000-0000F4240000}"/>
    <cellStyle name="60% - 强调文字颜色 1 4 2 5 2 3" xfId="42176" xr:uid="{00000000-0005-0000-0000-0000F5240000}"/>
    <cellStyle name="60% - 强调文字颜色 1 4 2 5 3" xfId="21951" xr:uid="{00000000-0005-0000-0000-0000F6240000}"/>
    <cellStyle name="60% - 强调文字颜色 1 4 2 5 4" xfId="41135" xr:uid="{00000000-0005-0000-0000-0000F7240000}"/>
    <cellStyle name="60% - 强调文字颜色 1 4 2 6" xfId="16327" xr:uid="{00000000-0005-0000-0000-0000F8240000}"/>
    <cellStyle name="60% - 强调文字颜色 1 4 2 6 2" xfId="24624" xr:uid="{00000000-0005-0000-0000-0000F9240000}"/>
    <cellStyle name="60% - 强调文字颜色 1 4 2 7" xfId="16682" xr:uid="{00000000-0005-0000-0000-0000FA240000}"/>
    <cellStyle name="60% - 强调文字颜色 1 4 2 7 2" xfId="26654" xr:uid="{00000000-0005-0000-0000-0000FB240000}"/>
    <cellStyle name="60% - 强调文字颜色 1 4 2 7 3" xfId="42177" xr:uid="{00000000-0005-0000-0000-0000FC240000}"/>
    <cellStyle name="60% - 强调文字颜色 1 4 2 8" xfId="26646" xr:uid="{00000000-0005-0000-0000-0000FD240000}"/>
    <cellStyle name="60% - 强调文字颜色 1 4 2 9" xfId="41965" xr:uid="{00000000-0005-0000-0000-0000FE240000}"/>
    <cellStyle name="60% - 强调文字颜色 1 4 3" xfId="1689" xr:uid="{00000000-0005-0000-0000-0000FF240000}"/>
    <cellStyle name="60% - 强调文字颜色 1 4 3 2" xfId="4627" xr:uid="{00000000-0005-0000-0000-000000250000}"/>
    <cellStyle name="60% - 强调文字颜色 1 4 3 2 2" xfId="24634" xr:uid="{00000000-0005-0000-0000-000001250000}"/>
    <cellStyle name="60% - 强调文字颜色 1 4 3 3" xfId="9506" xr:uid="{00000000-0005-0000-0000-000002250000}"/>
    <cellStyle name="60% - 强调文字颜色 1 4 3 3 2" xfId="24349" xr:uid="{00000000-0005-0000-0000-000003250000}"/>
    <cellStyle name="60% - 强调文字颜色 1 4 3 4" xfId="9482" xr:uid="{00000000-0005-0000-0000-000004250000}"/>
    <cellStyle name="60% - 强调文字颜色 1 4 3 4 2" xfId="24362" xr:uid="{00000000-0005-0000-0000-000005250000}"/>
    <cellStyle name="60% - 强调文字颜色 1 4 3 5" xfId="16330" xr:uid="{00000000-0005-0000-0000-000006250000}"/>
    <cellStyle name="60% - 强调文字颜色 1 4 3 5 2" xfId="21350" xr:uid="{00000000-0005-0000-0000-000007250000}"/>
    <cellStyle name="60% - 强调文字颜色 1 4 3 6" xfId="26656" xr:uid="{00000000-0005-0000-0000-000008250000}"/>
    <cellStyle name="60% - 强调文字颜色 1 4 4" xfId="1684" xr:uid="{00000000-0005-0000-0000-000009250000}"/>
    <cellStyle name="60% - 强调文字颜色 1 4 4 2" xfId="10021" xr:uid="{00000000-0005-0000-0000-00000A250000}"/>
    <cellStyle name="60% - 强调文字颜色 1 4 4 2 2" xfId="24649" xr:uid="{00000000-0005-0000-0000-00000B250000}"/>
    <cellStyle name="60% - 强调文字颜色 1 4 4 3" xfId="10709" xr:uid="{00000000-0005-0000-0000-00000C250000}"/>
    <cellStyle name="60% - 强调文字颜色 1 4 4 3 2" xfId="24368" xr:uid="{00000000-0005-0000-0000-00000D250000}"/>
    <cellStyle name="60% - 强调文字颜色 1 4 4 4" xfId="10707" xr:uid="{00000000-0005-0000-0000-00000E250000}"/>
    <cellStyle name="60% - 强调文字颜色 1 4 4 4 2" xfId="24375" xr:uid="{00000000-0005-0000-0000-00000F250000}"/>
    <cellStyle name="60% - 强调文字颜色 1 4 4 5" xfId="26659" xr:uid="{00000000-0005-0000-0000-000010250000}"/>
    <cellStyle name="60% - 强调文字颜色 1 4 5" xfId="4625" xr:uid="{00000000-0005-0000-0000-000011250000}"/>
    <cellStyle name="60% - 强调文字颜色 1 4 5 2" xfId="26660" xr:uid="{00000000-0005-0000-0000-000012250000}"/>
    <cellStyle name="60% - 强调文字颜色 1 4 6" xfId="7281" xr:uid="{00000000-0005-0000-0000-000013250000}"/>
    <cellStyle name="60% - 强调文字颜色 1 4 6 2" xfId="10312" xr:uid="{00000000-0005-0000-0000-000014250000}"/>
    <cellStyle name="60% - 强调文字颜色 1 4 6 2 2" xfId="15161" xr:uid="{00000000-0005-0000-0000-000015250000}"/>
    <cellStyle name="60% - 强调文字颜色 1 4 6 2 2 2" xfId="26663" xr:uid="{00000000-0005-0000-0000-000016250000}"/>
    <cellStyle name="60% - 强调文字颜色 1 4 6 2 2 3" xfId="42180" xr:uid="{00000000-0005-0000-0000-000017250000}"/>
    <cellStyle name="60% - 强调文字颜色 1 4 6 2 3" xfId="26662" xr:uid="{00000000-0005-0000-0000-000018250000}"/>
    <cellStyle name="60% - 强调文字颜色 1 4 6 2 4" xfId="42179" xr:uid="{00000000-0005-0000-0000-000019250000}"/>
    <cellStyle name="60% - 强调文字颜色 1 4 6 3" xfId="26661" xr:uid="{00000000-0005-0000-0000-00001A250000}"/>
    <cellStyle name="60% - 强调文字颜色 1 4 6 4" xfId="42178" xr:uid="{00000000-0005-0000-0000-00001B250000}"/>
    <cellStyle name="60% - 强调文字颜色 1 4 7" xfId="10320" xr:uid="{00000000-0005-0000-0000-00001C250000}"/>
    <cellStyle name="60% - 强调文字颜色 1 4 7 2" xfId="15201" xr:uid="{00000000-0005-0000-0000-00001D250000}"/>
    <cellStyle name="60% - 强调文字颜色 1 4 7 2 2" xfId="25343" xr:uid="{00000000-0005-0000-0000-00001E250000}"/>
    <cellStyle name="60% - 强调文字颜色 1 4 7 2 3" xfId="41970" xr:uid="{00000000-0005-0000-0000-00001F250000}"/>
    <cellStyle name="60% - 强调文字颜色 1 4 7 3" xfId="26664" xr:uid="{00000000-0005-0000-0000-000020250000}"/>
    <cellStyle name="60% - 强调文字颜色 1 4 7 4" xfId="42181" xr:uid="{00000000-0005-0000-0000-000021250000}"/>
    <cellStyle name="60% - 强调文字颜色 1 4 8" xfId="16326" xr:uid="{00000000-0005-0000-0000-000022250000}"/>
    <cellStyle name="60% - 强调文字颜色 1 4 8 2" xfId="26666" xr:uid="{00000000-0005-0000-0000-000023250000}"/>
    <cellStyle name="60% - 强调文字颜色 1 4 9" xfId="18151" xr:uid="{00000000-0005-0000-0000-000024250000}"/>
    <cellStyle name="60% - 强调文字颜色 1 4 9 2" xfId="26670" xr:uid="{00000000-0005-0000-0000-000025250000}"/>
    <cellStyle name="60% - 强调文字颜色 1 4 9 3" xfId="41236" xr:uid="{00000000-0005-0000-0000-000026250000}"/>
    <cellStyle name="60% - 强调文字颜色 1 5" xfId="132" xr:uid="{00000000-0005-0000-0000-000027250000}"/>
    <cellStyle name="60% - 强调文字颜色 1 5 10" xfId="42052" xr:uid="{00000000-0005-0000-0000-000028250000}"/>
    <cellStyle name="60% - 强调文字颜色 1 5 2" xfId="300" xr:uid="{00000000-0005-0000-0000-000029250000}"/>
    <cellStyle name="60% - 强调文字颜色 1 5 2 2" xfId="7284" xr:uid="{00000000-0005-0000-0000-00002A250000}"/>
    <cellStyle name="60% - 强调文字颜色 1 5 2 2 2" xfId="9438" xr:uid="{00000000-0005-0000-0000-00002B250000}"/>
    <cellStyle name="60% - 强调文字颜色 1 5 2 2 2 2" xfId="15242" xr:uid="{00000000-0005-0000-0000-00002C250000}"/>
    <cellStyle name="60% - 强调文字颜色 1 5 2 2 2 2 2" xfId="26673" xr:uid="{00000000-0005-0000-0000-00002D250000}"/>
    <cellStyle name="60% - 强调文字颜色 1 5 2 2 2 2 3" xfId="42108" xr:uid="{00000000-0005-0000-0000-00002E250000}"/>
    <cellStyle name="60% - 强调文字颜色 1 5 2 2 2 3" xfId="24982" xr:uid="{00000000-0005-0000-0000-00002F250000}"/>
    <cellStyle name="60% - 强调文字颜色 1 5 2 2 2 4" xfId="41859" xr:uid="{00000000-0005-0000-0000-000030250000}"/>
    <cellStyle name="60% - 强调文字颜色 1 5 2 2 3" xfId="24979" xr:uid="{00000000-0005-0000-0000-000031250000}"/>
    <cellStyle name="60% - 强调文字颜色 1 5 2 2 4" xfId="41858" xr:uid="{00000000-0005-0000-0000-000032250000}"/>
    <cellStyle name="60% - 强调文字颜色 1 5 2 3" xfId="9437" xr:uid="{00000000-0005-0000-0000-000033250000}"/>
    <cellStyle name="60% - 强调文字颜色 1 5 2 3 2" xfId="15187" xr:uid="{00000000-0005-0000-0000-000034250000}"/>
    <cellStyle name="60% - 强调文字颜色 1 5 2 3 2 2" xfId="24989" xr:uid="{00000000-0005-0000-0000-000035250000}"/>
    <cellStyle name="60% - 强调文字颜色 1 5 2 3 2 3" xfId="41863" xr:uid="{00000000-0005-0000-0000-000036250000}"/>
    <cellStyle name="60% - 强调文字颜色 1 5 2 3 3" xfId="24986" xr:uid="{00000000-0005-0000-0000-000037250000}"/>
    <cellStyle name="60% - 强调文字颜色 1 5 2 3 4" xfId="41862" xr:uid="{00000000-0005-0000-0000-000038250000}"/>
    <cellStyle name="60% - 强调文字颜色 1 5 2 4" xfId="16681" xr:uid="{00000000-0005-0000-0000-000039250000}"/>
    <cellStyle name="60% - 强调文字颜色 1 5 2 4 2" xfId="24993" xr:uid="{00000000-0005-0000-0000-00003A250000}"/>
    <cellStyle name="60% - 强调文字颜色 1 5 2 4 3" xfId="41866" xr:uid="{00000000-0005-0000-0000-00003B250000}"/>
    <cellStyle name="60% - 强调文字颜色 1 5 2 5" xfId="26672" xr:uid="{00000000-0005-0000-0000-00003C250000}"/>
    <cellStyle name="60% - 强调文字颜色 1 5 2 6" xfId="42182" xr:uid="{00000000-0005-0000-0000-00003D250000}"/>
    <cellStyle name="60% - 强调文字颜色 1 5 3" xfId="1690" xr:uid="{00000000-0005-0000-0000-00003E250000}"/>
    <cellStyle name="60% - 强调文字颜色 1 5 3 2" xfId="10649" xr:uid="{00000000-0005-0000-0000-00003F250000}"/>
    <cellStyle name="60% - 强调文字颜色 1 5 3 2 2" xfId="25007" xr:uid="{00000000-0005-0000-0000-000040250000}"/>
    <cellStyle name="60% - 强调文字颜色 1 5 3 3" xfId="9434" xr:uid="{00000000-0005-0000-0000-000041250000}"/>
    <cellStyle name="60% - 强调文字颜色 1 5 3 3 2" xfId="24472" xr:uid="{00000000-0005-0000-0000-000042250000}"/>
    <cellStyle name="60% - 强调文字颜色 1 5 3 4" xfId="10645" xr:uid="{00000000-0005-0000-0000-000043250000}"/>
    <cellStyle name="60% - 强调文字颜色 1 5 3 4 2" xfId="24478" xr:uid="{00000000-0005-0000-0000-000044250000}"/>
    <cellStyle name="60% - 强调文字颜色 1 5 3 5" xfId="26674" xr:uid="{00000000-0005-0000-0000-000045250000}"/>
    <cellStyle name="60% - 强调文字颜色 1 5 4" xfId="4628" xr:uid="{00000000-0005-0000-0000-000046250000}"/>
    <cellStyle name="60% - 强调文字颜色 1 5 4 2" xfId="7286" xr:uid="{00000000-0005-0000-0000-000047250000}"/>
    <cellStyle name="60% - 强调文字颜色 1 5 4 2 2" xfId="25028" xr:uid="{00000000-0005-0000-0000-000048250000}"/>
    <cellStyle name="60% - 强调文字颜色 1 5 4 3" xfId="9748" xr:uid="{00000000-0005-0000-0000-000049250000}"/>
    <cellStyle name="60% - 强调文字颜色 1 5 4 3 2" xfId="21728" xr:uid="{00000000-0005-0000-0000-00004A250000}"/>
    <cellStyle name="60% - 强调文字颜色 1 5 4 4" xfId="26675" xr:uid="{00000000-0005-0000-0000-00004B250000}"/>
    <cellStyle name="60% - 强调文字颜色 1 5 5" xfId="7283" xr:uid="{00000000-0005-0000-0000-00004C250000}"/>
    <cellStyle name="60% - 强调文字颜色 1 5 5 2" xfId="9426" xr:uid="{00000000-0005-0000-0000-00004D250000}"/>
    <cellStyle name="60% - 强调文字颜色 1 5 5 2 2" xfId="15241" xr:uid="{00000000-0005-0000-0000-00004E250000}"/>
    <cellStyle name="60% - 强调文字颜色 1 5 5 2 2 2" xfId="25052" xr:uid="{00000000-0005-0000-0000-00004F250000}"/>
    <cellStyle name="60% - 强调文字颜色 1 5 5 2 2 3" xfId="41874" xr:uid="{00000000-0005-0000-0000-000050250000}"/>
    <cellStyle name="60% - 强调文字颜色 1 5 5 2 3" xfId="25050" xr:uid="{00000000-0005-0000-0000-000051250000}"/>
    <cellStyle name="60% - 强调文字颜色 1 5 5 2 4" xfId="41873" xr:uid="{00000000-0005-0000-0000-000052250000}"/>
    <cellStyle name="60% - 强调文字颜色 1 5 5 3" xfId="9125" xr:uid="{00000000-0005-0000-0000-000053250000}"/>
    <cellStyle name="60% - 强调文字颜色 1 5 5 3 2" xfId="25056" xr:uid="{00000000-0005-0000-0000-000054250000}"/>
    <cellStyle name="60% - 强调文字颜色 1 5 5 4" xfId="26676" xr:uid="{00000000-0005-0000-0000-000055250000}"/>
    <cellStyle name="60% - 强调文字颜色 1 5 5 5" xfId="42184" xr:uid="{00000000-0005-0000-0000-000056250000}"/>
    <cellStyle name="60% - 强调文字颜色 1 5 6" xfId="11025" xr:uid="{00000000-0005-0000-0000-000057250000}"/>
    <cellStyle name="60% - 强调文字颜色 1 5 6 2" xfId="15224" xr:uid="{00000000-0005-0000-0000-000058250000}"/>
    <cellStyle name="60% - 强调文字颜色 1 5 6 2 2" xfId="26678" xr:uid="{00000000-0005-0000-0000-000059250000}"/>
    <cellStyle name="60% - 强调文字颜色 1 5 6 2 3" xfId="42185" xr:uid="{00000000-0005-0000-0000-00005A250000}"/>
    <cellStyle name="60% - 强调文字颜色 1 5 6 3" xfId="26677" xr:uid="{00000000-0005-0000-0000-00005B250000}"/>
    <cellStyle name="60% - 强调文字颜色 1 5 6 4" xfId="41138" xr:uid="{00000000-0005-0000-0000-00005C250000}"/>
    <cellStyle name="60% - 强调文字颜色 1 5 7" xfId="16331" xr:uid="{00000000-0005-0000-0000-00005D250000}"/>
    <cellStyle name="60% - 强调文字颜色 1 5 7 2" xfId="26679" xr:uid="{00000000-0005-0000-0000-00005E250000}"/>
    <cellStyle name="60% - 强调文字颜色 1 5 8" xfId="15516" xr:uid="{00000000-0005-0000-0000-00005F250000}"/>
    <cellStyle name="60% - 强调文字颜色 1 5 8 2" xfId="26680" xr:uid="{00000000-0005-0000-0000-000060250000}"/>
    <cellStyle name="60% - 强调文字颜色 1 5 8 3" xfId="42186" xr:uid="{00000000-0005-0000-0000-000061250000}"/>
    <cellStyle name="60% - 强调文字颜色 1 5 9" xfId="26671" xr:uid="{00000000-0005-0000-0000-000062250000}"/>
    <cellStyle name="60% - 强调文字颜色 1 6" xfId="1691" xr:uid="{00000000-0005-0000-0000-000063250000}"/>
    <cellStyle name="60% - 强调文字颜色 1 6 2" xfId="4629" xr:uid="{00000000-0005-0000-0000-000064250000}"/>
    <cellStyle name="60% - 强调文字颜色 1 6 2 2" xfId="7287" xr:uid="{00000000-0005-0000-0000-000065250000}"/>
    <cellStyle name="60% - 强调文字颜色 1 6 2 2 2" xfId="9398" xr:uid="{00000000-0005-0000-0000-000066250000}"/>
    <cellStyle name="60% - 强调文字颜色 1 6 2 2 2 2" xfId="25292" xr:uid="{00000000-0005-0000-0000-000067250000}"/>
    <cellStyle name="60% - 强调文字颜色 1 6 2 2 3" xfId="10595" xr:uid="{00000000-0005-0000-0000-000068250000}"/>
    <cellStyle name="60% - 强调文字颜色 1 6 2 2 3 2" xfId="15288" xr:uid="{00000000-0005-0000-0000-000069250000}"/>
    <cellStyle name="60% - 强调文字颜色 1 6 2 2 3 2 2" xfId="26683" xr:uid="{00000000-0005-0000-0000-00006A250000}"/>
    <cellStyle name="60% - 强调文字颜色 1 6 2 2 3 2 3" xfId="42187" xr:uid="{00000000-0005-0000-0000-00006B250000}"/>
    <cellStyle name="60% - 强调文字颜色 1 6 2 2 3 3" xfId="25295" xr:uid="{00000000-0005-0000-0000-00006C250000}"/>
    <cellStyle name="60% - 强调文字颜色 1 6 2 2 3 4" xfId="41959" xr:uid="{00000000-0005-0000-0000-00006D250000}"/>
    <cellStyle name="60% - 强调文字颜色 1 6 2 2 4" xfId="25289" xr:uid="{00000000-0005-0000-0000-00006E250000}"/>
    <cellStyle name="60% - 强调文字颜色 1 6 2 3" xfId="8452" xr:uid="{00000000-0005-0000-0000-00006F250000}"/>
    <cellStyle name="60% - 强调文字颜色 1 6 2 3 2" xfId="24556" xr:uid="{00000000-0005-0000-0000-000070250000}"/>
    <cellStyle name="60% - 强调文字颜色 1 6 2 4" xfId="15654" xr:uid="{00000000-0005-0000-0000-000071250000}"/>
    <cellStyle name="60% - 强调文字颜色 1 6 2 4 2" xfId="24574" xr:uid="{00000000-0005-0000-0000-000072250000}"/>
    <cellStyle name="60% - 强调文字颜色 1 6 2 4 3" xfId="41749" xr:uid="{00000000-0005-0000-0000-000073250000}"/>
    <cellStyle name="60% - 强调文字颜色 1 6 2 5" xfId="26682" xr:uid="{00000000-0005-0000-0000-000074250000}"/>
    <cellStyle name="60% - 强调文字颜色 1 6 3" xfId="11088" xr:uid="{00000000-0005-0000-0000-000075250000}"/>
    <cellStyle name="60% - 强调文字颜色 1 6 3 2" xfId="11004" xr:uid="{00000000-0005-0000-0000-000076250000}"/>
    <cellStyle name="60% - 强调文字颜色 1 6 3 2 2" xfId="22189" xr:uid="{00000000-0005-0000-0000-000077250000}"/>
    <cellStyle name="60% - 强调文字颜色 1 6 3 3" xfId="15274" xr:uid="{00000000-0005-0000-0000-000078250000}"/>
    <cellStyle name="60% - 强调文字颜色 1 6 3 3 2" xfId="24581" xr:uid="{00000000-0005-0000-0000-000079250000}"/>
    <cellStyle name="60% - 强调文字颜色 1 6 3 3 3" xfId="40865" xr:uid="{00000000-0005-0000-0000-00007A250000}"/>
    <cellStyle name="60% - 强调文字颜色 1 6 3 4" xfId="26685" xr:uid="{00000000-0005-0000-0000-00007B250000}"/>
    <cellStyle name="60% - 强调文字颜色 1 6 3 5" xfId="40975" xr:uid="{00000000-0005-0000-0000-00007C250000}"/>
    <cellStyle name="60% - 强调文字颜色 1 6 4" xfId="9761" xr:uid="{00000000-0005-0000-0000-00007D250000}"/>
    <cellStyle name="60% - 强调文字颜色 1 6 4 2" xfId="26687" xr:uid="{00000000-0005-0000-0000-00007E250000}"/>
    <cellStyle name="60% - 强调文字颜色 1 6 5" xfId="16332" xr:uid="{00000000-0005-0000-0000-00007F250000}"/>
    <cellStyle name="60% - 强调文字颜色 1 6 5 2" xfId="26688" xr:uid="{00000000-0005-0000-0000-000080250000}"/>
    <cellStyle name="60% - 强调文字颜色 1 6 6" xfId="15455" xr:uid="{00000000-0005-0000-0000-000081250000}"/>
    <cellStyle name="60% - 强调文字颜色 1 6 6 2" xfId="26689" xr:uid="{00000000-0005-0000-0000-000082250000}"/>
    <cellStyle name="60% - 强调文字颜色 1 6 6 3" xfId="41029" xr:uid="{00000000-0005-0000-0000-000083250000}"/>
    <cellStyle name="60% - 强调文字颜色 1 6 7" xfId="26681" xr:uid="{00000000-0005-0000-0000-000084250000}"/>
    <cellStyle name="60% - 强调文字颜色 1 7" xfId="1693" xr:uid="{00000000-0005-0000-0000-000085250000}"/>
    <cellStyle name="60% - 强调文字颜色 1 7 2" xfId="4630" xr:uid="{00000000-0005-0000-0000-000086250000}"/>
    <cellStyle name="60% - 强调文字颜色 1 7 2 2" xfId="6799" xr:uid="{00000000-0005-0000-0000-000087250000}"/>
    <cellStyle name="60% - 强调文字颜色 1 7 2 2 2" xfId="26694" xr:uid="{00000000-0005-0000-0000-000088250000}"/>
    <cellStyle name="60% - 强调文字颜色 1 7 2 3" xfId="10319" xr:uid="{00000000-0005-0000-0000-000089250000}"/>
    <cellStyle name="60% - 强调文字颜色 1 7 2 3 2" xfId="26695" xr:uid="{00000000-0005-0000-0000-00008A250000}"/>
    <cellStyle name="60% - 强调文字颜色 1 7 2 4" xfId="26691" xr:uid="{00000000-0005-0000-0000-00008B250000}"/>
    <cellStyle name="60% - 强调文字颜色 1 7 3" xfId="8287" xr:uid="{00000000-0005-0000-0000-00008C250000}"/>
    <cellStyle name="60% - 强调文字颜色 1 7 3 2" xfId="26697" xr:uid="{00000000-0005-0000-0000-00008D250000}"/>
    <cellStyle name="60% - 强调文字颜色 1 7 4" xfId="9810" xr:uid="{00000000-0005-0000-0000-00008E250000}"/>
    <cellStyle name="60% - 强调文字颜色 1 7 4 2" xfId="26699" xr:uid="{00000000-0005-0000-0000-00008F250000}"/>
    <cellStyle name="60% - 强调文字颜色 1 7 5" xfId="16334" xr:uid="{00000000-0005-0000-0000-000090250000}"/>
    <cellStyle name="60% - 强调文字颜色 1 7 5 2" xfId="26700" xr:uid="{00000000-0005-0000-0000-000091250000}"/>
    <cellStyle name="60% - 强调文字颜色 1 7 6" xfId="26690" xr:uid="{00000000-0005-0000-0000-000092250000}"/>
    <cellStyle name="60% - 强调文字颜色 1 8" xfId="1694" xr:uid="{00000000-0005-0000-0000-000093250000}"/>
    <cellStyle name="60% - 强调文字颜色 1 8 2" xfId="4631" xr:uid="{00000000-0005-0000-0000-000094250000}"/>
    <cellStyle name="60% - 强调文字颜色 1 8 2 2" xfId="7288" xr:uid="{00000000-0005-0000-0000-000095250000}"/>
    <cellStyle name="60% - 强调文字颜色 1 8 2 2 2" xfId="26704" xr:uid="{00000000-0005-0000-0000-000096250000}"/>
    <cellStyle name="60% - 强调文字颜色 1 8 2 3" xfId="11114" xr:uid="{00000000-0005-0000-0000-000097250000}"/>
    <cellStyle name="60% - 强调文字颜色 1 8 2 3 2" xfId="26706" xr:uid="{00000000-0005-0000-0000-000098250000}"/>
    <cellStyle name="60% - 强调文字颜色 1 8 2 4" xfId="26702" xr:uid="{00000000-0005-0000-0000-000099250000}"/>
    <cellStyle name="60% - 强调文字颜色 1 8 3" xfId="8525" xr:uid="{00000000-0005-0000-0000-00009A250000}"/>
    <cellStyle name="60% - 强调文字颜色 1 8 3 2" xfId="26707" xr:uid="{00000000-0005-0000-0000-00009B250000}"/>
    <cellStyle name="60% - 强调文字颜色 1 8 4" xfId="10318" xr:uid="{00000000-0005-0000-0000-00009C250000}"/>
    <cellStyle name="60% - 强调文字颜色 1 8 4 2" xfId="26708" xr:uid="{00000000-0005-0000-0000-00009D250000}"/>
    <cellStyle name="60% - 强调文字颜色 1 8 5" xfId="16335" xr:uid="{00000000-0005-0000-0000-00009E250000}"/>
    <cellStyle name="60% - 强调文字颜色 1 8 5 2" xfId="26709" xr:uid="{00000000-0005-0000-0000-00009F250000}"/>
    <cellStyle name="60% - 强调文字颜色 1 8 6" xfId="26701" xr:uid="{00000000-0005-0000-0000-0000A0250000}"/>
    <cellStyle name="60% - 强调文字颜色 1 9" xfId="1695" xr:uid="{00000000-0005-0000-0000-0000A1250000}"/>
    <cellStyle name="60% - 强调文字颜色 1 9 2" xfId="4632" xr:uid="{00000000-0005-0000-0000-0000A2250000}"/>
    <cellStyle name="60% - 强调文字颜色 1 9 2 2" xfId="7289" xr:uid="{00000000-0005-0000-0000-0000A3250000}"/>
    <cellStyle name="60% - 强调文字颜色 1 9 2 2 2" xfId="26713" xr:uid="{00000000-0005-0000-0000-0000A4250000}"/>
    <cellStyle name="60% - 强调文字颜色 1 9 2 3" xfId="11123" xr:uid="{00000000-0005-0000-0000-0000A5250000}"/>
    <cellStyle name="60% - 强调文字颜色 1 9 2 3 2" xfId="26714" xr:uid="{00000000-0005-0000-0000-0000A6250000}"/>
    <cellStyle name="60% - 强调文字颜色 1 9 2 4" xfId="26712" xr:uid="{00000000-0005-0000-0000-0000A7250000}"/>
    <cellStyle name="60% - 强调文字颜色 1 9 3" xfId="10713" xr:uid="{00000000-0005-0000-0000-0000A8250000}"/>
    <cellStyle name="60% - 强调文字颜色 1 9 3 2" xfId="26716" xr:uid="{00000000-0005-0000-0000-0000A9250000}"/>
    <cellStyle name="60% - 强调文字颜色 1 9 4" xfId="10024" xr:uid="{00000000-0005-0000-0000-0000AA250000}"/>
    <cellStyle name="60% - 强调文字颜色 1 9 4 2" xfId="26717" xr:uid="{00000000-0005-0000-0000-0000AB250000}"/>
    <cellStyle name="60% - 强调文字颜色 1 9 5" xfId="16336" xr:uid="{00000000-0005-0000-0000-0000AC250000}"/>
    <cellStyle name="60% - 强调文字颜色 1 9 5 2" xfId="26718" xr:uid="{00000000-0005-0000-0000-0000AD250000}"/>
    <cellStyle name="60% - 强调文字颜色 1 9 6" xfId="26710" xr:uid="{00000000-0005-0000-0000-0000AE250000}"/>
    <cellStyle name="60% - 强调文字颜色 2 10" xfId="1696" xr:uid="{00000000-0005-0000-0000-0000AF250000}"/>
    <cellStyle name="60% - 强调文字颜色 2 10 2" xfId="4633" xr:uid="{00000000-0005-0000-0000-0000B0250000}"/>
    <cellStyle name="60% - 强调文字颜色 2 10 2 2" xfId="7290" xr:uid="{00000000-0005-0000-0000-0000B1250000}"/>
    <cellStyle name="60% - 强调文字颜色 2 10 2 2 2" xfId="26722" xr:uid="{00000000-0005-0000-0000-0000B2250000}"/>
    <cellStyle name="60% - 强调文字颜色 2 10 2 3" xfId="9123" xr:uid="{00000000-0005-0000-0000-0000B3250000}"/>
    <cellStyle name="60% - 强调文字颜色 2 10 2 3 2" xfId="26724" xr:uid="{00000000-0005-0000-0000-0000B4250000}"/>
    <cellStyle name="60% - 强调文字颜色 2 10 2 4" xfId="26720" xr:uid="{00000000-0005-0000-0000-0000B5250000}"/>
    <cellStyle name="60% - 强调文字颜色 2 10 3" xfId="10314" xr:uid="{00000000-0005-0000-0000-0000B6250000}"/>
    <cellStyle name="60% - 强调文字颜色 2 10 3 2" xfId="26726" xr:uid="{00000000-0005-0000-0000-0000B7250000}"/>
    <cellStyle name="60% - 强调文字颜色 2 10 4" xfId="10316" xr:uid="{00000000-0005-0000-0000-0000B8250000}"/>
    <cellStyle name="60% - 强调文字颜色 2 10 4 2" xfId="26728" xr:uid="{00000000-0005-0000-0000-0000B9250000}"/>
    <cellStyle name="60% - 强调文字颜色 2 10 5" xfId="16337" xr:uid="{00000000-0005-0000-0000-0000BA250000}"/>
    <cellStyle name="60% - 强调文字颜色 2 10 5 2" xfId="26730" xr:uid="{00000000-0005-0000-0000-0000BB250000}"/>
    <cellStyle name="60% - 强调文字颜色 2 10 6" xfId="26719" xr:uid="{00000000-0005-0000-0000-0000BC250000}"/>
    <cellStyle name="60% - 强调文字颜色 2 11" xfId="1436" xr:uid="{00000000-0005-0000-0000-0000BD250000}"/>
    <cellStyle name="60% - 强调文字颜色 2 11 2" xfId="4634" xr:uid="{00000000-0005-0000-0000-0000BE250000}"/>
    <cellStyle name="60% - 强调文字颜色 2 11 2 2" xfId="7125" xr:uid="{00000000-0005-0000-0000-0000BF250000}"/>
    <cellStyle name="60% - 强调文字颜色 2 11 2 2 2" xfId="26733" xr:uid="{00000000-0005-0000-0000-0000C0250000}"/>
    <cellStyle name="60% - 强调文字颜色 2 11 2 3" xfId="9851" xr:uid="{00000000-0005-0000-0000-0000C1250000}"/>
    <cellStyle name="60% - 强调文字颜色 2 11 2 3 2" xfId="26734" xr:uid="{00000000-0005-0000-0000-0000C2250000}"/>
    <cellStyle name="60% - 强调文字颜色 2 11 2 4" xfId="26732" xr:uid="{00000000-0005-0000-0000-0000C3250000}"/>
    <cellStyle name="60% - 强调文字颜色 2 11 3" xfId="9839" xr:uid="{00000000-0005-0000-0000-0000C4250000}"/>
    <cellStyle name="60% - 强调文字颜色 2 11 3 2" xfId="26736" xr:uid="{00000000-0005-0000-0000-0000C5250000}"/>
    <cellStyle name="60% - 强调文字颜色 2 11 4" xfId="9382" xr:uid="{00000000-0005-0000-0000-0000C6250000}"/>
    <cellStyle name="60% - 强调文字颜色 2 11 4 2" xfId="26738" xr:uid="{00000000-0005-0000-0000-0000C7250000}"/>
    <cellStyle name="60% - 强调文字颜色 2 11 5" xfId="16087" xr:uid="{00000000-0005-0000-0000-0000C8250000}"/>
    <cellStyle name="60% - 强调文字颜色 2 11 5 2" xfId="26740" xr:uid="{00000000-0005-0000-0000-0000C9250000}"/>
    <cellStyle name="60% - 强调文字颜色 2 11 6" xfId="26731" xr:uid="{00000000-0005-0000-0000-0000CA250000}"/>
    <cellStyle name="60% - 强调文字颜色 2 12" xfId="1442" xr:uid="{00000000-0005-0000-0000-0000CB250000}"/>
    <cellStyle name="60% - 强调文字颜色 2 12 2" xfId="4635" xr:uid="{00000000-0005-0000-0000-0000CC250000}"/>
    <cellStyle name="60% - 强调文字颜色 2 12 2 2" xfId="26741" xr:uid="{00000000-0005-0000-0000-0000CD250000}"/>
    <cellStyle name="60% - 强调文字颜色 2 12 3" xfId="10567" xr:uid="{00000000-0005-0000-0000-0000CE250000}"/>
    <cellStyle name="60% - 强调文字颜色 2 12 3 2" xfId="26742" xr:uid="{00000000-0005-0000-0000-0000CF250000}"/>
    <cellStyle name="60% - 强调文字颜色 2 12 4" xfId="9380" xr:uid="{00000000-0005-0000-0000-0000D0250000}"/>
    <cellStyle name="60% - 强调文字颜色 2 12 4 2" xfId="26744" xr:uid="{00000000-0005-0000-0000-0000D1250000}"/>
    <cellStyle name="60% - 强调文字颜色 2 12 5" xfId="16093" xr:uid="{00000000-0005-0000-0000-0000D2250000}"/>
    <cellStyle name="60% - 强调文字颜色 2 12 5 2" xfId="26746" xr:uid="{00000000-0005-0000-0000-0000D3250000}"/>
    <cellStyle name="60% - 强调文字颜色 2 12 6" xfId="26608" xr:uid="{00000000-0005-0000-0000-0000D4250000}"/>
    <cellStyle name="60% - 强调文字颜色 2 2" xfId="133" xr:uid="{00000000-0005-0000-0000-0000D5250000}"/>
    <cellStyle name="60% - 强调文字颜色 2 2 10" xfId="24058" xr:uid="{00000000-0005-0000-0000-0000D6250000}"/>
    <cellStyle name="60% - 强调文字颜色 2 2 11" xfId="41238" xr:uid="{00000000-0005-0000-0000-0000D7250000}"/>
    <cellStyle name="60% - 强调文字颜色 2 2 2" xfId="301" xr:uid="{00000000-0005-0000-0000-0000D8250000}"/>
    <cellStyle name="60% - 强调文字颜色 2 2 2 2" xfId="1699" xr:uid="{00000000-0005-0000-0000-0000D9250000}"/>
    <cellStyle name="60% - 强调文字颜色 2 2 2 2 2" xfId="10955" xr:uid="{00000000-0005-0000-0000-0000DA250000}"/>
    <cellStyle name="60% - 强调文字颜色 2 2 2 2 2 2" xfId="26748" xr:uid="{00000000-0005-0000-0000-0000DB250000}"/>
    <cellStyle name="60% - 强调文字颜色 2 2 2 2 3" xfId="10954" xr:uid="{00000000-0005-0000-0000-0000DC250000}"/>
    <cellStyle name="60% - 强调文字颜色 2 2 2 2 3 2" xfId="26749" xr:uid="{00000000-0005-0000-0000-0000DD250000}"/>
    <cellStyle name="60% - 强调文字颜色 2 2 2 2 4" xfId="10953" xr:uid="{00000000-0005-0000-0000-0000DE250000}"/>
    <cellStyle name="60% - 强调文字颜色 2 2 2 2 4 2" xfId="26751" xr:uid="{00000000-0005-0000-0000-0000DF250000}"/>
    <cellStyle name="60% - 强调文字颜色 2 2 2 2 5" xfId="26747" xr:uid="{00000000-0005-0000-0000-0000E0250000}"/>
    <cellStyle name="60% - 强调文字颜色 2 2 2 3" xfId="4637" xr:uid="{00000000-0005-0000-0000-0000E1250000}"/>
    <cellStyle name="60% - 强调文字颜色 2 2 2 3 2" xfId="26752" xr:uid="{00000000-0005-0000-0000-0000E2250000}"/>
    <cellStyle name="60% - 强调文字颜色 2 2 2 4" xfId="7293" xr:uid="{00000000-0005-0000-0000-0000E3250000}"/>
    <cellStyle name="60% - 强调文字颜色 2 2 2 4 2" xfId="9816" xr:uid="{00000000-0005-0000-0000-0000E4250000}"/>
    <cellStyle name="60% - 强调文字颜色 2 2 2 4 2 2" xfId="15200" xr:uid="{00000000-0005-0000-0000-0000E5250000}"/>
    <cellStyle name="60% - 强调文字颜色 2 2 2 4 2 2 2" xfId="26754" xr:uid="{00000000-0005-0000-0000-0000E6250000}"/>
    <cellStyle name="60% - 强调文字颜色 2 2 2 4 2 2 3" xfId="41067" xr:uid="{00000000-0005-0000-0000-0000E7250000}"/>
    <cellStyle name="60% - 强调文字颜色 2 2 2 4 2 3" xfId="26753" xr:uid="{00000000-0005-0000-0000-0000E8250000}"/>
    <cellStyle name="60% - 强调文字颜色 2 2 2 4 2 4" xfId="42192" xr:uid="{00000000-0005-0000-0000-0000E9250000}"/>
    <cellStyle name="60% - 强调文字颜色 2 2 2 4 3" xfId="20742" xr:uid="{00000000-0005-0000-0000-0000EA250000}"/>
    <cellStyle name="60% - 强调文字颜色 2 2 2 4 4" xfId="38942" xr:uid="{00000000-0005-0000-0000-0000EB250000}"/>
    <cellStyle name="60% - 强调文字颜色 2 2 2 5" xfId="9119" xr:uid="{00000000-0005-0000-0000-0000EC250000}"/>
    <cellStyle name="60% - 强调文字颜色 2 2 2 5 2" xfId="15199" xr:uid="{00000000-0005-0000-0000-0000ED250000}"/>
    <cellStyle name="60% - 强调文字颜色 2 2 2 5 2 2" xfId="26756" xr:uid="{00000000-0005-0000-0000-0000EE250000}"/>
    <cellStyle name="60% - 强调文字颜色 2 2 2 5 2 3" xfId="42194" xr:uid="{00000000-0005-0000-0000-0000EF250000}"/>
    <cellStyle name="60% - 强调文字颜色 2 2 2 5 3" xfId="26755" xr:uid="{00000000-0005-0000-0000-0000F0250000}"/>
    <cellStyle name="60% - 强调文字颜色 2 2 2 5 4" xfId="42193" xr:uid="{00000000-0005-0000-0000-0000F1250000}"/>
    <cellStyle name="60% - 强调文字颜色 2 2 2 6" xfId="16340" xr:uid="{00000000-0005-0000-0000-0000F2250000}"/>
    <cellStyle name="60% - 强调文字颜色 2 2 2 6 2" xfId="26757" xr:uid="{00000000-0005-0000-0000-0000F3250000}"/>
    <cellStyle name="60% - 强调文字颜色 2 2 2 7" xfId="16676" xr:uid="{00000000-0005-0000-0000-0000F4250000}"/>
    <cellStyle name="60% - 强调文字颜色 2 2 2 7 2" xfId="26758" xr:uid="{00000000-0005-0000-0000-0000F5250000}"/>
    <cellStyle name="60% - 强调文字颜色 2 2 2 7 3" xfId="42195" xr:uid="{00000000-0005-0000-0000-0000F6250000}"/>
    <cellStyle name="60% - 强调文字颜色 2 2 2 8" xfId="24060" xr:uid="{00000000-0005-0000-0000-0000F7250000}"/>
    <cellStyle name="60% - 强调文字颜色 2 2 2 9" xfId="41634" xr:uid="{00000000-0005-0000-0000-0000F8250000}"/>
    <cellStyle name="60% - 强调文字颜色 2 2 3" xfId="1701" xr:uid="{00000000-0005-0000-0000-0000F9250000}"/>
    <cellStyle name="60% - 强调文字颜色 2 2 3 2" xfId="4638" xr:uid="{00000000-0005-0000-0000-0000FA250000}"/>
    <cellStyle name="60% - 强调文字颜色 2 2 3 2 2" xfId="26761" xr:uid="{00000000-0005-0000-0000-0000FB250000}"/>
    <cellStyle name="60% - 强调文字颜色 2 2 3 3" xfId="10998" xr:uid="{00000000-0005-0000-0000-0000FC250000}"/>
    <cellStyle name="60% - 强调文字颜色 2 2 3 3 2" xfId="26763" xr:uid="{00000000-0005-0000-0000-0000FD250000}"/>
    <cellStyle name="60% - 强调文字颜色 2 2 3 4" xfId="9120" xr:uid="{00000000-0005-0000-0000-0000FE250000}"/>
    <cellStyle name="60% - 强调文字颜色 2 2 3 4 2" xfId="26765" xr:uid="{00000000-0005-0000-0000-0000FF250000}"/>
    <cellStyle name="60% - 强调文字颜色 2 2 3 5" xfId="16341" xr:uid="{00000000-0005-0000-0000-000000260000}"/>
    <cellStyle name="60% - 强调文字颜色 2 2 3 5 2" xfId="26767" xr:uid="{00000000-0005-0000-0000-000001260000}"/>
    <cellStyle name="60% - 强调文字颜色 2 2 3 6" xfId="26759" xr:uid="{00000000-0005-0000-0000-000002260000}"/>
    <cellStyle name="60% - 强调文字颜色 2 2 4" xfId="1697" xr:uid="{00000000-0005-0000-0000-000003260000}"/>
    <cellStyle name="60% - 强调文字颜色 2 2 4 2" xfId="9169" xr:uid="{00000000-0005-0000-0000-000004260000}"/>
    <cellStyle name="60% - 强调文字颜色 2 2 4 2 2" xfId="26770" xr:uid="{00000000-0005-0000-0000-000005260000}"/>
    <cellStyle name="60% - 强调文字颜色 2 2 4 3" xfId="10313" xr:uid="{00000000-0005-0000-0000-000006260000}"/>
    <cellStyle name="60% - 强调文字颜色 2 2 4 3 2" xfId="26772" xr:uid="{00000000-0005-0000-0000-000007260000}"/>
    <cellStyle name="60% - 强调文字颜色 2 2 4 4" xfId="9117" xr:uid="{00000000-0005-0000-0000-000008260000}"/>
    <cellStyle name="60% - 强调文字颜色 2 2 4 4 2" xfId="26774" xr:uid="{00000000-0005-0000-0000-000009260000}"/>
    <cellStyle name="60% - 强调文字颜色 2 2 4 5" xfId="26768" xr:uid="{00000000-0005-0000-0000-00000A260000}"/>
    <cellStyle name="60% - 强调文字颜色 2 2 5" xfId="4636" xr:uid="{00000000-0005-0000-0000-00000B260000}"/>
    <cellStyle name="60% - 强调文字颜色 2 2 5 2" xfId="26775" xr:uid="{00000000-0005-0000-0000-00000C260000}"/>
    <cellStyle name="60% - 强调文字颜色 2 2 6" xfId="7292" xr:uid="{00000000-0005-0000-0000-00000D260000}"/>
    <cellStyle name="60% - 强调文字颜色 2 2 6 2" xfId="9114" xr:uid="{00000000-0005-0000-0000-00000E260000}"/>
    <cellStyle name="60% - 强调文字颜色 2 2 6 2 2" xfId="15133" xr:uid="{00000000-0005-0000-0000-00000F260000}"/>
    <cellStyle name="60% - 强调文字颜色 2 2 6 2 2 2" xfId="26780" xr:uid="{00000000-0005-0000-0000-000010260000}"/>
    <cellStyle name="60% - 强调文字颜色 2 2 6 2 2 3" xfId="42201" xr:uid="{00000000-0005-0000-0000-000011260000}"/>
    <cellStyle name="60% - 强调文字颜色 2 2 6 2 3" xfId="26778" xr:uid="{00000000-0005-0000-0000-000012260000}"/>
    <cellStyle name="60% - 强调文字颜色 2 2 6 2 4" xfId="41382" xr:uid="{00000000-0005-0000-0000-000013260000}"/>
    <cellStyle name="60% - 强调文字颜色 2 2 6 3" xfId="26776" xr:uid="{00000000-0005-0000-0000-000014260000}"/>
    <cellStyle name="60% - 强调文字颜色 2 2 6 4" xfId="42200" xr:uid="{00000000-0005-0000-0000-000015260000}"/>
    <cellStyle name="60% - 强调文字颜色 2 2 7" xfId="10563" xr:uid="{00000000-0005-0000-0000-000016260000}"/>
    <cellStyle name="60% - 强调文字颜色 2 2 7 2" xfId="15233" xr:uid="{00000000-0005-0000-0000-000017260000}"/>
    <cellStyle name="60% - 强调文字颜色 2 2 7 2 2" xfId="26783" xr:uid="{00000000-0005-0000-0000-000018260000}"/>
    <cellStyle name="60% - 强调文字颜色 2 2 7 2 3" xfId="41991" xr:uid="{00000000-0005-0000-0000-000019260000}"/>
    <cellStyle name="60% - 强调文字颜色 2 2 7 3" xfId="26781" xr:uid="{00000000-0005-0000-0000-00001A260000}"/>
    <cellStyle name="60% - 强调文字颜色 2 2 7 4" xfId="41990" xr:uid="{00000000-0005-0000-0000-00001B260000}"/>
    <cellStyle name="60% - 强调文字颜色 2 2 8" xfId="16338" xr:uid="{00000000-0005-0000-0000-00001C260000}"/>
    <cellStyle name="60% - 强调文字颜色 2 2 8 2" xfId="26785" xr:uid="{00000000-0005-0000-0000-00001D260000}"/>
    <cellStyle name="60% - 强调文字颜色 2 2 9" xfId="18150" xr:uid="{00000000-0005-0000-0000-00001E260000}"/>
    <cellStyle name="60% - 强调文字颜色 2 2 9 2" xfId="26787" xr:uid="{00000000-0005-0000-0000-00001F260000}"/>
    <cellStyle name="60% - 强调文字颜色 2 2 9 3" xfId="41993" xr:uid="{00000000-0005-0000-0000-000020260000}"/>
    <cellStyle name="60% - 强调文字颜色 2 3" xfId="134" xr:uid="{00000000-0005-0000-0000-000021260000}"/>
    <cellStyle name="60% - 强调文字颜色 2 3 10" xfId="26790" xr:uid="{00000000-0005-0000-0000-000022260000}"/>
    <cellStyle name="60% - 强调文字颜色 2 3 11" xfId="38953" xr:uid="{00000000-0005-0000-0000-000023260000}"/>
    <cellStyle name="60% - 强调文字颜色 2 3 2" xfId="302" xr:uid="{00000000-0005-0000-0000-000024260000}"/>
    <cellStyle name="60% - 强调文字颜色 2 3 2 2" xfId="1704" xr:uid="{00000000-0005-0000-0000-000025260000}"/>
    <cellStyle name="60% - 强调文字颜色 2 3 2 2 2" xfId="10543" xr:uid="{00000000-0005-0000-0000-000026260000}"/>
    <cellStyle name="60% - 强调文字颜色 2 3 2 2 2 2" xfId="26796" xr:uid="{00000000-0005-0000-0000-000027260000}"/>
    <cellStyle name="60% - 强调文字颜色 2 3 2 2 3" xfId="9208" xr:uid="{00000000-0005-0000-0000-000028260000}"/>
    <cellStyle name="60% - 强调文字颜色 2 3 2 2 3 2" xfId="26798" xr:uid="{00000000-0005-0000-0000-000029260000}"/>
    <cellStyle name="60% - 强调文字颜色 2 3 2 2 4" xfId="9866" xr:uid="{00000000-0005-0000-0000-00002A260000}"/>
    <cellStyle name="60% - 强调文字颜色 2 3 2 2 4 2" xfId="26799" xr:uid="{00000000-0005-0000-0000-00002B260000}"/>
    <cellStyle name="60% - 强调文字颜色 2 3 2 2 5" xfId="26794" xr:uid="{00000000-0005-0000-0000-00002C260000}"/>
    <cellStyle name="60% - 强调文字颜色 2 3 2 3" xfId="4640" xr:uid="{00000000-0005-0000-0000-00002D260000}"/>
    <cellStyle name="60% - 强调文字颜色 2 3 2 3 2" xfId="26802" xr:uid="{00000000-0005-0000-0000-00002E260000}"/>
    <cellStyle name="60% - 强调文字颜色 2 3 2 4" xfId="6895" xr:uid="{00000000-0005-0000-0000-00002F260000}"/>
    <cellStyle name="60% - 强调文字颜色 2 3 2 4 2" xfId="9976" xr:uid="{00000000-0005-0000-0000-000030260000}"/>
    <cellStyle name="60% - 强调文字颜色 2 3 2 4 2 2" xfId="15346" xr:uid="{00000000-0005-0000-0000-000031260000}"/>
    <cellStyle name="60% - 强调文字颜色 2 3 2 4 2 2 2" xfId="26808" xr:uid="{00000000-0005-0000-0000-000032260000}"/>
    <cellStyle name="60% - 强调文字颜色 2 3 2 4 2 2 3" xfId="42205" xr:uid="{00000000-0005-0000-0000-000033260000}"/>
    <cellStyle name="60% - 强调文字颜色 2 3 2 4 2 3" xfId="26807" xr:uid="{00000000-0005-0000-0000-000034260000}"/>
    <cellStyle name="60% - 强调文字颜色 2 3 2 4 2 4" xfId="42204" xr:uid="{00000000-0005-0000-0000-000035260000}"/>
    <cellStyle name="60% - 强调文字颜色 2 3 2 4 3" xfId="26806" xr:uid="{00000000-0005-0000-0000-000036260000}"/>
    <cellStyle name="60% - 强调文字颜色 2 3 2 4 4" xfId="42203" xr:uid="{00000000-0005-0000-0000-000037260000}"/>
    <cellStyle name="60% - 强调文字颜色 2 3 2 5" xfId="10375" xr:uid="{00000000-0005-0000-0000-000038260000}"/>
    <cellStyle name="60% - 强调文字颜色 2 3 2 5 2" xfId="15345" xr:uid="{00000000-0005-0000-0000-000039260000}"/>
    <cellStyle name="60% - 强调文字颜色 2 3 2 5 2 2" xfId="26813" xr:uid="{00000000-0005-0000-0000-00003A260000}"/>
    <cellStyle name="60% - 强调文字颜色 2 3 2 5 2 3" xfId="42207" xr:uid="{00000000-0005-0000-0000-00003B260000}"/>
    <cellStyle name="60% - 强调文字颜色 2 3 2 5 3" xfId="26812" xr:uid="{00000000-0005-0000-0000-00003C260000}"/>
    <cellStyle name="60% - 强调文字颜色 2 3 2 5 4" xfId="42206" xr:uid="{00000000-0005-0000-0000-00003D260000}"/>
    <cellStyle name="60% - 强调文字颜色 2 3 2 6" xfId="16344" xr:uid="{00000000-0005-0000-0000-00003E260000}"/>
    <cellStyle name="60% - 强调文字颜色 2 3 2 6 2" xfId="26815" xr:uid="{00000000-0005-0000-0000-00003F260000}"/>
    <cellStyle name="60% - 强调文字颜色 2 3 2 7" xfId="16675" xr:uid="{00000000-0005-0000-0000-000040260000}"/>
    <cellStyle name="60% - 强调文字颜色 2 3 2 7 2" xfId="26816" xr:uid="{00000000-0005-0000-0000-000041260000}"/>
    <cellStyle name="60% - 强调文字颜色 2 3 2 7 3" xfId="42208" xr:uid="{00000000-0005-0000-0000-000042260000}"/>
    <cellStyle name="60% - 强调文字颜色 2 3 2 8" xfId="26792" xr:uid="{00000000-0005-0000-0000-000043260000}"/>
    <cellStyle name="60% - 强调文字颜色 2 3 2 9" xfId="42202" xr:uid="{00000000-0005-0000-0000-000044260000}"/>
    <cellStyle name="60% - 强调文字颜色 2 3 3" xfId="1709" xr:uid="{00000000-0005-0000-0000-000045260000}"/>
    <cellStyle name="60% - 强调文字颜色 2 3 3 2" xfId="4641" xr:uid="{00000000-0005-0000-0000-000046260000}"/>
    <cellStyle name="60% - 强调文字颜色 2 3 3 2 2" xfId="26823" xr:uid="{00000000-0005-0000-0000-000047260000}"/>
    <cellStyle name="60% - 强调文字颜色 2 3 3 3" xfId="10339" xr:uid="{00000000-0005-0000-0000-000048260000}"/>
    <cellStyle name="60% - 强调文字颜色 2 3 3 3 2" xfId="26826" xr:uid="{00000000-0005-0000-0000-000049260000}"/>
    <cellStyle name="60% - 强调文字颜色 2 3 3 4" xfId="11072" xr:uid="{00000000-0005-0000-0000-00004A260000}"/>
    <cellStyle name="60% - 强调文字颜色 2 3 3 4 2" xfId="26828" xr:uid="{00000000-0005-0000-0000-00004B260000}"/>
    <cellStyle name="60% - 强调文字颜色 2 3 3 5" xfId="16348" xr:uid="{00000000-0005-0000-0000-00004C260000}"/>
    <cellStyle name="60% - 强调文字颜色 2 3 3 5 2" xfId="26830" xr:uid="{00000000-0005-0000-0000-00004D260000}"/>
    <cellStyle name="60% - 强调文字颜色 2 3 3 6" xfId="26819" xr:uid="{00000000-0005-0000-0000-00004E260000}"/>
    <cellStyle name="60% - 强调文字颜色 2 3 4" xfId="433" xr:uid="{00000000-0005-0000-0000-00004F260000}"/>
    <cellStyle name="60% - 强调文字颜色 2 3 4 2" xfId="10311" xr:uid="{00000000-0005-0000-0000-000050260000}"/>
    <cellStyle name="60% - 强调文字颜色 2 3 4 2 2" xfId="26834" xr:uid="{00000000-0005-0000-0000-000051260000}"/>
    <cellStyle name="60% - 强调文字颜色 2 3 4 3" xfId="8581" xr:uid="{00000000-0005-0000-0000-000052260000}"/>
    <cellStyle name="60% - 强调文字颜色 2 3 4 3 2" xfId="26836" xr:uid="{00000000-0005-0000-0000-000053260000}"/>
    <cellStyle name="60% - 强调文字颜色 2 3 4 4" xfId="9113" xr:uid="{00000000-0005-0000-0000-000054260000}"/>
    <cellStyle name="60% - 强调文字颜色 2 3 4 4 2" xfId="26838" xr:uid="{00000000-0005-0000-0000-000055260000}"/>
    <cellStyle name="60% - 强调文字颜色 2 3 4 5" xfId="26832" xr:uid="{00000000-0005-0000-0000-000056260000}"/>
    <cellStyle name="60% - 强调文字颜色 2 3 5" xfId="4639" xr:uid="{00000000-0005-0000-0000-000057260000}"/>
    <cellStyle name="60% - 强调文字颜色 2 3 5 2" xfId="7294" xr:uid="{00000000-0005-0000-0000-000058260000}"/>
    <cellStyle name="60% - 强调文字颜色 2 3 5 2 2" xfId="26842" xr:uid="{00000000-0005-0000-0000-000059260000}"/>
    <cellStyle name="60% - 强调文字颜色 2 3 5 3" xfId="9111" xr:uid="{00000000-0005-0000-0000-00005A260000}"/>
    <cellStyle name="60% - 强调文字颜色 2 3 5 3 2" xfId="26844" xr:uid="{00000000-0005-0000-0000-00005B260000}"/>
    <cellStyle name="60% - 强调文字颜色 2 3 5 4" xfId="26840" xr:uid="{00000000-0005-0000-0000-00005C260000}"/>
    <cellStyle name="60% - 强调文字颜色 2 3 6" xfId="6790" xr:uid="{00000000-0005-0000-0000-00005D260000}"/>
    <cellStyle name="60% - 强调文字颜色 2 3 6 2" xfId="9109" xr:uid="{00000000-0005-0000-0000-00005E260000}"/>
    <cellStyle name="60% - 强调文字颜色 2 3 6 2 2" xfId="15197" xr:uid="{00000000-0005-0000-0000-00005F260000}"/>
    <cellStyle name="60% - 强调文字颜色 2 3 6 2 2 2" xfId="26850" xr:uid="{00000000-0005-0000-0000-000060260000}"/>
    <cellStyle name="60% - 强调文字颜色 2 3 6 2 2 3" xfId="42214" xr:uid="{00000000-0005-0000-0000-000061260000}"/>
    <cellStyle name="60% - 强调文字颜色 2 3 6 2 3" xfId="26848" xr:uid="{00000000-0005-0000-0000-000062260000}"/>
    <cellStyle name="60% - 强调文字颜色 2 3 6 2 4" xfId="42213" xr:uid="{00000000-0005-0000-0000-000063260000}"/>
    <cellStyle name="60% - 强调文字颜色 2 3 6 3" xfId="9110" xr:uid="{00000000-0005-0000-0000-000064260000}"/>
    <cellStyle name="60% - 强调文字颜色 2 3 6 3 2" xfId="26852" xr:uid="{00000000-0005-0000-0000-000065260000}"/>
    <cellStyle name="60% - 强调文字颜色 2 3 6 4" xfId="26846" xr:uid="{00000000-0005-0000-0000-000066260000}"/>
    <cellStyle name="60% - 强调文字颜色 2 3 6 5" xfId="42212" xr:uid="{00000000-0005-0000-0000-000067260000}"/>
    <cellStyle name="60% - 强调文字颜色 2 3 7" xfId="9373" xr:uid="{00000000-0005-0000-0000-000068260000}"/>
    <cellStyle name="60% - 强调文字颜色 2 3 7 2" xfId="15230" xr:uid="{00000000-0005-0000-0000-000069260000}"/>
    <cellStyle name="60% - 强调文字颜色 2 3 7 2 2" xfId="26855" xr:uid="{00000000-0005-0000-0000-00006A260000}"/>
    <cellStyle name="60% - 强调文字颜色 2 3 7 2 3" xfId="41876" xr:uid="{00000000-0005-0000-0000-00006B260000}"/>
    <cellStyle name="60% - 强调文字颜色 2 3 7 3" xfId="26853" xr:uid="{00000000-0005-0000-0000-00006C260000}"/>
    <cellStyle name="60% - 强调文字颜色 2 3 7 4" xfId="41996" xr:uid="{00000000-0005-0000-0000-00006D260000}"/>
    <cellStyle name="60% - 强调文字颜色 2 3 8" xfId="15461" xr:uid="{00000000-0005-0000-0000-00006E260000}"/>
    <cellStyle name="60% - 强调文字颜色 2 3 8 2" xfId="26856" xr:uid="{00000000-0005-0000-0000-00006F260000}"/>
    <cellStyle name="60% - 强调文字颜色 2 3 9" xfId="16084" xr:uid="{00000000-0005-0000-0000-000070260000}"/>
    <cellStyle name="60% - 强调文字颜色 2 3 9 2" xfId="26857" xr:uid="{00000000-0005-0000-0000-000071260000}"/>
    <cellStyle name="60% - 强调文字颜色 2 3 9 3" xfId="42000" xr:uid="{00000000-0005-0000-0000-000072260000}"/>
    <cellStyle name="60% - 强调文字颜色 2 4" xfId="135" xr:uid="{00000000-0005-0000-0000-000073260000}"/>
    <cellStyle name="60% - 强调文字颜色 2 4 10" xfId="26859" xr:uid="{00000000-0005-0000-0000-000074260000}"/>
    <cellStyle name="60% - 强调文字颜色 2 4 11" xfId="42216" xr:uid="{00000000-0005-0000-0000-000075260000}"/>
    <cellStyle name="60% - 强调文字颜色 2 4 2" xfId="303" xr:uid="{00000000-0005-0000-0000-000076260000}"/>
    <cellStyle name="60% - 强调文字颜色 2 4 2 2" xfId="1712" xr:uid="{00000000-0005-0000-0000-000077260000}"/>
    <cellStyle name="60% - 强调文字颜色 2 4 2 2 2" xfId="10979" xr:uid="{00000000-0005-0000-0000-000078260000}"/>
    <cellStyle name="60% - 强调文字颜色 2 4 2 2 2 2" xfId="26865" xr:uid="{00000000-0005-0000-0000-000079260000}"/>
    <cellStyle name="60% - 强调文字颜色 2 4 2 2 3" xfId="9107" xr:uid="{00000000-0005-0000-0000-00007A260000}"/>
    <cellStyle name="60% - 强调文字颜色 2 4 2 2 3 2" xfId="26867" xr:uid="{00000000-0005-0000-0000-00007B260000}"/>
    <cellStyle name="60% - 强调文字颜色 2 4 2 2 4" xfId="9106" xr:uid="{00000000-0005-0000-0000-00007C260000}"/>
    <cellStyle name="60% - 强调文字颜色 2 4 2 2 4 2" xfId="26869" xr:uid="{00000000-0005-0000-0000-00007D260000}"/>
    <cellStyle name="60% - 强调文字颜色 2 4 2 2 5" xfId="26863" xr:uid="{00000000-0005-0000-0000-00007E260000}"/>
    <cellStyle name="60% - 强调文字颜色 2 4 2 3" xfId="4643" xr:uid="{00000000-0005-0000-0000-00007F260000}"/>
    <cellStyle name="60% - 强调文字颜色 2 4 2 3 2" xfId="26870" xr:uid="{00000000-0005-0000-0000-000080260000}"/>
    <cellStyle name="60% - 强调文字颜色 2 4 2 4" xfId="7296" xr:uid="{00000000-0005-0000-0000-000081260000}"/>
    <cellStyle name="60% - 强调文字颜色 2 4 2 4 2" xfId="8713" xr:uid="{00000000-0005-0000-0000-000082260000}"/>
    <cellStyle name="60% - 强调文字颜色 2 4 2 4 2 2" xfId="15275" xr:uid="{00000000-0005-0000-0000-000083260000}"/>
    <cellStyle name="60% - 强调文字颜色 2 4 2 4 2 2 2" xfId="26875" xr:uid="{00000000-0005-0000-0000-000084260000}"/>
    <cellStyle name="60% - 强调文字颜色 2 4 2 4 2 2 3" xfId="42221" xr:uid="{00000000-0005-0000-0000-000085260000}"/>
    <cellStyle name="60% - 强调文字颜色 2 4 2 4 2 3" xfId="26873" xr:uid="{00000000-0005-0000-0000-000086260000}"/>
    <cellStyle name="60% - 强调文字颜色 2 4 2 4 2 4" xfId="41011" xr:uid="{00000000-0005-0000-0000-000087260000}"/>
    <cellStyle name="60% - 强调文字颜色 2 4 2 4 3" xfId="26871" xr:uid="{00000000-0005-0000-0000-000088260000}"/>
    <cellStyle name="60% - 强调文字颜色 2 4 2 4 4" xfId="42219" xr:uid="{00000000-0005-0000-0000-000089260000}"/>
    <cellStyle name="60% - 强调文字颜色 2 4 2 5" xfId="9105" xr:uid="{00000000-0005-0000-0000-00008A260000}"/>
    <cellStyle name="60% - 强调文字颜色 2 4 2 5 2" xfId="15334" xr:uid="{00000000-0005-0000-0000-00008B260000}"/>
    <cellStyle name="60% - 强调文字颜色 2 4 2 5 2 2" xfId="26877" xr:uid="{00000000-0005-0000-0000-00008C260000}"/>
    <cellStyle name="60% - 强调文字颜色 2 4 2 5 2 3" xfId="42223" xr:uid="{00000000-0005-0000-0000-00008D260000}"/>
    <cellStyle name="60% - 强调文字颜色 2 4 2 5 3" xfId="26876" xr:uid="{00000000-0005-0000-0000-00008E260000}"/>
    <cellStyle name="60% - 强调文字颜色 2 4 2 5 4" xfId="42222" xr:uid="{00000000-0005-0000-0000-00008F260000}"/>
    <cellStyle name="60% - 强调文字颜色 2 4 2 6" xfId="16351" xr:uid="{00000000-0005-0000-0000-000090260000}"/>
    <cellStyle name="60% - 强调文字颜色 2 4 2 6 2" xfId="26878" xr:uid="{00000000-0005-0000-0000-000091260000}"/>
    <cellStyle name="60% - 强调文字颜色 2 4 2 7" xfId="15526" xr:uid="{00000000-0005-0000-0000-000092260000}"/>
    <cellStyle name="60% - 强调文字颜色 2 4 2 7 2" xfId="26880" xr:uid="{00000000-0005-0000-0000-000093260000}"/>
    <cellStyle name="60% - 强调文字颜色 2 4 2 7 3" xfId="42224" xr:uid="{00000000-0005-0000-0000-000094260000}"/>
    <cellStyle name="60% - 强调文字颜色 2 4 2 8" xfId="26861" xr:uid="{00000000-0005-0000-0000-000095260000}"/>
    <cellStyle name="60% - 强调文字颜色 2 4 2 9" xfId="41966" xr:uid="{00000000-0005-0000-0000-000096260000}"/>
    <cellStyle name="60% - 强调文字颜色 2 4 3" xfId="1715" xr:uid="{00000000-0005-0000-0000-000097260000}"/>
    <cellStyle name="60% - 强调文字颜色 2 4 3 2" xfId="4644" xr:uid="{00000000-0005-0000-0000-000098260000}"/>
    <cellStyle name="60% - 强调文字颜色 2 4 3 2 2" xfId="26886" xr:uid="{00000000-0005-0000-0000-000099260000}"/>
    <cellStyle name="60% - 强调文字颜色 2 4 3 3" xfId="10309" xr:uid="{00000000-0005-0000-0000-00009A260000}"/>
    <cellStyle name="60% - 强调文字颜色 2 4 3 3 2" xfId="26889" xr:uid="{00000000-0005-0000-0000-00009B260000}"/>
    <cellStyle name="60% - 强调文字颜色 2 4 3 4" xfId="11107" xr:uid="{00000000-0005-0000-0000-00009C260000}"/>
    <cellStyle name="60% - 强调文字颜色 2 4 3 4 2" xfId="26891" xr:uid="{00000000-0005-0000-0000-00009D260000}"/>
    <cellStyle name="60% - 强调文字颜色 2 4 3 5" xfId="16353" xr:uid="{00000000-0005-0000-0000-00009E260000}"/>
    <cellStyle name="60% - 强调文字颜色 2 4 3 5 2" xfId="26893" xr:uid="{00000000-0005-0000-0000-00009F260000}"/>
    <cellStyle name="60% - 强调文字颜色 2 4 3 6" xfId="26882" xr:uid="{00000000-0005-0000-0000-0000A0260000}"/>
    <cellStyle name="60% - 强调文字颜色 2 4 4" xfId="1711" xr:uid="{00000000-0005-0000-0000-0000A1260000}"/>
    <cellStyle name="60% - 强调文字颜色 2 4 4 2" xfId="10307" xr:uid="{00000000-0005-0000-0000-0000A2260000}"/>
    <cellStyle name="60% - 强调文字颜色 2 4 4 2 2" xfId="26899" xr:uid="{00000000-0005-0000-0000-0000A3260000}"/>
    <cellStyle name="60% - 强调文字颜色 2 4 4 3" xfId="9101" xr:uid="{00000000-0005-0000-0000-0000A4260000}"/>
    <cellStyle name="60% - 强调文字颜色 2 4 4 3 2" xfId="26901" xr:uid="{00000000-0005-0000-0000-0000A5260000}"/>
    <cellStyle name="60% - 强调文字颜色 2 4 4 4" xfId="8430" xr:uid="{00000000-0005-0000-0000-0000A6260000}"/>
    <cellStyle name="60% - 强调文字颜色 2 4 4 4 2" xfId="26903" xr:uid="{00000000-0005-0000-0000-0000A7260000}"/>
    <cellStyle name="60% - 强调文字颜色 2 4 4 5" xfId="26895" xr:uid="{00000000-0005-0000-0000-0000A8260000}"/>
    <cellStyle name="60% - 强调文字颜色 2 4 5" xfId="4642" xr:uid="{00000000-0005-0000-0000-0000A9260000}"/>
    <cellStyle name="60% - 强调文字颜色 2 4 5 2" xfId="26905" xr:uid="{00000000-0005-0000-0000-0000AA260000}"/>
    <cellStyle name="60% - 强调文字颜色 2 4 6" xfId="7295" xr:uid="{00000000-0005-0000-0000-0000AB260000}"/>
    <cellStyle name="60% - 强调文字颜色 2 4 6 2" xfId="10306" xr:uid="{00000000-0005-0000-0000-0000AC260000}"/>
    <cellStyle name="60% - 强调文字颜色 2 4 6 2 2" xfId="15195" xr:uid="{00000000-0005-0000-0000-0000AD260000}"/>
    <cellStyle name="60% - 强调文字颜色 2 4 6 2 2 2" xfId="26914" xr:uid="{00000000-0005-0000-0000-0000AE260000}"/>
    <cellStyle name="60% - 强调文字颜色 2 4 6 2 2 3" xfId="42229" xr:uid="{00000000-0005-0000-0000-0000AF260000}"/>
    <cellStyle name="60% - 强调文字颜色 2 4 6 2 3" xfId="26911" xr:uid="{00000000-0005-0000-0000-0000B0260000}"/>
    <cellStyle name="60% - 强调文字颜色 2 4 6 2 4" xfId="42228" xr:uid="{00000000-0005-0000-0000-0000B1260000}"/>
    <cellStyle name="60% - 强调文字颜色 2 4 6 3" xfId="26908" xr:uid="{00000000-0005-0000-0000-0000B2260000}"/>
    <cellStyle name="60% - 强调文字颜色 2 4 6 4" xfId="42227" xr:uid="{00000000-0005-0000-0000-0000B3260000}"/>
    <cellStyle name="60% - 强调文字颜色 2 4 7" xfId="8487" xr:uid="{00000000-0005-0000-0000-0000B4260000}"/>
    <cellStyle name="60% - 强调文字颜色 2 4 7 2" xfId="15356" xr:uid="{00000000-0005-0000-0000-0000B5260000}"/>
    <cellStyle name="60% - 强调文字颜色 2 4 7 2 2" xfId="26919" xr:uid="{00000000-0005-0000-0000-0000B6260000}"/>
    <cellStyle name="60% - 强调文字颜色 2 4 7 2 3" xfId="42005" xr:uid="{00000000-0005-0000-0000-0000B7260000}"/>
    <cellStyle name="60% - 强调文字颜色 2 4 7 3" xfId="26916" xr:uid="{00000000-0005-0000-0000-0000B8260000}"/>
    <cellStyle name="60% - 强调文字颜色 2 4 7 4" xfId="42004" xr:uid="{00000000-0005-0000-0000-0000B9260000}"/>
    <cellStyle name="60% - 强调文字颜色 2 4 8" xfId="16350" xr:uid="{00000000-0005-0000-0000-0000BA260000}"/>
    <cellStyle name="60% - 强调文字颜色 2 4 8 2" xfId="26921" xr:uid="{00000000-0005-0000-0000-0000BB260000}"/>
    <cellStyle name="60% - 强调文字颜色 2 4 9" xfId="15740" xr:uid="{00000000-0005-0000-0000-0000BC260000}"/>
    <cellStyle name="60% - 强调文字颜色 2 4 9 2" xfId="26923" xr:uid="{00000000-0005-0000-0000-0000BD260000}"/>
    <cellStyle name="60% - 强调文字颜色 2 4 9 3" xfId="42009" xr:uid="{00000000-0005-0000-0000-0000BE260000}"/>
    <cellStyle name="60% - 强调文字颜色 2 5" xfId="136" xr:uid="{00000000-0005-0000-0000-0000BF260000}"/>
    <cellStyle name="60% - 强调文字颜色 2 5 10" xfId="42230" xr:uid="{00000000-0005-0000-0000-0000C0260000}"/>
    <cellStyle name="60% - 强调文字颜色 2 5 2" xfId="304" xr:uid="{00000000-0005-0000-0000-0000C1260000}"/>
    <cellStyle name="60% - 强调文字颜色 2 5 2 2" xfId="7298" xr:uid="{00000000-0005-0000-0000-0000C2260000}"/>
    <cellStyle name="60% - 强调文字颜色 2 5 2 2 2" xfId="9379" xr:uid="{00000000-0005-0000-0000-0000C3260000}"/>
    <cellStyle name="60% - 强调文字颜色 2 5 2 2 2 2" xfId="15348" xr:uid="{00000000-0005-0000-0000-0000C4260000}"/>
    <cellStyle name="60% - 强调文字颜色 2 5 2 2 2 2 2" xfId="26928" xr:uid="{00000000-0005-0000-0000-0000C5260000}"/>
    <cellStyle name="60% - 强调文字颜色 2 5 2 2 2 2 3" xfId="42070" xr:uid="{00000000-0005-0000-0000-0000C6260000}"/>
    <cellStyle name="60% - 强调文字颜色 2 5 2 2 2 3" xfId="26927" xr:uid="{00000000-0005-0000-0000-0000C7260000}"/>
    <cellStyle name="60% - 强调文字颜色 2 5 2 2 2 4" xfId="42233" xr:uid="{00000000-0005-0000-0000-0000C8260000}"/>
    <cellStyle name="60% - 强调文字颜色 2 5 2 2 3" xfId="26926" xr:uid="{00000000-0005-0000-0000-0000C9260000}"/>
    <cellStyle name="60% - 强调文字颜色 2 5 2 2 4" xfId="42232" xr:uid="{00000000-0005-0000-0000-0000CA260000}"/>
    <cellStyle name="60% - 强调文字颜色 2 5 2 3" xfId="9099" xr:uid="{00000000-0005-0000-0000-0000CB260000}"/>
    <cellStyle name="60% - 强调文字颜色 2 5 2 3 2" xfId="15194" xr:uid="{00000000-0005-0000-0000-0000CC260000}"/>
    <cellStyle name="60% - 强调文字颜色 2 5 2 3 2 2" xfId="26930" xr:uid="{00000000-0005-0000-0000-0000CD260000}"/>
    <cellStyle name="60% - 强调文字颜色 2 5 2 3 2 3" xfId="42235" xr:uid="{00000000-0005-0000-0000-0000CE260000}"/>
    <cellStyle name="60% - 强调文字颜色 2 5 2 3 3" xfId="26929" xr:uid="{00000000-0005-0000-0000-0000CF260000}"/>
    <cellStyle name="60% - 强调文字颜色 2 5 2 3 4" xfId="42234" xr:uid="{00000000-0005-0000-0000-0000D0260000}"/>
    <cellStyle name="60% - 强调文字颜色 2 5 2 4" xfId="16674" xr:uid="{00000000-0005-0000-0000-0000D1260000}"/>
    <cellStyle name="60% - 强调文字颜色 2 5 2 4 2" xfId="23632" xr:uid="{00000000-0005-0000-0000-0000D2260000}"/>
    <cellStyle name="60% - 强调文字颜色 2 5 2 4 3" xfId="41242" xr:uid="{00000000-0005-0000-0000-0000D3260000}"/>
    <cellStyle name="60% - 强调文字颜色 2 5 2 5" xfId="26925" xr:uid="{00000000-0005-0000-0000-0000D4260000}"/>
    <cellStyle name="60% - 强调文字颜色 2 5 2 6" xfId="42231" xr:uid="{00000000-0005-0000-0000-0000D5260000}"/>
    <cellStyle name="60% - 强调文字颜色 2 5 3" xfId="1716" xr:uid="{00000000-0005-0000-0000-0000D6260000}"/>
    <cellStyle name="60% - 强调文字颜色 2 5 3 2" xfId="9095" xr:uid="{00000000-0005-0000-0000-0000D7260000}"/>
    <cellStyle name="60% - 强调文字颜色 2 5 3 2 2" xfId="26934" xr:uid="{00000000-0005-0000-0000-0000D8260000}"/>
    <cellStyle name="60% - 强调文字颜色 2 5 3 3" xfId="9094" xr:uid="{00000000-0005-0000-0000-0000D9260000}"/>
    <cellStyle name="60% - 强调文字颜色 2 5 3 3 2" xfId="26937" xr:uid="{00000000-0005-0000-0000-0000DA260000}"/>
    <cellStyle name="60% - 强调文字颜色 2 5 3 4" xfId="9093" xr:uid="{00000000-0005-0000-0000-0000DB260000}"/>
    <cellStyle name="60% - 强调文字颜色 2 5 3 4 2" xfId="26939" xr:uid="{00000000-0005-0000-0000-0000DC260000}"/>
    <cellStyle name="60% - 强调文字颜色 2 5 3 5" xfId="26931" xr:uid="{00000000-0005-0000-0000-0000DD260000}"/>
    <cellStyle name="60% - 强调文字颜色 2 5 4" xfId="4645" xr:uid="{00000000-0005-0000-0000-0000DE260000}"/>
    <cellStyle name="60% - 强调文字颜色 2 5 4 2" xfId="7299" xr:uid="{00000000-0005-0000-0000-0000DF260000}"/>
    <cellStyle name="60% - 强调文字颜色 2 5 4 2 2" xfId="26944" xr:uid="{00000000-0005-0000-0000-0000E0260000}"/>
    <cellStyle name="60% - 强调文字颜色 2 5 4 3" xfId="8498" xr:uid="{00000000-0005-0000-0000-0000E1260000}"/>
    <cellStyle name="60% - 强调文字颜色 2 5 4 3 2" xfId="26947" xr:uid="{00000000-0005-0000-0000-0000E2260000}"/>
    <cellStyle name="60% - 强调文字颜色 2 5 4 4" xfId="26941" xr:uid="{00000000-0005-0000-0000-0000E3260000}"/>
    <cellStyle name="60% - 强调文字颜色 2 5 5" xfId="7297" xr:uid="{00000000-0005-0000-0000-0000E4260000}"/>
    <cellStyle name="60% - 强调文字颜色 2 5 5 2" xfId="8868" xr:uid="{00000000-0005-0000-0000-0000E5260000}"/>
    <cellStyle name="60% - 强调文字颜色 2 5 5 2 2" xfId="15193" xr:uid="{00000000-0005-0000-0000-0000E6260000}"/>
    <cellStyle name="60% - 强调文字颜色 2 5 5 2 2 2" xfId="26952" xr:uid="{00000000-0005-0000-0000-0000E7260000}"/>
    <cellStyle name="60% - 强调文字颜色 2 5 5 2 2 3" xfId="42239" xr:uid="{00000000-0005-0000-0000-0000E8260000}"/>
    <cellStyle name="60% - 强调文字颜色 2 5 5 2 3" xfId="26950" xr:uid="{00000000-0005-0000-0000-0000E9260000}"/>
    <cellStyle name="60% - 强调文字颜色 2 5 5 2 4" xfId="42238" xr:uid="{00000000-0005-0000-0000-0000EA260000}"/>
    <cellStyle name="60% - 强调文字颜色 2 5 5 3" xfId="9091" xr:uid="{00000000-0005-0000-0000-0000EB260000}"/>
    <cellStyle name="60% - 强调文字颜色 2 5 5 3 2" xfId="26954" xr:uid="{00000000-0005-0000-0000-0000EC260000}"/>
    <cellStyle name="60% - 强调文字颜色 2 5 5 4" xfId="26948" xr:uid="{00000000-0005-0000-0000-0000ED260000}"/>
    <cellStyle name="60% - 强调文字颜色 2 5 5 5" xfId="42237" xr:uid="{00000000-0005-0000-0000-0000EE260000}"/>
    <cellStyle name="60% - 强调文字颜色 2 5 6" xfId="9090" xr:uid="{00000000-0005-0000-0000-0000EF260000}"/>
    <cellStyle name="60% - 强调文字颜色 2 5 6 2" xfId="15168" xr:uid="{00000000-0005-0000-0000-0000F0260000}"/>
    <cellStyle name="60% - 强调文字颜色 2 5 6 2 2" xfId="26957" xr:uid="{00000000-0005-0000-0000-0000F1260000}"/>
    <cellStyle name="60% - 强调文字颜色 2 5 6 2 3" xfId="42241" xr:uid="{00000000-0005-0000-0000-0000F2260000}"/>
    <cellStyle name="60% - 强调文字颜色 2 5 6 3" xfId="26955" xr:uid="{00000000-0005-0000-0000-0000F3260000}"/>
    <cellStyle name="60% - 强调文字颜色 2 5 6 4" xfId="42240" xr:uid="{00000000-0005-0000-0000-0000F4260000}"/>
    <cellStyle name="60% - 强调文字颜色 2 5 7" xfId="16354" xr:uid="{00000000-0005-0000-0000-0000F5260000}"/>
    <cellStyle name="60% - 强调文字颜色 2 5 7 2" xfId="26958" xr:uid="{00000000-0005-0000-0000-0000F6260000}"/>
    <cellStyle name="60% - 强调文字颜色 2 5 8" xfId="16082" xr:uid="{00000000-0005-0000-0000-0000F7260000}"/>
    <cellStyle name="60% - 强调文字颜色 2 5 8 2" xfId="26959" xr:uid="{00000000-0005-0000-0000-0000F8260000}"/>
    <cellStyle name="60% - 强调文字颜色 2 5 8 3" xfId="42016" xr:uid="{00000000-0005-0000-0000-0000F9260000}"/>
    <cellStyle name="60% - 强调文字颜色 2 5 9" xfId="26924" xr:uid="{00000000-0005-0000-0000-0000FA260000}"/>
    <cellStyle name="60% - 强调文字颜色 2 6" xfId="1717" xr:uid="{00000000-0005-0000-0000-0000FB260000}"/>
    <cellStyle name="60% - 强调文字颜色 2 6 2" xfId="4646" xr:uid="{00000000-0005-0000-0000-0000FC260000}"/>
    <cellStyle name="60% - 强调文字颜色 2 6 2 2" xfId="6862" xr:uid="{00000000-0005-0000-0000-0000FD260000}"/>
    <cellStyle name="60% - 强调文字颜色 2 6 2 2 2" xfId="9254" xr:uid="{00000000-0005-0000-0000-0000FE260000}"/>
    <cellStyle name="60% - 强调文字颜色 2 6 2 2 2 2" xfId="26964" xr:uid="{00000000-0005-0000-0000-0000FF260000}"/>
    <cellStyle name="60% - 强调文字颜色 2 6 2 2 3" xfId="8548" xr:uid="{00000000-0005-0000-0000-000000270000}"/>
    <cellStyle name="60% - 强调文字颜色 2 6 2 2 3 2" xfId="15264" xr:uid="{00000000-0005-0000-0000-000001270000}"/>
    <cellStyle name="60% - 强调文字颜色 2 6 2 2 3 2 2" xfId="26967" xr:uid="{00000000-0005-0000-0000-000002270000}"/>
    <cellStyle name="60% - 强调文字颜色 2 6 2 2 3 2 3" xfId="42243" xr:uid="{00000000-0005-0000-0000-000003270000}"/>
    <cellStyle name="60% - 强调文字颜色 2 6 2 2 3 3" xfId="26966" xr:uid="{00000000-0005-0000-0000-000004270000}"/>
    <cellStyle name="60% - 强调文字颜色 2 6 2 2 3 4" xfId="42242" xr:uid="{00000000-0005-0000-0000-000005270000}"/>
    <cellStyle name="60% - 强调文字颜色 2 6 2 2 4" xfId="26962" xr:uid="{00000000-0005-0000-0000-000006270000}"/>
    <cellStyle name="60% - 强调文字颜色 2 6 2 3" xfId="9441" xr:uid="{00000000-0005-0000-0000-000007270000}"/>
    <cellStyle name="60% - 强调文字颜色 2 6 2 3 2" xfId="26969" xr:uid="{00000000-0005-0000-0000-000008270000}"/>
    <cellStyle name="60% - 强调文字颜色 2 6 2 4" xfId="15828" xr:uid="{00000000-0005-0000-0000-000009270000}"/>
    <cellStyle name="60% - 强调文字颜色 2 6 2 4 2" xfId="23644" xr:uid="{00000000-0005-0000-0000-00000A270000}"/>
    <cellStyle name="60% - 强调文字颜色 2 6 2 4 3" xfId="41444" xr:uid="{00000000-0005-0000-0000-00000B270000}"/>
    <cellStyle name="60% - 强调文字颜色 2 6 2 5" xfId="26961" xr:uid="{00000000-0005-0000-0000-00000C270000}"/>
    <cellStyle name="60% - 强调文字颜色 2 6 3" xfId="9089" xr:uid="{00000000-0005-0000-0000-00000D270000}"/>
    <cellStyle name="60% - 强调文字颜色 2 6 3 2" xfId="10464" xr:uid="{00000000-0005-0000-0000-00000E270000}"/>
    <cellStyle name="60% - 强调文字颜色 2 6 3 2 2" xfId="25906" xr:uid="{00000000-0005-0000-0000-00000F270000}"/>
    <cellStyle name="60% - 强调文字颜色 2 6 3 3" xfId="15333" xr:uid="{00000000-0005-0000-0000-000010270000}"/>
    <cellStyle name="60% - 强调文字颜色 2 6 3 3 2" xfId="24959" xr:uid="{00000000-0005-0000-0000-000011270000}"/>
    <cellStyle name="60% - 强调文字颜色 2 6 3 3 3" xfId="41848" xr:uid="{00000000-0005-0000-0000-000012270000}"/>
    <cellStyle name="60% - 强调文字颜色 2 6 3 4" xfId="26970" xr:uid="{00000000-0005-0000-0000-000013270000}"/>
    <cellStyle name="60% - 强调文字颜色 2 6 3 5" xfId="42245" xr:uid="{00000000-0005-0000-0000-000014270000}"/>
    <cellStyle name="60% - 强调文字颜色 2 6 4" xfId="9486" xr:uid="{00000000-0005-0000-0000-000015270000}"/>
    <cellStyle name="60% - 强调文字颜色 2 6 4 2" xfId="26971" xr:uid="{00000000-0005-0000-0000-000016270000}"/>
    <cellStyle name="60% - 强调文字颜色 2 6 5" xfId="16355" xr:uid="{00000000-0005-0000-0000-000017270000}"/>
    <cellStyle name="60% - 强调文字颜色 2 6 5 2" xfId="26972" xr:uid="{00000000-0005-0000-0000-000018270000}"/>
    <cellStyle name="60% - 强调文字颜色 2 6 6" xfId="16453" xr:uid="{00000000-0005-0000-0000-000019270000}"/>
    <cellStyle name="60% - 强调文字颜色 2 6 6 2" xfId="22864" xr:uid="{00000000-0005-0000-0000-00001A270000}"/>
    <cellStyle name="60% - 强调文字颜色 2 6 6 3" xfId="41058" xr:uid="{00000000-0005-0000-0000-00001B270000}"/>
    <cellStyle name="60% - 强调文字颜色 2 6 7" xfId="26960" xr:uid="{00000000-0005-0000-0000-00001C270000}"/>
    <cellStyle name="60% - 强调文字颜色 2 7" xfId="1719" xr:uid="{00000000-0005-0000-0000-00001D270000}"/>
    <cellStyle name="60% - 强调文字颜色 2 7 2" xfId="4647" xr:uid="{00000000-0005-0000-0000-00001E270000}"/>
    <cellStyle name="60% - 强调文字颜色 2 7 2 2" xfId="7300" xr:uid="{00000000-0005-0000-0000-00001F270000}"/>
    <cellStyle name="60% - 强调文字颜色 2 7 2 2 2" xfId="21655" xr:uid="{00000000-0005-0000-0000-000020270000}"/>
    <cellStyle name="60% - 强调文字颜色 2 7 2 3" xfId="10305" xr:uid="{00000000-0005-0000-0000-000021270000}"/>
    <cellStyle name="60% - 强调文字颜色 2 7 2 3 2" xfId="26975" xr:uid="{00000000-0005-0000-0000-000022270000}"/>
    <cellStyle name="60% - 强调文字颜色 2 7 2 4" xfId="26974" xr:uid="{00000000-0005-0000-0000-000023270000}"/>
    <cellStyle name="60% - 强调文字颜色 2 7 3" xfId="9087" xr:uid="{00000000-0005-0000-0000-000024270000}"/>
    <cellStyle name="60% - 强调文字颜色 2 7 3 2" xfId="26976" xr:uid="{00000000-0005-0000-0000-000025270000}"/>
    <cellStyle name="60% - 强调文字颜色 2 7 4" xfId="9086" xr:uid="{00000000-0005-0000-0000-000026270000}"/>
    <cellStyle name="60% - 强调文字颜色 2 7 4 2" xfId="26978" xr:uid="{00000000-0005-0000-0000-000027270000}"/>
    <cellStyle name="60% - 强调文字颜色 2 7 5" xfId="16357" xr:uid="{00000000-0005-0000-0000-000028270000}"/>
    <cellStyle name="60% - 强调文字颜色 2 7 5 2" xfId="26980" xr:uid="{00000000-0005-0000-0000-000029270000}"/>
    <cellStyle name="60% - 强调文字颜色 2 7 6" xfId="26973" xr:uid="{00000000-0005-0000-0000-00002A270000}"/>
    <cellStyle name="60% - 强调文字颜色 2 8" xfId="1720" xr:uid="{00000000-0005-0000-0000-00002B270000}"/>
    <cellStyle name="60% - 强调文字颜色 2 8 2" xfId="4648" xr:uid="{00000000-0005-0000-0000-00002C270000}"/>
    <cellStyle name="60% - 强调文字颜色 2 8 2 2" xfId="7301" xr:uid="{00000000-0005-0000-0000-00002D270000}"/>
    <cellStyle name="60% - 强调文字颜色 2 8 2 2 2" xfId="26985" xr:uid="{00000000-0005-0000-0000-00002E270000}"/>
    <cellStyle name="60% - 强调文字颜色 2 8 2 3" xfId="10304" xr:uid="{00000000-0005-0000-0000-00002F270000}"/>
    <cellStyle name="60% - 强调文字颜色 2 8 2 3 2" xfId="26987" xr:uid="{00000000-0005-0000-0000-000030270000}"/>
    <cellStyle name="60% - 强调文字颜色 2 8 2 4" xfId="26982" xr:uid="{00000000-0005-0000-0000-000031270000}"/>
    <cellStyle name="60% - 强调文字颜色 2 8 3" xfId="9082" xr:uid="{00000000-0005-0000-0000-000032270000}"/>
    <cellStyle name="60% - 强调文字颜色 2 8 3 2" xfId="26988" xr:uid="{00000000-0005-0000-0000-000033270000}"/>
    <cellStyle name="60% - 强调文字颜色 2 8 4" xfId="9081" xr:uid="{00000000-0005-0000-0000-000034270000}"/>
    <cellStyle name="60% - 强调文字颜色 2 8 4 2" xfId="26989" xr:uid="{00000000-0005-0000-0000-000035270000}"/>
    <cellStyle name="60% - 强调文字颜色 2 8 5" xfId="16358" xr:uid="{00000000-0005-0000-0000-000036270000}"/>
    <cellStyle name="60% - 强调文字颜色 2 8 5 2" xfId="26990" xr:uid="{00000000-0005-0000-0000-000037270000}"/>
    <cellStyle name="60% - 强调文字颜色 2 8 6" xfId="26981" xr:uid="{00000000-0005-0000-0000-000038270000}"/>
    <cellStyle name="60% - 强调文字颜色 2 9" xfId="1722" xr:uid="{00000000-0005-0000-0000-000039270000}"/>
    <cellStyle name="60% - 强调文字颜色 2 9 2" xfId="4649" xr:uid="{00000000-0005-0000-0000-00003A270000}"/>
    <cellStyle name="60% - 强调文字颜色 2 9 2 2" xfId="7302" xr:uid="{00000000-0005-0000-0000-00003B270000}"/>
    <cellStyle name="60% - 强调文字颜色 2 9 2 2 2" xfId="26995" xr:uid="{00000000-0005-0000-0000-00003C270000}"/>
    <cellStyle name="60% - 强调文字颜色 2 9 2 3" xfId="11139" xr:uid="{00000000-0005-0000-0000-00003D270000}"/>
    <cellStyle name="60% - 强调文字颜色 2 9 2 3 2" xfId="26997" xr:uid="{00000000-0005-0000-0000-00003E270000}"/>
    <cellStyle name="60% - 强调文字颜色 2 9 2 4" xfId="26993" xr:uid="{00000000-0005-0000-0000-00003F270000}"/>
    <cellStyle name="60% - 强调文字颜色 2 9 3" xfId="8811" xr:uid="{00000000-0005-0000-0000-000040270000}"/>
    <cellStyle name="60% - 强调文字颜色 2 9 3 2" xfId="26999" xr:uid="{00000000-0005-0000-0000-000041270000}"/>
    <cellStyle name="60% - 强调文字颜色 2 9 4" xfId="8783" xr:uid="{00000000-0005-0000-0000-000042270000}"/>
    <cellStyle name="60% - 强调文字颜色 2 9 4 2" xfId="27001" xr:uid="{00000000-0005-0000-0000-000043270000}"/>
    <cellStyle name="60% - 强调文字颜色 2 9 5" xfId="16360" xr:uid="{00000000-0005-0000-0000-000044270000}"/>
    <cellStyle name="60% - 强调文字颜色 2 9 5 2" xfId="27002" xr:uid="{00000000-0005-0000-0000-000045270000}"/>
    <cellStyle name="60% - 强调文字颜色 2 9 6" xfId="26991" xr:uid="{00000000-0005-0000-0000-000046270000}"/>
    <cellStyle name="60% - 强调文字颜色 3 10" xfId="1296" xr:uid="{00000000-0005-0000-0000-000047270000}"/>
    <cellStyle name="60% - 强调文字颜色 3 10 2" xfId="4650" xr:uid="{00000000-0005-0000-0000-000048270000}"/>
    <cellStyle name="60% - 强调文字颜色 3 10 2 2" xfId="7049" xr:uid="{00000000-0005-0000-0000-000049270000}"/>
    <cellStyle name="60% - 强调文字颜色 3 10 2 2 2" xfId="27008" xr:uid="{00000000-0005-0000-0000-00004A270000}"/>
    <cellStyle name="60% - 强调文字颜色 3 10 2 3" xfId="9840" xr:uid="{00000000-0005-0000-0000-00004B270000}"/>
    <cellStyle name="60% - 强调文字颜色 3 10 2 3 2" xfId="27009" xr:uid="{00000000-0005-0000-0000-00004C270000}"/>
    <cellStyle name="60% - 强调文字颜色 3 10 2 4" xfId="27006" xr:uid="{00000000-0005-0000-0000-00004D270000}"/>
    <cellStyle name="60% - 强调文字颜色 3 10 3" xfId="10005" xr:uid="{00000000-0005-0000-0000-00004E270000}"/>
    <cellStyle name="60% - 强调文字颜色 3 10 3 2" xfId="27012" xr:uid="{00000000-0005-0000-0000-00004F270000}"/>
    <cellStyle name="60% - 强调文字颜色 3 10 4" xfId="9986" xr:uid="{00000000-0005-0000-0000-000050270000}"/>
    <cellStyle name="60% - 强调文字颜色 3 10 4 2" xfId="27014" xr:uid="{00000000-0005-0000-0000-000051270000}"/>
    <cellStyle name="60% - 强调文字颜色 3 10 5" xfId="15949" xr:uid="{00000000-0005-0000-0000-000052270000}"/>
    <cellStyle name="60% - 强调文字颜色 3 10 5 2" xfId="21981" xr:uid="{00000000-0005-0000-0000-000053270000}"/>
    <cellStyle name="60% - 强调文字颜色 3 10 6" xfId="27004" xr:uid="{00000000-0005-0000-0000-000054270000}"/>
    <cellStyle name="60% - 强调文字颜色 3 11" xfId="832" xr:uid="{00000000-0005-0000-0000-000055270000}"/>
    <cellStyle name="60% - 强调文字颜色 3 11 2" xfId="4651" xr:uid="{00000000-0005-0000-0000-000056270000}"/>
    <cellStyle name="60% - 强调文字颜色 3 11 2 2" xfId="7155" xr:uid="{00000000-0005-0000-0000-000057270000}"/>
    <cellStyle name="60% - 强调文字颜色 3 11 2 2 2" xfId="27020" xr:uid="{00000000-0005-0000-0000-000058270000}"/>
    <cellStyle name="60% - 强调文字颜色 3 11 2 3" xfId="10526" xr:uid="{00000000-0005-0000-0000-000059270000}"/>
    <cellStyle name="60% - 强调文字颜色 3 11 2 3 2" xfId="27021" xr:uid="{00000000-0005-0000-0000-00005A270000}"/>
    <cellStyle name="60% - 强调文字颜色 3 11 2 4" xfId="27019" xr:uid="{00000000-0005-0000-0000-00005B270000}"/>
    <cellStyle name="60% - 强调文字颜色 3 11 3" xfId="10524" xr:uid="{00000000-0005-0000-0000-00005C270000}"/>
    <cellStyle name="60% - 强调文字颜色 3 11 3 2" xfId="27024" xr:uid="{00000000-0005-0000-0000-00005D270000}"/>
    <cellStyle name="60% - 强调文字颜色 3 11 4" xfId="9704" xr:uid="{00000000-0005-0000-0000-00005E270000}"/>
    <cellStyle name="60% - 强调文字颜色 3 11 4 2" xfId="27025" xr:uid="{00000000-0005-0000-0000-00005F270000}"/>
    <cellStyle name="60% - 强调文字颜色 3 11 5" xfId="15644" xr:uid="{00000000-0005-0000-0000-000060270000}"/>
    <cellStyle name="60% - 强调文字颜色 3 11 5 2" xfId="27026" xr:uid="{00000000-0005-0000-0000-000061270000}"/>
    <cellStyle name="60% - 强调文字颜色 3 11 6" xfId="27017" xr:uid="{00000000-0005-0000-0000-000062270000}"/>
    <cellStyle name="60% - 强调文字颜色 3 12" xfId="714" xr:uid="{00000000-0005-0000-0000-000063270000}"/>
    <cellStyle name="60% - 强调文字颜色 3 12 2" xfId="4652" xr:uid="{00000000-0005-0000-0000-000064270000}"/>
    <cellStyle name="60% - 强调文字颜色 3 12 2 2" xfId="27031" xr:uid="{00000000-0005-0000-0000-000065270000}"/>
    <cellStyle name="60% - 强调文字颜色 3 12 3" xfId="10907" xr:uid="{00000000-0005-0000-0000-000066270000}"/>
    <cellStyle name="60% - 强调文字颜色 3 12 3 2" xfId="27035" xr:uid="{00000000-0005-0000-0000-000067270000}"/>
    <cellStyle name="60% - 强调文字颜色 3 12 4" xfId="9663" xr:uid="{00000000-0005-0000-0000-000068270000}"/>
    <cellStyle name="60% - 强调文字颜色 3 12 4 2" xfId="27038" xr:uid="{00000000-0005-0000-0000-000069270000}"/>
    <cellStyle name="60% - 强调文字颜色 3 12 5" xfId="15592" xr:uid="{00000000-0005-0000-0000-00006A270000}"/>
    <cellStyle name="60% - 强调文字颜色 3 12 5 2" xfId="27041" xr:uid="{00000000-0005-0000-0000-00006B270000}"/>
    <cellStyle name="60% - 强调文字颜色 3 12 6" xfId="27029" xr:uid="{00000000-0005-0000-0000-00006C270000}"/>
    <cellStyle name="60% - 强调文字颜色 3 2" xfId="137" xr:uid="{00000000-0005-0000-0000-00006D270000}"/>
    <cellStyle name="60% - 强调文字颜色 3 2 10" xfId="22435" xr:uid="{00000000-0005-0000-0000-00006E270000}"/>
    <cellStyle name="60% - 强调文字颜色 3 2 11" xfId="40932" xr:uid="{00000000-0005-0000-0000-00006F270000}"/>
    <cellStyle name="60% - 强调文字颜色 3 2 2" xfId="305" xr:uid="{00000000-0005-0000-0000-000070270000}"/>
    <cellStyle name="60% - 强调文字颜色 3 2 2 2" xfId="1724" xr:uid="{00000000-0005-0000-0000-000071270000}"/>
    <cellStyle name="60% - 强调文字颜色 3 2 2 2 2" xfId="9074" xr:uid="{00000000-0005-0000-0000-000072270000}"/>
    <cellStyle name="60% - 强调文字颜色 3 2 2 2 2 2" xfId="27044" xr:uid="{00000000-0005-0000-0000-000073270000}"/>
    <cellStyle name="60% - 强调文字颜色 3 2 2 2 3" xfId="10302" xr:uid="{00000000-0005-0000-0000-000074270000}"/>
    <cellStyle name="60% - 强调文字颜色 3 2 2 2 3 2" xfId="27045" xr:uid="{00000000-0005-0000-0000-000075270000}"/>
    <cellStyle name="60% - 强调文字颜色 3 2 2 2 4" xfId="8545" xr:uid="{00000000-0005-0000-0000-000076270000}"/>
    <cellStyle name="60% - 强调文字颜色 3 2 2 2 4 2" xfId="27046" xr:uid="{00000000-0005-0000-0000-000077270000}"/>
    <cellStyle name="60% - 强调文字颜色 3 2 2 2 5" xfId="27043" xr:uid="{00000000-0005-0000-0000-000078270000}"/>
    <cellStyle name="60% - 强调文字颜色 3 2 2 3" xfId="4654" xr:uid="{00000000-0005-0000-0000-000079270000}"/>
    <cellStyle name="60% - 强调文字颜色 3 2 2 3 2" xfId="27047" xr:uid="{00000000-0005-0000-0000-00007A270000}"/>
    <cellStyle name="60% - 强调文字颜色 3 2 2 4" xfId="6902" xr:uid="{00000000-0005-0000-0000-00007B270000}"/>
    <cellStyle name="60% - 强调文字颜色 3 2 2 4 2" xfId="10995" xr:uid="{00000000-0005-0000-0000-00007C270000}"/>
    <cellStyle name="60% - 强调文字颜色 3 2 2 4 2 2" xfId="15151" xr:uid="{00000000-0005-0000-0000-00007D270000}"/>
    <cellStyle name="60% - 强调文字颜色 3 2 2 4 2 2 2" xfId="27050" xr:uid="{00000000-0005-0000-0000-00007E270000}"/>
    <cellStyle name="60% - 强调文字颜色 3 2 2 4 2 2 3" xfId="42248" xr:uid="{00000000-0005-0000-0000-00007F270000}"/>
    <cellStyle name="60% - 强调文字颜色 3 2 2 4 2 3" xfId="27049" xr:uid="{00000000-0005-0000-0000-000080270000}"/>
    <cellStyle name="60% - 强调文字颜色 3 2 2 4 2 4" xfId="42247" xr:uid="{00000000-0005-0000-0000-000081270000}"/>
    <cellStyle name="60% - 强调文字颜色 3 2 2 4 3" xfId="27048" xr:uid="{00000000-0005-0000-0000-000082270000}"/>
    <cellStyle name="60% - 强调文字颜色 3 2 2 4 4" xfId="42246" xr:uid="{00000000-0005-0000-0000-000083270000}"/>
    <cellStyle name="60% - 强调文字颜色 3 2 2 5" xfId="9073" xr:uid="{00000000-0005-0000-0000-000084270000}"/>
    <cellStyle name="60% - 强调文字颜色 3 2 2 5 2" xfId="15435" xr:uid="{00000000-0005-0000-0000-000085270000}"/>
    <cellStyle name="60% - 强调文字颜色 3 2 2 5 2 2" xfId="27053" xr:uid="{00000000-0005-0000-0000-000086270000}"/>
    <cellStyle name="60% - 强调文字颜色 3 2 2 5 2 3" xfId="42250" xr:uid="{00000000-0005-0000-0000-000087270000}"/>
    <cellStyle name="60% - 强调文字颜色 3 2 2 5 3" xfId="27051" xr:uid="{00000000-0005-0000-0000-000088270000}"/>
    <cellStyle name="60% - 强调文字颜色 3 2 2 5 4" xfId="42249" xr:uid="{00000000-0005-0000-0000-000089270000}"/>
    <cellStyle name="60% - 强调文字颜色 3 2 2 6" xfId="16361" xr:uid="{00000000-0005-0000-0000-00008A270000}"/>
    <cellStyle name="60% - 强调文字颜色 3 2 2 6 2" xfId="27054" xr:uid="{00000000-0005-0000-0000-00008B270000}"/>
    <cellStyle name="60% - 强调文字颜色 3 2 2 7" xfId="16669" xr:uid="{00000000-0005-0000-0000-00008C270000}"/>
    <cellStyle name="60% - 强调文字颜色 3 2 2 7 2" xfId="27055" xr:uid="{00000000-0005-0000-0000-00008D270000}"/>
    <cellStyle name="60% - 强调文字颜色 3 2 2 7 3" xfId="42251" xr:uid="{00000000-0005-0000-0000-00008E270000}"/>
    <cellStyle name="60% - 强调文字颜色 3 2 2 8" xfId="27042" xr:uid="{00000000-0005-0000-0000-00008F270000}"/>
    <cellStyle name="60% - 强调文字颜色 3 2 2 9" xfId="41131" xr:uid="{00000000-0005-0000-0000-000090270000}"/>
    <cellStyle name="60% - 强调文字颜色 3 2 3" xfId="1725" xr:uid="{00000000-0005-0000-0000-000091270000}"/>
    <cellStyle name="60% - 强调文字颜色 3 2 3 2" xfId="4655" xr:uid="{00000000-0005-0000-0000-000092270000}"/>
    <cellStyle name="60% - 强调文字颜色 3 2 3 2 2" xfId="27057" xr:uid="{00000000-0005-0000-0000-000093270000}"/>
    <cellStyle name="60% - 强调文字颜色 3 2 3 3" xfId="9072" xr:uid="{00000000-0005-0000-0000-000094270000}"/>
    <cellStyle name="60% - 强调文字颜色 3 2 3 3 2" xfId="27058" xr:uid="{00000000-0005-0000-0000-000095270000}"/>
    <cellStyle name="60% - 强调文字颜色 3 2 3 4" xfId="9071" xr:uid="{00000000-0005-0000-0000-000096270000}"/>
    <cellStyle name="60% - 强调文字颜色 3 2 3 4 2" xfId="27059" xr:uid="{00000000-0005-0000-0000-000097270000}"/>
    <cellStyle name="60% - 强调文字颜色 3 2 3 5" xfId="16362" xr:uid="{00000000-0005-0000-0000-000098270000}"/>
    <cellStyle name="60% - 强调文字颜色 3 2 3 5 2" xfId="27060" xr:uid="{00000000-0005-0000-0000-000099270000}"/>
    <cellStyle name="60% - 强调文字颜色 3 2 3 6" xfId="27056" xr:uid="{00000000-0005-0000-0000-00009A270000}"/>
    <cellStyle name="60% - 强调文字颜色 3 2 4" xfId="1723" xr:uid="{00000000-0005-0000-0000-00009B270000}"/>
    <cellStyle name="60% - 强调文字颜色 3 2 4 2" xfId="8966" xr:uid="{00000000-0005-0000-0000-00009C270000}"/>
    <cellStyle name="60% - 强调文字颜色 3 2 4 2 2" xfId="27061" xr:uid="{00000000-0005-0000-0000-00009D270000}"/>
    <cellStyle name="60% - 强调文字颜色 3 2 4 3" xfId="9821" xr:uid="{00000000-0005-0000-0000-00009E270000}"/>
    <cellStyle name="60% - 强调文字颜色 3 2 4 3 2" xfId="27062" xr:uid="{00000000-0005-0000-0000-00009F270000}"/>
    <cellStyle name="60% - 强调文字颜色 3 2 4 4" xfId="9021" xr:uid="{00000000-0005-0000-0000-0000A0270000}"/>
    <cellStyle name="60% - 强调文字颜色 3 2 4 4 2" xfId="27063" xr:uid="{00000000-0005-0000-0000-0000A1270000}"/>
    <cellStyle name="60% - 强调文字颜色 3 2 4 5" xfId="26760" xr:uid="{00000000-0005-0000-0000-0000A2270000}"/>
    <cellStyle name="60% - 强调文字颜色 3 2 5" xfId="4653" xr:uid="{00000000-0005-0000-0000-0000A3270000}"/>
    <cellStyle name="60% - 强调文字颜色 3 2 5 2" xfId="26762" xr:uid="{00000000-0005-0000-0000-0000A4270000}"/>
    <cellStyle name="60% - 强调文字颜色 3 2 6" xfId="6944" xr:uid="{00000000-0005-0000-0000-0000A5270000}"/>
    <cellStyle name="60% - 强调文字颜色 3 2 6 2" xfId="8326" xr:uid="{00000000-0005-0000-0000-0000A6270000}"/>
    <cellStyle name="60% - 强调文字颜色 3 2 6 2 2" xfId="15189" xr:uid="{00000000-0005-0000-0000-0000A7270000}"/>
    <cellStyle name="60% - 强调文字颜色 3 2 6 2 2 2" xfId="27065" xr:uid="{00000000-0005-0000-0000-0000A8270000}"/>
    <cellStyle name="60% - 强调文字颜色 3 2 6 2 2 3" xfId="42090" xr:uid="{00000000-0005-0000-0000-0000A9270000}"/>
    <cellStyle name="60% - 强调文字颜色 3 2 6 2 3" xfId="27064" xr:uid="{00000000-0005-0000-0000-0000AA270000}"/>
    <cellStyle name="60% - 强调文字颜色 3 2 6 2 4" xfId="42252" xr:uid="{00000000-0005-0000-0000-0000AB270000}"/>
    <cellStyle name="60% - 强调文字颜色 3 2 6 3" xfId="26764" xr:uid="{00000000-0005-0000-0000-0000AC270000}"/>
    <cellStyle name="60% - 强调文字颜色 3 2 6 4" xfId="42198" xr:uid="{00000000-0005-0000-0000-0000AD270000}"/>
    <cellStyle name="60% - 强调文字颜色 3 2 7" xfId="9339" xr:uid="{00000000-0005-0000-0000-0000AE270000}"/>
    <cellStyle name="60% - 强调文字颜色 3 2 7 2" xfId="15355" xr:uid="{00000000-0005-0000-0000-0000AF270000}"/>
    <cellStyle name="60% - 强调文字颜色 3 2 7 2 2" xfId="27066" xr:uid="{00000000-0005-0000-0000-0000B0270000}"/>
    <cellStyle name="60% - 强调文字颜色 3 2 7 2 3" xfId="42027" xr:uid="{00000000-0005-0000-0000-0000B1270000}"/>
    <cellStyle name="60% - 强调文字颜色 3 2 7 3" xfId="26766" xr:uid="{00000000-0005-0000-0000-0000B2270000}"/>
    <cellStyle name="60% - 强调文字颜色 3 2 7 4" xfId="42026" xr:uid="{00000000-0005-0000-0000-0000B3270000}"/>
    <cellStyle name="60% - 强调文字颜色 3 2 8" xfId="15563" xr:uid="{00000000-0005-0000-0000-0000B4270000}"/>
    <cellStyle name="60% - 强调文字颜色 3 2 8 2" xfId="27067" xr:uid="{00000000-0005-0000-0000-0000B5270000}"/>
    <cellStyle name="60% - 强调文字颜色 3 2 9" xfId="16080" xr:uid="{00000000-0005-0000-0000-0000B6270000}"/>
    <cellStyle name="60% - 强调文字颜色 3 2 9 2" xfId="27068" xr:uid="{00000000-0005-0000-0000-0000B7270000}"/>
    <cellStyle name="60% - 强调文字颜色 3 2 9 3" xfId="42032" xr:uid="{00000000-0005-0000-0000-0000B8270000}"/>
    <cellStyle name="60% - 强调文字颜色 3 3" xfId="138" xr:uid="{00000000-0005-0000-0000-0000B9270000}"/>
    <cellStyle name="60% - 强调文字颜色 3 3 10" xfId="27069" xr:uid="{00000000-0005-0000-0000-0000BA270000}"/>
    <cellStyle name="60% - 强调文字颜色 3 3 11" xfId="41370" xr:uid="{00000000-0005-0000-0000-0000BB270000}"/>
    <cellStyle name="60% - 强调文字颜色 3 3 2" xfId="306" xr:uid="{00000000-0005-0000-0000-0000BC270000}"/>
    <cellStyle name="60% - 强调文字颜色 3 3 2 2" xfId="1728" xr:uid="{00000000-0005-0000-0000-0000BD270000}"/>
    <cellStyle name="60% - 强调文字颜色 3 3 2 2 2" xfId="9070" xr:uid="{00000000-0005-0000-0000-0000BE270000}"/>
    <cellStyle name="60% - 强调文字颜色 3 3 2 2 2 2" xfId="27073" xr:uid="{00000000-0005-0000-0000-0000BF270000}"/>
    <cellStyle name="60% - 强调文字颜色 3 3 2 2 3" xfId="9069" xr:uid="{00000000-0005-0000-0000-0000C0270000}"/>
    <cellStyle name="60% - 强调文字颜色 3 3 2 2 3 2" xfId="27074" xr:uid="{00000000-0005-0000-0000-0000C1270000}"/>
    <cellStyle name="60% - 强调文字颜色 3 3 2 2 4" xfId="8666" xr:uid="{00000000-0005-0000-0000-0000C2270000}"/>
    <cellStyle name="60% - 强调文字颜色 3 3 2 2 4 2" xfId="27075" xr:uid="{00000000-0005-0000-0000-0000C3270000}"/>
    <cellStyle name="60% - 强调文字颜色 3 3 2 2 5" xfId="27071" xr:uid="{00000000-0005-0000-0000-0000C4270000}"/>
    <cellStyle name="60% - 强调文字颜色 3 3 2 3" xfId="4657" xr:uid="{00000000-0005-0000-0000-0000C5270000}"/>
    <cellStyle name="60% - 强调文字颜色 3 3 2 3 2" xfId="27076" xr:uid="{00000000-0005-0000-0000-0000C6270000}"/>
    <cellStyle name="60% - 强调文字颜色 3 3 2 4" xfId="7303" xr:uid="{00000000-0005-0000-0000-0000C7270000}"/>
    <cellStyle name="60% - 强调文字颜色 3 3 2 4 2" xfId="10301" xr:uid="{00000000-0005-0000-0000-0000C8270000}"/>
    <cellStyle name="60% - 强调文字颜色 3 3 2 4 2 2" xfId="15191" xr:uid="{00000000-0005-0000-0000-0000C9270000}"/>
    <cellStyle name="60% - 强调文字颜色 3 3 2 4 2 2 2" xfId="27080" xr:uid="{00000000-0005-0000-0000-0000CA270000}"/>
    <cellStyle name="60% - 强调文字颜色 3 3 2 4 2 2 3" xfId="42255" xr:uid="{00000000-0005-0000-0000-0000CB270000}"/>
    <cellStyle name="60% - 强调文字颜色 3 3 2 4 2 3" xfId="27078" xr:uid="{00000000-0005-0000-0000-0000CC270000}"/>
    <cellStyle name="60% - 强调文字颜色 3 3 2 4 2 4" xfId="42254" xr:uid="{00000000-0005-0000-0000-0000CD270000}"/>
    <cellStyle name="60% - 强调文字颜色 3 3 2 4 3" xfId="27077" xr:uid="{00000000-0005-0000-0000-0000CE270000}"/>
    <cellStyle name="60% - 强调文字颜色 3 3 2 4 4" xfId="42253" xr:uid="{00000000-0005-0000-0000-0000CF270000}"/>
    <cellStyle name="60% - 强调文字颜色 3 3 2 5" xfId="9068" xr:uid="{00000000-0005-0000-0000-0000D0270000}"/>
    <cellStyle name="60% - 强调文字颜色 3 3 2 5 2" xfId="15138" xr:uid="{00000000-0005-0000-0000-0000D1270000}"/>
    <cellStyle name="60% - 强调文字颜色 3 3 2 5 2 2" xfId="27082" xr:uid="{00000000-0005-0000-0000-0000D2270000}"/>
    <cellStyle name="60% - 强调文字颜色 3 3 2 5 2 3" xfId="42257" xr:uid="{00000000-0005-0000-0000-0000D3270000}"/>
    <cellStyle name="60% - 强调文字颜色 3 3 2 5 3" xfId="27081" xr:uid="{00000000-0005-0000-0000-0000D4270000}"/>
    <cellStyle name="60% - 强调文字颜色 3 3 2 5 4" xfId="42256" xr:uid="{00000000-0005-0000-0000-0000D5270000}"/>
    <cellStyle name="60% - 强调文字颜色 3 3 2 6" xfId="16365" xr:uid="{00000000-0005-0000-0000-0000D6270000}"/>
    <cellStyle name="60% - 强调文字颜色 3 3 2 6 2" xfId="27083" xr:uid="{00000000-0005-0000-0000-0000D7270000}"/>
    <cellStyle name="60% - 强调文字颜色 3 3 2 7" xfId="16668" xr:uid="{00000000-0005-0000-0000-0000D8270000}"/>
    <cellStyle name="60% - 强调文字颜色 3 3 2 7 2" xfId="27084" xr:uid="{00000000-0005-0000-0000-0000D9270000}"/>
    <cellStyle name="60% - 强调文字颜色 3 3 2 7 3" xfId="42258" xr:uid="{00000000-0005-0000-0000-0000DA270000}"/>
    <cellStyle name="60% - 强调文字颜色 3 3 2 8" xfId="27070" xr:uid="{00000000-0005-0000-0000-0000DB270000}"/>
    <cellStyle name="60% - 强调文字颜色 3 3 2 9" xfId="41371" xr:uid="{00000000-0005-0000-0000-0000DC270000}"/>
    <cellStyle name="60% - 强调文字颜色 3 3 3" xfId="1729" xr:uid="{00000000-0005-0000-0000-0000DD270000}"/>
    <cellStyle name="60% - 强调文字颜色 3 3 3 2" xfId="4658" xr:uid="{00000000-0005-0000-0000-0000DE270000}"/>
    <cellStyle name="60% - 强调文字颜色 3 3 3 2 2" xfId="21560" xr:uid="{00000000-0005-0000-0000-0000DF270000}"/>
    <cellStyle name="60% - 强调文字颜色 3 3 3 3" xfId="9027" xr:uid="{00000000-0005-0000-0000-0000E0270000}"/>
    <cellStyle name="60% - 强调文字颜色 3 3 3 3 2" xfId="27087" xr:uid="{00000000-0005-0000-0000-0000E1270000}"/>
    <cellStyle name="60% - 强调文字颜色 3 3 3 4" xfId="9064" xr:uid="{00000000-0005-0000-0000-0000E2270000}"/>
    <cellStyle name="60% - 强调文字颜色 3 3 3 4 2" xfId="27088" xr:uid="{00000000-0005-0000-0000-0000E3270000}"/>
    <cellStyle name="60% - 强调文字颜色 3 3 3 5" xfId="16366" xr:uid="{00000000-0005-0000-0000-0000E4270000}"/>
    <cellStyle name="60% - 强调文字颜色 3 3 3 5 2" xfId="27089" xr:uid="{00000000-0005-0000-0000-0000E5270000}"/>
    <cellStyle name="60% - 强调文字颜色 3 3 3 6" xfId="27085" xr:uid="{00000000-0005-0000-0000-0000E6270000}"/>
    <cellStyle name="60% - 强调文字颜色 3 3 4" xfId="1727" xr:uid="{00000000-0005-0000-0000-0000E7270000}"/>
    <cellStyle name="60% - 强调文字颜色 3 3 4 2" xfId="9063" xr:uid="{00000000-0005-0000-0000-0000E8270000}"/>
    <cellStyle name="60% - 强调文字颜色 3 3 4 2 2" xfId="27090" xr:uid="{00000000-0005-0000-0000-0000E9270000}"/>
    <cellStyle name="60% - 强调文字颜色 3 3 4 3" xfId="9720" xr:uid="{00000000-0005-0000-0000-0000EA270000}"/>
    <cellStyle name="60% - 强调文字颜色 3 3 4 3 2" xfId="27091" xr:uid="{00000000-0005-0000-0000-0000EB270000}"/>
    <cellStyle name="60% - 强调文字颜色 3 3 4 4" xfId="9062" xr:uid="{00000000-0005-0000-0000-0000EC270000}"/>
    <cellStyle name="60% - 强调文字颜色 3 3 4 4 2" xfId="27092" xr:uid="{00000000-0005-0000-0000-0000ED270000}"/>
    <cellStyle name="60% - 强调文字颜色 3 3 4 5" xfId="26769" xr:uid="{00000000-0005-0000-0000-0000EE270000}"/>
    <cellStyle name="60% - 强调文字颜色 3 3 5" xfId="4656" xr:uid="{00000000-0005-0000-0000-0000EF270000}"/>
    <cellStyle name="60% - 强调文字颜色 3 3 5 2" xfId="7304" xr:uid="{00000000-0005-0000-0000-0000F0270000}"/>
    <cellStyle name="60% - 强调文字颜色 3 3 5 2 2" xfId="27093" xr:uid="{00000000-0005-0000-0000-0000F1270000}"/>
    <cellStyle name="60% - 强调文字颜色 3 3 5 3" xfId="9061" xr:uid="{00000000-0005-0000-0000-0000F2270000}"/>
    <cellStyle name="60% - 强调文字颜色 3 3 5 3 2" xfId="27094" xr:uid="{00000000-0005-0000-0000-0000F3270000}"/>
    <cellStyle name="60% - 强调文字颜色 3 3 5 4" xfId="26771" xr:uid="{00000000-0005-0000-0000-0000F4270000}"/>
    <cellStyle name="60% - 强调文字颜色 3 3 6" xfId="6994" xr:uid="{00000000-0005-0000-0000-0000F5270000}"/>
    <cellStyle name="60% - 强调文字颜色 3 3 6 2" xfId="9060" xr:uid="{00000000-0005-0000-0000-0000F6270000}"/>
    <cellStyle name="60% - 强调文字颜色 3 3 6 2 2" xfId="15188" xr:uid="{00000000-0005-0000-0000-0000F7270000}"/>
    <cellStyle name="60% - 强调文字颜色 3 3 6 2 2 2" xfId="27096" xr:uid="{00000000-0005-0000-0000-0000F8270000}"/>
    <cellStyle name="60% - 强调文字颜色 3 3 6 2 2 3" xfId="42260" xr:uid="{00000000-0005-0000-0000-0000F9270000}"/>
    <cellStyle name="60% - 强调文字颜色 3 3 6 2 3" xfId="27095" xr:uid="{00000000-0005-0000-0000-0000FA270000}"/>
    <cellStyle name="60% - 强调文字颜色 3 3 6 2 4" xfId="42259" xr:uid="{00000000-0005-0000-0000-0000FB270000}"/>
    <cellStyle name="60% - 强调文字颜色 3 3 6 3" xfId="9115" xr:uid="{00000000-0005-0000-0000-0000FC270000}"/>
    <cellStyle name="60% - 强调文字颜色 3 3 6 3 2" xfId="27097" xr:uid="{00000000-0005-0000-0000-0000FD270000}"/>
    <cellStyle name="60% - 强调文字颜色 3 3 6 4" xfId="26773" xr:uid="{00000000-0005-0000-0000-0000FE270000}"/>
    <cellStyle name="60% - 强调文字颜色 3 3 6 5" xfId="42199" xr:uid="{00000000-0005-0000-0000-0000FF270000}"/>
    <cellStyle name="60% - 强调文字颜色 3 3 7" xfId="11007" xr:uid="{00000000-0005-0000-0000-000000280000}"/>
    <cellStyle name="60% - 强调文字颜色 3 3 7 2" xfId="15297" xr:uid="{00000000-0005-0000-0000-000001280000}"/>
    <cellStyle name="60% - 强调文字颜色 3 3 7 2 2" xfId="27101" xr:uid="{00000000-0005-0000-0000-000002280000}"/>
    <cellStyle name="60% - 强调文字颜色 3 3 7 2 3" xfId="42034" xr:uid="{00000000-0005-0000-0000-000003280000}"/>
    <cellStyle name="60% - 强调文字颜色 3 3 7 3" xfId="27098" xr:uid="{00000000-0005-0000-0000-000004280000}"/>
    <cellStyle name="60% - 强调文字颜色 3 3 7 4" xfId="41057" xr:uid="{00000000-0005-0000-0000-000005280000}"/>
    <cellStyle name="60% - 强调文字颜色 3 3 8" xfId="16364" xr:uid="{00000000-0005-0000-0000-000006280000}"/>
    <cellStyle name="60% - 强调文字颜色 3 3 8 2" xfId="27102" xr:uid="{00000000-0005-0000-0000-000007280000}"/>
    <cellStyle name="60% - 强调文字颜色 3 3 9" xfId="18149" xr:uid="{00000000-0005-0000-0000-000008280000}"/>
    <cellStyle name="60% - 强调文字颜色 3 3 9 2" xfId="27103" xr:uid="{00000000-0005-0000-0000-000009280000}"/>
    <cellStyle name="60% - 强调文字颜色 3 3 9 3" xfId="42036" xr:uid="{00000000-0005-0000-0000-00000A280000}"/>
    <cellStyle name="60% - 强调文字颜色 3 4" xfId="139" xr:uid="{00000000-0005-0000-0000-00000B280000}"/>
    <cellStyle name="60% - 强调文字颜色 3 4 10" xfId="27104" xr:uid="{00000000-0005-0000-0000-00000C280000}"/>
    <cellStyle name="60% - 强调文字颜色 3 4 11" xfId="41373" xr:uid="{00000000-0005-0000-0000-00000D280000}"/>
    <cellStyle name="60% - 强调文字颜色 3 4 2" xfId="307" xr:uid="{00000000-0005-0000-0000-00000E280000}"/>
    <cellStyle name="60% - 强调文字颜色 3 4 2 2" xfId="1731" xr:uid="{00000000-0005-0000-0000-00000F280000}"/>
    <cellStyle name="60% - 强调文字颜色 3 4 2 2 2" xfId="9059" xr:uid="{00000000-0005-0000-0000-000010280000}"/>
    <cellStyle name="60% - 强调文字颜色 3 4 2 2 2 2" xfId="27108" xr:uid="{00000000-0005-0000-0000-000011280000}"/>
    <cellStyle name="60% - 强调文字颜色 3 4 2 2 3" xfId="9058" xr:uid="{00000000-0005-0000-0000-000012280000}"/>
    <cellStyle name="60% - 强调文字颜色 3 4 2 2 3 2" xfId="25615" xr:uid="{00000000-0005-0000-0000-000013280000}"/>
    <cellStyle name="60% - 强调文字颜色 3 4 2 2 4" xfId="9056" xr:uid="{00000000-0005-0000-0000-000014280000}"/>
    <cellStyle name="60% - 强调文字颜色 3 4 2 2 4 2" xfId="27109" xr:uid="{00000000-0005-0000-0000-000015280000}"/>
    <cellStyle name="60% - 强调文字颜色 3 4 2 2 5" xfId="27107" xr:uid="{00000000-0005-0000-0000-000016280000}"/>
    <cellStyle name="60% - 强调文字颜色 3 4 2 3" xfId="4660" xr:uid="{00000000-0005-0000-0000-000017280000}"/>
    <cellStyle name="60% - 强调文字颜色 3 4 2 3 2" xfId="27110" xr:uid="{00000000-0005-0000-0000-000018280000}"/>
    <cellStyle name="60% - 强调文字颜色 3 4 2 4" xfId="7305" xr:uid="{00000000-0005-0000-0000-000019280000}"/>
    <cellStyle name="60% - 强调文字颜色 3 4 2 4 2" xfId="9495" xr:uid="{00000000-0005-0000-0000-00001A280000}"/>
    <cellStyle name="60% - 强调文字颜色 3 4 2 4 2 2" xfId="15331" xr:uid="{00000000-0005-0000-0000-00001B280000}"/>
    <cellStyle name="60% - 强调文字颜色 3 4 2 4 2 2 2" xfId="27114" xr:uid="{00000000-0005-0000-0000-00001C280000}"/>
    <cellStyle name="60% - 强调文字颜色 3 4 2 4 2 2 3" xfId="42262" xr:uid="{00000000-0005-0000-0000-00001D280000}"/>
    <cellStyle name="60% - 强调文字颜色 3 4 2 4 2 3" xfId="27112" xr:uid="{00000000-0005-0000-0000-00001E280000}"/>
    <cellStyle name="60% - 强调文字颜色 3 4 2 4 2 4" xfId="42261" xr:uid="{00000000-0005-0000-0000-00001F280000}"/>
    <cellStyle name="60% - 强调文字颜色 3 4 2 4 3" xfId="27111" xr:uid="{00000000-0005-0000-0000-000020280000}"/>
    <cellStyle name="60% - 强调文字颜色 3 4 2 4 4" xfId="41726" xr:uid="{00000000-0005-0000-0000-000021280000}"/>
    <cellStyle name="60% - 强调文字颜色 3 4 2 5" xfId="8926" xr:uid="{00000000-0005-0000-0000-000022280000}"/>
    <cellStyle name="60% - 强调文字颜色 3 4 2 5 2" xfId="15332" xr:uid="{00000000-0005-0000-0000-000023280000}"/>
    <cellStyle name="60% - 强调文字颜色 3 4 2 5 2 2" xfId="27116" xr:uid="{00000000-0005-0000-0000-000024280000}"/>
    <cellStyle name="60% - 强调文字颜色 3 4 2 5 2 3" xfId="42264" xr:uid="{00000000-0005-0000-0000-000025280000}"/>
    <cellStyle name="60% - 强调文字颜色 3 4 2 5 3" xfId="27115" xr:uid="{00000000-0005-0000-0000-000026280000}"/>
    <cellStyle name="60% - 强调文字颜色 3 4 2 5 4" xfId="42263" xr:uid="{00000000-0005-0000-0000-000027280000}"/>
    <cellStyle name="60% - 强调文字颜色 3 4 2 6" xfId="16368" xr:uid="{00000000-0005-0000-0000-000028280000}"/>
    <cellStyle name="60% - 强调文字颜色 3 4 2 6 2" xfId="27117" xr:uid="{00000000-0005-0000-0000-000029280000}"/>
    <cellStyle name="60% - 强调文字颜色 3 4 2 7" xfId="16662" xr:uid="{00000000-0005-0000-0000-00002A280000}"/>
    <cellStyle name="60% - 强调文字颜色 3 4 2 7 2" xfId="27118" xr:uid="{00000000-0005-0000-0000-00002B280000}"/>
    <cellStyle name="60% - 强调文字颜色 3 4 2 7 3" xfId="42265" xr:uid="{00000000-0005-0000-0000-00002C280000}"/>
    <cellStyle name="60% - 强调文字颜色 3 4 2 8" xfId="27105" xr:uid="{00000000-0005-0000-0000-00002D280000}"/>
    <cellStyle name="60% - 强调文字颜色 3 4 2 9" xfId="41120" xr:uid="{00000000-0005-0000-0000-00002E280000}"/>
    <cellStyle name="60% - 强调文字颜色 3 4 3" xfId="1734" xr:uid="{00000000-0005-0000-0000-00002F280000}"/>
    <cellStyle name="60% - 强调文字颜色 3 4 3 2" xfId="4661" xr:uid="{00000000-0005-0000-0000-000030280000}"/>
    <cellStyle name="60% - 强调文字颜色 3 4 3 2 2" xfId="27123" xr:uid="{00000000-0005-0000-0000-000031280000}"/>
    <cellStyle name="60% - 强调文字颜色 3 4 3 3" xfId="9202" xr:uid="{00000000-0005-0000-0000-000032280000}"/>
    <cellStyle name="60% - 强调文字颜色 3 4 3 3 2" xfId="27126" xr:uid="{00000000-0005-0000-0000-000033280000}"/>
    <cellStyle name="60% - 强调文字颜色 3 4 3 4" xfId="11167" xr:uid="{00000000-0005-0000-0000-000034280000}"/>
    <cellStyle name="60% - 强调文字颜色 3 4 3 4 2" xfId="27129" xr:uid="{00000000-0005-0000-0000-000035280000}"/>
    <cellStyle name="60% - 强调文字颜色 3 4 3 5" xfId="16371" xr:uid="{00000000-0005-0000-0000-000036280000}"/>
    <cellStyle name="60% - 强调文字颜色 3 4 3 5 2" xfId="27132" xr:uid="{00000000-0005-0000-0000-000037280000}"/>
    <cellStyle name="60% - 强调文字颜色 3 4 3 6" xfId="27120" xr:uid="{00000000-0005-0000-0000-000038280000}"/>
    <cellStyle name="60% - 强调文字颜色 3 4 4" xfId="1730" xr:uid="{00000000-0005-0000-0000-000039280000}"/>
    <cellStyle name="60% - 强调文字颜色 3 4 4 2" xfId="10299" xr:uid="{00000000-0005-0000-0000-00003A280000}"/>
    <cellStyle name="60% - 强调文字颜色 3 4 4 2 2" xfId="23347" xr:uid="{00000000-0005-0000-0000-00003B280000}"/>
    <cellStyle name="60% - 强调文字颜色 3 4 4 3" xfId="10300" xr:uid="{00000000-0005-0000-0000-00003C280000}"/>
    <cellStyle name="60% - 强调文字颜色 3 4 4 3 2" xfId="27134" xr:uid="{00000000-0005-0000-0000-00003D280000}"/>
    <cellStyle name="60% - 强调文字颜色 3 4 4 4" xfId="9054" xr:uid="{00000000-0005-0000-0000-00003E280000}"/>
    <cellStyle name="60% - 强调文字颜色 3 4 4 4 2" xfId="27135" xr:uid="{00000000-0005-0000-0000-00003F280000}"/>
    <cellStyle name="60% - 强调文字颜色 3 4 4 5" xfId="27133" xr:uid="{00000000-0005-0000-0000-000040280000}"/>
    <cellStyle name="60% - 强调文字颜色 3 4 5" xfId="4659" xr:uid="{00000000-0005-0000-0000-000041280000}"/>
    <cellStyle name="60% - 强调文字颜色 3 4 5 2" xfId="27136" xr:uid="{00000000-0005-0000-0000-000042280000}"/>
    <cellStyle name="60% - 强调文字颜色 3 4 6" xfId="6996" xr:uid="{00000000-0005-0000-0000-000043280000}"/>
    <cellStyle name="60% - 强调文字颜色 3 4 6 2" xfId="9053" xr:uid="{00000000-0005-0000-0000-000044280000}"/>
    <cellStyle name="60% - 强调文字颜色 3 4 6 2 2" xfId="15431" xr:uid="{00000000-0005-0000-0000-000045280000}"/>
    <cellStyle name="60% - 强调文字颜色 3 4 6 2 2 2" xfId="27141" xr:uid="{00000000-0005-0000-0000-000046280000}"/>
    <cellStyle name="60% - 强调文字颜色 3 4 6 2 2 3" xfId="42138" xr:uid="{00000000-0005-0000-0000-000047280000}"/>
    <cellStyle name="60% - 强调文字颜色 3 4 6 2 3" xfId="27138" xr:uid="{00000000-0005-0000-0000-000048280000}"/>
    <cellStyle name="60% - 强调文字颜色 3 4 6 2 4" xfId="42267" xr:uid="{00000000-0005-0000-0000-000049280000}"/>
    <cellStyle name="60% - 强调文字颜色 3 4 6 3" xfId="27137" xr:uid="{00000000-0005-0000-0000-00004A280000}"/>
    <cellStyle name="60% - 强调文字颜色 3 4 6 4" xfId="42266" xr:uid="{00000000-0005-0000-0000-00004B280000}"/>
    <cellStyle name="60% - 强调文字颜色 3 4 7" xfId="10514" xr:uid="{00000000-0005-0000-0000-00004C280000}"/>
    <cellStyle name="60% - 强调文字颜色 3 4 7 2" xfId="15353" xr:uid="{00000000-0005-0000-0000-00004D280000}"/>
    <cellStyle name="60% - 强调文字颜色 3 4 7 2 2" xfId="27144" xr:uid="{00000000-0005-0000-0000-00004E280000}"/>
    <cellStyle name="60% - 强调文字颜色 3 4 7 2 3" xfId="42039" xr:uid="{00000000-0005-0000-0000-00004F280000}"/>
    <cellStyle name="60% - 强调文字颜色 3 4 7 3" xfId="27142" xr:uid="{00000000-0005-0000-0000-000050280000}"/>
    <cellStyle name="60% - 强调文字颜色 3 4 7 4" xfId="42038" xr:uid="{00000000-0005-0000-0000-000051280000}"/>
    <cellStyle name="60% - 强调文字颜色 3 4 8" xfId="16367" xr:uid="{00000000-0005-0000-0000-000052280000}"/>
    <cellStyle name="60% - 强调文字颜色 3 4 8 2" xfId="27145" xr:uid="{00000000-0005-0000-0000-000053280000}"/>
    <cellStyle name="60% - 强调文字颜色 3 4 9" xfId="16800" xr:uid="{00000000-0005-0000-0000-000054280000}"/>
    <cellStyle name="60% - 强调文字颜色 3 4 9 2" xfId="27146" xr:uid="{00000000-0005-0000-0000-000055280000}"/>
    <cellStyle name="60% - 强调文字颜色 3 4 9 3" xfId="42046" xr:uid="{00000000-0005-0000-0000-000056280000}"/>
    <cellStyle name="60% - 强调文字颜色 3 5" xfId="140" xr:uid="{00000000-0005-0000-0000-000057280000}"/>
    <cellStyle name="60% - 强调文字颜色 3 5 10" xfId="41374" xr:uid="{00000000-0005-0000-0000-000058280000}"/>
    <cellStyle name="60% - 强调文字颜色 3 5 2" xfId="308" xr:uid="{00000000-0005-0000-0000-000059280000}"/>
    <cellStyle name="60% - 强调文字颜色 3 5 2 2" xfId="6940" xr:uid="{00000000-0005-0000-0000-00005A280000}"/>
    <cellStyle name="60% - 强调文字颜色 3 5 2 2 2" xfId="8393" xr:uid="{00000000-0005-0000-0000-00005B280000}"/>
    <cellStyle name="60% - 强调文字颜色 3 5 2 2 2 2" xfId="15330" xr:uid="{00000000-0005-0000-0000-00005C280000}"/>
    <cellStyle name="60% - 强调文字颜色 3 5 2 2 2 2 2" xfId="27152" xr:uid="{00000000-0005-0000-0000-00005D280000}"/>
    <cellStyle name="60% - 强调文字颜色 3 5 2 2 2 2 3" xfId="42268" xr:uid="{00000000-0005-0000-0000-00005E280000}"/>
    <cellStyle name="60% - 强调文字颜色 3 5 2 2 2 3" xfId="27151" xr:uid="{00000000-0005-0000-0000-00005F280000}"/>
    <cellStyle name="60% - 强调文字颜色 3 5 2 2 2 4" xfId="41380" xr:uid="{00000000-0005-0000-0000-000060280000}"/>
    <cellStyle name="60% - 强调文字颜色 3 5 2 2 3" xfId="27149" xr:uid="{00000000-0005-0000-0000-000061280000}"/>
    <cellStyle name="60% - 强调文字颜色 3 5 2 2 4" xfId="41376" xr:uid="{00000000-0005-0000-0000-000062280000}"/>
    <cellStyle name="60% - 强调文字颜色 3 5 2 3" xfId="8814" xr:uid="{00000000-0005-0000-0000-000063280000}"/>
    <cellStyle name="60% - 强调文字颜色 3 5 2 3 2" xfId="15276" xr:uid="{00000000-0005-0000-0000-000064280000}"/>
    <cellStyle name="60% - 强调文字颜色 3 5 2 3 2 2" xfId="21543" xr:uid="{00000000-0005-0000-0000-000065280000}"/>
    <cellStyle name="60% - 强调文字颜色 3 5 2 3 2 3" xfId="41021" xr:uid="{00000000-0005-0000-0000-000066280000}"/>
    <cellStyle name="60% - 强调文字颜色 3 5 2 3 3" xfId="27154" xr:uid="{00000000-0005-0000-0000-000067280000}"/>
    <cellStyle name="60% - 强调文字颜色 3 5 2 3 4" xfId="40955" xr:uid="{00000000-0005-0000-0000-000068280000}"/>
    <cellStyle name="60% - 强调文字颜色 3 5 2 4" xfId="16658" xr:uid="{00000000-0005-0000-0000-000069280000}"/>
    <cellStyle name="60% - 强调文字颜色 3 5 2 4 2" xfId="27156" xr:uid="{00000000-0005-0000-0000-00006A280000}"/>
    <cellStyle name="60% - 强调文字颜色 3 5 2 4 3" xfId="42269" xr:uid="{00000000-0005-0000-0000-00006B280000}"/>
    <cellStyle name="60% - 强调文字颜色 3 5 2 5" xfId="27148" xr:uid="{00000000-0005-0000-0000-00006C280000}"/>
    <cellStyle name="60% - 强调文字颜色 3 5 2 6" xfId="41161" xr:uid="{00000000-0005-0000-0000-00006D280000}"/>
    <cellStyle name="60% - 强调文字颜色 3 5 3" xfId="1735" xr:uid="{00000000-0005-0000-0000-00006E280000}"/>
    <cellStyle name="60% - 强调文字颜色 3 5 3 2" xfId="9052" xr:uid="{00000000-0005-0000-0000-00006F280000}"/>
    <cellStyle name="60% - 强调文字颜色 3 5 3 2 2" xfId="27160" xr:uid="{00000000-0005-0000-0000-000070280000}"/>
    <cellStyle name="60% - 强调文字颜色 3 5 3 3" xfId="10297" xr:uid="{00000000-0005-0000-0000-000071280000}"/>
    <cellStyle name="60% - 强调文字颜色 3 5 3 3 2" xfId="27162" xr:uid="{00000000-0005-0000-0000-000072280000}"/>
    <cellStyle name="60% - 强调文字颜色 3 5 3 4" xfId="9050" xr:uid="{00000000-0005-0000-0000-000073280000}"/>
    <cellStyle name="60% - 强调文字颜色 3 5 3 4 2" xfId="27164" xr:uid="{00000000-0005-0000-0000-000074280000}"/>
    <cellStyle name="60% - 强调文字颜色 3 5 3 5" xfId="27158" xr:uid="{00000000-0005-0000-0000-000075280000}"/>
    <cellStyle name="60% - 强调文字颜色 3 5 4" xfId="4662" xr:uid="{00000000-0005-0000-0000-000076280000}"/>
    <cellStyle name="60% - 强调文字颜色 3 5 4 2" xfId="7308" xr:uid="{00000000-0005-0000-0000-000077280000}"/>
    <cellStyle name="60% - 强调文字颜色 3 5 4 2 2" xfId="26779" xr:uid="{00000000-0005-0000-0000-000078280000}"/>
    <cellStyle name="60% - 强调文字颜色 3 5 4 3" xfId="10296" xr:uid="{00000000-0005-0000-0000-000079280000}"/>
    <cellStyle name="60% - 强调文字颜色 3 5 4 3 2" xfId="27165" xr:uid="{00000000-0005-0000-0000-00007A280000}"/>
    <cellStyle name="60% - 强调文字颜色 3 5 4 4" xfId="26777" xr:uid="{00000000-0005-0000-0000-00007B280000}"/>
    <cellStyle name="60% - 强调文字颜色 3 5 5" xfId="7307" xr:uid="{00000000-0005-0000-0000-00007C280000}"/>
    <cellStyle name="60% - 强调文字颜色 3 5 5 2" xfId="8434" xr:uid="{00000000-0005-0000-0000-00007D280000}"/>
    <cellStyle name="60% - 强调文字颜色 3 5 5 2 2" xfId="15426" xr:uid="{00000000-0005-0000-0000-00007E280000}"/>
    <cellStyle name="60% - 强调文字颜色 3 5 5 2 2 2" xfId="27168" xr:uid="{00000000-0005-0000-0000-00007F280000}"/>
    <cellStyle name="60% - 强调文字颜色 3 5 5 2 2 3" xfId="42272" xr:uid="{00000000-0005-0000-0000-000080280000}"/>
    <cellStyle name="60% - 强调文字颜色 3 5 5 2 3" xfId="27167" xr:uid="{00000000-0005-0000-0000-000081280000}"/>
    <cellStyle name="60% - 强调文字颜色 3 5 5 2 4" xfId="42271" xr:uid="{00000000-0005-0000-0000-000082280000}"/>
    <cellStyle name="60% - 强调文字颜色 3 5 5 3" xfId="8702" xr:uid="{00000000-0005-0000-0000-000083280000}"/>
    <cellStyle name="60% - 强调文字颜色 3 5 5 3 2" xfId="27169" xr:uid="{00000000-0005-0000-0000-000084280000}"/>
    <cellStyle name="60% - 强调文字颜色 3 5 5 4" xfId="27166" xr:uid="{00000000-0005-0000-0000-000085280000}"/>
    <cellStyle name="60% - 强调文字颜色 3 5 5 5" xfId="42270" xr:uid="{00000000-0005-0000-0000-000086280000}"/>
    <cellStyle name="60% - 强调文字颜色 3 5 6" xfId="9049" xr:uid="{00000000-0005-0000-0000-000087280000}"/>
    <cellStyle name="60% - 强调文字颜色 3 5 6 2" xfId="15186" xr:uid="{00000000-0005-0000-0000-000088280000}"/>
    <cellStyle name="60% - 强调文字颜色 3 5 6 2 2" xfId="27171" xr:uid="{00000000-0005-0000-0000-000089280000}"/>
    <cellStyle name="60% - 强调文字颜色 3 5 6 2 3" xfId="42274" xr:uid="{00000000-0005-0000-0000-00008A280000}"/>
    <cellStyle name="60% - 强调文字颜色 3 5 6 3" xfId="27170" xr:uid="{00000000-0005-0000-0000-00008B280000}"/>
    <cellStyle name="60% - 强调文字颜色 3 5 6 4" xfId="42273" xr:uid="{00000000-0005-0000-0000-00008C280000}"/>
    <cellStyle name="60% - 强调文字颜色 3 5 7" xfId="16372" xr:uid="{00000000-0005-0000-0000-00008D280000}"/>
    <cellStyle name="60% - 强调文字颜色 3 5 7 2" xfId="27172" xr:uid="{00000000-0005-0000-0000-00008E280000}"/>
    <cellStyle name="60% - 强调文字颜色 3 5 8" xfId="16798" xr:uid="{00000000-0005-0000-0000-00008F280000}"/>
    <cellStyle name="60% - 强调文字颜色 3 5 8 2" xfId="27173" xr:uid="{00000000-0005-0000-0000-000090280000}"/>
    <cellStyle name="60% - 强调文字颜色 3 5 8 3" xfId="41578" xr:uid="{00000000-0005-0000-0000-000091280000}"/>
    <cellStyle name="60% - 强调文字颜色 3 5 9" xfId="27147" xr:uid="{00000000-0005-0000-0000-000092280000}"/>
    <cellStyle name="60% - 强调文字颜色 3 6" xfId="1736" xr:uid="{00000000-0005-0000-0000-000093280000}"/>
    <cellStyle name="60% - 强调文字颜色 3 6 2" xfId="4663" xr:uid="{00000000-0005-0000-0000-000094280000}"/>
    <cellStyle name="60% - 强调文字颜色 3 6 2 2" xfId="7310" xr:uid="{00000000-0005-0000-0000-000095280000}"/>
    <cellStyle name="60% - 强调文字颜色 3 6 2 2 2" xfId="10294" xr:uid="{00000000-0005-0000-0000-000096280000}"/>
    <cellStyle name="60% - 强调文字颜色 3 6 2 2 2 2" xfId="27177" xr:uid="{00000000-0005-0000-0000-000097280000}"/>
    <cellStyle name="60% - 强调文字颜色 3 6 2 2 3" xfId="9047" xr:uid="{00000000-0005-0000-0000-000098280000}"/>
    <cellStyle name="60% - 强调文字颜色 3 6 2 2 3 2" xfId="15120" xr:uid="{00000000-0005-0000-0000-000099280000}"/>
    <cellStyle name="60% - 强调文字颜色 3 6 2 2 3 2 2" xfId="27178" xr:uid="{00000000-0005-0000-0000-00009A280000}"/>
    <cellStyle name="60% - 强调文字颜色 3 6 2 2 3 2 3" xfId="41142" xr:uid="{00000000-0005-0000-0000-00009B280000}"/>
    <cellStyle name="60% - 强调文字颜色 3 6 2 2 3 3" xfId="23718" xr:uid="{00000000-0005-0000-0000-00009C280000}"/>
    <cellStyle name="60% - 强调文字颜色 3 6 2 2 3 4" xfId="41553" xr:uid="{00000000-0005-0000-0000-00009D280000}"/>
    <cellStyle name="60% - 强调文字颜色 3 6 2 2 4" xfId="27176" xr:uid="{00000000-0005-0000-0000-00009E280000}"/>
    <cellStyle name="60% - 强调文字颜色 3 6 2 3" xfId="10599" xr:uid="{00000000-0005-0000-0000-00009F280000}"/>
    <cellStyle name="60% - 强调文字颜色 3 6 2 3 2" xfId="27179" xr:uid="{00000000-0005-0000-0000-0000A0280000}"/>
    <cellStyle name="60% - 强调文字颜色 3 6 2 4" xfId="15821" xr:uid="{00000000-0005-0000-0000-0000A1280000}"/>
    <cellStyle name="60% - 强调文字颜色 3 6 2 4 2" xfId="27180" xr:uid="{00000000-0005-0000-0000-0000A2280000}"/>
    <cellStyle name="60% - 强调文字颜色 3 6 2 4 3" xfId="42275" xr:uid="{00000000-0005-0000-0000-0000A3280000}"/>
    <cellStyle name="60% - 强调文字颜色 3 6 2 5" xfId="27175" xr:uid="{00000000-0005-0000-0000-0000A4280000}"/>
    <cellStyle name="60% - 强调文字颜色 3 6 3" xfId="10295" xr:uid="{00000000-0005-0000-0000-0000A5280000}"/>
    <cellStyle name="60% - 强调文字颜色 3 6 3 2" xfId="10457" xr:uid="{00000000-0005-0000-0000-0000A6280000}"/>
    <cellStyle name="60% - 强调文字颜色 3 6 3 2 2" xfId="25941" xr:uid="{00000000-0005-0000-0000-0000A7280000}"/>
    <cellStyle name="60% - 强调文字颜色 3 6 3 3" xfId="15436" xr:uid="{00000000-0005-0000-0000-0000A8280000}"/>
    <cellStyle name="60% - 强调文字颜色 3 6 3 3 2" xfId="27182" xr:uid="{00000000-0005-0000-0000-0000A9280000}"/>
    <cellStyle name="60% - 强调文字颜色 3 6 3 3 3" xfId="42276" xr:uid="{00000000-0005-0000-0000-0000AA280000}"/>
    <cellStyle name="60% - 强调文字颜色 3 6 3 4" xfId="27181" xr:uid="{00000000-0005-0000-0000-0000AB280000}"/>
    <cellStyle name="60% - 强调文字颜色 3 6 3 5" xfId="41387" xr:uid="{00000000-0005-0000-0000-0000AC280000}"/>
    <cellStyle name="60% - 强调文字颜色 3 6 4" xfId="9378" xr:uid="{00000000-0005-0000-0000-0000AD280000}"/>
    <cellStyle name="60% - 强调文字颜色 3 6 4 2" xfId="26782" xr:uid="{00000000-0005-0000-0000-0000AE280000}"/>
    <cellStyle name="60% - 强调文字颜色 3 6 5" xfId="16373" xr:uid="{00000000-0005-0000-0000-0000AF280000}"/>
    <cellStyle name="60% - 强调文字颜色 3 6 5 2" xfId="27183" xr:uid="{00000000-0005-0000-0000-0000B0280000}"/>
    <cellStyle name="60% - 强调文字颜色 3 6 6" xfId="15845" xr:uid="{00000000-0005-0000-0000-0000B1280000}"/>
    <cellStyle name="60% - 强调文字颜色 3 6 6 2" xfId="22915" xr:uid="{00000000-0005-0000-0000-0000B2280000}"/>
    <cellStyle name="60% - 强调文字颜色 3 6 6 3" xfId="41299" xr:uid="{00000000-0005-0000-0000-0000B3280000}"/>
    <cellStyle name="60% - 强调文字颜色 3 6 7" xfId="27174" xr:uid="{00000000-0005-0000-0000-0000B4280000}"/>
    <cellStyle name="60% - 强调文字颜色 3 7" xfId="1118" xr:uid="{00000000-0005-0000-0000-0000B5280000}"/>
    <cellStyle name="60% - 强调文字颜色 3 7 2" xfId="4664" xr:uid="{00000000-0005-0000-0000-0000B6280000}"/>
    <cellStyle name="60% - 强调文字颜色 3 7 2 2" xfId="7311" xr:uid="{00000000-0005-0000-0000-0000B7280000}"/>
    <cellStyle name="60% - 强调文字颜色 3 7 2 2 2" xfId="27186" xr:uid="{00000000-0005-0000-0000-0000B8280000}"/>
    <cellStyle name="60% - 强调文字颜色 3 7 2 3" xfId="8579" xr:uid="{00000000-0005-0000-0000-0000B9280000}"/>
    <cellStyle name="60% - 强调文字颜色 3 7 2 3 2" xfId="27187" xr:uid="{00000000-0005-0000-0000-0000BA280000}"/>
    <cellStyle name="60% - 强调文字颜色 3 7 2 4" xfId="27185" xr:uid="{00000000-0005-0000-0000-0000BB280000}"/>
    <cellStyle name="60% - 强调文字颜色 3 7 3" xfId="8779" xr:uid="{00000000-0005-0000-0000-0000BC280000}"/>
    <cellStyle name="60% - 强调文字颜色 3 7 3 2" xfId="27188" xr:uid="{00000000-0005-0000-0000-0000BD280000}"/>
    <cellStyle name="60% - 强调文字颜色 3 7 4" xfId="8941" xr:uid="{00000000-0005-0000-0000-0000BE280000}"/>
    <cellStyle name="60% - 强调文字颜色 3 7 4 2" xfId="27190" xr:uid="{00000000-0005-0000-0000-0000BF280000}"/>
    <cellStyle name="60% - 强调文字颜色 3 7 5" xfId="15769" xr:uid="{00000000-0005-0000-0000-0000C0280000}"/>
    <cellStyle name="60% - 强调文字颜色 3 7 5 2" xfId="27192" xr:uid="{00000000-0005-0000-0000-0000C1280000}"/>
    <cellStyle name="60% - 强调文字颜色 3 7 6" xfId="27184" xr:uid="{00000000-0005-0000-0000-0000C2280000}"/>
    <cellStyle name="60% - 强调文字颜色 3 8" xfId="1737" xr:uid="{00000000-0005-0000-0000-0000C3280000}"/>
    <cellStyle name="60% - 强调文字颜色 3 8 2" xfId="4665" xr:uid="{00000000-0005-0000-0000-0000C4280000}"/>
    <cellStyle name="60% - 强调文字颜色 3 8 2 2" xfId="7312" xr:uid="{00000000-0005-0000-0000-0000C5280000}"/>
    <cellStyle name="60% - 强调文字颜色 3 8 2 2 2" xfId="27195" xr:uid="{00000000-0005-0000-0000-0000C6280000}"/>
    <cellStyle name="60% - 强调文字颜色 3 8 2 3" xfId="10293" xr:uid="{00000000-0005-0000-0000-0000C7280000}"/>
    <cellStyle name="60% - 强调文字颜色 3 8 2 3 2" xfId="27196" xr:uid="{00000000-0005-0000-0000-0000C8280000}"/>
    <cellStyle name="60% - 强调文字颜色 3 8 2 4" xfId="27194" xr:uid="{00000000-0005-0000-0000-0000C9280000}"/>
    <cellStyle name="60% - 强调文字颜色 3 8 3" xfId="9042" xr:uid="{00000000-0005-0000-0000-0000CA280000}"/>
    <cellStyle name="60% - 强调文字颜色 3 8 3 2" xfId="27197" xr:uid="{00000000-0005-0000-0000-0000CB280000}"/>
    <cellStyle name="60% - 强调文字颜色 3 8 4" xfId="9375" xr:uid="{00000000-0005-0000-0000-0000CC280000}"/>
    <cellStyle name="60% - 强调文字颜色 3 8 4 2" xfId="27198" xr:uid="{00000000-0005-0000-0000-0000CD280000}"/>
    <cellStyle name="60% - 强调文字颜色 3 8 5" xfId="16374" xr:uid="{00000000-0005-0000-0000-0000CE280000}"/>
    <cellStyle name="60% - 强调文字颜色 3 8 5 2" xfId="27199" xr:uid="{00000000-0005-0000-0000-0000CF280000}"/>
    <cellStyle name="60% - 强调文字颜色 3 8 6" xfId="27193" xr:uid="{00000000-0005-0000-0000-0000D0280000}"/>
    <cellStyle name="60% - 强调文字颜色 3 9" xfId="1738" xr:uid="{00000000-0005-0000-0000-0000D1280000}"/>
    <cellStyle name="60% - 强调文字颜色 3 9 2" xfId="4666" xr:uid="{00000000-0005-0000-0000-0000D2280000}"/>
    <cellStyle name="60% - 强调文字颜色 3 9 2 2" xfId="7313" xr:uid="{00000000-0005-0000-0000-0000D3280000}"/>
    <cellStyle name="60% - 强调文字颜色 3 9 2 2 2" xfId="27203" xr:uid="{00000000-0005-0000-0000-0000D4280000}"/>
    <cellStyle name="60% - 强调文字颜色 3 9 2 3" xfId="8952" xr:uid="{00000000-0005-0000-0000-0000D5280000}"/>
    <cellStyle name="60% - 强调文字颜色 3 9 2 3 2" xfId="27204" xr:uid="{00000000-0005-0000-0000-0000D6280000}"/>
    <cellStyle name="60% - 强调文字颜色 3 9 2 4" xfId="27201" xr:uid="{00000000-0005-0000-0000-0000D7280000}"/>
    <cellStyle name="60% - 强调文字颜色 3 9 3" xfId="8585" xr:uid="{00000000-0005-0000-0000-0000D8280000}"/>
    <cellStyle name="60% - 强调文字颜色 3 9 3 2" xfId="24357" xr:uid="{00000000-0005-0000-0000-0000D9280000}"/>
    <cellStyle name="60% - 强调文字颜色 3 9 4" xfId="10291" xr:uid="{00000000-0005-0000-0000-0000DA280000}"/>
    <cellStyle name="60% - 强调文字颜色 3 9 4 2" xfId="27205" xr:uid="{00000000-0005-0000-0000-0000DB280000}"/>
    <cellStyle name="60% - 强调文字颜色 3 9 5" xfId="16375" xr:uid="{00000000-0005-0000-0000-0000DC280000}"/>
    <cellStyle name="60% - 强调文字颜色 3 9 5 2" xfId="27206" xr:uid="{00000000-0005-0000-0000-0000DD280000}"/>
    <cellStyle name="60% - 强调文字颜色 3 9 6" xfId="27200" xr:uid="{00000000-0005-0000-0000-0000DE280000}"/>
    <cellStyle name="60% - 强调文字颜色 4 10" xfId="1742" xr:uid="{00000000-0005-0000-0000-0000DF280000}"/>
    <cellStyle name="60% - 强调文字颜色 4 10 2" xfId="4667" xr:uid="{00000000-0005-0000-0000-0000E0280000}"/>
    <cellStyle name="60% - 强调文字颜色 4 10 2 2" xfId="7314" xr:uid="{00000000-0005-0000-0000-0000E1280000}"/>
    <cellStyle name="60% - 强调文字颜色 4 10 2 2 2" xfId="27210" xr:uid="{00000000-0005-0000-0000-0000E2280000}"/>
    <cellStyle name="60% - 强调文字颜色 4 10 2 3" xfId="9351" xr:uid="{00000000-0005-0000-0000-0000E3280000}"/>
    <cellStyle name="60% - 强调文字颜色 4 10 2 3 2" xfId="27211" xr:uid="{00000000-0005-0000-0000-0000E4280000}"/>
    <cellStyle name="60% - 强调文字颜色 4 10 2 4" xfId="27209" xr:uid="{00000000-0005-0000-0000-0000E5280000}"/>
    <cellStyle name="60% - 强调文字颜色 4 10 3" xfId="9036" xr:uid="{00000000-0005-0000-0000-0000E6280000}"/>
    <cellStyle name="60% - 强调文字颜色 4 10 3 2" xfId="27213" xr:uid="{00000000-0005-0000-0000-0000E7280000}"/>
    <cellStyle name="60% - 强调文字颜色 4 10 4" xfId="9035" xr:uid="{00000000-0005-0000-0000-0000E8280000}"/>
    <cellStyle name="60% - 强调文字颜色 4 10 4 2" xfId="27214" xr:uid="{00000000-0005-0000-0000-0000E9280000}"/>
    <cellStyle name="60% - 强调文字颜色 4 10 5" xfId="16378" xr:uid="{00000000-0005-0000-0000-0000EA280000}"/>
    <cellStyle name="60% - 强调文字颜色 4 10 5 2" xfId="27215" xr:uid="{00000000-0005-0000-0000-0000EB280000}"/>
    <cellStyle name="60% - 强调文字颜色 4 10 6" xfId="27207" xr:uid="{00000000-0005-0000-0000-0000EC280000}"/>
    <cellStyle name="60% - 强调文字颜色 4 11" xfId="1511" xr:uid="{00000000-0005-0000-0000-0000ED280000}"/>
    <cellStyle name="60% - 强调文字颜色 4 11 2" xfId="4668" xr:uid="{00000000-0005-0000-0000-0000EE280000}"/>
    <cellStyle name="60% - 强调文字颜色 4 11 2 2" xfId="7187" xr:uid="{00000000-0005-0000-0000-0000EF280000}"/>
    <cellStyle name="60% - 强调文字颜色 4 11 2 2 2" xfId="27218" xr:uid="{00000000-0005-0000-0000-0000F0280000}"/>
    <cellStyle name="60% - 强调文字颜色 4 11 2 3" xfId="8774" xr:uid="{00000000-0005-0000-0000-0000F1280000}"/>
    <cellStyle name="60% - 强调文字颜色 4 11 2 3 2" xfId="27219" xr:uid="{00000000-0005-0000-0000-0000F2280000}"/>
    <cellStyle name="60% - 强调文字颜色 4 11 2 4" xfId="27217" xr:uid="{00000000-0005-0000-0000-0000F3280000}"/>
    <cellStyle name="60% - 强调文字颜色 4 11 3" xfId="10486" xr:uid="{00000000-0005-0000-0000-0000F4280000}"/>
    <cellStyle name="60% - 强调文字颜色 4 11 3 2" xfId="27220" xr:uid="{00000000-0005-0000-0000-0000F5280000}"/>
    <cellStyle name="60% - 强调文字颜色 4 11 4" xfId="10485" xr:uid="{00000000-0005-0000-0000-0000F6280000}"/>
    <cellStyle name="60% - 强调文字颜色 4 11 4 2" xfId="27221" xr:uid="{00000000-0005-0000-0000-0000F7280000}"/>
    <cellStyle name="60% - 强调文字颜色 4 11 5" xfId="16160" xr:uid="{00000000-0005-0000-0000-0000F8280000}"/>
    <cellStyle name="60% - 强调文字颜色 4 11 5 2" xfId="27222" xr:uid="{00000000-0005-0000-0000-0000F9280000}"/>
    <cellStyle name="60% - 强调文字颜色 4 11 6" xfId="27216" xr:uid="{00000000-0005-0000-0000-0000FA280000}"/>
    <cellStyle name="60% - 强调文字颜色 4 12" xfId="582" xr:uid="{00000000-0005-0000-0000-0000FB280000}"/>
    <cellStyle name="60% - 强调文字颜色 4 12 2" xfId="4669" xr:uid="{00000000-0005-0000-0000-0000FC280000}"/>
    <cellStyle name="60% - 强调文字颜色 4 12 2 2" xfId="27225" xr:uid="{00000000-0005-0000-0000-0000FD280000}"/>
    <cellStyle name="60% - 强调文字颜色 4 12 3" xfId="10923" xr:uid="{00000000-0005-0000-0000-0000FE280000}"/>
    <cellStyle name="60% - 强调文字颜色 4 12 3 2" xfId="27226" xr:uid="{00000000-0005-0000-0000-0000FF280000}"/>
    <cellStyle name="60% - 强调文字颜色 4 12 4" xfId="10917" xr:uid="{00000000-0005-0000-0000-000000290000}"/>
    <cellStyle name="60% - 强调文字颜色 4 12 4 2" xfId="27227" xr:uid="{00000000-0005-0000-0000-000001290000}"/>
    <cellStyle name="60% - 强调文字颜色 4 12 5" xfId="15885" xr:uid="{00000000-0005-0000-0000-000002290000}"/>
    <cellStyle name="60% - 强调文字颜色 4 12 5 2" xfId="27228" xr:uid="{00000000-0005-0000-0000-000003290000}"/>
    <cellStyle name="60% - 强调文字颜色 4 12 6" xfId="27224" xr:uid="{00000000-0005-0000-0000-000004290000}"/>
    <cellStyle name="60% - 强调文字颜色 4 2" xfId="141" xr:uid="{00000000-0005-0000-0000-000005290000}"/>
    <cellStyle name="60% - 强调文字颜色 4 2 10" xfId="27229" xr:uid="{00000000-0005-0000-0000-000006290000}"/>
    <cellStyle name="60% - 强调文字颜色 4 2 11" xfId="41137" xr:uid="{00000000-0005-0000-0000-000007290000}"/>
    <cellStyle name="60% - 强调文字颜色 4 2 2" xfId="309" xr:uid="{00000000-0005-0000-0000-000008290000}"/>
    <cellStyle name="60% - 强调文字颜色 4 2 2 2" xfId="1611" xr:uid="{00000000-0005-0000-0000-000009290000}"/>
    <cellStyle name="60% - 强调文字颜色 4 2 2 2 2" xfId="10360" xr:uid="{00000000-0005-0000-0000-00000A290000}"/>
    <cellStyle name="60% - 强调文字颜色 4 2 2 2 2 2" xfId="27235" xr:uid="{00000000-0005-0000-0000-00000B290000}"/>
    <cellStyle name="60% - 强调文字颜色 4 2 2 2 3" xfId="10359" xr:uid="{00000000-0005-0000-0000-00000C290000}"/>
    <cellStyle name="60% - 强调文字颜色 4 2 2 2 3 2" xfId="27237" xr:uid="{00000000-0005-0000-0000-00000D290000}"/>
    <cellStyle name="60% - 强调文字颜色 4 2 2 2 4" xfId="10358" xr:uid="{00000000-0005-0000-0000-00000E290000}"/>
    <cellStyle name="60% - 强调文字颜色 4 2 2 2 4 2" xfId="27240" xr:uid="{00000000-0005-0000-0000-00000F290000}"/>
    <cellStyle name="60% - 强调文字颜色 4 2 2 2 5" xfId="27233" xr:uid="{00000000-0005-0000-0000-000010290000}"/>
    <cellStyle name="60% - 强调文字颜色 4 2 2 3" xfId="4671" xr:uid="{00000000-0005-0000-0000-000011290000}"/>
    <cellStyle name="60% - 强调文字颜色 4 2 2 3 2" xfId="27241" xr:uid="{00000000-0005-0000-0000-000012290000}"/>
    <cellStyle name="60% - 强调文字颜色 4 2 2 4" xfId="7263" xr:uid="{00000000-0005-0000-0000-000013290000}"/>
    <cellStyle name="60% - 强调文字颜色 4 2 2 4 2" xfId="10356" xr:uid="{00000000-0005-0000-0000-000014290000}"/>
    <cellStyle name="60% - 强调文字颜色 4 2 2 4 2 2" xfId="15344" xr:uid="{00000000-0005-0000-0000-000015290000}"/>
    <cellStyle name="60% - 强调文字颜色 4 2 2 4 2 2 2" xfId="25054" xr:uid="{00000000-0005-0000-0000-000016290000}"/>
    <cellStyle name="60% - 强调文字颜色 4 2 2 4 2 2 3" xfId="41875" xr:uid="{00000000-0005-0000-0000-000017290000}"/>
    <cellStyle name="60% - 强调文字颜色 4 2 2 4 2 3" xfId="27243" xr:uid="{00000000-0005-0000-0000-000018290000}"/>
    <cellStyle name="60% - 强调文字颜色 4 2 2 4 2 4" xfId="41659" xr:uid="{00000000-0005-0000-0000-000019290000}"/>
    <cellStyle name="60% - 强调文字颜色 4 2 2 4 3" xfId="27242" xr:uid="{00000000-0005-0000-0000-00001A290000}"/>
    <cellStyle name="60% - 强调文字颜色 4 2 2 4 4" xfId="42279" xr:uid="{00000000-0005-0000-0000-00001B290000}"/>
    <cellStyle name="60% - 强调文字颜色 4 2 2 5" xfId="10354" xr:uid="{00000000-0005-0000-0000-00001C290000}"/>
    <cellStyle name="60% - 强调文字颜色 4 2 2 5 2" xfId="15128" xr:uid="{00000000-0005-0000-0000-00001D290000}"/>
    <cellStyle name="60% - 强调文字颜色 4 2 2 5 2 2" xfId="27245" xr:uid="{00000000-0005-0000-0000-00001E290000}"/>
    <cellStyle name="60% - 强调文字颜色 4 2 2 5 2 3" xfId="42281" xr:uid="{00000000-0005-0000-0000-00001F290000}"/>
    <cellStyle name="60% - 强调文字颜色 4 2 2 5 3" xfId="27244" xr:uid="{00000000-0005-0000-0000-000020290000}"/>
    <cellStyle name="60% - 强调文字颜色 4 2 2 5 4" xfId="42280" xr:uid="{00000000-0005-0000-0000-000021290000}"/>
    <cellStyle name="60% - 强调文字颜色 4 2 2 6" xfId="16256" xr:uid="{00000000-0005-0000-0000-000022290000}"/>
    <cellStyle name="60% - 强调文字颜色 4 2 2 6 2" xfId="27247" xr:uid="{00000000-0005-0000-0000-000023290000}"/>
    <cellStyle name="60% - 强调文字颜色 4 2 2 7" xfId="16657" xr:uid="{00000000-0005-0000-0000-000024290000}"/>
    <cellStyle name="60% - 强调文字颜色 4 2 2 7 2" xfId="27249" xr:uid="{00000000-0005-0000-0000-000025290000}"/>
    <cellStyle name="60% - 强调文字颜色 4 2 2 7 3" xfId="42282" xr:uid="{00000000-0005-0000-0000-000026290000}"/>
    <cellStyle name="60% - 强调文字颜色 4 2 2 8" xfId="27231" xr:uid="{00000000-0005-0000-0000-000027290000}"/>
    <cellStyle name="60% - 强调文字颜色 4 2 2 9" xfId="42278" xr:uid="{00000000-0005-0000-0000-000028290000}"/>
    <cellStyle name="60% - 强调文字颜色 4 2 3" xfId="1615" xr:uid="{00000000-0005-0000-0000-000029290000}"/>
    <cellStyle name="60% - 强调文字颜色 4 2 3 2" xfId="4672" xr:uid="{00000000-0005-0000-0000-00002A290000}"/>
    <cellStyle name="60% - 强调文字颜色 4 2 3 2 2" xfId="27252" xr:uid="{00000000-0005-0000-0000-00002B290000}"/>
    <cellStyle name="60% - 强调文字颜色 4 2 3 3" xfId="10350" xr:uid="{00000000-0005-0000-0000-00002C290000}"/>
    <cellStyle name="60% - 强调文字颜色 4 2 3 3 2" xfId="27253" xr:uid="{00000000-0005-0000-0000-00002D290000}"/>
    <cellStyle name="60% - 强调文字颜色 4 2 3 4" xfId="10349" xr:uid="{00000000-0005-0000-0000-00002E290000}"/>
    <cellStyle name="60% - 强调文字颜色 4 2 3 4 2" xfId="27254" xr:uid="{00000000-0005-0000-0000-00002F290000}"/>
    <cellStyle name="60% - 强调文字颜色 4 2 3 5" xfId="16260" xr:uid="{00000000-0005-0000-0000-000030290000}"/>
    <cellStyle name="60% - 强调文字颜色 4 2 3 5 2" xfId="27255" xr:uid="{00000000-0005-0000-0000-000031290000}"/>
    <cellStyle name="60% - 强调文字颜色 4 2 3 6" xfId="27251" xr:uid="{00000000-0005-0000-0000-000032290000}"/>
    <cellStyle name="60% - 强调文字颜色 4 2 4" xfId="1743" xr:uid="{00000000-0005-0000-0000-000033290000}"/>
    <cellStyle name="60% - 强调文字颜色 4 2 4 2" xfId="10344" xr:uid="{00000000-0005-0000-0000-000034290000}"/>
    <cellStyle name="60% - 强调文字颜色 4 2 4 2 2" xfId="27256" xr:uid="{00000000-0005-0000-0000-000035290000}"/>
    <cellStyle name="60% - 强调文字颜色 4 2 4 3" xfId="8286" xr:uid="{00000000-0005-0000-0000-000036290000}"/>
    <cellStyle name="60% - 强调文字颜色 4 2 4 3 2" xfId="27257" xr:uid="{00000000-0005-0000-0000-000037290000}"/>
    <cellStyle name="60% - 强调文字颜色 4 2 4 4" xfId="10340" xr:uid="{00000000-0005-0000-0000-000038290000}"/>
    <cellStyle name="60% - 强调文字颜色 4 2 4 4 2" xfId="27258" xr:uid="{00000000-0005-0000-0000-000039290000}"/>
    <cellStyle name="60% - 强调文字颜色 4 2 4 5" xfId="26822" xr:uid="{00000000-0005-0000-0000-00003A290000}"/>
    <cellStyle name="60% - 强调文字颜色 4 2 5" xfId="4670" xr:uid="{00000000-0005-0000-0000-00003B290000}"/>
    <cellStyle name="60% - 强调文字颜色 4 2 5 2" xfId="26825" xr:uid="{00000000-0005-0000-0000-00003C290000}"/>
    <cellStyle name="60% - 强调文字颜色 4 2 6" xfId="6905" xr:uid="{00000000-0005-0000-0000-00003D290000}"/>
    <cellStyle name="60% - 强调文字颜色 4 2 6 2" xfId="9751" xr:uid="{00000000-0005-0000-0000-00003E290000}"/>
    <cellStyle name="60% - 强调文字颜色 4 2 6 2 2" xfId="15119" xr:uid="{00000000-0005-0000-0000-00003F290000}"/>
    <cellStyle name="60% - 强调文字颜色 4 2 6 2 2 2" xfId="27261" xr:uid="{00000000-0005-0000-0000-000040290000}"/>
    <cellStyle name="60% - 强调文字颜色 4 2 6 2 2 3" xfId="42284" xr:uid="{00000000-0005-0000-0000-000041290000}"/>
    <cellStyle name="60% - 强调文字颜色 4 2 6 2 3" xfId="27259" xr:uid="{00000000-0005-0000-0000-000042290000}"/>
    <cellStyle name="60% - 强调文字颜色 4 2 6 2 4" xfId="42283" xr:uid="{00000000-0005-0000-0000-000043290000}"/>
    <cellStyle name="60% - 强调文字颜色 4 2 6 3" xfId="26827" xr:uid="{00000000-0005-0000-0000-000044290000}"/>
    <cellStyle name="60% - 强调文字颜色 4 2 6 4" xfId="41064" xr:uid="{00000000-0005-0000-0000-000045290000}"/>
    <cellStyle name="60% - 强调文字颜色 4 2 7" xfId="9307" xr:uid="{00000000-0005-0000-0000-000046290000}"/>
    <cellStyle name="60% - 强调文字颜色 4 2 7 2" xfId="15349" xr:uid="{00000000-0005-0000-0000-000047290000}"/>
    <cellStyle name="60% - 强调文字颜色 4 2 7 2 2" xfId="27262" xr:uid="{00000000-0005-0000-0000-000048290000}"/>
    <cellStyle name="60% - 强调文字颜色 4 2 7 2 3" xfId="42058" xr:uid="{00000000-0005-0000-0000-000049290000}"/>
    <cellStyle name="60% - 强调文字颜色 4 2 7 3" xfId="26829" xr:uid="{00000000-0005-0000-0000-00004A290000}"/>
    <cellStyle name="60% - 强调文字颜色 4 2 7 4" xfId="42057" xr:uid="{00000000-0005-0000-0000-00004B290000}"/>
    <cellStyle name="60% - 强调文字颜色 4 2 8" xfId="16379" xr:uid="{00000000-0005-0000-0000-00004C290000}"/>
    <cellStyle name="60% - 强调文字颜色 4 2 8 2" xfId="27263" xr:uid="{00000000-0005-0000-0000-00004D290000}"/>
    <cellStyle name="60% - 强调文字颜色 4 2 9" xfId="15760" xr:uid="{00000000-0005-0000-0000-00004E290000}"/>
    <cellStyle name="60% - 强调文字颜色 4 2 9 2" xfId="27265" xr:uid="{00000000-0005-0000-0000-00004F290000}"/>
    <cellStyle name="60% - 强调文字颜色 4 2 9 3" xfId="42061" xr:uid="{00000000-0005-0000-0000-000050290000}"/>
    <cellStyle name="60% - 强调文字颜色 4 3" xfId="142" xr:uid="{00000000-0005-0000-0000-000051290000}"/>
    <cellStyle name="60% - 强调文字颜色 4 3 10" xfId="27266" xr:uid="{00000000-0005-0000-0000-000052290000}"/>
    <cellStyle name="60% - 强调文字颜色 4 3 11" xfId="41394" xr:uid="{00000000-0005-0000-0000-000053290000}"/>
    <cellStyle name="60% - 强调文字颜色 4 3 2" xfId="310" xr:uid="{00000000-0005-0000-0000-000054290000}"/>
    <cellStyle name="60% - 强调文字颜色 4 3 2 2" xfId="1748" xr:uid="{00000000-0005-0000-0000-000055290000}"/>
    <cellStyle name="60% - 强调文字颜色 4 3 2 2 2" xfId="11014" xr:uid="{00000000-0005-0000-0000-000056290000}"/>
    <cellStyle name="60% - 强调文字颜色 4 3 2 2 2 2" xfId="27269" xr:uid="{00000000-0005-0000-0000-000057290000}"/>
    <cellStyle name="60% - 强调文字颜色 4 3 2 2 3" xfId="9033" xr:uid="{00000000-0005-0000-0000-000058290000}"/>
    <cellStyle name="60% - 强调文字颜色 4 3 2 2 3 2" xfId="27270" xr:uid="{00000000-0005-0000-0000-000059290000}"/>
    <cellStyle name="60% - 强调文字颜色 4 3 2 2 4" xfId="9031" xr:uid="{00000000-0005-0000-0000-00005A290000}"/>
    <cellStyle name="60% - 强调文字颜色 4 3 2 2 4 2" xfId="27272" xr:uid="{00000000-0005-0000-0000-00005B290000}"/>
    <cellStyle name="60% - 强调文字颜色 4 3 2 2 5" xfId="27268" xr:uid="{00000000-0005-0000-0000-00005C290000}"/>
    <cellStyle name="60% - 强调文字颜色 4 3 2 3" xfId="4674" xr:uid="{00000000-0005-0000-0000-00005D290000}"/>
    <cellStyle name="60% - 强调文字颜色 4 3 2 3 2" xfId="27273" xr:uid="{00000000-0005-0000-0000-00005E290000}"/>
    <cellStyle name="60% - 强调文字颜色 4 3 2 4" xfId="7317" xr:uid="{00000000-0005-0000-0000-00005F290000}"/>
    <cellStyle name="60% - 强调文字颜色 4 3 2 4 2" xfId="9030" xr:uid="{00000000-0005-0000-0000-000060290000}"/>
    <cellStyle name="60% - 强调文字颜色 4 3 2 4 2 2" xfId="15428" xr:uid="{00000000-0005-0000-0000-000061290000}"/>
    <cellStyle name="60% - 强调文字颜色 4 3 2 4 2 2 2" xfId="27277" xr:uid="{00000000-0005-0000-0000-000062290000}"/>
    <cellStyle name="60% - 强调文字颜色 4 3 2 4 2 2 3" xfId="42287" xr:uid="{00000000-0005-0000-0000-000063290000}"/>
    <cellStyle name="60% - 强调文字颜色 4 3 2 4 2 3" xfId="27275" xr:uid="{00000000-0005-0000-0000-000064290000}"/>
    <cellStyle name="60% - 强调文字颜色 4 3 2 4 2 4" xfId="39375" xr:uid="{00000000-0005-0000-0000-000065290000}"/>
    <cellStyle name="60% - 强调文字颜色 4 3 2 4 3" xfId="27274" xr:uid="{00000000-0005-0000-0000-000066290000}"/>
    <cellStyle name="60% - 强调文字颜色 4 3 2 4 4" xfId="42286" xr:uid="{00000000-0005-0000-0000-000067290000}"/>
    <cellStyle name="60% - 强调文字颜色 4 3 2 5" xfId="10290" xr:uid="{00000000-0005-0000-0000-000068290000}"/>
    <cellStyle name="60% - 强调文字颜色 4 3 2 5 2" xfId="15430" xr:uid="{00000000-0005-0000-0000-000069290000}"/>
    <cellStyle name="60% - 强调文字颜色 4 3 2 5 2 2" xfId="27279" xr:uid="{00000000-0005-0000-0000-00006A290000}"/>
    <cellStyle name="60% - 强调文字颜色 4 3 2 5 2 3" xfId="42289" xr:uid="{00000000-0005-0000-0000-00006B290000}"/>
    <cellStyle name="60% - 强调文字颜色 4 3 2 5 3" xfId="27278" xr:uid="{00000000-0005-0000-0000-00006C290000}"/>
    <cellStyle name="60% - 强调文字颜色 4 3 2 5 4" xfId="42288" xr:uid="{00000000-0005-0000-0000-00006D290000}"/>
    <cellStyle name="60% - 强调文字颜色 4 3 2 6" xfId="16384" xr:uid="{00000000-0005-0000-0000-00006E290000}"/>
    <cellStyle name="60% - 强调文字颜色 4 3 2 6 2" xfId="27280" xr:uid="{00000000-0005-0000-0000-00006F290000}"/>
    <cellStyle name="60% - 强调文字颜色 4 3 2 7" xfId="16656" xr:uid="{00000000-0005-0000-0000-000070290000}"/>
    <cellStyle name="60% - 强调文字颜色 4 3 2 7 2" xfId="27281" xr:uid="{00000000-0005-0000-0000-000071290000}"/>
    <cellStyle name="60% - 强调文字颜色 4 3 2 7 3" xfId="42290" xr:uid="{00000000-0005-0000-0000-000072290000}"/>
    <cellStyle name="60% - 强调文字颜色 4 3 2 8" xfId="27267" xr:uid="{00000000-0005-0000-0000-000073290000}"/>
    <cellStyle name="60% - 强调文字颜色 4 3 2 9" xfId="42285" xr:uid="{00000000-0005-0000-0000-000074290000}"/>
    <cellStyle name="60% - 强调文字颜色 4 3 3" xfId="1751" xr:uid="{00000000-0005-0000-0000-000075290000}"/>
    <cellStyle name="60% - 强调文字颜色 4 3 3 2" xfId="4675" xr:uid="{00000000-0005-0000-0000-000076290000}"/>
    <cellStyle name="60% - 强调文字颜色 4 3 3 2 2" xfId="27283" xr:uid="{00000000-0005-0000-0000-000077290000}"/>
    <cellStyle name="60% - 强调文字颜色 4 3 3 3" xfId="8929" xr:uid="{00000000-0005-0000-0000-000078290000}"/>
    <cellStyle name="60% - 强调文字颜色 4 3 3 3 2" xfId="27284" xr:uid="{00000000-0005-0000-0000-000079290000}"/>
    <cellStyle name="60% - 强调文字颜色 4 3 3 4" xfId="8281" xr:uid="{00000000-0005-0000-0000-00007A290000}"/>
    <cellStyle name="60% - 强调文字颜色 4 3 3 4 2" xfId="27285" xr:uid="{00000000-0005-0000-0000-00007B290000}"/>
    <cellStyle name="60% - 强调文字颜色 4 3 3 5" xfId="16387" xr:uid="{00000000-0005-0000-0000-00007C290000}"/>
    <cellStyle name="60% - 强调文字颜色 4 3 3 5 2" xfId="27286" xr:uid="{00000000-0005-0000-0000-00007D290000}"/>
    <cellStyle name="60% - 强调文字颜色 4 3 3 6" xfId="27282" xr:uid="{00000000-0005-0000-0000-00007E290000}"/>
    <cellStyle name="60% - 强调文字颜色 4 3 4" xfId="1744" xr:uid="{00000000-0005-0000-0000-00007F290000}"/>
    <cellStyle name="60% - 强调文字颜色 4 3 4 2" xfId="9029" xr:uid="{00000000-0005-0000-0000-000080290000}"/>
    <cellStyle name="60% - 强调文字颜色 4 3 4 2 2" xfId="27287" xr:uid="{00000000-0005-0000-0000-000081290000}"/>
    <cellStyle name="60% - 强调文字颜色 4 3 4 3" xfId="10999" xr:uid="{00000000-0005-0000-0000-000082290000}"/>
    <cellStyle name="60% - 强调文字颜色 4 3 4 3 2" xfId="27288" xr:uid="{00000000-0005-0000-0000-000083290000}"/>
    <cellStyle name="60% - 强调文字颜色 4 3 4 4" xfId="8799" xr:uid="{00000000-0005-0000-0000-000084290000}"/>
    <cellStyle name="60% - 强调文字颜色 4 3 4 4 2" xfId="27289" xr:uid="{00000000-0005-0000-0000-000085290000}"/>
    <cellStyle name="60% - 强调文字颜色 4 3 4 5" xfId="26833" xr:uid="{00000000-0005-0000-0000-000086290000}"/>
    <cellStyle name="60% - 强调文字颜色 4 3 5" xfId="4673" xr:uid="{00000000-0005-0000-0000-000087290000}"/>
    <cellStyle name="60% - 强调文字颜色 4 3 5 2" xfId="7319" xr:uid="{00000000-0005-0000-0000-000088290000}"/>
    <cellStyle name="60% - 强调文字颜色 4 3 5 2 2" xfId="27290" xr:uid="{00000000-0005-0000-0000-000089290000}"/>
    <cellStyle name="60% - 强调文字颜色 4 3 5 3" xfId="9763" xr:uid="{00000000-0005-0000-0000-00008A290000}"/>
    <cellStyle name="60% - 强调文字颜色 4 3 5 3 2" xfId="27291" xr:uid="{00000000-0005-0000-0000-00008B290000}"/>
    <cellStyle name="60% - 强调文字颜色 4 3 5 4" xfId="26835" xr:uid="{00000000-0005-0000-0000-00008C290000}"/>
    <cellStyle name="60% - 强调文字颜色 4 3 6" xfId="7316" xr:uid="{00000000-0005-0000-0000-00008D290000}"/>
    <cellStyle name="60% - 强调文字颜色 4 3 6 2" xfId="10289" xr:uid="{00000000-0005-0000-0000-00008E290000}"/>
    <cellStyle name="60% - 强调文字颜色 4 3 6 2 2" xfId="15185" xr:uid="{00000000-0005-0000-0000-00008F290000}"/>
    <cellStyle name="60% - 强调文字颜色 4 3 6 2 2 2" xfId="21087" xr:uid="{00000000-0005-0000-0000-000090290000}"/>
    <cellStyle name="60% - 强调文字颜色 4 3 6 2 2 3" xfId="40909" xr:uid="{00000000-0005-0000-0000-000091290000}"/>
    <cellStyle name="60% - 强调文字颜色 4 3 6 2 3" xfId="27292" xr:uid="{00000000-0005-0000-0000-000092290000}"/>
    <cellStyle name="60% - 强调文字颜色 4 3 6 2 4" xfId="42293" xr:uid="{00000000-0005-0000-0000-000093290000}"/>
    <cellStyle name="60% - 强调文字颜色 4 3 6 3" xfId="9112" xr:uid="{00000000-0005-0000-0000-000094290000}"/>
    <cellStyle name="60% - 强调文字颜色 4 3 6 3 2" xfId="27293" xr:uid="{00000000-0005-0000-0000-000095290000}"/>
    <cellStyle name="60% - 强调文字颜色 4 3 6 4" xfId="26837" xr:uid="{00000000-0005-0000-0000-000096290000}"/>
    <cellStyle name="60% - 强调文字颜色 4 3 6 5" xfId="42211" xr:uid="{00000000-0005-0000-0000-000097290000}"/>
    <cellStyle name="60% - 强调文字颜色 4 3 7" xfId="11076" xr:uid="{00000000-0005-0000-0000-000098290000}"/>
    <cellStyle name="60% - 强调文字颜色 4 3 7 2" xfId="15299" xr:uid="{00000000-0005-0000-0000-000099290000}"/>
    <cellStyle name="60% - 强调文字颜色 4 3 7 2 2" xfId="27295" xr:uid="{00000000-0005-0000-0000-00009A290000}"/>
    <cellStyle name="60% - 强调文字颜色 4 3 7 2 3" xfId="42062" xr:uid="{00000000-0005-0000-0000-00009B290000}"/>
    <cellStyle name="60% - 强调文字颜色 4 3 7 3" xfId="27294" xr:uid="{00000000-0005-0000-0000-00009C290000}"/>
    <cellStyle name="60% - 强调文字颜色 4 3 7 4" xfId="41049" xr:uid="{00000000-0005-0000-0000-00009D290000}"/>
    <cellStyle name="60% - 强调文字颜色 4 3 8" xfId="16380" xr:uid="{00000000-0005-0000-0000-00009E290000}"/>
    <cellStyle name="60% - 强调文字颜色 4 3 8 2" xfId="27296" xr:uid="{00000000-0005-0000-0000-00009F290000}"/>
    <cellStyle name="60% - 强调文字颜色 4 3 9" xfId="16793" xr:uid="{00000000-0005-0000-0000-0000A0290000}"/>
    <cellStyle name="60% - 强调文字颜色 4 3 9 2" xfId="27297" xr:uid="{00000000-0005-0000-0000-0000A1290000}"/>
    <cellStyle name="60% - 强调文字颜色 4 3 9 3" xfId="40868" xr:uid="{00000000-0005-0000-0000-0000A2290000}"/>
    <cellStyle name="60% - 强调文字颜色 4 4" xfId="143" xr:uid="{00000000-0005-0000-0000-0000A3290000}"/>
    <cellStyle name="60% - 强调文字颜色 4 4 10" xfId="27298" xr:uid="{00000000-0005-0000-0000-0000A4290000}"/>
    <cellStyle name="60% - 强调文字颜色 4 4 11" xfId="41396" xr:uid="{00000000-0005-0000-0000-0000A5290000}"/>
    <cellStyle name="60% - 强调文字颜色 4 4 2" xfId="311" xr:uid="{00000000-0005-0000-0000-0000A6290000}"/>
    <cellStyle name="60% - 强调文字颜色 4 4 2 2" xfId="1755" xr:uid="{00000000-0005-0000-0000-0000A7290000}"/>
    <cellStyle name="60% - 强调文字颜色 4 4 2 2 2" xfId="9629" xr:uid="{00000000-0005-0000-0000-0000A8290000}"/>
    <cellStyle name="60% - 强调文字颜色 4 4 2 2 2 2" xfId="27304" xr:uid="{00000000-0005-0000-0000-0000A9290000}"/>
    <cellStyle name="60% - 强调文字颜色 4 4 2 2 3" xfId="11006" xr:uid="{00000000-0005-0000-0000-0000AA290000}"/>
    <cellStyle name="60% - 强调文字颜色 4 4 2 2 3 2" xfId="27305" xr:uid="{00000000-0005-0000-0000-0000AB290000}"/>
    <cellStyle name="60% - 强调文字颜色 4 4 2 2 4" xfId="11073" xr:uid="{00000000-0005-0000-0000-0000AC290000}"/>
    <cellStyle name="60% - 强调文字颜色 4 4 2 2 4 2" xfId="27307" xr:uid="{00000000-0005-0000-0000-0000AD290000}"/>
    <cellStyle name="60% - 强调文字颜色 4 4 2 2 5" xfId="27303" xr:uid="{00000000-0005-0000-0000-0000AE290000}"/>
    <cellStyle name="60% - 强调文字颜色 4 4 2 3" xfId="4677" xr:uid="{00000000-0005-0000-0000-0000AF290000}"/>
    <cellStyle name="60% - 强调文字颜色 4 4 2 3 2" xfId="27309" xr:uid="{00000000-0005-0000-0000-0000B0290000}"/>
    <cellStyle name="60% - 强调文字颜色 4 4 2 4" xfId="7321" xr:uid="{00000000-0005-0000-0000-0000B1290000}"/>
    <cellStyle name="60% - 强调文字颜色 4 4 2 4 2" xfId="10837" xr:uid="{00000000-0005-0000-0000-0000B2290000}"/>
    <cellStyle name="60% - 强调文字颜色 4 4 2 4 2 2" xfId="15284" xr:uid="{00000000-0005-0000-0000-0000B3290000}"/>
    <cellStyle name="60% - 强调文字颜色 4 4 2 4 2 2 2" xfId="27311" xr:uid="{00000000-0005-0000-0000-0000B4290000}"/>
    <cellStyle name="60% - 强调文字颜色 4 4 2 4 2 2 3" xfId="41434" xr:uid="{00000000-0005-0000-0000-0000B5290000}"/>
    <cellStyle name="60% - 强调文字颜色 4 4 2 4 2 3" xfId="27310" xr:uid="{00000000-0005-0000-0000-0000B6290000}"/>
    <cellStyle name="60% - 强调文字颜色 4 4 2 4 2 4" xfId="41433" xr:uid="{00000000-0005-0000-0000-0000B7290000}"/>
    <cellStyle name="60% - 强调文字颜色 4 4 2 4 3" xfId="23303" xr:uid="{00000000-0005-0000-0000-0000B8290000}"/>
    <cellStyle name="60% - 强调文字颜色 4 4 2 4 4" xfId="41431" xr:uid="{00000000-0005-0000-0000-0000B9290000}"/>
    <cellStyle name="60% - 强调文字颜色 4 4 2 5" xfId="10028" xr:uid="{00000000-0005-0000-0000-0000BA290000}"/>
    <cellStyle name="60% - 强调文字颜色 4 4 2 5 2" xfId="15261" xr:uid="{00000000-0005-0000-0000-0000BB290000}"/>
    <cellStyle name="60% - 强调文字颜色 4 4 2 5 2 2" xfId="27313" xr:uid="{00000000-0005-0000-0000-0000BC290000}"/>
    <cellStyle name="60% - 强调文字颜色 4 4 2 5 2 3" xfId="42294" xr:uid="{00000000-0005-0000-0000-0000BD290000}"/>
    <cellStyle name="60% - 强调文字颜色 4 4 2 5 3" xfId="23408" xr:uid="{00000000-0005-0000-0000-0000BE290000}"/>
    <cellStyle name="60% - 强调文字颜色 4 4 2 5 4" xfId="41449" xr:uid="{00000000-0005-0000-0000-0000BF290000}"/>
    <cellStyle name="60% - 强调文字颜色 4 4 2 6" xfId="16391" xr:uid="{00000000-0005-0000-0000-0000C0290000}"/>
    <cellStyle name="60% - 强调文字颜色 4 4 2 6 2" xfId="23410" xr:uid="{00000000-0005-0000-0000-0000C1290000}"/>
    <cellStyle name="60% - 强调文字颜色 4 4 2 7" xfId="16655" xr:uid="{00000000-0005-0000-0000-0000C2290000}"/>
    <cellStyle name="60% - 强调文字颜色 4 4 2 7 2" xfId="27314" xr:uid="{00000000-0005-0000-0000-0000C3290000}"/>
    <cellStyle name="60% - 强调文字颜色 4 4 2 7 3" xfId="42295" xr:uid="{00000000-0005-0000-0000-0000C4290000}"/>
    <cellStyle name="60% - 强调文字颜色 4 4 2 8" xfId="27300" xr:uid="{00000000-0005-0000-0000-0000C5290000}"/>
    <cellStyle name="60% - 强调文字颜色 4 4 2 9" xfId="41314" xr:uid="{00000000-0005-0000-0000-0000C6290000}"/>
    <cellStyle name="60% - 强调文字颜色 4 4 3" xfId="1756" xr:uid="{00000000-0005-0000-0000-0000C7290000}"/>
    <cellStyle name="60% - 强调文字颜色 4 4 3 2" xfId="4678" xr:uid="{00000000-0005-0000-0000-0000C8290000}"/>
    <cellStyle name="60% - 强调文字颜色 4 4 3 2 2" xfId="27316" xr:uid="{00000000-0005-0000-0000-0000C9290000}"/>
    <cellStyle name="60% - 强调文字颜色 4 4 3 3" xfId="10790" xr:uid="{00000000-0005-0000-0000-0000CA290000}"/>
    <cellStyle name="60% - 强调文字颜色 4 4 3 3 2" xfId="27317" xr:uid="{00000000-0005-0000-0000-0000CB290000}"/>
    <cellStyle name="60% - 强调文字颜色 4 4 3 4" xfId="10786" xr:uid="{00000000-0005-0000-0000-0000CC290000}"/>
    <cellStyle name="60% - 强调文字颜色 4 4 3 4 2" xfId="27318" xr:uid="{00000000-0005-0000-0000-0000CD290000}"/>
    <cellStyle name="60% - 强调文字颜色 4 4 3 5" xfId="16392" xr:uid="{00000000-0005-0000-0000-0000CE290000}"/>
    <cellStyle name="60% - 强调文字颜色 4 4 3 5 2" xfId="27320" xr:uid="{00000000-0005-0000-0000-0000CF290000}"/>
    <cellStyle name="60% - 强调文字颜色 4 4 3 6" xfId="27315" xr:uid="{00000000-0005-0000-0000-0000D0290000}"/>
    <cellStyle name="60% - 强调文字颜色 4 4 4" xfId="1753" xr:uid="{00000000-0005-0000-0000-0000D1290000}"/>
    <cellStyle name="60% - 强调文字颜色 4 4 4 2" xfId="11181" xr:uid="{00000000-0005-0000-0000-0000D2290000}"/>
    <cellStyle name="60% - 强调文字颜色 4 4 4 2 2" xfId="27321" xr:uid="{00000000-0005-0000-0000-0000D3290000}"/>
    <cellStyle name="60% - 强调文字颜色 4 4 4 3" xfId="9525" xr:uid="{00000000-0005-0000-0000-0000D4290000}"/>
    <cellStyle name="60% - 强调文字颜色 4 4 4 3 2" xfId="27322" xr:uid="{00000000-0005-0000-0000-0000D5290000}"/>
    <cellStyle name="60% - 强调文字颜色 4 4 4 4" xfId="8490" xr:uid="{00000000-0005-0000-0000-0000D6290000}"/>
    <cellStyle name="60% - 强调文字颜色 4 4 4 4 2" xfId="23415" xr:uid="{00000000-0005-0000-0000-0000D7290000}"/>
    <cellStyle name="60% - 强调文字颜色 4 4 4 5" xfId="26841" xr:uid="{00000000-0005-0000-0000-0000D8290000}"/>
    <cellStyle name="60% - 强调文字颜色 4 4 5" xfId="4676" xr:uid="{00000000-0005-0000-0000-0000D9290000}"/>
    <cellStyle name="60% - 强调文字颜色 4 4 5 2" xfId="26843" xr:uid="{00000000-0005-0000-0000-0000DA290000}"/>
    <cellStyle name="60% - 强调文字颜色 4 4 6" xfId="7320" xr:uid="{00000000-0005-0000-0000-0000DB290000}"/>
    <cellStyle name="60% - 强调文字颜色 4 4 6 2" xfId="9796" xr:uid="{00000000-0005-0000-0000-0000DC290000}"/>
    <cellStyle name="60% - 强调文字颜色 4 4 6 2 2" xfId="15167" xr:uid="{00000000-0005-0000-0000-0000DD290000}"/>
    <cellStyle name="60% - 强调文字颜色 4 4 6 2 2 2" xfId="27327" xr:uid="{00000000-0005-0000-0000-0000DE290000}"/>
    <cellStyle name="60% - 强调文字颜色 4 4 6 2 2 3" xfId="41867" xr:uid="{00000000-0005-0000-0000-0000DF290000}"/>
    <cellStyle name="60% - 强调文字颜色 4 4 6 2 3" xfId="27325" xr:uid="{00000000-0005-0000-0000-0000E0290000}"/>
    <cellStyle name="60% - 强调文字颜色 4 4 6 2 4" xfId="41295" xr:uid="{00000000-0005-0000-0000-0000E1290000}"/>
    <cellStyle name="60% - 强调文字颜色 4 4 6 3" xfId="27323" xr:uid="{00000000-0005-0000-0000-0000E2290000}"/>
    <cellStyle name="60% - 强调文字颜色 4 4 6 4" xfId="42296" xr:uid="{00000000-0005-0000-0000-0000E3290000}"/>
    <cellStyle name="60% - 强调文字颜色 4 4 7" xfId="9706" xr:uid="{00000000-0005-0000-0000-0000E4290000}"/>
    <cellStyle name="60% - 强调文字颜色 4 4 7 2" xfId="15409" xr:uid="{00000000-0005-0000-0000-0000E5290000}"/>
    <cellStyle name="60% - 强调文字颜色 4 4 7 2 2" xfId="27329" xr:uid="{00000000-0005-0000-0000-0000E6290000}"/>
    <cellStyle name="60% - 强调文字颜色 4 4 7 2 3" xfId="41178" xr:uid="{00000000-0005-0000-0000-0000E7290000}"/>
    <cellStyle name="60% - 强调文字颜色 4 4 7 3" xfId="27328" xr:uid="{00000000-0005-0000-0000-0000E8290000}"/>
    <cellStyle name="60% - 强调文字颜色 4 4 7 4" xfId="41213" xr:uid="{00000000-0005-0000-0000-0000E9290000}"/>
    <cellStyle name="60% - 强调文字颜色 4 4 8" xfId="16389" xr:uid="{00000000-0005-0000-0000-0000EA290000}"/>
    <cellStyle name="60% - 强调文字颜色 4 4 8 2" xfId="27330" xr:uid="{00000000-0005-0000-0000-0000EB290000}"/>
    <cellStyle name="60% - 强调文字颜色 4 4 9" xfId="16791" xr:uid="{00000000-0005-0000-0000-0000EC290000}"/>
    <cellStyle name="60% - 强调文字颜色 4 4 9 2" xfId="27334" xr:uid="{00000000-0005-0000-0000-0000ED290000}"/>
    <cellStyle name="60% - 强调文字颜色 4 4 9 3" xfId="42059" xr:uid="{00000000-0005-0000-0000-0000EE290000}"/>
    <cellStyle name="60% - 强调文字颜色 4 5" xfId="144" xr:uid="{00000000-0005-0000-0000-0000EF290000}"/>
    <cellStyle name="60% - 强调文字颜色 4 5 10" xfId="41397" xr:uid="{00000000-0005-0000-0000-0000F0290000}"/>
    <cellStyle name="60% - 强调文字颜色 4 5 2" xfId="312" xr:uid="{00000000-0005-0000-0000-0000F1290000}"/>
    <cellStyle name="60% - 强调文字颜色 4 5 2 2" xfId="7323" xr:uid="{00000000-0005-0000-0000-0000F2290000}"/>
    <cellStyle name="60% - 强调文字颜色 4 5 2 2 2" xfId="10045" xr:uid="{00000000-0005-0000-0000-0000F3290000}"/>
    <cellStyle name="60% - 强调文字颜色 4 5 2 2 2 2" xfId="15173" xr:uid="{00000000-0005-0000-0000-0000F4290000}"/>
    <cellStyle name="60% - 强调文字颜色 4 5 2 2 2 2 2" xfId="27342" xr:uid="{00000000-0005-0000-0000-0000F5290000}"/>
    <cellStyle name="60% - 强调文字颜色 4 5 2 2 2 2 3" xfId="42197" xr:uid="{00000000-0005-0000-0000-0000F6290000}"/>
    <cellStyle name="60% - 强调文字颜色 4 5 2 2 2 3" xfId="27340" xr:uid="{00000000-0005-0000-0000-0000F7290000}"/>
    <cellStyle name="60% - 强调文字颜色 4 5 2 2 2 4" xfId="42196" xr:uid="{00000000-0005-0000-0000-0000F8290000}"/>
    <cellStyle name="60% - 强调文字颜色 4 5 2 2 3" xfId="27338" xr:uid="{00000000-0005-0000-0000-0000F9290000}"/>
    <cellStyle name="60% - 强调文字颜色 4 5 2 2 4" xfId="42298" xr:uid="{00000000-0005-0000-0000-0000FA290000}"/>
    <cellStyle name="60% - 强调文字颜色 4 5 2 3" xfId="9024" xr:uid="{00000000-0005-0000-0000-0000FB290000}"/>
    <cellStyle name="60% - 强调文字颜色 4 5 2 3 2" xfId="15329" xr:uid="{00000000-0005-0000-0000-0000FC290000}"/>
    <cellStyle name="60% - 强调文字颜色 4 5 2 3 2 2" xfId="27344" xr:uid="{00000000-0005-0000-0000-0000FD290000}"/>
    <cellStyle name="60% - 强调文字颜色 4 5 2 3 2 3" xfId="42209" xr:uid="{00000000-0005-0000-0000-0000FE290000}"/>
    <cellStyle name="60% - 强调文字颜色 4 5 2 3 3" xfId="27343" xr:uid="{00000000-0005-0000-0000-0000FF290000}"/>
    <cellStyle name="60% - 强调文字颜色 4 5 2 3 4" xfId="42299" xr:uid="{00000000-0005-0000-0000-0000002A0000}"/>
    <cellStyle name="60% - 强调文字颜色 4 5 2 4" xfId="16654" xr:uid="{00000000-0005-0000-0000-0000012A0000}"/>
    <cellStyle name="60% - 强调文字颜色 4 5 2 4 2" xfId="27345" xr:uid="{00000000-0005-0000-0000-0000022A0000}"/>
    <cellStyle name="60% - 强调文字颜色 4 5 2 4 3" xfId="42300" xr:uid="{00000000-0005-0000-0000-0000032A0000}"/>
    <cellStyle name="60% - 强调文字颜色 4 5 2 5" xfId="27336" xr:uid="{00000000-0005-0000-0000-0000042A0000}"/>
    <cellStyle name="60% - 强调文字颜色 4 5 2 6" xfId="42297" xr:uid="{00000000-0005-0000-0000-0000052A0000}"/>
    <cellStyle name="60% - 强调文字颜色 4 5 3" xfId="1757" xr:uid="{00000000-0005-0000-0000-0000062A0000}"/>
    <cellStyle name="60% - 强调文字颜色 4 5 3 2" xfId="9023" xr:uid="{00000000-0005-0000-0000-0000072A0000}"/>
    <cellStyle name="60% - 强调文字颜色 4 5 3 2 2" xfId="27349" xr:uid="{00000000-0005-0000-0000-0000082A0000}"/>
    <cellStyle name="60% - 强调文字颜色 4 5 3 3" xfId="8854" xr:uid="{00000000-0005-0000-0000-0000092A0000}"/>
    <cellStyle name="60% - 强调文字颜色 4 5 3 3 2" xfId="27351" xr:uid="{00000000-0005-0000-0000-00000A2A0000}"/>
    <cellStyle name="60% - 强调文字颜色 4 5 3 4" xfId="8824" xr:uid="{00000000-0005-0000-0000-00000B2A0000}"/>
    <cellStyle name="60% - 强调文字颜色 4 5 3 4 2" xfId="27353" xr:uid="{00000000-0005-0000-0000-00000C2A0000}"/>
    <cellStyle name="60% - 强调文字颜色 4 5 3 5" xfId="27347" xr:uid="{00000000-0005-0000-0000-00000D2A0000}"/>
    <cellStyle name="60% - 强调文字颜色 4 5 4" xfId="4679" xr:uid="{00000000-0005-0000-0000-00000E2A0000}"/>
    <cellStyle name="60% - 强调文字颜色 4 5 4 2" xfId="7324" xr:uid="{00000000-0005-0000-0000-00000F2A0000}"/>
    <cellStyle name="60% - 强调文字颜色 4 5 4 2 2" xfId="26849" xr:uid="{00000000-0005-0000-0000-0000102A0000}"/>
    <cellStyle name="60% - 强调文字颜色 4 5 4 3" xfId="9020" xr:uid="{00000000-0005-0000-0000-0000112A0000}"/>
    <cellStyle name="60% - 强调文字颜色 4 5 4 3 2" xfId="27355" xr:uid="{00000000-0005-0000-0000-0000122A0000}"/>
    <cellStyle name="60% - 强调文字颜色 4 5 4 4" xfId="26847" xr:uid="{00000000-0005-0000-0000-0000132A0000}"/>
    <cellStyle name="60% - 强调文字颜色 4 5 5" xfId="7322" xr:uid="{00000000-0005-0000-0000-0000142A0000}"/>
    <cellStyle name="60% - 强调文字颜色 4 5 5 2" xfId="9149" xr:uid="{00000000-0005-0000-0000-0000152A0000}"/>
    <cellStyle name="60% - 强调文字颜色 4 5 5 2 2" xfId="15127" xr:uid="{00000000-0005-0000-0000-0000162A0000}"/>
    <cellStyle name="60% - 强调文字颜色 4 5 5 2 2 2" xfId="21269" xr:uid="{00000000-0005-0000-0000-0000172A0000}"/>
    <cellStyle name="60% - 强调文字颜色 4 5 5 2 2 3" xfId="40941" xr:uid="{00000000-0005-0000-0000-0000182A0000}"/>
    <cellStyle name="60% - 强调文字颜色 4 5 5 2 3" xfId="26521" xr:uid="{00000000-0005-0000-0000-0000192A0000}"/>
    <cellStyle name="60% - 强调文字颜色 4 5 5 2 4" xfId="42159" xr:uid="{00000000-0005-0000-0000-00001A2A0000}"/>
    <cellStyle name="60% - 强调文字颜色 4 5 5 3" xfId="9764" xr:uid="{00000000-0005-0000-0000-00001B2A0000}"/>
    <cellStyle name="60% - 强调文字颜色 4 5 5 3 2" xfId="26524" xr:uid="{00000000-0005-0000-0000-00001C2A0000}"/>
    <cellStyle name="60% - 强调文字颜色 4 5 5 4" xfId="26851" xr:uid="{00000000-0005-0000-0000-00001D2A0000}"/>
    <cellStyle name="60% - 强调文字颜色 4 5 5 5" xfId="42215" xr:uid="{00000000-0005-0000-0000-00001E2A0000}"/>
    <cellStyle name="60% - 强调文字颜色 4 5 6" xfId="8534" xr:uid="{00000000-0005-0000-0000-00001F2A0000}"/>
    <cellStyle name="60% - 强调文字颜色 4 5 6 2" xfId="15184" xr:uid="{00000000-0005-0000-0000-0000202A0000}"/>
    <cellStyle name="60% - 强调文字颜色 4 5 6 2 2" xfId="27359" xr:uid="{00000000-0005-0000-0000-0000212A0000}"/>
    <cellStyle name="60% - 强调文字颜色 4 5 6 2 3" xfId="42302" xr:uid="{00000000-0005-0000-0000-0000222A0000}"/>
    <cellStyle name="60% - 强调文字颜色 4 5 6 3" xfId="27357" xr:uid="{00000000-0005-0000-0000-0000232A0000}"/>
    <cellStyle name="60% - 强调文字颜色 4 5 6 4" xfId="42301" xr:uid="{00000000-0005-0000-0000-0000242A0000}"/>
    <cellStyle name="60% - 强调文字颜色 4 5 7" xfId="16393" xr:uid="{00000000-0005-0000-0000-0000252A0000}"/>
    <cellStyle name="60% - 强调文字颜色 4 5 7 2" xfId="27361" xr:uid="{00000000-0005-0000-0000-0000262A0000}"/>
    <cellStyle name="60% - 强调文字颜色 4 5 8" xfId="16787" xr:uid="{00000000-0005-0000-0000-0000272A0000}"/>
    <cellStyle name="60% - 强调文字颜色 4 5 8 2" xfId="27363" xr:uid="{00000000-0005-0000-0000-0000282A0000}"/>
    <cellStyle name="60% - 强调文字颜色 4 5 8 3" xfId="41323" xr:uid="{00000000-0005-0000-0000-0000292A0000}"/>
    <cellStyle name="60% - 强调文字颜色 4 5 9" xfId="27335" xr:uid="{00000000-0005-0000-0000-00002A2A0000}"/>
    <cellStyle name="60% - 强调文字颜色 4 6" xfId="1758" xr:uid="{00000000-0005-0000-0000-00002B2A0000}"/>
    <cellStyle name="60% - 强调文字颜色 4 6 2" xfId="4680" xr:uid="{00000000-0005-0000-0000-00002C2A0000}"/>
    <cellStyle name="60% - 强调文字颜色 4 6 2 2" xfId="7325" xr:uid="{00000000-0005-0000-0000-00002D2A0000}"/>
    <cellStyle name="60% - 强调文字颜色 4 6 2 2 2" xfId="11110" xr:uid="{00000000-0005-0000-0000-00002E2A0000}"/>
    <cellStyle name="60% - 强调文字颜色 4 6 2 2 2 2" xfId="27367" xr:uid="{00000000-0005-0000-0000-00002F2A0000}"/>
    <cellStyle name="60% - 强调文字颜色 4 6 2 2 3" xfId="10288" xr:uid="{00000000-0005-0000-0000-0000302A0000}"/>
    <cellStyle name="60% - 强调文字颜色 4 6 2 2 3 2" xfId="15183" xr:uid="{00000000-0005-0000-0000-0000312A0000}"/>
    <cellStyle name="60% - 强调文字颜色 4 6 2 2 3 2 2" xfId="27370" xr:uid="{00000000-0005-0000-0000-0000322A0000}"/>
    <cellStyle name="60% - 强调文字颜色 4 6 2 2 3 2 3" xfId="41522" xr:uid="{00000000-0005-0000-0000-0000332A0000}"/>
    <cellStyle name="60% - 强调文字颜色 4 6 2 2 3 3" xfId="27369" xr:uid="{00000000-0005-0000-0000-0000342A0000}"/>
    <cellStyle name="60% - 强调文字颜色 4 6 2 2 3 4" xfId="42303" xr:uid="{00000000-0005-0000-0000-0000352A0000}"/>
    <cellStyle name="60% - 强调文字颜色 4 6 2 2 4" xfId="27366" xr:uid="{00000000-0005-0000-0000-0000362A0000}"/>
    <cellStyle name="60% - 强调文字颜色 4 6 2 3" xfId="9019" xr:uid="{00000000-0005-0000-0000-0000372A0000}"/>
    <cellStyle name="60% - 强调文字颜色 4 6 2 3 2" xfId="27371" xr:uid="{00000000-0005-0000-0000-0000382A0000}"/>
    <cellStyle name="60% - 强调文字颜色 4 6 2 4" xfId="15722" xr:uid="{00000000-0005-0000-0000-0000392A0000}"/>
    <cellStyle name="60% - 强调文字颜色 4 6 2 4 2" xfId="27372" xr:uid="{00000000-0005-0000-0000-00003A2A0000}"/>
    <cellStyle name="60% - 强调文字颜色 4 6 2 4 3" xfId="42304" xr:uid="{00000000-0005-0000-0000-00003B2A0000}"/>
    <cellStyle name="60% - 强调文字颜色 4 6 2 5" xfId="27365" xr:uid="{00000000-0005-0000-0000-00003C2A0000}"/>
    <cellStyle name="60% - 强调文字颜色 4 6 3" xfId="10636" xr:uid="{00000000-0005-0000-0000-00003D2A0000}"/>
    <cellStyle name="60% - 强调文字颜色 4 6 3 2" xfId="10635" xr:uid="{00000000-0005-0000-0000-00003E2A0000}"/>
    <cellStyle name="60% - 强调文字颜色 4 6 3 2 2" xfId="25064" xr:uid="{00000000-0005-0000-0000-00003F2A0000}"/>
    <cellStyle name="60% - 强调文字颜色 4 6 3 3" xfId="15239" xr:uid="{00000000-0005-0000-0000-0000402A0000}"/>
    <cellStyle name="60% - 强调文字颜色 4 6 3 3 2" xfId="20897" xr:uid="{00000000-0005-0000-0000-0000412A0000}"/>
    <cellStyle name="60% - 强调文字颜色 4 6 3 3 3" xfId="28258" xr:uid="{00000000-0005-0000-0000-0000422A0000}"/>
    <cellStyle name="60% - 强调文字颜色 4 6 3 4" xfId="27373" xr:uid="{00000000-0005-0000-0000-0000432A0000}"/>
    <cellStyle name="60% - 强调文字颜色 4 6 3 5" xfId="42305" xr:uid="{00000000-0005-0000-0000-0000442A0000}"/>
    <cellStyle name="60% - 强调文字颜色 4 6 4" xfId="10633" xr:uid="{00000000-0005-0000-0000-0000452A0000}"/>
    <cellStyle name="60% - 强调文字颜色 4 6 4 2" xfId="26854" xr:uid="{00000000-0005-0000-0000-0000462A0000}"/>
    <cellStyle name="60% - 强调文字颜色 4 6 5" xfId="16394" xr:uid="{00000000-0005-0000-0000-0000472A0000}"/>
    <cellStyle name="60% - 强调文字颜色 4 6 5 2" xfId="27374" xr:uid="{00000000-0005-0000-0000-0000482A0000}"/>
    <cellStyle name="60% - 强调文字颜色 4 6 6" xfId="16068" xr:uid="{00000000-0005-0000-0000-0000492A0000}"/>
    <cellStyle name="60% - 强调文字颜色 4 6 6 2" xfId="27375" xr:uid="{00000000-0005-0000-0000-00004A2A0000}"/>
    <cellStyle name="60% - 强调文字颜色 4 6 6 3" xfId="41877" xr:uid="{00000000-0005-0000-0000-00004B2A0000}"/>
    <cellStyle name="60% - 强调文字颜色 4 6 7" xfId="25269" xr:uid="{00000000-0005-0000-0000-00004C2A0000}"/>
    <cellStyle name="60% - 强调文字颜色 4 7" xfId="1760" xr:uid="{00000000-0005-0000-0000-00004D2A0000}"/>
    <cellStyle name="60% - 强调文字颜色 4 7 2" xfId="4681" xr:uid="{00000000-0005-0000-0000-00004E2A0000}"/>
    <cellStyle name="60% - 强调文字颜色 4 7 2 2" xfId="7327" xr:uid="{00000000-0005-0000-0000-00004F2A0000}"/>
    <cellStyle name="60% - 强调文字颜色 4 7 2 2 2" xfId="27379" xr:uid="{00000000-0005-0000-0000-0000502A0000}"/>
    <cellStyle name="60% - 强调文字颜色 4 7 2 3" xfId="8618" xr:uid="{00000000-0005-0000-0000-0000512A0000}"/>
    <cellStyle name="60% - 强调文字颜色 4 7 2 3 2" xfId="27381" xr:uid="{00000000-0005-0000-0000-0000522A0000}"/>
    <cellStyle name="60% - 强调文字颜色 4 7 2 4" xfId="27377" xr:uid="{00000000-0005-0000-0000-0000532A0000}"/>
    <cellStyle name="60% - 强调文字颜色 4 7 3" xfId="9419" xr:uid="{00000000-0005-0000-0000-0000542A0000}"/>
    <cellStyle name="60% - 强调文字颜色 4 7 3 2" xfId="27382" xr:uid="{00000000-0005-0000-0000-0000552A0000}"/>
    <cellStyle name="60% - 强调文字颜色 4 7 4" xfId="9200" xr:uid="{00000000-0005-0000-0000-0000562A0000}"/>
    <cellStyle name="60% - 强调文字颜色 4 7 4 2" xfId="27383" xr:uid="{00000000-0005-0000-0000-0000572A0000}"/>
    <cellStyle name="60% - 强调文字颜色 4 7 5" xfId="16396" xr:uid="{00000000-0005-0000-0000-0000582A0000}"/>
    <cellStyle name="60% - 强调文字颜色 4 7 5 2" xfId="27384" xr:uid="{00000000-0005-0000-0000-0000592A0000}"/>
    <cellStyle name="60% - 强调文字颜色 4 7 6" xfId="27376" xr:uid="{00000000-0005-0000-0000-00005A2A0000}"/>
    <cellStyle name="60% - 强调文字颜色 4 8" xfId="1761" xr:uid="{00000000-0005-0000-0000-00005B2A0000}"/>
    <cellStyle name="60% - 强调文字颜色 4 8 2" xfId="4682" xr:uid="{00000000-0005-0000-0000-00005C2A0000}"/>
    <cellStyle name="60% - 强调文字颜色 4 8 2 2" xfId="7122" xr:uid="{00000000-0005-0000-0000-00005D2A0000}"/>
    <cellStyle name="60% - 强调文字颜色 4 8 2 2 2" xfId="27389" xr:uid="{00000000-0005-0000-0000-00005E2A0000}"/>
    <cellStyle name="60% - 强调文字颜色 4 8 2 3" xfId="9578" xr:uid="{00000000-0005-0000-0000-00005F2A0000}"/>
    <cellStyle name="60% - 强调文字颜色 4 8 2 3 2" xfId="27390" xr:uid="{00000000-0005-0000-0000-0000602A0000}"/>
    <cellStyle name="60% - 强调文字颜色 4 8 2 4" xfId="27388" xr:uid="{00000000-0005-0000-0000-0000612A0000}"/>
    <cellStyle name="60% - 强调文字颜色 4 8 3" xfId="10014" xr:uid="{00000000-0005-0000-0000-0000622A0000}"/>
    <cellStyle name="60% - 强调文字颜色 4 8 3 2" xfId="27392" xr:uid="{00000000-0005-0000-0000-0000632A0000}"/>
    <cellStyle name="60% - 强调文字颜色 4 8 4" xfId="10625" xr:uid="{00000000-0005-0000-0000-0000642A0000}"/>
    <cellStyle name="60% - 强调文字颜色 4 8 4 2" xfId="27393" xr:uid="{00000000-0005-0000-0000-0000652A0000}"/>
    <cellStyle name="60% - 强调文字颜色 4 8 5" xfId="16397" xr:uid="{00000000-0005-0000-0000-0000662A0000}"/>
    <cellStyle name="60% - 强调文字颜色 4 8 5 2" xfId="27394" xr:uid="{00000000-0005-0000-0000-0000672A0000}"/>
    <cellStyle name="60% - 强调文字颜色 4 8 6" xfId="27386" xr:uid="{00000000-0005-0000-0000-0000682A0000}"/>
    <cellStyle name="60% - 强调文字颜色 4 9" xfId="1762" xr:uid="{00000000-0005-0000-0000-0000692A0000}"/>
    <cellStyle name="60% - 强调文字颜色 4 9 2" xfId="4683" xr:uid="{00000000-0005-0000-0000-00006A2A0000}"/>
    <cellStyle name="60% - 强调文字颜色 4 9 2 2" xfId="7329" xr:uid="{00000000-0005-0000-0000-00006B2A0000}"/>
    <cellStyle name="60% - 强调文字颜色 4 9 2 2 2" xfId="27399" xr:uid="{00000000-0005-0000-0000-00006C2A0000}"/>
    <cellStyle name="60% - 强调文字颜色 4 9 2 3" xfId="9014" xr:uid="{00000000-0005-0000-0000-00006D2A0000}"/>
    <cellStyle name="60% - 强调文字颜色 4 9 2 3 2" xfId="27400" xr:uid="{00000000-0005-0000-0000-00006E2A0000}"/>
    <cellStyle name="60% - 强调文字颜色 4 9 2 4" xfId="27398" xr:uid="{00000000-0005-0000-0000-00006F2A0000}"/>
    <cellStyle name="60% - 强调文字颜色 4 9 3" xfId="11125" xr:uid="{00000000-0005-0000-0000-0000702A0000}"/>
    <cellStyle name="60% - 强调文字颜色 4 9 3 2" xfId="21040" xr:uid="{00000000-0005-0000-0000-0000712A0000}"/>
    <cellStyle name="60% - 强调文字颜色 4 9 4" xfId="10552" xr:uid="{00000000-0005-0000-0000-0000722A0000}"/>
    <cellStyle name="60% - 强调文字颜色 4 9 4 2" xfId="27402" xr:uid="{00000000-0005-0000-0000-0000732A0000}"/>
    <cellStyle name="60% - 强调文字颜色 4 9 5" xfId="16398" xr:uid="{00000000-0005-0000-0000-0000742A0000}"/>
    <cellStyle name="60% - 强调文字颜色 4 9 5 2" xfId="27403" xr:uid="{00000000-0005-0000-0000-0000752A0000}"/>
    <cellStyle name="60% - 强调文字颜色 4 9 6" xfId="27396" xr:uid="{00000000-0005-0000-0000-0000762A0000}"/>
    <cellStyle name="60% - 强调文字颜色 5 10" xfId="905" xr:uid="{00000000-0005-0000-0000-0000772A0000}"/>
    <cellStyle name="60% - 强调文字颜色 5 10 2" xfId="4684" xr:uid="{00000000-0005-0000-0000-0000782A0000}"/>
    <cellStyle name="60% - 强调文字颜色 5 10 2 2" xfId="6928" xr:uid="{00000000-0005-0000-0000-0000792A0000}"/>
    <cellStyle name="60% - 强调文字颜色 5 10 2 2 2" xfId="27406" xr:uid="{00000000-0005-0000-0000-00007A2A0000}"/>
    <cellStyle name="60% - 强调文字颜色 5 10 2 3" xfId="10343" xr:uid="{00000000-0005-0000-0000-00007B2A0000}"/>
    <cellStyle name="60% - 强调文字颜色 5 10 2 3 2" xfId="27407" xr:uid="{00000000-0005-0000-0000-00007C2A0000}"/>
    <cellStyle name="60% - 强调文字颜色 5 10 2 4" xfId="22252" xr:uid="{00000000-0005-0000-0000-00007D2A0000}"/>
    <cellStyle name="60% - 强调文字颜色 5 10 3" xfId="9654" xr:uid="{00000000-0005-0000-0000-00007E2A0000}"/>
    <cellStyle name="60% - 强调文字颜色 5 10 3 2" xfId="27409" xr:uid="{00000000-0005-0000-0000-00007F2A0000}"/>
    <cellStyle name="60% - 强调文字颜色 5 10 4" xfId="9653" xr:uid="{00000000-0005-0000-0000-0000802A0000}"/>
    <cellStyle name="60% - 强调文字颜色 5 10 4 2" xfId="27411" xr:uid="{00000000-0005-0000-0000-0000812A0000}"/>
    <cellStyle name="60% - 强调文字颜色 5 10 5" xfId="15863" xr:uid="{00000000-0005-0000-0000-0000822A0000}"/>
    <cellStyle name="60% - 强调文字颜色 5 10 5 2" xfId="27413" xr:uid="{00000000-0005-0000-0000-0000832A0000}"/>
    <cellStyle name="60% - 强调文字颜色 5 10 6" xfId="27405" xr:uid="{00000000-0005-0000-0000-0000842A0000}"/>
    <cellStyle name="60% - 强调文字颜色 5 11" xfId="953" xr:uid="{00000000-0005-0000-0000-0000852A0000}"/>
    <cellStyle name="60% - 强调文字颜色 5 11 2" xfId="4685" xr:uid="{00000000-0005-0000-0000-0000862A0000}"/>
    <cellStyle name="60% - 强调文字颜色 5 11 2 2" xfId="7210" xr:uid="{00000000-0005-0000-0000-0000872A0000}"/>
    <cellStyle name="60% - 强调文字颜色 5 11 2 2 2" xfId="25572" xr:uid="{00000000-0005-0000-0000-0000882A0000}"/>
    <cellStyle name="60% - 强调文字颜色 5 11 2 3" xfId="10539" xr:uid="{00000000-0005-0000-0000-0000892A0000}"/>
    <cellStyle name="60% - 强调文字颜色 5 11 2 3 2" xfId="25582" xr:uid="{00000000-0005-0000-0000-00008A2A0000}"/>
    <cellStyle name="60% - 强调文字颜色 5 11 2 4" xfId="27416" xr:uid="{00000000-0005-0000-0000-00008B2A0000}"/>
    <cellStyle name="60% - 强调文字颜色 5 11 3" xfId="10887" xr:uid="{00000000-0005-0000-0000-00008C2A0000}"/>
    <cellStyle name="60% - 强调文字颜色 5 11 3 2" xfId="27417" xr:uid="{00000000-0005-0000-0000-00008D2A0000}"/>
    <cellStyle name="60% - 强调文字颜色 5 11 4" xfId="10884" xr:uid="{00000000-0005-0000-0000-00008E2A0000}"/>
    <cellStyle name="60% - 强调文字颜色 5 11 4 2" xfId="27418" xr:uid="{00000000-0005-0000-0000-00008F2A0000}"/>
    <cellStyle name="60% - 强调文字颜色 5 11 5" xfId="15699" xr:uid="{00000000-0005-0000-0000-0000902A0000}"/>
    <cellStyle name="60% - 强调文字颜色 5 11 5 2" xfId="27420" xr:uid="{00000000-0005-0000-0000-0000912A0000}"/>
    <cellStyle name="60% - 强调文字颜色 5 11 6" xfId="27415" xr:uid="{00000000-0005-0000-0000-0000922A0000}"/>
    <cellStyle name="60% - 强调文字颜色 5 12" xfId="1279" xr:uid="{00000000-0005-0000-0000-0000932A0000}"/>
    <cellStyle name="60% - 强调文字颜色 5 12 2" xfId="4686" xr:uid="{00000000-0005-0000-0000-0000942A0000}"/>
    <cellStyle name="60% - 强调文字颜色 5 12 2 2" xfId="27424" xr:uid="{00000000-0005-0000-0000-0000952A0000}"/>
    <cellStyle name="60% - 强调文字颜色 5 12 3" xfId="10782" xr:uid="{00000000-0005-0000-0000-0000962A0000}"/>
    <cellStyle name="60% - 强调文字颜色 5 12 3 2" xfId="27426" xr:uid="{00000000-0005-0000-0000-0000972A0000}"/>
    <cellStyle name="60% - 强调文字颜色 5 12 4" xfId="9132" xr:uid="{00000000-0005-0000-0000-0000982A0000}"/>
    <cellStyle name="60% - 强调文字颜色 5 12 4 2" xfId="27428" xr:uid="{00000000-0005-0000-0000-0000992A0000}"/>
    <cellStyle name="60% - 强调文字颜色 5 12 5" xfId="15916" xr:uid="{00000000-0005-0000-0000-00009A2A0000}"/>
    <cellStyle name="60% - 强调文字颜色 5 12 5 2" xfId="27430" xr:uid="{00000000-0005-0000-0000-00009B2A0000}"/>
    <cellStyle name="60% - 强调文字颜色 5 12 6" xfId="27423" xr:uid="{00000000-0005-0000-0000-00009C2A0000}"/>
    <cellStyle name="60% - 强调文字颜色 5 2" xfId="145" xr:uid="{00000000-0005-0000-0000-00009D2A0000}"/>
    <cellStyle name="60% - 强调文字颜色 5 2 10" xfId="27431" xr:uid="{00000000-0005-0000-0000-00009E2A0000}"/>
    <cellStyle name="60% - 强调文字颜色 5 2 11" xfId="42310" xr:uid="{00000000-0005-0000-0000-00009F2A0000}"/>
    <cellStyle name="60% - 强调文字颜色 5 2 2" xfId="313" xr:uid="{00000000-0005-0000-0000-0000A02A0000}"/>
    <cellStyle name="60% - 强调文字颜色 5 2 2 2" xfId="1764" xr:uid="{00000000-0005-0000-0000-0000A12A0000}"/>
    <cellStyle name="60% - 强调文字颜色 5 2 2 2 2" xfId="9010" xr:uid="{00000000-0005-0000-0000-0000A22A0000}"/>
    <cellStyle name="60% - 强调文字颜色 5 2 2 2 2 2" xfId="27435" xr:uid="{00000000-0005-0000-0000-0000A32A0000}"/>
    <cellStyle name="60% - 强调文字颜色 5 2 2 2 3" xfId="9008" xr:uid="{00000000-0005-0000-0000-0000A42A0000}"/>
    <cellStyle name="60% - 强调文字颜色 5 2 2 2 3 2" xfId="27436" xr:uid="{00000000-0005-0000-0000-0000A52A0000}"/>
    <cellStyle name="60% - 强调文字颜色 5 2 2 2 4" xfId="10915" xr:uid="{00000000-0005-0000-0000-0000A62A0000}"/>
    <cellStyle name="60% - 强调文字颜色 5 2 2 2 4 2" xfId="27437" xr:uid="{00000000-0005-0000-0000-0000A72A0000}"/>
    <cellStyle name="60% - 强调文字颜色 5 2 2 2 5" xfId="27434" xr:uid="{00000000-0005-0000-0000-0000A82A0000}"/>
    <cellStyle name="60% - 强调文字颜色 5 2 2 3" xfId="4688" xr:uid="{00000000-0005-0000-0000-0000A92A0000}"/>
    <cellStyle name="60% - 强调文字颜色 5 2 2 3 2" xfId="27438" xr:uid="{00000000-0005-0000-0000-0000AA2A0000}"/>
    <cellStyle name="60% - 强调文字颜色 5 2 2 4" xfId="7332" xr:uid="{00000000-0005-0000-0000-0000AB2A0000}"/>
    <cellStyle name="60% - 强调文字颜色 5 2 2 4 2" xfId="9079" xr:uid="{00000000-0005-0000-0000-0000AC2A0000}"/>
    <cellStyle name="60% - 强调文字颜色 5 2 2 4 2 2" xfId="15182" xr:uid="{00000000-0005-0000-0000-0000AD2A0000}"/>
    <cellStyle name="60% - 强调文字颜色 5 2 2 4 2 2 2" xfId="27441" xr:uid="{00000000-0005-0000-0000-0000AE2A0000}"/>
    <cellStyle name="60% - 强调文字颜色 5 2 2 4 2 2 3" xfId="41335" xr:uid="{00000000-0005-0000-0000-0000AF2A0000}"/>
    <cellStyle name="60% - 强调文字颜色 5 2 2 4 2 3" xfId="27440" xr:uid="{00000000-0005-0000-0000-0000B02A0000}"/>
    <cellStyle name="60% - 强调文字颜色 5 2 2 4 2 4" xfId="42291" xr:uid="{00000000-0005-0000-0000-0000B12A0000}"/>
    <cellStyle name="60% - 强调文字颜色 5 2 2 4 3" xfId="27439" xr:uid="{00000000-0005-0000-0000-0000B22A0000}"/>
    <cellStyle name="60% - 强调文字颜色 5 2 2 4 4" xfId="41261" xr:uid="{00000000-0005-0000-0000-0000B32A0000}"/>
    <cellStyle name="60% - 强调文字颜色 5 2 2 5" xfId="9007" xr:uid="{00000000-0005-0000-0000-0000B42A0000}"/>
    <cellStyle name="60% - 强调文字颜色 5 2 2 5 2" xfId="15181" xr:uid="{00000000-0005-0000-0000-0000B52A0000}"/>
    <cellStyle name="60% - 强调文字颜色 5 2 2 5 2 2" xfId="27445" xr:uid="{00000000-0005-0000-0000-0000B62A0000}"/>
    <cellStyle name="60% - 强调文字颜色 5 2 2 5 2 3" xfId="42313" xr:uid="{00000000-0005-0000-0000-0000B72A0000}"/>
    <cellStyle name="60% - 强调文字颜色 5 2 2 5 3" xfId="27443" xr:uid="{00000000-0005-0000-0000-0000B82A0000}"/>
    <cellStyle name="60% - 强调文字颜色 5 2 2 5 4" xfId="42312" xr:uid="{00000000-0005-0000-0000-0000B92A0000}"/>
    <cellStyle name="60% - 强调文字颜色 5 2 2 6" xfId="16400" xr:uid="{00000000-0005-0000-0000-0000BA2A0000}"/>
    <cellStyle name="60% - 强调文字颜色 5 2 2 6 2" xfId="27447" xr:uid="{00000000-0005-0000-0000-0000BB2A0000}"/>
    <cellStyle name="60% - 强调文字颜色 5 2 2 7" xfId="16652" xr:uid="{00000000-0005-0000-0000-0000BC2A0000}"/>
    <cellStyle name="60% - 强调文字颜色 5 2 2 7 2" xfId="27449" xr:uid="{00000000-0005-0000-0000-0000BD2A0000}"/>
    <cellStyle name="60% - 强调文字颜色 5 2 2 7 3" xfId="42314" xr:uid="{00000000-0005-0000-0000-0000BE2A0000}"/>
    <cellStyle name="60% - 强调文字颜色 5 2 2 8" xfId="27433" xr:uid="{00000000-0005-0000-0000-0000BF2A0000}"/>
    <cellStyle name="60% - 强调文字颜色 5 2 2 9" xfId="42311" xr:uid="{00000000-0005-0000-0000-0000C02A0000}"/>
    <cellStyle name="60% - 强调文字颜色 5 2 3" xfId="563" xr:uid="{00000000-0005-0000-0000-0000C12A0000}"/>
    <cellStyle name="60% - 强调文字颜色 5 2 3 2" xfId="4689" xr:uid="{00000000-0005-0000-0000-0000C22A0000}"/>
    <cellStyle name="60% - 强调文字颜色 5 2 3 2 2" xfId="27453" xr:uid="{00000000-0005-0000-0000-0000C32A0000}"/>
    <cellStyle name="60% - 强调文字颜色 5 2 3 3" xfId="9961" xr:uid="{00000000-0005-0000-0000-0000C42A0000}"/>
    <cellStyle name="60% - 强调文字颜色 5 2 3 3 2" xfId="27455" xr:uid="{00000000-0005-0000-0000-0000C52A0000}"/>
    <cellStyle name="60% - 强调文字颜色 5 2 3 4" xfId="9744" xr:uid="{00000000-0005-0000-0000-0000C62A0000}"/>
    <cellStyle name="60% - 强调文字颜色 5 2 3 4 2" xfId="21755" xr:uid="{00000000-0005-0000-0000-0000C72A0000}"/>
    <cellStyle name="60% - 强调文字颜色 5 2 3 5" xfId="15578" xr:uid="{00000000-0005-0000-0000-0000C82A0000}"/>
    <cellStyle name="60% - 强调文字颜色 5 2 3 5 2" xfId="27458" xr:uid="{00000000-0005-0000-0000-0000C92A0000}"/>
    <cellStyle name="60% - 强调文字颜色 5 2 3 6" xfId="27451" xr:uid="{00000000-0005-0000-0000-0000CA2A0000}"/>
    <cellStyle name="60% - 强调文字颜色 5 2 4" xfId="1763" xr:uid="{00000000-0005-0000-0000-0000CB2A0000}"/>
    <cellStyle name="60% - 强调文字颜色 5 2 4 2" xfId="8503" xr:uid="{00000000-0005-0000-0000-0000CC2A0000}"/>
    <cellStyle name="60% - 强调文字颜色 5 2 4 2 2" xfId="27460" xr:uid="{00000000-0005-0000-0000-0000CD2A0000}"/>
    <cellStyle name="60% - 强调文字颜色 5 2 4 3" xfId="9006" xr:uid="{00000000-0005-0000-0000-0000CE2A0000}"/>
    <cellStyle name="60% - 强调文字颜色 5 2 4 3 2" xfId="27462" xr:uid="{00000000-0005-0000-0000-0000CF2A0000}"/>
    <cellStyle name="60% - 强调文字颜色 5 2 4 4" xfId="9005" xr:uid="{00000000-0005-0000-0000-0000D02A0000}"/>
    <cellStyle name="60% - 强调文字颜色 5 2 4 4 2" xfId="27464" xr:uid="{00000000-0005-0000-0000-0000D12A0000}"/>
    <cellStyle name="60% - 强调文字颜色 5 2 4 5" xfId="26885" xr:uid="{00000000-0005-0000-0000-0000D22A0000}"/>
    <cellStyle name="60% - 强调文字颜色 5 2 5" xfId="4687" xr:uid="{00000000-0005-0000-0000-0000D32A0000}"/>
    <cellStyle name="60% - 强调文字颜色 5 2 5 2" xfId="26888" xr:uid="{00000000-0005-0000-0000-0000D42A0000}"/>
    <cellStyle name="60% - 强调文字颜色 5 2 6" xfId="7331" xr:uid="{00000000-0005-0000-0000-0000D52A0000}"/>
    <cellStyle name="60% - 强调文字颜色 5 2 6 2" xfId="9428" xr:uid="{00000000-0005-0000-0000-0000D62A0000}"/>
    <cellStyle name="60% - 强调文字颜色 5 2 6 2 2" xfId="15328" xr:uid="{00000000-0005-0000-0000-0000D72A0000}"/>
    <cellStyle name="60% - 强调文字颜色 5 2 6 2 2 2" xfId="27466" xr:uid="{00000000-0005-0000-0000-0000D82A0000}"/>
    <cellStyle name="60% - 强调文字颜色 5 2 6 2 2 3" xfId="42319" xr:uid="{00000000-0005-0000-0000-0000D92A0000}"/>
    <cellStyle name="60% - 强调文字颜色 5 2 6 2 3" xfId="27465" xr:uid="{00000000-0005-0000-0000-0000DA2A0000}"/>
    <cellStyle name="60% - 强调文字颜色 5 2 6 2 4" xfId="42318" xr:uid="{00000000-0005-0000-0000-0000DB2A0000}"/>
    <cellStyle name="60% - 强调文字颜色 5 2 6 3" xfId="26890" xr:uid="{00000000-0005-0000-0000-0000DC2A0000}"/>
    <cellStyle name="60% - 强调文字颜色 5 2 6 4" xfId="40950" xr:uid="{00000000-0005-0000-0000-0000DD2A0000}"/>
    <cellStyle name="60% - 强调文字颜色 5 2 7" xfId="9775" xr:uid="{00000000-0005-0000-0000-0000DE2A0000}"/>
    <cellStyle name="60% - 强调文字颜色 5 2 7 2" xfId="15418" xr:uid="{00000000-0005-0000-0000-0000DF2A0000}"/>
    <cellStyle name="60% - 强调文字颜色 5 2 7 2 2" xfId="27467" xr:uid="{00000000-0005-0000-0000-0000E02A0000}"/>
    <cellStyle name="60% - 强调文字颜色 5 2 7 2 3" xfId="40973" xr:uid="{00000000-0005-0000-0000-0000E12A0000}"/>
    <cellStyle name="60% - 强调文字颜色 5 2 7 3" xfId="26892" xr:uid="{00000000-0005-0000-0000-0000E22A0000}"/>
    <cellStyle name="60% - 强调文字颜色 5 2 7 4" xfId="40970" xr:uid="{00000000-0005-0000-0000-0000E32A0000}"/>
    <cellStyle name="60% - 强调文字颜色 5 2 8" xfId="16399" xr:uid="{00000000-0005-0000-0000-0000E42A0000}"/>
    <cellStyle name="60% - 强调文字颜色 5 2 8 2" xfId="27468" xr:uid="{00000000-0005-0000-0000-0000E52A0000}"/>
    <cellStyle name="60% - 强调文字颜色 5 2 9" xfId="15831" xr:uid="{00000000-0005-0000-0000-0000E62A0000}"/>
    <cellStyle name="60% - 强调文字颜色 5 2 9 2" xfId="27469" xr:uid="{00000000-0005-0000-0000-0000E72A0000}"/>
    <cellStyle name="60% - 强调文字颜色 5 2 9 3" xfId="42082" xr:uid="{00000000-0005-0000-0000-0000E82A0000}"/>
    <cellStyle name="60% - 强调文字颜色 5 3" xfId="146" xr:uid="{00000000-0005-0000-0000-0000E92A0000}"/>
    <cellStyle name="60% - 强调文字颜色 5 3 10" xfId="27470" xr:uid="{00000000-0005-0000-0000-0000EA2A0000}"/>
    <cellStyle name="60% - 强调文字颜色 5 3 11" xfId="41164" xr:uid="{00000000-0005-0000-0000-0000EB2A0000}"/>
    <cellStyle name="60% - 强调文字颜色 5 3 2" xfId="314" xr:uid="{00000000-0005-0000-0000-0000EC2A0000}"/>
    <cellStyle name="60% - 强调文字颜色 5 3 2 2" xfId="1766" xr:uid="{00000000-0005-0000-0000-0000ED2A0000}"/>
    <cellStyle name="60% - 强调文字颜色 5 3 2 2 2" xfId="9002" xr:uid="{00000000-0005-0000-0000-0000EE2A0000}"/>
    <cellStyle name="60% - 强调文字颜色 5 3 2 2 2 2" xfId="27475" xr:uid="{00000000-0005-0000-0000-0000EF2A0000}"/>
    <cellStyle name="60% - 强调文字颜色 5 3 2 2 3" xfId="9000" xr:uid="{00000000-0005-0000-0000-0000F02A0000}"/>
    <cellStyle name="60% - 强调文字颜色 5 3 2 2 3 2" xfId="27477" xr:uid="{00000000-0005-0000-0000-0000F12A0000}"/>
    <cellStyle name="60% - 强调文字颜色 5 3 2 2 4" xfId="8999" xr:uid="{00000000-0005-0000-0000-0000F22A0000}"/>
    <cellStyle name="60% - 强调文字颜色 5 3 2 2 4 2" xfId="27478" xr:uid="{00000000-0005-0000-0000-0000F32A0000}"/>
    <cellStyle name="60% - 强调文字颜色 5 3 2 2 5" xfId="27473" xr:uid="{00000000-0005-0000-0000-0000F42A0000}"/>
    <cellStyle name="60% - 强调文字颜色 5 3 2 3" xfId="4691" xr:uid="{00000000-0005-0000-0000-0000F52A0000}"/>
    <cellStyle name="60% - 强调文字颜色 5 3 2 3 2" xfId="27480" xr:uid="{00000000-0005-0000-0000-0000F62A0000}"/>
    <cellStyle name="60% - 强调文字颜色 5 3 2 4" xfId="7334" xr:uid="{00000000-0005-0000-0000-0000F72A0000}"/>
    <cellStyle name="60% - 强调文字颜色 5 3 2 4 2" xfId="11170" xr:uid="{00000000-0005-0000-0000-0000F82A0000}"/>
    <cellStyle name="60% - 强调文字颜色 5 3 2 4 2 2" xfId="15180" xr:uid="{00000000-0005-0000-0000-0000F92A0000}"/>
    <cellStyle name="60% - 强调文字颜色 5 3 2 4 2 2 2" xfId="27483" xr:uid="{00000000-0005-0000-0000-0000FA2A0000}"/>
    <cellStyle name="60% - 强调文字颜色 5 3 2 4 2 2 3" xfId="40989" xr:uid="{00000000-0005-0000-0000-0000FB2A0000}"/>
    <cellStyle name="60% - 强调文字颜色 5 3 2 4 2 3" xfId="27482" xr:uid="{00000000-0005-0000-0000-0000FC2A0000}"/>
    <cellStyle name="60% - 强调文字颜色 5 3 2 4 2 4" xfId="42321" xr:uid="{00000000-0005-0000-0000-0000FD2A0000}"/>
    <cellStyle name="60% - 强调文字颜色 5 3 2 4 3" xfId="23686" xr:uid="{00000000-0005-0000-0000-0000FE2A0000}"/>
    <cellStyle name="60% - 强调文字颜色 5 3 2 4 4" xfId="40872" xr:uid="{00000000-0005-0000-0000-0000FF2A0000}"/>
    <cellStyle name="60% - 强调文字颜色 5 3 2 5" xfId="11162" xr:uid="{00000000-0005-0000-0000-0000002B0000}"/>
    <cellStyle name="60% - 强调文字颜色 5 3 2 5 2" xfId="15327" xr:uid="{00000000-0005-0000-0000-0000012B0000}"/>
    <cellStyle name="60% - 强调文字颜色 5 3 2 5 2 2" xfId="27487" xr:uid="{00000000-0005-0000-0000-0000022B0000}"/>
    <cellStyle name="60% - 强调文字颜色 5 3 2 5 2 3" xfId="42323" xr:uid="{00000000-0005-0000-0000-0000032B0000}"/>
    <cellStyle name="60% - 强调文字颜色 5 3 2 5 3" xfId="27485" xr:uid="{00000000-0005-0000-0000-0000042B0000}"/>
    <cellStyle name="60% - 强调文字颜色 5 3 2 5 4" xfId="42322" xr:uid="{00000000-0005-0000-0000-0000052B0000}"/>
    <cellStyle name="60% - 强调文字颜色 5 3 2 6" xfId="16402" xr:uid="{00000000-0005-0000-0000-0000062B0000}"/>
    <cellStyle name="60% - 强调文字颜色 5 3 2 6 2" xfId="27488" xr:uid="{00000000-0005-0000-0000-0000072B0000}"/>
    <cellStyle name="60% - 强调文字颜色 5 3 2 7" xfId="16191" xr:uid="{00000000-0005-0000-0000-0000082B0000}"/>
    <cellStyle name="60% - 强调文字颜色 5 3 2 7 2" xfId="27489" xr:uid="{00000000-0005-0000-0000-0000092B0000}"/>
    <cellStyle name="60% - 强调文字颜色 5 3 2 7 3" xfId="42324" xr:uid="{00000000-0005-0000-0000-00000A2B0000}"/>
    <cellStyle name="60% - 强调文字颜色 5 3 2 8" xfId="27471" xr:uid="{00000000-0005-0000-0000-00000B2B0000}"/>
    <cellStyle name="60% - 强调文字颜色 5 3 2 9" xfId="42320" xr:uid="{00000000-0005-0000-0000-00000C2B0000}"/>
    <cellStyle name="60% - 强调文字颜色 5 3 3" xfId="712" xr:uid="{00000000-0005-0000-0000-00000D2B0000}"/>
    <cellStyle name="60% - 强调文字颜色 5 3 3 2" xfId="4692" xr:uid="{00000000-0005-0000-0000-00000E2B0000}"/>
    <cellStyle name="60% - 强调文字颜色 5 3 3 2 2" xfId="27492" xr:uid="{00000000-0005-0000-0000-00000F2B0000}"/>
    <cellStyle name="60% - 强调文字颜色 5 3 3 3" xfId="10284" xr:uid="{00000000-0005-0000-0000-0000102B0000}"/>
    <cellStyle name="60% - 强调文字颜色 5 3 3 3 2" xfId="27494" xr:uid="{00000000-0005-0000-0000-0000112B0000}"/>
    <cellStyle name="60% - 强调文字颜色 5 3 3 4" xfId="11112" xr:uid="{00000000-0005-0000-0000-0000122B0000}"/>
    <cellStyle name="60% - 强调文字颜色 5 3 3 4 2" xfId="27496" xr:uid="{00000000-0005-0000-0000-0000132B0000}"/>
    <cellStyle name="60% - 强调文字颜色 5 3 3 5" xfId="15591" xr:uid="{00000000-0005-0000-0000-0000142B0000}"/>
    <cellStyle name="60% - 强调文字颜色 5 3 3 5 2" xfId="27498" xr:uid="{00000000-0005-0000-0000-0000152B0000}"/>
    <cellStyle name="60% - 强调文字颜色 5 3 3 6" xfId="27490" xr:uid="{00000000-0005-0000-0000-0000162B0000}"/>
    <cellStyle name="60% - 强调文字颜色 5 3 4" xfId="1765" xr:uid="{00000000-0005-0000-0000-0000172B0000}"/>
    <cellStyle name="60% - 强调文字颜色 5 3 4 2" xfId="8994" xr:uid="{00000000-0005-0000-0000-0000182B0000}"/>
    <cellStyle name="60% - 强调文字颜色 5 3 4 2 2" xfId="27501" xr:uid="{00000000-0005-0000-0000-0000192B0000}"/>
    <cellStyle name="60% - 强调文字颜色 5 3 4 3" xfId="8423" xr:uid="{00000000-0005-0000-0000-00001A2B0000}"/>
    <cellStyle name="60% - 强调文字颜色 5 3 4 3 2" xfId="27504" xr:uid="{00000000-0005-0000-0000-00001B2B0000}"/>
    <cellStyle name="60% - 强调文字颜色 5 3 4 4" xfId="9779" xr:uid="{00000000-0005-0000-0000-00001C2B0000}"/>
    <cellStyle name="60% - 强调文字颜色 5 3 4 4 2" xfId="27507" xr:uid="{00000000-0005-0000-0000-00001D2B0000}"/>
    <cellStyle name="60% - 强调文字颜色 5 3 4 5" xfId="26898" xr:uid="{00000000-0005-0000-0000-00001E2B0000}"/>
    <cellStyle name="60% - 强调文字颜色 5 3 5" xfId="4690" xr:uid="{00000000-0005-0000-0000-00001F2B0000}"/>
    <cellStyle name="60% - 强调文字颜色 5 3 5 2" xfId="7336" xr:uid="{00000000-0005-0000-0000-0000202B0000}"/>
    <cellStyle name="60% - 强调文字颜色 5 3 5 2 2" xfId="27508" xr:uid="{00000000-0005-0000-0000-0000212B0000}"/>
    <cellStyle name="60% - 强调文字颜色 5 3 5 3" xfId="11172" xr:uid="{00000000-0005-0000-0000-0000222B0000}"/>
    <cellStyle name="60% - 强调文字颜色 5 3 5 3 2" xfId="27509" xr:uid="{00000000-0005-0000-0000-0000232B0000}"/>
    <cellStyle name="60% - 强调文字颜色 5 3 5 4" xfId="26900" xr:uid="{00000000-0005-0000-0000-0000242B0000}"/>
    <cellStyle name="60% - 强调文字颜色 5 3 6" xfId="7333" xr:uid="{00000000-0005-0000-0000-0000252B0000}"/>
    <cellStyle name="60% - 强调文字颜色 5 3 6 2" xfId="11161" xr:uid="{00000000-0005-0000-0000-0000262B0000}"/>
    <cellStyle name="60% - 强调文字颜色 5 3 6 2 2" xfId="15146" xr:uid="{00000000-0005-0000-0000-0000272B0000}"/>
    <cellStyle name="60% - 强调文字颜色 5 3 6 2 2 2" xfId="27511" xr:uid="{00000000-0005-0000-0000-0000282B0000}"/>
    <cellStyle name="60% - 强调文字颜色 5 3 6 2 2 3" xfId="41936" xr:uid="{00000000-0005-0000-0000-0000292B0000}"/>
    <cellStyle name="60% - 强调文字颜色 5 3 6 2 3" xfId="27510" xr:uid="{00000000-0005-0000-0000-00002A2B0000}"/>
    <cellStyle name="60% - 强调文字颜色 5 3 6 2 4" xfId="42330" xr:uid="{00000000-0005-0000-0000-00002B2B0000}"/>
    <cellStyle name="60% - 强调文字颜色 5 3 6 3" xfId="9100" xr:uid="{00000000-0005-0000-0000-00002C2B0000}"/>
    <cellStyle name="60% - 强调文字颜色 5 3 6 3 2" xfId="27512" xr:uid="{00000000-0005-0000-0000-00002D2B0000}"/>
    <cellStyle name="60% - 强调文字颜色 5 3 6 4" xfId="26902" xr:uid="{00000000-0005-0000-0000-00002E2B0000}"/>
    <cellStyle name="60% - 强调文字颜色 5 3 6 5" xfId="41712" xr:uid="{00000000-0005-0000-0000-00002F2B0000}"/>
    <cellStyle name="60% - 强调文字颜色 5 3 7" xfId="10440" xr:uid="{00000000-0005-0000-0000-0000302B0000}"/>
    <cellStyle name="60% - 强调文字颜色 5 3 7 2" xfId="15347" xr:uid="{00000000-0005-0000-0000-0000312B0000}"/>
    <cellStyle name="60% - 强调文字颜色 5 3 7 2 2" xfId="27514" xr:uid="{00000000-0005-0000-0000-0000322B0000}"/>
    <cellStyle name="60% - 强调文字颜色 5 3 7 2 3" xfId="42086" xr:uid="{00000000-0005-0000-0000-0000332B0000}"/>
    <cellStyle name="60% - 强调文字颜色 5 3 7 3" xfId="27513" xr:uid="{00000000-0005-0000-0000-0000342B0000}"/>
    <cellStyle name="60% - 强调文字颜色 5 3 7 4" xfId="42085" xr:uid="{00000000-0005-0000-0000-0000352B0000}"/>
    <cellStyle name="60% - 强调文字颜色 5 3 8" xfId="16401" xr:uid="{00000000-0005-0000-0000-0000362B0000}"/>
    <cellStyle name="60% - 强调文字颜色 5 3 8 2" xfId="27515" xr:uid="{00000000-0005-0000-0000-0000372B0000}"/>
    <cellStyle name="60% - 强调文字颜色 5 3 9" xfId="15733" xr:uid="{00000000-0005-0000-0000-0000382B0000}"/>
    <cellStyle name="60% - 强调文字颜色 5 3 9 2" xfId="27516" xr:uid="{00000000-0005-0000-0000-0000392B0000}"/>
    <cellStyle name="60% - 强调文字颜色 5 3 9 3" xfId="42087" xr:uid="{00000000-0005-0000-0000-00003A2B0000}"/>
    <cellStyle name="60% - 强调文字颜色 5 4" xfId="147" xr:uid="{00000000-0005-0000-0000-00003B2B0000}"/>
    <cellStyle name="60% - 强调文字颜色 5 4 10" xfId="27517" xr:uid="{00000000-0005-0000-0000-00003C2B0000}"/>
    <cellStyle name="60% - 强调文字颜色 5 4 11" xfId="40912" xr:uid="{00000000-0005-0000-0000-00003D2B0000}"/>
    <cellStyle name="60% - 强调文字颜色 5 4 2" xfId="315" xr:uid="{00000000-0005-0000-0000-00003E2B0000}"/>
    <cellStyle name="60% - 强调文字颜色 5 4 2 2" xfId="1768" xr:uid="{00000000-0005-0000-0000-00003F2B0000}"/>
    <cellStyle name="60% - 强调文字颜色 5 4 2 2 2" xfId="10279" xr:uid="{00000000-0005-0000-0000-0000402B0000}"/>
    <cellStyle name="60% - 强调文字颜色 5 4 2 2 2 2" xfId="27521" xr:uid="{00000000-0005-0000-0000-0000412B0000}"/>
    <cellStyle name="60% - 强调文字颜色 5 4 2 2 3" xfId="9805" xr:uid="{00000000-0005-0000-0000-0000422B0000}"/>
    <cellStyle name="60% - 强调文字颜色 5 4 2 2 3 2" xfId="27523" xr:uid="{00000000-0005-0000-0000-0000432B0000}"/>
    <cellStyle name="60% - 强调文字颜色 5 4 2 2 4" xfId="8991" xr:uid="{00000000-0005-0000-0000-0000442B0000}"/>
    <cellStyle name="60% - 强调文字颜色 5 4 2 2 4 2" xfId="27525" xr:uid="{00000000-0005-0000-0000-0000452B0000}"/>
    <cellStyle name="60% - 强调文字颜色 5 4 2 2 5" xfId="27520" xr:uid="{00000000-0005-0000-0000-0000462B0000}"/>
    <cellStyle name="60% - 强调文字颜色 5 4 2 3" xfId="4694" xr:uid="{00000000-0005-0000-0000-0000472B0000}"/>
    <cellStyle name="60% - 强调文字颜色 5 4 2 3 2" xfId="27526" xr:uid="{00000000-0005-0000-0000-0000482B0000}"/>
    <cellStyle name="60% - 强调文字颜色 5 4 2 4" xfId="7338" xr:uid="{00000000-0005-0000-0000-0000492B0000}"/>
    <cellStyle name="60% - 强调文字颜色 5 4 2 4 2" xfId="9097" xr:uid="{00000000-0005-0000-0000-00004A2B0000}"/>
    <cellStyle name="60% - 强调文字颜色 5 4 2 4 2 2" xfId="15178" xr:uid="{00000000-0005-0000-0000-00004B2B0000}"/>
    <cellStyle name="60% - 强调文字颜色 5 4 2 4 2 2 2" xfId="27528" xr:uid="{00000000-0005-0000-0000-00004C2B0000}"/>
    <cellStyle name="60% - 强调文字颜色 5 4 2 4 2 2 3" xfId="40999" xr:uid="{00000000-0005-0000-0000-00004D2B0000}"/>
    <cellStyle name="60% - 强调文字颜色 5 4 2 4 2 3" xfId="27527" xr:uid="{00000000-0005-0000-0000-00004E2B0000}"/>
    <cellStyle name="60% - 强调文字颜色 5 4 2 4 2 4" xfId="42333" xr:uid="{00000000-0005-0000-0000-00004F2B0000}"/>
    <cellStyle name="60% - 强调文字颜色 5 4 2 4 3" xfId="23472" xr:uid="{00000000-0005-0000-0000-0000502B0000}"/>
    <cellStyle name="60% - 强调文字颜色 5 4 2 4 4" xfId="41464" xr:uid="{00000000-0005-0000-0000-0000512B0000}"/>
    <cellStyle name="60% - 强调文字颜色 5 4 2 5" xfId="8925" xr:uid="{00000000-0005-0000-0000-0000522B0000}"/>
    <cellStyle name="60% - 强调文字颜色 5 4 2 5 2" xfId="15394" xr:uid="{00000000-0005-0000-0000-0000532B0000}"/>
    <cellStyle name="60% - 强调文字颜色 5 4 2 5 2 2" xfId="27529" xr:uid="{00000000-0005-0000-0000-0000542B0000}"/>
    <cellStyle name="60% - 强调文字颜色 5 4 2 5 2 3" xfId="42334" xr:uid="{00000000-0005-0000-0000-0000552B0000}"/>
    <cellStyle name="60% - 强调文字颜色 5 4 2 5 3" xfId="23474" xr:uid="{00000000-0005-0000-0000-0000562B0000}"/>
    <cellStyle name="60% - 强调文字颜色 5 4 2 5 4" xfId="25624" xr:uid="{00000000-0005-0000-0000-0000572B0000}"/>
    <cellStyle name="60% - 强调文字颜色 5 4 2 6" xfId="16404" xr:uid="{00000000-0005-0000-0000-0000582B0000}"/>
    <cellStyle name="60% - 强调文字颜色 5 4 2 6 2" xfId="23476" xr:uid="{00000000-0005-0000-0000-0000592B0000}"/>
    <cellStyle name="60% - 强调文字颜色 5 4 2 7" xfId="16174" xr:uid="{00000000-0005-0000-0000-00005A2B0000}"/>
    <cellStyle name="60% - 强调文字颜色 5 4 2 7 2" xfId="27530" xr:uid="{00000000-0005-0000-0000-00005B2B0000}"/>
    <cellStyle name="60% - 强调文字颜色 5 4 2 7 3" xfId="42335" xr:uid="{00000000-0005-0000-0000-00005C2B0000}"/>
    <cellStyle name="60% - 强调文字颜色 5 4 2 8" xfId="27519" xr:uid="{00000000-0005-0000-0000-00005D2B0000}"/>
    <cellStyle name="60% - 强调文字颜色 5 4 2 9" xfId="42332" xr:uid="{00000000-0005-0000-0000-00005E2B0000}"/>
    <cellStyle name="60% - 强调文字颜色 5 4 3" xfId="1769" xr:uid="{00000000-0005-0000-0000-00005F2B0000}"/>
    <cellStyle name="60% - 强调文字颜色 5 4 3 2" xfId="4695" xr:uid="{00000000-0005-0000-0000-0000602B0000}"/>
    <cellStyle name="60% - 强调文字颜色 5 4 3 2 2" xfId="27533" xr:uid="{00000000-0005-0000-0000-0000612B0000}"/>
    <cellStyle name="60% - 强调文字颜色 5 4 3 3" xfId="8990" xr:uid="{00000000-0005-0000-0000-0000622B0000}"/>
    <cellStyle name="60% - 强调文字颜色 5 4 3 3 2" xfId="27534" xr:uid="{00000000-0005-0000-0000-0000632B0000}"/>
    <cellStyle name="60% - 强调文字颜色 5 4 3 4" xfId="10280" xr:uid="{00000000-0005-0000-0000-0000642B0000}"/>
    <cellStyle name="60% - 强调文字颜色 5 4 3 4 2" xfId="27535" xr:uid="{00000000-0005-0000-0000-0000652B0000}"/>
    <cellStyle name="60% - 强调文字颜色 5 4 3 5" xfId="16405" xr:uid="{00000000-0005-0000-0000-0000662B0000}"/>
    <cellStyle name="60% - 强调文字颜色 5 4 3 5 2" xfId="27536" xr:uid="{00000000-0005-0000-0000-0000672B0000}"/>
    <cellStyle name="60% - 强调文字颜色 5 4 3 6" xfId="27531" xr:uid="{00000000-0005-0000-0000-0000682B0000}"/>
    <cellStyle name="60% - 强调文字颜色 5 4 4" xfId="1767" xr:uid="{00000000-0005-0000-0000-0000692B0000}"/>
    <cellStyle name="60% - 强调文字颜色 5 4 4 2" xfId="8988" xr:uid="{00000000-0005-0000-0000-00006A2B0000}"/>
    <cellStyle name="60% - 强调文字颜色 5 4 4 2 2" xfId="27540" xr:uid="{00000000-0005-0000-0000-00006B2B0000}"/>
    <cellStyle name="60% - 强调文字颜色 5 4 4 3" xfId="11173" xr:uid="{00000000-0005-0000-0000-00006C2B0000}"/>
    <cellStyle name="60% - 强调文字颜色 5 4 4 3 2" xfId="27541" xr:uid="{00000000-0005-0000-0000-00006D2B0000}"/>
    <cellStyle name="60% - 强调文字颜色 5 4 4 4" xfId="11159" xr:uid="{00000000-0005-0000-0000-00006E2B0000}"/>
    <cellStyle name="60% - 强调文字颜色 5 4 4 4 2" xfId="23480" xr:uid="{00000000-0005-0000-0000-00006F2B0000}"/>
    <cellStyle name="60% - 强调文字颜色 5 4 4 5" xfId="27538" xr:uid="{00000000-0005-0000-0000-0000702B0000}"/>
    <cellStyle name="60% - 强调文字颜色 5 4 5" xfId="4693" xr:uid="{00000000-0005-0000-0000-0000712B0000}"/>
    <cellStyle name="60% - 强调文字颜色 5 4 5 2" xfId="27542" xr:uid="{00000000-0005-0000-0000-0000722B0000}"/>
    <cellStyle name="60% - 强调文字颜色 5 4 6" xfId="7337" xr:uid="{00000000-0005-0000-0000-0000732B0000}"/>
    <cellStyle name="60% - 强调文字颜色 5 4 6 2" xfId="11160" xr:uid="{00000000-0005-0000-0000-0000742B0000}"/>
    <cellStyle name="60% - 强调文字颜色 5 4 6 2 2" xfId="15171" xr:uid="{00000000-0005-0000-0000-0000752B0000}"/>
    <cellStyle name="60% - 强调文字颜色 5 4 6 2 2 2" xfId="27546" xr:uid="{00000000-0005-0000-0000-0000762B0000}"/>
    <cellStyle name="60% - 强调文字颜色 5 4 6 2 2 3" xfId="42037" xr:uid="{00000000-0005-0000-0000-0000772B0000}"/>
    <cellStyle name="60% - 强调文字颜色 5 4 6 2 3" xfId="27545" xr:uid="{00000000-0005-0000-0000-0000782B0000}"/>
    <cellStyle name="60% - 强调文字颜色 5 4 6 2 4" xfId="42338" xr:uid="{00000000-0005-0000-0000-0000792B0000}"/>
    <cellStyle name="60% - 强调文字颜色 5 4 6 3" xfId="27543" xr:uid="{00000000-0005-0000-0000-00007A2B0000}"/>
    <cellStyle name="60% - 强调文字颜色 5 4 6 4" xfId="42337" xr:uid="{00000000-0005-0000-0000-00007B2B0000}"/>
    <cellStyle name="60% - 强调文字颜色 5 4 7" xfId="10432" xr:uid="{00000000-0005-0000-0000-00007C2B0000}"/>
    <cellStyle name="60% - 强调文字颜色 5 4 7 2" xfId="15226" xr:uid="{00000000-0005-0000-0000-00007D2B0000}"/>
    <cellStyle name="60% - 强调文字颜色 5 4 7 2 2" xfId="27548" xr:uid="{00000000-0005-0000-0000-00007E2B0000}"/>
    <cellStyle name="60% - 强调文字颜色 5 4 7 2 3" xfId="41119" xr:uid="{00000000-0005-0000-0000-00007F2B0000}"/>
    <cellStyle name="60% - 强调文字颜色 5 4 7 3" xfId="27547" xr:uid="{00000000-0005-0000-0000-0000802B0000}"/>
    <cellStyle name="60% - 强调文字颜色 5 4 7 4" xfId="42092" xr:uid="{00000000-0005-0000-0000-0000812B0000}"/>
    <cellStyle name="60% - 强调文字颜色 5 4 8" xfId="16403" xr:uid="{00000000-0005-0000-0000-0000822B0000}"/>
    <cellStyle name="60% - 强调文字颜色 5 4 8 2" xfId="27549" xr:uid="{00000000-0005-0000-0000-0000832B0000}"/>
    <cellStyle name="60% - 强调文字颜色 5 4 9" xfId="16785" xr:uid="{00000000-0005-0000-0000-0000842B0000}"/>
    <cellStyle name="60% - 强调文字颜色 5 4 9 2" xfId="27550" xr:uid="{00000000-0005-0000-0000-0000852B0000}"/>
    <cellStyle name="60% - 强调文字颜色 5 4 9 3" xfId="42096" xr:uid="{00000000-0005-0000-0000-0000862B0000}"/>
    <cellStyle name="60% - 强调文字颜色 5 5" xfId="148" xr:uid="{00000000-0005-0000-0000-0000872B0000}"/>
    <cellStyle name="60% - 强调文字颜色 5 5 10" xfId="42339" xr:uid="{00000000-0005-0000-0000-0000882B0000}"/>
    <cellStyle name="60% - 强调文字颜色 5 5 2" xfId="316" xr:uid="{00000000-0005-0000-0000-0000892B0000}"/>
    <cellStyle name="60% - 强调文字颜色 5 5 2 2" xfId="7342" xr:uid="{00000000-0005-0000-0000-00008A2B0000}"/>
    <cellStyle name="60% - 强调文字颜色 5 5 2 2 2" xfId="8987" xr:uid="{00000000-0005-0000-0000-00008B2B0000}"/>
    <cellStyle name="60% - 强调文字颜色 5 5 2 2 2 2" xfId="15126" xr:uid="{00000000-0005-0000-0000-00008C2B0000}"/>
    <cellStyle name="60% - 强调文字颜色 5 5 2 2 2 2 2" xfId="27555" xr:uid="{00000000-0005-0000-0000-00008D2B0000}"/>
    <cellStyle name="60% - 强调文字颜色 5 5 2 2 2 2 3" xfId="41207" xr:uid="{00000000-0005-0000-0000-00008E2B0000}"/>
    <cellStyle name="60% - 强调文字颜色 5 5 2 2 2 3" xfId="27554" xr:uid="{00000000-0005-0000-0000-00008F2B0000}"/>
    <cellStyle name="60% - 强调文字颜色 5 5 2 2 2 4" xfId="42342" xr:uid="{00000000-0005-0000-0000-0000902B0000}"/>
    <cellStyle name="60% - 强调文字颜色 5 5 2 2 3" xfId="27553" xr:uid="{00000000-0005-0000-0000-0000912B0000}"/>
    <cellStyle name="60% - 强调文字颜色 5 5 2 2 4" xfId="42341" xr:uid="{00000000-0005-0000-0000-0000922B0000}"/>
    <cellStyle name="60% - 强调文字颜色 5 5 2 3" xfId="10278" xr:uid="{00000000-0005-0000-0000-0000932B0000}"/>
    <cellStyle name="60% - 强调文字颜色 5 5 2 3 2" xfId="15118" xr:uid="{00000000-0005-0000-0000-0000942B0000}"/>
    <cellStyle name="60% - 强调文字颜色 5 5 2 3 2 2" xfId="27557" xr:uid="{00000000-0005-0000-0000-0000952B0000}"/>
    <cellStyle name="60% - 强调文字颜色 5 5 2 3 2 3" xfId="42344" xr:uid="{00000000-0005-0000-0000-0000962B0000}"/>
    <cellStyle name="60% - 强调文字颜色 5 5 2 3 3" xfId="27556" xr:uid="{00000000-0005-0000-0000-0000972B0000}"/>
    <cellStyle name="60% - 强调文字颜色 5 5 2 3 4" xfId="42343" xr:uid="{00000000-0005-0000-0000-0000982B0000}"/>
    <cellStyle name="60% - 强调文字颜色 5 5 2 4" xfId="16651" xr:uid="{00000000-0005-0000-0000-0000992B0000}"/>
    <cellStyle name="60% - 强调文字颜色 5 5 2 4 2" xfId="27558" xr:uid="{00000000-0005-0000-0000-00009A2B0000}"/>
    <cellStyle name="60% - 强调文字颜色 5 5 2 4 3" xfId="42345" xr:uid="{00000000-0005-0000-0000-00009B2B0000}"/>
    <cellStyle name="60% - 强调文字颜色 5 5 2 5" xfId="27552" xr:uid="{00000000-0005-0000-0000-00009C2B0000}"/>
    <cellStyle name="60% - 强调文字颜色 5 5 2 6" xfId="42340" xr:uid="{00000000-0005-0000-0000-00009D2B0000}"/>
    <cellStyle name="60% - 强调文字颜色 5 5 3" xfId="1770" xr:uid="{00000000-0005-0000-0000-00009E2B0000}"/>
    <cellStyle name="60% - 强调文字颜色 5 5 3 2" xfId="8986" xr:uid="{00000000-0005-0000-0000-00009F2B0000}"/>
    <cellStyle name="60% - 强调文字颜色 5 5 3 2 2" xfId="27560" xr:uid="{00000000-0005-0000-0000-0000A02B0000}"/>
    <cellStyle name="60% - 强调文字颜色 5 5 3 3" xfId="8982" xr:uid="{00000000-0005-0000-0000-0000A12B0000}"/>
    <cellStyle name="60% - 强调文字颜色 5 5 3 3 2" xfId="27561" xr:uid="{00000000-0005-0000-0000-0000A22B0000}"/>
    <cellStyle name="60% - 强调文字颜色 5 5 3 4" xfId="11171" xr:uid="{00000000-0005-0000-0000-0000A32B0000}"/>
    <cellStyle name="60% - 强调文字颜色 5 5 3 4 2" xfId="27562" xr:uid="{00000000-0005-0000-0000-0000A42B0000}"/>
    <cellStyle name="60% - 强调文字颜色 5 5 3 5" xfId="27559" xr:uid="{00000000-0005-0000-0000-0000A52B0000}"/>
    <cellStyle name="60% - 强调文字颜色 5 5 4" xfId="4696" xr:uid="{00000000-0005-0000-0000-0000A62B0000}"/>
    <cellStyle name="60% - 强调文字颜色 5 5 4 2" xfId="7344" xr:uid="{00000000-0005-0000-0000-0000A72B0000}"/>
    <cellStyle name="60% - 强调文字颜色 5 5 4 2 2" xfId="26913" xr:uid="{00000000-0005-0000-0000-0000A82B0000}"/>
    <cellStyle name="60% - 强调文字颜色 5 5 4 3" xfId="8981" xr:uid="{00000000-0005-0000-0000-0000A92B0000}"/>
    <cellStyle name="60% - 强调文字颜色 5 5 4 3 2" xfId="27564" xr:uid="{00000000-0005-0000-0000-0000AA2B0000}"/>
    <cellStyle name="60% - 强调文字颜色 5 5 4 4" xfId="26910" xr:uid="{00000000-0005-0000-0000-0000AB2B0000}"/>
    <cellStyle name="60% - 强调文字颜色 5 5 5" xfId="7341" xr:uid="{00000000-0005-0000-0000-0000AC2B0000}"/>
    <cellStyle name="60% - 强调文字颜色 5 5 5 2" xfId="10273" xr:uid="{00000000-0005-0000-0000-0000AD2B0000}"/>
    <cellStyle name="60% - 强调文字颜色 5 5 5 2 2" xfId="15326" xr:uid="{00000000-0005-0000-0000-0000AE2B0000}"/>
    <cellStyle name="60% - 强调文字颜色 5 5 5 2 2 2" xfId="27569" xr:uid="{00000000-0005-0000-0000-0000AF2B0000}"/>
    <cellStyle name="60% - 强调文字颜色 5 5 5 2 2 3" xfId="42347" xr:uid="{00000000-0005-0000-0000-0000B02B0000}"/>
    <cellStyle name="60% - 强调文字颜色 5 5 5 2 3" xfId="27567" xr:uid="{00000000-0005-0000-0000-0000B12B0000}"/>
    <cellStyle name="60% - 强调文字颜色 5 5 5 2 4" xfId="42346" xr:uid="{00000000-0005-0000-0000-0000B22B0000}"/>
    <cellStyle name="60% - 强调文字颜色 5 5 5 3" xfId="8980" xr:uid="{00000000-0005-0000-0000-0000B32B0000}"/>
    <cellStyle name="60% - 强调文字颜色 5 5 5 3 2" xfId="27570" xr:uid="{00000000-0005-0000-0000-0000B42B0000}"/>
    <cellStyle name="60% - 强调文字颜色 5 5 5 4" xfId="27566" xr:uid="{00000000-0005-0000-0000-0000B52B0000}"/>
    <cellStyle name="60% - 强调文字颜色 5 5 5 5" xfId="41721" xr:uid="{00000000-0005-0000-0000-0000B62B0000}"/>
    <cellStyle name="60% - 强调文字颜色 5 5 6" xfId="10968" xr:uid="{00000000-0005-0000-0000-0000B72B0000}"/>
    <cellStyle name="60% - 强调文字颜色 5 5 6 2" xfId="15267" xr:uid="{00000000-0005-0000-0000-0000B82B0000}"/>
    <cellStyle name="60% - 强调文字颜色 5 5 6 2 2" xfId="27574" xr:uid="{00000000-0005-0000-0000-0000B92B0000}"/>
    <cellStyle name="60% - 强调文字颜色 5 5 6 2 3" xfId="42348" xr:uid="{00000000-0005-0000-0000-0000BA2B0000}"/>
    <cellStyle name="60% - 强调文字颜色 5 5 6 3" xfId="27572" xr:uid="{00000000-0005-0000-0000-0000BB2B0000}"/>
    <cellStyle name="60% - 强调文字颜色 5 5 6 4" xfId="41256" xr:uid="{00000000-0005-0000-0000-0000BC2B0000}"/>
    <cellStyle name="60% - 强调文字颜色 5 5 7" xfId="16406" xr:uid="{00000000-0005-0000-0000-0000BD2B0000}"/>
    <cellStyle name="60% - 强调文字颜色 5 5 7 2" xfId="27578" xr:uid="{00000000-0005-0000-0000-0000BE2B0000}"/>
    <cellStyle name="60% - 强调文字颜色 5 5 8" xfId="17080" xr:uid="{00000000-0005-0000-0000-0000BF2B0000}"/>
    <cellStyle name="60% - 强调文字颜色 5 5 8 2" xfId="27581" xr:uid="{00000000-0005-0000-0000-0000C02B0000}"/>
    <cellStyle name="60% - 强调文字颜色 5 5 8 3" xfId="40914" xr:uid="{00000000-0005-0000-0000-0000C12B0000}"/>
    <cellStyle name="60% - 强调文字颜色 5 5 9" xfId="27551" xr:uid="{00000000-0005-0000-0000-0000C22B0000}"/>
    <cellStyle name="60% - 强调文字颜色 5 6" xfId="1771" xr:uid="{00000000-0005-0000-0000-0000C32B0000}"/>
    <cellStyle name="60% - 强调文字颜色 5 6 2" xfId="4697" xr:uid="{00000000-0005-0000-0000-0000C42B0000}"/>
    <cellStyle name="60% - 强调文字颜色 5 6 2 2" xfId="7345" xr:uid="{00000000-0005-0000-0000-0000C52B0000}"/>
    <cellStyle name="60% - 强调文字颜色 5 6 2 2 2" xfId="10272" xr:uid="{00000000-0005-0000-0000-0000C62B0000}"/>
    <cellStyle name="60% - 强调文字颜色 5 6 2 2 2 2" xfId="27591" xr:uid="{00000000-0005-0000-0000-0000C72B0000}"/>
    <cellStyle name="60% - 强调文字颜色 5 6 2 2 3" xfId="11158" xr:uid="{00000000-0005-0000-0000-0000C82B0000}"/>
    <cellStyle name="60% - 强调文字颜色 5 6 2 2 3 2" xfId="15177" xr:uid="{00000000-0005-0000-0000-0000C92B0000}"/>
    <cellStyle name="60% - 强调文字颜色 5 6 2 2 3 2 2" xfId="27595" xr:uid="{00000000-0005-0000-0000-0000CA2B0000}"/>
    <cellStyle name="60% - 强调文字颜色 5 6 2 2 3 2 3" xfId="42350" xr:uid="{00000000-0005-0000-0000-0000CB2B0000}"/>
    <cellStyle name="60% - 强调文字颜色 5 6 2 2 3 3" xfId="27594" xr:uid="{00000000-0005-0000-0000-0000CC2B0000}"/>
    <cellStyle name="60% - 强调文字颜色 5 6 2 2 3 4" xfId="42349" xr:uid="{00000000-0005-0000-0000-0000CD2B0000}"/>
    <cellStyle name="60% - 强调文字颜色 5 6 2 2 4" xfId="27587" xr:uid="{00000000-0005-0000-0000-0000CE2B0000}"/>
    <cellStyle name="60% - 强调文字颜色 5 6 2 3" xfId="10997" xr:uid="{00000000-0005-0000-0000-0000CF2B0000}"/>
    <cellStyle name="60% - 强调文字颜色 5 6 2 3 2" xfId="27597" xr:uid="{00000000-0005-0000-0000-0000D02B0000}"/>
    <cellStyle name="60% - 强调文字颜色 5 6 2 4" xfId="15834" xr:uid="{00000000-0005-0000-0000-0000D12B0000}"/>
    <cellStyle name="60% - 强调文字颜色 5 6 2 4 2" xfId="27599" xr:uid="{00000000-0005-0000-0000-0000D22B0000}"/>
    <cellStyle name="60% - 强调文字颜色 5 6 2 4 3" xfId="41994" xr:uid="{00000000-0005-0000-0000-0000D32B0000}"/>
    <cellStyle name="60% - 强调文字颜色 5 6 2 5" xfId="27584" xr:uid="{00000000-0005-0000-0000-0000D42B0000}"/>
    <cellStyle name="60% - 强调文字颜色 5 6 3" xfId="8977" xr:uid="{00000000-0005-0000-0000-0000D52B0000}"/>
    <cellStyle name="60% - 强调文字颜色 5 6 3 2" xfId="11055" xr:uid="{00000000-0005-0000-0000-0000D62B0000}"/>
    <cellStyle name="60% - 强调文字颜色 5 6 3 2 2" xfId="21782" xr:uid="{00000000-0005-0000-0000-0000D72B0000}"/>
    <cellStyle name="60% - 强调文字颜色 5 6 3 3" xfId="15325" xr:uid="{00000000-0005-0000-0000-0000D82B0000}"/>
    <cellStyle name="60% - 强调文字颜色 5 6 3 3 2" xfId="27601" xr:uid="{00000000-0005-0000-0000-0000D92B0000}"/>
    <cellStyle name="60% - 强调文字颜色 5 6 3 3 3" xfId="42352" xr:uid="{00000000-0005-0000-0000-0000DA2B0000}"/>
    <cellStyle name="60% - 强调文字颜色 5 6 3 4" xfId="27600" xr:uid="{00000000-0005-0000-0000-0000DB2B0000}"/>
    <cellStyle name="60% - 强调文字颜色 5 6 3 5" xfId="42351" xr:uid="{00000000-0005-0000-0000-0000DC2B0000}"/>
    <cellStyle name="60% - 强调文字颜色 5 6 4" xfId="9369" xr:uid="{00000000-0005-0000-0000-0000DD2B0000}"/>
    <cellStyle name="60% - 强调文字颜色 5 6 4 2" xfId="26918" xr:uid="{00000000-0005-0000-0000-0000DE2B0000}"/>
    <cellStyle name="60% - 强调文字颜色 5 6 5" xfId="16407" xr:uid="{00000000-0005-0000-0000-0000DF2B0000}"/>
    <cellStyle name="60% - 强调文字颜色 5 6 5 2" xfId="27603" xr:uid="{00000000-0005-0000-0000-0000E02B0000}"/>
    <cellStyle name="60% - 强调文字颜色 5 6 6" xfId="15640" xr:uid="{00000000-0005-0000-0000-0000E12B0000}"/>
    <cellStyle name="60% - 强调文字颜色 5 6 6 2" xfId="27604" xr:uid="{00000000-0005-0000-0000-0000E22B0000}"/>
    <cellStyle name="60% - 强调文字颜色 5 6 6 3" xfId="42006" xr:uid="{00000000-0005-0000-0000-0000E32B0000}"/>
    <cellStyle name="60% - 强调文字颜色 5 6 7" xfId="27582" xr:uid="{00000000-0005-0000-0000-0000E42B0000}"/>
    <cellStyle name="60% - 强调文字颜色 5 7" xfId="1772" xr:uid="{00000000-0005-0000-0000-0000E52B0000}"/>
    <cellStyle name="60% - 强调文字颜色 5 7 2" xfId="4698" xr:uid="{00000000-0005-0000-0000-0000E62B0000}"/>
    <cellStyle name="60% - 强调文字颜色 5 7 2 2" xfId="6829" xr:uid="{00000000-0005-0000-0000-0000E72B0000}"/>
    <cellStyle name="60% - 强调文字颜色 5 7 2 2 2" xfId="27608" xr:uid="{00000000-0005-0000-0000-0000E82B0000}"/>
    <cellStyle name="60% - 强调文字颜色 5 7 2 3" xfId="11155" xr:uid="{00000000-0005-0000-0000-0000E92B0000}"/>
    <cellStyle name="60% - 强调文字颜色 5 7 2 3 2" xfId="27609" xr:uid="{00000000-0005-0000-0000-0000EA2B0000}"/>
    <cellStyle name="60% - 强调文字颜色 5 7 2 4" xfId="27606" xr:uid="{00000000-0005-0000-0000-0000EB2B0000}"/>
    <cellStyle name="60% - 强调文字颜色 5 7 3" xfId="10271" xr:uid="{00000000-0005-0000-0000-0000EC2B0000}"/>
    <cellStyle name="60% - 强调文字颜色 5 7 3 2" xfId="27610" xr:uid="{00000000-0005-0000-0000-0000ED2B0000}"/>
    <cellStyle name="60% - 强调文字颜色 5 7 4" xfId="9365" xr:uid="{00000000-0005-0000-0000-0000EE2B0000}"/>
    <cellStyle name="60% - 强调文字颜色 5 7 4 2" xfId="27611" xr:uid="{00000000-0005-0000-0000-0000EF2B0000}"/>
    <cellStyle name="60% - 强调文字颜色 5 7 5" xfId="16408" xr:uid="{00000000-0005-0000-0000-0000F02B0000}"/>
    <cellStyle name="60% - 强调文字颜色 5 7 5 2" xfId="27612" xr:uid="{00000000-0005-0000-0000-0000F12B0000}"/>
    <cellStyle name="60% - 强调文字颜色 5 7 6" xfId="27605" xr:uid="{00000000-0005-0000-0000-0000F22B0000}"/>
    <cellStyle name="60% - 强调文字颜色 5 8" xfId="1773" xr:uid="{00000000-0005-0000-0000-0000F32B0000}"/>
    <cellStyle name="60% - 强调文字颜色 5 8 2" xfId="4699" xr:uid="{00000000-0005-0000-0000-0000F42B0000}"/>
    <cellStyle name="60% - 强调文字颜色 5 8 2 2" xfId="7347" xr:uid="{00000000-0005-0000-0000-0000F52B0000}"/>
    <cellStyle name="60% - 强调文字颜色 5 8 2 2 2" xfId="27617" xr:uid="{00000000-0005-0000-0000-0000F62B0000}"/>
    <cellStyle name="60% - 强调文字颜色 5 8 2 3" xfId="11175" xr:uid="{00000000-0005-0000-0000-0000F72B0000}"/>
    <cellStyle name="60% - 强调文字颜色 5 8 2 3 2" xfId="27618" xr:uid="{00000000-0005-0000-0000-0000F82B0000}"/>
    <cellStyle name="60% - 强调文字颜色 5 8 2 4" xfId="27616" xr:uid="{00000000-0005-0000-0000-0000F92B0000}"/>
    <cellStyle name="60% - 强调文字颜色 5 8 3" xfId="11174" xr:uid="{00000000-0005-0000-0000-0000FA2B0000}"/>
    <cellStyle name="60% - 强调文字颜色 5 8 3 2" xfId="27620" xr:uid="{00000000-0005-0000-0000-0000FB2B0000}"/>
    <cellStyle name="60% - 强调文字颜色 5 8 4" xfId="9363" xr:uid="{00000000-0005-0000-0000-0000FC2B0000}"/>
    <cellStyle name="60% - 强调文字颜色 5 8 4 2" xfId="27621" xr:uid="{00000000-0005-0000-0000-0000FD2B0000}"/>
    <cellStyle name="60% - 强调文字颜色 5 8 5" xfId="16409" xr:uid="{00000000-0005-0000-0000-0000FE2B0000}"/>
    <cellStyle name="60% - 强调文字颜色 5 8 5 2" xfId="27622" xr:uid="{00000000-0005-0000-0000-0000FF2B0000}"/>
    <cellStyle name="60% - 强调文字颜色 5 8 6" xfId="27614" xr:uid="{00000000-0005-0000-0000-0000002C0000}"/>
    <cellStyle name="60% - 强调文字颜色 5 9" xfId="1774" xr:uid="{00000000-0005-0000-0000-0000012C0000}"/>
    <cellStyle name="60% - 强调文字颜色 5 9 2" xfId="4700" xr:uid="{00000000-0005-0000-0000-0000022C0000}"/>
    <cellStyle name="60% - 强调文字颜色 5 9 2 2" xfId="7348" xr:uid="{00000000-0005-0000-0000-0000032C0000}"/>
    <cellStyle name="60% - 强调文字颜色 5 9 2 2 2" xfId="27626" xr:uid="{00000000-0005-0000-0000-0000042C0000}"/>
    <cellStyle name="60% - 强调文字颜色 5 9 2 3" xfId="8974" xr:uid="{00000000-0005-0000-0000-0000052C0000}"/>
    <cellStyle name="60% - 强调文字颜色 5 9 2 3 2" xfId="27628" xr:uid="{00000000-0005-0000-0000-0000062C0000}"/>
    <cellStyle name="60% - 强调文字颜色 5 9 2 4" xfId="27625" xr:uid="{00000000-0005-0000-0000-0000072C0000}"/>
    <cellStyle name="60% - 强调文字颜色 5 9 3" xfId="9734" xr:uid="{00000000-0005-0000-0000-0000082C0000}"/>
    <cellStyle name="60% - 强调文字颜色 5 9 3 2" xfId="27630" xr:uid="{00000000-0005-0000-0000-0000092C0000}"/>
    <cellStyle name="60% - 强调文字颜色 5 9 4" xfId="10269" xr:uid="{00000000-0005-0000-0000-00000A2C0000}"/>
    <cellStyle name="60% - 强调文字颜色 5 9 4 2" xfId="27631" xr:uid="{00000000-0005-0000-0000-00000B2C0000}"/>
    <cellStyle name="60% - 强调文字颜色 5 9 5" xfId="16410" xr:uid="{00000000-0005-0000-0000-00000C2C0000}"/>
    <cellStyle name="60% - 强调文字颜色 5 9 5 2" xfId="26008" xr:uid="{00000000-0005-0000-0000-00000D2C0000}"/>
    <cellStyle name="60% - 强调文字颜色 5 9 6" xfId="27624" xr:uid="{00000000-0005-0000-0000-00000E2C0000}"/>
    <cellStyle name="60% - 强调文字颜色 6 10" xfId="1776" xr:uid="{00000000-0005-0000-0000-00000F2C0000}"/>
    <cellStyle name="60% - 强调文字颜色 6 10 2" xfId="4701" xr:uid="{00000000-0005-0000-0000-0000102C0000}"/>
    <cellStyle name="60% - 强调文字颜色 6 10 2 2" xfId="7349" xr:uid="{00000000-0005-0000-0000-0000112C0000}"/>
    <cellStyle name="60% - 强调文字颜色 6 10 2 2 2" xfId="27639" xr:uid="{00000000-0005-0000-0000-0000122C0000}"/>
    <cellStyle name="60% - 强调文字颜色 6 10 2 3" xfId="11118" xr:uid="{00000000-0005-0000-0000-0000132C0000}"/>
    <cellStyle name="60% - 强调文字颜色 6 10 2 3 2" xfId="21143" xr:uid="{00000000-0005-0000-0000-0000142C0000}"/>
    <cellStyle name="60% - 强调文字颜色 6 10 2 4" xfId="27637" xr:uid="{00000000-0005-0000-0000-0000152C0000}"/>
    <cellStyle name="60% - 强调文字颜色 6 10 3" xfId="9626" xr:uid="{00000000-0005-0000-0000-0000162C0000}"/>
    <cellStyle name="60% - 强调文字颜色 6 10 3 2" xfId="27643" xr:uid="{00000000-0005-0000-0000-0000172C0000}"/>
    <cellStyle name="60% - 强调文字颜色 6 10 4" xfId="8972" xr:uid="{00000000-0005-0000-0000-0000182C0000}"/>
    <cellStyle name="60% - 强调文字颜色 6 10 4 2" xfId="27645" xr:uid="{00000000-0005-0000-0000-0000192C0000}"/>
    <cellStyle name="60% - 强调文字颜色 6 10 5" xfId="16411" xr:uid="{00000000-0005-0000-0000-00001A2C0000}"/>
    <cellStyle name="60% - 强调文字颜色 6 10 5 2" xfId="27647" xr:uid="{00000000-0005-0000-0000-00001B2C0000}"/>
    <cellStyle name="60% - 强调文字颜色 6 10 6" xfId="27633" xr:uid="{00000000-0005-0000-0000-00001C2C0000}"/>
    <cellStyle name="60% - 强调文字颜色 6 11" xfId="934" xr:uid="{00000000-0005-0000-0000-00001D2C0000}"/>
    <cellStyle name="60% - 强调文字颜色 6 11 2" xfId="4702" xr:uid="{00000000-0005-0000-0000-00001E2C0000}"/>
    <cellStyle name="60% - 强调文字颜色 6 11 2 2" xfId="7234" xr:uid="{00000000-0005-0000-0000-00001F2C0000}"/>
    <cellStyle name="60% - 强调文字颜色 6 11 2 2 2" xfId="27652" xr:uid="{00000000-0005-0000-0000-0000202C0000}"/>
    <cellStyle name="60% - 强调文字颜色 6 11 2 3" xfId="10934" xr:uid="{00000000-0005-0000-0000-0000212C0000}"/>
    <cellStyle name="60% - 强调文字颜色 6 11 2 3 2" xfId="27653" xr:uid="{00000000-0005-0000-0000-0000222C0000}"/>
    <cellStyle name="60% - 强调文字颜色 6 11 2 4" xfId="27650" xr:uid="{00000000-0005-0000-0000-0000232C0000}"/>
    <cellStyle name="60% - 强调文字颜色 6 11 3" xfId="10403" xr:uid="{00000000-0005-0000-0000-0000242C0000}"/>
    <cellStyle name="60% - 强调文字颜色 6 11 3 2" xfId="27654" xr:uid="{00000000-0005-0000-0000-0000252C0000}"/>
    <cellStyle name="60% - 强调文字颜色 6 11 4" xfId="10402" xr:uid="{00000000-0005-0000-0000-0000262C0000}"/>
    <cellStyle name="60% - 强调文字颜色 6 11 4 2" xfId="27656" xr:uid="{00000000-0005-0000-0000-0000272C0000}"/>
    <cellStyle name="60% - 强调文字颜色 6 11 5" xfId="15687" xr:uid="{00000000-0005-0000-0000-0000282C0000}"/>
    <cellStyle name="60% - 强调文字颜色 6 11 5 2" xfId="27658" xr:uid="{00000000-0005-0000-0000-0000292C0000}"/>
    <cellStyle name="60% - 强调文字颜色 6 11 6" xfId="27648" xr:uid="{00000000-0005-0000-0000-00002A2C0000}"/>
    <cellStyle name="60% - 强调文字颜色 6 12" xfId="938" xr:uid="{00000000-0005-0000-0000-00002B2C0000}"/>
    <cellStyle name="60% - 强调文字颜色 6 12 2" xfId="4703" xr:uid="{00000000-0005-0000-0000-00002C2C0000}"/>
    <cellStyle name="60% - 强调文字颜色 6 12 2 2" xfId="27660" xr:uid="{00000000-0005-0000-0000-00002D2C0000}"/>
    <cellStyle name="60% - 强调文字颜色 6 12 3" xfId="9524" xr:uid="{00000000-0005-0000-0000-00002E2C0000}"/>
    <cellStyle name="60% - 强调文字颜色 6 12 3 2" xfId="27661" xr:uid="{00000000-0005-0000-0000-00002F2C0000}"/>
    <cellStyle name="60% - 强调文字颜色 6 12 4" xfId="9522" xr:uid="{00000000-0005-0000-0000-0000302C0000}"/>
    <cellStyle name="60% - 强调文字颜色 6 12 4 2" xfId="27662" xr:uid="{00000000-0005-0000-0000-0000312C0000}"/>
    <cellStyle name="60% - 强调文字颜色 6 12 5" xfId="15691" xr:uid="{00000000-0005-0000-0000-0000322C0000}"/>
    <cellStyle name="60% - 强调文字颜色 6 12 5 2" xfId="27663" xr:uid="{00000000-0005-0000-0000-0000332C0000}"/>
    <cellStyle name="60% - 强调文字颜色 6 12 6" xfId="27659" xr:uid="{00000000-0005-0000-0000-0000342C0000}"/>
    <cellStyle name="60% - 强调文字颜色 6 2" xfId="149" xr:uid="{00000000-0005-0000-0000-0000352C0000}"/>
    <cellStyle name="60% - 强调文字颜色 6 2 10" xfId="27665" xr:uid="{00000000-0005-0000-0000-0000362C0000}"/>
    <cellStyle name="60% - 强调文字颜色 6 2 11" xfId="42355" xr:uid="{00000000-0005-0000-0000-0000372C0000}"/>
    <cellStyle name="60% - 强调文字颜色 6 2 2" xfId="317" xr:uid="{00000000-0005-0000-0000-0000382C0000}"/>
    <cellStyle name="60% - 强调文字颜色 6 2 2 2" xfId="1780" xr:uid="{00000000-0005-0000-0000-0000392C0000}"/>
    <cellStyle name="60% - 强调文字颜色 6 2 2 2 2" xfId="8971" xr:uid="{00000000-0005-0000-0000-00003A2C0000}"/>
    <cellStyle name="60% - 强调文字颜色 6 2 2 2 2 2" xfId="27670" xr:uid="{00000000-0005-0000-0000-00003B2C0000}"/>
    <cellStyle name="60% - 强调文字颜色 6 2 2 2 3" xfId="10268" xr:uid="{00000000-0005-0000-0000-00003C2C0000}"/>
    <cellStyle name="60% - 强调文字颜色 6 2 2 2 3 2" xfId="27671" xr:uid="{00000000-0005-0000-0000-00003D2C0000}"/>
    <cellStyle name="60% - 强调文字颜色 6 2 2 2 4" xfId="8405" xr:uid="{00000000-0005-0000-0000-00003E2C0000}"/>
    <cellStyle name="60% - 强调文字颜色 6 2 2 2 4 2" xfId="27672" xr:uid="{00000000-0005-0000-0000-00003F2C0000}"/>
    <cellStyle name="60% - 强调文字颜色 6 2 2 2 5" xfId="27668" xr:uid="{00000000-0005-0000-0000-0000402C0000}"/>
    <cellStyle name="60% - 强调文字颜色 6 2 2 3" xfId="4705" xr:uid="{00000000-0005-0000-0000-0000412C0000}"/>
    <cellStyle name="60% - 强调文字颜色 6 2 2 3 2" xfId="27674" xr:uid="{00000000-0005-0000-0000-0000422C0000}"/>
    <cellStyle name="60% - 强调文字颜色 6 2 2 4" xfId="7351" xr:uid="{00000000-0005-0000-0000-0000432C0000}"/>
    <cellStyle name="60% - 强调文字颜色 6 2 2 4 2" xfId="8968" xr:uid="{00000000-0005-0000-0000-0000442C0000}"/>
    <cellStyle name="60% - 强调文字颜色 6 2 2 4 2 2" xfId="15130" xr:uid="{00000000-0005-0000-0000-0000452C0000}"/>
    <cellStyle name="60% - 强调文字颜色 6 2 2 4 2 2 2" xfId="27680" xr:uid="{00000000-0005-0000-0000-0000462C0000}"/>
    <cellStyle name="60% - 强调文字颜色 6 2 2 4 2 2 3" xfId="42361" xr:uid="{00000000-0005-0000-0000-0000472C0000}"/>
    <cellStyle name="60% - 强调文字颜色 6 2 2 4 2 3" xfId="27678" xr:uid="{00000000-0005-0000-0000-0000482C0000}"/>
    <cellStyle name="60% - 强调文字颜色 6 2 2 4 2 4" xfId="40891" xr:uid="{00000000-0005-0000-0000-0000492C0000}"/>
    <cellStyle name="60% - 强调文字颜色 6 2 2 4 3" xfId="27676" xr:uid="{00000000-0005-0000-0000-00004A2C0000}"/>
    <cellStyle name="60% - 强调文字颜色 6 2 2 4 4" xfId="42359" xr:uid="{00000000-0005-0000-0000-00004B2C0000}"/>
    <cellStyle name="60% - 强调文字颜色 6 2 2 5" xfId="8638" xr:uid="{00000000-0005-0000-0000-00004C2C0000}"/>
    <cellStyle name="60% - 强调文字颜色 6 2 2 5 2" xfId="15125" xr:uid="{00000000-0005-0000-0000-00004D2C0000}"/>
    <cellStyle name="60% - 强调文字颜色 6 2 2 5 2 2" xfId="27684" xr:uid="{00000000-0005-0000-0000-00004E2C0000}"/>
    <cellStyle name="60% - 强调文字颜色 6 2 2 5 2 3" xfId="42365" xr:uid="{00000000-0005-0000-0000-00004F2C0000}"/>
    <cellStyle name="60% - 强调文字颜色 6 2 2 5 3" xfId="27682" xr:uid="{00000000-0005-0000-0000-0000502C0000}"/>
    <cellStyle name="60% - 强调文字颜色 6 2 2 5 4" xfId="42363" xr:uid="{00000000-0005-0000-0000-0000512C0000}"/>
    <cellStyle name="60% - 强调文字颜色 6 2 2 6" xfId="16415" xr:uid="{00000000-0005-0000-0000-0000522C0000}"/>
    <cellStyle name="60% - 强调文字颜色 6 2 2 6 2" xfId="27686" xr:uid="{00000000-0005-0000-0000-0000532C0000}"/>
    <cellStyle name="60% - 强调文字颜色 6 2 2 7" xfId="16006" xr:uid="{00000000-0005-0000-0000-0000542C0000}"/>
    <cellStyle name="60% - 强调文字颜色 6 2 2 7 2" xfId="27687" xr:uid="{00000000-0005-0000-0000-0000552C0000}"/>
    <cellStyle name="60% - 强调文字颜色 6 2 2 7 3" xfId="42367" xr:uid="{00000000-0005-0000-0000-0000562C0000}"/>
    <cellStyle name="60% - 强调文字颜色 6 2 2 8" xfId="27667" xr:uid="{00000000-0005-0000-0000-0000572C0000}"/>
    <cellStyle name="60% - 强调文字颜色 6 2 2 9" xfId="42356" xr:uid="{00000000-0005-0000-0000-0000582C0000}"/>
    <cellStyle name="60% - 强调文字颜色 6 2 3" xfId="1781" xr:uid="{00000000-0005-0000-0000-0000592C0000}"/>
    <cellStyle name="60% - 强调文字颜色 6 2 3 2" xfId="4706" xr:uid="{00000000-0005-0000-0000-00005A2C0000}"/>
    <cellStyle name="60% - 强调文字颜色 6 2 3 2 2" xfId="27690" xr:uid="{00000000-0005-0000-0000-00005B2C0000}"/>
    <cellStyle name="60% - 强调文字颜色 6 2 3 3" xfId="10266" xr:uid="{00000000-0005-0000-0000-00005C2C0000}"/>
    <cellStyle name="60% - 强调文字颜色 6 2 3 3 2" xfId="27691" xr:uid="{00000000-0005-0000-0000-00005D2C0000}"/>
    <cellStyle name="60% - 强调文字颜色 6 2 3 4" xfId="9759" xr:uid="{00000000-0005-0000-0000-00005E2C0000}"/>
    <cellStyle name="60% - 强调文字颜色 6 2 3 4 2" xfId="27692" xr:uid="{00000000-0005-0000-0000-00005F2C0000}"/>
    <cellStyle name="60% - 强调文字颜色 6 2 3 5" xfId="16416" xr:uid="{00000000-0005-0000-0000-0000602C0000}"/>
    <cellStyle name="60% - 强调文字颜色 6 2 3 5 2" xfId="27693" xr:uid="{00000000-0005-0000-0000-0000612C0000}"/>
    <cellStyle name="60% - 强调文字颜色 6 2 3 6" xfId="27689" xr:uid="{00000000-0005-0000-0000-0000622C0000}"/>
    <cellStyle name="60% - 强调文字颜色 6 2 4" xfId="1779" xr:uid="{00000000-0005-0000-0000-0000632C0000}"/>
    <cellStyle name="60% - 强调文字颜色 6 2 4 2" xfId="10947" xr:uid="{00000000-0005-0000-0000-0000642C0000}"/>
    <cellStyle name="60% - 强调文字颜色 6 2 4 2 2" xfId="22640" xr:uid="{00000000-0005-0000-0000-0000652C0000}"/>
    <cellStyle name="60% - 强调文字颜色 6 2 4 3" xfId="9803" xr:uid="{00000000-0005-0000-0000-0000662C0000}"/>
    <cellStyle name="60% - 强调文字颜色 6 2 4 3 2" xfId="27694" xr:uid="{00000000-0005-0000-0000-0000672C0000}"/>
    <cellStyle name="60% - 强调文字颜色 6 2 4 4" xfId="8965" xr:uid="{00000000-0005-0000-0000-0000682C0000}"/>
    <cellStyle name="60% - 强调文字颜色 6 2 4 4 2" xfId="27695" xr:uid="{00000000-0005-0000-0000-0000692C0000}"/>
    <cellStyle name="60% - 强调文字颜色 6 2 4 5" xfId="26933" xr:uid="{00000000-0005-0000-0000-00006A2C0000}"/>
    <cellStyle name="60% - 强调文字颜色 6 2 5" xfId="4704" xr:uid="{00000000-0005-0000-0000-00006B2C0000}"/>
    <cellStyle name="60% - 强调文字颜色 6 2 5 2" xfId="26936" xr:uid="{00000000-0005-0000-0000-00006C2C0000}"/>
    <cellStyle name="60% - 强调文字颜色 6 2 6" xfId="7350" xr:uid="{00000000-0005-0000-0000-00006D2C0000}"/>
    <cellStyle name="60% - 强调文字颜色 6 2 6 2" xfId="9092" xr:uid="{00000000-0005-0000-0000-00006E2C0000}"/>
    <cellStyle name="60% - 强调文字颜色 6 2 6 2 2" xfId="15222" xr:uid="{00000000-0005-0000-0000-00006F2C0000}"/>
    <cellStyle name="60% - 强调文字颜色 6 2 6 2 2 2" xfId="27697" xr:uid="{00000000-0005-0000-0000-0000702C0000}"/>
    <cellStyle name="60% - 强调文字颜色 6 2 6 2 2 3" xfId="42369" xr:uid="{00000000-0005-0000-0000-0000712C0000}"/>
    <cellStyle name="60% - 强调文字颜色 6 2 6 2 3" xfId="27696" xr:uid="{00000000-0005-0000-0000-0000722C0000}"/>
    <cellStyle name="60% - 强调文字颜色 6 2 6 2 4" xfId="42368" xr:uid="{00000000-0005-0000-0000-0000732C0000}"/>
    <cellStyle name="60% - 强调文字颜色 6 2 6 3" xfId="26938" xr:uid="{00000000-0005-0000-0000-0000742C0000}"/>
    <cellStyle name="60% - 强调文字颜色 6 2 6 4" xfId="42236" xr:uid="{00000000-0005-0000-0000-0000752C0000}"/>
    <cellStyle name="60% - 强调文字颜色 6 2 7" xfId="10401" xr:uid="{00000000-0005-0000-0000-0000762C0000}"/>
    <cellStyle name="60% - 强调文字颜色 6 2 7 2" xfId="15285" xr:uid="{00000000-0005-0000-0000-0000772C0000}"/>
    <cellStyle name="60% - 强调文字颜色 6 2 7 2 2" xfId="27701" xr:uid="{00000000-0005-0000-0000-0000782C0000}"/>
    <cellStyle name="60% - 强调文字颜色 6 2 7 2 3" xfId="41979" xr:uid="{00000000-0005-0000-0000-0000792C0000}"/>
    <cellStyle name="60% - 强调文字颜色 6 2 7 3" xfId="27698" xr:uid="{00000000-0005-0000-0000-00007A2C0000}"/>
    <cellStyle name="60% - 强调文字颜色 6 2 7 4" xfId="42040" xr:uid="{00000000-0005-0000-0000-00007B2C0000}"/>
    <cellStyle name="60% - 强调文字颜色 6 2 8" xfId="16414" xr:uid="{00000000-0005-0000-0000-00007C2C0000}"/>
    <cellStyle name="60% - 强调文字颜色 6 2 8 2" xfId="27702" xr:uid="{00000000-0005-0000-0000-00007D2C0000}"/>
    <cellStyle name="60% - 强调文字颜色 6 2 9" xfId="17077" xr:uid="{00000000-0005-0000-0000-00007E2C0000}"/>
    <cellStyle name="60% - 强调文字颜色 6 2 9 2" xfId="27703" xr:uid="{00000000-0005-0000-0000-00007F2C0000}"/>
    <cellStyle name="60% - 强调文字颜色 6 2 9 3" xfId="42104" xr:uid="{00000000-0005-0000-0000-0000802C0000}"/>
    <cellStyle name="60% - 强调文字颜色 6 3" xfId="150" xr:uid="{00000000-0005-0000-0000-0000812C0000}"/>
    <cellStyle name="60% - 强调文字颜色 6 3 10" xfId="27704" xr:uid="{00000000-0005-0000-0000-0000822C0000}"/>
    <cellStyle name="60% - 强调文字颜色 6 3 11" xfId="41328" xr:uid="{00000000-0005-0000-0000-0000832C0000}"/>
    <cellStyle name="60% - 强调文字颜色 6 3 2" xfId="318" xr:uid="{00000000-0005-0000-0000-0000842C0000}"/>
    <cellStyle name="60% - 强调文字颜色 6 3 2 2" xfId="1784" xr:uid="{00000000-0005-0000-0000-0000852C0000}"/>
    <cellStyle name="60% - 强调文字颜色 6 3 2 2 2" xfId="9012" xr:uid="{00000000-0005-0000-0000-0000862C0000}"/>
    <cellStyle name="60% - 强调文字颜色 6 3 2 2 2 2" xfId="27708" xr:uid="{00000000-0005-0000-0000-0000872C0000}"/>
    <cellStyle name="60% - 强调文字颜色 6 3 2 2 3" xfId="10654" xr:uid="{00000000-0005-0000-0000-0000882C0000}"/>
    <cellStyle name="60% - 强调文字颜色 6 3 2 2 3 2" xfId="27711" xr:uid="{00000000-0005-0000-0000-0000892C0000}"/>
    <cellStyle name="60% - 强调文字颜色 6 3 2 2 4" xfId="9432" xr:uid="{00000000-0005-0000-0000-00008A2C0000}"/>
    <cellStyle name="60% - 强调文字颜色 6 3 2 2 4 2" xfId="27714" xr:uid="{00000000-0005-0000-0000-00008B2C0000}"/>
    <cellStyle name="60% - 强调文字颜色 6 3 2 2 5" xfId="27706" xr:uid="{00000000-0005-0000-0000-00008C2C0000}"/>
    <cellStyle name="60% - 强调文字颜色 6 3 2 3" xfId="4708" xr:uid="{00000000-0005-0000-0000-00008D2C0000}"/>
    <cellStyle name="60% - 强调文字颜色 6 3 2 3 2" xfId="27715" xr:uid="{00000000-0005-0000-0000-00008E2C0000}"/>
    <cellStyle name="60% - 强调文字颜色 6 3 2 4" xfId="7354" xr:uid="{00000000-0005-0000-0000-00008F2C0000}"/>
    <cellStyle name="60% - 强调文字颜色 6 3 2 4 2" xfId="9152" xr:uid="{00000000-0005-0000-0000-0000902C0000}"/>
    <cellStyle name="60% - 强调文字颜色 6 3 2 4 2 2" xfId="15324" xr:uid="{00000000-0005-0000-0000-0000912C0000}"/>
    <cellStyle name="60% - 强调文字颜色 6 3 2 4 2 2 2" xfId="27720" xr:uid="{00000000-0005-0000-0000-0000922C0000}"/>
    <cellStyle name="60% - 强调文字颜色 6 3 2 4 2 2 3" xfId="42372" xr:uid="{00000000-0005-0000-0000-0000932C0000}"/>
    <cellStyle name="60% - 强调文字颜色 6 3 2 4 2 3" xfId="27719" xr:uid="{00000000-0005-0000-0000-0000942C0000}"/>
    <cellStyle name="60% - 强调文字颜色 6 3 2 4 2 4" xfId="42371" xr:uid="{00000000-0005-0000-0000-0000952C0000}"/>
    <cellStyle name="60% - 强调文字颜色 6 3 2 4 3" xfId="27717" xr:uid="{00000000-0005-0000-0000-0000962C0000}"/>
    <cellStyle name="60% - 强调文字颜色 6 3 2 4 4" xfId="42370" xr:uid="{00000000-0005-0000-0000-0000972C0000}"/>
    <cellStyle name="60% - 强调文字颜色 6 3 2 5" xfId="9593" xr:uid="{00000000-0005-0000-0000-0000982C0000}"/>
    <cellStyle name="60% - 强调文字颜色 6 3 2 5 2" xfId="15412" xr:uid="{00000000-0005-0000-0000-0000992C0000}"/>
    <cellStyle name="60% - 强调文字颜色 6 3 2 5 2 2" xfId="27723" xr:uid="{00000000-0005-0000-0000-00009A2C0000}"/>
    <cellStyle name="60% - 强调文字颜色 6 3 2 5 2 3" xfId="42374" xr:uid="{00000000-0005-0000-0000-00009B2C0000}"/>
    <cellStyle name="60% - 强调文字颜色 6 3 2 5 3" xfId="27722" xr:uid="{00000000-0005-0000-0000-00009C2C0000}"/>
    <cellStyle name="60% - 强调文字颜色 6 3 2 5 4" xfId="42373" xr:uid="{00000000-0005-0000-0000-00009D2C0000}"/>
    <cellStyle name="60% - 强调文字颜色 6 3 2 6" xfId="16419" xr:uid="{00000000-0005-0000-0000-00009E2C0000}"/>
    <cellStyle name="60% - 强调文字颜色 6 3 2 6 2" xfId="27725" xr:uid="{00000000-0005-0000-0000-00009F2C0000}"/>
    <cellStyle name="60% - 强调文字颜色 6 3 2 7" xfId="16650" xr:uid="{00000000-0005-0000-0000-0000A02C0000}"/>
    <cellStyle name="60% - 强调文字颜色 6 3 2 7 2" xfId="27727" xr:uid="{00000000-0005-0000-0000-0000A12C0000}"/>
    <cellStyle name="60% - 强调文字颜色 6 3 2 7 3" xfId="42375" xr:uid="{00000000-0005-0000-0000-0000A22C0000}"/>
    <cellStyle name="60% - 强调文字颜色 6 3 2 8" xfId="27705" xr:uid="{00000000-0005-0000-0000-0000A32C0000}"/>
    <cellStyle name="60% - 强调文字颜色 6 3 2 9" xfId="41400" xr:uid="{00000000-0005-0000-0000-0000A42C0000}"/>
    <cellStyle name="60% - 强调文字颜色 6 3 3" xfId="1785" xr:uid="{00000000-0005-0000-0000-0000A52C0000}"/>
    <cellStyle name="60% - 强调文字颜色 6 3 3 2" xfId="4709" xr:uid="{00000000-0005-0000-0000-0000A62C0000}"/>
    <cellStyle name="60% - 强调文字颜色 6 3 3 2 2" xfId="27729" xr:uid="{00000000-0005-0000-0000-0000A72C0000}"/>
    <cellStyle name="60% - 强调文字颜色 6 3 3 3" xfId="10324" xr:uid="{00000000-0005-0000-0000-0000A82C0000}"/>
    <cellStyle name="60% - 强调文字颜色 6 3 3 3 2" xfId="27730" xr:uid="{00000000-0005-0000-0000-0000A92C0000}"/>
    <cellStyle name="60% - 强调文字颜色 6 3 3 4" xfId="9790" xr:uid="{00000000-0005-0000-0000-0000AA2C0000}"/>
    <cellStyle name="60% - 强调文字颜色 6 3 3 4 2" xfId="27732" xr:uid="{00000000-0005-0000-0000-0000AB2C0000}"/>
    <cellStyle name="60% - 强调文字颜色 6 3 3 5" xfId="16420" xr:uid="{00000000-0005-0000-0000-0000AC2C0000}"/>
    <cellStyle name="60% - 强调文字颜色 6 3 3 5 2" xfId="27734" xr:uid="{00000000-0005-0000-0000-0000AD2C0000}"/>
    <cellStyle name="60% - 强调文字颜色 6 3 3 6" xfId="27728" xr:uid="{00000000-0005-0000-0000-0000AE2C0000}"/>
    <cellStyle name="60% - 强调文字颜色 6 3 4" xfId="1782" xr:uid="{00000000-0005-0000-0000-0000AF2C0000}"/>
    <cellStyle name="60% - 强调文字颜色 6 3 4 2" xfId="8262" xr:uid="{00000000-0005-0000-0000-0000B02C0000}"/>
    <cellStyle name="60% - 强调文字颜色 6 3 4 2 2" xfId="27735" xr:uid="{00000000-0005-0000-0000-0000B12C0000}"/>
    <cellStyle name="60% - 强调文字颜色 6 3 4 3" xfId="9147" xr:uid="{00000000-0005-0000-0000-0000B22C0000}"/>
    <cellStyle name="60% - 强调文字颜色 6 3 4 3 2" xfId="27737" xr:uid="{00000000-0005-0000-0000-0000B32C0000}"/>
    <cellStyle name="60% - 强调文字颜色 6 3 4 4" xfId="8334" xr:uid="{00000000-0005-0000-0000-0000B42C0000}"/>
    <cellStyle name="60% - 强调文字颜色 6 3 4 4 2" xfId="27738" xr:uid="{00000000-0005-0000-0000-0000B52C0000}"/>
    <cellStyle name="60% - 强调文字颜色 6 3 4 5" xfId="26943" xr:uid="{00000000-0005-0000-0000-0000B62C0000}"/>
    <cellStyle name="60% - 强调文字颜色 6 3 5" xfId="4707" xr:uid="{00000000-0005-0000-0000-0000B72C0000}"/>
    <cellStyle name="60% - 强调文字颜色 6 3 5 2" xfId="6887" xr:uid="{00000000-0005-0000-0000-0000B82C0000}"/>
    <cellStyle name="60% - 强调文字颜色 6 3 5 2 2" xfId="27739" xr:uid="{00000000-0005-0000-0000-0000B92C0000}"/>
    <cellStyle name="60% - 强调文字颜色 6 3 5 3" xfId="8332" xr:uid="{00000000-0005-0000-0000-0000BA2C0000}"/>
    <cellStyle name="60% - 强调文字颜色 6 3 5 3 2" xfId="27740" xr:uid="{00000000-0005-0000-0000-0000BB2C0000}"/>
    <cellStyle name="60% - 强调文字颜色 6 3 5 4" xfId="26946" xr:uid="{00000000-0005-0000-0000-0000BC2C0000}"/>
    <cellStyle name="60% - 强调文字颜色 6 3 6" xfId="7353" xr:uid="{00000000-0005-0000-0000-0000BD2C0000}"/>
    <cellStyle name="60% - 强调文字颜色 6 3 6 2" xfId="8419" xr:uid="{00000000-0005-0000-0000-0000BE2C0000}"/>
    <cellStyle name="60% - 强调文字颜色 6 3 6 2 2" xfId="15338" xr:uid="{00000000-0005-0000-0000-0000BF2C0000}"/>
    <cellStyle name="60% - 强调文字颜色 6 3 6 2 2 2" xfId="27746" xr:uid="{00000000-0005-0000-0000-0000C02C0000}"/>
    <cellStyle name="60% - 强调文字颜色 6 3 6 2 2 3" xfId="20872" xr:uid="{00000000-0005-0000-0000-0000C12C0000}"/>
    <cellStyle name="60% - 强调文字颜色 6 3 6 2 3" xfId="27744" xr:uid="{00000000-0005-0000-0000-0000C22C0000}"/>
    <cellStyle name="60% - 强调文字颜色 6 3 6 2 4" xfId="42378" xr:uid="{00000000-0005-0000-0000-0000C32C0000}"/>
    <cellStyle name="60% - 强调文字颜色 6 3 6 3" xfId="8963" xr:uid="{00000000-0005-0000-0000-0000C42C0000}"/>
    <cellStyle name="60% - 强调文字颜色 6 3 6 3 2" xfId="27748" xr:uid="{00000000-0005-0000-0000-0000C52C0000}"/>
    <cellStyle name="60% - 强调文字颜色 6 3 6 4" xfId="27742" xr:uid="{00000000-0005-0000-0000-0000C62C0000}"/>
    <cellStyle name="60% - 强调文字颜色 6 3 6 5" xfId="42377" xr:uid="{00000000-0005-0000-0000-0000C72C0000}"/>
    <cellStyle name="60% - 强调文字颜色 6 3 7" xfId="10051" xr:uid="{00000000-0005-0000-0000-0000C82C0000}"/>
    <cellStyle name="60% - 强调文字颜色 6 3 7 2" xfId="15296" xr:uid="{00000000-0005-0000-0000-0000C92C0000}"/>
    <cellStyle name="60% - 强调文字颜色 6 3 7 2 2" xfId="27751" xr:uid="{00000000-0005-0000-0000-0000CA2C0000}"/>
    <cellStyle name="60% - 强调文字颜色 6 3 7 2 3" xfId="41980" xr:uid="{00000000-0005-0000-0000-0000CB2C0000}"/>
    <cellStyle name="60% - 强调文字颜色 6 3 7 3" xfId="27750" xr:uid="{00000000-0005-0000-0000-0000CC2C0000}"/>
    <cellStyle name="60% - 强调文字颜色 6 3 7 4" xfId="41181" xr:uid="{00000000-0005-0000-0000-0000CD2C0000}"/>
    <cellStyle name="60% - 强调文字颜色 6 3 8" xfId="16417" xr:uid="{00000000-0005-0000-0000-0000CE2C0000}"/>
    <cellStyle name="60% - 强调文字颜色 6 3 8 2" xfId="27752" xr:uid="{00000000-0005-0000-0000-0000CF2C0000}"/>
    <cellStyle name="60% - 强调文字颜色 6 3 9" xfId="17648" xr:uid="{00000000-0005-0000-0000-0000D02C0000}"/>
    <cellStyle name="60% - 强调文字颜色 6 3 9 2" xfId="27754" xr:uid="{00000000-0005-0000-0000-0000D12C0000}"/>
    <cellStyle name="60% - 强调文字颜色 6 3 9 3" xfId="41090" xr:uid="{00000000-0005-0000-0000-0000D22C0000}"/>
    <cellStyle name="60% - 强调文字颜色 6 4" xfId="151" xr:uid="{00000000-0005-0000-0000-0000D32C0000}"/>
    <cellStyle name="60% - 强调文字颜色 6 4 10" xfId="27755" xr:uid="{00000000-0005-0000-0000-0000D42C0000}"/>
    <cellStyle name="60% - 强调文字颜色 6 4 11" xfId="41108" xr:uid="{00000000-0005-0000-0000-0000D52C0000}"/>
    <cellStyle name="60% - 强调文字颜色 6 4 2" xfId="319" xr:uid="{00000000-0005-0000-0000-0000D62C0000}"/>
    <cellStyle name="60% - 强调文字颜色 6 4 2 2" xfId="1786" xr:uid="{00000000-0005-0000-0000-0000D72C0000}"/>
    <cellStyle name="60% - 强调文字颜色 6 4 2 2 2" xfId="10265" xr:uid="{00000000-0005-0000-0000-0000D82C0000}"/>
    <cellStyle name="60% - 强调文字颜色 6 4 2 2 2 2" xfId="27758" xr:uid="{00000000-0005-0000-0000-0000D92C0000}"/>
    <cellStyle name="60% - 强调文字颜色 6 4 2 2 3" xfId="11096" xr:uid="{00000000-0005-0000-0000-0000DA2C0000}"/>
    <cellStyle name="60% - 强调文字颜色 6 4 2 2 3 2" xfId="27759" xr:uid="{00000000-0005-0000-0000-0000DB2C0000}"/>
    <cellStyle name="60% - 强调文字颜色 6 4 2 2 4" xfId="8962" xr:uid="{00000000-0005-0000-0000-0000DC2C0000}"/>
    <cellStyle name="60% - 强调文字颜色 6 4 2 2 4 2" xfId="27760" xr:uid="{00000000-0005-0000-0000-0000DD2C0000}"/>
    <cellStyle name="60% - 强调文字颜色 6 4 2 2 5" xfId="27757" xr:uid="{00000000-0005-0000-0000-0000DE2C0000}"/>
    <cellStyle name="60% - 强调文字颜色 6 4 2 3" xfId="4711" xr:uid="{00000000-0005-0000-0000-0000DF2C0000}"/>
    <cellStyle name="60% - 强调文字颜色 6 4 2 3 2" xfId="27761" xr:uid="{00000000-0005-0000-0000-0000E02C0000}"/>
    <cellStyle name="60% - 强调文字颜色 6 4 2 4" xfId="7355" xr:uid="{00000000-0005-0000-0000-0000E12C0000}"/>
    <cellStyle name="60% - 强调文字颜色 6 4 2 4 2" xfId="11043" xr:uid="{00000000-0005-0000-0000-0000E22C0000}"/>
    <cellStyle name="60% - 强调文字颜色 6 4 2 4 2 2" xfId="15176" xr:uid="{00000000-0005-0000-0000-0000E32C0000}"/>
    <cellStyle name="60% - 强调文字颜色 6 4 2 4 2 2 2" xfId="27764" xr:uid="{00000000-0005-0000-0000-0000E42C0000}"/>
    <cellStyle name="60% - 强调文字颜色 6 4 2 4 2 2 3" xfId="42381" xr:uid="{00000000-0005-0000-0000-0000E52C0000}"/>
    <cellStyle name="60% - 强调文字颜色 6 4 2 4 2 3" xfId="27762" xr:uid="{00000000-0005-0000-0000-0000E62C0000}"/>
    <cellStyle name="60% - 强调文字颜色 6 4 2 4 2 4" xfId="42380" xr:uid="{00000000-0005-0000-0000-0000E72C0000}"/>
    <cellStyle name="60% - 强调文字颜色 6 4 2 4 3" xfId="21866" xr:uid="{00000000-0005-0000-0000-0000E82C0000}"/>
    <cellStyle name="60% - 强调文字颜色 6 4 2 4 4" xfId="41109" xr:uid="{00000000-0005-0000-0000-0000E92C0000}"/>
    <cellStyle name="60% - 强调文字颜色 6 4 2 5" xfId="10951" xr:uid="{00000000-0005-0000-0000-0000EA2C0000}"/>
    <cellStyle name="60% - 强调文字颜色 6 4 2 5 2" xfId="15265" xr:uid="{00000000-0005-0000-0000-0000EB2C0000}"/>
    <cellStyle name="60% - 强调文字颜色 6 4 2 5 2 2" xfId="23293" xr:uid="{00000000-0005-0000-0000-0000EC2C0000}"/>
    <cellStyle name="60% - 强调文字颜色 6 4 2 5 2 3" xfId="41427" xr:uid="{00000000-0005-0000-0000-0000ED2C0000}"/>
    <cellStyle name="60% - 强调文字颜色 6 4 2 5 3" xfId="22632" xr:uid="{00000000-0005-0000-0000-0000EE2C0000}"/>
    <cellStyle name="60% - 强调文字颜色 6 4 2 5 4" xfId="41169" xr:uid="{00000000-0005-0000-0000-0000EF2C0000}"/>
    <cellStyle name="60% - 强调文字颜色 6 4 2 6" xfId="16421" xr:uid="{00000000-0005-0000-0000-0000F02C0000}"/>
    <cellStyle name="60% - 强调文字颜色 6 4 2 6 2" xfId="22636" xr:uid="{00000000-0005-0000-0000-0000F12C0000}"/>
    <cellStyle name="60% - 强调文字颜色 6 4 2 7" xfId="16648" xr:uid="{00000000-0005-0000-0000-0000F22C0000}"/>
    <cellStyle name="60% - 强调文字颜色 6 4 2 7 2" xfId="27765" xr:uid="{00000000-0005-0000-0000-0000F32C0000}"/>
    <cellStyle name="60% - 强调文字颜色 6 4 2 7 3" xfId="41196" xr:uid="{00000000-0005-0000-0000-0000F42C0000}"/>
    <cellStyle name="60% - 强调文字颜色 6 4 2 8" xfId="27756" xr:uid="{00000000-0005-0000-0000-0000F52C0000}"/>
    <cellStyle name="60% - 强调文字颜色 6 4 2 9" xfId="42379" xr:uid="{00000000-0005-0000-0000-0000F62C0000}"/>
    <cellStyle name="60% - 强调文字颜色 6 4 3" xfId="1787" xr:uid="{00000000-0005-0000-0000-0000F72C0000}"/>
    <cellStyle name="60% - 强调文字颜色 6 4 3 2" xfId="4712" xr:uid="{00000000-0005-0000-0000-0000F82C0000}"/>
    <cellStyle name="60% - 强调文字颜色 6 4 3 2 2" xfId="27767" xr:uid="{00000000-0005-0000-0000-0000F92C0000}"/>
    <cellStyle name="60% - 强调文字颜色 6 4 3 3" xfId="10264" xr:uid="{00000000-0005-0000-0000-0000FA2C0000}"/>
    <cellStyle name="60% - 强调文字颜色 6 4 3 3 2" xfId="27768" xr:uid="{00000000-0005-0000-0000-0000FB2C0000}"/>
    <cellStyle name="60% - 强调文字颜色 6 4 3 4" xfId="8960" xr:uid="{00000000-0005-0000-0000-0000FC2C0000}"/>
    <cellStyle name="60% - 强调文字颜色 6 4 3 4 2" xfId="27769" xr:uid="{00000000-0005-0000-0000-0000FD2C0000}"/>
    <cellStyle name="60% - 强调文字颜色 6 4 3 5" xfId="16422" xr:uid="{00000000-0005-0000-0000-0000FE2C0000}"/>
    <cellStyle name="60% - 强调文字颜色 6 4 3 5 2" xfId="27770" xr:uid="{00000000-0005-0000-0000-0000FF2C0000}"/>
    <cellStyle name="60% - 强调文字颜色 6 4 3 6" xfId="27766" xr:uid="{00000000-0005-0000-0000-0000002D0000}"/>
    <cellStyle name="60% - 强调文字颜色 6 4 4" xfId="1086" xr:uid="{00000000-0005-0000-0000-0000012D0000}"/>
    <cellStyle name="60% - 强调文字颜色 6 4 4 2" xfId="9799" xr:uid="{00000000-0005-0000-0000-0000022D0000}"/>
    <cellStyle name="60% - 强调文字颜色 6 4 4 2 2" xfId="26951" xr:uid="{00000000-0005-0000-0000-0000032D0000}"/>
    <cellStyle name="60% - 强调文字颜色 6 4 4 3" xfId="10263" xr:uid="{00000000-0005-0000-0000-0000042D0000}"/>
    <cellStyle name="60% - 强调文字颜色 6 4 4 3 2" xfId="27276" xr:uid="{00000000-0005-0000-0000-0000052D0000}"/>
    <cellStyle name="60% - 强调文字颜色 6 4 4 4" xfId="8325" xr:uid="{00000000-0005-0000-0000-0000062D0000}"/>
    <cellStyle name="60% - 强调文字颜色 6 4 4 4 2" xfId="23566" xr:uid="{00000000-0005-0000-0000-0000072D0000}"/>
    <cellStyle name="60% - 强调文字颜色 6 4 4 5" xfId="26949" xr:uid="{00000000-0005-0000-0000-0000082D0000}"/>
    <cellStyle name="60% - 强调文字颜色 6 4 5" xfId="4710" xr:uid="{00000000-0005-0000-0000-0000092D0000}"/>
    <cellStyle name="60% - 强调文字颜色 6 4 5 2" xfId="26953" xr:uid="{00000000-0005-0000-0000-00000A2D0000}"/>
    <cellStyle name="60% - 强调文字颜色 6 4 6" xfId="6892" xr:uid="{00000000-0005-0000-0000-00000B2D0000}"/>
    <cellStyle name="60% - 强调文字颜色 6 4 6 2" xfId="9732" xr:uid="{00000000-0005-0000-0000-00000C2D0000}"/>
    <cellStyle name="60% - 强调文字颜色 6 4 6 2 2" xfId="15283" xr:uid="{00000000-0005-0000-0000-00000D2D0000}"/>
    <cellStyle name="60% - 强调文字颜色 6 4 6 2 2 2" xfId="27773" xr:uid="{00000000-0005-0000-0000-00000E2D0000}"/>
    <cellStyle name="60% - 强调文字颜色 6 4 6 2 2 3" xfId="42383" xr:uid="{00000000-0005-0000-0000-00000F2D0000}"/>
    <cellStyle name="60% - 强调文字颜色 6 4 6 2 3" xfId="27772" xr:uid="{00000000-0005-0000-0000-0000102D0000}"/>
    <cellStyle name="60% - 强调文字颜色 6 4 6 2 4" xfId="42382" xr:uid="{00000000-0005-0000-0000-0000112D0000}"/>
    <cellStyle name="60% - 强调文字颜色 6 4 6 3" xfId="27771" xr:uid="{00000000-0005-0000-0000-0000122D0000}"/>
    <cellStyle name="60% - 强调文字颜色 6 4 6 4" xfId="41134" xr:uid="{00000000-0005-0000-0000-0000132D0000}"/>
    <cellStyle name="60% - 强调文字颜色 6 4 7" xfId="10390" xr:uid="{00000000-0005-0000-0000-0000142D0000}"/>
    <cellStyle name="60% - 强调文字颜色 6 4 7 2" xfId="15134" xr:uid="{00000000-0005-0000-0000-0000152D0000}"/>
    <cellStyle name="60% - 强调文字颜色 6 4 7 2 2" xfId="27775" xr:uid="{00000000-0005-0000-0000-0000162D0000}"/>
    <cellStyle name="60% - 强调文字颜色 6 4 7 2 3" xfId="41982" xr:uid="{00000000-0005-0000-0000-0000172D0000}"/>
    <cellStyle name="60% - 强调文字颜色 6 4 7 3" xfId="27774" xr:uid="{00000000-0005-0000-0000-0000182D0000}"/>
    <cellStyle name="60% - 强调文字颜色 6 4 7 4" xfId="42110" xr:uid="{00000000-0005-0000-0000-0000192D0000}"/>
    <cellStyle name="60% - 强调文字颜色 6 4 8" xfId="15756" xr:uid="{00000000-0005-0000-0000-00001A2D0000}"/>
    <cellStyle name="60% - 强调文字颜色 6 4 8 2" xfId="27776" xr:uid="{00000000-0005-0000-0000-00001B2D0000}"/>
    <cellStyle name="60% - 强调文字颜色 6 4 9" xfId="18148" xr:uid="{00000000-0005-0000-0000-00001C2D0000}"/>
    <cellStyle name="60% - 强调文字颜色 6 4 9 2" xfId="27777" xr:uid="{00000000-0005-0000-0000-00001D2D0000}"/>
    <cellStyle name="60% - 强调文字颜色 6 4 9 3" xfId="42118" xr:uid="{00000000-0005-0000-0000-00001E2D0000}"/>
    <cellStyle name="60% - 强调文字颜色 6 5" xfId="152" xr:uid="{00000000-0005-0000-0000-00001F2D0000}"/>
    <cellStyle name="60% - 强调文字颜色 6 5 10" xfId="41404" xr:uid="{00000000-0005-0000-0000-0000202D0000}"/>
    <cellStyle name="60% - 强调文字颜色 6 5 2" xfId="320" xr:uid="{00000000-0005-0000-0000-0000212D0000}"/>
    <cellStyle name="60% - 强调文字颜色 6 5 2 2" xfId="6811" xr:uid="{00000000-0005-0000-0000-0000222D0000}"/>
    <cellStyle name="60% - 强调文字颜色 6 5 2 2 2" xfId="9151" xr:uid="{00000000-0005-0000-0000-0000232D0000}"/>
    <cellStyle name="60% - 强调文字颜色 6 5 2 2 2 2" xfId="15175" xr:uid="{00000000-0005-0000-0000-0000242D0000}"/>
    <cellStyle name="60% - 强调文字颜色 6 5 2 2 2 2 2" xfId="27781" xr:uid="{00000000-0005-0000-0000-0000252D0000}"/>
    <cellStyle name="60% - 强调文字颜色 6 5 2 2 2 2 3" xfId="42386" xr:uid="{00000000-0005-0000-0000-0000262D0000}"/>
    <cellStyle name="60% - 强调文字颜色 6 5 2 2 2 3" xfId="27780" xr:uid="{00000000-0005-0000-0000-0000272D0000}"/>
    <cellStyle name="60% - 强调文字颜色 6 5 2 2 2 4" xfId="42385" xr:uid="{00000000-0005-0000-0000-0000282D0000}"/>
    <cellStyle name="60% - 强调文字颜色 6 5 2 2 3" xfId="21681" xr:uid="{00000000-0005-0000-0000-0000292D0000}"/>
    <cellStyle name="60% - 强调文字颜色 6 5 2 2 4" xfId="41066" xr:uid="{00000000-0005-0000-0000-00002A2D0000}"/>
    <cellStyle name="60% - 强调文字颜色 6 5 2 3" xfId="8650" xr:uid="{00000000-0005-0000-0000-00002B2D0000}"/>
    <cellStyle name="60% - 强调文字颜色 6 5 2 3 2" xfId="15323" xr:uid="{00000000-0005-0000-0000-00002C2D0000}"/>
    <cellStyle name="60% - 强调文字颜色 6 5 2 3 2 2" xfId="27783" xr:uid="{00000000-0005-0000-0000-00002D2D0000}"/>
    <cellStyle name="60% - 强调文字颜色 6 5 2 3 2 3" xfId="41981" xr:uid="{00000000-0005-0000-0000-00002E2D0000}"/>
    <cellStyle name="60% - 强调文字颜色 6 5 2 3 3" xfId="27782" xr:uid="{00000000-0005-0000-0000-00002F2D0000}"/>
    <cellStyle name="60% - 强调文字颜色 6 5 2 3 4" xfId="42387" xr:uid="{00000000-0005-0000-0000-0000302D0000}"/>
    <cellStyle name="60% - 强调文字颜色 6 5 2 4" xfId="16644" xr:uid="{00000000-0005-0000-0000-0000312D0000}"/>
    <cellStyle name="60% - 强调文字颜色 6 5 2 4 2" xfId="27784" xr:uid="{00000000-0005-0000-0000-0000322D0000}"/>
    <cellStyle name="60% - 强调文字颜色 6 5 2 4 3" xfId="42388" xr:uid="{00000000-0005-0000-0000-0000332D0000}"/>
    <cellStyle name="60% - 强调文字颜色 6 5 2 5" xfId="27779" xr:uid="{00000000-0005-0000-0000-0000342D0000}"/>
    <cellStyle name="60% - 强调文字颜色 6 5 2 6" xfId="42384" xr:uid="{00000000-0005-0000-0000-0000352D0000}"/>
    <cellStyle name="60% - 强调文字颜色 6 5 3" xfId="1789" xr:uid="{00000000-0005-0000-0000-0000362D0000}"/>
    <cellStyle name="60% - 强调文字颜色 6 5 3 2" xfId="10262" xr:uid="{00000000-0005-0000-0000-0000372D0000}"/>
    <cellStyle name="60% - 强调文字颜色 6 5 3 2 2" xfId="27786" xr:uid="{00000000-0005-0000-0000-0000382D0000}"/>
    <cellStyle name="60% - 强调文字颜色 6 5 3 3" xfId="10261" xr:uid="{00000000-0005-0000-0000-0000392D0000}"/>
    <cellStyle name="60% - 强调文字颜色 6 5 3 3 2" xfId="27788" xr:uid="{00000000-0005-0000-0000-00003A2D0000}"/>
    <cellStyle name="60% - 强调文字颜色 6 5 3 4" xfId="8957" xr:uid="{00000000-0005-0000-0000-00003B2D0000}"/>
    <cellStyle name="60% - 强调文字颜色 6 5 3 4 2" xfId="27789" xr:uid="{00000000-0005-0000-0000-00003C2D0000}"/>
    <cellStyle name="60% - 强调文字颜色 6 5 3 5" xfId="27785" xr:uid="{00000000-0005-0000-0000-00003D2D0000}"/>
    <cellStyle name="60% - 强调文字颜色 6 5 4" xfId="4713" xr:uid="{00000000-0005-0000-0000-00003E2D0000}"/>
    <cellStyle name="60% - 强调文字颜色 6 5 4 2" xfId="7359" xr:uid="{00000000-0005-0000-0000-00003F2D0000}"/>
    <cellStyle name="60% - 强调文字颜色 6 5 4 2 2" xfId="27790" xr:uid="{00000000-0005-0000-0000-0000402D0000}"/>
    <cellStyle name="60% - 强调文字颜色 6 5 4 3" xfId="10258" xr:uid="{00000000-0005-0000-0000-0000412D0000}"/>
    <cellStyle name="60% - 强调文字颜色 6 5 4 3 2" xfId="27791" xr:uid="{00000000-0005-0000-0000-0000422D0000}"/>
    <cellStyle name="60% - 强调文字颜色 6 5 4 4" xfId="26956" xr:uid="{00000000-0005-0000-0000-0000432D0000}"/>
    <cellStyle name="60% - 强调文字颜色 6 5 5" xfId="7357" xr:uid="{00000000-0005-0000-0000-0000442D0000}"/>
    <cellStyle name="60% - 强调文字颜色 6 5 5 2" xfId="8956" xr:uid="{00000000-0005-0000-0000-0000452D0000}"/>
    <cellStyle name="60% - 强调文字颜色 6 5 5 2 2" xfId="15124" xr:uid="{00000000-0005-0000-0000-0000462D0000}"/>
    <cellStyle name="60% - 强调文字颜色 6 5 5 2 2 2" xfId="27795" xr:uid="{00000000-0005-0000-0000-0000472D0000}"/>
    <cellStyle name="60% - 强调文字颜色 6 5 5 2 2 3" xfId="42391" xr:uid="{00000000-0005-0000-0000-0000482D0000}"/>
    <cellStyle name="60% - 强调文字颜色 6 5 5 2 3" xfId="27794" xr:uid="{00000000-0005-0000-0000-0000492D0000}"/>
    <cellStyle name="60% - 强调文字颜色 6 5 5 2 4" xfId="42390" xr:uid="{00000000-0005-0000-0000-00004A2D0000}"/>
    <cellStyle name="60% - 强调文字颜色 6 5 5 3" xfId="8955" xr:uid="{00000000-0005-0000-0000-00004B2D0000}"/>
    <cellStyle name="60% - 强调文字颜色 6 5 5 3 2" xfId="27797" xr:uid="{00000000-0005-0000-0000-00004C2D0000}"/>
    <cellStyle name="60% - 强调文字颜色 6 5 5 4" xfId="27792" xr:uid="{00000000-0005-0000-0000-00004D2D0000}"/>
    <cellStyle name="60% - 强调文字颜色 6 5 5 5" xfId="42389" xr:uid="{00000000-0005-0000-0000-00004E2D0000}"/>
    <cellStyle name="60% - 强调文字颜色 6 5 6" xfId="10259" xr:uid="{00000000-0005-0000-0000-00004F2D0000}"/>
    <cellStyle name="60% - 强调文字颜色 6 5 6 2" xfId="15174" xr:uid="{00000000-0005-0000-0000-0000502D0000}"/>
    <cellStyle name="60% - 强调文字颜色 6 5 6 2 2" xfId="27799" xr:uid="{00000000-0005-0000-0000-0000512D0000}"/>
    <cellStyle name="60% - 强调文字颜色 6 5 6 2 3" xfId="42393" xr:uid="{00000000-0005-0000-0000-0000522D0000}"/>
    <cellStyle name="60% - 强调文字颜色 6 5 6 3" xfId="27798" xr:uid="{00000000-0005-0000-0000-0000532D0000}"/>
    <cellStyle name="60% - 强调文字颜色 6 5 6 4" xfId="42392" xr:uid="{00000000-0005-0000-0000-0000542D0000}"/>
    <cellStyle name="60% - 强调文字颜色 6 5 7" xfId="16424" xr:uid="{00000000-0005-0000-0000-0000552D0000}"/>
    <cellStyle name="60% - 强调文字颜色 6 5 7 2" xfId="27801" xr:uid="{00000000-0005-0000-0000-0000562D0000}"/>
    <cellStyle name="60% - 强调文字颜色 6 5 8" xfId="18075" xr:uid="{00000000-0005-0000-0000-0000572D0000}"/>
    <cellStyle name="60% - 强调文字颜色 6 5 8 2" xfId="27802" xr:uid="{00000000-0005-0000-0000-0000582D0000}"/>
    <cellStyle name="60% - 强调文字颜色 6 5 8 3" xfId="42121" xr:uid="{00000000-0005-0000-0000-0000592D0000}"/>
    <cellStyle name="60% - 强调文字颜色 6 5 9" xfId="27778" xr:uid="{00000000-0005-0000-0000-00005A2D0000}"/>
    <cellStyle name="60% - 强调文字颜色 6 6" xfId="1791" xr:uid="{00000000-0005-0000-0000-00005B2D0000}"/>
    <cellStyle name="60% - 强调文字颜色 6 6 2" xfId="4714" xr:uid="{00000000-0005-0000-0000-00005C2D0000}"/>
    <cellStyle name="60% - 强调文字颜色 6 6 2 2" xfId="7360" xr:uid="{00000000-0005-0000-0000-00005D2D0000}"/>
    <cellStyle name="60% - 强调文字颜色 6 6 2 2 2" xfId="10327" xr:uid="{00000000-0005-0000-0000-00005E2D0000}"/>
    <cellStyle name="60% - 强调文字颜色 6 6 2 2 2 2" xfId="27807" xr:uid="{00000000-0005-0000-0000-00005F2D0000}"/>
    <cellStyle name="60% - 强调文字颜色 6 6 2 2 3" xfId="10329" xr:uid="{00000000-0005-0000-0000-0000602D0000}"/>
    <cellStyle name="60% - 强调文字颜色 6 6 2 2 3 2" xfId="15129" xr:uid="{00000000-0005-0000-0000-0000612D0000}"/>
    <cellStyle name="60% - 强调文字颜色 6 6 2 2 3 2 2" xfId="27810" xr:uid="{00000000-0005-0000-0000-0000622D0000}"/>
    <cellStyle name="60% - 强调文字颜色 6 6 2 2 3 2 3" xfId="41860" xr:uid="{00000000-0005-0000-0000-0000632D0000}"/>
    <cellStyle name="60% - 强调文字颜色 6 6 2 2 3 3" xfId="27808" xr:uid="{00000000-0005-0000-0000-0000642D0000}"/>
    <cellStyle name="60% - 强调文字颜色 6 6 2 2 3 4" xfId="40962" xr:uid="{00000000-0005-0000-0000-0000652D0000}"/>
    <cellStyle name="60% - 强调文字颜色 6 6 2 2 4" xfId="27806" xr:uid="{00000000-0005-0000-0000-0000662D0000}"/>
    <cellStyle name="60% - 强调文字颜色 6 6 2 3" xfId="10325" xr:uid="{00000000-0005-0000-0000-0000672D0000}"/>
    <cellStyle name="60% - 强调文字颜色 6 6 2 3 2" xfId="27811" xr:uid="{00000000-0005-0000-0000-0000682D0000}"/>
    <cellStyle name="60% - 强调文字颜色 6 6 2 4" xfId="15627" xr:uid="{00000000-0005-0000-0000-0000692D0000}"/>
    <cellStyle name="60% - 强调文字颜色 6 6 2 4 2" xfId="27812" xr:uid="{00000000-0005-0000-0000-00006A2D0000}"/>
    <cellStyle name="60% - 强调文字颜色 6 6 2 4 3" xfId="42033" xr:uid="{00000000-0005-0000-0000-00006B2D0000}"/>
    <cellStyle name="60% - 强调文字颜色 6 6 2 5" xfId="27805" xr:uid="{00000000-0005-0000-0000-00006C2D0000}"/>
    <cellStyle name="60% - 强调文字颜色 6 6 3" xfId="8255" xr:uid="{00000000-0005-0000-0000-00006D2D0000}"/>
    <cellStyle name="60% - 强调文字颜色 6 6 3 2" xfId="10447" xr:uid="{00000000-0005-0000-0000-00006E2D0000}"/>
    <cellStyle name="60% - 强调文字颜色 6 6 3 2 2" xfId="25974" xr:uid="{00000000-0005-0000-0000-00006F2D0000}"/>
    <cellStyle name="60% - 强调文字颜色 6 6 3 3" xfId="15322" xr:uid="{00000000-0005-0000-0000-0000702D0000}"/>
    <cellStyle name="60% - 强调文字颜色 6 6 3 3 2" xfId="27814" xr:uid="{00000000-0005-0000-0000-0000712D0000}"/>
    <cellStyle name="60% - 强调文字颜色 6 6 3 3 3" xfId="42395" xr:uid="{00000000-0005-0000-0000-0000722D0000}"/>
    <cellStyle name="60% - 强调文字颜色 6 6 3 4" xfId="27813" xr:uid="{00000000-0005-0000-0000-0000732D0000}"/>
    <cellStyle name="60% - 强调文字颜色 6 6 3 5" xfId="42394" xr:uid="{00000000-0005-0000-0000-0000742D0000}"/>
    <cellStyle name="60% - 强调文字颜色 6 6 4" xfId="10546" xr:uid="{00000000-0005-0000-0000-0000752D0000}"/>
    <cellStyle name="60% - 强调文字颜色 6 6 4 2" xfId="27815" xr:uid="{00000000-0005-0000-0000-0000762D0000}"/>
    <cellStyle name="60% - 强调文字颜色 6 6 5" xfId="16426" xr:uid="{00000000-0005-0000-0000-0000772D0000}"/>
    <cellStyle name="60% - 强调文字颜色 6 6 5 2" xfId="27816" xr:uid="{00000000-0005-0000-0000-0000782D0000}"/>
    <cellStyle name="60% - 强调文字颜色 6 6 6" xfId="15837" xr:uid="{00000000-0005-0000-0000-0000792D0000}"/>
    <cellStyle name="60% - 强调文字颜色 6 6 6 2" xfId="27817" xr:uid="{00000000-0005-0000-0000-00007A2D0000}"/>
    <cellStyle name="60% - 强调文字颜色 6 6 6 3" xfId="42012" xr:uid="{00000000-0005-0000-0000-00007B2D0000}"/>
    <cellStyle name="60% - 强调文字颜色 6 6 7" xfId="27804" xr:uid="{00000000-0005-0000-0000-00007C2D0000}"/>
    <cellStyle name="60% - 强调文字颜色 6 7" xfId="1792" xr:uid="{00000000-0005-0000-0000-00007D2D0000}"/>
    <cellStyle name="60% - 强调文字颜色 6 7 2" xfId="4715" xr:uid="{00000000-0005-0000-0000-00007E2D0000}"/>
    <cellStyle name="60% - 强调文字颜色 6 7 2 2" xfId="6934" xr:uid="{00000000-0005-0000-0000-00007F2D0000}"/>
    <cellStyle name="60% - 强调文字颜色 6 7 2 2 2" xfId="27821" xr:uid="{00000000-0005-0000-0000-0000802D0000}"/>
    <cellStyle name="60% - 强调文字颜色 6 7 2 3" xfId="8954" xr:uid="{00000000-0005-0000-0000-0000812D0000}"/>
    <cellStyle name="60% - 强调文字颜色 6 7 2 3 2" xfId="27822" xr:uid="{00000000-0005-0000-0000-0000822D0000}"/>
    <cellStyle name="60% - 强调文字颜色 6 7 2 4" xfId="27820" xr:uid="{00000000-0005-0000-0000-0000832D0000}"/>
    <cellStyle name="60% - 强调文字颜色 6 7 3" xfId="10257" xr:uid="{00000000-0005-0000-0000-0000842D0000}"/>
    <cellStyle name="60% - 强调文字颜色 6 7 3 2" xfId="27823" xr:uid="{00000000-0005-0000-0000-0000852D0000}"/>
    <cellStyle name="60% - 强调文字颜色 6 7 4" xfId="10542" xr:uid="{00000000-0005-0000-0000-0000862D0000}"/>
    <cellStyle name="60% - 强调文字颜色 6 7 4 2" xfId="27824" xr:uid="{00000000-0005-0000-0000-0000872D0000}"/>
    <cellStyle name="60% - 强调文字颜色 6 7 5" xfId="16427" xr:uid="{00000000-0005-0000-0000-0000882D0000}"/>
    <cellStyle name="60% - 强调文字颜色 6 7 5 2" xfId="27825" xr:uid="{00000000-0005-0000-0000-0000892D0000}"/>
    <cellStyle name="60% - 强调文字颜色 6 7 6" xfId="27819" xr:uid="{00000000-0005-0000-0000-00008A2D0000}"/>
    <cellStyle name="60% - 强调文字颜色 6 8" xfId="1794" xr:uid="{00000000-0005-0000-0000-00008B2D0000}"/>
    <cellStyle name="60% - 强调文字颜色 6 8 2" xfId="4716" xr:uid="{00000000-0005-0000-0000-00008C2D0000}"/>
    <cellStyle name="60% - 强调文字颜色 6 8 2 2" xfId="7361" xr:uid="{00000000-0005-0000-0000-00008D2D0000}"/>
    <cellStyle name="60% - 强调文字颜色 6 8 2 2 2" xfId="27829" xr:uid="{00000000-0005-0000-0000-00008E2D0000}"/>
    <cellStyle name="60% - 强调文字颜色 6 8 2 3" xfId="8595" xr:uid="{00000000-0005-0000-0000-00008F2D0000}"/>
    <cellStyle name="60% - 强调文字颜色 6 8 2 3 2" xfId="27830" xr:uid="{00000000-0005-0000-0000-0000902D0000}"/>
    <cellStyle name="60% - 强调文字颜色 6 8 2 4" xfId="26723" xr:uid="{00000000-0005-0000-0000-0000912D0000}"/>
    <cellStyle name="60% - 强调文字颜色 6 8 3" xfId="10973" xr:uid="{00000000-0005-0000-0000-0000922D0000}"/>
    <cellStyle name="60% - 强调文字颜色 6 8 3 2" xfId="27831" xr:uid="{00000000-0005-0000-0000-0000932D0000}"/>
    <cellStyle name="60% - 强调文字颜色 6 8 4" xfId="9354" xr:uid="{00000000-0005-0000-0000-0000942D0000}"/>
    <cellStyle name="60% - 强调文字颜色 6 8 4 2" xfId="27832" xr:uid="{00000000-0005-0000-0000-0000952D0000}"/>
    <cellStyle name="60% - 强调文字颜色 6 8 5" xfId="16429" xr:uid="{00000000-0005-0000-0000-0000962D0000}"/>
    <cellStyle name="60% - 强调文字颜色 6 8 5 2" xfId="27833" xr:uid="{00000000-0005-0000-0000-0000972D0000}"/>
    <cellStyle name="60% - 强调文字颜色 6 8 6" xfId="27828" xr:uid="{00000000-0005-0000-0000-0000982D0000}"/>
    <cellStyle name="60% - 强调文字颜色 6 9" xfId="1796" xr:uid="{00000000-0005-0000-0000-0000992D0000}"/>
    <cellStyle name="60% - 强调文字颜色 6 9 2" xfId="4717" xr:uid="{00000000-0005-0000-0000-00009A2D0000}"/>
    <cellStyle name="60% - 强调文字颜色 6 9 2 2" xfId="7362" xr:uid="{00000000-0005-0000-0000-00009B2D0000}"/>
    <cellStyle name="60% - 强调文字颜色 6 9 2 2 2" xfId="27843" xr:uid="{00000000-0005-0000-0000-00009C2D0000}"/>
    <cellStyle name="60% - 强调文字颜色 6 9 2 3" xfId="10315" xr:uid="{00000000-0005-0000-0000-00009D2D0000}"/>
    <cellStyle name="60% - 强调文字颜色 6 9 2 3 2" xfId="27845" xr:uid="{00000000-0005-0000-0000-00009E2D0000}"/>
    <cellStyle name="60% - 强调文字颜色 6 9 2 4" xfId="27840" xr:uid="{00000000-0005-0000-0000-00009F2D0000}"/>
    <cellStyle name="60% - 强调文字颜色 6 9 3" xfId="8950" xr:uid="{00000000-0005-0000-0000-0000A02D0000}"/>
    <cellStyle name="60% - 强调文字颜色 6 9 3 2" xfId="27848" xr:uid="{00000000-0005-0000-0000-0000A12D0000}"/>
    <cellStyle name="60% - 强调文字颜色 6 9 4" xfId="10535" xr:uid="{00000000-0005-0000-0000-0000A22D0000}"/>
    <cellStyle name="60% - 强调文字颜色 6 9 4 2" xfId="27850" xr:uid="{00000000-0005-0000-0000-0000A32D0000}"/>
    <cellStyle name="60% - 强调文字颜色 6 9 5" xfId="16431" xr:uid="{00000000-0005-0000-0000-0000A42D0000}"/>
    <cellStyle name="60% - 强调文字颜色 6 9 5 2" xfId="27852" xr:uid="{00000000-0005-0000-0000-0000A52D0000}"/>
    <cellStyle name="60% - 强调文字颜色 6 9 6" xfId="27837" xr:uid="{00000000-0005-0000-0000-0000A62D0000}"/>
    <cellStyle name="60% - 着色 1" xfId="1797" xr:uid="{00000000-0005-0000-0000-0000A72D0000}"/>
    <cellStyle name="60% - 着色 1 2" xfId="1799" xr:uid="{00000000-0005-0000-0000-0000A82D0000}"/>
    <cellStyle name="60% - 着色 1 2 2" xfId="4718" xr:uid="{00000000-0005-0000-0000-0000A92D0000}"/>
    <cellStyle name="60% - 着色 1 2 2 2" xfId="7363" xr:uid="{00000000-0005-0000-0000-0000AA2D0000}"/>
    <cellStyle name="60% - 着色 1 2 2 2 2" xfId="27855" xr:uid="{00000000-0005-0000-0000-0000AB2D0000}"/>
    <cellStyle name="60% - 着色 1 2 2 3" xfId="9246" xr:uid="{00000000-0005-0000-0000-0000AC2D0000}"/>
    <cellStyle name="60% - 着色 1 2 2 3 2" xfId="27856" xr:uid="{00000000-0005-0000-0000-0000AD2D0000}"/>
    <cellStyle name="60% - 着色 1 2 2 4" xfId="27854" xr:uid="{00000000-0005-0000-0000-0000AE2D0000}"/>
    <cellStyle name="60% - 着色 1 2 3" xfId="9156" xr:uid="{00000000-0005-0000-0000-0000AF2D0000}"/>
    <cellStyle name="60% - 着色 1 2 3 2" xfId="21329" xr:uid="{00000000-0005-0000-0000-0000B02D0000}"/>
    <cellStyle name="60% - 着色 1 2 4" xfId="8948" xr:uid="{00000000-0005-0000-0000-0000B12D0000}"/>
    <cellStyle name="60% - 着色 1 2 4 2" xfId="27858" xr:uid="{00000000-0005-0000-0000-0000B22D0000}"/>
    <cellStyle name="60% - 着色 1 2 5" xfId="16434" xr:uid="{00000000-0005-0000-0000-0000B32D0000}"/>
    <cellStyle name="60% - 着色 1 2 5 2" xfId="27860" xr:uid="{00000000-0005-0000-0000-0000B42D0000}"/>
    <cellStyle name="60% - 着色 1 2 6" xfId="27853" xr:uid="{00000000-0005-0000-0000-0000B52D0000}"/>
    <cellStyle name="60% - 着色 1 3" xfId="10254" xr:uid="{00000000-0005-0000-0000-0000B62D0000}"/>
    <cellStyle name="60% - 着色 1 3 2" xfId="21019" xr:uid="{00000000-0005-0000-0000-0000B72D0000}"/>
    <cellStyle name="60% - 着色 1 4" xfId="8949" xr:uid="{00000000-0005-0000-0000-0000B82D0000}"/>
    <cellStyle name="60% - 着色 1 4 2" xfId="27861" xr:uid="{00000000-0005-0000-0000-0000B92D0000}"/>
    <cellStyle name="60% - 着色 1 5" xfId="16432" xr:uid="{00000000-0005-0000-0000-0000BA2D0000}"/>
    <cellStyle name="60% - 着色 1 5 2" xfId="27863" xr:uid="{00000000-0005-0000-0000-0000BB2D0000}"/>
    <cellStyle name="60% - 着色 2" xfId="1800" xr:uid="{00000000-0005-0000-0000-0000BC2D0000}"/>
    <cellStyle name="60% - 着色 2 2" xfId="1801" xr:uid="{00000000-0005-0000-0000-0000BD2D0000}"/>
    <cellStyle name="60% - 着色 2 2 2" xfId="4719" xr:uid="{00000000-0005-0000-0000-0000BE2D0000}"/>
    <cellStyle name="60% - 着色 2 2 2 2" xfId="7364" xr:uid="{00000000-0005-0000-0000-0000BF2D0000}"/>
    <cellStyle name="60% - 着色 2 2 2 2 2" xfId="27866" xr:uid="{00000000-0005-0000-0000-0000C02D0000}"/>
    <cellStyle name="60% - 着色 2 2 2 3" xfId="10041" xr:uid="{00000000-0005-0000-0000-0000C12D0000}"/>
    <cellStyle name="60% - 着色 2 2 2 3 2" xfId="27867" xr:uid="{00000000-0005-0000-0000-0000C22D0000}"/>
    <cellStyle name="60% - 着色 2 2 2 4" xfId="27865" xr:uid="{00000000-0005-0000-0000-0000C32D0000}"/>
    <cellStyle name="60% - 着色 2 2 3" xfId="8324" xr:uid="{00000000-0005-0000-0000-0000C42D0000}"/>
    <cellStyle name="60% - 着色 2 2 3 2" xfId="27869" xr:uid="{00000000-0005-0000-0000-0000C52D0000}"/>
    <cellStyle name="60% - 着色 2 2 4" xfId="10252" xr:uid="{00000000-0005-0000-0000-0000C62D0000}"/>
    <cellStyle name="60% - 着色 2 2 4 2" xfId="27871" xr:uid="{00000000-0005-0000-0000-0000C72D0000}"/>
    <cellStyle name="60% - 着色 2 2 5" xfId="16436" xr:uid="{00000000-0005-0000-0000-0000C82D0000}"/>
    <cellStyle name="60% - 着色 2 2 5 2" xfId="27873" xr:uid="{00000000-0005-0000-0000-0000C92D0000}"/>
    <cellStyle name="60% - 着色 2 2 6" xfId="27864" xr:uid="{00000000-0005-0000-0000-0000CA2D0000}"/>
    <cellStyle name="60% - 着色 2 3" xfId="10407" xr:uid="{00000000-0005-0000-0000-0000CB2D0000}"/>
    <cellStyle name="60% - 着色 2 3 2" xfId="27874" xr:uid="{00000000-0005-0000-0000-0000CC2D0000}"/>
    <cellStyle name="60% - 着色 2 4" xfId="8947" xr:uid="{00000000-0005-0000-0000-0000CD2D0000}"/>
    <cellStyle name="60% - 着色 2 4 2" xfId="27875" xr:uid="{00000000-0005-0000-0000-0000CE2D0000}"/>
    <cellStyle name="60% - 着色 2 5" xfId="16435" xr:uid="{00000000-0005-0000-0000-0000CF2D0000}"/>
    <cellStyle name="60% - 着色 2 5 2" xfId="27876" xr:uid="{00000000-0005-0000-0000-0000D02D0000}"/>
    <cellStyle name="60% - 着色 3" xfId="1803" xr:uid="{00000000-0005-0000-0000-0000D12D0000}"/>
    <cellStyle name="60% - 着色 3 2" xfId="1805" xr:uid="{00000000-0005-0000-0000-0000D22D0000}"/>
    <cellStyle name="60% - 着色 3 2 2" xfId="4720" xr:uid="{00000000-0005-0000-0000-0000D32D0000}"/>
    <cellStyle name="60% - 着色 3 2 2 2" xfId="7366" xr:uid="{00000000-0005-0000-0000-0000D42D0000}"/>
    <cellStyle name="60% - 着色 3 2 2 2 2" xfId="27878" xr:uid="{00000000-0005-0000-0000-0000D52D0000}"/>
    <cellStyle name="60% - 着色 3 2 2 3" xfId="9990" xr:uid="{00000000-0005-0000-0000-0000D62D0000}"/>
    <cellStyle name="60% - 着色 3 2 2 3 2" xfId="27879" xr:uid="{00000000-0005-0000-0000-0000D72D0000}"/>
    <cellStyle name="60% - 着色 3 2 2 4" xfId="25550" xr:uid="{00000000-0005-0000-0000-0000D82D0000}"/>
    <cellStyle name="60% - 着色 3 2 3" xfId="10888" xr:uid="{00000000-0005-0000-0000-0000D92D0000}"/>
    <cellStyle name="60% - 着色 3 2 3 2" xfId="27880" xr:uid="{00000000-0005-0000-0000-0000DA2D0000}"/>
    <cellStyle name="60% - 着色 3 2 4" xfId="10886" xr:uid="{00000000-0005-0000-0000-0000DB2D0000}"/>
    <cellStyle name="60% - 着色 3 2 4 2" xfId="27881" xr:uid="{00000000-0005-0000-0000-0000DC2D0000}"/>
    <cellStyle name="60% - 着色 3 2 5" xfId="16439" xr:uid="{00000000-0005-0000-0000-0000DD2D0000}"/>
    <cellStyle name="60% - 着色 3 2 5 2" xfId="27882" xr:uid="{00000000-0005-0000-0000-0000DE2D0000}"/>
    <cellStyle name="60% - 着色 3 2 6" xfId="27877" xr:uid="{00000000-0005-0000-0000-0000DF2D0000}"/>
    <cellStyle name="60% - 着色 3 3" xfId="10508" xr:uid="{00000000-0005-0000-0000-0000E02D0000}"/>
    <cellStyle name="60% - 着色 3 3 2" xfId="27883" xr:uid="{00000000-0005-0000-0000-0000E12D0000}"/>
    <cellStyle name="60% - 着色 3 4" xfId="10507" xr:uid="{00000000-0005-0000-0000-0000E22D0000}"/>
    <cellStyle name="60% - 着色 3 4 2" xfId="27884" xr:uid="{00000000-0005-0000-0000-0000E32D0000}"/>
    <cellStyle name="60% - 着色 3 5" xfId="16438" xr:uid="{00000000-0005-0000-0000-0000E42D0000}"/>
    <cellStyle name="60% - 着色 3 5 2" xfId="27886" xr:uid="{00000000-0005-0000-0000-0000E52D0000}"/>
    <cellStyle name="60% - 着色 4" xfId="1057" xr:uid="{00000000-0005-0000-0000-0000E62D0000}"/>
    <cellStyle name="60% - 着色 4 2" xfId="1806" xr:uid="{00000000-0005-0000-0000-0000E72D0000}"/>
    <cellStyle name="60% - 着色 4 2 2" xfId="4721" xr:uid="{00000000-0005-0000-0000-0000E82D0000}"/>
    <cellStyle name="60% - 着色 4 2 2 2" xfId="7367" xr:uid="{00000000-0005-0000-0000-0000E92D0000}"/>
    <cellStyle name="60% - 着色 4 2 2 2 2" xfId="27889" xr:uid="{00000000-0005-0000-0000-0000EA2D0000}"/>
    <cellStyle name="60% - 着色 4 2 2 3" xfId="8323" xr:uid="{00000000-0005-0000-0000-0000EB2D0000}"/>
    <cellStyle name="60% - 着色 4 2 2 3 2" xfId="27890" xr:uid="{00000000-0005-0000-0000-0000EC2D0000}"/>
    <cellStyle name="60% - 着色 4 2 2 4" xfId="27888" xr:uid="{00000000-0005-0000-0000-0000ED2D0000}"/>
    <cellStyle name="60% - 着色 4 2 3" xfId="10876" xr:uid="{00000000-0005-0000-0000-0000EE2D0000}"/>
    <cellStyle name="60% - 着色 4 2 3 2" xfId="27891" xr:uid="{00000000-0005-0000-0000-0000EF2D0000}"/>
    <cellStyle name="60% - 着色 4 2 4" xfId="9648" xr:uid="{00000000-0005-0000-0000-0000F02D0000}"/>
    <cellStyle name="60% - 着色 4 2 4 2" xfId="27892" xr:uid="{00000000-0005-0000-0000-0000F12D0000}"/>
    <cellStyle name="60% - 着色 4 2 5" xfId="16440" xr:uid="{00000000-0005-0000-0000-0000F22D0000}"/>
    <cellStyle name="60% - 着色 4 2 5 2" xfId="27893" xr:uid="{00000000-0005-0000-0000-0000F32D0000}"/>
    <cellStyle name="60% - 着色 4 2 6" xfId="27887" xr:uid="{00000000-0005-0000-0000-0000F42D0000}"/>
    <cellStyle name="60% - 着色 4 3" xfId="10609" xr:uid="{00000000-0005-0000-0000-0000F52D0000}"/>
    <cellStyle name="60% - 着色 4 3 2" xfId="27894" xr:uid="{00000000-0005-0000-0000-0000F62D0000}"/>
    <cellStyle name="60% - 着色 4 4" xfId="11106" xr:uid="{00000000-0005-0000-0000-0000F72D0000}"/>
    <cellStyle name="60% - 着色 4 4 2" xfId="27895" xr:uid="{00000000-0005-0000-0000-0000F82D0000}"/>
    <cellStyle name="60% - 着色 4 5" xfId="15745" xr:uid="{00000000-0005-0000-0000-0000F92D0000}"/>
    <cellStyle name="60% - 着色 4 5 2" xfId="27897" xr:uid="{00000000-0005-0000-0000-0000FA2D0000}"/>
    <cellStyle name="60% - 着色 5" xfId="1808" xr:uid="{00000000-0005-0000-0000-0000FB2D0000}"/>
    <cellStyle name="60% - 着色 5 2" xfId="1812" xr:uid="{00000000-0005-0000-0000-0000FC2D0000}"/>
    <cellStyle name="60% - 着色 5 2 2" xfId="4722" xr:uid="{00000000-0005-0000-0000-0000FD2D0000}"/>
    <cellStyle name="60% - 着色 5 2 2 2" xfId="7370" xr:uid="{00000000-0005-0000-0000-0000FE2D0000}"/>
    <cellStyle name="60% - 着色 5 2 2 2 2" xfId="26273" xr:uid="{00000000-0005-0000-0000-0000FF2D0000}"/>
    <cellStyle name="60% - 着色 5 2 2 3" xfId="8921" xr:uid="{00000000-0005-0000-0000-0000002E0000}"/>
    <cellStyle name="60% - 着色 5 2 2 3 2" xfId="27900" xr:uid="{00000000-0005-0000-0000-0000012E0000}"/>
    <cellStyle name="60% - 着色 5 2 2 4" xfId="27899" xr:uid="{00000000-0005-0000-0000-0000022E0000}"/>
    <cellStyle name="60% - 着色 5 2 3" xfId="9418" xr:uid="{00000000-0005-0000-0000-0000032E0000}"/>
    <cellStyle name="60% - 着色 5 2 3 2" xfId="27902" xr:uid="{00000000-0005-0000-0000-0000042E0000}"/>
    <cellStyle name="60% - 着色 5 2 4" xfId="10863" xr:uid="{00000000-0005-0000-0000-0000052E0000}"/>
    <cellStyle name="60% - 着色 5 2 4 2" xfId="27904" xr:uid="{00000000-0005-0000-0000-0000062E0000}"/>
    <cellStyle name="60% - 着色 5 2 5" xfId="16446" xr:uid="{00000000-0005-0000-0000-0000072E0000}"/>
    <cellStyle name="60% - 着色 5 2 5 2" xfId="27906" xr:uid="{00000000-0005-0000-0000-0000082E0000}"/>
    <cellStyle name="60% - 着色 5 2 6" xfId="27898" xr:uid="{00000000-0005-0000-0000-0000092E0000}"/>
    <cellStyle name="60% - 着色 5 3" xfId="10013" xr:uid="{00000000-0005-0000-0000-00000A2E0000}"/>
    <cellStyle name="60% - 着色 5 3 2" xfId="27907" xr:uid="{00000000-0005-0000-0000-00000B2E0000}"/>
    <cellStyle name="60% - 着色 5 4" xfId="8431" xr:uid="{00000000-0005-0000-0000-00000C2E0000}"/>
    <cellStyle name="60% - 着色 5 4 2" xfId="27908" xr:uid="{00000000-0005-0000-0000-00000D2E0000}"/>
    <cellStyle name="60% - 着色 5 5" xfId="16442" xr:uid="{00000000-0005-0000-0000-00000E2E0000}"/>
    <cellStyle name="60% - 着色 5 5 2" xfId="27909" xr:uid="{00000000-0005-0000-0000-00000F2E0000}"/>
    <cellStyle name="60% - 着色 6" xfId="1813" xr:uid="{00000000-0005-0000-0000-0000102E0000}"/>
    <cellStyle name="60% - 着色 6 2" xfId="499" xr:uid="{00000000-0005-0000-0000-0000112E0000}"/>
    <cellStyle name="60% - 着色 6 2 2" xfId="4723" xr:uid="{00000000-0005-0000-0000-0000122E0000}"/>
    <cellStyle name="60% - 着色 6 2 2 2" xfId="7330" xr:uid="{00000000-0005-0000-0000-0000132E0000}"/>
    <cellStyle name="60% - 着色 6 2 2 2 2" xfId="27914" xr:uid="{00000000-0005-0000-0000-0000142E0000}"/>
    <cellStyle name="60% - 着色 6 2 2 3" xfId="8351" xr:uid="{00000000-0005-0000-0000-0000152E0000}"/>
    <cellStyle name="60% - 着色 6 2 2 3 2" xfId="21268" xr:uid="{00000000-0005-0000-0000-0000162E0000}"/>
    <cellStyle name="60% - 着色 6 2 2 4" xfId="27912" xr:uid="{00000000-0005-0000-0000-0000172E0000}"/>
    <cellStyle name="60% - 着色 6 2 3" xfId="10855" xr:uid="{00000000-0005-0000-0000-0000182E0000}"/>
    <cellStyle name="60% - 着色 6 2 3 2" xfId="27916" xr:uid="{00000000-0005-0000-0000-0000192E0000}"/>
    <cellStyle name="60% - 着色 6 2 4" xfId="10854" xr:uid="{00000000-0005-0000-0000-00001A2E0000}"/>
    <cellStyle name="60% - 着色 6 2 4 2" xfId="27918" xr:uid="{00000000-0005-0000-0000-00001B2E0000}"/>
    <cellStyle name="60% - 着色 6 2 5" xfId="15501" xr:uid="{00000000-0005-0000-0000-00001C2E0000}"/>
    <cellStyle name="60% - 着色 6 2 5 2" xfId="27921" xr:uid="{00000000-0005-0000-0000-00001D2E0000}"/>
    <cellStyle name="60% - 着色 6 2 6" xfId="27911" xr:uid="{00000000-0005-0000-0000-00001E2E0000}"/>
    <cellStyle name="60% - 着色 6 3" xfId="9807" xr:uid="{00000000-0005-0000-0000-00001F2E0000}"/>
    <cellStyle name="60% - 着色 6 3 2" xfId="27923" xr:uid="{00000000-0005-0000-0000-0000202E0000}"/>
    <cellStyle name="60% - 着色 6 4" xfId="8322" xr:uid="{00000000-0005-0000-0000-0000212E0000}"/>
    <cellStyle name="60% - 着色 6 4 2" xfId="27924" xr:uid="{00000000-0005-0000-0000-0000222E0000}"/>
    <cellStyle name="60% - 着色 6 5" xfId="16447" xr:uid="{00000000-0005-0000-0000-0000232E0000}"/>
    <cellStyle name="60% - 着色 6 5 2" xfId="27925" xr:uid="{00000000-0005-0000-0000-0000242E0000}"/>
    <cellStyle name="6mal" xfId="1814" xr:uid="{00000000-0005-0000-0000-0000252E0000}"/>
    <cellStyle name="6mal 2" xfId="27927" xr:uid="{00000000-0005-0000-0000-0000262E0000}"/>
    <cellStyle name="99/12/31" xfId="1815" xr:uid="{00000000-0005-0000-0000-0000272E0000}"/>
    <cellStyle name="99/12/31 2" xfId="16449" xr:uid="{00000000-0005-0000-0000-0000282E0000}"/>
    <cellStyle name="99/12/31 2 2" xfId="19255" xr:uid="{00000000-0005-0000-0000-0000292E0000}"/>
    <cellStyle name="99/12/31 2 2 2" xfId="27930" xr:uid="{00000000-0005-0000-0000-00002A2E0000}"/>
    <cellStyle name="99/12/31 2 3" xfId="27929" xr:uid="{00000000-0005-0000-0000-00002B2E0000}"/>
    <cellStyle name="99/12/31 3" xfId="18459" xr:uid="{00000000-0005-0000-0000-00002C2E0000}"/>
    <cellStyle name="99/12/31 3 2" xfId="27931" xr:uid="{00000000-0005-0000-0000-00002D2E0000}"/>
    <cellStyle name="99/12/31 4" xfId="27928" xr:uid="{00000000-0005-0000-0000-00002E2E0000}"/>
    <cellStyle name="Accent1" xfId="1816" xr:uid="{00000000-0005-0000-0000-00002F2E0000}"/>
    <cellStyle name="Accent1 - 20%" xfId="1237" xr:uid="{00000000-0005-0000-0000-0000302E0000}"/>
    <cellStyle name="Accent1 - 20% 2" xfId="4725" xr:uid="{00000000-0005-0000-0000-0000312E0000}"/>
    <cellStyle name="Accent1 - 20% 2 2" xfId="27935" xr:uid="{00000000-0005-0000-0000-0000322E0000}"/>
    <cellStyle name="Accent1 - 20% 3" xfId="9684" xr:uid="{00000000-0005-0000-0000-0000332E0000}"/>
    <cellStyle name="Accent1 - 20% 3 2" xfId="27936" xr:uid="{00000000-0005-0000-0000-0000342E0000}"/>
    <cellStyle name="Accent1 - 20% 4" xfId="8632" xr:uid="{00000000-0005-0000-0000-0000352E0000}"/>
    <cellStyle name="Accent1 - 20% 4 2" xfId="27937" xr:uid="{00000000-0005-0000-0000-0000362E0000}"/>
    <cellStyle name="Accent1 - 20% 5" xfId="27934" xr:uid="{00000000-0005-0000-0000-0000372E0000}"/>
    <cellStyle name="Accent1 - 40%" xfId="1818" xr:uid="{00000000-0005-0000-0000-0000382E0000}"/>
    <cellStyle name="Accent1 - 40% 2" xfId="4726" xr:uid="{00000000-0005-0000-0000-0000392E0000}"/>
    <cellStyle name="Accent1 - 40% 2 2" xfId="27940" xr:uid="{00000000-0005-0000-0000-00003A2E0000}"/>
    <cellStyle name="Accent1 - 40% 3" xfId="8587" xr:uid="{00000000-0005-0000-0000-00003B2E0000}"/>
    <cellStyle name="Accent1 - 40% 3 2" xfId="27941" xr:uid="{00000000-0005-0000-0000-00003C2E0000}"/>
    <cellStyle name="Accent1 - 40% 4" xfId="10250" xr:uid="{00000000-0005-0000-0000-00003D2E0000}"/>
    <cellStyle name="Accent1 - 40% 4 2" xfId="27942" xr:uid="{00000000-0005-0000-0000-00003E2E0000}"/>
    <cellStyle name="Accent1 - 40% 5" xfId="27938" xr:uid="{00000000-0005-0000-0000-00003F2E0000}"/>
    <cellStyle name="Accent1 - 60%" xfId="1820" xr:uid="{00000000-0005-0000-0000-0000402E0000}"/>
    <cellStyle name="Accent1 - 60% 2" xfId="4727" xr:uid="{00000000-0005-0000-0000-0000412E0000}"/>
    <cellStyle name="Accent1 - 60% 2 2" xfId="27944" xr:uid="{00000000-0005-0000-0000-0000422E0000}"/>
    <cellStyle name="Accent1 - 60% 3" xfId="27943" xr:uid="{00000000-0005-0000-0000-0000432E0000}"/>
    <cellStyle name="Accent1 10" xfId="8256" xr:uid="{00000000-0005-0000-0000-0000442E0000}"/>
    <cellStyle name="Accent1 10 2" xfId="27948" xr:uid="{00000000-0005-0000-0000-0000452E0000}"/>
    <cellStyle name="Accent1 11" xfId="16450" xr:uid="{00000000-0005-0000-0000-0000462E0000}"/>
    <cellStyle name="Accent1 11 2" xfId="27951" xr:uid="{00000000-0005-0000-0000-0000472E0000}"/>
    <cellStyle name="Accent1 12" xfId="27932" xr:uid="{00000000-0005-0000-0000-0000482E0000}"/>
    <cellStyle name="Accent1 2" xfId="1822" xr:uid="{00000000-0005-0000-0000-0000492E0000}"/>
    <cellStyle name="Accent1 2 2" xfId="4728" xr:uid="{00000000-0005-0000-0000-00004A2E0000}"/>
    <cellStyle name="Accent1 2 2 2" xfId="27953" xr:uid="{00000000-0005-0000-0000-00004B2E0000}"/>
    <cellStyle name="Accent1 2 3" xfId="10586" xr:uid="{00000000-0005-0000-0000-00004C2E0000}"/>
    <cellStyle name="Accent1 2 3 2" xfId="27954" xr:uid="{00000000-0005-0000-0000-00004D2E0000}"/>
    <cellStyle name="Accent1 2 4" xfId="8946" xr:uid="{00000000-0005-0000-0000-00004E2E0000}"/>
    <cellStyle name="Accent1 2 4 2" xfId="27955" xr:uid="{00000000-0005-0000-0000-00004F2E0000}"/>
    <cellStyle name="Accent1 2 5" xfId="16455" xr:uid="{00000000-0005-0000-0000-0000502E0000}"/>
    <cellStyle name="Accent1 2 5 2" xfId="27956" xr:uid="{00000000-0005-0000-0000-0000512E0000}"/>
    <cellStyle name="Accent1 2 6" xfId="24586" xr:uid="{00000000-0005-0000-0000-0000522E0000}"/>
    <cellStyle name="Accent1 3" xfId="4724" xr:uid="{00000000-0005-0000-0000-0000532E0000}"/>
    <cellStyle name="Accent1 3 2" xfId="24588" xr:uid="{00000000-0005-0000-0000-0000542E0000}"/>
    <cellStyle name="Accent1 4" xfId="6706" xr:uid="{00000000-0005-0000-0000-0000552E0000}"/>
    <cellStyle name="Accent1 4 2" xfId="23177" xr:uid="{00000000-0005-0000-0000-0000562E0000}"/>
    <cellStyle name="Accent1 5" xfId="6739" xr:uid="{00000000-0005-0000-0000-0000572E0000}"/>
    <cellStyle name="Accent1 5 2" xfId="27957" xr:uid="{00000000-0005-0000-0000-0000582E0000}"/>
    <cellStyle name="Accent1 6" xfId="6705" xr:uid="{00000000-0005-0000-0000-0000592E0000}"/>
    <cellStyle name="Accent1 6 2" xfId="27958" xr:uid="{00000000-0005-0000-0000-00005A2E0000}"/>
    <cellStyle name="Accent1 7" xfId="6742" xr:uid="{00000000-0005-0000-0000-00005B2E0000}"/>
    <cellStyle name="Accent1 7 2" xfId="27959" xr:uid="{00000000-0005-0000-0000-00005C2E0000}"/>
    <cellStyle name="Accent1 8" xfId="10443" xr:uid="{00000000-0005-0000-0000-00005D2E0000}"/>
    <cellStyle name="Accent1 8 2" xfId="27961" xr:uid="{00000000-0005-0000-0000-00005E2E0000}"/>
    <cellStyle name="Accent1 9" xfId="10442" xr:uid="{00000000-0005-0000-0000-00005F2E0000}"/>
    <cellStyle name="Accent1 9 2" xfId="27963" xr:uid="{00000000-0005-0000-0000-0000602E0000}"/>
    <cellStyle name="Accent1_Book1" xfId="1538" xr:uid="{00000000-0005-0000-0000-0000612E0000}"/>
    <cellStyle name="Accent2" xfId="1823" xr:uid="{00000000-0005-0000-0000-0000622E0000}"/>
    <cellStyle name="Accent2 - 20%" xfId="1825" xr:uid="{00000000-0005-0000-0000-0000632E0000}"/>
    <cellStyle name="Accent2 - 20% 2" xfId="4730" xr:uid="{00000000-0005-0000-0000-0000642E0000}"/>
    <cellStyle name="Accent2 - 20% 2 2" xfId="27967" xr:uid="{00000000-0005-0000-0000-0000652E0000}"/>
    <cellStyle name="Accent2 - 20% 3" xfId="10798" xr:uid="{00000000-0005-0000-0000-0000662E0000}"/>
    <cellStyle name="Accent2 - 20% 3 2" xfId="27968" xr:uid="{00000000-0005-0000-0000-0000672E0000}"/>
    <cellStyle name="Accent2 - 20% 4" xfId="10249" xr:uid="{00000000-0005-0000-0000-0000682E0000}"/>
    <cellStyle name="Accent2 - 20% 4 2" xfId="27970" xr:uid="{00000000-0005-0000-0000-0000692E0000}"/>
    <cellStyle name="Accent2 - 20% 5" xfId="27966" xr:uid="{00000000-0005-0000-0000-00006A2E0000}"/>
    <cellStyle name="Accent2 - 40%" xfId="424" xr:uid="{00000000-0005-0000-0000-00006B2E0000}"/>
    <cellStyle name="Accent2 - 40% 2" xfId="4731" xr:uid="{00000000-0005-0000-0000-00006C2E0000}"/>
    <cellStyle name="Accent2 - 40% 2 2" xfId="23782" xr:uid="{00000000-0005-0000-0000-00006D2E0000}"/>
    <cellStyle name="Accent2 - 40% 3" xfId="8445" xr:uid="{00000000-0005-0000-0000-00006E2E0000}"/>
    <cellStyle name="Accent2 - 40% 3 2" xfId="27972" xr:uid="{00000000-0005-0000-0000-00006F2E0000}"/>
    <cellStyle name="Accent2 - 40% 4" xfId="9219" xr:uid="{00000000-0005-0000-0000-0000702E0000}"/>
    <cellStyle name="Accent2 - 40% 4 2" xfId="27973" xr:uid="{00000000-0005-0000-0000-0000712E0000}"/>
    <cellStyle name="Accent2 - 40% 5" xfId="27971" xr:uid="{00000000-0005-0000-0000-0000722E0000}"/>
    <cellStyle name="Accent2 - 60%" xfId="1826" xr:uid="{00000000-0005-0000-0000-0000732E0000}"/>
    <cellStyle name="Accent2 - 60% 2" xfId="4732" xr:uid="{00000000-0005-0000-0000-0000742E0000}"/>
    <cellStyle name="Accent2 - 60% 2 2" xfId="27975" xr:uid="{00000000-0005-0000-0000-0000752E0000}"/>
    <cellStyle name="Accent2 - 60% 3" xfId="27974" xr:uid="{00000000-0005-0000-0000-0000762E0000}"/>
    <cellStyle name="Accent2 10" xfId="8321" xr:uid="{00000000-0005-0000-0000-0000772E0000}"/>
    <cellStyle name="Accent2 10 2" xfId="27978" xr:uid="{00000000-0005-0000-0000-0000782E0000}"/>
    <cellStyle name="Accent2 11" xfId="16456" xr:uid="{00000000-0005-0000-0000-0000792E0000}"/>
    <cellStyle name="Accent2 11 2" xfId="27981" xr:uid="{00000000-0005-0000-0000-00007A2E0000}"/>
    <cellStyle name="Accent2 12" xfId="27965" xr:uid="{00000000-0005-0000-0000-00007B2E0000}"/>
    <cellStyle name="Accent2 2" xfId="1828" xr:uid="{00000000-0005-0000-0000-00007C2E0000}"/>
    <cellStyle name="Accent2 2 2" xfId="4733" xr:uid="{00000000-0005-0000-0000-00007D2E0000}"/>
    <cellStyle name="Accent2 2 2 2" xfId="24626" xr:uid="{00000000-0005-0000-0000-00007E2E0000}"/>
    <cellStyle name="Accent2 2 3" xfId="9530" xr:uid="{00000000-0005-0000-0000-00007F2E0000}"/>
    <cellStyle name="Accent2 2 3 2" xfId="27982" xr:uid="{00000000-0005-0000-0000-0000802E0000}"/>
    <cellStyle name="Accent2 2 4" xfId="9520" xr:uid="{00000000-0005-0000-0000-0000812E0000}"/>
    <cellStyle name="Accent2 2 4 2" xfId="27983" xr:uid="{00000000-0005-0000-0000-0000822E0000}"/>
    <cellStyle name="Accent2 2 5" xfId="16461" xr:uid="{00000000-0005-0000-0000-0000832E0000}"/>
    <cellStyle name="Accent2 2 5 2" xfId="27984" xr:uid="{00000000-0005-0000-0000-0000842E0000}"/>
    <cellStyle name="Accent2 2 6" xfId="24623" xr:uid="{00000000-0005-0000-0000-0000852E0000}"/>
    <cellStyle name="Accent2 3" xfId="4729" xr:uid="{00000000-0005-0000-0000-0000862E0000}"/>
    <cellStyle name="Accent2 3 2" xfId="26653" xr:uid="{00000000-0005-0000-0000-0000872E0000}"/>
    <cellStyle name="Accent2 4" xfId="6708" xr:uid="{00000000-0005-0000-0000-0000882E0000}"/>
    <cellStyle name="Accent2 4 2" xfId="27985" xr:uid="{00000000-0005-0000-0000-0000892E0000}"/>
    <cellStyle name="Accent2 5" xfId="6737" xr:uid="{00000000-0005-0000-0000-00008A2E0000}"/>
    <cellStyle name="Accent2 5 2" xfId="27987" xr:uid="{00000000-0005-0000-0000-00008B2E0000}"/>
    <cellStyle name="Accent2 6" xfId="6707" xr:uid="{00000000-0005-0000-0000-00008C2E0000}"/>
    <cellStyle name="Accent2 6 2" xfId="27988" xr:uid="{00000000-0005-0000-0000-00008D2E0000}"/>
    <cellStyle name="Accent2 7" xfId="6741" xr:uid="{00000000-0005-0000-0000-00008E2E0000}"/>
    <cellStyle name="Accent2 7 2" xfId="27989" xr:uid="{00000000-0005-0000-0000-00008F2E0000}"/>
    <cellStyle name="Accent2 8" xfId="8944" xr:uid="{00000000-0005-0000-0000-0000902E0000}"/>
    <cellStyle name="Accent2 8 2" xfId="27990" xr:uid="{00000000-0005-0000-0000-0000912E0000}"/>
    <cellStyle name="Accent2 9" xfId="10248" xr:uid="{00000000-0005-0000-0000-0000922E0000}"/>
    <cellStyle name="Accent2 9 2" xfId="27991" xr:uid="{00000000-0005-0000-0000-0000932E0000}"/>
    <cellStyle name="Accent2_Book1" xfId="1830" xr:uid="{00000000-0005-0000-0000-0000942E0000}"/>
    <cellStyle name="Accent3" xfId="1832" xr:uid="{00000000-0005-0000-0000-0000952E0000}"/>
    <cellStyle name="Accent3 - 20%" xfId="1833" xr:uid="{00000000-0005-0000-0000-0000962E0000}"/>
    <cellStyle name="Accent3 - 20% 2" xfId="4735" xr:uid="{00000000-0005-0000-0000-0000972E0000}"/>
    <cellStyle name="Accent3 - 20% 2 2" xfId="27996" xr:uid="{00000000-0005-0000-0000-0000982E0000}"/>
    <cellStyle name="Accent3 - 20% 3" xfId="10246" xr:uid="{00000000-0005-0000-0000-0000992E0000}"/>
    <cellStyle name="Accent3 - 20% 3 2" xfId="27998" xr:uid="{00000000-0005-0000-0000-00009A2E0000}"/>
    <cellStyle name="Accent3 - 20% 4" xfId="8939" xr:uid="{00000000-0005-0000-0000-00009B2E0000}"/>
    <cellStyle name="Accent3 - 20% 4 2" xfId="27999" xr:uid="{00000000-0005-0000-0000-00009C2E0000}"/>
    <cellStyle name="Accent3 - 20% 5" xfId="27993" xr:uid="{00000000-0005-0000-0000-00009D2E0000}"/>
    <cellStyle name="Accent3 - 40%" xfId="1834" xr:uid="{00000000-0005-0000-0000-00009E2E0000}"/>
    <cellStyle name="Accent3 - 40% 2" xfId="4736" xr:uid="{00000000-0005-0000-0000-00009F2E0000}"/>
    <cellStyle name="Accent3 - 40% 2 2" xfId="28002" xr:uid="{00000000-0005-0000-0000-0000A02E0000}"/>
    <cellStyle name="Accent3 - 40% 3" xfId="9065" xr:uid="{00000000-0005-0000-0000-0000A12E0000}"/>
    <cellStyle name="Accent3 - 40% 3 2" xfId="28003" xr:uid="{00000000-0005-0000-0000-0000A22E0000}"/>
    <cellStyle name="Accent3 - 40% 4" xfId="8943" xr:uid="{00000000-0005-0000-0000-0000A32E0000}"/>
    <cellStyle name="Accent3 - 40% 4 2" xfId="28005" xr:uid="{00000000-0005-0000-0000-0000A42E0000}"/>
    <cellStyle name="Accent3 - 40% 5" xfId="28001" xr:uid="{00000000-0005-0000-0000-0000A52E0000}"/>
    <cellStyle name="Accent3 - 60%" xfId="1835" xr:uid="{00000000-0005-0000-0000-0000A62E0000}"/>
    <cellStyle name="Accent3 - 60% 2" xfId="4737" xr:uid="{00000000-0005-0000-0000-0000A72E0000}"/>
    <cellStyle name="Accent3 - 60% 2 2" xfId="28009" xr:uid="{00000000-0005-0000-0000-0000A82E0000}"/>
    <cellStyle name="Accent3 - 60% 3" xfId="28007" xr:uid="{00000000-0005-0000-0000-0000A92E0000}"/>
    <cellStyle name="Accent3 10" xfId="10247" xr:uid="{00000000-0005-0000-0000-0000AA2E0000}"/>
    <cellStyle name="Accent3 10 2" xfId="28010" xr:uid="{00000000-0005-0000-0000-0000AB2E0000}"/>
    <cellStyle name="Accent3 11" xfId="16464" xr:uid="{00000000-0005-0000-0000-0000AC2E0000}"/>
    <cellStyle name="Accent3 11 2" xfId="28011" xr:uid="{00000000-0005-0000-0000-0000AD2E0000}"/>
    <cellStyle name="Accent3 12" xfId="27992" xr:uid="{00000000-0005-0000-0000-0000AE2E0000}"/>
    <cellStyle name="Accent3 2" xfId="607" xr:uid="{00000000-0005-0000-0000-0000AF2E0000}"/>
    <cellStyle name="Accent3 2 2" xfId="4738" xr:uid="{00000000-0005-0000-0000-0000B02E0000}"/>
    <cellStyle name="Accent3 2 2 2" xfId="28014" xr:uid="{00000000-0005-0000-0000-0000B12E0000}"/>
    <cellStyle name="Accent3 2 3" xfId="8319" xr:uid="{00000000-0005-0000-0000-0000B22E0000}"/>
    <cellStyle name="Accent3 2 3 2" xfId="28015" xr:uid="{00000000-0005-0000-0000-0000B32E0000}"/>
    <cellStyle name="Accent3 2 4" xfId="8253" xr:uid="{00000000-0005-0000-0000-0000B42E0000}"/>
    <cellStyle name="Accent3 2 4 2" xfId="28016" xr:uid="{00000000-0005-0000-0000-0000B52E0000}"/>
    <cellStyle name="Accent3 2 5" xfId="15556" xr:uid="{00000000-0005-0000-0000-0000B62E0000}"/>
    <cellStyle name="Accent3 2 5 2" xfId="28017" xr:uid="{00000000-0005-0000-0000-0000B72E0000}"/>
    <cellStyle name="Accent3 2 6" xfId="28013" xr:uid="{00000000-0005-0000-0000-0000B82E0000}"/>
    <cellStyle name="Accent3 3" xfId="4734" xr:uid="{00000000-0005-0000-0000-0000B92E0000}"/>
    <cellStyle name="Accent3 3 2" xfId="28019" xr:uid="{00000000-0005-0000-0000-0000BA2E0000}"/>
    <cellStyle name="Accent3 4" xfId="6710" xr:uid="{00000000-0005-0000-0000-0000BB2E0000}"/>
    <cellStyle name="Accent3 4 2" xfId="28021" xr:uid="{00000000-0005-0000-0000-0000BC2E0000}"/>
    <cellStyle name="Accent3 5" xfId="6735" xr:uid="{00000000-0005-0000-0000-0000BD2E0000}"/>
    <cellStyle name="Accent3 5 2" xfId="28023" xr:uid="{00000000-0005-0000-0000-0000BE2E0000}"/>
    <cellStyle name="Accent3 6" xfId="6709" xr:uid="{00000000-0005-0000-0000-0000BF2E0000}"/>
    <cellStyle name="Accent3 6 2" xfId="28025" xr:uid="{00000000-0005-0000-0000-0000C02E0000}"/>
    <cellStyle name="Accent3 7" xfId="6740" xr:uid="{00000000-0005-0000-0000-0000C12E0000}"/>
    <cellStyle name="Accent3 7 2" xfId="28027" xr:uid="{00000000-0005-0000-0000-0000C22E0000}"/>
    <cellStyle name="Accent3 8" xfId="8318" xr:uid="{00000000-0005-0000-0000-0000C32E0000}"/>
    <cellStyle name="Accent3 8 2" xfId="28030" xr:uid="{00000000-0005-0000-0000-0000C42E0000}"/>
    <cellStyle name="Accent3 9" xfId="8252" xr:uid="{00000000-0005-0000-0000-0000C52E0000}"/>
    <cellStyle name="Accent3 9 2" xfId="28031" xr:uid="{00000000-0005-0000-0000-0000C62E0000}"/>
    <cellStyle name="Accent3_Book1" xfId="1837" xr:uid="{00000000-0005-0000-0000-0000C72E0000}"/>
    <cellStyle name="Accent4" xfId="1841" xr:uid="{00000000-0005-0000-0000-0000C82E0000}"/>
    <cellStyle name="Accent4 - 20%" xfId="1842" xr:uid="{00000000-0005-0000-0000-0000C92E0000}"/>
    <cellStyle name="Accent4 - 20% 2" xfId="4740" xr:uid="{00000000-0005-0000-0000-0000CA2E0000}"/>
    <cellStyle name="Accent4 - 20% 2 2" xfId="28038" xr:uid="{00000000-0005-0000-0000-0000CB2E0000}"/>
    <cellStyle name="Accent4 - 20% 3" xfId="9046" xr:uid="{00000000-0005-0000-0000-0000CC2E0000}"/>
    <cellStyle name="Accent4 - 20% 3 2" xfId="28039" xr:uid="{00000000-0005-0000-0000-0000CD2E0000}"/>
    <cellStyle name="Accent4 - 20% 4" xfId="9043" xr:uid="{00000000-0005-0000-0000-0000CE2E0000}"/>
    <cellStyle name="Accent4 - 20% 4 2" xfId="28040" xr:uid="{00000000-0005-0000-0000-0000CF2E0000}"/>
    <cellStyle name="Accent4 - 20% 5" xfId="28037" xr:uid="{00000000-0005-0000-0000-0000D02E0000}"/>
    <cellStyle name="Accent4 - 40%" xfId="1843" xr:uid="{00000000-0005-0000-0000-0000D12E0000}"/>
    <cellStyle name="Accent4 - 40% 2" xfId="4741" xr:uid="{00000000-0005-0000-0000-0000D22E0000}"/>
    <cellStyle name="Accent4 - 40% 2 2" xfId="28043" xr:uid="{00000000-0005-0000-0000-0000D32E0000}"/>
    <cellStyle name="Accent4 - 40% 3" xfId="11121" xr:uid="{00000000-0005-0000-0000-0000D42E0000}"/>
    <cellStyle name="Accent4 - 40% 3 2" xfId="21097" xr:uid="{00000000-0005-0000-0000-0000D52E0000}"/>
    <cellStyle name="Accent4 - 40% 4" xfId="8976" xr:uid="{00000000-0005-0000-0000-0000D62E0000}"/>
    <cellStyle name="Accent4 - 40% 4 2" xfId="28044" xr:uid="{00000000-0005-0000-0000-0000D72E0000}"/>
    <cellStyle name="Accent4 - 40% 5" xfId="28042" xr:uid="{00000000-0005-0000-0000-0000D82E0000}"/>
    <cellStyle name="Accent4 - 60%" xfId="549" xr:uid="{00000000-0005-0000-0000-0000D92E0000}"/>
    <cellStyle name="Accent4 - 60% 2" xfId="4742" xr:uid="{00000000-0005-0000-0000-0000DA2E0000}"/>
    <cellStyle name="Accent4 - 60% 2 2" xfId="28046" xr:uid="{00000000-0005-0000-0000-0000DB2E0000}"/>
    <cellStyle name="Accent4 - 60% 3" xfId="28045" xr:uid="{00000000-0005-0000-0000-0000DC2E0000}"/>
    <cellStyle name="Accent4 10" xfId="9310" xr:uid="{00000000-0005-0000-0000-0000DD2E0000}"/>
    <cellStyle name="Accent4 10 2" xfId="28048" xr:uid="{00000000-0005-0000-0000-0000DE2E0000}"/>
    <cellStyle name="Accent4 11" xfId="16472" xr:uid="{00000000-0005-0000-0000-0000DF2E0000}"/>
    <cellStyle name="Accent4 11 2" xfId="28051" xr:uid="{00000000-0005-0000-0000-0000E02E0000}"/>
    <cellStyle name="Accent4 12" xfId="28034" xr:uid="{00000000-0005-0000-0000-0000E12E0000}"/>
    <cellStyle name="Accent4 2" xfId="1845" xr:uid="{00000000-0005-0000-0000-0000E22E0000}"/>
    <cellStyle name="Accent4 2 2" xfId="4743" xr:uid="{00000000-0005-0000-0000-0000E32E0000}"/>
    <cellStyle name="Accent4 2 2 2" xfId="28057" xr:uid="{00000000-0005-0000-0000-0000E42E0000}"/>
    <cellStyle name="Accent4 2 3" xfId="9003" xr:uid="{00000000-0005-0000-0000-0000E52E0000}"/>
    <cellStyle name="Accent4 2 3 2" xfId="28059" xr:uid="{00000000-0005-0000-0000-0000E62E0000}"/>
    <cellStyle name="Accent4 2 4" xfId="9802" xr:uid="{00000000-0005-0000-0000-0000E72E0000}"/>
    <cellStyle name="Accent4 2 4 2" xfId="28062" xr:uid="{00000000-0005-0000-0000-0000E82E0000}"/>
    <cellStyle name="Accent4 2 5" xfId="16476" xr:uid="{00000000-0005-0000-0000-0000E92E0000}"/>
    <cellStyle name="Accent4 2 5 2" xfId="28064" xr:uid="{00000000-0005-0000-0000-0000EA2E0000}"/>
    <cellStyle name="Accent4 2 6" xfId="28055" xr:uid="{00000000-0005-0000-0000-0000EB2E0000}"/>
    <cellStyle name="Accent4 3" xfId="4739" xr:uid="{00000000-0005-0000-0000-0000EC2E0000}"/>
    <cellStyle name="Accent4 3 2" xfId="28068" xr:uid="{00000000-0005-0000-0000-0000ED2E0000}"/>
    <cellStyle name="Accent4 4" xfId="6712" xr:uid="{00000000-0005-0000-0000-0000EE2E0000}"/>
    <cellStyle name="Accent4 4 2" xfId="28072" xr:uid="{00000000-0005-0000-0000-0000EF2E0000}"/>
    <cellStyle name="Accent4 5" xfId="6733" xr:uid="{00000000-0005-0000-0000-0000F02E0000}"/>
    <cellStyle name="Accent4 5 2" xfId="28075" xr:uid="{00000000-0005-0000-0000-0000F12E0000}"/>
    <cellStyle name="Accent4 6" xfId="6711" xr:uid="{00000000-0005-0000-0000-0000F22E0000}"/>
    <cellStyle name="Accent4 6 2" xfId="28078" xr:uid="{00000000-0005-0000-0000-0000F32E0000}"/>
    <cellStyle name="Accent4 7" xfId="6738" xr:uid="{00000000-0005-0000-0000-0000F42E0000}"/>
    <cellStyle name="Accent4 7 2" xfId="28080" xr:uid="{00000000-0005-0000-0000-0000F52E0000}"/>
    <cellStyle name="Accent4 8" xfId="8959" xr:uid="{00000000-0005-0000-0000-0000F62E0000}"/>
    <cellStyle name="Accent4 8 2" xfId="28082" xr:uid="{00000000-0005-0000-0000-0000F72E0000}"/>
    <cellStyle name="Accent4 9" xfId="9577" xr:uid="{00000000-0005-0000-0000-0000F82E0000}"/>
    <cellStyle name="Accent4 9 2" xfId="28084" xr:uid="{00000000-0005-0000-0000-0000F92E0000}"/>
    <cellStyle name="Accent4_Book1" xfId="1847" xr:uid="{00000000-0005-0000-0000-0000FA2E0000}"/>
    <cellStyle name="Accent5" xfId="1848" xr:uid="{00000000-0005-0000-0000-0000FB2E0000}"/>
    <cellStyle name="Accent5 - 20%" xfId="1850" xr:uid="{00000000-0005-0000-0000-0000FC2E0000}"/>
    <cellStyle name="Accent5 - 20% 2" xfId="4745" xr:uid="{00000000-0005-0000-0000-0000FD2E0000}"/>
    <cellStyle name="Accent5 - 20% 2 2" xfId="26496" xr:uid="{00000000-0005-0000-0000-0000FE2E0000}"/>
    <cellStyle name="Accent5 - 20% 3" xfId="8933" xr:uid="{00000000-0005-0000-0000-0000FF2E0000}"/>
    <cellStyle name="Accent5 - 20% 3 2" xfId="24809" xr:uid="{00000000-0005-0000-0000-0000002F0000}"/>
    <cellStyle name="Accent5 - 20% 4" xfId="10008" xr:uid="{00000000-0005-0000-0000-0000012F0000}"/>
    <cellStyle name="Accent5 - 20% 4 2" xfId="28090" xr:uid="{00000000-0005-0000-0000-0000022F0000}"/>
    <cellStyle name="Accent5 - 20% 5" xfId="28088" xr:uid="{00000000-0005-0000-0000-0000032F0000}"/>
    <cellStyle name="Accent5 - 40%" xfId="1852" xr:uid="{00000000-0005-0000-0000-0000042F0000}"/>
    <cellStyle name="Accent5 - 40% 2" xfId="4746" xr:uid="{00000000-0005-0000-0000-0000052F0000}"/>
    <cellStyle name="Accent5 - 40% 2 2" xfId="28095" xr:uid="{00000000-0005-0000-0000-0000062F0000}"/>
    <cellStyle name="Accent5 - 40% 3" xfId="8251" xr:uid="{00000000-0005-0000-0000-0000072F0000}"/>
    <cellStyle name="Accent5 - 40% 3 2" xfId="28097" xr:uid="{00000000-0005-0000-0000-0000082F0000}"/>
    <cellStyle name="Accent5 - 40% 4" xfId="8931" xr:uid="{00000000-0005-0000-0000-0000092F0000}"/>
    <cellStyle name="Accent5 - 40% 4 2" xfId="28099" xr:uid="{00000000-0005-0000-0000-00000A2F0000}"/>
    <cellStyle name="Accent5 - 40% 5" xfId="28092" xr:uid="{00000000-0005-0000-0000-00000B2F0000}"/>
    <cellStyle name="Accent5 - 60%" xfId="1853" xr:uid="{00000000-0005-0000-0000-00000C2F0000}"/>
    <cellStyle name="Accent5 - 60% 2" xfId="4747" xr:uid="{00000000-0005-0000-0000-00000D2F0000}"/>
    <cellStyle name="Accent5 - 60% 2 2" xfId="28101" xr:uid="{00000000-0005-0000-0000-00000E2F0000}"/>
    <cellStyle name="Accent5 - 60% 3" xfId="28100" xr:uid="{00000000-0005-0000-0000-00000F2F0000}"/>
    <cellStyle name="Accent5 10" xfId="8932" xr:uid="{00000000-0005-0000-0000-0000102F0000}"/>
    <cellStyle name="Accent5 10 2" xfId="28103" xr:uid="{00000000-0005-0000-0000-0000112F0000}"/>
    <cellStyle name="Accent5 11" xfId="16478" xr:uid="{00000000-0005-0000-0000-0000122F0000}"/>
    <cellStyle name="Accent5 11 2" xfId="26572" xr:uid="{00000000-0005-0000-0000-0000132F0000}"/>
    <cellStyle name="Accent5 12" xfId="28085" xr:uid="{00000000-0005-0000-0000-0000142F0000}"/>
    <cellStyle name="Accent5 2" xfId="1854" xr:uid="{00000000-0005-0000-0000-0000152F0000}"/>
    <cellStyle name="Accent5 2 2" xfId="4748" xr:uid="{00000000-0005-0000-0000-0000162F0000}"/>
    <cellStyle name="Accent5 2 2 2" xfId="28105" xr:uid="{00000000-0005-0000-0000-0000172F0000}"/>
    <cellStyle name="Accent5 2 3" xfId="8315" xr:uid="{00000000-0005-0000-0000-0000182F0000}"/>
    <cellStyle name="Accent5 2 3 2" xfId="28106" xr:uid="{00000000-0005-0000-0000-0000192F0000}"/>
    <cellStyle name="Accent5 2 4" xfId="10237" xr:uid="{00000000-0005-0000-0000-00001A2F0000}"/>
    <cellStyle name="Accent5 2 4 2" xfId="28108" xr:uid="{00000000-0005-0000-0000-00001B2F0000}"/>
    <cellStyle name="Accent5 2 5" xfId="16484" xr:uid="{00000000-0005-0000-0000-00001C2F0000}"/>
    <cellStyle name="Accent5 2 5 2" xfId="28109" xr:uid="{00000000-0005-0000-0000-00001D2F0000}"/>
    <cellStyle name="Accent5 2 6" xfId="28104" xr:uid="{00000000-0005-0000-0000-00001E2F0000}"/>
    <cellStyle name="Accent5 3" xfId="4744" xr:uid="{00000000-0005-0000-0000-00001F2F0000}"/>
    <cellStyle name="Accent5 3 2" xfId="28110" xr:uid="{00000000-0005-0000-0000-0000202F0000}"/>
    <cellStyle name="Accent5 4" xfId="6713" xr:uid="{00000000-0005-0000-0000-0000212F0000}"/>
    <cellStyle name="Accent5 4 2" xfId="28111" xr:uid="{00000000-0005-0000-0000-0000222F0000}"/>
    <cellStyle name="Accent5 5" xfId="6732" xr:uid="{00000000-0005-0000-0000-0000232F0000}"/>
    <cellStyle name="Accent5 5 2" xfId="28112" xr:uid="{00000000-0005-0000-0000-0000242F0000}"/>
    <cellStyle name="Accent5 6" xfId="6714" xr:uid="{00000000-0005-0000-0000-0000252F0000}"/>
    <cellStyle name="Accent5 6 2" xfId="28113" xr:uid="{00000000-0005-0000-0000-0000262F0000}"/>
    <cellStyle name="Accent5 7" xfId="6736" xr:uid="{00000000-0005-0000-0000-0000272F0000}"/>
    <cellStyle name="Accent5 7 2" xfId="28114" xr:uid="{00000000-0005-0000-0000-0000282F0000}"/>
    <cellStyle name="Accent5 8" xfId="10768" xr:uid="{00000000-0005-0000-0000-0000292F0000}"/>
    <cellStyle name="Accent5 8 2" xfId="28115" xr:uid="{00000000-0005-0000-0000-00002A2F0000}"/>
    <cellStyle name="Accent5 9" xfId="11187" xr:uid="{00000000-0005-0000-0000-00002B2F0000}"/>
    <cellStyle name="Accent5 9 2" xfId="28116" xr:uid="{00000000-0005-0000-0000-00002C2F0000}"/>
    <cellStyle name="Accent5_Book1" xfId="544" xr:uid="{00000000-0005-0000-0000-00002D2F0000}"/>
    <cellStyle name="Accent6" xfId="1855" xr:uid="{00000000-0005-0000-0000-00002E2F0000}"/>
    <cellStyle name="Accent6 - 20%" xfId="1857" xr:uid="{00000000-0005-0000-0000-00002F2F0000}"/>
    <cellStyle name="Accent6 - 20% 2" xfId="4750" xr:uid="{00000000-0005-0000-0000-0000302F0000}"/>
    <cellStyle name="Accent6 - 20% 2 2" xfId="28119" xr:uid="{00000000-0005-0000-0000-0000312F0000}"/>
    <cellStyle name="Accent6 - 20% 3" xfId="8880" xr:uid="{00000000-0005-0000-0000-0000322F0000}"/>
    <cellStyle name="Accent6 - 20% 3 2" xfId="28120" xr:uid="{00000000-0005-0000-0000-0000332F0000}"/>
    <cellStyle name="Accent6 - 20% 4" xfId="10618" xr:uid="{00000000-0005-0000-0000-0000342F0000}"/>
    <cellStyle name="Accent6 - 20% 4 2" xfId="28121" xr:uid="{00000000-0005-0000-0000-0000352F0000}"/>
    <cellStyle name="Accent6 - 20% 5" xfId="21059" xr:uid="{00000000-0005-0000-0000-0000362F0000}"/>
    <cellStyle name="Accent6 - 40%" xfId="1860" xr:uid="{00000000-0005-0000-0000-0000372F0000}"/>
    <cellStyle name="Accent6 - 40% 2" xfId="4751" xr:uid="{00000000-0005-0000-0000-0000382F0000}"/>
    <cellStyle name="Accent6 - 40% 2 2" xfId="28125" xr:uid="{00000000-0005-0000-0000-0000392F0000}"/>
    <cellStyle name="Accent6 - 40% 3" xfId="11126" xr:uid="{00000000-0005-0000-0000-00003A2F0000}"/>
    <cellStyle name="Accent6 - 40% 3 2" xfId="28126" xr:uid="{00000000-0005-0000-0000-00003B2F0000}"/>
    <cellStyle name="Accent6 - 40% 4" xfId="10235" xr:uid="{00000000-0005-0000-0000-00003C2F0000}"/>
    <cellStyle name="Accent6 - 40% 4 2" xfId="28127" xr:uid="{00000000-0005-0000-0000-00003D2F0000}"/>
    <cellStyle name="Accent6 - 40% 5" xfId="28124" xr:uid="{00000000-0005-0000-0000-00003E2F0000}"/>
    <cellStyle name="Accent6 - 60%" xfId="1861" xr:uid="{00000000-0005-0000-0000-00003F2F0000}"/>
    <cellStyle name="Accent6 - 60% 2" xfId="4752" xr:uid="{00000000-0005-0000-0000-0000402F0000}"/>
    <cellStyle name="Accent6 - 60% 2 2" xfId="22338" xr:uid="{00000000-0005-0000-0000-0000412F0000}"/>
    <cellStyle name="Accent6 - 60% 3" xfId="28129" xr:uid="{00000000-0005-0000-0000-0000422F0000}"/>
    <cellStyle name="Accent6 10" xfId="10557" xr:uid="{00000000-0005-0000-0000-0000432F0000}"/>
    <cellStyle name="Accent6 10 2" xfId="28133" xr:uid="{00000000-0005-0000-0000-0000442F0000}"/>
    <cellStyle name="Accent6 11" xfId="16485" xr:uid="{00000000-0005-0000-0000-0000452F0000}"/>
    <cellStyle name="Accent6 11 2" xfId="28137" xr:uid="{00000000-0005-0000-0000-0000462F0000}"/>
    <cellStyle name="Accent6 12" xfId="28117" xr:uid="{00000000-0005-0000-0000-0000472F0000}"/>
    <cellStyle name="Accent6 2" xfId="1863" xr:uid="{00000000-0005-0000-0000-0000482F0000}"/>
    <cellStyle name="Accent6 2 2" xfId="4753" xr:uid="{00000000-0005-0000-0000-0000492F0000}"/>
    <cellStyle name="Accent6 2 2 2" xfId="28140" xr:uid="{00000000-0005-0000-0000-00004A2F0000}"/>
    <cellStyle name="Accent6 2 3" xfId="8314" xr:uid="{00000000-0005-0000-0000-00004B2F0000}"/>
    <cellStyle name="Accent6 2 3 2" xfId="28141" xr:uid="{00000000-0005-0000-0000-00004C2F0000}"/>
    <cellStyle name="Accent6 2 4" xfId="8250" xr:uid="{00000000-0005-0000-0000-00004D2F0000}"/>
    <cellStyle name="Accent6 2 4 2" xfId="28142" xr:uid="{00000000-0005-0000-0000-00004E2F0000}"/>
    <cellStyle name="Accent6 2 5" xfId="16493" xr:uid="{00000000-0005-0000-0000-00004F2F0000}"/>
    <cellStyle name="Accent6 2 5 2" xfId="28143" xr:uid="{00000000-0005-0000-0000-0000502F0000}"/>
    <cellStyle name="Accent6 2 6" xfId="28139" xr:uid="{00000000-0005-0000-0000-0000512F0000}"/>
    <cellStyle name="Accent6 3" xfId="4749" xr:uid="{00000000-0005-0000-0000-0000522F0000}"/>
    <cellStyle name="Accent6 3 2" xfId="20740" xr:uid="{00000000-0005-0000-0000-0000532F0000}"/>
    <cellStyle name="Accent6 4" xfId="6715" xr:uid="{00000000-0005-0000-0000-0000542F0000}"/>
    <cellStyle name="Accent6 4 2" xfId="20717" xr:uid="{00000000-0005-0000-0000-0000552F0000}"/>
    <cellStyle name="Accent6 5" xfId="6731" xr:uid="{00000000-0005-0000-0000-0000562F0000}"/>
    <cellStyle name="Accent6 5 2" xfId="28144" xr:uid="{00000000-0005-0000-0000-0000572F0000}"/>
    <cellStyle name="Accent6 6" xfId="6716" xr:uid="{00000000-0005-0000-0000-0000582F0000}"/>
    <cellStyle name="Accent6 6 2" xfId="28145" xr:uid="{00000000-0005-0000-0000-0000592F0000}"/>
    <cellStyle name="Accent6 7" xfId="6734" xr:uid="{00000000-0005-0000-0000-00005A2F0000}"/>
    <cellStyle name="Accent6 7 2" xfId="28146" xr:uid="{00000000-0005-0000-0000-00005B2F0000}"/>
    <cellStyle name="Accent6 8" xfId="9575" xr:uid="{00000000-0005-0000-0000-00005C2F0000}"/>
    <cellStyle name="Accent6 8 2" xfId="28147" xr:uid="{00000000-0005-0000-0000-00005D2F0000}"/>
    <cellStyle name="Accent6 9" xfId="8863" xr:uid="{00000000-0005-0000-0000-00005E2F0000}"/>
    <cellStyle name="Accent6 9 2" xfId="28148" xr:uid="{00000000-0005-0000-0000-00005F2F0000}"/>
    <cellStyle name="Accent6_Book1" xfId="1864" xr:uid="{00000000-0005-0000-0000-0000602F0000}"/>
    <cellStyle name="accounting" xfId="1866" xr:uid="{00000000-0005-0000-0000-0000612F0000}"/>
    <cellStyle name="args.style" xfId="1867" xr:uid="{00000000-0005-0000-0000-0000622F0000}"/>
    <cellStyle name="args.style 2" xfId="24957" xr:uid="{00000000-0005-0000-0000-0000632F0000}"/>
    <cellStyle name="Bad" xfId="1868" xr:uid="{00000000-0005-0000-0000-0000642F0000}"/>
    <cellStyle name="Bad 2" xfId="1870" xr:uid="{00000000-0005-0000-0000-0000652F0000}"/>
    <cellStyle name="Bad 2 2" xfId="4755" xr:uid="{00000000-0005-0000-0000-0000662F0000}"/>
    <cellStyle name="Bad 2 2 2" xfId="28154" xr:uid="{00000000-0005-0000-0000-0000672F0000}"/>
    <cellStyle name="Bad 2 3" xfId="10517" xr:uid="{00000000-0005-0000-0000-0000682F0000}"/>
    <cellStyle name="Bad 2 3 2" xfId="28155" xr:uid="{00000000-0005-0000-0000-0000692F0000}"/>
    <cellStyle name="Bad 2 4" xfId="10234" xr:uid="{00000000-0005-0000-0000-00006A2F0000}"/>
    <cellStyle name="Bad 2 4 2" xfId="28157" xr:uid="{00000000-0005-0000-0000-00006B2F0000}"/>
    <cellStyle name="Bad 2 5" xfId="16499" xr:uid="{00000000-0005-0000-0000-00006C2F0000}"/>
    <cellStyle name="Bad 2 5 2" xfId="28159" xr:uid="{00000000-0005-0000-0000-00006D2F0000}"/>
    <cellStyle name="Bad 2 6" xfId="28153" xr:uid="{00000000-0005-0000-0000-00006E2F0000}"/>
    <cellStyle name="Bad 3" xfId="4754" xr:uid="{00000000-0005-0000-0000-00006F2F0000}"/>
    <cellStyle name="Bad 3 2" xfId="28161" xr:uid="{00000000-0005-0000-0000-0000702F0000}"/>
    <cellStyle name="Bad 4" xfId="10232" xr:uid="{00000000-0005-0000-0000-0000712F0000}"/>
    <cellStyle name="Bad 4 2" xfId="28164" xr:uid="{00000000-0005-0000-0000-0000722F0000}"/>
    <cellStyle name="Bad 5" xfId="8594" xr:uid="{00000000-0005-0000-0000-0000732F0000}"/>
    <cellStyle name="Bad 5 2" xfId="28166" xr:uid="{00000000-0005-0000-0000-0000742F0000}"/>
    <cellStyle name="Bad 6" xfId="16497" xr:uid="{00000000-0005-0000-0000-0000752F0000}"/>
    <cellStyle name="Bad 6 2" xfId="28167" xr:uid="{00000000-0005-0000-0000-0000762F0000}"/>
    <cellStyle name="Bad 7" xfId="28152" xr:uid="{00000000-0005-0000-0000-0000772F0000}"/>
    <cellStyle name="Calc Currency (0)" xfId="1872" xr:uid="{00000000-0005-0000-0000-0000782F0000}"/>
    <cellStyle name="Calc Currency (0) 2" xfId="16500" xr:uid="{00000000-0005-0000-0000-0000792F0000}"/>
    <cellStyle name="Calc Currency (0) 2 2" xfId="19268" xr:uid="{00000000-0005-0000-0000-00007A2F0000}"/>
    <cellStyle name="Calc Currency (0) 2 2 2" xfId="28171" xr:uid="{00000000-0005-0000-0000-00007B2F0000}"/>
    <cellStyle name="Calc Currency (0) 2 3" xfId="28169" xr:uid="{00000000-0005-0000-0000-00007C2F0000}"/>
    <cellStyle name="Calc Currency (0) 3" xfId="18461" xr:uid="{00000000-0005-0000-0000-00007D2F0000}"/>
    <cellStyle name="Calc Currency (0) 3 2" xfId="28172" xr:uid="{00000000-0005-0000-0000-00007E2F0000}"/>
    <cellStyle name="Calc Currency (0) 4" xfId="28168" xr:uid="{00000000-0005-0000-0000-00007F2F0000}"/>
    <cellStyle name="Calc Currency (2)" xfId="1874" xr:uid="{00000000-0005-0000-0000-0000802F0000}"/>
    <cellStyle name="Calc Percent (0)" xfId="1875" xr:uid="{00000000-0005-0000-0000-0000812F0000}"/>
    <cellStyle name="Calc Percent (1)" xfId="1876" xr:uid="{00000000-0005-0000-0000-0000822F0000}"/>
    <cellStyle name="Calc Percent (2)" xfId="724" xr:uid="{00000000-0005-0000-0000-0000832F0000}"/>
    <cellStyle name="Calc Units (0)" xfId="1793" xr:uid="{00000000-0005-0000-0000-0000842F0000}"/>
    <cellStyle name="Calc Units (1)" xfId="1877" xr:uid="{00000000-0005-0000-0000-0000852F0000}"/>
    <cellStyle name="Calc Units (2)" xfId="1878" xr:uid="{00000000-0005-0000-0000-0000862F0000}"/>
    <cellStyle name="Calculation" xfId="1438" xr:uid="{00000000-0005-0000-0000-0000872F0000}"/>
    <cellStyle name="Calculation 2" xfId="1879" xr:uid="{00000000-0005-0000-0000-0000882F0000}"/>
    <cellStyle name="Calculation 2 2" xfId="19547" xr:uid="{00000000-0005-0000-0000-0000892F0000}"/>
    <cellStyle name="Calculation 2 2 2" xfId="28179" xr:uid="{00000000-0005-0000-0000-00008A2F0000}"/>
    <cellStyle name="Calculation 2 2 3" xfId="42410" xr:uid="{00000000-0005-0000-0000-00008B2F0000}"/>
    <cellStyle name="Calculation 2 3" xfId="20530" xr:uid="{00000000-0005-0000-0000-00008C2F0000}"/>
    <cellStyle name="Calculation 2 3 2" xfId="28181" xr:uid="{00000000-0005-0000-0000-00008D2F0000}"/>
    <cellStyle name="Calculation 2 3 3" xfId="42411" xr:uid="{00000000-0005-0000-0000-00008E2F0000}"/>
    <cellStyle name="Calculation 2 4" xfId="28177" xr:uid="{00000000-0005-0000-0000-00008F2F0000}"/>
    <cellStyle name="Calculation 2 5" xfId="42409" xr:uid="{00000000-0005-0000-0000-0000902F0000}"/>
    <cellStyle name="Calculation 3" xfId="20499" xr:uid="{00000000-0005-0000-0000-0000912F0000}"/>
    <cellStyle name="Calculation 3 2" xfId="28182" xr:uid="{00000000-0005-0000-0000-0000922F0000}"/>
    <cellStyle name="Calculation 3 3" xfId="42412" xr:uid="{00000000-0005-0000-0000-0000932F0000}"/>
    <cellStyle name="Calculation 4" xfId="19697" xr:uid="{00000000-0005-0000-0000-0000942F0000}"/>
    <cellStyle name="Calculation 4 2" xfId="28184" xr:uid="{00000000-0005-0000-0000-0000952F0000}"/>
    <cellStyle name="Calculation 4 3" xfId="42413" xr:uid="{00000000-0005-0000-0000-0000962F0000}"/>
    <cellStyle name="Calculation 5" xfId="28176" xr:uid="{00000000-0005-0000-0000-0000972F0000}"/>
    <cellStyle name="Calculation 6" xfId="42408" xr:uid="{00000000-0005-0000-0000-0000982F0000}"/>
    <cellStyle name="category" xfId="1882" xr:uid="{00000000-0005-0000-0000-0000992F0000}"/>
    <cellStyle name="category 2" xfId="28186" xr:uid="{00000000-0005-0000-0000-00009A2F0000}"/>
    <cellStyle name="Check Cell" xfId="1883" xr:uid="{00000000-0005-0000-0000-00009B2F0000}"/>
    <cellStyle name="Check Cell 2" xfId="1884" xr:uid="{00000000-0005-0000-0000-00009C2F0000}"/>
    <cellStyle name="Check Cell 2 2" xfId="28189" xr:uid="{00000000-0005-0000-0000-00009D2F0000}"/>
    <cellStyle name="Check Cell 3" xfId="28188" xr:uid="{00000000-0005-0000-0000-00009E2F0000}"/>
    <cellStyle name="Col Heads" xfId="1885" xr:uid="{00000000-0005-0000-0000-00009F2F0000}"/>
    <cellStyle name="Col Heads 10" xfId="28191" xr:uid="{00000000-0005-0000-0000-0000A02F0000}"/>
    <cellStyle name="Col Heads 2" xfId="4756" xr:uid="{00000000-0005-0000-0000-0000A12F0000}"/>
    <cellStyle name="Col Heads 2 2" xfId="10286" xr:uid="{00000000-0005-0000-0000-0000A22F0000}"/>
    <cellStyle name="Col Heads 2 2 2" xfId="9708" xr:uid="{00000000-0005-0000-0000-0000A32F0000}"/>
    <cellStyle name="Col Heads 2 2 2 2" xfId="20560" xr:uid="{00000000-0005-0000-0000-0000A42F0000}"/>
    <cellStyle name="Col Heads 2 2 2 2 2" xfId="21367" xr:uid="{00000000-0005-0000-0000-0000A52F0000}"/>
    <cellStyle name="Col Heads 2 2 2 3" xfId="18866" xr:uid="{00000000-0005-0000-0000-0000A62F0000}"/>
    <cellStyle name="Col Heads 2 2 2 3 2" xfId="28195" xr:uid="{00000000-0005-0000-0000-0000A72F0000}"/>
    <cellStyle name="Col Heads 2 2 2 4" xfId="25367" xr:uid="{00000000-0005-0000-0000-0000A82F0000}"/>
    <cellStyle name="Col Heads 2 2 3" xfId="19965" xr:uid="{00000000-0005-0000-0000-0000A92F0000}"/>
    <cellStyle name="Col Heads 2 2 3 2" xfId="28196" xr:uid="{00000000-0005-0000-0000-0000AA2F0000}"/>
    <cellStyle name="Col Heads 2 2 4" xfId="18888" xr:uid="{00000000-0005-0000-0000-0000AB2F0000}"/>
    <cellStyle name="Col Heads 2 2 4 2" xfId="28197" xr:uid="{00000000-0005-0000-0000-0000AC2F0000}"/>
    <cellStyle name="Col Heads 2 2 5" xfId="28193" xr:uid="{00000000-0005-0000-0000-0000AD2F0000}"/>
    <cellStyle name="Col Heads 2 3" xfId="8979" xr:uid="{00000000-0005-0000-0000-0000AE2F0000}"/>
    <cellStyle name="Col Heads 2 3 2" xfId="19839" xr:uid="{00000000-0005-0000-0000-0000AF2F0000}"/>
    <cellStyle name="Col Heads 2 3 2 2" xfId="28199" xr:uid="{00000000-0005-0000-0000-0000B02F0000}"/>
    <cellStyle name="Col Heads 2 3 3" xfId="18788" xr:uid="{00000000-0005-0000-0000-0000B12F0000}"/>
    <cellStyle name="Col Heads 2 3 3 2" xfId="28200" xr:uid="{00000000-0005-0000-0000-0000B22F0000}"/>
    <cellStyle name="Col Heads 2 3 4" xfId="28198" xr:uid="{00000000-0005-0000-0000-0000B32F0000}"/>
    <cellStyle name="Col Heads 2 4" xfId="11130" xr:uid="{00000000-0005-0000-0000-0000B42F0000}"/>
    <cellStyle name="Col Heads 2 4 2" xfId="19996" xr:uid="{00000000-0005-0000-0000-0000B52F0000}"/>
    <cellStyle name="Col Heads 2 4 2 2" xfId="28202" xr:uid="{00000000-0005-0000-0000-0000B62F0000}"/>
    <cellStyle name="Col Heads 2 4 3" xfId="18976" xr:uid="{00000000-0005-0000-0000-0000B72F0000}"/>
    <cellStyle name="Col Heads 2 4 3 2" xfId="28203" xr:uid="{00000000-0005-0000-0000-0000B82F0000}"/>
    <cellStyle name="Col Heads 2 4 4" xfId="28201" xr:uid="{00000000-0005-0000-0000-0000B92F0000}"/>
    <cellStyle name="Col Heads 2 5" xfId="20483" xr:uid="{00000000-0005-0000-0000-0000BA2F0000}"/>
    <cellStyle name="Col Heads 2 5 2" xfId="28204" xr:uid="{00000000-0005-0000-0000-0000BB2F0000}"/>
    <cellStyle name="Col Heads 2 6" xfId="18590" xr:uid="{00000000-0005-0000-0000-0000BC2F0000}"/>
    <cellStyle name="Col Heads 2 6 2" xfId="28205" xr:uid="{00000000-0005-0000-0000-0000BD2F0000}"/>
    <cellStyle name="Col Heads 2 7" xfId="28192" xr:uid="{00000000-0005-0000-0000-0000BE2F0000}"/>
    <cellStyle name="Col Heads 3" xfId="6717" xr:uid="{00000000-0005-0000-0000-0000BF2F0000}"/>
    <cellStyle name="Col Heads 3 2" xfId="11164" xr:uid="{00000000-0005-0000-0000-0000C02F0000}"/>
    <cellStyle name="Col Heads 3 2 2" xfId="10472" xr:uid="{00000000-0005-0000-0000-0000C12F0000}"/>
    <cellStyle name="Col Heads 3 2 2 2" xfId="20161" xr:uid="{00000000-0005-0000-0000-0000C22F0000}"/>
    <cellStyle name="Col Heads 3 2 2 2 2" xfId="21389" xr:uid="{00000000-0005-0000-0000-0000C32F0000}"/>
    <cellStyle name="Col Heads 3 2 2 3" xfId="18903" xr:uid="{00000000-0005-0000-0000-0000C42F0000}"/>
    <cellStyle name="Col Heads 3 2 2 3 2" xfId="28209" xr:uid="{00000000-0005-0000-0000-0000C52F0000}"/>
    <cellStyle name="Col Heads 3 2 2 4" xfId="25381" xr:uid="{00000000-0005-0000-0000-0000C62F0000}"/>
    <cellStyle name="Col Heads 3 2 3" xfId="19698" xr:uid="{00000000-0005-0000-0000-0000C72F0000}"/>
    <cellStyle name="Col Heads 3 2 3 2" xfId="28210" xr:uid="{00000000-0005-0000-0000-0000C82F0000}"/>
    <cellStyle name="Col Heads 3 2 4" xfId="18978" xr:uid="{00000000-0005-0000-0000-0000C92F0000}"/>
    <cellStyle name="Col Heads 3 2 4 2" xfId="28212" xr:uid="{00000000-0005-0000-0000-0000CA2F0000}"/>
    <cellStyle name="Col Heads 3 2 5" xfId="28208" xr:uid="{00000000-0005-0000-0000-0000CB2F0000}"/>
    <cellStyle name="Col Heads 3 3" xfId="9297" xr:uid="{00000000-0005-0000-0000-0000CC2F0000}"/>
    <cellStyle name="Col Heads 3 3 2" xfId="20633" xr:uid="{00000000-0005-0000-0000-0000CD2F0000}"/>
    <cellStyle name="Col Heads 3 3 2 2" xfId="28215" xr:uid="{00000000-0005-0000-0000-0000CE2F0000}"/>
    <cellStyle name="Col Heads 3 3 3" xfId="18810" xr:uid="{00000000-0005-0000-0000-0000CF2F0000}"/>
    <cellStyle name="Col Heads 3 3 3 2" xfId="28216" xr:uid="{00000000-0005-0000-0000-0000D02F0000}"/>
    <cellStyle name="Col Heads 3 3 4" xfId="28214" xr:uid="{00000000-0005-0000-0000-0000D12F0000}"/>
    <cellStyle name="Col Heads 3 4" xfId="8924" xr:uid="{00000000-0005-0000-0000-0000D22F0000}"/>
    <cellStyle name="Col Heads 3 4 2" xfId="20196" xr:uid="{00000000-0005-0000-0000-0000D32F0000}"/>
    <cellStyle name="Col Heads 3 4 2 2" xfId="28218" xr:uid="{00000000-0005-0000-0000-0000D42F0000}"/>
    <cellStyle name="Col Heads 3 4 3" xfId="18786" xr:uid="{00000000-0005-0000-0000-0000D52F0000}"/>
    <cellStyle name="Col Heads 3 4 3 2" xfId="28219" xr:uid="{00000000-0005-0000-0000-0000D62F0000}"/>
    <cellStyle name="Col Heads 3 4 4" xfId="28217" xr:uid="{00000000-0005-0000-0000-0000D72F0000}"/>
    <cellStyle name="Col Heads 3 5" xfId="20013" xr:uid="{00000000-0005-0000-0000-0000D82F0000}"/>
    <cellStyle name="Col Heads 3 5 2" xfId="28220" xr:uid="{00000000-0005-0000-0000-0000D92F0000}"/>
    <cellStyle name="Col Heads 3 6" xfId="18596" xr:uid="{00000000-0005-0000-0000-0000DA2F0000}"/>
    <cellStyle name="Col Heads 3 6 2" xfId="28221" xr:uid="{00000000-0005-0000-0000-0000DB2F0000}"/>
    <cellStyle name="Col Heads 3 7" xfId="28206" xr:uid="{00000000-0005-0000-0000-0000DC2F0000}"/>
    <cellStyle name="Col Heads 4" xfId="6730" xr:uid="{00000000-0005-0000-0000-0000DD2F0000}"/>
    <cellStyle name="Col Heads 4 2" xfId="11169" xr:uid="{00000000-0005-0000-0000-0000DE2F0000}"/>
    <cellStyle name="Col Heads 4 2 2" xfId="15229" xr:uid="{00000000-0005-0000-0000-0000DF2F0000}"/>
    <cellStyle name="Col Heads 4 2 2 2" xfId="20252" xr:uid="{00000000-0005-0000-0000-0000E02F0000}"/>
    <cellStyle name="Col Heads 4 2 2 2 2" xfId="28223" xr:uid="{00000000-0005-0000-0000-0000E12F0000}"/>
    <cellStyle name="Col Heads 4 2 2 3" xfId="19062" xr:uid="{00000000-0005-0000-0000-0000E22F0000}"/>
    <cellStyle name="Col Heads 4 2 2 3 2" xfId="28224" xr:uid="{00000000-0005-0000-0000-0000E32F0000}"/>
    <cellStyle name="Col Heads 4 2 2 4" xfId="21752" xr:uid="{00000000-0005-0000-0000-0000E42F0000}"/>
    <cellStyle name="Col Heads 4 2 3" xfId="20543" xr:uid="{00000000-0005-0000-0000-0000E52F0000}"/>
    <cellStyle name="Col Heads 4 2 3 2" xfId="28225" xr:uid="{00000000-0005-0000-0000-0000E62F0000}"/>
    <cellStyle name="Col Heads 4 2 4" xfId="18980" xr:uid="{00000000-0005-0000-0000-0000E72F0000}"/>
    <cellStyle name="Col Heads 4 2 4 2" xfId="28226" xr:uid="{00000000-0005-0000-0000-0000E82F0000}"/>
    <cellStyle name="Col Heads 4 2 5" xfId="28222" xr:uid="{00000000-0005-0000-0000-0000E92F0000}"/>
    <cellStyle name="Col Heads 4 3" xfId="20083" xr:uid="{00000000-0005-0000-0000-0000EA2F0000}"/>
    <cellStyle name="Col Heads 4 3 2" xfId="28227" xr:uid="{00000000-0005-0000-0000-0000EB2F0000}"/>
    <cellStyle name="Col Heads 4 4" xfId="18600" xr:uid="{00000000-0005-0000-0000-0000EC2F0000}"/>
    <cellStyle name="Col Heads 4 4 2" xfId="28228" xr:uid="{00000000-0005-0000-0000-0000ED2F0000}"/>
    <cellStyle name="Col Heads 4 5" xfId="27573" xr:uid="{00000000-0005-0000-0000-0000EE2F0000}"/>
    <cellStyle name="Col Heads 5" xfId="9011" xr:uid="{00000000-0005-0000-0000-0000EF2F0000}"/>
    <cellStyle name="Col Heads 5 2" xfId="10231" xr:uid="{00000000-0005-0000-0000-0000F02F0000}"/>
    <cellStyle name="Col Heads 5 2 2" xfId="20448" xr:uid="{00000000-0005-0000-0000-0000F12F0000}"/>
    <cellStyle name="Col Heads 5 2 2 2" xfId="28231" xr:uid="{00000000-0005-0000-0000-0000F22F0000}"/>
    <cellStyle name="Col Heads 5 2 3" xfId="18887" xr:uid="{00000000-0005-0000-0000-0000F32F0000}"/>
    <cellStyle name="Col Heads 5 2 3 2" xfId="27481" xr:uid="{00000000-0005-0000-0000-0000F42F0000}"/>
    <cellStyle name="Col Heads 5 2 4" xfId="28230" xr:uid="{00000000-0005-0000-0000-0000F52F0000}"/>
    <cellStyle name="Col Heads 5 3" xfId="8248" xr:uid="{00000000-0005-0000-0000-0000F62F0000}"/>
    <cellStyle name="Col Heads 5 3 2" xfId="19629" xr:uid="{00000000-0005-0000-0000-0000F72F0000}"/>
    <cellStyle name="Col Heads 5 3 2 2" xfId="28233" xr:uid="{00000000-0005-0000-0000-0000F82F0000}"/>
    <cellStyle name="Col Heads 5 3 3" xfId="18762" xr:uid="{00000000-0005-0000-0000-0000F92F0000}"/>
    <cellStyle name="Col Heads 5 3 3 2" xfId="27486" xr:uid="{00000000-0005-0000-0000-0000FA2F0000}"/>
    <cellStyle name="Col Heads 5 3 4" xfId="28232" xr:uid="{00000000-0005-0000-0000-0000FB2F0000}"/>
    <cellStyle name="Col Heads 5 4" xfId="20227" xr:uid="{00000000-0005-0000-0000-0000FC2F0000}"/>
    <cellStyle name="Col Heads 5 4 2" xfId="28234" xr:uid="{00000000-0005-0000-0000-0000FD2F0000}"/>
    <cellStyle name="Col Heads 5 4 3" xfId="40902" xr:uid="{00000000-0005-0000-0000-0000FE2F0000}"/>
    <cellStyle name="Col Heads 5 5" xfId="18790" xr:uid="{00000000-0005-0000-0000-0000FF2F0000}"/>
    <cellStyle name="Col Heads 5 5 2" xfId="28235" xr:uid="{00000000-0005-0000-0000-000000300000}"/>
    <cellStyle name="Col Heads 5 5 3" xfId="42414" xr:uid="{00000000-0005-0000-0000-000001300000}"/>
    <cellStyle name="Col Heads 5 6" xfId="28229" xr:uid="{00000000-0005-0000-0000-000002300000}"/>
    <cellStyle name="Col Heads 6" xfId="8821" xr:uid="{00000000-0005-0000-0000-000003300000}"/>
    <cellStyle name="Col Heads 6 2" xfId="19978" xr:uid="{00000000-0005-0000-0000-000004300000}"/>
    <cellStyle name="Col Heads 6 2 2" xfId="28237" xr:uid="{00000000-0005-0000-0000-000005300000}"/>
    <cellStyle name="Col Heads 6 3" xfId="18779" xr:uid="{00000000-0005-0000-0000-000006300000}"/>
    <cellStyle name="Col Heads 6 3 2" xfId="28238" xr:uid="{00000000-0005-0000-0000-000007300000}"/>
    <cellStyle name="Col Heads 6 4" xfId="28236" xr:uid="{00000000-0005-0000-0000-000008300000}"/>
    <cellStyle name="Col Heads 7" xfId="16513" xr:uid="{00000000-0005-0000-0000-000009300000}"/>
    <cellStyle name="Col Heads 7 2" xfId="20556" xr:uid="{00000000-0005-0000-0000-00000A300000}"/>
    <cellStyle name="Col Heads 7 2 2" xfId="28241" xr:uid="{00000000-0005-0000-0000-00000B300000}"/>
    <cellStyle name="Col Heads 7 2 3" xfId="41480" xr:uid="{00000000-0005-0000-0000-00000C300000}"/>
    <cellStyle name="Col Heads 7 3" xfId="19274" xr:uid="{00000000-0005-0000-0000-00000D300000}"/>
    <cellStyle name="Col Heads 7 3 2" xfId="28242" xr:uid="{00000000-0005-0000-0000-00000E300000}"/>
    <cellStyle name="Col Heads 7 3 3" xfId="40972" xr:uid="{00000000-0005-0000-0000-00000F300000}"/>
    <cellStyle name="Col Heads 7 4" xfId="28239" xr:uid="{00000000-0005-0000-0000-000010300000}"/>
    <cellStyle name="Col Heads 7 5" xfId="42415" xr:uid="{00000000-0005-0000-0000-000011300000}"/>
    <cellStyle name="Col Heads 8" xfId="20118" xr:uid="{00000000-0005-0000-0000-000012300000}"/>
    <cellStyle name="Col Heads 8 2" xfId="28244" xr:uid="{00000000-0005-0000-0000-000013300000}"/>
    <cellStyle name="Col Heads 8 3" xfId="42416" xr:uid="{00000000-0005-0000-0000-000014300000}"/>
    <cellStyle name="Col Heads 9" xfId="18462" xr:uid="{00000000-0005-0000-0000-000015300000}"/>
    <cellStyle name="Col Heads 9 2" xfId="28246" xr:uid="{00000000-0005-0000-0000-000016300000}"/>
    <cellStyle name="Col Heads 9 3" xfId="42417" xr:uid="{00000000-0005-0000-0000-000017300000}"/>
    <cellStyle name="Collegamento ipertestuale" xfId="1175" xr:uid="{00000000-0005-0000-0000-000018300000}"/>
    <cellStyle name="Collegamento ipertestuale 2" xfId="28247" xr:uid="{00000000-0005-0000-0000-000019300000}"/>
    <cellStyle name="ColLevel_0" xfId="1888" xr:uid="{00000000-0005-0000-0000-00001A300000}"/>
    <cellStyle name="Column Headings" xfId="1889" xr:uid="{00000000-0005-0000-0000-00001B300000}"/>
    <cellStyle name="Column Headings 2" xfId="27986" xr:uid="{00000000-0005-0000-0000-00001C300000}"/>
    <cellStyle name="Column$Headings" xfId="1892" xr:uid="{00000000-0005-0000-0000-00001D300000}"/>
    <cellStyle name="Column$Headings 2" xfId="28251" xr:uid="{00000000-0005-0000-0000-00001E300000}"/>
    <cellStyle name="Column_Title" xfId="1894" xr:uid="{00000000-0005-0000-0000-00001F300000}"/>
    <cellStyle name="Comma  - Style1" xfId="1896" xr:uid="{00000000-0005-0000-0000-000020300000}"/>
    <cellStyle name="Comma  - Style2" xfId="1897" xr:uid="{00000000-0005-0000-0000-000021300000}"/>
    <cellStyle name="Comma  - Style3" xfId="1898" xr:uid="{00000000-0005-0000-0000-000022300000}"/>
    <cellStyle name="Comma  - Style4" xfId="1900" xr:uid="{00000000-0005-0000-0000-000023300000}"/>
    <cellStyle name="Comma  - Style5" xfId="1901" xr:uid="{00000000-0005-0000-0000-000024300000}"/>
    <cellStyle name="Comma  - Style6" xfId="1811" xr:uid="{00000000-0005-0000-0000-000025300000}"/>
    <cellStyle name="Comma  - Style7" xfId="1902" xr:uid="{00000000-0005-0000-0000-000026300000}"/>
    <cellStyle name="Comma  - Style8" xfId="1903" xr:uid="{00000000-0005-0000-0000-000027300000}"/>
    <cellStyle name="Comma [0]_!!!GO" xfId="1904" xr:uid="{00000000-0005-0000-0000-000028300000}"/>
    <cellStyle name="Comma [00]" xfId="1906" xr:uid="{00000000-0005-0000-0000-000029300000}"/>
    <cellStyle name="comma zerodec" xfId="1908" xr:uid="{00000000-0005-0000-0000-00002A300000}"/>
    <cellStyle name="Comma,0" xfId="990" xr:uid="{00000000-0005-0000-0000-00002B300000}"/>
    <cellStyle name="Comma,0 2" xfId="4757" xr:uid="{00000000-0005-0000-0000-00002C300000}"/>
    <cellStyle name="Comma,0 3" xfId="8289" xr:uid="{00000000-0005-0000-0000-00002D300000}"/>
    <cellStyle name="Comma,0 4" xfId="8398" xr:uid="{00000000-0005-0000-0000-00002E300000}"/>
    <cellStyle name="Comma,0 5" xfId="15713" xr:uid="{00000000-0005-0000-0000-00002F300000}"/>
    <cellStyle name="Comma,0 5 2" xfId="28259" xr:uid="{00000000-0005-0000-0000-000030300000}"/>
    <cellStyle name="Comma,1" xfId="1526" xr:uid="{00000000-0005-0000-0000-000031300000}"/>
    <cellStyle name="Comma,1 2" xfId="7196" xr:uid="{00000000-0005-0000-0000-000032300000}"/>
    <cellStyle name="Comma,1 3" xfId="9293" xr:uid="{00000000-0005-0000-0000-000033300000}"/>
    <cellStyle name="Comma,1 4" xfId="16175" xr:uid="{00000000-0005-0000-0000-000034300000}"/>
    <cellStyle name="Comma,1 4 2" xfId="27333" xr:uid="{00000000-0005-0000-0000-000035300000}"/>
    <cellStyle name="Comma,2" xfId="1531" xr:uid="{00000000-0005-0000-0000-000036300000}"/>
    <cellStyle name="Comma,2 2" xfId="4758" xr:uid="{00000000-0005-0000-0000-000037300000}"/>
    <cellStyle name="Comma,2 3" xfId="10776" xr:uid="{00000000-0005-0000-0000-000038300000}"/>
    <cellStyle name="Comma,2 4" xfId="10774" xr:uid="{00000000-0005-0000-0000-000039300000}"/>
    <cellStyle name="Comma,2 5" xfId="16180" xr:uid="{00000000-0005-0000-0000-00003A300000}"/>
    <cellStyle name="Comma,2 5 2" xfId="28264" xr:uid="{00000000-0005-0000-0000-00003B300000}"/>
    <cellStyle name="Comma[0]" xfId="4759" xr:uid="{00000000-0005-0000-0000-00003C300000}"/>
    <cellStyle name="Comma[0] 2" xfId="7382" xr:uid="{00000000-0005-0000-0000-00003D300000}"/>
    <cellStyle name="Comma[0] 2 2" xfId="15170" xr:uid="{00000000-0005-0000-0000-00003E300000}"/>
    <cellStyle name="Comma[0] 2 3" xfId="16534" xr:uid="{00000000-0005-0000-0000-00003F300000}"/>
    <cellStyle name="Comma[0] 2 3 2" xfId="28267" xr:uid="{00000000-0005-0000-0000-000040300000}"/>
    <cellStyle name="Comma[2]" xfId="1911" xr:uid="{00000000-0005-0000-0000-000041300000}"/>
    <cellStyle name="Comma[2] 2" xfId="4760" xr:uid="{00000000-0005-0000-0000-000042300000}"/>
    <cellStyle name="Comma[2] 2 2" xfId="7384" xr:uid="{00000000-0005-0000-0000-000043300000}"/>
    <cellStyle name="Comma[2] 2 2 2" xfId="15410" xr:uid="{00000000-0005-0000-0000-000044300000}"/>
    <cellStyle name="Comma[2] 3" xfId="7383" xr:uid="{00000000-0005-0000-0000-000045300000}"/>
    <cellStyle name="Comma[2] 3 2" xfId="15321" xr:uid="{00000000-0005-0000-0000-000046300000}"/>
    <cellStyle name="Comma[2] 4" xfId="8247" xr:uid="{00000000-0005-0000-0000-000047300000}"/>
    <cellStyle name="Comma[2] 4 2" xfId="15160" xr:uid="{00000000-0005-0000-0000-000048300000}"/>
    <cellStyle name="Comma[2] 5" xfId="16537" xr:uid="{00000000-0005-0000-0000-000049300000}"/>
    <cellStyle name="Comma[2] 5 2" xfId="28269" xr:uid="{00000000-0005-0000-0000-00004A300000}"/>
    <cellStyle name="Comma_!!!GO" xfId="1912" xr:uid="{00000000-0005-0000-0000-00004B300000}"/>
    <cellStyle name="comma-d" xfId="1913" xr:uid="{00000000-0005-0000-0000-00004C300000}"/>
    <cellStyle name="Copied" xfId="790" xr:uid="{00000000-0005-0000-0000-00004D300000}"/>
    <cellStyle name="Copied 2" xfId="4761" xr:uid="{00000000-0005-0000-0000-00004E300000}"/>
    <cellStyle name="Copied 2 2" xfId="28277" xr:uid="{00000000-0005-0000-0000-00004F300000}"/>
    <cellStyle name="Copied 3" xfId="8900" xr:uid="{00000000-0005-0000-0000-000050300000}"/>
    <cellStyle name="Copied 3 2" xfId="28280" xr:uid="{00000000-0005-0000-0000-000051300000}"/>
    <cellStyle name="Copied 4" xfId="10368" xr:uid="{00000000-0005-0000-0000-000052300000}"/>
    <cellStyle name="Copied 4 2" xfId="28284" xr:uid="{00000000-0005-0000-0000-000053300000}"/>
    <cellStyle name="Copied 5" xfId="15629" xr:uid="{00000000-0005-0000-0000-000054300000}"/>
    <cellStyle name="Copied 5 2" xfId="28287" xr:uid="{00000000-0005-0000-0000-000055300000}"/>
    <cellStyle name="Copied 5 3" xfId="41440" xr:uid="{00000000-0005-0000-0000-000056300000}"/>
    <cellStyle name="Copied 6" xfId="28273" xr:uid="{00000000-0005-0000-0000-000057300000}"/>
    <cellStyle name="COST1" xfId="1915" xr:uid="{00000000-0005-0000-0000-000058300000}"/>
    <cellStyle name="COST1 2" xfId="4762" xr:uid="{00000000-0005-0000-0000-000059300000}"/>
    <cellStyle name="COST1 2 2" xfId="28289" xr:uid="{00000000-0005-0000-0000-00005A300000}"/>
    <cellStyle name="COST1 3" xfId="10230" xr:uid="{00000000-0005-0000-0000-00005B300000}"/>
    <cellStyle name="COST1 3 2" xfId="28250" xr:uid="{00000000-0005-0000-0000-00005C300000}"/>
    <cellStyle name="COST1 4" xfId="8246" xr:uid="{00000000-0005-0000-0000-00005D300000}"/>
    <cellStyle name="COST1 4 2" xfId="28290" xr:uid="{00000000-0005-0000-0000-00005E300000}"/>
    <cellStyle name="COST1 5" xfId="16541" xr:uid="{00000000-0005-0000-0000-00005F300000}"/>
    <cellStyle name="COST1 5 2" xfId="28291" xr:uid="{00000000-0005-0000-0000-000060300000}"/>
    <cellStyle name="COST1 5 3" xfId="42421" xr:uid="{00000000-0005-0000-0000-000061300000}"/>
    <cellStyle name="COST1 6" xfId="28288" xr:uid="{00000000-0005-0000-0000-000062300000}"/>
    <cellStyle name="Currency [0]_ rislugp" xfId="1454" xr:uid="{00000000-0005-0000-0000-000063300000}"/>
    <cellStyle name="Currency [00]" xfId="1917" xr:uid="{00000000-0005-0000-0000-000064300000}"/>
    <cellStyle name="Currency$[0]" xfId="1510" xr:uid="{00000000-0005-0000-0000-000065300000}"/>
    <cellStyle name="Currency$[0] 2" xfId="4763" xr:uid="{00000000-0005-0000-0000-000066300000}"/>
    <cellStyle name="Currency$[0] 2 2" xfId="7186" xr:uid="{00000000-0005-0000-0000-000067300000}"/>
    <cellStyle name="Currency$[0] 2 2 2" xfId="15352" xr:uid="{00000000-0005-0000-0000-000068300000}"/>
    <cellStyle name="Currency$[0] 3" xfId="7185" xr:uid="{00000000-0005-0000-0000-000069300000}"/>
    <cellStyle name="Currency$[0] 3 2" xfId="15351" xr:uid="{00000000-0005-0000-0000-00006A300000}"/>
    <cellStyle name="Currency$[0] 4" xfId="9308" xr:uid="{00000000-0005-0000-0000-00006B300000}"/>
    <cellStyle name="Currency$[0] 4 2" xfId="15350" xr:uid="{00000000-0005-0000-0000-00006C300000}"/>
    <cellStyle name="Currency$[0] 5" xfId="16159" xr:uid="{00000000-0005-0000-0000-00006D300000}"/>
    <cellStyle name="Currency$[0] 5 2" xfId="28296" xr:uid="{00000000-0005-0000-0000-00006E300000}"/>
    <cellStyle name="Currency$[2]" xfId="1918" xr:uid="{00000000-0005-0000-0000-00006F300000}"/>
    <cellStyle name="Currency$[2] 2" xfId="4764" xr:uid="{00000000-0005-0000-0000-000070300000}"/>
    <cellStyle name="Currency$[2] 2 2" xfId="7386" xr:uid="{00000000-0005-0000-0000-000071300000}"/>
    <cellStyle name="Currency$[2] 2 2 2" xfId="15369" xr:uid="{00000000-0005-0000-0000-000072300000}"/>
    <cellStyle name="Currency$[2] 3" xfId="7385" xr:uid="{00000000-0005-0000-0000-000073300000}"/>
    <cellStyle name="Currency$[2] 3 2" xfId="15320" xr:uid="{00000000-0005-0000-0000-000074300000}"/>
    <cellStyle name="Currency$[2] 4" xfId="10225" xr:uid="{00000000-0005-0000-0000-000075300000}"/>
    <cellStyle name="Currency$[2] 4 2" xfId="15169" xr:uid="{00000000-0005-0000-0000-000076300000}"/>
    <cellStyle name="Currency$[2] 5" xfId="16543" xr:uid="{00000000-0005-0000-0000-000077300000}"/>
    <cellStyle name="Currency$[2] 5 2" xfId="28299" xr:uid="{00000000-0005-0000-0000-000078300000}"/>
    <cellStyle name="Currency,0" xfId="1919" xr:uid="{00000000-0005-0000-0000-000079300000}"/>
    <cellStyle name="Currency,0 2" xfId="4765" xr:uid="{00000000-0005-0000-0000-00007A300000}"/>
    <cellStyle name="Currency,0 3" xfId="10222" xr:uid="{00000000-0005-0000-0000-00007B300000}"/>
    <cellStyle name="Currency,0 4" xfId="10718" xr:uid="{00000000-0005-0000-0000-00007C300000}"/>
    <cellStyle name="Currency,0 5" xfId="16544" xr:uid="{00000000-0005-0000-0000-00007D300000}"/>
    <cellStyle name="Currency,0 5 2" xfId="28306" xr:uid="{00000000-0005-0000-0000-00007E300000}"/>
    <cellStyle name="Currency,2" xfId="1920" xr:uid="{00000000-0005-0000-0000-00007F300000}"/>
    <cellStyle name="Currency,2 2" xfId="4766" xr:uid="{00000000-0005-0000-0000-000080300000}"/>
    <cellStyle name="Currency,2 3" xfId="8660" xr:uid="{00000000-0005-0000-0000-000081300000}"/>
    <cellStyle name="Currency,2 4" xfId="9483" xr:uid="{00000000-0005-0000-0000-000082300000}"/>
    <cellStyle name="Currency,2 5" xfId="16545" xr:uid="{00000000-0005-0000-0000-000083300000}"/>
    <cellStyle name="Currency,2 5 2" xfId="28308" xr:uid="{00000000-0005-0000-0000-000084300000}"/>
    <cellStyle name="Currency\[0]" xfId="1925" xr:uid="{00000000-0005-0000-0000-000085300000}"/>
    <cellStyle name="Currency\[0] 2" xfId="4767" xr:uid="{00000000-0005-0000-0000-000086300000}"/>
    <cellStyle name="Currency\[0] 2 2" xfId="7387" xr:uid="{00000000-0005-0000-0000-000087300000}"/>
    <cellStyle name="Currency\[0] 2 2 2" xfId="15318" xr:uid="{00000000-0005-0000-0000-000088300000}"/>
    <cellStyle name="Currency\[0] 3" xfId="7117" xr:uid="{00000000-0005-0000-0000-000089300000}"/>
    <cellStyle name="Currency\[0] 3 2" xfId="15231" xr:uid="{00000000-0005-0000-0000-00008A300000}"/>
    <cellStyle name="Currency\[0] 4" xfId="10223" xr:uid="{00000000-0005-0000-0000-00008B300000}"/>
    <cellStyle name="Currency\[0] 4 2" xfId="15319" xr:uid="{00000000-0005-0000-0000-00008C300000}"/>
    <cellStyle name="Currency\[0] 5" xfId="16550" xr:uid="{00000000-0005-0000-0000-00008D300000}"/>
    <cellStyle name="Currency\[0] 5 2" xfId="28313" xr:uid="{00000000-0005-0000-0000-00008E300000}"/>
    <cellStyle name="Currency_ rislugp" xfId="1926" xr:uid="{00000000-0005-0000-0000-00008F300000}"/>
    <cellStyle name="Currency1" xfId="1406" xr:uid="{00000000-0005-0000-0000-000090300000}"/>
    <cellStyle name="Date" xfId="1928" xr:uid="{00000000-0005-0000-0000-000091300000}"/>
    <cellStyle name="Date Short" xfId="1718" xr:uid="{00000000-0005-0000-0000-000092300000}"/>
    <cellStyle name="DetailNameD" xfId="43678" xr:uid="{7D9C944F-FA0A-46F0-BF71-17868321212B}"/>
    <cellStyle name="Dollar (zero dec)" xfId="1930" xr:uid="{00000000-0005-0000-0000-000093300000}"/>
    <cellStyle name="E&amp;Y House" xfId="1931" xr:uid="{00000000-0005-0000-0000-000094300000}"/>
    <cellStyle name="E&amp;Y House 2" xfId="4768" xr:uid="{00000000-0005-0000-0000-000095300000}"/>
    <cellStyle name="E&amp;Y House 2 2" xfId="28318" xr:uid="{00000000-0005-0000-0000-000096300000}"/>
    <cellStyle name="E&amp;Y House 3" xfId="8584" xr:uid="{00000000-0005-0000-0000-000097300000}"/>
    <cellStyle name="E&amp;Y House 3 2" xfId="23066" xr:uid="{00000000-0005-0000-0000-000098300000}"/>
    <cellStyle name="E&amp;Y House 4" xfId="10871" xr:uid="{00000000-0005-0000-0000-000099300000}"/>
    <cellStyle name="E&amp;Y House 4 2" xfId="28319" xr:uid="{00000000-0005-0000-0000-00009A300000}"/>
    <cellStyle name="E&amp;Y House 5" xfId="16555" xr:uid="{00000000-0005-0000-0000-00009B300000}"/>
    <cellStyle name="E&amp;Y House 5 2" xfId="28320" xr:uid="{00000000-0005-0000-0000-00009C300000}"/>
    <cellStyle name="E&amp;Y House 5 3" xfId="41351" xr:uid="{00000000-0005-0000-0000-00009D300000}"/>
    <cellStyle name="E&amp;Y House 6" xfId="28317" xr:uid="{00000000-0005-0000-0000-00009E300000}"/>
    <cellStyle name="Enter Currency (0)" xfId="1932" xr:uid="{00000000-0005-0000-0000-00009F300000}"/>
    <cellStyle name="Enter Currency (2)" xfId="1933" xr:uid="{00000000-0005-0000-0000-0000A0300000}"/>
    <cellStyle name="Enter Units (0)" xfId="1935" xr:uid="{00000000-0005-0000-0000-0000A1300000}"/>
    <cellStyle name="Enter Units (1)" xfId="1936" xr:uid="{00000000-0005-0000-0000-0000A2300000}"/>
    <cellStyle name="Enter Units (2)" xfId="1939" xr:uid="{00000000-0005-0000-0000-0000A3300000}"/>
    <cellStyle name="Entered" xfId="1942" xr:uid="{00000000-0005-0000-0000-0000A4300000}"/>
    <cellStyle name="Entered 2" xfId="4769" xr:uid="{00000000-0005-0000-0000-0000A5300000}"/>
    <cellStyle name="Entered 2 2" xfId="28326" xr:uid="{00000000-0005-0000-0000-0000A6300000}"/>
    <cellStyle name="Entered 3" xfId="10221" xr:uid="{00000000-0005-0000-0000-0000A7300000}"/>
    <cellStyle name="Entered 3 2" xfId="28328" xr:uid="{00000000-0005-0000-0000-0000A8300000}"/>
    <cellStyle name="Entered 4" xfId="8916" xr:uid="{00000000-0005-0000-0000-0000A9300000}"/>
    <cellStyle name="Entered 4 2" xfId="28330" xr:uid="{00000000-0005-0000-0000-0000AA300000}"/>
    <cellStyle name="Entered 5" xfId="16566" xr:uid="{00000000-0005-0000-0000-0000AB300000}"/>
    <cellStyle name="Entered 5 2" xfId="28332" xr:uid="{00000000-0005-0000-0000-0000AC300000}"/>
    <cellStyle name="Entered 5 3" xfId="42428" xr:uid="{00000000-0005-0000-0000-0000AD300000}"/>
    <cellStyle name="Entered 6" xfId="28323" xr:uid="{00000000-0005-0000-0000-0000AE300000}"/>
    <cellStyle name="entry box" xfId="1944" xr:uid="{00000000-0005-0000-0000-0000AF300000}"/>
    <cellStyle name="entry box 2" xfId="6780" xr:uid="{00000000-0005-0000-0000-0000B0300000}"/>
    <cellStyle name="entry box 2 2" xfId="8915" xr:uid="{00000000-0005-0000-0000-0000B1300000}"/>
    <cellStyle name="entry box 2 2 2" xfId="18785" xr:uid="{00000000-0005-0000-0000-0000B2300000}"/>
    <cellStyle name="entry box 2 2 2 2" xfId="28339" xr:uid="{00000000-0005-0000-0000-0000B3300000}"/>
    <cellStyle name="entry box 2 2 2 3" xfId="42431" xr:uid="{00000000-0005-0000-0000-0000B4300000}"/>
    <cellStyle name="entry box 2 2 3" xfId="28338" xr:uid="{00000000-0005-0000-0000-0000B5300000}"/>
    <cellStyle name="entry box 2 2 4" xfId="41087" xr:uid="{00000000-0005-0000-0000-0000B6300000}"/>
    <cellStyle name="entry box 2 3" xfId="18631" xr:uid="{00000000-0005-0000-0000-0000B7300000}"/>
    <cellStyle name="entry box 2 3 2" xfId="28340" xr:uid="{00000000-0005-0000-0000-0000B8300000}"/>
    <cellStyle name="entry box 2 3 3" xfId="42432" xr:uid="{00000000-0005-0000-0000-0000B9300000}"/>
    <cellStyle name="entry box 2 4" xfId="28336" xr:uid="{00000000-0005-0000-0000-0000BA300000}"/>
    <cellStyle name="entry box 2 5" xfId="42430" xr:uid="{00000000-0005-0000-0000-0000BB300000}"/>
    <cellStyle name="entry box 3" xfId="16568" xr:uid="{00000000-0005-0000-0000-0000BC300000}"/>
    <cellStyle name="entry box 3 2" xfId="19277" xr:uid="{00000000-0005-0000-0000-0000BD300000}"/>
    <cellStyle name="entry box 3 2 2" xfId="25712" xr:uid="{00000000-0005-0000-0000-0000BE300000}"/>
    <cellStyle name="entry box 3 2 3" xfId="42041" xr:uid="{00000000-0005-0000-0000-0000BF300000}"/>
    <cellStyle name="entry box 3 3" xfId="21923" xr:uid="{00000000-0005-0000-0000-0000C0300000}"/>
    <cellStyle name="entry box 3 4" xfId="41127" xr:uid="{00000000-0005-0000-0000-0000C1300000}"/>
    <cellStyle name="entry box 4" xfId="18463" xr:uid="{00000000-0005-0000-0000-0000C2300000}"/>
    <cellStyle name="entry box 4 2" xfId="25716" xr:uid="{00000000-0005-0000-0000-0000C3300000}"/>
    <cellStyle name="entry box 4 3" xfId="42044" xr:uid="{00000000-0005-0000-0000-0000C4300000}"/>
    <cellStyle name="entry box 5" xfId="28334" xr:uid="{00000000-0005-0000-0000-0000C5300000}"/>
    <cellStyle name="entry box 6" xfId="41040" xr:uid="{00000000-0005-0000-0000-0000C6300000}"/>
    <cellStyle name="Euro" xfId="1945" xr:uid="{00000000-0005-0000-0000-0000C7300000}"/>
    <cellStyle name="Explanatory Text" xfId="1946" xr:uid="{00000000-0005-0000-0000-0000C8300000}"/>
    <cellStyle name="Explanatory Text 2" xfId="1948" xr:uid="{00000000-0005-0000-0000-0000C9300000}"/>
    <cellStyle name="Explanatory Text 2 2" xfId="4771" xr:uid="{00000000-0005-0000-0000-0000CA300000}"/>
    <cellStyle name="Explanatory Text 2 2 2" xfId="28345" xr:uid="{00000000-0005-0000-0000-0000CB300000}"/>
    <cellStyle name="Explanatory Text 2 3" xfId="10330" xr:uid="{00000000-0005-0000-0000-0000CC300000}"/>
    <cellStyle name="Explanatory Text 2 3 2" xfId="28346" xr:uid="{00000000-0005-0000-0000-0000CD300000}"/>
    <cellStyle name="Explanatory Text 2 4" xfId="8390" xr:uid="{00000000-0005-0000-0000-0000CE300000}"/>
    <cellStyle name="Explanatory Text 2 4 2" xfId="28348" xr:uid="{00000000-0005-0000-0000-0000CF300000}"/>
    <cellStyle name="Explanatory Text 2 5" xfId="28344" xr:uid="{00000000-0005-0000-0000-0000D0300000}"/>
    <cellStyle name="Explanatory Text 3" xfId="4770" xr:uid="{00000000-0005-0000-0000-0000D1300000}"/>
    <cellStyle name="Explanatory Text 3 2" xfId="28350" xr:uid="{00000000-0005-0000-0000-0000D2300000}"/>
    <cellStyle name="Explanatory Text 4" xfId="11111" xr:uid="{00000000-0005-0000-0000-0000D3300000}"/>
    <cellStyle name="Explanatory Text 4 2" xfId="28353" xr:uid="{00000000-0005-0000-0000-0000D4300000}"/>
    <cellStyle name="Explanatory Text 5" xfId="9275" xr:uid="{00000000-0005-0000-0000-0000D5300000}"/>
    <cellStyle name="Explanatory Text 5 2" xfId="28355" xr:uid="{00000000-0005-0000-0000-0000D6300000}"/>
    <cellStyle name="Explanatory Text 6" xfId="28342" xr:uid="{00000000-0005-0000-0000-0000D7300000}"/>
    <cellStyle name="EY House" xfId="897" xr:uid="{00000000-0005-0000-0000-0000D8300000}"/>
    <cellStyle name="EY House 2" xfId="28356" xr:uid="{00000000-0005-0000-0000-0000D9300000}"/>
    <cellStyle name="ff" xfId="1775" xr:uid="{00000000-0005-0000-0000-0000DA300000}"/>
    <cellStyle name="ff 2" xfId="16573" xr:uid="{00000000-0005-0000-0000-0000DB300000}"/>
    <cellStyle name="ff 2 2" xfId="19278" xr:uid="{00000000-0005-0000-0000-0000DC300000}"/>
    <cellStyle name="ff 2 2 2" xfId="28361" xr:uid="{00000000-0005-0000-0000-0000DD300000}"/>
    <cellStyle name="ff 2 3" xfId="28359" xr:uid="{00000000-0005-0000-0000-0000DE300000}"/>
    <cellStyle name="ff 3" xfId="18457" xr:uid="{00000000-0005-0000-0000-0000DF300000}"/>
    <cellStyle name="ff 3 2" xfId="28362" xr:uid="{00000000-0005-0000-0000-0000E0300000}"/>
    <cellStyle name="ff 4" xfId="28357" xr:uid="{00000000-0005-0000-0000-0000E1300000}"/>
    <cellStyle name="Followed Hyperlink" xfId="4772" xr:uid="{00000000-0005-0000-0000-0000E2300000}"/>
    <cellStyle name="Followed Hyperlink 2" xfId="28364" xr:uid="{00000000-0005-0000-0000-0000E3300000}"/>
    <cellStyle name="gcd" xfId="1951" xr:uid="{00000000-0005-0000-0000-0000E4300000}"/>
    <cellStyle name="gcd 2" xfId="28365" xr:uid="{00000000-0005-0000-0000-0000E5300000}"/>
    <cellStyle name="Good" xfId="1953" xr:uid="{00000000-0005-0000-0000-0000E6300000}"/>
    <cellStyle name="Good 2" xfId="1957" xr:uid="{00000000-0005-0000-0000-0000E7300000}"/>
    <cellStyle name="Good 2 2" xfId="4774" xr:uid="{00000000-0005-0000-0000-0000E8300000}"/>
    <cellStyle name="Good 2 2 2" xfId="28369" xr:uid="{00000000-0005-0000-0000-0000E9300000}"/>
    <cellStyle name="Good 2 3" xfId="8913" xr:uid="{00000000-0005-0000-0000-0000EA300000}"/>
    <cellStyle name="Good 2 3 2" xfId="28372" xr:uid="{00000000-0005-0000-0000-0000EB300000}"/>
    <cellStyle name="Good 2 4" xfId="10215" xr:uid="{00000000-0005-0000-0000-0000EC300000}"/>
    <cellStyle name="Good 2 4 2" xfId="28373" xr:uid="{00000000-0005-0000-0000-0000ED300000}"/>
    <cellStyle name="Good 2 5" xfId="16583" xr:uid="{00000000-0005-0000-0000-0000EE300000}"/>
    <cellStyle name="Good 2 5 2" xfId="21151" xr:uid="{00000000-0005-0000-0000-0000EF300000}"/>
    <cellStyle name="Good 2 6" xfId="28367" xr:uid="{00000000-0005-0000-0000-0000F0300000}"/>
    <cellStyle name="Good 3" xfId="4773" xr:uid="{00000000-0005-0000-0000-0000F1300000}"/>
    <cellStyle name="Good 3 2" xfId="28374" xr:uid="{00000000-0005-0000-0000-0000F2300000}"/>
    <cellStyle name="Good 4" xfId="9760" xr:uid="{00000000-0005-0000-0000-0000F3300000}"/>
    <cellStyle name="Good 4 2" xfId="28376" xr:uid="{00000000-0005-0000-0000-0000F4300000}"/>
    <cellStyle name="Good 5" xfId="8911" xr:uid="{00000000-0005-0000-0000-0000F5300000}"/>
    <cellStyle name="Good 5 2" xfId="28378" xr:uid="{00000000-0005-0000-0000-0000F6300000}"/>
    <cellStyle name="Good 6" xfId="16579" xr:uid="{00000000-0005-0000-0000-0000F7300000}"/>
    <cellStyle name="Good 6 2" xfId="28379" xr:uid="{00000000-0005-0000-0000-0000F8300000}"/>
    <cellStyle name="Good 7" xfId="28366" xr:uid="{00000000-0005-0000-0000-0000F9300000}"/>
    <cellStyle name="Grey" xfId="1958" xr:uid="{00000000-0005-0000-0000-0000FA300000}"/>
    <cellStyle name="HEADER" xfId="1360" xr:uid="{00000000-0005-0000-0000-0000FB300000}"/>
    <cellStyle name="HEADER 2" xfId="28382" xr:uid="{00000000-0005-0000-0000-0000FC300000}"/>
    <cellStyle name="Header1" xfId="1960" xr:uid="{00000000-0005-0000-0000-0000FD300000}"/>
    <cellStyle name="Header1 2" xfId="28384" xr:uid="{00000000-0005-0000-0000-0000FE300000}"/>
    <cellStyle name="Header2" xfId="879" xr:uid="{00000000-0005-0000-0000-0000FF300000}"/>
    <cellStyle name="Header2 2" xfId="6869" xr:uid="{00000000-0005-0000-0000-000000310000}"/>
    <cellStyle name="Header2 2 2" xfId="20052" xr:uid="{00000000-0005-0000-0000-000001310000}"/>
    <cellStyle name="Header2 2 2 2" xfId="28390" xr:uid="{00000000-0005-0000-0000-000002310000}"/>
    <cellStyle name="Header2 2 2 3" xfId="42133" xr:uid="{00000000-0005-0000-0000-000003310000}"/>
    <cellStyle name="Header2 2 3" xfId="20051" xr:uid="{00000000-0005-0000-0000-000004310000}"/>
    <cellStyle name="Header2 2 3 2" xfId="28392" xr:uid="{00000000-0005-0000-0000-000005310000}"/>
    <cellStyle name="Header2 2 3 3" xfId="42134" xr:uid="{00000000-0005-0000-0000-000006310000}"/>
    <cellStyle name="Header2 2 4" xfId="18641" xr:uid="{00000000-0005-0000-0000-000007310000}"/>
    <cellStyle name="Header2 2 4 2" xfId="28393" xr:uid="{00000000-0005-0000-0000-000008310000}"/>
    <cellStyle name="Header2 2 4 3" xfId="42435" xr:uid="{00000000-0005-0000-0000-000009310000}"/>
    <cellStyle name="Header2 2 5" xfId="28388" xr:uid="{00000000-0005-0000-0000-00000A310000}"/>
    <cellStyle name="Header2 2 6" xfId="42434" xr:uid="{00000000-0005-0000-0000-00000B310000}"/>
    <cellStyle name="Header2 3" xfId="10214" xr:uid="{00000000-0005-0000-0000-00000C310000}"/>
    <cellStyle name="Header2 3 2" xfId="20547" xr:uid="{00000000-0005-0000-0000-00000D310000}"/>
    <cellStyle name="Header2 3 2 2" xfId="28396" xr:uid="{00000000-0005-0000-0000-00000E310000}"/>
    <cellStyle name="Header2 3 2 3" xfId="42135" xr:uid="{00000000-0005-0000-0000-00000F310000}"/>
    <cellStyle name="Header2 3 3" xfId="20563" xr:uid="{00000000-0005-0000-0000-000010310000}"/>
    <cellStyle name="Header2 3 3 2" xfId="28398" xr:uid="{00000000-0005-0000-0000-000011310000}"/>
    <cellStyle name="Header2 3 3 3" xfId="42437" xr:uid="{00000000-0005-0000-0000-000012310000}"/>
    <cellStyle name="Header2 3 4" xfId="18886" xr:uid="{00000000-0005-0000-0000-000013310000}"/>
    <cellStyle name="Header2 3 4 2" xfId="28399" xr:uid="{00000000-0005-0000-0000-000014310000}"/>
    <cellStyle name="Header2 3 4 3" xfId="42438" xr:uid="{00000000-0005-0000-0000-000015310000}"/>
    <cellStyle name="Header2 3 5" xfId="28394" xr:uid="{00000000-0005-0000-0000-000016310000}"/>
    <cellStyle name="Header2 3 6" xfId="42436" xr:uid="{00000000-0005-0000-0000-000017310000}"/>
    <cellStyle name="Header2 4" xfId="15667" xr:uid="{00000000-0005-0000-0000-000018310000}"/>
    <cellStyle name="Header2 4 2" xfId="19934" xr:uid="{00000000-0005-0000-0000-000019310000}"/>
    <cellStyle name="Header2 4 2 2" xfId="28403" xr:uid="{00000000-0005-0000-0000-00001A310000}"/>
    <cellStyle name="Header2 4 2 3" xfId="42136" xr:uid="{00000000-0005-0000-0000-00001B310000}"/>
    <cellStyle name="Header2 4 3" xfId="20374" xr:uid="{00000000-0005-0000-0000-00001C310000}"/>
    <cellStyle name="Header2 4 3 2" xfId="28405" xr:uid="{00000000-0005-0000-0000-00001D310000}"/>
    <cellStyle name="Header2 4 3 3" xfId="42137" xr:uid="{00000000-0005-0000-0000-00001E310000}"/>
    <cellStyle name="Header2 4 4" xfId="19196" xr:uid="{00000000-0005-0000-0000-00001F310000}"/>
    <cellStyle name="Header2 4 4 2" xfId="28406" xr:uid="{00000000-0005-0000-0000-000020310000}"/>
    <cellStyle name="Header2 4 4 3" xfId="42441" xr:uid="{00000000-0005-0000-0000-000021310000}"/>
    <cellStyle name="Header2 4 5" xfId="28401" xr:uid="{00000000-0005-0000-0000-000022310000}"/>
    <cellStyle name="Header2 4 6" xfId="42440" xr:uid="{00000000-0005-0000-0000-000023310000}"/>
    <cellStyle name="Header2 5" xfId="19525" xr:uid="{00000000-0005-0000-0000-000024310000}"/>
    <cellStyle name="Header2 5 2" xfId="28408" xr:uid="{00000000-0005-0000-0000-000025310000}"/>
    <cellStyle name="Header2 5 3" xfId="42154" xr:uid="{00000000-0005-0000-0000-000026310000}"/>
    <cellStyle name="Header2 6" xfId="19832" xr:uid="{00000000-0005-0000-0000-000027310000}"/>
    <cellStyle name="Header2 6 2" xfId="28409" xr:uid="{00000000-0005-0000-0000-000028310000}"/>
    <cellStyle name="Header2 6 3" xfId="42067" xr:uid="{00000000-0005-0000-0000-000029310000}"/>
    <cellStyle name="Header2 7" xfId="18427" xr:uid="{00000000-0005-0000-0000-00002A310000}"/>
    <cellStyle name="Header2 7 2" xfId="28185" xr:uid="{00000000-0005-0000-0000-00002B310000}"/>
    <cellStyle name="Header2 7 3" xfId="42155" xr:uid="{00000000-0005-0000-0000-00002C310000}"/>
    <cellStyle name="Header2 8" xfId="28386" xr:uid="{00000000-0005-0000-0000-00002D310000}"/>
    <cellStyle name="Header2 9" xfId="41047" xr:uid="{00000000-0005-0000-0000-00002E310000}"/>
    <cellStyle name="Heading" xfId="1961" xr:uid="{00000000-0005-0000-0000-00002F310000}"/>
    <cellStyle name="Heading 1" xfId="1964" xr:uid="{00000000-0005-0000-0000-000030310000}"/>
    <cellStyle name="Heading 1 2" xfId="1967" xr:uid="{00000000-0005-0000-0000-000031310000}"/>
    <cellStyle name="Heading 1 2 2" xfId="4776" xr:uid="{00000000-0005-0000-0000-000032310000}"/>
    <cellStyle name="Heading 1 2 2 2" xfId="28417" xr:uid="{00000000-0005-0000-0000-000033310000}"/>
    <cellStyle name="Heading 1 2 3" xfId="10285" xr:uid="{00000000-0005-0000-0000-000034310000}"/>
    <cellStyle name="Heading 1 2 3 2" xfId="28419" xr:uid="{00000000-0005-0000-0000-000035310000}"/>
    <cellStyle name="Heading 1 2 4" xfId="8996" xr:uid="{00000000-0005-0000-0000-000036310000}"/>
    <cellStyle name="Heading 1 2 4 2" xfId="28422" xr:uid="{00000000-0005-0000-0000-000037310000}"/>
    <cellStyle name="Heading 1 2 5" xfId="28415" xr:uid="{00000000-0005-0000-0000-000038310000}"/>
    <cellStyle name="Heading 1 3" xfId="4775" xr:uid="{00000000-0005-0000-0000-000039310000}"/>
    <cellStyle name="Heading 1 3 2" xfId="28424" xr:uid="{00000000-0005-0000-0000-00003A310000}"/>
    <cellStyle name="Heading 1 4" xfId="8906" xr:uid="{00000000-0005-0000-0000-00003B310000}"/>
    <cellStyle name="Heading 1 4 2" xfId="28426" xr:uid="{00000000-0005-0000-0000-00003C310000}"/>
    <cellStyle name="Heading 1 5" xfId="8904" xr:uid="{00000000-0005-0000-0000-00003D310000}"/>
    <cellStyle name="Heading 1 5 2" xfId="28428" xr:uid="{00000000-0005-0000-0000-00003E310000}"/>
    <cellStyle name="Heading 1 6" xfId="28412" xr:uid="{00000000-0005-0000-0000-00003F310000}"/>
    <cellStyle name="Heading 2" xfId="1968" xr:uid="{00000000-0005-0000-0000-000040310000}"/>
    <cellStyle name="Heading 2 2" xfId="1970" xr:uid="{00000000-0005-0000-0000-000041310000}"/>
    <cellStyle name="Heading 2 2 2" xfId="26399" xr:uid="{00000000-0005-0000-0000-000042310000}"/>
    <cellStyle name="Heading 2 3" xfId="28430" xr:uid="{00000000-0005-0000-0000-000043310000}"/>
    <cellStyle name="Heading 3" xfId="1971" xr:uid="{00000000-0005-0000-0000-000044310000}"/>
    <cellStyle name="Heading 3 2" xfId="1190" xr:uid="{00000000-0005-0000-0000-000045310000}"/>
    <cellStyle name="Heading 3 2 2" xfId="4778" xr:uid="{00000000-0005-0000-0000-000046310000}"/>
    <cellStyle name="Heading 3 2 2 2" xfId="15336" xr:uid="{00000000-0005-0000-0000-000047310000}"/>
    <cellStyle name="Heading 3 2 2 2 2" xfId="28434" xr:uid="{00000000-0005-0000-0000-000048310000}"/>
    <cellStyle name="Heading 3 2 2 3" xfId="28433" xr:uid="{00000000-0005-0000-0000-000049310000}"/>
    <cellStyle name="Heading 3 2 3" xfId="10277" xr:uid="{00000000-0005-0000-0000-00004A310000}"/>
    <cellStyle name="Heading 3 2 3 2" xfId="15316" xr:uid="{00000000-0005-0000-0000-00004B310000}"/>
    <cellStyle name="Heading 3 2 3 2 2" xfId="28436" xr:uid="{00000000-0005-0000-0000-00004C310000}"/>
    <cellStyle name="Heading 3 2 3 3" xfId="28435" xr:uid="{00000000-0005-0000-0000-00004D310000}"/>
    <cellStyle name="Heading 3 2 4" xfId="8985" xr:uid="{00000000-0005-0000-0000-00004E310000}"/>
    <cellStyle name="Heading 3 2 4 2" xfId="15317" xr:uid="{00000000-0005-0000-0000-00004F310000}"/>
    <cellStyle name="Heading 3 2 4 2 2" xfId="28438" xr:uid="{00000000-0005-0000-0000-000050310000}"/>
    <cellStyle name="Heading 3 2 4 3" xfId="28437" xr:uid="{00000000-0005-0000-0000-000051310000}"/>
    <cellStyle name="Heading 3 2 5" xfId="15152" xr:uid="{00000000-0005-0000-0000-000052310000}"/>
    <cellStyle name="Heading 3 2 5 2" xfId="28439" xr:uid="{00000000-0005-0000-0000-000053310000}"/>
    <cellStyle name="Heading 3 2 6" xfId="22491" xr:uid="{00000000-0005-0000-0000-000054310000}"/>
    <cellStyle name="Heading 3 3" xfId="4777" xr:uid="{00000000-0005-0000-0000-000055310000}"/>
    <cellStyle name="Heading 3 3 2" xfId="15335" xr:uid="{00000000-0005-0000-0000-000056310000}"/>
    <cellStyle name="Heading 3 3 2 2" xfId="25813" xr:uid="{00000000-0005-0000-0000-000057310000}"/>
    <cellStyle name="Heading 3 3 3" xfId="28441" xr:uid="{00000000-0005-0000-0000-000058310000}"/>
    <cellStyle name="Heading 3 4" xfId="10983" xr:uid="{00000000-0005-0000-0000-000059310000}"/>
    <cellStyle name="Heading 3 4 2" xfId="15154" xr:uid="{00000000-0005-0000-0000-00005A310000}"/>
    <cellStyle name="Heading 3 4 2 2" xfId="28444" xr:uid="{00000000-0005-0000-0000-00005B310000}"/>
    <cellStyle name="Heading 3 4 3" xfId="28442" xr:uid="{00000000-0005-0000-0000-00005C310000}"/>
    <cellStyle name="Heading 3 5" xfId="9700" xr:uid="{00000000-0005-0000-0000-00005D310000}"/>
    <cellStyle name="Heading 3 5 2" xfId="15419" xr:uid="{00000000-0005-0000-0000-00005E310000}"/>
    <cellStyle name="Heading 3 5 2 2" xfId="28446" xr:uid="{00000000-0005-0000-0000-00005F310000}"/>
    <cellStyle name="Heading 3 5 3" xfId="21975" xr:uid="{00000000-0005-0000-0000-000060310000}"/>
    <cellStyle name="Heading 3 6" xfId="15198" xr:uid="{00000000-0005-0000-0000-000061310000}"/>
    <cellStyle name="Heading 3 6 2" xfId="28447" xr:uid="{00000000-0005-0000-0000-000062310000}"/>
    <cellStyle name="Heading 3 7" xfId="28432" xr:uid="{00000000-0005-0000-0000-000063310000}"/>
    <cellStyle name="Heading 4" xfId="1540" xr:uid="{00000000-0005-0000-0000-000064310000}"/>
    <cellStyle name="Heading 4 2" xfId="1972" xr:uid="{00000000-0005-0000-0000-000065310000}"/>
    <cellStyle name="Heading 4 2 2" xfId="4780" xr:uid="{00000000-0005-0000-0000-000066310000}"/>
    <cellStyle name="Heading 4 2 2 2" xfId="28452" xr:uid="{00000000-0005-0000-0000-000067310000}"/>
    <cellStyle name="Heading 4 2 3" xfId="9742" xr:uid="{00000000-0005-0000-0000-000068310000}"/>
    <cellStyle name="Heading 4 2 3 2" xfId="28453" xr:uid="{00000000-0005-0000-0000-000069310000}"/>
    <cellStyle name="Heading 4 2 4" xfId="9787" xr:uid="{00000000-0005-0000-0000-00006A310000}"/>
    <cellStyle name="Heading 4 2 4 2" xfId="21251" xr:uid="{00000000-0005-0000-0000-00006B310000}"/>
    <cellStyle name="Heading 4 2 5" xfId="28451" xr:uid="{00000000-0005-0000-0000-00006C310000}"/>
    <cellStyle name="Heading 4 3" xfId="4779" xr:uid="{00000000-0005-0000-0000-00006D310000}"/>
    <cellStyle name="Heading 4 3 2" xfId="28455" xr:uid="{00000000-0005-0000-0000-00006E310000}"/>
    <cellStyle name="Heading 4 4" xfId="9280" xr:uid="{00000000-0005-0000-0000-00006F310000}"/>
    <cellStyle name="Heading 4 4 2" xfId="28456" xr:uid="{00000000-0005-0000-0000-000070310000}"/>
    <cellStyle name="Heading 4 5" xfId="11127" xr:uid="{00000000-0005-0000-0000-000071310000}"/>
    <cellStyle name="Heading 4 5 2" xfId="28457" xr:uid="{00000000-0005-0000-0000-000072310000}"/>
    <cellStyle name="Heading 4 6" xfId="28449" xr:uid="{00000000-0005-0000-0000-000073310000}"/>
    <cellStyle name="Heading 5" xfId="28410" xr:uid="{00000000-0005-0000-0000-000074310000}"/>
    <cellStyle name="Heading1" xfId="1974" xr:uid="{00000000-0005-0000-0000-000075310000}"/>
    <cellStyle name="Heading1 2" xfId="7398" xr:uid="{00000000-0005-0000-0000-000076310000}"/>
    <cellStyle name="Heading1 2 2" xfId="19670" xr:uid="{00000000-0005-0000-0000-000077310000}"/>
    <cellStyle name="Heading1 2 2 2" xfId="28463" xr:uid="{00000000-0005-0000-0000-000078310000}"/>
    <cellStyle name="Heading1 2 2 3" xfId="42445" xr:uid="{00000000-0005-0000-0000-000079310000}"/>
    <cellStyle name="Heading1 2 3" xfId="19906" xr:uid="{00000000-0005-0000-0000-00007A310000}"/>
    <cellStyle name="Heading1 2 3 2" xfId="28465" xr:uid="{00000000-0005-0000-0000-00007B310000}"/>
    <cellStyle name="Heading1 2 3 3" xfId="41903" xr:uid="{00000000-0005-0000-0000-00007C310000}"/>
    <cellStyle name="Heading1 2 4" xfId="18733" xr:uid="{00000000-0005-0000-0000-00007D310000}"/>
    <cellStyle name="Heading1 2 4 2" xfId="28466" xr:uid="{00000000-0005-0000-0000-00007E310000}"/>
    <cellStyle name="Heading1 2 4 3" xfId="41906" xr:uid="{00000000-0005-0000-0000-00007F310000}"/>
    <cellStyle name="Heading1 2 5" xfId="28461" xr:uid="{00000000-0005-0000-0000-000080310000}"/>
    <cellStyle name="Heading1 2 6" xfId="42444" xr:uid="{00000000-0005-0000-0000-000081310000}"/>
    <cellStyle name="Heading1 3" xfId="9247" xr:uid="{00000000-0005-0000-0000-000082310000}"/>
    <cellStyle name="Heading1 3 2" xfId="20087" xr:uid="{00000000-0005-0000-0000-000083310000}"/>
    <cellStyle name="Heading1 3 2 2" xfId="28469" xr:uid="{00000000-0005-0000-0000-000084310000}"/>
    <cellStyle name="Heading1 3 2 3" xfId="42398" xr:uid="{00000000-0005-0000-0000-000085310000}"/>
    <cellStyle name="Heading1 3 3" xfId="19834" xr:uid="{00000000-0005-0000-0000-000086310000}"/>
    <cellStyle name="Heading1 3 3 2" xfId="28471" xr:uid="{00000000-0005-0000-0000-000087310000}"/>
    <cellStyle name="Heading1 3 3 3" xfId="41909" xr:uid="{00000000-0005-0000-0000-000088310000}"/>
    <cellStyle name="Heading1 3 4" xfId="18805" xr:uid="{00000000-0005-0000-0000-000089310000}"/>
    <cellStyle name="Heading1 3 4 2" xfId="28473" xr:uid="{00000000-0005-0000-0000-00008A310000}"/>
    <cellStyle name="Heading1 3 4 3" xfId="41895" xr:uid="{00000000-0005-0000-0000-00008B310000}"/>
    <cellStyle name="Heading1 3 5" xfId="28468" xr:uid="{00000000-0005-0000-0000-00008C310000}"/>
    <cellStyle name="Heading1 3 6" xfId="42446" xr:uid="{00000000-0005-0000-0000-00008D310000}"/>
    <cellStyle name="Heading1 4" xfId="16597" xr:uid="{00000000-0005-0000-0000-00008E310000}"/>
    <cellStyle name="Heading1 4 2" xfId="20416" xr:uid="{00000000-0005-0000-0000-00008F310000}"/>
    <cellStyle name="Heading1 4 2 2" xfId="28477" xr:uid="{00000000-0005-0000-0000-000090310000}"/>
    <cellStyle name="Heading1 4 2 3" xfId="42449" xr:uid="{00000000-0005-0000-0000-000091310000}"/>
    <cellStyle name="Heading1 4 3" xfId="19733" xr:uid="{00000000-0005-0000-0000-000092310000}"/>
    <cellStyle name="Heading1 4 3 2" xfId="28479" xr:uid="{00000000-0005-0000-0000-000093310000}"/>
    <cellStyle name="Heading1 4 3 3" xfId="42450" xr:uid="{00000000-0005-0000-0000-000094310000}"/>
    <cellStyle name="Heading1 4 4" xfId="19281" xr:uid="{00000000-0005-0000-0000-000095310000}"/>
    <cellStyle name="Heading1 4 4 2" xfId="28481" xr:uid="{00000000-0005-0000-0000-000096310000}"/>
    <cellStyle name="Heading1 4 4 3" xfId="40853" xr:uid="{00000000-0005-0000-0000-000097310000}"/>
    <cellStyle name="Heading1 4 5" xfId="28475" xr:uid="{00000000-0005-0000-0000-000098310000}"/>
    <cellStyle name="Heading1 4 6" xfId="42447" xr:uid="{00000000-0005-0000-0000-000099310000}"/>
    <cellStyle name="Heading1 5" xfId="20497" xr:uid="{00000000-0005-0000-0000-00009A310000}"/>
    <cellStyle name="Heading1 5 2" xfId="28483" xr:uid="{00000000-0005-0000-0000-00009B310000}"/>
    <cellStyle name="Heading1 5 3" xfId="40879" xr:uid="{00000000-0005-0000-0000-00009C310000}"/>
    <cellStyle name="Heading1 6" xfId="20236" xr:uid="{00000000-0005-0000-0000-00009D310000}"/>
    <cellStyle name="Heading1 6 2" xfId="28485" xr:uid="{00000000-0005-0000-0000-00009E310000}"/>
    <cellStyle name="Heading1 6 3" xfId="42427" xr:uid="{00000000-0005-0000-0000-00009F310000}"/>
    <cellStyle name="Heading1 7" xfId="18466" xr:uid="{00000000-0005-0000-0000-0000A0310000}"/>
    <cellStyle name="Heading1 7 2" xfId="28487" xr:uid="{00000000-0005-0000-0000-0000A1310000}"/>
    <cellStyle name="Heading1 7 3" xfId="42451" xr:uid="{00000000-0005-0000-0000-0000A2310000}"/>
    <cellStyle name="Heading1 8" xfId="28459" xr:uid="{00000000-0005-0000-0000-0000A3310000}"/>
    <cellStyle name="Heading1 9" xfId="42443" xr:uid="{00000000-0005-0000-0000-0000A4310000}"/>
    <cellStyle name="Hipervínculo" xfId="1976" xr:uid="{00000000-0005-0000-0000-0000A5310000}"/>
    <cellStyle name="Hipervínculo 2" xfId="28488" xr:uid="{00000000-0005-0000-0000-0000A6310000}"/>
    <cellStyle name="Hipervínculo visitado" xfId="1001" xr:uid="{00000000-0005-0000-0000-0000A7310000}"/>
    <cellStyle name="Hipervínculo visitado 2" xfId="28489" xr:uid="{00000000-0005-0000-0000-0000A8310000}"/>
    <cellStyle name="Hipervínculo_固定资产清单" xfId="1977" xr:uid="{00000000-0005-0000-0000-0000A9310000}"/>
    <cellStyle name="Hyperlink" xfId="4781" xr:uid="{00000000-0005-0000-0000-0000AA310000}"/>
    <cellStyle name="Hyperlink 2" xfId="20692" xr:uid="{00000000-0005-0000-0000-0000AB310000}"/>
    <cellStyle name="imexp" xfId="480" xr:uid="{00000000-0005-0000-0000-0000AC310000}"/>
    <cellStyle name="imexp 2" xfId="15487" xr:uid="{00000000-0005-0000-0000-0000AD310000}"/>
    <cellStyle name="imexp 2 2" xfId="19175" xr:uid="{00000000-0005-0000-0000-0000AE310000}"/>
    <cellStyle name="imexp 2 2 2" xfId="28494" xr:uid="{00000000-0005-0000-0000-0000AF310000}"/>
    <cellStyle name="imexp 2 3" xfId="28492" xr:uid="{00000000-0005-0000-0000-0000B0310000}"/>
    <cellStyle name="imexp 3" xfId="18417" xr:uid="{00000000-0005-0000-0000-0000B1310000}"/>
    <cellStyle name="imexp 3 2" xfId="28495" xr:uid="{00000000-0005-0000-0000-0000B2310000}"/>
    <cellStyle name="imexp 4" xfId="28490" xr:uid="{00000000-0005-0000-0000-0000B3310000}"/>
    <cellStyle name="Input" xfId="1978" xr:uid="{00000000-0005-0000-0000-0000B4310000}"/>
    <cellStyle name="Input [yellow]" xfId="1980" xr:uid="{00000000-0005-0000-0000-0000B5310000}"/>
    <cellStyle name="Input [yellow] 2" xfId="6781" xr:uid="{00000000-0005-0000-0000-0000B6310000}"/>
    <cellStyle name="Input [yellow] 2 2" xfId="10211" xr:uid="{00000000-0005-0000-0000-0000B7310000}"/>
    <cellStyle name="Input [yellow] 2 2 2" xfId="18885" xr:uid="{00000000-0005-0000-0000-0000B8310000}"/>
    <cellStyle name="Input [yellow] 2 2 2 2" xfId="41271" xr:uid="{00000000-0005-0000-0000-0000B9310000}"/>
    <cellStyle name="Input [yellow] 2 2 3" xfId="42456" xr:uid="{00000000-0005-0000-0000-0000BA310000}"/>
    <cellStyle name="Input [yellow] 2 3" xfId="18632" xr:uid="{00000000-0005-0000-0000-0000BB310000}"/>
    <cellStyle name="Input [yellow] 2 3 2" xfId="42457" xr:uid="{00000000-0005-0000-0000-0000BC310000}"/>
    <cellStyle name="Input [yellow] 2 4" xfId="41470" xr:uid="{00000000-0005-0000-0000-0000BD310000}"/>
    <cellStyle name="Input [yellow] 3" xfId="16602" xr:uid="{00000000-0005-0000-0000-0000BE310000}"/>
    <cellStyle name="Input [yellow] 3 2" xfId="19282" xr:uid="{00000000-0005-0000-0000-0000BF310000}"/>
    <cellStyle name="Input [yellow] 3 2 2" xfId="41476" xr:uid="{00000000-0005-0000-0000-0000C0310000}"/>
    <cellStyle name="Input [yellow] 3 3" xfId="41473" xr:uid="{00000000-0005-0000-0000-0000C1310000}"/>
    <cellStyle name="Input [yellow] 4" xfId="18467" xr:uid="{00000000-0005-0000-0000-0000C2310000}"/>
    <cellStyle name="Input [yellow] 4 2" xfId="41479" xr:uid="{00000000-0005-0000-0000-0000C3310000}"/>
    <cellStyle name="Input [yellow] 5" xfId="42455" xr:uid="{00000000-0005-0000-0000-0000C4310000}"/>
    <cellStyle name="Input 10" xfId="8476" xr:uid="{00000000-0005-0000-0000-0000C5310000}"/>
    <cellStyle name="Input 10 2" xfId="19557" xr:uid="{00000000-0005-0000-0000-0000C6310000}"/>
    <cellStyle name="Input 10 2 2" xfId="28504" xr:uid="{00000000-0005-0000-0000-0000C7310000}"/>
    <cellStyle name="Input 10 2 3" xfId="42459" xr:uid="{00000000-0005-0000-0000-0000C8310000}"/>
    <cellStyle name="Input 10 3" xfId="19642" xr:uid="{00000000-0005-0000-0000-0000C9310000}"/>
    <cellStyle name="Input 10 3 2" xfId="28506" xr:uid="{00000000-0005-0000-0000-0000CA310000}"/>
    <cellStyle name="Input 10 3 3" xfId="42460" xr:uid="{00000000-0005-0000-0000-0000CB310000}"/>
    <cellStyle name="Input 10 4" xfId="28502" xr:uid="{00000000-0005-0000-0000-0000CC310000}"/>
    <cellStyle name="Input 10 5" xfId="42458" xr:uid="{00000000-0005-0000-0000-0000CD310000}"/>
    <cellStyle name="Input 11" xfId="20076" xr:uid="{00000000-0005-0000-0000-0000CE310000}"/>
    <cellStyle name="Input 11 2" xfId="28508" xr:uid="{00000000-0005-0000-0000-0000CF310000}"/>
    <cellStyle name="Input 11 3" xfId="42461" xr:uid="{00000000-0005-0000-0000-0000D0310000}"/>
    <cellStyle name="Input 12" xfId="20553" xr:uid="{00000000-0005-0000-0000-0000D1310000}"/>
    <cellStyle name="Input 12 2" xfId="28509" xr:uid="{00000000-0005-0000-0000-0000D2310000}"/>
    <cellStyle name="Input 12 3" xfId="42462" xr:uid="{00000000-0005-0000-0000-0000D3310000}"/>
    <cellStyle name="Input 13" xfId="19582" xr:uid="{00000000-0005-0000-0000-0000D4310000}"/>
    <cellStyle name="Input 13 2" xfId="28510" xr:uid="{00000000-0005-0000-0000-0000D5310000}"/>
    <cellStyle name="Input 13 3" xfId="42463" xr:uid="{00000000-0005-0000-0000-0000D6310000}"/>
    <cellStyle name="Input 14" xfId="19858" xr:uid="{00000000-0005-0000-0000-0000D7310000}"/>
    <cellStyle name="Input 14 2" xfId="28511" xr:uid="{00000000-0005-0000-0000-0000D8310000}"/>
    <cellStyle name="Input 14 3" xfId="34430" xr:uid="{00000000-0005-0000-0000-0000D9310000}"/>
    <cellStyle name="Input 15" xfId="19668" xr:uid="{00000000-0005-0000-0000-0000DA310000}"/>
    <cellStyle name="Input 15 2" xfId="28512" xr:uid="{00000000-0005-0000-0000-0000DB310000}"/>
    <cellStyle name="Input 15 3" xfId="26329" xr:uid="{00000000-0005-0000-0000-0000DC310000}"/>
    <cellStyle name="Input 16" xfId="20270" xr:uid="{00000000-0005-0000-0000-0000DD310000}"/>
    <cellStyle name="Input 16 2" xfId="28513" xr:uid="{00000000-0005-0000-0000-0000DE310000}"/>
    <cellStyle name="Input 16 3" xfId="41700" xr:uid="{00000000-0005-0000-0000-0000DF310000}"/>
    <cellStyle name="Input 17" xfId="28497" xr:uid="{00000000-0005-0000-0000-0000E0310000}"/>
    <cellStyle name="Input 18" xfId="42454" xr:uid="{00000000-0005-0000-0000-0000E1310000}"/>
    <cellStyle name="Input 2" xfId="1982" xr:uid="{00000000-0005-0000-0000-0000E2310000}"/>
    <cellStyle name="Input 2 2" xfId="4783" xr:uid="{00000000-0005-0000-0000-0000E3310000}"/>
    <cellStyle name="Input 2 2 2" xfId="19878" xr:uid="{00000000-0005-0000-0000-0000E4310000}"/>
    <cellStyle name="Input 2 2 2 2" xfId="27236" xr:uid="{00000000-0005-0000-0000-0000E5310000}"/>
    <cellStyle name="Input 2 2 2 3" xfId="42157" xr:uid="{00000000-0005-0000-0000-0000E6310000}"/>
    <cellStyle name="Input 2 2 3" xfId="20641" xr:uid="{00000000-0005-0000-0000-0000E7310000}"/>
    <cellStyle name="Input 2 2 3 2" xfId="27239" xr:uid="{00000000-0005-0000-0000-0000E8310000}"/>
    <cellStyle name="Input 2 2 3 3" xfId="42158" xr:uid="{00000000-0005-0000-0000-0000E9310000}"/>
    <cellStyle name="Input 2 2 4" xfId="28515" xr:uid="{00000000-0005-0000-0000-0000EA310000}"/>
    <cellStyle name="Input 2 2 5" xfId="40867" xr:uid="{00000000-0005-0000-0000-0000EB310000}"/>
    <cellStyle name="Input 2 3" xfId="10965" xr:uid="{00000000-0005-0000-0000-0000EC310000}"/>
    <cellStyle name="Input 2 3 2" xfId="19753" xr:uid="{00000000-0005-0000-0000-0000ED310000}"/>
    <cellStyle name="Input 2 3 2 2" xfId="28517" xr:uid="{00000000-0005-0000-0000-0000EE310000}"/>
    <cellStyle name="Input 2 3 2 3" xfId="42465" xr:uid="{00000000-0005-0000-0000-0000EF310000}"/>
    <cellStyle name="Input 2 3 3" xfId="19649" xr:uid="{00000000-0005-0000-0000-0000F0310000}"/>
    <cellStyle name="Input 2 3 3 2" xfId="28496" xr:uid="{00000000-0005-0000-0000-0000F1310000}"/>
    <cellStyle name="Input 2 3 3 3" xfId="42453" xr:uid="{00000000-0005-0000-0000-0000F2310000}"/>
    <cellStyle name="Input 2 3 4" xfId="28516" xr:uid="{00000000-0005-0000-0000-0000F3310000}"/>
    <cellStyle name="Input 2 3 5" xfId="40898" xr:uid="{00000000-0005-0000-0000-0000F4310000}"/>
    <cellStyle name="Input 2 4" xfId="8857" xr:uid="{00000000-0005-0000-0000-0000F5310000}"/>
    <cellStyle name="Input 2 4 2" xfId="19680" xr:uid="{00000000-0005-0000-0000-0000F6310000}"/>
    <cellStyle name="Input 2 4 2 2" xfId="28520" xr:uid="{00000000-0005-0000-0000-0000F7310000}"/>
    <cellStyle name="Input 2 4 2 3" xfId="42467" xr:uid="{00000000-0005-0000-0000-0000F8310000}"/>
    <cellStyle name="Input 2 4 3" xfId="20004" xr:uid="{00000000-0005-0000-0000-0000F9310000}"/>
    <cellStyle name="Input 2 4 3 2" xfId="28521" xr:uid="{00000000-0005-0000-0000-0000FA310000}"/>
    <cellStyle name="Input 2 4 3 3" xfId="42468" xr:uid="{00000000-0005-0000-0000-0000FB310000}"/>
    <cellStyle name="Input 2 4 4" xfId="28519" xr:uid="{00000000-0005-0000-0000-0000FC310000}"/>
    <cellStyle name="Input 2 4 5" xfId="42466" xr:uid="{00000000-0005-0000-0000-0000FD310000}"/>
    <cellStyle name="Input 2 5" xfId="19530" xr:uid="{00000000-0005-0000-0000-0000FE310000}"/>
    <cellStyle name="Input 2 5 2" xfId="28523" xr:uid="{00000000-0005-0000-0000-0000FF310000}"/>
    <cellStyle name="Input 2 5 3" xfId="42469" xr:uid="{00000000-0005-0000-0000-000000320000}"/>
    <cellStyle name="Input 2 6" xfId="20503" xr:uid="{00000000-0005-0000-0000-000001320000}"/>
    <cellStyle name="Input 2 6 2" xfId="28525" xr:uid="{00000000-0005-0000-0000-000002320000}"/>
    <cellStyle name="Input 2 6 3" xfId="42470" xr:uid="{00000000-0005-0000-0000-000003320000}"/>
    <cellStyle name="Input 2 7" xfId="28514" xr:uid="{00000000-0005-0000-0000-000004320000}"/>
    <cellStyle name="Input 2 8" xfId="42464" xr:uid="{00000000-0005-0000-0000-000005320000}"/>
    <cellStyle name="Input 3" xfId="4782" xr:uid="{00000000-0005-0000-0000-000006320000}"/>
    <cellStyle name="Input 3 2" xfId="19639" xr:uid="{00000000-0005-0000-0000-000007320000}"/>
    <cellStyle name="Input 3 2 2" xfId="28528" xr:uid="{00000000-0005-0000-0000-000008320000}"/>
    <cellStyle name="Input 3 2 3" xfId="24774" xr:uid="{00000000-0005-0000-0000-000009320000}"/>
    <cellStyle name="Input 3 3" xfId="19939" xr:uid="{00000000-0005-0000-0000-00000A320000}"/>
    <cellStyle name="Input 3 3 2" xfId="28529" xr:uid="{00000000-0005-0000-0000-00000B320000}"/>
    <cellStyle name="Input 3 3 3" xfId="41036" xr:uid="{00000000-0005-0000-0000-00000C320000}"/>
    <cellStyle name="Input 3 4" xfId="28526" xr:uid="{00000000-0005-0000-0000-00000D320000}"/>
    <cellStyle name="Input 3 5" xfId="28254" xr:uid="{00000000-0005-0000-0000-00000E320000}"/>
    <cellStyle name="Input 4" xfId="6718" xr:uid="{00000000-0005-0000-0000-00000F320000}"/>
    <cellStyle name="Input 4 2" xfId="19853" xr:uid="{00000000-0005-0000-0000-000010320000}"/>
    <cellStyle name="Input 4 2 2" xfId="28531" xr:uid="{00000000-0005-0000-0000-000011320000}"/>
    <cellStyle name="Input 4 2 3" xfId="42472" xr:uid="{00000000-0005-0000-0000-000012320000}"/>
    <cellStyle name="Input 4 3" xfId="19533" xr:uid="{00000000-0005-0000-0000-000013320000}"/>
    <cellStyle name="Input 4 3 2" xfId="28532" xr:uid="{00000000-0005-0000-0000-000014320000}"/>
    <cellStyle name="Input 4 3 3" xfId="42473" xr:uid="{00000000-0005-0000-0000-000015320000}"/>
    <cellStyle name="Input 4 4" xfId="28530" xr:uid="{00000000-0005-0000-0000-000016320000}"/>
    <cellStyle name="Input 4 5" xfId="42471" xr:uid="{00000000-0005-0000-0000-000017320000}"/>
    <cellStyle name="Input 5" xfId="6728" xr:uid="{00000000-0005-0000-0000-000018320000}"/>
    <cellStyle name="Input 5 2" xfId="19791" xr:uid="{00000000-0005-0000-0000-000019320000}"/>
    <cellStyle name="Input 5 2 2" xfId="28535" xr:uid="{00000000-0005-0000-0000-00001A320000}"/>
    <cellStyle name="Input 5 2 3" xfId="41939" xr:uid="{00000000-0005-0000-0000-00001B320000}"/>
    <cellStyle name="Input 5 3" xfId="20600" xr:uid="{00000000-0005-0000-0000-00001C320000}"/>
    <cellStyle name="Input 5 3 2" xfId="28537" xr:uid="{00000000-0005-0000-0000-00001D320000}"/>
    <cellStyle name="Input 5 3 3" xfId="41942" xr:uid="{00000000-0005-0000-0000-00001E320000}"/>
    <cellStyle name="Input 5 4" xfId="28533" xr:uid="{00000000-0005-0000-0000-00001F320000}"/>
    <cellStyle name="Input 5 5" xfId="42474" xr:uid="{00000000-0005-0000-0000-000020320000}"/>
    <cellStyle name="Input 6" xfId="6719" xr:uid="{00000000-0005-0000-0000-000021320000}"/>
    <cellStyle name="Input 6 2" xfId="19992" xr:uid="{00000000-0005-0000-0000-000022320000}"/>
    <cellStyle name="Input 6 2 2" xfId="28539" xr:uid="{00000000-0005-0000-0000-000023320000}"/>
    <cellStyle name="Input 6 2 3" xfId="42476" xr:uid="{00000000-0005-0000-0000-000024320000}"/>
    <cellStyle name="Input 6 3" xfId="19856" xr:uid="{00000000-0005-0000-0000-000025320000}"/>
    <cellStyle name="Input 6 3 2" xfId="28540" xr:uid="{00000000-0005-0000-0000-000026320000}"/>
    <cellStyle name="Input 6 3 3" xfId="42477" xr:uid="{00000000-0005-0000-0000-000027320000}"/>
    <cellStyle name="Input 6 4" xfId="28538" xr:uid="{00000000-0005-0000-0000-000028320000}"/>
    <cellStyle name="Input 6 5" xfId="42475" xr:uid="{00000000-0005-0000-0000-000029320000}"/>
    <cellStyle name="Input 7" xfId="6729" xr:uid="{00000000-0005-0000-0000-00002A320000}"/>
    <cellStyle name="Input 7 2" xfId="20565" xr:uid="{00000000-0005-0000-0000-00002B320000}"/>
    <cellStyle name="Input 7 2 2" xfId="28542" xr:uid="{00000000-0005-0000-0000-00002C320000}"/>
    <cellStyle name="Input 7 2 3" xfId="42479" xr:uid="{00000000-0005-0000-0000-00002D320000}"/>
    <cellStyle name="Input 7 3" xfId="20577" xr:uid="{00000000-0005-0000-0000-00002E320000}"/>
    <cellStyle name="Input 7 3 2" xfId="28543" xr:uid="{00000000-0005-0000-0000-00002F320000}"/>
    <cellStyle name="Input 7 3 3" xfId="41731" xr:uid="{00000000-0005-0000-0000-000030320000}"/>
    <cellStyle name="Input 7 4" xfId="28541" xr:uid="{00000000-0005-0000-0000-000031320000}"/>
    <cellStyle name="Input 7 5" xfId="42478" xr:uid="{00000000-0005-0000-0000-000032320000}"/>
    <cellStyle name="Input 8" xfId="9084" xr:uid="{00000000-0005-0000-0000-000033320000}"/>
    <cellStyle name="Input 8 2" xfId="20021" xr:uid="{00000000-0005-0000-0000-000034320000}"/>
    <cellStyle name="Input 8 2 2" xfId="21265" xr:uid="{00000000-0005-0000-0000-000035320000}"/>
    <cellStyle name="Input 8 2 3" xfId="40940" xr:uid="{00000000-0005-0000-0000-000036320000}"/>
    <cellStyle name="Input 8 3" xfId="19808" xr:uid="{00000000-0005-0000-0000-000037320000}"/>
    <cellStyle name="Input 8 3 2" xfId="26575" xr:uid="{00000000-0005-0000-0000-000038320000}"/>
    <cellStyle name="Input 8 3 3" xfId="42160" xr:uid="{00000000-0005-0000-0000-000039320000}"/>
    <cellStyle name="Input 8 4" xfId="28544" xr:uid="{00000000-0005-0000-0000-00003A320000}"/>
    <cellStyle name="Input 8 5" xfId="42480" xr:uid="{00000000-0005-0000-0000-00003B320000}"/>
    <cellStyle name="Input 9" xfId="10693" xr:uid="{00000000-0005-0000-0000-00003C320000}"/>
    <cellStyle name="Input 9 2" xfId="20382" xr:uid="{00000000-0005-0000-0000-00003D320000}"/>
    <cellStyle name="Input 9 2 2" xfId="28547" xr:uid="{00000000-0005-0000-0000-00003E320000}"/>
    <cellStyle name="Input 9 2 3" xfId="42482" xr:uid="{00000000-0005-0000-0000-00003F320000}"/>
    <cellStyle name="Input 9 3" xfId="20386" xr:uid="{00000000-0005-0000-0000-000040320000}"/>
    <cellStyle name="Input 9 3 2" xfId="28548" xr:uid="{00000000-0005-0000-0000-000041320000}"/>
    <cellStyle name="Input 9 3 3" xfId="42483" xr:uid="{00000000-0005-0000-0000-000042320000}"/>
    <cellStyle name="Input 9 4" xfId="28546" xr:uid="{00000000-0005-0000-0000-000043320000}"/>
    <cellStyle name="Input 9 5" xfId="42481" xr:uid="{00000000-0005-0000-0000-000044320000}"/>
    <cellStyle name="Input Cells" xfId="1983" xr:uid="{00000000-0005-0000-0000-000045320000}"/>
    <cellStyle name="Input Cells 2" xfId="4784" xr:uid="{00000000-0005-0000-0000-000046320000}"/>
    <cellStyle name="Input Cells 2 2" xfId="6875" xr:uid="{00000000-0005-0000-0000-000047320000}"/>
    <cellStyle name="Input Cells 2 3" xfId="9238" xr:uid="{00000000-0005-0000-0000-000048320000}"/>
    <cellStyle name="Input_3月上半月产值完成情况" xfId="1984" xr:uid="{00000000-0005-0000-0000-000049320000}"/>
    <cellStyle name="InputArea" xfId="1708" xr:uid="{00000000-0005-0000-0000-00004A320000}"/>
    <cellStyle name="InputArea 2" xfId="26818" xr:uid="{00000000-0005-0000-0000-00004B320000}"/>
    <cellStyle name="KPMG Heading 1" xfId="1985" xr:uid="{00000000-0005-0000-0000-00004C320000}"/>
    <cellStyle name="KPMG Heading 2" xfId="1988" xr:uid="{00000000-0005-0000-0000-00004D320000}"/>
    <cellStyle name="KPMG Heading 3" xfId="1989" xr:uid="{00000000-0005-0000-0000-00004E320000}"/>
    <cellStyle name="KPMG Heading 4" xfId="1990" xr:uid="{00000000-0005-0000-0000-00004F320000}"/>
    <cellStyle name="KPMG Normal" xfId="1992" xr:uid="{00000000-0005-0000-0000-000050320000}"/>
    <cellStyle name="KPMG Normal 2" xfId="28556" xr:uid="{00000000-0005-0000-0000-000051320000}"/>
    <cellStyle name="KPMG Normal Text" xfId="1993" xr:uid="{00000000-0005-0000-0000-000052320000}"/>
    <cellStyle name="KPMG Normal Text 2" xfId="23515" xr:uid="{00000000-0005-0000-0000-000053320000}"/>
    <cellStyle name="Lines Fill" xfId="1994" xr:uid="{00000000-0005-0000-0000-000054320000}"/>
    <cellStyle name="Lines Fill 2" xfId="28557" xr:uid="{00000000-0005-0000-0000-000055320000}"/>
    <cellStyle name="Link Currency (0)" xfId="1996" xr:uid="{00000000-0005-0000-0000-000056320000}"/>
    <cellStyle name="Link Currency (2)" xfId="1997" xr:uid="{00000000-0005-0000-0000-000057320000}"/>
    <cellStyle name="Link Units (0)" xfId="1998" xr:uid="{00000000-0005-0000-0000-000058320000}"/>
    <cellStyle name="Link Units (1)" xfId="2000" xr:uid="{00000000-0005-0000-0000-000059320000}"/>
    <cellStyle name="Link Units (2)" xfId="2001" xr:uid="{00000000-0005-0000-0000-00005A320000}"/>
    <cellStyle name="Linked Cell" xfId="1924" xr:uid="{00000000-0005-0000-0000-00005B320000}"/>
    <cellStyle name="Linked Cell 2" xfId="2005" xr:uid="{00000000-0005-0000-0000-00005C320000}"/>
    <cellStyle name="Linked Cell 2 2" xfId="23502" xr:uid="{00000000-0005-0000-0000-00005D320000}"/>
    <cellStyle name="Linked Cell 3" xfId="28561" xr:uid="{00000000-0005-0000-0000-00005E320000}"/>
    <cellStyle name="Linked Cells" xfId="2006" xr:uid="{00000000-0005-0000-0000-00005F320000}"/>
    <cellStyle name="Linked Cells 2" xfId="4785" xr:uid="{00000000-0005-0000-0000-000060320000}"/>
    <cellStyle name="Linked Cells 2 2" xfId="7404" xr:uid="{00000000-0005-0000-0000-000061320000}"/>
    <cellStyle name="Linked Cells 2 3" xfId="10218" xr:uid="{00000000-0005-0000-0000-000062320000}"/>
    <cellStyle name="Millares [0]_96 Risk" xfId="2008" xr:uid="{00000000-0005-0000-0000-000063320000}"/>
    <cellStyle name="Millares_96 Risk" xfId="1126" xr:uid="{00000000-0005-0000-0000-000064320000}"/>
    <cellStyle name="Milliers [0]_!!!GO" xfId="2009" xr:uid="{00000000-0005-0000-0000-000065320000}"/>
    <cellStyle name="Milliers_!!!GO" xfId="2010" xr:uid="{00000000-0005-0000-0000-000066320000}"/>
    <cellStyle name="Model" xfId="1891" xr:uid="{00000000-0005-0000-0000-000067320000}"/>
    <cellStyle name="Model 2" xfId="7379" xr:uid="{00000000-0005-0000-0000-000068320000}"/>
    <cellStyle name="Model 2 2" xfId="19952" xr:uid="{00000000-0005-0000-0000-000069320000}"/>
    <cellStyle name="Model 2 2 2" xfId="25976" xr:uid="{00000000-0005-0000-0000-00006A320000}"/>
    <cellStyle name="Model 2 2 3" xfId="42077" xr:uid="{00000000-0005-0000-0000-00006B320000}"/>
    <cellStyle name="Model 2 3" xfId="28565" xr:uid="{00000000-0005-0000-0000-00006C320000}"/>
    <cellStyle name="Model 2 4" xfId="42105" xr:uid="{00000000-0005-0000-0000-00006D320000}"/>
    <cellStyle name="Model 3" xfId="15190" xr:uid="{00000000-0005-0000-0000-00006E320000}"/>
    <cellStyle name="Model 3 2" xfId="28566" xr:uid="{00000000-0005-0000-0000-00006F320000}"/>
    <cellStyle name="Model 3 3" xfId="41176" xr:uid="{00000000-0005-0000-0000-000070320000}"/>
    <cellStyle name="Model 4" xfId="28564" xr:uid="{00000000-0005-0000-0000-000071320000}"/>
    <cellStyle name="Model 5" xfId="42484" xr:uid="{00000000-0005-0000-0000-000072320000}"/>
    <cellStyle name="Moneda [0]_96 Risk" xfId="1916" xr:uid="{00000000-0005-0000-0000-000073320000}"/>
    <cellStyle name="Moneda_96 Risk" xfId="1804" xr:uid="{00000000-0005-0000-0000-000074320000}"/>
    <cellStyle name="Monétaire [0]_!!!GO" xfId="2011" xr:uid="{00000000-0005-0000-0000-000075320000}"/>
    <cellStyle name="Monétaire_!!!GO" xfId="2012" xr:uid="{00000000-0005-0000-0000-000076320000}"/>
    <cellStyle name="Mon閠aire [0]_!!!GO" xfId="1569" xr:uid="{00000000-0005-0000-0000-000077320000}"/>
    <cellStyle name="Mon閠aire_!!!GO" xfId="2013" xr:uid="{00000000-0005-0000-0000-000078320000}"/>
    <cellStyle name="Neutral" xfId="2015" xr:uid="{00000000-0005-0000-0000-000079320000}"/>
    <cellStyle name="Neutral 2" xfId="818" xr:uid="{00000000-0005-0000-0000-00007A320000}"/>
    <cellStyle name="Neutral 2 2" xfId="4787" xr:uid="{00000000-0005-0000-0000-00007B320000}"/>
    <cellStyle name="Neutral 2 2 2" xfId="28573" xr:uid="{00000000-0005-0000-0000-00007C320000}"/>
    <cellStyle name="Neutral 2 3" xfId="9600" xr:uid="{00000000-0005-0000-0000-00007D320000}"/>
    <cellStyle name="Neutral 2 3 2" xfId="28574" xr:uid="{00000000-0005-0000-0000-00007E320000}"/>
    <cellStyle name="Neutral 2 4" xfId="8244" xr:uid="{00000000-0005-0000-0000-00007F320000}"/>
    <cellStyle name="Neutral 2 4 2" xfId="28575" xr:uid="{00000000-0005-0000-0000-000080320000}"/>
    <cellStyle name="Neutral 2 5" xfId="28572" xr:uid="{00000000-0005-0000-0000-000081320000}"/>
    <cellStyle name="Neutral 3" xfId="4786" xr:uid="{00000000-0005-0000-0000-000082320000}"/>
    <cellStyle name="Neutral 3 2" xfId="28577" xr:uid="{00000000-0005-0000-0000-000083320000}"/>
    <cellStyle name="Neutral 4" xfId="11094" xr:uid="{00000000-0005-0000-0000-000084320000}"/>
    <cellStyle name="Neutral 4 2" xfId="21453" xr:uid="{00000000-0005-0000-0000-000085320000}"/>
    <cellStyle name="Neutral 5" xfId="9749" xr:uid="{00000000-0005-0000-0000-000086320000}"/>
    <cellStyle name="Neutral 5 2" xfId="21724" xr:uid="{00000000-0005-0000-0000-000087320000}"/>
    <cellStyle name="Neutral 6" xfId="28570" xr:uid="{00000000-0005-0000-0000-000088320000}"/>
    <cellStyle name="New Times Roman" xfId="2016" xr:uid="{00000000-0005-0000-0000-000089320000}"/>
    <cellStyle name="New Times Roman 2" xfId="28578" xr:uid="{00000000-0005-0000-0000-00008A320000}"/>
    <cellStyle name="no dec" xfId="1371" xr:uid="{00000000-0005-0000-0000-00008B320000}"/>
    <cellStyle name="no dec 2" xfId="16022" xr:uid="{00000000-0005-0000-0000-00008C320000}"/>
    <cellStyle name="Normal" xfId="67" xr:uid="{00000000-0005-0000-0000-00008D320000}"/>
    <cellStyle name="Normal - Style1" xfId="1426" xr:uid="{00000000-0005-0000-0000-00008E320000}"/>
    <cellStyle name="Normal 2" xfId="28580" xr:uid="{00000000-0005-0000-0000-00008F320000}"/>
    <cellStyle name="Normal_ rislugp" xfId="2017" xr:uid="{00000000-0005-0000-0000-000090320000}"/>
    <cellStyle name="Normalny_Arkusz1" xfId="1035" xr:uid="{00000000-0005-0000-0000-000091320000}"/>
    <cellStyle name="Note" xfId="2018" xr:uid="{00000000-0005-0000-0000-000092320000}"/>
    <cellStyle name="Note 2" xfId="16632" xr:uid="{00000000-0005-0000-0000-000093320000}"/>
    <cellStyle name="Note 2 2" xfId="19984" xr:uid="{00000000-0005-0000-0000-000094320000}"/>
    <cellStyle name="Note 2 2 2" xfId="28307" xr:uid="{00000000-0005-0000-0000-000095320000}"/>
    <cellStyle name="Note 2 3" xfId="20310" xr:uid="{00000000-0005-0000-0000-000096320000}"/>
    <cellStyle name="Note 2 3 2" xfId="28586" xr:uid="{00000000-0005-0000-0000-000097320000}"/>
    <cellStyle name="Note 2 4" xfId="19286" xr:uid="{00000000-0005-0000-0000-000098320000}"/>
    <cellStyle name="Note 2 4 2" xfId="28588" xr:uid="{00000000-0005-0000-0000-000099320000}"/>
    <cellStyle name="Note 2 5" xfId="28585" xr:uid="{00000000-0005-0000-0000-00009A320000}"/>
    <cellStyle name="Note 3" xfId="20164" xr:uid="{00000000-0005-0000-0000-00009B320000}"/>
    <cellStyle name="Note 3 2" xfId="28591" xr:uid="{00000000-0005-0000-0000-00009C320000}"/>
    <cellStyle name="Note 4" xfId="20003" xr:uid="{00000000-0005-0000-0000-00009D320000}"/>
    <cellStyle name="Note 4 2" xfId="28593" xr:uid="{00000000-0005-0000-0000-00009E320000}"/>
    <cellStyle name="Note 5" xfId="18468" xr:uid="{00000000-0005-0000-0000-00009F320000}"/>
    <cellStyle name="Note 5 2" xfId="28594" xr:uid="{00000000-0005-0000-0000-0000A0320000}"/>
    <cellStyle name="Note 6" xfId="28582" xr:uid="{00000000-0005-0000-0000-0000A1320000}"/>
    <cellStyle name="Œ…‹æØ‚è [0.00]_Region Orders (2)" xfId="2020" xr:uid="{00000000-0005-0000-0000-0000A2320000}"/>
    <cellStyle name="Œ…‹æØ‚è_Region Orders (2)" xfId="2022" xr:uid="{00000000-0005-0000-0000-0000A3320000}"/>
    <cellStyle name="oft Excel]_x000d__x000a_Comment=open=/f ‚ðw’è‚·‚é‚ÆAƒ†[ƒU[’è‹`ŠÖ”‚ðŠÖ”“\‚è•t‚¯‚Ìˆê——‚É“o˜^‚·‚é‚±‚Æ‚ª‚Å‚«‚Ü‚·B_x000d__x000a_Maximized" xfId="1652" xr:uid="{00000000-0005-0000-0000-0000A4320000}"/>
    <cellStyle name="oft Excel]_x000d__x000a_Comment=open=/f ‚ðw’è‚·‚é‚ÆAƒ†[ƒU[’è‹`ŠÖ”‚ðŠÖ”“\‚è•t‚¯‚Ìˆê——‚É“o˜^‚·‚é‚±‚Æ‚ª‚Å‚«‚Ü‚·B_x000d__x000a_Maximized 2" xfId="28597" xr:uid="{00000000-0005-0000-0000-0000A5320000}"/>
    <cellStyle name="Output" xfId="2025" xr:uid="{00000000-0005-0000-0000-0000A6320000}"/>
    <cellStyle name="Output 2" xfId="2027" xr:uid="{00000000-0005-0000-0000-0000A7320000}"/>
    <cellStyle name="Output 2 2" xfId="4789" xr:uid="{00000000-0005-0000-0000-0000A8320000}"/>
    <cellStyle name="Output 2 2 2" xfId="20096" xr:uid="{00000000-0005-0000-0000-0000A9320000}"/>
    <cellStyle name="Output 2 2 2 2" xfId="28602" xr:uid="{00000000-0005-0000-0000-0000AA320000}"/>
    <cellStyle name="Output 2 2 2 3" xfId="42487" xr:uid="{00000000-0005-0000-0000-0000AB320000}"/>
    <cellStyle name="Output 2 2 3" xfId="19562" xr:uid="{00000000-0005-0000-0000-0000AC320000}"/>
    <cellStyle name="Output 2 2 3 2" xfId="28603" xr:uid="{00000000-0005-0000-0000-0000AD320000}"/>
    <cellStyle name="Output 2 2 3 3" xfId="42488" xr:uid="{00000000-0005-0000-0000-0000AE320000}"/>
    <cellStyle name="Output 2 2 4" xfId="28601" xr:uid="{00000000-0005-0000-0000-0000AF320000}"/>
    <cellStyle name="Output 2 2 5" xfId="42486" xr:uid="{00000000-0005-0000-0000-0000B0320000}"/>
    <cellStyle name="Output 2 3" xfId="8895" xr:uid="{00000000-0005-0000-0000-0000B1320000}"/>
    <cellStyle name="Output 2 3 2" xfId="20440" xr:uid="{00000000-0005-0000-0000-0000B2320000}"/>
    <cellStyle name="Output 2 3 2 2" xfId="28605" xr:uid="{00000000-0005-0000-0000-0000B3320000}"/>
    <cellStyle name="Output 2 3 2 3" xfId="42490" xr:uid="{00000000-0005-0000-0000-0000B4320000}"/>
    <cellStyle name="Output 2 3 3" xfId="20414" xr:uid="{00000000-0005-0000-0000-0000B5320000}"/>
    <cellStyle name="Output 2 3 3 2" xfId="28607" xr:uid="{00000000-0005-0000-0000-0000B6320000}"/>
    <cellStyle name="Output 2 3 3 3" xfId="42491" xr:uid="{00000000-0005-0000-0000-0000B7320000}"/>
    <cellStyle name="Output 2 3 4" xfId="28604" xr:uid="{00000000-0005-0000-0000-0000B8320000}"/>
    <cellStyle name="Output 2 3 5" xfId="42489" xr:uid="{00000000-0005-0000-0000-0000B9320000}"/>
    <cellStyle name="Output 2 4" xfId="10209" xr:uid="{00000000-0005-0000-0000-0000BA320000}"/>
    <cellStyle name="Output 2 4 2" xfId="20326" xr:uid="{00000000-0005-0000-0000-0000BB320000}"/>
    <cellStyle name="Output 2 4 2 2" xfId="28609" xr:uid="{00000000-0005-0000-0000-0000BC320000}"/>
    <cellStyle name="Output 2 4 2 3" xfId="42493" xr:uid="{00000000-0005-0000-0000-0000BD320000}"/>
    <cellStyle name="Output 2 4 3" xfId="20471" xr:uid="{00000000-0005-0000-0000-0000BE320000}"/>
    <cellStyle name="Output 2 4 3 2" xfId="28610" xr:uid="{00000000-0005-0000-0000-0000BF320000}"/>
    <cellStyle name="Output 2 4 3 3" xfId="42494" xr:uid="{00000000-0005-0000-0000-0000C0320000}"/>
    <cellStyle name="Output 2 4 4" xfId="28608" xr:uid="{00000000-0005-0000-0000-0000C1320000}"/>
    <cellStyle name="Output 2 4 5" xfId="42492" xr:uid="{00000000-0005-0000-0000-0000C2320000}"/>
    <cellStyle name="Output 2 5" xfId="19552" xr:uid="{00000000-0005-0000-0000-0000C3320000}"/>
    <cellStyle name="Output 2 5 2" xfId="28611" xr:uid="{00000000-0005-0000-0000-0000C4320000}"/>
    <cellStyle name="Output 2 5 3" xfId="42495" xr:uid="{00000000-0005-0000-0000-0000C5320000}"/>
    <cellStyle name="Output 2 6" xfId="19730" xr:uid="{00000000-0005-0000-0000-0000C6320000}"/>
    <cellStyle name="Output 2 6 2" xfId="28612" xr:uid="{00000000-0005-0000-0000-0000C7320000}"/>
    <cellStyle name="Output 2 6 3" xfId="42496" xr:uid="{00000000-0005-0000-0000-0000C8320000}"/>
    <cellStyle name="Output 2 7" xfId="28600" xr:uid="{00000000-0005-0000-0000-0000C9320000}"/>
    <cellStyle name="Output 2 8" xfId="42485" xr:uid="{00000000-0005-0000-0000-0000CA320000}"/>
    <cellStyle name="Output 3" xfId="4788" xr:uid="{00000000-0005-0000-0000-0000CB320000}"/>
    <cellStyle name="Output 3 2" xfId="19732" xr:uid="{00000000-0005-0000-0000-0000CC320000}"/>
    <cellStyle name="Output 3 2 2" xfId="28614" xr:uid="{00000000-0005-0000-0000-0000CD320000}"/>
    <cellStyle name="Output 3 2 3" xfId="42498" xr:uid="{00000000-0005-0000-0000-0000CE320000}"/>
    <cellStyle name="Output 3 3" xfId="20642" xr:uid="{00000000-0005-0000-0000-0000CF320000}"/>
    <cellStyle name="Output 3 3 2" xfId="28616" xr:uid="{00000000-0005-0000-0000-0000D0320000}"/>
    <cellStyle name="Output 3 3 3" xfId="42499" xr:uid="{00000000-0005-0000-0000-0000D1320000}"/>
    <cellStyle name="Output 3 4" xfId="28613" xr:uid="{00000000-0005-0000-0000-0000D2320000}"/>
    <cellStyle name="Output 3 5" xfId="42497" xr:uid="{00000000-0005-0000-0000-0000D3320000}"/>
    <cellStyle name="Output 4" xfId="8312" xr:uid="{00000000-0005-0000-0000-0000D4320000}"/>
    <cellStyle name="Output 4 2" xfId="20109" xr:uid="{00000000-0005-0000-0000-0000D5320000}"/>
    <cellStyle name="Output 4 2 2" xfId="28618" xr:uid="{00000000-0005-0000-0000-0000D6320000}"/>
    <cellStyle name="Output 4 2 3" xfId="42144" xr:uid="{00000000-0005-0000-0000-0000D7320000}"/>
    <cellStyle name="Output 4 3" xfId="20587" xr:uid="{00000000-0005-0000-0000-0000D8320000}"/>
    <cellStyle name="Output 4 3 2" xfId="28619" xr:uid="{00000000-0005-0000-0000-0000D9320000}"/>
    <cellStyle name="Output 4 3 3" xfId="42500" xr:uid="{00000000-0005-0000-0000-0000DA320000}"/>
    <cellStyle name="Output 4 4" xfId="28617" xr:uid="{00000000-0005-0000-0000-0000DB320000}"/>
    <cellStyle name="Output 4 5" xfId="41253" xr:uid="{00000000-0005-0000-0000-0000DC320000}"/>
    <cellStyle name="Output 5" xfId="8243" xr:uid="{00000000-0005-0000-0000-0000DD320000}"/>
    <cellStyle name="Output 5 2" xfId="20355" xr:uid="{00000000-0005-0000-0000-0000DE320000}"/>
    <cellStyle name="Output 5 2 2" xfId="28621" xr:uid="{00000000-0005-0000-0000-0000DF320000}"/>
    <cellStyle name="Output 5 2 3" xfId="42501" xr:uid="{00000000-0005-0000-0000-0000E0320000}"/>
    <cellStyle name="Output 5 3" xfId="19674" xr:uid="{00000000-0005-0000-0000-0000E1320000}"/>
    <cellStyle name="Output 5 3 2" xfId="28622" xr:uid="{00000000-0005-0000-0000-0000E2320000}"/>
    <cellStyle name="Output 5 3 3" xfId="42502" xr:uid="{00000000-0005-0000-0000-0000E3320000}"/>
    <cellStyle name="Output 5 4" xfId="28620" xr:uid="{00000000-0005-0000-0000-0000E4320000}"/>
    <cellStyle name="Output 5 5" xfId="42145" xr:uid="{00000000-0005-0000-0000-0000E5320000}"/>
    <cellStyle name="Output 6" xfId="20257" xr:uid="{00000000-0005-0000-0000-0000E6320000}"/>
    <cellStyle name="Output 6 2" xfId="28623" xr:uid="{00000000-0005-0000-0000-0000E7320000}"/>
    <cellStyle name="Output 6 3" xfId="42146" xr:uid="{00000000-0005-0000-0000-0000E8320000}"/>
    <cellStyle name="Output 7" xfId="19656" xr:uid="{00000000-0005-0000-0000-0000E9320000}"/>
    <cellStyle name="Output 7 2" xfId="28624" xr:uid="{00000000-0005-0000-0000-0000EA320000}"/>
    <cellStyle name="Output 7 3" xfId="42503" xr:uid="{00000000-0005-0000-0000-0000EB320000}"/>
    <cellStyle name="Output 8" xfId="28598" xr:uid="{00000000-0005-0000-0000-0000EC320000}"/>
    <cellStyle name="Output 9" xfId="41143" xr:uid="{00000000-0005-0000-0000-0000ED320000}"/>
    <cellStyle name="per.style" xfId="783" xr:uid="{00000000-0005-0000-0000-0000EE320000}"/>
    <cellStyle name="Percent [0%]" xfId="1159" xr:uid="{00000000-0005-0000-0000-0000EF320000}"/>
    <cellStyle name="Percent [0.00%]" xfId="2029" xr:uid="{00000000-0005-0000-0000-0000F0320000}"/>
    <cellStyle name="Percent [0]" xfId="2031" xr:uid="{00000000-0005-0000-0000-0000F1320000}"/>
    <cellStyle name="Percent [00]" xfId="2034" xr:uid="{00000000-0005-0000-0000-0000F2320000}"/>
    <cellStyle name="Percent [2]" xfId="2035" xr:uid="{00000000-0005-0000-0000-0000F3320000}"/>
    <cellStyle name="Percent[0]" xfId="2036" xr:uid="{00000000-0005-0000-0000-0000F4320000}"/>
    <cellStyle name="Percent[0] 2" xfId="4790" xr:uid="{00000000-0005-0000-0000-0000F5320000}"/>
    <cellStyle name="Percent[0] 2 2" xfId="6844" xr:uid="{00000000-0005-0000-0000-0000F6320000}"/>
    <cellStyle name="Percent[0] 2 2 2" xfId="15165" xr:uid="{00000000-0005-0000-0000-0000F7320000}"/>
    <cellStyle name="Percent[0] 3" xfId="7409" xr:uid="{00000000-0005-0000-0000-0000F8320000}"/>
    <cellStyle name="Percent[0] 3 2" xfId="15164" xr:uid="{00000000-0005-0000-0000-0000F9320000}"/>
    <cellStyle name="Percent[0] 4" xfId="10207" xr:uid="{00000000-0005-0000-0000-0000FA320000}"/>
    <cellStyle name="Percent[0] 4 2" xfId="15163" xr:uid="{00000000-0005-0000-0000-0000FB320000}"/>
    <cellStyle name="Percent[0] 5" xfId="16645" xr:uid="{00000000-0005-0000-0000-0000FC320000}"/>
    <cellStyle name="Percent[0] 5 2" xfId="28634" xr:uid="{00000000-0005-0000-0000-0000FD320000}"/>
    <cellStyle name="Percent[2]" xfId="557" xr:uid="{00000000-0005-0000-0000-0000FE320000}"/>
    <cellStyle name="Percent[2] 2" xfId="4791" xr:uid="{00000000-0005-0000-0000-0000FF320000}"/>
    <cellStyle name="Percent[2] 2 2" xfId="6835" xr:uid="{00000000-0005-0000-0000-000000330000}"/>
    <cellStyle name="Percent[2] 2 2 2" xfId="15405" xr:uid="{00000000-0005-0000-0000-000001330000}"/>
    <cellStyle name="Percent[2] 3" xfId="6822" xr:uid="{00000000-0005-0000-0000-000002330000}"/>
    <cellStyle name="Percent[2] 3 2" xfId="15162" xr:uid="{00000000-0005-0000-0000-000003330000}"/>
    <cellStyle name="Percent[2] 4" xfId="10206" xr:uid="{00000000-0005-0000-0000-000004330000}"/>
    <cellStyle name="Percent[2] 4 2" xfId="15145" xr:uid="{00000000-0005-0000-0000-000005330000}"/>
    <cellStyle name="Percent[2] 5" xfId="15527" xr:uid="{00000000-0005-0000-0000-000006330000}"/>
    <cellStyle name="Percent[2] 5 2" xfId="28639" xr:uid="{00000000-0005-0000-0000-000007330000}"/>
    <cellStyle name="Percent_!!!GO" xfId="2039" xr:uid="{00000000-0005-0000-0000-000008330000}"/>
    <cellStyle name="Pourcentage_pldt" xfId="2041" xr:uid="{00000000-0005-0000-0000-000009330000}"/>
    <cellStyle name="Prefilled" xfId="826" xr:uid="{00000000-0005-0000-0000-00000A330000}"/>
    <cellStyle name="Prefilled 2" xfId="6779" xr:uid="{00000000-0005-0000-0000-00000B330000}"/>
    <cellStyle name="Prefilled 2 2" xfId="8888" xr:uid="{00000000-0005-0000-0000-00000C330000}"/>
    <cellStyle name="Prefilled 2 2 2" xfId="18784" xr:uid="{00000000-0005-0000-0000-00000D330000}"/>
    <cellStyle name="Prefilled 2 2 2 2" xfId="28647" xr:uid="{00000000-0005-0000-0000-00000E330000}"/>
    <cellStyle name="Prefilled 2 2 2 3" xfId="42507" xr:uid="{00000000-0005-0000-0000-00000F330000}"/>
    <cellStyle name="Prefilled 2 2 3" xfId="28646" xr:uid="{00000000-0005-0000-0000-000010330000}"/>
    <cellStyle name="Prefilled 2 2 4" xfId="42506" xr:uid="{00000000-0005-0000-0000-000011330000}"/>
    <cellStyle name="Prefilled 2 3" xfId="18630" xr:uid="{00000000-0005-0000-0000-000012330000}"/>
    <cellStyle name="Prefilled 2 3 2" xfId="28650" xr:uid="{00000000-0005-0000-0000-000013330000}"/>
    <cellStyle name="Prefilled 2 3 3" xfId="42508" xr:uid="{00000000-0005-0000-0000-000014330000}"/>
    <cellStyle name="Prefilled 2 4" xfId="28643" xr:uid="{00000000-0005-0000-0000-000015330000}"/>
    <cellStyle name="Prefilled 2 5" xfId="42505" xr:uid="{00000000-0005-0000-0000-000016330000}"/>
    <cellStyle name="Prefilled 3" xfId="15909" xr:uid="{00000000-0005-0000-0000-000017330000}"/>
    <cellStyle name="Prefilled 3 2" xfId="19221" xr:uid="{00000000-0005-0000-0000-000018330000}"/>
    <cellStyle name="Prefilled 3 2 2" xfId="28653" xr:uid="{00000000-0005-0000-0000-000019330000}"/>
    <cellStyle name="Prefilled 3 2 3" xfId="42510" xr:uid="{00000000-0005-0000-0000-00001A330000}"/>
    <cellStyle name="Prefilled 3 3" xfId="28652" xr:uid="{00000000-0005-0000-0000-00001B330000}"/>
    <cellStyle name="Prefilled 3 4" xfId="42509" xr:uid="{00000000-0005-0000-0000-00001C330000}"/>
    <cellStyle name="Prefilled 4" xfId="18424" xr:uid="{00000000-0005-0000-0000-00001D330000}"/>
    <cellStyle name="Prefilled 4 2" xfId="28655" xr:uid="{00000000-0005-0000-0000-00001E330000}"/>
    <cellStyle name="Prefilled 4 3" xfId="42511" xr:uid="{00000000-0005-0000-0000-00001F330000}"/>
    <cellStyle name="Prefilled 5" xfId="28641" xr:uid="{00000000-0005-0000-0000-000020330000}"/>
    <cellStyle name="Prefilled 6" xfId="42504" xr:uid="{00000000-0005-0000-0000-000021330000}"/>
    <cellStyle name="PrePop Currency (0)" xfId="1355" xr:uid="{00000000-0005-0000-0000-000022330000}"/>
    <cellStyle name="PrePop Currency (2)" xfId="2042" xr:uid="{00000000-0005-0000-0000-000023330000}"/>
    <cellStyle name="PrePop Units (0)" xfId="1525" xr:uid="{00000000-0005-0000-0000-000024330000}"/>
    <cellStyle name="PrePop Units (1)" xfId="1543" xr:uid="{00000000-0005-0000-0000-000025330000}"/>
    <cellStyle name="PrePop Units (2)" xfId="2043" xr:uid="{00000000-0005-0000-0000-000026330000}"/>
    <cellStyle name="pricing" xfId="2044" xr:uid="{00000000-0005-0000-0000-000027330000}"/>
    <cellStyle name="pricing 2" xfId="4792" xr:uid="{00000000-0005-0000-0000-000028330000}"/>
    <cellStyle name="pricing 3" xfId="10521" xr:uid="{00000000-0005-0000-0000-000029330000}"/>
    <cellStyle name="pricing 4" xfId="9338" xr:uid="{00000000-0005-0000-0000-00002A330000}"/>
    <cellStyle name="pricing 5" xfId="16653" xr:uid="{00000000-0005-0000-0000-00002B330000}"/>
    <cellStyle name="pricing 5 2" xfId="22147" xr:uid="{00000000-0005-0000-0000-00002C330000}"/>
    <cellStyle name="PSChar" xfId="2045" xr:uid="{00000000-0005-0000-0000-00002D330000}"/>
    <cellStyle name="PSChar 2" xfId="28657" xr:uid="{00000000-0005-0000-0000-00002E330000}"/>
    <cellStyle name="PSDate" xfId="2046" xr:uid="{00000000-0005-0000-0000-00002F330000}"/>
    <cellStyle name="PSDec" xfId="2047" xr:uid="{00000000-0005-0000-0000-000030330000}"/>
    <cellStyle name="PSHeading" xfId="2048" xr:uid="{00000000-0005-0000-0000-000031330000}"/>
    <cellStyle name="PSHeading 2" xfId="7410" xr:uid="{00000000-0005-0000-0000-000032330000}"/>
    <cellStyle name="PSHeading 2 2" xfId="19602" xr:uid="{00000000-0005-0000-0000-000033330000}"/>
    <cellStyle name="PSHeading 2 2 2" xfId="28659" xr:uid="{00000000-0005-0000-0000-000034330000}"/>
    <cellStyle name="PSHeading 2 2 3" xfId="42512" xr:uid="{00000000-0005-0000-0000-000035330000}"/>
    <cellStyle name="PSHeading 2 3" xfId="24902" xr:uid="{00000000-0005-0000-0000-000036330000}"/>
    <cellStyle name="PSHeading 2 4" xfId="41827" xr:uid="{00000000-0005-0000-0000-000037330000}"/>
    <cellStyle name="PSHeading 3" xfId="15204" xr:uid="{00000000-0005-0000-0000-000038330000}"/>
    <cellStyle name="PSHeading 3 2" xfId="28661" xr:uid="{00000000-0005-0000-0000-000039330000}"/>
    <cellStyle name="PSHeading 3 3" xfId="42513" xr:uid="{00000000-0005-0000-0000-00003A330000}"/>
    <cellStyle name="PSHeading 4" xfId="28658" xr:uid="{00000000-0005-0000-0000-00003B330000}"/>
    <cellStyle name="PSHeading 5" xfId="40880" xr:uid="{00000000-0005-0000-0000-00003C330000}"/>
    <cellStyle name="PSInt" xfId="2049" xr:uid="{00000000-0005-0000-0000-00003D330000}"/>
    <cellStyle name="PSSpacer" xfId="2050" xr:uid="{00000000-0005-0000-0000-00003E330000}"/>
    <cellStyle name="PSSpacer 2" xfId="28662" xr:uid="{00000000-0005-0000-0000-00003F330000}"/>
    <cellStyle name="RevList" xfId="2053" xr:uid="{00000000-0005-0000-0000-000040330000}"/>
    <cellStyle name="RevList 2" xfId="7412" xr:uid="{00000000-0005-0000-0000-000041330000}"/>
    <cellStyle name="RevList 2 2" xfId="18734" xr:uid="{00000000-0005-0000-0000-000042330000}"/>
    <cellStyle name="RevList 3" xfId="10204" xr:uid="{00000000-0005-0000-0000-000043330000}"/>
    <cellStyle name="RevList 3 2" xfId="18884" xr:uid="{00000000-0005-0000-0000-000044330000}"/>
    <cellStyle name="RevList 4" xfId="16661" xr:uid="{00000000-0005-0000-0000-000045330000}"/>
    <cellStyle name="RevList 4 2" xfId="19287" xr:uid="{00000000-0005-0000-0000-000046330000}"/>
    <cellStyle name="RevList 4 2 2" xfId="28665" xr:uid="{00000000-0005-0000-0000-000047330000}"/>
    <cellStyle name="RevList 4 3" xfId="28664" xr:uid="{00000000-0005-0000-0000-000048330000}"/>
    <cellStyle name="RevList 5" xfId="18469" xr:uid="{00000000-0005-0000-0000-000049330000}"/>
    <cellStyle name="RevList 5 2" xfId="28666" xr:uid="{00000000-0005-0000-0000-00004A330000}"/>
    <cellStyle name="RowLevel_0" xfId="2054" xr:uid="{00000000-0005-0000-0000-00004B330000}"/>
    <cellStyle name="Sheet Head" xfId="2055" xr:uid="{00000000-0005-0000-0000-00004C330000}"/>
    <cellStyle name="Sheet Head 2" xfId="28668" xr:uid="{00000000-0005-0000-0000-00004D330000}"/>
    <cellStyle name="Special" xfId="2056" xr:uid="{00000000-0005-0000-0000-00004E330000}"/>
    <cellStyle name="Special 2" xfId="6727" xr:uid="{00000000-0005-0000-0000-00004F330000}"/>
    <cellStyle name="Special 2 2" xfId="15434" xr:uid="{00000000-0005-0000-0000-000050330000}"/>
    <cellStyle name="Special 2 2 2" xfId="19860" xr:uid="{00000000-0005-0000-0000-000051330000}"/>
    <cellStyle name="Special 2 2 3" xfId="19162" xr:uid="{00000000-0005-0000-0000-000052330000}"/>
    <cellStyle name="Special 2 3" xfId="20177" xr:uid="{00000000-0005-0000-0000-000053330000}"/>
    <cellStyle name="Special 2 4" xfId="18599" xr:uid="{00000000-0005-0000-0000-000054330000}"/>
    <cellStyle name="Special 3" xfId="8882" xr:uid="{00000000-0005-0000-0000-000055330000}"/>
    <cellStyle name="Special 3 2" xfId="15117" xr:uid="{00000000-0005-0000-0000-000056330000}"/>
    <cellStyle name="Special 3 2 2" xfId="20238" xr:uid="{00000000-0005-0000-0000-000057330000}"/>
    <cellStyle name="Special 3 2 3" xfId="19040" xr:uid="{00000000-0005-0000-0000-000058330000}"/>
    <cellStyle name="Special 3 3" xfId="20445" xr:uid="{00000000-0005-0000-0000-000059330000}"/>
    <cellStyle name="Special 3 4" xfId="18783" xr:uid="{00000000-0005-0000-0000-00005A330000}"/>
    <cellStyle name="Special 4" xfId="10203" xr:uid="{00000000-0005-0000-0000-00005B330000}"/>
    <cellStyle name="Special 4 2" xfId="15315" xr:uid="{00000000-0005-0000-0000-00005C330000}"/>
    <cellStyle name="Special 4 2 2" xfId="19761" xr:uid="{00000000-0005-0000-0000-00005D330000}"/>
    <cellStyle name="Special 4 2 3" xfId="19102" xr:uid="{00000000-0005-0000-0000-00005E330000}"/>
    <cellStyle name="Special 4 3" xfId="19622" xr:uid="{00000000-0005-0000-0000-00005F330000}"/>
    <cellStyle name="Special 4 4" xfId="18883" xr:uid="{00000000-0005-0000-0000-000060330000}"/>
    <cellStyle name="Special 5" xfId="15205" xr:uid="{00000000-0005-0000-0000-000061330000}"/>
    <cellStyle name="Special 5 2" xfId="20449" xr:uid="{00000000-0005-0000-0000-000062330000}"/>
    <cellStyle name="Special 5 3" xfId="19054" xr:uid="{00000000-0005-0000-0000-000063330000}"/>
    <cellStyle name="Special 6" xfId="19762" xr:uid="{00000000-0005-0000-0000-000064330000}"/>
    <cellStyle name="Special 7" xfId="18470" xr:uid="{00000000-0005-0000-0000-000065330000}"/>
    <cellStyle name="sstot" xfId="2057" xr:uid="{00000000-0005-0000-0000-000066330000}"/>
    <cellStyle name="sstot 2" xfId="4793" xr:uid="{00000000-0005-0000-0000-000067330000}"/>
    <cellStyle name="sstot 2 2" xfId="19721" xr:uid="{00000000-0005-0000-0000-000068330000}"/>
    <cellStyle name="sstot 2 2 2" xfId="28686" xr:uid="{00000000-0005-0000-0000-000069330000}"/>
    <cellStyle name="sstot 2 3" xfId="28685" xr:uid="{00000000-0005-0000-0000-00006A330000}"/>
    <cellStyle name="sstot 3" xfId="8883" xr:uid="{00000000-0005-0000-0000-00006B330000}"/>
    <cellStyle name="sstot 3 2" xfId="19963" xr:uid="{00000000-0005-0000-0000-00006C330000}"/>
    <cellStyle name="sstot 3 2 2" xfId="28689" xr:uid="{00000000-0005-0000-0000-00006D330000}"/>
    <cellStyle name="sstot 3 3" xfId="28687" xr:uid="{00000000-0005-0000-0000-00006E330000}"/>
    <cellStyle name="sstot 4" xfId="8311" xr:uid="{00000000-0005-0000-0000-00006F330000}"/>
    <cellStyle name="sstot 4 2" xfId="19573" xr:uid="{00000000-0005-0000-0000-000070330000}"/>
    <cellStyle name="sstot 4 2 2" xfId="28691" xr:uid="{00000000-0005-0000-0000-000071330000}"/>
    <cellStyle name="sstot 4 3" xfId="28690" xr:uid="{00000000-0005-0000-0000-000072330000}"/>
    <cellStyle name="sstot 5" xfId="16670" xr:uid="{00000000-0005-0000-0000-000073330000}"/>
    <cellStyle name="sstot 5 2" xfId="19960" xr:uid="{00000000-0005-0000-0000-000074330000}"/>
    <cellStyle name="sstot 5 2 2" xfId="28693" xr:uid="{00000000-0005-0000-0000-000075330000}"/>
    <cellStyle name="sstot 5 2 3" xfId="41285" xr:uid="{00000000-0005-0000-0000-000076330000}"/>
    <cellStyle name="sstot 5 3" xfId="28692" xr:uid="{00000000-0005-0000-0000-000077330000}"/>
    <cellStyle name="sstot 5 4" xfId="41241" xr:uid="{00000000-0005-0000-0000-000078330000}"/>
    <cellStyle name="sstot 6" xfId="20564" xr:uid="{00000000-0005-0000-0000-000079330000}"/>
    <cellStyle name="sstot 6 2" xfId="28337" xr:uid="{00000000-0005-0000-0000-00007A330000}"/>
    <cellStyle name="sstot 6 3" xfId="41086" xr:uid="{00000000-0005-0000-0000-00007B330000}"/>
    <cellStyle name="sstot 7" xfId="28684" xr:uid="{00000000-0005-0000-0000-00007C330000}"/>
    <cellStyle name="Standard_AREAS" xfId="2058" xr:uid="{00000000-0005-0000-0000-00007D330000}"/>
    <cellStyle name="style" xfId="2062" xr:uid="{00000000-0005-0000-0000-00007E330000}"/>
    <cellStyle name="style 2" xfId="6782" xr:uid="{00000000-0005-0000-0000-00007F330000}"/>
    <cellStyle name="style 2 2" xfId="8881" xr:uid="{00000000-0005-0000-0000-000080330000}"/>
    <cellStyle name="style 2 2 2" xfId="18782" xr:uid="{00000000-0005-0000-0000-000081330000}"/>
    <cellStyle name="style 2 2 2 2" xfId="28699" xr:uid="{00000000-0005-0000-0000-000082330000}"/>
    <cellStyle name="style 2 2 2 3" xfId="42514" xr:uid="{00000000-0005-0000-0000-000083330000}"/>
    <cellStyle name="style 2 2 3" xfId="28697" xr:uid="{00000000-0005-0000-0000-000084330000}"/>
    <cellStyle name="style 2 2 4" xfId="42399" xr:uid="{00000000-0005-0000-0000-000085330000}"/>
    <cellStyle name="style 2 3" xfId="18633" xr:uid="{00000000-0005-0000-0000-000086330000}"/>
    <cellStyle name="style 2 3 2" xfId="28700" xr:uid="{00000000-0005-0000-0000-000087330000}"/>
    <cellStyle name="style 2 3 3" xfId="42515" xr:uid="{00000000-0005-0000-0000-000088330000}"/>
    <cellStyle name="style 2 4" xfId="28696" xr:uid="{00000000-0005-0000-0000-000089330000}"/>
    <cellStyle name="style 2 5" xfId="42292" xr:uid="{00000000-0005-0000-0000-00008A330000}"/>
    <cellStyle name="style 3" xfId="16673" xr:uid="{00000000-0005-0000-0000-00008B330000}"/>
    <cellStyle name="style 3 2" xfId="19288" xr:uid="{00000000-0005-0000-0000-00008C330000}"/>
    <cellStyle name="style 3 2 2" xfId="28703" xr:uid="{00000000-0005-0000-0000-00008D330000}"/>
    <cellStyle name="style 3 2 3" xfId="40924" xr:uid="{00000000-0005-0000-0000-00008E330000}"/>
    <cellStyle name="style 3 3" xfId="28701" xr:uid="{00000000-0005-0000-0000-00008F330000}"/>
    <cellStyle name="style 3 4" xfId="41028" xr:uid="{00000000-0005-0000-0000-000090330000}"/>
    <cellStyle name="style 4" xfId="18471" xr:uid="{00000000-0005-0000-0000-000091330000}"/>
    <cellStyle name="style 4 2" xfId="28704" xr:uid="{00000000-0005-0000-0000-000092330000}"/>
    <cellStyle name="style 4 3" xfId="41817" xr:uid="{00000000-0005-0000-0000-000093330000}"/>
    <cellStyle name="style 5" xfId="28695" xr:uid="{00000000-0005-0000-0000-000094330000}"/>
    <cellStyle name="style 6" xfId="42210" xr:uid="{00000000-0005-0000-0000-000095330000}"/>
    <cellStyle name="style1" xfId="2063" xr:uid="{00000000-0005-0000-0000-000096330000}"/>
    <cellStyle name="style1 2" xfId="28705" xr:uid="{00000000-0005-0000-0000-000097330000}"/>
    <cellStyle name="style2" xfId="558" xr:uid="{00000000-0005-0000-0000-000098330000}"/>
    <cellStyle name="style2 2" xfId="4794" xr:uid="{00000000-0005-0000-0000-000099330000}"/>
    <cellStyle name="style2 2 2" xfId="6834" xr:uid="{00000000-0005-0000-0000-00009A330000}"/>
    <cellStyle name="style2 2 2 2" xfId="15314" xr:uid="{00000000-0005-0000-0000-00009B330000}"/>
    <cellStyle name="style2 2 2 2 2" xfId="28709" xr:uid="{00000000-0005-0000-0000-00009C330000}"/>
    <cellStyle name="style2 2 2 3" xfId="28707" xr:uid="{00000000-0005-0000-0000-00009D330000}"/>
    <cellStyle name="style2 2 3" xfId="10202" xr:uid="{00000000-0005-0000-0000-00009E330000}"/>
    <cellStyle name="style2 2 3 2" xfId="15148" xr:uid="{00000000-0005-0000-0000-00009F330000}"/>
    <cellStyle name="style2 2 3 2 2" xfId="28715" xr:uid="{00000000-0005-0000-0000-0000A0330000}"/>
    <cellStyle name="style2 2 3 3" xfId="28711" xr:uid="{00000000-0005-0000-0000-0000A1330000}"/>
    <cellStyle name="style2 2 4" xfId="15422" xr:uid="{00000000-0005-0000-0000-0000A2330000}"/>
    <cellStyle name="style2 2 4 2" xfId="28716" xr:uid="{00000000-0005-0000-0000-0000A3330000}"/>
    <cellStyle name="style2 2 5" xfId="21109" xr:uid="{00000000-0005-0000-0000-0000A4330000}"/>
    <cellStyle name="style2 3" xfId="15313" xr:uid="{00000000-0005-0000-0000-0000A5330000}"/>
    <cellStyle name="style2 3 2" xfId="28717" xr:uid="{00000000-0005-0000-0000-0000A6330000}"/>
    <cellStyle name="style2 4" xfId="28706" xr:uid="{00000000-0005-0000-0000-0000A7330000}"/>
    <cellStyle name="subhead" xfId="2064" xr:uid="{00000000-0005-0000-0000-0000A8330000}"/>
    <cellStyle name="subhead 2" xfId="28718" xr:uid="{00000000-0005-0000-0000-0000A9330000}"/>
    <cellStyle name="Subtotal" xfId="2065" xr:uid="{00000000-0005-0000-0000-0000AA330000}"/>
    <cellStyle name="t" xfId="2067" xr:uid="{00000000-0005-0000-0000-0000AB330000}"/>
    <cellStyle name="t 2" xfId="4795" xr:uid="{00000000-0005-0000-0000-0000AC330000}"/>
    <cellStyle name="t 2 2" xfId="20064" xr:uid="{00000000-0005-0000-0000-0000AD330000}"/>
    <cellStyle name="t 2 2 2" xfId="28721" xr:uid="{00000000-0005-0000-0000-0000AE330000}"/>
    <cellStyle name="t 2 3" xfId="28720" xr:uid="{00000000-0005-0000-0000-0000AF330000}"/>
    <cellStyle name="t 3" xfId="8597" xr:uid="{00000000-0005-0000-0000-0000B0330000}"/>
    <cellStyle name="t 3 2" xfId="20404" xr:uid="{00000000-0005-0000-0000-0000B1330000}"/>
    <cellStyle name="t 3 2 2" xfId="28724" xr:uid="{00000000-0005-0000-0000-0000B2330000}"/>
    <cellStyle name="t 3 3" xfId="28722" xr:uid="{00000000-0005-0000-0000-0000B3330000}"/>
    <cellStyle name="t 4" xfId="10201" xr:uid="{00000000-0005-0000-0000-0000B4330000}"/>
    <cellStyle name="t 4 2" xfId="20546" xr:uid="{00000000-0005-0000-0000-0000B5330000}"/>
    <cellStyle name="t 4 2 2" xfId="28726" xr:uid="{00000000-0005-0000-0000-0000B6330000}"/>
    <cellStyle name="t 4 3" xfId="28725" xr:uid="{00000000-0005-0000-0000-0000B7330000}"/>
    <cellStyle name="t 5" xfId="16678" xr:uid="{00000000-0005-0000-0000-0000B8330000}"/>
    <cellStyle name="t 5 2" xfId="19818" xr:uid="{00000000-0005-0000-0000-0000B9330000}"/>
    <cellStyle name="t 5 2 2" xfId="28729" xr:uid="{00000000-0005-0000-0000-0000BA330000}"/>
    <cellStyle name="t 5 2 3" xfId="42516" xr:uid="{00000000-0005-0000-0000-0000BB330000}"/>
    <cellStyle name="t 5 3" xfId="28728" xr:uid="{00000000-0005-0000-0000-0000BC330000}"/>
    <cellStyle name="t 5 4" xfId="42423" xr:uid="{00000000-0005-0000-0000-0000BD330000}"/>
    <cellStyle name="t 6" xfId="20359" xr:uid="{00000000-0005-0000-0000-0000BE330000}"/>
    <cellStyle name="t 6 2" xfId="28732" xr:uid="{00000000-0005-0000-0000-0000BF330000}"/>
    <cellStyle name="t 6 3" xfId="42425" xr:uid="{00000000-0005-0000-0000-0000C0330000}"/>
    <cellStyle name="t 7" xfId="28719" xr:uid="{00000000-0005-0000-0000-0000C1330000}"/>
    <cellStyle name="t_Book1" xfId="1710" xr:uid="{00000000-0005-0000-0000-0000C2330000}"/>
    <cellStyle name="t_Book1 2" xfId="4796" xr:uid="{00000000-0005-0000-0000-0000C3330000}"/>
    <cellStyle name="t_Book1 2 2" xfId="20305" xr:uid="{00000000-0005-0000-0000-0000C4330000}"/>
    <cellStyle name="t_Book1 2 2 2" xfId="26862" xr:uid="{00000000-0005-0000-0000-0000C5330000}"/>
    <cellStyle name="t_Book1 2 3" xfId="26860" xr:uid="{00000000-0005-0000-0000-0000C6330000}"/>
    <cellStyle name="t_Book1 3" xfId="9104" xr:uid="{00000000-0005-0000-0000-0000C7330000}"/>
    <cellStyle name="t_Book1 3 2" xfId="20539" xr:uid="{00000000-0005-0000-0000-0000C8330000}"/>
    <cellStyle name="t_Book1 3 2 2" xfId="26884" xr:uid="{00000000-0005-0000-0000-0000C9330000}"/>
    <cellStyle name="t_Book1 3 3" xfId="26881" xr:uid="{00000000-0005-0000-0000-0000CA330000}"/>
    <cellStyle name="t_Book1 4" xfId="10308" xr:uid="{00000000-0005-0000-0000-0000CB330000}"/>
    <cellStyle name="t_Book1 4 2" xfId="20549" xr:uid="{00000000-0005-0000-0000-0000CC330000}"/>
    <cellStyle name="t_Book1 4 2 2" xfId="26896" xr:uid="{00000000-0005-0000-0000-0000CD330000}"/>
    <cellStyle name="t_Book1 4 3" xfId="26894" xr:uid="{00000000-0005-0000-0000-0000CE330000}"/>
    <cellStyle name="t_Book1 5" xfId="16349" xr:uid="{00000000-0005-0000-0000-0000CF330000}"/>
    <cellStyle name="t_Book1 5 2" xfId="19935" xr:uid="{00000000-0005-0000-0000-0000D0330000}"/>
    <cellStyle name="t_Book1 5 2 2" xfId="27537" xr:uid="{00000000-0005-0000-0000-0000D1330000}"/>
    <cellStyle name="t_Book1 5 2 3" xfId="42336" xr:uid="{00000000-0005-0000-0000-0000D2330000}"/>
    <cellStyle name="t_Book1 5 3" xfId="26904" xr:uid="{00000000-0005-0000-0000-0000D3330000}"/>
    <cellStyle name="t_Book1 5 4" xfId="42225" xr:uid="{00000000-0005-0000-0000-0000D4330000}"/>
    <cellStyle name="t_Book1 6" xfId="20268" xr:uid="{00000000-0005-0000-0000-0000D5330000}"/>
    <cellStyle name="t_Book1 6 2" xfId="26907" xr:uid="{00000000-0005-0000-0000-0000D6330000}"/>
    <cellStyle name="t_Book1 6 3" xfId="42226" xr:uid="{00000000-0005-0000-0000-0000D7330000}"/>
    <cellStyle name="t_Book1 7" xfId="26858" xr:uid="{00000000-0005-0000-0000-0000D8330000}"/>
    <cellStyle name="t_HVAC Equipment (3)" xfId="2068" xr:uid="{00000000-0005-0000-0000-0000D9330000}"/>
    <cellStyle name="t_HVAC Equipment (3) 2" xfId="4797" xr:uid="{00000000-0005-0000-0000-0000DA330000}"/>
    <cellStyle name="t_HVAC Equipment (3) 2 2" xfId="20149" xr:uid="{00000000-0005-0000-0000-0000DB330000}"/>
    <cellStyle name="t_HVAC Equipment (3) 2 2 2" xfId="28739" xr:uid="{00000000-0005-0000-0000-0000DC330000}"/>
    <cellStyle name="t_HVAC Equipment (3) 2 3" xfId="28738" xr:uid="{00000000-0005-0000-0000-0000DD330000}"/>
    <cellStyle name="t_HVAC Equipment (3) 3" xfId="10200" xr:uid="{00000000-0005-0000-0000-0000DE330000}"/>
    <cellStyle name="t_HVAC Equipment (3) 3 2" xfId="19650" xr:uid="{00000000-0005-0000-0000-0000DF330000}"/>
    <cellStyle name="t_HVAC Equipment (3) 3 2 2" xfId="28741" xr:uid="{00000000-0005-0000-0000-0000E0330000}"/>
    <cellStyle name="t_HVAC Equipment (3) 3 3" xfId="28740" xr:uid="{00000000-0005-0000-0000-0000E1330000}"/>
    <cellStyle name="t_HVAC Equipment (3) 4" xfId="8879" xr:uid="{00000000-0005-0000-0000-0000E2330000}"/>
    <cellStyle name="t_HVAC Equipment (3) 4 2" xfId="20591" xr:uid="{00000000-0005-0000-0000-0000E3330000}"/>
    <cellStyle name="t_HVAC Equipment (3) 4 2 2" xfId="28743" xr:uid="{00000000-0005-0000-0000-0000E4330000}"/>
    <cellStyle name="t_HVAC Equipment (3) 4 3" xfId="28742" xr:uid="{00000000-0005-0000-0000-0000E5330000}"/>
    <cellStyle name="t_HVAC Equipment (3) 5" xfId="16679" xr:uid="{00000000-0005-0000-0000-0000E6330000}"/>
    <cellStyle name="t_HVAC Equipment (3) 5 2" xfId="20162" xr:uid="{00000000-0005-0000-0000-0000E7330000}"/>
    <cellStyle name="t_HVAC Equipment (3) 5 2 2" xfId="28745" xr:uid="{00000000-0005-0000-0000-0000E8330000}"/>
    <cellStyle name="t_HVAC Equipment (3) 5 2 3" xfId="42518" xr:uid="{00000000-0005-0000-0000-0000E9330000}"/>
    <cellStyle name="t_HVAC Equipment (3) 5 3" xfId="28744" xr:uid="{00000000-0005-0000-0000-0000EA330000}"/>
    <cellStyle name="t_HVAC Equipment (3) 5 4" xfId="41037" xr:uid="{00000000-0005-0000-0000-0000EB330000}"/>
    <cellStyle name="t_HVAC Equipment (3) 6" xfId="19700" xr:uid="{00000000-0005-0000-0000-0000EC330000}"/>
    <cellStyle name="t_HVAC Equipment (3) 6 2" xfId="28746" xr:uid="{00000000-0005-0000-0000-0000ED330000}"/>
    <cellStyle name="t_HVAC Equipment (3) 6 3" xfId="42519" xr:uid="{00000000-0005-0000-0000-0000EE330000}"/>
    <cellStyle name="t_HVAC Equipment (3) 7" xfId="28736" xr:uid="{00000000-0005-0000-0000-0000EF330000}"/>
    <cellStyle name="t_HVAC Equipment (3)_Book1" xfId="1109" xr:uid="{00000000-0005-0000-0000-0000F0330000}"/>
    <cellStyle name="t_HVAC Equipment (3)_Book1 2" xfId="4798" xr:uid="{00000000-0005-0000-0000-0000F1330000}"/>
    <cellStyle name="t_HVAC Equipment (3)_Book1 2 2" xfId="19722" xr:uid="{00000000-0005-0000-0000-0000F2330000}"/>
    <cellStyle name="t_HVAC Equipment (3)_Book1 2 2 2" xfId="28750" xr:uid="{00000000-0005-0000-0000-0000F3330000}"/>
    <cellStyle name="t_HVAC Equipment (3)_Book1 2 3" xfId="22064" xr:uid="{00000000-0005-0000-0000-0000F4330000}"/>
    <cellStyle name="t_HVAC Equipment (3)_Book1 3" xfId="10199" xr:uid="{00000000-0005-0000-0000-0000F5330000}"/>
    <cellStyle name="t_HVAC Equipment (3)_Book1 3 2" xfId="19742" xr:uid="{00000000-0005-0000-0000-0000F6330000}"/>
    <cellStyle name="t_HVAC Equipment (3)_Book1 3 2 2" xfId="22247" xr:uid="{00000000-0005-0000-0000-0000F7330000}"/>
    <cellStyle name="t_HVAC Equipment (3)_Book1 3 3" xfId="22073" xr:uid="{00000000-0005-0000-0000-0000F8330000}"/>
    <cellStyle name="t_HVAC Equipment (3)_Book1 4" xfId="8876" xr:uid="{00000000-0005-0000-0000-0000F9330000}"/>
    <cellStyle name="t_HVAC Equipment (3)_Book1 4 2" xfId="20537" xr:uid="{00000000-0005-0000-0000-0000FA330000}"/>
    <cellStyle name="t_HVAC Equipment (3)_Book1 4 2 2" xfId="28751" xr:uid="{00000000-0005-0000-0000-0000FB330000}"/>
    <cellStyle name="t_HVAC Equipment (3)_Book1 4 3" xfId="21696" xr:uid="{00000000-0005-0000-0000-0000FC330000}"/>
    <cellStyle name="t_HVAC Equipment (3)_Book1 5" xfId="15764" xr:uid="{00000000-0005-0000-0000-0000FD330000}"/>
    <cellStyle name="t_HVAC Equipment (3)_Book1 5 2" xfId="20281" xr:uid="{00000000-0005-0000-0000-0000FE330000}"/>
    <cellStyle name="t_HVAC Equipment (3)_Book1 5 2 2" xfId="28754" xr:uid="{00000000-0005-0000-0000-0000FF330000}"/>
    <cellStyle name="t_HVAC Equipment (3)_Book1 5 2 3" xfId="41577" xr:uid="{00000000-0005-0000-0000-000000340000}"/>
    <cellStyle name="t_HVAC Equipment (3)_Book1 5 3" xfId="28752" xr:uid="{00000000-0005-0000-0000-000001340000}"/>
    <cellStyle name="t_HVAC Equipment (3)_Book1 5 4" xfId="41320" xr:uid="{00000000-0005-0000-0000-000002340000}"/>
    <cellStyle name="t_HVAC Equipment (3)_Book1 6" xfId="20418" xr:uid="{00000000-0005-0000-0000-000003340000}"/>
    <cellStyle name="t_HVAC Equipment (3)_Book1 6 2" xfId="28757" xr:uid="{00000000-0005-0000-0000-000004340000}"/>
    <cellStyle name="t_HVAC Equipment (3)_Book1 6 3" xfId="41006" xr:uid="{00000000-0005-0000-0000-000005340000}"/>
    <cellStyle name="t_HVAC Equipment (3)_Book1 7" xfId="28748" xr:uid="{00000000-0005-0000-0000-000006340000}"/>
    <cellStyle name="Text Indent A" xfId="2070" xr:uid="{00000000-0005-0000-0000-000007340000}"/>
    <cellStyle name="Text Indent B" xfId="2071" xr:uid="{00000000-0005-0000-0000-000008340000}"/>
    <cellStyle name="Text Indent C" xfId="2073" xr:uid="{00000000-0005-0000-0000-000009340000}"/>
    <cellStyle name="þ_x001d_ðK_x000c_Fý_x001b__x000d_9ýU_x0001_Ð_x0008_¦)_x0007__x0001__x0001_" xfId="2074" xr:uid="{00000000-0005-0000-0000-00000A340000}"/>
    <cellStyle name="þ_x001d_ðK_x000c_Fý_x001b__x000d_9ýU_x0001_Ð_x0008_¦)_x0007__x0001__x0001_ 2" xfId="28761" xr:uid="{00000000-0005-0000-0000-00000B340000}"/>
    <cellStyle name="Thousands" xfId="2075" xr:uid="{00000000-0005-0000-0000-00000C340000}"/>
    <cellStyle name="Title" xfId="2076" xr:uid="{00000000-0005-0000-0000-00000D340000}"/>
    <cellStyle name="Title 2" xfId="2078" xr:uid="{00000000-0005-0000-0000-00000E340000}"/>
    <cellStyle name="Title 2 2" xfId="4800" xr:uid="{00000000-0005-0000-0000-00000F340000}"/>
    <cellStyle name="Title 2 2 2" xfId="28768" xr:uid="{00000000-0005-0000-0000-000010340000}"/>
    <cellStyle name="Title 2 3" xfId="10197" xr:uid="{00000000-0005-0000-0000-000011340000}"/>
    <cellStyle name="Title 2 3 2" xfId="28770" xr:uid="{00000000-0005-0000-0000-000012340000}"/>
    <cellStyle name="Title 2 4" xfId="8310" xr:uid="{00000000-0005-0000-0000-000013340000}"/>
    <cellStyle name="Title 2 4 2" xfId="28772" xr:uid="{00000000-0005-0000-0000-000014340000}"/>
    <cellStyle name="Title 2 5" xfId="28766" xr:uid="{00000000-0005-0000-0000-000015340000}"/>
    <cellStyle name="Title 3" xfId="4799" xr:uid="{00000000-0005-0000-0000-000016340000}"/>
    <cellStyle name="Title 3 2" xfId="28773" xr:uid="{00000000-0005-0000-0000-000017340000}"/>
    <cellStyle name="Title 4" xfId="10196" xr:uid="{00000000-0005-0000-0000-000018340000}"/>
    <cellStyle name="Title 4 2" xfId="28774" xr:uid="{00000000-0005-0000-0000-000019340000}"/>
    <cellStyle name="Title 5" xfId="8872" xr:uid="{00000000-0005-0000-0000-00001A340000}"/>
    <cellStyle name="Title 5 2" xfId="28775" xr:uid="{00000000-0005-0000-0000-00001B340000}"/>
    <cellStyle name="Title 6" xfId="28763" xr:uid="{00000000-0005-0000-0000-00001C340000}"/>
    <cellStyle name="Total" xfId="842" xr:uid="{00000000-0005-0000-0000-00001D340000}"/>
    <cellStyle name="Total 2" xfId="2079" xr:uid="{00000000-0005-0000-0000-00001E340000}"/>
    <cellStyle name="Total 2 2" xfId="19671" xr:uid="{00000000-0005-0000-0000-00001F340000}"/>
    <cellStyle name="Total 2 2 2" xfId="28780" xr:uid="{00000000-0005-0000-0000-000020340000}"/>
    <cellStyle name="Total 2 2 3" xfId="42522" xr:uid="{00000000-0005-0000-0000-000021340000}"/>
    <cellStyle name="Total 2 3" xfId="19801" xr:uid="{00000000-0005-0000-0000-000022340000}"/>
    <cellStyle name="Total 2 3 2" xfId="28781" xr:uid="{00000000-0005-0000-0000-000023340000}"/>
    <cellStyle name="Total 2 3 3" xfId="42523" xr:uid="{00000000-0005-0000-0000-000024340000}"/>
    <cellStyle name="Total 2 4" xfId="28779" xr:uid="{00000000-0005-0000-0000-000025340000}"/>
    <cellStyle name="Total 2 5" xfId="42521" xr:uid="{00000000-0005-0000-0000-000026340000}"/>
    <cellStyle name="Total 3" xfId="20293" xr:uid="{00000000-0005-0000-0000-000027340000}"/>
    <cellStyle name="Total 3 2" xfId="28783" xr:uid="{00000000-0005-0000-0000-000028340000}"/>
    <cellStyle name="Total 3 3" xfId="42524" xr:uid="{00000000-0005-0000-0000-000029340000}"/>
    <cellStyle name="Total 4" xfId="19971" xr:uid="{00000000-0005-0000-0000-00002A340000}"/>
    <cellStyle name="Total 4 2" xfId="28785" xr:uid="{00000000-0005-0000-0000-00002B340000}"/>
    <cellStyle name="Total 4 3" xfId="42525" xr:uid="{00000000-0005-0000-0000-00002C340000}"/>
    <cellStyle name="Total 5" xfId="28777" xr:uid="{00000000-0005-0000-0000-00002D340000}"/>
    <cellStyle name="Total 6" xfId="41022" xr:uid="{00000000-0005-0000-0000-00002E340000}"/>
    <cellStyle name="Unprotect" xfId="2080" xr:uid="{00000000-0005-0000-0000-00002F340000}"/>
    <cellStyle name="Warning Text" xfId="2081" xr:uid="{00000000-0005-0000-0000-000030340000}"/>
    <cellStyle name="Warning Text 2" xfId="2084" xr:uid="{00000000-0005-0000-0000-000031340000}"/>
    <cellStyle name="Warning Text 2 2" xfId="4802" xr:uid="{00000000-0005-0000-0000-000032340000}"/>
    <cellStyle name="Warning Text 2 2 2" xfId="28788" xr:uid="{00000000-0005-0000-0000-000033340000}"/>
    <cellStyle name="Warning Text 2 3" xfId="8871" xr:uid="{00000000-0005-0000-0000-000034340000}"/>
    <cellStyle name="Warning Text 2 3 2" xfId="28789" xr:uid="{00000000-0005-0000-0000-000035340000}"/>
    <cellStyle name="Warning Text 2 4" xfId="8506" xr:uid="{00000000-0005-0000-0000-000036340000}"/>
    <cellStyle name="Warning Text 2 4 2" xfId="28791" xr:uid="{00000000-0005-0000-0000-000037340000}"/>
    <cellStyle name="Warning Text 2 5" xfId="23589" xr:uid="{00000000-0005-0000-0000-000038340000}"/>
    <cellStyle name="Warning Text 3" xfId="4801" xr:uid="{00000000-0005-0000-0000-000039340000}"/>
    <cellStyle name="Warning Text 3 2" xfId="28793" xr:uid="{00000000-0005-0000-0000-00003A340000}"/>
    <cellStyle name="Warning Text 4" xfId="10194" xr:uid="{00000000-0005-0000-0000-00003B340000}"/>
    <cellStyle name="Warning Text 4 2" xfId="28794" xr:uid="{00000000-0005-0000-0000-00003C340000}"/>
    <cellStyle name="Warning Text 5" xfId="10193" xr:uid="{00000000-0005-0000-0000-00003D340000}"/>
    <cellStyle name="Warning Text 5 2" xfId="27100" xr:uid="{00000000-0005-0000-0000-00003E340000}"/>
    <cellStyle name="Warning Text 6" xfId="28787" xr:uid="{00000000-0005-0000-0000-00003F340000}"/>
    <cellStyle name="百分比 14" xfId="2085" xr:uid="{00000000-0005-0000-0000-000040340000}"/>
    <cellStyle name="百分比 14 2" xfId="16695" xr:uid="{00000000-0005-0000-0000-000041340000}"/>
    <cellStyle name="百分比 14 2 2" xfId="19296" xr:uid="{00000000-0005-0000-0000-000042340000}"/>
    <cellStyle name="百分比 14 3" xfId="18472" xr:uid="{00000000-0005-0000-0000-000043340000}"/>
    <cellStyle name="百分比 2" xfId="2086" xr:uid="{00000000-0005-0000-0000-000044340000}"/>
    <cellStyle name="百分比 2 2" xfId="16696" xr:uid="{00000000-0005-0000-0000-000045340000}"/>
    <cellStyle name="百分比 2 2 2" xfId="19297" xr:uid="{00000000-0005-0000-0000-000046340000}"/>
    <cellStyle name="百分比 2 3" xfId="18473" xr:uid="{00000000-0005-0000-0000-000047340000}"/>
    <cellStyle name="百分比 3" xfId="2087" xr:uid="{00000000-0005-0000-0000-000048340000}"/>
    <cellStyle name="百分比 3 2" xfId="884" xr:uid="{00000000-0005-0000-0000-000049340000}"/>
    <cellStyle name="百分比 3 2 2" xfId="4804" xr:uid="{00000000-0005-0000-0000-00004A340000}"/>
    <cellStyle name="百分比 3 2 3" xfId="8870" xr:uid="{00000000-0005-0000-0000-00004B340000}"/>
    <cellStyle name="百分比 3 2 4" xfId="8602" xr:uid="{00000000-0005-0000-0000-00004C340000}"/>
    <cellStyle name="百分比 3 2 5" xfId="15669" xr:uid="{00000000-0005-0000-0000-00004D340000}"/>
    <cellStyle name="百分比 3 3" xfId="4803" xr:uid="{00000000-0005-0000-0000-00004E340000}"/>
    <cellStyle name="百分比 3 4" xfId="10192" xr:uid="{00000000-0005-0000-0000-00004F340000}"/>
    <cellStyle name="百分比 3 5" xfId="8869" xr:uid="{00000000-0005-0000-0000-000050340000}"/>
    <cellStyle name="百分比 3 6" xfId="16697" xr:uid="{00000000-0005-0000-0000-000051340000}"/>
    <cellStyle name="百分比 4" xfId="2088" xr:uid="{00000000-0005-0000-0000-000052340000}"/>
    <cellStyle name="百分比 4 2" xfId="16698" xr:uid="{00000000-0005-0000-0000-000053340000}"/>
    <cellStyle name="百分比 4 2 2" xfId="19298" xr:uid="{00000000-0005-0000-0000-000054340000}"/>
    <cellStyle name="百分比 4 3" xfId="18474" xr:uid="{00000000-0005-0000-0000-000055340000}"/>
    <cellStyle name="百分比 5" xfId="1513" xr:uid="{00000000-0005-0000-0000-000056340000}"/>
    <cellStyle name="百分比 5 2" xfId="16162" xr:uid="{00000000-0005-0000-0000-000057340000}"/>
    <cellStyle name="百分比 5 2 2" xfId="19235" xr:uid="{00000000-0005-0000-0000-000058340000}"/>
    <cellStyle name="百分比 5 3" xfId="18442" xr:uid="{00000000-0005-0000-0000-000059340000}"/>
    <cellStyle name="百分比 6" xfId="2089" xr:uid="{00000000-0005-0000-0000-00005A340000}"/>
    <cellStyle name="百分比 6 2" xfId="16699" xr:uid="{00000000-0005-0000-0000-00005B340000}"/>
    <cellStyle name="百分比 6 2 2" xfId="19299" xr:uid="{00000000-0005-0000-0000-00005C340000}"/>
    <cellStyle name="百分比 6 3" xfId="18475" xr:uid="{00000000-0005-0000-0000-00005D340000}"/>
    <cellStyle name="捠壿 [0.00]_Region Orders (2)" xfId="550" xr:uid="{00000000-0005-0000-0000-00005E340000}"/>
    <cellStyle name="捠壿_Region Orders (2)" xfId="2090" xr:uid="{00000000-0005-0000-0000-00005F340000}"/>
    <cellStyle name="编号" xfId="2092" xr:uid="{00000000-0005-0000-0000-000060340000}"/>
    <cellStyle name="编号 2" xfId="6726" xr:uid="{00000000-0005-0000-0000-000061340000}"/>
    <cellStyle name="编号 2 2" xfId="15433" xr:uid="{00000000-0005-0000-0000-000062340000}"/>
    <cellStyle name="编号 2 2 2" xfId="20307" xr:uid="{00000000-0005-0000-0000-000063340000}"/>
    <cellStyle name="编号 2 2 2 2" xfId="28268" xr:uid="{00000000-0005-0000-0000-000064340000}"/>
    <cellStyle name="编号 2 2 3" xfId="19161" xr:uid="{00000000-0005-0000-0000-000065340000}"/>
    <cellStyle name="编号 2 2 3 2" xfId="24826" xr:uid="{00000000-0005-0000-0000-000066340000}"/>
    <cellStyle name="编号 2 2 4" xfId="28803" xr:uid="{00000000-0005-0000-0000-000067340000}"/>
    <cellStyle name="编号 2 3" xfId="20088" xr:uid="{00000000-0005-0000-0000-000068340000}"/>
    <cellStyle name="编号 2 3 2" xfId="28805" xr:uid="{00000000-0005-0000-0000-000069340000}"/>
    <cellStyle name="编号 2 4" xfId="18598" xr:uid="{00000000-0005-0000-0000-00006A340000}"/>
    <cellStyle name="编号 2 4 2" xfId="28806" xr:uid="{00000000-0005-0000-0000-00006B340000}"/>
    <cellStyle name="编号 2 5" xfId="28802" xr:uid="{00000000-0005-0000-0000-00006C340000}"/>
    <cellStyle name="编号 3" xfId="10191" xr:uid="{00000000-0005-0000-0000-00006D340000}"/>
    <cellStyle name="编号 3 2" xfId="15123" xr:uid="{00000000-0005-0000-0000-00006E340000}"/>
    <cellStyle name="编号 3 2 2" xfId="19820" xr:uid="{00000000-0005-0000-0000-00006F340000}"/>
    <cellStyle name="编号 3 2 2 2" xfId="28809" xr:uid="{00000000-0005-0000-0000-000070340000}"/>
    <cellStyle name="编号 3 2 3" xfId="19041" xr:uid="{00000000-0005-0000-0000-000071340000}"/>
    <cellStyle name="编号 3 2 3 2" xfId="26378" xr:uid="{00000000-0005-0000-0000-000072340000}"/>
    <cellStyle name="编号 3 2 4" xfId="28808" xr:uid="{00000000-0005-0000-0000-000073340000}"/>
    <cellStyle name="编号 3 3" xfId="20635" xr:uid="{00000000-0005-0000-0000-000074340000}"/>
    <cellStyle name="编号 3 3 2" xfId="28811" xr:uid="{00000000-0005-0000-0000-000075340000}"/>
    <cellStyle name="编号 3 4" xfId="18882" xr:uid="{00000000-0005-0000-0000-000076340000}"/>
    <cellStyle name="编号 3 4 2" xfId="28812" xr:uid="{00000000-0005-0000-0000-000077340000}"/>
    <cellStyle name="编号 3 5" xfId="28807" xr:uid="{00000000-0005-0000-0000-000078340000}"/>
    <cellStyle name="编号 4" xfId="8867" xr:uid="{00000000-0005-0000-0000-000079340000}"/>
    <cellStyle name="编号 4 2" xfId="15116" xr:uid="{00000000-0005-0000-0000-00007A340000}"/>
    <cellStyle name="编号 4 2 2" xfId="19581" xr:uid="{00000000-0005-0000-0000-00007B340000}"/>
    <cellStyle name="编号 4 2 2 2" xfId="28818" xr:uid="{00000000-0005-0000-0000-00007C340000}"/>
    <cellStyle name="编号 4 2 3" xfId="19039" xr:uid="{00000000-0005-0000-0000-00007D340000}"/>
    <cellStyle name="编号 4 2 3 2" xfId="22977" xr:uid="{00000000-0005-0000-0000-00007E340000}"/>
    <cellStyle name="编号 4 2 4" xfId="28815" xr:uid="{00000000-0005-0000-0000-00007F340000}"/>
    <cellStyle name="编号 4 3" xfId="20146" xr:uid="{00000000-0005-0000-0000-000080340000}"/>
    <cellStyle name="编号 4 3 2" xfId="28820" xr:uid="{00000000-0005-0000-0000-000081340000}"/>
    <cellStyle name="编号 4 4" xfId="18781" xr:uid="{00000000-0005-0000-0000-000082340000}"/>
    <cellStyle name="编号 4 4 2" xfId="28822" xr:uid="{00000000-0005-0000-0000-000083340000}"/>
    <cellStyle name="编号 4 5" xfId="28813" xr:uid="{00000000-0005-0000-0000-000084340000}"/>
    <cellStyle name="编号 5" xfId="15206" xr:uid="{00000000-0005-0000-0000-000085340000}"/>
    <cellStyle name="编号 5 2" xfId="20279" xr:uid="{00000000-0005-0000-0000-000086340000}"/>
    <cellStyle name="编号 5 2 2" xfId="28824" xr:uid="{00000000-0005-0000-0000-000087340000}"/>
    <cellStyle name="编号 5 3" xfId="19055" xr:uid="{00000000-0005-0000-0000-000088340000}"/>
    <cellStyle name="编号 5 3 2" xfId="27202" xr:uid="{00000000-0005-0000-0000-000089340000}"/>
    <cellStyle name="编号 5 4" xfId="28823" xr:uid="{00000000-0005-0000-0000-00008A340000}"/>
    <cellStyle name="编号 6" xfId="19522" xr:uid="{00000000-0005-0000-0000-00008B340000}"/>
    <cellStyle name="编号 6 2" xfId="24836" xr:uid="{00000000-0005-0000-0000-00008C340000}"/>
    <cellStyle name="编号 7" xfId="18476" xr:uid="{00000000-0005-0000-0000-00008D340000}"/>
    <cellStyle name="编号 7 2" xfId="22085" xr:uid="{00000000-0005-0000-0000-00008E340000}"/>
    <cellStyle name="编号 8" xfId="24529" xr:uid="{00000000-0005-0000-0000-00008F340000}"/>
    <cellStyle name="标题 1 10" xfId="4806" xr:uid="{00000000-0005-0000-0000-000090340000}"/>
    <cellStyle name="标题 1 10 2" xfId="28827" xr:uid="{00000000-0005-0000-0000-000091340000}"/>
    <cellStyle name="标题 1 2" xfId="153" xr:uid="{00000000-0005-0000-0000-000092340000}"/>
    <cellStyle name="标题 1 2 2" xfId="321" xr:uid="{00000000-0005-0000-0000-000093340000}"/>
    <cellStyle name="标题 1 2 2 2" xfId="2095" xr:uid="{00000000-0005-0000-0000-000094340000}"/>
    <cellStyle name="标题 1 2 2 2 2" xfId="8866" xr:uid="{00000000-0005-0000-0000-000095340000}"/>
    <cellStyle name="标题 1 2 2 2 2 2" xfId="28831" xr:uid="{00000000-0005-0000-0000-000096340000}"/>
    <cellStyle name="标题 1 2 2 2 3" xfId="10189" xr:uid="{00000000-0005-0000-0000-000097340000}"/>
    <cellStyle name="标题 1 2 2 2 3 2" xfId="28832" xr:uid="{00000000-0005-0000-0000-000098340000}"/>
    <cellStyle name="标题 1 2 2 2 4" xfId="8540" xr:uid="{00000000-0005-0000-0000-000099340000}"/>
    <cellStyle name="标题 1 2 2 2 4 2" xfId="28833" xr:uid="{00000000-0005-0000-0000-00009A340000}"/>
    <cellStyle name="标题 1 2 2 2 5" xfId="28830" xr:uid="{00000000-0005-0000-0000-00009B340000}"/>
    <cellStyle name="标题 1 2 2 3" xfId="4808" xr:uid="{00000000-0005-0000-0000-00009C340000}"/>
    <cellStyle name="标题 1 2 2 3 2" xfId="28834" xr:uid="{00000000-0005-0000-0000-00009D340000}"/>
    <cellStyle name="标题 1 2 2 4" xfId="28829" xr:uid="{00000000-0005-0000-0000-00009E340000}"/>
    <cellStyle name="标题 1 2 3" xfId="1074" xr:uid="{00000000-0005-0000-0000-00009F340000}"/>
    <cellStyle name="标题 1 2 3 2" xfId="4809" xr:uid="{00000000-0005-0000-0000-0000A0340000}"/>
    <cellStyle name="标题 1 2 3 2 2" xfId="28836" xr:uid="{00000000-0005-0000-0000-0000A1340000}"/>
    <cellStyle name="标题 1 2 3 3" xfId="8862" xr:uid="{00000000-0005-0000-0000-0000A2340000}"/>
    <cellStyle name="标题 1 2 3 3 2" xfId="28837" xr:uid="{00000000-0005-0000-0000-0000A3340000}"/>
    <cellStyle name="标题 1 2 3 4" xfId="10188" xr:uid="{00000000-0005-0000-0000-0000A4340000}"/>
    <cellStyle name="标题 1 2 3 4 2" xfId="28838" xr:uid="{00000000-0005-0000-0000-0000A5340000}"/>
    <cellStyle name="标题 1 2 3 5" xfId="28835" xr:uid="{00000000-0005-0000-0000-0000A6340000}"/>
    <cellStyle name="标题 1 2 4" xfId="2094" xr:uid="{00000000-0005-0000-0000-0000A7340000}"/>
    <cellStyle name="标题 1 2 4 2" xfId="10187" xr:uid="{00000000-0005-0000-0000-0000A8340000}"/>
    <cellStyle name="标题 1 2 4 2 2" xfId="28840" xr:uid="{00000000-0005-0000-0000-0000A9340000}"/>
    <cellStyle name="标题 1 2 4 3" xfId="8691" xr:uid="{00000000-0005-0000-0000-0000AA340000}"/>
    <cellStyle name="标题 1 2 4 3 2" xfId="28841" xr:uid="{00000000-0005-0000-0000-0000AB340000}"/>
    <cellStyle name="标题 1 2 4 4" xfId="8309" xr:uid="{00000000-0005-0000-0000-0000AC340000}"/>
    <cellStyle name="标题 1 2 4 4 2" xfId="28842" xr:uid="{00000000-0005-0000-0000-0000AD340000}"/>
    <cellStyle name="标题 1 2 4 5" xfId="28839" xr:uid="{00000000-0005-0000-0000-0000AE340000}"/>
    <cellStyle name="标题 1 2 5" xfId="4807" xr:uid="{00000000-0005-0000-0000-0000AF340000}"/>
    <cellStyle name="标题 1 2 5 2" xfId="28843" xr:uid="{00000000-0005-0000-0000-0000B0340000}"/>
    <cellStyle name="标题 1 2 6" xfId="10186" xr:uid="{00000000-0005-0000-0000-0000B1340000}"/>
    <cellStyle name="标题 1 2 6 2" xfId="28844" xr:uid="{00000000-0005-0000-0000-0000B2340000}"/>
    <cellStyle name="标题 1 2 7" xfId="8619" xr:uid="{00000000-0005-0000-0000-0000B3340000}"/>
    <cellStyle name="标题 1 2 7 2" xfId="28846" xr:uid="{00000000-0005-0000-0000-0000B4340000}"/>
    <cellStyle name="标题 1 2 8" xfId="28828" xr:uid="{00000000-0005-0000-0000-0000B5340000}"/>
    <cellStyle name="标题 1 3" xfId="154" xr:uid="{00000000-0005-0000-0000-0000B6340000}"/>
    <cellStyle name="标题 1 3 2" xfId="322" xr:uid="{00000000-0005-0000-0000-0000B7340000}"/>
    <cellStyle name="标题 1 3 2 2" xfId="2096" xr:uid="{00000000-0005-0000-0000-0000B8340000}"/>
    <cellStyle name="标题 1 3 2 2 2" xfId="8308" xr:uid="{00000000-0005-0000-0000-0000B9340000}"/>
    <cellStyle name="标题 1 3 2 2 2 2" xfId="28851" xr:uid="{00000000-0005-0000-0000-0000BA340000}"/>
    <cellStyle name="标题 1 3 2 2 3" xfId="8242" xr:uid="{00000000-0005-0000-0000-0000BB340000}"/>
    <cellStyle name="标题 1 3 2 2 3 2" xfId="28852" xr:uid="{00000000-0005-0000-0000-0000BC340000}"/>
    <cellStyle name="标题 1 3 2 2 4" xfId="10184" xr:uid="{00000000-0005-0000-0000-0000BD340000}"/>
    <cellStyle name="标题 1 3 2 2 4 2" xfId="28853" xr:uid="{00000000-0005-0000-0000-0000BE340000}"/>
    <cellStyle name="标题 1 3 2 2 5" xfId="28850" xr:uid="{00000000-0005-0000-0000-0000BF340000}"/>
    <cellStyle name="标题 1 3 2 3" xfId="4811" xr:uid="{00000000-0005-0000-0000-0000C0340000}"/>
    <cellStyle name="标题 1 3 2 3 2" xfId="28854" xr:uid="{00000000-0005-0000-0000-0000C1340000}"/>
    <cellStyle name="标题 1 3 2 4" xfId="28849" xr:uid="{00000000-0005-0000-0000-0000C2340000}"/>
    <cellStyle name="标题 1 3 3" xfId="2097" xr:uid="{00000000-0005-0000-0000-0000C3340000}"/>
    <cellStyle name="标题 1 3 3 2" xfId="4812" xr:uid="{00000000-0005-0000-0000-0000C4340000}"/>
    <cellStyle name="标题 1 3 3 2 2" xfId="28856" xr:uid="{00000000-0005-0000-0000-0000C5340000}"/>
    <cellStyle name="标题 1 3 3 3" xfId="10185" xr:uid="{00000000-0005-0000-0000-0000C6340000}"/>
    <cellStyle name="标题 1 3 3 3 2" xfId="28857" xr:uid="{00000000-0005-0000-0000-0000C7340000}"/>
    <cellStyle name="标题 1 3 3 4" xfId="8858" xr:uid="{00000000-0005-0000-0000-0000C8340000}"/>
    <cellStyle name="标题 1 3 3 4 2" xfId="28858" xr:uid="{00000000-0005-0000-0000-0000C9340000}"/>
    <cellStyle name="标题 1 3 3 5" xfId="28855" xr:uid="{00000000-0005-0000-0000-0000CA340000}"/>
    <cellStyle name="标题 1 3 4" xfId="1502" xr:uid="{00000000-0005-0000-0000-0000CB340000}"/>
    <cellStyle name="标题 1 3 4 2" xfId="8241" xr:uid="{00000000-0005-0000-0000-0000CC340000}"/>
    <cellStyle name="标题 1 3 4 2 2" xfId="28860" xr:uid="{00000000-0005-0000-0000-0000CD340000}"/>
    <cellStyle name="标题 1 3 4 3" xfId="10183" xr:uid="{00000000-0005-0000-0000-0000CE340000}"/>
    <cellStyle name="标题 1 3 4 3 2" xfId="20823" xr:uid="{00000000-0005-0000-0000-0000CF340000}"/>
    <cellStyle name="标题 1 3 4 4" xfId="8738" xr:uid="{00000000-0005-0000-0000-0000D0340000}"/>
    <cellStyle name="标题 1 3 4 4 2" xfId="28861" xr:uid="{00000000-0005-0000-0000-0000D1340000}"/>
    <cellStyle name="标题 1 3 4 5" xfId="28859" xr:uid="{00000000-0005-0000-0000-0000D2340000}"/>
    <cellStyle name="标题 1 3 5" xfId="4810" xr:uid="{00000000-0005-0000-0000-0000D3340000}"/>
    <cellStyle name="标题 1 3 5 2" xfId="28862" xr:uid="{00000000-0005-0000-0000-0000D4340000}"/>
    <cellStyle name="标题 1 3 6" xfId="10182" xr:uid="{00000000-0005-0000-0000-0000D5340000}"/>
    <cellStyle name="标题 1 3 6 2" xfId="28863" xr:uid="{00000000-0005-0000-0000-0000D6340000}"/>
    <cellStyle name="标题 1 3 7" xfId="8542" xr:uid="{00000000-0005-0000-0000-0000D7340000}"/>
    <cellStyle name="标题 1 3 7 2" xfId="28864" xr:uid="{00000000-0005-0000-0000-0000D8340000}"/>
    <cellStyle name="标题 1 3 8" xfId="28848" xr:uid="{00000000-0005-0000-0000-0000D9340000}"/>
    <cellStyle name="标题 1 4" xfId="155" xr:uid="{00000000-0005-0000-0000-0000DA340000}"/>
    <cellStyle name="标题 1 4 2" xfId="323" xr:uid="{00000000-0005-0000-0000-0000DB340000}"/>
    <cellStyle name="标题 1 4 2 2" xfId="28868" xr:uid="{00000000-0005-0000-0000-0000DC340000}"/>
    <cellStyle name="标题 1 4 3" xfId="2098" xr:uid="{00000000-0005-0000-0000-0000DD340000}"/>
    <cellStyle name="标题 1 4 3 2" xfId="8852" xr:uid="{00000000-0005-0000-0000-0000DE340000}"/>
    <cellStyle name="标题 1 4 3 2 2" xfId="28873" xr:uid="{00000000-0005-0000-0000-0000DF340000}"/>
    <cellStyle name="标题 1 4 3 3" xfId="10180" xr:uid="{00000000-0005-0000-0000-0000E0340000}"/>
    <cellStyle name="标题 1 4 3 3 2" xfId="28875" xr:uid="{00000000-0005-0000-0000-0000E1340000}"/>
    <cellStyle name="标题 1 4 3 4" xfId="8848" xr:uid="{00000000-0005-0000-0000-0000E2340000}"/>
    <cellStyle name="标题 1 4 3 4 2" xfId="28877" xr:uid="{00000000-0005-0000-0000-0000E3340000}"/>
    <cellStyle name="标题 1 4 3 5" xfId="28871" xr:uid="{00000000-0005-0000-0000-0000E4340000}"/>
    <cellStyle name="标题 1 4 4" xfId="4813" xr:uid="{00000000-0005-0000-0000-0000E5340000}"/>
    <cellStyle name="标题 1 4 4 2" xfId="28879" xr:uid="{00000000-0005-0000-0000-0000E6340000}"/>
    <cellStyle name="标题 1 4 5" xfId="10178" xr:uid="{00000000-0005-0000-0000-0000E7340000}"/>
    <cellStyle name="标题 1 4 5 2" xfId="28880" xr:uid="{00000000-0005-0000-0000-0000E8340000}"/>
    <cellStyle name="标题 1 4 6" xfId="8846" xr:uid="{00000000-0005-0000-0000-0000E9340000}"/>
    <cellStyle name="标题 1 4 6 2" xfId="28881" xr:uid="{00000000-0005-0000-0000-0000EA340000}"/>
    <cellStyle name="标题 1 4 7" xfId="28866" xr:uid="{00000000-0005-0000-0000-0000EB340000}"/>
    <cellStyle name="标题 1 5" xfId="156" xr:uid="{00000000-0005-0000-0000-0000EC340000}"/>
    <cellStyle name="标题 1 5 2" xfId="324" xr:uid="{00000000-0005-0000-0000-0000ED340000}"/>
    <cellStyle name="标题 1 5 2 2" xfId="28884" xr:uid="{00000000-0005-0000-0000-0000EE340000}"/>
    <cellStyle name="标题 1 5 3" xfId="2100" xr:uid="{00000000-0005-0000-0000-0000EF340000}"/>
    <cellStyle name="标题 1 5 3 2" xfId="8843" xr:uid="{00000000-0005-0000-0000-0000F0340000}"/>
    <cellStyle name="标题 1 5 3 2 2" xfId="28886" xr:uid="{00000000-0005-0000-0000-0000F1340000}"/>
    <cellStyle name="标题 1 5 3 3" xfId="10177" xr:uid="{00000000-0005-0000-0000-0000F2340000}"/>
    <cellStyle name="标题 1 5 3 3 2" xfId="28887" xr:uid="{00000000-0005-0000-0000-0000F3340000}"/>
    <cellStyle name="标题 1 5 3 4" xfId="8840" xr:uid="{00000000-0005-0000-0000-0000F4340000}"/>
    <cellStyle name="标题 1 5 3 4 2" xfId="28888" xr:uid="{00000000-0005-0000-0000-0000F5340000}"/>
    <cellStyle name="标题 1 5 3 5" xfId="28885" xr:uid="{00000000-0005-0000-0000-0000F6340000}"/>
    <cellStyle name="标题 1 5 4" xfId="4814" xr:uid="{00000000-0005-0000-0000-0000F7340000}"/>
    <cellStyle name="标题 1 5 4 2" xfId="28890" xr:uid="{00000000-0005-0000-0000-0000F8340000}"/>
    <cellStyle name="标题 1 5 5" xfId="8802" xr:uid="{00000000-0005-0000-0000-0000F9340000}"/>
    <cellStyle name="标题 1 5 5 2" xfId="21408" xr:uid="{00000000-0005-0000-0000-0000FA340000}"/>
    <cellStyle name="标题 1 5 6" xfId="8240" xr:uid="{00000000-0005-0000-0000-0000FB340000}"/>
    <cellStyle name="标题 1 5 6 2" xfId="28892" xr:uid="{00000000-0005-0000-0000-0000FC340000}"/>
    <cellStyle name="标题 1 5 7" xfId="28883" xr:uid="{00000000-0005-0000-0000-0000FD340000}"/>
    <cellStyle name="标题 1 6" xfId="2102" xr:uid="{00000000-0005-0000-0000-0000FE340000}"/>
    <cellStyle name="标题 1 6 2" xfId="4815" xr:uid="{00000000-0005-0000-0000-0000FF340000}"/>
    <cellStyle name="标题 1 6 2 2" xfId="10175" xr:uid="{00000000-0005-0000-0000-000000350000}"/>
    <cellStyle name="标题 1 6 2 2 2" xfId="28897" xr:uid="{00000000-0005-0000-0000-000001350000}"/>
    <cellStyle name="标题 1 6 2 3" xfId="28895" xr:uid="{00000000-0005-0000-0000-000002350000}"/>
    <cellStyle name="标题 1 6 3" xfId="8839" xr:uid="{00000000-0005-0000-0000-000003350000}"/>
    <cellStyle name="标题 1 6 3 2" xfId="8239" xr:uid="{00000000-0005-0000-0000-000004350000}"/>
    <cellStyle name="标题 1 6 3 2 2" xfId="28900" xr:uid="{00000000-0005-0000-0000-000005350000}"/>
    <cellStyle name="标题 1 6 3 3" xfId="28898" xr:uid="{00000000-0005-0000-0000-000006350000}"/>
    <cellStyle name="标题 1 6 4" xfId="10173" xr:uid="{00000000-0005-0000-0000-000007350000}"/>
    <cellStyle name="标题 1 6 4 2" xfId="28901" xr:uid="{00000000-0005-0000-0000-000008350000}"/>
    <cellStyle name="标题 1 6 5" xfId="28894" xr:uid="{00000000-0005-0000-0000-000009350000}"/>
    <cellStyle name="标题 1 7" xfId="763" xr:uid="{00000000-0005-0000-0000-00000A350000}"/>
    <cellStyle name="标题 1 7 2" xfId="4816" xr:uid="{00000000-0005-0000-0000-00000B350000}"/>
    <cellStyle name="标题 1 7 2 2" xfId="28903" xr:uid="{00000000-0005-0000-0000-00000C350000}"/>
    <cellStyle name="标题 1 7 3" xfId="8838" xr:uid="{00000000-0005-0000-0000-00000D350000}"/>
    <cellStyle name="标题 1 7 3 2" xfId="28904" xr:uid="{00000000-0005-0000-0000-00000E350000}"/>
    <cellStyle name="标题 1 7 4" xfId="10174" xr:uid="{00000000-0005-0000-0000-00000F350000}"/>
    <cellStyle name="标题 1 7 4 2" xfId="28905" xr:uid="{00000000-0005-0000-0000-000010350000}"/>
    <cellStyle name="标题 1 7 5" xfId="28902" xr:uid="{00000000-0005-0000-0000-000011350000}"/>
    <cellStyle name="标题 1 8" xfId="797" xr:uid="{00000000-0005-0000-0000-000012350000}"/>
    <cellStyle name="标题 1 8 2" xfId="4817" xr:uid="{00000000-0005-0000-0000-000013350000}"/>
    <cellStyle name="标题 1 8 2 2" xfId="28908" xr:uid="{00000000-0005-0000-0000-000014350000}"/>
    <cellStyle name="标题 1 8 3" xfId="10172" xr:uid="{00000000-0005-0000-0000-000015350000}"/>
    <cellStyle name="标题 1 8 3 2" xfId="28909" xr:uid="{00000000-0005-0000-0000-000016350000}"/>
    <cellStyle name="标题 1 8 4" xfId="8836" xr:uid="{00000000-0005-0000-0000-000017350000}"/>
    <cellStyle name="标题 1 8 4 2" xfId="28910" xr:uid="{00000000-0005-0000-0000-000018350000}"/>
    <cellStyle name="标题 1 8 5" xfId="28907" xr:uid="{00000000-0005-0000-0000-000019350000}"/>
    <cellStyle name="标题 1 9" xfId="2106" xr:uid="{00000000-0005-0000-0000-00001A350000}"/>
    <cellStyle name="标题 1 9 2" xfId="4818" xr:uid="{00000000-0005-0000-0000-00001B350000}"/>
    <cellStyle name="标题 1 9 2 2" xfId="28915" xr:uid="{00000000-0005-0000-0000-00001C350000}"/>
    <cellStyle name="标题 1 9 3" xfId="10170" xr:uid="{00000000-0005-0000-0000-00001D350000}"/>
    <cellStyle name="标题 1 9 3 2" xfId="28917" xr:uid="{00000000-0005-0000-0000-00001E350000}"/>
    <cellStyle name="标题 1 9 4" xfId="8729" xr:uid="{00000000-0005-0000-0000-00001F350000}"/>
    <cellStyle name="标题 1 9 4 2" xfId="28919" xr:uid="{00000000-0005-0000-0000-000020350000}"/>
    <cellStyle name="标题 1 9 5" xfId="28913" xr:uid="{00000000-0005-0000-0000-000021350000}"/>
    <cellStyle name="标题 10" xfId="2108" xr:uid="{00000000-0005-0000-0000-000022350000}"/>
    <cellStyle name="标题 10 2" xfId="28920" xr:uid="{00000000-0005-0000-0000-000023350000}"/>
    <cellStyle name="标题 11" xfId="570" xr:uid="{00000000-0005-0000-0000-000024350000}"/>
    <cellStyle name="标题 11 2" xfId="28921" xr:uid="{00000000-0005-0000-0000-000025350000}"/>
    <cellStyle name="标题 12" xfId="2109" xr:uid="{00000000-0005-0000-0000-000026350000}"/>
    <cellStyle name="标题 12 2" xfId="4819" xr:uid="{00000000-0005-0000-0000-000027350000}"/>
    <cellStyle name="标题 12 2 2" xfId="28041" xr:uid="{00000000-0005-0000-0000-000028350000}"/>
    <cellStyle name="标题 12 3" xfId="10169" xr:uid="{00000000-0005-0000-0000-000029350000}"/>
    <cellStyle name="标题 12 3 2" xfId="28922" xr:uid="{00000000-0005-0000-0000-00002A350000}"/>
    <cellStyle name="标题 12 4" xfId="8834" xr:uid="{00000000-0005-0000-0000-00002B350000}"/>
    <cellStyle name="标题 12 4 2" xfId="28923" xr:uid="{00000000-0005-0000-0000-00002C350000}"/>
    <cellStyle name="标题 12 5" xfId="25720" xr:uid="{00000000-0005-0000-0000-00002D350000}"/>
    <cellStyle name="标题 13" xfId="4805" xr:uid="{00000000-0005-0000-0000-00002E350000}"/>
    <cellStyle name="标题 13 2" xfId="25722" xr:uid="{00000000-0005-0000-0000-00002F350000}"/>
    <cellStyle name="标题 2 2" xfId="157" xr:uid="{00000000-0005-0000-0000-000030350000}"/>
    <cellStyle name="标题 2 2 2" xfId="325" xr:uid="{00000000-0005-0000-0000-000031350000}"/>
    <cellStyle name="标题 2 2 2 2" xfId="2110" xr:uid="{00000000-0005-0000-0000-000032350000}"/>
    <cellStyle name="标题 2 2 2 2 2" xfId="28926" xr:uid="{00000000-0005-0000-0000-000033350000}"/>
    <cellStyle name="标题 2 2 2 3" xfId="28925" xr:uid="{00000000-0005-0000-0000-000034350000}"/>
    <cellStyle name="标题 2 2 3" xfId="2112" xr:uid="{00000000-0005-0000-0000-000035350000}"/>
    <cellStyle name="标题 2 2 3 2" xfId="28927" xr:uid="{00000000-0005-0000-0000-000036350000}"/>
    <cellStyle name="标题 2 2 4" xfId="1893" xr:uid="{00000000-0005-0000-0000-000037350000}"/>
    <cellStyle name="标题 2 2 4 2" xfId="28928" xr:uid="{00000000-0005-0000-0000-000038350000}"/>
    <cellStyle name="标题 2 2 5" xfId="10168" xr:uid="{00000000-0005-0000-0000-000039350000}"/>
    <cellStyle name="标题 2 2 5 2" xfId="28929" xr:uid="{00000000-0005-0000-0000-00003A350000}"/>
    <cellStyle name="标题 2 2 6" xfId="10276" xr:uid="{00000000-0005-0000-0000-00003B350000}"/>
    <cellStyle name="标题 2 2 6 2" xfId="28571" xr:uid="{00000000-0005-0000-0000-00003C350000}"/>
    <cellStyle name="标题 2 2 7" xfId="28924" xr:uid="{00000000-0005-0000-0000-00003D350000}"/>
    <cellStyle name="标题 2 3" xfId="158" xr:uid="{00000000-0005-0000-0000-00003E350000}"/>
    <cellStyle name="标题 2 3 2" xfId="326" xr:uid="{00000000-0005-0000-0000-00003F350000}"/>
    <cellStyle name="标题 2 3 2 2" xfId="2114" xr:uid="{00000000-0005-0000-0000-000040350000}"/>
    <cellStyle name="标题 2 3 2 2 2" xfId="24744" xr:uid="{00000000-0005-0000-0000-000041350000}"/>
    <cellStyle name="标题 2 3 2 3" xfId="24739" xr:uid="{00000000-0005-0000-0000-000042350000}"/>
    <cellStyle name="标题 2 3 3" xfId="2115" xr:uid="{00000000-0005-0000-0000-000043350000}"/>
    <cellStyle name="标题 2 3 3 2" xfId="24747" xr:uid="{00000000-0005-0000-0000-000044350000}"/>
    <cellStyle name="标题 2 3 4" xfId="1507" xr:uid="{00000000-0005-0000-0000-000045350000}"/>
    <cellStyle name="标题 2 3 4 2" xfId="28930" xr:uid="{00000000-0005-0000-0000-000046350000}"/>
    <cellStyle name="标题 2 3 5" xfId="8832" xr:uid="{00000000-0005-0000-0000-000047350000}"/>
    <cellStyle name="标题 2 3 5 2" xfId="28931" xr:uid="{00000000-0005-0000-0000-000048350000}"/>
    <cellStyle name="标题 2 3 6" xfId="8593" xr:uid="{00000000-0005-0000-0000-000049350000}"/>
    <cellStyle name="标题 2 3 6 2" xfId="28932" xr:uid="{00000000-0005-0000-0000-00004A350000}"/>
    <cellStyle name="标题 2 3 7" xfId="24736" xr:uid="{00000000-0005-0000-0000-00004B350000}"/>
    <cellStyle name="标题 2 4" xfId="159" xr:uid="{00000000-0005-0000-0000-00004C350000}"/>
    <cellStyle name="标题 2 4 2" xfId="327" xr:uid="{00000000-0005-0000-0000-00004D350000}"/>
    <cellStyle name="标题 2 4 2 2" xfId="28933" xr:uid="{00000000-0005-0000-0000-00004E350000}"/>
    <cellStyle name="标题 2 4 3" xfId="2117" xr:uid="{00000000-0005-0000-0000-00004F350000}"/>
    <cellStyle name="标题 2 4 3 2" xfId="28934" xr:uid="{00000000-0005-0000-0000-000050350000}"/>
    <cellStyle name="标题 2 4 4" xfId="8831" xr:uid="{00000000-0005-0000-0000-000051350000}"/>
    <cellStyle name="标题 2 4 4 2" xfId="28935" xr:uid="{00000000-0005-0000-0000-000052350000}"/>
    <cellStyle name="标题 2 4 5" xfId="10167" xr:uid="{00000000-0005-0000-0000-000053350000}"/>
    <cellStyle name="标题 2 4 5 2" xfId="28936" xr:uid="{00000000-0005-0000-0000-000054350000}"/>
    <cellStyle name="标题 2 4 6" xfId="24751" xr:uid="{00000000-0005-0000-0000-000055350000}"/>
    <cellStyle name="标题 2 5" xfId="160" xr:uid="{00000000-0005-0000-0000-000056350000}"/>
    <cellStyle name="标题 2 5 2" xfId="328" xr:uid="{00000000-0005-0000-0000-000057350000}"/>
    <cellStyle name="标题 2 5 2 2" xfId="28938" xr:uid="{00000000-0005-0000-0000-000058350000}"/>
    <cellStyle name="标题 2 5 3" xfId="2118" xr:uid="{00000000-0005-0000-0000-000059350000}"/>
    <cellStyle name="标题 2 5 3 2" xfId="28940" xr:uid="{00000000-0005-0000-0000-00005A350000}"/>
    <cellStyle name="标题 2 5 4" xfId="10165" xr:uid="{00000000-0005-0000-0000-00005B350000}"/>
    <cellStyle name="标题 2 5 4 2" xfId="28942" xr:uid="{00000000-0005-0000-0000-00005C350000}"/>
    <cellStyle name="标题 2 5 5" xfId="8829" xr:uid="{00000000-0005-0000-0000-00005D350000}"/>
    <cellStyle name="标题 2 5 5 2" xfId="28943" xr:uid="{00000000-0005-0000-0000-00005E350000}"/>
    <cellStyle name="标题 2 5 6" xfId="28937" xr:uid="{00000000-0005-0000-0000-00005F350000}"/>
    <cellStyle name="标题 2 6" xfId="2119" xr:uid="{00000000-0005-0000-0000-000060350000}"/>
    <cellStyle name="标题 2 6 2" xfId="8830" xr:uid="{00000000-0005-0000-0000-000061350000}"/>
    <cellStyle name="标题 2 6 2 2" xfId="28945" xr:uid="{00000000-0005-0000-0000-000062350000}"/>
    <cellStyle name="标题 2 6 3" xfId="10166" xr:uid="{00000000-0005-0000-0000-000063350000}"/>
    <cellStyle name="标题 2 6 3 2" xfId="28946" xr:uid="{00000000-0005-0000-0000-000064350000}"/>
    <cellStyle name="标题 2 6 4" xfId="28944" xr:uid="{00000000-0005-0000-0000-000065350000}"/>
    <cellStyle name="标题 2 7" xfId="2120" xr:uid="{00000000-0005-0000-0000-000066350000}"/>
    <cellStyle name="标题 2 7 2" xfId="28947" xr:uid="{00000000-0005-0000-0000-000067350000}"/>
    <cellStyle name="标题 2 8" xfId="1263" xr:uid="{00000000-0005-0000-0000-000068350000}"/>
    <cellStyle name="标题 2 8 2" xfId="28948" xr:uid="{00000000-0005-0000-0000-000069350000}"/>
    <cellStyle name="标题 2 9" xfId="2122" xr:uid="{00000000-0005-0000-0000-00006A350000}"/>
    <cellStyle name="标题 2 9 2" xfId="28949" xr:uid="{00000000-0005-0000-0000-00006B350000}"/>
    <cellStyle name="标题 3 10" xfId="4820" xr:uid="{00000000-0005-0000-0000-00006C350000}"/>
    <cellStyle name="标题 3 10 2" xfId="15339" xr:uid="{00000000-0005-0000-0000-00006D350000}"/>
    <cellStyle name="标题 3 10 2 2" xfId="28950" xr:uid="{00000000-0005-0000-0000-00006E350000}"/>
    <cellStyle name="标题 3 10 3" xfId="24642" xr:uid="{00000000-0005-0000-0000-00006F350000}"/>
    <cellStyle name="标题 3 2" xfId="161" xr:uid="{00000000-0005-0000-0000-000070350000}"/>
    <cellStyle name="标题 3 2 10" xfId="42530" xr:uid="{00000000-0005-0000-0000-000071350000}"/>
    <cellStyle name="标题 3 2 2" xfId="329" xr:uid="{00000000-0005-0000-0000-000072350000}"/>
    <cellStyle name="标题 3 2 2 2" xfId="2125" xr:uid="{00000000-0005-0000-0000-000073350000}"/>
    <cellStyle name="标题 3 2 2 2 2" xfId="15208" xr:uid="{00000000-0005-0000-0000-000074350000}"/>
    <cellStyle name="标题 3 2 2 2 2 2" xfId="28957" xr:uid="{00000000-0005-0000-0000-000075350000}"/>
    <cellStyle name="标题 3 2 2 2 3" xfId="28956" xr:uid="{00000000-0005-0000-0000-000076350000}"/>
    <cellStyle name="标题 3 2 2 3" xfId="7418" xr:uid="{00000000-0005-0000-0000-000077350000}"/>
    <cellStyle name="标题 3 2 2 3 2" xfId="10164" xr:uid="{00000000-0005-0000-0000-000078350000}"/>
    <cellStyle name="标题 3 2 2 3 2 2" xfId="15159" xr:uid="{00000000-0005-0000-0000-000079350000}"/>
    <cellStyle name="标题 3 2 2 3 2 2 2" xfId="28961" xr:uid="{00000000-0005-0000-0000-00007A350000}"/>
    <cellStyle name="标题 3 2 2 3 2 2 3" xfId="42534" xr:uid="{00000000-0005-0000-0000-00007B350000}"/>
    <cellStyle name="标题 3 2 2 3 2 3" xfId="28960" xr:uid="{00000000-0005-0000-0000-00007C350000}"/>
    <cellStyle name="标题 3 2 2 3 2 4" xfId="42533" xr:uid="{00000000-0005-0000-0000-00007D350000}"/>
    <cellStyle name="标题 3 2 2 3 3" xfId="28958" xr:uid="{00000000-0005-0000-0000-00007E350000}"/>
    <cellStyle name="标题 3 2 2 3 4" xfId="42532" xr:uid="{00000000-0005-0000-0000-00007F350000}"/>
    <cellStyle name="标题 3 2 2 4" xfId="8827" xr:uid="{00000000-0005-0000-0000-000080350000}"/>
    <cellStyle name="标题 3 2 2 4 2" xfId="15304" xr:uid="{00000000-0005-0000-0000-000081350000}"/>
    <cellStyle name="标题 3 2 2 4 2 2" xfId="28964" xr:uid="{00000000-0005-0000-0000-000082350000}"/>
    <cellStyle name="标题 3 2 2 4 2 3" xfId="41311" xr:uid="{00000000-0005-0000-0000-000083350000}"/>
    <cellStyle name="标题 3 2 2 4 3" xfId="28962" xr:uid="{00000000-0005-0000-0000-000084350000}"/>
    <cellStyle name="标题 3 2 2 4 4" xfId="41043" xr:uid="{00000000-0005-0000-0000-000085350000}"/>
    <cellStyle name="标题 3 2 2 5" xfId="16636" xr:uid="{00000000-0005-0000-0000-000086350000}"/>
    <cellStyle name="标题 3 2 2 5 2" xfId="27299" xr:uid="{00000000-0005-0000-0000-000087350000}"/>
    <cellStyle name="标题 3 2 2 5 3" xfId="41313" xr:uid="{00000000-0005-0000-0000-000088350000}"/>
    <cellStyle name="标题 3 2 2 6" xfId="28954" xr:uid="{00000000-0005-0000-0000-000089350000}"/>
    <cellStyle name="标题 3 2 2 7" xfId="42531" xr:uid="{00000000-0005-0000-0000-00008A350000}"/>
    <cellStyle name="标题 3 2 3" xfId="2127" xr:uid="{00000000-0005-0000-0000-00008B350000}"/>
    <cellStyle name="标题 3 2 3 2" xfId="15209" xr:uid="{00000000-0005-0000-0000-00008C350000}"/>
    <cellStyle name="标题 3 2 3 2 2" xfId="28965" xr:uid="{00000000-0005-0000-0000-00008D350000}"/>
    <cellStyle name="标题 3 2 3 3" xfId="27052" xr:uid="{00000000-0005-0000-0000-00008E350000}"/>
    <cellStyle name="标题 3 2 4" xfId="2123" xr:uid="{00000000-0005-0000-0000-00008F350000}"/>
    <cellStyle name="标题 3 2 4 2" xfId="10162" xr:uid="{00000000-0005-0000-0000-000090350000}"/>
    <cellStyle name="标题 3 2 4 2 2" xfId="15158" xr:uid="{00000000-0005-0000-0000-000091350000}"/>
    <cellStyle name="标题 3 2 4 2 2 2" xfId="28967" xr:uid="{00000000-0005-0000-0000-000092350000}"/>
    <cellStyle name="标题 3 2 4 2 3" xfId="23118" xr:uid="{00000000-0005-0000-0000-000093350000}"/>
    <cellStyle name="标题 3 2 4 3" xfId="8823" xr:uid="{00000000-0005-0000-0000-000094350000}"/>
    <cellStyle name="标题 3 2 4 3 2" xfId="15306" xr:uid="{00000000-0005-0000-0000-000095350000}"/>
    <cellStyle name="标题 3 2 4 3 2 2" xfId="22045" xr:uid="{00000000-0005-0000-0000-000096350000}"/>
    <cellStyle name="标题 3 2 4 3 3" xfId="23120" xr:uid="{00000000-0005-0000-0000-000097350000}"/>
    <cellStyle name="标题 3 2 4 4" xfId="10163" xr:uid="{00000000-0005-0000-0000-000098350000}"/>
    <cellStyle name="标题 3 2 4 4 2" xfId="15312" xr:uid="{00000000-0005-0000-0000-000099350000}"/>
    <cellStyle name="标题 3 2 4 4 2 2" xfId="28970" xr:uid="{00000000-0005-0000-0000-00009A350000}"/>
    <cellStyle name="标题 3 2 4 4 3" xfId="23122" xr:uid="{00000000-0005-0000-0000-00009B350000}"/>
    <cellStyle name="标题 3 2 4 5" xfId="15207" xr:uid="{00000000-0005-0000-0000-00009C350000}"/>
    <cellStyle name="标题 3 2 4 5 2" xfId="27364" xr:uid="{00000000-0005-0000-0000-00009D350000}"/>
    <cellStyle name="标题 3 2 4 6" xfId="28966" xr:uid="{00000000-0005-0000-0000-00009E350000}"/>
    <cellStyle name="标题 3 2 5" xfId="4821" xr:uid="{00000000-0005-0000-0000-00009F350000}"/>
    <cellStyle name="标题 3 2 5 2" xfId="15340" xr:uid="{00000000-0005-0000-0000-0000A0350000}"/>
    <cellStyle name="标题 3 2 5 2 2" xfId="28972" xr:uid="{00000000-0005-0000-0000-0000A1350000}"/>
    <cellStyle name="标题 3 2 5 3" xfId="28971" xr:uid="{00000000-0005-0000-0000-0000A2350000}"/>
    <cellStyle name="标题 3 2 6" xfId="7417" xr:uid="{00000000-0005-0000-0000-0000A3350000}"/>
    <cellStyle name="标题 3 2 6 2" xfId="8825" xr:uid="{00000000-0005-0000-0000-0000A4350000}"/>
    <cellStyle name="标题 3 2 6 2 2" xfId="15300" xr:uid="{00000000-0005-0000-0000-0000A5350000}"/>
    <cellStyle name="标题 3 2 6 2 2 2" xfId="28979" xr:uid="{00000000-0005-0000-0000-0000A6350000}"/>
    <cellStyle name="标题 3 2 6 2 2 3" xfId="41971" xr:uid="{00000000-0005-0000-0000-0000A7350000}"/>
    <cellStyle name="标题 3 2 6 2 3" xfId="28976" xr:uid="{00000000-0005-0000-0000-0000A8350000}"/>
    <cellStyle name="标题 3 2 6 2 4" xfId="41554" xr:uid="{00000000-0005-0000-0000-0000A9350000}"/>
    <cellStyle name="标题 3 2 6 3" xfId="28974" xr:uid="{00000000-0005-0000-0000-0000AA350000}"/>
    <cellStyle name="标题 3 2 6 4" xfId="40939" xr:uid="{00000000-0005-0000-0000-0000AB350000}"/>
    <cellStyle name="标题 3 2 7" xfId="8305" xr:uid="{00000000-0005-0000-0000-0000AC350000}"/>
    <cellStyle name="标题 3 2 7 2" xfId="15157" xr:uid="{00000000-0005-0000-0000-0000AD350000}"/>
    <cellStyle name="标题 3 2 7 2 2" xfId="28982" xr:uid="{00000000-0005-0000-0000-0000AE350000}"/>
    <cellStyle name="标题 3 2 7 2 3" xfId="42536" xr:uid="{00000000-0005-0000-0000-0000AF350000}"/>
    <cellStyle name="标题 3 2 7 3" xfId="28980" xr:uid="{00000000-0005-0000-0000-0000B0350000}"/>
    <cellStyle name="标题 3 2 7 4" xfId="42535" xr:uid="{00000000-0005-0000-0000-0000B1350000}"/>
    <cellStyle name="标题 3 2 8" xfId="18147" xr:uid="{00000000-0005-0000-0000-0000B2350000}"/>
    <cellStyle name="标题 3 2 8 2" xfId="28983" xr:uid="{00000000-0005-0000-0000-0000B3350000}"/>
    <cellStyle name="标题 3 2 8 3" xfId="42537" xr:uid="{00000000-0005-0000-0000-0000B4350000}"/>
    <cellStyle name="标题 3 2 9" xfId="28952" xr:uid="{00000000-0005-0000-0000-0000B5350000}"/>
    <cellStyle name="标题 3 3" xfId="162" xr:uid="{00000000-0005-0000-0000-0000B6350000}"/>
    <cellStyle name="标题 3 3 10" xfId="41773" xr:uid="{00000000-0005-0000-0000-0000B7350000}"/>
    <cellStyle name="标题 3 3 2" xfId="330" xr:uid="{00000000-0005-0000-0000-0000B8350000}"/>
    <cellStyle name="标题 3 3 2 2" xfId="2130" xr:uid="{00000000-0005-0000-0000-0000B9350000}"/>
    <cellStyle name="标题 3 3 2 2 2" xfId="15211" xr:uid="{00000000-0005-0000-0000-0000BA350000}"/>
    <cellStyle name="标题 3 3 2 2 2 2" xfId="28985" xr:uid="{00000000-0005-0000-0000-0000BB350000}"/>
    <cellStyle name="标题 3 3 2 2 3" xfId="28984" xr:uid="{00000000-0005-0000-0000-0000BC350000}"/>
    <cellStyle name="标题 3 3 2 3" xfId="7420" xr:uid="{00000000-0005-0000-0000-0000BD350000}"/>
    <cellStyle name="标题 3 3 2 3 2" xfId="10161" xr:uid="{00000000-0005-0000-0000-0000BE350000}"/>
    <cellStyle name="标题 3 3 2 3 2 2" xfId="15149" xr:uid="{00000000-0005-0000-0000-0000BF350000}"/>
    <cellStyle name="标题 3 3 2 3 2 2 2" xfId="25098" xr:uid="{00000000-0005-0000-0000-0000C0350000}"/>
    <cellStyle name="标题 3 3 2 3 2 2 3" xfId="41878" xr:uid="{00000000-0005-0000-0000-0000C1350000}"/>
    <cellStyle name="标题 3 3 2 3 2 3" xfId="28987" xr:uid="{00000000-0005-0000-0000-0000C2350000}"/>
    <cellStyle name="标题 3 3 2 3 2 4" xfId="42189" xr:uid="{00000000-0005-0000-0000-0000C3350000}"/>
    <cellStyle name="标题 3 3 2 3 3" xfId="28986" xr:uid="{00000000-0005-0000-0000-0000C4350000}"/>
    <cellStyle name="标题 3 3 2 3 4" xfId="42188" xr:uid="{00000000-0005-0000-0000-0000C5350000}"/>
    <cellStyle name="标题 3 3 2 4" xfId="8822" xr:uid="{00000000-0005-0000-0000-0000C6350000}"/>
    <cellStyle name="标题 3 3 2 4 2" xfId="15309" xr:uid="{00000000-0005-0000-0000-0000C7350000}"/>
    <cellStyle name="标题 3 3 2 4 2 2" xfId="28989" xr:uid="{00000000-0005-0000-0000-0000C8350000}"/>
    <cellStyle name="标题 3 3 2 4 2 3" xfId="42190" xr:uid="{00000000-0005-0000-0000-0000C9350000}"/>
    <cellStyle name="标题 3 3 2 4 3" xfId="28988" xr:uid="{00000000-0005-0000-0000-0000CA350000}"/>
    <cellStyle name="标题 3 3 2 4 4" xfId="40964" xr:uid="{00000000-0005-0000-0000-0000CB350000}"/>
    <cellStyle name="标题 3 3 2 5" xfId="16634" xr:uid="{00000000-0005-0000-0000-0000CC350000}"/>
    <cellStyle name="标题 3 3 2 5 2" xfId="27518" xr:uid="{00000000-0005-0000-0000-0000CD350000}"/>
    <cellStyle name="标题 3 3 2 5 3" xfId="42331" xr:uid="{00000000-0005-0000-0000-0000CE350000}"/>
    <cellStyle name="标题 3 3 2 6" xfId="24757" xr:uid="{00000000-0005-0000-0000-0000CF350000}"/>
    <cellStyle name="标题 3 3 2 7" xfId="41775" xr:uid="{00000000-0005-0000-0000-0000D0350000}"/>
    <cellStyle name="标题 3 3 3" xfId="2131" xr:uid="{00000000-0005-0000-0000-0000D1350000}"/>
    <cellStyle name="标题 3 3 3 2" xfId="15212" xr:uid="{00000000-0005-0000-0000-0000D2350000}"/>
    <cellStyle name="标题 3 3 3 2 2" xfId="28315" xr:uid="{00000000-0005-0000-0000-0000D3350000}"/>
    <cellStyle name="标题 3 3 3 3" xfId="28990" xr:uid="{00000000-0005-0000-0000-0000D4350000}"/>
    <cellStyle name="标题 3 3 4" xfId="2128" xr:uid="{00000000-0005-0000-0000-0000D5350000}"/>
    <cellStyle name="标题 3 3 4 2" xfId="10160" xr:uid="{00000000-0005-0000-0000-0000D6350000}"/>
    <cellStyle name="标题 3 3 4 2 2" xfId="15115" xr:uid="{00000000-0005-0000-0000-0000D7350000}"/>
    <cellStyle name="标题 3 3 4 2 2 2" xfId="28993" xr:uid="{00000000-0005-0000-0000-0000D8350000}"/>
    <cellStyle name="标题 3 3 4 2 3" xfId="22378" xr:uid="{00000000-0005-0000-0000-0000D9350000}"/>
    <cellStyle name="标题 3 3 4 3" xfId="8819" xr:uid="{00000000-0005-0000-0000-0000DA350000}"/>
    <cellStyle name="标题 3 3 4 3 2" xfId="15310" xr:uid="{00000000-0005-0000-0000-0000DB350000}"/>
    <cellStyle name="标题 3 3 4 3 2 2" xfId="23192" xr:uid="{00000000-0005-0000-0000-0000DC350000}"/>
    <cellStyle name="标题 3 3 4 3 3" xfId="23190" xr:uid="{00000000-0005-0000-0000-0000DD350000}"/>
    <cellStyle name="标题 3 3 4 4" xfId="8818" xr:uid="{00000000-0005-0000-0000-0000DE350000}"/>
    <cellStyle name="标题 3 3 4 4 2" xfId="15132" xr:uid="{00000000-0005-0000-0000-0000DF350000}"/>
    <cellStyle name="标题 3 3 4 4 2 2" xfId="28994" xr:uid="{00000000-0005-0000-0000-0000E0350000}"/>
    <cellStyle name="标题 3 3 4 4 3" xfId="23194" xr:uid="{00000000-0005-0000-0000-0000E1350000}"/>
    <cellStyle name="标题 3 3 4 5" xfId="15210" xr:uid="{00000000-0005-0000-0000-0000E2350000}"/>
    <cellStyle name="标题 3 3 4 5 2" xfId="27583" xr:uid="{00000000-0005-0000-0000-0000E3350000}"/>
    <cellStyle name="标题 3 3 4 6" xfId="28991" xr:uid="{00000000-0005-0000-0000-0000E4350000}"/>
    <cellStyle name="标题 3 3 5" xfId="4822" xr:uid="{00000000-0005-0000-0000-0000E5350000}"/>
    <cellStyle name="标题 3 3 5 2" xfId="15341" xr:uid="{00000000-0005-0000-0000-0000E6350000}"/>
    <cellStyle name="标题 3 3 5 2 2" xfId="28996" xr:uid="{00000000-0005-0000-0000-0000E7350000}"/>
    <cellStyle name="标题 3 3 5 3" xfId="28995" xr:uid="{00000000-0005-0000-0000-0000E8350000}"/>
    <cellStyle name="标题 3 3 6" xfId="7419" xr:uid="{00000000-0005-0000-0000-0000E9350000}"/>
    <cellStyle name="标题 3 3 6 2" xfId="10159" xr:uid="{00000000-0005-0000-0000-0000EA350000}"/>
    <cellStyle name="标题 3 3 6 2 2" xfId="15308" xr:uid="{00000000-0005-0000-0000-0000EB350000}"/>
    <cellStyle name="标题 3 3 6 2 2 2" xfId="28999" xr:uid="{00000000-0005-0000-0000-0000EC350000}"/>
    <cellStyle name="标题 3 3 6 2 2 3" xfId="42354" xr:uid="{00000000-0005-0000-0000-0000ED350000}"/>
    <cellStyle name="标题 3 3 6 2 3" xfId="28998" xr:uid="{00000000-0005-0000-0000-0000EE350000}"/>
    <cellStyle name="标题 3 3 6 2 4" xfId="42353" xr:uid="{00000000-0005-0000-0000-0000EF350000}"/>
    <cellStyle name="标题 3 3 6 3" xfId="28997" xr:uid="{00000000-0005-0000-0000-0000F0350000}"/>
    <cellStyle name="标题 3 3 6 4" xfId="42538" xr:uid="{00000000-0005-0000-0000-0000F1350000}"/>
    <cellStyle name="标题 3 3 7" xfId="8635" xr:uid="{00000000-0005-0000-0000-0000F2350000}"/>
    <cellStyle name="标题 3 3 7 2" xfId="15122" xr:uid="{00000000-0005-0000-0000-0000F3350000}"/>
    <cellStyle name="标题 3 3 7 2 2" xfId="29002" xr:uid="{00000000-0005-0000-0000-0000F4350000}"/>
    <cellStyle name="标题 3 3 7 2 3" xfId="42396" xr:uid="{00000000-0005-0000-0000-0000F5350000}"/>
    <cellStyle name="标题 3 3 7 3" xfId="29001" xr:uid="{00000000-0005-0000-0000-0000F6350000}"/>
    <cellStyle name="标题 3 3 7 4" xfId="42539" xr:uid="{00000000-0005-0000-0000-0000F7350000}"/>
    <cellStyle name="标题 3 3 8" xfId="18146" xr:uid="{00000000-0005-0000-0000-0000F8350000}"/>
    <cellStyle name="标题 3 3 8 2" xfId="29004" xr:uid="{00000000-0005-0000-0000-0000F9350000}"/>
    <cellStyle name="标题 3 3 8 3" xfId="42540" xr:uid="{00000000-0005-0000-0000-0000FA350000}"/>
    <cellStyle name="标题 3 3 9" xfId="24755" xr:uid="{00000000-0005-0000-0000-0000FB350000}"/>
    <cellStyle name="标题 3 4" xfId="163" xr:uid="{00000000-0005-0000-0000-0000FC350000}"/>
    <cellStyle name="标题 3 4 2" xfId="331" xr:uid="{00000000-0005-0000-0000-0000FD350000}"/>
    <cellStyle name="标题 3 4 2 2" xfId="7422" xr:uid="{00000000-0005-0000-0000-0000FE350000}"/>
    <cellStyle name="标题 3 4 2 2 2" xfId="8815" xr:uid="{00000000-0005-0000-0000-0000FF350000}"/>
    <cellStyle name="标题 3 4 2 2 2 2" xfId="15156" xr:uid="{00000000-0005-0000-0000-000000360000}"/>
    <cellStyle name="标题 3 4 2 2 2 2 2" xfId="29008" xr:uid="{00000000-0005-0000-0000-000001360000}"/>
    <cellStyle name="标题 3 4 2 2 2 2 3" xfId="42544" xr:uid="{00000000-0005-0000-0000-000002360000}"/>
    <cellStyle name="标题 3 4 2 2 2 3" xfId="29007" xr:uid="{00000000-0005-0000-0000-000003360000}"/>
    <cellStyle name="标题 3 4 2 2 2 4" xfId="42543" xr:uid="{00000000-0005-0000-0000-000004360000}"/>
    <cellStyle name="标题 3 4 2 2 3" xfId="29006" xr:uid="{00000000-0005-0000-0000-000005360000}"/>
    <cellStyle name="标题 3 4 2 2 4" xfId="42542" xr:uid="{00000000-0005-0000-0000-000006360000}"/>
    <cellStyle name="标题 3 4 2 3" xfId="10157" xr:uid="{00000000-0005-0000-0000-000007360000}"/>
    <cellStyle name="标题 3 4 2 3 2" xfId="15303" xr:uid="{00000000-0005-0000-0000-000008360000}"/>
    <cellStyle name="标题 3 4 2 3 2 2" xfId="29012" xr:uid="{00000000-0005-0000-0000-000009360000}"/>
    <cellStyle name="标题 3 4 2 3 2 3" xfId="42546" xr:uid="{00000000-0005-0000-0000-00000A360000}"/>
    <cellStyle name="标题 3 4 2 3 3" xfId="29009" xr:uid="{00000000-0005-0000-0000-00000B360000}"/>
    <cellStyle name="标题 3 4 2 3 4" xfId="42545" xr:uid="{00000000-0005-0000-0000-00000C360000}"/>
    <cellStyle name="标题 3 4 2 4" xfId="16631" xr:uid="{00000000-0005-0000-0000-00000D360000}"/>
    <cellStyle name="标题 3 4 2 4 2" xfId="29014" xr:uid="{00000000-0005-0000-0000-00000E360000}"/>
    <cellStyle name="标题 3 4 2 4 3" xfId="42547" xr:uid="{00000000-0005-0000-0000-00000F360000}"/>
    <cellStyle name="标题 3 4 2 5" xfId="29005" xr:uid="{00000000-0005-0000-0000-000010360000}"/>
    <cellStyle name="标题 3 4 2 6" xfId="42541" xr:uid="{00000000-0005-0000-0000-000011360000}"/>
    <cellStyle name="标题 3 4 3" xfId="2132" xr:uid="{00000000-0005-0000-0000-000012360000}"/>
    <cellStyle name="标题 3 4 3 2" xfId="15213" xr:uid="{00000000-0005-0000-0000-000013360000}"/>
    <cellStyle name="标题 3 4 3 2 2" xfId="29016" xr:uid="{00000000-0005-0000-0000-000014360000}"/>
    <cellStyle name="标题 3 4 3 3" xfId="29015" xr:uid="{00000000-0005-0000-0000-000015360000}"/>
    <cellStyle name="标题 3 4 4" xfId="7421" xr:uid="{00000000-0005-0000-0000-000016360000}"/>
    <cellStyle name="标题 3 4 4 2" xfId="8813" xr:uid="{00000000-0005-0000-0000-000017360000}"/>
    <cellStyle name="标题 3 4 4 2 2" xfId="15114" xr:uid="{00000000-0005-0000-0000-000018360000}"/>
    <cellStyle name="标题 3 4 4 2 2 2" xfId="23247" xr:uid="{00000000-0005-0000-0000-000019360000}"/>
    <cellStyle name="标题 3 4 4 2 2 3" xfId="41419" xr:uid="{00000000-0005-0000-0000-00001A360000}"/>
    <cellStyle name="标题 3 4 4 2 3" xfId="23245" xr:uid="{00000000-0005-0000-0000-00001B360000}"/>
    <cellStyle name="标题 3 4 4 2 4" xfId="41417" xr:uid="{00000000-0005-0000-0000-00001C360000}"/>
    <cellStyle name="标题 3 4 4 3" xfId="29017" xr:uid="{00000000-0005-0000-0000-00001D360000}"/>
    <cellStyle name="标题 3 4 4 4" xfId="42548" xr:uid="{00000000-0005-0000-0000-00001E360000}"/>
    <cellStyle name="标题 3 4 5" xfId="8812" xr:uid="{00000000-0005-0000-0000-00001F360000}"/>
    <cellStyle name="标题 3 4 5 2" xfId="15311" xr:uid="{00000000-0005-0000-0000-000020360000}"/>
    <cellStyle name="标题 3 4 5 2 2" xfId="29019" xr:uid="{00000000-0005-0000-0000-000021360000}"/>
    <cellStyle name="标题 3 4 5 2 3" xfId="42404" xr:uid="{00000000-0005-0000-0000-000022360000}"/>
    <cellStyle name="标题 3 4 5 3" xfId="29018" xr:uid="{00000000-0005-0000-0000-000023360000}"/>
    <cellStyle name="标题 3 4 5 4" xfId="42549" xr:uid="{00000000-0005-0000-0000-000024360000}"/>
    <cellStyle name="标题 3 4 6" xfId="18145" xr:uid="{00000000-0005-0000-0000-000025360000}"/>
    <cellStyle name="标题 3 4 6 2" xfId="29020" xr:uid="{00000000-0005-0000-0000-000026360000}"/>
    <cellStyle name="标题 3 4 6 3" xfId="42550" xr:uid="{00000000-0005-0000-0000-000027360000}"/>
    <cellStyle name="标题 3 4 7" xfId="24760" xr:uid="{00000000-0005-0000-0000-000028360000}"/>
    <cellStyle name="标题 3 4 8" xfId="41777" xr:uid="{00000000-0005-0000-0000-000029360000}"/>
    <cellStyle name="标题 3 5" xfId="164" xr:uid="{00000000-0005-0000-0000-00002A360000}"/>
    <cellStyle name="标题 3 5 2" xfId="332" xr:uid="{00000000-0005-0000-0000-00002B360000}"/>
    <cellStyle name="标题 3 5 2 2" xfId="7424" xr:uid="{00000000-0005-0000-0000-00002C360000}"/>
    <cellStyle name="标题 3 5 2 2 2" xfId="8810" xr:uid="{00000000-0005-0000-0000-00002D360000}"/>
    <cellStyle name="标题 3 5 2 2 2 2" xfId="15140" xr:uid="{00000000-0005-0000-0000-00002E360000}"/>
    <cellStyle name="标题 3 5 2 2 2 2 2" xfId="29027" xr:uid="{00000000-0005-0000-0000-00002F360000}"/>
    <cellStyle name="标题 3 5 2 2 2 2 3" xfId="42554" xr:uid="{00000000-0005-0000-0000-000030360000}"/>
    <cellStyle name="标题 3 5 2 2 2 3" xfId="29026" xr:uid="{00000000-0005-0000-0000-000031360000}"/>
    <cellStyle name="标题 3 5 2 2 2 4" xfId="42553" xr:uid="{00000000-0005-0000-0000-000032360000}"/>
    <cellStyle name="标题 3 5 2 2 3" xfId="29024" xr:uid="{00000000-0005-0000-0000-000033360000}"/>
    <cellStyle name="标题 3 5 2 2 4" xfId="42552" xr:uid="{00000000-0005-0000-0000-000034360000}"/>
    <cellStyle name="标题 3 5 2 3" xfId="8809" xr:uid="{00000000-0005-0000-0000-000035360000}"/>
    <cellStyle name="标题 3 5 2 3 2" xfId="15305" xr:uid="{00000000-0005-0000-0000-000036360000}"/>
    <cellStyle name="标题 3 5 2 3 2 2" xfId="29029" xr:uid="{00000000-0005-0000-0000-000037360000}"/>
    <cellStyle name="标题 3 5 2 3 2 3" xfId="42556" xr:uid="{00000000-0005-0000-0000-000038360000}"/>
    <cellStyle name="标题 3 5 2 3 3" xfId="29028" xr:uid="{00000000-0005-0000-0000-000039360000}"/>
    <cellStyle name="标题 3 5 2 3 4" xfId="42555" xr:uid="{00000000-0005-0000-0000-00003A360000}"/>
    <cellStyle name="标题 3 5 2 4" xfId="16077" xr:uid="{00000000-0005-0000-0000-00003B360000}"/>
    <cellStyle name="标题 3 5 2 4 2" xfId="29030" xr:uid="{00000000-0005-0000-0000-00003C360000}"/>
    <cellStyle name="标题 3 5 2 4 3" xfId="42557" xr:uid="{00000000-0005-0000-0000-00003D360000}"/>
    <cellStyle name="标题 3 5 2 5" xfId="29023" xr:uid="{00000000-0005-0000-0000-00003E360000}"/>
    <cellStyle name="标题 3 5 2 6" xfId="42551" xr:uid="{00000000-0005-0000-0000-00003F360000}"/>
    <cellStyle name="标题 3 5 3" xfId="2133" xr:uid="{00000000-0005-0000-0000-000040360000}"/>
    <cellStyle name="标题 3 5 3 2" xfId="15214" xr:uid="{00000000-0005-0000-0000-000041360000}"/>
    <cellStyle name="标题 3 5 3 2 2" xfId="29032" xr:uid="{00000000-0005-0000-0000-000042360000}"/>
    <cellStyle name="标题 3 5 3 3" xfId="29031" xr:uid="{00000000-0005-0000-0000-000043360000}"/>
    <cellStyle name="标题 3 5 4" xfId="7423" xr:uid="{00000000-0005-0000-0000-000044360000}"/>
    <cellStyle name="标题 3 5 4 2" xfId="10156" xr:uid="{00000000-0005-0000-0000-000045360000}"/>
    <cellStyle name="标题 3 5 4 2 2" xfId="15155" xr:uid="{00000000-0005-0000-0000-000046360000}"/>
    <cellStyle name="标题 3 5 4 2 2 2" xfId="29035" xr:uid="{00000000-0005-0000-0000-000047360000}"/>
    <cellStyle name="标题 3 5 4 2 2 3" xfId="42560" xr:uid="{00000000-0005-0000-0000-000048360000}"/>
    <cellStyle name="标题 3 5 4 2 3" xfId="29034" xr:uid="{00000000-0005-0000-0000-000049360000}"/>
    <cellStyle name="标题 3 5 4 2 4" xfId="42559" xr:uid="{00000000-0005-0000-0000-00004A360000}"/>
    <cellStyle name="标题 3 5 4 3" xfId="29033" xr:uid="{00000000-0005-0000-0000-00004B360000}"/>
    <cellStyle name="标题 3 5 4 4" xfId="42558" xr:uid="{00000000-0005-0000-0000-00004C360000}"/>
    <cellStyle name="标题 3 5 5" xfId="8806" xr:uid="{00000000-0005-0000-0000-00004D360000}"/>
    <cellStyle name="标题 3 5 5 2" xfId="15307" xr:uid="{00000000-0005-0000-0000-00004E360000}"/>
    <cellStyle name="标题 3 5 5 2 2" xfId="29037" xr:uid="{00000000-0005-0000-0000-00004F360000}"/>
    <cellStyle name="标题 3 5 5 2 3" xfId="41038" xr:uid="{00000000-0005-0000-0000-000050360000}"/>
    <cellStyle name="标题 3 5 5 3" xfId="29036" xr:uid="{00000000-0005-0000-0000-000051360000}"/>
    <cellStyle name="标题 3 5 5 4" xfId="42561" xr:uid="{00000000-0005-0000-0000-000052360000}"/>
    <cellStyle name="标题 3 5 6" xfId="18144" xr:uid="{00000000-0005-0000-0000-000053360000}"/>
    <cellStyle name="标题 3 5 6 2" xfId="29038" xr:uid="{00000000-0005-0000-0000-000054360000}"/>
    <cellStyle name="标题 3 5 6 3" xfId="42562" xr:uid="{00000000-0005-0000-0000-000055360000}"/>
    <cellStyle name="标题 3 5 7" xfId="29022" xr:uid="{00000000-0005-0000-0000-000056360000}"/>
    <cellStyle name="标题 3 5 8" xfId="41869" xr:uid="{00000000-0005-0000-0000-000057360000}"/>
    <cellStyle name="标题 3 6" xfId="2134" xr:uid="{00000000-0005-0000-0000-000058360000}"/>
    <cellStyle name="标题 3 6 2" xfId="10154" xr:uid="{00000000-0005-0000-0000-000059360000}"/>
    <cellStyle name="标题 3 6 2 2" xfId="15143" xr:uid="{00000000-0005-0000-0000-00005A360000}"/>
    <cellStyle name="标题 3 6 2 2 2" xfId="16448" xr:uid="{00000000-0005-0000-0000-00005B360000}"/>
    <cellStyle name="标题 3 6 2 2 2 2" xfId="29042" xr:uid="{00000000-0005-0000-0000-00005C360000}"/>
    <cellStyle name="标题 3 6 2 2 2 3" xfId="42564" xr:uid="{00000000-0005-0000-0000-00005D360000}"/>
    <cellStyle name="标题 3 6 2 2 3" xfId="21930" xr:uid="{00000000-0005-0000-0000-00005E360000}"/>
    <cellStyle name="标题 3 6 2 2 4" xfId="41128" xr:uid="{00000000-0005-0000-0000-00005F360000}"/>
    <cellStyle name="标题 3 6 2 3" xfId="29040" xr:uid="{00000000-0005-0000-0000-000060360000}"/>
    <cellStyle name="标题 3 6 2 4" xfId="42563" xr:uid="{00000000-0005-0000-0000-000061360000}"/>
    <cellStyle name="标题 3 6 3" xfId="10155" xr:uid="{00000000-0005-0000-0000-000062360000}"/>
    <cellStyle name="标题 3 6 3 2" xfId="15137" xr:uid="{00000000-0005-0000-0000-000063360000}"/>
    <cellStyle name="标题 3 6 3 2 2" xfId="29045" xr:uid="{00000000-0005-0000-0000-000064360000}"/>
    <cellStyle name="标题 3 6 3 2 3" xfId="42567" xr:uid="{00000000-0005-0000-0000-000065360000}"/>
    <cellStyle name="标题 3 6 3 3" xfId="29043" xr:uid="{00000000-0005-0000-0000-000066360000}"/>
    <cellStyle name="标题 3 6 3 4" xfId="42565" xr:uid="{00000000-0005-0000-0000-000067360000}"/>
    <cellStyle name="标题 3 6 4" xfId="15215" xr:uid="{00000000-0005-0000-0000-000068360000}"/>
    <cellStyle name="标题 3 6 4 2" xfId="15568" xr:uid="{00000000-0005-0000-0000-000069360000}"/>
    <cellStyle name="标题 3 6 4 2 2" xfId="29050" xr:uid="{00000000-0005-0000-0000-00006A360000}"/>
    <cellStyle name="标题 3 6 4 2 3" xfId="40882" xr:uid="{00000000-0005-0000-0000-00006B360000}"/>
    <cellStyle name="标题 3 6 4 3" xfId="29047" xr:uid="{00000000-0005-0000-0000-00006C360000}"/>
    <cellStyle name="标题 3 6 5" xfId="29039" xr:uid="{00000000-0005-0000-0000-00006D360000}"/>
    <cellStyle name="标题 3 7" xfId="2136" xr:uid="{00000000-0005-0000-0000-00006E360000}"/>
    <cellStyle name="标题 3 7 2" xfId="15216" xr:uid="{00000000-0005-0000-0000-00006F360000}"/>
    <cellStyle name="标题 3 7 2 2" xfId="28671" xr:uid="{00000000-0005-0000-0000-000070360000}"/>
    <cellStyle name="标题 3 7 3" xfId="28670" xr:uid="{00000000-0005-0000-0000-000071360000}"/>
    <cellStyle name="标题 3 8" xfId="2137" xr:uid="{00000000-0005-0000-0000-000072360000}"/>
    <cellStyle name="标题 3 8 2" xfId="15217" xr:uid="{00000000-0005-0000-0000-000073360000}"/>
    <cellStyle name="标题 3 8 2 2" xfId="29051" xr:uid="{00000000-0005-0000-0000-000074360000}"/>
    <cellStyle name="标题 3 8 3" xfId="28672" xr:uid="{00000000-0005-0000-0000-000075360000}"/>
    <cellStyle name="标题 3 9" xfId="2139" xr:uid="{00000000-0005-0000-0000-000076360000}"/>
    <cellStyle name="标题 3 9 2" xfId="4824" xr:uid="{00000000-0005-0000-0000-000077360000}"/>
    <cellStyle name="标题 3 9 2 2" xfId="15343" xr:uid="{00000000-0005-0000-0000-000078360000}"/>
    <cellStyle name="标题 3 9 2 2 2" xfId="25165" xr:uid="{00000000-0005-0000-0000-000079360000}"/>
    <cellStyle name="标题 3 9 2 3" xfId="25162" xr:uid="{00000000-0005-0000-0000-00007A360000}"/>
    <cellStyle name="标题 3 9 3" xfId="10153" xr:uid="{00000000-0005-0000-0000-00007B360000}"/>
    <cellStyle name="标题 3 9 3 2" xfId="15141" xr:uid="{00000000-0005-0000-0000-00007C360000}"/>
    <cellStyle name="标题 3 9 3 2 2" xfId="29052" xr:uid="{00000000-0005-0000-0000-00007D360000}"/>
    <cellStyle name="标题 3 9 3 3" xfId="25167" xr:uid="{00000000-0005-0000-0000-00007E360000}"/>
    <cellStyle name="标题 3 9 4" xfId="8803" xr:uid="{00000000-0005-0000-0000-00007F360000}"/>
    <cellStyle name="标题 3 9 4 2" xfId="15301" xr:uid="{00000000-0005-0000-0000-000080360000}"/>
    <cellStyle name="标题 3 9 4 2 2" xfId="20755" xr:uid="{00000000-0005-0000-0000-000081360000}"/>
    <cellStyle name="标题 3 9 4 3" xfId="25170" xr:uid="{00000000-0005-0000-0000-000082360000}"/>
    <cellStyle name="标题 3 9 5" xfId="15218" xr:uid="{00000000-0005-0000-0000-000083360000}"/>
    <cellStyle name="标题 3 9 5 2" xfId="25173" xr:uid="{00000000-0005-0000-0000-000084360000}"/>
    <cellStyle name="标题 3 9 6" xfId="28673" xr:uid="{00000000-0005-0000-0000-000085360000}"/>
    <cellStyle name="标题 4 10" xfId="4825" xr:uid="{00000000-0005-0000-0000-000086360000}"/>
    <cellStyle name="标题 4 10 2" xfId="29053" xr:uid="{00000000-0005-0000-0000-000087360000}"/>
    <cellStyle name="标题 4 2" xfId="165" xr:uid="{00000000-0005-0000-0000-000088360000}"/>
    <cellStyle name="标题 4 2 2" xfId="333" xr:uid="{00000000-0005-0000-0000-000089360000}"/>
    <cellStyle name="标题 4 2 2 2" xfId="534" xr:uid="{00000000-0005-0000-0000-00008A360000}"/>
    <cellStyle name="标题 4 2 2 2 2" xfId="21315" xr:uid="{00000000-0005-0000-0000-00008B360000}"/>
    <cellStyle name="标题 4 2 2 3" xfId="29056" xr:uid="{00000000-0005-0000-0000-00008C360000}"/>
    <cellStyle name="标题 4 2 3" xfId="2144" xr:uid="{00000000-0005-0000-0000-00008D360000}"/>
    <cellStyle name="标题 4 2 3 2" xfId="29058" xr:uid="{00000000-0005-0000-0000-00008E360000}"/>
    <cellStyle name="标题 4 2 4" xfId="2143" xr:uid="{00000000-0005-0000-0000-00008F360000}"/>
    <cellStyle name="标题 4 2 4 2" xfId="8797" xr:uid="{00000000-0005-0000-0000-000090360000}"/>
    <cellStyle name="标题 4 2 4 2 2" xfId="20803" xr:uid="{00000000-0005-0000-0000-000091360000}"/>
    <cellStyle name="标题 4 2 4 3" xfId="8796" xr:uid="{00000000-0005-0000-0000-000092360000}"/>
    <cellStyle name="标题 4 2 4 3 2" xfId="23584" xr:uid="{00000000-0005-0000-0000-000093360000}"/>
    <cellStyle name="标题 4 2 4 4" xfId="10195" xr:uid="{00000000-0005-0000-0000-000094360000}"/>
    <cellStyle name="标题 4 2 4 4 2" xfId="23588" xr:uid="{00000000-0005-0000-0000-000095360000}"/>
    <cellStyle name="标题 4 2 4 5" xfId="29060" xr:uid="{00000000-0005-0000-0000-000096360000}"/>
    <cellStyle name="标题 4 2 5" xfId="4826" xr:uid="{00000000-0005-0000-0000-000097360000}"/>
    <cellStyle name="标题 4 2 5 2" xfId="29061" xr:uid="{00000000-0005-0000-0000-000098360000}"/>
    <cellStyle name="标题 4 2 6" xfId="8795" xr:uid="{00000000-0005-0000-0000-000099360000}"/>
    <cellStyle name="标题 4 2 6 2" xfId="29062" xr:uid="{00000000-0005-0000-0000-00009A360000}"/>
    <cellStyle name="标题 4 2 7" xfId="8793" xr:uid="{00000000-0005-0000-0000-00009B360000}"/>
    <cellStyle name="标题 4 2 7 2" xfId="29063" xr:uid="{00000000-0005-0000-0000-00009C360000}"/>
    <cellStyle name="标题 4 2 8" xfId="29054" xr:uid="{00000000-0005-0000-0000-00009D360000}"/>
    <cellStyle name="标题 4 3" xfId="166" xr:uid="{00000000-0005-0000-0000-00009E360000}"/>
    <cellStyle name="标题 4 3 2" xfId="334" xr:uid="{00000000-0005-0000-0000-00009F360000}"/>
    <cellStyle name="标题 4 3 2 2" xfId="2147" xr:uid="{00000000-0005-0000-0000-0000A0360000}"/>
    <cellStyle name="标题 4 3 2 2 2" xfId="29067" xr:uid="{00000000-0005-0000-0000-0000A1360000}"/>
    <cellStyle name="标题 4 3 2 3" xfId="29066" xr:uid="{00000000-0005-0000-0000-0000A2360000}"/>
    <cellStyle name="标题 4 3 3" xfId="2148" xr:uid="{00000000-0005-0000-0000-0000A3360000}"/>
    <cellStyle name="标题 4 3 3 2" xfId="29068" xr:uid="{00000000-0005-0000-0000-0000A4360000}"/>
    <cellStyle name="标题 4 3 4" xfId="2146" xr:uid="{00000000-0005-0000-0000-0000A5360000}"/>
    <cellStyle name="标题 4 3 4 2" xfId="8790" xr:uid="{00000000-0005-0000-0000-0000A6360000}"/>
    <cellStyle name="标题 4 3 4 2 2" xfId="23646" xr:uid="{00000000-0005-0000-0000-0000A7360000}"/>
    <cellStyle name="标题 4 3 4 3" xfId="10151" xr:uid="{00000000-0005-0000-0000-0000A8360000}"/>
    <cellStyle name="标题 4 3 4 3 2" xfId="23648" xr:uid="{00000000-0005-0000-0000-0000A9360000}"/>
    <cellStyle name="标题 4 3 4 4" xfId="10152" xr:uid="{00000000-0005-0000-0000-0000AA360000}"/>
    <cellStyle name="标题 4 3 4 4 2" xfId="23653" xr:uid="{00000000-0005-0000-0000-0000AB360000}"/>
    <cellStyle name="标题 4 3 4 5" xfId="29069" xr:uid="{00000000-0005-0000-0000-0000AC360000}"/>
    <cellStyle name="标题 4 3 5" xfId="4827" xr:uid="{00000000-0005-0000-0000-0000AD360000}"/>
    <cellStyle name="标题 4 3 5 2" xfId="29071" xr:uid="{00000000-0005-0000-0000-0000AE360000}"/>
    <cellStyle name="标题 4 3 6" xfId="10150" xr:uid="{00000000-0005-0000-0000-0000AF360000}"/>
    <cellStyle name="标题 4 3 6 2" xfId="29073" xr:uid="{00000000-0005-0000-0000-0000B0360000}"/>
    <cellStyle name="标题 4 3 7" xfId="8788" xr:uid="{00000000-0005-0000-0000-0000B1360000}"/>
    <cellStyle name="标题 4 3 7 2" xfId="29075" xr:uid="{00000000-0005-0000-0000-0000B2360000}"/>
    <cellStyle name="标题 4 3 8" xfId="29064" xr:uid="{00000000-0005-0000-0000-0000B3360000}"/>
    <cellStyle name="标题 4 4" xfId="167" xr:uid="{00000000-0005-0000-0000-0000B4360000}"/>
    <cellStyle name="标题 4 4 2" xfId="335" xr:uid="{00000000-0005-0000-0000-0000B5360000}"/>
    <cellStyle name="标题 4 4 2 2" xfId="29077" xr:uid="{00000000-0005-0000-0000-0000B6360000}"/>
    <cellStyle name="标题 4 4 3" xfId="2149" xr:uid="{00000000-0005-0000-0000-0000B7360000}"/>
    <cellStyle name="标题 4 4 3 2" xfId="29078" xr:uid="{00000000-0005-0000-0000-0000B8360000}"/>
    <cellStyle name="标题 4 4 4" xfId="8787" xr:uid="{00000000-0005-0000-0000-0000B9360000}"/>
    <cellStyle name="标题 4 4 4 2" xfId="29079" xr:uid="{00000000-0005-0000-0000-0000BA360000}"/>
    <cellStyle name="标题 4 4 5" xfId="10147" xr:uid="{00000000-0005-0000-0000-0000BB360000}"/>
    <cellStyle name="标题 4 4 5 2" xfId="29080" xr:uid="{00000000-0005-0000-0000-0000BC360000}"/>
    <cellStyle name="标题 4 4 6" xfId="29076" xr:uid="{00000000-0005-0000-0000-0000BD360000}"/>
    <cellStyle name="标题 4 5" xfId="168" xr:uid="{00000000-0005-0000-0000-0000BE360000}"/>
    <cellStyle name="标题 4 5 2" xfId="336" xr:uid="{00000000-0005-0000-0000-0000BF360000}"/>
    <cellStyle name="标题 4 5 2 2" xfId="29083" xr:uid="{00000000-0005-0000-0000-0000C0360000}"/>
    <cellStyle name="标题 4 5 3" xfId="2150" xr:uid="{00000000-0005-0000-0000-0000C1360000}"/>
    <cellStyle name="标题 4 5 3 2" xfId="29085" xr:uid="{00000000-0005-0000-0000-0000C2360000}"/>
    <cellStyle name="标题 4 5 4" xfId="10144" xr:uid="{00000000-0005-0000-0000-0000C3360000}"/>
    <cellStyle name="标题 4 5 4 2" xfId="29087" xr:uid="{00000000-0005-0000-0000-0000C4360000}"/>
    <cellStyle name="标题 4 5 5" xfId="10146" xr:uid="{00000000-0005-0000-0000-0000C5360000}"/>
    <cellStyle name="标题 4 5 5 2" xfId="29089" xr:uid="{00000000-0005-0000-0000-0000C6360000}"/>
    <cellStyle name="标题 4 5 6" xfId="29081" xr:uid="{00000000-0005-0000-0000-0000C7360000}"/>
    <cellStyle name="标题 4 6" xfId="2151" xr:uid="{00000000-0005-0000-0000-0000C8360000}"/>
    <cellStyle name="标题 4 6 2" xfId="10145" xr:uid="{00000000-0005-0000-0000-0000C9360000}"/>
    <cellStyle name="标题 4 6 2 2" xfId="29091" xr:uid="{00000000-0005-0000-0000-0000CA360000}"/>
    <cellStyle name="标题 4 6 3" xfId="8785" xr:uid="{00000000-0005-0000-0000-0000CB360000}"/>
    <cellStyle name="标题 4 6 3 2" xfId="29092" xr:uid="{00000000-0005-0000-0000-0000CC360000}"/>
    <cellStyle name="标题 4 6 4" xfId="29090" xr:uid="{00000000-0005-0000-0000-0000CD360000}"/>
    <cellStyle name="标题 4 7" xfId="2152" xr:uid="{00000000-0005-0000-0000-0000CE360000}"/>
    <cellStyle name="标题 4 7 2" xfId="28674" xr:uid="{00000000-0005-0000-0000-0000CF360000}"/>
    <cellStyle name="标题 4 8" xfId="2154" xr:uid="{00000000-0005-0000-0000-0000D0360000}"/>
    <cellStyle name="标题 4 8 2" xfId="28677" xr:uid="{00000000-0005-0000-0000-0000D1360000}"/>
    <cellStyle name="标题 4 9" xfId="2157" xr:uid="{00000000-0005-0000-0000-0000D2360000}"/>
    <cellStyle name="标题 4 9 2" xfId="4828" xr:uid="{00000000-0005-0000-0000-0000D3360000}"/>
    <cellStyle name="标题 4 9 2 2" xfId="21297" xr:uid="{00000000-0005-0000-0000-0000D4360000}"/>
    <cellStyle name="标题 4 9 3" xfId="8516" xr:uid="{00000000-0005-0000-0000-0000D5360000}"/>
    <cellStyle name="标题 4 9 3 2" xfId="25191" xr:uid="{00000000-0005-0000-0000-0000D6360000}"/>
    <cellStyle name="标题 4 9 4" xfId="10143" xr:uid="{00000000-0005-0000-0000-0000D7360000}"/>
    <cellStyle name="标题 4 9 4 2" xfId="25193" xr:uid="{00000000-0005-0000-0000-0000D8360000}"/>
    <cellStyle name="标题 4 9 5" xfId="28678" xr:uid="{00000000-0005-0000-0000-0000D9360000}"/>
    <cellStyle name="标题 5" xfId="169" xr:uid="{00000000-0005-0000-0000-0000DA360000}"/>
    <cellStyle name="标题 5 2" xfId="337" xr:uid="{00000000-0005-0000-0000-0000DB360000}"/>
    <cellStyle name="标题 5 2 2" xfId="2161" xr:uid="{00000000-0005-0000-0000-0000DC360000}"/>
    <cellStyle name="标题 5 2 2 2" xfId="29095" xr:uid="{00000000-0005-0000-0000-0000DD360000}"/>
    <cellStyle name="标题 5 2 3" xfId="29094" xr:uid="{00000000-0005-0000-0000-0000DE360000}"/>
    <cellStyle name="标题 5 3" xfId="2162" xr:uid="{00000000-0005-0000-0000-0000DF360000}"/>
    <cellStyle name="标题 5 3 2" xfId="24762" xr:uid="{00000000-0005-0000-0000-0000E0360000}"/>
    <cellStyle name="标题 5 4" xfId="2158" xr:uid="{00000000-0005-0000-0000-0000E1360000}"/>
    <cellStyle name="标题 5 4 2" xfId="10141" xr:uid="{00000000-0005-0000-0000-0000E2360000}"/>
    <cellStyle name="标题 5 4 2 2" xfId="29097" xr:uid="{00000000-0005-0000-0000-0000E3360000}"/>
    <cellStyle name="标题 5 4 3" xfId="8782" xr:uid="{00000000-0005-0000-0000-0000E4360000}"/>
    <cellStyle name="标题 5 4 3 2" xfId="29098" xr:uid="{00000000-0005-0000-0000-0000E5360000}"/>
    <cellStyle name="标题 5 4 4" xfId="10142" xr:uid="{00000000-0005-0000-0000-0000E6360000}"/>
    <cellStyle name="标题 5 4 4 2" xfId="29099" xr:uid="{00000000-0005-0000-0000-0000E7360000}"/>
    <cellStyle name="标题 5 4 5" xfId="29096" xr:uid="{00000000-0005-0000-0000-0000E8360000}"/>
    <cellStyle name="标题 5 5" xfId="4829" xr:uid="{00000000-0005-0000-0000-0000E9360000}"/>
    <cellStyle name="标题 5 5 2" xfId="29100" xr:uid="{00000000-0005-0000-0000-0000EA360000}"/>
    <cellStyle name="标题 5 6" xfId="8304" xr:uid="{00000000-0005-0000-0000-0000EB360000}"/>
    <cellStyle name="标题 5 6 2" xfId="29101" xr:uid="{00000000-0005-0000-0000-0000EC360000}"/>
    <cellStyle name="标题 5 7" xfId="8237" xr:uid="{00000000-0005-0000-0000-0000ED360000}"/>
    <cellStyle name="标题 5 7 2" xfId="28679" xr:uid="{00000000-0005-0000-0000-0000EE360000}"/>
    <cellStyle name="标题 5 8" xfId="29093" xr:uid="{00000000-0005-0000-0000-0000EF360000}"/>
    <cellStyle name="标题 6" xfId="170" xr:uid="{00000000-0005-0000-0000-0000F0360000}"/>
    <cellStyle name="标题 6 2" xfId="338" xr:uid="{00000000-0005-0000-0000-0000F1360000}"/>
    <cellStyle name="标题 6 2 2" xfId="2163" xr:uid="{00000000-0005-0000-0000-0000F2360000}"/>
    <cellStyle name="标题 6 2 2 2" xfId="29104" xr:uid="{00000000-0005-0000-0000-0000F3360000}"/>
    <cellStyle name="标题 6 2 3" xfId="29103" xr:uid="{00000000-0005-0000-0000-0000F4360000}"/>
    <cellStyle name="标题 6 3" xfId="2165" xr:uid="{00000000-0005-0000-0000-0000F5360000}"/>
    <cellStyle name="标题 6 3 2" xfId="29105" xr:uid="{00000000-0005-0000-0000-0000F6360000}"/>
    <cellStyle name="标题 6 4" xfId="2033" xr:uid="{00000000-0005-0000-0000-0000F7360000}"/>
    <cellStyle name="标题 6 4 2" xfId="8689" xr:uid="{00000000-0005-0000-0000-0000F8360000}"/>
    <cellStyle name="标题 6 4 2 2" xfId="29107" xr:uid="{00000000-0005-0000-0000-0000F9360000}"/>
    <cellStyle name="标题 6 4 3" xfId="10139" xr:uid="{00000000-0005-0000-0000-0000FA360000}"/>
    <cellStyle name="标题 6 4 3 2" xfId="29108" xr:uid="{00000000-0005-0000-0000-0000FB360000}"/>
    <cellStyle name="标题 6 4 4" xfId="10140" xr:uid="{00000000-0005-0000-0000-0000FC360000}"/>
    <cellStyle name="标题 6 4 4 2" xfId="29109" xr:uid="{00000000-0005-0000-0000-0000FD360000}"/>
    <cellStyle name="标题 6 4 5" xfId="29106" xr:uid="{00000000-0005-0000-0000-0000FE360000}"/>
    <cellStyle name="标题 6 5" xfId="4830" xr:uid="{00000000-0005-0000-0000-0000FF360000}"/>
    <cellStyle name="标题 6 5 2" xfId="29110" xr:uid="{00000000-0005-0000-0000-000000370000}"/>
    <cellStyle name="标题 6 6" xfId="8780" xr:uid="{00000000-0005-0000-0000-000001370000}"/>
    <cellStyle name="标题 6 6 2" xfId="29111" xr:uid="{00000000-0005-0000-0000-000002370000}"/>
    <cellStyle name="标题 6 7" xfId="10138" xr:uid="{00000000-0005-0000-0000-000003370000}"/>
    <cellStyle name="标题 6 7 2" xfId="28682" xr:uid="{00000000-0005-0000-0000-000004370000}"/>
    <cellStyle name="标题 6 8" xfId="29102" xr:uid="{00000000-0005-0000-0000-000005370000}"/>
    <cellStyle name="标题 7" xfId="171" xr:uid="{00000000-0005-0000-0000-000006370000}"/>
    <cellStyle name="标题 7 2" xfId="339" xr:uid="{00000000-0005-0000-0000-000007370000}"/>
    <cellStyle name="标题 7 2 2" xfId="29112" xr:uid="{00000000-0005-0000-0000-000008370000}"/>
    <cellStyle name="标题 7 3" xfId="2166" xr:uid="{00000000-0005-0000-0000-000009370000}"/>
    <cellStyle name="标题 7 3 2" xfId="29113" xr:uid="{00000000-0005-0000-0000-00000A370000}"/>
    <cellStyle name="标题 7 4" xfId="10136" xr:uid="{00000000-0005-0000-0000-00000B370000}"/>
    <cellStyle name="标题 7 4 2" xfId="29114" xr:uid="{00000000-0005-0000-0000-00000C370000}"/>
    <cellStyle name="标题 7 5" xfId="10137" xr:uid="{00000000-0005-0000-0000-00000D370000}"/>
    <cellStyle name="标题 7 5 2" xfId="29115" xr:uid="{00000000-0005-0000-0000-00000E370000}"/>
    <cellStyle name="标题 7 6" xfId="24163" xr:uid="{00000000-0005-0000-0000-00000F370000}"/>
    <cellStyle name="标题 8" xfId="172" xr:uid="{00000000-0005-0000-0000-000010370000}"/>
    <cellStyle name="标题 8 2" xfId="340" xr:uid="{00000000-0005-0000-0000-000011370000}"/>
    <cellStyle name="标题 8 2 2" xfId="26084" xr:uid="{00000000-0005-0000-0000-000012370000}"/>
    <cellStyle name="标题 8 3" xfId="2167" xr:uid="{00000000-0005-0000-0000-000013370000}"/>
    <cellStyle name="标题 8 3 2" xfId="29118" xr:uid="{00000000-0005-0000-0000-000014370000}"/>
    <cellStyle name="标题 8 4" xfId="10135" xr:uid="{00000000-0005-0000-0000-000015370000}"/>
    <cellStyle name="标题 8 4 2" xfId="29119" xr:uid="{00000000-0005-0000-0000-000016370000}"/>
    <cellStyle name="标题 8 5" xfId="8776" xr:uid="{00000000-0005-0000-0000-000017370000}"/>
    <cellStyle name="标题 8 5 2" xfId="29120" xr:uid="{00000000-0005-0000-0000-000018370000}"/>
    <cellStyle name="标题 8 6" xfId="29117" xr:uid="{00000000-0005-0000-0000-000019370000}"/>
    <cellStyle name="标题 9" xfId="2168" xr:uid="{00000000-0005-0000-0000-00001A370000}"/>
    <cellStyle name="标题 9 2" xfId="10133" xr:uid="{00000000-0005-0000-0000-00001B370000}"/>
    <cellStyle name="标题 9 2 2" xfId="29123" xr:uid="{00000000-0005-0000-0000-00001C370000}"/>
    <cellStyle name="标题 9 3" xfId="10134" xr:uid="{00000000-0005-0000-0000-00001D370000}"/>
    <cellStyle name="标题 9 3 2" xfId="29124" xr:uid="{00000000-0005-0000-0000-00001E370000}"/>
    <cellStyle name="标题 9 4" xfId="29122" xr:uid="{00000000-0005-0000-0000-00001F370000}"/>
    <cellStyle name="标题1" xfId="2171" xr:uid="{00000000-0005-0000-0000-000020370000}"/>
    <cellStyle name="标题1 2" xfId="6725" xr:uid="{00000000-0005-0000-0000-000021370000}"/>
    <cellStyle name="标题1 2 2" xfId="8775" xr:uid="{00000000-0005-0000-0000-000022370000}"/>
    <cellStyle name="标题1 2 2 2" xfId="15302" xr:uid="{00000000-0005-0000-0000-000023370000}"/>
    <cellStyle name="标题1 2 2 2 2" xfId="20289" xr:uid="{00000000-0005-0000-0000-000024370000}"/>
    <cellStyle name="标题1 2 2 2 2 2" xfId="23795" xr:uid="{00000000-0005-0000-0000-000025370000}"/>
    <cellStyle name="标题1 2 2 2 3" xfId="19101" xr:uid="{00000000-0005-0000-0000-000026370000}"/>
    <cellStyle name="标题1 2 2 2 3 2" xfId="23798" xr:uid="{00000000-0005-0000-0000-000027370000}"/>
    <cellStyle name="标题1 2 2 2 4" xfId="29129" xr:uid="{00000000-0005-0000-0000-000028370000}"/>
    <cellStyle name="标题1 2 2 3" xfId="20280" xr:uid="{00000000-0005-0000-0000-000029370000}"/>
    <cellStyle name="标题1 2 2 3 2" xfId="29130" xr:uid="{00000000-0005-0000-0000-00002A370000}"/>
    <cellStyle name="标题1 2 2 4" xfId="18777" xr:uid="{00000000-0005-0000-0000-00002B370000}"/>
    <cellStyle name="标题1 2 2 4 2" xfId="29131" xr:uid="{00000000-0005-0000-0000-00002C370000}"/>
    <cellStyle name="标题1 2 2 5" xfId="29128" xr:uid="{00000000-0005-0000-0000-00002D370000}"/>
    <cellStyle name="标题1 2 3" xfId="10132" xr:uid="{00000000-0005-0000-0000-00002E370000}"/>
    <cellStyle name="标题1 2 3 2" xfId="15144" xr:uid="{00000000-0005-0000-0000-00002F370000}"/>
    <cellStyle name="标题1 2 3 2 2" xfId="20070" xr:uid="{00000000-0005-0000-0000-000030370000}"/>
    <cellStyle name="标题1 2 3 2 2 2" xfId="24228" xr:uid="{00000000-0005-0000-0000-000031370000}"/>
    <cellStyle name="标题1 2 3 2 3" xfId="19046" xr:uid="{00000000-0005-0000-0000-000032370000}"/>
    <cellStyle name="标题1 2 3 2 3 2" xfId="24231" xr:uid="{00000000-0005-0000-0000-000033370000}"/>
    <cellStyle name="标题1 2 3 2 4" xfId="29133" xr:uid="{00000000-0005-0000-0000-000034370000}"/>
    <cellStyle name="标题1 2 3 3" xfId="19643" xr:uid="{00000000-0005-0000-0000-000035370000}"/>
    <cellStyle name="标题1 2 3 3 2" xfId="29134" xr:uid="{00000000-0005-0000-0000-000036370000}"/>
    <cellStyle name="标题1 2 3 4" xfId="18881" xr:uid="{00000000-0005-0000-0000-000037370000}"/>
    <cellStyle name="标题1 2 3 4 2" xfId="29135" xr:uid="{00000000-0005-0000-0000-000038370000}"/>
    <cellStyle name="标题1 2 3 5" xfId="29132" xr:uid="{00000000-0005-0000-0000-000039370000}"/>
    <cellStyle name="标题1 2 4" xfId="15432" xr:uid="{00000000-0005-0000-0000-00003A370000}"/>
    <cellStyle name="标题1 2 4 2" xfId="20585" xr:uid="{00000000-0005-0000-0000-00003B370000}"/>
    <cellStyle name="标题1 2 4 2 2" xfId="29139" xr:uid="{00000000-0005-0000-0000-00003C370000}"/>
    <cellStyle name="标题1 2 4 3" xfId="19160" xr:uid="{00000000-0005-0000-0000-00003D370000}"/>
    <cellStyle name="标题1 2 4 3 2" xfId="29140" xr:uid="{00000000-0005-0000-0000-00003E370000}"/>
    <cellStyle name="标题1 2 4 4" xfId="29137" xr:uid="{00000000-0005-0000-0000-00003F370000}"/>
    <cellStyle name="标题1 2 5" xfId="20389" xr:uid="{00000000-0005-0000-0000-000040370000}"/>
    <cellStyle name="标题1 2 5 2" xfId="29142" xr:uid="{00000000-0005-0000-0000-000041370000}"/>
    <cellStyle name="标题1 2 6" xfId="18597" xr:uid="{00000000-0005-0000-0000-000042370000}"/>
    <cellStyle name="标题1 2 6 2" xfId="29144" xr:uid="{00000000-0005-0000-0000-000043370000}"/>
    <cellStyle name="标题1 2 7" xfId="29127" xr:uid="{00000000-0005-0000-0000-000044370000}"/>
    <cellStyle name="标题1 3" xfId="8303" xr:uid="{00000000-0005-0000-0000-000045370000}"/>
    <cellStyle name="标题1 3 2" xfId="15153" xr:uid="{00000000-0005-0000-0000-000046370000}"/>
    <cellStyle name="标题1 3 2 2" xfId="20498" xr:uid="{00000000-0005-0000-0000-000047370000}"/>
    <cellStyle name="标题1 3 2 2 2" xfId="29151" xr:uid="{00000000-0005-0000-0000-000048370000}"/>
    <cellStyle name="标题1 3 2 3" xfId="19049" xr:uid="{00000000-0005-0000-0000-000049370000}"/>
    <cellStyle name="标题1 3 2 3 2" xfId="29153" xr:uid="{00000000-0005-0000-0000-00004A370000}"/>
    <cellStyle name="标题1 3 2 4" xfId="29149" xr:uid="{00000000-0005-0000-0000-00004B370000}"/>
    <cellStyle name="标题1 3 3" xfId="19907" xr:uid="{00000000-0005-0000-0000-00004C370000}"/>
    <cellStyle name="标题1 3 3 2" xfId="29155" xr:uid="{00000000-0005-0000-0000-00004D370000}"/>
    <cellStyle name="标题1 3 4" xfId="18765" xr:uid="{00000000-0005-0000-0000-00004E370000}"/>
    <cellStyle name="标题1 3 4 2" xfId="27995" xr:uid="{00000000-0005-0000-0000-00004F370000}"/>
    <cellStyle name="标题1 3 5" xfId="29146" xr:uid="{00000000-0005-0000-0000-000050370000}"/>
    <cellStyle name="标题1 4" xfId="10130" xr:uid="{00000000-0005-0000-0000-000051370000}"/>
    <cellStyle name="标题1 4 2" xfId="15113" xr:uid="{00000000-0005-0000-0000-000052370000}"/>
    <cellStyle name="标题1 4 2 2" xfId="19946" xr:uid="{00000000-0005-0000-0000-000053370000}"/>
    <cellStyle name="标题1 4 2 2 2" xfId="29158" xr:uid="{00000000-0005-0000-0000-000054370000}"/>
    <cellStyle name="标题1 4 2 3" xfId="19038" xr:uid="{00000000-0005-0000-0000-000055370000}"/>
    <cellStyle name="标题1 4 2 3 2" xfId="29160" xr:uid="{00000000-0005-0000-0000-000056370000}"/>
    <cellStyle name="标题1 4 2 4" xfId="29157" xr:uid="{00000000-0005-0000-0000-000057370000}"/>
    <cellStyle name="标题1 4 3" xfId="19784" xr:uid="{00000000-0005-0000-0000-000058370000}"/>
    <cellStyle name="标题1 4 3 2" xfId="29162" xr:uid="{00000000-0005-0000-0000-000059370000}"/>
    <cellStyle name="标题1 4 4" xfId="18880" xr:uid="{00000000-0005-0000-0000-00005A370000}"/>
    <cellStyle name="标题1 4 4 2" xfId="29163" xr:uid="{00000000-0005-0000-0000-00005B370000}"/>
    <cellStyle name="标题1 4 5" xfId="24620" xr:uid="{00000000-0005-0000-0000-00005C370000}"/>
    <cellStyle name="标题1 5" xfId="15220" xr:uid="{00000000-0005-0000-0000-00005D370000}"/>
    <cellStyle name="标题1 5 2" xfId="20501" xr:uid="{00000000-0005-0000-0000-00005E370000}"/>
    <cellStyle name="标题1 5 2 2" xfId="29166" xr:uid="{00000000-0005-0000-0000-00005F370000}"/>
    <cellStyle name="标题1 5 3" xfId="19057" xr:uid="{00000000-0005-0000-0000-000060370000}"/>
    <cellStyle name="标题1 5 3 2" xfId="29167" xr:uid="{00000000-0005-0000-0000-000061370000}"/>
    <cellStyle name="标题1 5 4" xfId="29165" xr:uid="{00000000-0005-0000-0000-000062370000}"/>
    <cellStyle name="标题1 6" xfId="20474" xr:uid="{00000000-0005-0000-0000-000063370000}"/>
    <cellStyle name="标题1 6 2" xfId="29169" xr:uid="{00000000-0005-0000-0000-000064370000}"/>
    <cellStyle name="标题1 7" xfId="18481" xr:uid="{00000000-0005-0000-0000-000065370000}"/>
    <cellStyle name="标题1 7 2" xfId="29171" xr:uid="{00000000-0005-0000-0000-000066370000}"/>
    <cellStyle name="标题1 8" xfId="29125" xr:uid="{00000000-0005-0000-0000-000067370000}"/>
    <cellStyle name="標準_Collateral" xfId="2173" xr:uid="{00000000-0005-0000-0000-000068370000}"/>
    <cellStyle name="表标题" xfId="2175" xr:uid="{00000000-0005-0000-0000-000069370000}"/>
    <cellStyle name="表标题 2" xfId="29172" xr:uid="{00000000-0005-0000-0000-00006A370000}"/>
    <cellStyle name="部门" xfId="2176" xr:uid="{00000000-0005-0000-0000-00006B370000}"/>
    <cellStyle name="部门 2" xfId="6724" xr:uid="{00000000-0005-0000-0000-00006C370000}"/>
    <cellStyle name="部门 2 2" xfId="10131" xr:uid="{00000000-0005-0000-0000-00006D370000}"/>
    <cellStyle name="部门 2 2 2" xfId="19580" xr:uid="{00000000-0005-0000-0000-00006E370000}"/>
    <cellStyle name="部门 2 2 2 2" xfId="29177" xr:uid="{00000000-0005-0000-0000-00006F370000}"/>
    <cellStyle name="部门 2 2 3" xfId="29176" xr:uid="{00000000-0005-0000-0000-000070370000}"/>
    <cellStyle name="部门 2 3" xfId="8773" xr:uid="{00000000-0005-0000-0000-000071370000}"/>
    <cellStyle name="部门 2 3 2" xfId="19955" xr:uid="{00000000-0005-0000-0000-000072370000}"/>
    <cellStyle name="部门 2 3 2 2" xfId="29179" xr:uid="{00000000-0005-0000-0000-000073370000}"/>
    <cellStyle name="部门 2 3 3" xfId="29178" xr:uid="{00000000-0005-0000-0000-000074370000}"/>
    <cellStyle name="部门 2 4" xfId="20132" xr:uid="{00000000-0005-0000-0000-000075370000}"/>
    <cellStyle name="部门 2 4 2" xfId="29180" xr:uid="{00000000-0005-0000-0000-000076370000}"/>
    <cellStyle name="部门 2 5" xfId="29175" xr:uid="{00000000-0005-0000-0000-000077370000}"/>
    <cellStyle name="部门 3" xfId="8302" xr:uid="{00000000-0005-0000-0000-000078370000}"/>
    <cellStyle name="部门 3 2" xfId="20148" xr:uid="{00000000-0005-0000-0000-000079370000}"/>
    <cellStyle name="部门 3 2 2" xfId="29182" xr:uid="{00000000-0005-0000-0000-00007A370000}"/>
    <cellStyle name="部门 3 3" xfId="29181" xr:uid="{00000000-0005-0000-0000-00007B370000}"/>
    <cellStyle name="部门 4" xfId="8236" xr:uid="{00000000-0005-0000-0000-00007C370000}"/>
    <cellStyle name="部门 4 2" xfId="19507" xr:uid="{00000000-0005-0000-0000-00007D370000}"/>
    <cellStyle name="部门 4 2 2" xfId="29184" xr:uid="{00000000-0005-0000-0000-00007E370000}"/>
    <cellStyle name="部门 4 3" xfId="29183" xr:uid="{00000000-0005-0000-0000-00007F370000}"/>
    <cellStyle name="部门 5" xfId="19776" xr:uid="{00000000-0005-0000-0000-000080370000}"/>
    <cellStyle name="部门 5 2" xfId="29185" xr:uid="{00000000-0005-0000-0000-000081370000}"/>
    <cellStyle name="部门 6" xfId="29174" xr:uid="{00000000-0005-0000-0000-000082370000}"/>
    <cellStyle name="差 10" xfId="2179" xr:uid="{00000000-0005-0000-0000-000083370000}"/>
    <cellStyle name="差 10 2" xfId="1987" xr:uid="{00000000-0005-0000-0000-000084370000}"/>
    <cellStyle name="差 10 2 2" xfId="4833" xr:uid="{00000000-0005-0000-0000-000085370000}"/>
    <cellStyle name="差 10 2 2 2" xfId="7340" xr:uid="{00000000-0005-0000-0000-000086370000}"/>
    <cellStyle name="差 10 2 2 2 2" xfId="29189" xr:uid="{00000000-0005-0000-0000-000087370000}"/>
    <cellStyle name="差 10 2 2 3" xfId="10129" xr:uid="{00000000-0005-0000-0000-000088370000}"/>
    <cellStyle name="差 10 2 2 3 2" xfId="29190" xr:uid="{00000000-0005-0000-0000-000089370000}"/>
    <cellStyle name="差 10 2 2 4" xfId="29188" xr:uid="{00000000-0005-0000-0000-00008A370000}"/>
    <cellStyle name="差 10 2 3" xfId="8772" xr:uid="{00000000-0005-0000-0000-00008B370000}"/>
    <cellStyle name="差 10 2 3 2" xfId="29191" xr:uid="{00000000-0005-0000-0000-00008C370000}"/>
    <cellStyle name="差 10 2 4" xfId="8301" xr:uid="{00000000-0005-0000-0000-00008D370000}"/>
    <cellStyle name="差 10 2 4 2" xfId="29192" xr:uid="{00000000-0005-0000-0000-00008E370000}"/>
    <cellStyle name="差 10 2 5" xfId="16609" xr:uid="{00000000-0005-0000-0000-00008F370000}"/>
    <cellStyle name="差 10 2 5 2" xfId="29193" xr:uid="{00000000-0005-0000-0000-000090370000}"/>
    <cellStyle name="差 10 2 6" xfId="29187" xr:uid="{00000000-0005-0000-0000-000091370000}"/>
    <cellStyle name="差 10 3" xfId="4832" xr:uid="{00000000-0005-0000-0000-000092370000}"/>
    <cellStyle name="差 10 3 2" xfId="7401" xr:uid="{00000000-0005-0000-0000-000093370000}"/>
    <cellStyle name="差 10 3 2 2" xfId="29196" xr:uid="{00000000-0005-0000-0000-000094370000}"/>
    <cellStyle name="差 10 3 3" xfId="8770" xr:uid="{00000000-0005-0000-0000-000095370000}"/>
    <cellStyle name="差 10 3 3 2" xfId="29198" xr:uid="{00000000-0005-0000-0000-000096370000}"/>
    <cellStyle name="差 10 3 4" xfId="29194" xr:uid="{00000000-0005-0000-0000-000097370000}"/>
    <cellStyle name="差 10 4" xfId="8300" xr:uid="{00000000-0005-0000-0000-000098370000}"/>
    <cellStyle name="差 10 4 2" xfId="29199" xr:uid="{00000000-0005-0000-0000-000099370000}"/>
    <cellStyle name="差 10 5" xfId="8235" xr:uid="{00000000-0005-0000-0000-00009A370000}"/>
    <cellStyle name="差 10 5 2" xfId="29201" xr:uid="{00000000-0005-0000-0000-00009B370000}"/>
    <cellStyle name="差 10 6" xfId="16781" xr:uid="{00000000-0005-0000-0000-00009C370000}"/>
    <cellStyle name="差 10 6 2" xfId="29204" xr:uid="{00000000-0005-0000-0000-00009D370000}"/>
    <cellStyle name="差 10 7" xfId="29186" xr:uid="{00000000-0005-0000-0000-00009E370000}"/>
    <cellStyle name="差 11" xfId="2181" xr:uid="{00000000-0005-0000-0000-00009F370000}"/>
    <cellStyle name="差 11 2" xfId="2182" xr:uid="{00000000-0005-0000-0000-0000A0370000}"/>
    <cellStyle name="差 11 2 2" xfId="4835" xr:uid="{00000000-0005-0000-0000-0000A1370000}"/>
    <cellStyle name="差 11 2 2 2" xfId="7374" xr:uid="{00000000-0005-0000-0000-0000A2370000}"/>
    <cellStyle name="差 11 2 2 2 2" xfId="29213" xr:uid="{00000000-0005-0000-0000-0000A3370000}"/>
    <cellStyle name="差 11 2 2 3" xfId="8767" xr:uid="{00000000-0005-0000-0000-0000A4370000}"/>
    <cellStyle name="差 11 2 2 3 2" xfId="29215" xr:uid="{00000000-0005-0000-0000-0000A5370000}"/>
    <cellStyle name="差 11 2 2 4" xfId="29211" xr:uid="{00000000-0005-0000-0000-0000A6370000}"/>
    <cellStyle name="差 11 2 3" xfId="10125" xr:uid="{00000000-0005-0000-0000-0000A7370000}"/>
    <cellStyle name="差 11 2 3 2" xfId="29216" xr:uid="{00000000-0005-0000-0000-0000A8370000}"/>
    <cellStyle name="差 11 2 4" xfId="10126" xr:uid="{00000000-0005-0000-0000-0000A9370000}"/>
    <cellStyle name="差 11 2 4 2" xfId="29217" xr:uid="{00000000-0005-0000-0000-0000AA370000}"/>
    <cellStyle name="差 11 2 5" xfId="16784" xr:uid="{00000000-0005-0000-0000-0000AB370000}"/>
    <cellStyle name="差 11 2 5 2" xfId="29218" xr:uid="{00000000-0005-0000-0000-0000AC370000}"/>
    <cellStyle name="差 11 2 6" xfId="29209" xr:uid="{00000000-0005-0000-0000-0000AD370000}"/>
    <cellStyle name="差 11 3" xfId="4834" xr:uid="{00000000-0005-0000-0000-0000AE370000}"/>
    <cellStyle name="差 11 3 2" xfId="7429" xr:uid="{00000000-0005-0000-0000-0000AF370000}"/>
    <cellStyle name="差 11 3 2 2" xfId="29223" xr:uid="{00000000-0005-0000-0000-0000B0370000}"/>
    <cellStyle name="差 11 3 3" xfId="9134" xr:uid="{00000000-0005-0000-0000-0000B1370000}"/>
    <cellStyle name="差 11 3 3 2" xfId="23756" xr:uid="{00000000-0005-0000-0000-0000B2370000}"/>
    <cellStyle name="差 11 3 4" xfId="29221" xr:uid="{00000000-0005-0000-0000-0000B3370000}"/>
    <cellStyle name="差 11 4" xfId="8764" xr:uid="{00000000-0005-0000-0000-0000B4370000}"/>
    <cellStyle name="差 11 4 2" xfId="29225" xr:uid="{00000000-0005-0000-0000-0000B5370000}"/>
    <cellStyle name="差 11 5" xfId="10124" xr:uid="{00000000-0005-0000-0000-0000B6370000}"/>
    <cellStyle name="差 11 5 2" xfId="29228" xr:uid="{00000000-0005-0000-0000-0000B7370000}"/>
    <cellStyle name="差 11 6" xfId="16783" xr:uid="{00000000-0005-0000-0000-0000B8370000}"/>
    <cellStyle name="差 11 6 2" xfId="29229" xr:uid="{00000000-0005-0000-0000-0000B9370000}"/>
    <cellStyle name="差 11 7" xfId="29206" xr:uid="{00000000-0005-0000-0000-0000BA370000}"/>
    <cellStyle name="差 12" xfId="473" xr:uid="{00000000-0005-0000-0000-0000BB370000}"/>
    <cellStyle name="差 12 2" xfId="4836" xr:uid="{00000000-0005-0000-0000-0000BC370000}"/>
    <cellStyle name="差 12 2 2" xfId="29232" xr:uid="{00000000-0005-0000-0000-0000BD370000}"/>
    <cellStyle name="差 12 3" xfId="10123" xr:uid="{00000000-0005-0000-0000-0000BE370000}"/>
    <cellStyle name="差 12 3 2" xfId="29233" xr:uid="{00000000-0005-0000-0000-0000BF370000}"/>
    <cellStyle name="差 12 4" xfId="8762" xr:uid="{00000000-0005-0000-0000-0000C0370000}"/>
    <cellStyle name="差 12 4 2" xfId="29235" xr:uid="{00000000-0005-0000-0000-0000C1370000}"/>
    <cellStyle name="差 12 5" xfId="15483" xr:uid="{00000000-0005-0000-0000-0000C2370000}"/>
    <cellStyle name="差 12 5 2" xfId="29237" xr:uid="{00000000-0005-0000-0000-0000C3370000}"/>
    <cellStyle name="差 12 6" xfId="29231" xr:uid="{00000000-0005-0000-0000-0000C4370000}"/>
    <cellStyle name="差 13" xfId="4831" xr:uid="{00000000-0005-0000-0000-0000C5370000}"/>
    <cellStyle name="差 13 2" xfId="7430" xr:uid="{00000000-0005-0000-0000-0000C6370000}"/>
    <cellStyle name="差 13 2 2" xfId="29241" xr:uid="{00000000-0005-0000-0000-0000C7370000}"/>
    <cellStyle name="差 13 3" xfId="8759" xr:uid="{00000000-0005-0000-0000-0000C8370000}"/>
    <cellStyle name="差 13 3 2" xfId="29242" xr:uid="{00000000-0005-0000-0000-0000C9370000}"/>
    <cellStyle name="差 13 4" xfId="29240" xr:uid="{00000000-0005-0000-0000-0000CA370000}"/>
    <cellStyle name="差 2" xfId="173" xr:uid="{00000000-0005-0000-0000-0000CB370000}"/>
    <cellStyle name="差 2 2" xfId="341" xr:uid="{00000000-0005-0000-0000-0000CC370000}"/>
    <cellStyle name="差 2 2 2" xfId="1027" xr:uid="{00000000-0005-0000-0000-0000CD370000}"/>
    <cellStyle name="差 2 2 2 2" xfId="10121" xr:uid="{00000000-0005-0000-0000-0000CE370000}"/>
    <cellStyle name="差 2 2 2 2 2" xfId="29246" xr:uid="{00000000-0005-0000-0000-0000CF370000}"/>
    <cellStyle name="差 2 2 2 3" xfId="8758" xr:uid="{00000000-0005-0000-0000-0000D0370000}"/>
    <cellStyle name="差 2 2 2 3 2" xfId="29247" xr:uid="{00000000-0005-0000-0000-0000D1370000}"/>
    <cellStyle name="差 2 2 2 4" xfId="8757" xr:uid="{00000000-0005-0000-0000-0000D2370000}"/>
    <cellStyle name="差 2 2 2 4 2" xfId="29249" xr:uid="{00000000-0005-0000-0000-0000D3370000}"/>
    <cellStyle name="差 2 2 2 5" xfId="29244" xr:uid="{00000000-0005-0000-0000-0000D4370000}"/>
    <cellStyle name="差 2 2 3" xfId="4838" xr:uid="{00000000-0005-0000-0000-0000D5370000}"/>
    <cellStyle name="差 2 2 3 2" xfId="29250" xr:uid="{00000000-0005-0000-0000-0000D6370000}"/>
    <cellStyle name="差 2 2 4" xfId="6885" xr:uid="{00000000-0005-0000-0000-0000D7370000}"/>
    <cellStyle name="差 2 2 4 2" xfId="29251" xr:uid="{00000000-0005-0000-0000-0000D8370000}"/>
    <cellStyle name="差 2 2 5" xfId="10061" xr:uid="{00000000-0005-0000-0000-0000D9370000}"/>
    <cellStyle name="差 2 2 5 2" xfId="29252" xr:uid="{00000000-0005-0000-0000-0000DA370000}"/>
    <cellStyle name="差 2 2 6" xfId="15734" xr:uid="{00000000-0005-0000-0000-0000DB370000}"/>
    <cellStyle name="差 2 2 6 2" xfId="29253" xr:uid="{00000000-0005-0000-0000-0000DC370000}"/>
    <cellStyle name="差 2 2 7" xfId="16630" xr:uid="{00000000-0005-0000-0000-0000DD370000}"/>
    <cellStyle name="差 2 2 7 2" xfId="20802" xr:uid="{00000000-0005-0000-0000-0000DE370000}"/>
    <cellStyle name="差 2 2 7 3" xfId="28663" xr:uid="{00000000-0005-0000-0000-0000DF370000}"/>
    <cellStyle name="差 2 2 8" xfId="21793" xr:uid="{00000000-0005-0000-0000-0000E0370000}"/>
    <cellStyle name="差 2 3" xfId="2184" xr:uid="{00000000-0005-0000-0000-0000E1370000}"/>
    <cellStyle name="差 2 3 2" xfId="10075" xr:uid="{00000000-0005-0000-0000-0000E2370000}"/>
    <cellStyle name="差 2 3 2 2" xfId="20840" xr:uid="{00000000-0005-0000-0000-0000E3370000}"/>
    <cellStyle name="差 2 3 3" xfId="10089" xr:uid="{00000000-0005-0000-0000-0000E4370000}"/>
    <cellStyle name="差 2 3 3 2" xfId="29255" xr:uid="{00000000-0005-0000-0000-0000E5370000}"/>
    <cellStyle name="差 2 3 4" xfId="8299" xr:uid="{00000000-0005-0000-0000-0000E6370000}"/>
    <cellStyle name="差 2 3 4 2" xfId="29257" xr:uid="{00000000-0005-0000-0000-0000E7370000}"/>
    <cellStyle name="差 2 3 5" xfId="24077" xr:uid="{00000000-0005-0000-0000-0000E8370000}"/>
    <cellStyle name="差 2 4" xfId="4837" xr:uid="{00000000-0005-0000-0000-0000E9370000}"/>
    <cellStyle name="差 2 4 2" xfId="29258" xr:uid="{00000000-0005-0000-0000-0000EA370000}"/>
    <cellStyle name="差 2 5" xfId="6931" xr:uid="{00000000-0005-0000-0000-0000EB370000}"/>
    <cellStyle name="差 2 5 2" xfId="29259" xr:uid="{00000000-0005-0000-0000-0000EC370000}"/>
    <cellStyle name="差 2 6" xfId="8753" xr:uid="{00000000-0005-0000-0000-0000ED370000}"/>
    <cellStyle name="差 2 6 2" xfId="29260" xr:uid="{00000000-0005-0000-0000-0000EE370000}"/>
    <cellStyle name="差 2 7" xfId="16786" xr:uid="{00000000-0005-0000-0000-0000EF370000}"/>
    <cellStyle name="差 2 7 2" xfId="29261" xr:uid="{00000000-0005-0000-0000-0000F0370000}"/>
    <cellStyle name="差 2 8" xfId="16065" xr:uid="{00000000-0005-0000-0000-0000F1370000}"/>
    <cellStyle name="差 2 8 2" xfId="29262" xr:uid="{00000000-0005-0000-0000-0000F2370000}"/>
    <cellStyle name="差 2 8 3" xfId="42570" xr:uid="{00000000-0005-0000-0000-0000F3370000}"/>
    <cellStyle name="差 2 9" xfId="29243" xr:uid="{00000000-0005-0000-0000-0000F4370000}"/>
    <cellStyle name="差 3" xfId="174" xr:uid="{00000000-0005-0000-0000-0000F5370000}"/>
    <cellStyle name="差 3 10" xfId="22570" xr:uid="{00000000-0005-0000-0000-0000F6370000}"/>
    <cellStyle name="差 3 2" xfId="342" xr:uid="{00000000-0005-0000-0000-0000F7370000}"/>
    <cellStyle name="差 3 2 2" xfId="2187" xr:uid="{00000000-0005-0000-0000-0000F8370000}"/>
    <cellStyle name="差 3 2 2 2" xfId="8754" xr:uid="{00000000-0005-0000-0000-0000F9370000}"/>
    <cellStyle name="差 3 2 2 2 2" xfId="29264" xr:uid="{00000000-0005-0000-0000-0000FA370000}"/>
    <cellStyle name="差 3 2 2 3" xfId="8298" xr:uid="{00000000-0005-0000-0000-0000FB370000}"/>
    <cellStyle name="差 3 2 2 3 2" xfId="29265" xr:uid="{00000000-0005-0000-0000-0000FC370000}"/>
    <cellStyle name="差 3 2 2 4" xfId="10065" xr:uid="{00000000-0005-0000-0000-0000FD370000}"/>
    <cellStyle name="差 3 2 2 4 2" xfId="29267" xr:uid="{00000000-0005-0000-0000-0000FE370000}"/>
    <cellStyle name="差 3 2 2 5" xfId="29263" xr:uid="{00000000-0005-0000-0000-0000FF370000}"/>
    <cellStyle name="差 3 2 3" xfId="4840" xr:uid="{00000000-0005-0000-0000-000000380000}"/>
    <cellStyle name="差 3 2 3 2" xfId="29268" xr:uid="{00000000-0005-0000-0000-000001380000}"/>
    <cellStyle name="差 3 2 4" xfId="7432" xr:uid="{00000000-0005-0000-0000-000002380000}"/>
    <cellStyle name="差 3 2 4 2" xfId="28959" xr:uid="{00000000-0005-0000-0000-000003380000}"/>
    <cellStyle name="差 3 2 5" xfId="10110" xr:uid="{00000000-0005-0000-0000-000004380000}"/>
    <cellStyle name="差 3 2 5 2" xfId="29269" xr:uid="{00000000-0005-0000-0000-000005380000}"/>
    <cellStyle name="差 3 2 6" xfId="16789" xr:uid="{00000000-0005-0000-0000-000006380000}"/>
    <cellStyle name="差 3 2 6 2" xfId="29270" xr:uid="{00000000-0005-0000-0000-000007380000}"/>
    <cellStyle name="差 3 2 7" xfId="15773" xr:uid="{00000000-0005-0000-0000-000008380000}"/>
    <cellStyle name="差 3 2 7 2" xfId="29271" xr:uid="{00000000-0005-0000-0000-000009380000}"/>
    <cellStyle name="差 3 2 7 3" xfId="41975" xr:uid="{00000000-0005-0000-0000-00000A380000}"/>
    <cellStyle name="差 3 2 8" xfId="25015" xr:uid="{00000000-0005-0000-0000-00000B380000}"/>
    <cellStyle name="差 3 3" xfId="2188" xr:uid="{00000000-0005-0000-0000-00000C380000}"/>
    <cellStyle name="差 3 3 2" xfId="4841" xr:uid="{00000000-0005-0000-0000-00000D380000}"/>
    <cellStyle name="差 3 3 2 2" xfId="29273" xr:uid="{00000000-0005-0000-0000-00000E380000}"/>
    <cellStyle name="差 3 3 3" xfId="10080" xr:uid="{00000000-0005-0000-0000-00000F380000}"/>
    <cellStyle name="差 3 3 3 2" xfId="29274" xr:uid="{00000000-0005-0000-0000-000010380000}"/>
    <cellStyle name="差 3 3 4" xfId="10073" xr:uid="{00000000-0005-0000-0000-000011380000}"/>
    <cellStyle name="差 3 3 4 2" xfId="28963" xr:uid="{00000000-0005-0000-0000-000012380000}"/>
    <cellStyle name="差 3 3 5" xfId="16790" xr:uid="{00000000-0005-0000-0000-000013380000}"/>
    <cellStyle name="差 3 3 5 2" xfId="29276" xr:uid="{00000000-0005-0000-0000-000014380000}"/>
    <cellStyle name="差 3 3 6" xfId="29272" xr:uid="{00000000-0005-0000-0000-000015380000}"/>
    <cellStyle name="差 3 4" xfId="1220" xr:uid="{00000000-0005-0000-0000-000016380000}"/>
    <cellStyle name="差 3 4 2" xfId="10082" xr:uid="{00000000-0005-0000-0000-000017380000}"/>
    <cellStyle name="差 3 4 2 2" xfId="29281" xr:uid="{00000000-0005-0000-0000-000018380000}"/>
    <cellStyle name="差 3 4 3" xfId="10064" xr:uid="{00000000-0005-0000-0000-000019380000}"/>
    <cellStyle name="差 3 4 3 2" xfId="29284" xr:uid="{00000000-0005-0000-0000-00001A380000}"/>
    <cellStyle name="差 3 4 4" xfId="10846" xr:uid="{00000000-0005-0000-0000-00001B380000}"/>
    <cellStyle name="差 3 4 4 2" xfId="27302" xr:uid="{00000000-0005-0000-0000-00001C380000}"/>
    <cellStyle name="差 3 4 5" xfId="29278" xr:uid="{00000000-0005-0000-0000-00001D380000}"/>
    <cellStyle name="差 3 5" xfId="4839" xr:uid="{00000000-0005-0000-0000-00001E380000}"/>
    <cellStyle name="差 3 5 2" xfId="7434" xr:uid="{00000000-0005-0000-0000-00001F380000}"/>
    <cellStyle name="差 3 5 2 2" xfId="29286" xr:uid="{00000000-0005-0000-0000-000020380000}"/>
    <cellStyle name="差 3 5 3" xfId="8750" xr:uid="{00000000-0005-0000-0000-000021380000}"/>
    <cellStyle name="差 3 5 3 2" xfId="29287" xr:uid="{00000000-0005-0000-0000-000022380000}"/>
    <cellStyle name="差 3 5 4" xfId="29285" xr:uid="{00000000-0005-0000-0000-000023380000}"/>
    <cellStyle name="差 3 6" xfId="6953" xr:uid="{00000000-0005-0000-0000-000024380000}"/>
    <cellStyle name="差 3 6 2" xfId="29288" xr:uid="{00000000-0005-0000-0000-000025380000}"/>
    <cellStyle name="差 3 7" xfId="8433" xr:uid="{00000000-0005-0000-0000-000026380000}"/>
    <cellStyle name="差 3 7 2" xfId="29290" xr:uid="{00000000-0005-0000-0000-000027380000}"/>
    <cellStyle name="差 3 8" xfId="15833" xr:uid="{00000000-0005-0000-0000-000028380000}"/>
    <cellStyle name="差 3 8 2" xfId="29292" xr:uid="{00000000-0005-0000-0000-000029380000}"/>
    <cellStyle name="差 3 9" xfId="16063" xr:uid="{00000000-0005-0000-0000-00002A380000}"/>
    <cellStyle name="差 3 9 2" xfId="29293" xr:uid="{00000000-0005-0000-0000-00002B380000}"/>
    <cellStyle name="差 3 9 3" xfId="42571" xr:uid="{00000000-0005-0000-0000-00002C380000}"/>
    <cellStyle name="差 4" xfId="175" xr:uid="{00000000-0005-0000-0000-00002D380000}"/>
    <cellStyle name="差 4 10" xfId="29294" xr:uid="{00000000-0005-0000-0000-00002E380000}"/>
    <cellStyle name="差 4 2" xfId="343" xr:uid="{00000000-0005-0000-0000-00002F380000}"/>
    <cellStyle name="差 4 2 2" xfId="2193" xr:uid="{00000000-0005-0000-0000-000030380000}"/>
    <cellStyle name="差 4 2 2 2" xfId="8646" xr:uid="{00000000-0005-0000-0000-000031380000}"/>
    <cellStyle name="差 4 2 2 2 2" xfId="29297" xr:uid="{00000000-0005-0000-0000-000032380000}"/>
    <cellStyle name="差 4 2 2 3" xfId="10096" xr:uid="{00000000-0005-0000-0000-000033380000}"/>
    <cellStyle name="差 4 2 2 3 2" xfId="29298" xr:uid="{00000000-0005-0000-0000-000034380000}"/>
    <cellStyle name="差 4 2 2 4" xfId="10068" xr:uid="{00000000-0005-0000-0000-000035380000}"/>
    <cellStyle name="差 4 2 2 4 2" xfId="29300" xr:uid="{00000000-0005-0000-0000-000036380000}"/>
    <cellStyle name="差 4 2 2 5" xfId="29295" xr:uid="{00000000-0005-0000-0000-000037380000}"/>
    <cellStyle name="差 4 2 3" xfId="4843" xr:uid="{00000000-0005-0000-0000-000038380000}"/>
    <cellStyle name="差 4 2 3 2" xfId="29301" xr:uid="{00000000-0005-0000-0000-000039380000}"/>
    <cellStyle name="差 4 2 4" xfId="7436" xr:uid="{00000000-0005-0000-0000-00003A380000}"/>
    <cellStyle name="差 4 2 4 2" xfId="29302" xr:uid="{00000000-0005-0000-0000-00003B380000}"/>
    <cellStyle name="差 4 2 5" xfId="8234" xr:uid="{00000000-0005-0000-0000-00003C380000}"/>
    <cellStyle name="差 4 2 5 2" xfId="29303" xr:uid="{00000000-0005-0000-0000-00003D380000}"/>
    <cellStyle name="差 4 2 6" xfId="16795" xr:uid="{00000000-0005-0000-0000-00003E380000}"/>
    <cellStyle name="差 4 2 6 2" xfId="29304" xr:uid="{00000000-0005-0000-0000-00003F380000}"/>
    <cellStyle name="差 4 2 7" xfId="16629" xr:uid="{00000000-0005-0000-0000-000040380000}"/>
    <cellStyle name="差 4 2 7 2" xfId="29305" xr:uid="{00000000-0005-0000-0000-000041380000}"/>
    <cellStyle name="差 4 2 7 3" xfId="42572" xr:uid="{00000000-0005-0000-0000-000042380000}"/>
    <cellStyle name="差 4 2 8" xfId="25032" xr:uid="{00000000-0005-0000-0000-000043380000}"/>
    <cellStyle name="差 4 3" xfId="2195" xr:uid="{00000000-0005-0000-0000-000044380000}"/>
    <cellStyle name="差 4 3 2" xfId="4844" xr:uid="{00000000-0005-0000-0000-000045380000}"/>
    <cellStyle name="差 4 3 2 2" xfId="29307" xr:uid="{00000000-0005-0000-0000-000046380000}"/>
    <cellStyle name="差 4 3 3" xfId="10079" xr:uid="{00000000-0005-0000-0000-000047380000}"/>
    <cellStyle name="差 4 3 3 2" xfId="29308" xr:uid="{00000000-0005-0000-0000-000048380000}"/>
    <cellStyle name="差 4 3 4" xfId="8659" xr:uid="{00000000-0005-0000-0000-000049380000}"/>
    <cellStyle name="差 4 3 4 2" xfId="29309" xr:uid="{00000000-0005-0000-0000-00004A380000}"/>
    <cellStyle name="差 4 3 5" xfId="16797" xr:uid="{00000000-0005-0000-0000-00004B380000}"/>
    <cellStyle name="差 4 3 5 2" xfId="29310" xr:uid="{00000000-0005-0000-0000-00004C380000}"/>
    <cellStyle name="差 4 3 6" xfId="29306" xr:uid="{00000000-0005-0000-0000-00004D380000}"/>
    <cellStyle name="差 4 4" xfId="2190" xr:uid="{00000000-0005-0000-0000-00004E380000}"/>
    <cellStyle name="差 4 4 2" xfId="8748" xr:uid="{00000000-0005-0000-0000-00004F380000}"/>
    <cellStyle name="差 4 4 2 2" xfId="29312" xr:uid="{00000000-0005-0000-0000-000050380000}"/>
    <cellStyle name="差 4 4 3" xfId="8297" xr:uid="{00000000-0005-0000-0000-000051380000}"/>
    <cellStyle name="差 4 4 3 2" xfId="29313" xr:uid="{00000000-0005-0000-0000-000052380000}"/>
    <cellStyle name="差 4 4 4" xfId="10046" xr:uid="{00000000-0005-0000-0000-000053380000}"/>
    <cellStyle name="差 4 4 4 2" xfId="27337" xr:uid="{00000000-0005-0000-0000-000054380000}"/>
    <cellStyle name="差 4 4 5" xfId="29311" xr:uid="{00000000-0005-0000-0000-000055380000}"/>
    <cellStyle name="差 4 5" xfId="4842" xr:uid="{00000000-0005-0000-0000-000056380000}"/>
    <cellStyle name="差 4 5 2" xfId="29314" xr:uid="{00000000-0005-0000-0000-000057380000}"/>
    <cellStyle name="差 4 6" xfId="7435" xr:uid="{00000000-0005-0000-0000-000058380000}"/>
    <cellStyle name="差 4 6 2" xfId="29315" xr:uid="{00000000-0005-0000-0000-000059380000}"/>
    <cellStyle name="差 4 7" xfId="8392" xr:uid="{00000000-0005-0000-0000-00005A380000}"/>
    <cellStyle name="差 4 7 2" xfId="29316" xr:uid="{00000000-0005-0000-0000-00005B380000}"/>
    <cellStyle name="差 4 8" xfId="16792" xr:uid="{00000000-0005-0000-0000-00005C380000}"/>
    <cellStyle name="差 4 8 2" xfId="29317" xr:uid="{00000000-0005-0000-0000-00005D380000}"/>
    <cellStyle name="差 4 9" xfId="16061" xr:uid="{00000000-0005-0000-0000-00005E380000}"/>
    <cellStyle name="差 4 9 2" xfId="29318" xr:uid="{00000000-0005-0000-0000-00005F380000}"/>
    <cellStyle name="差 4 9 3" xfId="41141" xr:uid="{00000000-0005-0000-0000-000060380000}"/>
    <cellStyle name="差 5" xfId="176" xr:uid="{00000000-0005-0000-0000-000061380000}"/>
    <cellStyle name="差 5 2" xfId="344" xr:uid="{00000000-0005-0000-0000-000062380000}"/>
    <cellStyle name="差 5 2 2" xfId="2197" xr:uid="{00000000-0005-0000-0000-000063380000}"/>
    <cellStyle name="差 5 2 2 2" xfId="8701" xr:uid="{00000000-0005-0000-0000-000064380000}"/>
    <cellStyle name="差 5 2 2 2 2" xfId="29322" xr:uid="{00000000-0005-0000-0000-000065380000}"/>
    <cellStyle name="差 5 2 2 3" xfId="8296" xr:uid="{00000000-0005-0000-0000-000066380000}"/>
    <cellStyle name="差 5 2 2 3 2" xfId="29323" xr:uid="{00000000-0005-0000-0000-000067380000}"/>
    <cellStyle name="差 5 2 2 4" xfId="10074" xr:uid="{00000000-0005-0000-0000-000068380000}"/>
    <cellStyle name="差 5 2 2 4 2" xfId="29325" xr:uid="{00000000-0005-0000-0000-000069380000}"/>
    <cellStyle name="差 5 2 2 5" xfId="29321" xr:uid="{00000000-0005-0000-0000-00006A380000}"/>
    <cellStyle name="差 5 2 3" xfId="4846" xr:uid="{00000000-0005-0000-0000-00006B380000}"/>
    <cellStyle name="差 5 2 3 2" xfId="7438" xr:uid="{00000000-0005-0000-0000-00006C380000}"/>
    <cellStyle name="差 5 2 3 2 2" xfId="29328" xr:uid="{00000000-0005-0000-0000-00006D380000}"/>
    <cellStyle name="差 5 2 3 3" xfId="8747" xr:uid="{00000000-0005-0000-0000-00006E380000}"/>
    <cellStyle name="差 5 2 3 3 2" xfId="29329" xr:uid="{00000000-0005-0000-0000-00006F380000}"/>
    <cellStyle name="差 5 2 3 4" xfId="29326" xr:uid="{00000000-0005-0000-0000-000070380000}"/>
    <cellStyle name="差 5 2 4" xfId="7437" xr:uid="{00000000-0005-0000-0000-000071380000}"/>
    <cellStyle name="差 5 2 4 2" xfId="8887" xr:uid="{00000000-0005-0000-0000-000072380000}"/>
    <cellStyle name="差 5 2 4 2 2" xfId="25659" xr:uid="{00000000-0005-0000-0000-000073380000}"/>
    <cellStyle name="差 5 2 4 3" xfId="10090" xr:uid="{00000000-0005-0000-0000-000074380000}"/>
    <cellStyle name="差 5 2 4 3 2" xfId="25661" xr:uid="{00000000-0005-0000-0000-000075380000}"/>
    <cellStyle name="差 5 2 4 4" xfId="22044" xr:uid="{00000000-0005-0000-0000-000076380000}"/>
    <cellStyle name="差 5 2 5" xfId="8746" xr:uid="{00000000-0005-0000-0000-000077380000}"/>
    <cellStyle name="差 5 2 5 2" xfId="29330" xr:uid="{00000000-0005-0000-0000-000078380000}"/>
    <cellStyle name="差 5 2 6" xfId="16799" xr:uid="{00000000-0005-0000-0000-000079380000}"/>
    <cellStyle name="差 5 2 6 2" xfId="20747" xr:uid="{00000000-0005-0000-0000-00007A380000}"/>
    <cellStyle name="差 5 2 7" xfId="16627" xr:uid="{00000000-0005-0000-0000-00007B380000}"/>
    <cellStyle name="差 5 2 7 2" xfId="29331" xr:uid="{00000000-0005-0000-0000-00007C380000}"/>
    <cellStyle name="差 5 2 7 3" xfId="42573" xr:uid="{00000000-0005-0000-0000-00007D380000}"/>
    <cellStyle name="差 5 2 8" xfId="25059" xr:uid="{00000000-0005-0000-0000-00007E380000}"/>
    <cellStyle name="差 5 3" xfId="1100" xr:uid="{00000000-0005-0000-0000-00007F380000}"/>
    <cellStyle name="差 5 3 2" xfId="10116" xr:uid="{00000000-0005-0000-0000-000080380000}"/>
    <cellStyle name="差 5 3 2 2" xfId="29335" xr:uid="{00000000-0005-0000-0000-000081380000}"/>
    <cellStyle name="差 5 3 3" xfId="10077" xr:uid="{00000000-0005-0000-0000-000082380000}"/>
    <cellStyle name="差 5 3 3 2" xfId="29337" xr:uid="{00000000-0005-0000-0000-000083380000}"/>
    <cellStyle name="差 5 3 4" xfId="8745" xr:uid="{00000000-0005-0000-0000-000084380000}"/>
    <cellStyle name="差 5 3 4 2" xfId="28969" xr:uid="{00000000-0005-0000-0000-000085380000}"/>
    <cellStyle name="差 5 3 5" xfId="29333" xr:uid="{00000000-0005-0000-0000-000086380000}"/>
    <cellStyle name="差 5 4" xfId="4845" xr:uid="{00000000-0005-0000-0000-000087380000}"/>
    <cellStyle name="差 5 4 2" xfId="6903" xr:uid="{00000000-0005-0000-0000-000088380000}"/>
    <cellStyle name="差 5 4 2 2" xfId="29340" xr:uid="{00000000-0005-0000-0000-000089380000}"/>
    <cellStyle name="差 5 4 3" xfId="10115" xr:uid="{00000000-0005-0000-0000-00008A380000}"/>
    <cellStyle name="差 5 4 3 2" xfId="29341" xr:uid="{00000000-0005-0000-0000-00008B380000}"/>
    <cellStyle name="差 5 4 4" xfId="29339" xr:uid="{00000000-0005-0000-0000-00008C380000}"/>
    <cellStyle name="差 5 5" xfId="6933" xr:uid="{00000000-0005-0000-0000-00008D380000}"/>
    <cellStyle name="差 5 5 2" xfId="8742" xr:uid="{00000000-0005-0000-0000-00008E380000}"/>
    <cellStyle name="差 5 5 2 2" xfId="29343" xr:uid="{00000000-0005-0000-0000-00008F380000}"/>
    <cellStyle name="差 5 5 3" xfId="8744" xr:uid="{00000000-0005-0000-0000-000090380000}"/>
    <cellStyle name="差 5 5 3 2" xfId="25947" xr:uid="{00000000-0005-0000-0000-000091380000}"/>
    <cellStyle name="差 5 5 4" xfId="29342" xr:uid="{00000000-0005-0000-0000-000092380000}"/>
    <cellStyle name="差 5 6" xfId="10105" xr:uid="{00000000-0005-0000-0000-000093380000}"/>
    <cellStyle name="差 5 6 2" xfId="29344" xr:uid="{00000000-0005-0000-0000-000094380000}"/>
    <cellStyle name="差 5 7" xfId="15761" xr:uid="{00000000-0005-0000-0000-000095380000}"/>
    <cellStyle name="差 5 7 2" xfId="29346" xr:uid="{00000000-0005-0000-0000-000096380000}"/>
    <cellStyle name="差 5 8" xfId="16059" xr:uid="{00000000-0005-0000-0000-000097380000}"/>
    <cellStyle name="差 5 8 2" xfId="24303" xr:uid="{00000000-0005-0000-0000-000098380000}"/>
    <cellStyle name="差 5 8 3" xfId="41668" xr:uid="{00000000-0005-0000-0000-000099380000}"/>
    <cellStyle name="差 5 9" xfId="29319" xr:uid="{00000000-0005-0000-0000-00009A380000}"/>
    <cellStyle name="差 6" xfId="2199" xr:uid="{00000000-0005-0000-0000-00009B380000}"/>
    <cellStyle name="差 6 2" xfId="2200" xr:uid="{00000000-0005-0000-0000-00009C380000}"/>
    <cellStyle name="差 6 2 2" xfId="4848" xr:uid="{00000000-0005-0000-0000-00009D380000}"/>
    <cellStyle name="差 6 2 2 2" xfId="7439" xr:uid="{00000000-0005-0000-0000-00009E380000}"/>
    <cellStyle name="差 6 2 2 2 2" xfId="29352" xr:uid="{00000000-0005-0000-0000-00009F380000}"/>
    <cellStyle name="差 6 2 2 3" xfId="8549" xr:uid="{00000000-0005-0000-0000-0000A0380000}"/>
    <cellStyle name="差 6 2 2 3 2" xfId="29355" xr:uid="{00000000-0005-0000-0000-0000A1380000}"/>
    <cellStyle name="差 6 2 2 4" xfId="29349" xr:uid="{00000000-0005-0000-0000-0000A2380000}"/>
    <cellStyle name="差 6 2 3" xfId="10109" xr:uid="{00000000-0005-0000-0000-0000A3380000}"/>
    <cellStyle name="差 6 2 3 2" xfId="9661" xr:uid="{00000000-0005-0000-0000-0000A4380000}"/>
    <cellStyle name="差 6 2 3 2 2" xfId="21116" xr:uid="{00000000-0005-0000-0000-0000A5380000}"/>
    <cellStyle name="差 6 2 3 3" xfId="29356" xr:uid="{00000000-0005-0000-0000-0000A6380000}"/>
    <cellStyle name="差 6 2 4" xfId="10081" xr:uid="{00000000-0005-0000-0000-0000A7380000}"/>
    <cellStyle name="差 6 2 4 2" xfId="29357" xr:uid="{00000000-0005-0000-0000-0000A8380000}"/>
    <cellStyle name="差 6 2 5" xfId="16802" xr:uid="{00000000-0005-0000-0000-0000A9380000}"/>
    <cellStyle name="差 6 2 5 2" xfId="29358" xr:uid="{00000000-0005-0000-0000-0000AA380000}"/>
    <cellStyle name="差 6 2 6" xfId="16459" xr:uid="{00000000-0005-0000-0000-0000AB380000}"/>
    <cellStyle name="差 6 2 6 2" xfId="29359" xr:uid="{00000000-0005-0000-0000-0000AC380000}"/>
    <cellStyle name="差 6 2 6 3" xfId="42577" xr:uid="{00000000-0005-0000-0000-0000AD380000}"/>
    <cellStyle name="差 6 2 7" xfId="29348" xr:uid="{00000000-0005-0000-0000-0000AE380000}"/>
    <cellStyle name="差 6 3" xfId="4847" xr:uid="{00000000-0005-0000-0000-0000AF380000}"/>
    <cellStyle name="差 6 3 2" xfId="7373" xr:uid="{00000000-0005-0000-0000-0000B0380000}"/>
    <cellStyle name="差 6 3 2 2" xfId="29362" xr:uid="{00000000-0005-0000-0000-0000B1380000}"/>
    <cellStyle name="差 6 3 3" xfId="10112" xr:uid="{00000000-0005-0000-0000-0000B2380000}"/>
    <cellStyle name="差 6 3 3 2" xfId="29363" xr:uid="{00000000-0005-0000-0000-0000B3380000}"/>
    <cellStyle name="差 6 3 4" xfId="29361" xr:uid="{00000000-0005-0000-0000-0000B4380000}"/>
    <cellStyle name="差 6 4" xfId="10067" xr:uid="{00000000-0005-0000-0000-0000B5380000}"/>
    <cellStyle name="差 6 4 2" xfId="8734" xr:uid="{00000000-0005-0000-0000-0000B6380000}"/>
    <cellStyle name="差 6 4 2 2" xfId="29367" xr:uid="{00000000-0005-0000-0000-0000B7380000}"/>
    <cellStyle name="差 6 4 3" xfId="29365" xr:uid="{00000000-0005-0000-0000-0000B8380000}"/>
    <cellStyle name="差 6 5" xfId="8741" xr:uid="{00000000-0005-0000-0000-0000B9380000}"/>
    <cellStyle name="差 6 5 2" xfId="29368" xr:uid="{00000000-0005-0000-0000-0000BA380000}"/>
    <cellStyle name="差 6 6" xfId="16801" xr:uid="{00000000-0005-0000-0000-0000BB380000}"/>
    <cellStyle name="差 6 6 2" xfId="29369" xr:uid="{00000000-0005-0000-0000-0000BC380000}"/>
    <cellStyle name="差 6 7" xfId="15829" xr:uid="{00000000-0005-0000-0000-0000BD380000}"/>
    <cellStyle name="差 6 7 2" xfId="29370" xr:uid="{00000000-0005-0000-0000-0000BE380000}"/>
    <cellStyle name="差 6 7 3" xfId="42580" xr:uid="{00000000-0005-0000-0000-0000BF380000}"/>
    <cellStyle name="差 6 8" xfId="29347" xr:uid="{00000000-0005-0000-0000-0000C0380000}"/>
    <cellStyle name="差 7" xfId="2203" xr:uid="{00000000-0005-0000-0000-0000C1380000}"/>
    <cellStyle name="差 7 2" xfId="2205" xr:uid="{00000000-0005-0000-0000-0000C2380000}"/>
    <cellStyle name="差 7 2 2" xfId="4850" xr:uid="{00000000-0005-0000-0000-0000C3380000}"/>
    <cellStyle name="差 7 2 2 2" xfId="6955" xr:uid="{00000000-0005-0000-0000-0000C4380000}"/>
    <cellStyle name="差 7 2 2 2 2" xfId="22596" xr:uid="{00000000-0005-0000-0000-0000C5380000}"/>
    <cellStyle name="差 7 2 2 3" xfId="8652" xr:uid="{00000000-0005-0000-0000-0000C6380000}"/>
    <cellStyle name="差 7 2 2 3 2" xfId="22280" xr:uid="{00000000-0005-0000-0000-0000C7380000}"/>
    <cellStyle name="差 7 2 2 4" xfId="22594" xr:uid="{00000000-0005-0000-0000-0000C8380000}"/>
    <cellStyle name="差 7 2 3" xfId="8283" xr:uid="{00000000-0005-0000-0000-0000C9380000}"/>
    <cellStyle name="差 7 2 3 2" xfId="21129" xr:uid="{00000000-0005-0000-0000-0000CA380000}"/>
    <cellStyle name="差 7 2 4" xfId="8740" xr:uid="{00000000-0005-0000-0000-0000CB380000}"/>
    <cellStyle name="差 7 2 4 2" xfId="22608" xr:uid="{00000000-0005-0000-0000-0000CC380000}"/>
    <cellStyle name="差 7 2 5" xfId="16807" xr:uid="{00000000-0005-0000-0000-0000CD380000}"/>
    <cellStyle name="差 7 2 5 2" xfId="22614" xr:uid="{00000000-0005-0000-0000-0000CE380000}"/>
    <cellStyle name="差 7 2 6" xfId="22591" xr:uid="{00000000-0005-0000-0000-0000CF380000}"/>
    <cellStyle name="差 7 3" xfId="4849" xr:uid="{00000000-0005-0000-0000-0000D0380000}"/>
    <cellStyle name="差 7 3 2" xfId="6957" xr:uid="{00000000-0005-0000-0000-0000D1380000}"/>
    <cellStyle name="差 7 3 2 2" xfId="29371" xr:uid="{00000000-0005-0000-0000-0000D2380000}"/>
    <cellStyle name="差 7 3 3" xfId="10113" xr:uid="{00000000-0005-0000-0000-0000D3380000}"/>
    <cellStyle name="差 7 3 3 2" xfId="29373" xr:uid="{00000000-0005-0000-0000-0000D4380000}"/>
    <cellStyle name="差 7 3 4" xfId="22617" xr:uid="{00000000-0005-0000-0000-0000D5380000}"/>
    <cellStyle name="差 7 4" xfId="9690" xr:uid="{00000000-0005-0000-0000-0000D6380000}"/>
    <cellStyle name="差 7 4 2" xfId="22620" xr:uid="{00000000-0005-0000-0000-0000D7380000}"/>
    <cellStyle name="差 7 5" xfId="8653" xr:uid="{00000000-0005-0000-0000-0000D8380000}"/>
    <cellStyle name="差 7 5 2" xfId="22622" xr:uid="{00000000-0005-0000-0000-0000D9380000}"/>
    <cellStyle name="差 7 6" xfId="16805" xr:uid="{00000000-0005-0000-0000-0000DA380000}"/>
    <cellStyle name="差 7 6 2" xfId="22628" xr:uid="{00000000-0005-0000-0000-0000DB380000}"/>
    <cellStyle name="差 7 7" xfId="22589" xr:uid="{00000000-0005-0000-0000-0000DC380000}"/>
    <cellStyle name="差 8" xfId="2208" xr:uid="{00000000-0005-0000-0000-0000DD380000}"/>
    <cellStyle name="差 8 2" xfId="2210" xr:uid="{00000000-0005-0000-0000-0000DE380000}"/>
    <cellStyle name="差 8 2 2" xfId="4852" xr:uid="{00000000-0005-0000-0000-0000DF380000}"/>
    <cellStyle name="差 8 2 2 2" xfId="7441" xr:uid="{00000000-0005-0000-0000-0000E0380000}"/>
    <cellStyle name="差 8 2 2 2 2" xfId="29379" xr:uid="{00000000-0005-0000-0000-0000E1380000}"/>
    <cellStyle name="差 8 2 2 3" xfId="8233" xr:uid="{00000000-0005-0000-0000-0000E2380000}"/>
    <cellStyle name="差 8 2 2 3 2" xfId="29381" xr:uid="{00000000-0005-0000-0000-0000E3380000}"/>
    <cellStyle name="差 8 2 2 4" xfId="29377" xr:uid="{00000000-0005-0000-0000-0000E4380000}"/>
    <cellStyle name="差 8 2 3" xfId="10098" xr:uid="{00000000-0005-0000-0000-0000E5380000}"/>
    <cellStyle name="差 8 2 3 2" xfId="29382" xr:uid="{00000000-0005-0000-0000-0000E6380000}"/>
    <cellStyle name="差 8 2 4" xfId="8697" xr:uid="{00000000-0005-0000-0000-0000E7380000}"/>
    <cellStyle name="差 8 2 4 2" xfId="29383" xr:uid="{00000000-0005-0000-0000-0000E8380000}"/>
    <cellStyle name="差 8 2 5" xfId="16812" xr:uid="{00000000-0005-0000-0000-0000E9380000}"/>
    <cellStyle name="差 8 2 5 2" xfId="29385" xr:uid="{00000000-0005-0000-0000-0000EA380000}"/>
    <cellStyle name="差 8 2 6" xfId="29376" xr:uid="{00000000-0005-0000-0000-0000EB380000}"/>
    <cellStyle name="差 8 3" xfId="4851" xr:uid="{00000000-0005-0000-0000-0000EC380000}"/>
    <cellStyle name="差 8 3 2" xfId="7442" xr:uid="{00000000-0005-0000-0000-0000ED380000}"/>
    <cellStyle name="差 8 3 2 2" xfId="29388" xr:uid="{00000000-0005-0000-0000-0000EE380000}"/>
    <cellStyle name="差 8 3 3" xfId="8674" xr:uid="{00000000-0005-0000-0000-0000EF380000}"/>
    <cellStyle name="差 8 3 3 2" xfId="29389" xr:uid="{00000000-0005-0000-0000-0000F0380000}"/>
    <cellStyle name="差 8 3 4" xfId="29387" xr:uid="{00000000-0005-0000-0000-0000F1380000}"/>
    <cellStyle name="差 8 4" xfId="10104" xr:uid="{00000000-0005-0000-0000-0000F2380000}"/>
    <cellStyle name="差 8 4 2" xfId="29392" xr:uid="{00000000-0005-0000-0000-0000F3380000}"/>
    <cellStyle name="差 8 5" xfId="8903" xr:uid="{00000000-0005-0000-0000-0000F4380000}"/>
    <cellStyle name="差 8 5 2" xfId="21884" xr:uid="{00000000-0005-0000-0000-0000F5380000}"/>
    <cellStyle name="差 8 6" xfId="16810" xr:uid="{00000000-0005-0000-0000-0000F6380000}"/>
    <cellStyle name="差 8 6 2" xfId="22104" xr:uid="{00000000-0005-0000-0000-0000F7380000}"/>
    <cellStyle name="差 8 7" xfId="29374" xr:uid="{00000000-0005-0000-0000-0000F8380000}"/>
    <cellStyle name="差 9" xfId="438" xr:uid="{00000000-0005-0000-0000-0000F9380000}"/>
    <cellStyle name="差 9 2" xfId="2211" xr:uid="{00000000-0005-0000-0000-0000FA380000}"/>
    <cellStyle name="差 9 2 2" xfId="4854" xr:uid="{00000000-0005-0000-0000-0000FB380000}"/>
    <cellStyle name="差 9 2 2 2" xfId="6877" xr:uid="{00000000-0005-0000-0000-0000FC380000}"/>
    <cellStyle name="差 9 2 2 2 2" xfId="21313" xr:uid="{00000000-0005-0000-0000-0000FD380000}"/>
    <cellStyle name="差 9 2 2 3" xfId="9476" xr:uid="{00000000-0005-0000-0000-0000FE380000}"/>
    <cellStyle name="差 9 2 2 3 2" xfId="21726" xr:uid="{00000000-0005-0000-0000-0000FF380000}"/>
    <cellStyle name="差 9 2 2 4" xfId="21688" xr:uid="{00000000-0005-0000-0000-000000390000}"/>
    <cellStyle name="差 9 2 3" xfId="10102" xr:uid="{00000000-0005-0000-0000-000001390000}"/>
    <cellStyle name="差 9 2 3 2" xfId="29396" xr:uid="{00000000-0005-0000-0000-000002390000}"/>
    <cellStyle name="差 9 2 4" xfId="10210" xr:uid="{00000000-0005-0000-0000-000003390000}"/>
    <cellStyle name="差 9 2 4 2" xfId="28563" xr:uid="{00000000-0005-0000-0000-000004390000}"/>
    <cellStyle name="差 9 2 5" xfId="16813" xr:uid="{00000000-0005-0000-0000-000005390000}"/>
    <cellStyle name="差 9 2 5 2" xfId="29397" xr:uid="{00000000-0005-0000-0000-000006390000}"/>
    <cellStyle name="差 9 2 6" xfId="29395" xr:uid="{00000000-0005-0000-0000-000007390000}"/>
    <cellStyle name="差 9 3" xfId="4853" xr:uid="{00000000-0005-0000-0000-000008390000}"/>
    <cellStyle name="差 9 3 2" xfId="6845" xr:uid="{00000000-0005-0000-0000-000009390000}"/>
    <cellStyle name="差 9 3 2 2" xfId="29400" xr:uid="{00000000-0005-0000-0000-00000A390000}"/>
    <cellStyle name="差 9 3 3" xfId="8232" xr:uid="{00000000-0005-0000-0000-00000B390000}"/>
    <cellStyle name="差 9 3 3 2" xfId="29401" xr:uid="{00000000-0005-0000-0000-00000C390000}"/>
    <cellStyle name="差 9 3 4" xfId="29399" xr:uid="{00000000-0005-0000-0000-00000D390000}"/>
    <cellStyle name="差 9 4" xfId="8984" xr:uid="{00000000-0005-0000-0000-00000E390000}"/>
    <cellStyle name="差 9 4 2" xfId="25336" xr:uid="{00000000-0005-0000-0000-00000F390000}"/>
    <cellStyle name="差 9 5" xfId="10583" xr:uid="{00000000-0005-0000-0000-000010390000}"/>
    <cellStyle name="差 9 5 2" xfId="25338" xr:uid="{00000000-0005-0000-0000-000011390000}"/>
    <cellStyle name="差 9 6" xfId="15465" xr:uid="{00000000-0005-0000-0000-000012390000}"/>
    <cellStyle name="差 9 6 2" xfId="25340" xr:uid="{00000000-0005-0000-0000-000013390000}"/>
    <cellStyle name="差 9 7" xfId="29393" xr:uid="{00000000-0005-0000-0000-000014390000}"/>
    <cellStyle name="差_（1）主线清单模板09.6.8" xfId="2213" xr:uid="{00000000-0005-0000-0000-000015390000}"/>
    <cellStyle name="差_（1）主线清单模板09.6.8 2" xfId="2215" xr:uid="{00000000-0005-0000-0000-000016390000}"/>
    <cellStyle name="差_（1）主线清单模板09.6.8 2 2" xfId="4856" xr:uid="{00000000-0005-0000-0000-000017390000}"/>
    <cellStyle name="差_（1）主线清单模板09.6.8 2 2 2" xfId="7406" xr:uid="{00000000-0005-0000-0000-000018390000}"/>
    <cellStyle name="差_（1）主线清单模板09.6.8 2 2 2 2" xfId="28584" xr:uid="{00000000-0005-0000-0000-000019390000}"/>
    <cellStyle name="差_（1）主线清单模板09.6.8 2 2 3" xfId="8739" xr:uid="{00000000-0005-0000-0000-00001A390000}"/>
    <cellStyle name="差_（1）主线清单模板09.6.8 2 2 3 2" xfId="28590" xr:uid="{00000000-0005-0000-0000-00001B390000}"/>
    <cellStyle name="差_（1）主线清单模板09.6.8 2 2 4" xfId="28581" xr:uid="{00000000-0005-0000-0000-00001C390000}"/>
    <cellStyle name="差_（1）主线清单模板09.6.8 2 3" xfId="10069" xr:uid="{00000000-0005-0000-0000-00001D390000}"/>
    <cellStyle name="差_（1）主线清单模板09.6.8 2 3 2" xfId="29404" xr:uid="{00000000-0005-0000-0000-00001E390000}"/>
    <cellStyle name="差_（1）主线清单模板09.6.8 2 4" xfId="8543" xr:uid="{00000000-0005-0000-0000-00001F390000}"/>
    <cellStyle name="差_（1）主线清单模板09.6.8 2 4 2" xfId="29406" xr:uid="{00000000-0005-0000-0000-000020390000}"/>
    <cellStyle name="差_（1）主线清单模板09.6.8 2 5" xfId="16817" xr:uid="{00000000-0005-0000-0000-000021390000}"/>
    <cellStyle name="差_（1）主线清单模板09.6.8 2 5 2" xfId="29408" xr:uid="{00000000-0005-0000-0000-000022390000}"/>
    <cellStyle name="差_（1）主线清单模板09.6.8 2 6" xfId="29403" xr:uid="{00000000-0005-0000-0000-000023390000}"/>
    <cellStyle name="差_（1）主线清单模板09.6.8 3" xfId="4855" xr:uid="{00000000-0005-0000-0000-000024390000}"/>
    <cellStyle name="差_（1）主线清单模板09.6.8 3 2" xfId="7443" xr:uid="{00000000-0005-0000-0000-000025390000}"/>
    <cellStyle name="差_（1）主线清单模板09.6.8 3 2 2" xfId="29410" xr:uid="{00000000-0005-0000-0000-000026390000}"/>
    <cellStyle name="差_（1）主线清单模板09.6.8 3 3" xfId="10071" xr:uid="{00000000-0005-0000-0000-000027390000}"/>
    <cellStyle name="差_（1）主线清单模板09.6.8 3 3 2" xfId="29411" xr:uid="{00000000-0005-0000-0000-000028390000}"/>
    <cellStyle name="差_（1）主线清单模板09.6.8 3 4" xfId="29409" xr:uid="{00000000-0005-0000-0000-000029390000}"/>
    <cellStyle name="差_（1）主线清单模板09.6.8 4" xfId="8736" xr:uid="{00000000-0005-0000-0000-00002A390000}"/>
    <cellStyle name="差_（1）主线清单模板09.6.8 4 2" xfId="29412" xr:uid="{00000000-0005-0000-0000-00002B390000}"/>
    <cellStyle name="差_（1）主线清单模板09.6.8 5" xfId="8735" xr:uid="{00000000-0005-0000-0000-00002C390000}"/>
    <cellStyle name="差_（1）主线清单模板09.6.8 5 2" xfId="29413" xr:uid="{00000000-0005-0000-0000-00002D390000}"/>
    <cellStyle name="差_（1）主线清单模板09.6.8 6" xfId="16815" xr:uid="{00000000-0005-0000-0000-00002E390000}"/>
    <cellStyle name="差_（1）主线清单模板09.6.8 6 2" xfId="29414" xr:uid="{00000000-0005-0000-0000-00002F390000}"/>
    <cellStyle name="差_（1）主线清单模板09.6.8 7" xfId="29402" xr:uid="{00000000-0005-0000-0000-000030390000}"/>
    <cellStyle name="差_（上半月）3月份计划表样(呼和公司)" xfId="2218" xr:uid="{00000000-0005-0000-0000-000031390000}"/>
    <cellStyle name="差_（上半月）3月份计划表样(呼和公司) 2" xfId="2219" xr:uid="{00000000-0005-0000-0000-000032390000}"/>
    <cellStyle name="差_（上半月）3月份计划表样(呼和公司) 2 2" xfId="4858" xr:uid="{00000000-0005-0000-0000-000033390000}"/>
    <cellStyle name="差_（上半月）3月份计划表样(呼和公司) 2 2 2" xfId="7445" xr:uid="{00000000-0005-0000-0000-000034390000}"/>
    <cellStyle name="差_（上半月）3月份计划表样(呼和公司) 2 2 2 2" xfId="23151" xr:uid="{00000000-0005-0000-0000-000035390000}"/>
    <cellStyle name="差_（上半月）3月份计划表样(呼和公司) 2 2 3" xfId="10087" xr:uid="{00000000-0005-0000-0000-000036390000}"/>
    <cellStyle name="差_（上半月）3月份计划表样(呼和公司) 2 2 3 2" xfId="29418" xr:uid="{00000000-0005-0000-0000-000037390000}"/>
    <cellStyle name="差_（上半月）3月份计划表样(呼和公司) 2 2 4" xfId="29417" xr:uid="{00000000-0005-0000-0000-000038390000}"/>
    <cellStyle name="差_（上半月）3月份计划表样(呼和公司) 2 3" xfId="10091" xr:uid="{00000000-0005-0000-0000-000039390000}"/>
    <cellStyle name="差_（上半月）3月份计划表样(呼和公司) 2 3 2" xfId="29419" xr:uid="{00000000-0005-0000-0000-00003A390000}"/>
    <cellStyle name="差_（上半月）3月份计划表样(呼和公司) 2 4" xfId="8472" xr:uid="{00000000-0005-0000-0000-00003B390000}"/>
    <cellStyle name="差_（上半月）3月份计划表样(呼和公司) 2 4 2" xfId="29420" xr:uid="{00000000-0005-0000-0000-00003C390000}"/>
    <cellStyle name="差_（上半月）3月份计划表样(呼和公司) 2 5" xfId="16821" xr:uid="{00000000-0005-0000-0000-00003D390000}"/>
    <cellStyle name="差_（上半月）3月份计划表样(呼和公司) 2 5 2" xfId="29421" xr:uid="{00000000-0005-0000-0000-00003E390000}"/>
    <cellStyle name="差_（上半月）3月份计划表样(呼和公司) 2 6" xfId="29416" xr:uid="{00000000-0005-0000-0000-00003F390000}"/>
    <cellStyle name="差_（上半月）3月份计划表样(呼和公司) 3" xfId="4857" xr:uid="{00000000-0005-0000-0000-000040390000}"/>
    <cellStyle name="差_（上半月）3月份计划表样(呼和公司) 3 2" xfId="7446" xr:uid="{00000000-0005-0000-0000-000041390000}"/>
    <cellStyle name="差_（上半月）3月份计划表样(呼和公司) 3 2 2" xfId="29423" xr:uid="{00000000-0005-0000-0000-000042390000}"/>
    <cellStyle name="差_（上半月）3月份计划表样(呼和公司) 3 3" xfId="10118" xr:uid="{00000000-0005-0000-0000-000043390000}"/>
    <cellStyle name="差_（上半月）3月份计划表样(呼和公司) 3 3 2" xfId="29424" xr:uid="{00000000-0005-0000-0000-000044390000}"/>
    <cellStyle name="差_（上半月）3月份计划表样(呼和公司) 3 4" xfId="29422" xr:uid="{00000000-0005-0000-0000-000045390000}"/>
    <cellStyle name="差_（上半月）3月份计划表样(呼和公司) 4" xfId="8467" xr:uid="{00000000-0005-0000-0000-000046390000}"/>
    <cellStyle name="差_（上半月）3月份计划表样(呼和公司) 4 2" xfId="29425" xr:uid="{00000000-0005-0000-0000-000047390000}"/>
    <cellStyle name="差_（上半月）3月份计划表样(呼和公司) 5" xfId="8733" xr:uid="{00000000-0005-0000-0000-000048390000}"/>
    <cellStyle name="差_（上半月）3月份计划表样(呼和公司) 5 2" xfId="29426" xr:uid="{00000000-0005-0000-0000-000049390000}"/>
    <cellStyle name="差_（上半月）3月份计划表样(呼和公司) 6" xfId="16820" xr:uid="{00000000-0005-0000-0000-00004A390000}"/>
    <cellStyle name="差_（上半月）3月份计划表样(呼和公司) 6 2" xfId="29428" xr:uid="{00000000-0005-0000-0000-00004B390000}"/>
    <cellStyle name="差_（上半月）3月份计划表样(呼和公司) 7" xfId="29415" xr:uid="{00000000-0005-0000-0000-00004C390000}"/>
    <cellStyle name="差_（上半月）4月份计划表样(呼和公司)" xfId="2220" xr:uid="{00000000-0005-0000-0000-00004D390000}"/>
    <cellStyle name="差_（上半月）4月份计划表样(呼和公司) 2" xfId="2221" xr:uid="{00000000-0005-0000-0000-00004E390000}"/>
    <cellStyle name="差_（上半月）4月份计划表样(呼和公司) 2 2" xfId="4860" xr:uid="{00000000-0005-0000-0000-00004F390000}"/>
    <cellStyle name="差_（上半月）4月份计划表样(呼和公司) 2 2 2" xfId="7447" xr:uid="{00000000-0005-0000-0000-000050390000}"/>
    <cellStyle name="差_（上半月）4月份计划表样(呼和公司) 2 2 2 2" xfId="29434" xr:uid="{00000000-0005-0000-0000-000051390000}"/>
    <cellStyle name="差_（上半月）4月份计划表样(呼和公司) 2 2 3" xfId="8294" xr:uid="{00000000-0005-0000-0000-000052390000}"/>
    <cellStyle name="差_（上半月）4月份计划表样(呼和公司) 2 2 3 2" xfId="29435" xr:uid="{00000000-0005-0000-0000-000053390000}"/>
    <cellStyle name="差_（上半月）4月份计划表样(呼和公司) 2 2 4" xfId="29433" xr:uid="{00000000-0005-0000-0000-000054390000}"/>
    <cellStyle name="差_（上半月）4月份计划表样(呼和公司) 2 3" xfId="10088" xr:uid="{00000000-0005-0000-0000-000055390000}"/>
    <cellStyle name="差_（上半月）4月份计划表样(呼和公司) 2 3 2" xfId="29437" xr:uid="{00000000-0005-0000-0000-000056390000}"/>
    <cellStyle name="差_（上半月）4月份计划表样(呼和公司) 2 4" xfId="8570" xr:uid="{00000000-0005-0000-0000-000057390000}"/>
    <cellStyle name="差_（上半月）4月份计划表样(呼和公司) 2 4 2" xfId="29438" xr:uid="{00000000-0005-0000-0000-000058390000}"/>
    <cellStyle name="差_（上半月）4月份计划表样(呼和公司) 2 5" xfId="16823" xr:uid="{00000000-0005-0000-0000-000059390000}"/>
    <cellStyle name="差_（上半月）4月份计划表样(呼和公司) 2 5 2" xfId="29441" xr:uid="{00000000-0005-0000-0000-00005A390000}"/>
    <cellStyle name="差_（上半月）4月份计划表样(呼和公司) 2 6" xfId="29431" xr:uid="{00000000-0005-0000-0000-00005B390000}"/>
    <cellStyle name="差_（上半月）4月份计划表样(呼和公司) 3" xfId="4859" xr:uid="{00000000-0005-0000-0000-00005C390000}"/>
    <cellStyle name="差_（上半月）4月份计划表样(呼和公司) 3 2" xfId="7163" xr:uid="{00000000-0005-0000-0000-00005D390000}"/>
    <cellStyle name="差_（上半月）4月份计划表样(呼和公司) 3 2 2" xfId="29443" xr:uid="{00000000-0005-0000-0000-00005E390000}"/>
    <cellStyle name="差_（上半月）4月份计划表样(呼和公司) 3 3" xfId="10097" xr:uid="{00000000-0005-0000-0000-00005F390000}"/>
    <cellStyle name="差_（上半月）4月份计划表样(呼和公司) 3 3 2" xfId="29444" xr:uid="{00000000-0005-0000-0000-000060390000}"/>
    <cellStyle name="差_（上半月）4月份计划表样(呼和公司) 3 4" xfId="29442" xr:uid="{00000000-0005-0000-0000-000061390000}"/>
    <cellStyle name="差_（上半月）4月份计划表样(呼和公司) 4" xfId="8732" xr:uid="{00000000-0005-0000-0000-000062390000}"/>
    <cellStyle name="差_（上半月）4月份计划表样(呼和公司) 4 2" xfId="29445" xr:uid="{00000000-0005-0000-0000-000063390000}"/>
    <cellStyle name="差_（上半月）4月份计划表样(呼和公司) 5" xfId="8231" xr:uid="{00000000-0005-0000-0000-000064390000}"/>
    <cellStyle name="差_（上半月）4月份计划表样(呼和公司) 5 2" xfId="29447" xr:uid="{00000000-0005-0000-0000-000065390000}"/>
    <cellStyle name="差_（上半月）4月份计划表样(呼和公司) 6" xfId="16822" xr:uid="{00000000-0005-0000-0000-000066390000}"/>
    <cellStyle name="差_（上半月）4月份计划表样(呼和公司) 6 2" xfId="29449" xr:uid="{00000000-0005-0000-0000-000067390000}"/>
    <cellStyle name="差_（上半月）4月份计划表样(呼和公司) 7" xfId="29430" xr:uid="{00000000-0005-0000-0000-000068390000}"/>
    <cellStyle name="差_（已锁）长沙开福万达酒店客房区清单0920" xfId="497" xr:uid="{00000000-0005-0000-0000-000069390000}"/>
    <cellStyle name="差_（已锁）长沙开福万达酒店客房区清单0920 2" xfId="948" xr:uid="{00000000-0005-0000-0000-00006A390000}"/>
    <cellStyle name="差_（已锁）长沙开福万达酒店客房区清单0920 2 2" xfId="4862" xr:uid="{00000000-0005-0000-0000-00006B390000}"/>
    <cellStyle name="差_（已锁）长沙开福万达酒店客房区清单0920 2 2 2" xfId="7395" xr:uid="{00000000-0005-0000-0000-00006C390000}"/>
    <cellStyle name="差_（已锁）长沙开福万达酒店客房区清单0920 2 2 2 2" xfId="29456" xr:uid="{00000000-0005-0000-0000-00006D390000}"/>
    <cellStyle name="差_（已锁）长沙开福万达酒店客房区清单0920 2 2 3" xfId="10078" xr:uid="{00000000-0005-0000-0000-00006E390000}"/>
    <cellStyle name="差_（已锁）长沙开福万达酒店客房区清单0920 2 2 3 2" xfId="29458" xr:uid="{00000000-0005-0000-0000-00006F390000}"/>
    <cellStyle name="差_（已锁）长沙开福万达酒店客房区清单0920 2 2 4" xfId="29453" xr:uid="{00000000-0005-0000-0000-000070390000}"/>
    <cellStyle name="差_（已锁）长沙开福万达酒店客房区清单0920 2 3" xfId="10083" xr:uid="{00000000-0005-0000-0000-000071390000}"/>
    <cellStyle name="差_（已锁）长沙开福万达酒店客房区清单0920 2 3 2" xfId="29460" xr:uid="{00000000-0005-0000-0000-000072390000}"/>
    <cellStyle name="差_（已锁）长沙开福万达酒店客房区清单0920 2 4" xfId="10094" xr:uid="{00000000-0005-0000-0000-000073390000}"/>
    <cellStyle name="差_（已锁）长沙开福万达酒店客房区清单0920 2 4 2" xfId="29462" xr:uid="{00000000-0005-0000-0000-000074390000}"/>
    <cellStyle name="差_（已锁）长沙开福万达酒店客房区清单0920 2 5" xfId="15695" xr:uid="{00000000-0005-0000-0000-000075390000}"/>
    <cellStyle name="差_（已锁）长沙开福万达酒店客房区清单0920 2 5 2" xfId="29465" xr:uid="{00000000-0005-0000-0000-000076390000}"/>
    <cellStyle name="差_（已锁）长沙开福万达酒店客房区清单0920 2 6" xfId="29451" xr:uid="{00000000-0005-0000-0000-000077390000}"/>
    <cellStyle name="差_（已锁）长沙开福万达酒店客房区清单0920 3" xfId="4861" xr:uid="{00000000-0005-0000-0000-000078390000}"/>
    <cellStyle name="差_（已锁）长沙开福万达酒店客房区清单0920 3 2" xfId="7449" xr:uid="{00000000-0005-0000-0000-000079390000}"/>
    <cellStyle name="差_（已锁）长沙开福万达酒店客房区清单0920 3 2 2" xfId="29469" xr:uid="{00000000-0005-0000-0000-00007A390000}"/>
    <cellStyle name="差_（已锁）长沙开福万达酒店客房区清单0920 3 3" xfId="10100" xr:uid="{00000000-0005-0000-0000-00007B390000}"/>
    <cellStyle name="差_（已锁）长沙开福万达酒店客房区清单0920 3 3 2" xfId="29471" xr:uid="{00000000-0005-0000-0000-00007C390000}"/>
    <cellStyle name="差_（已锁）长沙开福万达酒店客房区清单0920 3 4" xfId="29467" xr:uid="{00000000-0005-0000-0000-00007D390000}"/>
    <cellStyle name="差_（已锁）长沙开福万达酒店客房区清单0920 4" xfId="8523" xr:uid="{00000000-0005-0000-0000-00007E390000}"/>
    <cellStyle name="差_（已锁）长沙开福万达酒店客房区清单0920 4 2" xfId="29473" xr:uid="{00000000-0005-0000-0000-00007F390000}"/>
    <cellStyle name="差_（已锁）长沙开福万达酒店客房区清单0920 5" xfId="10062" xr:uid="{00000000-0005-0000-0000-000080390000}"/>
    <cellStyle name="差_（已锁）长沙开福万达酒店客房区清单0920 5 2" xfId="29475" xr:uid="{00000000-0005-0000-0000-000081390000}"/>
    <cellStyle name="差_（已锁）长沙开福万达酒店客房区清单0920 6" xfId="15500" xr:uid="{00000000-0005-0000-0000-000082390000}"/>
    <cellStyle name="差_（已锁）长沙开福万达酒店客房区清单0920 6 2" xfId="29479" xr:uid="{00000000-0005-0000-0000-000083390000}"/>
    <cellStyle name="差_（已锁）长沙开福万达酒店客房区清单0920 7" xfId="20905" xr:uid="{00000000-0005-0000-0000-000084390000}"/>
    <cellStyle name="差_02" xfId="2222" xr:uid="{00000000-0005-0000-0000-000085390000}"/>
    <cellStyle name="差_02 2" xfId="2223" xr:uid="{00000000-0005-0000-0000-000086390000}"/>
    <cellStyle name="差_02 2 2" xfId="4864" xr:uid="{00000000-0005-0000-0000-000087390000}"/>
    <cellStyle name="差_02 2 2 2" xfId="29483" xr:uid="{00000000-0005-0000-0000-000088390000}"/>
    <cellStyle name="差_02 2 3" xfId="10114" xr:uid="{00000000-0005-0000-0000-000089390000}"/>
    <cellStyle name="差_02 2 3 2" xfId="29484" xr:uid="{00000000-0005-0000-0000-00008A390000}"/>
    <cellStyle name="差_02 2 4" xfId="8517" xr:uid="{00000000-0005-0000-0000-00008B390000}"/>
    <cellStyle name="差_02 2 4 2" xfId="29485" xr:uid="{00000000-0005-0000-0000-00008C390000}"/>
    <cellStyle name="差_02 2 5" xfId="16825" xr:uid="{00000000-0005-0000-0000-00008D390000}"/>
    <cellStyle name="差_02 2 5 2" xfId="22220" xr:uid="{00000000-0005-0000-0000-00008E390000}"/>
    <cellStyle name="差_02 2 6" xfId="29482" xr:uid="{00000000-0005-0000-0000-00008F390000}"/>
    <cellStyle name="差_02 3" xfId="4863" xr:uid="{00000000-0005-0000-0000-000090390000}"/>
    <cellStyle name="差_02 3 2" xfId="29488" xr:uid="{00000000-0005-0000-0000-000091390000}"/>
    <cellStyle name="差_02 4" xfId="8642" xr:uid="{00000000-0005-0000-0000-000092390000}"/>
    <cellStyle name="差_02 4 2" xfId="29491" xr:uid="{00000000-0005-0000-0000-000093390000}"/>
    <cellStyle name="差_02 5" xfId="8727" xr:uid="{00000000-0005-0000-0000-000094390000}"/>
    <cellStyle name="差_02 5 2" xfId="29494" xr:uid="{00000000-0005-0000-0000-000095390000}"/>
    <cellStyle name="差_02 6" xfId="16824" xr:uid="{00000000-0005-0000-0000-000096390000}"/>
    <cellStyle name="差_02 6 2" xfId="29496" xr:uid="{00000000-0005-0000-0000-000097390000}"/>
    <cellStyle name="差_02 7" xfId="29480" xr:uid="{00000000-0005-0000-0000-000098390000}"/>
    <cellStyle name="差_02_4月完成及5、6、7、8、9月计划" xfId="2225" xr:uid="{00000000-0005-0000-0000-000099390000}"/>
    <cellStyle name="差_02_4月完成及5、6、7、8、9月计划 2" xfId="2226" xr:uid="{00000000-0005-0000-0000-00009A390000}"/>
    <cellStyle name="差_02_4月完成及5、6、7、8、9月计划 2 2" xfId="4866" xr:uid="{00000000-0005-0000-0000-00009B390000}"/>
    <cellStyle name="差_02_4月完成及5、6、7、8、9月计划 2 2 2" xfId="29500" xr:uid="{00000000-0005-0000-0000-00009C390000}"/>
    <cellStyle name="差_02_4月完成及5、6、7、8、9月计划 2 3" xfId="8483" xr:uid="{00000000-0005-0000-0000-00009D390000}"/>
    <cellStyle name="差_02_4月完成及5、6、7、8、9月计划 2 3 2" xfId="29501" xr:uid="{00000000-0005-0000-0000-00009E390000}"/>
    <cellStyle name="差_02_4月完成及5、6、7、8、9月计划 2 4" xfId="10092" xr:uid="{00000000-0005-0000-0000-00009F390000}"/>
    <cellStyle name="差_02_4月完成及5、6、7、8、9月计划 2 4 2" xfId="24934" xr:uid="{00000000-0005-0000-0000-0000A0390000}"/>
    <cellStyle name="差_02_4月完成及5、6、7、8、9月计划 2 5" xfId="16828" xr:uid="{00000000-0005-0000-0000-0000A1390000}"/>
    <cellStyle name="差_02_4月完成及5、6、7、8、9月计划 2 5 2" xfId="24936" xr:uid="{00000000-0005-0000-0000-0000A2390000}"/>
    <cellStyle name="差_02_4月完成及5、6、7、8、9月计划 2 6" xfId="29499" xr:uid="{00000000-0005-0000-0000-0000A3390000}"/>
    <cellStyle name="差_02_4月完成及5、6、7、8、9月计划 3" xfId="4865" xr:uid="{00000000-0005-0000-0000-0000A4390000}"/>
    <cellStyle name="差_02_4月完成及5、6、7、8、9月计划 3 2" xfId="29503" xr:uid="{00000000-0005-0000-0000-0000A5390000}"/>
    <cellStyle name="差_02_4月完成及5、6、7、8、9月计划 4" xfId="8726" xr:uid="{00000000-0005-0000-0000-0000A6390000}"/>
    <cellStyle name="差_02_4月完成及5、6、7、8、9月计划 4 2" xfId="29505" xr:uid="{00000000-0005-0000-0000-0000A7390000}"/>
    <cellStyle name="差_02_4月完成及5、6、7、8、9月计划 5" xfId="10117" xr:uid="{00000000-0005-0000-0000-0000A8390000}"/>
    <cellStyle name="差_02_4月完成及5、6、7、8、9月计划 5 2" xfId="29507" xr:uid="{00000000-0005-0000-0000-0000A9390000}"/>
    <cellStyle name="差_02_4月完成及5、6、7、8、9月计划 6" xfId="16827" xr:uid="{00000000-0005-0000-0000-0000AA390000}"/>
    <cellStyle name="差_02_4月完成及5、6、7、8、9月计划 6 2" xfId="29509" xr:uid="{00000000-0005-0000-0000-0000AB390000}"/>
    <cellStyle name="差_02_4月完成及5、6、7、8、9月计划 7" xfId="29497" xr:uid="{00000000-0005-0000-0000-0000AC390000}"/>
    <cellStyle name="差_02_5、6、7、8、9月计划" xfId="2228" xr:uid="{00000000-0005-0000-0000-0000AD390000}"/>
    <cellStyle name="差_02_5、6、7、8、9月计划 2" xfId="2230" xr:uid="{00000000-0005-0000-0000-0000AE390000}"/>
    <cellStyle name="差_02_5、6、7、8、9月计划 2 2" xfId="4868" xr:uid="{00000000-0005-0000-0000-0000AF390000}"/>
    <cellStyle name="差_02_5、6、7、8、9月计划 2 2 2" xfId="29511" xr:uid="{00000000-0005-0000-0000-0000B0390000}"/>
    <cellStyle name="差_02_5、6、7、8、9月计划 2 3" xfId="10072" xr:uid="{00000000-0005-0000-0000-0000B1390000}"/>
    <cellStyle name="差_02_5、6、7、8、9月计划 2 3 2" xfId="29512" xr:uid="{00000000-0005-0000-0000-0000B2390000}"/>
    <cellStyle name="差_02_5、6、7、8、9月计划 2 4" xfId="8725" xr:uid="{00000000-0005-0000-0000-0000B3390000}"/>
    <cellStyle name="差_02_5、6、7、8、9月计划 2 4 2" xfId="29513" xr:uid="{00000000-0005-0000-0000-0000B4390000}"/>
    <cellStyle name="差_02_5、6、7、8、9月计划 2 5" xfId="16832" xr:uid="{00000000-0005-0000-0000-0000B5390000}"/>
    <cellStyle name="差_02_5、6、7、8、9月计划 2 5 2" xfId="29514" xr:uid="{00000000-0005-0000-0000-0000B6390000}"/>
    <cellStyle name="差_02_5、6、7、8、9月计划 2 6" xfId="26743" xr:uid="{00000000-0005-0000-0000-0000B7390000}"/>
    <cellStyle name="差_02_5、6、7、8、9月计划 3" xfId="4867" xr:uid="{00000000-0005-0000-0000-0000B8390000}"/>
    <cellStyle name="差_02_5、6、7、8、9月计划 3 2" xfId="26745" xr:uid="{00000000-0005-0000-0000-0000B9390000}"/>
    <cellStyle name="差_02_5、6、7、8、9月计划 4" xfId="8629" xr:uid="{00000000-0005-0000-0000-0000BA390000}"/>
    <cellStyle name="差_02_5、6、7、8、9月计划 4 2" xfId="29515" xr:uid="{00000000-0005-0000-0000-0000BB390000}"/>
    <cellStyle name="差_02_5、6、7、8、9月计划 5" xfId="8723" xr:uid="{00000000-0005-0000-0000-0000BC390000}"/>
    <cellStyle name="差_02_5、6、7、8、9月计划 5 2" xfId="29516" xr:uid="{00000000-0005-0000-0000-0000BD390000}"/>
    <cellStyle name="差_02_5、6、7、8、9月计划 6" xfId="16830" xr:uid="{00000000-0005-0000-0000-0000BE390000}"/>
    <cellStyle name="差_02_5、6、7、8、9月计划 6 2" xfId="29517" xr:uid="{00000000-0005-0000-0000-0000BF390000}"/>
    <cellStyle name="差_02_5、6、7、8、9月计划 7" xfId="29510" xr:uid="{00000000-0005-0000-0000-0000C0390000}"/>
    <cellStyle name="差_02_5、6、7、8、9月计划_Book1" xfId="2231" xr:uid="{00000000-0005-0000-0000-0000C1390000}"/>
    <cellStyle name="差_02_5、6、7、8、9月计划_Book1 2" xfId="2232" xr:uid="{00000000-0005-0000-0000-0000C2390000}"/>
    <cellStyle name="差_02_5、6、7、8、9月计划_Book1 2 2" xfId="4870" xr:uid="{00000000-0005-0000-0000-0000C3390000}"/>
    <cellStyle name="差_02_5、6、7、8、9月计划_Book1 2 2 2" xfId="7285" xr:uid="{00000000-0005-0000-0000-0000C4390000}"/>
    <cellStyle name="差_02_5、6、7、8、9月计划_Book1 2 2 2 2" xfId="29521" xr:uid="{00000000-0005-0000-0000-0000C5390000}"/>
    <cellStyle name="差_02_5、6、7、8、9月计划_Book1 2 2 3" xfId="8722" xr:uid="{00000000-0005-0000-0000-0000C6390000}"/>
    <cellStyle name="差_02_5、6、7、8、9月计划_Book1 2 2 3 2" xfId="21730" xr:uid="{00000000-0005-0000-0000-0000C7390000}"/>
    <cellStyle name="差_02_5、6、7、8、9月计划_Book1 2 2 4" xfId="29520" xr:uid="{00000000-0005-0000-0000-0000C8390000}"/>
    <cellStyle name="差_02_5、6、7、8、9月计划_Book1 2 3" xfId="8720" xr:uid="{00000000-0005-0000-0000-0000C9390000}"/>
    <cellStyle name="差_02_5、6、7、8、9月计划_Book1 2 3 2" xfId="29522" xr:uid="{00000000-0005-0000-0000-0000CA390000}"/>
    <cellStyle name="差_02_5、6、7、8、9月计划_Book1 2 4" xfId="8703" xr:uid="{00000000-0005-0000-0000-0000CB390000}"/>
    <cellStyle name="差_02_5、6、7、8、9月计划_Book1 2 4 2" xfId="29523" xr:uid="{00000000-0005-0000-0000-0000CC390000}"/>
    <cellStyle name="差_02_5、6、7、8、9月计划_Book1 2 5" xfId="16834" xr:uid="{00000000-0005-0000-0000-0000CD390000}"/>
    <cellStyle name="差_02_5、6、7、8、9月计划_Book1 2 5 2" xfId="29524" xr:uid="{00000000-0005-0000-0000-0000CE390000}"/>
    <cellStyle name="差_02_5、6、7、8、9月计划_Book1 2 6" xfId="29519" xr:uid="{00000000-0005-0000-0000-0000CF390000}"/>
    <cellStyle name="差_02_5、6、7、8、9月计划_Book1 3" xfId="4869" xr:uid="{00000000-0005-0000-0000-0000D0390000}"/>
    <cellStyle name="差_02_5、6、7、8、9月计划_Book1 3 2" xfId="6947" xr:uid="{00000000-0005-0000-0000-0000D1390000}"/>
    <cellStyle name="差_02_5、6、7、8、9月计划_Book1 3 2 2" xfId="29526" xr:uid="{00000000-0005-0000-0000-0000D2390000}"/>
    <cellStyle name="差_02_5、6、7、8、9月计划_Book1 3 3" xfId="8532" xr:uid="{00000000-0005-0000-0000-0000D3390000}"/>
    <cellStyle name="差_02_5、6、7、8、9月计划_Book1 3 3 2" xfId="29527" xr:uid="{00000000-0005-0000-0000-0000D4390000}"/>
    <cellStyle name="差_02_5、6、7、8、9月计划_Book1 3 4" xfId="29525" xr:uid="{00000000-0005-0000-0000-0000D5390000}"/>
    <cellStyle name="差_02_5、6、7、8、9月计划_Book1 4" xfId="8686" xr:uid="{00000000-0005-0000-0000-0000D6390000}"/>
    <cellStyle name="差_02_5、6、7、8、9月计划_Book1 4 2" xfId="29528" xr:uid="{00000000-0005-0000-0000-0000D7390000}"/>
    <cellStyle name="差_02_5、6、7、8、9月计划_Book1 5" xfId="8533" xr:uid="{00000000-0005-0000-0000-0000D8390000}"/>
    <cellStyle name="差_02_5、6、7、8、9月计划_Book1 5 2" xfId="29529" xr:uid="{00000000-0005-0000-0000-0000D9390000}"/>
    <cellStyle name="差_02_5、6、7、8、9月计划_Book1 6" xfId="16833" xr:uid="{00000000-0005-0000-0000-0000DA390000}"/>
    <cellStyle name="差_02_5、6、7、8、9月计划_Book1 6 2" xfId="29530" xr:uid="{00000000-0005-0000-0000-0000DB390000}"/>
    <cellStyle name="差_02_5、6、7、8、9月计划_Book1 7" xfId="29518" xr:uid="{00000000-0005-0000-0000-0000DC390000}"/>
    <cellStyle name="差_02_Book1" xfId="2235" xr:uid="{00000000-0005-0000-0000-0000DD390000}"/>
    <cellStyle name="差_02_Book1 2" xfId="1150" xr:uid="{00000000-0005-0000-0000-0000DE390000}"/>
    <cellStyle name="差_02_Book1 2 2" xfId="4872" xr:uid="{00000000-0005-0000-0000-0000DF390000}"/>
    <cellStyle name="差_02_Book1 2 2 2" xfId="7451" xr:uid="{00000000-0005-0000-0000-0000E0390000}"/>
    <cellStyle name="差_02_Book1 2 2 2 2" xfId="24319" xr:uid="{00000000-0005-0000-0000-0000E1390000}"/>
    <cellStyle name="差_02_Book1 2 2 3" xfId="10754" xr:uid="{00000000-0005-0000-0000-0000E2390000}"/>
    <cellStyle name="差_02_Book1 2 2 3 2" xfId="24322" xr:uid="{00000000-0005-0000-0000-0000E3390000}"/>
    <cellStyle name="差_02_Book1 2 2 4" xfId="29533" xr:uid="{00000000-0005-0000-0000-0000E4390000}"/>
    <cellStyle name="差_02_Book1 2 3" xfId="8608" xr:uid="{00000000-0005-0000-0000-0000E5390000}"/>
    <cellStyle name="差_02_Book1 2 3 2" xfId="29535" xr:uid="{00000000-0005-0000-0000-0000E6390000}"/>
    <cellStyle name="差_02_Book1 2 4" xfId="8717" xr:uid="{00000000-0005-0000-0000-0000E7390000}"/>
    <cellStyle name="差_02_Book1 2 4 2" xfId="29537" xr:uid="{00000000-0005-0000-0000-0000E8390000}"/>
    <cellStyle name="差_02_Book1 2 5" xfId="15786" xr:uid="{00000000-0005-0000-0000-0000E9390000}"/>
    <cellStyle name="差_02_Book1 2 5 2" xfId="29538" xr:uid="{00000000-0005-0000-0000-0000EA390000}"/>
    <cellStyle name="差_02_Book1 2 6" xfId="22388" xr:uid="{00000000-0005-0000-0000-0000EB390000}"/>
    <cellStyle name="差_02_Book1 3" xfId="4871" xr:uid="{00000000-0005-0000-0000-0000EC390000}"/>
    <cellStyle name="差_02_Book1 3 2" xfId="7425" xr:uid="{00000000-0005-0000-0000-0000ED390000}"/>
    <cellStyle name="差_02_Book1 3 2 2" xfId="29540" xr:uid="{00000000-0005-0000-0000-0000EE390000}"/>
    <cellStyle name="差_02_Book1 3 3" xfId="8715" xr:uid="{00000000-0005-0000-0000-0000EF390000}"/>
    <cellStyle name="差_02_Book1 3 3 2" xfId="29541" xr:uid="{00000000-0005-0000-0000-0000F0390000}"/>
    <cellStyle name="差_02_Book1 3 4" xfId="29539" xr:uid="{00000000-0005-0000-0000-0000F1390000}"/>
    <cellStyle name="差_02_Book1 4" xfId="8712" xr:uid="{00000000-0005-0000-0000-0000F2390000}"/>
    <cellStyle name="差_02_Book1 4 2" xfId="29542" xr:uid="{00000000-0005-0000-0000-0000F3390000}"/>
    <cellStyle name="差_02_Book1 5" xfId="8617" xr:uid="{00000000-0005-0000-0000-0000F4390000}"/>
    <cellStyle name="差_02_Book1 5 2" xfId="29544" xr:uid="{00000000-0005-0000-0000-0000F5390000}"/>
    <cellStyle name="差_02_Book1 6" xfId="16837" xr:uid="{00000000-0005-0000-0000-0000F6390000}"/>
    <cellStyle name="差_02_Book1 6 2" xfId="29547" xr:uid="{00000000-0005-0000-0000-0000F7390000}"/>
    <cellStyle name="差_02_Book1 7" xfId="29531" xr:uid="{00000000-0005-0000-0000-0000F8390000}"/>
    <cellStyle name="差_09月材料报销单（体育中心）" xfId="2236" xr:uid="{00000000-0005-0000-0000-0000F9390000}"/>
    <cellStyle name="差_09月材料报销单（体育中心） 2" xfId="4873" xr:uid="{00000000-0005-0000-0000-0000FA390000}"/>
    <cellStyle name="差_09月材料报销单（体育中心） 2 2" xfId="7452" xr:uid="{00000000-0005-0000-0000-0000FB390000}"/>
    <cellStyle name="差_09月材料报销单（体育中心） 2 2 2" xfId="29551" xr:uid="{00000000-0005-0000-0000-0000FC390000}"/>
    <cellStyle name="差_09月材料报销单（体育中心） 2 3" xfId="8376" xr:uid="{00000000-0005-0000-0000-0000FD390000}"/>
    <cellStyle name="差_09月材料报销单（体育中心） 2 3 2" xfId="29552" xr:uid="{00000000-0005-0000-0000-0000FE390000}"/>
    <cellStyle name="差_09月材料报销单（体育中心） 2 4" xfId="29550" xr:uid="{00000000-0005-0000-0000-0000FF390000}"/>
    <cellStyle name="差_09月材料报销单（体育中心） 3" xfId="8710" xr:uid="{00000000-0005-0000-0000-0000003A0000}"/>
    <cellStyle name="差_09月材料报销单（体育中心） 3 2" xfId="29553" xr:uid="{00000000-0005-0000-0000-0000013A0000}"/>
    <cellStyle name="差_09月材料报销单（体育中心） 4" xfId="10420" xr:uid="{00000000-0005-0000-0000-0000023A0000}"/>
    <cellStyle name="差_09月材料报销单（体育中心） 4 2" xfId="25132" xr:uid="{00000000-0005-0000-0000-0000033A0000}"/>
    <cellStyle name="差_09月材料报销单（体育中心） 5" xfId="16838" xr:uid="{00000000-0005-0000-0000-0000043A0000}"/>
    <cellStyle name="差_09月材料报销单（体育中心） 5 2" xfId="26076" xr:uid="{00000000-0005-0000-0000-0000053A0000}"/>
    <cellStyle name="差_09月材料报销单（体育中心） 6" xfId="29549" xr:uid="{00000000-0005-0000-0000-0000063A0000}"/>
    <cellStyle name="差_1" xfId="2238" xr:uid="{00000000-0005-0000-0000-0000073A0000}"/>
    <cellStyle name="差_1 2" xfId="4874" xr:uid="{00000000-0005-0000-0000-0000083A0000}"/>
    <cellStyle name="差_1 2 2" xfId="29556" xr:uid="{00000000-0005-0000-0000-0000093A0000}"/>
    <cellStyle name="差_1 3" xfId="9711" xr:uid="{00000000-0005-0000-0000-00000A3A0000}"/>
    <cellStyle name="差_1 3 2" xfId="22208" xr:uid="{00000000-0005-0000-0000-00000B3A0000}"/>
    <cellStyle name="差_1 4" xfId="8513" xr:uid="{00000000-0005-0000-0000-00000C3A0000}"/>
    <cellStyle name="差_1 4 2" xfId="29557" xr:uid="{00000000-0005-0000-0000-00000D3A0000}"/>
    <cellStyle name="差_1 5" xfId="16840" xr:uid="{00000000-0005-0000-0000-00000E3A0000}"/>
    <cellStyle name="差_1 5 2" xfId="29558" xr:uid="{00000000-0005-0000-0000-00000F3A0000}"/>
    <cellStyle name="差_1 6" xfId="29554" xr:uid="{00000000-0005-0000-0000-0000103A0000}"/>
    <cellStyle name="差_10" xfId="2241" xr:uid="{00000000-0005-0000-0000-0000113A0000}"/>
    <cellStyle name="差_10 2" xfId="2244" xr:uid="{00000000-0005-0000-0000-0000123A0000}"/>
    <cellStyle name="差_10 2 2" xfId="4876" xr:uid="{00000000-0005-0000-0000-0000133A0000}"/>
    <cellStyle name="差_10 2 2 2" xfId="7453" xr:uid="{00000000-0005-0000-0000-0000143A0000}"/>
    <cellStyle name="差_10 2 2 2 2" xfId="29561" xr:uid="{00000000-0005-0000-0000-0000153A0000}"/>
    <cellStyle name="差_10 2 2 3" xfId="8709" xr:uid="{00000000-0005-0000-0000-0000163A0000}"/>
    <cellStyle name="差_10 2 2 3 2" xfId="29562" xr:uid="{00000000-0005-0000-0000-0000173A0000}"/>
    <cellStyle name="差_10 2 2 4" xfId="29560" xr:uid="{00000000-0005-0000-0000-0000183A0000}"/>
    <cellStyle name="差_10 2 3" xfId="8640" xr:uid="{00000000-0005-0000-0000-0000193A0000}"/>
    <cellStyle name="差_10 2 3 2" xfId="29563" xr:uid="{00000000-0005-0000-0000-00001A3A0000}"/>
    <cellStyle name="差_10 2 4" xfId="8566" xr:uid="{00000000-0005-0000-0000-00001B3A0000}"/>
    <cellStyle name="差_10 2 4 2" xfId="29564" xr:uid="{00000000-0005-0000-0000-00001C3A0000}"/>
    <cellStyle name="差_10 2 5" xfId="16846" xr:uid="{00000000-0005-0000-0000-00001D3A0000}"/>
    <cellStyle name="差_10 2 5 2" xfId="29565" xr:uid="{00000000-0005-0000-0000-00001E3A0000}"/>
    <cellStyle name="差_10 2 6" xfId="27264" xr:uid="{00000000-0005-0000-0000-00001F3A0000}"/>
    <cellStyle name="差_10 3" xfId="4875" xr:uid="{00000000-0005-0000-0000-0000203A0000}"/>
    <cellStyle name="差_10 3 2" xfId="29566" xr:uid="{00000000-0005-0000-0000-0000213A0000}"/>
    <cellStyle name="差_10 4" xfId="9975" xr:uid="{00000000-0005-0000-0000-0000223A0000}"/>
    <cellStyle name="差_10 4 2" xfId="29567" xr:uid="{00000000-0005-0000-0000-0000233A0000}"/>
    <cellStyle name="差_10 5" xfId="8707" xr:uid="{00000000-0005-0000-0000-0000243A0000}"/>
    <cellStyle name="差_10 5 2" xfId="29568" xr:uid="{00000000-0005-0000-0000-0000253A0000}"/>
    <cellStyle name="差_10 6" xfId="16843" xr:uid="{00000000-0005-0000-0000-0000263A0000}"/>
    <cellStyle name="差_10 6 2" xfId="29569" xr:uid="{00000000-0005-0000-0000-0000273A0000}"/>
    <cellStyle name="差_10 7" xfId="29559" xr:uid="{00000000-0005-0000-0000-0000283A0000}"/>
    <cellStyle name="差_10_12年4季度12月应付款项统计表" xfId="2245" xr:uid="{00000000-0005-0000-0000-0000293A0000}"/>
    <cellStyle name="差_10_12年4季度12月应付款项统计表 2" xfId="4877" xr:uid="{00000000-0005-0000-0000-00002A3A0000}"/>
    <cellStyle name="差_10_12年4季度12月应付款项统计表 2 2" xfId="7454" xr:uid="{00000000-0005-0000-0000-00002B3A0000}"/>
    <cellStyle name="差_10_12年4季度12月应付款项统计表 2 2 2" xfId="29572" xr:uid="{00000000-0005-0000-0000-00002C3A0000}"/>
    <cellStyle name="差_10_12年4季度12月应付款项统计表 2 3" xfId="8706" xr:uid="{00000000-0005-0000-0000-00002D3A0000}"/>
    <cellStyle name="差_10_12年4季度12月应付款项统计表 2 3 2" xfId="29573" xr:uid="{00000000-0005-0000-0000-00002E3A0000}"/>
    <cellStyle name="差_10_12年4季度12月应付款项统计表 2 4" xfId="29571" xr:uid="{00000000-0005-0000-0000-00002F3A0000}"/>
    <cellStyle name="差_10_12年4季度12月应付款项统计表 3" xfId="8705" xr:uid="{00000000-0005-0000-0000-0000303A0000}"/>
    <cellStyle name="差_10_12年4季度12月应付款项统计表 3 2" xfId="29574" xr:uid="{00000000-0005-0000-0000-0000313A0000}"/>
    <cellStyle name="差_10_12年4季度12月应付款项统计表 4" xfId="9743" xr:uid="{00000000-0005-0000-0000-0000323A0000}"/>
    <cellStyle name="差_10_12年4季度12月应付款项统计表 4 2" xfId="21764" xr:uid="{00000000-0005-0000-0000-0000333A0000}"/>
    <cellStyle name="差_10_12年4季度12月应付款项统计表 5" xfId="16847" xr:uid="{00000000-0005-0000-0000-0000343A0000}"/>
    <cellStyle name="差_10_12年4季度12月应付款项统计表 5 2" xfId="21774" xr:uid="{00000000-0005-0000-0000-0000353A0000}"/>
    <cellStyle name="差_10_12年4季度12月应付款项统计表 6" xfId="29570" xr:uid="{00000000-0005-0000-0000-0000363A0000}"/>
    <cellStyle name="差_10_12年4季度12月应付款项统计表_8月应付款项" xfId="2247" xr:uid="{00000000-0005-0000-0000-0000373A0000}"/>
    <cellStyle name="差_10_12年4季度12月应付款项统计表_8月应付款项 2" xfId="4878" xr:uid="{00000000-0005-0000-0000-0000383A0000}"/>
    <cellStyle name="差_10_12年4季度12月应付款项统计表_8月应付款项 2 2" xfId="29578" xr:uid="{00000000-0005-0000-0000-0000393A0000}"/>
    <cellStyle name="差_10_12年4季度12月应付款项统计表_8月应付款项 3" xfId="8492" xr:uid="{00000000-0005-0000-0000-00003A3A0000}"/>
    <cellStyle name="差_10_12年4季度12月应付款项统计表_8月应付款项 3 2" xfId="29579" xr:uid="{00000000-0005-0000-0000-00003B3A0000}"/>
    <cellStyle name="差_10_12年4季度12月应付款项统计表_8月应付款项 4" xfId="9847" xr:uid="{00000000-0005-0000-0000-00003C3A0000}"/>
    <cellStyle name="差_10_12年4季度12月应付款项统计表_8月应付款项 4 2" xfId="29580" xr:uid="{00000000-0005-0000-0000-00003D3A0000}"/>
    <cellStyle name="差_10_12年4季度12月应付款项统计表_8月应付款项 5" xfId="16849" xr:uid="{00000000-0005-0000-0000-00003E3A0000}"/>
    <cellStyle name="差_10_12年4季度12月应付款项统计表_8月应付款项 5 2" xfId="29581" xr:uid="{00000000-0005-0000-0000-00003F3A0000}"/>
    <cellStyle name="差_10_12年4季度12月应付款项统计表_8月应付款项 6" xfId="29576" xr:uid="{00000000-0005-0000-0000-0000403A0000}"/>
    <cellStyle name="差_10_12年4季度12月应付款项统计表_理应付款" xfId="2248" xr:uid="{00000000-0005-0000-0000-0000413A0000}"/>
    <cellStyle name="差_10_12年4季度12月应付款项统计表_理应付款 2" xfId="4879" xr:uid="{00000000-0005-0000-0000-0000423A0000}"/>
    <cellStyle name="差_10_12年4季度12月应付款项统计表_理应付款 2 2" xfId="29583" xr:uid="{00000000-0005-0000-0000-0000433A0000}"/>
    <cellStyle name="差_10_12年4季度12月应付款项统计表_理应付款 3" xfId="8700" xr:uid="{00000000-0005-0000-0000-0000443A0000}"/>
    <cellStyle name="差_10_12年4季度12月应付款项统计表_理应付款 3 2" xfId="29585" xr:uid="{00000000-0005-0000-0000-0000453A0000}"/>
    <cellStyle name="差_10_12年4季度12月应付款项统计表_理应付款 4" xfId="8698" xr:uid="{00000000-0005-0000-0000-0000463A0000}"/>
    <cellStyle name="差_10_12年4季度12月应付款项统计表_理应付款 4 2" xfId="29587" xr:uid="{00000000-0005-0000-0000-0000473A0000}"/>
    <cellStyle name="差_10_12年4季度12月应付款项统计表_理应付款 5" xfId="16850" xr:uid="{00000000-0005-0000-0000-0000483A0000}"/>
    <cellStyle name="差_10_12年4季度12月应付款项统计表_理应付款 5 2" xfId="29588" xr:uid="{00000000-0005-0000-0000-0000493A0000}"/>
    <cellStyle name="差_10_12年4季度12月应付款项统计表_理应付款 6" xfId="29582" xr:uid="{00000000-0005-0000-0000-00004A3A0000}"/>
    <cellStyle name="差_10_12月材料动态最终修改" xfId="2249" xr:uid="{00000000-0005-0000-0000-00004B3A0000}"/>
    <cellStyle name="差_10_12月材料动态最终修改 2" xfId="4880" xr:uid="{00000000-0005-0000-0000-00004C3A0000}"/>
    <cellStyle name="差_10_12月材料动态最终修改 2 2" xfId="29592" xr:uid="{00000000-0005-0000-0000-00004D3A0000}"/>
    <cellStyle name="差_10_12月材料动态最终修改 3" xfId="8684" xr:uid="{00000000-0005-0000-0000-00004E3A0000}"/>
    <cellStyle name="差_10_12月材料动态最终修改 3 2" xfId="29595" xr:uid="{00000000-0005-0000-0000-00004F3A0000}"/>
    <cellStyle name="差_10_12月材料动态最终修改 4" xfId="8696" xr:uid="{00000000-0005-0000-0000-0000503A0000}"/>
    <cellStyle name="差_10_12月材料动态最终修改 4 2" xfId="29597" xr:uid="{00000000-0005-0000-0000-0000513A0000}"/>
    <cellStyle name="差_10_12月材料动态最终修改 5" xfId="16851" xr:uid="{00000000-0005-0000-0000-0000523A0000}"/>
    <cellStyle name="差_10_12月材料动态最终修改 5 2" xfId="29599" xr:uid="{00000000-0005-0000-0000-0000533A0000}"/>
    <cellStyle name="差_10_12月材料动态最终修改 6" xfId="29590" xr:uid="{00000000-0005-0000-0000-0000543A0000}"/>
    <cellStyle name="差_10_1月动态、资金动态" xfId="2250" xr:uid="{00000000-0005-0000-0000-0000553A0000}"/>
    <cellStyle name="差_10_1月动态、资金动态 2" xfId="4881" xr:uid="{00000000-0005-0000-0000-0000563A0000}"/>
    <cellStyle name="差_10_1月动态、资金动态 2 2" xfId="6891" xr:uid="{00000000-0005-0000-0000-0000573A0000}"/>
    <cellStyle name="差_10_1月动态、资金动态 2 2 2" xfId="29605" xr:uid="{00000000-0005-0000-0000-0000583A0000}"/>
    <cellStyle name="差_10_1月动态、资金动态 2 3" xfId="8692" xr:uid="{00000000-0005-0000-0000-0000593A0000}"/>
    <cellStyle name="差_10_1月动态、资金动态 2 3 2" xfId="29608" xr:uid="{00000000-0005-0000-0000-00005A3A0000}"/>
    <cellStyle name="差_10_1月动态、资金动态 2 4" xfId="29602" xr:uid="{00000000-0005-0000-0000-00005B3A0000}"/>
    <cellStyle name="差_10_1月动态、资金动态 3" xfId="10070" xr:uid="{00000000-0005-0000-0000-00005C3A0000}"/>
    <cellStyle name="差_10_1月动态、资金动态 3 2" xfId="29610" xr:uid="{00000000-0005-0000-0000-00005D3A0000}"/>
    <cellStyle name="差_10_1月动态、资金动态 4" xfId="8651" xr:uid="{00000000-0005-0000-0000-00005E3A0000}"/>
    <cellStyle name="差_10_1月动态、资金动态 4 2" xfId="29613" xr:uid="{00000000-0005-0000-0000-00005F3A0000}"/>
    <cellStyle name="差_10_1月动态、资金动态 5" xfId="16852" xr:uid="{00000000-0005-0000-0000-0000603A0000}"/>
    <cellStyle name="差_10_1月动态、资金动态 5 2" xfId="29616" xr:uid="{00000000-0005-0000-0000-0000613A0000}"/>
    <cellStyle name="差_10_1月动态、资金动态 6" xfId="29600" xr:uid="{00000000-0005-0000-0000-0000623A0000}"/>
    <cellStyle name="差_10_2012年11月北车动态（最终稿）" xfId="2251" xr:uid="{00000000-0005-0000-0000-0000633A0000}"/>
    <cellStyle name="差_10_2012年11月北车动态（最终稿） 2" xfId="4882" xr:uid="{00000000-0005-0000-0000-0000643A0000}"/>
    <cellStyle name="差_10_2012年11月北车动态（最终稿） 2 2" xfId="6995" xr:uid="{00000000-0005-0000-0000-0000653A0000}"/>
    <cellStyle name="差_10_2012年11月北车动态（最终稿） 2 2 2" xfId="29620" xr:uid="{00000000-0005-0000-0000-0000663A0000}"/>
    <cellStyle name="差_10_2012年11月北车动态（最终稿） 2 3" xfId="8687" xr:uid="{00000000-0005-0000-0000-0000673A0000}"/>
    <cellStyle name="差_10_2012年11月北车动态（最终稿） 2 3 2" xfId="29621" xr:uid="{00000000-0005-0000-0000-0000683A0000}"/>
    <cellStyle name="差_10_2012年11月北车动态（最终稿） 2 4" xfId="29619" xr:uid="{00000000-0005-0000-0000-0000693A0000}"/>
    <cellStyle name="差_10_2012年11月北车动态（最终稿） 3" xfId="8451" xr:uid="{00000000-0005-0000-0000-00006A3A0000}"/>
    <cellStyle name="差_10_2012年11月北车动态（最终稿） 3 2" xfId="29622" xr:uid="{00000000-0005-0000-0000-00006B3A0000}"/>
    <cellStyle name="差_10_2012年11月北车动态（最终稿） 4" xfId="8612" xr:uid="{00000000-0005-0000-0000-00006C3A0000}"/>
    <cellStyle name="差_10_2012年11月北车动态（最终稿） 4 2" xfId="29623" xr:uid="{00000000-0005-0000-0000-00006D3A0000}"/>
    <cellStyle name="差_10_2012年11月北车动态（最终稿） 5" xfId="16853" xr:uid="{00000000-0005-0000-0000-00006E3A0000}"/>
    <cellStyle name="差_10_2012年11月北车动态（最终稿） 5 2" xfId="29625" xr:uid="{00000000-0005-0000-0000-00006F3A0000}"/>
    <cellStyle name="差_10_2012年11月北车动态（最终稿） 6" xfId="29618" xr:uid="{00000000-0005-0000-0000-0000703A0000}"/>
    <cellStyle name="差_10_2012年3月报表" xfId="1534" xr:uid="{00000000-0005-0000-0000-0000713A0000}"/>
    <cellStyle name="差_10_2012年3月报表 2" xfId="4883" xr:uid="{00000000-0005-0000-0000-0000723A0000}"/>
    <cellStyle name="差_10_2012年3月报表 2 2" xfId="29627" xr:uid="{00000000-0005-0000-0000-0000733A0000}"/>
    <cellStyle name="差_10_2012年3月报表 3" xfId="9622" xr:uid="{00000000-0005-0000-0000-0000743A0000}"/>
    <cellStyle name="差_10_2012年3月报表 3 2" xfId="23311" xr:uid="{00000000-0005-0000-0000-0000753A0000}"/>
    <cellStyle name="差_10_2012年3月报表 4" xfId="10835" xr:uid="{00000000-0005-0000-0000-0000763A0000}"/>
    <cellStyle name="差_10_2012年3月报表 4 2" xfId="23314" xr:uid="{00000000-0005-0000-0000-0000773A0000}"/>
    <cellStyle name="差_10_2012年3月报表 5" xfId="16183" xr:uid="{00000000-0005-0000-0000-0000783A0000}"/>
    <cellStyle name="差_10_2012年3月报表 5 2" xfId="29629" xr:uid="{00000000-0005-0000-0000-0000793A0000}"/>
    <cellStyle name="差_10_2012年3月报表 6" xfId="29626" xr:uid="{00000000-0005-0000-0000-00007A3A0000}"/>
    <cellStyle name="差_10_2012年6月报表1" xfId="2240" xr:uid="{00000000-0005-0000-0000-00007B3A0000}"/>
    <cellStyle name="差_10_2012年6月报表1 2" xfId="4884" xr:uid="{00000000-0005-0000-0000-00007C3A0000}"/>
    <cellStyle name="差_10_2012年6月报表1 2 2" xfId="29632" xr:uid="{00000000-0005-0000-0000-00007D3A0000}"/>
    <cellStyle name="差_10_2012年6月报表1 3" xfId="8658" xr:uid="{00000000-0005-0000-0000-00007E3A0000}"/>
    <cellStyle name="差_10_2012年6月报表1 3 2" xfId="29633" xr:uid="{00000000-0005-0000-0000-00007F3A0000}"/>
    <cellStyle name="差_10_2012年6月报表1 4" xfId="8455" xr:uid="{00000000-0005-0000-0000-0000803A0000}"/>
    <cellStyle name="差_10_2012年6月报表1 4 2" xfId="29634" xr:uid="{00000000-0005-0000-0000-0000813A0000}"/>
    <cellStyle name="差_10_2012年6月报表1 5" xfId="16842" xr:uid="{00000000-0005-0000-0000-0000823A0000}"/>
    <cellStyle name="差_10_2012年6月报表1 5 2" xfId="29635" xr:uid="{00000000-0005-0000-0000-0000833A0000}"/>
    <cellStyle name="差_10_2012年6月报表1 6" xfId="29630" xr:uid="{00000000-0005-0000-0000-0000843A0000}"/>
    <cellStyle name="差_10_Book1" xfId="2252" xr:uid="{00000000-0005-0000-0000-0000853A0000}"/>
    <cellStyle name="差_10_Book1 2" xfId="4885" xr:uid="{00000000-0005-0000-0000-0000863A0000}"/>
    <cellStyle name="差_10_Book1 2 2" xfId="7455" xr:uid="{00000000-0005-0000-0000-0000873A0000}"/>
    <cellStyle name="差_10_Book1 2 2 2" xfId="29639" xr:uid="{00000000-0005-0000-0000-0000883A0000}"/>
    <cellStyle name="差_10_Book1 2 3" xfId="8681" xr:uid="{00000000-0005-0000-0000-0000893A0000}"/>
    <cellStyle name="差_10_Book1 2 3 2" xfId="29641" xr:uid="{00000000-0005-0000-0000-00008A3A0000}"/>
    <cellStyle name="差_10_Book1 2 4" xfId="24108" xr:uid="{00000000-0005-0000-0000-00008B3A0000}"/>
    <cellStyle name="差_10_Book1 3" xfId="8679" xr:uid="{00000000-0005-0000-0000-00008C3A0000}"/>
    <cellStyle name="差_10_Book1 3 2" xfId="29642" xr:uid="{00000000-0005-0000-0000-00008D3A0000}"/>
    <cellStyle name="差_10_Book1 4" xfId="10095" xr:uid="{00000000-0005-0000-0000-00008E3A0000}"/>
    <cellStyle name="差_10_Book1 4 2" xfId="29643" xr:uid="{00000000-0005-0000-0000-00008F3A0000}"/>
    <cellStyle name="差_10_Book1 5" xfId="16854" xr:uid="{00000000-0005-0000-0000-0000903A0000}"/>
    <cellStyle name="差_10_Book1 5 2" xfId="29644" xr:uid="{00000000-0005-0000-0000-0000913A0000}"/>
    <cellStyle name="差_10_Book1 6" xfId="29637" xr:uid="{00000000-0005-0000-0000-0000923A0000}"/>
    <cellStyle name="差_10_Book1(2)" xfId="1788" xr:uid="{00000000-0005-0000-0000-0000933A0000}"/>
    <cellStyle name="差_10_Book1(2) 2" xfId="4886" xr:uid="{00000000-0005-0000-0000-0000943A0000}"/>
    <cellStyle name="差_10_Book1(2) 2 2" xfId="6810" xr:uid="{00000000-0005-0000-0000-0000953A0000}"/>
    <cellStyle name="差_10_Book1(2) 2 2 2" xfId="29646" xr:uid="{00000000-0005-0000-0000-0000963A0000}"/>
    <cellStyle name="差_10_Book1(2) 2 3" xfId="8677" xr:uid="{00000000-0005-0000-0000-0000973A0000}"/>
    <cellStyle name="差_10_Book1(2) 2 3 2" xfId="29647" xr:uid="{00000000-0005-0000-0000-0000983A0000}"/>
    <cellStyle name="差_10_Book1(2) 2 4" xfId="29645" xr:uid="{00000000-0005-0000-0000-0000993A0000}"/>
    <cellStyle name="差_10_Book1(2) 3" xfId="8663" xr:uid="{00000000-0005-0000-0000-00009A3A0000}"/>
    <cellStyle name="差_10_Book1(2) 3 2" xfId="29648" xr:uid="{00000000-0005-0000-0000-00009B3A0000}"/>
    <cellStyle name="差_10_Book1(2) 4" xfId="8676" xr:uid="{00000000-0005-0000-0000-00009C3A0000}"/>
    <cellStyle name="差_10_Book1(2) 4 2" xfId="29649" xr:uid="{00000000-0005-0000-0000-00009D3A0000}"/>
    <cellStyle name="差_10_Book1(2) 5" xfId="16423" xr:uid="{00000000-0005-0000-0000-00009E3A0000}"/>
    <cellStyle name="差_10_Book1(2) 5 2" xfId="29650" xr:uid="{00000000-0005-0000-0000-00009F3A0000}"/>
    <cellStyle name="差_10_Book1(2) 6" xfId="29195" xr:uid="{00000000-0005-0000-0000-0000A03A0000}"/>
    <cellStyle name="差_10_Book1(2)_8月应付款项" xfId="2254" xr:uid="{00000000-0005-0000-0000-0000A13A0000}"/>
    <cellStyle name="差_10_Book1(2)_8月应付款项 2" xfId="4887" xr:uid="{00000000-0005-0000-0000-0000A23A0000}"/>
    <cellStyle name="差_10_Book1(2)_8月应付款项 2 2" xfId="29655" xr:uid="{00000000-0005-0000-0000-0000A33A0000}"/>
    <cellStyle name="差_10_Book1(2)_8月应付款项 3" xfId="8671" xr:uid="{00000000-0005-0000-0000-0000A43A0000}"/>
    <cellStyle name="差_10_Book1(2)_8月应付款项 3 2" xfId="29657" xr:uid="{00000000-0005-0000-0000-0000A53A0000}"/>
    <cellStyle name="差_10_Book1(2)_8月应付款项 4" xfId="8668" xr:uid="{00000000-0005-0000-0000-0000A63A0000}"/>
    <cellStyle name="差_10_Book1(2)_8月应付款项 4 2" xfId="29659" xr:uid="{00000000-0005-0000-0000-0000A73A0000}"/>
    <cellStyle name="差_10_Book1(2)_8月应付款项 5" xfId="16856" xr:uid="{00000000-0005-0000-0000-0000A83A0000}"/>
    <cellStyle name="差_10_Book1(2)_8月应付款项 5 2" xfId="29661" xr:uid="{00000000-0005-0000-0000-0000A93A0000}"/>
    <cellStyle name="差_10_Book1(2)_8月应付款项 6" xfId="29652" xr:uid="{00000000-0005-0000-0000-0000AA3A0000}"/>
    <cellStyle name="差_10_Book1(2)_理应付款" xfId="2255" xr:uid="{00000000-0005-0000-0000-0000AB3A0000}"/>
    <cellStyle name="差_10_Book1(2)_理应付款 2" xfId="4888" xr:uid="{00000000-0005-0000-0000-0000AC3A0000}"/>
    <cellStyle name="差_10_Book1(2)_理应付款 2 2" xfId="29664" xr:uid="{00000000-0005-0000-0000-0000AD3A0000}"/>
    <cellStyle name="差_10_Book1(2)_理应付款 3" xfId="8667" xr:uid="{00000000-0005-0000-0000-0000AE3A0000}"/>
    <cellStyle name="差_10_Book1(2)_理应付款 3 2" xfId="29667" xr:uid="{00000000-0005-0000-0000-0000AF3A0000}"/>
    <cellStyle name="差_10_Book1(2)_理应付款 4" xfId="8664" xr:uid="{00000000-0005-0000-0000-0000B03A0000}"/>
    <cellStyle name="差_10_Book1(2)_理应付款 4 2" xfId="29671" xr:uid="{00000000-0005-0000-0000-0000B13A0000}"/>
    <cellStyle name="差_10_Book1(2)_理应付款 5" xfId="16857" xr:uid="{00000000-0005-0000-0000-0000B23A0000}"/>
    <cellStyle name="差_10_Book1(2)_理应付款 5 2" xfId="29675" xr:uid="{00000000-0005-0000-0000-0000B33A0000}"/>
    <cellStyle name="差_10_Book1(2)_理应付款 6" xfId="29662" xr:uid="{00000000-0005-0000-0000-0000B43A0000}"/>
    <cellStyle name="差_10_Book1_8月应付款项" xfId="2256" xr:uid="{00000000-0005-0000-0000-0000B53A0000}"/>
    <cellStyle name="差_10_Book1_8月应付款项 2" xfId="4889" xr:uid="{00000000-0005-0000-0000-0000B63A0000}"/>
    <cellStyle name="差_10_Book1_8月应付款项 2 2" xfId="25725" xr:uid="{00000000-0005-0000-0000-0000B73A0000}"/>
    <cellStyle name="差_10_Book1_8月应付款项 3" xfId="8662" xr:uid="{00000000-0005-0000-0000-0000B83A0000}"/>
    <cellStyle name="差_10_Book1_8月应付款项 3 2" xfId="29678" xr:uid="{00000000-0005-0000-0000-0000B93A0000}"/>
    <cellStyle name="差_10_Book1_8月应付款项 4" xfId="8661" xr:uid="{00000000-0005-0000-0000-0000BA3A0000}"/>
    <cellStyle name="差_10_Book1_8月应付款项 4 2" xfId="29679" xr:uid="{00000000-0005-0000-0000-0000BB3A0000}"/>
    <cellStyle name="差_10_Book1_8月应付款项 5" xfId="16858" xr:uid="{00000000-0005-0000-0000-0000BC3A0000}"/>
    <cellStyle name="差_10_Book1_8月应付款项 5 2" xfId="29680" xr:uid="{00000000-0005-0000-0000-0000BD3A0000}"/>
    <cellStyle name="差_10_Book1_8月应付款项 6" xfId="29677" xr:uid="{00000000-0005-0000-0000-0000BE3A0000}"/>
    <cellStyle name="差_10_Book1_理应付款" xfId="2257" xr:uid="{00000000-0005-0000-0000-0000BF3A0000}"/>
    <cellStyle name="差_10_Book1_理应付款 2" xfId="4890" xr:uid="{00000000-0005-0000-0000-0000C03A0000}"/>
    <cellStyle name="差_10_Book1_理应付款 2 2" xfId="29682" xr:uid="{00000000-0005-0000-0000-0000C13A0000}"/>
    <cellStyle name="差_10_Book1_理应付款 3" xfId="8515" xr:uid="{00000000-0005-0000-0000-0000C23A0000}"/>
    <cellStyle name="差_10_Book1_理应付款 3 2" xfId="29683" xr:uid="{00000000-0005-0000-0000-0000C33A0000}"/>
    <cellStyle name="差_10_Book1_理应付款 4" xfId="8400" xr:uid="{00000000-0005-0000-0000-0000C43A0000}"/>
    <cellStyle name="差_10_Book1_理应付款 4 2" xfId="29684" xr:uid="{00000000-0005-0000-0000-0000C53A0000}"/>
    <cellStyle name="差_10_Book1_理应付款 5" xfId="16859" xr:uid="{00000000-0005-0000-0000-0000C63A0000}"/>
    <cellStyle name="差_10_Book1_理应付款 5 2" xfId="29685" xr:uid="{00000000-0005-0000-0000-0000C73A0000}"/>
    <cellStyle name="差_10_Book1_理应付款 6" xfId="29681" xr:uid="{00000000-0005-0000-0000-0000C83A0000}"/>
    <cellStyle name="差_10_材料动态1" xfId="2259" xr:uid="{00000000-0005-0000-0000-0000C93A0000}"/>
    <cellStyle name="差_10_材料动态1 2" xfId="4891" xr:uid="{00000000-0005-0000-0000-0000CA3A0000}"/>
    <cellStyle name="差_10_材料动态1 2 2" xfId="24407" xr:uid="{00000000-0005-0000-0000-0000CB3A0000}"/>
    <cellStyle name="差_10_材料动态1 3" xfId="8657" xr:uid="{00000000-0005-0000-0000-0000CC3A0000}"/>
    <cellStyle name="差_10_材料动态1 3 2" xfId="29687" xr:uid="{00000000-0005-0000-0000-0000CD3A0000}"/>
    <cellStyle name="差_10_材料动态1 4" xfId="8654" xr:uid="{00000000-0005-0000-0000-0000CE3A0000}"/>
    <cellStyle name="差_10_材料动态1 4 2" xfId="29688" xr:uid="{00000000-0005-0000-0000-0000CF3A0000}"/>
    <cellStyle name="差_10_材料动态1 5" xfId="16861" xr:uid="{00000000-0005-0000-0000-0000D03A0000}"/>
    <cellStyle name="差_10_材料动态1 5 2" xfId="29689" xr:uid="{00000000-0005-0000-0000-0000D13A0000}"/>
    <cellStyle name="差_10_材料动态1 6" xfId="29686" xr:uid="{00000000-0005-0000-0000-0000D23A0000}"/>
    <cellStyle name="差_10_大同棚户区12月报表" xfId="2260" xr:uid="{00000000-0005-0000-0000-0000D33A0000}"/>
    <cellStyle name="差_10_大同棚户区12月报表 2" xfId="4892" xr:uid="{00000000-0005-0000-0000-0000D43A0000}"/>
    <cellStyle name="差_10_大同棚户区12月报表 2 2" xfId="22230" xr:uid="{00000000-0005-0000-0000-0000D53A0000}"/>
    <cellStyle name="差_10_大同棚户区12月报表 3" xfId="10049" xr:uid="{00000000-0005-0000-0000-0000D63A0000}"/>
    <cellStyle name="差_10_大同棚户区12月报表 3 2" xfId="22233" xr:uid="{00000000-0005-0000-0000-0000D73A0000}"/>
    <cellStyle name="差_10_大同棚户区12月报表 4" xfId="10099" xr:uid="{00000000-0005-0000-0000-0000D83A0000}"/>
    <cellStyle name="差_10_大同棚户区12月报表 4 2" xfId="29691" xr:uid="{00000000-0005-0000-0000-0000D93A0000}"/>
    <cellStyle name="差_10_大同棚户区12月报表 5" xfId="16862" xr:uid="{00000000-0005-0000-0000-0000DA3A0000}"/>
    <cellStyle name="差_10_大同棚户区12月报表 5 2" xfId="29692" xr:uid="{00000000-0005-0000-0000-0000DB3A0000}"/>
    <cellStyle name="差_10_大同棚户区12月报表 6" xfId="29690" xr:uid="{00000000-0005-0000-0000-0000DC3A0000}"/>
    <cellStyle name="差_10_动车10月资金动态" xfId="2262" xr:uid="{00000000-0005-0000-0000-0000DD3A0000}"/>
    <cellStyle name="差_10_动车10月资金动态 2" xfId="4893" xr:uid="{00000000-0005-0000-0000-0000DE3A0000}"/>
    <cellStyle name="差_10_动车10月资金动态 2 2" xfId="7456" xr:uid="{00000000-0005-0000-0000-0000DF3A0000}"/>
    <cellStyle name="差_10_动车10月资金动态 2 2 2" xfId="29695" xr:uid="{00000000-0005-0000-0000-0000E03A0000}"/>
    <cellStyle name="差_10_动车10月资金动态 2 3" xfId="9922" xr:uid="{00000000-0005-0000-0000-0000E13A0000}"/>
    <cellStyle name="差_10_动车10月资金动态 2 3 2" xfId="29697" xr:uid="{00000000-0005-0000-0000-0000E23A0000}"/>
    <cellStyle name="差_10_动车10月资金动态 2 4" xfId="29694" xr:uid="{00000000-0005-0000-0000-0000E33A0000}"/>
    <cellStyle name="差_10_动车10月资金动态 3" xfId="9974" xr:uid="{00000000-0005-0000-0000-0000E43A0000}"/>
    <cellStyle name="差_10_动车10月资金动态 3 2" xfId="29698" xr:uid="{00000000-0005-0000-0000-0000E53A0000}"/>
    <cellStyle name="差_10_动车10月资金动态 4" xfId="9972" xr:uid="{00000000-0005-0000-0000-0000E63A0000}"/>
    <cellStyle name="差_10_动车10月资金动态 4 2" xfId="29699" xr:uid="{00000000-0005-0000-0000-0000E73A0000}"/>
    <cellStyle name="差_10_动车10月资金动态 5" xfId="16863" xr:uid="{00000000-0005-0000-0000-0000E83A0000}"/>
    <cellStyle name="差_10_动车10月资金动态 5 2" xfId="29700" xr:uid="{00000000-0005-0000-0000-0000E93A0000}"/>
    <cellStyle name="差_10_动车10月资金动态 6" xfId="29693" xr:uid="{00000000-0005-0000-0000-0000EA3A0000}"/>
    <cellStyle name="差_10_动车9月材料动态" xfId="2263" xr:uid="{00000000-0005-0000-0000-0000EB3A0000}"/>
    <cellStyle name="差_10_动车9月材料动态 2" xfId="4894" xr:uid="{00000000-0005-0000-0000-0000EC3A0000}"/>
    <cellStyle name="差_10_动车9月材料动态 2 2" xfId="29702" xr:uid="{00000000-0005-0000-0000-0000ED3A0000}"/>
    <cellStyle name="差_10_动车9月材料动态 3" xfId="8808" xr:uid="{00000000-0005-0000-0000-0000EE3A0000}"/>
    <cellStyle name="差_10_动车9月材料动态 3 2" xfId="23031" xr:uid="{00000000-0005-0000-0000-0000EF3A0000}"/>
    <cellStyle name="差_10_动车9月材料动态 4" xfId="9633" xr:uid="{00000000-0005-0000-0000-0000F03A0000}"/>
    <cellStyle name="差_10_动车9月材料动态 4 2" xfId="23038" xr:uid="{00000000-0005-0000-0000-0000F13A0000}"/>
    <cellStyle name="差_10_动车9月材料动态 5" xfId="15545" xr:uid="{00000000-0005-0000-0000-0000F23A0000}"/>
    <cellStyle name="差_10_动车9月材料动态 5 2" xfId="22418" xr:uid="{00000000-0005-0000-0000-0000F33A0000}"/>
    <cellStyle name="差_10_动车9月材料动态 6" xfId="29701" xr:uid="{00000000-0005-0000-0000-0000F43A0000}"/>
    <cellStyle name="差_10_汇总10月材料动态" xfId="2265" xr:uid="{00000000-0005-0000-0000-0000F53A0000}"/>
    <cellStyle name="差_10_汇总10月材料动态 2" xfId="4895" xr:uid="{00000000-0005-0000-0000-0000F63A0000}"/>
    <cellStyle name="差_10_汇总10月材料动态 2 2" xfId="29704" xr:uid="{00000000-0005-0000-0000-0000F73A0000}"/>
    <cellStyle name="差_10_汇总10月材料动态 3" xfId="9969" xr:uid="{00000000-0005-0000-0000-0000F83A0000}"/>
    <cellStyle name="差_10_汇总10月材料动态 3 2" xfId="29705" xr:uid="{00000000-0005-0000-0000-0000F93A0000}"/>
    <cellStyle name="差_10_汇总10月材料动态 4" xfId="9968" xr:uid="{00000000-0005-0000-0000-0000FA3A0000}"/>
    <cellStyle name="差_10_汇总10月材料动态 4 2" xfId="29706" xr:uid="{00000000-0005-0000-0000-0000FB3A0000}"/>
    <cellStyle name="差_10_汇总10月材料动态 5" xfId="16865" xr:uid="{00000000-0005-0000-0000-0000FC3A0000}"/>
    <cellStyle name="差_10_汇总10月材料动态 5 2" xfId="29707" xr:uid="{00000000-0005-0000-0000-0000FD3A0000}"/>
    <cellStyle name="差_10_汇总10月材料动态 6" xfId="29703" xr:uid="{00000000-0005-0000-0000-0000FE3A0000}"/>
    <cellStyle name="差_10_建安1月材料动态" xfId="2266" xr:uid="{00000000-0005-0000-0000-0000FF3A0000}"/>
    <cellStyle name="差_10_建安1月材料动态 2" xfId="4896" xr:uid="{00000000-0005-0000-0000-0000003B0000}"/>
    <cellStyle name="差_10_建安1月材料动态 2 2" xfId="29709" xr:uid="{00000000-0005-0000-0000-0000013B0000}"/>
    <cellStyle name="差_10_建安1月材料动态 3" xfId="9924" xr:uid="{00000000-0005-0000-0000-0000023B0000}"/>
    <cellStyle name="差_10_建安1月材料动态 3 2" xfId="29712" xr:uid="{00000000-0005-0000-0000-0000033B0000}"/>
    <cellStyle name="差_10_建安1月材料动态 4" xfId="9883" xr:uid="{00000000-0005-0000-0000-0000043B0000}"/>
    <cellStyle name="差_10_建安1月材料动态 4 2" xfId="29715" xr:uid="{00000000-0005-0000-0000-0000053B0000}"/>
    <cellStyle name="差_10_建安1月材料动态 5" xfId="16866" xr:uid="{00000000-0005-0000-0000-0000063B0000}"/>
    <cellStyle name="差_10_建安1月材料动态 5 2" xfId="29716" xr:uid="{00000000-0005-0000-0000-0000073B0000}"/>
    <cellStyle name="差_10_建安1月材料动态 6" xfId="24206" xr:uid="{00000000-0005-0000-0000-0000083B0000}"/>
    <cellStyle name="差_10_建安4季应付款项全" xfId="867" xr:uid="{00000000-0005-0000-0000-0000093B0000}"/>
    <cellStyle name="差_10_建安4季应付款项全 2" xfId="4897" xr:uid="{00000000-0005-0000-0000-00000A3B0000}"/>
    <cellStyle name="差_10_建安4季应付款项全 2 2" xfId="7457" xr:uid="{00000000-0005-0000-0000-00000B3B0000}"/>
    <cellStyle name="差_10_建安4季应付款项全 2 2 2" xfId="25203" xr:uid="{00000000-0005-0000-0000-00000C3B0000}"/>
    <cellStyle name="差_10_建安4季应付款项全 2 3" xfId="9962" xr:uid="{00000000-0005-0000-0000-00000D3B0000}"/>
    <cellStyle name="差_10_建安4季应付款项全 2 3 2" xfId="25208" xr:uid="{00000000-0005-0000-0000-00000E3B0000}"/>
    <cellStyle name="差_10_建安4季应付款项全 2 4" xfId="25745" xr:uid="{00000000-0005-0000-0000-00000F3B0000}"/>
    <cellStyle name="差_10_建安4季应付款项全 3" xfId="9277" xr:uid="{00000000-0005-0000-0000-0000103B0000}"/>
    <cellStyle name="差_10_建安4季应付款项全 3 2" xfId="22481" xr:uid="{00000000-0005-0000-0000-0000113B0000}"/>
    <cellStyle name="差_10_建安4季应付款项全 4" xfId="9923" xr:uid="{00000000-0005-0000-0000-0000123B0000}"/>
    <cellStyle name="差_10_建安4季应付款项全 4 2" xfId="25750" xr:uid="{00000000-0005-0000-0000-0000133B0000}"/>
    <cellStyle name="差_10_建安4季应付款项全 5" xfId="15661" xr:uid="{00000000-0005-0000-0000-0000143B0000}"/>
    <cellStyle name="差_10_建安4季应付款项全 5 2" xfId="25753" xr:uid="{00000000-0005-0000-0000-0000153B0000}"/>
    <cellStyle name="差_10_建安4季应付款项全 6" xfId="29718" xr:uid="{00000000-0005-0000-0000-0000163B0000}"/>
    <cellStyle name="差_10_建安4季应付款项全_8月应付款项" xfId="2267" xr:uid="{00000000-0005-0000-0000-0000173B0000}"/>
    <cellStyle name="差_10_建安4季应付款项全_8月应付款项 2" xfId="4898" xr:uid="{00000000-0005-0000-0000-0000183B0000}"/>
    <cellStyle name="差_10_建安4季应付款项全_8月应付款项 2 2" xfId="29722" xr:uid="{00000000-0005-0000-0000-0000193B0000}"/>
    <cellStyle name="差_10_建安4季应付款项全_8月应付款项 3" xfId="9877" xr:uid="{00000000-0005-0000-0000-00001A3B0000}"/>
    <cellStyle name="差_10_建安4季应付款项全_8月应付款项 3 2" xfId="29723" xr:uid="{00000000-0005-0000-0000-00001B3B0000}"/>
    <cellStyle name="差_10_建安4季应付款项全_8月应付款项 4" xfId="9960" xr:uid="{00000000-0005-0000-0000-00001C3B0000}"/>
    <cellStyle name="差_10_建安4季应付款项全_8月应付款项 4 2" xfId="29724" xr:uid="{00000000-0005-0000-0000-00001D3B0000}"/>
    <cellStyle name="差_10_建安4季应付款项全_8月应付款项 5" xfId="16867" xr:uid="{00000000-0005-0000-0000-00001E3B0000}"/>
    <cellStyle name="差_10_建安4季应付款项全_8月应付款项 5 2" xfId="29725" xr:uid="{00000000-0005-0000-0000-00001F3B0000}"/>
    <cellStyle name="差_10_建安4季应付款项全_8月应付款项 6" xfId="29720" xr:uid="{00000000-0005-0000-0000-0000203B0000}"/>
    <cellStyle name="差_10_建安4季应付款项全_理应付款" xfId="1351" xr:uid="{00000000-0005-0000-0000-0000213B0000}"/>
    <cellStyle name="差_10_建安4季应付款项全_理应付款 2" xfId="4899" xr:uid="{00000000-0005-0000-0000-0000223B0000}"/>
    <cellStyle name="差_10_建安4季应付款项全_理应付款 2 2" xfId="29729" xr:uid="{00000000-0005-0000-0000-0000233B0000}"/>
    <cellStyle name="差_10_建安4季应付款项全_理应付款 3" xfId="9959" xr:uid="{00000000-0005-0000-0000-0000243B0000}"/>
    <cellStyle name="差_10_建安4季应付款项全_理应付款 3 2" xfId="29730" xr:uid="{00000000-0005-0000-0000-0000253B0000}"/>
    <cellStyle name="差_10_建安4季应付款项全_理应付款 4" xfId="9958" xr:uid="{00000000-0005-0000-0000-0000263B0000}"/>
    <cellStyle name="差_10_建安4季应付款项全_理应付款 4 2" xfId="29732" xr:uid="{00000000-0005-0000-0000-0000273B0000}"/>
    <cellStyle name="差_10_建安4季应付款项全_理应付款 5" xfId="16002" xr:uid="{00000000-0005-0000-0000-0000283B0000}"/>
    <cellStyle name="差_10_建安4季应付款项全_理应付款 5 2" xfId="29734" xr:uid="{00000000-0005-0000-0000-0000293B0000}"/>
    <cellStyle name="差_10_建安4季应付款项全_理应付款 6" xfId="29727" xr:uid="{00000000-0005-0000-0000-00002A3B0000}"/>
    <cellStyle name="差_10_同煤2011年12月报表 - 副本" xfId="1333" xr:uid="{00000000-0005-0000-0000-00002B3B0000}"/>
    <cellStyle name="差_10_同煤2011年12月报表 - 副本 2" xfId="4900" xr:uid="{00000000-0005-0000-0000-00002C3B0000}"/>
    <cellStyle name="差_10_同煤2011年12月报表 - 副本 2 2" xfId="29736" xr:uid="{00000000-0005-0000-0000-00002D3B0000}"/>
    <cellStyle name="差_10_同煤2011年12月报表 - 副本 3" xfId="9956" xr:uid="{00000000-0005-0000-0000-00002E3B0000}"/>
    <cellStyle name="差_10_同煤2011年12月报表 - 副本 3 2" xfId="29737" xr:uid="{00000000-0005-0000-0000-00002F3B0000}"/>
    <cellStyle name="差_10_同煤2011年12月报表 - 副本 4" xfId="9954" xr:uid="{00000000-0005-0000-0000-0000303B0000}"/>
    <cellStyle name="差_10_同煤2011年12月报表 - 副本 4 2" xfId="29738" xr:uid="{00000000-0005-0000-0000-0000313B0000}"/>
    <cellStyle name="差_10_同煤2011年12月报表 - 副本 5" xfId="15984" xr:uid="{00000000-0005-0000-0000-0000323B0000}"/>
    <cellStyle name="差_10_同煤2011年12月报表 - 副本 5 2" xfId="29739" xr:uid="{00000000-0005-0000-0000-0000333B0000}"/>
    <cellStyle name="差_10_同煤2011年12月报表 - 副本 6" xfId="29735" xr:uid="{00000000-0005-0000-0000-0000343B0000}"/>
    <cellStyle name="差_10_同煤2012年9月报表" xfId="2269" xr:uid="{00000000-0005-0000-0000-0000353B0000}"/>
    <cellStyle name="差_10_同煤2012年9月报表 2" xfId="4901" xr:uid="{00000000-0005-0000-0000-0000363B0000}"/>
    <cellStyle name="差_10_同煤2012年9月报表 2 2" xfId="29741" xr:uid="{00000000-0005-0000-0000-0000373B0000}"/>
    <cellStyle name="差_10_同煤2012年9月报表 3" xfId="9952" xr:uid="{00000000-0005-0000-0000-0000383B0000}"/>
    <cellStyle name="差_10_同煤2012年9月报表 3 2" xfId="29743" xr:uid="{00000000-0005-0000-0000-0000393B0000}"/>
    <cellStyle name="差_10_同煤2012年9月报表 4" xfId="9951" xr:uid="{00000000-0005-0000-0000-00003A3B0000}"/>
    <cellStyle name="差_10_同煤2012年9月报表 4 2" xfId="29745" xr:uid="{00000000-0005-0000-0000-00003B3B0000}"/>
    <cellStyle name="差_10_同煤2012年9月报表 5" xfId="16869" xr:uid="{00000000-0005-0000-0000-00003C3B0000}"/>
    <cellStyle name="差_10_同煤2012年9月报表 5 2" xfId="29746" xr:uid="{00000000-0005-0000-0000-00003D3B0000}"/>
    <cellStyle name="差_10_同煤2012年9月报表 6" xfId="27457" xr:uid="{00000000-0005-0000-0000-00003E3B0000}"/>
    <cellStyle name="差_10_项目部物资设备应付款项统计表" xfId="569" xr:uid="{00000000-0005-0000-0000-00003F3B0000}"/>
    <cellStyle name="差_10_项目部物资设备应付款项统计表 2" xfId="4902" xr:uid="{00000000-0005-0000-0000-0000403B0000}"/>
    <cellStyle name="差_10_项目部物资设备应付款项统计表 2 2" xfId="7459" xr:uid="{00000000-0005-0000-0000-0000413B0000}"/>
    <cellStyle name="差_10_项目部物资设备应付款项统计表 2 2 2" xfId="29749" xr:uid="{00000000-0005-0000-0000-0000423B0000}"/>
    <cellStyle name="差_10_项目部物资设备应付款项统计表 2 3" xfId="9950" xr:uid="{00000000-0005-0000-0000-0000433B0000}"/>
    <cellStyle name="差_10_项目部物资设备应付款项统计表 2 3 2" xfId="29750" xr:uid="{00000000-0005-0000-0000-0000443B0000}"/>
    <cellStyle name="差_10_项目部物资设备应付款项统计表 2 4" xfId="29748" xr:uid="{00000000-0005-0000-0000-0000453B0000}"/>
    <cellStyle name="差_10_项目部物资设备应付款项统计表 3" xfId="9949" xr:uid="{00000000-0005-0000-0000-0000463B0000}"/>
    <cellStyle name="差_10_项目部物资设备应付款项统计表 3 2" xfId="29752" xr:uid="{00000000-0005-0000-0000-0000473B0000}"/>
    <cellStyle name="差_10_项目部物资设备应付款项统计表 4" xfId="9820" xr:uid="{00000000-0005-0000-0000-0000483B0000}"/>
    <cellStyle name="差_10_项目部物资设备应付款项统计表 4 2" xfId="29753" xr:uid="{00000000-0005-0000-0000-0000493B0000}"/>
    <cellStyle name="差_10_项目部物资设备应付款项统计表 5" xfId="15511" xr:uid="{00000000-0005-0000-0000-00004A3B0000}"/>
    <cellStyle name="差_10_项目部物资设备应付款项统计表 5 2" xfId="29754" xr:uid="{00000000-0005-0000-0000-00004B3B0000}"/>
    <cellStyle name="差_10_项目部物资设备应付款项统计表 6" xfId="29747" xr:uid="{00000000-0005-0000-0000-00004C3B0000}"/>
    <cellStyle name="差_10_项目部物资设备应付款项统计表_8月应付款项" xfId="654" xr:uid="{00000000-0005-0000-0000-00004D3B0000}"/>
    <cellStyle name="差_10_项目部物资设备应付款项统计表_8月应付款项 2" xfId="4903" xr:uid="{00000000-0005-0000-0000-00004E3B0000}"/>
    <cellStyle name="差_10_项目部物资设备应付款项统计表_8月应付款项 2 2" xfId="29756" xr:uid="{00000000-0005-0000-0000-00004F3B0000}"/>
    <cellStyle name="差_10_项目部物资设备应付款项统计表_8月应付款项 3" xfId="9946" xr:uid="{00000000-0005-0000-0000-0000503B0000}"/>
    <cellStyle name="差_10_项目部物资设备应付款项统计表_8月应付款项 3 2" xfId="29757" xr:uid="{00000000-0005-0000-0000-0000513B0000}"/>
    <cellStyle name="差_10_项目部物资设备应付款项统计表_8月应付款项 4" xfId="9855" xr:uid="{00000000-0005-0000-0000-0000523B0000}"/>
    <cellStyle name="差_10_项目部物资设备应付款项统计表_8月应付款项 4 2" xfId="29758" xr:uid="{00000000-0005-0000-0000-0000533B0000}"/>
    <cellStyle name="差_10_项目部物资设备应付款项统计表_8月应付款项 5" xfId="15560" xr:uid="{00000000-0005-0000-0000-0000543B0000}"/>
    <cellStyle name="差_10_项目部物资设备应付款项统计表_8月应付款项 5 2" xfId="27842" xr:uid="{00000000-0005-0000-0000-0000553B0000}"/>
    <cellStyle name="差_10_项目部物资设备应付款项统计表_8月应付款项 6" xfId="29755" xr:uid="{00000000-0005-0000-0000-0000563B0000}"/>
    <cellStyle name="差_10_项目部物资设备应付款项统计表_理应付款" xfId="2271" xr:uid="{00000000-0005-0000-0000-0000573B0000}"/>
    <cellStyle name="差_10_项目部物资设备应付款项统计表_理应付款 2" xfId="4904" xr:uid="{00000000-0005-0000-0000-0000583B0000}"/>
    <cellStyle name="差_10_项目部物资设备应付款项统计表_理应付款 2 2" xfId="29762" xr:uid="{00000000-0005-0000-0000-0000593B0000}"/>
    <cellStyle name="差_10_项目部物资设备应付款项统计表_理应付款 3" xfId="9941" xr:uid="{00000000-0005-0000-0000-00005A3B0000}"/>
    <cellStyle name="差_10_项目部物资设备应付款项统计表_理应付款 3 2" xfId="29764" xr:uid="{00000000-0005-0000-0000-00005B3B0000}"/>
    <cellStyle name="差_10_项目部物资设备应付款项统计表_理应付款 4" xfId="9939" xr:uid="{00000000-0005-0000-0000-00005C3B0000}"/>
    <cellStyle name="差_10_项目部物资设备应付款项统计表_理应付款 4 2" xfId="29766" xr:uid="{00000000-0005-0000-0000-00005D3B0000}"/>
    <cellStyle name="差_10_项目部物资设备应付款项统计表_理应付款 5" xfId="16871" xr:uid="{00000000-0005-0000-0000-00005E3B0000}"/>
    <cellStyle name="差_10_项目部物资设备应付款项统计表_理应付款 5 2" xfId="28817" xr:uid="{00000000-0005-0000-0000-00005F3B0000}"/>
    <cellStyle name="差_10_项目部物资设备应付款项统计表_理应付款 6" xfId="29760" xr:uid="{00000000-0005-0000-0000-0000603B0000}"/>
    <cellStyle name="差_10_应付款" xfId="2272" xr:uid="{00000000-0005-0000-0000-0000613B0000}"/>
    <cellStyle name="差_10_应付款 2" xfId="4905" xr:uid="{00000000-0005-0000-0000-0000623B0000}"/>
    <cellStyle name="差_10_应付款 2 2" xfId="7460" xr:uid="{00000000-0005-0000-0000-0000633B0000}"/>
    <cellStyle name="差_10_应付款 2 2 2" xfId="22503" xr:uid="{00000000-0005-0000-0000-0000643B0000}"/>
    <cellStyle name="差_10_应付款 2 3" xfId="9936" xr:uid="{00000000-0005-0000-0000-0000653B0000}"/>
    <cellStyle name="差_10_应付款 2 3 2" xfId="29771" xr:uid="{00000000-0005-0000-0000-0000663B0000}"/>
    <cellStyle name="差_10_应付款 2 4" xfId="29768" xr:uid="{00000000-0005-0000-0000-0000673B0000}"/>
    <cellStyle name="差_10_应付款 3" xfId="9778" xr:uid="{00000000-0005-0000-0000-0000683B0000}"/>
    <cellStyle name="差_10_应付款 3 2" xfId="22056" xr:uid="{00000000-0005-0000-0000-0000693B0000}"/>
    <cellStyle name="差_10_应付款 4" xfId="10462" xr:uid="{00000000-0005-0000-0000-00006A3B0000}"/>
    <cellStyle name="差_10_应付款 4 2" xfId="25912" xr:uid="{00000000-0005-0000-0000-00006B3B0000}"/>
    <cellStyle name="差_10_应付款 5" xfId="16872" xr:uid="{00000000-0005-0000-0000-00006C3B0000}"/>
    <cellStyle name="差_10_应付款 5 2" xfId="29772" xr:uid="{00000000-0005-0000-0000-00006D3B0000}"/>
    <cellStyle name="差_10_应付款 6" xfId="29767" xr:uid="{00000000-0005-0000-0000-00006E3B0000}"/>
    <cellStyle name="差_10_应付款_8月应付款项" xfId="2274" xr:uid="{00000000-0005-0000-0000-00006F3B0000}"/>
    <cellStyle name="差_10_应付款_8月应付款项 2" xfId="4906" xr:uid="{00000000-0005-0000-0000-0000703B0000}"/>
    <cellStyle name="差_10_应付款_8月应付款项 2 2" xfId="29773" xr:uid="{00000000-0005-0000-0000-0000713B0000}"/>
    <cellStyle name="差_10_应付款_8月应付款项 3" xfId="9912" xr:uid="{00000000-0005-0000-0000-0000723B0000}"/>
    <cellStyle name="差_10_应付款_8月应付款项 3 2" xfId="29774" xr:uid="{00000000-0005-0000-0000-0000733B0000}"/>
    <cellStyle name="差_10_应付款_8月应付款项 4" xfId="9934" xr:uid="{00000000-0005-0000-0000-0000743B0000}"/>
    <cellStyle name="差_10_应付款_8月应付款项 4 2" xfId="29775" xr:uid="{00000000-0005-0000-0000-0000753B0000}"/>
    <cellStyle name="差_10_应付款_8月应付款项 5" xfId="16874" xr:uid="{00000000-0005-0000-0000-0000763B0000}"/>
    <cellStyle name="差_10_应付款_8月应付款项 5 2" xfId="29776" xr:uid="{00000000-0005-0000-0000-0000773B0000}"/>
    <cellStyle name="差_10_应付款_8月应付款项 6" xfId="25022" xr:uid="{00000000-0005-0000-0000-0000783B0000}"/>
    <cellStyle name="差_10_应付款_理应付款" xfId="2276" xr:uid="{00000000-0005-0000-0000-0000793B0000}"/>
    <cellStyle name="差_10_应付款_理应付款 2" xfId="4907" xr:uid="{00000000-0005-0000-0000-00007A3B0000}"/>
    <cellStyle name="差_10_应付款_理应付款 2 2" xfId="25219" xr:uid="{00000000-0005-0000-0000-00007B3B0000}"/>
    <cellStyle name="差_10_应付款_理应付款 3" xfId="9925" xr:uid="{00000000-0005-0000-0000-00007C3B0000}"/>
    <cellStyle name="差_10_应付款_理应付款 3 2" xfId="25222" xr:uid="{00000000-0005-0000-0000-00007D3B0000}"/>
    <cellStyle name="差_10_应付款_理应付款 4" xfId="9933" xr:uid="{00000000-0005-0000-0000-00007E3B0000}"/>
    <cellStyle name="差_10_应付款_理应付款 4 2" xfId="29778" xr:uid="{00000000-0005-0000-0000-00007F3B0000}"/>
    <cellStyle name="差_10_应付款_理应付款 5" xfId="16876" xr:uid="{00000000-0005-0000-0000-0000803B0000}"/>
    <cellStyle name="差_10_应付款_理应付款 5 2" xfId="29779" xr:uid="{00000000-0005-0000-0000-0000813B0000}"/>
    <cellStyle name="差_10_应付款_理应付款 6" xfId="25217" xr:uid="{00000000-0005-0000-0000-0000823B0000}"/>
    <cellStyle name="差_10三季度报表" xfId="2278" xr:uid="{00000000-0005-0000-0000-0000833B0000}"/>
    <cellStyle name="差_10三季度报表 2" xfId="4908" xr:uid="{00000000-0005-0000-0000-0000843B0000}"/>
    <cellStyle name="差_10三季度报表 2 2" xfId="29781" xr:uid="{00000000-0005-0000-0000-0000853B0000}"/>
    <cellStyle name="差_10三季度报表 3" xfId="9842" xr:uid="{00000000-0005-0000-0000-0000863B0000}"/>
    <cellStyle name="差_10三季度报表 3 2" xfId="29782" xr:uid="{00000000-0005-0000-0000-0000873B0000}"/>
    <cellStyle name="差_10三季度报表 4" xfId="9932" xr:uid="{00000000-0005-0000-0000-0000883B0000}"/>
    <cellStyle name="差_10三季度报表 4 2" xfId="29783" xr:uid="{00000000-0005-0000-0000-0000893B0000}"/>
    <cellStyle name="差_10三季度报表 5" xfId="16878" xr:uid="{00000000-0005-0000-0000-00008A3B0000}"/>
    <cellStyle name="差_10三季度报表 5 2" xfId="29784" xr:uid="{00000000-0005-0000-0000-00008B3B0000}"/>
    <cellStyle name="差_10三季度报表 6" xfId="29780" xr:uid="{00000000-0005-0000-0000-00008C3B0000}"/>
    <cellStyle name="差_10月动态" xfId="2279" xr:uid="{00000000-0005-0000-0000-00008D3B0000}"/>
    <cellStyle name="差_10月动态 2" xfId="4909" xr:uid="{00000000-0005-0000-0000-00008E3B0000}"/>
    <cellStyle name="差_10月动态 2 2" xfId="29786" xr:uid="{00000000-0005-0000-0000-00008F3B0000}"/>
    <cellStyle name="差_10月动态 3" xfId="9930" xr:uid="{00000000-0005-0000-0000-0000903B0000}"/>
    <cellStyle name="差_10月动态 3 2" xfId="29788" xr:uid="{00000000-0005-0000-0000-0000913B0000}"/>
    <cellStyle name="差_10月动态 4" xfId="9927" xr:uid="{00000000-0005-0000-0000-0000923B0000}"/>
    <cellStyle name="差_10月动态 4 2" xfId="29791" xr:uid="{00000000-0005-0000-0000-0000933B0000}"/>
    <cellStyle name="差_10月动态 5" xfId="16879" xr:uid="{00000000-0005-0000-0000-0000943B0000}"/>
    <cellStyle name="差_10月动态 5 2" xfId="29792" xr:uid="{00000000-0005-0000-0000-0000953B0000}"/>
    <cellStyle name="差_10月动态 6" xfId="29785" xr:uid="{00000000-0005-0000-0000-0000963B0000}"/>
    <cellStyle name="差_10月建安动态" xfId="2281" xr:uid="{00000000-0005-0000-0000-0000973B0000}"/>
    <cellStyle name="差_10月建安动态 2" xfId="4910" xr:uid="{00000000-0005-0000-0000-0000983B0000}"/>
    <cellStyle name="差_10月建安动态 2 2" xfId="7462" xr:uid="{00000000-0005-0000-0000-0000993B0000}"/>
    <cellStyle name="差_10月建安动态 2 2 2" xfId="29799" xr:uid="{00000000-0005-0000-0000-00009A3B0000}"/>
    <cellStyle name="差_10月建安动态 2 3" xfId="9921" xr:uid="{00000000-0005-0000-0000-00009B3B0000}"/>
    <cellStyle name="差_10月建安动态 2 3 2" xfId="29801" xr:uid="{00000000-0005-0000-0000-00009C3B0000}"/>
    <cellStyle name="差_10月建安动态 2 4" xfId="29796" xr:uid="{00000000-0005-0000-0000-00009D3B0000}"/>
    <cellStyle name="差_10月建安动态 3" xfId="9918" xr:uid="{00000000-0005-0000-0000-00009E3B0000}"/>
    <cellStyle name="差_10月建安动态 3 2" xfId="29803" xr:uid="{00000000-0005-0000-0000-00009F3B0000}"/>
    <cellStyle name="差_10月建安动态 4" xfId="9916" xr:uid="{00000000-0005-0000-0000-0000A03B0000}"/>
    <cellStyle name="差_10月建安动态 4 2" xfId="29805" xr:uid="{00000000-0005-0000-0000-0000A13B0000}"/>
    <cellStyle name="差_10月建安动态 5" xfId="16881" xr:uid="{00000000-0005-0000-0000-0000A23B0000}"/>
    <cellStyle name="差_10月建安动态 5 2" xfId="29807" xr:uid="{00000000-0005-0000-0000-0000A33B0000}"/>
    <cellStyle name="差_10月建安动态 6" xfId="29794" xr:uid="{00000000-0005-0000-0000-0000A43B0000}"/>
    <cellStyle name="差_10月应付款统计表" xfId="2282" xr:uid="{00000000-0005-0000-0000-0000A53B0000}"/>
    <cellStyle name="差_10月应付款统计表 2" xfId="4911" xr:uid="{00000000-0005-0000-0000-0000A63B0000}"/>
    <cellStyle name="差_10月应付款统计表 2 2" xfId="7213" xr:uid="{00000000-0005-0000-0000-0000A73B0000}"/>
    <cellStyle name="差_10月应付款统计表 2 2 2" xfId="29813" xr:uid="{00000000-0005-0000-0000-0000A83B0000}"/>
    <cellStyle name="差_10月应付款统计表 2 3" xfId="9913" xr:uid="{00000000-0005-0000-0000-0000A93B0000}"/>
    <cellStyle name="差_10月应付款统计表 2 3 2" xfId="29815" xr:uid="{00000000-0005-0000-0000-0000AA3B0000}"/>
    <cellStyle name="差_10月应付款统计表 2 4" xfId="29810" xr:uid="{00000000-0005-0000-0000-0000AB3B0000}"/>
    <cellStyle name="差_10月应付款统计表 3" xfId="9911" xr:uid="{00000000-0005-0000-0000-0000AC3B0000}"/>
    <cellStyle name="差_10月应付款统计表 3 2" xfId="29817" xr:uid="{00000000-0005-0000-0000-0000AD3B0000}"/>
    <cellStyle name="差_10月应付款统计表 4" xfId="9910" xr:uid="{00000000-0005-0000-0000-0000AE3B0000}"/>
    <cellStyle name="差_10月应付款统计表 4 2" xfId="29818" xr:uid="{00000000-0005-0000-0000-0000AF3B0000}"/>
    <cellStyle name="差_10月应付款统计表 5" xfId="16882" xr:uid="{00000000-0005-0000-0000-0000B03B0000}"/>
    <cellStyle name="差_10月应付款统计表 5 2" xfId="29820" xr:uid="{00000000-0005-0000-0000-0000B13B0000}"/>
    <cellStyle name="差_10月应付款统计表 6" xfId="29808" xr:uid="{00000000-0005-0000-0000-0000B23B0000}"/>
    <cellStyle name="差_10月应付款统计表_8月应付款项" xfId="2283" xr:uid="{00000000-0005-0000-0000-0000B33B0000}"/>
    <cellStyle name="差_10月应付款统计表_8月应付款项 2" xfId="4912" xr:uid="{00000000-0005-0000-0000-0000B43B0000}"/>
    <cellStyle name="差_10月应付款统计表_8月应付款项 2 2" xfId="29822" xr:uid="{00000000-0005-0000-0000-0000B53B0000}"/>
    <cellStyle name="差_10月应付款统计表_8月应付款项 3" xfId="9966" xr:uid="{00000000-0005-0000-0000-0000B63B0000}"/>
    <cellStyle name="差_10月应付款统计表_8月应付款项 3 2" xfId="29708" xr:uid="{00000000-0005-0000-0000-0000B73B0000}"/>
    <cellStyle name="差_10月应付款统计表_8月应付款项 4" xfId="9964" xr:uid="{00000000-0005-0000-0000-0000B83B0000}"/>
    <cellStyle name="差_10月应付款统计表_8月应付款项 4 2" xfId="29711" xr:uid="{00000000-0005-0000-0000-0000B93B0000}"/>
    <cellStyle name="差_10月应付款统计表_8月应付款项 5" xfId="16883" xr:uid="{00000000-0005-0000-0000-0000BA3B0000}"/>
    <cellStyle name="差_10月应付款统计表_8月应付款项 5 2" xfId="29714" xr:uid="{00000000-0005-0000-0000-0000BB3B0000}"/>
    <cellStyle name="差_10月应付款统计表_8月应付款项 6" xfId="29821" xr:uid="{00000000-0005-0000-0000-0000BC3B0000}"/>
    <cellStyle name="差_10月应付款统计表_理应付款" xfId="2285" xr:uid="{00000000-0005-0000-0000-0000BD3B0000}"/>
    <cellStyle name="差_10月应付款统计表_理应付款 2" xfId="4913" xr:uid="{00000000-0005-0000-0000-0000BE3B0000}"/>
    <cellStyle name="差_10月应付款统计表_理应付款 2 2" xfId="29826" xr:uid="{00000000-0005-0000-0000-0000BF3B0000}"/>
    <cellStyle name="差_10月应付款统计表_理应付款 3" xfId="9832" xr:uid="{00000000-0005-0000-0000-0000C03B0000}"/>
    <cellStyle name="差_10月应付款统计表_理应付款 3 2" xfId="29828" xr:uid="{00000000-0005-0000-0000-0000C13B0000}"/>
    <cellStyle name="差_10月应付款统计表_理应付款 4" xfId="9908" xr:uid="{00000000-0005-0000-0000-0000C23B0000}"/>
    <cellStyle name="差_10月应付款统计表_理应付款 4 2" xfId="29830" xr:uid="{00000000-0005-0000-0000-0000C33B0000}"/>
    <cellStyle name="差_10月应付款统计表_理应付款 5" xfId="16885" xr:uid="{00000000-0005-0000-0000-0000C43B0000}"/>
    <cellStyle name="差_10月应付款统计表_理应付款 5 2" xfId="29831" xr:uid="{00000000-0005-0000-0000-0000C53B0000}"/>
    <cellStyle name="差_10月应付款统计表_理应付款 6" xfId="29823" xr:uid="{00000000-0005-0000-0000-0000C63B0000}"/>
    <cellStyle name="差_11月动态" xfId="1079" xr:uid="{00000000-0005-0000-0000-0000C73B0000}"/>
    <cellStyle name="差_11月动态 2" xfId="4914" xr:uid="{00000000-0005-0000-0000-0000C83B0000}"/>
    <cellStyle name="差_11月动态 2 2" xfId="7463" xr:uid="{00000000-0005-0000-0000-0000C93B0000}"/>
    <cellStyle name="差_11月动态 2 2 2" xfId="29838" xr:uid="{00000000-0005-0000-0000-0000CA3B0000}"/>
    <cellStyle name="差_11月动态 2 3" xfId="9905" xr:uid="{00000000-0005-0000-0000-0000CB3B0000}"/>
    <cellStyle name="差_11月动态 2 3 2" xfId="29839" xr:uid="{00000000-0005-0000-0000-0000CC3B0000}"/>
    <cellStyle name="差_11月动态 2 4" xfId="29837" xr:uid="{00000000-0005-0000-0000-0000CD3B0000}"/>
    <cellStyle name="差_11月动态 3" xfId="9903" xr:uid="{00000000-0005-0000-0000-0000CE3B0000}"/>
    <cellStyle name="差_11月动态 3 2" xfId="29841" xr:uid="{00000000-0005-0000-0000-0000CF3B0000}"/>
    <cellStyle name="差_11月动态 4" xfId="9902" xr:uid="{00000000-0005-0000-0000-0000D03B0000}"/>
    <cellStyle name="差_11月动态 4 2" xfId="29842" xr:uid="{00000000-0005-0000-0000-0000D13B0000}"/>
    <cellStyle name="差_11月动态 5" xfId="15753" xr:uid="{00000000-0005-0000-0000-0000D23B0000}"/>
    <cellStyle name="差_11月动态 5 2" xfId="23101" xr:uid="{00000000-0005-0000-0000-0000D33B0000}"/>
    <cellStyle name="差_11月动态 6" xfId="29835" xr:uid="{00000000-0005-0000-0000-0000D43B0000}"/>
    <cellStyle name="差_11月计划 局    " xfId="2287" xr:uid="{00000000-0005-0000-0000-0000D53B0000}"/>
    <cellStyle name="差_11月计划 局     2" xfId="2288" xr:uid="{00000000-0005-0000-0000-0000D63B0000}"/>
    <cellStyle name="差_11月计划 局     2 2" xfId="4916" xr:uid="{00000000-0005-0000-0000-0000D73B0000}"/>
    <cellStyle name="差_11月计划 局     2 2 2" xfId="29847" xr:uid="{00000000-0005-0000-0000-0000D83B0000}"/>
    <cellStyle name="差_11月计划 局     2 3" xfId="9853" xr:uid="{00000000-0005-0000-0000-0000D93B0000}"/>
    <cellStyle name="差_11月计划 局     2 3 2" xfId="29848" xr:uid="{00000000-0005-0000-0000-0000DA3B0000}"/>
    <cellStyle name="差_11月计划 局     2 4" xfId="9893" xr:uid="{00000000-0005-0000-0000-0000DB3B0000}"/>
    <cellStyle name="差_11月计划 局     2 4 2" xfId="29849" xr:uid="{00000000-0005-0000-0000-0000DC3B0000}"/>
    <cellStyle name="差_11月计划 局     2 5" xfId="16888" xr:uid="{00000000-0005-0000-0000-0000DD3B0000}"/>
    <cellStyle name="差_11月计划 局     2 5 2" xfId="29850" xr:uid="{00000000-0005-0000-0000-0000DE3B0000}"/>
    <cellStyle name="差_11月计划 局     2 6" xfId="29846" xr:uid="{00000000-0005-0000-0000-0000DF3B0000}"/>
    <cellStyle name="差_11月计划 局     3" xfId="4915" xr:uid="{00000000-0005-0000-0000-0000E03B0000}"/>
    <cellStyle name="差_11月计划 局     3 2" xfId="29852" xr:uid="{00000000-0005-0000-0000-0000E13B0000}"/>
    <cellStyle name="差_11月计划 局     4" xfId="9897" xr:uid="{00000000-0005-0000-0000-0000E23B0000}"/>
    <cellStyle name="差_11月计划 局     4 2" xfId="29854" xr:uid="{00000000-0005-0000-0000-0000E33B0000}"/>
    <cellStyle name="差_11月计划 局     5" xfId="9896" xr:uid="{00000000-0005-0000-0000-0000E43B0000}"/>
    <cellStyle name="差_11月计划 局     5 2" xfId="29856" xr:uid="{00000000-0005-0000-0000-0000E53B0000}"/>
    <cellStyle name="差_11月计划 局     6" xfId="16887" xr:uid="{00000000-0005-0000-0000-0000E63B0000}"/>
    <cellStyle name="差_11月计划 局     6 2" xfId="29859" xr:uid="{00000000-0005-0000-0000-0000E73B0000}"/>
    <cellStyle name="差_11月计划 局     7" xfId="29844" xr:uid="{00000000-0005-0000-0000-0000E83B0000}"/>
    <cellStyle name="差_11月建安动态（总）" xfId="2290" xr:uid="{00000000-0005-0000-0000-0000E93B0000}"/>
    <cellStyle name="差_11月建安动态（总） 2" xfId="4917" xr:uid="{00000000-0005-0000-0000-0000EA3B0000}"/>
    <cellStyle name="差_11月建安动态（总） 2 2" xfId="29861" xr:uid="{00000000-0005-0000-0000-0000EB3B0000}"/>
    <cellStyle name="差_11月建安动态（总） 3" xfId="9876" xr:uid="{00000000-0005-0000-0000-0000EC3B0000}"/>
    <cellStyle name="差_11月建安动态（总） 3 2" xfId="29862" xr:uid="{00000000-0005-0000-0000-0000ED3B0000}"/>
    <cellStyle name="差_11月建安动态（总） 4" xfId="9895" xr:uid="{00000000-0005-0000-0000-0000EE3B0000}"/>
    <cellStyle name="差_11月建安动态（总） 4 2" xfId="29863" xr:uid="{00000000-0005-0000-0000-0000EF3B0000}"/>
    <cellStyle name="差_11月建安动态（总） 5" xfId="16890" xr:uid="{00000000-0005-0000-0000-0000F03B0000}"/>
    <cellStyle name="差_11月建安动态（总） 5 2" xfId="29864" xr:uid="{00000000-0005-0000-0000-0000F13B0000}"/>
    <cellStyle name="差_11月建安动态（总） 6" xfId="29860" xr:uid="{00000000-0005-0000-0000-0000F23B0000}"/>
    <cellStyle name="差_11月太原南站动态表" xfId="2291" xr:uid="{00000000-0005-0000-0000-0000F33B0000}"/>
    <cellStyle name="差_11月太原南站动态表 2" xfId="4918" xr:uid="{00000000-0005-0000-0000-0000F43B0000}"/>
    <cellStyle name="差_11月太原南站动态表 2 2" xfId="7461" xr:uid="{00000000-0005-0000-0000-0000F53B0000}"/>
    <cellStyle name="差_11月太原南站动态表 2 2 2" xfId="29866" xr:uid="{00000000-0005-0000-0000-0000F63B0000}"/>
    <cellStyle name="差_11月太原南站动态表 2 3" xfId="9892" xr:uid="{00000000-0005-0000-0000-0000F73B0000}"/>
    <cellStyle name="差_11月太原南站动态表 2 3 2" xfId="29867" xr:uid="{00000000-0005-0000-0000-0000F83B0000}"/>
    <cellStyle name="差_11月太原南站动态表 2 4" xfId="27246" xr:uid="{00000000-0005-0000-0000-0000F93B0000}"/>
    <cellStyle name="差_11月太原南站动态表 3" xfId="9891" xr:uid="{00000000-0005-0000-0000-0000FA3B0000}"/>
    <cellStyle name="差_11月太原南站动态表 3 2" xfId="27248" xr:uid="{00000000-0005-0000-0000-0000FB3B0000}"/>
    <cellStyle name="差_11月太原南站动态表 4" xfId="9890" xr:uid="{00000000-0005-0000-0000-0000FC3B0000}"/>
    <cellStyle name="差_11月太原南站动态表 4 2" xfId="29868" xr:uid="{00000000-0005-0000-0000-0000FD3B0000}"/>
    <cellStyle name="差_11月太原南站动态表 5" xfId="16891" xr:uid="{00000000-0005-0000-0000-0000FE3B0000}"/>
    <cellStyle name="差_11月太原南站动态表 5 2" xfId="29870" xr:uid="{00000000-0005-0000-0000-0000FF3B0000}"/>
    <cellStyle name="差_11月太原南站动态表 6" xfId="29865" xr:uid="{00000000-0005-0000-0000-0000003C0000}"/>
    <cellStyle name="差_11月应付款项" xfId="2292" xr:uid="{00000000-0005-0000-0000-0000013C0000}"/>
    <cellStyle name="差_11月应付款项 2" xfId="4919" xr:uid="{00000000-0005-0000-0000-0000023C0000}"/>
    <cellStyle name="差_11月应付款项 2 2" xfId="29875" xr:uid="{00000000-0005-0000-0000-0000033C0000}"/>
    <cellStyle name="差_11月应付款项 3" xfId="9889" xr:uid="{00000000-0005-0000-0000-0000043C0000}"/>
    <cellStyle name="差_11月应付款项 3 2" xfId="29878" xr:uid="{00000000-0005-0000-0000-0000053C0000}"/>
    <cellStyle name="差_11月应付款项 4" xfId="9885" xr:uid="{00000000-0005-0000-0000-0000063C0000}"/>
    <cellStyle name="差_11月应付款项 4 2" xfId="29881" xr:uid="{00000000-0005-0000-0000-0000073C0000}"/>
    <cellStyle name="差_11月应付款项 5" xfId="16892" xr:uid="{00000000-0005-0000-0000-0000083C0000}"/>
    <cellStyle name="差_11月应付款项 5 2" xfId="29884" xr:uid="{00000000-0005-0000-0000-0000093C0000}"/>
    <cellStyle name="差_11月应付款项 6" xfId="29873" xr:uid="{00000000-0005-0000-0000-00000A3C0000}"/>
    <cellStyle name="差_12" xfId="1627" xr:uid="{00000000-0005-0000-0000-00000B3C0000}"/>
    <cellStyle name="差_12 2" xfId="4920" xr:uid="{00000000-0005-0000-0000-00000C3C0000}"/>
    <cellStyle name="差_12 2 2" xfId="27332" xr:uid="{00000000-0005-0000-0000-00000D3C0000}"/>
    <cellStyle name="差_12 3" xfId="9879" xr:uid="{00000000-0005-0000-0000-00000E3C0000}"/>
    <cellStyle name="差_12 3 2" xfId="29888" xr:uid="{00000000-0005-0000-0000-00000F3C0000}"/>
    <cellStyle name="差_12 4" xfId="9888" xr:uid="{00000000-0005-0000-0000-0000103C0000}"/>
    <cellStyle name="差_12 4 2" xfId="29890" xr:uid="{00000000-0005-0000-0000-0000113C0000}"/>
    <cellStyle name="差_12 5" xfId="16271" xr:uid="{00000000-0005-0000-0000-0000123C0000}"/>
    <cellStyle name="差_12 5 2" xfId="20789" xr:uid="{00000000-0005-0000-0000-0000133C0000}"/>
    <cellStyle name="差_12 6" xfId="29886" xr:uid="{00000000-0005-0000-0000-0000143C0000}"/>
    <cellStyle name="差_123" xfId="2293" xr:uid="{00000000-0005-0000-0000-0000153C0000}"/>
    <cellStyle name="差_123 2" xfId="4921" xr:uid="{00000000-0005-0000-0000-0000163C0000}"/>
    <cellStyle name="差_123 2 2" xfId="29893" xr:uid="{00000000-0005-0000-0000-0000173C0000}"/>
    <cellStyle name="差_123 3" xfId="9887" xr:uid="{00000000-0005-0000-0000-0000183C0000}"/>
    <cellStyle name="差_123 3 2" xfId="29894" xr:uid="{00000000-0005-0000-0000-0000193C0000}"/>
    <cellStyle name="差_123 4" xfId="9886" xr:uid="{00000000-0005-0000-0000-00001A3C0000}"/>
    <cellStyle name="差_123 4 2" xfId="29895" xr:uid="{00000000-0005-0000-0000-00001B3C0000}"/>
    <cellStyle name="差_123 5" xfId="16893" xr:uid="{00000000-0005-0000-0000-00001C3C0000}"/>
    <cellStyle name="差_123 5 2" xfId="29896" xr:uid="{00000000-0005-0000-0000-00001D3C0000}"/>
    <cellStyle name="差_123 6" xfId="29892" xr:uid="{00000000-0005-0000-0000-00001E3C0000}"/>
    <cellStyle name="差_129月传" xfId="2294" xr:uid="{00000000-0005-0000-0000-00001F3C0000}"/>
    <cellStyle name="差_129月传 2" xfId="4922" xr:uid="{00000000-0005-0000-0000-0000203C0000}"/>
    <cellStyle name="差_129月传 2 2" xfId="29898" xr:uid="{00000000-0005-0000-0000-0000213C0000}"/>
    <cellStyle name="差_129月传 3" xfId="9875" xr:uid="{00000000-0005-0000-0000-0000223C0000}"/>
    <cellStyle name="差_129月传 3 2" xfId="29899" xr:uid="{00000000-0005-0000-0000-0000233C0000}"/>
    <cellStyle name="差_129月传 4" xfId="9865" xr:uid="{00000000-0005-0000-0000-0000243C0000}"/>
    <cellStyle name="差_129月传 4 2" xfId="29900" xr:uid="{00000000-0005-0000-0000-0000253C0000}"/>
    <cellStyle name="差_129月传 5" xfId="16894" xr:uid="{00000000-0005-0000-0000-0000263C0000}"/>
    <cellStyle name="差_129月传 5 2" xfId="29901" xr:uid="{00000000-0005-0000-0000-0000273C0000}"/>
    <cellStyle name="差_129月传 6" xfId="29897" xr:uid="{00000000-0005-0000-0000-0000283C0000}"/>
    <cellStyle name="差_12材料动态表" xfId="866" xr:uid="{00000000-0005-0000-0000-0000293C0000}"/>
    <cellStyle name="差_12材料动态表 2" xfId="4923" xr:uid="{00000000-0005-0000-0000-00002A3C0000}"/>
    <cellStyle name="差_12材料动态表 2 2" xfId="25744" xr:uid="{00000000-0005-0000-0000-00002B3C0000}"/>
    <cellStyle name="差_12材料动态表 3" xfId="10978" xr:uid="{00000000-0005-0000-0000-00002C3C0000}"/>
    <cellStyle name="差_12材料动态表 3 2" xfId="22480" xr:uid="{00000000-0005-0000-0000-00002D3C0000}"/>
    <cellStyle name="差_12材料动态表 4" xfId="9945" xr:uid="{00000000-0005-0000-0000-00002E3C0000}"/>
    <cellStyle name="差_12材料动态表 4 2" xfId="25749" xr:uid="{00000000-0005-0000-0000-00002F3C0000}"/>
    <cellStyle name="差_12材料动态表 5" xfId="15660" xr:uid="{00000000-0005-0000-0000-0000303C0000}"/>
    <cellStyle name="差_12材料动态表 5 2" xfId="25752" xr:uid="{00000000-0005-0000-0000-0000313C0000}"/>
    <cellStyle name="差_12材料动态表 6" xfId="29717" xr:uid="{00000000-0005-0000-0000-0000323C0000}"/>
    <cellStyle name="差_12动态表" xfId="2295" xr:uid="{00000000-0005-0000-0000-0000333C0000}"/>
    <cellStyle name="差_12动态表 2" xfId="4924" xr:uid="{00000000-0005-0000-0000-0000343C0000}"/>
    <cellStyle name="差_12动态表 2 2" xfId="29903" xr:uid="{00000000-0005-0000-0000-0000353C0000}"/>
    <cellStyle name="差_12动态表 3" xfId="9880" xr:uid="{00000000-0005-0000-0000-0000363C0000}"/>
    <cellStyle name="差_12动态表 3 2" xfId="29906" xr:uid="{00000000-0005-0000-0000-0000373C0000}"/>
    <cellStyle name="差_12动态表 4" xfId="9878" xr:uid="{00000000-0005-0000-0000-0000383C0000}"/>
    <cellStyle name="差_12动态表 4 2" xfId="29908" xr:uid="{00000000-0005-0000-0000-0000393C0000}"/>
    <cellStyle name="差_12动态表 5" xfId="16895" xr:uid="{00000000-0005-0000-0000-00003A3C0000}"/>
    <cellStyle name="差_12动态表 5 2" xfId="29909" xr:uid="{00000000-0005-0000-0000-00003B3C0000}"/>
    <cellStyle name="差_12动态表 6" xfId="29011" xr:uid="{00000000-0005-0000-0000-00003C3C0000}"/>
    <cellStyle name="差_12年3季度物表000" xfId="575" xr:uid="{00000000-0005-0000-0000-00003D3C0000}"/>
    <cellStyle name="差_12年3季度物表000 2" xfId="4925" xr:uid="{00000000-0005-0000-0000-00003E3C0000}"/>
    <cellStyle name="差_12年3季度物表000 2 2" xfId="6974" xr:uid="{00000000-0005-0000-0000-00003F3C0000}"/>
    <cellStyle name="差_12年3季度物表000 2 2 2" xfId="29911" xr:uid="{00000000-0005-0000-0000-0000403C0000}"/>
    <cellStyle name="差_12年3季度物表000 2 3" xfId="9868" xr:uid="{00000000-0005-0000-0000-0000413C0000}"/>
    <cellStyle name="差_12年3季度物表000 2 3 2" xfId="29912" xr:uid="{00000000-0005-0000-0000-0000423C0000}"/>
    <cellStyle name="差_12年3季度物表000 2 4" xfId="29910" xr:uid="{00000000-0005-0000-0000-0000433C0000}"/>
    <cellStyle name="差_12年3季度物表000 3" xfId="9867" xr:uid="{00000000-0005-0000-0000-0000443C0000}"/>
    <cellStyle name="差_12年3季度物表000 3 2" xfId="29914" xr:uid="{00000000-0005-0000-0000-0000453C0000}"/>
    <cellStyle name="差_12年3季度物表000 4" xfId="11150" xr:uid="{00000000-0005-0000-0000-0000463C0000}"/>
    <cellStyle name="差_12年3季度物表000 4 2" xfId="20765" xr:uid="{00000000-0005-0000-0000-0000473C0000}"/>
    <cellStyle name="差_12年3季度物表000 5" xfId="15548" xr:uid="{00000000-0005-0000-0000-0000483C0000}"/>
    <cellStyle name="差_12年3季度物表000 5 2" xfId="22815" xr:uid="{00000000-0005-0000-0000-0000493C0000}"/>
    <cellStyle name="差_12年3季度物表000 6" xfId="22798" xr:uid="{00000000-0005-0000-0000-00004A3C0000}"/>
    <cellStyle name="差_12年3季度物表000_8月应付款项" xfId="2297" xr:uid="{00000000-0005-0000-0000-00004B3C0000}"/>
    <cellStyle name="差_12年3季度物表000_8月应付款项 2" xfId="4926" xr:uid="{00000000-0005-0000-0000-00004C3C0000}"/>
    <cellStyle name="差_12年3季度物表000_8月应付款项 2 2" xfId="29918" xr:uid="{00000000-0005-0000-0000-00004D3C0000}"/>
    <cellStyle name="差_12年3季度物表000_8月应付款项 3" xfId="9823" xr:uid="{00000000-0005-0000-0000-00004E3C0000}"/>
    <cellStyle name="差_12年3季度物表000_8月应付款项 3 2" xfId="29920" xr:uid="{00000000-0005-0000-0000-00004F3C0000}"/>
    <cellStyle name="差_12年3季度物表000_8月应付款项 4" xfId="9864" xr:uid="{00000000-0005-0000-0000-0000503C0000}"/>
    <cellStyle name="差_12年3季度物表000_8月应付款项 4 2" xfId="29922" xr:uid="{00000000-0005-0000-0000-0000513C0000}"/>
    <cellStyle name="差_12年3季度物表000_8月应付款项 5" xfId="16897" xr:uid="{00000000-0005-0000-0000-0000523C0000}"/>
    <cellStyle name="差_12年3季度物表000_8月应付款项 5 2" xfId="29925" xr:uid="{00000000-0005-0000-0000-0000533C0000}"/>
    <cellStyle name="差_12年3季度物表000_8月应付款项 6" xfId="29916" xr:uid="{00000000-0005-0000-0000-0000543C0000}"/>
    <cellStyle name="差_12年3季度物表000_理应付款" xfId="984" xr:uid="{00000000-0005-0000-0000-0000553C0000}"/>
    <cellStyle name="差_12年3季度物表000_理应付款 2" xfId="4927" xr:uid="{00000000-0005-0000-0000-0000563C0000}"/>
    <cellStyle name="差_12年3季度物表000_理应付款 2 2" xfId="29927" xr:uid="{00000000-0005-0000-0000-0000573C0000}"/>
    <cellStyle name="差_12年3季度物表000_理应付款 3" xfId="9852" xr:uid="{00000000-0005-0000-0000-0000583C0000}"/>
    <cellStyle name="差_12年3季度物表000_理应付款 3 2" xfId="29929" xr:uid="{00000000-0005-0000-0000-0000593C0000}"/>
    <cellStyle name="差_12年3季度物表000_理应付款 4" xfId="9854" xr:uid="{00000000-0005-0000-0000-00005A3C0000}"/>
    <cellStyle name="差_12年3季度物表000_理应付款 4 2" xfId="29931" xr:uid="{00000000-0005-0000-0000-00005B3C0000}"/>
    <cellStyle name="差_12年3季度物表000_理应付款 5" xfId="15710" xr:uid="{00000000-0005-0000-0000-00005C3C0000}"/>
    <cellStyle name="差_12年3季度物表000_理应付款 5 2" xfId="29933" xr:uid="{00000000-0005-0000-0000-00005D3C0000}"/>
    <cellStyle name="差_12年3季度物表000_理应付款 6" xfId="29926" xr:uid="{00000000-0005-0000-0000-00005E3C0000}"/>
    <cellStyle name="差_12年4季度12月应付款项统计表" xfId="614" xr:uid="{00000000-0005-0000-0000-00005F3C0000}"/>
    <cellStyle name="差_12年4季度12月应付款项统计表 2" xfId="4928" xr:uid="{00000000-0005-0000-0000-0000603C0000}"/>
    <cellStyle name="差_12年4季度12月应付款项统计表 2 2" xfId="6832" xr:uid="{00000000-0005-0000-0000-0000613C0000}"/>
    <cellStyle name="差_12年4季度12月应付款项统计表 2 2 2" xfId="29936" xr:uid="{00000000-0005-0000-0000-0000623C0000}"/>
    <cellStyle name="差_12年4季度12月应付款项统计表 2 3" xfId="9859" xr:uid="{00000000-0005-0000-0000-0000633C0000}"/>
    <cellStyle name="差_12年4季度12月应付款项统计表 2 3 2" xfId="29937" xr:uid="{00000000-0005-0000-0000-0000643C0000}"/>
    <cellStyle name="差_12年4季度12月应付款项统计表 2 4" xfId="29935" xr:uid="{00000000-0005-0000-0000-0000653C0000}"/>
    <cellStyle name="差_12年4季度12月应付款项统计表 3" xfId="9858" xr:uid="{00000000-0005-0000-0000-0000663C0000}"/>
    <cellStyle name="差_12年4季度12月应付款项统计表 3 2" xfId="29938" xr:uid="{00000000-0005-0000-0000-0000673C0000}"/>
    <cellStyle name="差_12年4季度12月应付款项统计表 4" xfId="9857" xr:uid="{00000000-0005-0000-0000-0000683C0000}"/>
    <cellStyle name="差_12年4季度12月应付款项统计表 4 2" xfId="29939" xr:uid="{00000000-0005-0000-0000-0000693C0000}"/>
    <cellStyle name="差_12年4季度12月应付款项统计表 5" xfId="15533" xr:uid="{00000000-0005-0000-0000-00006A3C0000}"/>
    <cellStyle name="差_12年4季度12月应付款项统计表 5 2" xfId="29940" xr:uid="{00000000-0005-0000-0000-00006B3C0000}"/>
    <cellStyle name="差_12年4季度12月应付款项统计表 6" xfId="29934" xr:uid="{00000000-0005-0000-0000-00006C3C0000}"/>
    <cellStyle name="差_12年4季度12月应付款项统计表_8月应付款项" xfId="910" xr:uid="{00000000-0005-0000-0000-00006D3C0000}"/>
    <cellStyle name="差_12年4季度12月应付款项统计表_8月应付款项 2" xfId="4929" xr:uid="{00000000-0005-0000-0000-00006E3C0000}"/>
    <cellStyle name="差_12年4季度12月应付款项统计表_8月应付款项 2 2" xfId="29943" xr:uid="{00000000-0005-0000-0000-00006F3C0000}"/>
    <cellStyle name="差_12年4季度12月应付款项统计表_8月应付款项 3" xfId="9845" xr:uid="{00000000-0005-0000-0000-0000703C0000}"/>
    <cellStyle name="差_12年4季度12月应付款项统计表_8月应付款项 3 2" xfId="29945" xr:uid="{00000000-0005-0000-0000-0000713C0000}"/>
    <cellStyle name="差_12年4季度12月应付款项统计表_8月应付款项 4" xfId="9841" xr:uid="{00000000-0005-0000-0000-0000723C0000}"/>
    <cellStyle name="差_12年4季度12月应付款项统计表_8月应付款项 4 2" xfId="29947" xr:uid="{00000000-0005-0000-0000-0000733C0000}"/>
    <cellStyle name="差_12年4季度12月应付款项统计表_8月应付款项 5" xfId="15677" xr:uid="{00000000-0005-0000-0000-0000743C0000}"/>
    <cellStyle name="差_12年4季度12月应付款项统计表_8月应付款项 5 2" xfId="29949" xr:uid="{00000000-0005-0000-0000-0000753C0000}"/>
    <cellStyle name="差_12年4季度12月应付款项统计表_8月应付款项 6" xfId="29942" xr:uid="{00000000-0005-0000-0000-0000763C0000}"/>
    <cellStyle name="差_12年4季度12月应付款项统计表_理应付款" xfId="2298" xr:uid="{00000000-0005-0000-0000-0000773C0000}"/>
    <cellStyle name="差_12年4季度12月应付款项统计表_理应付款 2" xfId="4930" xr:uid="{00000000-0005-0000-0000-0000783C0000}"/>
    <cellStyle name="差_12年4季度12月应付款项统计表_理应付款 2 2" xfId="28555" xr:uid="{00000000-0005-0000-0000-0000793C0000}"/>
    <cellStyle name="差_12年4季度12月应付款项统计表_理应付款 3" xfId="8428" xr:uid="{00000000-0005-0000-0000-00007A3C0000}"/>
    <cellStyle name="差_12年4季度12月应付款项统计表_理应付款 3 2" xfId="29954" xr:uid="{00000000-0005-0000-0000-00007B3C0000}"/>
    <cellStyle name="差_12年4季度12月应付款项统计表_理应付款 4" xfId="11185" xr:uid="{00000000-0005-0000-0000-00007C3C0000}"/>
    <cellStyle name="差_12年4季度12月应付款项统计表_理应付款 4 2" xfId="28363" xr:uid="{00000000-0005-0000-0000-00007D3C0000}"/>
    <cellStyle name="差_12年4季度12月应付款项统计表_理应付款 5" xfId="16898" xr:uid="{00000000-0005-0000-0000-00007E3C0000}"/>
    <cellStyle name="差_12年4季度12月应付款项统计表_理应付款 5 2" xfId="29955" xr:uid="{00000000-0005-0000-0000-00007F3C0000}"/>
    <cellStyle name="差_12年4季度12月应付款项统计表_理应付款 6" xfId="29952" xr:uid="{00000000-0005-0000-0000-0000803C0000}"/>
    <cellStyle name="差_12月材料动态表" xfId="2300" xr:uid="{00000000-0005-0000-0000-0000813C0000}"/>
    <cellStyle name="差_12月材料动态表 2" xfId="4931" xr:uid="{00000000-0005-0000-0000-0000823C0000}"/>
    <cellStyle name="差_12月材料动态表 2 2" xfId="23930" xr:uid="{00000000-0005-0000-0000-0000833C0000}"/>
    <cellStyle name="差_12月材料动态表 3" xfId="8648" xr:uid="{00000000-0005-0000-0000-0000843C0000}"/>
    <cellStyle name="差_12月材料动态表 3 2" xfId="29958" xr:uid="{00000000-0005-0000-0000-0000853C0000}"/>
    <cellStyle name="差_12月材料动态表 4" xfId="8643" xr:uid="{00000000-0005-0000-0000-0000863C0000}"/>
    <cellStyle name="差_12月材料动态表 4 2" xfId="29961" xr:uid="{00000000-0005-0000-0000-0000873C0000}"/>
    <cellStyle name="差_12月材料动态表 5" xfId="16900" xr:uid="{00000000-0005-0000-0000-0000883C0000}"/>
    <cellStyle name="差_12月材料动态表 5 2" xfId="29963" xr:uid="{00000000-0005-0000-0000-0000893C0000}"/>
    <cellStyle name="差_12月材料动态表 6" xfId="29956" xr:uid="{00000000-0005-0000-0000-00008A3C0000}"/>
    <cellStyle name="差_12月材料动态最终修改" xfId="2301" xr:uid="{00000000-0005-0000-0000-00008B3C0000}"/>
    <cellStyle name="差_12月材料动态最终修改 2" xfId="4932" xr:uid="{00000000-0005-0000-0000-00008C3C0000}"/>
    <cellStyle name="差_12月材料动态最终修改 2 2" xfId="29965" xr:uid="{00000000-0005-0000-0000-00008D3C0000}"/>
    <cellStyle name="差_12月材料动态最终修改 3" xfId="8636" xr:uid="{00000000-0005-0000-0000-00008E3C0000}"/>
    <cellStyle name="差_12月材料动态最终修改 3 2" xfId="29967" xr:uid="{00000000-0005-0000-0000-00008F3C0000}"/>
    <cellStyle name="差_12月材料动态最终修改 4" xfId="8576" xr:uid="{00000000-0005-0000-0000-0000903C0000}"/>
    <cellStyle name="差_12月材料动态最终修改 4 2" xfId="29025" xr:uid="{00000000-0005-0000-0000-0000913C0000}"/>
    <cellStyle name="差_12月材料动态最终修改 5" xfId="16901" xr:uid="{00000000-0005-0000-0000-0000923C0000}"/>
    <cellStyle name="差_12月材料动态最终修改 5 2" xfId="29969" xr:uid="{00000000-0005-0000-0000-0000933C0000}"/>
    <cellStyle name="差_12月材料动态最终修改 6" xfId="29964" xr:uid="{00000000-0005-0000-0000-0000943C0000}"/>
    <cellStyle name="差_13.1泉州万达酒店后勤清单(中铁)" xfId="2302" xr:uid="{00000000-0005-0000-0000-0000953C0000}"/>
    <cellStyle name="差_13.1泉州万达酒店后勤清单(中铁) 2" xfId="2280" xr:uid="{00000000-0005-0000-0000-0000963C0000}"/>
    <cellStyle name="差_13.1泉州万达酒店后勤清单(中铁) 2 2" xfId="4934" xr:uid="{00000000-0005-0000-0000-0000973C0000}"/>
    <cellStyle name="差_13.1泉州万达酒店后勤清单(中铁) 2 2 2" xfId="29971" xr:uid="{00000000-0005-0000-0000-0000983C0000}"/>
    <cellStyle name="差_13.1泉州万达酒店后勤清单(中铁) 2 3" xfId="8641" xr:uid="{00000000-0005-0000-0000-0000993C0000}"/>
    <cellStyle name="差_13.1泉州万达酒店后勤清单(中铁) 2 3 2" xfId="29972" xr:uid="{00000000-0005-0000-0000-00009A3C0000}"/>
    <cellStyle name="差_13.1泉州万达酒店后勤清单(中铁) 2 4" xfId="8639" xr:uid="{00000000-0005-0000-0000-00009B3C0000}"/>
    <cellStyle name="差_13.1泉州万达酒店后勤清单(中铁) 2 4 2" xfId="29973" xr:uid="{00000000-0005-0000-0000-00009C3C0000}"/>
    <cellStyle name="差_13.1泉州万达酒店后勤清单(中铁) 2 5" xfId="16880" xr:uid="{00000000-0005-0000-0000-00009D3C0000}"/>
    <cellStyle name="差_13.1泉州万达酒店后勤清单(中铁) 2 5 2" xfId="29974" xr:uid="{00000000-0005-0000-0000-00009E3C0000}"/>
    <cellStyle name="差_13.1泉州万达酒店后勤清单(中铁) 2 6" xfId="28266" xr:uid="{00000000-0005-0000-0000-00009F3C0000}"/>
    <cellStyle name="差_13.1泉州万达酒店后勤清单(中铁) 3" xfId="4933" xr:uid="{00000000-0005-0000-0000-0000A03C0000}"/>
    <cellStyle name="差_13.1泉州万达酒店后勤清单(中铁) 3 2" xfId="26222" xr:uid="{00000000-0005-0000-0000-0000A13C0000}"/>
    <cellStyle name="差_13.1泉州万达酒店后勤清单(中铁) 4" xfId="10381" xr:uid="{00000000-0005-0000-0000-0000A23C0000}"/>
    <cellStyle name="差_13.1泉州万达酒店后勤清单(中铁) 4 2" xfId="26244" xr:uid="{00000000-0005-0000-0000-0000A33C0000}"/>
    <cellStyle name="差_13.1泉州万达酒店后勤清单(中铁) 5" xfId="9987" xr:uid="{00000000-0005-0000-0000-0000A43C0000}"/>
    <cellStyle name="差_13.1泉州万达酒店后勤清单(中铁) 5 2" xfId="26249" xr:uid="{00000000-0005-0000-0000-0000A53C0000}"/>
    <cellStyle name="差_13.1泉州万达酒店后勤清单(中铁) 6" xfId="16902" xr:uid="{00000000-0005-0000-0000-0000A63C0000}"/>
    <cellStyle name="差_13.1泉州万达酒店后勤清单(中铁) 6 2" xfId="21257" xr:uid="{00000000-0005-0000-0000-0000A73C0000}"/>
    <cellStyle name="差_13.1泉州万达酒店后勤清单(中铁) 7" xfId="29970" xr:uid="{00000000-0005-0000-0000-0000A83C0000}"/>
    <cellStyle name="差_13年10月六局台账" xfId="4001" xr:uid="{00000000-0005-0000-0000-0000A93C0000}"/>
    <cellStyle name="差_13年10月六局台账 2" xfId="29976" xr:uid="{00000000-0005-0000-0000-0000AA3C0000}"/>
    <cellStyle name="差_13年10月六局台账_项目物资管理台帐" xfId="3989" xr:uid="{00000000-0005-0000-0000-0000AB3C0000}"/>
    <cellStyle name="差_13年10月六局台账_项目物资管理台帐 2" xfId="29977" xr:uid="{00000000-0005-0000-0000-0000AC3C0000}"/>
    <cellStyle name="差_13年10月六局台账_项目物资管理台帐汇总表(工程项目物资数量计划 实耗对比表)" xfId="4046" xr:uid="{00000000-0005-0000-0000-0000AD3C0000}"/>
    <cellStyle name="差_13年10月六局台账_项目物资管理台帐汇总表(工程项目物资数量计划 实耗对比表) 2" xfId="29978" xr:uid="{00000000-0005-0000-0000-0000AE3C0000}"/>
    <cellStyle name="差_13年10月六局台账_主要物资计划与到货报表" xfId="4047" xr:uid="{00000000-0005-0000-0000-0000AF3C0000}"/>
    <cellStyle name="差_13年10月六局台账_主要物资计划与到货报表 2" xfId="29979" xr:uid="{00000000-0005-0000-0000-0000B03C0000}"/>
    <cellStyle name="差_13年12月六局台账" xfId="4048" xr:uid="{00000000-0005-0000-0000-0000B13C0000}"/>
    <cellStyle name="差_13年12月六局台账 2" xfId="29980" xr:uid="{00000000-0005-0000-0000-0000B23C0000}"/>
    <cellStyle name="差_13年12月六局台账_项目物资管理台帐" xfId="4049" xr:uid="{00000000-0005-0000-0000-0000B33C0000}"/>
    <cellStyle name="差_13年12月六局台账_项目物资管理台帐 2" xfId="29981" xr:uid="{00000000-0005-0000-0000-0000B43C0000}"/>
    <cellStyle name="差_13年12月六局台账_项目物资管理台帐汇总表(工程项目物资数量计划 实耗对比表)" xfId="4050" xr:uid="{00000000-0005-0000-0000-0000B53C0000}"/>
    <cellStyle name="差_13年12月六局台账_项目物资管理台帐汇总表(工程项目物资数量计划 实耗对比表) 2" xfId="29983" xr:uid="{00000000-0005-0000-0000-0000B63C0000}"/>
    <cellStyle name="差_13年12月六局台账_主要物资计划与到货报表" xfId="4051" xr:uid="{00000000-0005-0000-0000-0000B73C0000}"/>
    <cellStyle name="差_13年12月六局台账_主要物资计划与到货报表 2" xfId="29984" xr:uid="{00000000-0005-0000-0000-0000B83C0000}"/>
    <cellStyle name="差_13年4月报六局台账" xfId="4053" xr:uid="{00000000-0005-0000-0000-0000B93C0000}"/>
    <cellStyle name="差_13年4月报六局台账 2" xfId="29986" xr:uid="{00000000-0005-0000-0000-0000BA3C0000}"/>
    <cellStyle name="差_13年4月报六局台账_项目物资管理台帐" xfId="4054" xr:uid="{00000000-0005-0000-0000-0000BB3C0000}"/>
    <cellStyle name="差_13年4月报六局台账_项目物资管理台帐 2" xfId="29988" xr:uid="{00000000-0005-0000-0000-0000BC3C0000}"/>
    <cellStyle name="差_13年4月报六局台账_项目物资管理台帐汇总表(工程项目物资数量计划 实耗对比表)" xfId="4055" xr:uid="{00000000-0005-0000-0000-0000BD3C0000}"/>
    <cellStyle name="差_13年4月报六局台账_项目物资管理台帐汇总表(工程项目物资数量计划 实耗对比表) 2" xfId="29989" xr:uid="{00000000-0005-0000-0000-0000BE3C0000}"/>
    <cellStyle name="差_13年4月报六局台账_主要物资计划与到货报表" xfId="4037" xr:uid="{00000000-0005-0000-0000-0000BF3C0000}"/>
    <cellStyle name="差_13年4月报六局台账_主要物资计划与到货报表 2" xfId="22274" xr:uid="{00000000-0005-0000-0000-0000C03C0000}"/>
    <cellStyle name="差_13年5月报六局台账" xfId="4056" xr:uid="{00000000-0005-0000-0000-0000C13C0000}"/>
    <cellStyle name="差_13年5月报六局台账 2" xfId="29990" xr:uid="{00000000-0005-0000-0000-0000C23C0000}"/>
    <cellStyle name="差_13年5月报六局台账_项目物资管理台帐" xfId="3911" xr:uid="{00000000-0005-0000-0000-0000C33C0000}"/>
    <cellStyle name="差_13年5月报六局台账_项目物资管理台帐 2" xfId="29992" xr:uid="{00000000-0005-0000-0000-0000C43C0000}"/>
    <cellStyle name="差_13年5月报六局台账_项目物资管理台帐汇总表(工程项目物资数量计划 实耗对比表)" xfId="3853" xr:uid="{00000000-0005-0000-0000-0000C53C0000}"/>
    <cellStyle name="差_13年5月报六局台账_项目物资管理台帐汇总表(工程项目物资数量计划 实耗对比表) 2" xfId="29993" xr:uid="{00000000-0005-0000-0000-0000C63C0000}"/>
    <cellStyle name="差_13年5月报六局台账_主要物资计划与到货报表" xfId="4057" xr:uid="{00000000-0005-0000-0000-0000C73C0000}"/>
    <cellStyle name="差_13年5月报六局台账_主要物资计划与到货报表 2" xfId="29995" xr:uid="{00000000-0005-0000-0000-0000C83C0000}"/>
    <cellStyle name="差_13年6月报六局台账" xfId="4058" xr:uid="{00000000-0005-0000-0000-0000C93C0000}"/>
    <cellStyle name="差_13年6月报六局台账 2" xfId="29996" xr:uid="{00000000-0005-0000-0000-0000CA3C0000}"/>
    <cellStyle name="差_13年6月报六局台账_项目物资管理台帐" xfId="3742" xr:uid="{00000000-0005-0000-0000-0000CB3C0000}"/>
    <cellStyle name="差_13年6月报六局台账_项目物资管理台帐 2" xfId="20834" xr:uid="{00000000-0005-0000-0000-0000CC3C0000}"/>
    <cellStyle name="差_13年6月报六局台账_项目物资管理台帐汇总表(工程项目物资数量计划 实耗对比表)" xfId="4052" xr:uid="{00000000-0005-0000-0000-0000CD3C0000}"/>
    <cellStyle name="差_13年6月报六局台账_项目物资管理台帐汇总表(工程项目物资数量计划 实耗对比表) 2" xfId="29997" xr:uid="{00000000-0005-0000-0000-0000CE3C0000}"/>
    <cellStyle name="差_13年6月报六局台账_主要物资计划与到货报表" xfId="4059" xr:uid="{00000000-0005-0000-0000-0000CF3C0000}"/>
    <cellStyle name="差_13年6月报六局台账_主要物资计划与到货报表 2" xfId="29998" xr:uid="{00000000-0005-0000-0000-0000D03C0000}"/>
    <cellStyle name="差_13年7月六局台账" xfId="3797" xr:uid="{00000000-0005-0000-0000-0000D13C0000}"/>
    <cellStyle name="差_13年7月六局台账 2" xfId="21804" xr:uid="{00000000-0005-0000-0000-0000D23C0000}"/>
    <cellStyle name="差_13年7月六局台账_项目物资管理台帐" xfId="4062" xr:uid="{00000000-0005-0000-0000-0000D33C0000}"/>
    <cellStyle name="差_13年7月六局台账_项目物资管理台帐 2" xfId="29999" xr:uid="{00000000-0005-0000-0000-0000D43C0000}"/>
    <cellStyle name="差_13年7月六局台账_项目物资管理台帐汇总表(工程项目物资数量计划 实耗对比表)" xfId="3983" xr:uid="{00000000-0005-0000-0000-0000D53C0000}"/>
    <cellStyle name="差_13年7月六局台账_项目物资管理台帐汇总表(工程项目物资数量计划 实耗对比表) 2" xfId="29478" xr:uid="{00000000-0005-0000-0000-0000D63C0000}"/>
    <cellStyle name="差_13年7月六局台账_主要物资计划与到货报表" xfId="3819" xr:uid="{00000000-0005-0000-0000-0000D73C0000}"/>
    <cellStyle name="差_13年7月六局台账_主要物资计划与到货报表 2" xfId="30000" xr:uid="{00000000-0005-0000-0000-0000D83C0000}"/>
    <cellStyle name="差_13年9月六局台账" xfId="3936" xr:uid="{00000000-0005-0000-0000-0000D93C0000}"/>
    <cellStyle name="差_13年9月六局台账 2" xfId="30001" xr:uid="{00000000-0005-0000-0000-0000DA3C0000}"/>
    <cellStyle name="差_13年9月六局台账_项目物资管理台帐" xfId="4063" xr:uid="{00000000-0005-0000-0000-0000DB3C0000}"/>
    <cellStyle name="差_13年9月六局台账_项目物资管理台帐 2" xfId="30002" xr:uid="{00000000-0005-0000-0000-0000DC3C0000}"/>
    <cellStyle name="差_13年9月六局台账_项目物资管理台帐汇总表(工程项目物资数量计划 实耗对比表)" xfId="4064" xr:uid="{00000000-0005-0000-0000-0000DD3C0000}"/>
    <cellStyle name="差_13年9月六局台账_项目物资管理台帐汇总表(工程项目物资数量计划 实耗对比表) 2" xfId="30004" xr:uid="{00000000-0005-0000-0000-0000DE3C0000}"/>
    <cellStyle name="差_13年9月六局台账_主要物资计划与到货报表" xfId="4065" xr:uid="{00000000-0005-0000-0000-0000DF3C0000}"/>
    <cellStyle name="差_13年9月六局台账_主要物资计划与到货报表 2" xfId="30005" xr:uid="{00000000-0005-0000-0000-0000E03C0000}"/>
    <cellStyle name="差_14年12月份资金动态（已修改）" xfId="2303" xr:uid="{00000000-0005-0000-0000-0000E13C0000}"/>
    <cellStyle name="差_14年12月份资金动态（已修改） 2" xfId="4935" xr:uid="{00000000-0005-0000-0000-0000E23C0000}"/>
    <cellStyle name="差_14年12月份资金动态（已修改） 2 2" xfId="30007" xr:uid="{00000000-0005-0000-0000-0000E33C0000}"/>
    <cellStyle name="差_14年12月份资金动态（已修改） 3" xfId="8630" xr:uid="{00000000-0005-0000-0000-0000E43C0000}"/>
    <cellStyle name="差_14年12月份资金动态（已修改） 3 2" xfId="30008" xr:uid="{00000000-0005-0000-0000-0000E53C0000}"/>
    <cellStyle name="差_14年12月份资金动态（已修改） 4" xfId="8367" xr:uid="{00000000-0005-0000-0000-0000E63C0000}"/>
    <cellStyle name="差_14年12月份资金动态（已修改） 4 2" xfId="30010" xr:uid="{00000000-0005-0000-0000-0000E73C0000}"/>
    <cellStyle name="差_14年12月份资金动态（已修改） 5" xfId="16903" xr:uid="{00000000-0005-0000-0000-0000E83C0000}"/>
    <cellStyle name="差_14年12月份资金动态（已修改） 5 2" xfId="30012" xr:uid="{00000000-0005-0000-0000-0000E93C0000}"/>
    <cellStyle name="差_14年12月份资金动态（已修改） 6" xfId="30006" xr:uid="{00000000-0005-0000-0000-0000EA3C0000}"/>
    <cellStyle name="差_14年6月六局台账" xfId="3785" xr:uid="{00000000-0005-0000-0000-0000EB3C0000}"/>
    <cellStyle name="差_14年6月六局台账 2" xfId="30014" xr:uid="{00000000-0005-0000-0000-0000EC3C0000}"/>
    <cellStyle name="差_14年6月六局台账_项目物资管理台帐" xfId="3736" xr:uid="{00000000-0005-0000-0000-0000ED3C0000}"/>
    <cellStyle name="差_14年6月六局台账_项目物资管理台帐 2" xfId="29203" xr:uid="{00000000-0005-0000-0000-0000EE3C0000}"/>
    <cellStyle name="差_14年6月六局台账_项目物资管理台帐汇总表(工程项目物资数量计划 实耗对比表)" xfId="4066" xr:uid="{00000000-0005-0000-0000-0000EF3C0000}"/>
    <cellStyle name="差_14年6月六局台账_项目物资管理台帐汇总表(工程项目物资数量计划 实耗对比表) 2" xfId="30015" xr:uid="{00000000-0005-0000-0000-0000F03C0000}"/>
    <cellStyle name="差_14年6月六局台账_主要物资计划与到货报表" xfId="4067" xr:uid="{00000000-0005-0000-0000-0000F13C0000}"/>
    <cellStyle name="差_14年6月六局台账_主要物资计划与到货报表 2" xfId="30016" xr:uid="{00000000-0005-0000-0000-0000F23C0000}"/>
    <cellStyle name="差_14年7月六局台账" xfId="3830" xr:uid="{00000000-0005-0000-0000-0000F33C0000}"/>
    <cellStyle name="差_14年7月六局台账 2" xfId="30018" xr:uid="{00000000-0005-0000-0000-0000F43C0000}"/>
    <cellStyle name="差_14年7月六局台账_项目物资管理台帐" xfId="4068" xr:uid="{00000000-0005-0000-0000-0000F53C0000}"/>
    <cellStyle name="差_14年7月六局台账_项目物资管理台帐 2" xfId="30019" xr:uid="{00000000-0005-0000-0000-0000F63C0000}"/>
    <cellStyle name="差_14年7月六局台账_项目物资管理台帐汇总表(工程项目物资数量计划 实耗对比表)" xfId="4070" xr:uid="{00000000-0005-0000-0000-0000F73C0000}"/>
    <cellStyle name="差_14年7月六局台账_项目物资管理台帐汇总表(工程项目物资数量计划 实耗对比表) 2" xfId="30020" xr:uid="{00000000-0005-0000-0000-0000F83C0000}"/>
    <cellStyle name="差_14年7月六局台账_主要物资计划与到货报表" xfId="4071" xr:uid="{00000000-0005-0000-0000-0000F93C0000}"/>
    <cellStyle name="差_14年7月六局台账_主要物资计划与到货报表 2" xfId="25104" xr:uid="{00000000-0005-0000-0000-0000FA3C0000}"/>
    <cellStyle name="差_2" xfId="2305" xr:uid="{00000000-0005-0000-0000-0000FB3C0000}"/>
    <cellStyle name="差_2 2" xfId="2306" xr:uid="{00000000-0005-0000-0000-0000FC3C0000}"/>
    <cellStyle name="差_2 2 2" xfId="4937" xr:uid="{00000000-0005-0000-0000-0000FD3C0000}"/>
    <cellStyle name="差_2 2 2 2" xfId="7472" xr:uid="{00000000-0005-0000-0000-0000FE3C0000}"/>
    <cellStyle name="差_2 2 2 2 2" xfId="29957" xr:uid="{00000000-0005-0000-0000-0000FF3C0000}"/>
    <cellStyle name="差_2 2 2 3" xfId="8647" xr:uid="{00000000-0005-0000-0000-0000003D0000}"/>
    <cellStyle name="差_2 2 2 3 2" xfId="29960" xr:uid="{00000000-0005-0000-0000-0000013D0000}"/>
    <cellStyle name="差_2 2 2 4" xfId="30024" xr:uid="{00000000-0005-0000-0000-0000023D0000}"/>
    <cellStyle name="差_2 2 3" xfId="8621" xr:uid="{00000000-0005-0000-0000-0000033D0000}"/>
    <cellStyle name="差_2 2 3 2" xfId="24042" xr:uid="{00000000-0005-0000-0000-0000043D0000}"/>
    <cellStyle name="差_2 2 4" xfId="8620" xr:uid="{00000000-0005-0000-0000-0000053D0000}"/>
    <cellStyle name="差_2 2 4 2" xfId="24044" xr:uid="{00000000-0005-0000-0000-0000063D0000}"/>
    <cellStyle name="差_2 2 5" xfId="16906" xr:uid="{00000000-0005-0000-0000-0000073D0000}"/>
    <cellStyle name="差_2 2 5 2" xfId="30025" xr:uid="{00000000-0005-0000-0000-0000083D0000}"/>
    <cellStyle name="差_2 2 6" xfId="30023" xr:uid="{00000000-0005-0000-0000-0000093D0000}"/>
    <cellStyle name="差_2 3" xfId="4936" xr:uid="{00000000-0005-0000-0000-00000A3D0000}"/>
    <cellStyle name="差_2 3 2" xfId="30026" xr:uid="{00000000-0005-0000-0000-00000B3D0000}"/>
    <cellStyle name="差_2 4" xfId="8615" xr:uid="{00000000-0005-0000-0000-00000C3D0000}"/>
    <cellStyle name="差_2 4 2" xfId="30027" xr:uid="{00000000-0005-0000-0000-00000D3D0000}"/>
    <cellStyle name="差_2 5" xfId="8470" xr:uid="{00000000-0005-0000-0000-00000E3D0000}"/>
    <cellStyle name="差_2 5 2" xfId="30028" xr:uid="{00000000-0005-0000-0000-00000F3D0000}"/>
    <cellStyle name="差_2 6" xfId="16905" xr:uid="{00000000-0005-0000-0000-0000103D0000}"/>
    <cellStyle name="差_2 6 2" xfId="21026" xr:uid="{00000000-0005-0000-0000-0000113D0000}"/>
    <cellStyle name="差_2 7" xfId="30021" xr:uid="{00000000-0005-0000-0000-0000123D0000}"/>
    <cellStyle name="差_2、资金动态" xfId="2307" xr:uid="{00000000-0005-0000-0000-0000133D0000}"/>
    <cellStyle name="差_2、资金动态 2" xfId="4938" xr:uid="{00000000-0005-0000-0000-0000143D0000}"/>
    <cellStyle name="差_2、资金动态 2 2" xfId="7426" xr:uid="{00000000-0005-0000-0000-0000153D0000}"/>
    <cellStyle name="差_2、资金动态 2 2 2" xfId="30032" xr:uid="{00000000-0005-0000-0000-0000163D0000}"/>
    <cellStyle name="差_2、资金动态 2 3" xfId="8611" xr:uid="{00000000-0005-0000-0000-0000173D0000}"/>
    <cellStyle name="差_2、资金动态 2 3 2" xfId="30034" xr:uid="{00000000-0005-0000-0000-0000183D0000}"/>
    <cellStyle name="差_2、资金动态 2 4" xfId="30030" xr:uid="{00000000-0005-0000-0000-0000193D0000}"/>
    <cellStyle name="差_2、资金动态 3" xfId="9822" xr:uid="{00000000-0005-0000-0000-00001A3D0000}"/>
    <cellStyle name="差_2、资金动态 3 2" xfId="30035" xr:uid="{00000000-0005-0000-0000-00001B3D0000}"/>
    <cellStyle name="差_2、资金动态 4" xfId="8610" xr:uid="{00000000-0005-0000-0000-00001C3D0000}"/>
    <cellStyle name="差_2、资金动态 4 2" xfId="30036" xr:uid="{00000000-0005-0000-0000-00001D3D0000}"/>
    <cellStyle name="差_2、资金动态 5" xfId="16907" xr:uid="{00000000-0005-0000-0000-00001E3D0000}"/>
    <cellStyle name="差_2、资金动态 5 2" xfId="22411" xr:uid="{00000000-0005-0000-0000-00001F3D0000}"/>
    <cellStyle name="差_2、资金动态 6" xfId="30029" xr:uid="{00000000-0005-0000-0000-0000203D0000}"/>
    <cellStyle name="差_2_12年4季度12月应付款项统计表" xfId="2308" xr:uid="{00000000-0005-0000-0000-0000213D0000}"/>
    <cellStyle name="差_2_12年4季度12月应付款项统计表 2" xfId="4939" xr:uid="{00000000-0005-0000-0000-0000223D0000}"/>
    <cellStyle name="差_2_12年4季度12月应付款项统计表 2 2" xfId="7466" xr:uid="{00000000-0005-0000-0000-0000233D0000}"/>
    <cellStyle name="差_2_12年4季度12月应付款项统计表 2 2 2" xfId="28554" xr:uid="{00000000-0005-0000-0000-0000243D0000}"/>
    <cellStyle name="差_2_12年4季度12月应付款项统计表 2 3" xfId="8649" xr:uid="{00000000-0005-0000-0000-0000253D0000}"/>
    <cellStyle name="差_2_12年4季度12月应付款项统计表 2 3 2" xfId="29953" xr:uid="{00000000-0005-0000-0000-0000263D0000}"/>
    <cellStyle name="差_2_12年4季度12月应付款项统计表 2 4" xfId="29951" xr:uid="{00000000-0005-0000-0000-0000273D0000}"/>
    <cellStyle name="差_2_12年4季度12月应付款项统计表 3" xfId="8417" xr:uid="{00000000-0005-0000-0000-0000283D0000}"/>
    <cellStyle name="差_2_12年4季度12月应付款项统计表 3 2" xfId="30040" xr:uid="{00000000-0005-0000-0000-0000293D0000}"/>
    <cellStyle name="差_2_12年4季度12月应付款项统计表 4" xfId="8606" xr:uid="{00000000-0005-0000-0000-00002A3D0000}"/>
    <cellStyle name="差_2_12年4季度12月应付款项统计表 4 2" xfId="30041" xr:uid="{00000000-0005-0000-0000-00002B3D0000}"/>
    <cellStyle name="差_2_12年4季度12月应付款项统计表 5" xfId="16908" xr:uid="{00000000-0005-0000-0000-00002C3D0000}"/>
    <cellStyle name="差_2_12年4季度12月应付款项统计表 5 2" xfId="30042" xr:uid="{00000000-0005-0000-0000-00002D3D0000}"/>
    <cellStyle name="差_2_12年4季度12月应付款项统计表 6" xfId="30038" xr:uid="{00000000-0005-0000-0000-00002E3D0000}"/>
    <cellStyle name="差_2_12年4季度12月应付款项统计表_8月应付款项" xfId="2310" xr:uid="{00000000-0005-0000-0000-00002F3D0000}"/>
    <cellStyle name="差_2_12年4季度12月应付款项统计表_8月应付款项 2" xfId="4940" xr:uid="{00000000-0005-0000-0000-0000303D0000}"/>
    <cellStyle name="差_2_12年4季度12月应付款项统计表_8月应付款项 2 2" xfId="29477" xr:uid="{00000000-0005-0000-0000-0000313D0000}"/>
    <cellStyle name="差_2_12年4季度12月应付款项统计表_8月应付款项 3" xfId="8604" xr:uid="{00000000-0005-0000-0000-0000323D0000}"/>
    <cellStyle name="差_2_12年4季度12月应付款项统计表_8月应付款项 3 2" xfId="30045" xr:uid="{00000000-0005-0000-0000-0000333D0000}"/>
    <cellStyle name="差_2_12年4季度12月应付款项统计表_8月应付款项 4" xfId="8603" xr:uid="{00000000-0005-0000-0000-0000343D0000}"/>
    <cellStyle name="差_2_12年4季度12月应付款项统计表_8月应付款项 4 2" xfId="30047" xr:uid="{00000000-0005-0000-0000-0000353D0000}"/>
    <cellStyle name="差_2_12年4季度12月应付款项统计表_8月应付款项 5" xfId="16910" xr:uid="{00000000-0005-0000-0000-0000363D0000}"/>
    <cellStyle name="差_2_12年4季度12月应付款项统计表_8月应付款项 5 2" xfId="30050" xr:uid="{00000000-0005-0000-0000-0000373D0000}"/>
    <cellStyle name="差_2_12年4季度12月应付款项统计表_8月应付款项 6" xfId="30043" xr:uid="{00000000-0005-0000-0000-0000383D0000}"/>
    <cellStyle name="差_2_12年4季度12月应付款项统计表_理应付款" xfId="2312" xr:uid="{00000000-0005-0000-0000-0000393D0000}"/>
    <cellStyle name="差_2_12年4季度12月应付款项统计表_理应付款 2" xfId="4941" xr:uid="{00000000-0005-0000-0000-00003A3D0000}"/>
    <cellStyle name="差_2_12年4季度12月应付款项统计表_理应付款 2 2" xfId="30053" xr:uid="{00000000-0005-0000-0000-00003B3D0000}"/>
    <cellStyle name="差_2_12年4季度12月应付款项统计表_理应付款 3" xfId="8386" xr:uid="{00000000-0005-0000-0000-00003C3D0000}"/>
    <cellStyle name="差_2_12年4季度12月应付款项统计表_理应付款 3 2" xfId="30055" xr:uid="{00000000-0005-0000-0000-00003D3D0000}"/>
    <cellStyle name="差_2_12年4季度12月应付款项统计表_理应付款 4" xfId="8600" xr:uid="{00000000-0005-0000-0000-00003E3D0000}"/>
    <cellStyle name="差_2_12年4季度12月应付款项统计表_理应付款 4 2" xfId="30057" xr:uid="{00000000-0005-0000-0000-00003F3D0000}"/>
    <cellStyle name="差_2_12年4季度12月应付款项统计表_理应付款 5" xfId="16912" xr:uid="{00000000-0005-0000-0000-0000403D0000}"/>
    <cellStyle name="差_2_12年4季度12月应付款项统计表_理应付款 5 2" xfId="30058" xr:uid="{00000000-0005-0000-0000-0000413D0000}"/>
    <cellStyle name="差_2_12年4季度12月应付款项统计表_理应付款 6" xfId="30051" xr:uid="{00000000-0005-0000-0000-0000423D0000}"/>
    <cellStyle name="差_2_12月材料动态最终修改" xfId="2314" xr:uid="{00000000-0005-0000-0000-0000433D0000}"/>
    <cellStyle name="差_2_12月材料动态最终修改 2" xfId="4942" xr:uid="{00000000-0005-0000-0000-0000443D0000}"/>
    <cellStyle name="差_2_12月材料动态最终修改 2 2" xfId="30061" xr:uid="{00000000-0005-0000-0000-0000453D0000}"/>
    <cellStyle name="差_2_12月材料动态最终修改 3" xfId="8598" xr:uid="{00000000-0005-0000-0000-0000463D0000}"/>
    <cellStyle name="差_2_12月材料动态最终修改 3 2" xfId="30063" xr:uid="{00000000-0005-0000-0000-0000473D0000}"/>
    <cellStyle name="差_2_12月材料动态最终修改 4" xfId="8596" xr:uid="{00000000-0005-0000-0000-0000483D0000}"/>
    <cellStyle name="差_2_12月材料动态最终修改 4 2" xfId="30064" xr:uid="{00000000-0005-0000-0000-0000493D0000}"/>
    <cellStyle name="差_2_12月材料动态最终修改 5" xfId="16914" xr:uid="{00000000-0005-0000-0000-00004A3D0000}"/>
    <cellStyle name="差_2_12月材料动态最终修改 5 2" xfId="30067" xr:uid="{00000000-0005-0000-0000-00004B3D0000}"/>
    <cellStyle name="差_2_12月材料动态最终修改 6" xfId="30059" xr:uid="{00000000-0005-0000-0000-00004C3D0000}"/>
    <cellStyle name="差_2_1月动态、资金动态" xfId="2316" xr:uid="{00000000-0005-0000-0000-00004D3D0000}"/>
    <cellStyle name="差_2_1月动态、资金动态 2" xfId="4943" xr:uid="{00000000-0005-0000-0000-00004E3D0000}"/>
    <cellStyle name="差_2_1月动态、资金动态 2 2" xfId="7476" xr:uid="{00000000-0005-0000-0000-00004F3D0000}"/>
    <cellStyle name="差_2_1月动态、资金动态 2 2 2" xfId="30071" xr:uid="{00000000-0005-0000-0000-0000503D0000}"/>
    <cellStyle name="差_2_1月动态、资金动态 2 3" xfId="8313" xr:uid="{00000000-0005-0000-0000-0000513D0000}"/>
    <cellStyle name="差_2_1月动态、资金动态 2 3 2" xfId="28316" xr:uid="{00000000-0005-0000-0000-0000523D0000}"/>
    <cellStyle name="差_2_1月动态、资金动态 2 4" xfId="30070" xr:uid="{00000000-0005-0000-0000-0000533D0000}"/>
    <cellStyle name="差_2_1月动态、资金动态 3" xfId="8592" xr:uid="{00000000-0005-0000-0000-0000543D0000}"/>
    <cellStyle name="差_2_1月动态、资金动态 3 2" xfId="30074" xr:uid="{00000000-0005-0000-0000-0000553D0000}"/>
    <cellStyle name="差_2_1月动态、资金动态 4" xfId="8590" xr:uid="{00000000-0005-0000-0000-0000563D0000}"/>
    <cellStyle name="差_2_1月动态、资金动态 4 2" xfId="30078" xr:uid="{00000000-0005-0000-0000-0000573D0000}"/>
    <cellStyle name="差_2_1月动态、资金动态 5" xfId="16916" xr:uid="{00000000-0005-0000-0000-0000583D0000}"/>
    <cellStyle name="差_2_1月动态、资金动态 5 2" xfId="30081" xr:uid="{00000000-0005-0000-0000-0000593D0000}"/>
    <cellStyle name="差_2_1月动态、资金动态 6" xfId="30068" xr:uid="{00000000-0005-0000-0000-00005A3D0000}"/>
    <cellStyle name="差_2_2012年11月北车动态（最终稿）" xfId="844" xr:uid="{00000000-0005-0000-0000-00005B3D0000}"/>
    <cellStyle name="差_2_2012年11月北车动态（最终稿） 2" xfId="4944" xr:uid="{00000000-0005-0000-0000-00005C3D0000}"/>
    <cellStyle name="差_2_2012年11月北车动态（最终稿） 2 2" xfId="7408" xr:uid="{00000000-0005-0000-0000-00005D3D0000}"/>
    <cellStyle name="差_2_2012年11月北车动态（最终稿） 2 2 2" xfId="30084" xr:uid="{00000000-0005-0000-0000-00005E3D0000}"/>
    <cellStyle name="差_2_2012年11月北车动态（最终稿） 2 3" xfId="8589" xr:uid="{00000000-0005-0000-0000-00005F3D0000}"/>
    <cellStyle name="差_2_2012年11月北车动态（最终稿） 2 3 2" xfId="30085" xr:uid="{00000000-0005-0000-0000-0000603D0000}"/>
    <cellStyle name="差_2_2012年11月北车动态（最终稿） 2 4" xfId="30083" xr:uid="{00000000-0005-0000-0000-0000613D0000}"/>
    <cellStyle name="差_2_2012年11月北车动态（最终稿） 3" xfId="8413" xr:uid="{00000000-0005-0000-0000-0000623D0000}"/>
    <cellStyle name="差_2_2012年11月北车动态（最终稿） 3 2" xfId="30086" xr:uid="{00000000-0005-0000-0000-0000633D0000}"/>
    <cellStyle name="差_2_2012年11月北车动态（最终稿） 4" xfId="8588" xr:uid="{00000000-0005-0000-0000-0000643D0000}"/>
    <cellStyle name="差_2_2012年11月北车动态（最终稿） 4 2" xfId="30087" xr:uid="{00000000-0005-0000-0000-0000653D0000}"/>
    <cellStyle name="差_2_2012年11月北车动态（最终稿） 5" xfId="15649" xr:uid="{00000000-0005-0000-0000-0000663D0000}"/>
    <cellStyle name="差_2_2012年11月北车动态（最终稿） 5 2" xfId="30088" xr:uid="{00000000-0005-0000-0000-0000673D0000}"/>
    <cellStyle name="差_2_2012年11月北车动态（最终稿） 6" xfId="30082" xr:uid="{00000000-0005-0000-0000-0000683D0000}"/>
    <cellStyle name="差_2_2012年3月报表" xfId="2318" xr:uid="{00000000-0005-0000-0000-0000693D0000}"/>
    <cellStyle name="差_2_2012年3月报表 2" xfId="4945" xr:uid="{00000000-0005-0000-0000-00006A3D0000}"/>
    <cellStyle name="差_2_2012年3月报表 2 2" xfId="22569" xr:uid="{00000000-0005-0000-0000-00006B3D0000}"/>
    <cellStyle name="差_2_2012年3月报表 3" xfId="8550" xr:uid="{00000000-0005-0000-0000-00006C3D0000}"/>
    <cellStyle name="差_2_2012年3月报表 3 2" xfId="30090" xr:uid="{00000000-0005-0000-0000-00006D3D0000}"/>
    <cellStyle name="差_2_2012年3月报表 4" xfId="8586" xr:uid="{00000000-0005-0000-0000-00006E3D0000}"/>
    <cellStyle name="差_2_2012年3月报表 4 2" xfId="30091" xr:uid="{00000000-0005-0000-0000-00006F3D0000}"/>
    <cellStyle name="差_2_2012年3月报表 5" xfId="16918" xr:uid="{00000000-0005-0000-0000-0000703D0000}"/>
    <cellStyle name="差_2_2012年3月报表 5 2" xfId="30092" xr:uid="{00000000-0005-0000-0000-0000713D0000}"/>
    <cellStyle name="差_2_2012年3月报表 6" xfId="30089" xr:uid="{00000000-0005-0000-0000-0000723D0000}"/>
    <cellStyle name="差_2_2012年6月报表1" xfId="944" xr:uid="{00000000-0005-0000-0000-0000733D0000}"/>
    <cellStyle name="差_2_2012年6月报表1 2" xfId="4946" xr:uid="{00000000-0005-0000-0000-0000743D0000}"/>
    <cellStyle name="差_2_2012年6月报表1 2 2" xfId="30096" xr:uid="{00000000-0005-0000-0000-0000753D0000}"/>
    <cellStyle name="差_2_2012年6月报表1 3" xfId="8494" xr:uid="{00000000-0005-0000-0000-0000763D0000}"/>
    <cellStyle name="差_2_2012年6月报表1 3 2" xfId="30098" xr:uid="{00000000-0005-0000-0000-0000773D0000}"/>
    <cellStyle name="差_2_2012年6月报表1 4" xfId="8582" xr:uid="{00000000-0005-0000-0000-0000783D0000}"/>
    <cellStyle name="差_2_2012年6月报表1 4 2" xfId="30099" xr:uid="{00000000-0005-0000-0000-0000793D0000}"/>
    <cellStyle name="差_2_2012年6月报表1 5" xfId="15479" xr:uid="{00000000-0005-0000-0000-00007A3D0000}"/>
    <cellStyle name="差_2_2012年6月报表1 5 2" xfId="25320" xr:uid="{00000000-0005-0000-0000-00007B3D0000}"/>
    <cellStyle name="差_2_2012年6月报表1 6" xfId="30094" xr:uid="{00000000-0005-0000-0000-00007C3D0000}"/>
    <cellStyle name="差_2_Book1" xfId="2319" xr:uid="{00000000-0005-0000-0000-00007D3D0000}"/>
    <cellStyle name="差_2_Book1 2" xfId="4947" xr:uid="{00000000-0005-0000-0000-00007E3D0000}"/>
    <cellStyle name="差_2_Book1 2 2" xfId="7479" xr:uid="{00000000-0005-0000-0000-00007F3D0000}"/>
    <cellStyle name="差_2_Book1 2 2 2" xfId="30102" xr:uid="{00000000-0005-0000-0000-0000803D0000}"/>
    <cellStyle name="差_2_Book1 2 3" xfId="8578" xr:uid="{00000000-0005-0000-0000-0000813D0000}"/>
    <cellStyle name="差_2_Book1 2 3 2" xfId="30103" xr:uid="{00000000-0005-0000-0000-0000823D0000}"/>
    <cellStyle name="差_2_Book1 2 4" xfId="30101" xr:uid="{00000000-0005-0000-0000-0000833D0000}"/>
    <cellStyle name="差_2_Book1 3" xfId="8575" xr:uid="{00000000-0005-0000-0000-0000843D0000}"/>
    <cellStyle name="差_2_Book1 3 2" xfId="30104" xr:uid="{00000000-0005-0000-0000-0000853D0000}"/>
    <cellStyle name="差_2_Book1 4" xfId="8574" xr:uid="{00000000-0005-0000-0000-0000863D0000}"/>
    <cellStyle name="差_2_Book1 4 2" xfId="30105" xr:uid="{00000000-0005-0000-0000-0000873D0000}"/>
    <cellStyle name="差_2_Book1 5" xfId="16919" xr:uid="{00000000-0005-0000-0000-0000883D0000}"/>
    <cellStyle name="差_2_Book1 5 2" xfId="30106" xr:uid="{00000000-0005-0000-0000-0000893D0000}"/>
    <cellStyle name="差_2_Book1 6" xfId="30100" xr:uid="{00000000-0005-0000-0000-00008A3D0000}"/>
    <cellStyle name="差_2_Book1(2)" xfId="2320" xr:uid="{00000000-0005-0000-0000-00008B3D0000}"/>
    <cellStyle name="差_2_Book1(2) 2" xfId="4948" xr:uid="{00000000-0005-0000-0000-00008C3D0000}"/>
    <cellStyle name="差_2_Book1(2) 2 2" xfId="7046" xr:uid="{00000000-0005-0000-0000-00008D3D0000}"/>
    <cellStyle name="差_2_Book1(2) 2 2 2" xfId="30118" xr:uid="{00000000-0005-0000-0000-00008E3D0000}"/>
    <cellStyle name="差_2_Book1(2) 2 3" xfId="8567" xr:uid="{00000000-0005-0000-0000-00008F3D0000}"/>
    <cellStyle name="差_2_Book1(2) 2 3 2" xfId="30121" xr:uid="{00000000-0005-0000-0000-0000903D0000}"/>
    <cellStyle name="差_2_Book1(2) 2 4" xfId="30114" xr:uid="{00000000-0005-0000-0000-0000913D0000}"/>
    <cellStyle name="差_2_Book1(2) 3" xfId="10107" xr:uid="{00000000-0005-0000-0000-0000923D0000}"/>
    <cellStyle name="差_2_Book1(2) 3 2" xfId="30125" xr:uid="{00000000-0005-0000-0000-0000933D0000}"/>
    <cellStyle name="差_2_Book1(2) 4" xfId="10093" xr:uid="{00000000-0005-0000-0000-0000943D0000}"/>
    <cellStyle name="差_2_Book1(2) 4 2" xfId="30127" xr:uid="{00000000-0005-0000-0000-0000953D0000}"/>
    <cellStyle name="差_2_Book1(2) 5" xfId="16920" xr:uid="{00000000-0005-0000-0000-0000963D0000}"/>
    <cellStyle name="差_2_Book1(2) 5 2" xfId="30128" xr:uid="{00000000-0005-0000-0000-0000973D0000}"/>
    <cellStyle name="差_2_Book1(2) 6" xfId="30110" xr:uid="{00000000-0005-0000-0000-0000983D0000}"/>
    <cellStyle name="差_2_Book1(2)_8月应付款项" xfId="2323" xr:uid="{00000000-0005-0000-0000-0000993D0000}"/>
    <cellStyle name="差_2_Book1(2)_8月应付款项 2" xfId="4949" xr:uid="{00000000-0005-0000-0000-00009A3D0000}"/>
    <cellStyle name="差_2_Book1(2)_8月应付款项 2 2" xfId="30131" xr:uid="{00000000-0005-0000-0000-00009B3D0000}"/>
    <cellStyle name="差_2_Book1(2)_8月应付款项 3" xfId="8564" xr:uid="{00000000-0005-0000-0000-00009C3D0000}"/>
    <cellStyle name="差_2_Book1(2)_8月应付款项 3 2" xfId="30133" xr:uid="{00000000-0005-0000-0000-00009D3D0000}"/>
    <cellStyle name="差_2_Book1(2)_8月应付款项 4" xfId="8453" xr:uid="{00000000-0005-0000-0000-00009E3D0000}"/>
    <cellStyle name="差_2_Book1(2)_8月应付款项 4 2" xfId="30136" xr:uid="{00000000-0005-0000-0000-00009F3D0000}"/>
    <cellStyle name="差_2_Book1(2)_8月应付款项 5" xfId="16923" xr:uid="{00000000-0005-0000-0000-0000A03D0000}"/>
    <cellStyle name="差_2_Book1(2)_8月应付款项 5 2" xfId="30137" xr:uid="{00000000-0005-0000-0000-0000A13D0000}"/>
    <cellStyle name="差_2_Book1(2)_8月应付款项 6" xfId="30129" xr:uid="{00000000-0005-0000-0000-0000A23D0000}"/>
    <cellStyle name="差_2_Book1(2)_理应付款" xfId="2325" xr:uid="{00000000-0005-0000-0000-0000A33D0000}"/>
    <cellStyle name="差_2_Book1(2)_理应付款 2" xfId="4950" xr:uid="{00000000-0005-0000-0000-0000A43D0000}"/>
    <cellStyle name="差_2_Book1(2)_理应付款 2 2" xfId="30139" xr:uid="{00000000-0005-0000-0000-0000A53D0000}"/>
    <cellStyle name="差_2_Book1(2)_理应付款 3" xfId="8372" xr:uid="{00000000-0005-0000-0000-0000A63D0000}"/>
    <cellStyle name="差_2_Book1(2)_理应付款 3 2" xfId="30140" xr:uid="{00000000-0005-0000-0000-0000A73D0000}"/>
    <cellStyle name="差_2_Book1(2)_理应付款 4" xfId="8559" xr:uid="{00000000-0005-0000-0000-0000A83D0000}"/>
    <cellStyle name="差_2_Book1(2)_理应付款 4 2" xfId="30142" xr:uid="{00000000-0005-0000-0000-0000A93D0000}"/>
    <cellStyle name="差_2_Book1(2)_理应付款 5" xfId="16925" xr:uid="{00000000-0005-0000-0000-0000AA3D0000}"/>
    <cellStyle name="差_2_Book1(2)_理应付款 5 2" xfId="30144" xr:uid="{00000000-0005-0000-0000-0000AB3D0000}"/>
    <cellStyle name="差_2_Book1(2)_理应付款 6" xfId="30138" xr:uid="{00000000-0005-0000-0000-0000AC3D0000}"/>
    <cellStyle name="差_2_Book1_8月应付款项" xfId="2326" xr:uid="{00000000-0005-0000-0000-0000AD3D0000}"/>
    <cellStyle name="差_2_Book1_8月应付款项 2" xfId="4951" xr:uid="{00000000-0005-0000-0000-0000AE3D0000}"/>
    <cellStyle name="差_2_Book1_8月应付款项 2 2" xfId="30145" xr:uid="{00000000-0005-0000-0000-0000AF3D0000}"/>
    <cellStyle name="差_2_Book1_8月应付款项 3" xfId="8412" xr:uid="{00000000-0005-0000-0000-0000B03D0000}"/>
    <cellStyle name="差_2_Book1_8月应付款项 3 2" xfId="30146" xr:uid="{00000000-0005-0000-0000-0000B13D0000}"/>
    <cellStyle name="差_2_Book1_8月应付款项 4" xfId="8497" xr:uid="{00000000-0005-0000-0000-0000B23D0000}"/>
    <cellStyle name="差_2_Book1_8月应付款项 4 2" xfId="23916" xr:uid="{00000000-0005-0000-0000-0000B33D0000}"/>
    <cellStyle name="差_2_Book1_8月应付款项 5" xfId="16926" xr:uid="{00000000-0005-0000-0000-0000B43D0000}"/>
    <cellStyle name="差_2_Book1_8月应付款项 5 2" xfId="23922" xr:uid="{00000000-0005-0000-0000-0000B53D0000}"/>
    <cellStyle name="差_2_Book1_8月应付款项 6" xfId="23020" xr:uid="{00000000-0005-0000-0000-0000B63D0000}"/>
    <cellStyle name="差_2_Book1_理应付款" xfId="2327" xr:uid="{00000000-0005-0000-0000-0000B73D0000}"/>
    <cellStyle name="差_2_Book1_理应付款 2" xfId="4952" xr:uid="{00000000-0005-0000-0000-0000B83D0000}"/>
    <cellStyle name="差_2_Book1_理应付款 2 2" xfId="30151" xr:uid="{00000000-0005-0000-0000-0000B93D0000}"/>
    <cellStyle name="差_2_Book1_理应付款 3" xfId="8469" xr:uid="{00000000-0005-0000-0000-0000BA3D0000}"/>
    <cellStyle name="差_2_Book1_理应付款 3 2" xfId="30153" xr:uid="{00000000-0005-0000-0000-0000BB3D0000}"/>
    <cellStyle name="差_2_Book1_理应付款 4" xfId="8554" xr:uid="{00000000-0005-0000-0000-0000BC3D0000}"/>
    <cellStyle name="差_2_Book1_理应付款 4 2" xfId="30155" xr:uid="{00000000-0005-0000-0000-0000BD3D0000}"/>
    <cellStyle name="差_2_Book1_理应付款 5" xfId="16927" xr:uid="{00000000-0005-0000-0000-0000BE3D0000}"/>
    <cellStyle name="差_2_Book1_理应付款 5 2" xfId="30157" xr:uid="{00000000-0005-0000-0000-0000BF3D0000}"/>
    <cellStyle name="差_2_Book1_理应付款 6" xfId="30147" xr:uid="{00000000-0005-0000-0000-0000C03D0000}"/>
    <cellStyle name="差_2_材料动态1" xfId="908" xr:uid="{00000000-0005-0000-0000-0000C13D0000}"/>
    <cellStyle name="差_2_材料动态1 2" xfId="4953" xr:uid="{00000000-0005-0000-0000-0000C23D0000}"/>
    <cellStyle name="差_2_材料动态1 2 2" xfId="30160" xr:uid="{00000000-0005-0000-0000-0000C33D0000}"/>
    <cellStyle name="差_2_材料动态1 3" xfId="8886" xr:uid="{00000000-0005-0000-0000-0000C43D0000}"/>
    <cellStyle name="差_2_材料动态1 3 2" xfId="28656" xr:uid="{00000000-0005-0000-0000-0000C53D0000}"/>
    <cellStyle name="差_2_材料动态1 4" xfId="8547" xr:uid="{00000000-0005-0000-0000-0000C63D0000}"/>
    <cellStyle name="差_2_材料动态1 4 2" xfId="30162" xr:uid="{00000000-0005-0000-0000-0000C73D0000}"/>
    <cellStyle name="差_2_材料动态1 5" xfId="15679" xr:uid="{00000000-0005-0000-0000-0000C83D0000}"/>
    <cellStyle name="差_2_材料动态1 5 2" xfId="30164" xr:uid="{00000000-0005-0000-0000-0000C93D0000}"/>
    <cellStyle name="差_2_材料动态1 6" xfId="30159" xr:uid="{00000000-0005-0000-0000-0000CA3D0000}"/>
    <cellStyle name="差_2_大同棚户区12月报表" xfId="2328" xr:uid="{00000000-0005-0000-0000-0000CB3D0000}"/>
    <cellStyle name="差_2_大同棚户区12月报表 2" xfId="4954" xr:uid="{00000000-0005-0000-0000-0000CC3D0000}"/>
    <cellStyle name="差_2_大同棚户区12月报表 2 2" xfId="30165" xr:uid="{00000000-0005-0000-0000-0000CD3D0000}"/>
    <cellStyle name="差_2_大同棚户区12月报表 3" xfId="8402" xr:uid="{00000000-0005-0000-0000-0000CE3D0000}"/>
    <cellStyle name="差_2_大同棚户区12月报表 3 2" xfId="30166" xr:uid="{00000000-0005-0000-0000-0000CF3D0000}"/>
    <cellStyle name="差_2_大同棚户区12月报表 4" xfId="8546" xr:uid="{00000000-0005-0000-0000-0000D03D0000}"/>
    <cellStyle name="差_2_大同棚户区12月报表 4 2" xfId="30167" xr:uid="{00000000-0005-0000-0000-0000D13D0000}"/>
    <cellStyle name="差_2_大同棚户区12月报表 5" xfId="16928" xr:uid="{00000000-0005-0000-0000-0000D23D0000}"/>
    <cellStyle name="差_2_大同棚户区12月报表 5 2" xfId="30168" xr:uid="{00000000-0005-0000-0000-0000D33D0000}"/>
    <cellStyle name="差_2_大同棚户区12月报表 6" xfId="28638" xr:uid="{00000000-0005-0000-0000-0000D43D0000}"/>
    <cellStyle name="差_2_动车10月资金动态" xfId="2329" xr:uid="{00000000-0005-0000-0000-0000D53D0000}"/>
    <cellStyle name="差_2_动车10月资金动态 2" xfId="4955" xr:uid="{00000000-0005-0000-0000-0000D63D0000}"/>
    <cellStyle name="差_2_动车10月资金动态 2 2" xfId="7416" xr:uid="{00000000-0005-0000-0000-0000D73D0000}"/>
    <cellStyle name="差_2_动车10月资金动态 2 2 2" xfId="30171" xr:uid="{00000000-0005-0000-0000-0000D83D0000}"/>
    <cellStyle name="差_2_动车10月资金动态 2 3" xfId="8544" xr:uid="{00000000-0005-0000-0000-0000D93D0000}"/>
    <cellStyle name="差_2_动车10月资金动态 2 3 2" xfId="30172" xr:uid="{00000000-0005-0000-0000-0000DA3D0000}"/>
    <cellStyle name="差_2_动车10月资金动态 2 4" xfId="28889" xr:uid="{00000000-0005-0000-0000-0000DB3D0000}"/>
    <cellStyle name="差_2_动车10月资金动态 3" xfId="8804" xr:uid="{00000000-0005-0000-0000-0000DC3D0000}"/>
    <cellStyle name="差_2_动车10月资金动态 3 2" xfId="21407" xr:uid="{00000000-0005-0000-0000-0000DD3D0000}"/>
    <cellStyle name="差_2_动车10月资金动态 4" xfId="8307" xr:uid="{00000000-0005-0000-0000-0000DE3D0000}"/>
    <cellStyle name="差_2_动车10月资金动态 4 2" xfId="28891" xr:uid="{00000000-0005-0000-0000-0000DF3D0000}"/>
    <cellStyle name="差_2_动车10月资金动态 5" xfId="16929" xr:uid="{00000000-0005-0000-0000-0000E03D0000}"/>
    <cellStyle name="差_2_动车10月资金动态 5 2" xfId="30173" xr:uid="{00000000-0005-0000-0000-0000E13D0000}"/>
    <cellStyle name="差_2_动车10月资金动态 6" xfId="30170" xr:uid="{00000000-0005-0000-0000-0000E23D0000}"/>
    <cellStyle name="差_2_动车9月材料动态" xfId="2330" xr:uid="{00000000-0005-0000-0000-0000E33D0000}"/>
    <cellStyle name="差_2_动车9月材料动态 2" xfId="4956" xr:uid="{00000000-0005-0000-0000-0000E43D0000}"/>
    <cellStyle name="差_2_动车9月材料动态 2 2" xfId="30175" xr:uid="{00000000-0005-0000-0000-0000E53D0000}"/>
    <cellStyle name="差_2_动车9月材料动态 3" xfId="8379" xr:uid="{00000000-0005-0000-0000-0000E63D0000}"/>
    <cellStyle name="差_2_动车9月材料动态 3 2" xfId="30176" xr:uid="{00000000-0005-0000-0000-0000E73D0000}"/>
    <cellStyle name="差_2_动车9月材料动态 4" xfId="8404" xr:uid="{00000000-0005-0000-0000-0000E83D0000}"/>
    <cellStyle name="差_2_动车9月材料动态 4 2" xfId="30177" xr:uid="{00000000-0005-0000-0000-0000E93D0000}"/>
    <cellStyle name="差_2_动车9月材料动态 5" xfId="16930" xr:uid="{00000000-0005-0000-0000-0000EA3D0000}"/>
    <cellStyle name="差_2_动车9月材料动态 5 2" xfId="30178" xr:uid="{00000000-0005-0000-0000-0000EB3D0000}"/>
    <cellStyle name="差_2_动车9月材料动态 6" xfId="30174" xr:uid="{00000000-0005-0000-0000-0000EC3D0000}"/>
    <cellStyle name="差_2_汇总10月材料动态" xfId="2332" xr:uid="{00000000-0005-0000-0000-0000ED3D0000}"/>
    <cellStyle name="差_2_汇总10月材料动态 2" xfId="4957" xr:uid="{00000000-0005-0000-0000-0000EE3D0000}"/>
    <cellStyle name="差_2_汇总10月材料动态 2 2" xfId="30181" xr:uid="{00000000-0005-0000-0000-0000EF3D0000}"/>
    <cellStyle name="差_2_汇总10月材料动态 3" xfId="8539" xr:uid="{00000000-0005-0000-0000-0000F03D0000}"/>
    <cellStyle name="差_2_汇总10月材料动态 3 2" xfId="23531" xr:uid="{00000000-0005-0000-0000-0000F13D0000}"/>
    <cellStyle name="差_2_汇总10月材料动态 4" xfId="8484" xr:uid="{00000000-0005-0000-0000-0000F23D0000}"/>
    <cellStyle name="差_2_汇总10月材料动态 4 2" xfId="30182" xr:uid="{00000000-0005-0000-0000-0000F33D0000}"/>
    <cellStyle name="差_2_汇总10月材料动态 5" xfId="16932" xr:uid="{00000000-0005-0000-0000-0000F43D0000}"/>
    <cellStyle name="差_2_汇总10月材料动态 5 2" xfId="30183" xr:uid="{00000000-0005-0000-0000-0000F53D0000}"/>
    <cellStyle name="差_2_汇总10月材料动态 6" xfId="30180" xr:uid="{00000000-0005-0000-0000-0000F63D0000}"/>
    <cellStyle name="差_2_建安1月材料动态" xfId="2334" xr:uid="{00000000-0005-0000-0000-0000F73D0000}"/>
    <cellStyle name="差_2_建安1月材料动态 2" xfId="4958" xr:uid="{00000000-0005-0000-0000-0000F83D0000}"/>
    <cellStyle name="差_2_建安1月材料动态 2 2" xfId="30187" xr:uid="{00000000-0005-0000-0000-0000F93D0000}"/>
    <cellStyle name="差_2_建安1月材料动态 3" xfId="8486" xr:uid="{00000000-0005-0000-0000-0000FA3D0000}"/>
    <cellStyle name="差_2_建安1月材料动态 3 2" xfId="30189" xr:uid="{00000000-0005-0000-0000-0000FB3D0000}"/>
    <cellStyle name="差_2_建安1月材料动态 4" xfId="8348" xr:uid="{00000000-0005-0000-0000-0000FC3D0000}"/>
    <cellStyle name="差_2_建安1月材料动态 4 2" xfId="22002" xr:uid="{00000000-0005-0000-0000-0000FD3D0000}"/>
    <cellStyle name="差_2_建安1月材料动态 5" xfId="16934" xr:uid="{00000000-0005-0000-0000-0000FE3D0000}"/>
    <cellStyle name="差_2_建安1月材料动态 5 2" xfId="30191" xr:uid="{00000000-0005-0000-0000-0000FF3D0000}"/>
    <cellStyle name="差_2_建安1月材料动态 6" xfId="30185" xr:uid="{00000000-0005-0000-0000-0000003E0000}"/>
    <cellStyle name="差_2_建安4季应付款项全" xfId="2335" xr:uid="{00000000-0005-0000-0000-0000013E0000}"/>
    <cellStyle name="差_2_建安4季应付款项全 2" xfId="4959" xr:uid="{00000000-0005-0000-0000-0000023E0000}"/>
    <cellStyle name="差_2_建安4季应付款项全 2 2" xfId="7482" xr:uid="{00000000-0005-0000-0000-0000033E0000}"/>
    <cellStyle name="差_2_建安4季应付款项全 2 2 2" xfId="30195" xr:uid="{00000000-0005-0000-0000-0000043E0000}"/>
    <cellStyle name="差_2_建安4季应付款项全 2 3" xfId="8530" xr:uid="{00000000-0005-0000-0000-0000053E0000}"/>
    <cellStyle name="差_2_建安4季应付款项全 2 3 2" xfId="30196" xr:uid="{00000000-0005-0000-0000-0000063E0000}"/>
    <cellStyle name="差_2_建安4季应付款项全 2 4" xfId="27646" xr:uid="{00000000-0005-0000-0000-0000073E0000}"/>
    <cellStyle name="差_2_建安4季应付款项全 3" xfId="8436" xr:uid="{00000000-0005-0000-0000-0000083E0000}"/>
    <cellStyle name="差_2_建安4季应付款项全 3 2" xfId="30197" xr:uid="{00000000-0005-0000-0000-0000093E0000}"/>
    <cellStyle name="差_2_建安4季应付款项全 4" xfId="8527" xr:uid="{00000000-0005-0000-0000-00000A3E0000}"/>
    <cellStyle name="差_2_建安4季应付款项全 4 2" xfId="30199" xr:uid="{00000000-0005-0000-0000-00000B3E0000}"/>
    <cellStyle name="差_2_建安4季应付款项全 5" xfId="16935" xr:uid="{00000000-0005-0000-0000-00000C3E0000}"/>
    <cellStyle name="差_2_建安4季应付款项全 5 2" xfId="30200" xr:uid="{00000000-0005-0000-0000-00000D3E0000}"/>
    <cellStyle name="差_2_建安4季应付款项全 6" xfId="30194" xr:uid="{00000000-0005-0000-0000-00000E3E0000}"/>
    <cellStyle name="差_2_建安4季应付款项全_8月应付款项" xfId="2340" xr:uid="{00000000-0005-0000-0000-00000F3E0000}"/>
    <cellStyle name="差_2_建安4季应付款项全_8月应付款项 2" xfId="4960" xr:uid="{00000000-0005-0000-0000-0000103E0000}"/>
    <cellStyle name="差_2_建安4季应付款项全_8月应付款项 2 2" xfId="30208" xr:uid="{00000000-0005-0000-0000-0000113E0000}"/>
    <cellStyle name="差_2_建安4季应付款项全_8月应付款项 3" xfId="8524" xr:uid="{00000000-0005-0000-0000-0000123E0000}"/>
    <cellStyle name="差_2_建安4季应付款项全_8月应付款项 3 2" xfId="30212" xr:uid="{00000000-0005-0000-0000-0000133E0000}"/>
    <cellStyle name="差_2_建安4季应付款项全_8月应付款项 4" xfId="8521" xr:uid="{00000000-0005-0000-0000-0000143E0000}"/>
    <cellStyle name="差_2_建安4季应付款项全_8月应付款项 4 2" xfId="30214" xr:uid="{00000000-0005-0000-0000-0000153E0000}"/>
    <cellStyle name="差_2_建安4季应付款项全_8月应付款项 5" xfId="16940" xr:uid="{00000000-0005-0000-0000-0000163E0000}"/>
    <cellStyle name="差_2_建安4季应付款项全_8月应付款项 5 2" xfId="30216" xr:uid="{00000000-0005-0000-0000-0000173E0000}"/>
    <cellStyle name="差_2_建安4季应付款项全_8月应付款项 6" xfId="30204" xr:uid="{00000000-0005-0000-0000-0000183E0000}"/>
    <cellStyle name="差_2_建安4季应付款项全_理应付款" xfId="749" xr:uid="{00000000-0005-0000-0000-0000193E0000}"/>
    <cellStyle name="差_2_建安4季应付款项全_理应付款 2" xfId="4961" xr:uid="{00000000-0005-0000-0000-00001A3E0000}"/>
    <cellStyle name="差_2_建安4季应付款项全_理应付款 2 2" xfId="30220" xr:uid="{00000000-0005-0000-0000-00001B3E0000}"/>
    <cellStyle name="差_2_建安4季应付款项全_理应付款 3" xfId="8519" xr:uid="{00000000-0005-0000-0000-00001C3E0000}"/>
    <cellStyle name="差_2_建安4季应付款项全_理应付款 3 2" xfId="30221" xr:uid="{00000000-0005-0000-0000-00001D3E0000}"/>
    <cellStyle name="差_2_建安4季应付款项全_理应付款 4" xfId="8389" xr:uid="{00000000-0005-0000-0000-00001E3E0000}"/>
    <cellStyle name="差_2_建安4季应付款项全_理应付款 4 2" xfId="30222" xr:uid="{00000000-0005-0000-0000-00001F3E0000}"/>
    <cellStyle name="差_2_建安4季应付款项全_理应付款 5" xfId="15613" xr:uid="{00000000-0005-0000-0000-0000203E0000}"/>
    <cellStyle name="差_2_建安4季应付款项全_理应付款 5 2" xfId="20815" xr:uid="{00000000-0005-0000-0000-0000213E0000}"/>
    <cellStyle name="差_2_建安4季应付款项全_理应付款 6" xfId="30218" xr:uid="{00000000-0005-0000-0000-0000223E0000}"/>
    <cellStyle name="差_2_同煤2011年12月报表 - 副本" xfId="2343" xr:uid="{00000000-0005-0000-0000-0000233E0000}"/>
    <cellStyle name="差_2_同煤2011年12月报表 - 副本 2" xfId="4962" xr:uid="{00000000-0005-0000-0000-0000243E0000}"/>
    <cellStyle name="差_2_同煤2011年12月报表 - 副本 2 2" xfId="30224" xr:uid="{00000000-0005-0000-0000-0000253E0000}"/>
    <cellStyle name="差_2_同煤2011年12月报表 - 副本 3" xfId="8511" xr:uid="{00000000-0005-0000-0000-0000263E0000}"/>
    <cellStyle name="差_2_同煤2011年12月报表 - 副本 3 2" xfId="30227" xr:uid="{00000000-0005-0000-0000-0000273E0000}"/>
    <cellStyle name="差_2_同煤2011年12月报表 - 副本 4" xfId="8507" xr:uid="{00000000-0005-0000-0000-0000283E0000}"/>
    <cellStyle name="差_2_同煤2011年12月报表 - 副本 4 2" xfId="30230" xr:uid="{00000000-0005-0000-0000-0000293E0000}"/>
    <cellStyle name="差_2_同煤2011年12月报表 - 副本 5" xfId="16943" xr:uid="{00000000-0005-0000-0000-00002A3E0000}"/>
    <cellStyle name="差_2_同煤2011年12月报表 - 副本 5 2" xfId="30234" xr:uid="{00000000-0005-0000-0000-00002B3E0000}"/>
    <cellStyle name="差_2_同煤2011年12月报表 - 副本 6" xfId="28371" xr:uid="{00000000-0005-0000-0000-00002C3E0000}"/>
    <cellStyle name="差_2_同煤2012年9月报表" xfId="2345" xr:uid="{00000000-0005-0000-0000-00002D3E0000}"/>
    <cellStyle name="差_2_同煤2012年9月报表 2" xfId="4963" xr:uid="{00000000-0005-0000-0000-00002E3E0000}"/>
    <cellStyle name="差_2_同煤2012年9月报表 2 2" xfId="30236" xr:uid="{00000000-0005-0000-0000-00002F3E0000}"/>
    <cellStyle name="差_2_同煤2012年9月报表 3" xfId="8504" xr:uid="{00000000-0005-0000-0000-0000303E0000}"/>
    <cellStyle name="差_2_同煤2012年9月报表 3 2" xfId="30237" xr:uid="{00000000-0005-0000-0000-0000313E0000}"/>
    <cellStyle name="差_2_同煤2012年9月报表 4" xfId="8499" xr:uid="{00000000-0005-0000-0000-0000323E0000}"/>
    <cellStyle name="差_2_同煤2012年9月报表 4 2" xfId="26001" xr:uid="{00000000-0005-0000-0000-0000333E0000}"/>
    <cellStyle name="差_2_同煤2012年9月报表 5" xfId="16945" xr:uid="{00000000-0005-0000-0000-0000343E0000}"/>
    <cellStyle name="差_2_同煤2012年9月报表 5 2" xfId="30240" xr:uid="{00000000-0005-0000-0000-0000353E0000}"/>
    <cellStyle name="差_2_同煤2012年9月报表 6" xfId="30235" xr:uid="{00000000-0005-0000-0000-0000363E0000}"/>
    <cellStyle name="差_2_项目部物资设备应付款项统计表" xfId="1416" xr:uid="{00000000-0005-0000-0000-0000373E0000}"/>
    <cellStyle name="差_2_项目部物资设备应付款项统计表 2" xfId="4964" xr:uid="{00000000-0005-0000-0000-0000383E0000}"/>
    <cellStyle name="差_2_项目部物资设备应付款项统计表 2 2" xfId="7486" xr:uid="{00000000-0005-0000-0000-0000393E0000}"/>
    <cellStyle name="差_2_项目部物资设备应付款项统计表 2 2 2" xfId="30243" xr:uid="{00000000-0005-0000-0000-00003A3E0000}"/>
    <cellStyle name="差_2_项目部物资设备应付款项统计表 2 3" xfId="8495" xr:uid="{00000000-0005-0000-0000-00003B3E0000}"/>
    <cellStyle name="差_2_项目部物资设备应付款项统计表 2 3 2" xfId="30245" xr:uid="{00000000-0005-0000-0000-00003C3E0000}"/>
    <cellStyle name="差_2_项目部物资设备应付款项统计表 2 4" xfId="30242" xr:uid="{00000000-0005-0000-0000-00003D3E0000}"/>
    <cellStyle name="差_2_项目部物资设备应付款项统计表 3" xfId="8491" xr:uid="{00000000-0005-0000-0000-00003E3E0000}"/>
    <cellStyle name="差_2_项目部物资设备应付款项统计表 3 2" xfId="30246" xr:uid="{00000000-0005-0000-0000-00003F3E0000}"/>
    <cellStyle name="差_2_项目部物资设备应付款项统计表 4" xfId="8489" xr:uid="{00000000-0005-0000-0000-0000403E0000}"/>
    <cellStyle name="差_2_项目部物资设备应付款项统计表 4 2" xfId="30247" xr:uid="{00000000-0005-0000-0000-0000413E0000}"/>
    <cellStyle name="差_2_项目部物资设备应付款项统计表 5" xfId="16067" xr:uid="{00000000-0005-0000-0000-0000423E0000}"/>
    <cellStyle name="差_2_项目部物资设备应付款项统计表 5 2" xfId="29577" xr:uid="{00000000-0005-0000-0000-0000433E0000}"/>
    <cellStyle name="差_2_项目部物资设备应付款项统计表 6" xfId="30241" xr:uid="{00000000-0005-0000-0000-0000443E0000}"/>
    <cellStyle name="差_2_项目部物资设备应付款项统计表_8月应付款项" xfId="2346" xr:uid="{00000000-0005-0000-0000-0000453E0000}"/>
    <cellStyle name="差_2_项目部物资设备应付款项统计表_8月应付款项 2" xfId="4965" xr:uid="{00000000-0005-0000-0000-0000463E0000}"/>
    <cellStyle name="差_2_项目部物资设备应付款项统计表_8月应付款项 2 2" xfId="30250" xr:uid="{00000000-0005-0000-0000-0000473E0000}"/>
    <cellStyle name="差_2_项目部物资设备应付款项统计表_8月应付款项 3" xfId="8374" xr:uid="{00000000-0005-0000-0000-0000483E0000}"/>
    <cellStyle name="差_2_项目部物资设备应付款项统计表_8月应付款项 3 2" xfId="30251" xr:uid="{00000000-0005-0000-0000-0000493E0000}"/>
    <cellStyle name="差_2_项目部物资设备应付款项统计表_8月应付款项 4" xfId="8381" xr:uid="{00000000-0005-0000-0000-00004A3E0000}"/>
    <cellStyle name="差_2_项目部物资设备应付款项统计表_8月应付款项 4 2" xfId="30252" xr:uid="{00000000-0005-0000-0000-00004B3E0000}"/>
    <cellStyle name="差_2_项目部物资设备应付款项统计表_8月应付款项 5" xfId="16946" xr:uid="{00000000-0005-0000-0000-00004C3E0000}"/>
    <cellStyle name="差_2_项目部物资设备应付款项统计表_8月应付款项 5 2" xfId="30253" xr:uid="{00000000-0005-0000-0000-00004D3E0000}"/>
    <cellStyle name="差_2_项目部物资设备应付款项统计表_8月应付款项 6" xfId="30248" xr:uid="{00000000-0005-0000-0000-00004E3E0000}"/>
    <cellStyle name="差_2_项目部物资设备应付款项统计表_理应付款" xfId="1251" xr:uid="{00000000-0005-0000-0000-00004F3E0000}"/>
    <cellStyle name="差_2_项目部物资设备应付款项统计表_理应付款 2" xfId="4966" xr:uid="{00000000-0005-0000-0000-0000503E0000}"/>
    <cellStyle name="差_2_项目部物资设备应付款项统计表_理应付款 2 2" xfId="30255" xr:uid="{00000000-0005-0000-0000-0000513E0000}"/>
    <cellStyle name="差_2_项目部物资设备应付款项统计表_理应付款 3" xfId="8488" xr:uid="{00000000-0005-0000-0000-0000523E0000}"/>
    <cellStyle name="差_2_项目部物资设备应付款项统计表_理应付款 3 2" xfId="30256" xr:uid="{00000000-0005-0000-0000-0000533E0000}"/>
    <cellStyle name="差_2_项目部物资设备应付款项统计表_理应付款 4" xfId="8485" xr:uid="{00000000-0005-0000-0000-0000543E0000}"/>
    <cellStyle name="差_2_项目部物资设备应付款项统计表_理应付款 4 2" xfId="30257" xr:uid="{00000000-0005-0000-0000-0000553E0000}"/>
    <cellStyle name="差_2_项目部物资设备应付款项统计表_理应付款 5" xfId="15858" xr:uid="{00000000-0005-0000-0000-0000563E0000}"/>
    <cellStyle name="差_2_项目部物资设备应付款项统计表_理应付款 5 2" xfId="22881" xr:uid="{00000000-0005-0000-0000-0000573E0000}"/>
    <cellStyle name="差_2_项目部物资设备应付款项统计表_理应付款 6" xfId="30254" xr:uid="{00000000-0005-0000-0000-0000583E0000}"/>
    <cellStyle name="差_2_应付款" xfId="2347" xr:uid="{00000000-0005-0000-0000-0000593E0000}"/>
    <cellStyle name="差_2_应付款 2" xfId="4967" xr:uid="{00000000-0005-0000-0000-00005A3E0000}"/>
    <cellStyle name="差_2_应付款 2 2" xfId="7487" xr:uid="{00000000-0005-0000-0000-00005B3E0000}"/>
    <cellStyle name="差_2_应付款 2 2 2" xfId="30259" xr:uid="{00000000-0005-0000-0000-00005C3E0000}"/>
    <cellStyle name="差_2_应付款 2 3" xfId="8482" xr:uid="{00000000-0005-0000-0000-00005D3E0000}"/>
    <cellStyle name="差_2_应付款 2 3 2" xfId="30260" xr:uid="{00000000-0005-0000-0000-00005E3E0000}"/>
    <cellStyle name="差_2_应付款 2 4" xfId="29391" xr:uid="{00000000-0005-0000-0000-00005F3E0000}"/>
    <cellStyle name="差_2_应付款 3" xfId="11041" xr:uid="{00000000-0005-0000-0000-0000603E0000}"/>
    <cellStyle name="差_2_应付款 3 2" xfId="21883" xr:uid="{00000000-0005-0000-0000-0000613E0000}"/>
    <cellStyle name="差_2_应付款 4" xfId="8934" xr:uid="{00000000-0005-0000-0000-0000623E0000}"/>
    <cellStyle name="差_2_应付款 4 2" xfId="22103" xr:uid="{00000000-0005-0000-0000-0000633E0000}"/>
    <cellStyle name="差_2_应付款 5" xfId="16947" xr:uid="{00000000-0005-0000-0000-0000643E0000}"/>
    <cellStyle name="差_2_应付款 5 2" xfId="30262" xr:uid="{00000000-0005-0000-0000-0000653E0000}"/>
    <cellStyle name="差_2_应付款 6" xfId="30258" xr:uid="{00000000-0005-0000-0000-0000663E0000}"/>
    <cellStyle name="差_2_应付款_8月应付款项" xfId="2348" xr:uid="{00000000-0005-0000-0000-0000673E0000}"/>
    <cellStyle name="差_2_应付款_8月应付款项 2" xfId="4968" xr:uid="{00000000-0005-0000-0000-0000683E0000}"/>
    <cellStyle name="差_2_应付款_8月应付款项 2 2" xfId="30264" xr:uid="{00000000-0005-0000-0000-0000693E0000}"/>
    <cellStyle name="差_2_应付款_8月应付款项 3" xfId="8480" xr:uid="{00000000-0005-0000-0000-00006A3E0000}"/>
    <cellStyle name="差_2_应付款_8月应付款项 3 2" xfId="30265" xr:uid="{00000000-0005-0000-0000-00006B3E0000}"/>
    <cellStyle name="差_2_应付款_8月应付款项 4" xfId="8479" xr:uid="{00000000-0005-0000-0000-00006C3E0000}"/>
    <cellStyle name="差_2_应付款_8月应付款项 4 2" xfId="23913" xr:uid="{00000000-0005-0000-0000-00006D3E0000}"/>
    <cellStyle name="差_2_应付款_8月应付款项 5" xfId="16948" xr:uid="{00000000-0005-0000-0000-00006E3E0000}"/>
    <cellStyle name="差_2_应付款_8月应付款项 5 2" xfId="23924" xr:uid="{00000000-0005-0000-0000-00006F3E0000}"/>
    <cellStyle name="差_2_应付款_8月应付款项 6" xfId="30263" xr:uid="{00000000-0005-0000-0000-0000703E0000}"/>
    <cellStyle name="差_2_应付款_理应付款" xfId="978" xr:uid="{00000000-0005-0000-0000-0000713E0000}"/>
    <cellStyle name="差_2_应付款_理应付款 2" xfId="4969" xr:uid="{00000000-0005-0000-0000-0000723E0000}"/>
    <cellStyle name="差_2_应付款_理应付款 2 2" xfId="30268" xr:uid="{00000000-0005-0000-0000-0000733E0000}"/>
    <cellStyle name="差_2_应付款_理应付款 3" xfId="8432" xr:uid="{00000000-0005-0000-0000-0000743E0000}"/>
    <cellStyle name="差_2_应付款_理应付款 3 2" xfId="30269" xr:uid="{00000000-0005-0000-0000-0000753E0000}"/>
    <cellStyle name="差_2_应付款_理应付款 4" xfId="8464" xr:uid="{00000000-0005-0000-0000-0000763E0000}"/>
    <cellStyle name="差_2_应付款_理应付款 4 2" xfId="30270" xr:uid="{00000000-0005-0000-0000-0000773E0000}"/>
    <cellStyle name="差_2_应付款_理应付款 5" xfId="15708" xr:uid="{00000000-0005-0000-0000-0000783E0000}"/>
    <cellStyle name="差_2_应付款_理应付款 5 2" xfId="30271" xr:uid="{00000000-0005-0000-0000-0000793E0000}"/>
    <cellStyle name="差_2_应付款_理应付款 6" xfId="30266" xr:uid="{00000000-0005-0000-0000-00007A3E0000}"/>
    <cellStyle name="差_2008清单地铁清单模板（逸群）" xfId="565" xr:uid="{00000000-0005-0000-0000-00007B3E0000}"/>
    <cellStyle name="差_2008清单地铁清单模板（逸群） 2" xfId="2350" xr:uid="{00000000-0005-0000-0000-00007C3E0000}"/>
    <cellStyle name="差_2008清单地铁清单模板（逸群） 2 2" xfId="4971" xr:uid="{00000000-0005-0000-0000-00007D3E0000}"/>
    <cellStyle name="差_2008清单地铁清单模板（逸群） 2 2 2" xfId="7407" xr:uid="{00000000-0005-0000-0000-00007E3E0000}"/>
    <cellStyle name="差_2008清单地铁清单模板（逸群） 2 2 2 2" xfId="29506" xr:uid="{00000000-0005-0000-0000-00007F3E0000}"/>
    <cellStyle name="差_2008清单地铁清单模板（逸群） 2 2 3" xfId="8474" xr:uid="{00000000-0005-0000-0000-0000803E0000}"/>
    <cellStyle name="差_2008清单地铁清单模板（逸群） 2 2 3 2" xfId="29508" xr:uid="{00000000-0005-0000-0000-0000813E0000}"/>
    <cellStyle name="差_2008清单地铁清单模板（逸群） 2 2 4" xfId="30276" xr:uid="{00000000-0005-0000-0000-0000823E0000}"/>
    <cellStyle name="差_2008清单地铁清单模板（逸群） 2 3" xfId="8477" xr:uid="{00000000-0005-0000-0000-0000833E0000}"/>
    <cellStyle name="差_2008清单地铁清单模板（逸群） 2 3 2" xfId="30278" xr:uid="{00000000-0005-0000-0000-0000843E0000}"/>
    <cellStyle name="差_2008清单地铁清单模板（逸群） 2 4" xfId="8471" xr:uid="{00000000-0005-0000-0000-0000853E0000}"/>
    <cellStyle name="差_2008清单地铁清单模板（逸群） 2 4 2" xfId="30280" xr:uid="{00000000-0005-0000-0000-0000863E0000}"/>
    <cellStyle name="差_2008清单地铁清单模板（逸群） 2 5" xfId="16950" xr:uid="{00000000-0005-0000-0000-0000873E0000}"/>
    <cellStyle name="差_2008清单地铁清单模板（逸群） 2 5 2" xfId="30281" xr:uid="{00000000-0005-0000-0000-0000883E0000}"/>
    <cellStyle name="差_2008清单地铁清单模板（逸群） 2 6" xfId="30274" xr:uid="{00000000-0005-0000-0000-0000893E0000}"/>
    <cellStyle name="差_2008清单地铁清单模板（逸群） 3" xfId="4970" xr:uid="{00000000-0005-0000-0000-00008A3E0000}"/>
    <cellStyle name="差_2008清单地铁清单模板（逸群） 3 2" xfId="7488" xr:uid="{00000000-0005-0000-0000-00008B3E0000}"/>
    <cellStyle name="差_2008清单地铁清单模板（逸群） 3 2 2" xfId="30285" xr:uid="{00000000-0005-0000-0000-00008C3E0000}"/>
    <cellStyle name="差_2008清单地铁清单模板（逸群） 3 3" xfId="8468" xr:uid="{00000000-0005-0000-0000-00008D3E0000}"/>
    <cellStyle name="差_2008清单地铁清单模板（逸群） 3 3 2" xfId="30286" xr:uid="{00000000-0005-0000-0000-00008E3E0000}"/>
    <cellStyle name="差_2008清单地铁清单模板（逸群） 3 4" xfId="30284" xr:uid="{00000000-0005-0000-0000-00008F3E0000}"/>
    <cellStyle name="差_2008清单地铁清单模板（逸群） 4" xfId="10106" xr:uid="{00000000-0005-0000-0000-0000903E0000}"/>
    <cellStyle name="差_2008清单地铁清单模板（逸群） 4 2" xfId="30288" xr:uid="{00000000-0005-0000-0000-0000913E0000}"/>
    <cellStyle name="差_2008清单地铁清单模板（逸群） 5" xfId="10363" xr:uid="{00000000-0005-0000-0000-0000923E0000}"/>
    <cellStyle name="差_2008清单地铁清单模板（逸群） 5 2" xfId="24169" xr:uid="{00000000-0005-0000-0000-0000933E0000}"/>
    <cellStyle name="差_2008清单地铁清单模板（逸群） 6" xfId="15571" xr:uid="{00000000-0005-0000-0000-0000943E0000}"/>
    <cellStyle name="差_2008清单地铁清单模板（逸群） 6 2" xfId="26339" xr:uid="{00000000-0005-0000-0000-0000953E0000}"/>
    <cellStyle name="差_2008清单地铁清单模板（逸群） 7" xfId="30273" xr:uid="{00000000-0005-0000-0000-0000963E0000}"/>
    <cellStyle name="差_2011.7月动态 - 副本新" xfId="2351" xr:uid="{00000000-0005-0000-0000-0000973E0000}"/>
    <cellStyle name="差_2011.7月动态 - 副本新 2" xfId="4972" xr:uid="{00000000-0005-0000-0000-0000983E0000}"/>
    <cellStyle name="差_2011.7月动态 - 副本新 2 2" xfId="30293" xr:uid="{00000000-0005-0000-0000-0000993E0000}"/>
    <cellStyle name="差_2011.7月动态 - 副本新 3" xfId="8820" xr:uid="{00000000-0005-0000-0000-00009A3E0000}"/>
    <cellStyle name="差_2011.7月动态 - 副本新 3 2" xfId="27636" xr:uid="{00000000-0005-0000-0000-00009B3E0000}"/>
    <cellStyle name="差_2011.7月动态 - 副本新 4" xfId="10843" xr:uid="{00000000-0005-0000-0000-00009C3E0000}"/>
    <cellStyle name="差_2011.7月动态 - 副本新 4 2" xfId="27642" xr:uid="{00000000-0005-0000-0000-00009D3E0000}"/>
    <cellStyle name="差_2011.7月动态 - 副本新 5" xfId="16951" xr:uid="{00000000-0005-0000-0000-00009E3E0000}"/>
    <cellStyle name="差_2011.7月动态 - 副本新 5 2" xfId="27644" xr:uid="{00000000-0005-0000-0000-00009F3E0000}"/>
    <cellStyle name="差_2011.7月动态 - 副本新 6" xfId="30289" xr:uid="{00000000-0005-0000-0000-0000A03E0000}"/>
    <cellStyle name="差_2011.8月动态 - 副本新111" xfId="2352" xr:uid="{00000000-0005-0000-0000-0000A13E0000}"/>
    <cellStyle name="差_2011.8月动态 - 副本新111 2" xfId="4973" xr:uid="{00000000-0005-0000-0000-0000A23E0000}"/>
    <cellStyle name="差_2011.8月动态 - 副本新111 2 2" xfId="30295" xr:uid="{00000000-0005-0000-0000-0000A33E0000}"/>
    <cellStyle name="差_2011.8月动态 - 副本新111 3" xfId="8368" xr:uid="{00000000-0005-0000-0000-0000A43E0000}"/>
    <cellStyle name="差_2011.8月动态 - 副本新111 3 2" xfId="30296" xr:uid="{00000000-0005-0000-0000-0000A53E0000}"/>
    <cellStyle name="差_2011.8月动态 - 副本新111 4" xfId="10108" xr:uid="{00000000-0005-0000-0000-0000A63E0000}"/>
    <cellStyle name="差_2011.8月动态 - 副本新111 4 2" xfId="30297" xr:uid="{00000000-0005-0000-0000-0000A73E0000}"/>
    <cellStyle name="差_2011.8月动态 - 副本新111 5" xfId="16952" xr:uid="{00000000-0005-0000-0000-0000A83E0000}"/>
    <cellStyle name="差_2011.8月动态 - 副本新111 5 2" xfId="30298" xr:uid="{00000000-0005-0000-0000-0000A93E0000}"/>
    <cellStyle name="差_2011.8月动态 - 副本新111 6" xfId="30294" xr:uid="{00000000-0005-0000-0000-0000AA3E0000}"/>
    <cellStyle name="差_2011.9月报表" xfId="1802" xr:uid="{00000000-0005-0000-0000-0000AB3E0000}"/>
    <cellStyle name="差_2011.9月报表 2" xfId="4974" xr:uid="{00000000-0005-0000-0000-0000AC3E0000}"/>
    <cellStyle name="差_2011.9月报表 2 2" xfId="7365" xr:uid="{00000000-0005-0000-0000-0000AD3E0000}"/>
    <cellStyle name="差_2011.9月报表 2 2 2" xfId="30301" xr:uid="{00000000-0005-0000-0000-0000AE3E0000}"/>
    <cellStyle name="差_2011.9月报表 2 3" xfId="8466" xr:uid="{00000000-0005-0000-0000-0000AF3E0000}"/>
    <cellStyle name="差_2011.9月报表 2 3 2" xfId="30302" xr:uid="{00000000-0005-0000-0000-0000B03E0000}"/>
    <cellStyle name="差_2011.9月报表 2 4" xfId="30300" xr:uid="{00000000-0005-0000-0000-0000B13E0000}"/>
    <cellStyle name="差_2011.9月报表 3" xfId="8465" xr:uid="{00000000-0005-0000-0000-0000B23E0000}"/>
    <cellStyle name="差_2011.9月报表 3 2" xfId="30303" xr:uid="{00000000-0005-0000-0000-0000B33E0000}"/>
    <cellStyle name="差_2011.9月报表 4" xfId="10120" xr:uid="{00000000-0005-0000-0000-0000B43E0000}"/>
    <cellStyle name="差_2011.9月报表 4 2" xfId="30304" xr:uid="{00000000-0005-0000-0000-0000B53E0000}"/>
    <cellStyle name="差_2011.9月报表 5" xfId="16437" xr:uid="{00000000-0005-0000-0000-0000B63E0000}"/>
    <cellStyle name="差_2011.9月报表 5 2" xfId="30305" xr:uid="{00000000-0005-0000-0000-0000B73E0000}"/>
    <cellStyle name="差_2011.9月报表 6" xfId="30299" xr:uid="{00000000-0005-0000-0000-0000B83E0000}"/>
    <cellStyle name="差_2011.9月报表_12月材料动态最终修改" xfId="1172" xr:uid="{00000000-0005-0000-0000-0000B93E0000}"/>
    <cellStyle name="差_2011.9月报表_12月材料动态最终修改 2" xfId="4975" xr:uid="{00000000-0005-0000-0000-0000BA3E0000}"/>
    <cellStyle name="差_2011.9月报表_12月材料动态最终修改 2 2" xfId="30309" xr:uid="{00000000-0005-0000-0000-0000BB3E0000}"/>
    <cellStyle name="差_2011.9月报表_12月材料动态最终修改 3" xfId="8447" xr:uid="{00000000-0005-0000-0000-0000BC3E0000}"/>
    <cellStyle name="差_2011.9月报表_12月材料动态最终修改 3 2" xfId="30311" xr:uid="{00000000-0005-0000-0000-0000BD3E0000}"/>
    <cellStyle name="差_2011.9月报表_12月材料动态最终修改 4" xfId="8460" xr:uid="{00000000-0005-0000-0000-0000BE3E0000}"/>
    <cellStyle name="差_2011.9月报表_12月材料动态最终修改 4 2" xfId="30313" xr:uid="{00000000-0005-0000-0000-0000BF3E0000}"/>
    <cellStyle name="差_2011.9月报表_12月材料动态最终修改 5" xfId="15779" xr:uid="{00000000-0005-0000-0000-0000C03E0000}"/>
    <cellStyle name="差_2011.9月报表_12月材料动态最终修改 5 2" xfId="30314" xr:uid="{00000000-0005-0000-0000-0000C13E0000}"/>
    <cellStyle name="差_2011.9月报表_12月材料动态最终修改 6" xfId="30307" xr:uid="{00000000-0005-0000-0000-0000C23E0000}"/>
    <cellStyle name="差_2011.9月报表_1月动态、资金动态" xfId="2354" xr:uid="{00000000-0005-0000-0000-0000C33E0000}"/>
    <cellStyle name="差_2011.9月报表_1月动态、资金动态 2" xfId="4976" xr:uid="{00000000-0005-0000-0000-0000C43E0000}"/>
    <cellStyle name="差_2011.9月报表_1月动态、资金动态 2 2" xfId="7405" xr:uid="{00000000-0005-0000-0000-0000C53E0000}"/>
    <cellStyle name="差_2011.9月报表_1月动态、资金动态 2 2 2" xfId="30317" xr:uid="{00000000-0005-0000-0000-0000C63E0000}"/>
    <cellStyle name="差_2011.9月报表_1月动态、资金动态 2 3" xfId="8454" xr:uid="{00000000-0005-0000-0000-0000C73E0000}"/>
    <cellStyle name="差_2011.9月报表_1月动态、资金动态 2 3 2" xfId="30318" xr:uid="{00000000-0005-0000-0000-0000C83E0000}"/>
    <cellStyle name="差_2011.9月报表_1月动态、资金动态 2 4" xfId="25240" xr:uid="{00000000-0005-0000-0000-0000C93E0000}"/>
    <cellStyle name="差_2011.9月报表_1月动态、资金动态 3" xfId="8410" xr:uid="{00000000-0005-0000-0000-0000CA3E0000}"/>
    <cellStyle name="差_2011.9月报表_1月动态、资金动态 3 2" xfId="30319" xr:uid="{00000000-0005-0000-0000-0000CB3E0000}"/>
    <cellStyle name="差_2011.9月报表_1月动态、资金动态 4" xfId="10449" xr:uid="{00000000-0005-0000-0000-0000CC3E0000}"/>
    <cellStyle name="差_2011.9月报表_1月动态、资金动态 4 2" xfId="25970" xr:uid="{00000000-0005-0000-0000-0000CD3E0000}"/>
    <cellStyle name="差_2011.9月报表_1月动态、资金动态 5" xfId="16954" xr:uid="{00000000-0005-0000-0000-0000CE3E0000}"/>
    <cellStyle name="差_2011.9月报表_1月动态、资金动态 5 2" xfId="20725" xr:uid="{00000000-0005-0000-0000-0000CF3E0000}"/>
    <cellStyle name="差_2011.9月报表_1月动态、资金动态 6" xfId="30316" xr:uid="{00000000-0005-0000-0000-0000D03E0000}"/>
    <cellStyle name="差_2011.9月报表_材料动态1" xfId="2356" xr:uid="{00000000-0005-0000-0000-0000D13E0000}"/>
    <cellStyle name="差_2011.9月报表_材料动态1 2" xfId="4977" xr:uid="{00000000-0005-0000-0000-0000D23E0000}"/>
    <cellStyle name="差_2011.9月报表_材料动态1 2 2" xfId="27522" xr:uid="{00000000-0005-0000-0000-0000D33E0000}"/>
    <cellStyle name="差_2011.9月报表_材料动态1 3" xfId="10281" xr:uid="{00000000-0005-0000-0000-0000D43E0000}"/>
    <cellStyle name="差_2011.9月报表_材料动态1 3 2" xfId="27524" xr:uid="{00000000-0005-0000-0000-0000D53E0000}"/>
    <cellStyle name="差_2011.9月报表_材料动态1 4" xfId="8415" xr:uid="{00000000-0005-0000-0000-0000D63E0000}"/>
    <cellStyle name="差_2011.9月报表_材料动态1 4 2" xfId="30322" xr:uid="{00000000-0005-0000-0000-0000D73E0000}"/>
    <cellStyle name="差_2011.9月报表_材料动态1 5" xfId="16956" xr:uid="{00000000-0005-0000-0000-0000D83E0000}"/>
    <cellStyle name="差_2011.9月报表_材料动态1 5 2" xfId="30323" xr:uid="{00000000-0005-0000-0000-0000D93E0000}"/>
    <cellStyle name="差_2011.9月报表_材料动态1 6" xfId="30321" xr:uid="{00000000-0005-0000-0000-0000DA3E0000}"/>
    <cellStyle name="差_2011.9月报表_动车10月资金动态" xfId="2339" xr:uid="{00000000-0005-0000-0000-0000DB3E0000}"/>
    <cellStyle name="差_2011.9月报表_动车10月资金动态 2" xfId="4978" xr:uid="{00000000-0005-0000-0000-0000DC3E0000}"/>
    <cellStyle name="差_2011.9月报表_动车10月资金动态 2 2" xfId="7483" xr:uid="{00000000-0005-0000-0000-0000DD3E0000}"/>
    <cellStyle name="差_2011.9月报表_动车10月资金动态 2 2 2" xfId="30326" xr:uid="{00000000-0005-0000-0000-0000DE3E0000}"/>
    <cellStyle name="差_2011.9月报表_动车10月资金动态 2 3" xfId="8446" xr:uid="{00000000-0005-0000-0000-0000DF3E0000}"/>
    <cellStyle name="差_2011.9月报表_动车10月资金动态 2 3 2" xfId="30327" xr:uid="{00000000-0005-0000-0000-0000E03E0000}"/>
    <cellStyle name="差_2011.9月报表_动车10月资金动态 2 4" xfId="30325" xr:uid="{00000000-0005-0000-0000-0000E13E0000}"/>
    <cellStyle name="差_2011.9月报表_动车10月资金动态 3" xfId="8440" xr:uid="{00000000-0005-0000-0000-0000E23E0000}"/>
    <cellStyle name="差_2011.9月报表_动车10月资金动态 3 2" xfId="30328" xr:uid="{00000000-0005-0000-0000-0000E33E0000}"/>
    <cellStyle name="差_2011.9月报表_动车10月资金动态 4" xfId="8429" xr:uid="{00000000-0005-0000-0000-0000E43E0000}"/>
    <cellStyle name="差_2011.9月报表_动车10月资金动态 4 2" xfId="30331" xr:uid="{00000000-0005-0000-0000-0000E53E0000}"/>
    <cellStyle name="差_2011.9月报表_动车10月资金动态 5" xfId="16939" xr:uid="{00000000-0005-0000-0000-0000E63E0000}"/>
    <cellStyle name="差_2011.9月报表_动车10月资金动态 5 2" xfId="30332" xr:uid="{00000000-0005-0000-0000-0000E73E0000}"/>
    <cellStyle name="差_2011.9月报表_动车10月资金动态 6" xfId="30324" xr:uid="{00000000-0005-0000-0000-0000E83E0000}"/>
    <cellStyle name="差_2011.9月报表_动车9月材料动态" xfId="2358" xr:uid="{00000000-0005-0000-0000-0000E93E0000}"/>
    <cellStyle name="差_2011.9月报表_动车9月材料动态 2" xfId="4979" xr:uid="{00000000-0005-0000-0000-0000EA3E0000}"/>
    <cellStyle name="差_2011.9月报表_动车9月材料动态 2 2" xfId="30334" xr:uid="{00000000-0005-0000-0000-0000EB3E0000}"/>
    <cellStyle name="差_2011.9月报表_动车9月材料动态 3" xfId="11178" xr:uid="{00000000-0005-0000-0000-0000EC3E0000}"/>
    <cellStyle name="差_2011.9月报表_动车9月材料动态 3 2" xfId="30335" xr:uid="{00000000-0005-0000-0000-0000ED3E0000}"/>
    <cellStyle name="差_2011.9月报表_动车9月材料动态 4" xfId="11177" xr:uid="{00000000-0005-0000-0000-0000EE3E0000}"/>
    <cellStyle name="差_2011.9月报表_动车9月材料动态 4 2" xfId="30336" xr:uid="{00000000-0005-0000-0000-0000EF3E0000}"/>
    <cellStyle name="差_2011.9月报表_动车9月材料动态 5" xfId="16958" xr:uid="{00000000-0005-0000-0000-0000F03E0000}"/>
    <cellStyle name="差_2011.9月报表_动车9月材料动态 5 2" xfId="30338" xr:uid="{00000000-0005-0000-0000-0000F13E0000}"/>
    <cellStyle name="差_2011.9月报表_动车9月材料动态 6" xfId="28301" xr:uid="{00000000-0005-0000-0000-0000F23E0000}"/>
    <cellStyle name="差_2011.9月报表_汇总10月材料动态" xfId="2359" xr:uid="{00000000-0005-0000-0000-0000F33E0000}"/>
    <cellStyle name="差_2011.9月报表_汇总10月材料动态 2" xfId="4980" xr:uid="{00000000-0005-0000-0000-0000F43E0000}"/>
    <cellStyle name="差_2011.9月报表_汇总10月材料动态 2 2" xfId="30340" xr:uid="{00000000-0005-0000-0000-0000F53E0000}"/>
    <cellStyle name="差_2011.9月报表_汇总10月材料动态 3" xfId="10103" xr:uid="{00000000-0005-0000-0000-0000F63E0000}"/>
    <cellStyle name="差_2011.9月报表_汇总10月材料动态 3 2" xfId="30341" xr:uid="{00000000-0005-0000-0000-0000F73E0000}"/>
    <cellStyle name="差_2011.9月报表_汇总10月材料动态 4" xfId="8407" xr:uid="{00000000-0005-0000-0000-0000F83E0000}"/>
    <cellStyle name="差_2011.9月报表_汇总10月材料动态 4 2" xfId="30343" xr:uid="{00000000-0005-0000-0000-0000F93E0000}"/>
    <cellStyle name="差_2011.9月报表_汇总10月材料动态 5" xfId="16959" xr:uid="{00000000-0005-0000-0000-0000FA3E0000}"/>
    <cellStyle name="差_2011.9月报表_汇总10月材料动态 5 2" xfId="22846" xr:uid="{00000000-0005-0000-0000-0000FB3E0000}"/>
    <cellStyle name="差_2011.9月报表_汇总10月材料动态 6" xfId="30339" xr:uid="{00000000-0005-0000-0000-0000FC3E0000}"/>
    <cellStyle name="差_2011.9月报表_建安1月材料动态" xfId="1465" xr:uid="{00000000-0005-0000-0000-0000FD3E0000}"/>
    <cellStyle name="差_2011.9月报表_建安1月材料动态 2" xfId="4981" xr:uid="{00000000-0005-0000-0000-0000FE3E0000}"/>
    <cellStyle name="差_2011.9月报表_建安1月材料动态 2 2" xfId="30345" xr:uid="{00000000-0005-0000-0000-0000FF3E0000}"/>
    <cellStyle name="差_2011.9月报表_建安1月材料动态 3" xfId="11199" xr:uid="{00000000-0005-0000-0000-0000003F0000}"/>
    <cellStyle name="差_2011.9月报表_建安1月材料动态 3 2" xfId="30346" xr:uid="{00000000-0005-0000-0000-0000013F0000}"/>
    <cellStyle name="差_2011.9月报表_建安1月材料动态 4" xfId="11200" xr:uid="{00000000-0005-0000-0000-0000023F0000}"/>
    <cellStyle name="差_2011.9月报表_建安1月材料动态 4 2" xfId="30347" xr:uid="{00000000-0005-0000-0000-0000033F0000}"/>
    <cellStyle name="差_2011.9月报表_建安1月材料动态 5" xfId="16115" xr:uid="{00000000-0005-0000-0000-0000043F0000}"/>
    <cellStyle name="差_2011.9月报表_建安1月材料动态 5 2" xfId="30348" xr:uid="{00000000-0005-0000-0000-0000053F0000}"/>
    <cellStyle name="差_2011.9月报表_建安1月材料动态 6" xfId="30344" xr:uid="{00000000-0005-0000-0000-0000063F0000}"/>
    <cellStyle name="差_2011年12月材料动态表12" xfId="1229" xr:uid="{00000000-0005-0000-0000-0000073F0000}"/>
    <cellStyle name="差_2011年12月材料动态表12 2" xfId="4982" xr:uid="{00000000-0005-0000-0000-0000083F0000}"/>
    <cellStyle name="差_2011年12月材料动态表12 2 2" xfId="30352" xr:uid="{00000000-0005-0000-0000-0000093F0000}"/>
    <cellStyle name="差_2011年12月材料动态表12 3" xfId="11201" xr:uid="{00000000-0005-0000-0000-00000A3F0000}"/>
    <cellStyle name="差_2011年12月材料动态表12 3 2" xfId="30353" xr:uid="{00000000-0005-0000-0000-00000B3F0000}"/>
    <cellStyle name="差_2011年12月材料动态表12 4" xfId="11202" xr:uid="{00000000-0005-0000-0000-00000C3F0000}"/>
    <cellStyle name="差_2011年12月材料动态表12 4 2" xfId="30354" xr:uid="{00000000-0005-0000-0000-00000D3F0000}"/>
    <cellStyle name="差_2011年12月材料动态表12 5" xfId="15839" xr:uid="{00000000-0005-0000-0000-00000E3F0000}"/>
    <cellStyle name="差_2011年12月材料动态表12 5 2" xfId="30355" xr:uid="{00000000-0005-0000-0000-00000F3F0000}"/>
    <cellStyle name="差_2011年12月材料动态表12 6" xfId="30350" xr:uid="{00000000-0005-0000-0000-0000103F0000}"/>
    <cellStyle name="差_2011年3月材料动态表" xfId="1381" xr:uid="{00000000-0005-0000-0000-0000113F0000}"/>
    <cellStyle name="差_2011年3月材料动态表 2" xfId="4983" xr:uid="{00000000-0005-0000-0000-0000123F0000}"/>
    <cellStyle name="差_2011年3月材料动态表 2 2" xfId="30358" xr:uid="{00000000-0005-0000-0000-0000133F0000}"/>
    <cellStyle name="差_2011年3月材料动态表 3" xfId="9413" xr:uid="{00000000-0005-0000-0000-0000143F0000}"/>
    <cellStyle name="差_2011年3月材料动态表 3 2" xfId="22192" xr:uid="{00000000-0005-0000-0000-0000153F0000}"/>
    <cellStyle name="差_2011年3月材料动态表 4" xfId="11203" xr:uid="{00000000-0005-0000-0000-0000163F0000}"/>
    <cellStyle name="差_2011年3月材料动态表 4 2" xfId="30359" xr:uid="{00000000-0005-0000-0000-0000173F0000}"/>
    <cellStyle name="差_2011年3月材料动态表 5" xfId="16032" xr:uid="{00000000-0005-0000-0000-0000183F0000}"/>
    <cellStyle name="差_2011年3月材料动态表 5 2" xfId="30360" xr:uid="{00000000-0005-0000-0000-0000193F0000}"/>
    <cellStyle name="差_2011年3月材料动态表 6" xfId="30356" xr:uid="{00000000-0005-0000-0000-00001A3F0000}"/>
    <cellStyle name="差_2011年4月材料动态表" xfId="2361" xr:uid="{00000000-0005-0000-0000-00001B3F0000}"/>
    <cellStyle name="差_2011年4月材料动态表 2" xfId="4984" xr:uid="{00000000-0005-0000-0000-00001C3F0000}"/>
    <cellStyle name="差_2011年4月材料动态表 2 2" xfId="30362" xr:uid="{00000000-0005-0000-0000-00001D3F0000}"/>
    <cellStyle name="差_2011年4月材料动态表 3" xfId="11204" xr:uid="{00000000-0005-0000-0000-00001E3F0000}"/>
    <cellStyle name="差_2011年4月材料动态表 3 2" xfId="30363" xr:uid="{00000000-0005-0000-0000-00001F3F0000}"/>
    <cellStyle name="差_2011年4月材料动态表 4" xfId="11205" xr:uid="{00000000-0005-0000-0000-0000203F0000}"/>
    <cellStyle name="差_2011年4月材料动态表 4 2" xfId="30364" xr:uid="{00000000-0005-0000-0000-0000213F0000}"/>
    <cellStyle name="差_2011年4月材料动态表 5" xfId="16961" xr:uid="{00000000-0005-0000-0000-0000223F0000}"/>
    <cellStyle name="差_2011年4月材料动态表 5 2" xfId="28955" xr:uid="{00000000-0005-0000-0000-0000233F0000}"/>
    <cellStyle name="差_2011年4月材料动态表 6" xfId="30361" xr:uid="{00000000-0005-0000-0000-0000243F0000}"/>
    <cellStyle name="差_2011年5月材料动态表" xfId="2363" xr:uid="{00000000-0005-0000-0000-0000253F0000}"/>
    <cellStyle name="差_2011年5月材料动态表 2" xfId="4985" xr:uid="{00000000-0005-0000-0000-0000263F0000}"/>
    <cellStyle name="差_2011年5月材料动态表 2 2" xfId="29959" xr:uid="{00000000-0005-0000-0000-0000273F0000}"/>
    <cellStyle name="差_2011年5月材料动态表 3" xfId="11206" xr:uid="{00000000-0005-0000-0000-0000283F0000}"/>
    <cellStyle name="差_2011年5月材料动态表 3 2" xfId="29962" xr:uid="{00000000-0005-0000-0000-0000293F0000}"/>
    <cellStyle name="差_2011年5月材料动态表 4" xfId="11207" xr:uid="{00000000-0005-0000-0000-00002A3F0000}"/>
    <cellStyle name="差_2011年5月材料动态表 4 2" xfId="30366" xr:uid="{00000000-0005-0000-0000-00002B3F0000}"/>
    <cellStyle name="差_2011年5月材料动态表 5" xfId="16963" xr:uid="{00000000-0005-0000-0000-00002C3F0000}"/>
    <cellStyle name="差_2011年5月材料动态表 5 2" xfId="30367" xr:uid="{00000000-0005-0000-0000-00002D3F0000}"/>
    <cellStyle name="差_2011年5月材料动态表 6" xfId="30365" xr:uid="{00000000-0005-0000-0000-00002E3F0000}"/>
    <cellStyle name="差_2011年6月报表" xfId="2364" xr:uid="{00000000-0005-0000-0000-00002F3F0000}"/>
    <cellStyle name="差_2011年6月报表 2" xfId="4986" xr:uid="{00000000-0005-0000-0000-0000303F0000}"/>
    <cellStyle name="差_2011年6月报表 2 2" xfId="7492" xr:uid="{00000000-0005-0000-0000-0000313F0000}"/>
    <cellStyle name="差_2011年6月报表 2 2 2" xfId="30370" xr:uid="{00000000-0005-0000-0000-0000323F0000}"/>
    <cellStyle name="差_2011年6月报表 2 3" xfId="11208" xr:uid="{00000000-0005-0000-0000-0000333F0000}"/>
    <cellStyle name="差_2011年6月报表 2 3 2" xfId="30371" xr:uid="{00000000-0005-0000-0000-0000343F0000}"/>
    <cellStyle name="差_2011年6月报表 2 4" xfId="30369" xr:uid="{00000000-0005-0000-0000-0000353F0000}"/>
    <cellStyle name="差_2011年6月报表 3" xfId="11209" xr:uid="{00000000-0005-0000-0000-0000363F0000}"/>
    <cellStyle name="差_2011年6月报表 3 2" xfId="30373" xr:uid="{00000000-0005-0000-0000-0000373F0000}"/>
    <cellStyle name="差_2011年6月报表 4" xfId="11210" xr:uid="{00000000-0005-0000-0000-0000383F0000}"/>
    <cellStyle name="差_2011年6月报表 4 2" xfId="30375" xr:uid="{00000000-0005-0000-0000-0000393F0000}"/>
    <cellStyle name="差_2011年6月报表 5" xfId="16964" xr:uid="{00000000-0005-0000-0000-00003A3F0000}"/>
    <cellStyle name="差_2011年6月报表 5 2" xfId="30377" xr:uid="{00000000-0005-0000-0000-00003B3F0000}"/>
    <cellStyle name="差_2011年6月报表 6" xfId="30368" xr:uid="{00000000-0005-0000-0000-00003C3F0000}"/>
    <cellStyle name="差_2011年6月报表_12月材料动态最终修改" xfId="2366" xr:uid="{00000000-0005-0000-0000-00003D3F0000}"/>
    <cellStyle name="差_2011年6月报表_12月材料动态最终修改 2" xfId="4987" xr:uid="{00000000-0005-0000-0000-00003E3F0000}"/>
    <cellStyle name="差_2011年6月报表_12月材料动态最终修改 2 2" xfId="30379" xr:uid="{00000000-0005-0000-0000-00003F3F0000}"/>
    <cellStyle name="差_2011年6月报表_12月材料动态最终修改 3" xfId="11211" xr:uid="{00000000-0005-0000-0000-0000403F0000}"/>
    <cellStyle name="差_2011年6月报表_12月材料动态最终修改 3 2" xfId="30380" xr:uid="{00000000-0005-0000-0000-0000413F0000}"/>
    <cellStyle name="差_2011年6月报表_12月材料动态最终修改 4" xfId="11212" xr:uid="{00000000-0005-0000-0000-0000423F0000}"/>
    <cellStyle name="差_2011年6月报表_12月材料动态最终修改 4 2" xfId="30382" xr:uid="{00000000-0005-0000-0000-0000433F0000}"/>
    <cellStyle name="差_2011年6月报表_12月材料动态最终修改 5" xfId="16966" xr:uid="{00000000-0005-0000-0000-0000443F0000}"/>
    <cellStyle name="差_2011年6月报表_12月材料动态最终修改 5 2" xfId="30384" xr:uid="{00000000-0005-0000-0000-0000453F0000}"/>
    <cellStyle name="差_2011年6月报表_12月材料动态最终修改 6" xfId="30378" xr:uid="{00000000-0005-0000-0000-0000463F0000}"/>
    <cellStyle name="差_2011年6月报表_1月动态、资金动态" xfId="1975" xr:uid="{00000000-0005-0000-0000-0000473F0000}"/>
    <cellStyle name="差_2011年6月报表_1月动态、资金动态 2" xfId="4988" xr:uid="{00000000-0005-0000-0000-0000483F0000}"/>
    <cellStyle name="差_2011年6月报表_1月动态、资金动态 2 2" xfId="7493" xr:uid="{00000000-0005-0000-0000-0000493F0000}"/>
    <cellStyle name="差_2011年6月报表_1月动态、资金动态 2 2 2" xfId="30391" xr:uid="{00000000-0005-0000-0000-00004A3F0000}"/>
    <cellStyle name="差_2011年6月报表_1月动态、资金动态 2 3" xfId="11215" xr:uid="{00000000-0005-0000-0000-00004B3F0000}"/>
    <cellStyle name="差_2011年6月报表_1月动态、资金动态 2 3 2" xfId="30392" xr:uid="{00000000-0005-0000-0000-00004C3F0000}"/>
    <cellStyle name="差_2011年6月报表_1月动态、资金动态 2 4" xfId="30390" xr:uid="{00000000-0005-0000-0000-00004D3F0000}"/>
    <cellStyle name="差_2011年6月报表_1月动态、资金动态 3" xfId="11216" xr:uid="{00000000-0005-0000-0000-00004E3F0000}"/>
    <cellStyle name="差_2011年6月报表_1月动态、资金动态 3 2" xfId="30394" xr:uid="{00000000-0005-0000-0000-00004F3F0000}"/>
    <cellStyle name="差_2011年6月报表_1月动态、资金动态 4" xfId="11217" xr:uid="{00000000-0005-0000-0000-0000503F0000}"/>
    <cellStyle name="差_2011年6月报表_1月动态、资金动态 4 2" xfId="30395" xr:uid="{00000000-0005-0000-0000-0000513F0000}"/>
    <cellStyle name="差_2011年6月报表_1月动态、资金动态 5" xfId="16598" xr:uid="{00000000-0005-0000-0000-0000523F0000}"/>
    <cellStyle name="差_2011年6月报表_1月动态、资金动态 5 2" xfId="30396" xr:uid="{00000000-0005-0000-0000-0000533F0000}"/>
    <cellStyle name="差_2011年6月报表_1月动态、资金动态 6" xfId="30388" xr:uid="{00000000-0005-0000-0000-0000543F0000}"/>
    <cellStyle name="差_2011年6月报表_材料动态1" xfId="2367" xr:uid="{00000000-0005-0000-0000-0000553F0000}"/>
    <cellStyle name="差_2011年6月报表_材料动态1 2" xfId="4989" xr:uid="{00000000-0005-0000-0000-0000563F0000}"/>
    <cellStyle name="差_2011年6月报表_材料动态1 2 2" xfId="30399" xr:uid="{00000000-0005-0000-0000-0000573F0000}"/>
    <cellStyle name="差_2011年6月报表_材料动态1 3" xfId="11219" xr:uid="{00000000-0005-0000-0000-0000583F0000}"/>
    <cellStyle name="差_2011年6月报表_材料动态1 3 2" xfId="24965" xr:uid="{00000000-0005-0000-0000-0000593F0000}"/>
    <cellStyle name="差_2011年6月报表_材料动态1 4" xfId="11220" xr:uid="{00000000-0005-0000-0000-00005A3F0000}"/>
    <cellStyle name="差_2011年6月报表_材料动态1 4 2" xfId="30400" xr:uid="{00000000-0005-0000-0000-00005B3F0000}"/>
    <cellStyle name="差_2011年6月报表_材料动态1 5" xfId="16967" xr:uid="{00000000-0005-0000-0000-00005C3F0000}"/>
    <cellStyle name="差_2011年6月报表_材料动态1 5 2" xfId="27232" xr:uid="{00000000-0005-0000-0000-00005D3F0000}"/>
    <cellStyle name="差_2011年6月报表_材料动态1 6" xfId="30397" xr:uid="{00000000-0005-0000-0000-00005E3F0000}"/>
    <cellStyle name="差_2011年6月报表_动车10月资金动态" xfId="2368" xr:uid="{00000000-0005-0000-0000-00005F3F0000}"/>
    <cellStyle name="差_2011年6月报表_动车10月资金动态 2" xfId="4990" xr:uid="{00000000-0005-0000-0000-0000603F0000}"/>
    <cellStyle name="差_2011年6月报表_动车10月资金动态 2 2" xfId="6861" xr:uid="{00000000-0005-0000-0000-0000613F0000}"/>
    <cellStyle name="差_2011年6月报表_动车10月资金动态 2 2 2" xfId="26614" xr:uid="{00000000-0005-0000-0000-0000623F0000}"/>
    <cellStyle name="差_2011年6月报表_动车10月资金动态 2 3" xfId="11222" xr:uid="{00000000-0005-0000-0000-0000633F0000}"/>
    <cellStyle name="差_2011年6月报表_动车10月资金动态 2 3 2" xfId="26617" xr:uid="{00000000-0005-0000-0000-0000643F0000}"/>
    <cellStyle name="差_2011年6月报表_动车10月资金动态 2 4" xfId="30402" xr:uid="{00000000-0005-0000-0000-0000653F0000}"/>
    <cellStyle name="差_2011年6月报表_动车10月资金动态 3" xfId="11223" xr:uid="{00000000-0005-0000-0000-0000663F0000}"/>
    <cellStyle name="差_2011年6月报表_动车10月资金动态 3 2" xfId="30405" xr:uid="{00000000-0005-0000-0000-0000673F0000}"/>
    <cellStyle name="差_2011年6月报表_动车10月资金动态 4" xfId="11224" xr:uid="{00000000-0005-0000-0000-0000683F0000}"/>
    <cellStyle name="差_2011年6月报表_动车10月资金动态 4 2" xfId="30407" xr:uid="{00000000-0005-0000-0000-0000693F0000}"/>
    <cellStyle name="差_2011年6月报表_动车10月资金动态 5" xfId="16968" xr:uid="{00000000-0005-0000-0000-00006A3F0000}"/>
    <cellStyle name="差_2011年6月报表_动车10月资金动态 5 2" xfId="30410" xr:uid="{00000000-0005-0000-0000-00006B3F0000}"/>
    <cellStyle name="差_2011年6月报表_动车10月资金动态 6" xfId="28352" xr:uid="{00000000-0005-0000-0000-00006C3F0000}"/>
    <cellStyle name="差_2011年6月报表_动车9月材料动态" xfId="2369" xr:uid="{00000000-0005-0000-0000-00006D3F0000}"/>
    <cellStyle name="差_2011年6月报表_动车9月材料动态 2" xfId="4991" xr:uid="{00000000-0005-0000-0000-00006E3F0000}"/>
    <cellStyle name="差_2011年6月报表_动车9月材料动态 2 2" xfId="30412" xr:uid="{00000000-0005-0000-0000-00006F3F0000}"/>
    <cellStyle name="差_2011年6月报表_动车9月材料动态 3" xfId="11225" xr:uid="{00000000-0005-0000-0000-0000703F0000}"/>
    <cellStyle name="差_2011年6月报表_动车9月材料动态 3 2" xfId="30413" xr:uid="{00000000-0005-0000-0000-0000713F0000}"/>
    <cellStyle name="差_2011年6月报表_动车9月材料动态 4" xfId="11226" xr:uid="{00000000-0005-0000-0000-0000723F0000}"/>
    <cellStyle name="差_2011年6月报表_动车9月材料动态 4 2" xfId="30414" xr:uid="{00000000-0005-0000-0000-0000733F0000}"/>
    <cellStyle name="差_2011年6月报表_动车9月材料动态 5" xfId="16969" xr:uid="{00000000-0005-0000-0000-0000743F0000}"/>
    <cellStyle name="差_2011年6月报表_动车9月材料动态 5 2" xfId="30415" xr:uid="{00000000-0005-0000-0000-0000753F0000}"/>
    <cellStyle name="差_2011年6月报表_动车9月材料动态 6" xfId="30411" xr:uid="{00000000-0005-0000-0000-0000763F0000}"/>
    <cellStyle name="差_2011年6月报表_汇总10月材料动态" xfId="2370" xr:uid="{00000000-0005-0000-0000-0000773F0000}"/>
    <cellStyle name="差_2011年6月报表_汇总10月材料动态 2" xfId="4992" xr:uid="{00000000-0005-0000-0000-0000783F0000}"/>
    <cellStyle name="差_2011年6月报表_汇总10月材料动态 2 2" xfId="25216" xr:uid="{00000000-0005-0000-0000-0000793F0000}"/>
    <cellStyle name="差_2011年6月报表_汇总10月材料动态 3" xfId="11228" xr:uid="{00000000-0005-0000-0000-00007A3F0000}"/>
    <cellStyle name="差_2011年6月报表_汇总10月材料动态 3 2" xfId="25224" xr:uid="{00000000-0005-0000-0000-00007B3F0000}"/>
    <cellStyle name="差_2011年6月报表_汇总10月材料动态 4" xfId="11229" xr:uid="{00000000-0005-0000-0000-00007C3F0000}"/>
    <cellStyle name="差_2011年6月报表_汇总10月材料动态 4 2" xfId="22529" xr:uid="{00000000-0005-0000-0000-00007D3F0000}"/>
    <cellStyle name="差_2011年6月报表_汇总10月材料动态 5" xfId="16970" xr:uid="{00000000-0005-0000-0000-00007E3F0000}"/>
    <cellStyle name="差_2011年6月报表_汇总10月材料动态 5 2" xfId="30418" xr:uid="{00000000-0005-0000-0000-00007F3F0000}"/>
    <cellStyle name="差_2011年6月报表_汇总10月材料动态 6" xfId="30417" xr:uid="{00000000-0005-0000-0000-0000803F0000}"/>
    <cellStyle name="差_2011年6月报表_建安1月材料动态" xfId="1266" xr:uid="{00000000-0005-0000-0000-0000813F0000}"/>
    <cellStyle name="差_2011年6月报表_建安1月材料动态 2" xfId="4993" xr:uid="{00000000-0005-0000-0000-0000823F0000}"/>
    <cellStyle name="差_2011年6月报表_建安1月材料动态 2 2" xfId="30422" xr:uid="{00000000-0005-0000-0000-0000833F0000}"/>
    <cellStyle name="差_2011年6月报表_建安1月材料动态 3" xfId="11231" xr:uid="{00000000-0005-0000-0000-0000843F0000}"/>
    <cellStyle name="差_2011年6月报表_建安1月材料动态 3 2" xfId="30424" xr:uid="{00000000-0005-0000-0000-0000853F0000}"/>
    <cellStyle name="差_2011年6月报表_建安1月材料动态 4" xfId="11233" xr:uid="{00000000-0005-0000-0000-0000863F0000}"/>
    <cellStyle name="差_2011年6月报表_建安1月材料动态 4 2" xfId="30426" xr:uid="{00000000-0005-0000-0000-0000873F0000}"/>
    <cellStyle name="差_2011年6月报表_建安1月材料动态 5" xfId="15889" xr:uid="{00000000-0005-0000-0000-0000883F0000}"/>
    <cellStyle name="差_2011年6月报表_建安1月材料动态 5 2" xfId="30428" xr:uid="{00000000-0005-0000-0000-0000893F0000}"/>
    <cellStyle name="差_2011年6月报表_建安1月材料动态 6" xfId="30419" xr:uid="{00000000-0005-0000-0000-00008A3F0000}"/>
    <cellStyle name="差_2011年7月材料动态表" xfId="2371" xr:uid="{00000000-0005-0000-0000-00008B3F0000}"/>
    <cellStyle name="差_2011年7月材料动态表 2" xfId="4994" xr:uid="{00000000-0005-0000-0000-00008C3F0000}"/>
    <cellStyle name="差_2011年7月材料动态表 2 2" xfId="20860" xr:uid="{00000000-0005-0000-0000-00008D3F0000}"/>
    <cellStyle name="差_2011年7月材料动态表 3" xfId="11234" xr:uid="{00000000-0005-0000-0000-00008E3F0000}"/>
    <cellStyle name="差_2011年7月材料动态表 3 2" xfId="30431" xr:uid="{00000000-0005-0000-0000-00008F3F0000}"/>
    <cellStyle name="差_2011年7月材料动态表 4" xfId="11235" xr:uid="{00000000-0005-0000-0000-0000903F0000}"/>
    <cellStyle name="差_2011年7月材料动态表 4 2" xfId="30433" xr:uid="{00000000-0005-0000-0000-0000913F0000}"/>
    <cellStyle name="差_2011年7月材料动态表 5" xfId="16971" xr:uid="{00000000-0005-0000-0000-0000923F0000}"/>
    <cellStyle name="差_2011年7月材料动态表 5 2" xfId="30435" xr:uid="{00000000-0005-0000-0000-0000933F0000}"/>
    <cellStyle name="差_2011年7月材料动态表 6" xfId="30429" xr:uid="{00000000-0005-0000-0000-0000943F0000}"/>
    <cellStyle name="差_2011年8月材料动态表" xfId="648" xr:uid="{00000000-0005-0000-0000-0000953F0000}"/>
    <cellStyle name="差_2011年8月材料动态表 2" xfId="4995" xr:uid="{00000000-0005-0000-0000-0000963F0000}"/>
    <cellStyle name="差_2011年8月材料动态表 2 2" xfId="30438" xr:uid="{00000000-0005-0000-0000-0000973F0000}"/>
    <cellStyle name="差_2011年8月材料动态表 3" xfId="11236" xr:uid="{00000000-0005-0000-0000-0000983F0000}"/>
    <cellStyle name="差_2011年8月材料动态表 3 2" xfId="30439" xr:uid="{00000000-0005-0000-0000-0000993F0000}"/>
    <cellStyle name="差_2011年8月材料动态表 4" xfId="11237" xr:uid="{00000000-0005-0000-0000-00009A3F0000}"/>
    <cellStyle name="差_2011年8月材料动态表 4 2" xfId="30440" xr:uid="{00000000-0005-0000-0000-00009B3F0000}"/>
    <cellStyle name="差_2011年8月材料动态表 5" xfId="15876" xr:uid="{00000000-0005-0000-0000-00009C3F0000}"/>
    <cellStyle name="差_2011年8月材料动态表 5 2" xfId="23275" xr:uid="{00000000-0005-0000-0000-00009D3F0000}"/>
    <cellStyle name="差_2011年8月材料动态表 6" xfId="30436" xr:uid="{00000000-0005-0000-0000-00009E3F0000}"/>
    <cellStyle name="差_2011年9月报表7" xfId="2372" xr:uid="{00000000-0005-0000-0000-00009F3F0000}"/>
    <cellStyle name="差_2011年9月报表7 2" xfId="4996" xr:uid="{00000000-0005-0000-0000-0000A03F0000}"/>
    <cellStyle name="差_2011年9月报表7 2 2" xfId="7494" xr:uid="{00000000-0005-0000-0000-0000A13F0000}"/>
    <cellStyle name="差_2011年9月报表7 2 2 2" xfId="30444" xr:uid="{00000000-0005-0000-0000-0000A23F0000}"/>
    <cellStyle name="差_2011年9月报表7 2 3" xfId="11238" xr:uid="{00000000-0005-0000-0000-0000A33F0000}"/>
    <cellStyle name="差_2011年9月报表7 2 3 2" xfId="30445" xr:uid="{00000000-0005-0000-0000-0000A43F0000}"/>
    <cellStyle name="差_2011年9月报表7 2 4" xfId="30443" xr:uid="{00000000-0005-0000-0000-0000A53F0000}"/>
    <cellStyle name="差_2011年9月报表7 3" xfId="11239" xr:uid="{00000000-0005-0000-0000-0000A63F0000}"/>
    <cellStyle name="差_2011年9月报表7 3 2" xfId="30446" xr:uid="{00000000-0005-0000-0000-0000A73F0000}"/>
    <cellStyle name="差_2011年9月报表7 4" xfId="11240" xr:uid="{00000000-0005-0000-0000-0000A83F0000}"/>
    <cellStyle name="差_2011年9月报表7 4 2" xfId="30448" xr:uid="{00000000-0005-0000-0000-0000A93F0000}"/>
    <cellStyle name="差_2011年9月报表7 5" xfId="16972" xr:uid="{00000000-0005-0000-0000-0000AA3F0000}"/>
    <cellStyle name="差_2011年9月报表7 5 2" xfId="30451" xr:uid="{00000000-0005-0000-0000-0000AB3F0000}"/>
    <cellStyle name="差_2011年9月报表7 6" xfId="30442" xr:uid="{00000000-0005-0000-0000-0000AC3F0000}"/>
    <cellStyle name="差_2011年9月报表7_12月材料动态最终修改" xfId="1350" xr:uid="{00000000-0005-0000-0000-0000AD3F0000}"/>
    <cellStyle name="差_2011年9月报表7_12月材料动态最终修改 2" xfId="4997" xr:uid="{00000000-0005-0000-0000-0000AE3F0000}"/>
    <cellStyle name="差_2011年9月报表7_12月材料动态最终修改 2 2" xfId="27326" xr:uid="{00000000-0005-0000-0000-0000AF3F0000}"/>
    <cellStyle name="差_2011年9月报表7_12月材料动态最终修改 3" xfId="11241" xr:uid="{00000000-0005-0000-0000-0000B03F0000}"/>
    <cellStyle name="差_2011年9月报表7_12月材料动态最终修改 3 2" xfId="30452" xr:uid="{00000000-0005-0000-0000-0000B13F0000}"/>
    <cellStyle name="差_2011年9月报表7_12月材料动态最终修改 4" xfId="11242" xr:uid="{00000000-0005-0000-0000-0000B23F0000}"/>
    <cellStyle name="差_2011年9月报表7_12月材料动态最终修改 4 2" xfId="30453" xr:uid="{00000000-0005-0000-0000-0000B33F0000}"/>
    <cellStyle name="差_2011年9月报表7_12月材料动态最终修改 5" xfId="16001" xr:uid="{00000000-0005-0000-0000-0000B43F0000}"/>
    <cellStyle name="差_2011年9月报表7_12月材料动态最终修改 5 2" xfId="30454" xr:uid="{00000000-0005-0000-0000-0000B53F0000}"/>
    <cellStyle name="差_2011年9月报表7_12月材料动态最终修改 6" xfId="27324" xr:uid="{00000000-0005-0000-0000-0000B63F0000}"/>
    <cellStyle name="差_2011年9月报表7_1月动态、资金动态" xfId="2373" xr:uid="{00000000-0005-0000-0000-0000B73F0000}"/>
    <cellStyle name="差_2011年9月报表7_1月动态、资金动态 2" xfId="4998" xr:uid="{00000000-0005-0000-0000-0000B83F0000}"/>
    <cellStyle name="差_2011年9月报表7_1月动态、资金动态 2 2" xfId="7495" xr:uid="{00000000-0005-0000-0000-0000B93F0000}"/>
    <cellStyle name="差_2011年9月报表7_1月动态、资金动态 2 2 2" xfId="30458" xr:uid="{00000000-0005-0000-0000-0000BA3F0000}"/>
    <cellStyle name="差_2011年9月报表7_1月动态、资金动态 2 3" xfId="11244" xr:uid="{00000000-0005-0000-0000-0000BB3F0000}"/>
    <cellStyle name="差_2011年9月报表7_1月动态、资金动态 2 3 2" xfId="30459" xr:uid="{00000000-0005-0000-0000-0000BC3F0000}"/>
    <cellStyle name="差_2011年9月报表7_1月动态、资金动态 2 4" xfId="30457" xr:uid="{00000000-0005-0000-0000-0000BD3F0000}"/>
    <cellStyle name="差_2011年9月报表7_1月动态、资金动态 3" xfId="11245" xr:uid="{00000000-0005-0000-0000-0000BE3F0000}"/>
    <cellStyle name="差_2011年9月报表7_1月动态、资金动态 3 2" xfId="30461" xr:uid="{00000000-0005-0000-0000-0000BF3F0000}"/>
    <cellStyle name="差_2011年9月报表7_1月动态、资金动态 4" xfId="11246" xr:uid="{00000000-0005-0000-0000-0000C03F0000}"/>
    <cellStyle name="差_2011年9月报表7_1月动态、资金动态 4 2" xfId="30463" xr:uid="{00000000-0005-0000-0000-0000C13F0000}"/>
    <cellStyle name="差_2011年9月报表7_1月动态、资金动态 5" xfId="16973" xr:uid="{00000000-0005-0000-0000-0000C23F0000}"/>
    <cellStyle name="差_2011年9月报表7_1月动态、资金动态 5 2" xfId="30465" xr:uid="{00000000-0005-0000-0000-0000C33F0000}"/>
    <cellStyle name="差_2011年9月报表7_1月动态、资金动态 6" xfId="30455" xr:uid="{00000000-0005-0000-0000-0000C43F0000}"/>
    <cellStyle name="差_2011年9月报表7_材料动态1" xfId="2376" xr:uid="{00000000-0005-0000-0000-0000C53F0000}"/>
    <cellStyle name="差_2011年9月报表7_材料动态1 2" xfId="4999" xr:uid="{00000000-0005-0000-0000-0000C63F0000}"/>
    <cellStyle name="差_2011年9月报表7_材料动态1 2 2" xfId="30467" xr:uid="{00000000-0005-0000-0000-0000C73F0000}"/>
    <cellStyle name="差_2011年9月报表7_材料动态1 3" xfId="11247" xr:uid="{00000000-0005-0000-0000-0000C83F0000}"/>
    <cellStyle name="差_2011年9月报表7_材料动态1 3 2" xfId="30468" xr:uid="{00000000-0005-0000-0000-0000C93F0000}"/>
    <cellStyle name="差_2011年9月报表7_材料动态1 4" xfId="11248" xr:uid="{00000000-0005-0000-0000-0000CA3F0000}"/>
    <cellStyle name="差_2011年9月报表7_材料动态1 4 2" xfId="30469" xr:uid="{00000000-0005-0000-0000-0000CB3F0000}"/>
    <cellStyle name="差_2011年9月报表7_材料动态1 5" xfId="16976" xr:uid="{00000000-0005-0000-0000-0000CC3F0000}"/>
    <cellStyle name="差_2011年9月报表7_材料动态1 5 2" xfId="30470" xr:uid="{00000000-0005-0000-0000-0000CD3F0000}"/>
    <cellStyle name="差_2011年9月报表7_材料动态1 6" xfId="30466" xr:uid="{00000000-0005-0000-0000-0000CE3F0000}"/>
    <cellStyle name="差_2011年9月报表7_动车10月资金动态" xfId="2377" xr:uid="{00000000-0005-0000-0000-0000CF3F0000}"/>
    <cellStyle name="差_2011年9月报表7_动车10月资金动态 2" xfId="5000" xr:uid="{00000000-0005-0000-0000-0000D03F0000}"/>
    <cellStyle name="差_2011年9月报表7_动车10月资金动态 2 2" xfId="6923" xr:uid="{00000000-0005-0000-0000-0000D13F0000}"/>
    <cellStyle name="差_2011年9月报表7_动车10月资金动态 2 2 2" xfId="29836" xr:uid="{00000000-0005-0000-0000-0000D23F0000}"/>
    <cellStyle name="差_2011年9月报表7_动车10月资金动态 2 3" xfId="9904" xr:uid="{00000000-0005-0000-0000-0000D33F0000}"/>
    <cellStyle name="差_2011年9月报表7_动车10月资金动态 2 3 2" xfId="29840" xr:uid="{00000000-0005-0000-0000-0000D43F0000}"/>
    <cellStyle name="差_2011年9月报表7_动车10月资金动态 2 4" xfId="29834" xr:uid="{00000000-0005-0000-0000-0000D53F0000}"/>
    <cellStyle name="差_2011年9月报表7_动车10月资金动态 3" xfId="9394" xr:uid="{00000000-0005-0000-0000-0000D63F0000}"/>
    <cellStyle name="差_2011年9月报表7_动车10月资金动态 3 2" xfId="28381" xr:uid="{00000000-0005-0000-0000-0000D73F0000}"/>
    <cellStyle name="差_2011年9月报表7_动车10月资金动态 4" xfId="11249" xr:uid="{00000000-0005-0000-0000-0000D83F0000}"/>
    <cellStyle name="差_2011年9月报表7_动车10月资金动态 4 2" xfId="30472" xr:uid="{00000000-0005-0000-0000-0000D93F0000}"/>
    <cellStyle name="差_2011年9月报表7_动车10月资金动态 5" xfId="16977" xr:uid="{00000000-0005-0000-0000-0000DA3F0000}"/>
    <cellStyle name="差_2011年9月报表7_动车10月资金动态 5 2" xfId="30473" xr:uid="{00000000-0005-0000-0000-0000DB3F0000}"/>
    <cellStyle name="差_2011年9月报表7_动车10月资金动态 6" xfId="30471" xr:uid="{00000000-0005-0000-0000-0000DC3F0000}"/>
    <cellStyle name="差_2011年9月报表7_动车9月材料动态" xfId="2379" xr:uid="{00000000-0005-0000-0000-0000DD3F0000}"/>
    <cellStyle name="差_2011年9月报表7_动车9月材料动态 2" xfId="5001" xr:uid="{00000000-0005-0000-0000-0000DE3F0000}"/>
    <cellStyle name="差_2011年9月报表7_动车9月材料动态 2 2" xfId="30475" xr:uid="{00000000-0005-0000-0000-0000DF3F0000}"/>
    <cellStyle name="差_2011年9月报表7_动车9月材料动态 3" xfId="11250" xr:uid="{00000000-0005-0000-0000-0000E03F0000}"/>
    <cellStyle name="差_2011年9月报表7_动车9月材料动态 3 2" xfId="30476" xr:uid="{00000000-0005-0000-0000-0000E13F0000}"/>
    <cellStyle name="差_2011年9月报表7_动车9月材料动态 4" xfId="11251" xr:uid="{00000000-0005-0000-0000-0000E23F0000}"/>
    <cellStyle name="差_2011年9月报表7_动车9月材料动态 4 2" xfId="30478" xr:uid="{00000000-0005-0000-0000-0000E33F0000}"/>
    <cellStyle name="差_2011年9月报表7_动车9月材料动态 5" xfId="16979" xr:uid="{00000000-0005-0000-0000-0000E43F0000}"/>
    <cellStyle name="差_2011年9月报表7_动车9月材料动态 5 2" xfId="30480" xr:uid="{00000000-0005-0000-0000-0000E53F0000}"/>
    <cellStyle name="差_2011年9月报表7_动车9月材料动态 6" xfId="30474" xr:uid="{00000000-0005-0000-0000-0000E63F0000}"/>
    <cellStyle name="差_2011年9月报表7_汇总10月材料动态" xfId="2253" xr:uid="{00000000-0005-0000-0000-0000E73F0000}"/>
    <cellStyle name="差_2011年9月报表7_汇总10月材料动态 2" xfId="5002" xr:uid="{00000000-0005-0000-0000-0000E83F0000}"/>
    <cellStyle name="差_2011年9月报表7_汇总10月材料动态 2 2" xfId="29654" xr:uid="{00000000-0005-0000-0000-0000E93F0000}"/>
    <cellStyle name="差_2011年9月报表7_汇总10月材料动态 3" xfId="8673" xr:uid="{00000000-0005-0000-0000-0000EA3F0000}"/>
    <cellStyle name="差_2011年9月报表7_汇总10月材料动态 3 2" xfId="29656" xr:uid="{00000000-0005-0000-0000-0000EB3F0000}"/>
    <cellStyle name="差_2011年9月报表7_汇总10月材料动态 4" xfId="8670" xr:uid="{00000000-0005-0000-0000-0000EC3F0000}"/>
    <cellStyle name="差_2011年9月报表7_汇总10月材料动态 4 2" xfId="29658" xr:uid="{00000000-0005-0000-0000-0000ED3F0000}"/>
    <cellStyle name="差_2011年9月报表7_汇总10月材料动态 5" xfId="16855" xr:uid="{00000000-0005-0000-0000-0000EE3F0000}"/>
    <cellStyle name="差_2011年9月报表7_汇总10月材料动态 5 2" xfId="29660" xr:uid="{00000000-0005-0000-0000-0000EF3F0000}"/>
    <cellStyle name="差_2011年9月报表7_汇总10月材料动态 6" xfId="29651" xr:uid="{00000000-0005-0000-0000-0000F03F0000}"/>
    <cellStyle name="差_2011年9月报表7_建安1月材料动态" xfId="2380" xr:uid="{00000000-0005-0000-0000-0000F13F0000}"/>
    <cellStyle name="差_2011年9月报表7_建安1月材料动态 2" xfId="5003" xr:uid="{00000000-0005-0000-0000-0000F23F0000}"/>
    <cellStyle name="差_2011年9月报表7_建安1月材料动态 2 2" xfId="30483" xr:uid="{00000000-0005-0000-0000-0000F33F0000}"/>
    <cellStyle name="差_2011年9月报表7_建安1月材料动态 3" xfId="11253" xr:uid="{00000000-0005-0000-0000-0000F43F0000}"/>
    <cellStyle name="差_2011年9月报表7_建安1月材料动态 3 2" xfId="30484" xr:uid="{00000000-0005-0000-0000-0000F53F0000}"/>
    <cellStyle name="差_2011年9月报表7_建安1月材料动态 4" xfId="11254" xr:uid="{00000000-0005-0000-0000-0000F63F0000}"/>
    <cellStyle name="差_2011年9月报表7_建安1月材料动态 4 2" xfId="30485" xr:uid="{00000000-0005-0000-0000-0000F73F0000}"/>
    <cellStyle name="差_2011年9月报表7_建安1月材料动态 5" xfId="16980" xr:uid="{00000000-0005-0000-0000-0000F83F0000}"/>
    <cellStyle name="差_2011年9月报表7_建安1月材料动态 5 2" xfId="22324" xr:uid="{00000000-0005-0000-0000-0000F93F0000}"/>
    <cellStyle name="差_2011年9月报表7_建安1月材料动态 6" xfId="30482" xr:uid="{00000000-0005-0000-0000-0000FA3F0000}"/>
    <cellStyle name="差_2011年工业产值三季度计划-报工程部" xfId="2381" xr:uid="{00000000-0005-0000-0000-0000FB3F0000}"/>
    <cellStyle name="差_2011年工业产值三季度计划-报工程部 2" xfId="5004" xr:uid="{00000000-0005-0000-0000-0000FC3F0000}"/>
    <cellStyle name="差_2011年工业产值三季度计划-报工程部 2 2" xfId="29944" xr:uid="{00000000-0005-0000-0000-0000FD3F0000}"/>
    <cellStyle name="差_2011年工业产值三季度计划-报工程部 3" xfId="9844" xr:uid="{00000000-0005-0000-0000-0000FE3F0000}"/>
    <cellStyle name="差_2011年工业产值三季度计划-报工程部 3 2" xfId="29946" xr:uid="{00000000-0005-0000-0000-0000FF3F0000}"/>
    <cellStyle name="差_2011年工业产值三季度计划-报工程部 4" xfId="11256" xr:uid="{00000000-0005-0000-0000-000000400000}"/>
    <cellStyle name="差_2011年工业产值三季度计划-报工程部 4 2" xfId="29948" xr:uid="{00000000-0005-0000-0000-000001400000}"/>
    <cellStyle name="差_2011年工业产值三季度计划-报工程部 5" xfId="16981" xr:uid="{00000000-0005-0000-0000-000002400000}"/>
    <cellStyle name="差_2011年工业产值三季度计划-报工程部 5 2" xfId="30488" xr:uid="{00000000-0005-0000-0000-000003400000}"/>
    <cellStyle name="差_2011年工业产值三季度计划-报工程部 5 3" xfId="42602" xr:uid="{00000000-0005-0000-0000-000004400000}"/>
    <cellStyle name="差_2011年工业产值三季度计划-报工程部 6" xfId="30487" xr:uid="{00000000-0005-0000-0000-000005400000}"/>
    <cellStyle name="差_2011年工业产值四季度计划-报工程部" xfId="838" xr:uid="{00000000-0005-0000-0000-000006400000}"/>
    <cellStyle name="差_2011年工业产值四季度计划-报工程部 2" xfId="5005" xr:uid="{00000000-0005-0000-0000-000007400000}"/>
    <cellStyle name="差_2011年工业产值四季度计划-报工程部 2 2" xfId="30489" xr:uid="{00000000-0005-0000-0000-000008400000}"/>
    <cellStyle name="差_2011年工业产值四季度计划-报工程部 3" xfId="11257" xr:uid="{00000000-0005-0000-0000-000009400000}"/>
    <cellStyle name="差_2011年工业产值四季度计划-报工程部 3 2" xfId="30490" xr:uid="{00000000-0005-0000-0000-00000A400000}"/>
    <cellStyle name="差_2011年工业产值四季度计划-报工程部 4" xfId="11258" xr:uid="{00000000-0005-0000-0000-00000B400000}"/>
    <cellStyle name="差_2011年工业产值四季度计划-报工程部 4 2" xfId="30491" xr:uid="{00000000-0005-0000-0000-00000C400000}"/>
    <cellStyle name="差_2011年工业产值四季度计划-报工程部 5" xfId="15646" xr:uid="{00000000-0005-0000-0000-00000D400000}"/>
    <cellStyle name="差_2011年工业产值四季度计划-报工程部 5 2" xfId="30492" xr:uid="{00000000-0005-0000-0000-00000E400000}"/>
    <cellStyle name="差_2011年工业产值四季度计划-报工程部 5 3" xfId="42607" xr:uid="{00000000-0005-0000-0000-00000F400000}"/>
    <cellStyle name="差_2011年工业产值四季度计划-报工程部 6" xfId="21537" xr:uid="{00000000-0005-0000-0000-000010400000}"/>
    <cellStyle name="差_2012.12月动态最终" xfId="2383" xr:uid="{00000000-0005-0000-0000-000011400000}"/>
    <cellStyle name="差_2012.12月动态最终 2" xfId="5006" xr:uid="{00000000-0005-0000-0000-000012400000}"/>
    <cellStyle name="差_2012.12月动态最终 2 2" xfId="30494" xr:uid="{00000000-0005-0000-0000-000013400000}"/>
    <cellStyle name="差_2012.12月动态最终 3" xfId="11259" xr:uid="{00000000-0005-0000-0000-000014400000}"/>
    <cellStyle name="差_2012.12月动态最终 3 2" xfId="30495" xr:uid="{00000000-0005-0000-0000-000015400000}"/>
    <cellStyle name="差_2012.12月动态最终 4" xfId="11260" xr:uid="{00000000-0005-0000-0000-000016400000}"/>
    <cellStyle name="差_2012.12月动态最终 4 2" xfId="30496" xr:uid="{00000000-0005-0000-0000-000017400000}"/>
    <cellStyle name="差_2012.12月动态最终 5" xfId="16983" xr:uid="{00000000-0005-0000-0000-000018400000}"/>
    <cellStyle name="差_2012.12月动态最终 5 2" xfId="30497" xr:uid="{00000000-0005-0000-0000-000019400000}"/>
    <cellStyle name="差_2012.12月动态最终 6" xfId="30493" xr:uid="{00000000-0005-0000-0000-00001A400000}"/>
    <cellStyle name="差_2012.4月动态" xfId="2384" xr:uid="{00000000-0005-0000-0000-00001B400000}"/>
    <cellStyle name="差_2012.4月动态 2" xfId="5007" xr:uid="{00000000-0005-0000-0000-00001C400000}"/>
    <cellStyle name="差_2012.4月动态 2 2" xfId="6886" xr:uid="{00000000-0005-0000-0000-00001D400000}"/>
    <cellStyle name="差_2012.4月动态 2 2 2" xfId="30500" xr:uid="{00000000-0005-0000-0000-00001E400000}"/>
    <cellStyle name="差_2012.4月动态 2 3" xfId="11262" xr:uid="{00000000-0005-0000-0000-00001F400000}"/>
    <cellStyle name="差_2012.4月动态 2 3 2" xfId="30501" xr:uid="{00000000-0005-0000-0000-000020400000}"/>
    <cellStyle name="差_2012.4月动态 2 4" xfId="30499" xr:uid="{00000000-0005-0000-0000-000021400000}"/>
    <cellStyle name="差_2012.4月动态 3" xfId="11263" xr:uid="{00000000-0005-0000-0000-000022400000}"/>
    <cellStyle name="差_2012.4月动态 3 2" xfId="30503" xr:uid="{00000000-0005-0000-0000-000023400000}"/>
    <cellStyle name="差_2012.4月动态 4" xfId="11264" xr:uid="{00000000-0005-0000-0000-000024400000}"/>
    <cellStyle name="差_2012.4月动态 4 2" xfId="30504" xr:uid="{00000000-0005-0000-0000-000025400000}"/>
    <cellStyle name="差_2012.4月动态 5" xfId="16984" xr:uid="{00000000-0005-0000-0000-000026400000}"/>
    <cellStyle name="差_2012.4月动态 5 2" xfId="30505" xr:uid="{00000000-0005-0000-0000-000027400000}"/>
    <cellStyle name="差_2012.4月动态 6" xfId="24461" xr:uid="{00000000-0005-0000-0000-000028400000}"/>
    <cellStyle name="差_2012.4月修改动态" xfId="1149" xr:uid="{00000000-0005-0000-0000-000029400000}"/>
    <cellStyle name="差_2012.4月修改动态 2" xfId="5008" xr:uid="{00000000-0005-0000-0000-00002A400000}"/>
    <cellStyle name="差_2012.4月修改动态 2 2" xfId="7450" xr:uid="{00000000-0005-0000-0000-00002B400000}"/>
    <cellStyle name="差_2012.4月修改动态 2 2 2" xfId="30508" xr:uid="{00000000-0005-0000-0000-00002C400000}"/>
    <cellStyle name="差_2012.4月修改动态 2 3" xfId="11265" xr:uid="{00000000-0005-0000-0000-00002D400000}"/>
    <cellStyle name="差_2012.4月修改动态 2 3 2" xfId="30509" xr:uid="{00000000-0005-0000-0000-00002E400000}"/>
    <cellStyle name="差_2012.4月修改动态 2 4" xfId="30507" xr:uid="{00000000-0005-0000-0000-00002F400000}"/>
    <cellStyle name="差_2012.4月修改动态 3" xfId="11266" xr:uid="{00000000-0005-0000-0000-000030400000}"/>
    <cellStyle name="差_2012.4月修改动态 3 2" xfId="30510" xr:uid="{00000000-0005-0000-0000-000031400000}"/>
    <cellStyle name="差_2012.4月修改动态 4" xfId="11267" xr:uid="{00000000-0005-0000-0000-000032400000}"/>
    <cellStyle name="差_2012.4月修改动态 4 2" xfId="30512" xr:uid="{00000000-0005-0000-0000-000033400000}"/>
    <cellStyle name="差_2012.4月修改动态 5" xfId="15785" xr:uid="{00000000-0005-0000-0000-000034400000}"/>
    <cellStyle name="差_2012.4月修改动态 5 2" xfId="30514" xr:uid="{00000000-0005-0000-0000-000035400000}"/>
    <cellStyle name="差_2012.4月修改动态 6" xfId="30506" xr:uid="{00000000-0005-0000-0000-000036400000}"/>
    <cellStyle name="差_2012年10月材料动态表" xfId="2386" xr:uid="{00000000-0005-0000-0000-000037400000}"/>
    <cellStyle name="差_2012年10月材料动态表 2" xfId="5009" xr:uid="{00000000-0005-0000-0000-000038400000}"/>
    <cellStyle name="差_2012年10月材料动态表 2 2" xfId="30516" xr:uid="{00000000-0005-0000-0000-000039400000}"/>
    <cellStyle name="差_2012年10月材料动态表 3" xfId="11144" xr:uid="{00000000-0005-0000-0000-00003A400000}"/>
    <cellStyle name="差_2012年10月材料动态表 3 2" xfId="20799" xr:uid="{00000000-0005-0000-0000-00003B400000}"/>
    <cellStyle name="差_2012年10月材料动态表 4" xfId="11268" xr:uid="{00000000-0005-0000-0000-00003C400000}"/>
    <cellStyle name="差_2012年10月材料动态表 4 2" xfId="30517" xr:uid="{00000000-0005-0000-0000-00003D400000}"/>
    <cellStyle name="差_2012年10月材料动态表 5" xfId="16986" xr:uid="{00000000-0005-0000-0000-00003E400000}"/>
    <cellStyle name="差_2012年10月材料动态表 5 2" xfId="30518" xr:uid="{00000000-0005-0000-0000-00003F400000}"/>
    <cellStyle name="差_2012年10月材料动态表 6" xfId="30515" xr:uid="{00000000-0005-0000-0000-000040400000}"/>
    <cellStyle name="差_2012年10月材料动态表理" xfId="2387" xr:uid="{00000000-0005-0000-0000-000041400000}"/>
    <cellStyle name="差_2012年10月材料动态表理 2" xfId="5010" xr:uid="{00000000-0005-0000-0000-000042400000}"/>
    <cellStyle name="差_2012年10月材料动态表理 2 2" xfId="27596" xr:uid="{00000000-0005-0000-0000-000043400000}"/>
    <cellStyle name="差_2012年10月材料动态表理 3" xfId="11269" xr:uid="{00000000-0005-0000-0000-000044400000}"/>
    <cellStyle name="差_2012年10月材料动态表理 3 2" xfId="27598" xr:uid="{00000000-0005-0000-0000-000045400000}"/>
    <cellStyle name="差_2012年10月材料动态表理 4" xfId="11270" xr:uid="{00000000-0005-0000-0000-000046400000}"/>
    <cellStyle name="差_2012年10月材料动态表理 4 2" xfId="30520" xr:uid="{00000000-0005-0000-0000-000047400000}"/>
    <cellStyle name="差_2012年10月材料动态表理 5" xfId="16987" xr:uid="{00000000-0005-0000-0000-000048400000}"/>
    <cellStyle name="差_2012年10月材料动态表理 5 2" xfId="30521" xr:uid="{00000000-0005-0000-0000-000049400000}"/>
    <cellStyle name="差_2012年10月材料动态表理 6" xfId="30519" xr:uid="{00000000-0005-0000-0000-00004A400000}"/>
    <cellStyle name="差_2012年11月北车动态（最终稿）" xfId="2389" xr:uid="{00000000-0005-0000-0000-00004B400000}"/>
    <cellStyle name="差_2012年11月北车动态（最终稿） 2" xfId="5011" xr:uid="{00000000-0005-0000-0000-00004C400000}"/>
    <cellStyle name="差_2012年11月北车动态（最终稿） 2 2" xfId="7201" xr:uid="{00000000-0005-0000-0000-00004D400000}"/>
    <cellStyle name="差_2012年11月北车动态（最终稿） 2 2 2" xfId="22055" xr:uid="{00000000-0005-0000-0000-00004E400000}"/>
    <cellStyle name="差_2012年11月北车动态（最终稿） 2 3" xfId="10461" xr:uid="{00000000-0005-0000-0000-00004F400000}"/>
    <cellStyle name="差_2012年11月北车动态（最终稿） 2 3 2" xfId="25911" xr:uid="{00000000-0005-0000-0000-000050400000}"/>
    <cellStyle name="差_2012年11月北车动态（最终稿） 2 4" xfId="25908" xr:uid="{00000000-0005-0000-0000-000051400000}"/>
    <cellStyle name="差_2012年11月北车动态（最终稿） 3" xfId="9287" xr:uid="{00000000-0005-0000-0000-000052400000}"/>
    <cellStyle name="差_2012年11月北车动态（最终稿） 3 2" xfId="25914" xr:uid="{00000000-0005-0000-0000-000053400000}"/>
    <cellStyle name="差_2012年11月北车动态（最终稿） 4" xfId="9285" xr:uid="{00000000-0005-0000-0000-000054400000}"/>
    <cellStyle name="差_2012年11月北车动态（最终稿） 4 2" xfId="25921" xr:uid="{00000000-0005-0000-0000-000055400000}"/>
    <cellStyle name="差_2012年11月北车动态（最终稿） 5" xfId="16988" xr:uid="{00000000-0005-0000-0000-000056400000}"/>
    <cellStyle name="差_2012年11月北车动态（最终稿） 5 2" xfId="25925" xr:uid="{00000000-0005-0000-0000-000057400000}"/>
    <cellStyle name="差_2012年11月北车动态（最终稿） 6" xfId="30522" xr:uid="{00000000-0005-0000-0000-000058400000}"/>
    <cellStyle name="差_2012年12月材料动态表" xfId="2390" xr:uid="{00000000-0005-0000-0000-000059400000}"/>
    <cellStyle name="差_2012年12月材料动态表 2" xfId="5012" xr:uid="{00000000-0005-0000-0000-00005A400000}"/>
    <cellStyle name="差_2012年12月材料动态表 2 2" xfId="30523" xr:uid="{00000000-0005-0000-0000-00005B400000}"/>
    <cellStyle name="差_2012年12月材料动态表 3" xfId="11271" xr:uid="{00000000-0005-0000-0000-00005C400000}"/>
    <cellStyle name="差_2012年12月材料动态表 3 2" xfId="30524" xr:uid="{00000000-0005-0000-0000-00005D400000}"/>
    <cellStyle name="差_2012年12月材料动态表 4" xfId="11272" xr:uid="{00000000-0005-0000-0000-00005E400000}"/>
    <cellStyle name="差_2012年12月材料动态表 4 2" xfId="30526" xr:uid="{00000000-0005-0000-0000-00005F400000}"/>
    <cellStyle name="差_2012年12月材料动态表 5" xfId="16989" xr:uid="{00000000-0005-0000-0000-000060400000}"/>
    <cellStyle name="差_2012年12月材料动态表 5 2" xfId="30527" xr:uid="{00000000-0005-0000-0000-000061400000}"/>
    <cellStyle name="差_2012年12月材料动态表 6" xfId="27669" xr:uid="{00000000-0005-0000-0000-000062400000}"/>
    <cellStyle name="差_2012年12月材料动态表4" xfId="2391" xr:uid="{00000000-0005-0000-0000-000063400000}"/>
    <cellStyle name="差_2012年12月材料动态表4 2" xfId="5013" xr:uid="{00000000-0005-0000-0000-000064400000}"/>
    <cellStyle name="差_2012年12月材料动态表4 2 2" xfId="30529" xr:uid="{00000000-0005-0000-0000-000065400000}"/>
    <cellStyle name="差_2012年12月材料动态表4 3" xfId="11273" xr:uid="{00000000-0005-0000-0000-000066400000}"/>
    <cellStyle name="差_2012年12月材料动态表4 3 2" xfId="30530" xr:uid="{00000000-0005-0000-0000-000067400000}"/>
    <cellStyle name="差_2012年12月材料动态表4 4" xfId="11274" xr:uid="{00000000-0005-0000-0000-000068400000}"/>
    <cellStyle name="差_2012年12月材料动态表4 4 2" xfId="30531" xr:uid="{00000000-0005-0000-0000-000069400000}"/>
    <cellStyle name="差_2012年12月材料动态表4 5" xfId="16990" xr:uid="{00000000-0005-0000-0000-00006A400000}"/>
    <cellStyle name="差_2012年12月材料动态表4 5 2" xfId="30532" xr:uid="{00000000-0005-0000-0000-00006B400000}"/>
    <cellStyle name="差_2012年12月材料动态表4 6" xfId="30528" xr:uid="{00000000-0005-0000-0000-00006C400000}"/>
    <cellStyle name="差_2012年2月材料动态表" xfId="2392" xr:uid="{00000000-0005-0000-0000-00006D400000}"/>
    <cellStyle name="差_2012年2月材料动态表 2" xfId="5014" xr:uid="{00000000-0005-0000-0000-00006E400000}"/>
    <cellStyle name="差_2012年2月材料动态表 2 2" xfId="24802" xr:uid="{00000000-0005-0000-0000-00006F400000}"/>
    <cellStyle name="差_2012年2月材料动态表 3" xfId="11275" xr:uid="{00000000-0005-0000-0000-000070400000}"/>
    <cellStyle name="差_2012年2月材料动态表 3 2" xfId="30534" xr:uid="{00000000-0005-0000-0000-000071400000}"/>
    <cellStyle name="差_2012年2月材料动态表 4" xfId="11276" xr:uid="{00000000-0005-0000-0000-000072400000}"/>
    <cellStyle name="差_2012年2月材料动态表 4 2" xfId="30535" xr:uid="{00000000-0005-0000-0000-000073400000}"/>
    <cellStyle name="差_2012年2月材料动态表 5" xfId="16991" xr:uid="{00000000-0005-0000-0000-000074400000}"/>
    <cellStyle name="差_2012年2月材料动态表 5 2" xfId="30536" xr:uid="{00000000-0005-0000-0000-000075400000}"/>
    <cellStyle name="差_2012年2月材料动态表 6" xfId="30533" xr:uid="{00000000-0005-0000-0000-000076400000}"/>
    <cellStyle name="差_2012年3月报表" xfId="2394" xr:uid="{00000000-0005-0000-0000-000077400000}"/>
    <cellStyle name="差_2012年3月报表 2" xfId="5015" xr:uid="{00000000-0005-0000-0000-000078400000}"/>
    <cellStyle name="差_2012年3月报表 2 2" xfId="24863" xr:uid="{00000000-0005-0000-0000-000079400000}"/>
    <cellStyle name="差_2012年3月报表 3" xfId="11277" xr:uid="{00000000-0005-0000-0000-00007A400000}"/>
    <cellStyle name="差_2012年3月报表 3 2" xfId="24866" xr:uid="{00000000-0005-0000-0000-00007B400000}"/>
    <cellStyle name="差_2012年3月报表 4" xfId="11278" xr:uid="{00000000-0005-0000-0000-00007C400000}"/>
    <cellStyle name="差_2012年3月报表 4 2" xfId="30537" xr:uid="{00000000-0005-0000-0000-00007D400000}"/>
    <cellStyle name="差_2012年3月报表 5" xfId="16993" xr:uid="{00000000-0005-0000-0000-00007E400000}"/>
    <cellStyle name="差_2012年3月报表 5 2" xfId="30538" xr:uid="{00000000-0005-0000-0000-00007F400000}"/>
    <cellStyle name="差_2012年3月报表 6" xfId="24860" xr:uid="{00000000-0005-0000-0000-000080400000}"/>
    <cellStyle name="差_2012年3月材料动态表" xfId="2395" xr:uid="{00000000-0005-0000-0000-000081400000}"/>
    <cellStyle name="差_2012年3月材料动态表 2" xfId="5016" xr:uid="{00000000-0005-0000-0000-000082400000}"/>
    <cellStyle name="差_2012年3月材料动态表 2 2" xfId="21234" xr:uid="{00000000-0005-0000-0000-000083400000}"/>
    <cellStyle name="差_2012年3月材料动态表 3" xfId="11279" xr:uid="{00000000-0005-0000-0000-000084400000}"/>
    <cellStyle name="差_2012年3月材料动态表 3 2" xfId="30540" xr:uid="{00000000-0005-0000-0000-000085400000}"/>
    <cellStyle name="差_2012年3月材料动态表 4" xfId="11280" xr:uid="{00000000-0005-0000-0000-000086400000}"/>
    <cellStyle name="差_2012年3月材料动态表 4 2" xfId="30541" xr:uid="{00000000-0005-0000-0000-000087400000}"/>
    <cellStyle name="差_2012年3月材料动态表 5" xfId="16994" xr:uid="{00000000-0005-0000-0000-000088400000}"/>
    <cellStyle name="差_2012年3月材料动态表 5 2" xfId="30542" xr:uid="{00000000-0005-0000-0000-000089400000}"/>
    <cellStyle name="差_2012年3月材料动态表 6" xfId="30539" xr:uid="{00000000-0005-0000-0000-00008A400000}"/>
    <cellStyle name="差_2012年4月北车动态最新" xfId="2396" xr:uid="{00000000-0005-0000-0000-00008B400000}"/>
    <cellStyle name="差_2012年4月北车动态最新 2" xfId="5017" xr:uid="{00000000-0005-0000-0000-00008C400000}"/>
    <cellStyle name="差_2012年4月北车动态最新 2 2" xfId="7428" xr:uid="{00000000-0005-0000-0000-00008D400000}"/>
    <cellStyle name="差_2012年4月北车动态最新 2 2 2" xfId="30544" xr:uid="{00000000-0005-0000-0000-00008E400000}"/>
    <cellStyle name="差_2012年4月北车动态最新 2 3" xfId="11281" xr:uid="{00000000-0005-0000-0000-00008F400000}"/>
    <cellStyle name="差_2012年4月北车动态最新 2 3 2" xfId="30545" xr:uid="{00000000-0005-0000-0000-000090400000}"/>
    <cellStyle name="差_2012年4月北车动态最新 2 4" xfId="30543" xr:uid="{00000000-0005-0000-0000-000091400000}"/>
    <cellStyle name="差_2012年4月北车动态最新 3" xfId="11282" xr:uid="{00000000-0005-0000-0000-000092400000}"/>
    <cellStyle name="差_2012年4月北车动态最新 3 2" xfId="30546" xr:uid="{00000000-0005-0000-0000-000093400000}"/>
    <cellStyle name="差_2012年4月北车动态最新 4" xfId="11283" xr:uid="{00000000-0005-0000-0000-000094400000}"/>
    <cellStyle name="差_2012年4月北车动态最新 4 2" xfId="30547" xr:uid="{00000000-0005-0000-0000-000095400000}"/>
    <cellStyle name="差_2012年4月北车动态最新 5" xfId="16995" xr:uid="{00000000-0005-0000-0000-000096400000}"/>
    <cellStyle name="差_2012年4月北车动态最新 5 2" xfId="30548" xr:uid="{00000000-0005-0000-0000-000097400000}"/>
    <cellStyle name="差_2012年4月北车动态最新 6" xfId="23224" xr:uid="{00000000-0005-0000-0000-000098400000}"/>
    <cellStyle name="差_2012年6月报表1" xfId="1504" xr:uid="{00000000-0005-0000-0000-000099400000}"/>
    <cellStyle name="差_2012年6月报表1 2" xfId="5018" xr:uid="{00000000-0005-0000-0000-00009A400000}"/>
    <cellStyle name="差_2012年6月报表1 2 2" xfId="30550" xr:uid="{00000000-0005-0000-0000-00009B400000}"/>
    <cellStyle name="差_2012年6月报表1 3" xfId="11284" xr:uid="{00000000-0005-0000-0000-00009C400000}"/>
    <cellStyle name="差_2012年6月报表1 3 2" xfId="30551" xr:uid="{00000000-0005-0000-0000-00009D400000}"/>
    <cellStyle name="差_2012年6月报表1 4" xfId="11285" xr:uid="{00000000-0005-0000-0000-00009E400000}"/>
    <cellStyle name="差_2012年6月报表1 4 2" xfId="30552" xr:uid="{00000000-0005-0000-0000-00009F400000}"/>
    <cellStyle name="差_2012年6月报表1 5" xfId="16153" xr:uid="{00000000-0005-0000-0000-0000A0400000}"/>
    <cellStyle name="差_2012年6月报表1 5 2" xfId="30554" xr:uid="{00000000-0005-0000-0000-0000A1400000}"/>
    <cellStyle name="差_2012年6月报表1 6" xfId="30549" xr:uid="{00000000-0005-0000-0000-0000A2400000}"/>
    <cellStyle name="差_2012年6月材料动态表444" xfId="2397" xr:uid="{00000000-0005-0000-0000-0000A3400000}"/>
    <cellStyle name="差_2012年6月材料动态表444 2" xfId="5019" xr:uid="{00000000-0005-0000-0000-0000A4400000}"/>
    <cellStyle name="差_2012年6月材料动态表444 2 2" xfId="29000" xr:uid="{00000000-0005-0000-0000-0000A5400000}"/>
    <cellStyle name="差_2012年6月材料动态表444 3" xfId="11287" xr:uid="{00000000-0005-0000-0000-0000A6400000}"/>
    <cellStyle name="差_2012年6月材料动态表444 3 2" xfId="29003" xr:uid="{00000000-0005-0000-0000-0000A7400000}"/>
    <cellStyle name="差_2012年6月材料动态表444 4" xfId="11288" xr:uid="{00000000-0005-0000-0000-0000A8400000}"/>
    <cellStyle name="差_2012年6月材料动态表444 4 2" xfId="30558" xr:uid="{00000000-0005-0000-0000-0000A9400000}"/>
    <cellStyle name="差_2012年6月材料动态表444 5" xfId="16996" xr:uid="{00000000-0005-0000-0000-0000AA400000}"/>
    <cellStyle name="差_2012年6月材料动态表444 5 2" xfId="30559" xr:uid="{00000000-0005-0000-0000-0000AB400000}"/>
    <cellStyle name="差_2012年6月材料动态表444 6" xfId="30557" xr:uid="{00000000-0005-0000-0000-0000AC400000}"/>
    <cellStyle name="差_2012年6月材料动态表理工大" xfId="1991" xr:uid="{00000000-0005-0000-0000-0000AD400000}"/>
    <cellStyle name="差_2012年6月材料动态表理工大 2" xfId="5020" xr:uid="{00000000-0005-0000-0000-0000AE400000}"/>
    <cellStyle name="差_2012年6月材料动态表理工大 2 2" xfId="30562" xr:uid="{00000000-0005-0000-0000-0000AF400000}"/>
    <cellStyle name="差_2012年6月材料动态表理工大 3" xfId="11291" xr:uid="{00000000-0005-0000-0000-0000B0400000}"/>
    <cellStyle name="差_2012年6月材料动态表理工大 3 2" xfId="30565" xr:uid="{00000000-0005-0000-0000-0000B1400000}"/>
    <cellStyle name="差_2012年6月材料动态表理工大 4" xfId="11293" xr:uid="{00000000-0005-0000-0000-0000B2400000}"/>
    <cellStyle name="差_2012年6月材料动态表理工大 4 2" xfId="30567" xr:uid="{00000000-0005-0000-0000-0000B3400000}"/>
    <cellStyle name="差_2012年6月材料动态表理工大 5" xfId="16613" xr:uid="{00000000-0005-0000-0000-0000B4400000}"/>
    <cellStyle name="差_2012年6月材料动态表理工大 5 2" xfId="30569" xr:uid="{00000000-0005-0000-0000-0000B5400000}"/>
    <cellStyle name="差_2012年6月材料动态表理工大 6" xfId="28553" xr:uid="{00000000-0005-0000-0000-0000B6400000}"/>
    <cellStyle name="差_2012年7月材料动态表" xfId="2400" xr:uid="{00000000-0005-0000-0000-0000B7400000}"/>
    <cellStyle name="差_2012年7月材料动态表 2" xfId="5021" xr:uid="{00000000-0005-0000-0000-0000B8400000}"/>
    <cellStyle name="差_2012年7月材料动态表 2 2" xfId="30573" xr:uid="{00000000-0005-0000-0000-0000B9400000}"/>
    <cellStyle name="差_2012年7月材料动态表 3" xfId="11295" xr:uid="{00000000-0005-0000-0000-0000BA400000}"/>
    <cellStyle name="差_2012年7月材料动态表 3 2" xfId="30575" xr:uid="{00000000-0005-0000-0000-0000BB400000}"/>
    <cellStyle name="差_2012年7月材料动态表 4" xfId="11296" xr:uid="{00000000-0005-0000-0000-0000BC400000}"/>
    <cellStyle name="差_2012年7月材料动态表 4 2" xfId="30576" xr:uid="{00000000-0005-0000-0000-0000BD400000}"/>
    <cellStyle name="差_2012年7月材料动态表 5" xfId="16999" xr:uid="{00000000-0005-0000-0000-0000BE400000}"/>
    <cellStyle name="差_2012年7月材料动态表 5 2" xfId="30577" xr:uid="{00000000-0005-0000-0000-0000BF400000}"/>
    <cellStyle name="差_2012年7月材料动态表 6" xfId="30571" xr:uid="{00000000-0005-0000-0000-0000C0400000}"/>
    <cellStyle name="差_2012年8月材料动态表" xfId="2401" xr:uid="{00000000-0005-0000-0000-0000C1400000}"/>
    <cellStyle name="差_2012年8月材料动态表 2" xfId="5022" xr:uid="{00000000-0005-0000-0000-0000C2400000}"/>
    <cellStyle name="差_2012年8月材料动态表 2 2" xfId="30580" xr:uid="{00000000-0005-0000-0000-0000C3400000}"/>
    <cellStyle name="差_2012年8月材料动态表 3" xfId="11298" xr:uid="{00000000-0005-0000-0000-0000C4400000}"/>
    <cellStyle name="差_2012年8月材料动态表 3 2" xfId="30581" xr:uid="{00000000-0005-0000-0000-0000C5400000}"/>
    <cellStyle name="差_2012年8月材料动态表 4" xfId="9298" xr:uid="{00000000-0005-0000-0000-0000C6400000}"/>
    <cellStyle name="差_2012年8月材料动态表 4 2" xfId="28207" xr:uid="{00000000-0005-0000-0000-0000C7400000}"/>
    <cellStyle name="差_2012年8月材料动态表 5" xfId="17000" xr:uid="{00000000-0005-0000-0000-0000C8400000}"/>
    <cellStyle name="差_2012年8月材料动态表 5 2" xfId="28213" xr:uid="{00000000-0005-0000-0000-0000C9400000}"/>
    <cellStyle name="差_2012年8月材料动态表 6" xfId="30579" xr:uid="{00000000-0005-0000-0000-0000CA400000}"/>
    <cellStyle name="差_2012年8月材料动态表1" xfId="2402" xr:uid="{00000000-0005-0000-0000-0000CB400000}"/>
    <cellStyle name="差_2012年8月材料动态表1 2" xfId="5023" xr:uid="{00000000-0005-0000-0000-0000CC400000}"/>
    <cellStyle name="差_2012年8月材料动态表1 2 2" xfId="27960" xr:uid="{00000000-0005-0000-0000-0000CD400000}"/>
    <cellStyle name="差_2012年8月材料动态表1 3" xfId="8370" xr:uid="{00000000-0005-0000-0000-0000CE400000}"/>
    <cellStyle name="差_2012年8月材料动态表1 3 2" xfId="27962" xr:uid="{00000000-0005-0000-0000-0000CF400000}"/>
    <cellStyle name="差_2012年8月材料动态表1 4" xfId="11299" xr:uid="{00000000-0005-0000-0000-0000D0400000}"/>
    <cellStyle name="差_2012年8月材料动态表1 4 2" xfId="30583" xr:uid="{00000000-0005-0000-0000-0000D1400000}"/>
    <cellStyle name="差_2012年8月材料动态表1 5" xfId="17001" xr:uid="{00000000-0005-0000-0000-0000D2400000}"/>
    <cellStyle name="差_2012年8月材料动态表1 5 2" xfId="30584" xr:uid="{00000000-0005-0000-0000-0000D3400000}"/>
    <cellStyle name="差_2012年8月材料动态表1 6" xfId="30582" xr:uid="{00000000-0005-0000-0000-0000D4400000}"/>
    <cellStyle name="差_2012年9月动态" xfId="1759" xr:uid="{00000000-0005-0000-0000-0000D5400000}"/>
    <cellStyle name="差_2012年9月动态 2" xfId="5024" xr:uid="{00000000-0005-0000-0000-0000D6400000}"/>
    <cellStyle name="差_2012年9月动态 2 2" xfId="7326" xr:uid="{00000000-0005-0000-0000-0000D7400000}"/>
    <cellStyle name="差_2012年9月动态 2 2 2" xfId="30589" xr:uid="{00000000-0005-0000-0000-0000D8400000}"/>
    <cellStyle name="差_2012年9月动态 2 3" xfId="11301" xr:uid="{00000000-0005-0000-0000-0000D9400000}"/>
    <cellStyle name="差_2012年9月动态 2 3 2" xfId="30591" xr:uid="{00000000-0005-0000-0000-0000DA400000}"/>
    <cellStyle name="差_2012年9月动态 2 4" xfId="30587" xr:uid="{00000000-0005-0000-0000-0000DB400000}"/>
    <cellStyle name="差_2012年9月动态 3" xfId="11302" xr:uid="{00000000-0005-0000-0000-0000DC400000}"/>
    <cellStyle name="差_2012年9月动态 3 2" xfId="30593" xr:uid="{00000000-0005-0000-0000-0000DD400000}"/>
    <cellStyle name="差_2012年9月动态 4" xfId="9750" xr:uid="{00000000-0005-0000-0000-0000DE400000}"/>
    <cellStyle name="差_2012年9月动态 4 2" xfId="21712" xr:uid="{00000000-0005-0000-0000-0000DF400000}"/>
    <cellStyle name="差_2012年9月动态 5" xfId="16395" xr:uid="{00000000-0005-0000-0000-0000E0400000}"/>
    <cellStyle name="差_2012年9月动态 5 2" xfId="25090" xr:uid="{00000000-0005-0000-0000-0000E1400000}"/>
    <cellStyle name="差_2012年9月动态 6" xfId="30585" xr:uid="{00000000-0005-0000-0000-0000E2400000}"/>
    <cellStyle name="差_2013年1月完成2月计划" xfId="2404" xr:uid="{00000000-0005-0000-0000-0000E3400000}"/>
    <cellStyle name="差_2013年1月完成2月计划 2" xfId="1240" xr:uid="{00000000-0005-0000-0000-0000E4400000}"/>
    <cellStyle name="差_2013年1月完成2月计划 2 2" xfId="5026" xr:uid="{00000000-0005-0000-0000-0000E5400000}"/>
    <cellStyle name="差_2013年1月完成2月计划 2 2 2" xfId="30595" xr:uid="{00000000-0005-0000-0000-0000E6400000}"/>
    <cellStyle name="差_2013年1月完成2月计划 2 3" xfId="11303" xr:uid="{00000000-0005-0000-0000-0000E7400000}"/>
    <cellStyle name="差_2013年1月完成2月计划 2 3 2" xfId="30596" xr:uid="{00000000-0005-0000-0000-0000E8400000}"/>
    <cellStyle name="差_2013年1月完成2月计划 2 4" xfId="10993" xr:uid="{00000000-0005-0000-0000-0000E9400000}"/>
    <cellStyle name="差_2013年1月完成2月计划 2 4 2" xfId="22346" xr:uid="{00000000-0005-0000-0000-0000EA400000}"/>
    <cellStyle name="差_2013年1月完成2月计划 2 5" xfId="15848" xr:uid="{00000000-0005-0000-0000-0000EB400000}"/>
    <cellStyle name="差_2013年1月完成2月计划 2 5 2" xfId="30597" xr:uid="{00000000-0005-0000-0000-0000EC400000}"/>
    <cellStyle name="差_2013年1月完成2月计划 2 6" xfId="30594" xr:uid="{00000000-0005-0000-0000-0000ED400000}"/>
    <cellStyle name="差_2013年1月完成2月计划 3" xfId="5025" xr:uid="{00000000-0005-0000-0000-0000EE400000}"/>
    <cellStyle name="差_2013年1月完成2月计划 3 2" xfId="30598" xr:uid="{00000000-0005-0000-0000-0000EF400000}"/>
    <cellStyle name="差_2013年1月完成2月计划 4" xfId="11304" xr:uid="{00000000-0005-0000-0000-0000F0400000}"/>
    <cellStyle name="差_2013年1月完成2月计划 4 2" xfId="30600" xr:uid="{00000000-0005-0000-0000-0000F1400000}"/>
    <cellStyle name="差_2013年1月完成2月计划 5" xfId="11306" xr:uid="{00000000-0005-0000-0000-0000F2400000}"/>
    <cellStyle name="差_2013年1月完成2月计划 5 2" xfId="30602" xr:uid="{00000000-0005-0000-0000-0000F3400000}"/>
    <cellStyle name="差_2013年1月完成2月计划 6" xfId="17003" xr:uid="{00000000-0005-0000-0000-0000F4400000}"/>
    <cellStyle name="差_2013年1月完成2月计划 6 2" xfId="30604" xr:uid="{00000000-0005-0000-0000-0000F5400000}"/>
    <cellStyle name="差_2013年1月完成2月计划 7" xfId="26179" xr:uid="{00000000-0005-0000-0000-0000F6400000}"/>
    <cellStyle name="差_2013年2月份完成及3月份计划（广州分公司）" xfId="2317" xr:uid="{00000000-0005-0000-0000-0000F7400000}"/>
    <cellStyle name="差_2013年2月份完成及3月份计划（广州分公司） 2" xfId="622" xr:uid="{00000000-0005-0000-0000-0000F8400000}"/>
    <cellStyle name="差_2013年2月份完成及3月份计划（广州分公司） 2 2" xfId="5028" xr:uid="{00000000-0005-0000-0000-0000F9400000}"/>
    <cellStyle name="差_2013年2月份完成及3月份计划（广州分公司） 2 2 2" xfId="30608" xr:uid="{00000000-0005-0000-0000-0000FA400000}"/>
    <cellStyle name="差_2013年2月份完成及3月份计划（广州分公司） 2 3" xfId="11308" xr:uid="{00000000-0005-0000-0000-0000FB400000}"/>
    <cellStyle name="差_2013年2月份完成及3月份计划（广州分公司） 2 3 2" xfId="30609" xr:uid="{00000000-0005-0000-0000-0000FC400000}"/>
    <cellStyle name="差_2013年2月份完成及3月份计划（广州分公司） 2 4" xfId="11309" xr:uid="{00000000-0005-0000-0000-0000FD400000}"/>
    <cellStyle name="差_2013年2月份完成及3月份计划（广州分公司） 2 4 2" xfId="30610" xr:uid="{00000000-0005-0000-0000-0000FE400000}"/>
    <cellStyle name="差_2013年2月份完成及3月份计划（广州分公司） 2 5" xfId="15567" xr:uid="{00000000-0005-0000-0000-0000FF400000}"/>
    <cellStyle name="差_2013年2月份完成及3月份计划（广州分公司） 2 5 2" xfId="30611" xr:uid="{00000000-0005-0000-0000-000000410000}"/>
    <cellStyle name="差_2013年2月份完成及3月份计划（广州分公司） 2 6" xfId="30607" xr:uid="{00000000-0005-0000-0000-000001410000}"/>
    <cellStyle name="差_2013年2月份完成及3月份计划（广州分公司） 3" xfId="5027" xr:uid="{00000000-0005-0000-0000-000002410000}"/>
    <cellStyle name="差_2013年2月份完成及3月份计划（广州分公司） 3 2" xfId="30612" xr:uid="{00000000-0005-0000-0000-000003410000}"/>
    <cellStyle name="差_2013年2月份完成及3月份计划（广州分公司） 4" xfId="11310" xr:uid="{00000000-0005-0000-0000-000004410000}"/>
    <cellStyle name="差_2013年2月份完成及3月份计划（广州分公司） 4 2" xfId="30613" xr:uid="{00000000-0005-0000-0000-000005410000}"/>
    <cellStyle name="差_2013年2月份完成及3月份计划（广州分公司） 5" xfId="11311" xr:uid="{00000000-0005-0000-0000-000006410000}"/>
    <cellStyle name="差_2013年2月份完成及3月份计划（广州分公司） 5 2" xfId="30614" xr:uid="{00000000-0005-0000-0000-000007410000}"/>
    <cellStyle name="差_2013年2月份完成及3月份计划（广州分公司） 6" xfId="16917" xr:uid="{00000000-0005-0000-0000-000008410000}"/>
    <cellStyle name="差_2013年2月份完成及3月份计划（广州分公司） 6 2" xfId="30615" xr:uid="{00000000-0005-0000-0000-000009410000}"/>
    <cellStyle name="差_2013年2月份完成及3月份计划（广州分公司） 7" xfId="30606" xr:uid="{00000000-0005-0000-0000-00000A410000}"/>
    <cellStyle name="差_2013年2月完成3月计划" xfId="2406" xr:uid="{00000000-0005-0000-0000-00000B410000}"/>
    <cellStyle name="差_2013年2月完成3月计划 2" xfId="2408" xr:uid="{00000000-0005-0000-0000-00000C410000}"/>
    <cellStyle name="差_2013年2月完成3月计划 2 2" xfId="5030" xr:uid="{00000000-0005-0000-0000-00000D410000}"/>
    <cellStyle name="差_2013年2月完成3月计划 2 2 2" xfId="30618" xr:uid="{00000000-0005-0000-0000-00000E410000}"/>
    <cellStyle name="差_2013年2月完成3月计划 2 3" xfId="11312" xr:uid="{00000000-0005-0000-0000-00000F410000}"/>
    <cellStyle name="差_2013年2月完成3月计划 2 3 2" xfId="30619" xr:uid="{00000000-0005-0000-0000-000010410000}"/>
    <cellStyle name="差_2013年2月完成3月计划 2 4" xfId="10066" xr:uid="{00000000-0005-0000-0000-000011410000}"/>
    <cellStyle name="差_2013年2月完成3月计划 2 4 2" xfId="29394" xr:uid="{00000000-0005-0000-0000-000012410000}"/>
    <cellStyle name="差_2013年2月完成3月计划 2 5" xfId="17007" xr:uid="{00000000-0005-0000-0000-000013410000}"/>
    <cellStyle name="差_2013年2月完成3月计划 2 5 2" xfId="29398" xr:uid="{00000000-0005-0000-0000-000014410000}"/>
    <cellStyle name="差_2013年2月完成3月计划 2 6" xfId="30617" xr:uid="{00000000-0005-0000-0000-000015410000}"/>
    <cellStyle name="差_2013年2月完成3月计划 3" xfId="5029" xr:uid="{00000000-0005-0000-0000-000016410000}"/>
    <cellStyle name="差_2013年2月完成3月计划 3 2" xfId="20851" xr:uid="{00000000-0005-0000-0000-000017410000}"/>
    <cellStyle name="差_2013年2月完成3月计划 4" xfId="11142" xr:uid="{00000000-0005-0000-0000-000018410000}"/>
    <cellStyle name="差_2013年2月完成3月计划 4 2" xfId="20808" xr:uid="{00000000-0005-0000-0000-000019410000}"/>
    <cellStyle name="差_2013年2月完成3月计划 5" xfId="11137" xr:uid="{00000000-0005-0000-0000-00001A410000}"/>
    <cellStyle name="差_2013年2月完成3月计划 5 2" xfId="20885" xr:uid="{00000000-0005-0000-0000-00001B410000}"/>
    <cellStyle name="差_2013年2月完成3月计划 6" xfId="17005" xr:uid="{00000000-0005-0000-0000-00001C410000}"/>
    <cellStyle name="差_2013年2月完成3月计划 6 2" xfId="20889" xr:uid="{00000000-0005-0000-0000-00001D410000}"/>
    <cellStyle name="差_2013年2月完成3月计划 7" xfId="30616" xr:uid="{00000000-0005-0000-0000-00001E410000}"/>
    <cellStyle name="差_2013年3月15日半月产值报表（广州分公司）" xfId="2411" xr:uid="{00000000-0005-0000-0000-00001F410000}"/>
    <cellStyle name="差_2013年3月15日半月产值报表（广州分公司） 2" xfId="2415" xr:uid="{00000000-0005-0000-0000-000020410000}"/>
    <cellStyle name="差_2013年3月15日半月产值报表（广州分公司） 2 2" xfId="5032" xr:uid="{00000000-0005-0000-0000-000021410000}"/>
    <cellStyle name="差_2013年3月15日半月产值报表（广州分公司） 2 2 2" xfId="7501" xr:uid="{00000000-0005-0000-0000-000022410000}"/>
    <cellStyle name="差_2013年3月15日半月产值报表（广州分公司） 2 2 2 2" xfId="30626" xr:uid="{00000000-0005-0000-0000-000023410000}"/>
    <cellStyle name="差_2013年3月15日半月产值报表（广州分公司） 2 2 3" xfId="11315" xr:uid="{00000000-0005-0000-0000-000024410000}"/>
    <cellStyle name="差_2013年3月15日半月产值报表（广州分公司） 2 2 3 2" xfId="30629" xr:uid="{00000000-0005-0000-0000-000025410000}"/>
    <cellStyle name="差_2013年3月15日半月产值报表（广州分公司） 2 2 4" xfId="30624" xr:uid="{00000000-0005-0000-0000-000026410000}"/>
    <cellStyle name="差_2013年3月15日半月产值报表（广州分公司） 2 3" xfId="11317" xr:uid="{00000000-0005-0000-0000-000027410000}"/>
    <cellStyle name="差_2013年3月15日半月产值报表（广州分公司） 2 3 2" xfId="30632" xr:uid="{00000000-0005-0000-0000-000028410000}"/>
    <cellStyle name="差_2013年3月15日半月产值报表（广州分公司） 2 4" xfId="11320" xr:uid="{00000000-0005-0000-0000-000029410000}"/>
    <cellStyle name="差_2013年3月15日半月产值报表（广州分公司） 2 4 2" xfId="30635" xr:uid="{00000000-0005-0000-0000-00002A410000}"/>
    <cellStyle name="差_2013年3月15日半月产值报表（广州分公司） 2 5" xfId="17014" xr:uid="{00000000-0005-0000-0000-00002B410000}"/>
    <cellStyle name="差_2013年3月15日半月产值报表（广州分公司） 2 5 2" xfId="30638" xr:uid="{00000000-0005-0000-0000-00002C410000}"/>
    <cellStyle name="差_2013年3月15日半月产值报表（广州分公司） 2 6" xfId="30621" xr:uid="{00000000-0005-0000-0000-00002D410000}"/>
    <cellStyle name="差_2013年3月15日半月产值报表（广州分公司） 3" xfId="5031" xr:uid="{00000000-0005-0000-0000-00002E410000}"/>
    <cellStyle name="差_2013年3月15日半月产值报表（广州分公司） 3 2" xfId="7503" xr:uid="{00000000-0005-0000-0000-00002F410000}"/>
    <cellStyle name="差_2013年3月15日半月产值报表（广州分公司） 3 2 2" xfId="30642" xr:uid="{00000000-0005-0000-0000-000030410000}"/>
    <cellStyle name="差_2013年3月15日半月产值报表（广州分公司） 3 3" xfId="11321" xr:uid="{00000000-0005-0000-0000-000031410000}"/>
    <cellStyle name="差_2013年3月15日半月产值报表（广州分公司） 3 3 2" xfId="30643" xr:uid="{00000000-0005-0000-0000-000032410000}"/>
    <cellStyle name="差_2013年3月15日半月产值报表（广州分公司） 3 4" xfId="30640" xr:uid="{00000000-0005-0000-0000-000033410000}"/>
    <cellStyle name="差_2013年3月15日半月产值报表（广州分公司） 4" xfId="11322" xr:uid="{00000000-0005-0000-0000-000034410000}"/>
    <cellStyle name="差_2013年3月15日半月产值报表（广州分公司） 4 2" xfId="30645" xr:uid="{00000000-0005-0000-0000-000035410000}"/>
    <cellStyle name="差_2013年3月15日半月产值报表（广州分公司） 5" xfId="11323" xr:uid="{00000000-0005-0000-0000-000036410000}"/>
    <cellStyle name="差_2013年3月15日半月产值报表（广州分公司） 5 2" xfId="30646" xr:uid="{00000000-0005-0000-0000-000037410000}"/>
    <cellStyle name="差_2013年3月15日半月产值报表（广州分公司） 6" xfId="17010" xr:uid="{00000000-0005-0000-0000-000038410000}"/>
    <cellStyle name="差_2013年3月15日半月产值报表（广州分公司） 6 2" xfId="30647" xr:uid="{00000000-0005-0000-0000-000039410000}"/>
    <cellStyle name="差_2013年3月15日半月产值报表（广州分公司） 7" xfId="26014" xr:uid="{00000000-0005-0000-0000-00003A410000}"/>
    <cellStyle name="差_2013年3月半月完成情况" xfId="2416" xr:uid="{00000000-0005-0000-0000-00003B410000}"/>
    <cellStyle name="差_2013年3月半月完成情况 2" xfId="2419" xr:uid="{00000000-0005-0000-0000-00003C410000}"/>
    <cellStyle name="差_2013年3月半月完成情况 2 2" xfId="5034" xr:uid="{00000000-0005-0000-0000-00003D410000}"/>
    <cellStyle name="差_2013年3月半月完成情况 2 2 2" xfId="30650" xr:uid="{00000000-0005-0000-0000-00003E410000}"/>
    <cellStyle name="差_2013年3月半月完成情况 2 3" xfId="11325" xr:uid="{00000000-0005-0000-0000-00003F410000}"/>
    <cellStyle name="差_2013年3月半月完成情况 2 3 2" xfId="30652" xr:uid="{00000000-0005-0000-0000-000040410000}"/>
    <cellStyle name="差_2013年3月半月完成情况 2 4" xfId="11326" xr:uid="{00000000-0005-0000-0000-000041410000}"/>
    <cellStyle name="差_2013年3月半月完成情况 2 4 2" xfId="30653" xr:uid="{00000000-0005-0000-0000-000042410000}"/>
    <cellStyle name="差_2013年3月半月完成情况 2 5" xfId="17018" xr:uid="{00000000-0005-0000-0000-000043410000}"/>
    <cellStyle name="差_2013年3月半月完成情况 2 5 2" xfId="30654" xr:uid="{00000000-0005-0000-0000-000044410000}"/>
    <cellStyle name="差_2013年3月半月完成情况 2 6" xfId="29546" xr:uid="{00000000-0005-0000-0000-000045410000}"/>
    <cellStyle name="差_2013年3月半月完成情况 3" xfId="5033" xr:uid="{00000000-0005-0000-0000-000046410000}"/>
    <cellStyle name="差_2013年3月半月完成情况 3 2" xfId="22006" xr:uid="{00000000-0005-0000-0000-000047410000}"/>
    <cellStyle name="差_2013年3月半月完成情况 4" xfId="11327" xr:uid="{00000000-0005-0000-0000-000048410000}"/>
    <cellStyle name="差_2013年3月半月完成情况 4 2" xfId="30657" xr:uid="{00000000-0005-0000-0000-000049410000}"/>
    <cellStyle name="差_2013年3月半月完成情况 5" xfId="9204" xr:uid="{00000000-0005-0000-0000-00004A410000}"/>
    <cellStyle name="差_2013年3月半月完成情况 5 2" xfId="26299" xr:uid="{00000000-0005-0000-0000-00004B410000}"/>
    <cellStyle name="差_2013年3月半月完成情况 6" xfId="17015" xr:uid="{00000000-0005-0000-0000-00004C410000}"/>
    <cellStyle name="差_2013年3月半月完成情况 6 2" xfId="26304" xr:uid="{00000000-0005-0000-0000-00004D410000}"/>
    <cellStyle name="差_2013年3月半月完成情况 7" xfId="30648" xr:uid="{00000000-0005-0000-0000-00004E410000}"/>
    <cellStyle name="差_2013年4月15日半月产值报表（广州分公司）" xfId="2420" xr:uid="{00000000-0005-0000-0000-00004F410000}"/>
    <cellStyle name="差_2013年4月15日半月产值报表（广州分公司） 2" xfId="2421" xr:uid="{00000000-0005-0000-0000-000050410000}"/>
    <cellStyle name="差_2013年4月15日半月产值报表（广州分公司） 2 2" xfId="5036" xr:uid="{00000000-0005-0000-0000-000051410000}"/>
    <cellStyle name="差_2013年4月15日半月产值报表（广州分公司） 2 2 2" xfId="6896" xr:uid="{00000000-0005-0000-0000-000052410000}"/>
    <cellStyle name="差_2013年4月15日半月产值报表（广州分公司） 2 2 2 2" xfId="30661" xr:uid="{00000000-0005-0000-0000-000053410000}"/>
    <cellStyle name="差_2013年4月15日半月产值报表（广州分公司） 2 2 3" xfId="11329" xr:uid="{00000000-0005-0000-0000-000054410000}"/>
    <cellStyle name="差_2013年4月15日半月产值报表（广州分公司） 2 2 3 2" xfId="30662" xr:uid="{00000000-0005-0000-0000-000055410000}"/>
    <cellStyle name="差_2013年4月15日半月产值报表（广州分公司） 2 2 4" xfId="30660" xr:uid="{00000000-0005-0000-0000-000056410000}"/>
    <cellStyle name="差_2013年4月15日半月产值报表（广州分公司） 2 3" xfId="11330" xr:uid="{00000000-0005-0000-0000-000057410000}"/>
    <cellStyle name="差_2013年4月15日半月产值报表（广州分公司） 2 3 2" xfId="30663" xr:uid="{00000000-0005-0000-0000-000058410000}"/>
    <cellStyle name="差_2013年4月15日半月产值报表（广州分公司） 2 4" xfId="11331" xr:uid="{00000000-0005-0000-0000-000059410000}"/>
    <cellStyle name="差_2013年4月15日半月产值报表（广州分公司） 2 4 2" xfId="30664" xr:uid="{00000000-0005-0000-0000-00005A410000}"/>
    <cellStyle name="差_2013年4月15日半月产值报表（广州分公司） 2 5" xfId="17020" xr:uid="{00000000-0005-0000-0000-00005B410000}"/>
    <cellStyle name="差_2013年4月15日半月产值报表（广州分公司） 2 5 2" xfId="30665" xr:uid="{00000000-0005-0000-0000-00005C410000}"/>
    <cellStyle name="差_2013年4月15日半月产值报表（广州分公司） 2 6" xfId="30658" xr:uid="{00000000-0005-0000-0000-00005D410000}"/>
    <cellStyle name="差_2013年4月15日半月产值报表（广州分公司） 3" xfId="5035" xr:uid="{00000000-0005-0000-0000-00005E410000}"/>
    <cellStyle name="差_2013年4月15日半月产值报表（广州分公司） 3 2" xfId="7504" xr:uid="{00000000-0005-0000-0000-00005F410000}"/>
    <cellStyle name="差_2013年4月15日半月产值报表（广州分公司） 3 2 2" xfId="28501" xr:uid="{00000000-0005-0000-0000-000060410000}"/>
    <cellStyle name="差_2013年4月15日半月产值报表（广州分公司） 3 3" xfId="11332" xr:uid="{00000000-0005-0000-0000-000061410000}"/>
    <cellStyle name="差_2013年4月15日半月产值报表（广州分公司） 3 3 2" xfId="28507" xr:uid="{00000000-0005-0000-0000-000062410000}"/>
    <cellStyle name="差_2013年4月15日半月产值报表（广州分公司） 3 4" xfId="30666" xr:uid="{00000000-0005-0000-0000-000063410000}"/>
    <cellStyle name="差_2013年4月15日半月产值报表（广州分公司） 4" xfId="11333" xr:uid="{00000000-0005-0000-0000-000064410000}"/>
    <cellStyle name="差_2013年4月15日半月产值报表（广州分公司） 4 2" xfId="30667" xr:uid="{00000000-0005-0000-0000-000065410000}"/>
    <cellStyle name="差_2013年4月15日半月产值报表（广州分公司） 5" xfId="11334" xr:uid="{00000000-0005-0000-0000-000066410000}"/>
    <cellStyle name="差_2013年4月15日半月产值报表（广州分公司） 5 2" xfId="30668" xr:uid="{00000000-0005-0000-0000-000067410000}"/>
    <cellStyle name="差_2013年4月15日半月产值报表（广州分公司） 6" xfId="17019" xr:uid="{00000000-0005-0000-0000-000068410000}"/>
    <cellStyle name="差_2013年4月15日半月产值报表（广州分公司） 6 2" xfId="30669" xr:uid="{00000000-0005-0000-0000-000069410000}"/>
    <cellStyle name="差_2013年4月15日半月产值报表（广州分公司） 7" xfId="22626" xr:uid="{00000000-0005-0000-0000-00006A410000}"/>
    <cellStyle name="差_2013年4月上半月产值" xfId="2422" xr:uid="{00000000-0005-0000-0000-00006B410000}"/>
    <cellStyle name="差_2013年4月上半月产值 2" xfId="841" xr:uid="{00000000-0005-0000-0000-00006C410000}"/>
    <cellStyle name="差_2013年4月上半月产值 2 2" xfId="5038" xr:uid="{00000000-0005-0000-0000-00006D410000}"/>
    <cellStyle name="差_2013年4月上半月产值 2 2 2" xfId="28778" xr:uid="{00000000-0005-0000-0000-00006E410000}"/>
    <cellStyle name="差_2013年4月上半月产值 2 3" xfId="11335" xr:uid="{00000000-0005-0000-0000-00006F410000}"/>
    <cellStyle name="差_2013年4月上半月产值 2 3 2" xfId="28782" xr:uid="{00000000-0005-0000-0000-000070410000}"/>
    <cellStyle name="差_2013年4月上半月产值 2 4" xfId="11336" xr:uid="{00000000-0005-0000-0000-000071410000}"/>
    <cellStyle name="差_2013年4月上半月产值 2 4 2" xfId="28784" xr:uid="{00000000-0005-0000-0000-000072410000}"/>
    <cellStyle name="差_2013年4月上半月产值 2 5" xfId="15647" xr:uid="{00000000-0005-0000-0000-000073410000}"/>
    <cellStyle name="差_2013年4月上半月产值 2 5 2" xfId="30672" xr:uid="{00000000-0005-0000-0000-000074410000}"/>
    <cellStyle name="差_2013年4月上半月产值 2 6" xfId="28776" xr:uid="{00000000-0005-0000-0000-000075410000}"/>
    <cellStyle name="差_2013年4月上半月产值 3" xfId="5037" xr:uid="{00000000-0005-0000-0000-000076410000}"/>
    <cellStyle name="差_2013年4月上半月产值 3 2" xfId="30675" xr:uid="{00000000-0005-0000-0000-000077410000}"/>
    <cellStyle name="差_2013年4月上半月产值 4" xfId="11337" xr:uid="{00000000-0005-0000-0000-000078410000}"/>
    <cellStyle name="差_2013年4月上半月产值 4 2" xfId="30676" xr:uid="{00000000-0005-0000-0000-000079410000}"/>
    <cellStyle name="差_2013年4月上半月产值 5" xfId="11338" xr:uid="{00000000-0005-0000-0000-00007A410000}"/>
    <cellStyle name="差_2013年4月上半月产值 5 2" xfId="30677" xr:uid="{00000000-0005-0000-0000-00007B410000}"/>
    <cellStyle name="差_2013年4月上半月产值 6" xfId="17021" xr:uid="{00000000-0005-0000-0000-00007C410000}"/>
    <cellStyle name="差_2013年4月上半月产值 6 2" xfId="21474" xr:uid="{00000000-0005-0000-0000-00007D410000}"/>
    <cellStyle name="差_2013年4月上半月产值 7" xfId="30670" xr:uid="{00000000-0005-0000-0000-00007E410000}"/>
    <cellStyle name="差_2013年4月完成5月计划" xfId="2424" xr:uid="{00000000-0005-0000-0000-00007F410000}"/>
    <cellStyle name="差_2013年4月完成5月计划 2" xfId="529" xr:uid="{00000000-0005-0000-0000-000080410000}"/>
    <cellStyle name="差_2013年4月完成5月计划 2 2" xfId="5040" xr:uid="{00000000-0005-0000-0000-000081410000}"/>
    <cellStyle name="差_2013年4月完成5月计划 2 2 2" xfId="30680" xr:uid="{00000000-0005-0000-0000-000082410000}"/>
    <cellStyle name="差_2013年4月完成5月计划 2 3" xfId="11339" xr:uid="{00000000-0005-0000-0000-000083410000}"/>
    <cellStyle name="差_2013年4月完成5月计划 2 3 2" xfId="30681" xr:uid="{00000000-0005-0000-0000-000084410000}"/>
    <cellStyle name="差_2013年4月完成5月计划 2 4" xfId="11340" xr:uid="{00000000-0005-0000-0000-000085410000}"/>
    <cellStyle name="差_2013年4月完成5月计划 2 4 2" xfId="30682" xr:uid="{00000000-0005-0000-0000-000086410000}"/>
    <cellStyle name="差_2013年4月完成5月计划 2 5" xfId="17024" xr:uid="{00000000-0005-0000-0000-000087410000}"/>
    <cellStyle name="差_2013年4月完成5月计划 2 5 2" xfId="30683" xr:uid="{00000000-0005-0000-0000-000088410000}"/>
    <cellStyle name="差_2013年4月完成5月计划 2 6" xfId="30679" xr:uid="{00000000-0005-0000-0000-000089410000}"/>
    <cellStyle name="差_2013年4月完成5月计划 3" xfId="5039" xr:uid="{00000000-0005-0000-0000-00008A410000}"/>
    <cellStyle name="差_2013年4月完成5月计划 3 2" xfId="30684" xr:uid="{00000000-0005-0000-0000-00008B410000}"/>
    <cellStyle name="差_2013年4月完成5月计划 4" xfId="11341" xr:uid="{00000000-0005-0000-0000-00008C410000}"/>
    <cellStyle name="差_2013年4月完成5月计划 4 2" xfId="30685" xr:uid="{00000000-0005-0000-0000-00008D410000}"/>
    <cellStyle name="差_2013年4月完成5月计划 5" xfId="11342" xr:uid="{00000000-0005-0000-0000-00008E410000}"/>
    <cellStyle name="差_2013年4月完成5月计划 5 2" xfId="30686" xr:uid="{00000000-0005-0000-0000-00008F410000}"/>
    <cellStyle name="差_2013年4月完成5月计划 6" xfId="17023" xr:uid="{00000000-0005-0000-0000-000090410000}"/>
    <cellStyle name="差_2013年4月完成5月计划 6 2" xfId="30687" xr:uid="{00000000-0005-0000-0000-000091410000}"/>
    <cellStyle name="差_2013年4月完成5月计划 7" xfId="30678" xr:uid="{00000000-0005-0000-0000-000092410000}"/>
    <cellStyle name="差_2013年5月10日半月产值报表（广州分公司）" xfId="2425" xr:uid="{00000000-0005-0000-0000-000093410000}"/>
    <cellStyle name="差_2013年5月10日半月产值报表（广州分公司） 2" xfId="2426" xr:uid="{00000000-0005-0000-0000-000094410000}"/>
    <cellStyle name="差_2013年5月10日半月产值报表（广州分公司） 2 2" xfId="5042" xr:uid="{00000000-0005-0000-0000-000095410000}"/>
    <cellStyle name="差_2013年5月10日半月产值报表（广州分公司） 2 2 2" xfId="7506" xr:uid="{00000000-0005-0000-0000-000096410000}"/>
    <cellStyle name="差_2013年5月10日半月产值报表（广州分公司） 2 2 2 2" xfId="30692" xr:uid="{00000000-0005-0000-0000-000097410000}"/>
    <cellStyle name="差_2013年5月10日半月产值报表（广州分公司） 2 2 3" xfId="11344" xr:uid="{00000000-0005-0000-0000-000098410000}"/>
    <cellStyle name="差_2013年5月10日半月产值报表（广州分公司） 2 2 3 2" xfId="30693" xr:uid="{00000000-0005-0000-0000-000099410000}"/>
    <cellStyle name="差_2013年5月10日半月产值报表（广州分公司） 2 2 4" xfId="30691" xr:uid="{00000000-0005-0000-0000-00009A410000}"/>
    <cellStyle name="差_2013年5月10日半月产值报表（广州分公司） 2 3" xfId="11345" xr:uid="{00000000-0005-0000-0000-00009B410000}"/>
    <cellStyle name="差_2013年5月10日半月产值报表（广州分公司） 2 3 2" xfId="30694" xr:uid="{00000000-0005-0000-0000-00009C410000}"/>
    <cellStyle name="差_2013年5月10日半月产值报表（广州分公司） 2 4" xfId="11346" xr:uid="{00000000-0005-0000-0000-00009D410000}"/>
    <cellStyle name="差_2013年5月10日半月产值报表（广州分公司） 2 4 2" xfId="30695" xr:uid="{00000000-0005-0000-0000-00009E410000}"/>
    <cellStyle name="差_2013年5月10日半月产值报表（广州分公司） 2 5" xfId="17026" xr:uid="{00000000-0005-0000-0000-00009F410000}"/>
    <cellStyle name="差_2013年5月10日半月产值报表（广州分公司） 2 5 2" xfId="30696" xr:uid="{00000000-0005-0000-0000-0000A0410000}"/>
    <cellStyle name="差_2013年5月10日半月产值报表（广州分公司） 2 6" xfId="30690" xr:uid="{00000000-0005-0000-0000-0000A1410000}"/>
    <cellStyle name="差_2013年5月10日半月产值报表（广州分公司） 3" xfId="5041" xr:uid="{00000000-0005-0000-0000-0000A2410000}"/>
    <cellStyle name="差_2013年5月10日半月产值报表（广州分公司） 3 2" xfId="7088" xr:uid="{00000000-0005-0000-0000-0000A3410000}"/>
    <cellStyle name="差_2013年5月10日半月产值报表（广州分公司） 3 2 2" xfId="20891" xr:uid="{00000000-0005-0000-0000-0000A4410000}"/>
    <cellStyle name="差_2013年5月10日半月产值报表（广州分公司） 3 3" xfId="8983" xr:uid="{00000000-0005-0000-0000-0000A5410000}"/>
    <cellStyle name="差_2013年5月10日半月产值报表（广州分公司） 3 3 2" xfId="20903" xr:uid="{00000000-0005-0000-0000-0000A6410000}"/>
    <cellStyle name="差_2013年5月10日半月产值报表（广州分公司） 3 4" xfId="24917" xr:uid="{00000000-0005-0000-0000-0000A7410000}"/>
    <cellStyle name="差_2013年5月10日半月产值报表（广州分公司） 4" xfId="10667" xr:uid="{00000000-0005-0000-0000-0000A8410000}"/>
    <cellStyle name="差_2013年5月10日半月产值报表（广州分公司） 4 2" xfId="24920" xr:uid="{00000000-0005-0000-0000-0000A9410000}"/>
    <cellStyle name="差_2013年5月10日半月产值报表（广州分公司） 5" xfId="8609" xr:uid="{00000000-0005-0000-0000-0000AA410000}"/>
    <cellStyle name="差_2013年5月10日半月产值报表（广州分公司） 5 2" xfId="24926" xr:uid="{00000000-0005-0000-0000-0000AB410000}"/>
    <cellStyle name="差_2013年5月10日半月产值报表（广州分公司） 6" xfId="17025" xr:uid="{00000000-0005-0000-0000-0000AC410000}"/>
    <cellStyle name="差_2013年5月10日半月产值报表（广州分公司） 6 2" xfId="24932" xr:uid="{00000000-0005-0000-0000-0000AD410000}"/>
    <cellStyle name="差_2013年5月10日半月产值报表（广州分公司） 7" xfId="30688" xr:uid="{00000000-0005-0000-0000-0000AE410000}"/>
    <cellStyle name="差_2013年5月完成6月计划" xfId="2429" xr:uid="{00000000-0005-0000-0000-0000AF410000}"/>
    <cellStyle name="差_2013年5月完成6月计划 2" xfId="1910" xr:uid="{00000000-0005-0000-0000-0000B0410000}"/>
    <cellStyle name="差_2013年5月完成6月计划 2 2" xfId="5044" xr:uid="{00000000-0005-0000-0000-0000B1410000}"/>
    <cellStyle name="差_2013年5月完成6月计划 2 2 2" xfId="30700" xr:uid="{00000000-0005-0000-0000-0000B2410000}"/>
    <cellStyle name="差_2013年5月完成6月计划 2 3" xfId="11347" xr:uid="{00000000-0005-0000-0000-0000B3410000}"/>
    <cellStyle name="差_2013年5月完成6月计划 2 3 2" xfId="30701" xr:uid="{00000000-0005-0000-0000-0000B4410000}"/>
    <cellStyle name="差_2013年5月完成6月计划 2 4" xfId="11348" xr:uid="{00000000-0005-0000-0000-0000B5410000}"/>
    <cellStyle name="差_2013年5月完成6月计划 2 4 2" xfId="30702" xr:uid="{00000000-0005-0000-0000-0000B6410000}"/>
    <cellStyle name="差_2013年5月完成6月计划 2 5" xfId="16536" xr:uid="{00000000-0005-0000-0000-0000B7410000}"/>
    <cellStyle name="差_2013年5月完成6月计划 2 5 2" xfId="30703" xr:uid="{00000000-0005-0000-0000-0000B8410000}"/>
    <cellStyle name="差_2013年5月完成6月计划 2 6" xfId="30699" xr:uid="{00000000-0005-0000-0000-0000B9410000}"/>
    <cellStyle name="差_2013年5月完成6月计划 3" xfId="5043" xr:uid="{00000000-0005-0000-0000-0000BA410000}"/>
    <cellStyle name="差_2013年5月完成6月计划 3 2" xfId="30704" xr:uid="{00000000-0005-0000-0000-0000BB410000}"/>
    <cellStyle name="差_2013年5月完成6月计划 4" xfId="11349" xr:uid="{00000000-0005-0000-0000-0000BC410000}"/>
    <cellStyle name="差_2013年5月完成6月计划 4 2" xfId="30705" xr:uid="{00000000-0005-0000-0000-0000BD410000}"/>
    <cellStyle name="差_2013年5月完成6月计划 5" xfId="11350" xr:uid="{00000000-0005-0000-0000-0000BE410000}"/>
    <cellStyle name="差_2013年5月完成6月计划 5 2" xfId="30706" xr:uid="{00000000-0005-0000-0000-0000BF410000}"/>
    <cellStyle name="差_2013年5月完成6月计划 6" xfId="17029" xr:uid="{00000000-0005-0000-0000-0000C0410000}"/>
    <cellStyle name="差_2013年5月完成6月计划 6 2" xfId="30707" xr:uid="{00000000-0005-0000-0000-0000C1410000}"/>
    <cellStyle name="差_2013年5月完成6月计划 7" xfId="30698" xr:uid="{00000000-0005-0000-0000-0000C2410000}"/>
    <cellStyle name="差_2013年5月完成6月计划(1)" xfId="1047" xr:uid="{00000000-0005-0000-0000-0000C3410000}"/>
    <cellStyle name="差_2013年5月完成6月计划(1) 2" xfId="2430" xr:uid="{00000000-0005-0000-0000-0000C4410000}"/>
    <cellStyle name="差_2013年5月完成6月计划(1) 2 2" xfId="5046" xr:uid="{00000000-0005-0000-0000-0000C5410000}"/>
    <cellStyle name="差_2013年5月完成6月计划(1) 2 2 2" xfId="30710" xr:uid="{00000000-0005-0000-0000-0000C6410000}"/>
    <cellStyle name="差_2013年5月完成6月计划(1) 2 3" xfId="11351" xr:uid="{00000000-0005-0000-0000-0000C7410000}"/>
    <cellStyle name="差_2013年5月完成6月计划(1) 2 3 2" xfId="30711" xr:uid="{00000000-0005-0000-0000-0000C8410000}"/>
    <cellStyle name="差_2013年5月完成6月计划(1) 2 4" xfId="11352" xr:uid="{00000000-0005-0000-0000-0000C9410000}"/>
    <cellStyle name="差_2013年5月完成6月计划(1) 2 4 2" xfId="30712" xr:uid="{00000000-0005-0000-0000-0000CA410000}"/>
    <cellStyle name="差_2013年5月完成6月计划(1) 2 5" xfId="17030" xr:uid="{00000000-0005-0000-0000-0000CB410000}"/>
    <cellStyle name="差_2013年5月完成6月计划(1) 2 5 2" xfId="30714" xr:uid="{00000000-0005-0000-0000-0000CC410000}"/>
    <cellStyle name="差_2013年5月完成6月计划(1) 2 6" xfId="30709" xr:uid="{00000000-0005-0000-0000-0000CD410000}"/>
    <cellStyle name="差_2013年5月完成6月计划(1) 3" xfId="5045" xr:uid="{00000000-0005-0000-0000-0000CE410000}"/>
    <cellStyle name="差_2013年5月完成6月计划(1) 3 2" xfId="30715" xr:uid="{00000000-0005-0000-0000-0000CF410000}"/>
    <cellStyle name="差_2013年5月完成6月计划(1) 4" xfId="11353" xr:uid="{00000000-0005-0000-0000-0000D0410000}"/>
    <cellStyle name="差_2013年5月完成6月计划(1) 4 2" xfId="30716" xr:uid="{00000000-0005-0000-0000-0000D1410000}"/>
    <cellStyle name="差_2013年5月完成6月计划(1) 5" xfId="9223" xr:uid="{00000000-0005-0000-0000-0000D2410000}"/>
    <cellStyle name="差_2013年5月完成6月计划(1) 5 2" xfId="21559" xr:uid="{00000000-0005-0000-0000-0000D3410000}"/>
    <cellStyle name="差_2013年5月完成6月计划(1) 6" xfId="15502" xr:uid="{00000000-0005-0000-0000-0000D4410000}"/>
    <cellStyle name="差_2013年5月完成6月计划(1) 6 2" xfId="27086" xr:uid="{00000000-0005-0000-0000-0000D5410000}"/>
    <cellStyle name="差_2013年5月完成6月计划(1) 7" xfId="30708" xr:uid="{00000000-0005-0000-0000-0000D6410000}"/>
    <cellStyle name="差_2013年5月中旬产值完成及计划表03" xfId="2431" xr:uid="{00000000-0005-0000-0000-0000D7410000}"/>
    <cellStyle name="差_2013年5月中旬产值完成及计划表03 2" xfId="2313" xr:uid="{00000000-0005-0000-0000-0000D8410000}"/>
    <cellStyle name="差_2013年5月中旬产值完成及计划表03 2 2" xfId="5048" xr:uid="{00000000-0005-0000-0000-0000D9410000}"/>
    <cellStyle name="差_2013年5月中旬产值完成及计划表03 2 2 2" xfId="30719" xr:uid="{00000000-0005-0000-0000-0000DA410000}"/>
    <cellStyle name="差_2013年5月中旬产值完成及计划表03 2 3" xfId="11355" xr:uid="{00000000-0005-0000-0000-0000DB410000}"/>
    <cellStyle name="差_2013年5月中旬产值完成及计划表03 2 3 2" xfId="30721" xr:uid="{00000000-0005-0000-0000-0000DC410000}"/>
    <cellStyle name="差_2013年5月中旬产值完成及计划表03 2 4" xfId="11357" xr:uid="{00000000-0005-0000-0000-0000DD410000}"/>
    <cellStyle name="差_2013年5月中旬产值完成及计划表03 2 4 2" xfId="30723" xr:uid="{00000000-0005-0000-0000-0000DE410000}"/>
    <cellStyle name="差_2013年5月中旬产值完成及计划表03 2 5" xfId="16913" xr:uid="{00000000-0005-0000-0000-0000DF410000}"/>
    <cellStyle name="差_2013年5月中旬产值完成及计划表03 2 5 2" xfId="30725" xr:uid="{00000000-0005-0000-0000-0000E0410000}"/>
    <cellStyle name="差_2013年5月中旬产值完成及计划表03 2 6" xfId="30717" xr:uid="{00000000-0005-0000-0000-0000E1410000}"/>
    <cellStyle name="差_2013年5月中旬产值完成及计划表03 3" xfId="5047" xr:uid="{00000000-0005-0000-0000-0000E2410000}"/>
    <cellStyle name="差_2013年5月中旬产值完成及计划表03 3 2" xfId="30726" xr:uid="{00000000-0005-0000-0000-0000E3410000}"/>
    <cellStyle name="差_2013年5月中旬产值完成及计划表03 4" xfId="11358" xr:uid="{00000000-0005-0000-0000-0000E4410000}"/>
    <cellStyle name="差_2013年5月中旬产值完成及计划表03 4 2" xfId="30727" xr:uid="{00000000-0005-0000-0000-0000E5410000}"/>
    <cellStyle name="差_2013年5月中旬产值完成及计划表03 5" xfId="11359" xr:uid="{00000000-0005-0000-0000-0000E6410000}"/>
    <cellStyle name="差_2013年5月中旬产值完成及计划表03 5 2" xfId="30728" xr:uid="{00000000-0005-0000-0000-0000E7410000}"/>
    <cellStyle name="差_2013年5月中旬产值完成及计划表03 6" xfId="17031" xr:uid="{00000000-0005-0000-0000-0000E8410000}"/>
    <cellStyle name="差_2013年5月中旬产值完成及计划表03 6 2" xfId="30730" xr:uid="{00000000-0005-0000-0000-0000E9410000}"/>
    <cellStyle name="差_2013年5月中旬产值完成及计划表03 7" xfId="29296" xr:uid="{00000000-0005-0000-0000-0000EA410000}"/>
    <cellStyle name="差_2013年6月9日半月产值报表（广州分公司）" xfId="2432" xr:uid="{00000000-0005-0000-0000-0000EB410000}"/>
    <cellStyle name="差_2013年6月9日半月产值报表（广州分公司） 2" xfId="2433" xr:uid="{00000000-0005-0000-0000-0000EC410000}"/>
    <cellStyle name="差_2013年6月9日半月产值报表（广州分公司） 2 2" xfId="5050" xr:uid="{00000000-0005-0000-0000-0000ED410000}"/>
    <cellStyle name="差_2013年6月9日半月产值报表（广州分公司） 2 2 2" xfId="7507" xr:uid="{00000000-0005-0000-0000-0000EE410000}"/>
    <cellStyle name="差_2013年6月9日半月产值报表（广州分公司） 2 2 2 2" xfId="30733" xr:uid="{00000000-0005-0000-0000-0000EF410000}"/>
    <cellStyle name="差_2013年6月9日半月产值报表（广州分公司） 2 2 3" xfId="11360" xr:uid="{00000000-0005-0000-0000-0000F0410000}"/>
    <cellStyle name="差_2013年6月9日半月产值报表（广州分公司） 2 2 3 2" xfId="30736" xr:uid="{00000000-0005-0000-0000-0000F1410000}"/>
    <cellStyle name="差_2013年6月9日半月产值报表（广州分公司） 2 2 4" xfId="30732" xr:uid="{00000000-0005-0000-0000-0000F2410000}"/>
    <cellStyle name="差_2013年6月9日半月产值报表（广州分公司） 2 3" xfId="11361" xr:uid="{00000000-0005-0000-0000-0000F3410000}"/>
    <cellStyle name="差_2013年6月9日半月产值报表（广州分公司） 2 3 2" xfId="30737" xr:uid="{00000000-0005-0000-0000-0000F4410000}"/>
    <cellStyle name="差_2013年6月9日半月产值报表（广州分公司） 2 4" xfId="11362" xr:uid="{00000000-0005-0000-0000-0000F5410000}"/>
    <cellStyle name="差_2013年6月9日半月产值报表（广州分公司） 2 4 2" xfId="30738" xr:uid="{00000000-0005-0000-0000-0000F6410000}"/>
    <cellStyle name="差_2013年6月9日半月产值报表（广州分公司） 2 5" xfId="17033" xr:uid="{00000000-0005-0000-0000-0000F7410000}"/>
    <cellStyle name="差_2013年6月9日半月产值报表（广州分公司） 2 5 2" xfId="30739" xr:uid="{00000000-0005-0000-0000-0000F8410000}"/>
    <cellStyle name="差_2013年6月9日半月产值报表（广州分公司） 2 6" xfId="30731" xr:uid="{00000000-0005-0000-0000-0000F9410000}"/>
    <cellStyle name="差_2013年6月9日半月产值报表（广州分公司） 3" xfId="5049" xr:uid="{00000000-0005-0000-0000-0000FA410000}"/>
    <cellStyle name="差_2013年6月9日半月产值报表（广州分公司） 3 2" xfId="7475" xr:uid="{00000000-0005-0000-0000-0000FB410000}"/>
    <cellStyle name="差_2013年6月9日半月产值报表（广州分公司） 3 2 2" xfId="30740" xr:uid="{00000000-0005-0000-0000-0000FC410000}"/>
    <cellStyle name="差_2013年6月9日半月产值报表（广州分公司） 3 3" xfId="11363" xr:uid="{00000000-0005-0000-0000-0000FD410000}"/>
    <cellStyle name="差_2013年6月9日半月产值报表（广州分公司） 3 3 2" xfId="30741" xr:uid="{00000000-0005-0000-0000-0000FE410000}"/>
    <cellStyle name="差_2013年6月9日半月产值报表（广州分公司） 3 4" xfId="30718" xr:uid="{00000000-0005-0000-0000-0000FF410000}"/>
    <cellStyle name="差_2013年6月9日半月产值报表（广州分公司） 4" xfId="11354" xr:uid="{00000000-0005-0000-0000-000000420000}"/>
    <cellStyle name="差_2013年6月9日半月产值报表（广州分公司） 4 2" xfId="30720" xr:uid="{00000000-0005-0000-0000-000001420000}"/>
    <cellStyle name="差_2013年6月9日半月产值报表（广州分公司） 5" xfId="11356" xr:uid="{00000000-0005-0000-0000-000002420000}"/>
    <cellStyle name="差_2013年6月9日半月产值报表（广州分公司） 5 2" xfId="30722" xr:uid="{00000000-0005-0000-0000-000003420000}"/>
    <cellStyle name="差_2013年6月9日半月产值报表（广州分公司） 6" xfId="17032" xr:uid="{00000000-0005-0000-0000-000004420000}"/>
    <cellStyle name="差_2013年6月9日半月产值报表（广州分公司） 6 2" xfId="30724" xr:uid="{00000000-0005-0000-0000-000005420000}"/>
    <cellStyle name="差_2013年6月9日半月产值报表（广州分公司） 7" xfId="26887" xr:uid="{00000000-0005-0000-0000-000006420000}"/>
    <cellStyle name="差_2013年6月完成7月计划修改" xfId="1486" xr:uid="{00000000-0005-0000-0000-000007420000}"/>
    <cellStyle name="差_2013年6月完成7月计划修改 2" xfId="1489" xr:uid="{00000000-0005-0000-0000-000008420000}"/>
    <cellStyle name="差_2013年6月完成7月计划修改 2 2" xfId="5052" xr:uid="{00000000-0005-0000-0000-000009420000}"/>
    <cellStyle name="差_2013年6月完成7月计划修改 2 2 2" xfId="23877" xr:uid="{00000000-0005-0000-0000-00000A420000}"/>
    <cellStyle name="差_2013年6月完成7月计划修改 2 3" xfId="9154" xr:uid="{00000000-0005-0000-0000-00000B420000}"/>
    <cellStyle name="差_2013年6月完成7月计划修改 2 3 2" xfId="22079" xr:uid="{00000000-0005-0000-0000-00000C420000}"/>
    <cellStyle name="差_2013年6月完成7月计划修改 2 4" xfId="9329" xr:uid="{00000000-0005-0000-0000-00000D420000}"/>
    <cellStyle name="差_2013年6月完成7月计划修改 2 4 2" xfId="25743" xr:uid="{00000000-0005-0000-0000-00000E420000}"/>
    <cellStyle name="差_2013年6月完成7月计划修改 2 5" xfId="16138" xr:uid="{00000000-0005-0000-0000-00000F420000}"/>
    <cellStyle name="差_2013年6月完成7月计划修改 2 5 2" xfId="22479" xr:uid="{00000000-0005-0000-0000-000010420000}"/>
    <cellStyle name="差_2013年6月完成7月计划修改 2 6" xfId="21906" xr:uid="{00000000-0005-0000-0000-000011420000}"/>
    <cellStyle name="差_2013年6月完成7月计划修改 3" xfId="5051" xr:uid="{00000000-0005-0000-0000-000012420000}"/>
    <cellStyle name="差_2013年6月完成7月计划修改 3 2" xfId="23829" xr:uid="{00000000-0005-0000-0000-000013420000}"/>
    <cellStyle name="差_2013年6月完成7月计划修改 4" xfId="8792" xr:uid="{00000000-0005-0000-0000-000014420000}"/>
    <cellStyle name="差_2013年6月完成7月计划修改 4 2" xfId="23835" xr:uid="{00000000-0005-0000-0000-000015420000}"/>
    <cellStyle name="差_2013年6月完成7月计划修改 5" xfId="9783" xr:uid="{00000000-0005-0000-0000-000016420000}"/>
    <cellStyle name="差_2013年6月完成7月计划修改 5 2" xfId="21278" xr:uid="{00000000-0005-0000-0000-000017420000}"/>
    <cellStyle name="差_2013年6月完成7月计划修改 6" xfId="16135" xr:uid="{00000000-0005-0000-0000-000018420000}"/>
    <cellStyle name="差_2013年6月完成7月计划修改 6 2" xfId="22551" xr:uid="{00000000-0005-0000-0000-000019420000}"/>
    <cellStyle name="差_2013年6月完成7月计划修改 7" xfId="25738" xr:uid="{00000000-0005-0000-0000-00001A420000}"/>
    <cellStyle name="差_2013年7月11日半月产值报表（广州分公司）" xfId="2435" xr:uid="{00000000-0005-0000-0000-00001B420000}"/>
    <cellStyle name="差_2013年7月11日半月产值报表（广州分公司） 2" xfId="2436" xr:uid="{00000000-0005-0000-0000-00001C420000}"/>
    <cellStyle name="差_2013年7月11日半月产值报表（广州分公司） 2 2" xfId="5054" xr:uid="{00000000-0005-0000-0000-00001D420000}"/>
    <cellStyle name="差_2013年7月11日半月产值报表（广州分公司） 2 2 2" xfId="7508" xr:uid="{00000000-0005-0000-0000-00001E420000}"/>
    <cellStyle name="差_2013年7月11日半月产值报表（广州分公司） 2 2 2 2" xfId="29384" xr:uid="{00000000-0005-0000-0000-00001F420000}"/>
    <cellStyle name="差_2013年7月11日半月产值报表（广州分公司） 2 2 3" xfId="11364" xr:uid="{00000000-0005-0000-0000-000020420000}"/>
    <cellStyle name="差_2013年7月11日半月产值报表（广州分公司） 2 2 3 2" xfId="30747" xr:uid="{00000000-0005-0000-0000-000021420000}"/>
    <cellStyle name="差_2013年7月11日半月产值报表（广州分公司） 2 2 4" xfId="30746" xr:uid="{00000000-0005-0000-0000-000022420000}"/>
    <cellStyle name="差_2013年7月11日半月产值报表（广州分公司） 2 3" xfId="11365" xr:uid="{00000000-0005-0000-0000-000023420000}"/>
    <cellStyle name="差_2013年7月11日半月产值报表（广州分公司） 2 3 2" xfId="30748" xr:uid="{00000000-0005-0000-0000-000024420000}"/>
    <cellStyle name="差_2013年7月11日半月产值报表（广州分公司） 2 4" xfId="11366" xr:uid="{00000000-0005-0000-0000-000025420000}"/>
    <cellStyle name="差_2013年7月11日半月产值报表（广州分公司） 2 4 2" xfId="30749" xr:uid="{00000000-0005-0000-0000-000026420000}"/>
    <cellStyle name="差_2013年7月11日半月产值报表（广州分公司） 2 5" xfId="17036" xr:uid="{00000000-0005-0000-0000-000027420000}"/>
    <cellStyle name="差_2013年7月11日半月产值报表（广州分公司） 2 5 2" xfId="30750" xr:uid="{00000000-0005-0000-0000-000028420000}"/>
    <cellStyle name="差_2013年7月11日半月产值报表（广州分公司） 2 6" xfId="30745" xr:uid="{00000000-0005-0000-0000-000029420000}"/>
    <cellStyle name="差_2013年7月11日半月产值报表（广州分公司） 3" xfId="5053" xr:uid="{00000000-0005-0000-0000-00002A420000}"/>
    <cellStyle name="差_2013年7月11日半月产值报表（广州分公司） 3 2" xfId="7509" xr:uid="{00000000-0005-0000-0000-00002B420000}"/>
    <cellStyle name="差_2013年7月11日半月产值报表（广州分公司） 3 2 2" xfId="30753" xr:uid="{00000000-0005-0000-0000-00002C420000}"/>
    <cellStyle name="差_2013年7月11日半月产值报表（广州分公司） 3 3" xfId="11368" xr:uid="{00000000-0005-0000-0000-00002D420000}"/>
    <cellStyle name="差_2013年7月11日半月产值报表（广州分公司） 3 3 2" xfId="30754" xr:uid="{00000000-0005-0000-0000-00002E420000}"/>
    <cellStyle name="差_2013年7月11日半月产值报表（广州分公司） 3 4" xfId="30752" xr:uid="{00000000-0005-0000-0000-00002F420000}"/>
    <cellStyle name="差_2013年7月11日半月产值报表（广州分公司） 4" xfId="11370" xr:uid="{00000000-0005-0000-0000-000030420000}"/>
    <cellStyle name="差_2013年7月11日半月产值报表（广州分公司） 4 2" xfId="26636" xr:uid="{00000000-0005-0000-0000-000031420000}"/>
    <cellStyle name="差_2013年7月11日半月产值报表（广州分公司） 5" xfId="11371" xr:uid="{00000000-0005-0000-0000-000032420000}"/>
    <cellStyle name="差_2013年7月11日半月产值报表（广州分公司） 5 2" xfId="30756" xr:uid="{00000000-0005-0000-0000-000033420000}"/>
    <cellStyle name="差_2013年7月11日半月产值报表（广州分公司） 6" xfId="17035" xr:uid="{00000000-0005-0000-0000-000034420000}"/>
    <cellStyle name="差_2013年7月11日半月产值报表（广州分公司） 6 2" xfId="30757" xr:uid="{00000000-0005-0000-0000-000035420000}"/>
    <cellStyle name="差_2013年7月11日半月产值报表（广州分公司） 7" xfId="30743" xr:uid="{00000000-0005-0000-0000-000036420000}"/>
    <cellStyle name="差_2013年7月半月完成03" xfId="2437" xr:uid="{00000000-0005-0000-0000-000037420000}"/>
    <cellStyle name="差_2013年7月半月完成03 2" xfId="2438" xr:uid="{00000000-0005-0000-0000-000038420000}"/>
    <cellStyle name="差_2013年7月半月完成03 2 2" xfId="5056" xr:uid="{00000000-0005-0000-0000-000039420000}"/>
    <cellStyle name="差_2013年7月半月完成03 2 2 2" xfId="30758" xr:uid="{00000000-0005-0000-0000-00003A420000}"/>
    <cellStyle name="差_2013年7月半月完成03 2 3" xfId="11372" xr:uid="{00000000-0005-0000-0000-00003B420000}"/>
    <cellStyle name="差_2013年7月半月完成03 2 3 2" xfId="30759" xr:uid="{00000000-0005-0000-0000-00003C420000}"/>
    <cellStyle name="差_2013年7月半月完成03 2 4" xfId="11373" xr:uid="{00000000-0005-0000-0000-00003D420000}"/>
    <cellStyle name="差_2013年7月半月完成03 2 4 2" xfId="30761" xr:uid="{00000000-0005-0000-0000-00003E420000}"/>
    <cellStyle name="差_2013年7月半月完成03 2 5" xfId="17038" xr:uid="{00000000-0005-0000-0000-00003F420000}"/>
    <cellStyle name="差_2013年7月半月完成03 2 5 2" xfId="30764" xr:uid="{00000000-0005-0000-0000-000040420000}"/>
    <cellStyle name="差_2013年7月半月完成03 2 6" xfId="26132" xr:uid="{00000000-0005-0000-0000-000041420000}"/>
    <cellStyle name="差_2013年7月半月完成03 3" xfId="5055" xr:uid="{00000000-0005-0000-0000-000042420000}"/>
    <cellStyle name="差_2013年7月半月完成03 3 2" xfId="22432" xr:uid="{00000000-0005-0000-0000-000043420000}"/>
    <cellStyle name="差_2013年7月半月完成03 4" xfId="11374" xr:uid="{00000000-0005-0000-0000-000044420000}"/>
    <cellStyle name="差_2013年7月半月完成03 4 2" xfId="30765" xr:uid="{00000000-0005-0000-0000-000045420000}"/>
    <cellStyle name="差_2013年7月半月完成03 5" xfId="11375" xr:uid="{00000000-0005-0000-0000-000046420000}"/>
    <cellStyle name="差_2013年7月半月完成03 5 2" xfId="30766" xr:uid="{00000000-0005-0000-0000-000047420000}"/>
    <cellStyle name="差_2013年7月半月完成03 6" xfId="17037" xr:uid="{00000000-0005-0000-0000-000048420000}"/>
    <cellStyle name="差_2013年7月半月完成03 6 2" xfId="30767" xr:uid="{00000000-0005-0000-0000-000049420000}"/>
    <cellStyle name="差_2013年7月半月完成03 7" xfId="26130" xr:uid="{00000000-0005-0000-0000-00004A420000}"/>
    <cellStyle name="差_2013年7月完成8月计划03" xfId="2439" xr:uid="{00000000-0005-0000-0000-00004B420000}"/>
    <cellStyle name="差_2013年7月完成8月计划03 2" xfId="2440" xr:uid="{00000000-0005-0000-0000-00004C420000}"/>
    <cellStyle name="差_2013年7月完成8月计划03 2 2" xfId="5058" xr:uid="{00000000-0005-0000-0000-00004D420000}"/>
    <cellStyle name="差_2013年7月完成8月计划03 2 2 2" xfId="30771" xr:uid="{00000000-0005-0000-0000-00004E420000}"/>
    <cellStyle name="差_2013年7月完成8月计划03 2 3" xfId="11376" xr:uid="{00000000-0005-0000-0000-00004F420000}"/>
    <cellStyle name="差_2013年7月完成8月计划03 2 3 2" xfId="30773" xr:uid="{00000000-0005-0000-0000-000050420000}"/>
    <cellStyle name="差_2013年7月完成8月计划03 2 4" xfId="11377" xr:uid="{00000000-0005-0000-0000-000051420000}"/>
    <cellStyle name="差_2013年7月完成8月计划03 2 4 2" xfId="30775" xr:uid="{00000000-0005-0000-0000-000052420000}"/>
    <cellStyle name="差_2013年7月完成8月计划03 2 5" xfId="17040" xr:uid="{00000000-0005-0000-0000-000053420000}"/>
    <cellStyle name="差_2013年7月完成8月计划03 2 5 2" xfId="30777" xr:uid="{00000000-0005-0000-0000-000054420000}"/>
    <cellStyle name="差_2013年7月完成8月计划03 2 6" xfId="30770" xr:uid="{00000000-0005-0000-0000-000055420000}"/>
    <cellStyle name="差_2013年7月完成8月计划03 3" xfId="5057" xr:uid="{00000000-0005-0000-0000-000056420000}"/>
    <cellStyle name="差_2013年7月完成8月计划03 3 2" xfId="30779" xr:uid="{00000000-0005-0000-0000-000057420000}"/>
    <cellStyle name="差_2013年7月完成8月计划03 4" xfId="11379" xr:uid="{00000000-0005-0000-0000-000058420000}"/>
    <cellStyle name="差_2013年7月完成8月计划03 4 2" xfId="30782" xr:uid="{00000000-0005-0000-0000-000059420000}"/>
    <cellStyle name="差_2013年7月完成8月计划03 5" xfId="11381" xr:uid="{00000000-0005-0000-0000-00005A420000}"/>
    <cellStyle name="差_2013年7月完成8月计划03 5 2" xfId="30785" xr:uid="{00000000-0005-0000-0000-00005B420000}"/>
    <cellStyle name="差_2013年7月完成8月计划03 6" xfId="17039" xr:uid="{00000000-0005-0000-0000-00005C420000}"/>
    <cellStyle name="差_2013年7月完成8月计划03 6 2" xfId="20704" xr:uid="{00000000-0005-0000-0000-00005D420000}"/>
    <cellStyle name="差_2013年7月完成8月计划03 7" xfId="30768" xr:uid="{00000000-0005-0000-0000-00005E420000}"/>
    <cellStyle name="差_2013年8月8日半月产值报表（广州分公司）" xfId="2441" xr:uid="{00000000-0005-0000-0000-00005F420000}"/>
    <cellStyle name="差_2013年8月8日半月产值报表（广州分公司） 2" xfId="2442" xr:uid="{00000000-0005-0000-0000-000060420000}"/>
    <cellStyle name="差_2013年8月8日半月产值报表（广州分公司） 2 2" xfId="5060" xr:uid="{00000000-0005-0000-0000-000061420000}"/>
    <cellStyle name="差_2013年8月8日半月产值报表（广州分公司） 2 2 2" xfId="7510" xr:uid="{00000000-0005-0000-0000-000062420000}"/>
    <cellStyle name="差_2013年8月8日半月产值报表（广州分公司） 2 2 2 2" xfId="30789" xr:uid="{00000000-0005-0000-0000-000063420000}"/>
    <cellStyle name="差_2013年8月8日半月产值报表（广州分公司） 2 2 3" xfId="11382" xr:uid="{00000000-0005-0000-0000-000064420000}"/>
    <cellStyle name="差_2013年8月8日半月产值报表（广州分公司） 2 2 3 2" xfId="30790" xr:uid="{00000000-0005-0000-0000-000065420000}"/>
    <cellStyle name="差_2013年8月8日半月产值报表（广州分公司） 2 2 4" xfId="30788" xr:uid="{00000000-0005-0000-0000-000066420000}"/>
    <cellStyle name="差_2013年8月8日半月产值报表（广州分公司） 2 3" xfId="11383" xr:uid="{00000000-0005-0000-0000-000067420000}"/>
    <cellStyle name="差_2013年8月8日半月产值报表（广州分公司） 2 3 2" xfId="30791" xr:uid="{00000000-0005-0000-0000-000068420000}"/>
    <cellStyle name="差_2013年8月8日半月产值报表（广州分公司） 2 4" xfId="11384" xr:uid="{00000000-0005-0000-0000-000069420000}"/>
    <cellStyle name="差_2013年8月8日半月产值报表（广州分公司） 2 4 2" xfId="30792" xr:uid="{00000000-0005-0000-0000-00006A420000}"/>
    <cellStyle name="差_2013年8月8日半月产值报表（广州分公司） 2 5" xfId="17042" xr:uid="{00000000-0005-0000-0000-00006B420000}"/>
    <cellStyle name="差_2013年8月8日半月产值报表（广州分公司） 2 5 2" xfId="21111" xr:uid="{00000000-0005-0000-0000-00006C420000}"/>
    <cellStyle name="差_2013年8月8日半月产值报表（广州分公司） 2 6" xfId="30787" xr:uid="{00000000-0005-0000-0000-00006D420000}"/>
    <cellStyle name="差_2013年8月8日半月产值报表（广州分公司） 3" xfId="5059" xr:uid="{00000000-0005-0000-0000-00006E420000}"/>
    <cellStyle name="差_2013年8月8日半月产值报表（广州分公司） 3 2" xfId="7511" xr:uid="{00000000-0005-0000-0000-00006F420000}"/>
    <cellStyle name="差_2013年8月8日半月产值报表（广州分公司） 3 2 2" xfId="30794" xr:uid="{00000000-0005-0000-0000-000070420000}"/>
    <cellStyle name="差_2013年8月8日半月产值报表（广州分公司） 3 3" xfId="11385" xr:uid="{00000000-0005-0000-0000-000071420000}"/>
    <cellStyle name="差_2013年8月8日半月产值报表（广州分公司） 3 3 2" xfId="30795" xr:uid="{00000000-0005-0000-0000-000072420000}"/>
    <cellStyle name="差_2013年8月8日半月产值报表（广州分公司） 3 4" xfId="30793" xr:uid="{00000000-0005-0000-0000-000073420000}"/>
    <cellStyle name="差_2013年8月8日半月产值报表（广州分公司） 4" xfId="11386" xr:uid="{00000000-0005-0000-0000-000074420000}"/>
    <cellStyle name="差_2013年8月8日半月产值报表（广州分公司） 4 2" xfId="30796" xr:uid="{00000000-0005-0000-0000-000075420000}"/>
    <cellStyle name="差_2013年8月8日半月产值报表（广州分公司） 5" xfId="11387" xr:uid="{00000000-0005-0000-0000-000076420000}"/>
    <cellStyle name="差_2013年8月8日半月产值报表（广州分公司） 5 2" xfId="30797" xr:uid="{00000000-0005-0000-0000-000077420000}"/>
    <cellStyle name="差_2013年8月8日半月产值报表（广州分公司） 6" xfId="17041" xr:uid="{00000000-0005-0000-0000-000078420000}"/>
    <cellStyle name="差_2013年8月8日半月产值报表（广州分公司） 6 2" xfId="25238" xr:uid="{00000000-0005-0000-0000-000079420000}"/>
    <cellStyle name="差_2013年8月8日半月产值报表（广州分公司） 7" xfId="30786" xr:uid="{00000000-0005-0000-0000-00007A420000}"/>
    <cellStyle name="差_2013年8月上半月完成03" xfId="425" xr:uid="{00000000-0005-0000-0000-00007B420000}"/>
    <cellStyle name="差_2013年8月上半月完成03 2" xfId="2443" xr:uid="{00000000-0005-0000-0000-00007C420000}"/>
    <cellStyle name="差_2013年8月上半月完成03 2 2" xfId="5062" xr:uid="{00000000-0005-0000-0000-00007D420000}"/>
    <cellStyle name="差_2013年8月上半月完成03 2 2 2" xfId="30800" xr:uid="{00000000-0005-0000-0000-00007E420000}"/>
    <cellStyle name="差_2013年8月上半月完成03 2 3" xfId="11388" xr:uid="{00000000-0005-0000-0000-00007F420000}"/>
    <cellStyle name="差_2013年8月上半月完成03 2 3 2" xfId="30801" xr:uid="{00000000-0005-0000-0000-000080420000}"/>
    <cellStyle name="差_2013年8月上半月完成03 2 4" xfId="11389" xr:uid="{00000000-0005-0000-0000-000081420000}"/>
    <cellStyle name="差_2013年8月上半月完成03 2 4 2" xfId="30802" xr:uid="{00000000-0005-0000-0000-000082420000}"/>
    <cellStyle name="差_2013年8月上半月完成03 2 5" xfId="17043" xr:uid="{00000000-0005-0000-0000-000083420000}"/>
    <cellStyle name="差_2013年8月上半月完成03 2 5 2" xfId="30803" xr:uid="{00000000-0005-0000-0000-000084420000}"/>
    <cellStyle name="差_2013年8月上半月完成03 2 6" xfId="30799" xr:uid="{00000000-0005-0000-0000-000085420000}"/>
    <cellStyle name="差_2013年8月上半月完成03 3" xfId="5061" xr:uid="{00000000-0005-0000-0000-000086420000}"/>
    <cellStyle name="差_2013年8月上半月完成03 3 2" xfId="30804" xr:uid="{00000000-0005-0000-0000-000087420000}"/>
    <cellStyle name="差_2013年8月上半月完成03 4" xfId="11390" xr:uid="{00000000-0005-0000-0000-000088420000}"/>
    <cellStyle name="差_2013年8月上半月完成03 4 2" xfId="30805" xr:uid="{00000000-0005-0000-0000-000089420000}"/>
    <cellStyle name="差_2013年8月上半月完成03 5" xfId="11391" xr:uid="{00000000-0005-0000-0000-00008A420000}"/>
    <cellStyle name="差_2013年8月上半月完成03 5 2" xfId="30806" xr:uid="{00000000-0005-0000-0000-00008B420000}"/>
    <cellStyle name="差_2013年8月上半月完成03 6" xfId="15451" xr:uid="{00000000-0005-0000-0000-00008C420000}"/>
    <cellStyle name="差_2013年8月上半月完成03 6 2" xfId="30807" xr:uid="{00000000-0005-0000-0000-00008D420000}"/>
    <cellStyle name="差_2013年8月上半月完成03 7" xfId="30798" xr:uid="{00000000-0005-0000-0000-00008E420000}"/>
    <cellStyle name="差_2013年8月完成9月计划修改03" xfId="2116" xr:uid="{00000000-0005-0000-0000-00008F420000}"/>
    <cellStyle name="差_2013年8月完成9月计划修改03 2" xfId="2444" xr:uid="{00000000-0005-0000-0000-000090420000}"/>
    <cellStyle name="差_2013年8月完成9月计划修改03 2 2" xfId="5064" xr:uid="{00000000-0005-0000-0000-000091420000}"/>
    <cellStyle name="差_2013年8月完成9月计划修改03 2 2 2" xfId="30808" xr:uid="{00000000-0005-0000-0000-000092420000}"/>
    <cellStyle name="差_2013年8月完成9月计划修改03 2 3" xfId="11392" xr:uid="{00000000-0005-0000-0000-000093420000}"/>
    <cellStyle name="差_2013年8月完成9月计划修改03 2 3 2" xfId="30810" xr:uid="{00000000-0005-0000-0000-000094420000}"/>
    <cellStyle name="差_2013年8月完成9月计划修改03 2 4" xfId="11394" xr:uid="{00000000-0005-0000-0000-000095420000}"/>
    <cellStyle name="差_2013年8月完成9月计划修改03 2 4 2" xfId="30812" xr:uid="{00000000-0005-0000-0000-000096420000}"/>
    <cellStyle name="差_2013年8月完成9月计划修改03 2 5" xfId="17044" xr:uid="{00000000-0005-0000-0000-000097420000}"/>
    <cellStyle name="差_2013年8月完成9月计划修改03 2 5 2" xfId="29833" xr:uid="{00000000-0005-0000-0000-000098420000}"/>
    <cellStyle name="差_2013年8月完成9月计划修改03 2 6" xfId="25816" xr:uid="{00000000-0005-0000-0000-000099420000}"/>
    <cellStyle name="差_2013年8月完成9月计划修改03 3" xfId="5063" xr:uid="{00000000-0005-0000-0000-00009A420000}"/>
    <cellStyle name="差_2013年8月完成9月计划修改03 3 2" xfId="25818" xr:uid="{00000000-0005-0000-0000-00009B420000}"/>
    <cellStyle name="差_2013年8月完成9月计划修改03 4" xfId="11395" xr:uid="{00000000-0005-0000-0000-00009C420000}"/>
    <cellStyle name="差_2013年8月完成9月计划修改03 4 2" xfId="28443" xr:uid="{00000000-0005-0000-0000-00009D420000}"/>
    <cellStyle name="差_2013年8月完成9月计划修改03 5" xfId="11396" xr:uid="{00000000-0005-0000-0000-00009E420000}"/>
    <cellStyle name="差_2013年8月完成9月计划修改03 5 2" xfId="30813" xr:uid="{00000000-0005-0000-0000-00009F420000}"/>
    <cellStyle name="差_2013年8月完成9月计划修改03 6" xfId="16725" xr:uid="{00000000-0005-0000-0000-0000A0420000}"/>
    <cellStyle name="差_2013年8月完成9月计划修改03 6 2" xfId="30814" xr:uid="{00000000-0005-0000-0000-0000A1420000}"/>
    <cellStyle name="差_2013年8月完成9月计划修改03 7" xfId="24749" xr:uid="{00000000-0005-0000-0000-0000A2420000}"/>
    <cellStyle name="差_2013年8月下半月辽宁公司施工生产计划表" xfId="2445" xr:uid="{00000000-0005-0000-0000-0000A3420000}"/>
    <cellStyle name="差_2013年8月下半月辽宁公司施工生产计划表 2" xfId="501" xr:uid="{00000000-0005-0000-0000-0000A4420000}"/>
    <cellStyle name="差_2013年8月下半月辽宁公司施工生产计划表 2 2" xfId="5066" xr:uid="{00000000-0005-0000-0000-0000A5420000}"/>
    <cellStyle name="差_2013年8月下半月辽宁公司施工生产计划表 2 2 2" xfId="7512" xr:uid="{00000000-0005-0000-0000-0000A6420000}"/>
    <cellStyle name="差_2013年8月下半月辽宁公司施工生产计划表 2 2 2 2" xfId="30820" xr:uid="{00000000-0005-0000-0000-0000A7420000}"/>
    <cellStyle name="差_2013年8月下半月辽宁公司施工生产计划表 2 2 3" xfId="11399" xr:uid="{00000000-0005-0000-0000-0000A8420000}"/>
    <cellStyle name="差_2013年8月下半月辽宁公司施工生产计划表 2 2 3 2" xfId="30821" xr:uid="{00000000-0005-0000-0000-0000A9420000}"/>
    <cellStyle name="差_2013年8月下半月辽宁公司施工生产计划表 2 2 4" xfId="30819" xr:uid="{00000000-0005-0000-0000-0000AA420000}"/>
    <cellStyle name="差_2013年8月下半月辽宁公司施工生产计划表 2 3" xfId="11400" xr:uid="{00000000-0005-0000-0000-0000AB420000}"/>
    <cellStyle name="差_2013年8月下半月辽宁公司施工生产计划表 2 3 2" xfId="30823" xr:uid="{00000000-0005-0000-0000-0000AC420000}"/>
    <cellStyle name="差_2013年8月下半月辽宁公司施工生产计划表 2 4" xfId="11401" xr:uid="{00000000-0005-0000-0000-0000AD420000}"/>
    <cellStyle name="差_2013年8月下半月辽宁公司施工生产计划表 2 4 2" xfId="30825" xr:uid="{00000000-0005-0000-0000-0000AE420000}"/>
    <cellStyle name="差_2013年8月下半月辽宁公司施工生产计划表 2 5" xfId="15505" xr:uid="{00000000-0005-0000-0000-0000AF420000}"/>
    <cellStyle name="差_2013年8月下半月辽宁公司施工生产计划表 2 5 2" xfId="30827" xr:uid="{00000000-0005-0000-0000-0000B0420000}"/>
    <cellStyle name="差_2013年8月下半月辽宁公司施工生产计划表 2 6" xfId="30817" xr:uid="{00000000-0005-0000-0000-0000B1420000}"/>
    <cellStyle name="差_2013年8月下半月辽宁公司施工生产计划表 3" xfId="5065" xr:uid="{00000000-0005-0000-0000-0000B2420000}"/>
    <cellStyle name="差_2013年8月下半月辽宁公司施工生产计划表 3 2" xfId="7358" xr:uid="{00000000-0005-0000-0000-0000B3420000}"/>
    <cellStyle name="差_2013年8月下半月辽宁公司施工生产计划表 3 2 2" xfId="30830" xr:uid="{00000000-0005-0000-0000-0000B4420000}"/>
    <cellStyle name="差_2013年8月下半月辽宁公司施工生产计划表 3 3" xfId="11403" xr:uid="{00000000-0005-0000-0000-0000B5420000}"/>
    <cellStyle name="差_2013年8月下半月辽宁公司施工生产计划表 3 3 2" xfId="30832" xr:uid="{00000000-0005-0000-0000-0000B6420000}"/>
    <cellStyle name="差_2013年8月下半月辽宁公司施工生产计划表 3 4" xfId="30828" xr:uid="{00000000-0005-0000-0000-0000B7420000}"/>
    <cellStyle name="差_2013年8月下半月辽宁公司施工生产计划表 4" xfId="11404" xr:uid="{00000000-0005-0000-0000-0000B8420000}"/>
    <cellStyle name="差_2013年8月下半月辽宁公司施工生产计划表 4 2" xfId="30833" xr:uid="{00000000-0005-0000-0000-0000B9420000}"/>
    <cellStyle name="差_2013年8月下半月辽宁公司施工生产计划表 5" xfId="9834" xr:uid="{00000000-0005-0000-0000-0000BA420000}"/>
    <cellStyle name="差_2013年8月下半月辽宁公司施工生产计划表 5 2" xfId="29793" xr:uid="{00000000-0005-0000-0000-0000BB420000}"/>
    <cellStyle name="差_2013年8月下半月辽宁公司施工生产计划表 6" xfId="17045" xr:uid="{00000000-0005-0000-0000-0000BC420000}"/>
    <cellStyle name="差_2013年8月下半月辽宁公司施工生产计划表 6 2" xfId="30834" xr:uid="{00000000-0005-0000-0000-0000BD420000}"/>
    <cellStyle name="差_2013年8月下半月辽宁公司施工生产计划表 7" xfId="30816" xr:uid="{00000000-0005-0000-0000-0000BE420000}"/>
    <cellStyle name="差_2013年9月5日半月产值报表（广州分公司）" xfId="2324" xr:uid="{00000000-0005-0000-0000-0000BF420000}"/>
    <cellStyle name="差_2013年9月5日半月产值报表（广州分公司） 2" xfId="482" xr:uid="{00000000-0005-0000-0000-0000C0420000}"/>
    <cellStyle name="差_2013年9月5日半月产值报表（广州分公司） 2 2" xfId="5068" xr:uid="{00000000-0005-0000-0000-0000C1420000}"/>
    <cellStyle name="差_2013年9月5日半月产值报表（广州分公司） 2 2 2" xfId="6986" xr:uid="{00000000-0005-0000-0000-0000C2420000}"/>
    <cellStyle name="差_2013年9月5日半月产值报表（广州分公司） 2 2 2 2" xfId="22063" xr:uid="{00000000-0005-0000-0000-0000C3420000}"/>
    <cellStyle name="差_2013年9月5日半月产值报表（广州分公司） 2 2 3" xfId="10198" xr:uid="{00000000-0005-0000-0000-0000C4420000}"/>
    <cellStyle name="差_2013年9月5日半月产值报表（广州分公司） 2 2 3 2" xfId="22072" xr:uid="{00000000-0005-0000-0000-0000C5420000}"/>
    <cellStyle name="差_2013年9月5日半月产值报表（广州分公司） 2 2 4" xfId="28747" xr:uid="{00000000-0005-0000-0000-0000C6420000}"/>
    <cellStyle name="差_2013年9月5日半月产值报表（广州分公司） 2 3" xfId="11406" xr:uid="{00000000-0005-0000-0000-0000C7420000}"/>
    <cellStyle name="差_2013年9月5日半月产值报表（广州分公司） 2 3 2" xfId="30838" xr:uid="{00000000-0005-0000-0000-0000C8420000}"/>
    <cellStyle name="差_2013年9月5日半月产值报表（广州分公司） 2 4" xfId="11407" xr:uid="{00000000-0005-0000-0000-0000C9420000}"/>
    <cellStyle name="差_2013年9月5日半月产值报表（广州分公司） 2 4 2" xfId="30839" xr:uid="{00000000-0005-0000-0000-0000CA420000}"/>
    <cellStyle name="差_2013年9月5日半月产值报表（广州分公司） 2 5" xfId="15488" xr:uid="{00000000-0005-0000-0000-0000CB420000}"/>
    <cellStyle name="差_2013年9月5日半月产值报表（广州分公司） 2 5 2" xfId="29280" xr:uid="{00000000-0005-0000-0000-0000CC420000}"/>
    <cellStyle name="差_2013年9月5日半月产值报表（广州分公司） 2 6" xfId="30837" xr:uid="{00000000-0005-0000-0000-0000CD420000}"/>
    <cellStyle name="差_2013年9月5日半月产值报表（广州分公司） 3" xfId="5067" xr:uid="{00000000-0005-0000-0000-0000CE420000}"/>
    <cellStyle name="差_2013年9月5日半月产值报表（广州分公司） 3 2" xfId="6809" xr:uid="{00000000-0005-0000-0000-0000CF420000}"/>
    <cellStyle name="差_2013年9月5日半月产值报表（广州分公司） 3 2 2" xfId="30842" xr:uid="{00000000-0005-0000-0000-0000D0420000}"/>
    <cellStyle name="差_2013年9月5日半月产值报表（广州分公司） 3 3" xfId="11408" xr:uid="{00000000-0005-0000-0000-0000D1420000}"/>
    <cellStyle name="差_2013年9月5日半月产值报表（广州分公司） 3 3 2" xfId="30843" xr:uid="{00000000-0005-0000-0000-0000D2420000}"/>
    <cellStyle name="差_2013年9月5日半月产值报表（广州分公司） 3 4" xfId="30841" xr:uid="{00000000-0005-0000-0000-0000D3420000}"/>
    <cellStyle name="差_2013年9月5日半月产值报表（广州分公司） 4" xfId="11409" xr:uid="{00000000-0005-0000-0000-0000D4420000}"/>
    <cellStyle name="差_2013年9月5日半月产值报表（广州分公司） 4 2" xfId="30844" xr:uid="{00000000-0005-0000-0000-0000D5420000}"/>
    <cellStyle name="差_2013年9月5日半月产值报表（广州分公司） 5" xfId="11410" xr:uid="{00000000-0005-0000-0000-0000D6420000}"/>
    <cellStyle name="差_2013年9月5日半月产值报表（广州分公司） 5 2" xfId="30845" xr:uid="{00000000-0005-0000-0000-0000D7420000}"/>
    <cellStyle name="差_2013年9月5日半月产值报表（广州分公司） 6" xfId="16924" xr:uid="{00000000-0005-0000-0000-0000D8420000}"/>
    <cellStyle name="差_2013年9月5日半月产值报表（广州分公司） 6 2" xfId="30846" xr:uid="{00000000-0005-0000-0000-0000D9420000}"/>
    <cellStyle name="差_2013年9月5日半月产值报表（广州分公司） 7" xfId="30835" xr:uid="{00000000-0005-0000-0000-0000DA420000}"/>
    <cellStyle name="差_2013年9月半月完成03" xfId="2446" xr:uid="{00000000-0005-0000-0000-0000DB420000}"/>
    <cellStyle name="差_2013年9月半月完成03 2" xfId="2447" xr:uid="{00000000-0005-0000-0000-0000DC420000}"/>
    <cellStyle name="差_2013年9月半月完成03 2 2" xfId="5070" xr:uid="{00000000-0005-0000-0000-0000DD420000}"/>
    <cellStyle name="差_2013年9月半月完成03 2 2 2" xfId="22486" xr:uid="{00000000-0005-0000-0000-0000DE420000}"/>
    <cellStyle name="差_2013年9月半月完成03 2 3" xfId="11411" xr:uid="{00000000-0005-0000-0000-0000DF420000}"/>
    <cellStyle name="差_2013年9月半月完成03 2 3 2" xfId="30850" xr:uid="{00000000-0005-0000-0000-0000E0420000}"/>
    <cellStyle name="差_2013年9月半月完成03 2 4" xfId="11412" xr:uid="{00000000-0005-0000-0000-0000E1420000}"/>
    <cellStyle name="差_2013年9月半月完成03 2 4 2" xfId="30851" xr:uid="{00000000-0005-0000-0000-0000E2420000}"/>
    <cellStyle name="差_2013年9月半月完成03 2 5" xfId="17047" xr:uid="{00000000-0005-0000-0000-0000E3420000}"/>
    <cellStyle name="差_2013年9月半月完成03 2 5 2" xfId="30852" xr:uid="{00000000-0005-0000-0000-0000E4420000}"/>
    <cellStyle name="差_2013年9月半月完成03 2 6" xfId="30849" xr:uid="{00000000-0005-0000-0000-0000E5420000}"/>
    <cellStyle name="差_2013年9月半月完成03 3" xfId="5069" xr:uid="{00000000-0005-0000-0000-0000E6420000}"/>
    <cellStyle name="差_2013年9月半月完成03 3 2" xfId="30853" xr:uid="{00000000-0005-0000-0000-0000E7420000}"/>
    <cellStyle name="差_2013年9月半月完成03 4" xfId="11413" xr:uid="{00000000-0005-0000-0000-0000E8420000}"/>
    <cellStyle name="差_2013年9月半月完成03 4 2" xfId="23160" xr:uid="{00000000-0005-0000-0000-0000E9420000}"/>
    <cellStyle name="差_2013年9月半月完成03 5" xfId="11414" xr:uid="{00000000-0005-0000-0000-0000EA420000}"/>
    <cellStyle name="差_2013年9月半月完成03 5 2" xfId="30854" xr:uid="{00000000-0005-0000-0000-0000EB420000}"/>
    <cellStyle name="差_2013年9月半月完成03 6" xfId="17046" xr:uid="{00000000-0005-0000-0000-0000EC420000}"/>
    <cellStyle name="差_2013年9月半月完成03 6 2" xfId="30855" xr:uid="{00000000-0005-0000-0000-0000ED420000}"/>
    <cellStyle name="差_2013年9月半月完成03 7" xfId="30848" xr:uid="{00000000-0005-0000-0000-0000EE420000}"/>
    <cellStyle name="差_2013年9月上半月辽宁公司施工生产计划表" xfId="1821" xr:uid="{00000000-0005-0000-0000-0000EF420000}"/>
    <cellStyle name="差_2013年9月上半月辽宁公司施工生产计划表 2" xfId="2448" xr:uid="{00000000-0005-0000-0000-0000F0420000}"/>
    <cellStyle name="差_2013年9月上半月辽宁公司施工生产计划表 2 2" xfId="5072" xr:uid="{00000000-0005-0000-0000-0000F1420000}"/>
    <cellStyle name="差_2013年9月上半月辽宁公司施工生产计划表 2 2 2" xfId="7513" xr:uid="{00000000-0005-0000-0000-0000F2420000}"/>
    <cellStyle name="差_2013年9月上半月辽宁公司施工生产计划表 2 2 2 2" xfId="30861" xr:uid="{00000000-0005-0000-0000-0000F3420000}"/>
    <cellStyle name="差_2013年9月上半月辽宁公司施工生产计划表 2 2 3" xfId="11417" xr:uid="{00000000-0005-0000-0000-0000F4420000}"/>
    <cellStyle name="差_2013年9月上半月辽宁公司施工生产计划表 2 2 3 2" xfId="30863" xr:uid="{00000000-0005-0000-0000-0000F5420000}"/>
    <cellStyle name="差_2013年9月上半月辽宁公司施工生产计划表 2 2 4" xfId="30859" xr:uid="{00000000-0005-0000-0000-0000F6420000}"/>
    <cellStyle name="差_2013年9月上半月辽宁公司施工生产计划表 2 3" xfId="11418" xr:uid="{00000000-0005-0000-0000-0000F7420000}"/>
    <cellStyle name="差_2013年9月上半月辽宁公司施工生产计划表 2 3 2" xfId="30864" xr:uid="{00000000-0005-0000-0000-0000F8420000}"/>
    <cellStyle name="差_2013年9月上半月辽宁公司施工生产计划表 2 4" xfId="10059" xr:uid="{00000000-0005-0000-0000-0000F9420000}"/>
    <cellStyle name="差_2013年9月上半月辽宁公司施工生产计划表 2 4 2" xfId="21528" xr:uid="{00000000-0005-0000-0000-0000FA420000}"/>
    <cellStyle name="差_2013年9月上半月辽宁公司施工生产计划表 2 5" xfId="17048" xr:uid="{00000000-0005-0000-0000-0000FB420000}"/>
    <cellStyle name="差_2013年9月上半月辽宁公司施工生产计划表 2 5 2" xfId="30865" xr:uid="{00000000-0005-0000-0000-0000FC420000}"/>
    <cellStyle name="差_2013年9月上半月辽宁公司施工生产计划表 2 6" xfId="30858" xr:uid="{00000000-0005-0000-0000-0000FD420000}"/>
    <cellStyle name="差_2013年9月上半月辽宁公司施工生产计划表 3" xfId="5071" xr:uid="{00000000-0005-0000-0000-0000FE420000}"/>
    <cellStyle name="差_2013年9月上半月辽宁公司施工生产计划表 3 2" xfId="7514" xr:uid="{00000000-0005-0000-0000-0000FF420000}"/>
    <cellStyle name="差_2013年9月上半月辽宁公司施工生产计划表 3 2 2" xfId="30868" xr:uid="{00000000-0005-0000-0000-000000430000}"/>
    <cellStyle name="差_2013年9月上半月辽宁公司施工生产计划表 3 3" xfId="11419" xr:uid="{00000000-0005-0000-0000-000001430000}"/>
    <cellStyle name="差_2013年9月上半月辽宁公司施工生产计划表 3 3 2" xfId="30869" xr:uid="{00000000-0005-0000-0000-000002430000}"/>
    <cellStyle name="差_2013年9月上半月辽宁公司施工生产计划表 3 4" xfId="30867" xr:uid="{00000000-0005-0000-0000-000003430000}"/>
    <cellStyle name="差_2013年9月上半月辽宁公司施工生产计划表 4" xfId="11420" xr:uid="{00000000-0005-0000-0000-000004430000}"/>
    <cellStyle name="差_2013年9月上半月辽宁公司施工生产计划表 4 2" xfId="30870" xr:uid="{00000000-0005-0000-0000-000005430000}"/>
    <cellStyle name="差_2013年9月上半月辽宁公司施工生产计划表 5" xfId="11421" xr:uid="{00000000-0005-0000-0000-000006430000}"/>
    <cellStyle name="差_2013年9月上半月辽宁公司施工生产计划表 5 2" xfId="30871" xr:uid="{00000000-0005-0000-0000-000007430000}"/>
    <cellStyle name="差_2013年9月上半月辽宁公司施工生产计划表 6" xfId="16454" xr:uid="{00000000-0005-0000-0000-000008430000}"/>
    <cellStyle name="差_2013年9月上半月辽宁公司施工生产计划表 6 2" xfId="30872" xr:uid="{00000000-0005-0000-0000-000009430000}"/>
    <cellStyle name="差_2013年9月上半月辽宁公司施工生产计划表 7" xfId="30856" xr:uid="{00000000-0005-0000-0000-00000A430000}"/>
    <cellStyle name="差_2013年9月完成10月计划03" xfId="2450" xr:uid="{00000000-0005-0000-0000-00000B430000}"/>
    <cellStyle name="差_2013年9月完成10月计划03 2" xfId="2451" xr:uid="{00000000-0005-0000-0000-00000C430000}"/>
    <cellStyle name="差_2013年9月完成10月计划03 2 2" xfId="5074" xr:uid="{00000000-0005-0000-0000-00000D430000}"/>
    <cellStyle name="差_2013年9月完成10月计划03 2 2 2" xfId="30875" xr:uid="{00000000-0005-0000-0000-00000E430000}"/>
    <cellStyle name="差_2013年9月完成10月计划03 2 3" xfId="11422" xr:uid="{00000000-0005-0000-0000-00000F430000}"/>
    <cellStyle name="差_2013年9月完成10月计划03 2 3 2" xfId="30876" xr:uid="{00000000-0005-0000-0000-000010430000}"/>
    <cellStyle name="差_2013年9月完成10月计划03 2 4" xfId="11423" xr:uid="{00000000-0005-0000-0000-000011430000}"/>
    <cellStyle name="差_2013年9月完成10月计划03 2 4 2" xfId="30877" xr:uid="{00000000-0005-0000-0000-000012430000}"/>
    <cellStyle name="差_2013年9月完成10月计划03 2 5" xfId="17051" xr:uid="{00000000-0005-0000-0000-000013430000}"/>
    <cellStyle name="差_2013年9月完成10月计划03 2 5 2" xfId="30879" xr:uid="{00000000-0005-0000-0000-000014430000}"/>
    <cellStyle name="差_2013年9月完成10月计划03 2 6" xfId="30874" xr:uid="{00000000-0005-0000-0000-000015430000}"/>
    <cellStyle name="差_2013年9月完成10月计划03 3" xfId="5073" xr:uid="{00000000-0005-0000-0000-000016430000}"/>
    <cellStyle name="差_2013年9月完成10月计划03 3 2" xfId="30441" xr:uid="{00000000-0005-0000-0000-000017430000}"/>
    <cellStyle name="差_2013年9月完成10月计划03 4" xfId="9258" xr:uid="{00000000-0005-0000-0000-000018430000}"/>
    <cellStyle name="差_2013年9月完成10月计划03 4 2" xfId="21888" xr:uid="{00000000-0005-0000-0000-000019430000}"/>
    <cellStyle name="差_2013年9月完成10月计划03 5" xfId="11031" xr:uid="{00000000-0005-0000-0000-00001A430000}"/>
    <cellStyle name="差_2013年9月完成10月计划03 5 2" xfId="21929" xr:uid="{00000000-0005-0000-0000-00001B430000}"/>
    <cellStyle name="差_2013年9月完成10月计划03 6" xfId="17050" xr:uid="{00000000-0005-0000-0000-00001C430000}"/>
    <cellStyle name="差_2013年9月完成10月计划03 6 2" xfId="30880" xr:uid="{00000000-0005-0000-0000-00001D430000}"/>
    <cellStyle name="差_2013年9月完成10月计划03 7" xfId="30873" xr:uid="{00000000-0005-0000-0000-00001E430000}"/>
    <cellStyle name="差_2013年9月下半月辽宁公司施工生产计划表" xfId="2453" xr:uid="{00000000-0005-0000-0000-00001F430000}"/>
    <cellStyle name="差_2013年9月下半月辽宁公司施工生产计划表 2" xfId="2454" xr:uid="{00000000-0005-0000-0000-000020430000}"/>
    <cellStyle name="差_2013年9月下半月辽宁公司施工生产计划表 2 2" xfId="5076" xr:uid="{00000000-0005-0000-0000-000021430000}"/>
    <cellStyle name="差_2013年9月下半月辽宁公司施工生产计划表 2 2 2" xfId="7477" xr:uid="{00000000-0005-0000-0000-000022430000}"/>
    <cellStyle name="差_2013年9月下半月辽宁公司施工生产计划表 2 2 2 2" xfId="30886" xr:uid="{00000000-0005-0000-0000-000023430000}"/>
    <cellStyle name="差_2013年9月下半月辽宁公司施工生产计划表 2 2 3" xfId="11425" xr:uid="{00000000-0005-0000-0000-000024430000}"/>
    <cellStyle name="差_2013年9月下半月辽宁公司施工生产计划表 2 2 3 2" xfId="30889" xr:uid="{00000000-0005-0000-0000-000025430000}"/>
    <cellStyle name="差_2013年9月下半月辽宁公司施工生产计划表 2 2 4" xfId="30884" xr:uid="{00000000-0005-0000-0000-000026430000}"/>
    <cellStyle name="差_2013年9月下半月辽宁公司施工生产计划表 2 3" xfId="11426" xr:uid="{00000000-0005-0000-0000-000027430000}"/>
    <cellStyle name="差_2013年9月下半月辽宁公司施工生产计划表 2 3 2" xfId="30892" xr:uid="{00000000-0005-0000-0000-000028430000}"/>
    <cellStyle name="差_2013年9月下半月辽宁公司施工生产计划表 2 4" xfId="11427" xr:uid="{00000000-0005-0000-0000-000029430000}"/>
    <cellStyle name="差_2013年9月下半月辽宁公司施工生产计划表 2 4 2" xfId="30895" xr:uid="{00000000-0005-0000-0000-00002A430000}"/>
    <cellStyle name="差_2013年9月下半月辽宁公司施工生产计划表 2 5" xfId="17054" xr:uid="{00000000-0005-0000-0000-00002B430000}"/>
    <cellStyle name="差_2013年9月下半月辽宁公司施工生产计划表 2 5 2" xfId="30897" xr:uid="{00000000-0005-0000-0000-00002C430000}"/>
    <cellStyle name="差_2013年9月下半月辽宁公司施工生产计划表 2 6" xfId="30882" xr:uid="{00000000-0005-0000-0000-00002D430000}"/>
    <cellStyle name="差_2013年9月下半月辽宁公司施工生产计划表 3" xfId="5075" xr:uid="{00000000-0005-0000-0000-00002E430000}"/>
    <cellStyle name="差_2013年9月下半月辽宁公司施工生产计划表 3 2" xfId="7517" xr:uid="{00000000-0005-0000-0000-00002F430000}"/>
    <cellStyle name="差_2013年9月下半月辽宁公司施工生产计划表 3 2 2" xfId="30899" xr:uid="{00000000-0005-0000-0000-000030430000}"/>
    <cellStyle name="差_2013年9月下半月辽宁公司施工生产计划表 3 3" xfId="11428" xr:uid="{00000000-0005-0000-0000-000031430000}"/>
    <cellStyle name="差_2013年9月下半月辽宁公司施工生产计划表 3 3 2" xfId="30901" xr:uid="{00000000-0005-0000-0000-000032430000}"/>
    <cellStyle name="差_2013年9月下半月辽宁公司施工生产计划表 3 4" xfId="30898" xr:uid="{00000000-0005-0000-0000-000033430000}"/>
    <cellStyle name="差_2013年9月下半月辽宁公司施工生产计划表 4" xfId="11429" xr:uid="{00000000-0005-0000-0000-000034430000}"/>
    <cellStyle name="差_2013年9月下半月辽宁公司施工生产计划表 4 2" xfId="30902" xr:uid="{00000000-0005-0000-0000-000035430000}"/>
    <cellStyle name="差_2013年9月下半月辽宁公司施工生产计划表 5" xfId="11430" xr:uid="{00000000-0005-0000-0000-000036430000}"/>
    <cellStyle name="差_2013年9月下半月辽宁公司施工生产计划表 5 2" xfId="30903" xr:uid="{00000000-0005-0000-0000-000037430000}"/>
    <cellStyle name="差_2013年9月下半月辽宁公司施工生产计划表 6" xfId="17053" xr:uid="{00000000-0005-0000-0000-000038430000}"/>
    <cellStyle name="差_2013年9月下半月辽宁公司施工生产计划表 6 2" xfId="30904" xr:uid="{00000000-0005-0000-0000-000039430000}"/>
    <cellStyle name="差_2013年9月下半月辽宁公司施工生产计划表 7" xfId="30881" xr:uid="{00000000-0005-0000-0000-00003A430000}"/>
    <cellStyle name="差_2013年一季度计划-各公司" xfId="2456" xr:uid="{00000000-0005-0000-0000-00003B430000}"/>
    <cellStyle name="差_2013年一季度计划-各公司 2" xfId="1859" xr:uid="{00000000-0005-0000-0000-00003C430000}"/>
    <cellStyle name="差_2013年一季度计划-各公司 2 2" xfId="5078" xr:uid="{00000000-0005-0000-0000-00003D430000}"/>
    <cellStyle name="差_2013年一季度计划-各公司 2 2 2" xfId="7377" xr:uid="{00000000-0005-0000-0000-00003E430000}"/>
    <cellStyle name="差_2013年一季度计划-各公司 2 2 2 2" xfId="30909" xr:uid="{00000000-0005-0000-0000-00003F430000}"/>
    <cellStyle name="差_2013年一季度计划-各公司 2 2 3" xfId="11432" xr:uid="{00000000-0005-0000-0000-000040430000}"/>
    <cellStyle name="差_2013年一季度计划-各公司 2 2 3 2" xfId="30910" xr:uid="{00000000-0005-0000-0000-000041430000}"/>
    <cellStyle name="差_2013年一季度计划-各公司 2 2 4" xfId="30908" xr:uid="{00000000-0005-0000-0000-000042430000}"/>
    <cellStyle name="差_2013年一季度计划-各公司 2 3" xfId="11433" xr:uid="{00000000-0005-0000-0000-000043430000}"/>
    <cellStyle name="差_2013年一季度计划-各公司 2 3 2" xfId="30911" xr:uid="{00000000-0005-0000-0000-000044430000}"/>
    <cellStyle name="差_2013年一季度计划-各公司 2 4" xfId="11434" xr:uid="{00000000-0005-0000-0000-000045430000}"/>
    <cellStyle name="差_2013年一季度计划-各公司 2 4 2" xfId="30912" xr:uid="{00000000-0005-0000-0000-000046430000}"/>
    <cellStyle name="差_2013年一季度计划-各公司 2 5" xfId="16489" xr:uid="{00000000-0005-0000-0000-000047430000}"/>
    <cellStyle name="差_2013年一季度计划-各公司 2 5 2" xfId="30913" xr:uid="{00000000-0005-0000-0000-000048430000}"/>
    <cellStyle name="差_2013年一季度计划-各公司 2 6" xfId="30907" xr:uid="{00000000-0005-0000-0000-000049430000}"/>
    <cellStyle name="差_2013年一季度计划-各公司 3" xfId="5077" xr:uid="{00000000-0005-0000-0000-00004A430000}"/>
    <cellStyle name="差_2013年一季度计划-各公司 3 2" xfId="6828" xr:uid="{00000000-0005-0000-0000-00004B430000}"/>
    <cellStyle name="差_2013年一季度计划-各公司 3 2 2" xfId="21101" xr:uid="{00000000-0005-0000-0000-00004C430000}"/>
    <cellStyle name="差_2013年一季度计划-各公司 3 3" xfId="9459" xr:uid="{00000000-0005-0000-0000-00004D430000}"/>
    <cellStyle name="差_2013年一季度计划-各公司 3 3 2" xfId="20694" xr:uid="{00000000-0005-0000-0000-00004E430000}"/>
    <cellStyle name="差_2013年一季度计划-各公司 3 4" xfId="21094" xr:uid="{00000000-0005-0000-0000-00004F430000}"/>
    <cellStyle name="差_2013年一季度计划-各公司 4" xfId="11435" xr:uid="{00000000-0005-0000-0000-000050430000}"/>
    <cellStyle name="差_2013年一季度计划-各公司 4 2" xfId="30914" xr:uid="{00000000-0005-0000-0000-000051430000}"/>
    <cellStyle name="差_2013年一季度计划-各公司 5" xfId="11436" xr:uid="{00000000-0005-0000-0000-000052430000}"/>
    <cellStyle name="差_2013年一季度计划-各公司 5 2" xfId="30915" xr:uid="{00000000-0005-0000-0000-000053430000}"/>
    <cellStyle name="差_2013年一季度计划-各公司 6" xfId="15544" xr:uid="{00000000-0005-0000-0000-000054430000}"/>
    <cellStyle name="差_2013年一季度计划-各公司 6 2" xfId="30916" xr:uid="{00000000-0005-0000-0000-000055430000}"/>
    <cellStyle name="差_2013年一季度计划-各公司 7" xfId="30906" xr:uid="{00000000-0005-0000-0000-000056430000}"/>
    <cellStyle name="差_2013年一季度计划-总" xfId="539" xr:uid="{00000000-0005-0000-0000-000057430000}"/>
    <cellStyle name="差_2013年一季度计划-总 2" xfId="2458" xr:uid="{00000000-0005-0000-0000-000058430000}"/>
    <cellStyle name="差_2013年一季度计划-总 2 2" xfId="5080" xr:uid="{00000000-0005-0000-0000-000059430000}"/>
    <cellStyle name="差_2013年一季度计划-总 2 2 2" xfId="6838" xr:uid="{00000000-0005-0000-0000-00005A430000}"/>
    <cellStyle name="差_2013年一季度计划-总 2 2 2 2" xfId="30918" xr:uid="{00000000-0005-0000-0000-00005B430000}"/>
    <cellStyle name="差_2013年一季度计划-总 2 2 3" xfId="11437" xr:uid="{00000000-0005-0000-0000-00005C430000}"/>
    <cellStyle name="差_2013年一季度计划-总 2 2 3 2" xfId="30919" xr:uid="{00000000-0005-0000-0000-00005D430000}"/>
    <cellStyle name="差_2013年一季度计划-总 2 2 4" xfId="30917" xr:uid="{00000000-0005-0000-0000-00005E430000}"/>
    <cellStyle name="差_2013年一季度计划-总 2 3" xfId="11438" xr:uid="{00000000-0005-0000-0000-00005F430000}"/>
    <cellStyle name="差_2013年一季度计划-总 2 3 2" xfId="30920" xr:uid="{00000000-0005-0000-0000-000060430000}"/>
    <cellStyle name="差_2013年一季度计划-总 2 4" xfId="11439" xr:uid="{00000000-0005-0000-0000-000061430000}"/>
    <cellStyle name="差_2013年一季度计划-总 2 4 2" xfId="30922" xr:uid="{00000000-0005-0000-0000-000062430000}"/>
    <cellStyle name="差_2013年一季度计划-总 2 5" xfId="17056" xr:uid="{00000000-0005-0000-0000-000063430000}"/>
    <cellStyle name="差_2013年一季度计划-总 2 5 2" xfId="30923" xr:uid="{00000000-0005-0000-0000-000064430000}"/>
    <cellStyle name="差_2013年一季度计划-总 2 6" xfId="23014" xr:uid="{00000000-0005-0000-0000-000065430000}"/>
    <cellStyle name="差_2013年一季度计划-总 3" xfId="5079" xr:uid="{00000000-0005-0000-0000-000066430000}"/>
    <cellStyle name="差_2013年一季度计划-总 3 2" xfId="7518" xr:uid="{00000000-0005-0000-0000-000067430000}"/>
    <cellStyle name="差_2013年一季度计划-总 3 2 2" xfId="30924" xr:uid="{00000000-0005-0000-0000-000068430000}"/>
    <cellStyle name="差_2013年一季度计划-总 3 3" xfId="11440" xr:uid="{00000000-0005-0000-0000-000069430000}"/>
    <cellStyle name="差_2013年一季度计划-总 3 3 2" xfId="30925" xr:uid="{00000000-0005-0000-0000-00006A430000}"/>
    <cellStyle name="差_2013年一季度计划-总 3 4" xfId="23017" xr:uid="{00000000-0005-0000-0000-00006B430000}"/>
    <cellStyle name="差_2013年一季度计划-总 4" xfId="10771" xr:uid="{00000000-0005-0000-0000-00006C430000}"/>
    <cellStyle name="差_2013年一季度计划-总 4 2" xfId="23865" xr:uid="{00000000-0005-0000-0000-00006D430000}"/>
    <cellStyle name="差_2013年一季度计划-总 5" xfId="11441" xr:uid="{00000000-0005-0000-0000-00006E430000}"/>
    <cellStyle name="差_2013年一季度计划-总 5 2" xfId="23868" xr:uid="{00000000-0005-0000-0000-00006F430000}"/>
    <cellStyle name="差_2013年一季度计划-总 6" xfId="15551" xr:uid="{00000000-0005-0000-0000-000070430000}"/>
    <cellStyle name="差_2013年一季度计划-总 6 2" xfId="30926" xr:uid="{00000000-0005-0000-0000-000071430000}"/>
    <cellStyle name="差_2013年一季度计划-总 7" xfId="21167" xr:uid="{00000000-0005-0000-0000-000072430000}"/>
    <cellStyle name="差_2动态表" xfId="2459" xr:uid="{00000000-0005-0000-0000-000073430000}"/>
    <cellStyle name="差_2动态表 2" xfId="5081" xr:uid="{00000000-0005-0000-0000-000074430000}"/>
    <cellStyle name="差_2动态表 2 2" xfId="7519" xr:uid="{00000000-0005-0000-0000-000075430000}"/>
    <cellStyle name="差_2动态表 2 2 2" xfId="22341" xr:uid="{00000000-0005-0000-0000-000076430000}"/>
    <cellStyle name="差_2动态表 2 3" xfId="11443" xr:uid="{00000000-0005-0000-0000-000077430000}"/>
    <cellStyle name="差_2动态表 2 3 2" xfId="30930" xr:uid="{00000000-0005-0000-0000-000078430000}"/>
    <cellStyle name="差_2动态表 2 4" xfId="30929" xr:uid="{00000000-0005-0000-0000-000079430000}"/>
    <cellStyle name="差_2动态表 3" xfId="11445" xr:uid="{00000000-0005-0000-0000-00007A430000}"/>
    <cellStyle name="差_2动态表 3 2" xfId="30932" xr:uid="{00000000-0005-0000-0000-00007B430000}"/>
    <cellStyle name="差_2动态表 4" xfId="11446" xr:uid="{00000000-0005-0000-0000-00007C430000}"/>
    <cellStyle name="差_2动态表 4 2" xfId="30934" xr:uid="{00000000-0005-0000-0000-00007D430000}"/>
    <cellStyle name="差_2动态表 5" xfId="17057" xr:uid="{00000000-0005-0000-0000-00007E430000}"/>
    <cellStyle name="差_2动态表 5 2" xfId="30936" xr:uid="{00000000-0005-0000-0000-00007F430000}"/>
    <cellStyle name="差_2动态表 6" xfId="30927" xr:uid="{00000000-0005-0000-0000-000080430000}"/>
    <cellStyle name="差_2动态表_12月材料动态最终修改" xfId="2461" xr:uid="{00000000-0005-0000-0000-000081430000}"/>
    <cellStyle name="差_2动态表_12月材料动态最终修改 2" xfId="5082" xr:uid="{00000000-0005-0000-0000-000082430000}"/>
    <cellStyle name="差_2动态表_12月材料动态最终修改 2 2" xfId="30938" xr:uid="{00000000-0005-0000-0000-000083430000}"/>
    <cellStyle name="差_2动态表_12月材料动态最终修改 3" xfId="11447" xr:uid="{00000000-0005-0000-0000-000084430000}"/>
    <cellStyle name="差_2动态表_12月材料动态最终修改 3 2" xfId="30939" xr:uid="{00000000-0005-0000-0000-000085430000}"/>
    <cellStyle name="差_2动态表_12月材料动态最终修改 4" xfId="11448" xr:uid="{00000000-0005-0000-0000-000086430000}"/>
    <cellStyle name="差_2动态表_12月材料动态最终修改 4 2" xfId="30940" xr:uid="{00000000-0005-0000-0000-000087430000}"/>
    <cellStyle name="差_2动态表_12月材料动态最终修改 5" xfId="17059" xr:uid="{00000000-0005-0000-0000-000088430000}"/>
    <cellStyle name="差_2动态表_12月材料动态最终修改 5 2" xfId="30941" xr:uid="{00000000-0005-0000-0000-000089430000}"/>
    <cellStyle name="差_2动态表_12月材料动态最终修改 6" xfId="30937" xr:uid="{00000000-0005-0000-0000-00008A430000}"/>
    <cellStyle name="差_2动态表_1月动态、资金动态" xfId="2463" xr:uid="{00000000-0005-0000-0000-00008B430000}"/>
    <cellStyle name="差_2动态表_1月动态、资金动态 2" xfId="5083" xr:uid="{00000000-0005-0000-0000-00008C430000}"/>
    <cellStyle name="差_2动态表_1月动态、资金动态 2 2" xfId="7520" xr:uid="{00000000-0005-0000-0000-00008D430000}"/>
    <cellStyle name="差_2动态表_1月动态、资金动态 2 2 2" xfId="30947" xr:uid="{00000000-0005-0000-0000-00008E430000}"/>
    <cellStyle name="差_2动态表_1月动态、资金动态 2 3" xfId="11449" xr:uid="{00000000-0005-0000-0000-00008F430000}"/>
    <cellStyle name="差_2动态表_1月动态、资金动态 2 3 2" xfId="30948" xr:uid="{00000000-0005-0000-0000-000090430000}"/>
    <cellStyle name="差_2动态表_1月动态、资金动态 2 4" xfId="30945" xr:uid="{00000000-0005-0000-0000-000091430000}"/>
    <cellStyle name="差_2动态表_1月动态、资金动态 3" xfId="11451" xr:uid="{00000000-0005-0000-0000-000092430000}"/>
    <cellStyle name="差_2动态表_1月动态、资金动态 3 2" xfId="30950" xr:uid="{00000000-0005-0000-0000-000093430000}"/>
    <cellStyle name="差_2动态表_1月动态、资金动态 4" xfId="11453" xr:uid="{00000000-0005-0000-0000-000094430000}"/>
    <cellStyle name="差_2动态表_1月动态、资金动态 4 2" xfId="30953" xr:uid="{00000000-0005-0000-0000-000095430000}"/>
    <cellStyle name="差_2动态表_1月动态、资金动态 5" xfId="17061" xr:uid="{00000000-0005-0000-0000-000096430000}"/>
    <cellStyle name="差_2动态表_1月动态、资金动态 5 2" xfId="30955" xr:uid="{00000000-0005-0000-0000-000097430000}"/>
    <cellStyle name="差_2动态表_1月动态、资金动态 6" xfId="30943" xr:uid="{00000000-0005-0000-0000-000098430000}"/>
    <cellStyle name="差_2动态表_材料动态1" xfId="2464" xr:uid="{00000000-0005-0000-0000-000099430000}"/>
    <cellStyle name="差_2动态表_材料动态1 2" xfId="5084" xr:uid="{00000000-0005-0000-0000-00009A430000}"/>
    <cellStyle name="差_2动态表_材料动态1 2 2" xfId="30960" xr:uid="{00000000-0005-0000-0000-00009B430000}"/>
    <cellStyle name="差_2动态表_材料动态1 3" xfId="8373" xr:uid="{00000000-0005-0000-0000-00009C430000}"/>
    <cellStyle name="差_2动态表_材料动态1 3 2" xfId="30292" xr:uid="{00000000-0005-0000-0000-00009D430000}"/>
    <cellStyle name="差_2动态表_材料动态1 4" xfId="10844" xr:uid="{00000000-0005-0000-0000-00009E430000}"/>
    <cellStyle name="差_2动态表_材料动态1 4 2" xfId="27635" xr:uid="{00000000-0005-0000-0000-00009F430000}"/>
    <cellStyle name="差_2动态表_材料动态1 5" xfId="17062" xr:uid="{00000000-0005-0000-0000-0000A0430000}"/>
    <cellStyle name="差_2动态表_材料动态1 5 2" xfId="27641" xr:uid="{00000000-0005-0000-0000-0000A1430000}"/>
    <cellStyle name="差_2动态表_材料动态1 6" xfId="30957" xr:uid="{00000000-0005-0000-0000-0000A2430000}"/>
    <cellStyle name="差_2动态表_动车10月资金动态" xfId="2465" xr:uid="{00000000-0005-0000-0000-0000A3430000}"/>
    <cellStyle name="差_2动态表_动车10月资金动态 2" xfId="5085" xr:uid="{00000000-0005-0000-0000-0000A4430000}"/>
    <cellStyle name="差_2动态表_动车10月资金动态 2 2" xfId="7521" xr:uid="{00000000-0005-0000-0000-0000A5430000}"/>
    <cellStyle name="差_2动态表_动车10月资金动态 2 2 2" xfId="26591" xr:uid="{00000000-0005-0000-0000-0000A6430000}"/>
    <cellStyle name="差_2动态表_动车10月资金动态 2 3" xfId="8329" xr:uid="{00000000-0005-0000-0000-0000A7430000}"/>
    <cellStyle name="差_2动态表_动车10月资金动态 2 3 2" xfId="26593" xr:uid="{00000000-0005-0000-0000-0000A8430000}"/>
    <cellStyle name="差_2动态表_动车10月资金动态 2 4" xfId="30963" xr:uid="{00000000-0005-0000-0000-0000A9430000}"/>
    <cellStyle name="差_2动态表_动车10月资金动态 3" xfId="10533" xr:uid="{00000000-0005-0000-0000-0000AA430000}"/>
    <cellStyle name="差_2动态表_动车10月资金动态 3 2" xfId="25608" xr:uid="{00000000-0005-0000-0000-0000AB430000}"/>
    <cellStyle name="差_2动态表_动车10月资金动态 4" xfId="9350" xr:uid="{00000000-0005-0000-0000-0000AC430000}"/>
    <cellStyle name="差_2动态表_动车10月资金动态 4 2" xfId="25610" xr:uid="{00000000-0005-0000-0000-0000AD430000}"/>
    <cellStyle name="差_2动态表_动车10月资金动态 5" xfId="17063" xr:uid="{00000000-0005-0000-0000-0000AE430000}"/>
    <cellStyle name="差_2动态表_动车10月资金动态 5 2" xfId="30964" xr:uid="{00000000-0005-0000-0000-0000AF430000}"/>
    <cellStyle name="差_2动态表_动车10月资金动态 6" xfId="30961" xr:uid="{00000000-0005-0000-0000-0000B0430000}"/>
    <cellStyle name="差_2动态表_动车9月材料动态" xfId="2258" xr:uid="{00000000-0005-0000-0000-0000B1430000}"/>
    <cellStyle name="差_2动态表_动车9月材料动态 2" xfId="5086" xr:uid="{00000000-0005-0000-0000-0000B2430000}"/>
    <cellStyle name="差_2动态表_动车9月材料动态 2 2" xfId="30966" xr:uid="{00000000-0005-0000-0000-0000B3430000}"/>
    <cellStyle name="差_2动态表_动车9月材料动态 3" xfId="11455" xr:uid="{00000000-0005-0000-0000-0000B4430000}"/>
    <cellStyle name="差_2动态表_动车9月材料动态 3 2" xfId="30967" xr:uid="{00000000-0005-0000-0000-0000B5430000}"/>
    <cellStyle name="差_2动态表_动车9月材料动态 4" xfId="11456" xr:uid="{00000000-0005-0000-0000-0000B6430000}"/>
    <cellStyle name="差_2动态表_动车9月材料动态 4 2" xfId="30968" xr:uid="{00000000-0005-0000-0000-0000B7430000}"/>
    <cellStyle name="差_2动态表_动车9月材料动态 5" xfId="16860" xr:uid="{00000000-0005-0000-0000-0000B8430000}"/>
    <cellStyle name="差_2动态表_动车9月材料动态 5 2" xfId="30969" xr:uid="{00000000-0005-0000-0000-0000B9430000}"/>
    <cellStyle name="差_2动态表_动车9月材料动态 6" xfId="30965" xr:uid="{00000000-0005-0000-0000-0000BA430000}"/>
    <cellStyle name="差_2动态表_汇总10月材料动态" xfId="2467" xr:uid="{00000000-0005-0000-0000-0000BB430000}"/>
    <cellStyle name="差_2动态表_汇总10月材料动态 2" xfId="5087" xr:uid="{00000000-0005-0000-0000-0000BC430000}"/>
    <cellStyle name="差_2动态表_汇总10月材料动态 2 2" xfId="30972" xr:uid="{00000000-0005-0000-0000-0000BD430000}"/>
    <cellStyle name="差_2动态表_汇总10月材料动态 3" xfId="11458" xr:uid="{00000000-0005-0000-0000-0000BE430000}"/>
    <cellStyle name="差_2动态表_汇总10月材料动态 3 2" xfId="30973" xr:uid="{00000000-0005-0000-0000-0000BF430000}"/>
    <cellStyle name="差_2动态表_汇总10月材料动态 4" xfId="11328" xr:uid="{00000000-0005-0000-0000-0000C0430000}"/>
    <cellStyle name="差_2动态表_汇总10月材料动态 4 2" xfId="22625" xr:uid="{00000000-0005-0000-0000-0000C1430000}"/>
    <cellStyle name="差_2动态表_汇总10月材料动态 5" xfId="17065" xr:uid="{00000000-0005-0000-0000-0000C2430000}"/>
    <cellStyle name="差_2动态表_汇总10月材料动态 5 2" xfId="30974" xr:uid="{00000000-0005-0000-0000-0000C3430000}"/>
    <cellStyle name="差_2动态表_汇总10月材料动态 6" xfId="30971" xr:uid="{00000000-0005-0000-0000-0000C4430000}"/>
    <cellStyle name="差_2动态表_建安1月材料动态" xfId="2135" xr:uid="{00000000-0005-0000-0000-0000C5430000}"/>
    <cellStyle name="差_2动态表_建安1月材料动态 2" xfId="5088" xr:uid="{00000000-0005-0000-0000-0000C6430000}"/>
    <cellStyle name="差_2动态表_建安1月材料动态 2 2" xfId="30977" xr:uid="{00000000-0005-0000-0000-0000C7430000}"/>
    <cellStyle name="差_2动态表_建安1月材料动态 3" xfId="11460" xr:uid="{00000000-0005-0000-0000-0000C8430000}"/>
    <cellStyle name="差_2动态表_建安1月材料动态 3 2" xfId="30978" xr:uid="{00000000-0005-0000-0000-0000C9430000}"/>
    <cellStyle name="差_2动态表_建安1月材料动态 4" xfId="11461" xr:uid="{00000000-0005-0000-0000-0000CA430000}"/>
    <cellStyle name="差_2动态表_建安1月材料动态 4 2" xfId="30979" xr:uid="{00000000-0005-0000-0000-0000CB430000}"/>
    <cellStyle name="差_2动态表_建安1月材料动态 5" xfId="16744" xr:uid="{00000000-0005-0000-0000-0000CC430000}"/>
    <cellStyle name="差_2动态表_建安1月材料动态 5 2" xfId="30981" xr:uid="{00000000-0005-0000-0000-0000CD430000}"/>
    <cellStyle name="差_2动态表_建安1月材料动态 6" xfId="30976" xr:uid="{00000000-0005-0000-0000-0000CE430000}"/>
    <cellStyle name="差_2月报表" xfId="2468" xr:uid="{00000000-0005-0000-0000-0000CF430000}"/>
    <cellStyle name="差_2月报表 2" xfId="5089" xr:uid="{00000000-0005-0000-0000-0000D0430000}"/>
    <cellStyle name="差_2月报表 2 2" xfId="30983" xr:uid="{00000000-0005-0000-0000-0000D1430000}"/>
    <cellStyle name="差_2月报表 3" xfId="11462" xr:uid="{00000000-0005-0000-0000-0000D2430000}"/>
    <cellStyle name="差_2月报表 3 2" xfId="30984" xr:uid="{00000000-0005-0000-0000-0000D3430000}"/>
    <cellStyle name="差_2月报表 4" xfId="11463" xr:uid="{00000000-0005-0000-0000-0000D4430000}"/>
    <cellStyle name="差_2月报表 4 2" xfId="30985" xr:uid="{00000000-0005-0000-0000-0000D5430000}"/>
    <cellStyle name="差_2月报表 5" xfId="17066" xr:uid="{00000000-0005-0000-0000-0000D6430000}"/>
    <cellStyle name="差_2月报表 5 2" xfId="30986" xr:uid="{00000000-0005-0000-0000-0000D7430000}"/>
    <cellStyle name="差_2月报表 6" xfId="30982" xr:uid="{00000000-0005-0000-0000-0000D8430000}"/>
    <cellStyle name="差_3资金动态" xfId="5090" xr:uid="{00000000-0005-0000-0000-0000D9430000}"/>
    <cellStyle name="差_3资金动态 2" xfId="17068" xr:uid="{00000000-0005-0000-0000-0000DA430000}"/>
    <cellStyle name="差_3资金动态 2 2" xfId="30991" xr:uid="{00000000-0005-0000-0000-0000DB430000}"/>
    <cellStyle name="差_3资金动态 3" xfId="30989" xr:uid="{00000000-0005-0000-0000-0000DC430000}"/>
    <cellStyle name="差_4" xfId="2469" xr:uid="{00000000-0005-0000-0000-0000DD430000}"/>
    <cellStyle name="差_4 2" xfId="5091" xr:uid="{00000000-0005-0000-0000-0000DE430000}"/>
    <cellStyle name="差_4 2 2" xfId="30993" xr:uid="{00000000-0005-0000-0000-0000DF430000}"/>
    <cellStyle name="差_4 3" xfId="11464" xr:uid="{00000000-0005-0000-0000-0000E0430000}"/>
    <cellStyle name="差_4 3 2" xfId="30994" xr:uid="{00000000-0005-0000-0000-0000E1430000}"/>
    <cellStyle name="差_4 4" xfId="11465" xr:uid="{00000000-0005-0000-0000-0000E2430000}"/>
    <cellStyle name="差_4 4 2" xfId="30995" xr:uid="{00000000-0005-0000-0000-0000E3430000}"/>
    <cellStyle name="差_4 5" xfId="17069" xr:uid="{00000000-0005-0000-0000-0000E4430000}"/>
    <cellStyle name="差_4 5 2" xfId="30996" xr:uid="{00000000-0005-0000-0000-0000E5430000}"/>
    <cellStyle name="差_4 6" xfId="30992" xr:uid="{00000000-0005-0000-0000-0000E6430000}"/>
    <cellStyle name="差_4-2周转料动态表" xfId="5092" xr:uid="{00000000-0005-0000-0000-0000E7430000}"/>
    <cellStyle name="差_4-2周转料动态表 2" xfId="15554" xr:uid="{00000000-0005-0000-0000-0000E8430000}"/>
    <cellStyle name="差_4-2周转料动态表 2 2" xfId="30997" xr:uid="{00000000-0005-0000-0000-0000E9430000}"/>
    <cellStyle name="差_4-2周转料动态表 3" xfId="21178" xr:uid="{00000000-0005-0000-0000-0000EA430000}"/>
    <cellStyle name="差_444" xfId="1873" xr:uid="{00000000-0005-0000-0000-0000EB430000}"/>
    <cellStyle name="差_444 2" xfId="5093" xr:uid="{00000000-0005-0000-0000-0000EC430000}"/>
    <cellStyle name="差_444 2 2" xfId="30998" xr:uid="{00000000-0005-0000-0000-0000ED430000}"/>
    <cellStyle name="差_444 3" xfId="11466" xr:uid="{00000000-0005-0000-0000-0000EE430000}"/>
    <cellStyle name="差_444 3 2" xfId="30999" xr:uid="{00000000-0005-0000-0000-0000EF430000}"/>
    <cellStyle name="差_444 4" xfId="11467" xr:uid="{00000000-0005-0000-0000-0000F0430000}"/>
    <cellStyle name="差_444 4 2" xfId="31000" xr:uid="{00000000-0005-0000-0000-0000F1430000}"/>
    <cellStyle name="差_444 5" xfId="16501" xr:uid="{00000000-0005-0000-0000-0000F2430000}"/>
    <cellStyle name="差_444 5 2" xfId="21654" xr:uid="{00000000-0005-0000-0000-0000F3430000}"/>
    <cellStyle name="差_444 6" xfId="28173" xr:uid="{00000000-0005-0000-0000-0000F4430000}"/>
    <cellStyle name="差_4材料动态表" xfId="5094" xr:uid="{00000000-0005-0000-0000-0000F5430000}"/>
    <cellStyle name="差_4材料动态表 2" xfId="17071" xr:uid="{00000000-0005-0000-0000-0000F6430000}"/>
    <cellStyle name="差_4材料动态表 2 2" xfId="31003" xr:uid="{00000000-0005-0000-0000-0000F7430000}"/>
    <cellStyle name="差_4材料动态表 3" xfId="31002" xr:uid="{00000000-0005-0000-0000-0000F8430000}"/>
    <cellStyle name="差_4动态表" xfId="2470" xr:uid="{00000000-0005-0000-0000-0000F9430000}"/>
    <cellStyle name="差_4动态表 2" xfId="5095" xr:uid="{00000000-0005-0000-0000-0000FA430000}"/>
    <cellStyle name="差_4动态表 2 2" xfId="31005" xr:uid="{00000000-0005-0000-0000-0000FB430000}"/>
    <cellStyle name="差_4动态表 3" xfId="11469" xr:uid="{00000000-0005-0000-0000-0000FC430000}"/>
    <cellStyle name="差_4动态表 3 2" xfId="31006" xr:uid="{00000000-0005-0000-0000-0000FD430000}"/>
    <cellStyle name="差_4动态表 4" xfId="11470" xr:uid="{00000000-0005-0000-0000-0000FE430000}"/>
    <cellStyle name="差_4动态表 4 2" xfId="31007" xr:uid="{00000000-0005-0000-0000-0000FF430000}"/>
    <cellStyle name="差_4动态表 5" xfId="17072" xr:uid="{00000000-0005-0000-0000-000000440000}"/>
    <cellStyle name="差_4动态表 5 2" xfId="31009" xr:uid="{00000000-0005-0000-0000-000001440000}"/>
    <cellStyle name="差_4动态表 6" xfId="31004" xr:uid="{00000000-0005-0000-0000-000002440000}"/>
    <cellStyle name="差_4月报六局台账" xfId="4072" xr:uid="{00000000-0005-0000-0000-000003440000}"/>
    <cellStyle name="差_4月报六局台账 2" xfId="31011" xr:uid="{00000000-0005-0000-0000-000004440000}"/>
    <cellStyle name="差_4月报六局台账_项目物资管理台帐" xfId="4073" xr:uid="{00000000-0005-0000-0000-000005440000}"/>
    <cellStyle name="差_4月报六局台账_项目物资管理台帐 2" xfId="31012" xr:uid="{00000000-0005-0000-0000-000006440000}"/>
    <cellStyle name="差_4月报六局台账_项目物资管理台帐汇总表(工程项目物资数量计划 实耗对比表)" xfId="3970" xr:uid="{00000000-0005-0000-0000-000007440000}"/>
    <cellStyle name="差_4月报六局台账_项目物资管理台帐汇总表(工程项目物资数量计划 实耗对比表) 2" xfId="31013" xr:uid="{00000000-0005-0000-0000-000008440000}"/>
    <cellStyle name="差_4月报六局台账_主要物资计划与到货报表" xfId="3754" xr:uid="{00000000-0005-0000-0000-000009440000}"/>
    <cellStyle name="差_4月报六局台账_主要物资计划与到货报表 2" xfId="31016" xr:uid="{00000000-0005-0000-0000-00000A440000}"/>
    <cellStyle name="差_4月报销单" xfId="2471" xr:uid="{00000000-0005-0000-0000-00000B440000}"/>
    <cellStyle name="差_4月报销单 2" xfId="5096" xr:uid="{00000000-0005-0000-0000-00000C440000}"/>
    <cellStyle name="差_4月报销单 2 2" xfId="31018" xr:uid="{00000000-0005-0000-0000-00000D440000}"/>
    <cellStyle name="差_4月报销单 3" xfId="11472" xr:uid="{00000000-0005-0000-0000-00000E440000}"/>
    <cellStyle name="差_4月报销单 3 2" xfId="31019" xr:uid="{00000000-0005-0000-0000-00000F440000}"/>
    <cellStyle name="差_4月报销单 4" xfId="11473" xr:uid="{00000000-0005-0000-0000-000010440000}"/>
    <cellStyle name="差_4月报销单 4 2" xfId="31020" xr:uid="{00000000-0005-0000-0000-000011440000}"/>
    <cellStyle name="差_4月报销单 5" xfId="17073" xr:uid="{00000000-0005-0000-0000-000012440000}"/>
    <cellStyle name="差_4月报销单 5 2" xfId="31021" xr:uid="{00000000-0005-0000-0000-000013440000}"/>
    <cellStyle name="差_4月报销单 6" xfId="31017" xr:uid="{00000000-0005-0000-0000-000014440000}"/>
    <cellStyle name="差_4月太原南站动态表" xfId="2472" xr:uid="{00000000-0005-0000-0000-000015440000}"/>
    <cellStyle name="差_4月太原南站动态表 2" xfId="5097" xr:uid="{00000000-0005-0000-0000-000016440000}"/>
    <cellStyle name="差_4月太原南站动态表 2 2" xfId="7524" xr:uid="{00000000-0005-0000-0000-000017440000}"/>
    <cellStyle name="差_4月太原南站动态表 2 2 2" xfId="31024" xr:uid="{00000000-0005-0000-0000-000018440000}"/>
    <cellStyle name="差_4月太原南站动态表 2 3" xfId="11474" xr:uid="{00000000-0005-0000-0000-000019440000}"/>
    <cellStyle name="差_4月太原南站动态表 2 3 2" xfId="31025" xr:uid="{00000000-0005-0000-0000-00001A440000}"/>
    <cellStyle name="差_4月太原南站动态表 2 4" xfId="31023" xr:uid="{00000000-0005-0000-0000-00001B440000}"/>
    <cellStyle name="差_4月太原南站动态表 3" xfId="11475" xr:uid="{00000000-0005-0000-0000-00001C440000}"/>
    <cellStyle name="差_4月太原南站动态表 3 2" xfId="31026" xr:uid="{00000000-0005-0000-0000-00001D440000}"/>
    <cellStyle name="差_4月太原南站动态表 4" xfId="11476" xr:uid="{00000000-0005-0000-0000-00001E440000}"/>
    <cellStyle name="差_4月太原南站动态表 4 2" xfId="31028" xr:uid="{00000000-0005-0000-0000-00001F440000}"/>
    <cellStyle name="差_4月太原南站动态表 5" xfId="17074" xr:uid="{00000000-0005-0000-0000-000020440000}"/>
    <cellStyle name="差_4月太原南站动态表 5 2" xfId="31030" xr:uid="{00000000-0005-0000-0000-000021440000}"/>
    <cellStyle name="差_4月太原南站动态表 6" xfId="31022" xr:uid="{00000000-0005-0000-0000-000022440000}"/>
    <cellStyle name="差_4月完成及5、6、7、8、9月计划" xfId="2474" xr:uid="{00000000-0005-0000-0000-000023440000}"/>
    <cellStyle name="差_4月完成及5、6、7、8、9月计划 2" xfId="1733" xr:uid="{00000000-0005-0000-0000-000024440000}"/>
    <cellStyle name="差_4月完成及5、6、7、8、9月计划 2 2" xfId="5099" xr:uid="{00000000-0005-0000-0000-000025440000}"/>
    <cellStyle name="差_4月完成及5、6、7、8、9月计划 2 2 2" xfId="31034" xr:uid="{00000000-0005-0000-0000-000026440000}"/>
    <cellStyle name="差_4月完成及5、6、7、8、9月计划 2 3" xfId="11477" xr:uid="{00000000-0005-0000-0000-000027440000}"/>
    <cellStyle name="差_4月完成及5、6、7、8、9月计划 2 3 2" xfId="24501" xr:uid="{00000000-0005-0000-0000-000028440000}"/>
    <cellStyle name="差_4月完成及5、6、7、8、9月计划 2 4" xfId="11478" xr:uid="{00000000-0005-0000-0000-000029440000}"/>
    <cellStyle name="差_4月完成及5、6、7、8、9月计划 2 4 2" xfId="24515" xr:uid="{00000000-0005-0000-0000-00002A440000}"/>
    <cellStyle name="差_4月完成及5、6、7、8、9月计划 2 5" xfId="16370" xr:uid="{00000000-0005-0000-0000-00002B440000}"/>
    <cellStyle name="差_4月完成及5、6、7、8、9月计划 2 5 2" xfId="31035" xr:uid="{00000000-0005-0000-0000-00002C440000}"/>
    <cellStyle name="差_4月完成及5、6、7、8、9月计划 2 6" xfId="31033" xr:uid="{00000000-0005-0000-0000-00002D440000}"/>
    <cellStyle name="差_4月完成及5、6、7、8、9月计划 3" xfId="5098" xr:uid="{00000000-0005-0000-0000-00002E440000}"/>
    <cellStyle name="差_4月完成及5、6、7、8、9月计划 3 2" xfId="31036" xr:uid="{00000000-0005-0000-0000-00002F440000}"/>
    <cellStyle name="差_4月完成及5、6、7、8、9月计划 4" xfId="11479" xr:uid="{00000000-0005-0000-0000-000030440000}"/>
    <cellStyle name="差_4月完成及5、6、7、8、9月计划 4 2" xfId="31037" xr:uid="{00000000-0005-0000-0000-000031440000}"/>
    <cellStyle name="差_4月完成及5、6、7、8、9月计划 5" xfId="11480" xr:uid="{00000000-0005-0000-0000-000032440000}"/>
    <cellStyle name="差_4月完成及5、6、7、8、9月计划 5 2" xfId="31038" xr:uid="{00000000-0005-0000-0000-000033440000}"/>
    <cellStyle name="差_4月完成及5、6、7、8、9月计划 6" xfId="17076" xr:uid="{00000000-0005-0000-0000-000034440000}"/>
    <cellStyle name="差_4月完成及5、6、7、8、9月计划 6 2" xfId="26623" xr:uid="{00000000-0005-0000-0000-000035440000}"/>
    <cellStyle name="差_4月完成及5、6、7、8、9月计划 7" xfId="31032" xr:uid="{00000000-0005-0000-0000-000036440000}"/>
    <cellStyle name="差_4月应付账款统计" xfId="520" xr:uid="{00000000-0005-0000-0000-000037440000}"/>
    <cellStyle name="差_4月应付账款统计 2" xfId="5100" xr:uid="{00000000-0005-0000-0000-000038440000}"/>
    <cellStyle name="差_4月应付账款统计 2 2" xfId="31040" xr:uid="{00000000-0005-0000-0000-000039440000}"/>
    <cellStyle name="差_4月应付账款统计 3" xfId="11481" xr:uid="{00000000-0005-0000-0000-00003A440000}"/>
    <cellStyle name="差_4月应付账款统计 3 2" xfId="31041" xr:uid="{00000000-0005-0000-0000-00003B440000}"/>
    <cellStyle name="差_4月应付账款统计 4" xfId="11482" xr:uid="{00000000-0005-0000-0000-00003C440000}"/>
    <cellStyle name="差_4月应付账款统计 4 2" xfId="31042" xr:uid="{00000000-0005-0000-0000-00003D440000}"/>
    <cellStyle name="差_4月应付账款统计 5" xfId="15537" xr:uid="{00000000-0005-0000-0000-00003E440000}"/>
    <cellStyle name="差_4月应付账款统计 5 2" xfId="31043" xr:uid="{00000000-0005-0000-0000-00003F440000}"/>
    <cellStyle name="差_4月应付账款统计 6" xfId="31039" xr:uid="{00000000-0005-0000-0000-000040440000}"/>
    <cellStyle name="差_5、6、7、8、9月计划" xfId="2477" xr:uid="{00000000-0005-0000-0000-000041440000}"/>
    <cellStyle name="差_5、6、7、8、9月计划 2" xfId="2479" xr:uid="{00000000-0005-0000-0000-000042440000}"/>
    <cellStyle name="差_5、6、7、8、9月计划 2 2" xfId="5102" xr:uid="{00000000-0005-0000-0000-000043440000}"/>
    <cellStyle name="差_5、6、7、8、9月计划 2 2 2" xfId="31045" xr:uid="{00000000-0005-0000-0000-000044440000}"/>
    <cellStyle name="差_5、6、7、8、9月计划 2 3" xfId="11483" xr:uid="{00000000-0005-0000-0000-000045440000}"/>
    <cellStyle name="差_5、6、7、8、9月计划 2 3 2" xfId="31047" xr:uid="{00000000-0005-0000-0000-000046440000}"/>
    <cellStyle name="差_5、6、7、8、9月计划 2 4" xfId="11484" xr:uid="{00000000-0005-0000-0000-000047440000}"/>
    <cellStyle name="差_5、6、7、8、9月计划 2 4 2" xfId="31049" xr:uid="{00000000-0005-0000-0000-000048440000}"/>
    <cellStyle name="差_5、6、7、8、9月计划 2 5" xfId="17081" xr:uid="{00000000-0005-0000-0000-000049440000}"/>
    <cellStyle name="差_5、6、7、8、9月计划 2 5 2" xfId="31050" xr:uid="{00000000-0005-0000-0000-00004A440000}"/>
    <cellStyle name="差_5、6、7、8、9月计划 2 6" xfId="24467" xr:uid="{00000000-0005-0000-0000-00004B440000}"/>
    <cellStyle name="差_5、6、7、8、9月计划 3" xfId="5101" xr:uid="{00000000-0005-0000-0000-00004C440000}"/>
    <cellStyle name="差_5、6、7、8、9月计划 3 2" xfId="31052" xr:uid="{00000000-0005-0000-0000-00004D440000}"/>
    <cellStyle name="差_5、6、7、8、9月计划 4" xfId="11485" xr:uid="{00000000-0005-0000-0000-00004E440000}"/>
    <cellStyle name="差_5、6、7、8、9月计划 4 2" xfId="31054" xr:uid="{00000000-0005-0000-0000-00004F440000}"/>
    <cellStyle name="差_5、6、7、8、9月计划 5" xfId="11487" xr:uid="{00000000-0005-0000-0000-000050440000}"/>
    <cellStyle name="差_5、6、7、8、9月计划 5 2" xfId="31056" xr:uid="{00000000-0005-0000-0000-000051440000}"/>
    <cellStyle name="差_5、6、7、8、9月计划 6" xfId="17079" xr:uid="{00000000-0005-0000-0000-000052440000}"/>
    <cellStyle name="差_5、6、7、8、9月计划 6 2" xfId="31059" xr:uid="{00000000-0005-0000-0000-000053440000}"/>
    <cellStyle name="差_5、6、7、8、9月计划 7" xfId="21825" xr:uid="{00000000-0005-0000-0000-000054440000}"/>
    <cellStyle name="差_5、6、7、8、9月计划_Book1" xfId="2482" xr:uid="{00000000-0005-0000-0000-000055440000}"/>
    <cellStyle name="差_5、6、7、8、9月计划_Book1 2" xfId="2483" xr:uid="{00000000-0005-0000-0000-000056440000}"/>
    <cellStyle name="差_5、6、7、8、9月计划_Book1 2 2" xfId="5104" xr:uid="{00000000-0005-0000-0000-000057440000}"/>
    <cellStyle name="差_5、6、7、8、9月计划_Book1 2 2 2" xfId="7526" xr:uid="{00000000-0005-0000-0000-000058440000}"/>
    <cellStyle name="差_5、6、7、8、9月计划_Book1 2 2 2 2" xfId="31065" xr:uid="{00000000-0005-0000-0000-000059440000}"/>
    <cellStyle name="差_5、6、7、8、9月计划_Book1 2 2 3" xfId="11490" xr:uid="{00000000-0005-0000-0000-00005A440000}"/>
    <cellStyle name="差_5、6、7、8、9月计划_Book1 2 2 3 2" xfId="31067" xr:uid="{00000000-0005-0000-0000-00005B440000}"/>
    <cellStyle name="差_5、6、7、8、9月计划_Book1 2 2 4" xfId="31063" xr:uid="{00000000-0005-0000-0000-00005C440000}"/>
    <cellStyle name="差_5、6、7、8、9月计划_Book1 2 3" xfId="11491" xr:uid="{00000000-0005-0000-0000-00005D440000}"/>
    <cellStyle name="差_5、6、7、8、9月计划_Book1 2 3 2" xfId="31068" xr:uid="{00000000-0005-0000-0000-00005E440000}"/>
    <cellStyle name="差_5、6、7、8、9月计划_Book1 2 4" xfId="11492" xr:uid="{00000000-0005-0000-0000-00005F440000}"/>
    <cellStyle name="差_5、6、7、8、9月计划_Book1 2 4 2" xfId="31069" xr:uid="{00000000-0005-0000-0000-000060440000}"/>
    <cellStyle name="差_5、6、7、8、9月计划_Book1 2 5" xfId="17085" xr:uid="{00000000-0005-0000-0000-000061440000}"/>
    <cellStyle name="差_5、6、7、8、9月计划_Book1 2 5 2" xfId="31070" xr:uid="{00000000-0005-0000-0000-000062440000}"/>
    <cellStyle name="差_5、6、7、8、9月计划_Book1 2 6" xfId="31062" xr:uid="{00000000-0005-0000-0000-000063440000}"/>
    <cellStyle name="差_5、6、7、8、9月计划_Book1 3" xfId="5103" xr:uid="{00000000-0005-0000-0000-000064440000}"/>
    <cellStyle name="差_5、6、7、8、9月计划_Book1 3 2" xfId="6795" xr:uid="{00000000-0005-0000-0000-000065440000}"/>
    <cellStyle name="差_5、6、7、8、9月计划_Book1 3 2 2" xfId="31073" xr:uid="{00000000-0005-0000-0000-000066440000}"/>
    <cellStyle name="差_5、6、7、8、9月计划_Book1 3 3" xfId="9225" xr:uid="{00000000-0005-0000-0000-000067440000}"/>
    <cellStyle name="差_5、6、7、8、9月计划_Book1 3 3 2" xfId="21893" xr:uid="{00000000-0005-0000-0000-000068440000}"/>
    <cellStyle name="差_5、6、7、8、9月计划_Book1 3 4" xfId="31072" xr:uid="{00000000-0005-0000-0000-000069440000}"/>
    <cellStyle name="差_5、6、7、8、9月计划_Book1 4" xfId="11493" xr:uid="{00000000-0005-0000-0000-00006A440000}"/>
    <cellStyle name="差_5、6、7、8、9月计划_Book1 4 2" xfId="31074" xr:uid="{00000000-0005-0000-0000-00006B440000}"/>
    <cellStyle name="差_5、6、7、8、9月计划_Book1 5" xfId="11024" xr:uid="{00000000-0005-0000-0000-00006C440000}"/>
    <cellStyle name="差_5、6、7、8、9月计划_Book1 5 2" xfId="22012" xr:uid="{00000000-0005-0000-0000-00006D440000}"/>
    <cellStyle name="差_5、6、7、8、9月计划_Book1 6" xfId="17084" xr:uid="{00000000-0005-0000-0000-00006E440000}"/>
    <cellStyle name="差_5、6、7、8、9月计划_Book1 6 2" xfId="22959" xr:uid="{00000000-0005-0000-0000-00006F440000}"/>
    <cellStyle name="差_5、6、7、8、9月计划_Book1 7" xfId="31060" xr:uid="{00000000-0005-0000-0000-000070440000}"/>
    <cellStyle name="差_5月报销单" xfId="2484" xr:uid="{00000000-0005-0000-0000-000071440000}"/>
    <cellStyle name="差_5月报销单 2" xfId="5105" xr:uid="{00000000-0005-0000-0000-000072440000}"/>
    <cellStyle name="差_5月报销单 2 2" xfId="31076" xr:uid="{00000000-0005-0000-0000-000073440000}"/>
    <cellStyle name="差_5月报销单 3" xfId="11494" xr:uid="{00000000-0005-0000-0000-000074440000}"/>
    <cellStyle name="差_5月报销单 3 2" xfId="31077" xr:uid="{00000000-0005-0000-0000-000075440000}"/>
    <cellStyle name="差_5月报销单 4" xfId="11495" xr:uid="{00000000-0005-0000-0000-000076440000}"/>
    <cellStyle name="差_5月报销单 4 2" xfId="31078" xr:uid="{00000000-0005-0000-0000-000077440000}"/>
    <cellStyle name="差_5月报销单 5" xfId="17086" xr:uid="{00000000-0005-0000-0000-000078440000}"/>
    <cellStyle name="差_5月报销单 5 2" xfId="31079" xr:uid="{00000000-0005-0000-0000-000079440000}"/>
    <cellStyle name="差_5月报销单 6" xfId="31075" xr:uid="{00000000-0005-0000-0000-00007A440000}"/>
    <cellStyle name="差_5月份计划表样(呼和公司)" xfId="1672" xr:uid="{00000000-0005-0000-0000-00007B440000}"/>
    <cellStyle name="差_5月份计划表样(呼和公司) 2" xfId="681" xr:uid="{00000000-0005-0000-0000-00007C440000}"/>
    <cellStyle name="差_5月份计划表样(呼和公司) 2 2" xfId="5107" xr:uid="{00000000-0005-0000-0000-00007D440000}"/>
    <cellStyle name="差_5月份计划表样(呼和公司) 2 2 2" xfId="7528" xr:uid="{00000000-0005-0000-0000-00007E440000}"/>
    <cellStyle name="差_5月份计划表样(呼和公司) 2 2 2 2" xfId="31083" xr:uid="{00000000-0005-0000-0000-00007F440000}"/>
    <cellStyle name="差_5月份计划表样(呼和公司) 2 2 3" xfId="11496" xr:uid="{00000000-0005-0000-0000-000080440000}"/>
    <cellStyle name="差_5月份计划表样(呼和公司) 2 2 3 2" xfId="31084" xr:uid="{00000000-0005-0000-0000-000081440000}"/>
    <cellStyle name="差_5月份计划表样(呼和公司) 2 2 4" xfId="26556" xr:uid="{00000000-0005-0000-0000-000082440000}"/>
    <cellStyle name="差_5月份计划表样(呼和公司) 2 3" xfId="11497" xr:uid="{00000000-0005-0000-0000-000083440000}"/>
    <cellStyle name="差_5月份计划表样(呼和公司) 2 3 2" xfId="31085" xr:uid="{00000000-0005-0000-0000-000084440000}"/>
    <cellStyle name="差_5月份计划表样(呼和公司) 2 4" xfId="11498" xr:uid="{00000000-0005-0000-0000-000085440000}"/>
    <cellStyle name="差_5月份计划表样(呼和公司) 2 4 2" xfId="31086" xr:uid="{00000000-0005-0000-0000-000086440000}"/>
    <cellStyle name="差_5月份计划表样(呼和公司) 2 5" xfId="15582" xr:uid="{00000000-0005-0000-0000-000087440000}"/>
    <cellStyle name="差_5月份计划表样(呼和公司) 2 5 2" xfId="31087" xr:uid="{00000000-0005-0000-0000-000088440000}"/>
    <cellStyle name="差_5月份计划表样(呼和公司) 2 6" xfId="31082" xr:uid="{00000000-0005-0000-0000-000089440000}"/>
    <cellStyle name="差_5月份计划表样(呼和公司) 3" xfId="5106" xr:uid="{00000000-0005-0000-0000-00008A440000}"/>
    <cellStyle name="差_5月份计划表样(呼和公司) 3 2" xfId="7529" xr:uid="{00000000-0005-0000-0000-00008B440000}"/>
    <cellStyle name="差_5月份计划表样(呼和公司) 3 2 2" xfId="31089" xr:uid="{00000000-0005-0000-0000-00008C440000}"/>
    <cellStyle name="差_5月份计划表样(呼和公司) 3 3" xfId="11499" xr:uid="{00000000-0005-0000-0000-00008D440000}"/>
    <cellStyle name="差_5月份计划表样(呼和公司) 3 3 2" xfId="31090" xr:uid="{00000000-0005-0000-0000-00008E440000}"/>
    <cellStyle name="差_5月份计划表样(呼和公司) 3 4" xfId="31088" xr:uid="{00000000-0005-0000-0000-00008F440000}"/>
    <cellStyle name="差_5月份计划表样(呼和公司) 4" xfId="11500" xr:uid="{00000000-0005-0000-0000-000090440000}"/>
    <cellStyle name="差_5月份计划表样(呼和公司) 4 2" xfId="31091" xr:uid="{00000000-0005-0000-0000-000091440000}"/>
    <cellStyle name="差_5月份计划表样(呼和公司) 5" xfId="11501" xr:uid="{00000000-0005-0000-0000-000092440000}"/>
    <cellStyle name="差_5月份计划表样(呼和公司) 5 2" xfId="31092" xr:uid="{00000000-0005-0000-0000-000093440000}"/>
    <cellStyle name="差_5月份计划表样(呼和公司) 6" xfId="16314" xr:uid="{00000000-0005-0000-0000-000094440000}"/>
    <cellStyle name="差_5月份计划表样(呼和公司) 6 2" xfId="31093" xr:uid="{00000000-0005-0000-0000-000095440000}"/>
    <cellStyle name="差_5月份计划表样(呼和公司) 7" xfId="31080" xr:uid="{00000000-0005-0000-0000-000096440000}"/>
    <cellStyle name="差_5月建安动态(改后)" xfId="2485" xr:uid="{00000000-0005-0000-0000-000097440000}"/>
    <cellStyle name="差_5月建安动态(改后) 2" xfId="5108" xr:uid="{00000000-0005-0000-0000-000098440000}"/>
    <cellStyle name="差_5月建安动态(改后) 2 2" xfId="7530" xr:uid="{00000000-0005-0000-0000-000099440000}"/>
    <cellStyle name="差_5月建安动态(改后) 2 2 2" xfId="31098" xr:uid="{00000000-0005-0000-0000-00009A440000}"/>
    <cellStyle name="差_5月建安动态(改后) 2 3" xfId="11502" xr:uid="{00000000-0005-0000-0000-00009B440000}"/>
    <cellStyle name="差_5月建安动态(改后) 2 3 2" xfId="31099" xr:uid="{00000000-0005-0000-0000-00009C440000}"/>
    <cellStyle name="差_5月建安动态(改后) 2 4" xfId="31095" xr:uid="{00000000-0005-0000-0000-00009D440000}"/>
    <cellStyle name="差_5月建安动态(改后) 3" xfId="11503" xr:uid="{00000000-0005-0000-0000-00009E440000}"/>
    <cellStyle name="差_5月建安动态(改后) 3 2" xfId="31100" xr:uid="{00000000-0005-0000-0000-00009F440000}"/>
    <cellStyle name="差_5月建安动态(改后) 4" xfId="11504" xr:uid="{00000000-0005-0000-0000-0000A0440000}"/>
    <cellStyle name="差_5月建安动态(改后) 4 2" xfId="31101" xr:uid="{00000000-0005-0000-0000-0000A1440000}"/>
    <cellStyle name="差_5月建安动态(改后) 5" xfId="17087" xr:uid="{00000000-0005-0000-0000-0000A2440000}"/>
    <cellStyle name="差_5月建安动态(改后) 5 2" xfId="25283" xr:uid="{00000000-0005-0000-0000-0000A3440000}"/>
    <cellStyle name="差_5月建安动态(改后) 6" xfId="31094" xr:uid="{00000000-0005-0000-0000-0000A4440000}"/>
    <cellStyle name="差_5月建安动态(改后)_12月材料动态最终修改" xfId="2486" xr:uid="{00000000-0005-0000-0000-0000A5440000}"/>
    <cellStyle name="差_5月建安动态(改后)_12月材料动态最终修改 2" xfId="5109" xr:uid="{00000000-0005-0000-0000-0000A6440000}"/>
    <cellStyle name="差_5月建安动态(改后)_12月材料动态最终修改 2 2" xfId="31104" xr:uid="{00000000-0005-0000-0000-0000A7440000}"/>
    <cellStyle name="差_5月建安动态(改后)_12月材料动态最终修改 3" xfId="11505" xr:uid="{00000000-0005-0000-0000-0000A8440000}"/>
    <cellStyle name="差_5月建安动态(改后)_12月材料动态最终修改 3 2" xfId="31105" xr:uid="{00000000-0005-0000-0000-0000A9440000}"/>
    <cellStyle name="差_5月建安动态(改后)_12月材料动态最终修改 4" xfId="11506" xr:uid="{00000000-0005-0000-0000-0000AA440000}"/>
    <cellStyle name="差_5月建安动态(改后)_12月材料动态最终修改 4 2" xfId="31106" xr:uid="{00000000-0005-0000-0000-0000AB440000}"/>
    <cellStyle name="差_5月建安动态(改后)_12月材料动态最终修改 5" xfId="17088" xr:uid="{00000000-0005-0000-0000-0000AC440000}"/>
    <cellStyle name="差_5月建安动态(改后)_12月材料动态最终修改 5 2" xfId="21016" xr:uid="{00000000-0005-0000-0000-0000AD440000}"/>
    <cellStyle name="差_5月建安动态(改后)_12月材料动态最终修改 6" xfId="31102" xr:uid="{00000000-0005-0000-0000-0000AE440000}"/>
    <cellStyle name="差_5月建安动态(改后)_1月动态、资金动态" xfId="2072" xr:uid="{00000000-0005-0000-0000-0000AF440000}"/>
    <cellStyle name="差_5月建安动态(改后)_1月动态、资金动态 2" xfId="5110" xr:uid="{00000000-0005-0000-0000-0000B0440000}"/>
    <cellStyle name="差_5月建安动态(改后)_1月动态、资金动态 2 2" xfId="7531" xr:uid="{00000000-0005-0000-0000-0000B1440000}"/>
    <cellStyle name="差_5月建安动态(改后)_1月动态、资金动态 2 2 2" xfId="31110" xr:uid="{00000000-0005-0000-0000-0000B2440000}"/>
    <cellStyle name="差_5月建安动态(改后)_1月动态、资金动态 2 3" xfId="11507" xr:uid="{00000000-0005-0000-0000-0000B3440000}"/>
    <cellStyle name="差_5月建安动态(改后)_1月动态、资金动态 2 3 2" xfId="31111" xr:uid="{00000000-0005-0000-0000-0000B4440000}"/>
    <cellStyle name="差_5月建安动态(改后)_1月动态、资金动态 2 4" xfId="31109" xr:uid="{00000000-0005-0000-0000-0000B5440000}"/>
    <cellStyle name="差_5月建安动态(改后)_1月动态、资金动态 3" xfId="11508" xr:uid="{00000000-0005-0000-0000-0000B6440000}"/>
    <cellStyle name="差_5月建安动态(改后)_1月动态、资金动态 3 2" xfId="31112" xr:uid="{00000000-0005-0000-0000-0000B7440000}"/>
    <cellStyle name="差_5月建安动态(改后)_1月动态、资金动态 4" xfId="11509" xr:uid="{00000000-0005-0000-0000-0000B8440000}"/>
    <cellStyle name="差_5月建安动态(改后)_1月动态、资金动态 4 2" xfId="31113" xr:uid="{00000000-0005-0000-0000-0000B9440000}"/>
    <cellStyle name="差_5月建安动态(改后)_1月动态、资金动态 5" xfId="16683" xr:uid="{00000000-0005-0000-0000-0000BA440000}"/>
    <cellStyle name="差_5月建安动态(改后)_1月动态、资金动态 5 2" xfId="31114" xr:uid="{00000000-0005-0000-0000-0000BB440000}"/>
    <cellStyle name="差_5月建安动态(改后)_1月动态、资金动态 6" xfId="31108" xr:uid="{00000000-0005-0000-0000-0000BC440000}"/>
    <cellStyle name="差_5月建安动态(改后)_材料动态1" xfId="2488" xr:uid="{00000000-0005-0000-0000-0000BD440000}"/>
    <cellStyle name="差_5月建安动态(改后)_材料动态1 2" xfId="5111" xr:uid="{00000000-0005-0000-0000-0000BE440000}"/>
    <cellStyle name="差_5月建安动态(改后)_材料动态1 2 2" xfId="31117" xr:uid="{00000000-0005-0000-0000-0000BF440000}"/>
    <cellStyle name="差_5月建安动态(改后)_材料动态1 3" xfId="11511" xr:uid="{00000000-0005-0000-0000-0000C0440000}"/>
    <cellStyle name="差_5月建安动态(改后)_材料动态1 3 2" xfId="31119" xr:uid="{00000000-0005-0000-0000-0000C1440000}"/>
    <cellStyle name="差_5月建安动态(改后)_材料动态1 4" xfId="11512" xr:uid="{00000000-0005-0000-0000-0000C2440000}"/>
    <cellStyle name="差_5月建安动态(改后)_材料动态1 4 2" xfId="31121" xr:uid="{00000000-0005-0000-0000-0000C3440000}"/>
    <cellStyle name="差_5月建安动态(改后)_材料动态1 5" xfId="17090" xr:uid="{00000000-0005-0000-0000-0000C4440000}"/>
    <cellStyle name="差_5月建安动态(改后)_材料动态1 5 2" xfId="31123" xr:uid="{00000000-0005-0000-0000-0000C5440000}"/>
    <cellStyle name="差_5月建安动态(改后)_材料动态1 6" xfId="31115" xr:uid="{00000000-0005-0000-0000-0000C6440000}"/>
    <cellStyle name="差_5月建安动态(改后)_动车10月资金动态" xfId="2490" xr:uid="{00000000-0005-0000-0000-0000C7440000}"/>
    <cellStyle name="差_5月建安动态(改后)_动车10月资金动态 2" xfId="5112" xr:uid="{00000000-0005-0000-0000-0000C8440000}"/>
    <cellStyle name="差_5月建安动态(改后)_动车10月资金动态 2 2" xfId="7127" xr:uid="{00000000-0005-0000-0000-0000C9440000}"/>
    <cellStyle name="差_5月建安动态(改后)_动车10月资金动态 2 2 2" xfId="31126" xr:uid="{00000000-0005-0000-0000-0000CA440000}"/>
    <cellStyle name="差_5月建安动态(改后)_动车10月资金动态 2 3" xfId="11513" xr:uid="{00000000-0005-0000-0000-0000CB440000}"/>
    <cellStyle name="差_5月建安动态(改后)_动车10月资金动态 2 3 2" xfId="31127" xr:uid="{00000000-0005-0000-0000-0000CC440000}"/>
    <cellStyle name="差_5月建安动态(改后)_动车10月资金动态 2 4" xfId="26735" xr:uid="{00000000-0005-0000-0000-0000CD440000}"/>
    <cellStyle name="差_5月建安动态(改后)_动车10月资金动态 3" xfId="9384" xr:uid="{00000000-0005-0000-0000-0000CE440000}"/>
    <cellStyle name="差_5月建安动态(改后)_动车10月资金动态 3 2" xfId="26737" xr:uid="{00000000-0005-0000-0000-0000CF440000}"/>
    <cellStyle name="差_5月建安动态(改后)_动车10月资金动态 4" xfId="11514" xr:uid="{00000000-0005-0000-0000-0000D0440000}"/>
    <cellStyle name="差_5月建安动态(改后)_动车10月资金动态 4 2" xfId="26739" xr:uid="{00000000-0005-0000-0000-0000D1440000}"/>
    <cellStyle name="差_5月建安动态(改后)_动车10月资金动态 5" xfId="17092" xr:uid="{00000000-0005-0000-0000-0000D2440000}"/>
    <cellStyle name="差_5月建安动态(改后)_动车10月资金动态 5 2" xfId="30179" xr:uid="{00000000-0005-0000-0000-0000D3440000}"/>
    <cellStyle name="差_5月建安动态(改后)_动车10月资金动态 6" xfId="31125" xr:uid="{00000000-0005-0000-0000-0000D4440000}"/>
    <cellStyle name="差_5月建安动态(改后)_动车9月材料动态" xfId="2492" xr:uid="{00000000-0005-0000-0000-0000D5440000}"/>
    <cellStyle name="差_5月建安动态(改后)_动车9月材料动态 2" xfId="5113" xr:uid="{00000000-0005-0000-0000-0000D6440000}"/>
    <cellStyle name="差_5月建安动态(改后)_动车9月材料动态 2 2" xfId="31131" xr:uid="{00000000-0005-0000-0000-0000D7440000}"/>
    <cellStyle name="差_5月建安动态(改后)_动车9月材料动态 3" xfId="11516" xr:uid="{00000000-0005-0000-0000-0000D8440000}"/>
    <cellStyle name="差_5月建安动态(改后)_动车9月材料动态 3 2" xfId="31133" xr:uid="{00000000-0005-0000-0000-0000D9440000}"/>
    <cellStyle name="差_5月建安动态(改后)_动车9月材料动态 4" xfId="11517" xr:uid="{00000000-0005-0000-0000-0000DA440000}"/>
    <cellStyle name="差_5月建安动态(改后)_动车9月材料动态 4 2" xfId="31134" xr:uid="{00000000-0005-0000-0000-0000DB440000}"/>
    <cellStyle name="差_5月建安动态(改后)_动车9月材料动态 5" xfId="17094" xr:uid="{00000000-0005-0000-0000-0000DC440000}"/>
    <cellStyle name="差_5月建安动态(改后)_动车9月材料动态 5 2" xfId="24424" xr:uid="{00000000-0005-0000-0000-0000DD440000}"/>
    <cellStyle name="差_5月建安动态(改后)_动车9月材料动态 6" xfId="31129" xr:uid="{00000000-0005-0000-0000-0000DE440000}"/>
    <cellStyle name="差_5月建安动态(改后)_汇总10月材料动态" xfId="2495" xr:uid="{00000000-0005-0000-0000-0000DF440000}"/>
    <cellStyle name="差_5月建安动态(改后)_汇总10月材料动态 2" xfId="5114" xr:uid="{00000000-0005-0000-0000-0000E0440000}"/>
    <cellStyle name="差_5月建安动态(改后)_汇总10月材料动态 2 2" xfId="24648" xr:uid="{00000000-0005-0000-0000-0000E1440000}"/>
    <cellStyle name="差_5月建安动态(改后)_汇总10月材料动态 3" xfId="10018" xr:uid="{00000000-0005-0000-0000-0000E2440000}"/>
    <cellStyle name="差_5月建安动态(改后)_汇总10月材料动态 3 2" xfId="24367" xr:uid="{00000000-0005-0000-0000-0000E3440000}"/>
    <cellStyle name="差_5月建安动态(改后)_汇总10月材料动态 4" xfId="10708" xr:uid="{00000000-0005-0000-0000-0000E4440000}"/>
    <cellStyle name="差_5月建安动态(改后)_汇总10月材料动态 4 2" xfId="24374" xr:uid="{00000000-0005-0000-0000-0000E5440000}"/>
    <cellStyle name="差_5月建安动态(改后)_汇总10月材料动态 5" xfId="17097" xr:uid="{00000000-0005-0000-0000-0000E6440000}"/>
    <cellStyle name="差_5月建安动态(改后)_汇总10月材料动态 5 2" xfId="24653" xr:uid="{00000000-0005-0000-0000-0000E7440000}"/>
    <cellStyle name="差_5月建安动态(改后)_汇总10月材料动态 6" xfId="26658" xr:uid="{00000000-0005-0000-0000-0000E8440000}"/>
    <cellStyle name="差_5月建安动态(改后)_建安1月材料动态" xfId="2311" xr:uid="{00000000-0005-0000-0000-0000E9440000}"/>
    <cellStyle name="差_5月建安动态(改后)_建安1月材料动态 2" xfId="5115" xr:uid="{00000000-0005-0000-0000-0000EA440000}"/>
    <cellStyle name="差_5月建安动态(改后)_建安1月材料动态 2 2" xfId="30599" xr:uid="{00000000-0005-0000-0000-0000EB440000}"/>
    <cellStyle name="差_5月建安动态(改后)_建安1月材料动态 3" xfId="11305" xr:uid="{00000000-0005-0000-0000-0000EC440000}"/>
    <cellStyle name="差_5月建安动态(改后)_建安1月材料动态 3 2" xfId="30601" xr:uid="{00000000-0005-0000-0000-0000ED440000}"/>
    <cellStyle name="差_5月建安动态(改后)_建安1月材料动态 4" xfId="11518" xr:uid="{00000000-0005-0000-0000-0000EE440000}"/>
    <cellStyle name="差_5月建安动态(改后)_建安1月材料动态 4 2" xfId="30603" xr:uid="{00000000-0005-0000-0000-0000EF440000}"/>
    <cellStyle name="差_5月建安动态(改后)_建安1月材料动态 5" xfId="16911" xr:uid="{00000000-0005-0000-0000-0000F0440000}"/>
    <cellStyle name="差_5月建安动态(改后)_建安1月材料动态 5 2" xfId="31136" xr:uid="{00000000-0005-0000-0000-0000F1440000}"/>
    <cellStyle name="差_5月建安动态(改后)_建安1月材料动态 6" xfId="31135" xr:uid="{00000000-0005-0000-0000-0000F2440000}"/>
    <cellStyle name="差_5月建安对比" xfId="2496" xr:uid="{00000000-0005-0000-0000-0000F3440000}"/>
    <cellStyle name="差_5月建安对比 2" xfId="5116" xr:uid="{00000000-0005-0000-0000-0000F4440000}"/>
    <cellStyle name="差_5月建安对比 2 2" xfId="31139" xr:uid="{00000000-0005-0000-0000-0000F5440000}"/>
    <cellStyle name="差_5月建安对比 3" xfId="11519" xr:uid="{00000000-0005-0000-0000-0000F6440000}"/>
    <cellStyle name="差_5月建安对比 3 2" xfId="31140" xr:uid="{00000000-0005-0000-0000-0000F7440000}"/>
    <cellStyle name="差_5月建安对比 4" xfId="8928" xr:uid="{00000000-0005-0000-0000-0000F8440000}"/>
    <cellStyle name="差_5月建安对比 4 2" xfId="28138" xr:uid="{00000000-0005-0000-0000-0000F9440000}"/>
    <cellStyle name="差_5月建安对比 5" xfId="17098" xr:uid="{00000000-0005-0000-0000-0000FA440000}"/>
    <cellStyle name="差_5月建安对比 5 2" xfId="20739" xr:uid="{00000000-0005-0000-0000-0000FB440000}"/>
    <cellStyle name="差_5月建安对比 6" xfId="31138" xr:uid="{00000000-0005-0000-0000-0000FC440000}"/>
    <cellStyle name="差_5月上半月月度、季度、年度计划表样(辽宁分公司)" xfId="2499" xr:uid="{00000000-0005-0000-0000-0000FD440000}"/>
    <cellStyle name="差_5月上半月月度、季度、年度计划表样(辽宁分公司) 2" xfId="2501" xr:uid="{00000000-0005-0000-0000-0000FE440000}"/>
    <cellStyle name="差_5月上半月月度、季度、年度计划表样(辽宁分公司) 2 2" xfId="5118" xr:uid="{00000000-0005-0000-0000-0000FF440000}"/>
    <cellStyle name="差_5月上半月月度、季度、年度计划表样(辽宁分公司) 2 2 2" xfId="7532" xr:uid="{00000000-0005-0000-0000-000000450000}"/>
    <cellStyle name="差_5月上半月月度、季度、年度计划表样(辽宁分公司) 2 2 2 2" xfId="31144" xr:uid="{00000000-0005-0000-0000-000001450000}"/>
    <cellStyle name="差_5月上半月月度、季度、年度计划表样(辽宁分公司) 2 2 3" xfId="11521" xr:uid="{00000000-0005-0000-0000-000002450000}"/>
    <cellStyle name="差_5月上半月月度、季度、年度计划表样(辽宁分公司) 2 2 3 2" xfId="31145" xr:uid="{00000000-0005-0000-0000-000003450000}"/>
    <cellStyle name="差_5月上半月月度、季度、年度计划表样(辽宁分公司) 2 2 4" xfId="30781" xr:uid="{00000000-0005-0000-0000-000004450000}"/>
    <cellStyle name="差_5月上半月月度、季度、年度计划表样(辽宁分公司) 2 3" xfId="11380" xr:uid="{00000000-0005-0000-0000-000005450000}"/>
    <cellStyle name="差_5月上半月月度、季度、年度计划表样(辽宁分公司) 2 3 2" xfId="30784" xr:uid="{00000000-0005-0000-0000-000006450000}"/>
    <cellStyle name="差_5月上半月月度、季度、年度计划表样(辽宁分公司) 2 4" xfId="11522" xr:uid="{00000000-0005-0000-0000-000007450000}"/>
    <cellStyle name="差_5月上半月月度、季度、年度计划表样(辽宁分公司) 2 4 2" xfId="20703" xr:uid="{00000000-0005-0000-0000-000008450000}"/>
    <cellStyle name="差_5月上半月月度、季度、年度计划表样(辽宁分公司) 2 5" xfId="17103" xr:uid="{00000000-0005-0000-0000-000009450000}"/>
    <cellStyle name="差_5月上半月月度、季度、年度计划表样(辽宁分公司) 2 5 2" xfId="31146" xr:uid="{00000000-0005-0000-0000-00000A450000}"/>
    <cellStyle name="差_5月上半月月度、季度、年度计划表样(辽宁分公司) 2 6" xfId="31143" xr:uid="{00000000-0005-0000-0000-00000B450000}"/>
    <cellStyle name="差_5月上半月月度、季度、年度计划表样(辽宁分公司) 3" xfId="5117" xr:uid="{00000000-0005-0000-0000-00000C450000}"/>
    <cellStyle name="差_5月上半月月度、季度、年度计划表样(辽宁分公司) 3 2" xfId="6992" xr:uid="{00000000-0005-0000-0000-00000D450000}"/>
    <cellStyle name="差_5月上半月月度、季度、年度计划表样(辽宁分公司) 3 2 2" xfId="31149" xr:uid="{00000000-0005-0000-0000-00000E450000}"/>
    <cellStyle name="差_5月上半月月度、季度、年度计划表样(辽宁分公司) 3 3" xfId="11523" xr:uid="{00000000-0005-0000-0000-00000F450000}"/>
    <cellStyle name="差_5月上半月月度、季度、年度计划表样(辽宁分公司) 3 3 2" xfId="28795" xr:uid="{00000000-0005-0000-0000-000010450000}"/>
    <cellStyle name="差_5月上半月月度、季度、年度计划表样(辽宁分公司) 3 4" xfId="31147" xr:uid="{00000000-0005-0000-0000-000011450000}"/>
    <cellStyle name="差_5月上半月月度、季度、年度计划表样(辽宁分公司) 4" xfId="11524" xr:uid="{00000000-0005-0000-0000-000012450000}"/>
    <cellStyle name="差_5月上半月月度、季度、年度计划表样(辽宁分公司) 4 2" xfId="31150" xr:uid="{00000000-0005-0000-0000-000013450000}"/>
    <cellStyle name="差_5月上半月月度、季度、年度计划表样(辽宁分公司) 5" xfId="11525" xr:uid="{00000000-0005-0000-0000-000014450000}"/>
    <cellStyle name="差_5月上半月月度、季度、年度计划表样(辽宁分公司) 5 2" xfId="31151" xr:uid="{00000000-0005-0000-0000-000015450000}"/>
    <cellStyle name="差_5月上半月月度、季度、年度计划表样(辽宁分公司) 6" xfId="17101" xr:uid="{00000000-0005-0000-0000-000016450000}"/>
    <cellStyle name="差_5月上半月月度、季度、年度计划表样(辽宁分公司) 6 2" xfId="31152" xr:uid="{00000000-0005-0000-0000-000017450000}"/>
    <cellStyle name="差_5月上半月月度、季度、年度计划表样(辽宁分公司) 7" xfId="31142" xr:uid="{00000000-0005-0000-0000-000018450000}"/>
    <cellStyle name="差_5月太原南站材料计划与支出数量对比表" xfId="2502" xr:uid="{00000000-0005-0000-0000-000019450000}"/>
    <cellStyle name="差_5月太原南站材料计划与支出数量对比表 2" xfId="595" xr:uid="{00000000-0005-0000-0000-00001A450000}"/>
    <cellStyle name="差_5月太原南站材料计划与支出数量对比表 2 2" xfId="5120" xr:uid="{00000000-0005-0000-0000-00001B450000}"/>
    <cellStyle name="差_5月太原南站材料计划与支出数量对比表 2 2 2" xfId="7221" xr:uid="{00000000-0005-0000-0000-00001C450000}"/>
    <cellStyle name="差_5月太原南站材料计划与支出数量对比表 2 2 2 2" xfId="31155" xr:uid="{00000000-0005-0000-0000-00001D450000}"/>
    <cellStyle name="差_5月太原南站材料计划与支出数量对比表 2 2 3" xfId="11527" xr:uid="{00000000-0005-0000-0000-00001E450000}"/>
    <cellStyle name="差_5月太原南站材料计划与支出数量对比表 2 2 3 2" xfId="31157" xr:uid="{00000000-0005-0000-0000-00001F450000}"/>
    <cellStyle name="差_5月太原南站材料计划与支出数量对比表 2 2 4" xfId="27577" xr:uid="{00000000-0005-0000-0000-000020450000}"/>
    <cellStyle name="差_5月太原南站材料计划与支出数量对比表 2 3" xfId="11528" xr:uid="{00000000-0005-0000-0000-000021450000}"/>
    <cellStyle name="差_5月太原南站材料计划与支出数量对比表 2 3 2" xfId="27580" xr:uid="{00000000-0005-0000-0000-000022450000}"/>
    <cellStyle name="差_5月太原南站材料计划与支出数量对比表 2 4" xfId="11529" xr:uid="{00000000-0005-0000-0000-000023450000}"/>
    <cellStyle name="差_5月太原南站材料计划与支出数量对比表 2 4 2" xfId="31159" xr:uid="{00000000-0005-0000-0000-000024450000}"/>
    <cellStyle name="差_5月太原南站材料计划与支出数量对比表 2 5" xfId="15514" xr:uid="{00000000-0005-0000-0000-000025450000}"/>
    <cellStyle name="差_5月太原南站材料计划与支出数量对比表 2 5 2" xfId="31162" xr:uid="{00000000-0005-0000-0000-000026450000}"/>
    <cellStyle name="差_5月太原南站材料计划与支出数量对比表 2 6" xfId="31153" xr:uid="{00000000-0005-0000-0000-000027450000}"/>
    <cellStyle name="差_5月太原南站材料计划与支出数量对比表 3" xfId="5119" xr:uid="{00000000-0005-0000-0000-000028450000}"/>
    <cellStyle name="差_5月太原南站材料计划与支出数量对比表 3 2" xfId="31163" xr:uid="{00000000-0005-0000-0000-000029450000}"/>
    <cellStyle name="差_5月太原南站材料计划与支出数量对比表 4" xfId="11530" xr:uid="{00000000-0005-0000-0000-00002A450000}"/>
    <cellStyle name="差_5月太原南站材料计划与支出数量对比表 4 2" xfId="31164" xr:uid="{00000000-0005-0000-0000-00002B450000}"/>
    <cellStyle name="差_5月太原南站材料计划与支出数量对比表 5" xfId="11532" xr:uid="{00000000-0005-0000-0000-00002C450000}"/>
    <cellStyle name="差_5月太原南站材料计划与支出数量对比表 5 2" xfId="31165" xr:uid="{00000000-0005-0000-0000-00002D450000}"/>
    <cellStyle name="差_5月太原南站材料计划与支出数量对比表 6" xfId="17104" xr:uid="{00000000-0005-0000-0000-00002E450000}"/>
    <cellStyle name="差_5月太原南站材料计划与支出数量对比表 6 2" xfId="31168" xr:uid="{00000000-0005-0000-0000-00002F450000}"/>
    <cellStyle name="差_5月太原南站材料计划与支出数量对比表 7" xfId="24250" xr:uid="{00000000-0005-0000-0000-000030450000}"/>
    <cellStyle name="差_5月太原南站材料计划与支出数量对比表_12年4季度12月应付款项统计表" xfId="2504" xr:uid="{00000000-0005-0000-0000-000031450000}"/>
    <cellStyle name="差_5月太原南站材料计划与支出数量对比表_12年4季度12月应付款项统计表 2" xfId="5121" xr:uid="{00000000-0005-0000-0000-000032450000}"/>
    <cellStyle name="差_5月太原南站材料计划与支出数量对比表_12年4季度12月应付款项统计表 2 2" xfId="7498" xr:uid="{00000000-0005-0000-0000-000033450000}"/>
    <cellStyle name="差_5月太原南站材料计划与支出数量对比表_12年4季度12月应付款项统计表 2 2 2" xfId="31173" xr:uid="{00000000-0005-0000-0000-000034450000}"/>
    <cellStyle name="差_5月太原南站材料计划与支出数量对比表_12年4季度12月应付款项统计表 2 3" xfId="11533" xr:uid="{00000000-0005-0000-0000-000035450000}"/>
    <cellStyle name="差_5月太原南站材料计划与支出数量对比表_12年4季度12月应付款项统计表 2 3 2" xfId="31174" xr:uid="{00000000-0005-0000-0000-000036450000}"/>
    <cellStyle name="差_5月太原南站材料计划与支出数量对比表_12年4季度12月应付款项统计表 2 4" xfId="31172" xr:uid="{00000000-0005-0000-0000-000037450000}"/>
    <cellStyle name="差_5月太原南站材料计划与支出数量对比表_12年4季度12月应付款项统计表 3" xfId="11535" xr:uid="{00000000-0005-0000-0000-000038450000}"/>
    <cellStyle name="差_5月太原南站材料计划与支出数量对比表_12年4季度12月应付款项统计表 3 2" xfId="31176" xr:uid="{00000000-0005-0000-0000-000039450000}"/>
    <cellStyle name="差_5月太原南站材料计划与支出数量对比表_12年4季度12月应付款项统计表 4" xfId="11537" xr:uid="{00000000-0005-0000-0000-00003A450000}"/>
    <cellStyle name="差_5月太原南站材料计划与支出数量对比表_12年4季度12月应付款项统计表 4 2" xfId="31178" xr:uid="{00000000-0005-0000-0000-00003B450000}"/>
    <cellStyle name="差_5月太原南站材料计划与支出数量对比表_12年4季度12月应付款项统计表 5" xfId="17106" xr:uid="{00000000-0005-0000-0000-00003C450000}"/>
    <cellStyle name="差_5月太原南站材料计划与支出数量对比表_12年4季度12月应付款项统计表 5 2" xfId="31180" xr:uid="{00000000-0005-0000-0000-00003D450000}"/>
    <cellStyle name="差_5月太原南站材料计划与支出数量对比表_12年4季度12月应付款项统计表 6" xfId="31170" xr:uid="{00000000-0005-0000-0000-00003E450000}"/>
    <cellStyle name="差_5月太原南站材料计划与支出数量对比表_12年4季度12月应付款项统计表_8月应付款项" xfId="485" xr:uid="{00000000-0005-0000-0000-00003F450000}"/>
    <cellStyle name="差_5月太原南站材料计划与支出数量对比表_12年4季度12月应付款项统计表_8月应付款项 2" xfId="5122" xr:uid="{00000000-0005-0000-0000-000040450000}"/>
    <cellStyle name="差_5月太原南站材料计划与支出数量对比表_12年4季度12月应付款项统计表_8月应付款项 2 2" xfId="31183" xr:uid="{00000000-0005-0000-0000-000041450000}"/>
    <cellStyle name="差_5月太原南站材料计划与支出数量对比表_12年4季度12月应付款项统计表_8月应付款项 3" xfId="11538" xr:uid="{00000000-0005-0000-0000-000042450000}"/>
    <cellStyle name="差_5月太原南站材料计划与支出数量对比表_12年4季度12月应付款项统计表_8月应付款项 3 2" xfId="31184" xr:uid="{00000000-0005-0000-0000-000043450000}"/>
    <cellStyle name="差_5月太原南站材料计划与支出数量对比表_12年4季度12月应付款项统计表_8月应付款项 4" xfId="11539" xr:uid="{00000000-0005-0000-0000-000044450000}"/>
    <cellStyle name="差_5月太原南站材料计划与支出数量对比表_12年4季度12月应付款项统计表_8月应付款项 4 2" xfId="31185" xr:uid="{00000000-0005-0000-0000-000045450000}"/>
    <cellStyle name="差_5月太原南站材料计划与支出数量对比表_12年4季度12月应付款项统计表_8月应付款项 5" xfId="15492" xr:uid="{00000000-0005-0000-0000-000046450000}"/>
    <cellStyle name="差_5月太原南站材料计划与支出数量对比表_12年4季度12月应付款项统计表_8月应付款项 5 2" xfId="31187" xr:uid="{00000000-0005-0000-0000-000047450000}"/>
    <cellStyle name="差_5月太原南站材料计划与支出数量对比表_12年4季度12月应付款项统计表_8月应付款项 6" xfId="31182" xr:uid="{00000000-0005-0000-0000-000048450000}"/>
    <cellStyle name="差_5月太原南站材料计划与支出数量对比表_12年4季度12月应付款项统计表_理应付款" xfId="686" xr:uid="{00000000-0005-0000-0000-000049450000}"/>
    <cellStyle name="差_5月太原南站材料计划与支出数量对比表_12年4季度12月应付款项统计表_理应付款 2" xfId="5123" xr:uid="{00000000-0005-0000-0000-00004A450000}"/>
    <cellStyle name="差_5月太原南站材料计划与支出数量对比表_12年4季度12月应付款项统计表_理应付款 2 2" xfId="31191" xr:uid="{00000000-0005-0000-0000-00004B450000}"/>
    <cellStyle name="差_5月太原南站材料计划与支出数量对比表_12年4季度12月应付款项统计表_理应付款 3" xfId="11543" xr:uid="{00000000-0005-0000-0000-00004C450000}"/>
    <cellStyle name="差_5月太原南站材料计划与支出数量对比表_12年4季度12月应付款项统计表_理应付款 3 2" xfId="31195" xr:uid="{00000000-0005-0000-0000-00004D450000}"/>
    <cellStyle name="差_5月太原南站材料计划与支出数量对比表_12年4季度12月应付款项统计表_理应付款 4" xfId="11545" xr:uid="{00000000-0005-0000-0000-00004E450000}"/>
    <cellStyle name="差_5月太原南站材料计划与支出数量对比表_12年4季度12月应付款项统计表_理应付款 4 2" xfId="31197" xr:uid="{00000000-0005-0000-0000-00004F450000}"/>
    <cellStyle name="差_5月太原南站材料计划与支出数量对比表_12年4季度12月应付款项统计表_理应付款 5" xfId="15583" xr:uid="{00000000-0005-0000-0000-000050450000}"/>
    <cellStyle name="差_5月太原南站材料计划与支出数量对比表_12年4季度12月应付款项统计表_理应付款 5 2" xfId="31199" xr:uid="{00000000-0005-0000-0000-000051450000}"/>
    <cellStyle name="差_5月太原南站材料计划与支出数量对比表_12年4季度12月应付款项统计表_理应付款 6" xfId="31188" xr:uid="{00000000-0005-0000-0000-000052450000}"/>
    <cellStyle name="差_5月太原南站材料计划与支出数量对比表_12月材料动态最终修改" xfId="2506" xr:uid="{00000000-0005-0000-0000-000053450000}"/>
    <cellStyle name="差_5月太原南站材料计划与支出数量对比表_12月材料动态最终修改 2" xfId="5124" xr:uid="{00000000-0005-0000-0000-000054450000}"/>
    <cellStyle name="差_5月太原南站材料计划与支出数量对比表_12月材料动态最终修改 2 2" xfId="31201" xr:uid="{00000000-0005-0000-0000-000055450000}"/>
    <cellStyle name="差_5月太原南站材料计划与支出数量对比表_12月材料动态最终修改 3" xfId="11546" xr:uid="{00000000-0005-0000-0000-000056450000}"/>
    <cellStyle name="差_5月太原南站材料计划与支出数量对比表_12月材料动态最终修改 3 2" xfId="31202" xr:uid="{00000000-0005-0000-0000-000057450000}"/>
    <cellStyle name="差_5月太原南站材料计划与支出数量对比表_12月材料动态最终修改 4" xfId="11547" xr:uid="{00000000-0005-0000-0000-000058450000}"/>
    <cellStyle name="差_5月太原南站材料计划与支出数量对比表_12月材料动态最终修改 4 2" xfId="31203" xr:uid="{00000000-0005-0000-0000-000059450000}"/>
    <cellStyle name="差_5月太原南站材料计划与支出数量对比表_12月材料动态最终修改 5" xfId="17108" xr:uid="{00000000-0005-0000-0000-00005A450000}"/>
    <cellStyle name="差_5月太原南站材料计划与支出数量对比表_12月材料动态最终修改 5 2" xfId="31204" xr:uid="{00000000-0005-0000-0000-00005B450000}"/>
    <cellStyle name="差_5月太原南站材料计划与支出数量对比表_12月材料动态最终修改 6" xfId="31200" xr:uid="{00000000-0005-0000-0000-00005C450000}"/>
    <cellStyle name="差_5月太原南站材料计划与支出数量对比表_1月动态、资金动态" xfId="2507" xr:uid="{00000000-0005-0000-0000-00005D450000}"/>
    <cellStyle name="差_5月太原南站材料计划与支出数量对比表_1月动态、资金动态 2" xfId="5125" xr:uid="{00000000-0005-0000-0000-00005E450000}"/>
    <cellStyle name="差_5月太原南站材料计划与支出数量对比表_1月动态、资金动态 2 2" xfId="7533" xr:uid="{00000000-0005-0000-0000-00005F450000}"/>
    <cellStyle name="差_5月太原南站材料计划与支出数量对比表_1月动态、资金动态 2 2 2" xfId="31207" xr:uid="{00000000-0005-0000-0000-000060450000}"/>
    <cellStyle name="差_5月太原南站材料计划与支出数量对比表_1月动态、资金动态 2 3" xfId="11548" xr:uid="{00000000-0005-0000-0000-000061450000}"/>
    <cellStyle name="差_5月太原南站材料计划与支出数量对比表_1月动态、资金动态 2 3 2" xfId="31208" xr:uid="{00000000-0005-0000-0000-000062450000}"/>
    <cellStyle name="差_5月太原南站材料计划与支出数量对比表_1月动态、资金动态 2 4" xfId="26135" xr:uid="{00000000-0005-0000-0000-000063450000}"/>
    <cellStyle name="差_5月太原南站材料计划与支出数量对比表_1月动态、资金动态 3" xfId="9051" xr:uid="{00000000-0005-0000-0000-000064450000}"/>
    <cellStyle name="差_5月太原南站材料计划与支出数量对比表_1月动态、资金动态 3 2" xfId="26138" xr:uid="{00000000-0005-0000-0000-000065450000}"/>
    <cellStyle name="差_5月太原南站材料计划与支出数量对比表_1月动态、资金动态 4" xfId="11549" xr:uid="{00000000-0005-0000-0000-000066450000}"/>
    <cellStyle name="差_5月太原南站材料计划与支出数量对比表_1月动态、资金动态 4 2" xfId="26140" xr:uid="{00000000-0005-0000-0000-000067450000}"/>
    <cellStyle name="差_5月太原南站材料计划与支出数量对比表_1月动态、资金动态 5" xfId="17109" xr:uid="{00000000-0005-0000-0000-000068450000}"/>
    <cellStyle name="差_5月太原南站材料计划与支出数量对比表_1月动态、资金动态 5 2" xfId="23418" xr:uid="{00000000-0005-0000-0000-000069450000}"/>
    <cellStyle name="差_5月太原南站材料计划与支出数量对比表_1月动态、资金动态 6" xfId="31206" xr:uid="{00000000-0005-0000-0000-00006A450000}"/>
    <cellStyle name="差_5月太原南站材料计划与支出数量对比表_2012年11月北车动态（最终稿）" xfId="1623" xr:uid="{00000000-0005-0000-0000-00006B450000}"/>
    <cellStyle name="差_5月太原南站材料计划与支出数量对比表_2012年11月北车动态（最终稿） 2" xfId="5126" xr:uid="{00000000-0005-0000-0000-00006C450000}"/>
    <cellStyle name="差_5月太原南站材料计划与支出数量对比表_2012年11月北车动态（最终稿） 2 2" xfId="7143" xr:uid="{00000000-0005-0000-0000-00006D450000}"/>
    <cellStyle name="差_5月太原南站材料计划与支出数量对比表_2012年11月北车动态（最终稿） 2 2 2" xfId="25536" xr:uid="{00000000-0005-0000-0000-00006E450000}"/>
    <cellStyle name="差_5月太原南站材料计划与支出数量对比表_2012年11月北车动态（最终稿） 2 3" xfId="8892" xr:uid="{00000000-0005-0000-0000-00006F450000}"/>
    <cellStyle name="差_5月太原南站材料计划与支出数量对比表_2012年11月北车动态（最终稿） 2 3 2" xfId="21946" xr:uid="{00000000-0005-0000-0000-000070450000}"/>
    <cellStyle name="差_5月太原南站材料计划与支出数量对比表_2012年11月北车动态（最终稿） 2 4" xfId="25533" xr:uid="{00000000-0005-0000-0000-000071450000}"/>
    <cellStyle name="差_5月太原南站材料计划与支出数量对比表_2012年11月北车动态（最终稿） 3" xfId="10547" xr:uid="{00000000-0005-0000-0000-000072450000}"/>
    <cellStyle name="差_5月太原南站材料计划与支出数量对比表_2012年11月北车动态（最终稿） 3 2" xfId="25244" xr:uid="{00000000-0005-0000-0000-000073450000}"/>
    <cellStyle name="差_5月太原南站材料计划与支出数量对比表_2012年11月北车动态（最终稿） 4" xfId="10817" xr:uid="{00000000-0005-0000-0000-000074450000}"/>
    <cellStyle name="差_5月太原南站材料计划与支出数量对比表_2012年11月北车动态（最终稿） 4 2" xfId="23524" xr:uid="{00000000-0005-0000-0000-000075450000}"/>
    <cellStyle name="差_5月太原南站材料计划与支出数量对比表_2012年11月北车动态（最终稿） 5" xfId="16267" xr:uid="{00000000-0005-0000-0000-000076450000}"/>
    <cellStyle name="差_5月太原南站材料计划与支出数量对比表_2012年11月北车动态（最终稿） 5 2" xfId="23534" xr:uid="{00000000-0005-0000-0000-000077450000}"/>
    <cellStyle name="差_5月太原南站材料计划与支出数量对比表_2012年11月北车动态（最终稿） 6" xfId="24797" xr:uid="{00000000-0005-0000-0000-000078450000}"/>
    <cellStyle name="差_5月太原南站材料计划与支出数量对比表_2012年3月报表" xfId="899" xr:uid="{00000000-0005-0000-0000-000079450000}"/>
    <cellStyle name="差_5月太原南站材料计划与支出数量对比表_2012年3月报表 2" xfId="5127" xr:uid="{00000000-0005-0000-0000-00007A450000}"/>
    <cellStyle name="差_5月太原南站材料计划与支出数量对比表_2012年3月报表 2 2" xfId="31211" xr:uid="{00000000-0005-0000-0000-00007B450000}"/>
    <cellStyle name="差_5月太原南站材料计划与支出数量对比表_2012年3月报表 3" xfId="11551" xr:uid="{00000000-0005-0000-0000-00007C450000}"/>
    <cellStyle name="差_5月太原南站材料计划与支出数量对比表_2012年3月报表 3 2" xfId="31212" xr:uid="{00000000-0005-0000-0000-00007D450000}"/>
    <cellStyle name="差_5月太原南站材料计划与支出数量对比表_2012年3月报表 4" xfId="10549" xr:uid="{00000000-0005-0000-0000-00007E450000}"/>
    <cellStyle name="差_5月太原南站材料计划与支出数量对比表_2012年3月报表 4 2" xfId="25506" xr:uid="{00000000-0005-0000-0000-00007F450000}"/>
    <cellStyle name="差_5月太原南站材料计划与支出数量对比表_2012年3月报表 5" xfId="15674" xr:uid="{00000000-0005-0000-0000-000080450000}"/>
    <cellStyle name="差_5月太原南站材料计划与支出数量对比表_2012年3月报表 5 2" xfId="25526" xr:uid="{00000000-0005-0000-0000-000081450000}"/>
    <cellStyle name="差_5月太原南站材料计划与支出数量对比表_2012年3月报表 6" xfId="31210" xr:uid="{00000000-0005-0000-0000-000082450000}"/>
    <cellStyle name="差_5月太原南站材料计划与支出数量对比表_2012年6月报表1" xfId="2509" xr:uid="{00000000-0005-0000-0000-000083450000}"/>
    <cellStyle name="差_5月太原南站材料计划与支出数量对比表_2012年6月报表1 2" xfId="5128" xr:uid="{00000000-0005-0000-0000-000084450000}"/>
    <cellStyle name="差_5月太原南站材料计划与支出数量对比表_2012年6月报表1 2 2" xfId="31214" xr:uid="{00000000-0005-0000-0000-000085450000}"/>
    <cellStyle name="差_5月太原南站材料计划与支出数量对比表_2012年6月报表1 3" xfId="11552" xr:uid="{00000000-0005-0000-0000-000086450000}"/>
    <cellStyle name="差_5月太原南站材料计划与支出数量对比表_2012年6月报表1 3 2" xfId="31215" xr:uid="{00000000-0005-0000-0000-000087450000}"/>
    <cellStyle name="差_5月太原南站材料计划与支出数量对比表_2012年6月报表1 4" xfId="11553" xr:uid="{00000000-0005-0000-0000-000088450000}"/>
    <cellStyle name="差_5月太原南站材料计划与支出数量对比表_2012年6月报表1 4 2" xfId="31216" xr:uid="{00000000-0005-0000-0000-000089450000}"/>
    <cellStyle name="差_5月太原南站材料计划与支出数量对比表_2012年6月报表1 5" xfId="17111" xr:uid="{00000000-0005-0000-0000-00008A450000}"/>
    <cellStyle name="差_5月太原南站材料计划与支出数量对比表_2012年6月报表1 5 2" xfId="31217" xr:uid="{00000000-0005-0000-0000-00008B450000}"/>
    <cellStyle name="差_5月太原南站材料计划与支出数量对比表_2012年6月报表1 6" xfId="31213" xr:uid="{00000000-0005-0000-0000-00008C450000}"/>
    <cellStyle name="差_5月太原南站材料计划与支出数量对比表_Book1" xfId="2510" xr:uid="{00000000-0005-0000-0000-00008D450000}"/>
    <cellStyle name="差_5月太原南站材料计划与支出数量对比表_Book1 2" xfId="5129" xr:uid="{00000000-0005-0000-0000-00008E450000}"/>
    <cellStyle name="差_5月太原南站材料计划与支出数量对比表_Book1 2 2" xfId="7534" xr:uid="{00000000-0005-0000-0000-00008F450000}"/>
    <cellStyle name="差_5月太原南站材料计划与支出数量对比表_Book1 2 2 2" xfId="31223" xr:uid="{00000000-0005-0000-0000-000090450000}"/>
    <cellStyle name="差_5月太原南站材料计划与支出数量对比表_Book1 2 3" xfId="11556" xr:uid="{00000000-0005-0000-0000-000091450000}"/>
    <cellStyle name="差_5月太原南站材料计划与支出数量对比表_Book1 2 3 2" xfId="31225" xr:uid="{00000000-0005-0000-0000-000092450000}"/>
    <cellStyle name="差_5月太原南站材料计划与支出数量对比表_Book1 2 4" xfId="31220" xr:uid="{00000000-0005-0000-0000-000093450000}"/>
    <cellStyle name="差_5月太原南站材料计划与支出数量对比表_Book1 3" xfId="11557" xr:uid="{00000000-0005-0000-0000-000094450000}"/>
    <cellStyle name="差_5月太原南站材料计划与支出数量对比表_Book1 3 2" xfId="31227" xr:uid="{00000000-0005-0000-0000-000095450000}"/>
    <cellStyle name="差_5月太原南站材料计划与支出数量对比表_Book1 4" xfId="11559" xr:uid="{00000000-0005-0000-0000-000096450000}"/>
    <cellStyle name="差_5月太原南站材料计划与支出数量对比表_Book1 4 2" xfId="31230" xr:uid="{00000000-0005-0000-0000-000097450000}"/>
    <cellStyle name="差_5月太原南站材料计划与支出数量对比表_Book1 5" xfId="17112" xr:uid="{00000000-0005-0000-0000-000098450000}"/>
    <cellStyle name="差_5月太原南站材料计划与支出数量对比表_Book1 5 2" xfId="31232" xr:uid="{00000000-0005-0000-0000-000099450000}"/>
    <cellStyle name="差_5月太原南站材料计划与支出数量对比表_Book1 6" xfId="31218" xr:uid="{00000000-0005-0000-0000-00009A450000}"/>
    <cellStyle name="差_5月太原南站材料计划与支出数量对比表_Book1(2)" xfId="2511" xr:uid="{00000000-0005-0000-0000-00009B450000}"/>
    <cellStyle name="差_5月太原南站材料计划与支出数量对比表_Book1(2) 2" xfId="5130" xr:uid="{00000000-0005-0000-0000-00009C450000}"/>
    <cellStyle name="差_5月太原南站材料计划与支出数量对比表_Book1(2) 2 2" xfId="7535" xr:uid="{00000000-0005-0000-0000-00009D450000}"/>
    <cellStyle name="差_5月太原南站材料计划与支出数量对比表_Book1(2) 2 2 2" xfId="31233" xr:uid="{00000000-0005-0000-0000-00009E450000}"/>
    <cellStyle name="差_5月太原南站材料计划与支出数量对比表_Book1(2) 2 3" xfId="11560" xr:uid="{00000000-0005-0000-0000-00009F450000}"/>
    <cellStyle name="差_5月太原南站材料计划与支出数量对比表_Book1(2) 2 3 2" xfId="31234" xr:uid="{00000000-0005-0000-0000-0000A0450000}"/>
    <cellStyle name="差_5月太原南站材料计划与支出数量对比表_Book1(2) 2 4" xfId="26213" xr:uid="{00000000-0005-0000-0000-0000A1450000}"/>
    <cellStyle name="差_5月太原南站材料计划与支出数量对比表_Book1(2) 3" xfId="10386" xr:uid="{00000000-0005-0000-0000-0000A2450000}"/>
    <cellStyle name="差_5月太原南站材料计划与支出数量对比表_Book1(2) 3 2" xfId="26215" xr:uid="{00000000-0005-0000-0000-0000A3450000}"/>
    <cellStyle name="差_5月太原南站材料计划与支出数量对比表_Book1(2) 4" xfId="11561" xr:uid="{00000000-0005-0000-0000-0000A4450000}"/>
    <cellStyle name="差_5月太原南站材料计划与支出数量对比表_Book1(2) 4 2" xfId="26217" xr:uid="{00000000-0005-0000-0000-0000A5450000}"/>
    <cellStyle name="差_5月太原南站材料计划与支出数量对比表_Book1(2) 5" xfId="17113" xr:uid="{00000000-0005-0000-0000-0000A6450000}"/>
    <cellStyle name="差_5月太原南站材料计划与支出数量对比表_Book1(2) 5 2" xfId="31235" xr:uid="{00000000-0005-0000-0000-0000A7450000}"/>
    <cellStyle name="差_5月太原南站材料计划与支出数量对比表_Book1(2) 6" xfId="27862" xr:uid="{00000000-0005-0000-0000-0000A8450000}"/>
    <cellStyle name="差_5月太原南站材料计划与支出数量对比表_Book1(2)_8月应付款项" xfId="2512" xr:uid="{00000000-0005-0000-0000-0000A9450000}"/>
    <cellStyle name="差_5月太原南站材料计划与支出数量对比表_Book1(2)_8月应付款项 2" xfId="5131" xr:uid="{00000000-0005-0000-0000-0000AA450000}"/>
    <cellStyle name="差_5月太原南站材料计划与支出数量对比表_Book1(2)_8月应付款项 2 2" xfId="31238" xr:uid="{00000000-0005-0000-0000-0000AB450000}"/>
    <cellStyle name="差_5月太原南站材料计划与支出数量对比表_Book1(2)_8月应付款项 3" xfId="11563" xr:uid="{00000000-0005-0000-0000-0000AC450000}"/>
    <cellStyle name="差_5月太原南站材料计划与支出数量对比表_Book1(2)_8月应付款项 3 2" xfId="31240" xr:uid="{00000000-0005-0000-0000-0000AD450000}"/>
    <cellStyle name="差_5月太原南站材料计划与支出数量对比表_Book1(2)_8月应付款项 4" xfId="11564" xr:uid="{00000000-0005-0000-0000-0000AE450000}"/>
    <cellStyle name="差_5月太原南站材料计划与支出数量对比表_Book1(2)_8月应付款项 4 2" xfId="31241" xr:uid="{00000000-0005-0000-0000-0000AF450000}"/>
    <cellStyle name="差_5月太原南站材料计划与支出数量对比表_Book1(2)_8月应付款项 5" xfId="17114" xr:uid="{00000000-0005-0000-0000-0000B0450000}"/>
    <cellStyle name="差_5月太原南站材料计划与支出数量对比表_Book1(2)_8月应付款项 5 2" xfId="31242" xr:uid="{00000000-0005-0000-0000-0000B1450000}"/>
    <cellStyle name="差_5月太原南站材料计划与支出数量对比表_Book1(2)_8月应付款项 6" xfId="31236" xr:uid="{00000000-0005-0000-0000-0000B2450000}"/>
    <cellStyle name="差_5月太原南站材料计划与支出数量对比表_Book1(2)_理应付款" xfId="2514" xr:uid="{00000000-0005-0000-0000-0000B3450000}"/>
    <cellStyle name="差_5月太原南站材料计划与支出数量对比表_Book1(2)_理应付款 2" xfId="5132" xr:uid="{00000000-0005-0000-0000-0000B4450000}"/>
    <cellStyle name="差_5月太原南站材料计划与支出数量对比表_Book1(2)_理应付款 2 2" xfId="31244" xr:uid="{00000000-0005-0000-0000-0000B5450000}"/>
    <cellStyle name="差_5月太原南站材料计划与支出数量对比表_Book1(2)_理应付款 3" xfId="11565" xr:uid="{00000000-0005-0000-0000-0000B6450000}"/>
    <cellStyle name="差_5月太原南站材料计划与支出数量对比表_Book1(2)_理应付款 3 2" xfId="31245" xr:uid="{00000000-0005-0000-0000-0000B7450000}"/>
    <cellStyle name="差_5月太原南站材料计划与支出数量对比表_Book1(2)_理应付款 4" xfId="11566" xr:uid="{00000000-0005-0000-0000-0000B8450000}"/>
    <cellStyle name="差_5月太原南站材料计划与支出数量对比表_Book1(2)_理应付款 4 2" xfId="31246" xr:uid="{00000000-0005-0000-0000-0000B9450000}"/>
    <cellStyle name="差_5月太原南站材料计划与支出数量对比表_Book1(2)_理应付款 5" xfId="17116" xr:uid="{00000000-0005-0000-0000-0000BA450000}"/>
    <cellStyle name="差_5月太原南站材料计划与支出数量对比表_Book1(2)_理应付款 5 2" xfId="31247" xr:uid="{00000000-0005-0000-0000-0000BB450000}"/>
    <cellStyle name="差_5月太原南站材料计划与支出数量对比表_Book1(2)_理应付款 6" xfId="31243" xr:uid="{00000000-0005-0000-0000-0000BC450000}"/>
    <cellStyle name="差_5月太原南站材料计划与支出数量对比表_Book1_8月应付款项" xfId="2515" xr:uid="{00000000-0005-0000-0000-0000BD450000}"/>
    <cellStyle name="差_5月太原南站材料计划与支出数量对比表_Book1_8月应付款项 2" xfId="5133" xr:uid="{00000000-0005-0000-0000-0000BE450000}"/>
    <cellStyle name="差_5月太原南站材料计划与支出数量对比表_Book1_8月应付款项 2 2" xfId="28156" xr:uid="{00000000-0005-0000-0000-0000BF450000}"/>
    <cellStyle name="差_5月太原南站材料计划与支出数量对比表_Book1_8月应付款项 3" xfId="11567" xr:uid="{00000000-0005-0000-0000-0000C0450000}"/>
    <cellStyle name="差_5月太原南站材料计划与支出数量对比表_Book1_8月应付款项 3 2" xfId="28158" xr:uid="{00000000-0005-0000-0000-0000C1450000}"/>
    <cellStyle name="差_5月太原南站材料计划与支出数量对比表_Book1_8月应付款项 4" xfId="11568" xr:uid="{00000000-0005-0000-0000-0000C2450000}"/>
    <cellStyle name="差_5月太原南站材料计划与支出数量对比表_Book1_8月应付款项 4 2" xfId="31249" xr:uid="{00000000-0005-0000-0000-0000C3450000}"/>
    <cellStyle name="差_5月太原南站材料计划与支出数量对比表_Book1_8月应付款项 5" xfId="17117" xr:uid="{00000000-0005-0000-0000-0000C4450000}"/>
    <cellStyle name="差_5月太原南站材料计划与支出数量对比表_Book1_8月应付款项 5 2" xfId="31251" xr:uid="{00000000-0005-0000-0000-0000C5450000}"/>
    <cellStyle name="差_5月太原南站材料计划与支出数量对比表_Book1_8月应付款项 6" xfId="31248" xr:uid="{00000000-0005-0000-0000-0000C6450000}"/>
    <cellStyle name="差_5月太原南站材料计划与支出数量对比表_Book1_理应付款" xfId="2516" xr:uid="{00000000-0005-0000-0000-0000C7450000}"/>
    <cellStyle name="差_5月太原南站材料计划与支出数量对比表_Book1_理应付款 2" xfId="5134" xr:uid="{00000000-0005-0000-0000-0000C8450000}"/>
    <cellStyle name="差_5月太原南站材料计划与支出数量对比表_Book1_理应付款 2 2" xfId="24943" xr:uid="{00000000-0005-0000-0000-0000C9450000}"/>
    <cellStyle name="差_5月太原南站材料计划与支出数量对比表_Book1_理应付款 3" xfId="11569" xr:uid="{00000000-0005-0000-0000-0000CA450000}"/>
    <cellStyle name="差_5月太原南站材料计划与支出数量对比表_Book1_理应付款 3 2" xfId="21416" xr:uid="{00000000-0005-0000-0000-0000CB450000}"/>
    <cellStyle name="差_5月太原南站材料计划与支出数量对比表_Book1_理应付款 4" xfId="11570" xr:uid="{00000000-0005-0000-0000-0000CC450000}"/>
    <cellStyle name="差_5月太原南站材料计划与支出数量对比表_Book1_理应付款 4 2" xfId="31253" xr:uid="{00000000-0005-0000-0000-0000CD450000}"/>
    <cellStyle name="差_5月太原南站材料计划与支出数量对比表_Book1_理应付款 5" xfId="17118" xr:uid="{00000000-0005-0000-0000-0000CE450000}"/>
    <cellStyle name="差_5月太原南站材料计划与支出数量对比表_Book1_理应付款 5 2" xfId="31254" xr:uid="{00000000-0005-0000-0000-0000CF450000}"/>
    <cellStyle name="差_5月太原南站材料计划与支出数量对比表_Book1_理应付款 6" xfId="31252" xr:uid="{00000000-0005-0000-0000-0000D0450000}"/>
    <cellStyle name="差_5月太原南站材料计划与支出数量对比表_材料动态1" xfId="2517" xr:uid="{00000000-0005-0000-0000-0000D1450000}"/>
    <cellStyle name="差_5月太原南站材料计划与支出数量对比表_材料动态1 2" xfId="5135" xr:uid="{00000000-0005-0000-0000-0000D2450000}"/>
    <cellStyle name="差_5月太原南站材料计划与支出数量对比表_材料动态1 2 2" xfId="31256" xr:uid="{00000000-0005-0000-0000-0000D3450000}"/>
    <cellStyle name="差_5月太原南站材料计划与支出数量对比表_材料动态1 3" xfId="11571" xr:uid="{00000000-0005-0000-0000-0000D4450000}"/>
    <cellStyle name="差_5月太原南站材料计划与支出数量对比表_材料动态1 3 2" xfId="31257" xr:uid="{00000000-0005-0000-0000-0000D5450000}"/>
    <cellStyle name="差_5月太原南站材料计划与支出数量对比表_材料动态1 4" xfId="11572" xr:uid="{00000000-0005-0000-0000-0000D6450000}"/>
    <cellStyle name="差_5月太原南站材料计划与支出数量对比表_材料动态1 4 2" xfId="24355" xr:uid="{00000000-0005-0000-0000-0000D7450000}"/>
    <cellStyle name="差_5月太原南站材料计划与支出数量对比表_材料动态1 5" xfId="17119" xr:uid="{00000000-0005-0000-0000-0000D8450000}"/>
    <cellStyle name="差_5月太原南站材料计划与支出数量对比表_材料动态1 5 2" xfId="31258" xr:uid="{00000000-0005-0000-0000-0000D9450000}"/>
    <cellStyle name="差_5月太原南站材料计划与支出数量对比表_材料动态1 6" xfId="31255" xr:uid="{00000000-0005-0000-0000-0000DA450000}"/>
    <cellStyle name="差_5月太原南站材料计划与支出数量对比表_大同棚户区12月报表" xfId="560" xr:uid="{00000000-0005-0000-0000-0000DB450000}"/>
    <cellStyle name="差_5月太原南站材料计划与支出数量对比表_大同棚户区12月报表 2" xfId="5136" xr:uid="{00000000-0005-0000-0000-0000DC450000}"/>
    <cellStyle name="差_5月太原南站材料计划与支出数量对比表_大同棚户区12月报表 2 2" xfId="24361" xr:uid="{00000000-0005-0000-0000-0000DD450000}"/>
    <cellStyle name="差_5月太原南站材料计划与支出数量对比表_大同棚户区12月报表 3" xfId="11573" xr:uid="{00000000-0005-0000-0000-0000DE450000}"/>
    <cellStyle name="差_5月太原南站材料计划与支出数量对比表_大同棚户区12月报表 3 2" xfId="21349" xr:uid="{00000000-0005-0000-0000-0000DF450000}"/>
    <cellStyle name="差_5月太原南站材料计划与支出数量对比表_大同棚户区12月报表 4" xfId="9791" xr:uid="{00000000-0005-0000-0000-0000E0450000}"/>
    <cellStyle name="差_5月太原南站材料计划与支出数量对比表_大同棚户区12月报表 4 2" xfId="28012" xr:uid="{00000000-0005-0000-0000-0000E1450000}"/>
    <cellStyle name="差_5月太原南站材料计划与支出数量对比表_大同棚户区12月报表 5" xfId="15525" xr:uid="{00000000-0005-0000-0000-0000E2450000}"/>
    <cellStyle name="差_5月太原南站材料计划与支出数量对比表_大同棚户区12月报表 5 2" xfId="28018" xr:uid="{00000000-0005-0000-0000-0000E3450000}"/>
    <cellStyle name="差_5月太原南站材料计划与支出数量对比表_大同棚户区12月报表 6" xfId="31259" xr:uid="{00000000-0005-0000-0000-0000E4450000}"/>
    <cellStyle name="差_5月太原南站材料计划与支出数量对比表_动车10月资金动态" xfId="2519" xr:uid="{00000000-0005-0000-0000-0000E5450000}"/>
    <cellStyle name="差_5月太原南站材料计划与支出数量对比表_动车10月资金动态 2" xfId="5137" xr:uid="{00000000-0005-0000-0000-0000E6450000}"/>
    <cellStyle name="差_5月太原南站材料计划与支出数量对比表_动车10月资金动态 2 2" xfId="6950" xr:uid="{00000000-0005-0000-0000-0000E7450000}"/>
    <cellStyle name="差_5月太原南站材料计划与支出数量对比表_动车10月资金动态 2 2 2" xfId="31263" xr:uid="{00000000-0005-0000-0000-0000E8450000}"/>
    <cellStyle name="差_5月太原南站材料计划与支出数量对比表_动车10月资金动态 2 3" xfId="11575" xr:uid="{00000000-0005-0000-0000-0000E9450000}"/>
    <cellStyle name="差_5月太原南站材料计划与支出数量对比表_动车10月资金动态 2 3 2" xfId="31264" xr:uid="{00000000-0005-0000-0000-0000EA450000}"/>
    <cellStyle name="差_5月太原南站材料计划与支出数量对比表_动车10月资金动态 2 4" xfId="31262" xr:uid="{00000000-0005-0000-0000-0000EB450000}"/>
    <cellStyle name="差_5月太原南站材料计划与支出数量对比表_动车10月资金动态 3" xfId="11577" xr:uid="{00000000-0005-0000-0000-0000EC450000}"/>
    <cellStyle name="差_5月太原南站材料计划与支出数量对比表_动车10月资金动态 3 2" xfId="31266" xr:uid="{00000000-0005-0000-0000-0000ED450000}"/>
    <cellStyle name="差_5月太原南站材料计划与支出数量对比表_动车10月资金动态 4" xfId="11578" xr:uid="{00000000-0005-0000-0000-0000EE450000}"/>
    <cellStyle name="差_5月太原南站材料计划与支出数量对比表_动车10月资金动态 4 2" xfId="31268" xr:uid="{00000000-0005-0000-0000-0000EF450000}"/>
    <cellStyle name="差_5月太原南站材料计划与支出数量对比表_动车10月资金动态 5" xfId="17121" xr:uid="{00000000-0005-0000-0000-0000F0450000}"/>
    <cellStyle name="差_5月太原南站材料计划与支出数量对比表_动车10月资金动态 5 2" xfId="31269" xr:uid="{00000000-0005-0000-0000-0000F1450000}"/>
    <cellStyle name="差_5月太原南站材料计划与支出数量对比表_动车10月资金动态 6" xfId="31260" xr:uid="{00000000-0005-0000-0000-0000F2450000}"/>
    <cellStyle name="差_5月太原南站材料计划与支出数量对比表_动车9月材料动态" xfId="970" xr:uid="{00000000-0005-0000-0000-0000F3450000}"/>
    <cellStyle name="差_5月太原南站材料计划与支出数量对比表_动车9月材料动态 2" xfId="5138" xr:uid="{00000000-0005-0000-0000-0000F4450000}"/>
    <cellStyle name="差_5月太原南站材料计划与支出数量对比表_动车9月材料动态 2 2" xfId="31271" xr:uid="{00000000-0005-0000-0000-0000F5450000}"/>
    <cellStyle name="差_5月太原南站材料计划与支出数量对比表_动车9月材料动态 3" xfId="11579" xr:uid="{00000000-0005-0000-0000-0000F6450000}"/>
    <cellStyle name="差_5月太原南站材料计划与支出数量对比表_动车9月材料动态 3 2" xfId="31272" xr:uid="{00000000-0005-0000-0000-0000F7450000}"/>
    <cellStyle name="差_5月太原南站材料计划与支出数量对比表_动车9月材料动态 4" xfId="11580" xr:uid="{00000000-0005-0000-0000-0000F8450000}"/>
    <cellStyle name="差_5月太原南站材料计划与支出数量对比表_动车9月材料动态 4 2" xfId="31274" xr:uid="{00000000-0005-0000-0000-0000F9450000}"/>
    <cellStyle name="差_5月太原南站材料计划与支出数量对比表_动车9月材料动态 5" xfId="15705" xr:uid="{00000000-0005-0000-0000-0000FA450000}"/>
    <cellStyle name="差_5月太原南站材料计划与支出数量对比表_动车9月材料动态 5 2" xfId="31276" xr:uid="{00000000-0005-0000-0000-0000FB450000}"/>
    <cellStyle name="差_5月太原南站材料计划与支出数量对比表_动车9月材料动态 6" xfId="31270" xr:uid="{00000000-0005-0000-0000-0000FC450000}"/>
    <cellStyle name="差_5月太原南站材料计划与支出数量对比表_汇总10月材料动态" xfId="2521" xr:uid="{00000000-0005-0000-0000-0000FD450000}"/>
    <cellStyle name="差_5月太原南站材料计划与支出数量对比表_汇总10月材料动态 2" xfId="5139" xr:uid="{00000000-0005-0000-0000-0000FE450000}"/>
    <cellStyle name="差_5月太原南站材料计划与支出数量对比表_汇总10月材料动态 2 2" xfId="24601" xr:uid="{00000000-0005-0000-0000-0000FF450000}"/>
    <cellStyle name="差_5月太原南站材料计划与支出数量对比表_汇总10月材料动态 3" xfId="9311" xr:uid="{00000000-0005-0000-0000-000000460000}"/>
    <cellStyle name="差_5月太原南站材料计划与支出数量对比表_汇总10月材料动态 3 2" xfId="24603" xr:uid="{00000000-0005-0000-0000-000001460000}"/>
    <cellStyle name="差_5月太原南站材料计划与支出数量对比表_汇总10月材料动态 4" xfId="11581" xr:uid="{00000000-0005-0000-0000-000002460000}"/>
    <cellStyle name="差_5月太原南站材料计划与支出数量对比表_汇总10月材料动态 4 2" xfId="21460" xr:uid="{00000000-0005-0000-0000-000003460000}"/>
    <cellStyle name="差_5月太原南站材料计划与支出数量对比表_汇总10月材料动态 5" xfId="17123" xr:uid="{00000000-0005-0000-0000-000004460000}"/>
    <cellStyle name="差_5月太原南站材料计划与支出数量对比表_汇总10月材料动态 5 2" xfId="22440" xr:uid="{00000000-0005-0000-0000-000005460000}"/>
    <cellStyle name="差_5月太原南站材料计划与支出数量对比表_汇总10月材料动态 6" xfId="31277" xr:uid="{00000000-0005-0000-0000-000006460000}"/>
    <cellStyle name="差_5月太原南站材料计划与支出数量对比表_建安1月材料动态" xfId="2304" xr:uid="{00000000-0005-0000-0000-000007460000}"/>
    <cellStyle name="差_5月太原南站材料计划与支出数量对比表_建安1月材料动态 2" xfId="5140" xr:uid="{00000000-0005-0000-0000-000008460000}"/>
    <cellStyle name="差_5月太原南站材料计划与支出数量对比表_建安1月材料动态 2 2" xfId="31279" xr:uid="{00000000-0005-0000-0000-000009460000}"/>
    <cellStyle name="差_5月太原南站材料计划与支出数量对比表_建安1月材料动态 3" xfId="11582" xr:uid="{00000000-0005-0000-0000-00000A460000}"/>
    <cellStyle name="差_5月太原南站材料计划与支出数量对比表_建安1月材料动态 3 2" xfId="31281" xr:uid="{00000000-0005-0000-0000-00000B460000}"/>
    <cellStyle name="差_5月太原南站材料计划与支出数量对比表_建安1月材料动态 4" xfId="11584" xr:uid="{00000000-0005-0000-0000-00000C460000}"/>
    <cellStyle name="差_5月太原南站材料计划与支出数量对比表_建安1月材料动态 4 2" xfId="31283" xr:uid="{00000000-0005-0000-0000-00000D460000}"/>
    <cellStyle name="差_5月太原南站材料计划与支出数量对比表_建安1月材料动态 5" xfId="16904" xr:uid="{00000000-0005-0000-0000-00000E460000}"/>
    <cellStyle name="差_5月太原南站材料计划与支出数量对比表_建安1月材料动态 5 2" xfId="31286" xr:uid="{00000000-0005-0000-0000-00000F460000}"/>
    <cellStyle name="差_5月太原南站材料计划与支出数量对比表_建安1月材料动态 6" xfId="31278" xr:uid="{00000000-0005-0000-0000-000010460000}"/>
    <cellStyle name="差_5月太原南站材料计划与支出数量对比表_建安4季应付款项全" xfId="2522" xr:uid="{00000000-0005-0000-0000-000011460000}"/>
    <cellStyle name="差_5月太原南站材料计划与支出数量对比表_建安4季应付款项全 2" xfId="5141" xr:uid="{00000000-0005-0000-0000-000012460000}"/>
    <cellStyle name="差_5月太原南站材料计划与支出数量对比表_建安4季应付款项全 2 2" xfId="7536" xr:uid="{00000000-0005-0000-0000-000013460000}"/>
    <cellStyle name="差_5月太原南站材料计划与支出数量对比表_建安4季应付款项全 2 2 2" xfId="31287" xr:uid="{00000000-0005-0000-0000-000014460000}"/>
    <cellStyle name="差_5月太原南站材料计划与支出数量对比表_建安4季应付款项全 2 3" xfId="11585" xr:uid="{00000000-0005-0000-0000-000015460000}"/>
    <cellStyle name="差_5月太原南站材料计划与支出数量对比表_建安4季应付款项全 2 3 2" xfId="31288" xr:uid="{00000000-0005-0000-0000-000016460000}"/>
    <cellStyle name="差_5月太原南站材料计划与支出数量对比表_建安4季应付款项全 2 4" xfId="28360" xr:uid="{00000000-0005-0000-0000-000017460000}"/>
    <cellStyle name="差_5月太原南站材料计划与支出数量对比表_建安4季应付款项全 3" xfId="11586" xr:uid="{00000000-0005-0000-0000-000018460000}"/>
    <cellStyle name="差_5月太原南站材料计划与支出数量对比表_建安4季应付款项全 3 2" xfId="31289" xr:uid="{00000000-0005-0000-0000-000019460000}"/>
    <cellStyle name="差_5月太原南站材料计划与支出数量对比表_建安4季应付款项全 4" xfId="11587" xr:uid="{00000000-0005-0000-0000-00001A460000}"/>
    <cellStyle name="差_5月太原南站材料计划与支出数量对比表_建安4季应付款项全 4 2" xfId="31290" xr:uid="{00000000-0005-0000-0000-00001B460000}"/>
    <cellStyle name="差_5月太原南站材料计划与支出数量对比表_建安4季应付款项全 5" xfId="17124" xr:uid="{00000000-0005-0000-0000-00001C460000}"/>
    <cellStyle name="差_5月太原南站材料计划与支出数量对比表_建安4季应付款项全 5 2" xfId="31291" xr:uid="{00000000-0005-0000-0000-00001D460000}"/>
    <cellStyle name="差_5月太原南站材料计划与支出数量对比表_建安4季应付款项全 6" xfId="28358" xr:uid="{00000000-0005-0000-0000-00001E460000}"/>
    <cellStyle name="差_5月太原南站材料计划与支出数量对比表_建安4季应付款项全_8月应付款项" xfId="2523" xr:uid="{00000000-0005-0000-0000-00001F460000}"/>
    <cellStyle name="差_5月太原南站材料计划与支出数量对比表_建安4季应付款项全_8月应付款项 2" xfId="5142" xr:uid="{00000000-0005-0000-0000-000020460000}"/>
    <cellStyle name="差_5月太原南站材料计划与支出数量对比表_建安4季应付款项全_8月应付款项 2 2" xfId="31294" xr:uid="{00000000-0005-0000-0000-000021460000}"/>
    <cellStyle name="差_5月太原南站材料计划与支出数量对比表_建安4季应付款项全_8月应付款项 3" xfId="9609" xr:uid="{00000000-0005-0000-0000-000022460000}"/>
    <cellStyle name="差_5月太原南站材料计划与支出数量对比表_建安4季应付款项全_8月应付款项 3 2" xfId="22502" xr:uid="{00000000-0005-0000-0000-000023460000}"/>
    <cellStyle name="差_5月太原南站材料计划与支出数量对比表_建安4季应付款项全_8月应付款项 4" xfId="9938" xr:uid="{00000000-0005-0000-0000-000024460000}"/>
    <cellStyle name="差_5月太原南站材料计划与支出数量对比表_建安4季应付款项全_8月应付款项 4 2" xfId="29770" xr:uid="{00000000-0005-0000-0000-000025460000}"/>
    <cellStyle name="差_5月太原南站材料计划与支出数量对比表_建安4季应付款项全_8月应付款项 5" xfId="17125" xr:uid="{00000000-0005-0000-0000-000026460000}"/>
    <cellStyle name="差_5月太原南站材料计划与支出数量对比表_建安4季应付款项全_8月应付款项 5 2" xfId="31296" xr:uid="{00000000-0005-0000-0000-000027460000}"/>
    <cellStyle name="差_5月太原南站材料计划与支出数量对比表_建安4季应付款项全_8月应付款项 6" xfId="31292" xr:uid="{00000000-0005-0000-0000-000028460000}"/>
    <cellStyle name="差_5月太原南站材料计划与支出数量对比表_建安4季应付款项全_理应付款" xfId="2526" xr:uid="{00000000-0005-0000-0000-000029460000}"/>
    <cellStyle name="差_5月太原南站材料计划与支出数量对比表_建安4季应付款项全_理应付款 2" xfId="5143" xr:uid="{00000000-0005-0000-0000-00002A460000}"/>
    <cellStyle name="差_5月太原南站材料计划与支出数量对比表_建安4季应付款项全_理应付款 2 2" xfId="31299" xr:uid="{00000000-0005-0000-0000-00002B460000}"/>
    <cellStyle name="差_5月太原南站材料计划与支出数量对比表_建安4季应付款项全_理应付款 3" xfId="11588" xr:uid="{00000000-0005-0000-0000-00002C460000}"/>
    <cellStyle name="差_5月太原南站材料计划与支出数量对比表_建安4季应付款项全_理应付款 3 2" xfId="31300" xr:uid="{00000000-0005-0000-0000-00002D460000}"/>
    <cellStyle name="差_5月太原南站材料计划与支出数量对比表_建安4季应付款项全_理应付款 4" xfId="11589" xr:uid="{00000000-0005-0000-0000-00002E460000}"/>
    <cellStyle name="差_5月太原南站材料计划与支出数量对比表_建安4季应付款项全_理应付款 4 2" xfId="28723" xr:uid="{00000000-0005-0000-0000-00002F460000}"/>
    <cellStyle name="差_5月太原南站材料计划与支出数量对比表_建安4季应付款项全_理应付款 5" xfId="17128" xr:uid="{00000000-0005-0000-0000-000030460000}"/>
    <cellStyle name="差_5月太原南站材料计划与支出数量对比表_建安4季应付款项全_理应付款 5 2" xfId="31301" xr:uid="{00000000-0005-0000-0000-000031460000}"/>
    <cellStyle name="差_5月太原南站材料计划与支出数量对比表_建安4季应付款项全_理应付款 6" xfId="31298" xr:uid="{00000000-0005-0000-0000-000032460000}"/>
    <cellStyle name="差_5月太原南站材料计划与支出数量对比表_同煤2011年12月报表 - 副本" xfId="2527" xr:uid="{00000000-0005-0000-0000-000033460000}"/>
    <cellStyle name="差_5月太原南站材料计划与支出数量对比表_同煤2011年12月报表 - 副本 2" xfId="5144" xr:uid="{00000000-0005-0000-0000-000034460000}"/>
    <cellStyle name="差_5月太原南站材料计划与支出数量对比表_同煤2011年12月报表 - 副本 2 2" xfId="31304" xr:uid="{00000000-0005-0000-0000-000035460000}"/>
    <cellStyle name="差_5月太原南站材料计划与支出数量对比表_同煤2011年12月报表 - 副本 3" xfId="11591" xr:uid="{00000000-0005-0000-0000-000036460000}"/>
    <cellStyle name="差_5月太原南站材料计划与支出数量对比表_同煤2011年12月报表 - 副本 3 2" xfId="23436" xr:uid="{00000000-0005-0000-0000-000037460000}"/>
    <cellStyle name="差_5月太原南站材料计划与支出数量对比表_同煤2011年12月报表 - 副本 4" xfId="11592" xr:uid="{00000000-0005-0000-0000-000038460000}"/>
    <cellStyle name="差_5月太原南站材料计划与支出数量对比表_同煤2011年12月报表 - 副本 4 2" xfId="31305" xr:uid="{00000000-0005-0000-0000-000039460000}"/>
    <cellStyle name="差_5月太原南站材料计划与支出数量对比表_同煤2011年12月报表 - 副本 5" xfId="17129" xr:uid="{00000000-0005-0000-0000-00003A460000}"/>
    <cellStyle name="差_5月太原南站材料计划与支出数量对比表_同煤2011年12月报表 - 副本 5 2" xfId="31306" xr:uid="{00000000-0005-0000-0000-00003B460000}"/>
    <cellStyle name="差_5月太原南站材料计划与支出数量对比表_同煤2011年12月报表 - 副本 6" xfId="31303" xr:uid="{00000000-0005-0000-0000-00003C460000}"/>
    <cellStyle name="差_5月太原南站材料计划与支出数量对比表_同煤2012年9月报表" xfId="2528" xr:uid="{00000000-0005-0000-0000-00003D460000}"/>
    <cellStyle name="差_5月太原南站材料计划与支出数量对比表_同煤2012年9月报表 2" xfId="5145" xr:uid="{00000000-0005-0000-0000-00003E460000}"/>
    <cellStyle name="差_5月太原南站材料计划与支出数量对比表_同煤2012年9月报表 2 2" xfId="31310" xr:uid="{00000000-0005-0000-0000-00003F460000}"/>
    <cellStyle name="差_5月太原南站材料计划与支出数量对比表_同煤2012年9月报表 3" xfId="11594" xr:uid="{00000000-0005-0000-0000-000040460000}"/>
    <cellStyle name="差_5月太原南站材料计划与支出数量对比表_同煤2012年9月报表 3 2" xfId="31312" xr:uid="{00000000-0005-0000-0000-000041460000}"/>
    <cellStyle name="差_5月太原南站材料计划与支出数量对比表_同煤2012年9月报表 4" xfId="11595" xr:uid="{00000000-0005-0000-0000-000042460000}"/>
    <cellStyle name="差_5月太原南站材料计划与支出数量对比表_同煤2012年9月报表 4 2" xfId="31313" xr:uid="{00000000-0005-0000-0000-000043460000}"/>
    <cellStyle name="差_5月太原南站材料计划与支出数量对比表_同煤2012年9月报表 5" xfId="17130" xr:uid="{00000000-0005-0000-0000-000044460000}"/>
    <cellStyle name="差_5月太原南站材料计划与支出数量对比表_同煤2012年9月报表 5 2" xfId="31314" xr:uid="{00000000-0005-0000-0000-000045460000}"/>
    <cellStyle name="差_5月太原南站材料计划与支出数量对比表_同煤2012年9月报表 6" xfId="31307" xr:uid="{00000000-0005-0000-0000-000046460000}"/>
    <cellStyle name="差_5月太原南站材料计划与支出数量对比表_项目部物资设备应付款项统计表" xfId="2530" xr:uid="{00000000-0005-0000-0000-000047460000}"/>
    <cellStyle name="差_5月太原南站材料计划与支出数量对比表_项目部物资设备应付款项统计表 2" xfId="5146" xr:uid="{00000000-0005-0000-0000-000048460000}"/>
    <cellStyle name="差_5月太原南站材料计划与支出数量对比表_项目部物资设备应付款项统计表 2 2" xfId="7247" xr:uid="{00000000-0005-0000-0000-000049460000}"/>
    <cellStyle name="差_5月太原南站材料计划与支出数量对比表_项目部物资设备应付款项统计表 2 2 2" xfId="31316" xr:uid="{00000000-0005-0000-0000-00004A460000}"/>
    <cellStyle name="差_5月太原南站材料计划与支出数量对比表_项目部物资设备应付款项统计表 2 3" xfId="11596" xr:uid="{00000000-0005-0000-0000-00004B460000}"/>
    <cellStyle name="差_5月太原南站材料计划与支出数量对比表_项目部物资设备应付款项统计表 2 3 2" xfId="31317" xr:uid="{00000000-0005-0000-0000-00004C460000}"/>
    <cellStyle name="差_5月太原南站材料计划与支出数量对比表_项目部物资设备应付款项统计表 2 4" xfId="26801" xr:uid="{00000000-0005-0000-0000-00004D460000}"/>
    <cellStyle name="差_5月太原南站材料计划与支出数量对比表_项目部物资设备应付款项统计表 3" xfId="9977" xr:uid="{00000000-0005-0000-0000-00004E460000}"/>
    <cellStyle name="差_5月太原南站材料计划与支出数量对比表_项目部物资设备应付款项统计表 3 2" xfId="26805" xr:uid="{00000000-0005-0000-0000-00004F460000}"/>
    <cellStyle name="差_5月太原南站材料计划与支出数量对比表_项目部物资设备应付款项统计表 4" xfId="9206" xr:uid="{00000000-0005-0000-0000-000050460000}"/>
    <cellStyle name="差_5月太原南站材料计划与支出数量对比表_项目部物资设备应付款项统计表 4 2" xfId="26811" xr:uid="{00000000-0005-0000-0000-000051460000}"/>
    <cellStyle name="差_5月太原南站材料计划与支出数量对比表_项目部物资设备应付款项统计表 5" xfId="17132" xr:uid="{00000000-0005-0000-0000-000052460000}"/>
    <cellStyle name="差_5月太原南站材料计划与支出数量对比表_项目部物资设备应付款项统计表 5 2" xfId="26814" xr:uid="{00000000-0005-0000-0000-000053460000}"/>
    <cellStyle name="差_5月太原南站材料计划与支出数量对比表_项目部物资设备应付款项统计表 6" xfId="31315" xr:uid="{00000000-0005-0000-0000-000054460000}"/>
    <cellStyle name="差_5月太原南站材料计划与支出数量对比表_项目部物资设备应付款项统计表_8月应付款项" xfId="2531" xr:uid="{00000000-0005-0000-0000-000055460000}"/>
    <cellStyle name="差_5月太原南站材料计划与支出数量对比表_项目部物资设备应付款项统计表_8月应付款项 2" xfId="5147" xr:uid="{00000000-0005-0000-0000-000056460000}"/>
    <cellStyle name="差_5月太原南站材料计划与支出数量对比表_项目部物资设备应付款项统计表_8月应付款项 2 2" xfId="31320" xr:uid="{00000000-0005-0000-0000-000057460000}"/>
    <cellStyle name="差_5月太原南站材料计划与支出数量对比表_项目部物资设备应付款项统计表_8月应付款项 3" xfId="11597" xr:uid="{00000000-0005-0000-0000-000058460000}"/>
    <cellStyle name="差_5月太原南站材料计划与支出数量对比表_项目部物资设备应付款项统计表_8月应付款项 3 2" xfId="31321" xr:uid="{00000000-0005-0000-0000-000059460000}"/>
    <cellStyle name="差_5月太原南站材料计划与支出数量对比表_项目部物资设备应付款项统计表_8月应付款项 4" xfId="11598" xr:uid="{00000000-0005-0000-0000-00005A460000}"/>
    <cellStyle name="差_5月太原南站材料计划与支出数量对比表_项目部物资设备应付款项统计表_8月应付款项 4 2" xfId="31322" xr:uid="{00000000-0005-0000-0000-00005B460000}"/>
    <cellStyle name="差_5月太原南站材料计划与支出数量对比表_项目部物资设备应付款项统计表_8月应付款项 5" xfId="17133" xr:uid="{00000000-0005-0000-0000-00005C460000}"/>
    <cellStyle name="差_5月太原南站材料计划与支出数量对比表_项目部物资设备应付款项统计表_8月应付款项 5 2" xfId="31323" xr:uid="{00000000-0005-0000-0000-00005D460000}"/>
    <cellStyle name="差_5月太原南站材料计划与支出数量对比表_项目部物资设备应付款项统计表_8月应付款项 6" xfId="31318" xr:uid="{00000000-0005-0000-0000-00005E460000}"/>
    <cellStyle name="差_5月太原南站材料计划与支出数量对比表_项目部物资设备应付款项统计表_理应付款" xfId="2069" xr:uid="{00000000-0005-0000-0000-00005F460000}"/>
    <cellStyle name="差_5月太原南站材料计划与支出数量对比表_项目部物资设备应付款项统计表_理应付款 2" xfId="5148" xr:uid="{00000000-0005-0000-0000-000060460000}"/>
    <cellStyle name="差_5月太原南站材料计划与支出数量对比表_项目部物资设备应付款项统计表_理应付款 2 2" xfId="31329" xr:uid="{00000000-0005-0000-0000-000061460000}"/>
    <cellStyle name="差_5月太原南站材料计划与支出数量对比表_项目部物资设备应付款项统计表_理应付款 3" xfId="8683" xr:uid="{00000000-0005-0000-0000-000062460000}"/>
    <cellStyle name="差_5月太原南站材料计划与支出数量对比表_项目部物资设备应付款项统计表_理应付款 3 2" xfId="26984" xr:uid="{00000000-0005-0000-0000-000063460000}"/>
    <cellStyle name="差_5月太原南站材料计划与支出数量对比表_项目部物资设备应付款项统计表_理应付款 4" xfId="10303" xr:uid="{00000000-0005-0000-0000-000064460000}"/>
    <cellStyle name="差_5月太原南站材料计划与支出数量对比表_项目部物资设备应付款项统计表_理应付款 4 2" xfId="26986" xr:uid="{00000000-0005-0000-0000-000065460000}"/>
    <cellStyle name="差_5月太原南站材料计划与支出数量对比表_项目部物资设备应付款项统计表_理应付款 5" xfId="16680" xr:uid="{00000000-0005-0000-0000-000066460000}"/>
    <cellStyle name="差_5月太原南站材料计划与支出数量对比表_项目部物资设备应付款项统计表_理应付款 5 2" xfId="31330" xr:uid="{00000000-0005-0000-0000-000067460000}"/>
    <cellStyle name="差_5月太原南站材料计划与支出数量对比表_项目部物资设备应付款项统计表_理应付款 6" xfId="31327" xr:uid="{00000000-0005-0000-0000-000068460000}"/>
    <cellStyle name="差_5月太原南站材料计划与支出数量对比表_应付款" xfId="1941" xr:uid="{00000000-0005-0000-0000-000069460000}"/>
    <cellStyle name="差_5月太原南站材料计划与支出数量对比表_应付款 2" xfId="5149" xr:uid="{00000000-0005-0000-0000-00006A460000}"/>
    <cellStyle name="差_5月太原南站材料计划与支出数量对比表_应付款 2 2" xfId="7390" xr:uid="{00000000-0005-0000-0000-00006B460000}"/>
    <cellStyle name="差_5月太原南站材料计划与支出数量对比表_应付款 2 2 2" xfId="28421" xr:uid="{00000000-0005-0000-0000-00006C460000}"/>
    <cellStyle name="差_5月太原南站材料计划与支出数量对比表_应付款 2 3" xfId="8938" xr:uid="{00000000-0005-0000-0000-00006D460000}"/>
    <cellStyle name="差_5月太原南站材料计划与支出数量对比表_应付款 2 3 2" xfId="21221" xr:uid="{00000000-0005-0000-0000-00006E460000}"/>
    <cellStyle name="差_5月太原南站材料计划与支出数量对比表_应付款 2 4" xfId="31333" xr:uid="{00000000-0005-0000-0000-00006F460000}"/>
    <cellStyle name="差_5月太原南站材料计划与支出数量对比表_应付款 3" xfId="11604" xr:uid="{00000000-0005-0000-0000-000070460000}"/>
    <cellStyle name="差_5月太原南站材料计划与支出数量对比表_应付款 3 2" xfId="31337" xr:uid="{00000000-0005-0000-0000-000071460000}"/>
    <cellStyle name="差_5月太原南站材料计划与支出数量对比表_应付款 4" xfId="11605" xr:uid="{00000000-0005-0000-0000-000072460000}"/>
    <cellStyle name="差_5月太原南站材料计划与支出数量对比表_应付款 4 2" xfId="31340" xr:uid="{00000000-0005-0000-0000-000073460000}"/>
    <cellStyle name="差_5月太原南站材料计划与支出数量对比表_应付款 5" xfId="16565" xr:uid="{00000000-0005-0000-0000-000074460000}"/>
    <cellStyle name="差_5月太原南站材料计划与支出数量对比表_应付款 5 2" xfId="31341" xr:uid="{00000000-0005-0000-0000-000075460000}"/>
    <cellStyle name="差_5月太原南站材料计划与支出数量对比表_应付款 6" xfId="31331" xr:uid="{00000000-0005-0000-0000-000076460000}"/>
    <cellStyle name="差_5月太原南站材料计划与支出数量对比表_应付款_8月应付款项" xfId="2105" xr:uid="{00000000-0005-0000-0000-000077460000}"/>
    <cellStyle name="差_5月太原南站材料计划与支出数量对比表_应付款_8月应付款项 2" xfId="5150" xr:uid="{00000000-0005-0000-0000-000078460000}"/>
    <cellStyle name="差_5月太原南站材料计划与支出数量对比表_应付款_8月应付款项 2 2" xfId="31344" xr:uid="{00000000-0005-0000-0000-000079460000}"/>
    <cellStyle name="差_5月太原南站材料计划与支出数量对比表_应付款_8月应付款项 3" xfId="11606" xr:uid="{00000000-0005-0000-0000-00007A460000}"/>
    <cellStyle name="差_5月太原南站材料计划与支出数量对比表_应付款_8月应付款项 3 2" xfId="31345" xr:uid="{00000000-0005-0000-0000-00007B460000}"/>
    <cellStyle name="差_5月太原南站材料计划与支出数量对比表_应付款_8月应付款项 4" xfId="11607" xr:uid="{00000000-0005-0000-0000-00007C460000}"/>
    <cellStyle name="差_5月太原南站材料计划与支出数量对比表_应付款_8月应付款项 4 2" xfId="31346" xr:uid="{00000000-0005-0000-0000-00007D460000}"/>
    <cellStyle name="差_5月太原南站材料计划与支出数量对比表_应付款_8月应付款项 5" xfId="16715" xr:uid="{00000000-0005-0000-0000-00007E460000}"/>
    <cellStyle name="差_5月太原南站材料计划与支出数量对比表_应付款_8月应付款项 5 2" xfId="24698" xr:uid="{00000000-0005-0000-0000-00007F460000}"/>
    <cellStyle name="差_5月太原南站材料计划与支出数量对比表_应付款_8月应付款项 6" xfId="31342" xr:uid="{00000000-0005-0000-0000-000080460000}"/>
    <cellStyle name="差_5月太原南站材料计划与支出数量对比表_应付款_理应付款" xfId="2532" xr:uid="{00000000-0005-0000-0000-000081460000}"/>
    <cellStyle name="差_5月太原南站材料计划与支出数量对比表_应付款_理应付款 2" xfId="5151" xr:uid="{00000000-0005-0000-0000-000082460000}"/>
    <cellStyle name="差_5月太原南站材料计划与支出数量对比表_应付款_理应付款 2 2" xfId="31348" xr:uid="{00000000-0005-0000-0000-000083460000}"/>
    <cellStyle name="差_5月太原南站材料计划与支出数量对比表_应付款_理应付款 3" xfId="11610" xr:uid="{00000000-0005-0000-0000-000084460000}"/>
    <cellStyle name="差_5月太原南站材料计划与支出数量对比表_应付款_理应付款 3 2" xfId="31350" xr:uid="{00000000-0005-0000-0000-000085460000}"/>
    <cellStyle name="差_5月太原南站材料计划与支出数量对比表_应付款_理应付款 4" xfId="11611" xr:uid="{00000000-0005-0000-0000-000086460000}"/>
    <cellStyle name="差_5月太原南站材料计划与支出数量对比表_应付款_理应付款 4 2" xfId="31352" xr:uid="{00000000-0005-0000-0000-000087460000}"/>
    <cellStyle name="差_5月太原南站材料计划与支出数量对比表_应付款_理应付款 5" xfId="17134" xr:uid="{00000000-0005-0000-0000-000088460000}"/>
    <cellStyle name="差_5月太原南站材料计划与支出数量对比表_应付款_理应付款 5 2" xfId="31353" xr:uid="{00000000-0005-0000-0000-000089460000}"/>
    <cellStyle name="差_5月太原南站材料计划与支出数量对比表_应付款_理应付款 6" xfId="24307" xr:uid="{00000000-0005-0000-0000-00008A460000}"/>
    <cellStyle name="差_5月月度、季度、年度计划表样(辽宁分公司)" xfId="2534" xr:uid="{00000000-0005-0000-0000-00008B460000}"/>
    <cellStyle name="差_5月月度、季度、年度计划表样(辽宁分公司) 2" xfId="2536" xr:uid="{00000000-0005-0000-0000-00008C460000}"/>
    <cellStyle name="差_5月月度、季度、年度计划表样(辽宁分公司) 2 2" xfId="5153" xr:uid="{00000000-0005-0000-0000-00008D460000}"/>
    <cellStyle name="差_5月月度、季度、年度计划表样(辽宁分公司) 2 2 2" xfId="7538" xr:uid="{00000000-0005-0000-0000-00008E460000}"/>
    <cellStyle name="差_5月月度、季度、年度计划表样(辽宁分公司) 2 2 2 2" xfId="31357" xr:uid="{00000000-0005-0000-0000-00008F460000}"/>
    <cellStyle name="差_5月月度、季度、年度计划表样(辽宁分公司) 2 2 3" xfId="11612" xr:uid="{00000000-0005-0000-0000-000090460000}"/>
    <cellStyle name="差_5月月度、季度、年度计划表样(辽宁分公司) 2 2 3 2" xfId="31358" xr:uid="{00000000-0005-0000-0000-000091460000}"/>
    <cellStyle name="差_5月月度、季度、年度计划表样(辽宁分公司) 2 2 4" xfId="30735" xr:uid="{00000000-0005-0000-0000-000092460000}"/>
    <cellStyle name="差_5月月度、季度、年度计划表样(辽宁分公司) 2 3" xfId="11614" xr:uid="{00000000-0005-0000-0000-000093460000}"/>
    <cellStyle name="差_5月月度、季度、年度计划表样(辽宁分公司) 2 3 2" xfId="31360" xr:uid="{00000000-0005-0000-0000-000094460000}"/>
    <cellStyle name="差_5月月度、季度、年度计划表样(辽宁分公司) 2 4" xfId="8807" xr:uid="{00000000-0005-0000-0000-000095460000}"/>
    <cellStyle name="差_5月月度、季度、年度计划表样(辽宁分公司) 2 4 2" xfId="22348" xr:uid="{00000000-0005-0000-0000-000096460000}"/>
    <cellStyle name="差_5月月度、季度、年度计划表样(辽宁分公司) 2 5" xfId="17138" xr:uid="{00000000-0005-0000-0000-000097460000}"/>
    <cellStyle name="差_5月月度、季度、年度计划表样(辽宁分公司) 2 5 2" xfId="22334" xr:uid="{00000000-0005-0000-0000-000098460000}"/>
    <cellStyle name="差_5月月度、季度、年度计划表样(辽宁分公司) 2 6" xfId="31356" xr:uid="{00000000-0005-0000-0000-000099460000}"/>
    <cellStyle name="差_5月月度、季度、年度计划表样(辽宁分公司) 3" xfId="5152" xr:uid="{00000000-0005-0000-0000-00009A460000}"/>
    <cellStyle name="差_5月月度、季度、年度计划表样(辽宁分公司) 3 2" xfId="7539" xr:uid="{00000000-0005-0000-0000-00009B460000}"/>
    <cellStyle name="差_5月月度、季度、年度计划表样(辽宁分公司) 3 2 2" xfId="31363" xr:uid="{00000000-0005-0000-0000-00009C460000}"/>
    <cellStyle name="差_5月月度、季度、年度计划表样(辽宁分公司) 3 3" xfId="11616" xr:uid="{00000000-0005-0000-0000-00009D460000}"/>
    <cellStyle name="差_5月月度、季度、年度计划表样(辽宁分公司) 3 3 2" xfId="31364" xr:uid="{00000000-0005-0000-0000-00009E460000}"/>
    <cellStyle name="差_5月月度、季度、年度计划表样(辽宁分公司) 3 4" xfId="31362" xr:uid="{00000000-0005-0000-0000-00009F460000}"/>
    <cellStyle name="差_5月月度、季度、年度计划表样(辽宁分公司) 4" xfId="11618" xr:uid="{00000000-0005-0000-0000-0000A0460000}"/>
    <cellStyle name="差_5月月度、季度、年度计划表样(辽宁分公司) 4 2" xfId="31366" xr:uid="{00000000-0005-0000-0000-0000A1460000}"/>
    <cellStyle name="差_5月月度、季度、年度计划表样(辽宁分公司) 5" xfId="11619" xr:uid="{00000000-0005-0000-0000-0000A2460000}"/>
    <cellStyle name="差_5月月度、季度、年度计划表样(辽宁分公司) 5 2" xfId="31368" xr:uid="{00000000-0005-0000-0000-0000A3460000}"/>
    <cellStyle name="差_5月月度、季度、年度计划表样(辽宁分公司) 6" xfId="17136" xr:uid="{00000000-0005-0000-0000-0000A4460000}"/>
    <cellStyle name="差_5月月度、季度、年度计划表样(辽宁分公司) 6 2" xfId="31369" xr:uid="{00000000-0005-0000-0000-0000A5460000}"/>
    <cellStyle name="差_5月月度、季度、年度计划表样(辽宁分公司) 7" xfId="31354" xr:uid="{00000000-0005-0000-0000-0000A6460000}"/>
    <cellStyle name="差_6月报表" xfId="2537" xr:uid="{00000000-0005-0000-0000-0000A7460000}"/>
    <cellStyle name="差_6月报表 2" xfId="5154" xr:uid="{00000000-0005-0000-0000-0000A8460000}"/>
    <cellStyle name="差_6月报表 2 2" xfId="7309" xr:uid="{00000000-0005-0000-0000-0000A9460000}"/>
    <cellStyle name="差_6月报表 2 2 2" xfId="31371" xr:uid="{00000000-0005-0000-0000-0000AA460000}"/>
    <cellStyle name="差_6月报表 2 3" xfId="11620" xr:uid="{00000000-0005-0000-0000-0000AB460000}"/>
    <cellStyle name="差_6月报表 2 3 2" xfId="31372" xr:uid="{00000000-0005-0000-0000-0000AC460000}"/>
    <cellStyle name="差_6月报表 2 4" xfId="31370" xr:uid="{00000000-0005-0000-0000-0000AD460000}"/>
    <cellStyle name="差_6月报表 3" xfId="11621" xr:uid="{00000000-0005-0000-0000-0000AE460000}"/>
    <cellStyle name="差_6月报表 3 2" xfId="31373" xr:uid="{00000000-0005-0000-0000-0000AF460000}"/>
    <cellStyle name="差_6月报表 4" xfId="11622" xr:uid="{00000000-0005-0000-0000-0000B0460000}"/>
    <cellStyle name="差_6月报表 4 2" xfId="31374" xr:uid="{00000000-0005-0000-0000-0000B1460000}"/>
    <cellStyle name="差_6月报表 5" xfId="17139" xr:uid="{00000000-0005-0000-0000-0000B2460000}"/>
    <cellStyle name="差_6月报表 5 2" xfId="31375" xr:uid="{00000000-0005-0000-0000-0000B3460000}"/>
    <cellStyle name="差_6月报表 6" xfId="26879" xr:uid="{00000000-0005-0000-0000-0000B4460000}"/>
    <cellStyle name="差_6月报表_1" xfId="1938" xr:uid="{00000000-0005-0000-0000-0000B5460000}"/>
    <cellStyle name="差_6月报表_1 2" xfId="5155" xr:uid="{00000000-0005-0000-0000-0000B6460000}"/>
    <cellStyle name="差_6月报表_1 2 2" xfId="31377" xr:uid="{00000000-0005-0000-0000-0000B7460000}"/>
    <cellStyle name="差_6月报表_1 3" xfId="11623" xr:uid="{00000000-0005-0000-0000-0000B8460000}"/>
    <cellStyle name="差_6月报表_1 3 2" xfId="31378" xr:uid="{00000000-0005-0000-0000-0000B9460000}"/>
    <cellStyle name="差_6月报表_1 4" xfId="11624" xr:uid="{00000000-0005-0000-0000-0000BA460000}"/>
    <cellStyle name="差_6月报表_1 4 2" xfId="31379" xr:uid="{00000000-0005-0000-0000-0000BB460000}"/>
    <cellStyle name="差_6月报表_1 5" xfId="16562" xr:uid="{00000000-0005-0000-0000-0000BC460000}"/>
    <cellStyle name="差_6月报表_1 5 2" xfId="31380" xr:uid="{00000000-0005-0000-0000-0000BD460000}"/>
    <cellStyle name="差_6月报表_1 6" xfId="31376" xr:uid="{00000000-0005-0000-0000-0000BE460000}"/>
    <cellStyle name="差_6月报表_12月材料动态最终修改" xfId="2539" xr:uid="{00000000-0005-0000-0000-0000BF460000}"/>
    <cellStyle name="差_6月报表_12月材料动态最终修改 2" xfId="5156" xr:uid="{00000000-0005-0000-0000-0000C0460000}"/>
    <cellStyle name="差_6月报表_12月材料动态最终修改 2 2" xfId="31383" xr:uid="{00000000-0005-0000-0000-0000C1460000}"/>
    <cellStyle name="差_6月报表_12月材料动态最终修改 3" xfId="11627" xr:uid="{00000000-0005-0000-0000-0000C2460000}"/>
    <cellStyle name="差_6月报表_12月材料动态最终修改 3 2" xfId="27140" xr:uid="{00000000-0005-0000-0000-0000C3460000}"/>
    <cellStyle name="差_6月报表_12月材料动态最终修改 4" xfId="11628" xr:uid="{00000000-0005-0000-0000-0000C4460000}"/>
    <cellStyle name="差_6月报表_12月材料动态最终修改 4 2" xfId="31386" xr:uid="{00000000-0005-0000-0000-0000C5460000}"/>
    <cellStyle name="差_6月报表_12月材料动态最终修改 5" xfId="17141" xr:uid="{00000000-0005-0000-0000-0000C6460000}"/>
    <cellStyle name="差_6月报表_12月材料动态最终修改 5 2" xfId="31388" xr:uid="{00000000-0005-0000-0000-0000C7460000}"/>
    <cellStyle name="差_6月报表_12月材料动态最终修改 6" xfId="31381" xr:uid="{00000000-0005-0000-0000-0000C8460000}"/>
    <cellStyle name="差_6月报表_1月动态、资金动态" xfId="2540" xr:uid="{00000000-0005-0000-0000-0000C9460000}"/>
    <cellStyle name="差_6月报表_1月动态、资金动态 2" xfId="5157" xr:uid="{00000000-0005-0000-0000-0000CA460000}"/>
    <cellStyle name="差_6月报表_1月动态、资金动态 2 2" xfId="7540" xr:uid="{00000000-0005-0000-0000-0000CB460000}"/>
    <cellStyle name="差_6月报表_1月动态、资金动态 2 2 2" xfId="31391" xr:uid="{00000000-0005-0000-0000-0000CC460000}"/>
    <cellStyle name="差_6月报表_1月动态、资金动态 2 3" xfId="11629" xr:uid="{00000000-0005-0000-0000-0000CD460000}"/>
    <cellStyle name="差_6月报表_1月动态、资金动态 2 3 2" xfId="31392" xr:uid="{00000000-0005-0000-0000-0000CE460000}"/>
    <cellStyle name="差_6月报表_1月动态、资金动态 2 4" xfId="31390" xr:uid="{00000000-0005-0000-0000-0000CF460000}"/>
    <cellStyle name="差_6月报表_1月动态、资金动态 3" xfId="11630" xr:uid="{00000000-0005-0000-0000-0000D0460000}"/>
    <cellStyle name="差_6月报表_1月动态、资金动态 3 2" xfId="31393" xr:uid="{00000000-0005-0000-0000-0000D1460000}"/>
    <cellStyle name="差_6月报表_1月动态、资金动态 4" xfId="11631" xr:uid="{00000000-0005-0000-0000-0000D2460000}"/>
    <cellStyle name="差_6月报表_1月动态、资金动态 4 2" xfId="31395" xr:uid="{00000000-0005-0000-0000-0000D3460000}"/>
    <cellStyle name="差_6月报表_1月动态、资金动态 5" xfId="17142" xr:uid="{00000000-0005-0000-0000-0000D4460000}"/>
    <cellStyle name="差_6月报表_1月动态、资金动态 5 2" xfId="31399" xr:uid="{00000000-0005-0000-0000-0000D5460000}"/>
    <cellStyle name="差_6月报表_1月动态、资金动态 6" xfId="31389" xr:uid="{00000000-0005-0000-0000-0000D6460000}"/>
    <cellStyle name="差_6月报表_材料动态1" xfId="2160" xr:uid="{00000000-0005-0000-0000-0000D7460000}"/>
    <cellStyle name="差_6月报表_材料动态1 2" xfId="5158" xr:uid="{00000000-0005-0000-0000-0000D8460000}"/>
    <cellStyle name="差_6月报表_材料动态1 2 2" xfId="31401" xr:uid="{00000000-0005-0000-0000-0000D9460000}"/>
    <cellStyle name="差_6月报表_材料动态1 3" xfId="11632" xr:uid="{00000000-0005-0000-0000-0000DA460000}"/>
    <cellStyle name="差_6月报表_材料动态1 3 2" xfId="31402" xr:uid="{00000000-0005-0000-0000-0000DB460000}"/>
    <cellStyle name="差_6月报表_材料动态1 4" xfId="11633" xr:uid="{00000000-0005-0000-0000-0000DC460000}"/>
    <cellStyle name="差_6月报表_材料动态1 4 2" xfId="31403" xr:uid="{00000000-0005-0000-0000-0000DD460000}"/>
    <cellStyle name="差_6月报表_材料动态1 5" xfId="16665" xr:uid="{00000000-0005-0000-0000-0000DE460000}"/>
    <cellStyle name="差_6月报表_材料动态1 5 2" xfId="31404" xr:uid="{00000000-0005-0000-0000-0000DF460000}"/>
    <cellStyle name="差_6月报表_材料动态1 6" xfId="31400" xr:uid="{00000000-0005-0000-0000-0000E0460000}"/>
    <cellStyle name="差_6月报表_动车10月资金动态" xfId="419" xr:uid="{00000000-0005-0000-0000-0000E1460000}"/>
    <cellStyle name="差_6月报表_动车10月资金动态 2" xfId="5159" xr:uid="{00000000-0005-0000-0000-0000E2460000}"/>
    <cellStyle name="差_6月报表_动车10月资金动态 2 2" xfId="6868" xr:uid="{00000000-0005-0000-0000-0000E3460000}"/>
    <cellStyle name="差_6月报表_动车10月资金动态 2 2 2" xfId="31407" xr:uid="{00000000-0005-0000-0000-0000E4460000}"/>
    <cellStyle name="差_6月报表_动车10月资金动态 2 3" xfId="11634" xr:uid="{00000000-0005-0000-0000-0000E5460000}"/>
    <cellStyle name="差_6月报表_动车10月资金动态 2 3 2" xfId="31410" xr:uid="{00000000-0005-0000-0000-0000E6460000}"/>
    <cellStyle name="差_6月报表_动车10月资金动态 2 4" xfId="21618" xr:uid="{00000000-0005-0000-0000-0000E7460000}"/>
    <cellStyle name="差_6月报表_动车10月资金动态 3" xfId="11635" xr:uid="{00000000-0005-0000-0000-0000E8460000}"/>
    <cellStyle name="差_6月报表_动车10月资金动态 3 2" xfId="31413" xr:uid="{00000000-0005-0000-0000-0000E9460000}"/>
    <cellStyle name="差_6月报表_动车10月资金动态 4" xfId="11636" xr:uid="{00000000-0005-0000-0000-0000EA460000}"/>
    <cellStyle name="差_6月报表_动车10月资金动态 4 2" xfId="31416" xr:uid="{00000000-0005-0000-0000-0000EB460000}"/>
    <cellStyle name="差_6月报表_动车10月资金动态 5" xfId="15448" xr:uid="{00000000-0005-0000-0000-0000EC460000}"/>
    <cellStyle name="差_6月报表_动车10月资金动态 5 2" xfId="31420" xr:uid="{00000000-0005-0000-0000-0000ED460000}"/>
    <cellStyle name="差_6月报表_动车10月资金动态 6" xfId="20683" xr:uid="{00000000-0005-0000-0000-0000EE460000}"/>
    <cellStyle name="差_6月报表_动车9月材料动态" xfId="2542" xr:uid="{00000000-0005-0000-0000-0000EF460000}"/>
    <cellStyle name="差_6月报表_动车9月材料动态 2" xfId="5160" xr:uid="{00000000-0005-0000-0000-0000F0460000}"/>
    <cellStyle name="差_6月报表_动车9月材料动态 2 2" xfId="21486" xr:uid="{00000000-0005-0000-0000-0000F1460000}"/>
    <cellStyle name="差_6月报表_动车9月材料动态 3" xfId="11638" xr:uid="{00000000-0005-0000-0000-0000F2460000}"/>
    <cellStyle name="差_6月报表_动车9月材料动态 3 2" xfId="23817" xr:uid="{00000000-0005-0000-0000-0000F3460000}"/>
    <cellStyle name="差_6月报表_动车9月材料动态 4" xfId="11049" xr:uid="{00000000-0005-0000-0000-0000F4460000}"/>
    <cellStyle name="差_6月报表_动车9月材料动态 4 2" xfId="21843" xr:uid="{00000000-0005-0000-0000-0000F5460000}"/>
    <cellStyle name="差_6月报表_动车9月材料动态 5" xfId="17144" xr:uid="{00000000-0005-0000-0000-0000F6460000}"/>
    <cellStyle name="差_6月报表_动车9月材料动态 5 2" xfId="31422" xr:uid="{00000000-0005-0000-0000-0000F7460000}"/>
    <cellStyle name="差_6月报表_动车9月材料动态 6" xfId="31421" xr:uid="{00000000-0005-0000-0000-0000F8460000}"/>
    <cellStyle name="差_6月报表_汇总10月材料动态" xfId="2547" xr:uid="{00000000-0005-0000-0000-0000F9460000}"/>
    <cellStyle name="差_6月报表_汇总10月材料动态 2" xfId="5161" xr:uid="{00000000-0005-0000-0000-0000FA460000}"/>
    <cellStyle name="差_6月报表_汇总10月材料动态 2 2" xfId="30462" xr:uid="{00000000-0005-0000-0000-0000FB460000}"/>
    <cellStyle name="差_6月报表_汇总10月材料动态 3" xfId="11639" xr:uid="{00000000-0005-0000-0000-0000FC460000}"/>
    <cellStyle name="差_6月报表_汇总10月材料动态 3 2" xfId="30464" xr:uid="{00000000-0005-0000-0000-0000FD460000}"/>
    <cellStyle name="差_6月报表_汇总10月材料动态 4" xfId="11640" xr:uid="{00000000-0005-0000-0000-0000FE460000}"/>
    <cellStyle name="差_6月报表_汇总10月材料动态 4 2" xfId="31423" xr:uid="{00000000-0005-0000-0000-0000FF460000}"/>
    <cellStyle name="差_6月报表_汇总10月材料动态 5" xfId="17149" xr:uid="{00000000-0005-0000-0000-000000470000}"/>
    <cellStyle name="差_6月报表_汇总10月材料动态 5 2" xfId="31425" xr:uid="{00000000-0005-0000-0000-000001470000}"/>
    <cellStyle name="差_6月报表_汇总10月材料动态 6" xfId="23701" xr:uid="{00000000-0005-0000-0000-000002470000}"/>
    <cellStyle name="差_6月报表_建安1月材料动态" xfId="2548" xr:uid="{00000000-0005-0000-0000-000003470000}"/>
    <cellStyle name="差_6月报表_建安1月材料动态 2" xfId="5162" xr:uid="{00000000-0005-0000-0000-000004470000}"/>
    <cellStyle name="差_6月报表_建安1月材料动态 2 2" xfId="31427" xr:uid="{00000000-0005-0000-0000-000005470000}"/>
    <cellStyle name="差_6月报表_建安1月材料动态 3" xfId="11641" xr:uid="{00000000-0005-0000-0000-000006470000}"/>
    <cellStyle name="差_6月报表_建安1月材料动态 3 2" xfId="31428" xr:uid="{00000000-0005-0000-0000-000007470000}"/>
    <cellStyle name="差_6月报表_建安1月材料动态 4" xfId="8552" xr:uid="{00000000-0005-0000-0000-000008470000}"/>
    <cellStyle name="差_6月报表_建安1月材料动态 4 2" xfId="30158" xr:uid="{00000000-0005-0000-0000-000009470000}"/>
    <cellStyle name="差_6月报表_建安1月材料动态 5" xfId="17150" xr:uid="{00000000-0005-0000-0000-00000A470000}"/>
    <cellStyle name="差_6月报表_建安1月材料动态 5 2" xfId="31429" xr:uid="{00000000-0005-0000-0000-00000B470000}"/>
    <cellStyle name="差_6月报表_建安1月材料动态 6" xfId="31426" xr:uid="{00000000-0005-0000-0000-00000C470000}"/>
    <cellStyle name="差_6月材料报销单（冲钢材）" xfId="2178" xr:uid="{00000000-0005-0000-0000-00000D470000}"/>
    <cellStyle name="差_6月材料报销单（冲钢材） 2" xfId="5163" xr:uid="{00000000-0005-0000-0000-00000E470000}"/>
    <cellStyle name="差_6月材料报销单（冲钢材） 2 2" xfId="7399" xr:uid="{00000000-0005-0000-0000-00000F470000}"/>
    <cellStyle name="差_6月材料报销单（冲钢材） 2 2 2" xfId="27920" xr:uid="{00000000-0005-0000-0000-000010470000}"/>
    <cellStyle name="差_6月材料报销单（冲钢材） 2 3" xfId="11643" xr:uid="{00000000-0005-0000-0000-000011470000}"/>
    <cellStyle name="差_6月材料报销单（冲钢材） 2 3 2" xfId="31433" xr:uid="{00000000-0005-0000-0000-000012470000}"/>
    <cellStyle name="差_6月材料报销单（冲钢材） 2 4" xfId="29877" xr:uid="{00000000-0005-0000-0000-000013470000}"/>
    <cellStyle name="差_6月材料报销单（冲钢材） 3" xfId="9870" xr:uid="{00000000-0005-0000-0000-000014470000}"/>
    <cellStyle name="差_6月材料报销单（冲钢材） 3 2" xfId="29880" xr:uid="{00000000-0005-0000-0000-000015470000}"/>
    <cellStyle name="差_6月材料报销单（冲钢材） 4" xfId="11645" xr:uid="{00000000-0005-0000-0000-000016470000}"/>
    <cellStyle name="差_6月材料报销单（冲钢材） 4 2" xfId="29883" xr:uid="{00000000-0005-0000-0000-000017470000}"/>
    <cellStyle name="差_6月材料报销单（冲钢材） 5" xfId="16780" xr:uid="{00000000-0005-0000-0000-000018470000}"/>
    <cellStyle name="差_6月材料报销单（冲钢材） 5 2" xfId="31435" xr:uid="{00000000-0005-0000-0000-000019470000}"/>
    <cellStyle name="差_6月材料报销单（冲钢材） 6" xfId="31431" xr:uid="{00000000-0005-0000-0000-00001A470000}"/>
    <cellStyle name="差_6月材料报销单（冲钢材）_12月材料动态最终修改" xfId="2549" xr:uid="{00000000-0005-0000-0000-00001B470000}"/>
    <cellStyle name="差_6月材料报销单（冲钢材）_12月材料动态最终修改 2" xfId="5164" xr:uid="{00000000-0005-0000-0000-00001C470000}"/>
    <cellStyle name="差_6月材料报销单（冲钢材）_12月材料动态最终修改 2 2" xfId="31438" xr:uid="{00000000-0005-0000-0000-00001D470000}"/>
    <cellStyle name="差_6月材料报销单（冲钢材）_12月材料动态最终修改 3" xfId="11647" xr:uid="{00000000-0005-0000-0000-00001E470000}"/>
    <cellStyle name="差_6月材料报销单（冲钢材）_12月材料动态最终修改 3 2" xfId="31440" xr:uid="{00000000-0005-0000-0000-00001F470000}"/>
    <cellStyle name="差_6月材料报销单（冲钢材）_12月材料动态最终修改 4" xfId="11221" xr:uid="{00000000-0005-0000-0000-000020470000}"/>
    <cellStyle name="差_6月材料报销单（冲钢材）_12月材料动态最终修改 4 2" xfId="30401" xr:uid="{00000000-0005-0000-0000-000021470000}"/>
    <cellStyle name="差_6月材料报销单（冲钢材）_12月材料动态最终修改 5" xfId="17151" xr:uid="{00000000-0005-0000-0000-000022470000}"/>
    <cellStyle name="差_6月材料报销单（冲钢材）_12月材料动态最终修改 5 2" xfId="30404" xr:uid="{00000000-0005-0000-0000-000023470000}"/>
    <cellStyle name="差_6月材料报销单（冲钢材）_12月材料动态最终修改 6" xfId="31436" xr:uid="{00000000-0005-0000-0000-000024470000}"/>
    <cellStyle name="差_6月材料报销单（冲钢材）_1月动态、资金动态" xfId="2550" xr:uid="{00000000-0005-0000-0000-000025470000}"/>
    <cellStyle name="差_6月材料报销单（冲钢材）_1月动态、资金动态 2" xfId="5165" xr:uid="{00000000-0005-0000-0000-000026470000}"/>
    <cellStyle name="差_6月材料报销单（冲钢材）_1月动态、资金动态 2 2" xfId="7541" xr:uid="{00000000-0005-0000-0000-000027470000}"/>
    <cellStyle name="差_6月材料报销单（冲钢材）_1月动态、资金动态 2 2 2" xfId="24450" xr:uid="{00000000-0005-0000-0000-000028470000}"/>
    <cellStyle name="差_6月材料报销单（冲钢材）_1月动态、资金动态 2 3" xfId="10738" xr:uid="{00000000-0005-0000-0000-000029470000}"/>
    <cellStyle name="差_6月材料报销单（冲钢材）_1月动态、资金动态 2 3 2" xfId="24456" xr:uid="{00000000-0005-0000-0000-00002A470000}"/>
    <cellStyle name="差_6月材料报销单（冲钢材）_1月动态、资金动态 2 4" xfId="31441" xr:uid="{00000000-0005-0000-0000-00002B470000}"/>
    <cellStyle name="差_6月材料报销单（冲钢材）_1月动态、资金动态 3" xfId="11648" xr:uid="{00000000-0005-0000-0000-00002C470000}"/>
    <cellStyle name="差_6月材料报销单（冲钢材）_1月动态、资金动态 3 2" xfId="31442" xr:uid="{00000000-0005-0000-0000-00002D470000}"/>
    <cellStyle name="差_6月材料报销单（冲钢材）_1月动态、资金动态 4" xfId="11649" xr:uid="{00000000-0005-0000-0000-00002E470000}"/>
    <cellStyle name="差_6月材料报销单（冲钢材）_1月动态、资金动态 4 2" xfId="31443" xr:uid="{00000000-0005-0000-0000-00002F470000}"/>
    <cellStyle name="差_6月材料报销单（冲钢材）_1月动态、资金动态 5" xfId="17152" xr:uid="{00000000-0005-0000-0000-000030470000}"/>
    <cellStyle name="差_6月材料报销单（冲钢材）_1月动态、资金动态 5 2" xfId="31444" xr:uid="{00000000-0005-0000-0000-000031470000}"/>
    <cellStyle name="差_6月材料报销单（冲钢材）_1月动态、资金动态 6" xfId="25910" xr:uid="{00000000-0005-0000-0000-000032470000}"/>
    <cellStyle name="差_6月材料报销单（冲钢材）_材料动态1" xfId="2552" xr:uid="{00000000-0005-0000-0000-000033470000}"/>
    <cellStyle name="差_6月材料报销单（冲钢材）_材料动态1 2" xfId="5166" xr:uid="{00000000-0005-0000-0000-000034470000}"/>
    <cellStyle name="差_6月材料报销单（冲钢材）_材料动态1 2 2" xfId="31446" xr:uid="{00000000-0005-0000-0000-000035470000}"/>
    <cellStyle name="差_6月材料报销单（冲钢材）_材料动态1 3" xfId="11650" xr:uid="{00000000-0005-0000-0000-000036470000}"/>
    <cellStyle name="差_6月材料报销单（冲钢材）_材料动态1 3 2" xfId="31448" xr:uid="{00000000-0005-0000-0000-000037470000}"/>
    <cellStyle name="差_6月材料报销单（冲钢材）_材料动态1 4" xfId="11651" xr:uid="{00000000-0005-0000-0000-000038470000}"/>
    <cellStyle name="差_6月材料报销单（冲钢材）_材料动态1 4 2" xfId="31450" xr:uid="{00000000-0005-0000-0000-000039470000}"/>
    <cellStyle name="差_6月材料报销单（冲钢材）_材料动态1 5" xfId="17154" xr:uid="{00000000-0005-0000-0000-00003A470000}"/>
    <cellStyle name="差_6月材料报销单（冲钢材）_材料动态1 5 2" xfId="31451" xr:uid="{00000000-0005-0000-0000-00003B470000}"/>
    <cellStyle name="差_6月材料报销单（冲钢材）_材料动态1 6" xfId="25896" xr:uid="{00000000-0005-0000-0000-00003C470000}"/>
    <cellStyle name="差_6月材料报销单（冲钢材）_动车10月资金动态" xfId="2553" xr:uid="{00000000-0005-0000-0000-00003D470000}"/>
    <cellStyle name="差_6月材料报销单（冲钢材）_动车10月资金动态 2" xfId="5167" xr:uid="{00000000-0005-0000-0000-00003E470000}"/>
    <cellStyle name="差_6月材料报销单（冲钢材）_动车10月资金动态 2 2" xfId="6864" xr:uid="{00000000-0005-0000-0000-00003F470000}"/>
    <cellStyle name="差_6月材料报销单（冲钢材）_动车10月资金动态 2 2 2" xfId="31455" xr:uid="{00000000-0005-0000-0000-000040470000}"/>
    <cellStyle name="差_6月材料报销单（冲钢材）_动车10月资金动态 2 3" xfId="11654" xr:uid="{00000000-0005-0000-0000-000041470000}"/>
    <cellStyle name="差_6月材料报销单（冲钢材）_动车10月资金动态 2 3 2" xfId="31457" xr:uid="{00000000-0005-0000-0000-000042470000}"/>
    <cellStyle name="差_6月材料报销单（冲钢材）_动车10月资金动态 2 4" xfId="31453" xr:uid="{00000000-0005-0000-0000-000043470000}"/>
    <cellStyle name="差_6月材料报销单（冲钢材）_动车10月资金动态 3" xfId="11655" xr:uid="{00000000-0005-0000-0000-000044470000}"/>
    <cellStyle name="差_6月材料报销单（冲钢材）_动车10月资金动态 3 2" xfId="31458" xr:uid="{00000000-0005-0000-0000-000045470000}"/>
    <cellStyle name="差_6月材料报销单（冲钢材）_动车10月资金动态 4" xfId="11656" xr:uid="{00000000-0005-0000-0000-000046470000}"/>
    <cellStyle name="差_6月材料报销单（冲钢材）_动车10月资金动态 4 2" xfId="31459" xr:uid="{00000000-0005-0000-0000-000047470000}"/>
    <cellStyle name="差_6月材料报销单（冲钢材）_动车10月资金动态 5" xfId="17155" xr:uid="{00000000-0005-0000-0000-000048470000}"/>
    <cellStyle name="差_6月材料报销单（冲钢材）_动车10月资金动态 5 2" xfId="31460" xr:uid="{00000000-0005-0000-0000-000049470000}"/>
    <cellStyle name="差_6月材料报销单（冲钢材）_动车10月资金动态 6" xfId="31452" xr:uid="{00000000-0005-0000-0000-00004A470000}"/>
    <cellStyle name="差_6月材料报销单（冲钢材）_动车9月材料动态" xfId="2554" xr:uid="{00000000-0005-0000-0000-00004B470000}"/>
    <cellStyle name="差_6月材料报销单（冲钢材）_动车9月材料动态 2" xfId="5168" xr:uid="{00000000-0005-0000-0000-00004C470000}"/>
    <cellStyle name="差_6月材料报销单（冲钢材）_动车9月材料动态 2 2" xfId="31462" xr:uid="{00000000-0005-0000-0000-00004D470000}"/>
    <cellStyle name="差_6月材料报销单（冲钢材）_动车9月材料动态 3" xfId="11657" xr:uid="{00000000-0005-0000-0000-00004E470000}"/>
    <cellStyle name="差_6月材料报销单（冲钢材）_动车9月材料动态 3 2" xfId="31463" xr:uid="{00000000-0005-0000-0000-00004F470000}"/>
    <cellStyle name="差_6月材料报销单（冲钢材）_动车9月材料动态 4" xfId="10957" xr:uid="{00000000-0005-0000-0000-000050470000}"/>
    <cellStyle name="差_6月材料报销单（冲钢材）_动车9月材料动态 4 2" xfId="22586" xr:uid="{00000000-0005-0000-0000-000051470000}"/>
    <cellStyle name="差_6月材料报销单（冲钢材）_动车9月材料动态 5" xfId="17156" xr:uid="{00000000-0005-0000-0000-000052470000}"/>
    <cellStyle name="差_6月材料报销单（冲钢材）_动车9月材料动态 5 2" xfId="22587" xr:uid="{00000000-0005-0000-0000-000053470000}"/>
    <cellStyle name="差_6月材料报销单（冲钢材）_动车9月材料动态 6" xfId="31461" xr:uid="{00000000-0005-0000-0000-000054470000}"/>
    <cellStyle name="差_6月材料报销单（冲钢材）_汇总10月材料动态" xfId="2555" xr:uid="{00000000-0005-0000-0000-000055470000}"/>
    <cellStyle name="差_6月材料报销单（冲钢材）_汇总10月材料动态 2" xfId="5169" xr:uid="{00000000-0005-0000-0000-000056470000}"/>
    <cellStyle name="差_6月材料报销单（冲钢材）_汇总10月材料动态 2 2" xfId="31465" xr:uid="{00000000-0005-0000-0000-000057470000}"/>
    <cellStyle name="差_6月材料报销单（冲钢材）_汇总10月材料动态 3" xfId="10585" xr:uid="{00000000-0005-0000-0000-000058470000}"/>
    <cellStyle name="差_6月材料报销单（冲钢材）_汇总10月材料动态 3 2" xfId="25325" xr:uid="{00000000-0005-0000-0000-000059470000}"/>
    <cellStyle name="差_6月材料报销单（冲钢材）_汇总10月材料动态 4" xfId="10584" xr:uid="{00000000-0005-0000-0000-00005A470000}"/>
    <cellStyle name="差_6月材料报销单（冲钢材）_汇总10月材料动态 4 2" xfId="25332" xr:uid="{00000000-0005-0000-0000-00005B470000}"/>
    <cellStyle name="差_6月材料报销单（冲钢材）_汇总10月材料动态 5" xfId="17157" xr:uid="{00000000-0005-0000-0000-00005C470000}"/>
    <cellStyle name="差_6月材料报销单（冲钢材）_汇总10月材料动态 5 2" xfId="24590" xr:uid="{00000000-0005-0000-0000-00005D470000}"/>
    <cellStyle name="差_6月材料报销单（冲钢材）_汇总10月材料动态 6" xfId="31464" xr:uid="{00000000-0005-0000-0000-00005E470000}"/>
    <cellStyle name="差_6月材料报销单（冲钢材）_建安1月材料动态" xfId="2556" xr:uid="{00000000-0005-0000-0000-00005F470000}"/>
    <cellStyle name="差_6月材料报销单（冲钢材）_建安1月材料动态 2" xfId="5170" xr:uid="{00000000-0005-0000-0000-000060470000}"/>
    <cellStyle name="差_6月材料报销单（冲钢材）_建安1月材料动态 2 2" xfId="31469" xr:uid="{00000000-0005-0000-0000-000061470000}"/>
    <cellStyle name="差_6月材料报销单（冲钢材）_建安1月材料动态 3" xfId="11658" xr:uid="{00000000-0005-0000-0000-000062470000}"/>
    <cellStyle name="差_6月材料报销单（冲钢材）_建安1月材料动态 3 2" xfId="31470" xr:uid="{00000000-0005-0000-0000-000063470000}"/>
    <cellStyle name="差_6月材料报销单（冲钢材）_建安1月材料动态 4" xfId="11659" xr:uid="{00000000-0005-0000-0000-000064470000}"/>
    <cellStyle name="差_6月材料报销单（冲钢材）_建安1月材料动态 4 2" xfId="31471" xr:uid="{00000000-0005-0000-0000-000065470000}"/>
    <cellStyle name="差_6月材料报销单（冲钢材）_建安1月材料动态 5" xfId="17158" xr:uid="{00000000-0005-0000-0000-000066470000}"/>
    <cellStyle name="差_6月材料报销单（冲钢材）_建安1月材料动态 5 2" xfId="21245" xr:uid="{00000000-0005-0000-0000-000067470000}"/>
    <cellStyle name="差_6月材料报销单（冲钢材）_建安1月材料动态 6" xfId="31468" xr:uid="{00000000-0005-0000-0000-000068470000}"/>
    <cellStyle name="差_6月材料报销单(调出方木)" xfId="2558" xr:uid="{00000000-0005-0000-0000-000069470000}"/>
    <cellStyle name="差_6月材料报销单(调出方木) 2" xfId="5171" xr:uid="{00000000-0005-0000-0000-00006A470000}"/>
    <cellStyle name="差_6月材料报销单(调出方木) 2 2" xfId="7542" xr:uid="{00000000-0005-0000-0000-00006B470000}"/>
    <cellStyle name="差_6月材料报销单(调出方木) 2 2 2" xfId="31479" xr:uid="{00000000-0005-0000-0000-00006C470000}"/>
    <cellStyle name="差_6月材料报销单(调出方木) 2 3" xfId="11661" xr:uid="{00000000-0005-0000-0000-00006D470000}"/>
    <cellStyle name="差_6月材料报销单(调出方木) 2 3 2" xfId="31481" xr:uid="{00000000-0005-0000-0000-00006E470000}"/>
    <cellStyle name="差_6月材料报销单(调出方木) 2 4" xfId="31477" xr:uid="{00000000-0005-0000-0000-00006F470000}"/>
    <cellStyle name="差_6月材料报销单(调出方木) 3" xfId="11663" xr:uid="{00000000-0005-0000-0000-000070470000}"/>
    <cellStyle name="差_6月材料报销单(调出方木) 3 2" xfId="31485" xr:uid="{00000000-0005-0000-0000-000071470000}"/>
    <cellStyle name="差_6月材料报销单(调出方木) 4" xfId="11666" xr:uid="{00000000-0005-0000-0000-000072470000}"/>
    <cellStyle name="差_6月材料报销单(调出方木) 4 2" xfId="31488" xr:uid="{00000000-0005-0000-0000-000073470000}"/>
    <cellStyle name="差_6月材料报销单(调出方木) 5" xfId="17160" xr:uid="{00000000-0005-0000-0000-000074470000}"/>
    <cellStyle name="差_6月材料报销单(调出方木) 5 2" xfId="31492" xr:uid="{00000000-0005-0000-0000-000075470000}"/>
    <cellStyle name="差_6月材料报销单(调出方木) 6" xfId="31474" xr:uid="{00000000-0005-0000-0000-000076470000}"/>
    <cellStyle name="差_6月材料报销单(调出方木)_12月材料动态最终修改" xfId="2559" xr:uid="{00000000-0005-0000-0000-000077470000}"/>
    <cellStyle name="差_6月材料报销单(调出方木)_12月材料动态最终修改 2" xfId="5172" xr:uid="{00000000-0005-0000-0000-000078470000}"/>
    <cellStyle name="差_6月材料报销单(调出方木)_12月材料动态最终修改 2 2" xfId="31495" xr:uid="{00000000-0005-0000-0000-000079470000}"/>
    <cellStyle name="差_6月材料报销单(调出方木)_12月材料动态最终修改 3" xfId="11667" xr:uid="{00000000-0005-0000-0000-00007A470000}"/>
    <cellStyle name="差_6月材料报销单(调出方木)_12月材料动态最终修改 3 2" xfId="31496" xr:uid="{00000000-0005-0000-0000-00007B470000}"/>
    <cellStyle name="差_6月材料报销单(调出方木)_12月材料动态最终修改 4" xfId="11668" xr:uid="{00000000-0005-0000-0000-00007C470000}"/>
    <cellStyle name="差_6月材料报销单(调出方木)_12月材料动态最终修改 4 2" xfId="31497" xr:uid="{00000000-0005-0000-0000-00007D470000}"/>
    <cellStyle name="差_6月材料报销单(调出方木)_12月材料动态最终修改 5" xfId="17161" xr:uid="{00000000-0005-0000-0000-00007E470000}"/>
    <cellStyle name="差_6月材料报销单(调出方木)_12月材料动态最终修改 5 2" xfId="31498" xr:uid="{00000000-0005-0000-0000-00007F470000}"/>
    <cellStyle name="差_6月材料报销单(调出方木)_12月材料动态最终修改 6" xfId="31494" xr:uid="{00000000-0005-0000-0000-000080470000}"/>
    <cellStyle name="差_6月材料报销单(调出方木)_1月动态、资金动态" xfId="2560" xr:uid="{00000000-0005-0000-0000-000081470000}"/>
    <cellStyle name="差_6月材料报销单(调出方木)_1月动态、资金动态 2" xfId="5173" xr:uid="{00000000-0005-0000-0000-000082470000}"/>
    <cellStyle name="差_6月材料报销单(调出方木)_1月动态、资金动态 2 2" xfId="6888" xr:uid="{00000000-0005-0000-0000-000083470000}"/>
    <cellStyle name="差_6月材料报销单(调出方木)_1月动态、资金动态 2 2 2" xfId="24047" xr:uid="{00000000-0005-0000-0000-000084470000}"/>
    <cellStyle name="差_6月材料报销单(调出方木)_1月动态、资金动态 2 3" xfId="11670" xr:uid="{00000000-0005-0000-0000-000085470000}"/>
    <cellStyle name="差_6月材料报销单(调出方木)_1月动态、资金动态 2 3 2" xfId="24053" xr:uid="{00000000-0005-0000-0000-000086470000}"/>
    <cellStyle name="差_6月材料报销单(调出方木)_1月动态、资金动态 2 4" xfId="21803" xr:uid="{00000000-0005-0000-0000-000087470000}"/>
    <cellStyle name="差_6月材料报销单(调出方木)_1月动态、资金动态 3" xfId="11671" xr:uid="{00000000-0005-0000-0000-000088470000}"/>
    <cellStyle name="差_6月材料报销单(调出方木)_1月动态、资金动态 3 2" xfId="24055" xr:uid="{00000000-0005-0000-0000-000089470000}"/>
    <cellStyle name="差_6月材料报销单(调出方木)_1月动态、资金动态 4" xfId="9121" xr:uid="{00000000-0005-0000-0000-00008A470000}"/>
    <cellStyle name="差_6月材料报销单(调出方木)_1月动态、资金动态 4 2" xfId="24057" xr:uid="{00000000-0005-0000-0000-00008B470000}"/>
    <cellStyle name="差_6月材料报销单(调出方木)_1月动态、资金动态 5" xfId="17162" xr:uid="{00000000-0005-0000-0000-00008C470000}"/>
    <cellStyle name="差_6月材料报销单(调出方木)_1月动态、资金动态 5 2" xfId="26789" xr:uid="{00000000-0005-0000-0000-00008D470000}"/>
    <cellStyle name="差_6月材料报销单(调出方木)_1月动态、资金动态 6" xfId="31499" xr:uid="{00000000-0005-0000-0000-00008E470000}"/>
    <cellStyle name="差_6月材料报销单(调出方木)_材料动态1" xfId="2561" xr:uid="{00000000-0005-0000-0000-00008F470000}"/>
    <cellStyle name="差_6月材料报销单(调出方木)_材料动态1 2" xfId="5174" xr:uid="{00000000-0005-0000-0000-000090470000}"/>
    <cellStyle name="差_6月材料报销单(调出方木)_材料动态1 2 2" xfId="31503" xr:uid="{00000000-0005-0000-0000-000091470000}"/>
    <cellStyle name="差_6月材料报销单(调出方木)_材料动态1 3" xfId="11672" xr:uid="{00000000-0005-0000-0000-000092470000}"/>
    <cellStyle name="差_6月材料报销单(调出方木)_材料动态1 3 2" xfId="31505" xr:uid="{00000000-0005-0000-0000-000093470000}"/>
    <cellStyle name="差_6月材料报销单(调出方木)_材料动态1 4" xfId="11673" xr:uid="{00000000-0005-0000-0000-000094470000}"/>
    <cellStyle name="差_6月材料报销单(调出方木)_材料动态1 4 2" xfId="31506" xr:uid="{00000000-0005-0000-0000-000095470000}"/>
    <cellStyle name="差_6月材料报销单(调出方木)_材料动态1 5" xfId="17163" xr:uid="{00000000-0005-0000-0000-000096470000}"/>
    <cellStyle name="差_6月材料报销单(调出方木)_材料动态1 5 2" xfId="31507" xr:uid="{00000000-0005-0000-0000-000097470000}"/>
    <cellStyle name="差_6月材料报销单(调出方木)_材料动态1 6" xfId="31501" xr:uid="{00000000-0005-0000-0000-000098470000}"/>
    <cellStyle name="差_6月材料报销单(调出方木)_动车10月资金动态" xfId="659" xr:uid="{00000000-0005-0000-0000-000099470000}"/>
    <cellStyle name="差_6月材料报销单(调出方木)_动车10月资金动态 2" xfId="5175" xr:uid="{00000000-0005-0000-0000-00009A470000}"/>
    <cellStyle name="差_6月材料报销单(调出方木)_动车10月资金动态 2 2" xfId="6889" xr:uid="{00000000-0005-0000-0000-00009B470000}"/>
    <cellStyle name="差_6月材料报销单(调出方木)_动车10月资金动态 2 2 2" xfId="24470" xr:uid="{00000000-0005-0000-0000-00009C470000}"/>
    <cellStyle name="差_6月材料报销单(调出方木)_动车10月资金动态 2 3" xfId="11674" xr:uid="{00000000-0005-0000-0000-00009D470000}"/>
    <cellStyle name="差_6月材料报销单(调出方木)_动车10月资金动态 2 3 2" xfId="31510" xr:uid="{00000000-0005-0000-0000-00009E470000}"/>
    <cellStyle name="差_6月材料报销单(调出方木)_动车10月资金动态 2 4" xfId="31509" xr:uid="{00000000-0005-0000-0000-00009F470000}"/>
    <cellStyle name="差_6月材料报销单(调出方木)_动车10月资金动态 3" xfId="11675" xr:uid="{00000000-0005-0000-0000-0000A0470000}"/>
    <cellStyle name="差_6月材料报销单(调出方木)_动车10月资金动态 3 2" xfId="31511" xr:uid="{00000000-0005-0000-0000-0000A1470000}"/>
    <cellStyle name="差_6月材料报销单(调出方木)_动车10月资金动态 4" xfId="11676" xr:uid="{00000000-0005-0000-0000-0000A2470000}"/>
    <cellStyle name="差_6月材料报销单(调出方木)_动车10月资金动态 4 2" xfId="31512" xr:uid="{00000000-0005-0000-0000-0000A3470000}"/>
    <cellStyle name="差_6月材料报销单(调出方木)_动车10月资金动态 5" xfId="17165" xr:uid="{00000000-0005-0000-0000-0000A4470000}"/>
    <cellStyle name="差_6月材料报销单(调出方木)_动车10月资金动态 5 2" xfId="31513" xr:uid="{00000000-0005-0000-0000-0000A5470000}"/>
    <cellStyle name="差_6月材料报销单(调出方木)_动车10月资金动态 6" xfId="31508" xr:uid="{00000000-0005-0000-0000-0000A6470000}"/>
    <cellStyle name="差_6月材料报销单(调出方木)_动车9月材料动态" xfId="2562" xr:uid="{00000000-0005-0000-0000-0000A7470000}"/>
    <cellStyle name="差_6月材料报销单(调出方木)_动车9月材料动态 2" xfId="5176" xr:uid="{00000000-0005-0000-0000-0000A8470000}"/>
    <cellStyle name="差_6月材料报销单(调出方木)_动车9月材料动态 2 2" xfId="31518" xr:uid="{00000000-0005-0000-0000-0000A9470000}"/>
    <cellStyle name="差_6月材料报销单(调出方木)_动车9月材料动态 3" xfId="11678" xr:uid="{00000000-0005-0000-0000-0000AA470000}"/>
    <cellStyle name="差_6月材料报销单(调出方木)_动车9月材料动态 3 2" xfId="31520" xr:uid="{00000000-0005-0000-0000-0000AB470000}"/>
    <cellStyle name="差_6月材料报销单(调出方木)_动车9月材料动态 4" xfId="11679" xr:uid="{00000000-0005-0000-0000-0000AC470000}"/>
    <cellStyle name="差_6月材料报销单(调出方木)_动车9月材料动态 4 2" xfId="31521" xr:uid="{00000000-0005-0000-0000-0000AD470000}"/>
    <cellStyle name="差_6月材料报销单(调出方木)_动车9月材料动态 5" xfId="17166" xr:uid="{00000000-0005-0000-0000-0000AE470000}"/>
    <cellStyle name="差_6月材料报销单(调出方木)_动车9月材料动态 5 2" xfId="31522" xr:uid="{00000000-0005-0000-0000-0000AF470000}"/>
    <cellStyle name="差_6月材料报销单(调出方木)_动车9月材料动态 6" xfId="31516" xr:uid="{00000000-0005-0000-0000-0000B0470000}"/>
    <cellStyle name="差_6月材料报销单(调出方木)_汇总10月材料动态" xfId="2563" xr:uid="{00000000-0005-0000-0000-0000B1470000}"/>
    <cellStyle name="差_6月材料报销单(调出方木)_汇总10月材料动态 2" xfId="5177" xr:uid="{00000000-0005-0000-0000-0000B2470000}"/>
    <cellStyle name="差_6月材料报销单(调出方木)_汇总10月材料动态 2 2" xfId="31525" xr:uid="{00000000-0005-0000-0000-0000B3470000}"/>
    <cellStyle name="差_6月材料报销单(调出方木)_汇总10月材料动态 3" xfId="11680" xr:uid="{00000000-0005-0000-0000-0000B4470000}"/>
    <cellStyle name="差_6月材料报销单(调出方木)_汇总10月材料动态 3 2" xfId="31527" xr:uid="{00000000-0005-0000-0000-0000B5470000}"/>
    <cellStyle name="差_6月材料报销单(调出方木)_汇总10月材料动态 4" xfId="11681" xr:uid="{00000000-0005-0000-0000-0000B6470000}"/>
    <cellStyle name="差_6月材料报销单(调出方木)_汇总10月材料动态 4 2" xfId="31529" xr:uid="{00000000-0005-0000-0000-0000B7470000}"/>
    <cellStyle name="差_6月材料报销单(调出方木)_汇总10月材料动态 5" xfId="17167" xr:uid="{00000000-0005-0000-0000-0000B8470000}"/>
    <cellStyle name="差_6月材料报销单(调出方木)_汇总10月材料动态 5 2" xfId="31531" xr:uid="{00000000-0005-0000-0000-0000B9470000}"/>
    <cellStyle name="差_6月材料报销单(调出方木)_汇总10月材料动态 6" xfId="31523" xr:uid="{00000000-0005-0000-0000-0000BA470000}"/>
    <cellStyle name="差_6月材料报销单(调出方木)_建安1月材料动态" xfId="1827" xr:uid="{00000000-0005-0000-0000-0000BB470000}"/>
    <cellStyle name="差_6月材料报销单(调出方木)_建安1月材料动态 2" xfId="5178" xr:uid="{00000000-0005-0000-0000-0000BC470000}"/>
    <cellStyle name="差_6月材料报销单(调出方木)_建安1月材料动态 2 2" xfId="31533" xr:uid="{00000000-0005-0000-0000-0000BD470000}"/>
    <cellStyle name="差_6月材料报销单(调出方木)_建安1月材料动态 3" xfId="11682" xr:uid="{00000000-0005-0000-0000-0000BE470000}"/>
    <cellStyle name="差_6月材料报销单(调出方木)_建安1月材料动态 3 2" xfId="31534" xr:uid="{00000000-0005-0000-0000-0000BF470000}"/>
    <cellStyle name="差_6月材料报销单(调出方木)_建安1月材料动态 4" xfId="11683" xr:uid="{00000000-0005-0000-0000-0000C0470000}"/>
    <cellStyle name="差_6月材料报销单(调出方木)_建安1月材料动态 4 2" xfId="31535" xr:uid="{00000000-0005-0000-0000-0000C1470000}"/>
    <cellStyle name="差_6月材料报销单(调出方木)_建安1月材料动态 5" xfId="16460" xr:uid="{00000000-0005-0000-0000-0000C2470000}"/>
    <cellStyle name="差_6月材料报销单(调出方木)_建安1月材料动态 5 2" xfId="31536" xr:uid="{00000000-0005-0000-0000-0000C3470000}"/>
    <cellStyle name="差_6月材料报销单(调出方木)_建安1月材料动态 6" xfId="31532" xr:uid="{00000000-0005-0000-0000-0000C4470000}"/>
    <cellStyle name="差_6月材料报销单（外调）" xfId="2564" xr:uid="{00000000-0005-0000-0000-0000C5470000}"/>
    <cellStyle name="差_6月材料报销单（外调） 2" xfId="5179" xr:uid="{00000000-0005-0000-0000-0000C6470000}"/>
    <cellStyle name="差_6月材料报销单（外调） 2 2" xfId="7389" xr:uid="{00000000-0005-0000-0000-0000C7470000}"/>
    <cellStyle name="差_6月材料报销单（外调） 2 2 2" xfId="31538" xr:uid="{00000000-0005-0000-0000-0000C8470000}"/>
    <cellStyle name="差_6月材料报销单（外调） 2 3" xfId="11684" xr:uid="{00000000-0005-0000-0000-0000C9470000}"/>
    <cellStyle name="差_6月材料报销单（外调） 2 3 2" xfId="23557" xr:uid="{00000000-0005-0000-0000-0000CA470000}"/>
    <cellStyle name="差_6月材料报销单（外调） 2 4" xfId="31537" xr:uid="{00000000-0005-0000-0000-0000CB470000}"/>
    <cellStyle name="差_6月材料报销单（外调） 3" xfId="11685" xr:uid="{00000000-0005-0000-0000-0000CC470000}"/>
    <cellStyle name="差_6月材料报销单（外调） 3 2" xfId="31539" xr:uid="{00000000-0005-0000-0000-0000CD470000}"/>
    <cellStyle name="差_6月材料报销单（外调） 4" xfId="9155" xr:uid="{00000000-0005-0000-0000-0000CE470000}"/>
    <cellStyle name="差_6月材料报销单（外调） 4 2" xfId="26498" xr:uid="{00000000-0005-0000-0000-0000CF470000}"/>
    <cellStyle name="差_6月材料报销单（外调） 5" xfId="17168" xr:uid="{00000000-0005-0000-0000-0000D0470000}"/>
    <cellStyle name="差_6月材料报销单（外调） 5 2" xfId="26505" xr:uid="{00000000-0005-0000-0000-0000D1470000}"/>
    <cellStyle name="差_6月材料报销单（外调） 6" xfId="26122" xr:uid="{00000000-0005-0000-0000-0000D2470000}"/>
    <cellStyle name="差_6月材料报销单（外调）_12月材料动态最终修改" xfId="2565" xr:uid="{00000000-0005-0000-0000-0000D3470000}"/>
    <cellStyle name="差_6月材料报销单（外调）_12月材料动态最终修改 2" xfId="5180" xr:uid="{00000000-0005-0000-0000-0000D4470000}"/>
    <cellStyle name="差_6月材料报销单（外调）_12月材料动态最终修改 2 2" xfId="31541" xr:uid="{00000000-0005-0000-0000-0000D5470000}"/>
    <cellStyle name="差_6月材料报销单（外调）_12月材料动态最终修改 3" xfId="11686" xr:uid="{00000000-0005-0000-0000-0000D6470000}"/>
    <cellStyle name="差_6月材料报销单（外调）_12月材料动态最终修改 3 2" xfId="31542" xr:uid="{00000000-0005-0000-0000-0000D7470000}"/>
    <cellStyle name="差_6月材料报销单（外调）_12月材料动态最终修改 4" xfId="11687" xr:uid="{00000000-0005-0000-0000-0000D8470000}"/>
    <cellStyle name="差_6月材料报销单（外调）_12月材料动态最终修改 4 2" xfId="31543" xr:uid="{00000000-0005-0000-0000-0000D9470000}"/>
    <cellStyle name="差_6月材料报销单（外调）_12月材料动态最终修改 5" xfId="17169" xr:uid="{00000000-0005-0000-0000-0000DA470000}"/>
    <cellStyle name="差_6月材料报销单（外调）_12月材料动态最终修改 5 2" xfId="21443" xr:uid="{00000000-0005-0000-0000-0000DB470000}"/>
    <cellStyle name="差_6月材料报销单（外调）_12月材料动态最终修改 6" xfId="31540" xr:uid="{00000000-0005-0000-0000-0000DC470000}"/>
    <cellStyle name="差_6月材料报销单（外调）_1月动态、资金动态" xfId="2566" xr:uid="{00000000-0005-0000-0000-0000DD470000}"/>
    <cellStyle name="差_6月材料报销单（外调）_1月动态、资金动态 2" xfId="5181" xr:uid="{00000000-0005-0000-0000-0000DE470000}"/>
    <cellStyle name="差_6月材料报销单（外调）_1月动态、资金动态 2 2" xfId="7543" xr:uid="{00000000-0005-0000-0000-0000DF470000}"/>
    <cellStyle name="差_6月材料报销单（外调）_1月动态、资金动态 2 2 2" xfId="31547" xr:uid="{00000000-0005-0000-0000-0000E0470000}"/>
    <cellStyle name="差_6月材料报销单（外调）_1月动态、资金动态 2 3" xfId="11690" xr:uid="{00000000-0005-0000-0000-0000E1470000}"/>
    <cellStyle name="差_6月材料报销单（外调）_1月动态、资金动态 2 3 2" xfId="31549" xr:uid="{00000000-0005-0000-0000-0000E2470000}"/>
    <cellStyle name="差_6月材料报销单（外调）_1月动态、资金动态 2 4" xfId="31545" xr:uid="{00000000-0005-0000-0000-0000E3470000}"/>
    <cellStyle name="差_6月材料报销单（外调）_1月动态、资金动态 3" xfId="11691" xr:uid="{00000000-0005-0000-0000-0000E4470000}"/>
    <cellStyle name="差_6月材料报销单（外调）_1月动态、资金动态 3 2" xfId="31551" xr:uid="{00000000-0005-0000-0000-0000E5470000}"/>
    <cellStyle name="差_6月材料报销单（外调）_1月动态、资金动态 4" xfId="11692" xr:uid="{00000000-0005-0000-0000-0000E6470000}"/>
    <cellStyle name="差_6月材料报销单（外调）_1月动态、资金动态 4 2" xfId="31552" xr:uid="{00000000-0005-0000-0000-0000E7470000}"/>
    <cellStyle name="差_6月材料报销单（外调）_1月动态、资金动态 5" xfId="17170" xr:uid="{00000000-0005-0000-0000-0000E8470000}"/>
    <cellStyle name="差_6月材料报销单（外调）_1月动态、资金动态 5 2" xfId="31553" xr:uid="{00000000-0005-0000-0000-0000E9470000}"/>
    <cellStyle name="差_6月材料报销单（外调）_1月动态、资金动态 6" xfId="22088" xr:uid="{00000000-0005-0000-0000-0000EA470000}"/>
    <cellStyle name="差_6月材料报销单（外调）_材料动态1" xfId="2569" xr:uid="{00000000-0005-0000-0000-0000EB470000}"/>
    <cellStyle name="差_6月材料报销单（外调）_材料动态1 2" xfId="5182" xr:uid="{00000000-0005-0000-0000-0000EC470000}"/>
    <cellStyle name="差_6月材料报销单（外调）_材料动态1 2 2" xfId="31557" xr:uid="{00000000-0005-0000-0000-0000ED470000}"/>
    <cellStyle name="差_6月材料报销单（外调）_材料动态1 3" xfId="11694" xr:uid="{00000000-0005-0000-0000-0000EE470000}"/>
    <cellStyle name="差_6月材料报销单（外调）_材料动态1 3 2" xfId="31560" xr:uid="{00000000-0005-0000-0000-0000EF470000}"/>
    <cellStyle name="差_6月材料报销单（外调）_材料动态1 4" xfId="11697" xr:uid="{00000000-0005-0000-0000-0000F0470000}"/>
    <cellStyle name="差_6月材料报销单（外调）_材料动态1 4 2" xfId="31563" xr:uid="{00000000-0005-0000-0000-0000F1470000}"/>
    <cellStyle name="差_6月材料报销单（外调）_材料动态1 5" xfId="17173" xr:uid="{00000000-0005-0000-0000-0000F2470000}"/>
    <cellStyle name="差_6月材料报销单（外调）_材料动态1 5 2" xfId="31565" xr:uid="{00000000-0005-0000-0000-0000F3470000}"/>
    <cellStyle name="差_6月材料报销单（外调）_材料动态1 6" xfId="31555" xr:uid="{00000000-0005-0000-0000-0000F4470000}"/>
    <cellStyle name="差_6月材料报销单（外调）_动车10月资金动态" xfId="2571" xr:uid="{00000000-0005-0000-0000-0000F5470000}"/>
    <cellStyle name="差_6月材料报销单（外调）_动车10月资金动态 2" xfId="5183" xr:uid="{00000000-0005-0000-0000-0000F6470000}"/>
    <cellStyle name="差_6月材料报销单（外调）_动车10月资金动态 2 2" xfId="7473" xr:uid="{00000000-0005-0000-0000-0000F7470000}"/>
    <cellStyle name="差_6月材料报销单（外调）_动车10月资金动态 2 2 2" xfId="21288" xr:uid="{00000000-0005-0000-0000-0000F8470000}"/>
    <cellStyle name="差_6月材料报销单（外调）_动车10月资金动态 2 3" xfId="11700" xr:uid="{00000000-0005-0000-0000-0000F9470000}"/>
    <cellStyle name="差_6月材料报销单（外调）_动车10月资金动态 2 3 2" xfId="31570" xr:uid="{00000000-0005-0000-0000-0000FA470000}"/>
    <cellStyle name="差_6月材料报销单（外调）_动车10月资金动态 2 4" xfId="31568" xr:uid="{00000000-0005-0000-0000-0000FB470000}"/>
    <cellStyle name="差_6月材料报销单（外调）_动车10月资金动态 3" xfId="11701" xr:uid="{00000000-0005-0000-0000-0000FC470000}"/>
    <cellStyle name="差_6月材料报销单（外调）_动车10月资金动态 3 2" xfId="31571" xr:uid="{00000000-0005-0000-0000-0000FD470000}"/>
    <cellStyle name="差_6月材料报销单（外调）_动车10月资金动态 4" xfId="11702" xr:uid="{00000000-0005-0000-0000-0000FE470000}"/>
    <cellStyle name="差_6月材料报销单（外调）_动车10月资金动态 4 2" xfId="31572" xr:uid="{00000000-0005-0000-0000-0000FF470000}"/>
    <cellStyle name="差_6月材料报销单（外调）_动车10月资金动态 5" xfId="17175" xr:uid="{00000000-0005-0000-0000-000000480000}"/>
    <cellStyle name="差_6月材料报销单（外调）_动车10月资金动态 5 2" xfId="31573" xr:uid="{00000000-0005-0000-0000-000001480000}"/>
    <cellStyle name="差_6月材料报销单（外调）_动车10月资金动态 6" xfId="31567" xr:uid="{00000000-0005-0000-0000-000002480000}"/>
    <cellStyle name="差_6月材料报销单（外调）_动车9月材料动态" xfId="2156" xr:uid="{00000000-0005-0000-0000-000003480000}"/>
    <cellStyle name="差_6月材料报销单（外调）_动车9月材料动态 2" xfId="5184" xr:uid="{00000000-0005-0000-0000-000004480000}"/>
    <cellStyle name="差_6月材料报销单（外调）_动车9月材料动态 2 2" xfId="31575" xr:uid="{00000000-0005-0000-0000-000005480000}"/>
    <cellStyle name="差_6月材料报销单（外调）_动车9月材料动态 3" xfId="11703" xr:uid="{00000000-0005-0000-0000-000006480000}"/>
    <cellStyle name="差_6月材料报销单（外调）_动车9月材料动态 3 2" xfId="31577" xr:uid="{00000000-0005-0000-0000-000007480000}"/>
    <cellStyle name="差_6月材料报销单（外调）_动车9月材料动态 4" xfId="11705" xr:uid="{00000000-0005-0000-0000-000008480000}"/>
    <cellStyle name="差_6月材料报销单（外调）_动车9月材料动态 4 2" xfId="31579" xr:uid="{00000000-0005-0000-0000-000009480000}"/>
    <cellStyle name="差_6月材料报销单（外调）_动车9月材料动态 5" xfId="16763" xr:uid="{00000000-0005-0000-0000-00000A480000}"/>
    <cellStyle name="差_6月材料报销单（外调）_动车9月材料动态 5 2" xfId="31580" xr:uid="{00000000-0005-0000-0000-00000B480000}"/>
    <cellStyle name="差_6月材料报销单（外调）_动车9月材料动态 6" xfId="31574" xr:uid="{00000000-0005-0000-0000-00000C480000}"/>
    <cellStyle name="差_6月材料报销单（外调）_汇总10月材料动态" xfId="2572" xr:uid="{00000000-0005-0000-0000-00000D480000}"/>
    <cellStyle name="差_6月材料报销单（外调）_汇总10月材料动态 2" xfId="5185" xr:uid="{00000000-0005-0000-0000-00000E480000}"/>
    <cellStyle name="差_6月材料报销单（外调）_汇总10月材料动态 2 2" xfId="26942" xr:uid="{00000000-0005-0000-0000-00000F480000}"/>
    <cellStyle name="差_6月材料报销单（外调）_汇总10月材料动态 3" xfId="9480" xr:uid="{00000000-0005-0000-0000-000010480000}"/>
    <cellStyle name="差_6月材料报销单（外调）_汇总10月材料动态 3 2" xfId="26945" xr:uid="{00000000-0005-0000-0000-000011480000}"/>
    <cellStyle name="差_6月材料报销单（外调）_汇总10月材料动态 4" xfId="8964" xr:uid="{00000000-0005-0000-0000-000012480000}"/>
    <cellStyle name="差_6月材料报销单（外调）_汇总10月材料动态 4 2" xfId="27741" xr:uid="{00000000-0005-0000-0000-000013480000}"/>
    <cellStyle name="差_6月材料报销单（外调）_汇总10月材料动态 5" xfId="17176" xr:uid="{00000000-0005-0000-0000-000014480000}"/>
    <cellStyle name="差_6月材料报销单（外调）_汇总10月材料动态 5 2" xfId="27749" xr:uid="{00000000-0005-0000-0000-000015480000}"/>
    <cellStyle name="差_6月材料报销单（外调）_汇总10月材料动态 6" xfId="26940" xr:uid="{00000000-0005-0000-0000-000016480000}"/>
    <cellStyle name="差_6月材料报销单（外调）_建安1月材料动态" xfId="2202" xr:uid="{00000000-0005-0000-0000-000017480000}"/>
    <cellStyle name="差_6月材料报销单（外调）_建安1月材料动态 2" xfId="5186" xr:uid="{00000000-0005-0000-0000-000018480000}"/>
    <cellStyle name="差_6月材料报销单（外调）_建安1月材料动态 2 2" xfId="31582" xr:uid="{00000000-0005-0000-0000-000019480000}"/>
    <cellStyle name="差_6月材料报销单（外调）_建安1月材料动态 3" xfId="11706" xr:uid="{00000000-0005-0000-0000-00001A480000}"/>
    <cellStyle name="差_6月材料报销单（外调）_建安1月材料动态 3 2" xfId="31583" xr:uid="{00000000-0005-0000-0000-00001B480000}"/>
    <cellStyle name="差_6月材料报销单（外调）_建安1月材料动态 4" xfId="11707" xr:uid="{00000000-0005-0000-0000-00001C480000}"/>
    <cellStyle name="差_6月材料报销单（外调）_建安1月材料动态 4 2" xfId="31584" xr:uid="{00000000-0005-0000-0000-00001D480000}"/>
    <cellStyle name="差_6月材料报销单（外调）_建安1月材料动态 5" xfId="16804" xr:uid="{00000000-0005-0000-0000-00001E480000}"/>
    <cellStyle name="差_6月材料报销单（外调）_建安1月材料动态 5 2" xfId="31585" xr:uid="{00000000-0005-0000-0000-00001F480000}"/>
    <cellStyle name="差_6月材料报销单（外调）_建安1月材料动态 6" xfId="31581" xr:uid="{00000000-0005-0000-0000-000020480000}"/>
    <cellStyle name="差_6月材料报销单（预点风机及中空隔墙）" xfId="1651" xr:uid="{00000000-0005-0000-0000-000021480000}"/>
    <cellStyle name="差_6月材料报销单（预点风机及中空隔墙） 2" xfId="5187" xr:uid="{00000000-0005-0000-0000-000022480000}"/>
    <cellStyle name="差_6月材料报销单（预点风机及中空隔墙） 2 2" xfId="7274" xr:uid="{00000000-0005-0000-0000-000023480000}"/>
    <cellStyle name="差_6月材料报销单（预点风机及中空隔墙） 2 2 2" xfId="31588" xr:uid="{00000000-0005-0000-0000-000024480000}"/>
    <cellStyle name="差_6月材料报销单（预点风机及中空隔墙） 2 3" xfId="11708" xr:uid="{00000000-0005-0000-0000-000025480000}"/>
    <cellStyle name="差_6月材料报销单（预点风机及中空隔墙） 2 3 2" xfId="31589" xr:uid="{00000000-0005-0000-0000-000026480000}"/>
    <cellStyle name="差_6月材料报销单（预点风机及中空隔墙） 2 4" xfId="31587" xr:uid="{00000000-0005-0000-0000-000027480000}"/>
    <cellStyle name="差_6月材料报销单（预点风机及中空隔墙） 3" xfId="11709" xr:uid="{00000000-0005-0000-0000-000028480000}"/>
    <cellStyle name="差_6月材料报销单（预点风机及中空隔墙） 3 2" xfId="31591" xr:uid="{00000000-0005-0000-0000-000029480000}"/>
    <cellStyle name="差_6月材料报销单（预点风机及中空隔墙） 4" xfId="11710" xr:uid="{00000000-0005-0000-0000-00002A480000}"/>
    <cellStyle name="差_6月材料报销单（预点风机及中空隔墙） 4 2" xfId="31592" xr:uid="{00000000-0005-0000-0000-00002B480000}"/>
    <cellStyle name="差_6月材料报销单（预点风机及中空隔墙） 5" xfId="16295" xr:uid="{00000000-0005-0000-0000-00002C480000}"/>
    <cellStyle name="差_6月材料报销单（预点风机及中空隔墙） 5 2" xfId="31593" xr:uid="{00000000-0005-0000-0000-00002D480000}"/>
    <cellStyle name="差_6月材料报销单（预点风机及中空隔墙） 6" xfId="28347" xr:uid="{00000000-0005-0000-0000-00002E480000}"/>
    <cellStyle name="差_6月材料报销单（预点风机及中空隔墙）_12月材料动态最终修改" xfId="1798" xr:uid="{00000000-0005-0000-0000-00002F480000}"/>
    <cellStyle name="差_6月材料报销单（预点风机及中空隔墙）_12月材料动态最终修改 2" xfId="5188" xr:uid="{00000000-0005-0000-0000-000030480000}"/>
    <cellStyle name="差_6月材料报销单（预点风机及中空隔墙）_12月材料动态最终修改 2 2" xfId="31595" xr:uid="{00000000-0005-0000-0000-000031480000}"/>
    <cellStyle name="差_6月材料报销单（预点风机及中空隔墙）_12月材料动态最终修改 3" xfId="11711" xr:uid="{00000000-0005-0000-0000-000032480000}"/>
    <cellStyle name="差_6月材料报销单（预点风机及中空隔墙）_12月材料动态最终修改 3 2" xfId="31596" xr:uid="{00000000-0005-0000-0000-000033480000}"/>
    <cellStyle name="差_6月材料报销单（预点风机及中空隔墙）_12月材料动态最终修改 4" xfId="11712" xr:uid="{00000000-0005-0000-0000-000034480000}"/>
    <cellStyle name="差_6月材料报销单（预点风机及中空隔墙）_12月材料动态最终修改 4 2" xfId="31597" xr:uid="{00000000-0005-0000-0000-000035480000}"/>
    <cellStyle name="差_6月材料报销单（预点风机及中空隔墙）_12月材料动态最终修改 5" xfId="16433" xr:uid="{00000000-0005-0000-0000-000036480000}"/>
    <cellStyle name="差_6月材料报销单（预点风机及中空隔墙）_12月材料动态最终修改 5 2" xfId="31598" xr:uid="{00000000-0005-0000-0000-000037480000}"/>
    <cellStyle name="差_6月材料报销单（预点风机及中空隔墙）_12月材料动态最终修改 6" xfId="31594" xr:uid="{00000000-0005-0000-0000-000038480000}"/>
    <cellStyle name="差_6月材料报销单（预点风机及中空隔墙）_1月动态、资金动态" xfId="743" xr:uid="{00000000-0005-0000-0000-000039480000}"/>
    <cellStyle name="差_6月材料报销单（预点风机及中空隔墙）_1月动态、资金动态 2" xfId="5189" xr:uid="{00000000-0005-0000-0000-00003A480000}"/>
    <cellStyle name="差_6月材料报销单（预点风机及中空隔墙）_1月动态、资金动态 2 2" xfId="6787" xr:uid="{00000000-0005-0000-0000-00003B480000}"/>
    <cellStyle name="差_6月材料报销单（预点风机及中空隔墙）_1月动态、资金动态 2 2 2" xfId="31600" xr:uid="{00000000-0005-0000-0000-00003C480000}"/>
    <cellStyle name="差_6月材料报销单（预点风机及中空隔墙）_1月动态、资金动态 2 3" xfId="11713" xr:uid="{00000000-0005-0000-0000-00003D480000}"/>
    <cellStyle name="差_6月材料报销单（预点风机及中空隔墙）_1月动态、资金动态 2 3 2" xfId="31601" xr:uid="{00000000-0005-0000-0000-00003E480000}"/>
    <cellStyle name="差_6月材料报销单（预点风机及中空隔墙）_1月动态、资金动态 2 4" xfId="31599" xr:uid="{00000000-0005-0000-0000-00003F480000}"/>
    <cellStyle name="差_6月材料报销单（预点风机及中空隔墙）_1月动态、资金动态 3" xfId="11714" xr:uid="{00000000-0005-0000-0000-000040480000}"/>
    <cellStyle name="差_6月材料报销单（预点风机及中空隔墙）_1月动态、资金动态 3 2" xfId="31602" xr:uid="{00000000-0005-0000-0000-000041480000}"/>
    <cellStyle name="差_6月材料报销单（预点风机及中空隔墙）_1月动态、资金动态 4" xfId="11132" xr:uid="{00000000-0005-0000-0000-000042480000}"/>
    <cellStyle name="差_6月材料报销单（预点风机及中空隔墙）_1月动态、资金动态 4 2" xfId="27910" xr:uid="{00000000-0005-0000-0000-000043480000}"/>
    <cellStyle name="差_6月材料报销单（预点风机及中空隔墙）_1月动态、资金动态 5" xfId="15609" xr:uid="{00000000-0005-0000-0000-000044480000}"/>
    <cellStyle name="差_6月材料报销单（预点风机及中空隔墙）_1月动态、资金动态 5 2" xfId="27922" xr:uid="{00000000-0005-0000-0000-000045480000}"/>
    <cellStyle name="差_6月材料报销单（预点风机及中空隔墙）_1月动态、资金动态 6" xfId="22315" xr:uid="{00000000-0005-0000-0000-000046480000}"/>
    <cellStyle name="差_6月材料报销单（预点风机及中空隔墙）_材料动态1" xfId="1068" xr:uid="{00000000-0005-0000-0000-000047480000}"/>
    <cellStyle name="差_6月材料报销单（预点风机及中空隔墙）_材料动态1 2" xfId="5190" xr:uid="{00000000-0005-0000-0000-000048480000}"/>
    <cellStyle name="差_6月材料报销单（预点风机及中空隔墙）_材料动态1 2 2" xfId="29136" xr:uid="{00000000-0005-0000-0000-000049480000}"/>
    <cellStyle name="差_6月材料报销单（预点风机及中空隔墙）_材料动态1 3" xfId="11715" xr:uid="{00000000-0005-0000-0000-00004A480000}"/>
    <cellStyle name="差_6月材料报销单（预点风机及中空隔墙）_材料动态1 3 2" xfId="29141" xr:uid="{00000000-0005-0000-0000-00004B480000}"/>
    <cellStyle name="差_6月材料报销单（预点风机及中空隔墙）_材料动态1 4" xfId="11716" xr:uid="{00000000-0005-0000-0000-00004C480000}"/>
    <cellStyle name="差_6月材料报销单（预点风机及中空隔墙）_材料动态1 4 2" xfId="29143" xr:uid="{00000000-0005-0000-0000-00004D480000}"/>
    <cellStyle name="差_6月材料报销单（预点风机及中空隔墙）_材料动态1 5" xfId="15750" xr:uid="{00000000-0005-0000-0000-00004E480000}"/>
    <cellStyle name="差_6月材料报销单（预点风机及中空隔墙）_材料动态1 5 2" xfId="31603" xr:uid="{00000000-0005-0000-0000-00004F480000}"/>
    <cellStyle name="差_6月材料报销单（预点风机及中空隔墙）_材料动态1 6" xfId="21840" xr:uid="{00000000-0005-0000-0000-000050480000}"/>
    <cellStyle name="差_6月材料报销单（预点风机及中空隔墙）_动车10月资金动态" xfId="2574" xr:uid="{00000000-0005-0000-0000-000051480000}"/>
    <cellStyle name="差_6月材料报销单（预点风机及中空隔墙）_动车10月资金动态 2" xfId="5191" xr:uid="{00000000-0005-0000-0000-000052480000}"/>
    <cellStyle name="差_6月材料报销单（预点风机及中空隔墙）_动车10月资金动态 2 2" xfId="7546" xr:uid="{00000000-0005-0000-0000-000053480000}"/>
    <cellStyle name="差_6月材料报销单（预点风机及中空隔墙）_动车10月资金动态 2 2 2" xfId="31607" xr:uid="{00000000-0005-0000-0000-000054480000}"/>
    <cellStyle name="差_6月材料报销单（预点风机及中空隔墙）_动车10月资金动态 2 3" xfId="11718" xr:uid="{00000000-0005-0000-0000-000055480000}"/>
    <cellStyle name="差_6月材料报销单（预点风机及中空隔墙）_动车10月资金动态 2 3 2" xfId="31608" xr:uid="{00000000-0005-0000-0000-000056480000}"/>
    <cellStyle name="差_6月材料报销单（预点风机及中空隔墙）_动车10月资金动态 2 4" xfId="31606" xr:uid="{00000000-0005-0000-0000-000057480000}"/>
    <cellStyle name="差_6月材料报销单（预点风机及中空隔墙）_动车10月资金动态 3" xfId="11720" xr:uid="{00000000-0005-0000-0000-000058480000}"/>
    <cellStyle name="差_6月材料报销单（预点风机及中空隔墙）_动车10月资金动态 3 2" xfId="31611" xr:uid="{00000000-0005-0000-0000-000059480000}"/>
    <cellStyle name="差_6月材料报销单（预点风机及中空隔墙）_动车10月资金动态 4" xfId="11722" xr:uid="{00000000-0005-0000-0000-00005A480000}"/>
    <cellStyle name="差_6月材料报销单（预点风机及中空隔墙）_动车10月资金动态 4 2" xfId="31614" xr:uid="{00000000-0005-0000-0000-00005B480000}"/>
    <cellStyle name="差_6月材料报销单（预点风机及中空隔墙）_动车10月资金动态 5" xfId="17177" xr:uid="{00000000-0005-0000-0000-00005C480000}"/>
    <cellStyle name="差_6月材料报销单（预点风机及中空隔墙）_动车10月资金动态 5 2" xfId="31616" xr:uid="{00000000-0005-0000-0000-00005D480000}"/>
    <cellStyle name="差_6月材料报销单（预点风机及中空隔墙）_动车10月资金动态 6" xfId="31604" xr:uid="{00000000-0005-0000-0000-00005E480000}"/>
    <cellStyle name="差_6月材料报销单（预点风机及中空隔墙）_动车9月材料动态" xfId="786" xr:uid="{00000000-0005-0000-0000-00005F480000}"/>
    <cellStyle name="差_6月材料报销单（预点风机及中空隔墙）_动车9月材料动态 2" xfId="5192" xr:uid="{00000000-0005-0000-0000-000060480000}"/>
    <cellStyle name="差_6月材料报销单（预点风机及中空隔墙）_动车9月材料动态 2 2" xfId="31619" xr:uid="{00000000-0005-0000-0000-000061480000}"/>
    <cellStyle name="差_6月材料报销单（预点风机及中空隔墙）_动车9月材料动态 3" xfId="10224" xr:uid="{00000000-0005-0000-0000-000062480000}"/>
    <cellStyle name="差_6月材料报销单（预点风机及中空隔墙）_动车9月材料动态 3 2" xfId="28300" xr:uid="{00000000-0005-0000-0000-000063480000}"/>
    <cellStyle name="差_6月材料报销单（预点风机及中空隔墙）_动车9月材料动态 4" xfId="8245" xr:uid="{00000000-0005-0000-0000-000064480000}"/>
    <cellStyle name="差_6月材料报销单（预点风机及中空隔墙）_动车9月材料动态 4 2" xfId="28302" xr:uid="{00000000-0005-0000-0000-000065480000}"/>
    <cellStyle name="差_6月材料报销单（预点风机及中空隔墙）_动车9月材料动态 5" xfId="15628" xr:uid="{00000000-0005-0000-0000-000066480000}"/>
    <cellStyle name="差_6月材料报销单（预点风机及中空隔墙）_动车9月材料动态 5 2" xfId="28304" xr:uid="{00000000-0005-0000-0000-000067480000}"/>
    <cellStyle name="差_6月材料报销单（预点风机及中空隔墙）_动车9月材料动态 6" xfId="31618" xr:uid="{00000000-0005-0000-0000-000068480000}"/>
    <cellStyle name="差_6月材料报销单（预点风机及中空隔墙）_汇总10月材料动态" xfId="2575" xr:uid="{00000000-0005-0000-0000-000069480000}"/>
    <cellStyle name="差_6月材料报销单（预点风机及中空隔墙）_汇总10月材料动态 2" xfId="5193" xr:uid="{00000000-0005-0000-0000-00006A480000}"/>
    <cellStyle name="差_6月材料报销单（预点风机及中空隔墙）_汇总10月材料动态 2 2" xfId="31621" xr:uid="{00000000-0005-0000-0000-00006B480000}"/>
    <cellStyle name="差_6月材料报销单（预点风机及中空隔墙）_汇总10月材料动态 3" xfId="11723" xr:uid="{00000000-0005-0000-0000-00006C480000}"/>
    <cellStyle name="差_6月材料报销单（预点风机及中空隔墙）_汇总10月材料动态 3 2" xfId="31622" xr:uid="{00000000-0005-0000-0000-00006D480000}"/>
    <cellStyle name="差_6月材料报销单（预点风机及中空隔墙）_汇总10月材料动态 4" xfId="11724" xr:uid="{00000000-0005-0000-0000-00006E480000}"/>
    <cellStyle name="差_6月材料报销单（预点风机及中空隔墙）_汇总10月材料动态 4 2" xfId="31623" xr:uid="{00000000-0005-0000-0000-00006F480000}"/>
    <cellStyle name="差_6月材料报销单（预点风机及中空隔墙）_汇总10月材料动态 5" xfId="17178" xr:uid="{00000000-0005-0000-0000-000070480000}"/>
    <cellStyle name="差_6月材料报销单（预点风机及中空隔墙）_汇总10月材料动态 5 2" xfId="31624" xr:uid="{00000000-0005-0000-0000-000071480000}"/>
    <cellStyle name="差_6月材料报销单（预点风机及中空隔墙）_汇总10月材料动态 6" xfId="31620" xr:uid="{00000000-0005-0000-0000-000072480000}"/>
    <cellStyle name="差_6月材料报销单（预点风机及中空隔墙）_建安1月材料动态" xfId="1568" xr:uid="{00000000-0005-0000-0000-000073480000}"/>
    <cellStyle name="差_6月材料报销单（预点风机及中空隔墙）_建安1月材料动态 2" xfId="5194" xr:uid="{00000000-0005-0000-0000-000074480000}"/>
    <cellStyle name="差_6月材料报销单（预点风机及中空隔墙）_建安1月材料动态 2 2" xfId="31628" xr:uid="{00000000-0005-0000-0000-000075480000}"/>
    <cellStyle name="差_6月材料报销单（预点风机及中空隔墙）_建安1月材料动态 3" xfId="11726" xr:uid="{00000000-0005-0000-0000-000076480000}"/>
    <cellStyle name="差_6月材料报销单（预点风机及中空隔墙）_建安1月材料动态 3 2" xfId="31630" xr:uid="{00000000-0005-0000-0000-000077480000}"/>
    <cellStyle name="差_6月材料报销单（预点风机及中空隔墙）_建安1月材料动态 4" xfId="11727" xr:uid="{00000000-0005-0000-0000-000078480000}"/>
    <cellStyle name="差_6月材料报销单（预点风机及中空隔墙）_建安1月材料动态 4 2" xfId="31631" xr:uid="{00000000-0005-0000-0000-000079480000}"/>
    <cellStyle name="差_6月材料报销单（预点风机及中空隔墙）_建安1月材料动态 5" xfId="16216" xr:uid="{00000000-0005-0000-0000-00007A480000}"/>
    <cellStyle name="差_6月材料报销单（预点风机及中空隔墙）_建安1月材料动态 5 2" xfId="31632" xr:uid="{00000000-0005-0000-0000-00007B480000}"/>
    <cellStyle name="差_6月材料报销单（预点风机及中空隔墙）_建安1月材料动态 6" xfId="31626" xr:uid="{00000000-0005-0000-0000-00007C480000}"/>
    <cellStyle name="差_6月动态1" xfId="522" xr:uid="{00000000-0005-0000-0000-00007D480000}"/>
    <cellStyle name="差_6月动态1 2" xfId="5195" xr:uid="{00000000-0005-0000-0000-00007E480000}"/>
    <cellStyle name="差_6月动态1 2 2" xfId="31635" xr:uid="{00000000-0005-0000-0000-00007F480000}"/>
    <cellStyle name="差_6月动态1 3" xfId="11730" xr:uid="{00000000-0005-0000-0000-000080480000}"/>
    <cellStyle name="差_6月动态1 3 2" xfId="31637" xr:uid="{00000000-0005-0000-0000-000081480000}"/>
    <cellStyle name="差_6月动态1 4" xfId="11731" xr:uid="{00000000-0005-0000-0000-000082480000}"/>
    <cellStyle name="差_6月动态1 4 2" xfId="31639" xr:uid="{00000000-0005-0000-0000-000083480000}"/>
    <cellStyle name="差_6月动态1 5" xfId="15535" xr:uid="{00000000-0005-0000-0000-000084480000}"/>
    <cellStyle name="差_6月动态1 5 2" xfId="31640" xr:uid="{00000000-0005-0000-0000-000085480000}"/>
    <cellStyle name="差_6月动态1 6" xfId="31633" xr:uid="{00000000-0005-0000-0000-000086480000}"/>
    <cellStyle name="差_6月份计划表样(呼和公司)5.24" xfId="2576" xr:uid="{00000000-0005-0000-0000-000087480000}"/>
    <cellStyle name="差_6月份计划表样(呼和公司)5.24 2" xfId="2481" xr:uid="{00000000-0005-0000-0000-000088480000}"/>
    <cellStyle name="差_6月份计划表样(呼和公司)5.24 2 2" xfId="5197" xr:uid="{00000000-0005-0000-0000-000089480000}"/>
    <cellStyle name="差_6月份计划表样(呼和公司)5.24 2 2 2" xfId="7525" xr:uid="{00000000-0005-0000-0000-00008A480000}"/>
    <cellStyle name="差_6月份计划表样(呼和公司)5.24 2 2 2 2" xfId="31642" xr:uid="{00000000-0005-0000-0000-00008B480000}"/>
    <cellStyle name="差_6月份计划表样(呼和公司)5.24 2 2 3" xfId="11732" xr:uid="{00000000-0005-0000-0000-00008C480000}"/>
    <cellStyle name="差_6月份计划表样(呼和公司)5.24 2 2 3 2" xfId="31644" xr:uid="{00000000-0005-0000-0000-00008D480000}"/>
    <cellStyle name="差_6月份计划表样(呼和公司)5.24 2 2 4" xfId="31285" xr:uid="{00000000-0005-0000-0000-00008E480000}"/>
    <cellStyle name="差_6月份计划表样(呼和公司)5.24 2 3" xfId="9804" xr:uid="{00000000-0005-0000-0000-00008F480000}"/>
    <cellStyle name="差_6月份计划表样(呼和公司)5.24 2 3 2" xfId="21030" xr:uid="{00000000-0005-0000-0000-000090480000}"/>
    <cellStyle name="差_6月份计划表样(呼和公司)5.24 2 4" xfId="11734" xr:uid="{00000000-0005-0000-0000-000091480000}"/>
    <cellStyle name="差_6月份计划表样(呼和公司)5.24 2 4 2" xfId="31646" xr:uid="{00000000-0005-0000-0000-000092480000}"/>
    <cellStyle name="差_6月份计划表样(呼和公司)5.24 2 5" xfId="17083" xr:uid="{00000000-0005-0000-0000-000093480000}"/>
    <cellStyle name="差_6月份计划表样(呼和公司)5.24 2 5 2" xfId="31647" xr:uid="{00000000-0005-0000-0000-000094480000}"/>
    <cellStyle name="差_6月份计划表样(呼和公司)5.24 2 6" xfId="31641" xr:uid="{00000000-0005-0000-0000-000095480000}"/>
    <cellStyle name="差_6月份计划表样(呼和公司)5.24 3" xfId="5196" xr:uid="{00000000-0005-0000-0000-000096480000}"/>
    <cellStyle name="差_6月份计划表样(呼和公司)5.24 3 2" xfId="7048" xr:uid="{00000000-0005-0000-0000-000097480000}"/>
    <cellStyle name="差_6月份计划表样(呼和公司)5.24 3 2 2" xfId="31649" xr:uid="{00000000-0005-0000-0000-000098480000}"/>
    <cellStyle name="差_6月份计划表样(呼和公司)5.24 3 3" xfId="11735" xr:uid="{00000000-0005-0000-0000-000099480000}"/>
    <cellStyle name="差_6月份计划表样(呼和公司)5.24 3 3 2" xfId="31650" xr:uid="{00000000-0005-0000-0000-00009A480000}"/>
    <cellStyle name="差_6月份计划表样(呼和公司)5.24 3 4" xfId="31648" xr:uid="{00000000-0005-0000-0000-00009B480000}"/>
    <cellStyle name="差_6月份计划表样(呼和公司)5.24 4" xfId="11736" xr:uid="{00000000-0005-0000-0000-00009C480000}"/>
    <cellStyle name="差_6月份计划表样(呼和公司)5.24 4 2" xfId="31651" xr:uid="{00000000-0005-0000-0000-00009D480000}"/>
    <cellStyle name="差_6月份计划表样(呼和公司)5.24 5" xfId="11737" xr:uid="{00000000-0005-0000-0000-00009E480000}"/>
    <cellStyle name="差_6月份计划表样(呼和公司)5.24 5 2" xfId="31652" xr:uid="{00000000-0005-0000-0000-00009F480000}"/>
    <cellStyle name="差_6月份计划表样(呼和公司)5.24 6" xfId="17179" xr:uid="{00000000-0005-0000-0000-0000A0480000}"/>
    <cellStyle name="差_6月份计划表样(呼和公司)5.24 6 2" xfId="31653" xr:uid="{00000000-0005-0000-0000-0000A1480000}"/>
    <cellStyle name="差_6月份计划表样(呼和公司)5.24 7" xfId="23129" xr:uid="{00000000-0005-0000-0000-0000A2480000}"/>
    <cellStyle name="差_6月份上半月产值(呼和公司)" xfId="2578" xr:uid="{00000000-0005-0000-0000-0000A3480000}"/>
    <cellStyle name="差_6月份上半月产值(呼和公司) 2" xfId="740" xr:uid="{00000000-0005-0000-0000-0000A4480000}"/>
    <cellStyle name="差_6月份上半月产值(呼和公司) 2 2" xfId="5199" xr:uid="{00000000-0005-0000-0000-0000A5480000}"/>
    <cellStyle name="差_6月份上半月产值(呼和公司) 2 2 2" xfId="7547" xr:uid="{00000000-0005-0000-0000-0000A6480000}"/>
    <cellStyle name="差_6月份上半月产值(呼和公司) 2 2 2 2" xfId="31657" xr:uid="{00000000-0005-0000-0000-0000A7480000}"/>
    <cellStyle name="差_6月份上半月产值(呼和公司) 2 2 3" xfId="11738" xr:uid="{00000000-0005-0000-0000-0000A8480000}"/>
    <cellStyle name="差_6月份上半月产值(呼和公司) 2 2 3 2" xfId="31658" xr:uid="{00000000-0005-0000-0000-0000A9480000}"/>
    <cellStyle name="差_6月份上半月产值(呼和公司) 2 2 4" xfId="31656" xr:uid="{00000000-0005-0000-0000-0000AA480000}"/>
    <cellStyle name="差_6月份上半月产值(呼和公司) 2 3" xfId="8730" xr:uid="{00000000-0005-0000-0000-0000AB480000}"/>
    <cellStyle name="差_6月份上半月产值(呼和公司) 2 3 2" xfId="29481" xr:uid="{00000000-0005-0000-0000-0000AC480000}"/>
    <cellStyle name="差_6月份上半月产值(呼和公司) 2 4" xfId="10119" xr:uid="{00000000-0005-0000-0000-0000AD480000}"/>
    <cellStyle name="差_6月份上半月产值(呼和公司) 2 4 2" xfId="29487" xr:uid="{00000000-0005-0000-0000-0000AE480000}"/>
    <cellStyle name="差_6月份上半月产值(呼和公司) 2 5" xfId="15607" xr:uid="{00000000-0005-0000-0000-0000AF480000}"/>
    <cellStyle name="差_6月份上半月产值(呼和公司) 2 5 2" xfId="29490" xr:uid="{00000000-0005-0000-0000-0000B0480000}"/>
    <cellStyle name="差_6月份上半月产值(呼和公司) 2 6" xfId="31655" xr:uid="{00000000-0005-0000-0000-0000B1480000}"/>
    <cellStyle name="差_6月份上半月产值(呼和公司) 3" xfId="5198" xr:uid="{00000000-0005-0000-0000-0000B2480000}"/>
    <cellStyle name="差_6月份上半月产值(呼和公司) 3 2" xfId="7548" xr:uid="{00000000-0005-0000-0000-0000B3480000}"/>
    <cellStyle name="差_6月份上半月产值(呼和公司) 3 2 2" xfId="31661" xr:uid="{00000000-0005-0000-0000-0000B4480000}"/>
    <cellStyle name="差_6月份上半月产值(呼和公司) 3 3" xfId="11740" xr:uid="{00000000-0005-0000-0000-0000B5480000}"/>
    <cellStyle name="差_6月份上半月产值(呼和公司) 3 3 2" xfId="31663" xr:uid="{00000000-0005-0000-0000-0000B6480000}"/>
    <cellStyle name="差_6月份上半月产值(呼和公司) 3 4" xfId="31659" xr:uid="{00000000-0005-0000-0000-0000B7480000}"/>
    <cellStyle name="差_6月份上半月产值(呼和公司) 4" xfId="11741" xr:uid="{00000000-0005-0000-0000-0000B8480000}"/>
    <cellStyle name="差_6月份上半月产值(呼和公司) 4 2" xfId="31664" xr:uid="{00000000-0005-0000-0000-0000B9480000}"/>
    <cellStyle name="差_6月份上半月产值(呼和公司) 5" xfId="11742" xr:uid="{00000000-0005-0000-0000-0000BA480000}"/>
    <cellStyle name="差_6月份上半月产值(呼和公司) 5 2" xfId="31665" xr:uid="{00000000-0005-0000-0000-0000BB480000}"/>
    <cellStyle name="差_6月份上半月产值(呼和公司) 6" xfId="17181" xr:uid="{00000000-0005-0000-0000-0000BC480000}"/>
    <cellStyle name="差_6月份上半月产值(呼和公司) 6 2" xfId="31666" xr:uid="{00000000-0005-0000-0000-0000BD480000}"/>
    <cellStyle name="差_6月份上半月产值(呼和公司) 7" xfId="31654" xr:uid="{00000000-0005-0000-0000-0000BE480000}"/>
    <cellStyle name="差_6月建安动态（7.1改）" xfId="2579" xr:uid="{00000000-0005-0000-0000-0000BF480000}"/>
    <cellStyle name="差_6月建安动态（7.1改） 2" xfId="5200" xr:uid="{00000000-0005-0000-0000-0000C0480000}"/>
    <cellStyle name="差_6月建安动态（7.1改） 2 2" xfId="31668" xr:uid="{00000000-0005-0000-0000-0000C1480000}"/>
    <cellStyle name="差_6月建安动态（7.1改） 3" xfId="11743" xr:uid="{00000000-0005-0000-0000-0000C2480000}"/>
    <cellStyle name="差_6月建安动态（7.1改） 3 2" xfId="31669" xr:uid="{00000000-0005-0000-0000-0000C3480000}"/>
    <cellStyle name="差_6月建安动态（7.1改） 4" xfId="11744" xr:uid="{00000000-0005-0000-0000-0000C4480000}"/>
    <cellStyle name="差_6月建安动态（7.1改） 4 2" xfId="31670" xr:uid="{00000000-0005-0000-0000-0000C5480000}"/>
    <cellStyle name="差_6月建安动态（7.1改） 5" xfId="17182" xr:uid="{00000000-0005-0000-0000-0000C6480000}"/>
    <cellStyle name="差_6月建安动态（7.1改） 5 2" xfId="31671" xr:uid="{00000000-0005-0000-0000-0000C7480000}"/>
    <cellStyle name="差_6月建安动态（7.1改） 6" xfId="31667" xr:uid="{00000000-0005-0000-0000-0000C8480000}"/>
    <cellStyle name="差_7应付款统计表" xfId="2581" xr:uid="{00000000-0005-0000-0000-0000C9480000}"/>
    <cellStyle name="差_7应付款统计表 2" xfId="5201" xr:uid="{00000000-0005-0000-0000-0000CA480000}"/>
    <cellStyle name="差_7应付款统计表 2 2" xfId="7549" xr:uid="{00000000-0005-0000-0000-0000CB480000}"/>
    <cellStyle name="差_7应付款统计表 2 2 2" xfId="31673" xr:uid="{00000000-0005-0000-0000-0000CC480000}"/>
    <cellStyle name="差_7应付款统计表 2 3" xfId="9229" xr:uid="{00000000-0005-0000-0000-0000CD480000}"/>
    <cellStyle name="差_7应付款统计表 2 3 2" xfId="28549" xr:uid="{00000000-0005-0000-0000-0000CE480000}"/>
    <cellStyle name="差_7应付款统计表 2 4" xfId="29086" xr:uid="{00000000-0005-0000-0000-0000CF480000}"/>
    <cellStyle name="差_7应付款统计表 3" xfId="8784" xr:uid="{00000000-0005-0000-0000-0000D0480000}"/>
    <cellStyle name="差_7应付款统计表 3 2" xfId="29088" xr:uid="{00000000-0005-0000-0000-0000D1480000}"/>
    <cellStyle name="差_7应付款统计表 4" xfId="8719" xr:uid="{00000000-0005-0000-0000-0000D2480000}"/>
    <cellStyle name="差_7应付款统计表 4 2" xfId="29532" xr:uid="{00000000-0005-0000-0000-0000D3480000}"/>
    <cellStyle name="差_7应付款统计表 5" xfId="17184" xr:uid="{00000000-0005-0000-0000-0000D4480000}"/>
    <cellStyle name="差_7应付款统计表 5 2" xfId="29534" xr:uid="{00000000-0005-0000-0000-0000D5480000}"/>
    <cellStyle name="差_7应付款统计表 6" xfId="31672" xr:uid="{00000000-0005-0000-0000-0000D6480000}"/>
    <cellStyle name="差_7应付款统计表_8月应付款项" xfId="2077" xr:uid="{00000000-0005-0000-0000-0000D7480000}"/>
    <cellStyle name="差_7应付款统计表_8月应付款项 2" xfId="5202" xr:uid="{00000000-0005-0000-0000-0000D8480000}"/>
    <cellStyle name="差_7应付款统计表_8月应付款项 2 2" xfId="28767" xr:uid="{00000000-0005-0000-0000-0000D9480000}"/>
    <cellStyle name="差_7应付款统计表_8月应付款项 3" xfId="8874" xr:uid="{00000000-0005-0000-0000-0000DA480000}"/>
    <cellStyle name="差_7应付款统计表_8月应付款项 3 2" xfId="28769" xr:uid="{00000000-0005-0000-0000-0000DB480000}"/>
    <cellStyle name="差_7应付款统计表_8月应付款项 4" xfId="8873" xr:uid="{00000000-0005-0000-0000-0000DC480000}"/>
    <cellStyle name="差_7应付款统计表_8月应付款项 4 2" xfId="28771" xr:uid="{00000000-0005-0000-0000-0000DD480000}"/>
    <cellStyle name="差_7应付款统计表_8月应付款项 5" xfId="16688" xr:uid="{00000000-0005-0000-0000-0000DE480000}"/>
    <cellStyle name="差_7应付款统计表_8月应付款项 5 2" xfId="31674" xr:uid="{00000000-0005-0000-0000-0000DF480000}"/>
    <cellStyle name="差_7应付款统计表_8月应付款项 6" xfId="28765" xr:uid="{00000000-0005-0000-0000-0000E0480000}"/>
    <cellStyle name="差_7应付款统计表_理应付款" xfId="2273" xr:uid="{00000000-0005-0000-0000-0000E1480000}"/>
    <cellStyle name="差_7应付款统计表_理应付款 2" xfId="5203" xr:uid="{00000000-0005-0000-0000-0000E2480000}"/>
    <cellStyle name="差_7应付款统计表_理应付款 2 2" xfId="31675" xr:uid="{00000000-0005-0000-0000-0000E3480000}"/>
    <cellStyle name="差_7应付款统计表_理应付款 3" xfId="11745" xr:uid="{00000000-0005-0000-0000-0000E4480000}"/>
    <cellStyle name="差_7应付款统计表_理应付款 3 2" xfId="31676" xr:uid="{00000000-0005-0000-0000-0000E5480000}"/>
    <cellStyle name="差_7应付款统计表_理应付款 4" xfId="11746" xr:uid="{00000000-0005-0000-0000-0000E6480000}"/>
    <cellStyle name="差_7应付款统计表_理应付款 4 2" xfId="31677" xr:uid="{00000000-0005-0000-0000-0000E7480000}"/>
    <cellStyle name="差_7应付款统计表_理应付款 5" xfId="16873" xr:uid="{00000000-0005-0000-0000-0000E8480000}"/>
    <cellStyle name="差_7应付款统计表_理应付款 5 2" xfId="31678" xr:uid="{00000000-0005-0000-0000-0000E9480000}"/>
    <cellStyle name="差_7应付款统计表_理应付款 6" xfId="28939" xr:uid="{00000000-0005-0000-0000-0000EA480000}"/>
    <cellStyle name="差_7月报表" xfId="2582" xr:uid="{00000000-0005-0000-0000-0000EB480000}"/>
    <cellStyle name="差_7月报表 2" xfId="5204" xr:uid="{00000000-0005-0000-0000-0000EC480000}"/>
    <cellStyle name="差_7月报表 2 2" xfId="31681" xr:uid="{00000000-0005-0000-0000-0000ED480000}"/>
    <cellStyle name="差_7月报表 3" xfId="11747" xr:uid="{00000000-0005-0000-0000-0000EE480000}"/>
    <cellStyle name="差_7月报表 3 2" xfId="31682" xr:uid="{00000000-0005-0000-0000-0000EF480000}"/>
    <cellStyle name="差_7月报表 4" xfId="11748" xr:uid="{00000000-0005-0000-0000-0000F0480000}"/>
    <cellStyle name="差_7月报表 4 2" xfId="31683" xr:uid="{00000000-0005-0000-0000-0000F1480000}"/>
    <cellStyle name="差_7月报表 5" xfId="17185" xr:uid="{00000000-0005-0000-0000-0000F2480000}"/>
    <cellStyle name="差_7月报表 5 2" xfId="31685" xr:uid="{00000000-0005-0000-0000-0000F3480000}"/>
    <cellStyle name="差_7月报表 6" xfId="31680" xr:uid="{00000000-0005-0000-0000-0000F4480000}"/>
    <cellStyle name="差_7月份计划表样(呼和公司)" xfId="1064" xr:uid="{00000000-0005-0000-0000-0000F5480000}"/>
    <cellStyle name="差_7月份计划表样(呼和公司) 2" xfId="2583" xr:uid="{00000000-0005-0000-0000-0000F6480000}"/>
    <cellStyle name="差_7月份计划表样(呼和公司) 2 2" xfId="5206" xr:uid="{00000000-0005-0000-0000-0000F7480000}"/>
    <cellStyle name="差_7月份计划表样(呼和公司) 2 2 2" xfId="7550" xr:uid="{00000000-0005-0000-0000-0000F8480000}"/>
    <cellStyle name="差_7月份计划表样(呼和公司) 2 2 2 2" xfId="31688" xr:uid="{00000000-0005-0000-0000-0000F9480000}"/>
    <cellStyle name="差_7月份计划表样(呼和公司) 2 2 3" xfId="11749" xr:uid="{00000000-0005-0000-0000-0000FA480000}"/>
    <cellStyle name="差_7月份计划表样(呼和公司) 2 2 3 2" xfId="31689" xr:uid="{00000000-0005-0000-0000-0000FB480000}"/>
    <cellStyle name="差_7月份计划表样(呼和公司) 2 2 4" xfId="31687" xr:uid="{00000000-0005-0000-0000-0000FC480000}"/>
    <cellStyle name="差_7月份计划表样(呼和公司) 2 3" xfId="11750" xr:uid="{00000000-0005-0000-0000-0000FD480000}"/>
    <cellStyle name="差_7月份计划表样(呼和公司) 2 3 2" xfId="31691" xr:uid="{00000000-0005-0000-0000-0000FE480000}"/>
    <cellStyle name="差_7月份计划表样(呼和公司) 2 4" xfId="11751" xr:uid="{00000000-0005-0000-0000-0000FF480000}"/>
    <cellStyle name="差_7月份计划表样(呼和公司) 2 4 2" xfId="31692" xr:uid="{00000000-0005-0000-0000-000000490000}"/>
    <cellStyle name="差_7月份计划表样(呼和公司) 2 5" xfId="17186" xr:uid="{00000000-0005-0000-0000-000001490000}"/>
    <cellStyle name="差_7月份计划表样(呼和公司) 2 5 2" xfId="31694" xr:uid="{00000000-0005-0000-0000-000002490000}"/>
    <cellStyle name="差_7月份计划表样(呼和公司) 2 6" xfId="31686" xr:uid="{00000000-0005-0000-0000-000003490000}"/>
    <cellStyle name="差_7月份计划表样(呼和公司) 3" xfId="5205" xr:uid="{00000000-0005-0000-0000-000004490000}"/>
    <cellStyle name="差_7月份计划表样(呼和公司) 3 2" xfId="7551" xr:uid="{00000000-0005-0000-0000-000005490000}"/>
    <cellStyle name="差_7月份计划表样(呼和公司) 3 2 2" xfId="31695" xr:uid="{00000000-0005-0000-0000-000006490000}"/>
    <cellStyle name="差_7月份计划表样(呼和公司) 3 3" xfId="11752" xr:uid="{00000000-0005-0000-0000-000007490000}"/>
    <cellStyle name="差_7月份计划表样(呼和公司) 3 3 2" xfId="31696" xr:uid="{00000000-0005-0000-0000-000008490000}"/>
    <cellStyle name="差_7月份计划表样(呼和公司) 3 4" xfId="26651" xr:uid="{00000000-0005-0000-0000-000009490000}"/>
    <cellStyle name="差_7月份计划表样(呼和公司) 4" xfId="11753" xr:uid="{00000000-0005-0000-0000-00000A490000}"/>
    <cellStyle name="差_7月份计划表样(呼和公司) 4 2" xfId="31697" xr:uid="{00000000-0005-0000-0000-00000B490000}"/>
    <cellStyle name="差_7月份计划表样(呼和公司) 5" xfId="11754" xr:uid="{00000000-0005-0000-0000-00000C490000}"/>
    <cellStyle name="差_7月份计划表样(呼和公司) 5 2" xfId="31698" xr:uid="{00000000-0005-0000-0000-00000D490000}"/>
    <cellStyle name="差_7月份计划表样(呼和公司) 6" xfId="15494" xr:uid="{00000000-0005-0000-0000-00000E490000}"/>
    <cellStyle name="差_7月份计划表样(呼和公司) 6 2" xfId="31699" xr:uid="{00000000-0005-0000-0000-00000F490000}"/>
    <cellStyle name="差_7月份计划表样(呼和公司) 7" xfId="20881" xr:uid="{00000000-0005-0000-0000-000010490000}"/>
    <cellStyle name="差_7月份计划表样(呼和公司)5.24" xfId="1529" xr:uid="{00000000-0005-0000-0000-000011490000}"/>
    <cellStyle name="差_7月份计划表样(呼和公司)5.24 2" xfId="2584" xr:uid="{00000000-0005-0000-0000-000012490000}"/>
    <cellStyle name="差_7月份计划表样(呼和公司)5.24 2 2" xfId="5208" xr:uid="{00000000-0005-0000-0000-000013490000}"/>
    <cellStyle name="差_7月份计划表样(呼和公司)5.24 2 2 2" xfId="7552" xr:uid="{00000000-0005-0000-0000-000014490000}"/>
    <cellStyle name="差_7月份计划表样(呼和公司)5.24 2 2 2 2" xfId="25350" xr:uid="{00000000-0005-0000-0000-000015490000}"/>
    <cellStyle name="差_7月份计划表样(呼和公司)5.24 2 2 3" xfId="10577" xr:uid="{00000000-0005-0000-0000-000016490000}"/>
    <cellStyle name="差_7月份计划表样(呼和公司)5.24 2 2 3 2" xfId="25352" xr:uid="{00000000-0005-0000-0000-000017490000}"/>
    <cellStyle name="差_7月份计划表样(呼和公司)5.24 2 2 4" xfId="31702" xr:uid="{00000000-0005-0000-0000-000018490000}"/>
    <cellStyle name="差_7月份计划表样(呼和公司)5.24 2 3" xfId="11755" xr:uid="{00000000-0005-0000-0000-000019490000}"/>
    <cellStyle name="差_7月份计划表样(呼和公司)5.24 2 3 2" xfId="31703" xr:uid="{00000000-0005-0000-0000-00001A490000}"/>
    <cellStyle name="差_7月份计划表样(呼和公司)5.24 2 4" xfId="11756" xr:uid="{00000000-0005-0000-0000-00001B490000}"/>
    <cellStyle name="差_7月份计划表样(呼和公司)5.24 2 4 2" xfId="31704" xr:uid="{00000000-0005-0000-0000-00001C490000}"/>
    <cellStyle name="差_7月份计划表样(呼和公司)5.24 2 5" xfId="17187" xr:uid="{00000000-0005-0000-0000-00001D490000}"/>
    <cellStyle name="差_7月份计划表样(呼和公司)5.24 2 5 2" xfId="31706" xr:uid="{00000000-0005-0000-0000-00001E490000}"/>
    <cellStyle name="差_7月份计划表样(呼和公司)5.24 2 6" xfId="31701" xr:uid="{00000000-0005-0000-0000-00001F490000}"/>
    <cellStyle name="差_7月份计划表样(呼和公司)5.24 3" xfId="5207" xr:uid="{00000000-0005-0000-0000-000020490000}"/>
    <cellStyle name="差_7月份计划表样(呼和公司)5.24 3 2" xfId="7553" xr:uid="{00000000-0005-0000-0000-000021490000}"/>
    <cellStyle name="差_7月份计划表样(呼和公司)5.24 3 2 2" xfId="30988" xr:uid="{00000000-0005-0000-0000-000022490000}"/>
    <cellStyle name="差_7月份计划表样(呼和公司)5.24 3 3" xfId="11757" xr:uid="{00000000-0005-0000-0000-000023490000}"/>
    <cellStyle name="差_7月份计划表样(呼和公司)5.24 3 3 2" xfId="31708" xr:uid="{00000000-0005-0000-0000-000024490000}"/>
    <cellStyle name="差_7月份计划表样(呼和公司)5.24 3 4" xfId="31707" xr:uid="{00000000-0005-0000-0000-000025490000}"/>
    <cellStyle name="差_7月份计划表样(呼和公司)5.24 4" xfId="11758" xr:uid="{00000000-0005-0000-0000-000026490000}"/>
    <cellStyle name="差_7月份计划表样(呼和公司)5.24 4 2" xfId="31709" xr:uid="{00000000-0005-0000-0000-000027490000}"/>
    <cellStyle name="差_7月份计划表样(呼和公司)5.24 5" xfId="11759" xr:uid="{00000000-0005-0000-0000-000028490000}"/>
    <cellStyle name="差_7月份计划表样(呼和公司)5.24 5 2" xfId="31710" xr:uid="{00000000-0005-0000-0000-000029490000}"/>
    <cellStyle name="差_7月份计划表样(呼和公司)5.24 6" xfId="16178" xr:uid="{00000000-0005-0000-0000-00002A490000}"/>
    <cellStyle name="差_7月份计划表样(呼和公司)5.24 6 2" xfId="31711" xr:uid="{00000000-0005-0000-0000-00002B490000}"/>
    <cellStyle name="差_7月份计划表样(呼和公司)5.24 7" xfId="31700" xr:uid="{00000000-0005-0000-0000-00002C490000}"/>
    <cellStyle name="差_7月份上半月(呼和公司)" xfId="2585" xr:uid="{00000000-0005-0000-0000-00002D490000}"/>
    <cellStyle name="差_7月份上半月(呼和公司) 2" xfId="2586" xr:uid="{00000000-0005-0000-0000-00002E490000}"/>
    <cellStyle name="差_7月份上半月(呼和公司) 2 2" xfId="5210" xr:uid="{00000000-0005-0000-0000-00002F490000}"/>
    <cellStyle name="差_7月份上半月(呼和公司) 2 2 2" xfId="7402" xr:uid="{00000000-0005-0000-0000-000030490000}"/>
    <cellStyle name="差_7月份上半月(呼和公司) 2 2 2 2" xfId="31718" xr:uid="{00000000-0005-0000-0000-000031490000}"/>
    <cellStyle name="差_7月份上半月(呼和公司) 2 2 3" xfId="11762" xr:uid="{00000000-0005-0000-0000-000032490000}"/>
    <cellStyle name="差_7月份上半月(呼和公司) 2 2 3 2" xfId="31720" xr:uid="{00000000-0005-0000-0000-000033490000}"/>
    <cellStyle name="差_7月份上半月(呼和公司) 2 2 4" xfId="31716" xr:uid="{00000000-0005-0000-0000-000034490000}"/>
    <cellStyle name="差_7月份上半月(呼和公司) 2 3" xfId="11763" xr:uid="{00000000-0005-0000-0000-000035490000}"/>
    <cellStyle name="差_7月份上半月(呼和公司) 2 3 2" xfId="31722" xr:uid="{00000000-0005-0000-0000-000036490000}"/>
    <cellStyle name="差_7月份上半月(呼和公司) 2 4" xfId="11764" xr:uid="{00000000-0005-0000-0000-000037490000}"/>
    <cellStyle name="差_7月份上半月(呼和公司) 2 4 2" xfId="31725" xr:uid="{00000000-0005-0000-0000-000038490000}"/>
    <cellStyle name="差_7月份上半月(呼和公司) 2 5" xfId="17189" xr:uid="{00000000-0005-0000-0000-000039490000}"/>
    <cellStyle name="差_7月份上半月(呼和公司) 2 5 2" xfId="31728" xr:uid="{00000000-0005-0000-0000-00003A490000}"/>
    <cellStyle name="差_7月份上半月(呼和公司) 2 6" xfId="31715" xr:uid="{00000000-0005-0000-0000-00003B490000}"/>
    <cellStyle name="差_7月份上半月(呼和公司) 3" xfId="5209" xr:uid="{00000000-0005-0000-0000-00003C490000}"/>
    <cellStyle name="差_7月份上半月(呼和公司) 3 2" xfId="7554" xr:uid="{00000000-0005-0000-0000-00003D490000}"/>
    <cellStyle name="差_7月份上半月(呼和公司) 3 2 2" xfId="31731" xr:uid="{00000000-0005-0000-0000-00003E490000}"/>
    <cellStyle name="差_7月份上半月(呼和公司) 3 3" xfId="11765" xr:uid="{00000000-0005-0000-0000-00003F490000}"/>
    <cellStyle name="差_7月份上半月(呼和公司) 3 3 2" xfId="31734" xr:uid="{00000000-0005-0000-0000-000040490000}"/>
    <cellStyle name="差_7月份上半月(呼和公司) 3 4" xfId="31730" xr:uid="{00000000-0005-0000-0000-000041490000}"/>
    <cellStyle name="差_7月份上半月(呼和公司) 4" xfId="11766" xr:uid="{00000000-0005-0000-0000-000042490000}"/>
    <cellStyle name="差_7月份上半月(呼和公司) 4 2" xfId="31736" xr:uid="{00000000-0005-0000-0000-000043490000}"/>
    <cellStyle name="差_7月份上半月(呼和公司) 5" xfId="11768" xr:uid="{00000000-0005-0000-0000-000044490000}"/>
    <cellStyle name="差_7月份上半月(呼和公司) 5 2" xfId="31738" xr:uid="{00000000-0005-0000-0000-000045490000}"/>
    <cellStyle name="差_7月份上半月(呼和公司) 6" xfId="17188" xr:uid="{00000000-0005-0000-0000-000046490000}"/>
    <cellStyle name="差_7月份上半月(呼和公司) 6 2" xfId="31739" xr:uid="{00000000-0005-0000-0000-000047490000}"/>
    <cellStyle name="差_7月份上半月(呼和公司) 7" xfId="31713" xr:uid="{00000000-0005-0000-0000-000048490000}"/>
    <cellStyle name="差_7月份支出汇总表" xfId="2588" xr:uid="{00000000-0005-0000-0000-000049490000}"/>
    <cellStyle name="差_7月份支出汇总表 2" xfId="5211" xr:uid="{00000000-0005-0000-0000-00004A490000}"/>
    <cellStyle name="差_7月份支出汇总表 2 2" xfId="31741" xr:uid="{00000000-0005-0000-0000-00004B490000}"/>
    <cellStyle name="差_7月份支出汇总表 3" xfId="11769" xr:uid="{00000000-0005-0000-0000-00004C490000}"/>
    <cellStyle name="差_7月份支出汇总表 3 2" xfId="31742" xr:uid="{00000000-0005-0000-0000-00004D490000}"/>
    <cellStyle name="差_7月份支出汇总表 4" xfId="11770" xr:uid="{00000000-0005-0000-0000-00004E490000}"/>
    <cellStyle name="差_7月份支出汇总表 4 2" xfId="31743" xr:uid="{00000000-0005-0000-0000-00004F490000}"/>
    <cellStyle name="差_7月份支出汇总表 5" xfId="17190" xr:uid="{00000000-0005-0000-0000-000050490000}"/>
    <cellStyle name="差_7月份支出汇总表 5 2" xfId="31744" xr:uid="{00000000-0005-0000-0000-000051490000}"/>
    <cellStyle name="差_7月份支出汇总表 6" xfId="31740" xr:uid="{00000000-0005-0000-0000-000052490000}"/>
    <cellStyle name="差_7月份子分公司gai)" xfId="2589" xr:uid="{00000000-0005-0000-0000-000053490000}"/>
    <cellStyle name="差_7月份子分公司gai) 2" xfId="2590" xr:uid="{00000000-0005-0000-0000-000054490000}"/>
    <cellStyle name="差_7月份子分公司gai) 2 2" xfId="5213" xr:uid="{00000000-0005-0000-0000-000055490000}"/>
    <cellStyle name="差_7月份子分公司gai) 2 2 2" xfId="6870" xr:uid="{00000000-0005-0000-0000-000056490000}"/>
    <cellStyle name="差_7月份子分公司gai) 2 2 2 2" xfId="31749" xr:uid="{00000000-0005-0000-0000-000057490000}"/>
    <cellStyle name="差_7月份子分公司gai) 2 2 3" xfId="11772" xr:uid="{00000000-0005-0000-0000-000058490000}"/>
    <cellStyle name="差_7月份子分公司gai) 2 2 3 2" xfId="31751" xr:uid="{00000000-0005-0000-0000-000059490000}"/>
    <cellStyle name="差_7月份子分公司gai) 2 2 4" xfId="31747" xr:uid="{00000000-0005-0000-0000-00005A490000}"/>
    <cellStyle name="差_7月份子分公司gai) 2 3" xfId="11773" xr:uid="{00000000-0005-0000-0000-00005B490000}"/>
    <cellStyle name="差_7月份子分公司gai) 2 3 2" xfId="31753" xr:uid="{00000000-0005-0000-0000-00005C490000}"/>
    <cellStyle name="差_7月份子分公司gai) 2 4" xfId="11774" xr:uid="{00000000-0005-0000-0000-00005D490000}"/>
    <cellStyle name="差_7月份子分公司gai) 2 4 2" xfId="31754" xr:uid="{00000000-0005-0000-0000-00005E490000}"/>
    <cellStyle name="差_7月份子分公司gai) 2 5" xfId="17192" xr:uid="{00000000-0005-0000-0000-00005F490000}"/>
    <cellStyle name="差_7月份子分公司gai) 2 5 2" xfId="31755" xr:uid="{00000000-0005-0000-0000-000060490000}"/>
    <cellStyle name="差_7月份子分公司gai) 2 6" xfId="31746" xr:uid="{00000000-0005-0000-0000-000061490000}"/>
    <cellStyle name="差_7月份子分公司gai) 3" xfId="5212" xr:uid="{00000000-0005-0000-0000-000062490000}"/>
    <cellStyle name="差_7月份子分公司gai) 3 2" xfId="7555" xr:uid="{00000000-0005-0000-0000-000063490000}"/>
    <cellStyle name="差_7月份子分公司gai) 3 2 2" xfId="31757" xr:uid="{00000000-0005-0000-0000-000064490000}"/>
    <cellStyle name="差_7月份子分公司gai) 3 3" xfId="11775" xr:uid="{00000000-0005-0000-0000-000065490000}"/>
    <cellStyle name="差_7月份子分公司gai) 3 3 2" xfId="31758" xr:uid="{00000000-0005-0000-0000-000066490000}"/>
    <cellStyle name="差_7月份子分公司gai) 3 4" xfId="31756" xr:uid="{00000000-0005-0000-0000-000067490000}"/>
    <cellStyle name="差_7月份子分公司gai) 4" xfId="11776" xr:uid="{00000000-0005-0000-0000-000068490000}"/>
    <cellStyle name="差_7月份子分公司gai) 4 2" xfId="31759" xr:uid="{00000000-0005-0000-0000-000069490000}"/>
    <cellStyle name="差_7月份子分公司gai) 5" xfId="11777" xr:uid="{00000000-0005-0000-0000-00006A490000}"/>
    <cellStyle name="差_7月份子分公司gai) 5 2" xfId="31760" xr:uid="{00000000-0005-0000-0000-00006B490000}"/>
    <cellStyle name="差_7月份子分公司gai) 6" xfId="17191" xr:uid="{00000000-0005-0000-0000-00006C490000}"/>
    <cellStyle name="差_7月份子分公司gai) 6 2" xfId="31762" xr:uid="{00000000-0005-0000-0000-00006D490000}"/>
    <cellStyle name="差_7月份子分公司gai) 7" xfId="21164" xr:uid="{00000000-0005-0000-0000-00006E490000}"/>
    <cellStyle name="差_8号线北段（清单模板）7.24" xfId="1559" xr:uid="{00000000-0005-0000-0000-00006F490000}"/>
    <cellStyle name="差_8号线北段（清单模板）7.24 2" xfId="2360" xr:uid="{00000000-0005-0000-0000-000070490000}"/>
    <cellStyle name="差_8号线北段（清单模板）7.24 2 2" xfId="5215" xr:uid="{00000000-0005-0000-0000-000071490000}"/>
    <cellStyle name="差_8号线北段（清单模板）7.24 2 2 2" xfId="7491" xr:uid="{00000000-0005-0000-0000-000072490000}"/>
    <cellStyle name="差_8号线北段（清单模板）7.24 2 2 2 2" xfId="31771" xr:uid="{00000000-0005-0000-0000-000073490000}"/>
    <cellStyle name="差_8号线北段（清单模板）7.24 2 2 3" xfId="11779" xr:uid="{00000000-0005-0000-0000-000074490000}"/>
    <cellStyle name="差_8号线北段（清单模板）7.24 2 2 3 2" xfId="31774" xr:uid="{00000000-0005-0000-0000-000075490000}"/>
    <cellStyle name="差_8号线北段（清单模板）7.24 2 2 4" xfId="31768" xr:uid="{00000000-0005-0000-0000-000076490000}"/>
    <cellStyle name="差_8号线北段（清单模板）7.24 2 3" xfId="11782" xr:uid="{00000000-0005-0000-0000-000077490000}"/>
    <cellStyle name="差_8号线北段（清单模板）7.24 2 3 2" xfId="31778" xr:uid="{00000000-0005-0000-0000-000078490000}"/>
    <cellStyle name="差_8号线北段（清单模板）7.24 2 4" xfId="11785" xr:uid="{00000000-0005-0000-0000-000079490000}"/>
    <cellStyle name="差_8号线北段（清单模板）7.24 2 4 2" xfId="31781" xr:uid="{00000000-0005-0000-0000-00007A490000}"/>
    <cellStyle name="差_8号线北段（清单模板）7.24 2 5" xfId="16960" xr:uid="{00000000-0005-0000-0000-00007B490000}"/>
    <cellStyle name="差_8号线北段（清单模板）7.24 2 5 2" xfId="31785" xr:uid="{00000000-0005-0000-0000-00007C490000}"/>
    <cellStyle name="差_8号线北段（清单模板）7.24 2 6" xfId="31764" xr:uid="{00000000-0005-0000-0000-00007D490000}"/>
    <cellStyle name="差_8号线北段（清单模板）7.24 3" xfId="5214" xr:uid="{00000000-0005-0000-0000-00007E490000}"/>
    <cellStyle name="差_8号线北段（清单模板）7.24 3 2" xfId="6899" xr:uid="{00000000-0005-0000-0000-00007F490000}"/>
    <cellStyle name="差_8号线北段（清单模板）7.24 3 2 2" xfId="31788" xr:uid="{00000000-0005-0000-0000-000080490000}"/>
    <cellStyle name="差_8号线北段（清单模板）7.24 3 3" xfId="11786" xr:uid="{00000000-0005-0000-0000-000081490000}"/>
    <cellStyle name="差_8号线北段（清单模板）7.24 3 3 2" xfId="31789" xr:uid="{00000000-0005-0000-0000-000082490000}"/>
    <cellStyle name="差_8号线北段（清单模板）7.24 3 4" xfId="31786" xr:uid="{00000000-0005-0000-0000-000083490000}"/>
    <cellStyle name="差_8号线北段（清单模板）7.24 4" xfId="11787" xr:uid="{00000000-0005-0000-0000-000084490000}"/>
    <cellStyle name="差_8号线北段（清单模板）7.24 4 2" xfId="31792" xr:uid="{00000000-0005-0000-0000-000085490000}"/>
    <cellStyle name="差_8号线北段（清单模板）7.24 5" xfId="11789" xr:uid="{00000000-0005-0000-0000-000086490000}"/>
    <cellStyle name="差_8号线北段（清单模板）7.24 5 2" xfId="31794" xr:uid="{00000000-0005-0000-0000-000087490000}"/>
    <cellStyle name="差_8号线北段（清单模板）7.24 6" xfId="16207" xr:uid="{00000000-0005-0000-0000-000088490000}"/>
    <cellStyle name="差_8号线北段（清单模板）7.24 6 2" xfId="31797" xr:uid="{00000000-0005-0000-0000-000089490000}"/>
    <cellStyle name="差_8号线北段（清单模板）7.24 7" xfId="31763" xr:uid="{00000000-0005-0000-0000-00008A490000}"/>
    <cellStyle name="差_8号线调价" xfId="2592" xr:uid="{00000000-0005-0000-0000-00008B490000}"/>
    <cellStyle name="差_8号线调价 2" xfId="2593" xr:uid="{00000000-0005-0000-0000-00008C490000}"/>
    <cellStyle name="差_8号线调价 2 2" xfId="5217" xr:uid="{00000000-0005-0000-0000-00008D490000}"/>
    <cellStyle name="差_8号线调价 2 2 2" xfId="7556" xr:uid="{00000000-0005-0000-0000-00008E490000}"/>
    <cellStyle name="差_8号线调价 2 2 2 2" xfId="31802" xr:uid="{00000000-0005-0000-0000-00008F490000}"/>
    <cellStyle name="差_8号线调价 2 2 3" xfId="11791" xr:uid="{00000000-0005-0000-0000-000090490000}"/>
    <cellStyle name="差_8号线调价 2 2 3 2" xfId="31804" xr:uid="{00000000-0005-0000-0000-000091490000}"/>
    <cellStyle name="差_8号线调价 2 2 4" xfId="31801" xr:uid="{00000000-0005-0000-0000-000092490000}"/>
    <cellStyle name="差_8号线调价 2 3" xfId="11793" xr:uid="{00000000-0005-0000-0000-000093490000}"/>
    <cellStyle name="差_8号线调价 2 3 2" xfId="31806" xr:uid="{00000000-0005-0000-0000-000094490000}"/>
    <cellStyle name="差_8号线调价 2 4" xfId="11794" xr:uid="{00000000-0005-0000-0000-000095490000}"/>
    <cellStyle name="差_8号线调价 2 4 2" xfId="31808" xr:uid="{00000000-0005-0000-0000-000096490000}"/>
    <cellStyle name="差_8号线调价 2 5" xfId="17195" xr:uid="{00000000-0005-0000-0000-000097490000}"/>
    <cellStyle name="差_8号线调价 2 5 2" xfId="31809" xr:uid="{00000000-0005-0000-0000-000098490000}"/>
    <cellStyle name="差_8号线调价 2 6" xfId="31799" xr:uid="{00000000-0005-0000-0000-000099490000}"/>
    <cellStyle name="差_8号线调价 3" xfId="5216" xr:uid="{00000000-0005-0000-0000-00009A490000}"/>
    <cellStyle name="差_8号线调价 3 2" xfId="7557" xr:uid="{00000000-0005-0000-0000-00009B490000}"/>
    <cellStyle name="差_8号线调价 3 2 2" xfId="31812" xr:uid="{00000000-0005-0000-0000-00009C490000}"/>
    <cellStyle name="差_8号线调价 3 3" xfId="11795" xr:uid="{00000000-0005-0000-0000-00009D490000}"/>
    <cellStyle name="差_8号线调价 3 3 2" xfId="31813" xr:uid="{00000000-0005-0000-0000-00009E490000}"/>
    <cellStyle name="差_8号线调价 3 4" xfId="31810" xr:uid="{00000000-0005-0000-0000-00009F490000}"/>
    <cellStyle name="差_8号线调价 4" xfId="11796" xr:uid="{00000000-0005-0000-0000-0000A0490000}"/>
    <cellStyle name="差_8号线调价 4 2" xfId="31814" xr:uid="{00000000-0005-0000-0000-0000A1490000}"/>
    <cellStyle name="差_8号线调价 5" xfId="11797" xr:uid="{00000000-0005-0000-0000-0000A2490000}"/>
    <cellStyle name="差_8号线调价 5 2" xfId="31815" xr:uid="{00000000-0005-0000-0000-0000A3490000}"/>
    <cellStyle name="差_8号线调价 6" xfId="17194" xr:uid="{00000000-0005-0000-0000-0000A4490000}"/>
    <cellStyle name="差_8号线调价 6 2" xfId="31816" xr:uid="{00000000-0005-0000-0000-0000A5490000}"/>
    <cellStyle name="差_8号线调价 7" xfId="31798" xr:uid="{00000000-0005-0000-0000-0000A6490000}"/>
    <cellStyle name="差_8月报销单(包含7月份）" xfId="2594" xr:uid="{00000000-0005-0000-0000-0000A7490000}"/>
    <cellStyle name="差_8月报销单(包含7月份） 2" xfId="5218" xr:uid="{00000000-0005-0000-0000-0000A8490000}"/>
    <cellStyle name="差_8月报销单(包含7月份） 2 2" xfId="29486" xr:uid="{00000000-0005-0000-0000-0000A9490000}"/>
    <cellStyle name="差_8月报销单(包含7月份） 3" xfId="8437" xr:uid="{00000000-0005-0000-0000-0000AA490000}"/>
    <cellStyle name="差_8月报销单(包含7月份） 3 2" xfId="29489" xr:uid="{00000000-0005-0000-0000-0000AB490000}"/>
    <cellStyle name="差_8月报销单(包含7月份） 4" xfId="10085" xr:uid="{00000000-0005-0000-0000-0000AC490000}"/>
    <cellStyle name="差_8月报销单(包含7月份） 4 2" xfId="29493" xr:uid="{00000000-0005-0000-0000-0000AD490000}"/>
    <cellStyle name="差_8月报销单(包含7月份） 5" xfId="17196" xr:uid="{00000000-0005-0000-0000-0000AE490000}"/>
    <cellStyle name="差_8月报销单(包含7月份） 5 2" xfId="29495" xr:uid="{00000000-0005-0000-0000-0000AF490000}"/>
    <cellStyle name="差_8月报销单(包含7月份） 6" xfId="31817" xr:uid="{00000000-0005-0000-0000-0000B0490000}"/>
    <cellStyle name="差_8月材料动态表" xfId="2595" xr:uid="{00000000-0005-0000-0000-0000B1490000}"/>
    <cellStyle name="差_8月材料动态表 2" xfId="5219" xr:uid="{00000000-0005-0000-0000-0000B2490000}"/>
    <cellStyle name="差_8月材料动态表 2 2" xfId="31820" xr:uid="{00000000-0005-0000-0000-0000B3490000}"/>
    <cellStyle name="差_8月材料动态表 3" xfId="9228" xr:uid="{00000000-0005-0000-0000-0000B4490000}"/>
    <cellStyle name="差_8月材料动态表 3 2" xfId="26192" xr:uid="{00000000-0005-0000-0000-0000B5490000}"/>
    <cellStyle name="差_8月材料动态表 4" xfId="9222" xr:uid="{00000000-0005-0000-0000-0000B6490000}"/>
    <cellStyle name="差_8月材料动态表 4 2" xfId="26208" xr:uid="{00000000-0005-0000-0000-0000B7490000}"/>
    <cellStyle name="差_8月材料动态表 5" xfId="17197" xr:uid="{00000000-0005-0000-0000-0000B8490000}"/>
    <cellStyle name="差_8月材料动态表 5 2" xfId="26219" xr:uid="{00000000-0005-0000-0000-0000B9490000}"/>
    <cellStyle name="差_8月材料动态表 6" xfId="31818" xr:uid="{00000000-0005-0000-0000-0000BA490000}"/>
    <cellStyle name="差_8月动态传" xfId="2597" xr:uid="{00000000-0005-0000-0000-0000BB490000}"/>
    <cellStyle name="差_8月动态传 2" xfId="5220" xr:uid="{00000000-0005-0000-0000-0000BC490000}"/>
    <cellStyle name="差_8月动态传 2 2" xfId="31822" xr:uid="{00000000-0005-0000-0000-0000BD490000}"/>
    <cellStyle name="差_8月动态传 3" xfId="11799" xr:uid="{00000000-0005-0000-0000-0000BE490000}"/>
    <cellStyle name="差_8月动态传 3 2" xfId="31823" xr:uid="{00000000-0005-0000-0000-0000BF490000}"/>
    <cellStyle name="差_8月动态传 4" xfId="11800" xr:uid="{00000000-0005-0000-0000-0000C0490000}"/>
    <cellStyle name="差_8月动态传 4 2" xfId="31824" xr:uid="{00000000-0005-0000-0000-0000C1490000}"/>
    <cellStyle name="差_8月动态传 5" xfId="17198" xr:uid="{00000000-0005-0000-0000-0000C2490000}"/>
    <cellStyle name="差_8月动态传 5 2" xfId="31825" xr:uid="{00000000-0005-0000-0000-0000C3490000}"/>
    <cellStyle name="差_8月动态传 6" xfId="31821" xr:uid="{00000000-0005-0000-0000-0000C4490000}"/>
    <cellStyle name="差_8月份计划(呼和公司)" xfId="2159" xr:uid="{00000000-0005-0000-0000-0000C5490000}"/>
    <cellStyle name="差_8月份计划(呼和公司) 2" xfId="2598" xr:uid="{00000000-0005-0000-0000-0000C6490000}"/>
    <cellStyle name="差_8月份计划(呼和公司) 2 2" xfId="5222" xr:uid="{00000000-0005-0000-0000-0000C7490000}"/>
    <cellStyle name="差_8月份计划(呼和公司) 2 2 2" xfId="7558" xr:uid="{00000000-0005-0000-0000-0000C8490000}"/>
    <cellStyle name="差_8月份计划(呼和公司) 2 2 2 2" xfId="29289" xr:uid="{00000000-0005-0000-0000-0000C9490000}"/>
    <cellStyle name="差_8月份计划(呼和公司) 2 2 3" xfId="11801" xr:uid="{00000000-0005-0000-0000-0000CA490000}"/>
    <cellStyle name="差_8月份计划(呼和公司) 2 2 3 2" xfId="29291" xr:uid="{00000000-0005-0000-0000-0000CB490000}"/>
    <cellStyle name="差_8月份计划(呼和公司) 2 2 4" xfId="31828" xr:uid="{00000000-0005-0000-0000-0000CC490000}"/>
    <cellStyle name="差_8月份计划(呼和公司) 2 3" xfId="10487" xr:uid="{00000000-0005-0000-0000-0000CD490000}"/>
    <cellStyle name="差_8月份计划(呼和公司) 2 3 2" xfId="28047" xr:uid="{00000000-0005-0000-0000-0000CE490000}"/>
    <cellStyle name="差_8月份计划(呼和公司) 2 4" xfId="11802" xr:uid="{00000000-0005-0000-0000-0000CF490000}"/>
    <cellStyle name="差_8月份计划(呼和公司) 2 4 2" xfId="28050" xr:uid="{00000000-0005-0000-0000-0000D0490000}"/>
    <cellStyle name="差_8月份计划(呼和公司) 2 5" xfId="17199" xr:uid="{00000000-0005-0000-0000-0000D1490000}"/>
    <cellStyle name="差_8月份计划(呼和公司) 2 5 2" xfId="31829" xr:uid="{00000000-0005-0000-0000-0000D2490000}"/>
    <cellStyle name="差_8月份计划(呼和公司) 2 6" xfId="31827" xr:uid="{00000000-0005-0000-0000-0000D3490000}"/>
    <cellStyle name="差_8月份计划(呼和公司) 3" xfId="5221" xr:uid="{00000000-0005-0000-0000-0000D4490000}"/>
    <cellStyle name="差_8月份计划(呼和公司) 3 2" xfId="7464" xr:uid="{00000000-0005-0000-0000-0000D5490000}"/>
    <cellStyle name="差_8月份计划(呼和公司) 3 2 2" xfId="25445" xr:uid="{00000000-0005-0000-0000-0000D6490000}"/>
    <cellStyle name="差_8月份计划(呼和公司) 3 3" xfId="11803" xr:uid="{00000000-0005-0000-0000-0000D7490000}"/>
    <cellStyle name="差_8月份计划(呼和公司) 3 3 2" xfId="31832" xr:uid="{00000000-0005-0000-0000-0000D8490000}"/>
    <cellStyle name="差_8月份计划(呼和公司) 3 4" xfId="31830" xr:uid="{00000000-0005-0000-0000-0000D9490000}"/>
    <cellStyle name="差_8月份计划(呼和公司) 4" xfId="11804" xr:uid="{00000000-0005-0000-0000-0000DA490000}"/>
    <cellStyle name="差_8月份计划(呼和公司) 4 2" xfId="31833" xr:uid="{00000000-0005-0000-0000-0000DB490000}"/>
    <cellStyle name="差_8月份计划(呼和公司) 5" xfId="11805" xr:uid="{00000000-0005-0000-0000-0000DC490000}"/>
    <cellStyle name="差_8月份计划(呼和公司) 5 2" xfId="31834" xr:uid="{00000000-0005-0000-0000-0000DD490000}"/>
    <cellStyle name="差_8月份计划(呼和公司) 6" xfId="16664" xr:uid="{00000000-0005-0000-0000-0000DE490000}"/>
    <cellStyle name="差_8月份计划(呼和公司) 6 2" xfId="31835" xr:uid="{00000000-0005-0000-0000-0000DF490000}"/>
    <cellStyle name="差_8月份计划(呼和公司) 7" xfId="31826" xr:uid="{00000000-0005-0000-0000-0000E0490000}"/>
    <cellStyle name="差_8月份计划(呼和公司)(1)" xfId="1594" xr:uid="{00000000-0005-0000-0000-0000E1490000}"/>
    <cellStyle name="差_8月份计划(呼和公司)(1) 2" xfId="1596" xr:uid="{00000000-0005-0000-0000-0000E2490000}"/>
    <cellStyle name="差_8月份计划(呼和公司)(1) 2 2" xfId="5224" xr:uid="{00000000-0005-0000-0000-0000E3490000}"/>
    <cellStyle name="差_8月份计划(呼和公司)(1) 2 2 2" xfId="7251" xr:uid="{00000000-0005-0000-0000-0000E4490000}"/>
    <cellStyle name="差_8月份计划(呼和公司)(1) 2 2 2 2" xfId="31841" xr:uid="{00000000-0005-0000-0000-0000E5490000}"/>
    <cellStyle name="差_8月份计划(呼和公司)(1) 2 2 3" xfId="11807" xr:uid="{00000000-0005-0000-0000-0000E6490000}"/>
    <cellStyle name="差_8月份计划(呼和公司)(1) 2 2 3 2" xfId="31842" xr:uid="{00000000-0005-0000-0000-0000E7490000}"/>
    <cellStyle name="差_8月份计划(呼和公司)(1) 2 2 4" xfId="31840" xr:uid="{00000000-0005-0000-0000-0000E8490000}"/>
    <cellStyle name="差_8月份计划(呼和公司)(1) 2 3" xfId="11808" xr:uid="{00000000-0005-0000-0000-0000E9490000}"/>
    <cellStyle name="差_8月份计划(呼和公司)(1) 2 3 2" xfId="31843" xr:uid="{00000000-0005-0000-0000-0000EA490000}"/>
    <cellStyle name="差_8月份计划(呼和公司)(1) 2 4" xfId="11809" xr:uid="{00000000-0005-0000-0000-0000EB490000}"/>
    <cellStyle name="差_8月份计划(呼和公司)(1) 2 4 2" xfId="31844" xr:uid="{00000000-0005-0000-0000-0000EC490000}"/>
    <cellStyle name="差_8月份计划(呼和公司)(1) 2 5" xfId="16242" xr:uid="{00000000-0005-0000-0000-0000ED490000}"/>
    <cellStyle name="差_8月份计划(呼和公司)(1) 2 5 2" xfId="31845" xr:uid="{00000000-0005-0000-0000-0000EE490000}"/>
    <cellStyle name="差_8月份计划(呼和公司)(1) 2 6" xfId="31837" xr:uid="{00000000-0005-0000-0000-0000EF490000}"/>
    <cellStyle name="差_8月份计划(呼和公司)(1) 3" xfId="5223" xr:uid="{00000000-0005-0000-0000-0000F0490000}"/>
    <cellStyle name="差_8月份计划(呼和公司)(1) 3 2" xfId="6814" xr:uid="{00000000-0005-0000-0000-0000F1490000}"/>
    <cellStyle name="差_8月份计划(呼和公司)(1) 3 2 2" xfId="31848" xr:uid="{00000000-0005-0000-0000-0000F2490000}"/>
    <cellStyle name="差_8月份计划(呼和公司)(1) 3 3" xfId="11810" xr:uid="{00000000-0005-0000-0000-0000F3490000}"/>
    <cellStyle name="差_8月份计划(呼和公司)(1) 3 3 2" xfId="31849" xr:uid="{00000000-0005-0000-0000-0000F4490000}"/>
    <cellStyle name="差_8月份计划(呼和公司)(1) 3 4" xfId="31847" xr:uid="{00000000-0005-0000-0000-0000F5490000}"/>
    <cellStyle name="差_8月份计划(呼和公司)(1) 4" xfId="11812" xr:uid="{00000000-0005-0000-0000-0000F6490000}"/>
    <cellStyle name="差_8月份计划(呼和公司)(1) 4 2" xfId="31851" xr:uid="{00000000-0005-0000-0000-0000F7490000}"/>
    <cellStyle name="差_8月份计划(呼和公司)(1) 5" xfId="11814" xr:uid="{00000000-0005-0000-0000-0000F8490000}"/>
    <cellStyle name="差_8月份计划(呼和公司)(1) 5 2" xfId="31853" xr:uid="{00000000-0005-0000-0000-0000F9490000}"/>
    <cellStyle name="差_8月份计划(呼和公司)(1) 6" xfId="16240" xr:uid="{00000000-0005-0000-0000-0000FA490000}"/>
    <cellStyle name="差_8月份计划(呼和公司)(1) 6 2" xfId="31855" xr:uid="{00000000-0005-0000-0000-0000FB490000}"/>
    <cellStyle name="差_8月份计划(呼和公司)(1) 7" xfId="31836" xr:uid="{00000000-0005-0000-0000-0000FC490000}"/>
    <cellStyle name="差_8月建安动态" xfId="2599" xr:uid="{00000000-0005-0000-0000-0000FD490000}"/>
    <cellStyle name="差_8月建安动态 2" xfId="5225" xr:uid="{00000000-0005-0000-0000-0000FE490000}"/>
    <cellStyle name="差_8月建安动态 2 2" xfId="7356" xr:uid="{00000000-0005-0000-0000-0000FF490000}"/>
    <cellStyle name="差_8月建安动态 2 2 2" xfId="31858" xr:uid="{00000000-0005-0000-0000-0000004A0000}"/>
    <cellStyle name="差_8月建安动态 2 3" xfId="11815" xr:uid="{00000000-0005-0000-0000-0000014A0000}"/>
    <cellStyle name="差_8月建安动态 2 3 2" xfId="31860" xr:uid="{00000000-0005-0000-0000-0000024A0000}"/>
    <cellStyle name="差_8月建安动态 2 4" xfId="31857" xr:uid="{00000000-0005-0000-0000-0000034A0000}"/>
    <cellStyle name="差_8月建安动态 3" xfId="11816" xr:uid="{00000000-0005-0000-0000-0000044A0000}"/>
    <cellStyle name="差_8月建安动态 3 2" xfId="31861" xr:uid="{00000000-0005-0000-0000-0000054A0000}"/>
    <cellStyle name="差_8月建安动态 4" xfId="11798" xr:uid="{00000000-0005-0000-0000-0000064A0000}"/>
    <cellStyle name="差_8月建安动态 4 2" xfId="31819" xr:uid="{00000000-0005-0000-0000-0000074A0000}"/>
    <cellStyle name="差_8月建安动态 5" xfId="17200" xr:uid="{00000000-0005-0000-0000-0000084A0000}"/>
    <cellStyle name="差_8月建安动态 5 2" xfId="26191" xr:uid="{00000000-0005-0000-0000-0000094A0000}"/>
    <cellStyle name="差_8月建安动态 6" xfId="31856" xr:uid="{00000000-0005-0000-0000-00000A4A0000}"/>
    <cellStyle name="差_8月建安动态(改后)" xfId="2601" xr:uid="{00000000-0005-0000-0000-00000B4A0000}"/>
    <cellStyle name="差_8月建安动态(改后) 2" xfId="5226" xr:uid="{00000000-0005-0000-0000-00000C4A0000}"/>
    <cellStyle name="差_8月建安动态(改后) 2 2" xfId="7560" xr:uid="{00000000-0005-0000-0000-00000D4A0000}"/>
    <cellStyle name="差_8月建安动态(改后) 2 2 2" xfId="31864" xr:uid="{00000000-0005-0000-0000-00000E4A0000}"/>
    <cellStyle name="差_8月建安动态(改后) 2 3" xfId="11817" xr:uid="{00000000-0005-0000-0000-00000F4A0000}"/>
    <cellStyle name="差_8月建安动态(改后) 2 3 2" xfId="31865" xr:uid="{00000000-0005-0000-0000-0000104A0000}"/>
    <cellStyle name="差_8月建安动态(改后) 2 4" xfId="31863" xr:uid="{00000000-0005-0000-0000-0000114A0000}"/>
    <cellStyle name="差_8月建安动态(改后) 3" xfId="11818" xr:uid="{00000000-0005-0000-0000-0000124A0000}"/>
    <cellStyle name="差_8月建安动态(改后) 3 2" xfId="31866" xr:uid="{00000000-0005-0000-0000-0000134A0000}"/>
    <cellStyle name="差_8月建安动态(改后) 4" xfId="11819" xr:uid="{00000000-0005-0000-0000-0000144A0000}"/>
    <cellStyle name="差_8月建安动态(改后) 4 2" xfId="31867" xr:uid="{00000000-0005-0000-0000-0000154A0000}"/>
    <cellStyle name="差_8月建安动态(改后) 5" xfId="17202" xr:uid="{00000000-0005-0000-0000-0000164A0000}"/>
    <cellStyle name="差_8月建安动态(改后) 5 2" xfId="30389" xr:uid="{00000000-0005-0000-0000-0000174A0000}"/>
    <cellStyle name="差_8月建安动态(改后) 6" xfId="31862" xr:uid="{00000000-0005-0000-0000-0000184A0000}"/>
    <cellStyle name="差_8月建安动态_12月材料动态最终修改" xfId="1721" xr:uid="{00000000-0005-0000-0000-0000194A0000}"/>
    <cellStyle name="差_8月建安动态_12月材料动态最终修改 2" xfId="5227" xr:uid="{00000000-0005-0000-0000-00001A4A0000}"/>
    <cellStyle name="差_8月建安动态_12月材料动态最终修改 2 2" xfId="31868" xr:uid="{00000000-0005-0000-0000-00001B4A0000}"/>
    <cellStyle name="差_8月建安动态_12月材料动态最终修改 3" xfId="11820" xr:uid="{00000000-0005-0000-0000-00001C4A0000}"/>
    <cellStyle name="差_8月建安动态_12月材料动态最终修改 3 2" xfId="31869" xr:uid="{00000000-0005-0000-0000-00001D4A0000}"/>
    <cellStyle name="差_8月建安动态_12月材料动态最终修改 4" xfId="11821" xr:uid="{00000000-0005-0000-0000-00001E4A0000}"/>
    <cellStyle name="差_8月建安动态_12月材料动态最终修改 4 2" xfId="31870" xr:uid="{00000000-0005-0000-0000-00001F4A0000}"/>
    <cellStyle name="差_8月建安动态_12月材料动态最终修改 5" xfId="16359" xr:uid="{00000000-0005-0000-0000-0000204A0000}"/>
    <cellStyle name="差_8月建安动态_12月材料动态最终修改 5 2" xfId="31871" xr:uid="{00000000-0005-0000-0000-0000214A0000}"/>
    <cellStyle name="差_8月建安动态_12月材料动态最终修改 6" xfId="31803" xr:uid="{00000000-0005-0000-0000-0000224A0000}"/>
    <cellStyle name="差_8月建安动态_1月动态、资金动态" xfId="2602" xr:uid="{00000000-0005-0000-0000-0000234A0000}"/>
    <cellStyle name="差_8月建安动态_1月动态、资金动态 2" xfId="5228" xr:uid="{00000000-0005-0000-0000-0000244A0000}"/>
    <cellStyle name="差_8月建安动态_1月动态、资金动态 2 2" xfId="7561" xr:uid="{00000000-0005-0000-0000-0000254A0000}"/>
    <cellStyle name="差_8月建安动态_1月动态、资金动态 2 2 2" xfId="31875" xr:uid="{00000000-0005-0000-0000-0000264A0000}"/>
    <cellStyle name="差_8月建安动态_1月动态、资金动态 2 3" xfId="11454" xr:uid="{00000000-0005-0000-0000-0000274A0000}"/>
    <cellStyle name="差_8月建安动态_1月动态、资金动态 2 3 2" xfId="30962" xr:uid="{00000000-0005-0000-0000-0000284A0000}"/>
    <cellStyle name="差_8月建安动态_1月动态、资金动态 2 4" xfId="31874" xr:uid="{00000000-0005-0000-0000-0000294A0000}"/>
    <cellStyle name="差_8月建安动态_1月动态、资金动态 3" xfId="11823" xr:uid="{00000000-0005-0000-0000-00002A4A0000}"/>
    <cellStyle name="差_8月建安动态_1月动态、资金动态 3 2" xfId="31877" xr:uid="{00000000-0005-0000-0000-00002B4A0000}"/>
    <cellStyle name="差_8月建安动态_1月动态、资金动态 4" xfId="11824" xr:uid="{00000000-0005-0000-0000-00002C4A0000}"/>
    <cellStyle name="差_8月建安动态_1月动态、资金动态 4 2" xfId="31878" xr:uid="{00000000-0005-0000-0000-00002D4A0000}"/>
    <cellStyle name="差_8月建安动态_1月动态、资金动态 5" xfId="16663" xr:uid="{00000000-0005-0000-0000-00002E4A0000}"/>
    <cellStyle name="差_8月建安动态_1月动态、资金动态 5 2" xfId="31879" xr:uid="{00000000-0005-0000-0000-00002F4A0000}"/>
    <cellStyle name="差_8月建安动态_1月动态、资金动态 6" xfId="31872" xr:uid="{00000000-0005-0000-0000-0000304A0000}"/>
    <cellStyle name="差_8月建安动态_材料动态1" xfId="2603" xr:uid="{00000000-0005-0000-0000-0000314A0000}"/>
    <cellStyle name="差_8月建安动态_材料动态1 2" xfId="5229" xr:uid="{00000000-0005-0000-0000-0000324A0000}"/>
    <cellStyle name="差_8月建安动态_材料动态1 2 2" xfId="31881" xr:uid="{00000000-0005-0000-0000-0000334A0000}"/>
    <cellStyle name="差_8月建安动态_材料动态1 3" xfId="11825" xr:uid="{00000000-0005-0000-0000-0000344A0000}"/>
    <cellStyle name="差_8月建安动态_材料动态1 3 2" xfId="31882" xr:uid="{00000000-0005-0000-0000-0000354A0000}"/>
    <cellStyle name="差_8月建安动态_材料动态1 4" xfId="11826" xr:uid="{00000000-0005-0000-0000-0000364A0000}"/>
    <cellStyle name="差_8月建安动态_材料动态1 4 2" xfId="31883" xr:uid="{00000000-0005-0000-0000-0000374A0000}"/>
    <cellStyle name="差_8月建安动态_材料动态1 5" xfId="17203" xr:uid="{00000000-0005-0000-0000-0000384A0000}"/>
    <cellStyle name="差_8月建安动态_材料动态1 5 2" xfId="31884" xr:uid="{00000000-0005-0000-0000-0000394A0000}"/>
    <cellStyle name="差_8月建安动态_材料动态1 6" xfId="31880" xr:uid="{00000000-0005-0000-0000-00003A4A0000}"/>
    <cellStyle name="差_8月建安动态_动车10月资金动态" xfId="2604" xr:uid="{00000000-0005-0000-0000-00003B4A0000}"/>
    <cellStyle name="差_8月建安动态_动车10月资金动态 2" xfId="5230" xr:uid="{00000000-0005-0000-0000-00003C4A0000}"/>
    <cellStyle name="差_8月建安动态_动车10月资金动态 2 2" xfId="7134" xr:uid="{00000000-0005-0000-0000-00003D4A0000}"/>
    <cellStyle name="差_8月建安动态_动车10月资金动态 2 2 2" xfId="20879" xr:uid="{00000000-0005-0000-0000-00003E4A0000}"/>
    <cellStyle name="差_8月建安动态_动车10月资金动态 2 3" xfId="11827" xr:uid="{00000000-0005-0000-0000-00003F4A0000}"/>
    <cellStyle name="差_8月建安动态_动车10月资金动态 2 3 2" xfId="31886" xr:uid="{00000000-0005-0000-0000-0000404A0000}"/>
    <cellStyle name="差_8月建安动态_动车10月资金动态 2 4" xfId="25469" xr:uid="{00000000-0005-0000-0000-0000414A0000}"/>
    <cellStyle name="差_8月建安动态_动车10月资金动态 3" xfId="8577" xr:uid="{00000000-0005-0000-0000-0000424A0000}"/>
    <cellStyle name="差_8月建安动态_动车10月资金动态 3 2" xfId="22913" xr:uid="{00000000-0005-0000-0000-0000434A0000}"/>
    <cellStyle name="差_8月建安动态_动车10月资金动态 4" xfId="10899" xr:uid="{00000000-0005-0000-0000-0000444A0000}"/>
    <cellStyle name="差_8月建安动态_动车10月资金动态 4 2" xfId="22917" xr:uid="{00000000-0005-0000-0000-0000454A0000}"/>
    <cellStyle name="差_8月建安动态_动车10月资金动态 5" xfId="17204" xr:uid="{00000000-0005-0000-0000-0000464A0000}"/>
    <cellStyle name="差_8月建安动态_动车10月资金动态 5 2" xfId="22923" xr:uid="{00000000-0005-0000-0000-0000474A0000}"/>
    <cellStyle name="差_8月建安动态_动车10月资金动态 6" xfId="31885" xr:uid="{00000000-0005-0000-0000-0000484A0000}"/>
    <cellStyle name="差_8月建安动态_动车9月材料动态" xfId="2605" xr:uid="{00000000-0005-0000-0000-0000494A0000}"/>
    <cellStyle name="差_8月建安动态_动车9月材料动态 2" xfId="5231" xr:uid="{00000000-0005-0000-0000-00004A4A0000}"/>
    <cellStyle name="差_8月建安动态_动车9月材料动态 2 2" xfId="20749" xr:uid="{00000000-0005-0000-0000-00004B4A0000}"/>
    <cellStyle name="差_8月建安动态_动车9月材料动态 3" xfId="11828" xr:uid="{00000000-0005-0000-0000-00004C4A0000}"/>
    <cellStyle name="差_8月建安动态_动车9月材料动态 3 2" xfId="31887" xr:uid="{00000000-0005-0000-0000-00004D4A0000}"/>
    <cellStyle name="差_8月建安动态_动车9月材料动态 4" xfId="11829" xr:uid="{00000000-0005-0000-0000-00004E4A0000}"/>
    <cellStyle name="差_8月建安动态_动车9月材料动态 4 2" xfId="31888" xr:uid="{00000000-0005-0000-0000-00004F4A0000}"/>
    <cellStyle name="差_8月建安动态_动车9月材料动态 5" xfId="17205" xr:uid="{00000000-0005-0000-0000-0000504A0000}"/>
    <cellStyle name="差_8月建安动态_动车9月材料动态 5 2" xfId="31889" xr:uid="{00000000-0005-0000-0000-0000514A0000}"/>
    <cellStyle name="差_8月建安动态_动车9月材料动态 6" xfId="28107" xr:uid="{00000000-0005-0000-0000-0000524A0000}"/>
    <cellStyle name="差_8月建安动态_汇总10月材料动态" xfId="2606" xr:uid="{00000000-0005-0000-0000-0000534A0000}"/>
    <cellStyle name="差_8月建安动态_汇总10月材料动态 2" xfId="5232" xr:uid="{00000000-0005-0000-0000-0000544A0000}"/>
    <cellStyle name="差_8月建安动态_汇总10月材料动态 2 2" xfId="29279" xr:uid="{00000000-0005-0000-0000-0000554A0000}"/>
    <cellStyle name="差_8月建安动态_汇总10月材料动态 3" xfId="8752" xr:uid="{00000000-0005-0000-0000-0000564A0000}"/>
    <cellStyle name="差_8月建安动态_汇总10月材料动态 3 2" xfId="29283" xr:uid="{00000000-0005-0000-0000-0000574A0000}"/>
    <cellStyle name="差_8月建安动态_汇总10月材料动态 4" xfId="9040" xr:uid="{00000000-0005-0000-0000-0000584A0000}"/>
    <cellStyle name="差_8月建安动态_汇总10月材料动态 4 2" xfId="27301" xr:uid="{00000000-0005-0000-0000-0000594A0000}"/>
    <cellStyle name="差_8月建安动态_汇总10月材料动态 5" xfId="17206" xr:uid="{00000000-0005-0000-0000-00005A4A0000}"/>
    <cellStyle name="差_8月建安动态_汇总10月材料动态 5 2" xfId="27308" xr:uid="{00000000-0005-0000-0000-00005B4A0000}"/>
    <cellStyle name="差_8月建安动态_汇总10月材料动态 6" xfId="29277" xr:uid="{00000000-0005-0000-0000-00005C4A0000}"/>
    <cellStyle name="差_8月建安动态_建安1月材料动态" xfId="2480" xr:uid="{00000000-0005-0000-0000-00005D4A0000}"/>
    <cellStyle name="差_8月建安动态_建安1月材料动态 2" xfId="5233" xr:uid="{00000000-0005-0000-0000-00005E4A0000}"/>
    <cellStyle name="差_8月建安动态_建安1月材料动态 2 2" xfId="31892" xr:uid="{00000000-0005-0000-0000-00005F4A0000}"/>
    <cellStyle name="差_8月建安动态_建安1月材料动态 3" xfId="11832" xr:uid="{00000000-0005-0000-0000-0000604A0000}"/>
    <cellStyle name="差_8月建安动态_建安1月材料动态 3 2" xfId="31894" xr:uid="{00000000-0005-0000-0000-0000614A0000}"/>
    <cellStyle name="差_8月建安动态_建安1月材料动态 4" xfId="9655" xr:uid="{00000000-0005-0000-0000-0000624A0000}"/>
    <cellStyle name="差_8月建安动态_建安1月材料动态 4 2" xfId="22957" xr:uid="{00000000-0005-0000-0000-0000634A0000}"/>
    <cellStyle name="差_8月建安动态_建安1月材料动态 5" xfId="17082" xr:uid="{00000000-0005-0000-0000-0000644A0000}"/>
    <cellStyle name="差_8月建安动态_建安1月材料动态 5 2" xfId="22016" xr:uid="{00000000-0005-0000-0000-0000654A0000}"/>
    <cellStyle name="差_8月建安动态_建安1月材料动态 6" xfId="31890" xr:uid="{00000000-0005-0000-0000-0000664A0000}"/>
    <cellStyle name="差_9" xfId="2607" xr:uid="{00000000-0005-0000-0000-0000674A0000}"/>
    <cellStyle name="差_9 2" xfId="5234" xr:uid="{00000000-0005-0000-0000-0000684A0000}"/>
    <cellStyle name="差_9 2 2" xfId="31897" xr:uid="{00000000-0005-0000-0000-0000694A0000}"/>
    <cellStyle name="差_9 3" xfId="11834" xr:uid="{00000000-0005-0000-0000-00006A4A0000}"/>
    <cellStyle name="差_9 3 2" xfId="31899" xr:uid="{00000000-0005-0000-0000-00006B4A0000}"/>
    <cellStyle name="差_9 4" xfId="11835" xr:uid="{00000000-0005-0000-0000-00006C4A0000}"/>
    <cellStyle name="差_9 4 2" xfId="31901" xr:uid="{00000000-0005-0000-0000-00006D4A0000}"/>
    <cellStyle name="差_9 5" xfId="17207" xr:uid="{00000000-0005-0000-0000-00006E4A0000}"/>
    <cellStyle name="差_9 5 2" xfId="20734" xr:uid="{00000000-0005-0000-0000-00006F4A0000}"/>
    <cellStyle name="差_9 6" xfId="31336" xr:uid="{00000000-0005-0000-0000-0000704A0000}"/>
    <cellStyle name="差_9月报六局台账" xfId="3887" xr:uid="{00000000-0005-0000-0000-0000714A0000}"/>
    <cellStyle name="差_9月报六局台账 2" xfId="31902" xr:uid="{00000000-0005-0000-0000-0000724A0000}"/>
    <cellStyle name="差_9月报六局台账_项目物资管理台帐" xfId="3831" xr:uid="{00000000-0005-0000-0000-0000734A0000}"/>
    <cellStyle name="差_9月报六局台账_项目物资管理台帐 2" xfId="30017" xr:uid="{00000000-0005-0000-0000-0000744A0000}"/>
    <cellStyle name="差_9月报六局台账_项目物资管理台帐汇总表(工程项目物资数量计划 实耗对比表)" xfId="3786" xr:uid="{00000000-0005-0000-0000-0000754A0000}"/>
    <cellStyle name="差_9月报六局台账_项目物资管理台帐汇总表(工程项目物资数量计划 实耗对比表) 2" xfId="31903" xr:uid="{00000000-0005-0000-0000-0000764A0000}"/>
    <cellStyle name="差_9月报六局台账_主要物资计划与到货报表" xfId="4023" xr:uid="{00000000-0005-0000-0000-0000774A0000}"/>
    <cellStyle name="差_9月报六局台账_主要物资计划与到货报表 2" xfId="31904" xr:uid="{00000000-0005-0000-0000-0000784A0000}"/>
    <cellStyle name="差_9月报销单" xfId="2608" xr:uid="{00000000-0005-0000-0000-0000794A0000}"/>
    <cellStyle name="差_9月报销单 2" xfId="5235" xr:uid="{00000000-0005-0000-0000-00007A4A0000}"/>
    <cellStyle name="差_9月报销单 2 2" xfId="29254" xr:uid="{00000000-0005-0000-0000-00007B4A0000}"/>
    <cellStyle name="差_9月报销单 3" xfId="8755" xr:uid="{00000000-0005-0000-0000-00007C4A0000}"/>
    <cellStyle name="差_9月报销单 3 2" xfId="29256" xr:uid="{00000000-0005-0000-0000-00007D4A0000}"/>
    <cellStyle name="差_9月报销单 4" xfId="11836" xr:uid="{00000000-0005-0000-0000-00007E4A0000}"/>
    <cellStyle name="差_9月报销单 4 2" xfId="31906" xr:uid="{00000000-0005-0000-0000-00007F4A0000}"/>
    <cellStyle name="差_9月报销单 5" xfId="17208" xr:uid="{00000000-0005-0000-0000-0000804A0000}"/>
    <cellStyle name="差_9月报销单 5 2" xfId="31907" xr:uid="{00000000-0005-0000-0000-0000814A0000}"/>
    <cellStyle name="差_9月报销单 6" xfId="31905" xr:uid="{00000000-0005-0000-0000-0000824A0000}"/>
    <cellStyle name="差_9月动态" xfId="2609" xr:uid="{00000000-0005-0000-0000-0000834A0000}"/>
    <cellStyle name="差_9月动态 2" xfId="5236" xr:uid="{00000000-0005-0000-0000-0000844A0000}"/>
    <cellStyle name="差_9月动态 2 2" xfId="7562" xr:uid="{00000000-0005-0000-0000-0000854A0000}"/>
    <cellStyle name="差_9月动态 2 2 2" xfId="31910" xr:uid="{00000000-0005-0000-0000-0000864A0000}"/>
    <cellStyle name="差_9月动态 2 3" xfId="11837" xr:uid="{00000000-0005-0000-0000-0000874A0000}"/>
    <cellStyle name="差_9月动态 2 3 2" xfId="31911" xr:uid="{00000000-0005-0000-0000-0000884A0000}"/>
    <cellStyle name="差_9月动态 2 4" xfId="31909" xr:uid="{00000000-0005-0000-0000-0000894A0000}"/>
    <cellStyle name="差_9月动态 3" xfId="11838" xr:uid="{00000000-0005-0000-0000-00008A4A0000}"/>
    <cellStyle name="差_9月动态 3 2" xfId="31912" xr:uid="{00000000-0005-0000-0000-00008B4A0000}"/>
    <cellStyle name="差_9月动态 4" xfId="11839" xr:uid="{00000000-0005-0000-0000-00008C4A0000}"/>
    <cellStyle name="差_9月动态 4 2" xfId="31913" xr:uid="{00000000-0005-0000-0000-00008D4A0000}"/>
    <cellStyle name="差_9月动态 5" xfId="17209" xr:uid="{00000000-0005-0000-0000-00008E4A0000}"/>
    <cellStyle name="差_9月动态 5 2" xfId="31914" xr:uid="{00000000-0005-0000-0000-00008F4A0000}"/>
    <cellStyle name="差_9月动态 6" xfId="31908" xr:uid="{00000000-0005-0000-0000-0000904A0000}"/>
    <cellStyle name="差_9月动态_12月材料动态最终修改" xfId="669" xr:uid="{00000000-0005-0000-0000-0000914A0000}"/>
    <cellStyle name="差_9月动态_12月材料动态最终修改 2" xfId="5237" xr:uid="{00000000-0005-0000-0000-0000924A0000}"/>
    <cellStyle name="差_9月动态_12月材料动态最终修改 2 2" xfId="28906" xr:uid="{00000000-0005-0000-0000-0000934A0000}"/>
    <cellStyle name="差_9月动态_12月材料动态最终修改 3" xfId="8837" xr:uid="{00000000-0005-0000-0000-0000944A0000}"/>
    <cellStyle name="差_9月动态_12月材料动态最终修改 3 2" xfId="28912" xr:uid="{00000000-0005-0000-0000-0000954A0000}"/>
    <cellStyle name="差_9月动态_12月材料动态最终修改 4" xfId="11840" xr:uid="{00000000-0005-0000-0000-0000964A0000}"/>
    <cellStyle name="差_9月动态_12月材料动态最终修改 4 2" xfId="31917" xr:uid="{00000000-0005-0000-0000-0000974A0000}"/>
    <cellStyle name="差_9月动态_12月材料动态最终修改 5" xfId="15878" xr:uid="{00000000-0005-0000-0000-0000984A0000}"/>
    <cellStyle name="差_9月动态_12月材料动态最终修改 5 2" xfId="31918" xr:uid="{00000000-0005-0000-0000-0000994A0000}"/>
    <cellStyle name="差_9月动态_12月材料动态最终修改 6" xfId="31916" xr:uid="{00000000-0005-0000-0000-00009A4A0000}"/>
    <cellStyle name="差_9月动态_1月动态、资金动态" xfId="2610" xr:uid="{00000000-0005-0000-0000-00009B4A0000}"/>
    <cellStyle name="差_9月动态_1月动态、资金动态 2" xfId="5238" xr:uid="{00000000-0005-0000-0000-00009C4A0000}"/>
    <cellStyle name="差_9月动态_1月动态、资金动态 2 2" xfId="7111" xr:uid="{00000000-0005-0000-0000-00009D4A0000}"/>
    <cellStyle name="差_9月动态_1月动态、资金动态 2 2 2" xfId="31923" xr:uid="{00000000-0005-0000-0000-00009E4A0000}"/>
    <cellStyle name="差_9月动态_1月动态、资金动态 2 3" xfId="11842" xr:uid="{00000000-0005-0000-0000-00009F4A0000}"/>
    <cellStyle name="差_9月动态_1月动态、资金动态 2 3 2" xfId="31925" xr:uid="{00000000-0005-0000-0000-0000A04A0000}"/>
    <cellStyle name="差_9月动态_1月动态、资金动态 2 4" xfId="31921" xr:uid="{00000000-0005-0000-0000-0000A14A0000}"/>
    <cellStyle name="差_9月动态_1月动态、资金动态 3" xfId="11843" xr:uid="{00000000-0005-0000-0000-0000A24A0000}"/>
    <cellStyle name="差_9月动态_1月动态、资金动态 3 2" xfId="31926" xr:uid="{00000000-0005-0000-0000-0000A34A0000}"/>
    <cellStyle name="差_9月动态_1月动态、资金动态 4" xfId="11844" xr:uid="{00000000-0005-0000-0000-0000A44A0000}"/>
    <cellStyle name="差_9月动态_1月动态、资金动态 4 2" xfId="31927" xr:uid="{00000000-0005-0000-0000-0000A54A0000}"/>
    <cellStyle name="差_9月动态_1月动态、资金动态 5" xfId="17210" xr:uid="{00000000-0005-0000-0000-0000A64A0000}"/>
    <cellStyle name="差_9月动态_1月动态、资金动态 5 2" xfId="31928" xr:uid="{00000000-0005-0000-0000-0000A74A0000}"/>
    <cellStyle name="差_9月动态_1月动态、资金动态 6" xfId="31920" xr:uid="{00000000-0005-0000-0000-0000A84A0000}"/>
    <cellStyle name="差_9月动态_材料动态1" xfId="2611" xr:uid="{00000000-0005-0000-0000-0000A94A0000}"/>
    <cellStyle name="差_9月动态_材料动态1 2" xfId="5239" xr:uid="{00000000-0005-0000-0000-0000AA4A0000}"/>
    <cellStyle name="差_9月动态_材料动态1 2 2" xfId="24436" xr:uid="{00000000-0005-0000-0000-0000AB4A0000}"/>
    <cellStyle name="差_9月动态_材料动态1 3" xfId="11845" xr:uid="{00000000-0005-0000-0000-0000AC4A0000}"/>
    <cellStyle name="差_9月动态_材料动态1 3 2" xfId="31930" xr:uid="{00000000-0005-0000-0000-0000AD4A0000}"/>
    <cellStyle name="差_9月动态_材料动态1 4" xfId="11846" xr:uid="{00000000-0005-0000-0000-0000AE4A0000}"/>
    <cellStyle name="差_9月动态_材料动态1 4 2" xfId="31931" xr:uid="{00000000-0005-0000-0000-0000AF4A0000}"/>
    <cellStyle name="差_9月动态_材料动态1 5" xfId="17211" xr:uid="{00000000-0005-0000-0000-0000B04A0000}"/>
    <cellStyle name="差_9月动态_材料动态1 5 2" xfId="31932" xr:uid="{00000000-0005-0000-0000-0000B14A0000}"/>
    <cellStyle name="差_9月动态_材料动态1 6" xfId="31929" xr:uid="{00000000-0005-0000-0000-0000B24A0000}"/>
    <cellStyle name="差_9月动态_动车10月资金动态" xfId="1345" xr:uid="{00000000-0005-0000-0000-0000B34A0000}"/>
    <cellStyle name="差_9月动态_动车10月资金动态 2" xfId="5240" xr:uid="{00000000-0005-0000-0000-0000B44A0000}"/>
    <cellStyle name="差_9月动态_动车10月资金动态 2 2" xfId="7087" xr:uid="{00000000-0005-0000-0000-0000B54A0000}"/>
    <cellStyle name="差_9月动态_动车10月资金动态 2 2 2" xfId="24916" xr:uid="{00000000-0005-0000-0000-0000B64A0000}"/>
    <cellStyle name="差_9月动态_动车10月资金动态 2 3" xfId="10666" xr:uid="{00000000-0005-0000-0000-0000B74A0000}"/>
    <cellStyle name="差_9月动态_动车10月资金动态 2 3 2" xfId="24919" xr:uid="{00000000-0005-0000-0000-0000B84A0000}"/>
    <cellStyle name="差_9月动态_动车10月资金动态 2 4" xfId="24913" xr:uid="{00000000-0005-0000-0000-0000B94A0000}"/>
    <cellStyle name="差_9月动态_动车10月资金动态 3" xfId="10661" xr:uid="{00000000-0005-0000-0000-0000BA4A0000}"/>
    <cellStyle name="差_9月动态_动车10月资金动态 3 2" xfId="24945" xr:uid="{00000000-0005-0000-0000-0000BB4A0000}"/>
    <cellStyle name="差_9月动态_动车10月资金动态 4" xfId="11095" xr:uid="{00000000-0005-0000-0000-0000BC4A0000}"/>
    <cellStyle name="差_9月动态_动车10月资金动态 4 2" xfId="21419" xr:uid="{00000000-0005-0000-0000-0000BD4A0000}"/>
    <cellStyle name="差_9月动态_动车10月资金动态 5" xfId="15996" xr:uid="{00000000-0005-0000-0000-0000BE4A0000}"/>
    <cellStyle name="差_9月动态_动车10月资金动态 5 2" xfId="24463" xr:uid="{00000000-0005-0000-0000-0000BF4A0000}"/>
    <cellStyle name="差_9月动态_动车10月资金动态 6" xfId="22822" xr:uid="{00000000-0005-0000-0000-0000C04A0000}"/>
    <cellStyle name="差_9月动态_动车9月材料动态" xfId="2613" xr:uid="{00000000-0005-0000-0000-0000C14A0000}"/>
    <cellStyle name="差_9月动态_动车9月材料动态 2" xfId="5241" xr:uid="{00000000-0005-0000-0000-0000C24A0000}"/>
    <cellStyle name="差_9月动态_动车9月材料动态 2 2" xfId="31934" xr:uid="{00000000-0005-0000-0000-0000C34A0000}"/>
    <cellStyle name="差_9月动态_动车9月材料动态 3" xfId="10326" xr:uid="{00000000-0005-0000-0000-0000C44A0000}"/>
    <cellStyle name="差_9月动态_动车9月材料动态 3 2" xfId="31935" xr:uid="{00000000-0005-0000-0000-0000C54A0000}"/>
    <cellStyle name="差_9月动态_动车9月材料动态 4" xfId="11847" xr:uid="{00000000-0005-0000-0000-0000C64A0000}"/>
    <cellStyle name="差_9月动态_动车9月材料动态 4 2" xfId="25681" xr:uid="{00000000-0005-0000-0000-0000C74A0000}"/>
    <cellStyle name="差_9月动态_动车9月材料动态 5" xfId="17213" xr:uid="{00000000-0005-0000-0000-0000C84A0000}"/>
    <cellStyle name="差_9月动态_动车9月材料动态 5 2" xfId="31936" xr:uid="{00000000-0005-0000-0000-0000C94A0000}"/>
    <cellStyle name="差_9月动态_动车9月材料动态 6" xfId="31933" xr:uid="{00000000-0005-0000-0000-0000CA4A0000}"/>
    <cellStyle name="差_9月动态_汇总10月材料动态" xfId="2615" xr:uid="{00000000-0005-0000-0000-0000CB4A0000}"/>
    <cellStyle name="差_9月动态_汇总10月材料动态 2" xfId="5242" xr:uid="{00000000-0005-0000-0000-0000CC4A0000}"/>
    <cellStyle name="差_9月动态_汇总10月材料动态 2 2" xfId="31939" xr:uid="{00000000-0005-0000-0000-0000CD4A0000}"/>
    <cellStyle name="差_9月动态_汇总10月材料动态 3" xfId="11849" xr:uid="{00000000-0005-0000-0000-0000CE4A0000}"/>
    <cellStyle name="差_9月动态_汇总10月材料动态 3 2" xfId="31940" xr:uid="{00000000-0005-0000-0000-0000CF4A0000}"/>
    <cellStyle name="差_9月动态_汇总10月材料动态 4" xfId="11851" xr:uid="{00000000-0005-0000-0000-0000D04A0000}"/>
    <cellStyle name="差_9月动态_汇总10月材料动态 4 2" xfId="31942" xr:uid="{00000000-0005-0000-0000-0000D14A0000}"/>
    <cellStyle name="差_9月动态_汇总10月材料动态 5" xfId="17214" xr:uid="{00000000-0005-0000-0000-0000D24A0000}"/>
    <cellStyle name="差_9月动态_汇总10月材料动态 5 2" xfId="31944" xr:uid="{00000000-0005-0000-0000-0000D34A0000}"/>
    <cellStyle name="差_9月动态_汇总10月材料动态 6" xfId="31937" xr:uid="{00000000-0005-0000-0000-0000D44A0000}"/>
    <cellStyle name="差_9月动态_建安1月材料动态" xfId="2616" xr:uid="{00000000-0005-0000-0000-0000D54A0000}"/>
    <cellStyle name="差_9月动态_建安1月材料动态 2" xfId="5243" xr:uid="{00000000-0005-0000-0000-0000D64A0000}"/>
    <cellStyle name="差_9月动态_建安1月材料动态 2 2" xfId="31950" xr:uid="{00000000-0005-0000-0000-0000D74A0000}"/>
    <cellStyle name="差_9月动态_建安1月材料动态 3" xfId="11852" xr:uid="{00000000-0005-0000-0000-0000D84A0000}"/>
    <cellStyle name="差_9月动态_建安1月材料动态 3 2" xfId="31951" xr:uid="{00000000-0005-0000-0000-0000D94A0000}"/>
    <cellStyle name="差_9月动态_建安1月材料动态 4" xfId="11018" xr:uid="{00000000-0005-0000-0000-0000DA4A0000}"/>
    <cellStyle name="差_9月动态_建安1月材料动态 4 2" xfId="22087" xr:uid="{00000000-0005-0000-0000-0000DB4A0000}"/>
    <cellStyle name="差_9月动态_建安1月材料动态 5" xfId="17215" xr:uid="{00000000-0005-0000-0000-0000DC4A0000}"/>
    <cellStyle name="差_9月动态_建安1月材料动态 5 2" xfId="31952" xr:uid="{00000000-0005-0000-0000-0000DD4A0000}"/>
    <cellStyle name="差_9月动态_建安1月材料动态 6" xfId="31948" xr:uid="{00000000-0005-0000-0000-0000DE4A0000}"/>
    <cellStyle name="差_9月份计划(呼和公司)" xfId="2617" xr:uid="{00000000-0005-0000-0000-0000DF4A0000}"/>
    <cellStyle name="差_9月份计划(呼和公司) 2" xfId="2618" xr:uid="{00000000-0005-0000-0000-0000E04A0000}"/>
    <cellStyle name="差_9月份计划(呼和公司) 2 2" xfId="5245" xr:uid="{00000000-0005-0000-0000-0000E14A0000}"/>
    <cellStyle name="差_9月份计划(呼和公司) 2 2 2" xfId="7564" xr:uid="{00000000-0005-0000-0000-0000E24A0000}"/>
    <cellStyle name="差_9月份计划(呼和公司) 2 2 2 2" xfId="31957" xr:uid="{00000000-0005-0000-0000-0000E34A0000}"/>
    <cellStyle name="差_9月份计划(呼和公司) 2 2 3" xfId="11854" xr:uid="{00000000-0005-0000-0000-0000E44A0000}"/>
    <cellStyle name="差_9月份计划(呼和公司) 2 2 3 2" xfId="31958" xr:uid="{00000000-0005-0000-0000-0000E54A0000}"/>
    <cellStyle name="差_9月份计划(呼和公司) 2 2 4" xfId="31956" xr:uid="{00000000-0005-0000-0000-0000E64A0000}"/>
    <cellStyle name="差_9月份计划(呼和公司) 2 3" xfId="11855" xr:uid="{00000000-0005-0000-0000-0000E74A0000}"/>
    <cellStyle name="差_9月份计划(呼和公司) 2 3 2" xfId="31959" xr:uid="{00000000-0005-0000-0000-0000E84A0000}"/>
    <cellStyle name="差_9月份计划(呼和公司) 2 4" xfId="11856" xr:uid="{00000000-0005-0000-0000-0000E94A0000}"/>
    <cellStyle name="差_9月份计划(呼和公司) 2 4 2" xfId="31960" xr:uid="{00000000-0005-0000-0000-0000EA4A0000}"/>
    <cellStyle name="差_9月份计划(呼和公司) 2 5" xfId="17217" xr:uid="{00000000-0005-0000-0000-0000EB4A0000}"/>
    <cellStyle name="差_9月份计划(呼和公司) 2 5 2" xfId="29721" xr:uid="{00000000-0005-0000-0000-0000EC4A0000}"/>
    <cellStyle name="差_9月份计划(呼和公司) 2 6" xfId="31955" xr:uid="{00000000-0005-0000-0000-0000ED4A0000}"/>
    <cellStyle name="差_9月份计划(呼和公司) 3" xfId="5244" xr:uid="{00000000-0005-0000-0000-0000EE4A0000}"/>
    <cellStyle name="差_9月份计划(呼和公司) 3 2" xfId="6866" xr:uid="{00000000-0005-0000-0000-0000EF4A0000}"/>
    <cellStyle name="差_9月份计划(呼和公司) 3 2 2" xfId="31961" xr:uid="{00000000-0005-0000-0000-0000F04A0000}"/>
    <cellStyle name="差_9月份计划(呼和公司) 3 3" xfId="11857" xr:uid="{00000000-0005-0000-0000-0000F14A0000}"/>
    <cellStyle name="差_9月份计划(呼和公司) 3 3 2" xfId="31962" xr:uid="{00000000-0005-0000-0000-0000F24A0000}"/>
    <cellStyle name="差_9月份计划(呼和公司) 3 4" xfId="21609" xr:uid="{00000000-0005-0000-0000-0000F34A0000}"/>
    <cellStyle name="差_9月份计划(呼和公司) 4" xfId="10515" xr:uid="{00000000-0005-0000-0000-0000F44A0000}"/>
    <cellStyle name="差_9月份计划(呼和公司) 4 2" xfId="25696" xr:uid="{00000000-0005-0000-0000-0000F54A0000}"/>
    <cellStyle name="差_9月份计划(呼和公司) 5" xfId="9739" xr:uid="{00000000-0005-0000-0000-0000F64A0000}"/>
    <cellStyle name="差_9月份计划(呼和公司) 5 2" xfId="21836" xr:uid="{00000000-0005-0000-0000-0000F74A0000}"/>
    <cellStyle name="差_9月份计划(呼和公司) 6" xfId="17216" xr:uid="{00000000-0005-0000-0000-0000F84A0000}"/>
    <cellStyle name="差_9月份计划(呼和公司) 6 2" xfId="31963" xr:uid="{00000000-0005-0000-0000-0000F94A0000}"/>
    <cellStyle name="差_9月份计划(呼和公司) 7" xfId="31954" xr:uid="{00000000-0005-0000-0000-0000FA4A0000}"/>
    <cellStyle name="差_9月建安动态" xfId="2619" xr:uid="{00000000-0005-0000-0000-0000FB4A0000}"/>
    <cellStyle name="差_9月建安动态 (version 1)" xfId="1881" xr:uid="{00000000-0005-0000-0000-0000FC4A0000}"/>
    <cellStyle name="差_9月建安动态 (version 1) 2" xfId="5247" xr:uid="{00000000-0005-0000-0000-0000FD4A0000}"/>
    <cellStyle name="差_9月建安动态 (version 1) 2 2" xfId="7565" xr:uid="{00000000-0005-0000-0000-0000FE4A0000}"/>
    <cellStyle name="差_9月建安动态 (version 1) 2 2 2" xfId="30447" xr:uid="{00000000-0005-0000-0000-0000FF4A0000}"/>
    <cellStyle name="差_9月建安动态 (version 1) 2 3" xfId="11859" xr:uid="{00000000-0005-0000-0000-0000004B0000}"/>
    <cellStyle name="差_9月建安动态 (version 1) 2 3 2" xfId="30450" xr:uid="{00000000-0005-0000-0000-0000014B0000}"/>
    <cellStyle name="差_9月建安动态 (version 1) 2 4" xfId="31967" xr:uid="{00000000-0005-0000-0000-0000024B0000}"/>
    <cellStyle name="差_9月建安动态 (version 1) 3" xfId="11860" xr:uid="{00000000-0005-0000-0000-0000034B0000}"/>
    <cellStyle name="差_9月建安动态 (version 1) 3 2" xfId="31968" xr:uid="{00000000-0005-0000-0000-0000044B0000}"/>
    <cellStyle name="差_9月建安动态 (version 1) 4" xfId="11861" xr:uid="{00000000-0005-0000-0000-0000054B0000}"/>
    <cellStyle name="差_9月建安动态 (version 1) 4 2" xfId="31970" xr:uid="{00000000-0005-0000-0000-0000064B0000}"/>
    <cellStyle name="差_9月建安动态 (version 1) 5" xfId="16509" xr:uid="{00000000-0005-0000-0000-0000074B0000}"/>
    <cellStyle name="差_9月建安动态 (version 1) 5 2" xfId="31972" xr:uid="{00000000-0005-0000-0000-0000084B0000}"/>
    <cellStyle name="差_9月建安动态 (version 1) 6" xfId="31966" xr:uid="{00000000-0005-0000-0000-0000094B0000}"/>
    <cellStyle name="差_9月建安动态 10" xfId="17218" xr:uid="{00000000-0005-0000-0000-00000A4B0000}"/>
    <cellStyle name="差_9月建安动态 10 2" xfId="22420" xr:uid="{00000000-0005-0000-0000-00000B4B0000}"/>
    <cellStyle name="差_9月建安动态 11" xfId="31964" xr:uid="{00000000-0005-0000-0000-00000C4B0000}"/>
    <cellStyle name="差_9月建安动态 2" xfId="5246" xr:uid="{00000000-0005-0000-0000-00000D4B0000}"/>
    <cellStyle name="差_9月建安动态 2 2" xfId="31974" xr:uid="{00000000-0005-0000-0000-00000E4B0000}"/>
    <cellStyle name="差_9月建安动态 3" xfId="6720" xr:uid="{00000000-0005-0000-0000-00000F4B0000}"/>
    <cellStyle name="差_9月建安动态 3 2" xfId="22463" xr:uid="{00000000-0005-0000-0000-0000104B0000}"/>
    <cellStyle name="差_9月建安动态 4" xfId="6722" xr:uid="{00000000-0005-0000-0000-0000114B0000}"/>
    <cellStyle name="差_9月建安动态 4 2" xfId="31976" xr:uid="{00000000-0005-0000-0000-0000124B0000}"/>
    <cellStyle name="差_9月建安动态 5" xfId="6721" xr:uid="{00000000-0005-0000-0000-0000134B0000}"/>
    <cellStyle name="差_9月建安动态 5 2" xfId="31978" xr:uid="{00000000-0005-0000-0000-0000144B0000}"/>
    <cellStyle name="差_9月建安动态 6" xfId="6723" xr:uid="{00000000-0005-0000-0000-0000154B0000}"/>
    <cellStyle name="差_9月建安动态 6 2" xfId="31979" xr:uid="{00000000-0005-0000-0000-0000164B0000}"/>
    <cellStyle name="差_9月建安动态 7" xfId="11863" xr:uid="{00000000-0005-0000-0000-0000174B0000}"/>
    <cellStyle name="差_9月建安动态 7 2" xfId="31980" xr:uid="{00000000-0005-0000-0000-0000184B0000}"/>
    <cellStyle name="差_9月建安动态 8" xfId="11864" xr:uid="{00000000-0005-0000-0000-0000194B0000}"/>
    <cellStyle name="差_9月建安动态 8 2" xfId="31981" xr:uid="{00000000-0005-0000-0000-00001A4B0000}"/>
    <cellStyle name="差_9月建安动态 9" xfId="11865" xr:uid="{00000000-0005-0000-0000-00001B4B0000}"/>
    <cellStyle name="差_9月建安动态 9 2" xfId="31982" xr:uid="{00000000-0005-0000-0000-00001C4B0000}"/>
    <cellStyle name="差_9月太原南站动态表" xfId="2620" xr:uid="{00000000-0005-0000-0000-00001D4B0000}"/>
    <cellStyle name="差_9月太原南站动态表 2" xfId="5248" xr:uid="{00000000-0005-0000-0000-00001E4B0000}"/>
    <cellStyle name="差_9月太原南站动态表 2 2" xfId="6926" xr:uid="{00000000-0005-0000-0000-00001F4B0000}"/>
    <cellStyle name="差_9月太原南站动态表 2 2 2" xfId="30959" xr:uid="{00000000-0005-0000-0000-0000204B0000}"/>
    <cellStyle name="差_9月太原南站动态表 2 3" xfId="10063" xr:uid="{00000000-0005-0000-0000-0000214B0000}"/>
    <cellStyle name="差_9月太原南站动态表 2 3 2" xfId="30291" xr:uid="{00000000-0005-0000-0000-0000224B0000}"/>
    <cellStyle name="差_9月太原南站动态表 2 4" xfId="30956" xr:uid="{00000000-0005-0000-0000-0000234B0000}"/>
    <cellStyle name="差_9月太原南站动态表 3" xfId="11866" xr:uid="{00000000-0005-0000-0000-0000244B0000}"/>
    <cellStyle name="差_9月太原南站动态表 3 2" xfId="31984" xr:uid="{00000000-0005-0000-0000-0000254B0000}"/>
    <cellStyle name="差_9月太原南站动态表 4" xfId="11867" xr:uid="{00000000-0005-0000-0000-0000264B0000}"/>
    <cellStyle name="差_9月太原南站动态表 4 2" xfId="31985" xr:uid="{00000000-0005-0000-0000-0000274B0000}"/>
    <cellStyle name="差_9月太原南站动态表 5" xfId="17219" xr:uid="{00000000-0005-0000-0000-0000284B0000}"/>
    <cellStyle name="差_9月太原南站动态表 5 2" xfId="31986" xr:uid="{00000000-0005-0000-0000-0000294B0000}"/>
    <cellStyle name="差_9月太原南站动态表 6" xfId="31983" xr:uid="{00000000-0005-0000-0000-00002A4B0000}"/>
    <cellStyle name="差_9月太原南站动态表_12月材料动态最终修改" xfId="2434" xr:uid="{00000000-0005-0000-0000-00002B4B0000}"/>
    <cellStyle name="差_9月太原南站动态表_12月材料动态最终修改 2" xfId="5249" xr:uid="{00000000-0005-0000-0000-00002C4B0000}"/>
    <cellStyle name="差_9月太原南站动态表_12月材料动态最终修改 2 2" xfId="30744" xr:uid="{00000000-0005-0000-0000-00002D4B0000}"/>
    <cellStyle name="差_9月太原南站动态表_12月材料动态最终修改 3" xfId="11367" xr:uid="{00000000-0005-0000-0000-00002E4B0000}"/>
    <cellStyle name="差_9月太原南站动态表_12月材料动态最终修改 3 2" xfId="30751" xr:uid="{00000000-0005-0000-0000-00002F4B0000}"/>
    <cellStyle name="差_9月太原南站动态表_12月材料动态最终修改 4" xfId="11369" xr:uid="{00000000-0005-0000-0000-0000304B0000}"/>
    <cellStyle name="差_9月太原南站动态表_12月材料动态最终修改 4 2" xfId="26635" xr:uid="{00000000-0005-0000-0000-0000314B0000}"/>
    <cellStyle name="差_9月太原南站动态表_12月材料动态最终修改 5" xfId="17034" xr:uid="{00000000-0005-0000-0000-0000324B0000}"/>
    <cellStyle name="差_9月太原南站动态表_12月材料动态最终修改 5 2" xfId="30755" xr:uid="{00000000-0005-0000-0000-0000334B0000}"/>
    <cellStyle name="差_9月太原南站动态表_12月材料动态最终修改 6" xfId="30742" xr:uid="{00000000-0005-0000-0000-0000344B0000}"/>
    <cellStyle name="差_9月太原南站动态表_1月动态、资金动态" xfId="1156" xr:uid="{00000000-0005-0000-0000-0000354B0000}"/>
    <cellStyle name="差_9月太原南站动态表_1月动态、资金动态 2" xfId="5250" xr:uid="{00000000-0005-0000-0000-0000364B0000}"/>
    <cellStyle name="差_9月太原南站动态表_1月动态、资金动态 2 2" xfId="7566" xr:uid="{00000000-0005-0000-0000-0000374B0000}"/>
    <cellStyle name="差_9月太原南站动态表_1月动态、资金动态 2 2 2" xfId="31991" xr:uid="{00000000-0005-0000-0000-0000384B0000}"/>
    <cellStyle name="差_9月太原南站动态表_1月动态、资金动态 2 3" xfId="11869" xr:uid="{00000000-0005-0000-0000-0000394B0000}"/>
    <cellStyle name="差_9月太原南站动态表_1月动态、资金动态 2 3 2" xfId="31992" xr:uid="{00000000-0005-0000-0000-00003A4B0000}"/>
    <cellStyle name="差_9月太原南站动态表_1月动态、资金动态 2 4" xfId="31990" xr:uid="{00000000-0005-0000-0000-00003B4B0000}"/>
    <cellStyle name="差_9月太原南站动态表_1月动态、资金动态 3" xfId="8353" xr:uid="{00000000-0005-0000-0000-00003C4B0000}"/>
    <cellStyle name="差_9月太原南站动态表_1月动态、资金动态 3 2" xfId="21200" xr:uid="{00000000-0005-0000-0000-00003D4B0000}"/>
    <cellStyle name="差_9月太原南站动态表_1月动态、资金动态 4" xfId="11870" xr:uid="{00000000-0005-0000-0000-00003E4B0000}"/>
    <cellStyle name="差_9月太原南站动态表_1月动态、资金动态 4 2" xfId="31993" xr:uid="{00000000-0005-0000-0000-00003F4B0000}"/>
    <cellStyle name="差_9月太原南站动态表_1月动态、资金动态 5" xfId="15788" xr:uid="{00000000-0005-0000-0000-0000404B0000}"/>
    <cellStyle name="差_9月太原南站动态表_1月动态、资金动态 5 2" xfId="25579" xr:uid="{00000000-0005-0000-0000-0000414B0000}"/>
    <cellStyle name="差_9月太原南站动态表_1月动态、资金动态 6" xfId="31988" xr:uid="{00000000-0005-0000-0000-0000424B0000}"/>
    <cellStyle name="差_9月太原南站动态表_材料动态1" xfId="2621" xr:uid="{00000000-0005-0000-0000-0000434B0000}"/>
    <cellStyle name="差_9月太原南站动态表_材料动态1 2" xfId="5251" xr:uid="{00000000-0005-0000-0000-0000444B0000}"/>
    <cellStyle name="差_9月太原南站动态表_材料动态1 2 2" xfId="31995" xr:uid="{00000000-0005-0000-0000-0000454B0000}"/>
    <cellStyle name="差_9月太原南站动态表_材料动态1 3" xfId="11871" xr:uid="{00000000-0005-0000-0000-0000464B0000}"/>
    <cellStyle name="差_9月太原南站动态表_材料动态1 3 2" xfId="31996" xr:uid="{00000000-0005-0000-0000-0000474B0000}"/>
    <cellStyle name="差_9月太原南站动态表_材料动态1 4" xfId="11872" xr:uid="{00000000-0005-0000-0000-0000484B0000}"/>
    <cellStyle name="差_9月太原南站动态表_材料动态1 4 2" xfId="31997" xr:uid="{00000000-0005-0000-0000-0000494B0000}"/>
    <cellStyle name="差_9月太原南站动态表_材料动态1 5" xfId="17220" xr:uid="{00000000-0005-0000-0000-00004A4B0000}"/>
    <cellStyle name="差_9月太原南站动态表_材料动态1 5 2" xfId="31998" xr:uid="{00000000-0005-0000-0000-00004B4B0000}"/>
    <cellStyle name="差_9月太原南站动态表_材料动态1 6" xfId="31994" xr:uid="{00000000-0005-0000-0000-00004C4B0000}"/>
    <cellStyle name="差_9月太原南站动态表_动车10月资金动态" xfId="2623" xr:uid="{00000000-0005-0000-0000-00004D4B0000}"/>
    <cellStyle name="差_9月太原南站动态表_动车10月资金动态 2" xfId="5252" xr:uid="{00000000-0005-0000-0000-00004E4B0000}"/>
    <cellStyle name="差_9月太原南站动态表_动车10月资金动态 2 2" xfId="7568" xr:uid="{00000000-0005-0000-0000-00004F4B0000}"/>
    <cellStyle name="差_9月太原南站动态表_动车10月资金动态 2 2 2" xfId="32001" xr:uid="{00000000-0005-0000-0000-0000504B0000}"/>
    <cellStyle name="差_9月太原南站动态表_动车10月资金动态 2 3" xfId="11873" xr:uid="{00000000-0005-0000-0000-0000514B0000}"/>
    <cellStyle name="差_9月太原南站动态表_动车10月资金动态 2 3 2" xfId="32002" xr:uid="{00000000-0005-0000-0000-0000524B0000}"/>
    <cellStyle name="差_9月太原南站动态表_动车10月资金动态 2 4" xfId="32000" xr:uid="{00000000-0005-0000-0000-0000534B0000}"/>
    <cellStyle name="差_9月太原南站动态表_动车10月资金动态 3" xfId="11874" xr:uid="{00000000-0005-0000-0000-0000544B0000}"/>
    <cellStyle name="差_9月太原南站动态表_动车10月资金动态 3 2" xfId="32003" xr:uid="{00000000-0005-0000-0000-0000554B0000}"/>
    <cellStyle name="差_9月太原南站动态表_动车10月资金动态 4" xfId="11875" xr:uid="{00000000-0005-0000-0000-0000564B0000}"/>
    <cellStyle name="差_9月太原南站动态表_动车10月资金动态 4 2" xfId="32004" xr:uid="{00000000-0005-0000-0000-0000574B0000}"/>
    <cellStyle name="差_9月太原南站动态表_动车10月资金动态 5" xfId="17222" xr:uid="{00000000-0005-0000-0000-0000584B0000}"/>
    <cellStyle name="差_9月太原南站动态表_动车10月资金动态 5 2" xfId="32005" xr:uid="{00000000-0005-0000-0000-0000594B0000}"/>
    <cellStyle name="差_9月太原南站动态表_动车10月资金动态 6" xfId="31999" xr:uid="{00000000-0005-0000-0000-00005A4B0000}"/>
    <cellStyle name="差_9月太原南站动态表_动车9月材料动态" xfId="2625" xr:uid="{00000000-0005-0000-0000-00005B4B0000}"/>
    <cellStyle name="差_9月太原南站动态表_动车9月材料动态 2" xfId="5253" xr:uid="{00000000-0005-0000-0000-00005C4B0000}"/>
    <cellStyle name="差_9月太原南站动态表_动车9月材料动态 2 2" xfId="32008" xr:uid="{00000000-0005-0000-0000-00005D4B0000}"/>
    <cellStyle name="差_9月太原南站动态表_动车9月材料动态 3" xfId="9239" xr:uid="{00000000-0005-0000-0000-00005E4B0000}"/>
    <cellStyle name="差_9月太原南站动态表_动车9月材料动态 3 2" xfId="26142" xr:uid="{00000000-0005-0000-0000-00005F4B0000}"/>
    <cellStyle name="差_9月太原南站动态表_动车9月材料动态 4" xfId="9237" xr:uid="{00000000-0005-0000-0000-0000604B0000}"/>
    <cellStyle name="差_9月太原南站动态表_动车9月材料动态 4 2" xfId="26145" xr:uid="{00000000-0005-0000-0000-0000614B0000}"/>
    <cellStyle name="差_9月太原南站动态表_动车9月材料动态 5" xfId="17224" xr:uid="{00000000-0005-0000-0000-0000624B0000}"/>
    <cellStyle name="差_9月太原南站动态表_动车9月材料动态 5 2" xfId="26147" xr:uid="{00000000-0005-0000-0000-0000634B0000}"/>
    <cellStyle name="差_9月太原南站动态表_动车9月材料动态 6" xfId="32006" xr:uid="{00000000-0005-0000-0000-0000644B0000}"/>
    <cellStyle name="差_9月太原南站动态表_汇总10月材料动态" xfId="2375" xr:uid="{00000000-0005-0000-0000-0000654B0000}"/>
    <cellStyle name="差_9月太原南站动态表_汇总10月材料动态 2" xfId="5254" xr:uid="{00000000-0005-0000-0000-0000664B0000}"/>
    <cellStyle name="差_9月太原南站动态表_汇总10月材料动态 2 2" xfId="32016" xr:uid="{00000000-0005-0000-0000-0000674B0000}"/>
    <cellStyle name="差_9月太原南站动态表_汇总10月材料动态 3" xfId="11879" xr:uid="{00000000-0005-0000-0000-0000684B0000}"/>
    <cellStyle name="差_9月太原南站动态表_汇总10月材料动态 3 2" xfId="32018" xr:uid="{00000000-0005-0000-0000-0000694B0000}"/>
    <cellStyle name="差_9月太原南站动态表_汇总10月材料动态 4" xfId="11880" xr:uid="{00000000-0005-0000-0000-00006A4B0000}"/>
    <cellStyle name="差_9月太原南站动态表_汇总10月材料动态 4 2" xfId="32019" xr:uid="{00000000-0005-0000-0000-00006B4B0000}"/>
    <cellStyle name="差_9月太原南站动态表_汇总10月材料动态 5" xfId="16975" xr:uid="{00000000-0005-0000-0000-00006C4B0000}"/>
    <cellStyle name="差_9月太原南站动态表_汇总10月材料动态 5 2" xfId="32020" xr:uid="{00000000-0005-0000-0000-00006D4B0000}"/>
    <cellStyle name="差_9月太原南站动态表_汇总10月材料动态 6" xfId="32013" xr:uid="{00000000-0005-0000-0000-00006E4B0000}"/>
    <cellStyle name="差_9月太原南站动态表_建安1月材料动态" xfId="2626" xr:uid="{00000000-0005-0000-0000-00006F4B0000}"/>
    <cellStyle name="差_9月太原南站动态表_建安1月材料动态 2" xfId="5255" xr:uid="{00000000-0005-0000-0000-0000704B0000}"/>
    <cellStyle name="差_9月太原南站动态表_建安1月材料动态 2 2" xfId="32023" xr:uid="{00000000-0005-0000-0000-0000714B0000}"/>
    <cellStyle name="差_9月太原南站动态表_建安1月材料动态 3" xfId="11882" xr:uid="{00000000-0005-0000-0000-0000724B0000}"/>
    <cellStyle name="差_9月太原南站动态表_建安1月材料动态 3 2" xfId="32025" xr:uid="{00000000-0005-0000-0000-0000734B0000}"/>
    <cellStyle name="差_9月太原南站动态表_建安1月材料动态 4" xfId="11883" xr:uid="{00000000-0005-0000-0000-0000744B0000}"/>
    <cellStyle name="差_9月太原南站动态表_建安1月材料动态 4 2" xfId="32026" xr:uid="{00000000-0005-0000-0000-0000754B0000}"/>
    <cellStyle name="差_9月太原南站动态表_建安1月材料动态 5" xfId="17225" xr:uid="{00000000-0005-0000-0000-0000764B0000}"/>
    <cellStyle name="差_9月太原南站动态表_建安1月材料动态 5 2" xfId="32027" xr:uid="{00000000-0005-0000-0000-0000774B0000}"/>
    <cellStyle name="差_9月太原南站动态表_建安1月材料动态 6" xfId="32021" xr:uid="{00000000-0005-0000-0000-0000784B0000}"/>
    <cellStyle name="差_9月完成及 10月份计划(呼和公司)" xfId="2627" xr:uid="{00000000-0005-0000-0000-0000794B0000}"/>
    <cellStyle name="差_9月完成及 10月份计划(呼和公司) 2" xfId="2628" xr:uid="{00000000-0005-0000-0000-00007A4B0000}"/>
    <cellStyle name="差_9月完成及 10月份计划(呼和公司) 2 2" xfId="5257" xr:uid="{00000000-0005-0000-0000-00007B4B0000}"/>
    <cellStyle name="差_9月完成及 10月份计划(呼和公司) 2 2 2" xfId="7569" xr:uid="{00000000-0005-0000-0000-00007C4B0000}"/>
    <cellStyle name="差_9月完成及 10月份计划(呼和公司) 2 2 2 2" xfId="25391" xr:uid="{00000000-0005-0000-0000-00007D4B0000}"/>
    <cellStyle name="差_9月完成及 10月份计划(呼和公司) 2 2 3" xfId="11886" xr:uid="{00000000-0005-0000-0000-00007E4B0000}"/>
    <cellStyle name="差_9月完成及 10月份计划(呼和公司) 2 2 3 2" xfId="32034" xr:uid="{00000000-0005-0000-0000-00007F4B0000}"/>
    <cellStyle name="差_9月完成及 10月份计划(呼和公司) 2 2 4" xfId="32033" xr:uid="{00000000-0005-0000-0000-0000804B0000}"/>
    <cellStyle name="差_9月完成及 10月份计划(呼和公司) 2 3" xfId="11889" xr:uid="{00000000-0005-0000-0000-0000814B0000}"/>
    <cellStyle name="差_9月完成及 10月份计划(呼和公司) 2 3 2" xfId="32038" xr:uid="{00000000-0005-0000-0000-0000824B0000}"/>
    <cellStyle name="差_9月完成及 10月份计划(呼和公司) 2 4" xfId="11890" xr:uid="{00000000-0005-0000-0000-0000834B0000}"/>
    <cellStyle name="差_9月完成及 10月份计划(呼和公司) 2 4 2" xfId="32041" xr:uid="{00000000-0005-0000-0000-0000844B0000}"/>
    <cellStyle name="差_9月完成及 10月份计划(呼和公司) 2 5" xfId="17227" xr:uid="{00000000-0005-0000-0000-0000854B0000}"/>
    <cellStyle name="差_9月完成及 10月份计划(呼和公司) 2 5 2" xfId="32042" xr:uid="{00000000-0005-0000-0000-0000864B0000}"/>
    <cellStyle name="差_9月完成及 10月份计划(呼和公司) 2 6" xfId="32029" xr:uid="{00000000-0005-0000-0000-0000874B0000}"/>
    <cellStyle name="差_9月完成及 10月份计划(呼和公司) 3" xfId="5256" xr:uid="{00000000-0005-0000-0000-0000884B0000}"/>
    <cellStyle name="差_9月完成及 10月份计划(呼和公司) 3 2" xfId="7570" xr:uid="{00000000-0005-0000-0000-0000894B0000}"/>
    <cellStyle name="差_9月完成及 10月份计划(呼和公司) 3 2 2" xfId="32044" xr:uid="{00000000-0005-0000-0000-00008A4B0000}"/>
    <cellStyle name="差_9月完成及 10月份计划(呼和公司) 3 3" xfId="11891" xr:uid="{00000000-0005-0000-0000-00008B4B0000}"/>
    <cellStyle name="差_9月完成及 10月份计划(呼和公司) 3 3 2" xfId="32045" xr:uid="{00000000-0005-0000-0000-00008C4B0000}"/>
    <cellStyle name="差_9月完成及 10月份计划(呼和公司) 3 4" xfId="32043" xr:uid="{00000000-0005-0000-0000-00008D4B0000}"/>
    <cellStyle name="差_9月完成及 10月份计划(呼和公司) 4" xfId="11892" xr:uid="{00000000-0005-0000-0000-00008E4B0000}"/>
    <cellStyle name="差_9月完成及 10月份计划(呼和公司) 4 2" xfId="32046" xr:uid="{00000000-0005-0000-0000-00008F4B0000}"/>
    <cellStyle name="差_9月完成及 10月份计划(呼和公司) 5" xfId="11893" xr:uid="{00000000-0005-0000-0000-0000904B0000}"/>
    <cellStyle name="差_9月完成及 10月份计划(呼和公司) 5 2" xfId="32047" xr:uid="{00000000-0005-0000-0000-0000914B0000}"/>
    <cellStyle name="差_9月完成及 10月份计划(呼和公司) 6" xfId="17226" xr:uid="{00000000-0005-0000-0000-0000924B0000}"/>
    <cellStyle name="差_9月完成及 10月份计划(呼和公司) 6 2" xfId="32048" xr:uid="{00000000-0005-0000-0000-0000934B0000}"/>
    <cellStyle name="差_9月完成及 10月份计划(呼和公司) 7" xfId="32028" xr:uid="{00000000-0005-0000-0000-0000944B0000}"/>
    <cellStyle name="差_Book1" xfId="2629" xr:uid="{00000000-0005-0000-0000-0000954B0000}"/>
    <cellStyle name="差_Book1 2" xfId="2630" xr:uid="{00000000-0005-0000-0000-0000964B0000}"/>
    <cellStyle name="差_Book1 2 2" xfId="5259" xr:uid="{00000000-0005-0000-0000-0000974B0000}"/>
    <cellStyle name="差_Book1 2 2 2" xfId="7571" xr:uid="{00000000-0005-0000-0000-0000984B0000}"/>
    <cellStyle name="差_Book1 2 2 2 2" xfId="32056" xr:uid="{00000000-0005-0000-0000-0000994B0000}"/>
    <cellStyle name="差_Book1 2 2 3" xfId="11896" xr:uid="{00000000-0005-0000-0000-00009A4B0000}"/>
    <cellStyle name="差_Book1 2 2 3 2" xfId="32057" xr:uid="{00000000-0005-0000-0000-00009B4B0000}"/>
    <cellStyle name="差_Book1 2 2 4" xfId="32054" xr:uid="{00000000-0005-0000-0000-00009C4B0000}"/>
    <cellStyle name="差_Book1 2 3" xfId="11897" xr:uid="{00000000-0005-0000-0000-00009D4B0000}"/>
    <cellStyle name="差_Book1 2 3 2" xfId="32058" xr:uid="{00000000-0005-0000-0000-00009E4B0000}"/>
    <cellStyle name="差_Book1 2 4" xfId="11898" xr:uid="{00000000-0005-0000-0000-00009F4B0000}"/>
    <cellStyle name="差_Book1 2 4 2" xfId="32059" xr:uid="{00000000-0005-0000-0000-0000A04B0000}"/>
    <cellStyle name="差_Book1 2 5" xfId="17229" xr:uid="{00000000-0005-0000-0000-0000A14B0000}"/>
    <cellStyle name="差_Book1 2 5 2" xfId="32061" xr:uid="{00000000-0005-0000-0000-0000A24B0000}"/>
    <cellStyle name="差_Book1 2 6" xfId="32052" xr:uid="{00000000-0005-0000-0000-0000A34B0000}"/>
    <cellStyle name="差_Book1 3" xfId="5258" xr:uid="{00000000-0005-0000-0000-0000A44B0000}"/>
    <cellStyle name="差_Book1 3 2" xfId="7375" xr:uid="{00000000-0005-0000-0000-0000A54B0000}"/>
    <cellStyle name="差_Book1 3 2 2" xfId="32063" xr:uid="{00000000-0005-0000-0000-0000A64B0000}"/>
    <cellStyle name="差_Book1 3 3" xfId="11899" xr:uid="{00000000-0005-0000-0000-0000A74B0000}"/>
    <cellStyle name="差_Book1 3 3 2" xfId="32064" xr:uid="{00000000-0005-0000-0000-0000A84B0000}"/>
    <cellStyle name="差_Book1 3 4" xfId="32062" xr:uid="{00000000-0005-0000-0000-0000A94B0000}"/>
    <cellStyle name="差_Book1 4" xfId="11900" xr:uid="{00000000-0005-0000-0000-0000AA4B0000}"/>
    <cellStyle name="差_Book1 4 2" xfId="32065" xr:uid="{00000000-0005-0000-0000-0000AB4B0000}"/>
    <cellStyle name="差_Book1 5" xfId="11901" xr:uid="{00000000-0005-0000-0000-0000AC4B0000}"/>
    <cellStyle name="差_Book1 5 2" xfId="32066" xr:uid="{00000000-0005-0000-0000-0000AD4B0000}"/>
    <cellStyle name="差_Book1 6" xfId="17228" xr:uid="{00000000-0005-0000-0000-0000AE4B0000}"/>
    <cellStyle name="差_Book1 6 2" xfId="32067" xr:uid="{00000000-0005-0000-0000-0000AF4B0000}"/>
    <cellStyle name="差_Book1 7" xfId="32051" xr:uid="{00000000-0005-0000-0000-0000B04B0000}"/>
    <cellStyle name="差_Book1(2)" xfId="2631" xr:uid="{00000000-0005-0000-0000-0000B14B0000}"/>
    <cellStyle name="差_Book1(2) 2" xfId="5260" xr:uid="{00000000-0005-0000-0000-0000B24B0000}"/>
    <cellStyle name="差_Book1(2) 2 2" xfId="6786" xr:uid="{00000000-0005-0000-0000-0000B34B0000}"/>
    <cellStyle name="差_Book1(2) 2 2 2" xfId="32070" xr:uid="{00000000-0005-0000-0000-0000B44B0000}"/>
    <cellStyle name="差_Book1(2) 2 3" xfId="11902" xr:uid="{00000000-0005-0000-0000-0000B54B0000}"/>
    <cellStyle name="差_Book1(2) 2 3 2" xfId="32071" xr:uid="{00000000-0005-0000-0000-0000B64B0000}"/>
    <cellStyle name="差_Book1(2) 2 4" xfId="32069" xr:uid="{00000000-0005-0000-0000-0000B74B0000}"/>
    <cellStyle name="差_Book1(2) 3" xfId="11307" xr:uid="{00000000-0005-0000-0000-0000B84B0000}"/>
    <cellStyle name="差_Book1(2) 3 2" xfId="30605" xr:uid="{00000000-0005-0000-0000-0000B94B0000}"/>
    <cellStyle name="差_Book1(2) 4" xfId="11903" xr:uid="{00000000-0005-0000-0000-0000BA4B0000}"/>
    <cellStyle name="差_Book1(2) 4 2" xfId="32072" xr:uid="{00000000-0005-0000-0000-0000BB4B0000}"/>
    <cellStyle name="差_Book1(2) 5" xfId="17230" xr:uid="{00000000-0005-0000-0000-0000BC4B0000}"/>
    <cellStyle name="差_Book1(2) 5 2" xfId="32073" xr:uid="{00000000-0005-0000-0000-0000BD4B0000}"/>
    <cellStyle name="差_Book1(2) 6" xfId="32068" xr:uid="{00000000-0005-0000-0000-0000BE4B0000}"/>
    <cellStyle name="差_Book1(2)_8月应付款项" xfId="1671" xr:uid="{00000000-0005-0000-0000-0000BF4B0000}"/>
    <cellStyle name="差_Book1(2)_8月应付款项 2" xfId="5261" xr:uid="{00000000-0005-0000-0000-0000C04B0000}"/>
    <cellStyle name="差_Book1(2)_8月应付款项 2 2" xfId="32077" xr:uid="{00000000-0005-0000-0000-0000C14B0000}"/>
    <cellStyle name="差_Book1(2)_8月应付款项 3" xfId="11905" xr:uid="{00000000-0005-0000-0000-0000C24B0000}"/>
    <cellStyle name="差_Book1(2)_8月应付款项 3 2" xfId="32078" xr:uid="{00000000-0005-0000-0000-0000C34B0000}"/>
    <cellStyle name="差_Book1(2)_8月应付款项 4" xfId="11906" xr:uid="{00000000-0005-0000-0000-0000C44B0000}"/>
    <cellStyle name="差_Book1(2)_8月应付款项 4 2" xfId="32079" xr:uid="{00000000-0005-0000-0000-0000C54B0000}"/>
    <cellStyle name="差_Book1(2)_8月应付款项 5" xfId="16313" xr:uid="{00000000-0005-0000-0000-0000C64B0000}"/>
    <cellStyle name="差_Book1(2)_8月应付款项 5 2" xfId="32080" xr:uid="{00000000-0005-0000-0000-0000C74B0000}"/>
    <cellStyle name="差_Book1(2)_8月应付款项 6" xfId="32076" xr:uid="{00000000-0005-0000-0000-0000C84B0000}"/>
    <cellStyle name="差_Book1(2)_理应付款" xfId="2632" xr:uid="{00000000-0005-0000-0000-0000C94B0000}"/>
    <cellStyle name="差_Book1(2)_理应付款 2" xfId="5262" xr:uid="{00000000-0005-0000-0000-0000CA4B0000}"/>
    <cellStyle name="差_Book1(2)_理应付款 2 2" xfId="32084" xr:uid="{00000000-0005-0000-0000-0000CB4B0000}"/>
    <cellStyle name="差_Book1(2)_理应付款 3" xfId="11909" xr:uid="{00000000-0005-0000-0000-0000CC4B0000}"/>
    <cellStyle name="差_Book1(2)_理应付款 3 2" xfId="32085" xr:uid="{00000000-0005-0000-0000-0000CD4B0000}"/>
    <cellStyle name="差_Book1(2)_理应付款 4" xfId="11910" xr:uid="{00000000-0005-0000-0000-0000CE4B0000}"/>
    <cellStyle name="差_Book1(2)_理应付款 4 2" xfId="32086" xr:uid="{00000000-0005-0000-0000-0000CF4B0000}"/>
    <cellStyle name="差_Book1(2)_理应付款 5" xfId="17231" xr:uid="{00000000-0005-0000-0000-0000D04B0000}"/>
    <cellStyle name="差_Book1(2)_理应付款 5 2" xfId="32087" xr:uid="{00000000-0005-0000-0000-0000D14B0000}"/>
    <cellStyle name="差_Book1(2)_理应付款 6" xfId="32083" xr:uid="{00000000-0005-0000-0000-0000D24B0000}"/>
    <cellStyle name="差_Book1_1" xfId="2634" xr:uid="{00000000-0005-0000-0000-0000D34B0000}"/>
    <cellStyle name="差_Book1_1 2" xfId="5263" xr:uid="{00000000-0005-0000-0000-0000D44B0000}"/>
    <cellStyle name="差_Book1_1 2 2" xfId="7573" xr:uid="{00000000-0005-0000-0000-0000D54B0000}"/>
    <cellStyle name="差_Book1_1 2 2 2" xfId="32090" xr:uid="{00000000-0005-0000-0000-0000D64B0000}"/>
    <cellStyle name="差_Book1_1 2 3" xfId="11911" xr:uid="{00000000-0005-0000-0000-0000D74B0000}"/>
    <cellStyle name="差_Book1_1 2 3 2" xfId="32091" xr:uid="{00000000-0005-0000-0000-0000D84B0000}"/>
    <cellStyle name="差_Book1_1 2 4" xfId="32089" xr:uid="{00000000-0005-0000-0000-0000D94B0000}"/>
    <cellStyle name="差_Book1_1 3" xfId="7572" xr:uid="{00000000-0005-0000-0000-0000DA4B0000}"/>
    <cellStyle name="差_Book1_1 3 2" xfId="27397" xr:uid="{00000000-0005-0000-0000-0000DB4B0000}"/>
    <cellStyle name="差_Book1_1 4" xfId="8355" xr:uid="{00000000-0005-0000-0000-0000DC4B0000}"/>
    <cellStyle name="差_Book1_1 4 2" xfId="21039" xr:uid="{00000000-0005-0000-0000-0000DD4B0000}"/>
    <cellStyle name="差_Book1_1 5" xfId="17233" xr:uid="{00000000-0005-0000-0000-0000DE4B0000}"/>
    <cellStyle name="差_Book1_1 5 2" xfId="27401" xr:uid="{00000000-0005-0000-0000-0000DF4B0000}"/>
    <cellStyle name="差_Book1_1 5 3" xfId="41933" xr:uid="{00000000-0005-0000-0000-0000E04B0000}"/>
    <cellStyle name="差_Book1_1 6" xfId="32088" xr:uid="{00000000-0005-0000-0000-0000E14B0000}"/>
    <cellStyle name="差_Book1_1_2013年一季度计划-各公司" xfId="2635" xr:uid="{00000000-0005-0000-0000-0000E24B0000}"/>
    <cellStyle name="差_Book1_1_2013年一季度计划-各公司 2" xfId="5264" xr:uid="{00000000-0005-0000-0000-0000E34B0000}"/>
    <cellStyle name="差_Book1_1_2013年一季度计划-各公司 2 2" xfId="7559" xr:uid="{00000000-0005-0000-0000-0000E44B0000}"/>
    <cellStyle name="差_Book1_1_2013年一季度计划-各公司 2 2 2" xfId="32095" xr:uid="{00000000-0005-0000-0000-0000E54B0000}"/>
    <cellStyle name="差_Book1_1_2013年一季度计划-各公司 2 3" xfId="11913" xr:uid="{00000000-0005-0000-0000-0000E64B0000}"/>
    <cellStyle name="差_Book1_1_2013年一季度计划-各公司 2 3 2" xfId="32096" xr:uid="{00000000-0005-0000-0000-0000E74B0000}"/>
    <cellStyle name="差_Book1_1_2013年一季度计划-各公司 2 4" xfId="32094" xr:uid="{00000000-0005-0000-0000-0000E84B0000}"/>
    <cellStyle name="差_Book1_1_2013年一季度计划-各公司 3" xfId="7574" xr:uid="{00000000-0005-0000-0000-0000E94B0000}"/>
    <cellStyle name="差_Book1_1_2013年一季度计划-各公司 3 2" xfId="32097" xr:uid="{00000000-0005-0000-0000-0000EA4B0000}"/>
    <cellStyle name="差_Book1_1_2013年一季度计划-各公司 4" xfId="11914" xr:uid="{00000000-0005-0000-0000-0000EB4B0000}"/>
    <cellStyle name="差_Book1_1_2013年一季度计划-各公司 4 2" xfId="32098" xr:uid="{00000000-0005-0000-0000-0000EC4B0000}"/>
    <cellStyle name="差_Book1_1_2013年一季度计划-各公司 5" xfId="17234" xr:uid="{00000000-0005-0000-0000-0000ED4B0000}"/>
    <cellStyle name="差_Book1_1_2013年一季度计划-各公司 5 2" xfId="25570" xr:uid="{00000000-0005-0000-0000-0000EE4B0000}"/>
    <cellStyle name="差_Book1_1_2013年一季度计划-各公司 5 3" xfId="42015" xr:uid="{00000000-0005-0000-0000-0000EF4B0000}"/>
    <cellStyle name="差_Book1_1_2013年一季度计划-各公司 6" xfId="32093" xr:uid="{00000000-0005-0000-0000-0000F04B0000}"/>
    <cellStyle name="差_Book1_2" xfId="2636" xr:uid="{00000000-0005-0000-0000-0000F14B0000}"/>
    <cellStyle name="差_Book1_2 2" xfId="1979" xr:uid="{00000000-0005-0000-0000-0000F24B0000}"/>
    <cellStyle name="差_Book1_2 2 2" xfId="5266" xr:uid="{00000000-0005-0000-0000-0000F34B0000}"/>
    <cellStyle name="差_Book1_2 2 2 2" xfId="7575" xr:uid="{00000000-0005-0000-0000-0000F44B0000}"/>
    <cellStyle name="差_Book1_2 2 2 2 2" xfId="32102" xr:uid="{00000000-0005-0000-0000-0000F54B0000}"/>
    <cellStyle name="差_Book1_2 2 2 3" xfId="11915" xr:uid="{00000000-0005-0000-0000-0000F64B0000}"/>
    <cellStyle name="差_Book1_2 2 2 3 2" xfId="32103" xr:uid="{00000000-0005-0000-0000-0000F74B0000}"/>
    <cellStyle name="差_Book1_2 2 2 4" xfId="32101" xr:uid="{00000000-0005-0000-0000-0000F84B0000}"/>
    <cellStyle name="差_Book1_2 2 3" xfId="11916" xr:uid="{00000000-0005-0000-0000-0000F94B0000}"/>
    <cellStyle name="差_Book1_2 2 3 2" xfId="32104" xr:uid="{00000000-0005-0000-0000-0000FA4B0000}"/>
    <cellStyle name="差_Book1_2 2 4" xfId="11917" xr:uid="{00000000-0005-0000-0000-0000FB4B0000}"/>
    <cellStyle name="差_Book1_2 2 4 2" xfId="32105" xr:uid="{00000000-0005-0000-0000-0000FC4B0000}"/>
    <cellStyle name="差_Book1_2 2 5" xfId="16601" xr:uid="{00000000-0005-0000-0000-0000FD4B0000}"/>
    <cellStyle name="差_Book1_2 2 5 2" xfId="32106" xr:uid="{00000000-0005-0000-0000-0000FE4B0000}"/>
    <cellStyle name="差_Book1_2 2 6" xfId="32100" xr:uid="{00000000-0005-0000-0000-0000FF4B0000}"/>
    <cellStyle name="差_Book1_2 3" xfId="5265" xr:uid="{00000000-0005-0000-0000-0000004C0000}"/>
    <cellStyle name="差_Book1_2 3 2" xfId="6830" xr:uid="{00000000-0005-0000-0000-0000014C0000}"/>
    <cellStyle name="差_Book1_2 3 2 2" xfId="32108" xr:uid="{00000000-0005-0000-0000-0000024C0000}"/>
    <cellStyle name="差_Book1_2 3 3" xfId="11918" xr:uid="{00000000-0005-0000-0000-0000034C0000}"/>
    <cellStyle name="差_Book1_2 3 3 2" xfId="32109" xr:uid="{00000000-0005-0000-0000-0000044C0000}"/>
    <cellStyle name="差_Book1_2 3 4" xfId="32107" xr:uid="{00000000-0005-0000-0000-0000054C0000}"/>
    <cellStyle name="差_Book1_2 4" xfId="9457" xr:uid="{00000000-0005-0000-0000-0000064C0000}"/>
    <cellStyle name="差_Book1_2 4 2" xfId="20690" xr:uid="{00000000-0005-0000-0000-0000074C0000}"/>
    <cellStyle name="差_Book1_2 5" xfId="11919" xr:uid="{00000000-0005-0000-0000-0000084C0000}"/>
    <cellStyle name="差_Book1_2 5 2" xfId="32110" xr:uid="{00000000-0005-0000-0000-0000094C0000}"/>
    <cellStyle name="差_Book1_2 6" xfId="17235" xr:uid="{00000000-0005-0000-0000-00000A4C0000}"/>
    <cellStyle name="差_Book1_2 6 2" xfId="32111" xr:uid="{00000000-0005-0000-0000-00000B4C0000}"/>
    <cellStyle name="差_Book1_2 7" xfId="32099" xr:uid="{00000000-0005-0000-0000-00000C4C0000}"/>
    <cellStyle name="差_Book1_3" xfId="2637" xr:uid="{00000000-0005-0000-0000-00000D4C0000}"/>
    <cellStyle name="差_Book1_3 2" xfId="5267" xr:uid="{00000000-0005-0000-0000-00000E4C0000}"/>
    <cellStyle name="差_Book1_3 2 2" xfId="31222" xr:uid="{00000000-0005-0000-0000-00000F4C0000}"/>
    <cellStyle name="差_Book1_3 3" xfId="31219" xr:uid="{00000000-0005-0000-0000-0000104C0000}"/>
    <cellStyle name="差_Book1_8月应付款项" xfId="1365" xr:uid="{00000000-0005-0000-0000-0000114C0000}"/>
    <cellStyle name="差_Book1_8月应付款项 2" xfId="5268" xr:uid="{00000000-0005-0000-0000-0000124C0000}"/>
    <cellStyle name="差_Book1_8月应付款项 2 2" xfId="32115" xr:uid="{00000000-0005-0000-0000-0000134C0000}"/>
    <cellStyle name="差_Book1_8月应付款项 3" xfId="9645" xr:uid="{00000000-0005-0000-0000-0000144C0000}"/>
    <cellStyle name="差_Book1_8月应付款项 3 2" xfId="22364" xr:uid="{00000000-0005-0000-0000-0000154C0000}"/>
    <cellStyle name="差_Book1_8月应付款项 4" xfId="11920" xr:uid="{00000000-0005-0000-0000-0000164C0000}"/>
    <cellStyle name="差_Book1_8月应付款项 4 2" xfId="32116" xr:uid="{00000000-0005-0000-0000-0000174C0000}"/>
    <cellStyle name="差_Book1_8月应付款项 5" xfId="16016" xr:uid="{00000000-0005-0000-0000-0000184C0000}"/>
    <cellStyle name="差_Book1_8月应付款项 5 2" xfId="32117" xr:uid="{00000000-0005-0000-0000-0000194C0000}"/>
    <cellStyle name="差_Book1_8月应付款项 6" xfId="32113" xr:uid="{00000000-0005-0000-0000-00001A4C0000}"/>
    <cellStyle name="差_Book1_理应付款" xfId="2638" xr:uid="{00000000-0005-0000-0000-00001B4C0000}"/>
    <cellStyle name="差_Book1_理应付款 2" xfId="5269" xr:uid="{00000000-0005-0000-0000-00001C4C0000}"/>
    <cellStyle name="差_Book1_理应付款 2 2" xfId="32119" xr:uid="{00000000-0005-0000-0000-00001D4C0000}"/>
    <cellStyle name="差_Book1_理应付款 3" xfId="11921" xr:uid="{00000000-0005-0000-0000-00001E4C0000}"/>
    <cellStyle name="差_Book1_理应付款 3 2" xfId="32120" xr:uid="{00000000-0005-0000-0000-00001F4C0000}"/>
    <cellStyle name="差_Book1_理应付款 4" xfId="11922" xr:uid="{00000000-0005-0000-0000-0000204C0000}"/>
    <cellStyle name="差_Book1_理应付款 4 2" xfId="32121" xr:uid="{00000000-0005-0000-0000-0000214C0000}"/>
    <cellStyle name="差_Book1_理应付款 5" xfId="17237" xr:uid="{00000000-0005-0000-0000-0000224C0000}"/>
    <cellStyle name="差_Book1_理应付款 5 2" xfId="32122" xr:uid="{00000000-0005-0000-0000-0000234C0000}"/>
    <cellStyle name="差_Book1_理应付款 6" xfId="32118" xr:uid="{00000000-0005-0000-0000-0000244C0000}"/>
    <cellStyle name="差_Book2" xfId="470" xr:uid="{00000000-0005-0000-0000-0000254C0000}"/>
    <cellStyle name="差_Book2 2" xfId="5270" xr:uid="{00000000-0005-0000-0000-0000264C0000}"/>
    <cellStyle name="差_Book2 2 2" xfId="22517" xr:uid="{00000000-0005-0000-0000-0000274C0000}"/>
    <cellStyle name="差_Book2 3" xfId="11923" xr:uid="{00000000-0005-0000-0000-0000284C0000}"/>
    <cellStyle name="差_Book2 3 2" xfId="32123" xr:uid="{00000000-0005-0000-0000-0000294C0000}"/>
    <cellStyle name="差_Book2 4" xfId="11924" xr:uid="{00000000-0005-0000-0000-00002A4C0000}"/>
    <cellStyle name="差_Book2 4 2" xfId="32124" xr:uid="{00000000-0005-0000-0000-00002B4C0000}"/>
    <cellStyle name="差_Book2 5" xfId="15482" xr:uid="{00000000-0005-0000-0000-00002C4C0000}"/>
    <cellStyle name="差_Book2 5 2" xfId="32126" xr:uid="{00000000-0005-0000-0000-00002D4C0000}"/>
    <cellStyle name="差_Book2 6" xfId="20829" xr:uid="{00000000-0005-0000-0000-00002E4C0000}"/>
    <cellStyle name="差_Sheet1" xfId="2639" xr:uid="{00000000-0005-0000-0000-00002F4C0000}"/>
    <cellStyle name="差_Sheet1 2" xfId="3790" xr:uid="{00000000-0005-0000-0000-0000304C0000}"/>
    <cellStyle name="差_Sheet1 2 2" xfId="32128" xr:uid="{00000000-0005-0000-0000-0000314C0000}"/>
    <cellStyle name="差_Sheet1 3" xfId="11925" xr:uid="{00000000-0005-0000-0000-0000324C0000}"/>
    <cellStyle name="差_Sheet1 3 2" xfId="32129" xr:uid="{00000000-0005-0000-0000-0000334C0000}"/>
    <cellStyle name="差_Sheet1 4" xfId="9256" xr:uid="{00000000-0005-0000-0000-0000344C0000}"/>
    <cellStyle name="差_Sheet1 4 2" xfId="26963" xr:uid="{00000000-0005-0000-0000-0000354C0000}"/>
    <cellStyle name="差_Sheet1 5" xfId="17238" xr:uid="{00000000-0005-0000-0000-0000364C0000}"/>
    <cellStyle name="差_Sheet1 5 2" xfId="26965" xr:uid="{00000000-0005-0000-0000-0000374C0000}"/>
    <cellStyle name="差_Sheet1 6" xfId="32127" xr:uid="{00000000-0005-0000-0000-0000384C0000}"/>
    <cellStyle name="差_Sheet1_1" xfId="4074" xr:uid="{00000000-0005-0000-0000-0000394C0000}"/>
    <cellStyle name="差_Sheet1_1 2" xfId="21170" xr:uid="{00000000-0005-0000-0000-00003A4C0000}"/>
    <cellStyle name="差_Sheet1_项目物资管理台帐" xfId="4075" xr:uid="{00000000-0005-0000-0000-00003B4C0000}"/>
    <cellStyle name="差_Sheet1_项目物资管理台帐 2" xfId="32130" xr:uid="{00000000-0005-0000-0000-00003C4C0000}"/>
    <cellStyle name="差_Sheet1_项目物资管理台帐汇总表(工程项目物资数量计划 实耗对比表)" xfId="4077" xr:uid="{00000000-0005-0000-0000-00003D4C0000}"/>
    <cellStyle name="差_Sheet1_项目物资管理台帐汇总表(工程项目物资数量计划 实耗对比表) 2" xfId="32132" xr:uid="{00000000-0005-0000-0000-00003E4C0000}"/>
    <cellStyle name="差_Sheet1_主要物资计划与到货报表" xfId="4078" xr:uid="{00000000-0005-0000-0000-00003F4C0000}"/>
    <cellStyle name="差_Sheet1_主要物资计划与到货报表 2" xfId="30952" xr:uid="{00000000-0005-0000-0000-0000404C0000}"/>
    <cellStyle name="差_Sheet2" xfId="3897" xr:uid="{00000000-0005-0000-0000-0000414C0000}"/>
    <cellStyle name="差_Sheet2 2" xfId="32133" xr:uid="{00000000-0005-0000-0000-0000424C0000}"/>
    <cellStyle name="差_Sheet2_项目物资管理台帐" xfId="4079" xr:uid="{00000000-0005-0000-0000-0000434C0000}"/>
    <cellStyle name="差_Sheet2_项目物资管理台帐 2" xfId="32135" xr:uid="{00000000-0005-0000-0000-0000444C0000}"/>
    <cellStyle name="差_Sheet2_项目物资管理台帐汇总表(工程项目物资数量计划 实耗对比表)" xfId="4029" xr:uid="{00000000-0005-0000-0000-0000454C0000}"/>
    <cellStyle name="差_Sheet2_项目物资管理台帐汇总表(工程项目物资数量计划 实耗对比表) 2" xfId="32136" xr:uid="{00000000-0005-0000-0000-0000464C0000}"/>
    <cellStyle name="差_Sheet2_主要物资计划与到货报表" xfId="3846" xr:uid="{00000000-0005-0000-0000-0000474C0000}"/>
    <cellStyle name="差_Sheet2_主要物资计划与到货报表 2" xfId="32137" xr:uid="{00000000-0005-0000-0000-0000484C0000}"/>
    <cellStyle name="差_Sheet4" xfId="2641" xr:uid="{00000000-0005-0000-0000-0000494C0000}"/>
    <cellStyle name="差_Sheet4 2" xfId="2374" xr:uid="{00000000-0005-0000-0000-00004A4C0000}"/>
    <cellStyle name="差_Sheet4 2 2" xfId="5272" xr:uid="{00000000-0005-0000-0000-00004B4C0000}"/>
    <cellStyle name="差_Sheet4 2 2 2" xfId="32142" xr:uid="{00000000-0005-0000-0000-00004C4C0000}"/>
    <cellStyle name="差_Sheet4 2 3" xfId="11926" xr:uid="{00000000-0005-0000-0000-00004D4C0000}"/>
    <cellStyle name="差_Sheet4 2 3 2" xfId="32143" xr:uid="{00000000-0005-0000-0000-00004E4C0000}"/>
    <cellStyle name="差_Sheet4 2 4" xfId="11927" xr:uid="{00000000-0005-0000-0000-00004F4C0000}"/>
    <cellStyle name="差_Sheet4 2 4 2" xfId="32144" xr:uid="{00000000-0005-0000-0000-0000504C0000}"/>
    <cellStyle name="差_Sheet4 2 5" xfId="16974" xr:uid="{00000000-0005-0000-0000-0000514C0000}"/>
    <cellStyle name="差_Sheet4 2 5 2" xfId="32145" xr:uid="{00000000-0005-0000-0000-0000524C0000}"/>
    <cellStyle name="差_Sheet4 2 6" xfId="32141" xr:uid="{00000000-0005-0000-0000-0000534C0000}"/>
    <cellStyle name="差_Sheet4 3" xfId="5271" xr:uid="{00000000-0005-0000-0000-0000544C0000}"/>
    <cellStyle name="差_Sheet4 3 2" xfId="32147" xr:uid="{00000000-0005-0000-0000-0000554C0000}"/>
    <cellStyle name="差_Sheet4 4" xfId="9738" xr:uid="{00000000-0005-0000-0000-0000564C0000}"/>
    <cellStyle name="差_Sheet4 4 2" xfId="21857" xr:uid="{00000000-0005-0000-0000-0000574C0000}"/>
    <cellStyle name="差_Sheet4 5" xfId="11928" xr:uid="{00000000-0005-0000-0000-0000584C0000}"/>
    <cellStyle name="差_Sheet4 5 2" xfId="32148" xr:uid="{00000000-0005-0000-0000-0000594C0000}"/>
    <cellStyle name="差_Sheet4 6" xfId="17240" xr:uid="{00000000-0005-0000-0000-00005A4C0000}"/>
    <cellStyle name="差_Sheet4 6 2" xfId="22751" xr:uid="{00000000-0005-0000-0000-00005B4C0000}"/>
    <cellStyle name="差_Sheet4 7" xfId="32139" xr:uid="{00000000-0005-0000-0000-00005C4C0000}"/>
    <cellStyle name="差_Sheet5" xfId="2642" xr:uid="{00000000-0005-0000-0000-00005D4C0000}"/>
    <cellStyle name="差_Sheet5 2" xfId="2643" xr:uid="{00000000-0005-0000-0000-00005E4C0000}"/>
    <cellStyle name="差_Sheet5 2 2" xfId="5273" xr:uid="{00000000-0005-0000-0000-00005F4C0000}"/>
    <cellStyle name="差_Sheet5 2 2 2" xfId="32153" xr:uid="{00000000-0005-0000-0000-0000604C0000}"/>
    <cellStyle name="差_Sheet5 2 3" xfId="11931" xr:uid="{00000000-0005-0000-0000-0000614C0000}"/>
    <cellStyle name="差_Sheet5 2 3 2" xfId="32155" xr:uid="{00000000-0005-0000-0000-0000624C0000}"/>
    <cellStyle name="差_Sheet5 2 4" xfId="11932" xr:uid="{00000000-0005-0000-0000-0000634C0000}"/>
    <cellStyle name="差_Sheet5 2 4 2" xfId="32156" xr:uid="{00000000-0005-0000-0000-0000644C0000}"/>
    <cellStyle name="差_Sheet5 2 5" xfId="17243" xr:uid="{00000000-0005-0000-0000-0000654C0000}"/>
    <cellStyle name="差_Sheet5 2 5 2" xfId="32157" xr:uid="{00000000-0005-0000-0000-0000664C0000}"/>
    <cellStyle name="差_Sheet5 2 6" xfId="32151" xr:uid="{00000000-0005-0000-0000-0000674C0000}"/>
    <cellStyle name="差_Sheet5 3" xfId="4080" xr:uid="{00000000-0005-0000-0000-0000684C0000}"/>
    <cellStyle name="差_Sheet5 3 2" xfId="20697" xr:uid="{00000000-0005-0000-0000-0000694C0000}"/>
    <cellStyle name="差_Sheet5 4" xfId="11933" xr:uid="{00000000-0005-0000-0000-00006A4C0000}"/>
    <cellStyle name="差_Sheet5 4 2" xfId="32158" xr:uid="{00000000-0005-0000-0000-00006B4C0000}"/>
    <cellStyle name="差_Sheet5 5" xfId="8655" xr:uid="{00000000-0005-0000-0000-00006C4C0000}"/>
    <cellStyle name="差_Sheet5 5 2" xfId="21318" xr:uid="{00000000-0005-0000-0000-00006D4C0000}"/>
    <cellStyle name="差_Sheet5 6" xfId="17242" xr:uid="{00000000-0005-0000-0000-00006E4C0000}"/>
    <cellStyle name="差_Sheet5 6 2" xfId="22803" xr:uid="{00000000-0005-0000-0000-00006F4C0000}"/>
    <cellStyle name="差_Sheet5 7" xfId="32150" xr:uid="{00000000-0005-0000-0000-0000704C0000}"/>
    <cellStyle name="差_Sheet5_项目物资管理台帐" xfId="4081" xr:uid="{00000000-0005-0000-0000-0000714C0000}"/>
    <cellStyle name="差_Sheet5_项目物资管理台帐 2" xfId="32160" xr:uid="{00000000-0005-0000-0000-0000724C0000}"/>
    <cellStyle name="差_Sheet5_项目物资管理台帐汇总表(工程项目物资数量计划 实耗对比表)" xfId="3748" xr:uid="{00000000-0005-0000-0000-0000734C0000}"/>
    <cellStyle name="差_Sheet5_项目物资管理台帐汇总表(工程项目物资数量计划 实耗对比表) 2" xfId="23136" xr:uid="{00000000-0005-0000-0000-0000744C0000}"/>
    <cellStyle name="差_Sheet5_主要物资计划与到货报表" xfId="4082" xr:uid="{00000000-0005-0000-0000-0000754C0000}"/>
    <cellStyle name="差_Sheet5_主要物资计划与到货报表 2" xfId="32161" xr:uid="{00000000-0005-0000-0000-0000764C0000}"/>
    <cellStyle name="差_Xl0000001" xfId="2645" xr:uid="{00000000-0005-0000-0000-0000774C0000}"/>
    <cellStyle name="差_Xl0000001 2" xfId="2648" xr:uid="{00000000-0005-0000-0000-0000784C0000}"/>
    <cellStyle name="差_Xl0000001 2 2" xfId="5275" xr:uid="{00000000-0005-0000-0000-0000794C0000}"/>
    <cellStyle name="差_Xl0000001 2 2 2" xfId="32164" xr:uid="{00000000-0005-0000-0000-00007A4C0000}"/>
    <cellStyle name="差_Xl0000001 2 3" xfId="11935" xr:uid="{00000000-0005-0000-0000-00007B4C0000}"/>
    <cellStyle name="差_Xl0000001 2 3 2" xfId="23727" xr:uid="{00000000-0005-0000-0000-00007C4C0000}"/>
    <cellStyle name="差_Xl0000001 2 4" xfId="10057" xr:uid="{00000000-0005-0000-0000-00007D4C0000}"/>
    <cellStyle name="差_Xl0000001 2 4 2" xfId="21663" xr:uid="{00000000-0005-0000-0000-00007E4C0000}"/>
    <cellStyle name="差_Xl0000001 2 5" xfId="17246" xr:uid="{00000000-0005-0000-0000-00007F4C0000}"/>
    <cellStyle name="差_Xl0000001 2 5 2" xfId="32165" xr:uid="{00000000-0005-0000-0000-0000804C0000}"/>
    <cellStyle name="差_Xl0000001 2 6" xfId="32163" xr:uid="{00000000-0005-0000-0000-0000814C0000}"/>
    <cellStyle name="差_Xl0000001 3" xfId="5274" xr:uid="{00000000-0005-0000-0000-0000824C0000}"/>
    <cellStyle name="差_Xl0000001 3 2" xfId="32166" xr:uid="{00000000-0005-0000-0000-0000834C0000}"/>
    <cellStyle name="差_Xl0000001 4" xfId="11936" xr:uid="{00000000-0005-0000-0000-0000844C0000}"/>
    <cellStyle name="差_Xl0000001 4 2" xfId="32167" xr:uid="{00000000-0005-0000-0000-0000854C0000}"/>
    <cellStyle name="差_Xl0000001 5" xfId="11937" xr:uid="{00000000-0005-0000-0000-0000864C0000}"/>
    <cellStyle name="差_Xl0000001 5 2" xfId="32168" xr:uid="{00000000-0005-0000-0000-0000874C0000}"/>
    <cellStyle name="差_Xl0000001 6" xfId="17244" xr:uid="{00000000-0005-0000-0000-0000884C0000}"/>
    <cellStyle name="差_Xl0000001 6 2" xfId="32169" xr:uid="{00000000-0005-0000-0000-0000894C0000}"/>
    <cellStyle name="差_Xl0000001 7" xfId="32162" xr:uid="{00000000-0005-0000-0000-00008A4C0000}"/>
    <cellStyle name="差_Xl0000002" xfId="679" xr:uid="{00000000-0005-0000-0000-00008B4C0000}"/>
    <cellStyle name="差_Xl0000002 2" xfId="2649" xr:uid="{00000000-0005-0000-0000-00008C4C0000}"/>
    <cellStyle name="差_Xl0000002 2 2" xfId="5277" xr:uid="{00000000-0005-0000-0000-00008D4C0000}"/>
    <cellStyle name="差_Xl0000002 2 2 2" xfId="32172" xr:uid="{00000000-0005-0000-0000-00008E4C0000}"/>
    <cellStyle name="差_Xl0000002 2 3" xfId="11938" xr:uid="{00000000-0005-0000-0000-00008F4C0000}"/>
    <cellStyle name="差_Xl0000002 2 3 2" xfId="32174" xr:uid="{00000000-0005-0000-0000-0000904C0000}"/>
    <cellStyle name="差_Xl0000002 2 4" xfId="11939" xr:uid="{00000000-0005-0000-0000-0000914C0000}"/>
    <cellStyle name="差_Xl0000002 2 4 2" xfId="32176" xr:uid="{00000000-0005-0000-0000-0000924C0000}"/>
    <cellStyle name="差_Xl0000002 2 5" xfId="17247" xr:uid="{00000000-0005-0000-0000-0000934C0000}"/>
    <cellStyle name="差_Xl0000002 2 5 2" xfId="32177" xr:uid="{00000000-0005-0000-0000-0000944C0000}"/>
    <cellStyle name="差_Xl0000002 2 6" xfId="32171" xr:uid="{00000000-0005-0000-0000-0000954C0000}"/>
    <cellStyle name="差_Xl0000002 3" xfId="5276" xr:uid="{00000000-0005-0000-0000-0000964C0000}"/>
    <cellStyle name="差_Xl0000002 3 2" xfId="32178" xr:uid="{00000000-0005-0000-0000-0000974C0000}"/>
    <cellStyle name="差_Xl0000002 4" xfId="11940" xr:uid="{00000000-0005-0000-0000-0000984C0000}"/>
    <cellStyle name="差_Xl0000002 4 2" xfId="32179" xr:uid="{00000000-0005-0000-0000-0000994C0000}"/>
    <cellStyle name="差_Xl0000002 5" xfId="11941" xr:uid="{00000000-0005-0000-0000-00009A4C0000}"/>
    <cellStyle name="差_Xl0000002 5 2" xfId="32180" xr:uid="{00000000-0005-0000-0000-00009B4C0000}"/>
    <cellStyle name="差_Xl0000002 6" xfId="15581" xr:uid="{00000000-0005-0000-0000-00009C4C0000}"/>
    <cellStyle name="差_Xl0000002 6 2" xfId="32181" xr:uid="{00000000-0005-0000-0000-00009D4C0000}"/>
    <cellStyle name="差_Xl0000002 7" xfId="32170" xr:uid="{00000000-0005-0000-0000-00009E4C0000}"/>
    <cellStyle name="差_安装清单模板09.3.20（讨论后修改版）" xfId="2650" xr:uid="{00000000-0005-0000-0000-00009F4C0000}"/>
    <cellStyle name="差_安装清单模板09.3.20（讨论后修改版） 2" xfId="2652" xr:uid="{00000000-0005-0000-0000-0000A04C0000}"/>
    <cellStyle name="差_安装清单模板09.3.20（讨论后修改版） 2 2" xfId="5279" xr:uid="{00000000-0005-0000-0000-0000A14C0000}"/>
    <cellStyle name="差_安装清单模板09.3.20（讨论后修改版） 2 2 2" xfId="7576" xr:uid="{00000000-0005-0000-0000-0000A24C0000}"/>
    <cellStyle name="差_安装清单模板09.3.20（讨论后修改版） 2 2 2 2" xfId="32183" xr:uid="{00000000-0005-0000-0000-0000A34C0000}"/>
    <cellStyle name="差_安装清单模板09.3.20（讨论后修改版） 2 2 3" xfId="11944" xr:uid="{00000000-0005-0000-0000-0000A44C0000}"/>
    <cellStyle name="差_安装清单模板09.3.20（讨论后修改版） 2 2 3 2" xfId="32185" xr:uid="{00000000-0005-0000-0000-0000A54C0000}"/>
    <cellStyle name="差_安装清单模板09.3.20（讨论后修改版） 2 2 4" xfId="20991" xr:uid="{00000000-0005-0000-0000-0000A64C0000}"/>
    <cellStyle name="差_安装清单模板09.3.20（讨论后修改版） 2 3" xfId="11945" xr:uid="{00000000-0005-0000-0000-0000A74C0000}"/>
    <cellStyle name="差_安装清单模板09.3.20（讨论后修改版） 2 3 2" xfId="32186" xr:uid="{00000000-0005-0000-0000-0000A84C0000}"/>
    <cellStyle name="差_安装清单模板09.3.20（讨论后修改版） 2 4" xfId="11946" xr:uid="{00000000-0005-0000-0000-0000A94C0000}"/>
    <cellStyle name="差_安装清单模板09.3.20（讨论后修改版） 2 4 2" xfId="32187" xr:uid="{00000000-0005-0000-0000-0000AA4C0000}"/>
    <cellStyle name="差_安装清单模板09.3.20（讨论后修改版） 2 5" xfId="17250" xr:uid="{00000000-0005-0000-0000-0000AB4C0000}"/>
    <cellStyle name="差_安装清单模板09.3.20（讨论后修改版） 2 5 2" xfId="32188" xr:uid="{00000000-0005-0000-0000-0000AC4C0000}"/>
    <cellStyle name="差_安装清单模板09.3.20（讨论后修改版） 2 6" xfId="20985" xr:uid="{00000000-0005-0000-0000-0000AD4C0000}"/>
    <cellStyle name="差_安装清单模板09.3.20（讨论后修改版） 3" xfId="5278" xr:uid="{00000000-0005-0000-0000-0000AE4C0000}"/>
    <cellStyle name="差_安装清单模板09.3.20（讨论后修改版） 3 2" xfId="7577" xr:uid="{00000000-0005-0000-0000-0000AF4C0000}"/>
    <cellStyle name="差_安装清单模板09.3.20（讨论后修改版） 3 2 2" xfId="32190" xr:uid="{00000000-0005-0000-0000-0000B04C0000}"/>
    <cellStyle name="差_安装清单模板09.3.20（讨论后修改版） 3 3" xfId="11947" xr:uid="{00000000-0005-0000-0000-0000B14C0000}"/>
    <cellStyle name="差_安装清单模板09.3.20（讨论后修改版） 3 3 2" xfId="32191" xr:uid="{00000000-0005-0000-0000-0000B24C0000}"/>
    <cellStyle name="差_安装清单模板09.3.20（讨论后修改版） 3 4" xfId="32189" xr:uid="{00000000-0005-0000-0000-0000B34C0000}"/>
    <cellStyle name="差_安装清单模板09.3.20（讨论后修改版） 4" xfId="11948" xr:uid="{00000000-0005-0000-0000-0000B44C0000}"/>
    <cellStyle name="差_安装清单模板09.3.20（讨论后修改版） 4 2" xfId="32192" xr:uid="{00000000-0005-0000-0000-0000B54C0000}"/>
    <cellStyle name="差_安装清单模板09.3.20（讨论后修改版） 5" xfId="11949" xr:uid="{00000000-0005-0000-0000-0000B64C0000}"/>
    <cellStyle name="差_安装清单模板09.3.20（讨论后修改版） 5 2" xfId="32194" xr:uid="{00000000-0005-0000-0000-0000B74C0000}"/>
    <cellStyle name="差_安装清单模板09.3.20（讨论后修改版） 6" xfId="17248" xr:uid="{00000000-0005-0000-0000-0000B84C0000}"/>
    <cellStyle name="差_安装清单模板09.3.20（讨论后修改版） 6 2" xfId="32195" xr:uid="{00000000-0005-0000-0000-0000B94C0000}"/>
    <cellStyle name="差_安装清单模板09.3.20（讨论后修改版） 7" xfId="20983" xr:uid="{00000000-0005-0000-0000-0000BA4C0000}"/>
    <cellStyle name="差_北京公司3月上半月完成上报" xfId="2654" xr:uid="{00000000-0005-0000-0000-0000BB4C0000}"/>
    <cellStyle name="差_北京公司3月上半月完成上报 2" xfId="2656" xr:uid="{00000000-0005-0000-0000-0000BC4C0000}"/>
    <cellStyle name="差_北京公司3月上半月完成上报 2 2" xfId="5281" xr:uid="{00000000-0005-0000-0000-0000BD4C0000}"/>
    <cellStyle name="差_北京公司3月上半月完成上报 2 2 2" xfId="7372" xr:uid="{00000000-0005-0000-0000-0000BE4C0000}"/>
    <cellStyle name="差_北京公司3月上半月完成上报 2 2 2 2" xfId="32200" xr:uid="{00000000-0005-0000-0000-0000BF4C0000}"/>
    <cellStyle name="差_北京公司3月上半月完成上报 2 2 3" xfId="11951" xr:uid="{00000000-0005-0000-0000-0000C04C0000}"/>
    <cellStyle name="差_北京公司3月上半月完成上报 2 2 3 2" xfId="32202" xr:uid="{00000000-0005-0000-0000-0000C14C0000}"/>
    <cellStyle name="差_北京公司3月上半月完成上报 2 2 4" xfId="32199" xr:uid="{00000000-0005-0000-0000-0000C24C0000}"/>
    <cellStyle name="差_北京公司3月上半月完成上报 2 3" xfId="11952" xr:uid="{00000000-0005-0000-0000-0000C34C0000}"/>
    <cellStyle name="差_北京公司3月上半月完成上报 2 3 2" xfId="32203" xr:uid="{00000000-0005-0000-0000-0000C44C0000}"/>
    <cellStyle name="差_北京公司3月上半月完成上报 2 4" xfId="11953" xr:uid="{00000000-0005-0000-0000-0000C54C0000}"/>
    <cellStyle name="差_北京公司3月上半月完成上报 2 4 2" xfId="32204" xr:uid="{00000000-0005-0000-0000-0000C64C0000}"/>
    <cellStyle name="差_北京公司3月上半月完成上报 2 5" xfId="17254" xr:uid="{00000000-0005-0000-0000-0000C74C0000}"/>
    <cellStyle name="差_北京公司3月上半月完成上报 2 5 2" xfId="32205" xr:uid="{00000000-0005-0000-0000-0000C84C0000}"/>
    <cellStyle name="差_北京公司3月上半月完成上报 2 6" xfId="32198" xr:uid="{00000000-0005-0000-0000-0000C94C0000}"/>
    <cellStyle name="差_北京公司3月上半月完成上报 3" xfId="5280" xr:uid="{00000000-0005-0000-0000-0000CA4C0000}"/>
    <cellStyle name="差_北京公司3月上半月完成上报 3 2" xfId="7485" xr:uid="{00000000-0005-0000-0000-0000CB4C0000}"/>
    <cellStyle name="差_北京公司3月上半月完成上报 3 2 2" xfId="32208" xr:uid="{00000000-0005-0000-0000-0000CC4C0000}"/>
    <cellStyle name="差_北京公司3月上半月完成上报 3 3" xfId="8768" xr:uid="{00000000-0005-0000-0000-0000CD4C0000}"/>
    <cellStyle name="差_北京公司3月上半月完成上报 3 3 2" xfId="29210" xr:uid="{00000000-0005-0000-0000-0000CE4C0000}"/>
    <cellStyle name="差_北京公司3月上半月完成上报 3 4" xfId="32207" xr:uid="{00000000-0005-0000-0000-0000CF4C0000}"/>
    <cellStyle name="差_北京公司3月上半月完成上报 4" xfId="11954" xr:uid="{00000000-0005-0000-0000-0000D04C0000}"/>
    <cellStyle name="差_北京公司3月上半月完成上报 4 2" xfId="32209" xr:uid="{00000000-0005-0000-0000-0000D14C0000}"/>
    <cellStyle name="差_北京公司3月上半月完成上报 5" xfId="11955" xr:uid="{00000000-0005-0000-0000-0000D24C0000}"/>
    <cellStyle name="差_北京公司3月上半月完成上报 5 2" xfId="32210" xr:uid="{00000000-0005-0000-0000-0000D34C0000}"/>
    <cellStyle name="差_北京公司3月上半月完成上报 6" xfId="17252" xr:uid="{00000000-0005-0000-0000-0000D44C0000}"/>
    <cellStyle name="差_北京公司3月上半月完成上报 6 2" xfId="32211" xr:uid="{00000000-0005-0000-0000-0000D54C0000}"/>
    <cellStyle name="差_北京公司3月上半月完成上报 7" xfId="32196" xr:uid="{00000000-0005-0000-0000-0000D64C0000}"/>
    <cellStyle name="差_北京公司4月上半月完成上报" xfId="2658" xr:uid="{00000000-0005-0000-0000-0000D74C0000}"/>
    <cellStyle name="差_北京公司4月上半月完成上报 2" xfId="1265" xr:uid="{00000000-0005-0000-0000-0000D84C0000}"/>
    <cellStyle name="差_北京公司4月上半月完成上报 2 2" xfId="5283" xr:uid="{00000000-0005-0000-0000-0000D94C0000}"/>
    <cellStyle name="差_北京公司4月上半月完成上报 2 2 2" xfId="7008" xr:uid="{00000000-0005-0000-0000-0000DA4C0000}"/>
    <cellStyle name="差_北京公司4月上半月完成上报 2 2 2 2" xfId="23358" xr:uid="{00000000-0005-0000-0000-0000DB4C0000}"/>
    <cellStyle name="差_北京公司4月上半月完成上报 2 2 3" xfId="10961" xr:uid="{00000000-0005-0000-0000-0000DC4C0000}"/>
    <cellStyle name="差_北京公司4月上半月完成上报 2 2 3 2" xfId="22577" xr:uid="{00000000-0005-0000-0000-0000DD4C0000}"/>
    <cellStyle name="差_北京公司4月上半月完成上报 2 2 4" xfId="23354" xr:uid="{00000000-0005-0000-0000-0000DE4C0000}"/>
    <cellStyle name="差_北京公司4月上半月完成上报 2 3" xfId="10035" xr:uid="{00000000-0005-0000-0000-0000DF4C0000}"/>
    <cellStyle name="差_北京公司4月上半月完成上报 2 3 2" xfId="23379" xr:uid="{00000000-0005-0000-0000-0000E04C0000}"/>
    <cellStyle name="差_北京公司4月上半月完成上报 2 4" xfId="9863" xr:uid="{00000000-0005-0000-0000-0000E14C0000}"/>
    <cellStyle name="差_北京公司4月上半月完成上报 2 4 2" xfId="23258" xr:uid="{00000000-0005-0000-0000-0000E24C0000}"/>
    <cellStyle name="差_北京公司4月上半月完成上报 2 5" xfId="15888" xr:uid="{00000000-0005-0000-0000-0000E34C0000}"/>
    <cellStyle name="差_北京公司4月上半月完成上报 2 5 2" xfId="23387" xr:uid="{00000000-0005-0000-0000-0000E44C0000}"/>
    <cellStyle name="差_北京公司4月上半月完成上报 2 6" xfId="23351" xr:uid="{00000000-0005-0000-0000-0000E54C0000}"/>
    <cellStyle name="差_北京公司4月上半月完成上报 3" xfId="5282" xr:uid="{00000000-0005-0000-0000-0000E64C0000}"/>
    <cellStyle name="差_北京公司4月上半月完成上报 3 2" xfId="7012" xr:uid="{00000000-0005-0000-0000-0000E74C0000}"/>
    <cellStyle name="差_北京公司4月上半月完成上报 3 2 2" xfId="23393" xr:uid="{00000000-0005-0000-0000-0000E84C0000}"/>
    <cellStyle name="差_北京公司4月上半月完成上报 3 3" xfId="10033" xr:uid="{00000000-0005-0000-0000-0000E94C0000}"/>
    <cellStyle name="差_北京公司4月上半月完成上报 3 3 2" xfId="23395" xr:uid="{00000000-0005-0000-0000-0000EA4C0000}"/>
    <cellStyle name="差_北京公司4月上半月完成上报 3 4" xfId="23391" xr:uid="{00000000-0005-0000-0000-0000EB4C0000}"/>
    <cellStyle name="差_北京公司4月上半月完成上报 4" xfId="9017" xr:uid="{00000000-0005-0000-0000-0000EC4C0000}"/>
    <cellStyle name="差_北京公司4月上半月完成上报 4 2" xfId="22360" xr:uid="{00000000-0005-0000-0000-0000ED4C0000}"/>
    <cellStyle name="差_北京公司4月上半月完成上报 5" xfId="11956" xr:uid="{00000000-0005-0000-0000-0000EE4C0000}"/>
    <cellStyle name="差_北京公司4月上半月完成上报 5 2" xfId="32215" xr:uid="{00000000-0005-0000-0000-0000EF4C0000}"/>
    <cellStyle name="差_北京公司4月上半月完成上报 6" xfId="17256" xr:uid="{00000000-0005-0000-0000-0000F04C0000}"/>
    <cellStyle name="差_北京公司4月上半月完成上报 6 2" xfId="32218" xr:uid="{00000000-0005-0000-0000-0000F14C0000}"/>
    <cellStyle name="差_北京公司4月上半月完成上报 7" xfId="32213" xr:uid="{00000000-0005-0000-0000-0000F24C0000}"/>
    <cellStyle name="差_北京公司4月完成上报" xfId="2659" xr:uid="{00000000-0005-0000-0000-0000F34C0000}"/>
    <cellStyle name="差_北京公司4月完成上报 2" xfId="2660" xr:uid="{00000000-0005-0000-0000-0000F44C0000}"/>
    <cellStyle name="差_北京公司4月完成上报 2 2" xfId="5285" xr:uid="{00000000-0005-0000-0000-0000F54C0000}"/>
    <cellStyle name="差_北京公司4月完成上报 2 2 2" xfId="7135" xr:uid="{00000000-0005-0000-0000-0000F64C0000}"/>
    <cellStyle name="差_北京公司4月完成上报 2 2 2 2" xfId="32225" xr:uid="{00000000-0005-0000-0000-0000F74C0000}"/>
    <cellStyle name="差_北京公司4月完成上报 2 2 3" xfId="11959" xr:uid="{00000000-0005-0000-0000-0000F84C0000}"/>
    <cellStyle name="差_北京公司4月完成上报 2 2 3 2" xfId="32226" xr:uid="{00000000-0005-0000-0000-0000F94C0000}"/>
    <cellStyle name="差_北京公司4月完成上报 2 2 4" xfId="32224" xr:uid="{00000000-0005-0000-0000-0000FA4C0000}"/>
    <cellStyle name="差_北京公司4月完成上报 2 3" xfId="11960" xr:uid="{00000000-0005-0000-0000-0000FB4C0000}"/>
    <cellStyle name="差_北京公司4月完成上报 2 3 2" xfId="32230" xr:uid="{00000000-0005-0000-0000-0000FC4C0000}"/>
    <cellStyle name="差_北京公司4月完成上报 2 4" xfId="11962" xr:uid="{00000000-0005-0000-0000-0000FD4C0000}"/>
    <cellStyle name="差_北京公司4月完成上报 2 4 2" xfId="32233" xr:uid="{00000000-0005-0000-0000-0000FE4C0000}"/>
    <cellStyle name="差_北京公司4月完成上报 2 5" xfId="17258" xr:uid="{00000000-0005-0000-0000-0000FF4C0000}"/>
    <cellStyle name="差_北京公司4月完成上报 2 5 2" xfId="30556" xr:uid="{00000000-0005-0000-0000-0000004D0000}"/>
    <cellStyle name="差_北京公司4月完成上报 2 6" xfId="32222" xr:uid="{00000000-0005-0000-0000-0000014D0000}"/>
    <cellStyle name="差_北京公司4月完成上报 3" xfId="5284" xr:uid="{00000000-0005-0000-0000-0000024D0000}"/>
    <cellStyle name="差_北京公司4月完成上报 3 2" xfId="7579" xr:uid="{00000000-0005-0000-0000-0000034D0000}"/>
    <cellStyle name="差_北京公司4月完成上报 3 2 2" xfId="32235" xr:uid="{00000000-0005-0000-0000-0000044D0000}"/>
    <cellStyle name="差_北京公司4月完成上报 3 3" xfId="11963" xr:uid="{00000000-0005-0000-0000-0000054D0000}"/>
    <cellStyle name="差_北京公司4月完成上报 3 3 2" xfId="32238" xr:uid="{00000000-0005-0000-0000-0000064D0000}"/>
    <cellStyle name="差_北京公司4月完成上报 3 4" xfId="32234" xr:uid="{00000000-0005-0000-0000-0000074D0000}"/>
    <cellStyle name="差_北京公司4月完成上报 4" xfId="11964" xr:uid="{00000000-0005-0000-0000-0000084D0000}"/>
    <cellStyle name="差_北京公司4月完成上报 4 2" xfId="28534" xr:uid="{00000000-0005-0000-0000-0000094D0000}"/>
    <cellStyle name="差_北京公司4月完成上报 5" xfId="11965" xr:uid="{00000000-0005-0000-0000-00000A4D0000}"/>
    <cellStyle name="差_北京公司4月完成上报 5 2" xfId="28536" xr:uid="{00000000-0005-0000-0000-00000B4D0000}"/>
    <cellStyle name="差_北京公司4月完成上报 6" xfId="17257" xr:uid="{00000000-0005-0000-0000-00000C4D0000}"/>
    <cellStyle name="差_北京公司4月完成上报 6 2" xfId="32240" xr:uid="{00000000-0005-0000-0000-00000D4D0000}"/>
    <cellStyle name="差_北京公司4月完成上报 7" xfId="32220" xr:uid="{00000000-0005-0000-0000-00000E4D0000}"/>
    <cellStyle name="差_北京公司5月上半月完成上报最终5.10" xfId="2661" xr:uid="{00000000-0005-0000-0000-00000F4D0000}"/>
    <cellStyle name="差_北京公司5月上半月完成上报最终5.10 2" xfId="2653" xr:uid="{00000000-0005-0000-0000-0000104D0000}"/>
    <cellStyle name="差_北京公司5月上半月完成上报最终5.10 2 2" xfId="5287" xr:uid="{00000000-0005-0000-0000-0000114D0000}"/>
    <cellStyle name="差_北京公司5月上半月完成上报最终5.10 2 2 2" xfId="7578" xr:uid="{00000000-0005-0000-0000-0000124D0000}"/>
    <cellStyle name="差_北京公司5月上半月完成上报最终5.10 2 2 2 2" xfId="32248" xr:uid="{00000000-0005-0000-0000-0000134D0000}"/>
    <cellStyle name="差_北京公司5月上半月完成上报最终5.10 2 2 3" xfId="11966" xr:uid="{00000000-0005-0000-0000-0000144D0000}"/>
    <cellStyle name="差_北京公司5月上半月完成上报最终5.10 2 2 3 2" xfId="32250" xr:uid="{00000000-0005-0000-0000-0000154D0000}"/>
    <cellStyle name="差_北京公司5月上半月完成上报最终5.10 2 2 4" xfId="32246" xr:uid="{00000000-0005-0000-0000-0000164D0000}"/>
    <cellStyle name="差_北京公司5月上半月完成上报最终5.10 2 3" xfId="11967" xr:uid="{00000000-0005-0000-0000-0000174D0000}"/>
    <cellStyle name="差_北京公司5月上半月完成上报最终5.10 2 3 2" xfId="32252" xr:uid="{00000000-0005-0000-0000-0000184D0000}"/>
    <cellStyle name="差_北京公司5月上半月完成上报最终5.10 2 4" xfId="11968" xr:uid="{00000000-0005-0000-0000-0000194D0000}"/>
    <cellStyle name="差_北京公司5月上半月完成上报最终5.10 2 4 2" xfId="32254" xr:uid="{00000000-0005-0000-0000-00001A4D0000}"/>
    <cellStyle name="差_北京公司5月上半月完成上报最终5.10 2 5" xfId="17251" xr:uid="{00000000-0005-0000-0000-00001B4D0000}"/>
    <cellStyle name="差_北京公司5月上半月完成上报最终5.10 2 5 2" xfId="32256" xr:uid="{00000000-0005-0000-0000-00001C4D0000}"/>
    <cellStyle name="差_北京公司5月上半月完成上报最终5.10 2 6" xfId="32243" xr:uid="{00000000-0005-0000-0000-00001D4D0000}"/>
    <cellStyle name="差_北京公司5月上半月完成上报最终5.10 3" xfId="5286" xr:uid="{00000000-0005-0000-0000-00001E4D0000}"/>
    <cellStyle name="差_北京公司5月上半月完成上报最终5.10 3 2" xfId="7580" xr:uid="{00000000-0005-0000-0000-00001F4D0000}"/>
    <cellStyle name="差_北京公司5月上半月完成上报最终5.10 3 2 2" xfId="28735" xr:uid="{00000000-0005-0000-0000-0000204D0000}"/>
    <cellStyle name="差_北京公司5月上半月完成上报最终5.10 3 3" xfId="11969" xr:uid="{00000000-0005-0000-0000-0000214D0000}"/>
    <cellStyle name="差_北京公司5月上半月完成上报最终5.10 3 3 2" xfId="32259" xr:uid="{00000000-0005-0000-0000-0000224D0000}"/>
    <cellStyle name="差_北京公司5月上半月完成上报最终5.10 3 4" xfId="32257" xr:uid="{00000000-0005-0000-0000-0000234D0000}"/>
    <cellStyle name="差_北京公司5月上半月完成上报最终5.10 4" xfId="11970" xr:uid="{00000000-0005-0000-0000-0000244D0000}"/>
    <cellStyle name="差_北京公司5月上半月完成上报最终5.10 4 2" xfId="32260" xr:uid="{00000000-0005-0000-0000-0000254D0000}"/>
    <cellStyle name="差_北京公司5月上半月完成上报最终5.10 5" xfId="11971" xr:uid="{00000000-0005-0000-0000-0000264D0000}"/>
    <cellStyle name="差_北京公司5月上半月完成上报最终5.10 5 2" xfId="32261" xr:uid="{00000000-0005-0000-0000-0000274D0000}"/>
    <cellStyle name="差_北京公司5月上半月完成上报最终5.10 6" xfId="17259" xr:uid="{00000000-0005-0000-0000-0000284D0000}"/>
    <cellStyle name="差_北京公司5月上半月完成上报最终5.10 6 2" xfId="32262" xr:uid="{00000000-0005-0000-0000-0000294D0000}"/>
    <cellStyle name="差_北京公司5月上半月完成上报最终5.10 7" xfId="32242" xr:uid="{00000000-0005-0000-0000-00002A4D0000}"/>
    <cellStyle name="差_北京公司5月完成上报5.24" xfId="2664" xr:uid="{00000000-0005-0000-0000-00002B4D0000}"/>
    <cellStyle name="差_北京公司5月完成上报5.24 2" xfId="2666" xr:uid="{00000000-0005-0000-0000-00002C4D0000}"/>
    <cellStyle name="差_北京公司5月完成上报5.24 2 2" xfId="5289" xr:uid="{00000000-0005-0000-0000-00002D4D0000}"/>
    <cellStyle name="差_北京公司5月完成上报5.24 2 2 2" xfId="7581" xr:uid="{00000000-0005-0000-0000-00002E4D0000}"/>
    <cellStyle name="差_北京公司5月完成上报5.24 2 2 2 2" xfId="32268" xr:uid="{00000000-0005-0000-0000-00002F4D0000}"/>
    <cellStyle name="差_北京公司5月完成上报5.24 2 2 3" xfId="11974" xr:uid="{00000000-0005-0000-0000-0000304D0000}"/>
    <cellStyle name="差_北京公司5月完成上报5.24 2 2 3 2" xfId="32270" xr:uid="{00000000-0005-0000-0000-0000314D0000}"/>
    <cellStyle name="差_北京公司5月完成上报5.24 2 2 4" xfId="32266" xr:uid="{00000000-0005-0000-0000-0000324D0000}"/>
    <cellStyle name="差_北京公司5月完成上报5.24 2 3" xfId="11975" xr:uid="{00000000-0005-0000-0000-0000334D0000}"/>
    <cellStyle name="差_北京公司5月完成上报5.24 2 3 2" xfId="32272" xr:uid="{00000000-0005-0000-0000-0000344D0000}"/>
    <cellStyle name="差_北京公司5月完成上报5.24 2 4" xfId="11977" xr:uid="{00000000-0005-0000-0000-0000354D0000}"/>
    <cellStyle name="差_北京公司5月完成上报5.24 2 4 2" xfId="32274" xr:uid="{00000000-0005-0000-0000-0000364D0000}"/>
    <cellStyle name="差_北京公司5月完成上报5.24 2 5" xfId="17264" xr:uid="{00000000-0005-0000-0000-0000374D0000}"/>
    <cellStyle name="差_北京公司5月完成上报5.24 2 5 2" xfId="32276" xr:uid="{00000000-0005-0000-0000-0000384D0000}"/>
    <cellStyle name="差_北京公司5月完成上报5.24 2 6" xfId="32264" xr:uid="{00000000-0005-0000-0000-0000394D0000}"/>
    <cellStyle name="差_北京公司5月完成上报5.24 3" xfId="5288" xr:uid="{00000000-0005-0000-0000-00003A4D0000}"/>
    <cellStyle name="差_北京公司5月完成上报5.24 3 2" xfId="7496" xr:uid="{00000000-0005-0000-0000-00003B4D0000}"/>
    <cellStyle name="差_北京公司5月完成上报5.24 3 2 2" xfId="29710" xr:uid="{00000000-0005-0000-0000-00003C4D0000}"/>
    <cellStyle name="差_北京公司5月完成上报5.24 3 3" xfId="9827" xr:uid="{00000000-0005-0000-0000-00003D4D0000}"/>
    <cellStyle name="差_北京公司5月完成上报5.24 3 3 2" xfId="29713" xr:uid="{00000000-0005-0000-0000-00003E4D0000}"/>
    <cellStyle name="差_北京公司5月完成上报5.24 3 4" xfId="32277" xr:uid="{00000000-0005-0000-0000-00003F4D0000}"/>
    <cellStyle name="差_北京公司5月完成上报5.24 4" xfId="11978" xr:uid="{00000000-0005-0000-0000-0000404D0000}"/>
    <cellStyle name="差_北京公司5月完成上报5.24 4 2" xfId="32278" xr:uid="{00000000-0005-0000-0000-0000414D0000}"/>
    <cellStyle name="差_北京公司5月完成上报5.24 5" xfId="8875" xr:uid="{00000000-0005-0000-0000-0000424D0000}"/>
    <cellStyle name="差_北京公司5月完成上报5.24 5 2" xfId="28762" xr:uid="{00000000-0005-0000-0000-0000434D0000}"/>
    <cellStyle name="差_北京公司5月完成上报5.24 6" xfId="17262" xr:uid="{00000000-0005-0000-0000-0000444D0000}"/>
    <cellStyle name="差_北京公司5月完成上报5.24 6 2" xfId="32279" xr:uid="{00000000-0005-0000-0000-0000454D0000}"/>
    <cellStyle name="差_北京公司5月完成上报5.24 7" xfId="31161" xr:uid="{00000000-0005-0000-0000-0000464D0000}"/>
    <cellStyle name="差_北京公司6月上半月完成上报6.9" xfId="1747" xr:uid="{00000000-0005-0000-0000-0000474D0000}"/>
    <cellStyle name="差_北京公司6月上半月完成上报6.9 2" xfId="2669" xr:uid="{00000000-0005-0000-0000-0000484D0000}"/>
    <cellStyle name="差_北京公司6月上半月完成上报6.9 2 2" xfId="5291" xr:uid="{00000000-0005-0000-0000-0000494D0000}"/>
    <cellStyle name="差_北京公司6月上半月完成上报6.9 2 2 2" xfId="6817" xr:uid="{00000000-0005-0000-0000-00004A4D0000}"/>
    <cellStyle name="差_北京公司6月上半月完成上报6.9 2 2 2 2" xfId="32286" xr:uid="{00000000-0005-0000-0000-00004B4D0000}"/>
    <cellStyle name="差_北京公司6月上半月完成上报6.9 2 2 3" xfId="11980" xr:uid="{00000000-0005-0000-0000-00004C4D0000}"/>
    <cellStyle name="差_北京公司6月上半月完成上报6.9 2 2 3 2" xfId="32287" xr:uid="{00000000-0005-0000-0000-00004D4D0000}"/>
    <cellStyle name="差_北京公司6月上半月完成上报6.9 2 2 4" xfId="32284" xr:uid="{00000000-0005-0000-0000-00004E4D0000}"/>
    <cellStyle name="差_北京公司6月上半月完成上报6.9 2 3" xfId="11981" xr:uid="{00000000-0005-0000-0000-00004F4D0000}"/>
    <cellStyle name="差_北京公司6月上半月完成上报6.9 2 3 2" xfId="32288" xr:uid="{00000000-0005-0000-0000-0000504D0000}"/>
    <cellStyle name="差_北京公司6月上半月完成上报6.9 2 4" xfId="11982" xr:uid="{00000000-0005-0000-0000-0000514D0000}"/>
    <cellStyle name="差_北京公司6月上半月完成上报6.9 2 4 2" xfId="32289" xr:uid="{00000000-0005-0000-0000-0000524D0000}"/>
    <cellStyle name="差_北京公司6月上半月完成上报6.9 2 5" xfId="17267" xr:uid="{00000000-0005-0000-0000-0000534D0000}"/>
    <cellStyle name="差_北京公司6月上半月完成上报6.9 2 5 2" xfId="32290" xr:uid="{00000000-0005-0000-0000-0000544D0000}"/>
    <cellStyle name="差_北京公司6月上半月完成上报6.9 2 6" xfId="32283" xr:uid="{00000000-0005-0000-0000-0000554D0000}"/>
    <cellStyle name="差_北京公司6月上半月完成上报6.9 3" xfId="5290" xr:uid="{00000000-0005-0000-0000-0000564D0000}"/>
    <cellStyle name="差_北京公司6月上半月完成上报6.9 3 2" xfId="7318" xr:uid="{00000000-0005-0000-0000-0000574D0000}"/>
    <cellStyle name="差_北京公司6月上半月完成上报6.9 3 2 2" xfId="28627" xr:uid="{00000000-0005-0000-0000-0000584D0000}"/>
    <cellStyle name="差_北京公司6月上半月完成上报6.9 3 3" xfId="11983" xr:uid="{00000000-0005-0000-0000-0000594D0000}"/>
    <cellStyle name="差_北京公司6月上半月完成上报6.9 3 3 2" xfId="32293" xr:uid="{00000000-0005-0000-0000-00005A4D0000}"/>
    <cellStyle name="差_北京公司6月上半月完成上报6.9 3 4" xfId="32292" xr:uid="{00000000-0005-0000-0000-00005B4D0000}"/>
    <cellStyle name="差_北京公司6月上半月完成上报6.9 4" xfId="11984" xr:uid="{00000000-0005-0000-0000-00005C4D0000}"/>
    <cellStyle name="差_北京公司6月上半月完成上报6.9 4 2" xfId="32294" xr:uid="{00000000-0005-0000-0000-00005D4D0000}"/>
    <cellStyle name="差_北京公司6月上半月完成上报6.9 5" xfId="11985" xr:uid="{00000000-0005-0000-0000-00005E4D0000}"/>
    <cellStyle name="差_北京公司6月上半月完成上报6.9 5 2" xfId="32295" xr:uid="{00000000-0005-0000-0000-00005F4D0000}"/>
    <cellStyle name="差_北京公司6月上半月完成上报6.9 6" xfId="16383" xr:uid="{00000000-0005-0000-0000-0000604D0000}"/>
    <cellStyle name="差_北京公司6月上半月完成上报6.9 6 2" xfId="32296" xr:uid="{00000000-0005-0000-0000-0000614D0000}"/>
    <cellStyle name="差_北京公司6月上半月完成上报6.9 7" xfId="32281" xr:uid="{00000000-0005-0000-0000-0000624D0000}"/>
    <cellStyle name="差_北京公司6月完成6.27" xfId="2672" xr:uid="{00000000-0005-0000-0000-0000634D0000}"/>
    <cellStyle name="差_北京公司6月完成6.27 2" xfId="458" xr:uid="{00000000-0005-0000-0000-0000644D0000}"/>
    <cellStyle name="差_北京公司6月完成6.27 2 2" xfId="5293" xr:uid="{00000000-0005-0000-0000-0000654D0000}"/>
    <cellStyle name="差_北京公司6月完成6.27 2 2 2" xfId="6990" xr:uid="{00000000-0005-0000-0000-0000664D0000}"/>
    <cellStyle name="差_北京公司6月完成6.27 2 2 2 2" xfId="21371" xr:uid="{00000000-0005-0000-0000-0000674D0000}"/>
    <cellStyle name="差_北京公司6月完成6.27 2 2 3" xfId="11987" xr:uid="{00000000-0005-0000-0000-0000684D0000}"/>
    <cellStyle name="差_北京公司6月完成6.27 2 2 3 2" xfId="32302" xr:uid="{00000000-0005-0000-0000-0000694D0000}"/>
    <cellStyle name="差_北京公司6月完成6.27 2 2 4" xfId="32300" xr:uid="{00000000-0005-0000-0000-00006A4D0000}"/>
    <cellStyle name="差_北京公司6月完成6.27 2 3" xfId="11988" xr:uid="{00000000-0005-0000-0000-00006B4D0000}"/>
    <cellStyle name="差_北京公司6月完成6.27 2 3 2" xfId="32303" xr:uid="{00000000-0005-0000-0000-00006C4D0000}"/>
    <cellStyle name="差_北京公司6月完成6.27 2 4" xfId="11989" xr:uid="{00000000-0005-0000-0000-00006D4D0000}"/>
    <cellStyle name="差_北京公司6月完成6.27 2 4 2" xfId="32304" xr:uid="{00000000-0005-0000-0000-00006E4D0000}"/>
    <cellStyle name="差_北京公司6月完成6.27 2 5" xfId="15869" xr:uid="{00000000-0005-0000-0000-00006F4D0000}"/>
    <cellStyle name="差_北京公司6月完成6.27 2 5 2" xfId="32305" xr:uid="{00000000-0005-0000-0000-0000704D0000}"/>
    <cellStyle name="差_北京公司6月完成6.27 2 6" xfId="32299" xr:uid="{00000000-0005-0000-0000-0000714D0000}"/>
    <cellStyle name="差_北京公司6月完成6.27 3" xfId="5292" xr:uid="{00000000-0005-0000-0000-0000724D0000}"/>
    <cellStyle name="差_北京公司6月完成6.27 3 2" xfId="6991" xr:uid="{00000000-0005-0000-0000-0000734D0000}"/>
    <cellStyle name="差_北京公司6月完成6.27 3 2 2" xfId="27901" xr:uid="{00000000-0005-0000-0000-0000744D0000}"/>
    <cellStyle name="差_北京公司6月完成6.27 3 3" xfId="9641" xr:uid="{00000000-0005-0000-0000-0000754D0000}"/>
    <cellStyle name="差_北京公司6月完成6.27 3 3 2" xfId="27903" xr:uid="{00000000-0005-0000-0000-0000764D0000}"/>
    <cellStyle name="差_北京公司6月完成6.27 3 4" xfId="32307" xr:uid="{00000000-0005-0000-0000-0000774D0000}"/>
    <cellStyle name="差_北京公司6月完成6.27 4" xfId="11991" xr:uid="{00000000-0005-0000-0000-0000784D0000}"/>
    <cellStyle name="差_北京公司6月完成6.27 4 2" xfId="32309" xr:uid="{00000000-0005-0000-0000-0000794D0000}"/>
    <cellStyle name="差_北京公司6月完成6.27 5" xfId="11993" xr:uid="{00000000-0005-0000-0000-00007A4D0000}"/>
    <cellStyle name="差_北京公司6月完成6.27 5 2" xfId="32311" xr:uid="{00000000-0005-0000-0000-00007B4D0000}"/>
    <cellStyle name="差_北京公司6月完成6.27 6" xfId="17270" xr:uid="{00000000-0005-0000-0000-00007C4D0000}"/>
    <cellStyle name="差_北京公司6月完成6.27 6 2" xfId="32313" xr:uid="{00000000-0005-0000-0000-00007D4D0000}"/>
    <cellStyle name="差_北京公司6月完成6.27 7" xfId="32298" xr:uid="{00000000-0005-0000-0000-00007E4D0000}"/>
    <cellStyle name="差_北京公司6月完成6.28" xfId="2487" xr:uid="{00000000-0005-0000-0000-00007F4D0000}"/>
    <cellStyle name="差_北京公司6月完成6.28 2" xfId="2673" xr:uid="{00000000-0005-0000-0000-0000804D0000}"/>
    <cellStyle name="差_北京公司6月完成6.28 2 2" xfId="5295" xr:uid="{00000000-0005-0000-0000-0000814D0000}"/>
    <cellStyle name="差_北京公司6月完成6.28 2 2 2" xfId="7315" xr:uid="{00000000-0005-0000-0000-0000824D0000}"/>
    <cellStyle name="差_北京公司6月完成6.28 2 2 2 2" xfId="32280" xr:uid="{00000000-0005-0000-0000-0000834D0000}"/>
    <cellStyle name="差_北京公司6月完成6.28 2 2 3" xfId="11994" xr:uid="{00000000-0005-0000-0000-0000844D0000}"/>
    <cellStyle name="差_北京公司6月完成6.28 2 2 3 2" xfId="32319" xr:uid="{00000000-0005-0000-0000-0000854D0000}"/>
    <cellStyle name="差_北京公司6月完成6.28 2 2 4" xfId="32317" xr:uid="{00000000-0005-0000-0000-0000864D0000}"/>
    <cellStyle name="差_北京公司6月完成6.28 2 3" xfId="11995" xr:uid="{00000000-0005-0000-0000-0000874D0000}"/>
    <cellStyle name="差_北京公司6月完成6.28 2 3 2" xfId="32320" xr:uid="{00000000-0005-0000-0000-0000884D0000}"/>
    <cellStyle name="差_北京公司6月完成6.28 2 4" xfId="11996" xr:uid="{00000000-0005-0000-0000-0000894D0000}"/>
    <cellStyle name="差_北京公司6月完成6.28 2 4 2" xfId="32321" xr:uid="{00000000-0005-0000-0000-00008A4D0000}"/>
    <cellStyle name="差_北京公司6月完成6.28 2 5" xfId="17271" xr:uid="{00000000-0005-0000-0000-00008B4D0000}"/>
    <cellStyle name="差_北京公司6月完成6.28 2 5 2" xfId="32322" xr:uid="{00000000-0005-0000-0000-00008C4D0000}"/>
    <cellStyle name="差_北京公司6月完成6.28 2 6" xfId="32316" xr:uid="{00000000-0005-0000-0000-00008D4D0000}"/>
    <cellStyle name="差_北京公司6月完成6.28 3" xfId="5294" xr:uid="{00000000-0005-0000-0000-00008E4D0000}"/>
    <cellStyle name="差_北京公司6月完成6.28 3 2" xfId="6998" xr:uid="{00000000-0005-0000-0000-00008F4D0000}"/>
    <cellStyle name="差_北京公司6月完成6.28 3 2 2" xfId="27915" xr:uid="{00000000-0005-0000-0000-0000904D0000}"/>
    <cellStyle name="差_北京公司6月完成6.28 3 3" xfId="9635" xr:uid="{00000000-0005-0000-0000-0000914D0000}"/>
    <cellStyle name="差_北京公司6月完成6.28 3 3 2" xfId="27917" xr:uid="{00000000-0005-0000-0000-0000924D0000}"/>
    <cellStyle name="差_北京公司6月完成6.28 3 4" xfId="32323" xr:uid="{00000000-0005-0000-0000-0000934D0000}"/>
    <cellStyle name="差_北京公司6月完成6.28 4" xfId="11574" xr:uid="{00000000-0005-0000-0000-0000944D0000}"/>
    <cellStyle name="差_北京公司6月完成6.28 4 2" xfId="31261" xr:uid="{00000000-0005-0000-0000-0000954D0000}"/>
    <cellStyle name="差_北京公司6月完成6.28 5" xfId="11576" xr:uid="{00000000-0005-0000-0000-0000964D0000}"/>
    <cellStyle name="差_北京公司6月完成6.28 5 2" xfId="31265" xr:uid="{00000000-0005-0000-0000-0000974D0000}"/>
    <cellStyle name="差_北京公司6月完成6.28 6" xfId="17089" xr:uid="{00000000-0005-0000-0000-0000984D0000}"/>
    <cellStyle name="差_北京公司6月完成6.28 6 2" xfId="31267" xr:uid="{00000000-0005-0000-0000-0000994D0000}"/>
    <cellStyle name="差_北京公司6月完成6.28 7" xfId="32315" xr:uid="{00000000-0005-0000-0000-00009A4D0000}"/>
    <cellStyle name="差_北京公司7月上半月完成7.11" xfId="2674" xr:uid="{00000000-0005-0000-0000-00009B4D0000}"/>
    <cellStyle name="差_北京公司7月上半月完成7.11 2" xfId="2675" xr:uid="{00000000-0005-0000-0000-00009C4D0000}"/>
    <cellStyle name="差_北京公司7月上半月完成7.11 2 2" xfId="5297" xr:uid="{00000000-0005-0000-0000-00009D4D0000}"/>
    <cellStyle name="差_北京公司7月上半月完成7.11 2 2 2" xfId="7505" xr:uid="{00000000-0005-0000-0000-00009E4D0000}"/>
    <cellStyle name="差_北京公司7月上半月完成7.11 2 2 2 2" xfId="32327" xr:uid="{00000000-0005-0000-0000-00009F4D0000}"/>
    <cellStyle name="差_北京公司7月上半月完成7.11 2 2 3" xfId="11997" xr:uid="{00000000-0005-0000-0000-0000A04D0000}"/>
    <cellStyle name="差_北京公司7月上半月完成7.11 2 2 3 2" xfId="32328" xr:uid="{00000000-0005-0000-0000-0000A14D0000}"/>
    <cellStyle name="差_北京公司7月上半月完成7.11 2 2 4" xfId="32326" xr:uid="{00000000-0005-0000-0000-0000A24D0000}"/>
    <cellStyle name="差_北京公司7月上半月完成7.11 2 3" xfId="11998" xr:uid="{00000000-0005-0000-0000-0000A34D0000}"/>
    <cellStyle name="差_北京公司7月上半月完成7.11 2 3 2" xfId="32329" xr:uid="{00000000-0005-0000-0000-0000A44D0000}"/>
    <cellStyle name="差_北京公司7月上半月完成7.11 2 4" xfId="11999" xr:uid="{00000000-0005-0000-0000-0000A54D0000}"/>
    <cellStyle name="差_北京公司7月上半月完成7.11 2 4 2" xfId="32330" xr:uid="{00000000-0005-0000-0000-0000A64D0000}"/>
    <cellStyle name="差_北京公司7月上半月完成7.11 2 5" xfId="17273" xr:uid="{00000000-0005-0000-0000-0000A74D0000}"/>
    <cellStyle name="差_北京公司7月上半月完成7.11 2 5 2" xfId="32332" xr:uid="{00000000-0005-0000-0000-0000A84D0000}"/>
    <cellStyle name="差_北京公司7月上半月完成7.11 2 6" xfId="32325" xr:uid="{00000000-0005-0000-0000-0000A94D0000}"/>
    <cellStyle name="差_北京公司7月上半月完成7.11 3" xfId="5296" xr:uid="{00000000-0005-0000-0000-0000AA4D0000}"/>
    <cellStyle name="差_北京公司7月上半月完成7.11 3 2" xfId="7352" xr:uid="{00000000-0005-0000-0000-0000AB4D0000}"/>
    <cellStyle name="差_北京公司7月上半月完成7.11 3 2 2" xfId="32334" xr:uid="{00000000-0005-0000-0000-0000AC4D0000}"/>
    <cellStyle name="差_北京公司7月上半月完成7.11 3 3" xfId="12000" xr:uid="{00000000-0005-0000-0000-0000AD4D0000}"/>
    <cellStyle name="差_北京公司7月上半月完成7.11 3 3 2" xfId="32335" xr:uid="{00000000-0005-0000-0000-0000AE4D0000}"/>
    <cellStyle name="差_北京公司7月上半月完成7.11 3 4" xfId="32333" xr:uid="{00000000-0005-0000-0000-0000AF4D0000}"/>
    <cellStyle name="差_北京公司7月上半月完成7.11 4" xfId="12001" xr:uid="{00000000-0005-0000-0000-0000B04D0000}"/>
    <cellStyle name="差_北京公司7月上半月完成7.11 4 2" xfId="32336" xr:uid="{00000000-0005-0000-0000-0000B14D0000}"/>
    <cellStyle name="差_北京公司7月上半月完成7.11 5" xfId="12002" xr:uid="{00000000-0005-0000-0000-0000B24D0000}"/>
    <cellStyle name="差_北京公司7月上半月完成7.11 5 2" xfId="32337" xr:uid="{00000000-0005-0000-0000-0000B34D0000}"/>
    <cellStyle name="差_北京公司7月上半月完成7.11 6" xfId="17272" xr:uid="{00000000-0005-0000-0000-0000B44D0000}"/>
    <cellStyle name="差_北京公司7月上半月完成7.11 6 2" xfId="32338" xr:uid="{00000000-0005-0000-0000-0000B54D0000}"/>
    <cellStyle name="差_北京公司7月上半月完成7.11 7" xfId="32324" xr:uid="{00000000-0005-0000-0000-0000B64D0000}"/>
    <cellStyle name="差_北京公司7月完成7.25" xfId="2677" xr:uid="{00000000-0005-0000-0000-0000B74D0000}"/>
    <cellStyle name="差_北京公司7月完成7.25 2" xfId="2217" xr:uid="{00000000-0005-0000-0000-0000B84D0000}"/>
    <cellStyle name="差_北京公司7月完成7.25 2 2" xfId="5299" xr:uid="{00000000-0005-0000-0000-0000B94D0000}"/>
    <cellStyle name="差_北京公司7月完成7.25 2 2 2" xfId="7444" xr:uid="{00000000-0005-0000-0000-0000BA4D0000}"/>
    <cellStyle name="差_北京公司7月完成7.25 2 2 2 2" xfId="32344" xr:uid="{00000000-0005-0000-0000-0000BB4D0000}"/>
    <cellStyle name="差_北京公司7月完成7.25 2 2 3" xfId="12004" xr:uid="{00000000-0005-0000-0000-0000BC4D0000}"/>
    <cellStyle name="差_北京公司7月完成7.25 2 2 3 2" xfId="32345" xr:uid="{00000000-0005-0000-0000-0000BD4D0000}"/>
    <cellStyle name="差_北京公司7月完成7.25 2 2 4" xfId="32343" xr:uid="{00000000-0005-0000-0000-0000BE4D0000}"/>
    <cellStyle name="差_北京公司7月完成7.25 2 3" xfId="10906" xr:uid="{00000000-0005-0000-0000-0000BF4D0000}"/>
    <cellStyle name="差_北京公司7月完成7.25 2 3 2" xfId="22890" xr:uid="{00000000-0005-0000-0000-0000C04D0000}"/>
    <cellStyle name="差_北京公司7月完成7.25 2 4" xfId="10904" xr:uid="{00000000-0005-0000-0000-0000C14D0000}"/>
    <cellStyle name="差_北京公司7月完成7.25 2 4 2" xfId="22895" xr:uid="{00000000-0005-0000-0000-0000C24D0000}"/>
    <cellStyle name="差_北京公司7月完成7.25 2 5" xfId="16819" xr:uid="{00000000-0005-0000-0000-0000C34D0000}"/>
    <cellStyle name="差_北京公司7月完成7.25 2 5 2" xfId="32346" xr:uid="{00000000-0005-0000-0000-0000C44D0000}"/>
    <cellStyle name="差_北京公司7月完成7.25 2 6" xfId="32341" xr:uid="{00000000-0005-0000-0000-0000C54D0000}"/>
    <cellStyle name="差_北京公司7月完成7.25 3" xfId="5298" xr:uid="{00000000-0005-0000-0000-0000C64D0000}"/>
    <cellStyle name="差_北京公司7月完成7.25 3 2" xfId="7582" xr:uid="{00000000-0005-0000-0000-0000C74D0000}"/>
    <cellStyle name="差_北京公司7月完成7.25 3 2 2" xfId="32350" xr:uid="{00000000-0005-0000-0000-0000C84D0000}"/>
    <cellStyle name="差_北京公司7月完成7.25 3 3" xfId="12005" xr:uid="{00000000-0005-0000-0000-0000C94D0000}"/>
    <cellStyle name="差_北京公司7月完成7.25 3 3 2" xfId="32352" xr:uid="{00000000-0005-0000-0000-0000CA4D0000}"/>
    <cellStyle name="差_北京公司7月完成7.25 3 4" xfId="32348" xr:uid="{00000000-0005-0000-0000-0000CB4D0000}"/>
    <cellStyle name="差_北京公司7月完成7.25 4" xfId="10283" xr:uid="{00000000-0005-0000-0000-0000CC4D0000}"/>
    <cellStyle name="差_北京公司7月完成7.25 4 2" xfId="27500" xr:uid="{00000000-0005-0000-0000-0000CD4D0000}"/>
    <cellStyle name="差_北京公司7月完成7.25 5" xfId="8992" xr:uid="{00000000-0005-0000-0000-0000CE4D0000}"/>
    <cellStyle name="差_北京公司7月完成7.25 5 2" xfId="27503" xr:uid="{00000000-0005-0000-0000-0000CF4D0000}"/>
    <cellStyle name="差_北京公司7月完成7.25 6" xfId="17275" xr:uid="{00000000-0005-0000-0000-0000D04D0000}"/>
    <cellStyle name="差_北京公司7月完成7.25 6 2" xfId="27506" xr:uid="{00000000-0005-0000-0000-0000D14D0000}"/>
    <cellStyle name="差_北京公司7月完成7.25 7" xfId="32339" xr:uid="{00000000-0005-0000-0000-0000D24D0000}"/>
    <cellStyle name="差_北京公司8月上半月完成8.8" xfId="2678" xr:uid="{00000000-0005-0000-0000-0000D34D0000}"/>
    <cellStyle name="差_北京公司8月上半月完成8.8 2" xfId="2679" xr:uid="{00000000-0005-0000-0000-0000D44D0000}"/>
    <cellStyle name="差_北京公司8月上半月完成8.8 2 2" xfId="5301" xr:uid="{00000000-0005-0000-0000-0000D54D0000}"/>
    <cellStyle name="差_北京公司8月上半月完成8.8 2 2 2" xfId="7583" xr:uid="{00000000-0005-0000-0000-0000D64D0000}"/>
    <cellStyle name="差_北京公司8月上半月完成8.8 2 2 2 2" xfId="31705" xr:uid="{00000000-0005-0000-0000-0000D74D0000}"/>
    <cellStyle name="差_北京公司8月上半月完成8.8 2 2 3" xfId="8459" xr:uid="{00000000-0005-0000-0000-0000D84D0000}"/>
    <cellStyle name="差_北京公司8月上半月完成8.8 2 2 3 2" xfId="30130" xr:uid="{00000000-0005-0000-0000-0000D94D0000}"/>
    <cellStyle name="差_北京公司8月上半月完成8.8 2 2 4" xfId="32355" xr:uid="{00000000-0005-0000-0000-0000DA4D0000}"/>
    <cellStyle name="差_北京公司8月上半月完成8.8 2 3" xfId="12006" xr:uid="{00000000-0005-0000-0000-0000DB4D0000}"/>
    <cellStyle name="差_北京公司8月上半月完成8.8 2 3 2" xfId="32356" xr:uid="{00000000-0005-0000-0000-0000DC4D0000}"/>
    <cellStyle name="差_北京公司8月上半月完成8.8 2 4" xfId="12007" xr:uid="{00000000-0005-0000-0000-0000DD4D0000}"/>
    <cellStyle name="差_北京公司8月上半月完成8.8 2 4 2" xfId="32357" xr:uid="{00000000-0005-0000-0000-0000DE4D0000}"/>
    <cellStyle name="差_北京公司8月上半月完成8.8 2 5" xfId="17277" xr:uid="{00000000-0005-0000-0000-0000DF4D0000}"/>
    <cellStyle name="差_北京公司8月上半月完成8.8 2 5 2" xfId="32358" xr:uid="{00000000-0005-0000-0000-0000E04D0000}"/>
    <cellStyle name="差_北京公司8月上半月完成8.8 2 6" xfId="32354" xr:uid="{00000000-0005-0000-0000-0000E14D0000}"/>
    <cellStyle name="差_北京公司8月上半月完成8.8 3" xfId="5300" xr:uid="{00000000-0005-0000-0000-0000E24D0000}"/>
    <cellStyle name="差_北京公司8月上半月完成8.8 3 2" xfId="7414" xr:uid="{00000000-0005-0000-0000-0000E34D0000}"/>
    <cellStyle name="差_北京公司8月上半月完成8.8 3 2 2" xfId="32360" xr:uid="{00000000-0005-0000-0000-0000E44D0000}"/>
    <cellStyle name="差_北京公司8月上半月完成8.8 3 3" xfId="12008" xr:uid="{00000000-0005-0000-0000-0000E54D0000}"/>
    <cellStyle name="差_北京公司8月上半月完成8.8 3 3 2" xfId="32361" xr:uid="{00000000-0005-0000-0000-0000E64D0000}"/>
    <cellStyle name="差_北京公司8月上半月完成8.8 3 4" xfId="32359" xr:uid="{00000000-0005-0000-0000-0000E74D0000}"/>
    <cellStyle name="差_北京公司8月上半月完成8.8 4" xfId="12009" xr:uid="{00000000-0005-0000-0000-0000E84D0000}"/>
    <cellStyle name="差_北京公司8月上半月完成8.8 4 2" xfId="32362" xr:uid="{00000000-0005-0000-0000-0000E94D0000}"/>
    <cellStyle name="差_北京公司8月上半月完成8.8 5" xfId="12010" xr:uid="{00000000-0005-0000-0000-0000EA4D0000}"/>
    <cellStyle name="差_北京公司8月上半月完成8.8 5 2" xfId="32363" xr:uid="{00000000-0005-0000-0000-0000EB4D0000}"/>
    <cellStyle name="差_北京公司8月上半月完成8.8 6" xfId="17276" xr:uid="{00000000-0005-0000-0000-0000EC4D0000}"/>
    <cellStyle name="差_北京公司8月上半月完成8.8 6 2" xfId="32364" xr:uid="{00000000-0005-0000-0000-0000ED4D0000}"/>
    <cellStyle name="差_北京公司8月上半月完成8.8 7" xfId="32353" xr:uid="{00000000-0005-0000-0000-0000EE4D0000}"/>
    <cellStyle name="差_北京公司8月完成及9月计划8.22" xfId="801" xr:uid="{00000000-0005-0000-0000-0000EF4D0000}"/>
    <cellStyle name="差_北京公司8月完成及9月计划8.22 2" xfId="2680" xr:uid="{00000000-0005-0000-0000-0000F04D0000}"/>
    <cellStyle name="差_北京公司8月完成及9月计划8.22 2 2" xfId="5303" xr:uid="{00000000-0005-0000-0000-0000F14D0000}"/>
    <cellStyle name="差_北京公司8月完成及9月计划8.22 2 2 2" xfId="7388" xr:uid="{00000000-0005-0000-0000-0000F24D0000}"/>
    <cellStyle name="差_北京公司8月完成及9月计划8.22 2 2 2 2" xfId="32375" xr:uid="{00000000-0005-0000-0000-0000F34D0000}"/>
    <cellStyle name="差_北京公司8月完成及9月计划8.22 2 2 3" xfId="12014" xr:uid="{00000000-0005-0000-0000-0000F44D0000}"/>
    <cellStyle name="差_北京公司8月完成及9月计划8.22 2 2 3 2" xfId="32378" xr:uid="{00000000-0005-0000-0000-0000F54D0000}"/>
    <cellStyle name="差_北京公司8月完成及9月计划8.22 2 2 4" xfId="32372" xr:uid="{00000000-0005-0000-0000-0000F64D0000}"/>
    <cellStyle name="差_北京公司8月完成及9月计划8.22 2 3" xfId="12017" xr:uid="{00000000-0005-0000-0000-0000F74D0000}"/>
    <cellStyle name="差_北京公司8月完成及9月计划8.22 2 3 2" xfId="32381" xr:uid="{00000000-0005-0000-0000-0000F84D0000}"/>
    <cellStyle name="差_北京公司8月完成及9月计划8.22 2 4" xfId="12019" xr:uid="{00000000-0005-0000-0000-0000F94D0000}"/>
    <cellStyle name="差_北京公司8月完成及9月计划8.22 2 4 2" xfId="32384" xr:uid="{00000000-0005-0000-0000-0000FA4D0000}"/>
    <cellStyle name="差_北京公司8月完成及9月计划8.22 2 5" xfId="17278" xr:uid="{00000000-0005-0000-0000-0000FB4D0000}"/>
    <cellStyle name="差_北京公司8月完成及9月计划8.22 2 5 2" xfId="32386" xr:uid="{00000000-0005-0000-0000-0000FC4D0000}"/>
    <cellStyle name="差_北京公司8月完成及9月计划8.22 2 6" xfId="32369" xr:uid="{00000000-0005-0000-0000-0000FD4D0000}"/>
    <cellStyle name="差_北京公司8月完成及9月计划8.22 3" xfId="5302" xr:uid="{00000000-0005-0000-0000-0000FE4D0000}"/>
    <cellStyle name="差_北京公司8月完成及9月计划8.22 3 2" xfId="7490" xr:uid="{00000000-0005-0000-0000-0000FF4D0000}"/>
    <cellStyle name="差_北京公司8月完成及9月计划8.22 3 2 2" xfId="32392" xr:uid="{00000000-0005-0000-0000-0000004E0000}"/>
    <cellStyle name="差_北京公司8月完成及9月计划8.22 3 3" xfId="12022" xr:uid="{00000000-0005-0000-0000-0000014E0000}"/>
    <cellStyle name="差_北京公司8月完成及9月计划8.22 3 3 2" xfId="32395" xr:uid="{00000000-0005-0000-0000-0000024E0000}"/>
    <cellStyle name="差_北京公司8月完成及9月计划8.22 3 4" xfId="32389" xr:uid="{00000000-0005-0000-0000-0000034E0000}"/>
    <cellStyle name="差_北京公司8月完成及9月计划8.22 4" xfId="12024" xr:uid="{00000000-0005-0000-0000-0000044E0000}"/>
    <cellStyle name="差_北京公司8月完成及9月计划8.22 4 2" xfId="32397" xr:uid="{00000000-0005-0000-0000-0000054E0000}"/>
    <cellStyle name="差_北京公司8月完成及9月计划8.22 5" xfId="9955" xr:uid="{00000000-0005-0000-0000-0000064E0000}"/>
    <cellStyle name="差_北京公司8月完成及9月计划8.22 5 2" xfId="25421" xr:uid="{00000000-0005-0000-0000-0000074E0000}"/>
    <cellStyle name="差_北京公司8月完成及9月计划8.22 6" xfId="15633" xr:uid="{00000000-0005-0000-0000-0000084E0000}"/>
    <cellStyle name="差_北京公司8月完成及9月计划8.22 6 2" xfId="25439" xr:uid="{00000000-0005-0000-0000-0000094E0000}"/>
    <cellStyle name="差_北京公司8月完成及9月计划8.22 7" xfId="32366" xr:uid="{00000000-0005-0000-0000-00000A4E0000}"/>
    <cellStyle name="差_北京公司9月上半月完成9.5" xfId="2551" xr:uid="{00000000-0005-0000-0000-00000B4E0000}"/>
    <cellStyle name="差_北京公司9月上半月完成9.5 2" xfId="2683" xr:uid="{00000000-0005-0000-0000-00000C4E0000}"/>
    <cellStyle name="差_北京公司9月上半月完成9.5 2 2" xfId="5305" xr:uid="{00000000-0005-0000-0000-00000D4E0000}"/>
    <cellStyle name="差_北京公司9月上半月完成9.5 2 2 2" xfId="7584" xr:uid="{00000000-0005-0000-0000-00000E4E0000}"/>
    <cellStyle name="差_北京公司9月上半月完成9.5 2 2 2 2" xfId="32402" xr:uid="{00000000-0005-0000-0000-00000F4E0000}"/>
    <cellStyle name="差_北京公司9月上半月完成9.5 2 2 3" xfId="12025" xr:uid="{00000000-0005-0000-0000-0000104E0000}"/>
    <cellStyle name="差_北京公司9月上半月完成9.5 2 2 3 2" xfId="32403" xr:uid="{00000000-0005-0000-0000-0000114E0000}"/>
    <cellStyle name="差_北京公司9月上半月完成9.5 2 2 4" xfId="32401" xr:uid="{00000000-0005-0000-0000-0000124E0000}"/>
    <cellStyle name="差_北京公司9月上半月完成9.5 2 3" xfId="12026" xr:uid="{00000000-0005-0000-0000-0000134E0000}"/>
    <cellStyle name="差_北京公司9月上半月完成9.5 2 3 2" xfId="32404" xr:uid="{00000000-0005-0000-0000-0000144E0000}"/>
    <cellStyle name="差_北京公司9月上半月完成9.5 2 4" xfId="12027" xr:uid="{00000000-0005-0000-0000-0000154E0000}"/>
    <cellStyle name="差_北京公司9月上半月完成9.5 2 4 2" xfId="32406" xr:uid="{00000000-0005-0000-0000-0000164E0000}"/>
    <cellStyle name="差_北京公司9月上半月完成9.5 2 5" xfId="17280" xr:uid="{00000000-0005-0000-0000-0000174E0000}"/>
    <cellStyle name="差_北京公司9月上半月完成9.5 2 5 2" xfId="32408" xr:uid="{00000000-0005-0000-0000-0000184E0000}"/>
    <cellStyle name="差_北京公司9月上半月完成9.5 2 6" xfId="32400" xr:uid="{00000000-0005-0000-0000-0000194E0000}"/>
    <cellStyle name="差_北京公司9月上半月完成9.5 3" xfId="5304" xr:uid="{00000000-0005-0000-0000-00001A4E0000}"/>
    <cellStyle name="差_北京公司9月上半月完成9.5 3 2" xfId="7585" xr:uid="{00000000-0005-0000-0000-00001B4E0000}"/>
    <cellStyle name="差_北京公司9月上半月完成9.5 3 2 2" xfId="32410" xr:uid="{00000000-0005-0000-0000-00001C4E0000}"/>
    <cellStyle name="差_北京公司9月上半月完成9.5 3 3" xfId="12028" xr:uid="{00000000-0005-0000-0000-00001D4E0000}"/>
    <cellStyle name="差_北京公司9月上半月完成9.5 3 3 2" xfId="32411" xr:uid="{00000000-0005-0000-0000-00001E4E0000}"/>
    <cellStyle name="差_北京公司9月上半月完成9.5 3 4" xfId="32409" xr:uid="{00000000-0005-0000-0000-00001F4E0000}"/>
    <cellStyle name="差_北京公司9月上半月完成9.5 4" xfId="12029" xr:uid="{00000000-0005-0000-0000-0000204E0000}"/>
    <cellStyle name="差_北京公司9月上半月完成9.5 4 2" xfId="32412" xr:uid="{00000000-0005-0000-0000-0000214E0000}"/>
    <cellStyle name="差_北京公司9月上半月完成9.5 5" xfId="12030" xr:uid="{00000000-0005-0000-0000-0000224E0000}"/>
    <cellStyle name="差_北京公司9月上半月完成9.5 5 2" xfId="32413" xr:uid="{00000000-0005-0000-0000-0000234E0000}"/>
    <cellStyle name="差_北京公司9月上半月完成9.5 6" xfId="17153" xr:uid="{00000000-0005-0000-0000-0000244E0000}"/>
    <cellStyle name="差_北京公司9月上半月完成9.5 6 2" xfId="32414" xr:uid="{00000000-0005-0000-0000-0000254E0000}"/>
    <cellStyle name="差_北京公司9月上半月完成9.5 7" xfId="32399" xr:uid="{00000000-0005-0000-0000-0000264E0000}"/>
    <cellStyle name="差_北京公司9月完成及10月计划9.21" xfId="1188" xr:uid="{00000000-0005-0000-0000-0000274E0000}"/>
    <cellStyle name="差_北京公司9月完成及10月计划9.21 2" xfId="2684" xr:uid="{00000000-0005-0000-0000-0000284E0000}"/>
    <cellStyle name="差_北京公司9月完成及10月计划9.21 2 2" xfId="5307" xr:uid="{00000000-0005-0000-0000-0000294E0000}"/>
    <cellStyle name="差_北京公司9月完成及10月计划9.21 2 2 2" xfId="7586" xr:uid="{00000000-0005-0000-0000-00002A4E0000}"/>
    <cellStyle name="差_北京公司9月完成及10月计划9.21 2 2 2 2" xfId="32415" xr:uid="{00000000-0005-0000-0000-00002B4E0000}"/>
    <cellStyle name="差_北京公司9月完成及10月计划9.21 2 2 3" xfId="12031" xr:uid="{00000000-0005-0000-0000-00002C4E0000}"/>
    <cellStyle name="差_北京公司9月完成及10月计划9.21 2 2 3 2" xfId="32416" xr:uid="{00000000-0005-0000-0000-00002D4E0000}"/>
    <cellStyle name="差_北京公司9月完成及10月计划9.21 2 2 4" xfId="23934" xr:uid="{00000000-0005-0000-0000-00002E4E0000}"/>
    <cellStyle name="差_北京公司9月完成及10月计划9.21 2 3" xfId="11033" xr:uid="{00000000-0005-0000-0000-00002F4E0000}"/>
    <cellStyle name="差_北京公司9月完成及10月计划9.21 2 3 2" xfId="21910" xr:uid="{00000000-0005-0000-0000-0000304E0000}"/>
    <cellStyle name="差_北京公司9月完成及10月计划9.21 2 4" xfId="11032" xr:uid="{00000000-0005-0000-0000-0000314E0000}"/>
    <cellStyle name="差_北京公司9月完成及10月计划9.21 2 4 2" xfId="21917" xr:uid="{00000000-0005-0000-0000-0000324E0000}"/>
    <cellStyle name="差_北京公司9月完成及10月计划9.21 2 5" xfId="17281" xr:uid="{00000000-0005-0000-0000-0000334E0000}"/>
    <cellStyle name="差_北京公司9月完成及10月计划9.21 2 5 2" xfId="32417" xr:uid="{00000000-0005-0000-0000-0000344E0000}"/>
    <cellStyle name="差_北京公司9月完成及10月计划9.21 2 6" xfId="21992" xr:uid="{00000000-0005-0000-0000-0000354E0000}"/>
    <cellStyle name="差_北京公司9月完成及10月计划9.21 3" xfId="5306" xr:uid="{00000000-0005-0000-0000-0000364E0000}"/>
    <cellStyle name="差_北京公司9月完成及10月计划9.21 3 2" xfId="7030" xr:uid="{00000000-0005-0000-0000-0000374E0000}"/>
    <cellStyle name="差_北京公司9月完成及10月计划9.21 3 2 2" xfId="32418" xr:uid="{00000000-0005-0000-0000-0000384E0000}"/>
    <cellStyle name="差_北京公司9月完成及10月计划9.21 3 3" xfId="12032" xr:uid="{00000000-0005-0000-0000-0000394E0000}"/>
    <cellStyle name="差_北京公司9月完成及10月计划9.21 3 3 2" xfId="32419" xr:uid="{00000000-0005-0000-0000-00003A4E0000}"/>
    <cellStyle name="差_北京公司9月完成及10月计划9.21 3 4" xfId="23938" xr:uid="{00000000-0005-0000-0000-00003B4E0000}"/>
    <cellStyle name="差_北京公司9月完成及10月计划9.21 4" xfId="9768" xr:uid="{00000000-0005-0000-0000-00003C4E0000}"/>
    <cellStyle name="差_北京公司9月完成及10月计划9.21 4 2" xfId="21498" xr:uid="{00000000-0005-0000-0000-00003D4E0000}"/>
    <cellStyle name="差_北京公司9月完成及10月计划9.21 5" xfId="10766" xr:uid="{00000000-0005-0000-0000-00003E4E0000}"/>
    <cellStyle name="差_北京公司9月完成及10月计划9.21 5 2" xfId="23947" xr:uid="{00000000-0005-0000-0000-00003F4E0000}"/>
    <cellStyle name="差_北京公司9月完成及10月计划9.21 6" xfId="15929" xr:uid="{00000000-0005-0000-0000-0000404E0000}"/>
    <cellStyle name="差_北京公司9月完成及10月计划9.21 6 2" xfId="23956" xr:uid="{00000000-0005-0000-0000-0000414E0000}"/>
    <cellStyle name="差_北京公司9月完成及10月计划9.21 7" xfId="22195" xr:uid="{00000000-0005-0000-0000-0000424E0000}"/>
    <cellStyle name="差_北京西" xfId="613" xr:uid="{00000000-0005-0000-0000-0000434E0000}"/>
    <cellStyle name="差_北京西 2" xfId="5308" xr:uid="{00000000-0005-0000-0000-0000444E0000}"/>
    <cellStyle name="差_北京西 2 2" xfId="6831" xr:uid="{00000000-0005-0000-0000-0000454E0000}"/>
    <cellStyle name="差_北京西 2 2 2" xfId="26684" xr:uid="{00000000-0005-0000-0000-0000464E0000}"/>
    <cellStyle name="差_北京西 2 3" xfId="9762" xr:uid="{00000000-0005-0000-0000-0000474E0000}"/>
    <cellStyle name="差_北京西 2 3 2" xfId="26686" xr:uid="{00000000-0005-0000-0000-0000484E0000}"/>
    <cellStyle name="差_北京西 2 4" xfId="32423" xr:uid="{00000000-0005-0000-0000-0000494E0000}"/>
    <cellStyle name="差_北京西 3" xfId="12034" xr:uid="{00000000-0005-0000-0000-00004A4E0000}"/>
    <cellStyle name="差_北京西 3 2" xfId="28714" xr:uid="{00000000-0005-0000-0000-00004B4E0000}"/>
    <cellStyle name="差_北京西 4" xfId="12036" xr:uid="{00000000-0005-0000-0000-00004C4E0000}"/>
    <cellStyle name="差_北京西 4 2" xfId="32425" xr:uid="{00000000-0005-0000-0000-00004D4E0000}"/>
    <cellStyle name="差_北京西 5" xfId="15532" xr:uid="{00000000-0005-0000-0000-00004E4E0000}"/>
    <cellStyle name="差_北京西 5 2" xfId="32427" xr:uid="{00000000-0005-0000-0000-00004F4E0000}"/>
    <cellStyle name="差_北京西 6" xfId="32420" xr:uid="{00000000-0005-0000-0000-0000504E0000}"/>
    <cellStyle name="差_车站及区间模板" xfId="2685" xr:uid="{00000000-0005-0000-0000-0000514E0000}"/>
    <cellStyle name="差_车站及区间模板 2" xfId="2687" xr:uid="{00000000-0005-0000-0000-0000524E0000}"/>
    <cellStyle name="差_车站及区间模板 2 2" xfId="5310" xr:uid="{00000000-0005-0000-0000-0000534E0000}"/>
    <cellStyle name="差_车站及区间模板 2 2 2" xfId="7587" xr:uid="{00000000-0005-0000-0000-0000544E0000}"/>
    <cellStyle name="差_车站及区间模板 2 2 2 2" xfId="26206" xr:uid="{00000000-0005-0000-0000-0000554E0000}"/>
    <cellStyle name="差_车站及区间模板 2 2 3" xfId="12037" xr:uid="{00000000-0005-0000-0000-0000564E0000}"/>
    <cellStyle name="差_车站及区间模板 2 2 3 2" xfId="32432" xr:uid="{00000000-0005-0000-0000-0000574E0000}"/>
    <cellStyle name="差_车站及区间模板 2 2 4" xfId="32431" xr:uid="{00000000-0005-0000-0000-0000584E0000}"/>
    <cellStyle name="差_车站及区间模板 2 3" xfId="12038" xr:uid="{00000000-0005-0000-0000-0000594E0000}"/>
    <cellStyle name="差_车站及区间模板 2 3 2" xfId="32433" xr:uid="{00000000-0005-0000-0000-00005A4E0000}"/>
    <cellStyle name="差_车站及区间模板 2 4" xfId="12039" xr:uid="{00000000-0005-0000-0000-00005B4E0000}"/>
    <cellStyle name="差_车站及区间模板 2 4 2" xfId="32434" xr:uid="{00000000-0005-0000-0000-00005C4E0000}"/>
    <cellStyle name="差_车站及区间模板 2 5" xfId="17284" xr:uid="{00000000-0005-0000-0000-00005D4E0000}"/>
    <cellStyle name="差_车站及区间模板 2 5 2" xfId="32435" xr:uid="{00000000-0005-0000-0000-00005E4E0000}"/>
    <cellStyle name="差_车站及区间模板 2 6" xfId="32430" xr:uid="{00000000-0005-0000-0000-00005F4E0000}"/>
    <cellStyle name="差_车站及区间模板 3" xfId="5309" xr:uid="{00000000-0005-0000-0000-0000604E0000}"/>
    <cellStyle name="差_车站及区间模板 3 2" xfId="7588" xr:uid="{00000000-0005-0000-0000-0000614E0000}"/>
    <cellStyle name="差_车站及区间模板 3 2 2" xfId="32437" xr:uid="{00000000-0005-0000-0000-0000624E0000}"/>
    <cellStyle name="差_车站及区间模板 3 3" xfId="12040" xr:uid="{00000000-0005-0000-0000-0000634E0000}"/>
    <cellStyle name="差_车站及区间模板 3 3 2" xfId="32438" xr:uid="{00000000-0005-0000-0000-0000644E0000}"/>
    <cellStyle name="差_车站及区间模板 3 4" xfId="32436" xr:uid="{00000000-0005-0000-0000-0000654E0000}"/>
    <cellStyle name="差_车站及区间模板 4" xfId="12041" xr:uid="{00000000-0005-0000-0000-0000664E0000}"/>
    <cellStyle name="差_车站及区间模板 4 2" xfId="21530" xr:uid="{00000000-0005-0000-0000-0000674E0000}"/>
    <cellStyle name="差_车站及区间模板 5" xfId="12042" xr:uid="{00000000-0005-0000-0000-0000684E0000}"/>
    <cellStyle name="差_车站及区间模板 5 2" xfId="32439" xr:uid="{00000000-0005-0000-0000-0000694E0000}"/>
    <cellStyle name="差_车站及区间模板 6" xfId="17282" xr:uid="{00000000-0005-0000-0000-00006A4E0000}"/>
    <cellStyle name="差_车站及区间模板 6 2" xfId="32440" xr:uid="{00000000-0005-0000-0000-00006B4E0000}"/>
    <cellStyle name="差_车站及区间模板 7" xfId="32429" xr:uid="{00000000-0005-0000-0000-00006C4E0000}"/>
    <cellStyle name="差_成本报表" xfId="3768" xr:uid="{00000000-0005-0000-0000-00006D4E0000}"/>
    <cellStyle name="差_成本报表 2" xfId="32441" xr:uid="{00000000-0005-0000-0000-00006E4E0000}"/>
    <cellStyle name="差_成本报表_1" xfId="3889" xr:uid="{00000000-0005-0000-0000-00006F4E0000}"/>
    <cellStyle name="差_成本报表_1 2" xfId="32442" xr:uid="{00000000-0005-0000-0000-0000704E0000}"/>
    <cellStyle name="差_成本报表_1_项目物资管理台帐" xfId="3833" xr:uid="{00000000-0005-0000-0000-0000714E0000}"/>
    <cellStyle name="差_成本报表_1_项目物资管理台帐 2" xfId="32443" xr:uid="{00000000-0005-0000-0000-0000724E0000}"/>
    <cellStyle name="差_成本报表_1_项目物资管理台帐汇总表(工程项目物资数量计划 实耗对比表)" xfId="3787" xr:uid="{00000000-0005-0000-0000-0000734E0000}"/>
    <cellStyle name="差_成本报表_1_项目物资管理台帐汇总表(工程项目物资数量计划 实耗对比表) 2" xfId="32444" xr:uid="{00000000-0005-0000-0000-0000744E0000}"/>
    <cellStyle name="差_成本报表_14年4月六局台账" xfId="4085" xr:uid="{00000000-0005-0000-0000-0000754E0000}"/>
    <cellStyle name="差_成本报表_14年4月六局台账 2" xfId="32445" xr:uid="{00000000-0005-0000-0000-0000764E0000}"/>
    <cellStyle name="差_成本报表_14年4月六局台账_项目物资管理台帐" xfId="3730" xr:uid="{00000000-0005-0000-0000-0000774E0000}"/>
    <cellStyle name="差_成本报表_14年4月六局台账_项目物资管理台帐 2" xfId="32446" xr:uid="{00000000-0005-0000-0000-0000784E0000}"/>
    <cellStyle name="差_成本报表_14年4月六局台账_项目物资管理台帐汇总表(工程项目物资数量计划 实耗对比表)" xfId="4038" xr:uid="{00000000-0005-0000-0000-0000794E0000}"/>
    <cellStyle name="差_成本报表_14年4月六局台账_项目物资管理台帐汇总表(工程项目物资数量计划 实耗对比表) 2" xfId="32447" xr:uid="{00000000-0005-0000-0000-00007A4E0000}"/>
    <cellStyle name="差_成本报表_14年4月六局台账_主要物资计划与到货报表" xfId="4087" xr:uid="{00000000-0005-0000-0000-00007B4E0000}"/>
    <cellStyle name="差_成本报表_14年4月六局台账_主要物资计划与到货报表 2" xfId="32448" xr:uid="{00000000-0005-0000-0000-00007C4E0000}"/>
    <cellStyle name="差_成本报表_Sheet1" xfId="4088" xr:uid="{00000000-0005-0000-0000-00007D4E0000}"/>
    <cellStyle name="差_成本报表_Sheet1 2" xfId="24563" xr:uid="{00000000-0005-0000-0000-00007E4E0000}"/>
    <cellStyle name="差_成本报表_成本报表" xfId="3743" xr:uid="{00000000-0005-0000-0000-00007F4E0000}"/>
    <cellStyle name="差_成本报表_成本报表 2" xfId="32449" xr:uid="{00000000-0005-0000-0000-0000804E0000}"/>
    <cellStyle name="差_成本报表_成本报表_Sheet1" xfId="4089" xr:uid="{00000000-0005-0000-0000-0000814E0000}"/>
    <cellStyle name="差_成本报表_成本报表_Sheet1 2" xfId="32450" xr:uid="{00000000-0005-0000-0000-0000824E0000}"/>
    <cellStyle name="差_成本报表_成本报表_付款" xfId="4090" xr:uid="{00000000-0005-0000-0000-0000834E0000}"/>
    <cellStyle name="差_成本报表_成本报表_付款 2" xfId="30198" xr:uid="{00000000-0005-0000-0000-0000844E0000}"/>
    <cellStyle name="差_成本报表_成本报表_供方" xfId="3976" xr:uid="{00000000-0005-0000-0000-0000854E0000}"/>
    <cellStyle name="差_成本报表_成本报表_供方 2" xfId="32451" xr:uid="{00000000-0005-0000-0000-0000864E0000}"/>
    <cellStyle name="差_成本报表_成本报表_合同" xfId="4004" xr:uid="{00000000-0005-0000-0000-0000874E0000}"/>
    <cellStyle name="差_成本报表_成本报表_合同 2" xfId="32452" xr:uid="{00000000-0005-0000-0000-0000884E0000}"/>
    <cellStyle name="差_成本报表_成本报表_合同_项目物资管理台帐" xfId="3749" xr:uid="{00000000-0005-0000-0000-0000894E0000}"/>
    <cellStyle name="差_成本报表_成本报表_合同_项目物资管理台帐 2" xfId="32454" xr:uid="{00000000-0005-0000-0000-00008A4E0000}"/>
    <cellStyle name="差_成本报表_成本报表_合同_项目物资管理台帐汇总表(工程项目物资数量计划 实耗对比表)" xfId="4091" xr:uid="{00000000-0005-0000-0000-00008B4E0000}"/>
    <cellStyle name="差_成本报表_成本报表_合同_项目物资管理台帐汇总表(工程项目物资数量计划 实耗对比表) 2" xfId="32455" xr:uid="{00000000-0005-0000-0000-00008C4E0000}"/>
    <cellStyle name="差_成本报表_成本报表_合同台帐" xfId="4086" xr:uid="{00000000-0005-0000-0000-00008D4E0000}"/>
    <cellStyle name="差_成本报表_成本报表_合同台帐 2" xfId="32457" xr:uid="{00000000-0005-0000-0000-00008E4E0000}"/>
    <cellStyle name="差_成本报表_成本报表_履约" xfId="4093" xr:uid="{00000000-0005-0000-0000-00008F4E0000}"/>
    <cellStyle name="差_成本报表_成本报表_履约 2" xfId="32458" xr:uid="{00000000-0005-0000-0000-0000904E0000}"/>
    <cellStyle name="差_成本报表_成本报表_其他" xfId="4076" xr:uid="{00000000-0005-0000-0000-0000914E0000}"/>
    <cellStyle name="差_成本报表_成本报表_其他 2" xfId="32459" xr:uid="{00000000-0005-0000-0000-0000924E0000}"/>
    <cellStyle name="差_成本报表_成本报表_其他_项目物资管理台帐" xfId="4044" xr:uid="{00000000-0005-0000-0000-0000934E0000}"/>
    <cellStyle name="差_成本报表_成本报表_其他_项目物资管理台帐 2" xfId="32460" xr:uid="{00000000-0005-0000-0000-0000944E0000}"/>
    <cellStyle name="差_成本报表_成本报表_其他_项目物资管理台帐汇总表(工程项目物资数量计划 实耗对比表)" xfId="4094" xr:uid="{00000000-0005-0000-0000-0000954E0000}"/>
    <cellStyle name="差_成本报表_成本报表_其他_项目物资管理台帐汇总表(工程项目物资数量计划 实耗对比表) 2" xfId="29126" xr:uid="{00000000-0005-0000-0000-0000964E0000}"/>
    <cellStyle name="差_成本报表_成本报表_商混" xfId="4095" xr:uid="{00000000-0005-0000-0000-0000974E0000}"/>
    <cellStyle name="差_成本报表_成本报表_商混 2" xfId="32463" xr:uid="{00000000-0005-0000-0000-0000984E0000}"/>
    <cellStyle name="差_成本报表_成本报表_台账" xfId="3759" xr:uid="{00000000-0005-0000-0000-0000994E0000}"/>
    <cellStyle name="差_成本报表_成本报表_台账 2" xfId="32464" xr:uid="{00000000-0005-0000-0000-00009A4E0000}"/>
    <cellStyle name="差_成本报表_成本报表_统8-六局" xfId="3721" xr:uid="{00000000-0005-0000-0000-00009B4E0000}"/>
    <cellStyle name="差_成本报表_成本报表_统8-六局 2" xfId="32465" xr:uid="{00000000-0005-0000-0000-00009C4E0000}"/>
    <cellStyle name="差_成本报表_成本报表_物统8-六局" xfId="3804" xr:uid="{00000000-0005-0000-0000-00009D4E0000}"/>
    <cellStyle name="差_成本报表_成本报表_物统8-六局 2" xfId="29696" xr:uid="{00000000-0005-0000-0000-00009E4E0000}"/>
    <cellStyle name="差_成本报表_成本报表_项目物资管理台帐" xfId="4083" xr:uid="{00000000-0005-0000-0000-00009F4E0000}"/>
    <cellStyle name="差_成本报表_成本报表_项目物资管理台帐 2" xfId="23669" xr:uid="{00000000-0005-0000-0000-0000A04E0000}"/>
    <cellStyle name="差_成本报表_成本报表_项目物资管理台帐汇总表(工程项目物资数量计划 实耗对比表)" xfId="4097" xr:uid="{00000000-0005-0000-0000-0000A14E0000}"/>
    <cellStyle name="差_成本报表_成本报表_项目物资管理台帐汇总表(工程项目物资数量计划 实耗对比表) 2" xfId="32467" xr:uid="{00000000-0005-0000-0000-0000A24E0000}"/>
    <cellStyle name="差_成本报表_成本报表_原材料(实盘)" xfId="4099" xr:uid="{00000000-0005-0000-0000-0000A34E0000}"/>
    <cellStyle name="差_成本报表_成本报表_原材料(实盘) 2" xfId="32468" xr:uid="{00000000-0005-0000-0000-0000A44E0000}"/>
    <cellStyle name="差_成本报表_成本报表_周转料" xfId="4100" xr:uid="{00000000-0005-0000-0000-0000A54E0000}"/>
    <cellStyle name="差_成本报表_成本报表_周转料 2" xfId="32469" xr:uid="{00000000-0005-0000-0000-0000A64E0000}"/>
    <cellStyle name="差_成本报表_成本报表_周转料租赁台账" xfId="3723" xr:uid="{00000000-0005-0000-0000-0000A74E0000}"/>
    <cellStyle name="差_成本报表_成本报表_周转料租赁台账 2" xfId="32471" xr:uid="{00000000-0005-0000-0000-0000A84E0000}"/>
    <cellStyle name="差_成本报表_合同" xfId="3932" xr:uid="{00000000-0005-0000-0000-0000A94E0000}"/>
    <cellStyle name="差_成本报表_合同 2" xfId="21557" xr:uid="{00000000-0005-0000-0000-0000AA4E0000}"/>
    <cellStyle name="差_成本报表_合同_项目物资管理台帐" xfId="4102" xr:uid="{00000000-0005-0000-0000-0000AB4E0000}"/>
    <cellStyle name="差_成本报表_合同_项目物资管理台帐 2" xfId="32474" xr:uid="{00000000-0005-0000-0000-0000AC4E0000}"/>
    <cellStyle name="差_成本报表_合同_项目物资管理台帐汇总表(工程项目物资数量计划 实耗对比表)" xfId="4103" xr:uid="{00000000-0005-0000-0000-0000AD4E0000}"/>
    <cellStyle name="差_成本报表_合同_项目物资管理台帐汇总表(工程项目物资数量计划 实耗对比表) 2" xfId="32477" xr:uid="{00000000-0005-0000-0000-0000AE4E0000}"/>
    <cellStyle name="差_成本报表_合同_主要物资计划与到货报表" xfId="3980" xr:uid="{00000000-0005-0000-0000-0000AF4E0000}"/>
    <cellStyle name="差_成本报表_合同_主要物资计划与到货报表 2" xfId="29869" xr:uid="{00000000-0005-0000-0000-0000B04E0000}"/>
    <cellStyle name="差_成本报表_合同台帐" xfId="3894" xr:uid="{00000000-0005-0000-0000-0000B14E0000}"/>
    <cellStyle name="差_成本报表_合同台帐 2" xfId="32479" xr:uid="{00000000-0005-0000-0000-0000B24E0000}"/>
    <cellStyle name="差_成本报表_合同台帐_1" xfId="4104" xr:uid="{00000000-0005-0000-0000-0000B34E0000}"/>
    <cellStyle name="差_成本报表_合同台帐_1 2" xfId="27234" xr:uid="{00000000-0005-0000-0000-0000B44E0000}"/>
    <cellStyle name="差_成本报表_合同台帐_1_项目物资管理台帐" xfId="3761" xr:uid="{00000000-0005-0000-0000-0000B54E0000}"/>
    <cellStyle name="差_成本报表_合同台帐_1_项目物资管理台帐 2" xfId="32482" xr:uid="{00000000-0005-0000-0000-0000B64E0000}"/>
    <cellStyle name="差_成本报表_合同台帐_1_项目物资管理台帐汇总表(工程项目物资数量计划 实耗对比表)" xfId="3766" xr:uid="{00000000-0005-0000-0000-0000B74E0000}"/>
    <cellStyle name="差_成本报表_合同台帐_1_项目物资管理台帐汇总表(工程项目物资数量计划 实耗对比表) 2" xfId="32484" xr:uid="{00000000-0005-0000-0000-0000B84E0000}"/>
    <cellStyle name="差_成本报表_台账" xfId="4106" xr:uid="{00000000-0005-0000-0000-0000B94E0000}"/>
    <cellStyle name="差_成本报表_台账 2" xfId="32486" xr:uid="{00000000-0005-0000-0000-0000BA4E0000}"/>
    <cellStyle name="差_成本报表_台账_项目物资管理台帐" xfId="4108" xr:uid="{00000000-0005-0000-0000-0000BB4E0000}"/>
    <cellStyle name="差_成本报表_台账_项目物资管理台帐 2" xfId="32487" xr:uid="{00000000-0005-0000-0000-0000BC4E0000}"/>
    <cellStyle name="差_成本报表_台账_项目物资管理台帐汇总表(工程项目物资数量计划 实耗对比表)" xfId="3930" xr:uid="{00000000-0005-0000-0000-0000BD4E0000}"/>
    <cellStyle name="差_成本报表_台账_项目物资管理台帐汇总表(工程项目物资数量计划 实耗对比表) 2" xfId="27627" xr:uid="{00000000-0005-0000-0000-0000BE4E0000}"/>
    <cellStyle name="差_成本报表_台账_主要物资计划与到货报表" xfId="4109" xr:uid="{00000000-0005-0000-0000-0000BF4E0000}"/>
    <cellStyle name="差_成本报表_台账_主要物资计划与到货报表 2" xfId="32488" xr:uid="{00000000-0005-0000-0000-0000C04E0000}"/>
    <cellStyle name="差_成本报表_物资收发存台帐" xfId="4016" xr:uid="{00000000-0005-0000-0000-0000C14E0000}"/>
    <cellStyle name="差_成本报表_物资收发存台帐 2" xfId="32489" xr:uid="{00000000-0005-0000-0000-0000C24E0000}"/>
    <cellStyle name="差_成本报表_物资收发存台帐_Sheet1" xfId="4111" xr:uid="{00000000-0005-0000-0000-0000C34E0000}"/>
    <cellStyle name="差_成本报表_物资收发存台帐_Sheet1 2" xfId="31273" xr:uid="{00000000-0005-0000-0000-0000C44E0000}"/>
    <cellStyle name="差_成本报表_物资收发存台帐_Sheet1_项目物资管理台帐" xfId="3859" xr:uid="{00000000-0005-0000-0000-0000C54E0000}"/>
    <cellStyle name="差_成本报表_物资收发存台帐_Sheet1_项目物资管理台帐 2" xfId="23299" xr:uid="{00000000-0005-0000-0000-0000C64E0000}"/>
    <cellStyle name="差_成本报表_物资收发存台帐_Sheet1_项目物资管理台帐汇总表(工程项目物资数量计划 实耗对比表)" xfId="4112" xr:uid="{00000000-0005-0000-0000-0000C74E0000}"/>
    <cellStyle name="差_成本报表_物资收发存台帐_Sheet1_项目物资管理台帐汇总表(工程项目物资数量计划 实耗对比表) 2" xfId="32490" xr:uid="{00000000-0005-0000-0000-0000C84E0000}"/>
    <cellStyle name="差_成本报表_物资收发存台帐_Sheet1_主要物资计划与到货报表" xfId="3905" xr:uid="{00000000-0005-0000-0000-0000C94E0000}"/>
    <cellStyle name="差_成本报表_物资收发存台帐_Sheet1_主要物资计划与到货报表 2" xfId="32491" xr:uid="{00000000-0005-0000-0000-0000CA4E0000}"/>
    <cellStyle name="差_成本报表_物资收发存台帐_成本报表" xfId="3991" xr:uid="{00000000-0005-0000-0000-0000CB4E0000}"/>
    <cellStyle name="差_成本报表_物资收发存台帐_成本报表 2" xfId="24941" xr:uid="{00000000-0005-0000-0000-0000CC4E0000}"/>
    <cellStyle name="差_成本报表_物资收发存台帐_成本报表_项目物资管理台帐" xfId="4115" xr:uid="{00000000-0005-0000-0000-0000CD4E0000}"/>
    <cellStyle name="差_成本报表_物资收发存台帐_成本报表_项目物资管理台帐 2" xfId="31693" xr:uid="{00000000-0005-0000-0000-0000CE4E0000}"/>
    <cellStyle name="差_成本报表_物资收发存台帐_成本报表_项目物资管理台帐汇总表(工程项目物资数量计划 实耗对比表)" xfId="3744" xr:uid="{00000000-0005-0000-0000-0000CF4E0000}"/>
    <cellStyle name="差_成本报表_物资收发存台帐_成本报表_项目物资管理台帐汇总表(工程项目物资数量计划 实耗对比表) 2" xfId="20856" xr:uid="{00000000-0005-0000-0000-0000D04E0000}"/>
    <cellStyle name="差_成本报表_物资收发存台帐_成本报表_主要物资计划与到货报表" xfId="3985" xr:uid="{00000000-0005-0000-0000-0000D14E0000}"/>
    <cellStyle name="差_成本报表_物资收发存台帐_成本报表_主要物资计划与到货报表 2" xfId="22144" xr:uid="{00000000-0005-0000-0000-0000D24E0000}"/>
    <cellStyle name="差_成本报表_物资收发存台帐_合同台帐" xfId="4014" xr:uid="{00000000-0005-0000-0000-0000D34E0000}"/>
    <cellStyle name="差_成本报表_物资收发存台帐_合同台帐 2" xfId="32492" xr:uid="{00000000-0005-0000-0000-0000D44E0000}"/>
    <cellStyle name="差_成本报表_物资收发存台帐_合同台帐_项目物资管理台帐" xfId="3764" xr:uid="{00000000-0005-0000-0000-0000D54E0000}"/>
    <cellStyle name="差_成本报表_物资收发存台帐_合同台帐_项目物资管理台帐 2" xfId="32493" xr:uid="{00000000-0005-0000-0000-0000D64E0000}"/>
    <cellStyle name="差_成本报表_物资收发存台帐_合同台帐_项目物资管理台帐汇总表(工程项目物资数量计划 实耗对比表)" xfId="4116" xr:uid="{00000000-0005-0000-0000-0000D74E0000}"/>
    <cellStyle name="差_成本报表_物资收发存台帐_合同台帐_项目物资管理台帐汇总表(工程项目物资数量计划 实耗对比表) 2" xfId="32494" xr:uid="{00000000-0005-0000-0000-0000D84E0000}"/>
    <cellStyle name="差_成本报表_物资收发存台帐_合同台帐_主要物资计划与到货报表" xfId="3763" xr:uid="{00000000-0005-0000-0000-0000D94E0000}"/>
    <cellStyle name="差_成本报表_物资收发存台帐_合同台帐_主要物资计划与到货报表 2" xfId="31229" xr:uid="{00000000-0005-0000-0000-0000DA4E0000}"/>
    <cellStyle name="差_成本报表_周转料" xfId="4117" xr:uid="{00000000-0005-0000-0000-0000DB4E0000}"/>
    <cellStyle name="差_成本报表_周转料 2" xfId="24032" xr:uid="{00000000-0005-0000-0000-0000DC4E0000}"/>
    <cellStyle name="差_成本报表_周转料_项目物资管理台帐" xfId="3825" xr:uid="{00000000-0005-0000-0000-0000DD4E0000}"/>
    <cellStyle name="差_成本报表_周转料_项目物资管理台帐 2" xfId="32496" xr:uid="{00000000-0005-0000-0000-0000DE4E0000}"/>
    <cellStyle name="差_成本报表_周转料_项目物资管理台帐汇总表(工程项目物资数量计划 实耗对比表)" xfId="4040" xr:uid="{00000000-0005-0000-0000-0000DF4E0000}"/>
    <cellStyle name="差_成本报表_周转料_项目物资管理台帐汇总表(工程项目物资数量计划 实耗对比表) 2" xfId="25554" xr:uid="{00000000-0005-0000-0000-0000E04E0000}"/>
    <cellStyle name="差_成本报表_周转料_主要物资计划与到货报表" xfId="4113" xr:uid="{00000000-0005-0000-0000-0000E14E0000}"/>
    <cellStyle name="差_成本报表_周转料_主要物资计划与到货报表 2" xfId="32497" xr:uid="{00000000-0005-0000-0000-0000E24E0000}"/>
    <cellStyle name="差_成本报表_周转料租赁台账" xfId="4118" xr:uid="{00000000-0005-0000-0000-0000E34E0000}"/>
    <cellStyle name="差_成本报表_周转料租赁台账 2" xfId="32498" xr:uid="{00000000-0005-0000-0000-0000E44E0000}"/>
    <cellStyle name="差_成本报表_周转料租赁台账_项目物资管理台帐" xfId="4119" xr:uid="{00000000-0005-0000-0000-0000E54E0000}"/>
    <cellStyle name="差_成本报表_周转料租赁台账_项目物资管理台帐 2" xfId="32499" xr:uid="{00000000-0005-0000-0000-0000E64E0000}"/>
    <cellStyle name="差_成本报表_周转料租赁台账_项目物资管理台帐汇总表(工程项目物资数量计划 实耗对比表)" xfId="4006" xr:uid="{00000000-0005-0000-0000-0000E74E0000}"/>
    <cellStyle name="差_成本报表_周转料租赁台账_项目物资管理台帐汇总表(工程项目物资数量计划 实耗对比表) 2" xfId="32500" xr:uid="{00000000-0005-0000-0000-0000E84E0000}"/>
    <cellStyle name="差_大同棚户区12月报表" xfId="1162" xr:uid="{00000000-0005-0000-0000-0000E94E0000}"/>
    <cellStyle name="差_大同棚户区12月报表 2" xfId="5311" xr:uid="{00000000-0005-0000-0000-0000EA4E0000}"/>
    <cellStyle name="差_大同棚户区12月报表 2 2" xfId="25250" xr:uid="{00000000-0005-0000-0000-0000EB4E0000}"/>
    <cellStyle name="差_大同棚户区12月报表 3" xfId="12049" xr:uid="{00000000-0005-0000-0000-0000EC4E0000}"/>
    <cellStyle name="差_大同棚户区12月报表 3 2" xfId="25254" xr:uid="{00000000-0005-0000-0000-0000ED4E0000}"/>
    <cellStyle name="差_大同棚户区12月报表 4" xfId="12050" xr:uid="{00000000-0005-0000-0000-0000EE4E0000}"/>
    <cellStyle name="差_大同棚户区12月报表 4 2" xfId="32502" xr:uid="{00000000-0005-0000-0000-0000EF4E0000}"/>
    <cellStyle name="差_大同棚户区12月报表 5" xfId="15792" xr:uid="{00000000-0005-0000-0000-0000F04E0000}"/>
    <cellStyle name="差_大同棚户区12月报表 5 2" xfId="32504" xr:uid="{00000000-0005-0000-0000-0000F14E0000}"/>
    <cellStyle name="差_大同棚户区12月报表 6" xfId="32501" xr:uid="{00000000-0005-0000-0000-0000F24E0000}"/>
    <cellStyle name="差_电气模板" xfId="2689" xr:uid="{00000000-0005-0000-0000-0000F34E0000}"/>
    <cellStyle name="差_电气模板 2" xfId="2690" xr:uid="{00000000-0005-0000-0000-0000F44E0000}"/>
    <cellStyle name="差_电气模板 2 2" xfId="5313" xr:uid="{00000000-0005-0000-0000-0000F54E0000}"/>
    <cellStyle name="差_电气模板 2 2 2" xfId="7593" xr:uid="{00000000-0005-0000-0000-0000F64E0000}"/>
    <cellStyle name="差_电气模板 2 2 2 2" xfId="32510" xr:uid="{00000000-0005-0000-0000-0000F74E0000}"/>
    <cellStyle name="差_电气模板 2 2 3" xfId="12052" xr:uid="{00000000-0005-0000-0000-0000F84E0000}"/>
    <cellStyle name="差_电气模板 2 2 3 2" xfId="32513" xr:uid="{00000000-0005-0000-0000-0000F94E0000}"/>
    <cellStyle name="差_电气模板 2 2 4" xfId="32508" xr:uid="{00000000-0005-0000-0000-0000FA4E0000}"/>
    <cellStyle name="差_电气模板 2 3" xfId="12053" xr:uid="{00000000-0005-0000-0000-0000FB4E0000}"/>
    <cellStyle name="差_电气模板 2 3 2" xfId="32514" xr:uid="{00000000-0005-0000-0000-0000FC4E0000}"/>
    <cellStyle name="差_电气模板 2 4" xfId="12051" xr:uid="{00000000-0005-0000-0000-0000FD4E0000}"/>
    <cellStyle name="差_电气模板 2 4 2" xfId="32509" xr:uid="{00000000-0005-0000-0000-0000FE4E0000}"/>
    <cellStyle name="差_电气模板 2 5" xfId="17287" xr:uid="{00000000-0005-0000-0000-0000FF4E0000}"/>
    <cellStyle name="差_电气模板 2 5 2" xfId="32512" xr:uid="{00000000-0005-0000-0000-0000004F0000}"/>
    <cellStyle name="差_电气模板 2 6" xfId="32506" xr:uid="{00000000-0005-0000-0000-0000014F0000}"/>
    <cellStyle name="差_电气模板 3" xfId="5312" xr:uid="{00000000-0005-0000-0000-0000024F0000}"/>
    <cellStyle name="差_电气模板 3 2" xfId="7291" xr:uid="{00000000-0005-0000-0000-0000034F0000}"/>
    <cellStyle name="差_电气模板 3 2 2" xfId="31643" xr:uid="{00000000-0005-0000-0000-0000044F0000}"/>
    <cellStyle name="差_电气模板 3 3" xfId="12054" xr:uid="{00000000-0005-0000-0000-0000054F0000}"/>
    <cellStyle name="差_电气模板 3 3 2" xfId="27339" xr:uid="{00000000-0005-0000-0000-0000064F0000}"/>
    <cellStyle name="差_电气模板 3 4" xfId="32515" xr:uid="{00000000-0005-0000-0000-0000074F0000}"/>
    <cellStyle name="差_电气模板 4" xfId="12055" xr:uid="{00000000-0005-0000-0000-0000084F0000}"/>
    <cellStyle name="差_电气模板 4 2" xfId="32516" xr:uid="{00000000-0005-0000-0000-0000094F0000}"/>
    <cellStyle name="差_电气模板 5" xfId="12056" xr:uid="{00000000-0005-0000-0000-00000A4F0000}"/>
    <cellStyle name="差_电气模板 5 2" xfId="32517" xr:uid="{00000000-0005-0000-0000-00000B4F0000}"/>
    <cellStyle name="差_电气模板 6" xfId="17286" xr:uid="{00000000-0005-0000-0000-00000C4F0000}"/>
    <cellStyle name="差_电气模板 6 2" xfId="32518" xr:uid="{00000000-0005-0000-0000-00000D4F0000}"/>
    <cellStyle name="差_电气模板 7" xfId="32505" xr:uid="{00000000-0005-0000-0000-00000E4F0000}"/>
    <cellStyle name="差_电务公司--7月份半月报" xfId="588" xr:uid="{00000000-0005-0000-0000-00000F4F0000}"/>
    <cellStyle name="差_电务公司--7月份半月报 2" xfId="2692" xr:uid="{00000000-0005-0000-0000-0000104F0000}"/>
    <cellStyle name="差_电务公司--7月份半月报 2 2" xfId="5315" xr:uid="{00000000-0005-0000-0000-0000114F0000}"/>
    <cellStyle name="差_电务公司--7月份半月报 2 2 2" xfId="7594" xr:uid="{00000000-0005-0000-0000-0000124F0000}"/>
    <cellStyle name="差_电务公司--7月份半月报 2 2 2 2" xfId="32522" xr:uid="{00000000-0005-0000-0000-0000134F0000}"/>
    <cellStyle name="差_电务公司--7月份半月报 2 2 3" xfId="12058" xr:uid="{00000000-0005-0000-0000-0000144F0000}"/>
    <cellStyle name="差_电务公司--7月份半月报 2 2 3 2" xfId="32524" xr:uid="{00000000-0005-0000-0000-0000154F0000}"/>
    <cellStyle name="差_电务公司--7月份半月报 2 2 4" xfId="32520" xr:uid="{00000000-0005-0000-0000-0000164F0000}"/>
    <cellStyle name="差_电务公司--7月份半月报 2 3" xfId="12059" xr:uid="{00000000-0005-0000-0000-0000174F0000}"/>
    <cellStyle name="差_电务公司--7月份半月报 2 3 2" xfId="32526" xr:uid="{00000000-0005-0000-0000-0000184F0000}"/>
    <cellStyle name="差_电务公司--7月份半月报 2 4" xfId="12060" xr:uid="{00000000-0005-0000-0000-0000194F0000}"/>
    <cellStyle name="差_电务公司--7月份半月报 2 4 2" xfId="32527" xr:uid="{00000000-0005-0000-0000-00001A4F0000}"/>
    <cellStyle name="差_电务公司--7月份半月报 2 5" xfId="17289" xr:uid="{00000000-0005-0000-0000-00001B4F0000}"/>
    <cellStyle name="差_电务公司--7月份半月报 2 5 2" xfId="32529" xr:uid="{00000000-0005-0000-0000-00001C4F0000}"/>
    <cellStyle name="差_电务公司--7月份半月报 2 6" xfId="24125" xr:uid="{00000000-0005-0000-0000-00001D4F0000}"/>
    <cellStyle name="差_电务公司--7月份半月报 3" xfId="5314" xr:uid="{00000000-0005-0000-0000-00001E4F0000}"/>
    <cellStyle name="差_电务公司--7月份半月报 3 2" xfId="7595" xr:uid="{00000000-0005-0000-0000-00001F4F0000}"/>
    <cellStyle name="差_电务公司--7月份半月报 3 2 2" xfId="21029" xr:uid="{00000000-0005-0000-0000-0000204F0000}"/>
    <cellStyle name="差_电务公司--7月份半月报 3 3" xfId="11733" xr:uid="{00000000-0005-0000-0000-0000214F0000}"/>
    <cellStyle name="差_电务公司--7月份半月报 3 3 2" xfId="31645" xr:uid="{00000000-0005-0000-0000-0000224F0000}"/>
    <cellStyle name="差_电务公司--7月份半月报 3 4" xfId="32530" xr:uid="{00000000-0005-0000-0000-0000234F0000}"/>
    <cellStyle name="差_电务公司--7月份半月报 4" xfId="12048" xr:uid="{00000000-0005-0000-0000-0000244F0000}"/>
    <cellStyle name="差_电务公司--7月份半月报 4 2" xfId="32495" xr:uid="{00000000-0005-0000-0000-0000254F0000}"/>
    <cellStyle name="差_电务公司--7月份半月报 5" xfId="12061" xr:uid="{00000000-0005-0000-0000-0000264F0000}"/>
    <cellStyle name="差_电务公司--7月份半月报 5 2" xfId="32531" xr:uid="{00000000-0005-0000-0000-0000274F0000}"/>
    <cellStyle name="差_电务公司--7月份半月报 6" xfId="15943" xr:uid="{00000000-0005-0000-0000-0000284F0000}"/>
    <cellStyle name="差_电务公司--7月份半月报 6 2" xfId="32532" xr:uid="{00000000-0005-0000-0000-0000294F0000}"/>
    <cellStyle name="差_电务公司--7月份半月报 7" xfId="24121" xr:uid="{00000000-0005-0000-0000-00002A4F0000}"/>
    <cellStyle name="差_电务公司-8月份半月报" xfId="483" xr:uid="{00000000-0005-0000-0000-00002B4F0000}"/>
    <cellStyle name="差_电务公司-8月份半月报 2" xfId="1450" xr:uid="{00000000-0005-0000-0000-00002C4F0000}"/>
    <cellStyle name="差_电务公司-8月份半月报 2 2" xfId="5317" xr:uid="{00000000-0005-0000-0000-00002D4F0000}"/>
    <cellStyle name="差_电务公司-8月份半月报 2 2 2" xfId="7132" xr:uid="{00000000-0005-0000-0000-00002E4F0000}"/>
    <cellStyle name="差_电务公司-8月份半月报 2 2 2 2" xfId="32539" xr:uid="{00000000-0005-0000-0000-00002F4F0000}"/>
    <cellStyle name="差_电务公司-8月份半月报 2 2 3" xfId="12063" xr:uid="{00000000-0005-0000-0000-0000304F0000}"/>
    <cellStyle name="差_电务公司-8月份半月报 2 2 3 2" xfId="32541" xr:uid="{00000000-0005-0000-0000-0000314F0000}"/>
    <cellStyle name="差_电务公司-8月份半月报 2 2 4" xfId="32537" xr:uid="{00000000-0005-0000-0000-0000324F0000}"/>
    <cellStyle name="差_电务公司-8月份半月报 2 3" xfId="12064" xr:uid="{00000000-0005-0000-0000-0000334F0000}"/>
    <cellStyle name="差_电务公司-8月份半月报 2 3 2" xfId="32543" xr:uid="{00000000-0005-0000-0000-0000344F0000}"/>
    <cellStyle name="差_电务公司-8月份半月报 2 4" xfId="12066" xr:uid="{00000000-0005-0000-0000-0000354F0000}"/>
    <cellStyle name="差_电务公司-8月份半月报 2 4 2" xfId="32545" xr:uid="{00000000-0005-0000-0000-0000364F0000}"/>
    <cellStyle name="差_电务公司-8月份半月报 2 5" xfId="16101" xr:uid="{00000000-0005-0000-0000-0000374F0000}"/>
    <cellStyle name="差_电务公司-8月份半月报 2 5 2" xfId="32547" xr:uid="{00000000-0005-0000-0000-0000384F0000}"/>
    <cellStyle name="差_电务公司-8月份半月报 2 6" xfId="32535" xr:uid="{00000000-0005-0000-0000-0000394F0000}"/>
    <cellStyle name="差_电务公司-8月份半月报 3" xfId="5316" xr:uid="{00000000-0005-0000-0000-00003A4F0000}"/>
    <cellStyle name="差_电务公司-8月份半月报 3 2" xfId="7136" xr:uid="{00000000-0005-0000-0000-00003B4F0000}"/>
    <cellStyle name="差_电务公司-8月份半月报 3 2 2" xfId="32549" xr:uid="{00000000-0005-0000-0000-00003C4F0000}"/>
    <cellStyle name="差_电务公司-8月份半月报 3 3" xfId="12067" xr:uid="{00000000-0005-0000-0000-00003D4F0000}"/>
    <cellStyle name="差_电务公司-8月份半月报 3 3 2" xfId="32550" xr:uid="{00000000-0005-0000-0000-00003E4F0000}"/>
    <cellStyle name="差_电务公司-8月份半月报 3 4" xfId="32548" xr:uid="{00000000-0005-0000-0000-00003F4F0000}"/>
    <cellStyle name="差_电务公司-8月份半月报 4" xfId="9551" xr:uid="{00000000-0005-0000-0000-0000404F0000}"/>
    <cellStyle name="差_电务公司-8月份半月报 4 2" xfId="24149" xr:uid="{00000000-0005-0000-0000-0000414F0000}"/>
    <cellStyle name="差_电务公司-8月份半月报 5" xfId="12068" xr:uid="{00000000-0005-0000-0000-0000424F0000}"/>
    <cellStyle name="差_电务公司-8月份半月报 5 2" xfId="24153" xr:uid="{00000000-0005-0000-0000-0000434F0000}"/>
    <cellStyle name="差_电务公司-8月份半月报 6" xfId="15489" xr:uid="{00000000-0005-0000-0000-0000444F0000}"/>
    <cellStyle name="差_电务公司-8月份半月报 6 2" xfId="21503" xr:uid="{00000000-0005-0000-0000-0000454F0000}"/>
    <cellStyle name="差_电务公司-8月份半月报 7" xfId="32533" xr:uid="{00000000-0005-0000-0000-0000464F0000}"/>
    <cellStyle name="差_电务公司-8月份计划" xfId="2546" xr:uid="{00000000-0005-0000-0000-0000474F0000}"/>
    <cellStyle name="差_电务公司-8月份计划 2" xfId="2693" xr:uid="{00000000-0005-0000-0000-0000484F0000}"/>
    <cellStyle name="差_电务公司-8月份计划 2 2" xfId="5319" xr:uid="{00000000-0005-0000-0000-0000494F0000}"/>
    <cellStyle name="差_电务公司-8月份计划 2 2 2" xfId="7596" xr:uid="{00000000-0005-0000-0000-00004A4F0000}"/>
    <cellStyle name="差_电务公司-8月份计划 2 2 2 2" xfId="27718" xr:uid="{00000000-0005-0000-0000-00004B4F0000}"/>
    <cellStyle name="差_电务公司-8月份计划 2 2 3" xfId="12069" xr:uid="{00000000-0005-0000-0000-00004C4F0000}"/>
    <cellStyle name="差_电务公司-8月份计划 2 2 3 2" xfId="32553" xr:uid="{00000000-0005-0000-0000-00004D4F0000}"/>
    <cellStyle name="差_电务公司-8月份计划 2 2 4" xfId="27716" xr:uid="{00000000-0005-0000-0000-00004E4F0000}"/>
    <cellStyle name="差_电务公司-8月份计划 2 3" xfId="11077" xr:uid="{00000000-0005-0000-0000-00004F4F0000}"/>
    <cellStyle name="差_电务公司-8月份计划 2 3 2" xfId="27721" xr:uid="{00000000-0005-0000-0000-0000504F0000}"/>
    <cellStyle name="差_电务公司-8月份计划 2 4" xfId="12070" xr:uid="{00000000-0005-0000-0000-0000514F0000}"/>
    <cellStyle name="差_电务公司-8月份计划 2 4 2" xfId="27724" xr:uid="{00000000-0005-0000-0000-0000524F0000}"/>
    <cellStyle name="差_电务公司-8月份计划 2 5" xfId="17290" xr:uid="{00000000-0005-0000-0000-0000534F0000}"/>
    <cellStyle name="差_电务公司-8月份计划 2 5 2" xfId="27726" xr:uid="{00000000-0005-0000-0000-0000544F0000}"/>
    <cellStyle name="差_电务公司-8月份计划 2 6" xfId="23708" xr:uid="{00000000-0005-0000-0000-0000554F0000}"/>
    <cellStyle name="差_电务公司-8月份计划 3" xfId="5318" xr:uid="{00000000-0005-0000-0000-0000564F0000}"/>
    <cellStyle name="差_电务公司-8月份计划 3 2" xfId="7597" xr:uid="{00000000-0005-0000-0000-0000574F0000}"/>
    <cellStyle name="差_电务公司-8月份计划 3 2 2" xfId="27731" xr:uid="{00000000-0005-0000-0000-0000584F0000}"/>
    <cellStyle name="差_电务公司-8月份计划 3 3" xfId="12071" xr:uid="{00000000-0005-0000-0000-0000594F0000}"/>
    <cellStyle name="差_电务公司-8月份计划 3 3 2" xfId="27733" xr:uid="{00000000-0005-0000-0000-00005A4F0000}"/>
    <cellStyle name="差_电务公司-8月份计划 3 4" xfId="32554" xr:uid="{00000000-0005-0000-0000-00005B4F0000}"/>
    <cellStyle name="差_电务公司-8月份计划 4" xfId="12072" xr:uid="{00000000-0005-0000-0000-00005C4F0000}"/>
    <cellStyle name="差_电务公司-8月份计划 4 2" xfId="32555" xr:uid="{00000000-0005-0000-0000-00005D4F0000}"/>
    <cellStyle name="差_电务公司-8月份计划 5" xfId="12073" xr:uid="{00000000-0005-0000-0000-00005E4F0000}"/>
    <cellStyle name="差_电务公司-8月份计划 5 2" xfId="32556" xr:uid="{00000000-0005-0000-0000-00005F4F0000}"/>
    <cellStyle name="差_电务公司-8月份计划 6" xfId="17148" xr:uid="{00000000-0005-0000-0000-0000604F0000}"/>
    <cellStyle name="差_电务公司-8月份计划 6 2" xfId="32557" xr:uid="{00000000-0005-0000-0000-0000614F0000}"/>
    <cellStyle name="差_电务公司-8月份计划 7" xfId="23703" xr:uid="{00000000-0005-0000-0000-0000624F0000}"/>
    <cellStyle name="差_电务公司-9月份半月报" xfId="2633" xr:uid="{00000000-0005-0000-0000-0000634F0000}"/>
    <cellStyle name="差_电务公司-9月份半月报 2" xfId="2694" xr:uid="{00000000-0005-0000-0000-0000644F0000}"/>
    <cellStyle name="差_电务公司-9月份半月报 2 2" xfId="5321" xr:uid="{00000000-0005-0000-0000-0000654F0000}"/>
    <cellStyle name="差_电务公司-9月份半月报 2 2 2" xfId="7598" xr:uid="{00000000-0005-0000-0000-0000664F0000}"/>
    <cellStyle name="差_电务公司-9月份半月报 2 2 2 2" xfId="32561" xr:uid="{00000000-0005-0000-0000-0000674F0000}"/>
    <cellStyle name="差_电务公司-9月份半月报 2 2 3" xfId="12074" xr:uid="{00000000-0005-0000-0000-0000684F0000}"/>
    <cellStyle name="差_电务公司-9月份半月报 2 2 3 2" xfId="32562" xr:uid="{00000000-0005-0000-0000-0000694F0000}"/>
    <cellStyle name="差_电务公司-9月份半月报 2 2 4" xfId="23430" xr:uid="{00000000-0005-0000-0000-00006A4F0000}"/>
    <cellStyle name="差_电务公司-9月份半月报 2 3" xfId="12075" xr:uid="{00000000-0005-0000-0000-00006B4F0000}"/>
    <cellStyle name="差_电务公司-9月份半月报 2 3 2" xfId="23432" xr:uid="{00000000-0005-0000-0000-00006C4F0000}"/>
    <cellStyle name="差_电务公司-9月份半月报 2 4" xfId="12076" xr:uid="{00000000-0005-0000-0000-00006D4F0000}"/>
    <cellStyle name="差_电务公司-9月份半月报 2 4 2" xfId="23438" xr:uid="{00000000-0005-0000-0000-00006E4F0000}"/>
    <cellStyle name="差_电务公司-9月份半月报 2 5" xfId="17291" xr:uid="{00000000-0005-0000-0000-00006F4F0000}"/>
    <cellStyle name="差_电务公司-9月份半月报 2 5 2" xfId="32563" xr:uid="{00000000-0005-0000-0000-0000704F0000}"/>
    <cellStyle name="差_电务公司-9月份半月报 2 6" xfId="32560" xr:uid="{00000000-0005-0000-0000-0000714F0000}"/>
    <cellStyle name="差_电务公司-9月份半月报 3" xfId="5320" xr:uid="{00000000-0005-0000-0000-0000724F0000}"/>
    <cellStyle name="差_电务公司-9月份半月报 3 2" xfId="7328" xr:uid="{00000000-0005-0000-0000-0000734F0000}"/>
    <cellStyle name="差_电务公司-9月份半月报 3 2 2" xfId="32565" xr:uid="{00000000-0005-0000-0000-0000744F0000}"/>
    <cellStyle name="差_电务公司-9月份半月报 3 3" xfId="12077" xr:uid="{00000000-0005-0000-0000-0000754F0000}"/>
    <cellStyle name="差_电务公司-9月份半月报 3 3 2" xfId="32566" xr:uid="{00000000-0005-0000-0000-0000764F0000}"/>
    <cellStyle name="差_电务公司-9月份半月报 3 4" xfId="32564" xr:uid="{00000000-0005-0000-0000-0000774F0000}"/>
    <cellStyle name="差_电务公司-9月份半月报 4" xfId="12078" xr:uid="{00000000-0005-0000-0000-0000784F0000}"/>
    <cellStyle name="差_电务公司-9月份半月报 4 2" xfId="32568" xr:uid="{00000000-0005-0000-0000-0000794F0000}"/>
    <cellStyle name="差_电务公司-9月份半月报 5" xfId="12079" xr:uid="{00000000-0005-0000-0000-00007A4F0000}"/>
    <cellStyle name="差_电务公司-9月份半月报 5 2" xfId="32569" xr:uid="{00000000-0005-0000-0000-00007B4F0000}"/>
    <cellStyle name="差_电务公司-9月份半月报 6" xfId="17232" xr:uid="{00000000-0005-0000-0000-00007C4F0000}"/>
    <cellStyle name="差_电务公司-9月份半月报 6 2" xfId="32570" xr:uid="{00000000-0005-0000-0000-00007D4F0000}"/>
    <cellStyle name="差_电务公司-9月份半月报 7" xfId="32559" xr:uid="{00000000-0005-0000-0000-00007E4F0000}"/>
    <cellStyle name="差_电务公司-9月份计划" xfId="2505" xr:uid="{00000000-0005-0000-0000-00007F4F0000}"/>
    <cellStyle name="差_电务公司-9月份计划 2" xfId="2449" xr:uid="{00000000-0005-0000-0000-0000804F0000}"/>
    <cellStyle name="差_电务公司-9月份计划 2 2" xfId="5323" xr:uid="{00000000-0005-0000-0000-0000814F0000}"/>
    <cellStyle name="差_电务公司-9月份计划 2 2 2" xfId="7516" xr:uid="{00000000-0005-0000-0000-0000824F0000}"/>
    <cellStyle name="差_电务公司-9月份计划 2 2 2 2" xfId="32572" xr:uid="{00000000-0005-0000-0000-0000834F0000}"/>
    <cellStyle name="差_电务公司-9月份计划 2 2 3" xfId="12080" xr:uid="{00000000-0005-0000-0000-0000844F0000}"/>
    <cellStyle name="差_电务公司-9月份计划 2 2 3 2" xfId="32573" xr:uid="{00000000-0005-0000-0000-0000854F0000}"/>
    <cellStyle name="差_电务公司-9月份计划 2 2 4" xfId="32571" xr:uid="{00000000-0005-0000-0000-0000864F0000}"/>
    <cellStyle name="差_电务公司-9月份计划 2 3" xfId="12081" xr:uid="{00000000-0005-0000-0000-0000874F0000}"/>
    <cellStyle name="差_电务公司-9月份计划 2 3 2" xfId="32574" xr:uid="{00000000-0005-0000-0000-0000884F0000}"/>
    <cellStyle name="差_电务公司-9月份计划 2 4" xfId="12082" xr:uid="{00000000-0005-0000-0000-0000894F0000}"/>
    <cellStyle name="差_电务公司-9月份计划 2 4 2" xfId="32576" xr:uid="{00000000-0005-0000-0000-00008A4F0000}"/>
    <cellStyle name="差_电务公司-9月份计划 2 5" xfId="17049" xr:uid="{00000000-0005-0000-0000-00008B4F0000}"/>
    <cellStyle name="差_电务公司-9月份计划 2 5 2" xfId="32578" xr:uid="{00000000-0005-0000-0000-00008C4F0000}"/>
    <cellStyle name="差_电务公司-9月份计划 2 6" xfId="28297" xr:uid="{00000000-0005-0000-0000-00008D4F0000}"/>
    <cellStyle name="差_电务公司-9月份计划 3" xfId="5322" xr:uid="{00000000-0005-0000-0000-00008E4F0000}"/>
    <cellStyle name="差_电务公司-9月份计划 3 2" xfId="7599" xr:uid="{00000000-0005-0000-0000-00008F4F0000}"/>
    <cellStyle name="差_电务公司-9月份计划 3 2 2" xfId="32580" xr:uid="{00000000-0005-0000-0000-0000904F0000}"/>
    <cellStyle name="差_电务公司-9月份计划 3 3" xfId="12083" xr:uid="{00000000-0005-0000-0000-0000914F0000}"/>
    <cellStyle name="差_电务公司-9月份计划 3 3 2" xfId="32581" xr:uid="{00000000-0005-0000-0000-0000924F0000}"/>
    <cellStyle name="差_电务公司-9月份计划 3 4" xfId="32579" xr:uid="{00000000-0005-0000-0000-0000934F0000}"/>
    <cellStyle name="差_电务公司-9月份计划 4" xfId="12084" xr:uid="{00000000-0005-0000-0000-0000944F0000}"/>
    <cellStyle name="差_电务公司-9月份计划 4 2" xfId="32582" xr:uid="{00000000-0005-0000-0000-0000954F0000}"/>
    <cellStyle name="差_电务公司-9月份计划 5" xfId="12085" xr:uid="{00000000-0005-0000-0000-0000964F0000}"/>
    <cellStyle name="差_电务公司-9月份计划 5 2" xfId="32583" xr:uid="{00000000-0005-0000-0000-0000974F0000}"/>
    <cellStyle name="差_电务公司-9月份计划 6" xfId="17107" xr:uid="{00000000-0005-0000-0000-0000984F0000}"/>
    <cellStyle name="差_电务公司-9月份计划 6 2" xfId="32584" xr:uid="{00000000-0005-0000-0000-0000994F0000}"/>
    <cellStyle name="差_电务公司-9月份计划 7" xfId="24704" xr:uid="{00000000-0005-0000-0000-00009A4F0000}"/>
    <cellStyle name="差_电务公司-四季度及10月份计划" xfId="757" xr:uid="{00000000-0005-0000-0000-00009B4F0000}"/>
    <cellStyle name="差_电务公司-四季度及10月份计划 2" xfId="2695" xr:uid="{00000000-0005-0000-0000-00009C4F0000}"/>
    <cellStyle name="差_电务公司-四季度及10月份计划 2 2" xfId="5325" xr:uid="{00000000-0005-0000-0000-00009D4F0000}"/>
    <cellStyle name="差_电务公司-四季度及10月份计划 2 2 2" xfId="7600" xr:uid="{00000000-0005-0000-0000-00009E4F0000}"/>
    <cellStyle name="差_电务公司-四季度及10月份计划 2 2 2 2" xfId="32591" xr:uid="{00000000-0005-0000-0000-00009F4F0000}"/>
    <cellStyle name="差_电务公司-四季度及10月份计划 2 2 3" xfId="12087" xr:uid="{00000000-0005-0000-0000-0000A04F0000}"/>
    <cellStyle name="差_电务公司-四季度及10月份计划 2 2 3 2" xfId="32592" xr:uid="{00000000-0005-0000-0000-0000A14F0000}"/>
    <cellStyle name="差_电务公司-四季度及10月份计划 2 2 4" xfId="32589" xr:uid="{00000000-0005-0000-0000-0000A24F0000}"/>
    <cellStyle name="差_电务公司-四季度及10月份计划 2 3" xfId="11488" xr:uid="{00000000-0005-0000-0000-0000A34F0000}"/>
    <cellStyle name="差_电务公司-四季度及10月份计划 2 3 2" xfId="31064" xr:uid="{00000000-0005-0000-0000-0000A44F0000}"/>
    <cellStyle name="差_电务公司-四季度及10月份计划 2 4" xfId="11489" xr:uid="{00000000-0005-0000-0000-0000A54F0000}"/>
    <cellStyle name="差_电务公司-四季度及10月份计划 2 4 2" xfId="31066" xr:uid="{00000000-0005-0000-0000-0000A64F0000}"/>
    <cellStyle name="差_电务公司-四季度及10月份计划 2 5" xfId="17292" xr:uid="{00000000-0005-0000-0000-0000A74F0000}"/>
    <cellStyle name="差_电务公司-四季度及10月份计划 2 5 2" xfId="32593" xr:uid="{00000000-0005-0000-0000-0000A84F0000}"/>
    <cellStyle name="差_电务公司-四季度及10月份计划 2 6" xfId="32588" xr:uid="{00000000-0005-0000-0000-0000A94F0000}"/>
    <cellStyle name="差_电务公司-四季度及10月份计划 3" xfId="5324" xr:uid="{00000000-0005-0000-0000-0000AA4F0000}"/>
    <cellStyle name="差_电务公司-四季度及10月份计划 3 2" xfId="7601" xr:uid="{00000000-0005-0000-0000-0000AB4F0000}"/>
    <cellStyle name="差_电务公司-四季度及10月份计划 3 2 2" xfId="32596" xr:uid="{00000000-0005-0000-0000-0000AC4F0000}"/>
    <cellStyle name="差_电务公司-四季度及10月份计划 3 3" xfId="12088" xr:uid="{00000000-0005-0000-0000-0000AD4F0000}"/>
    <cellStyle name="差_电务公司-四季度及10月份计划 3 3 2" xfId="32597" xr:uid="{00000000-0005-0000-0000-0000AE4F0000}"/>
    <cellStyle name="差_电务公司-四季度及10月份计划 3 4" xfId="32595" xr:uid="{00000000-0005-0000-0000-0000AF4F0000}"/>
    <cellStyle name="差_电务公司-四季度及10月份计划 4" xfId="12089" xr:uid="{00000000-0005-0000-0000-0000B04F0000}"/>
    <cellStyle name="差_电务公司-四季度及10月份计划 4 2" xfId="32599" xr:uid="{00000000-0005-0000-0000-0000B14F0000}"/>
    <cellStyle name="差_电务公司-四季度及10月份计划 5" xfId="12090" xr:uid="{00000000-0005-0000-0000-0000B24F0000}"/>
    <cellStyle name="差_电务公司-四季度及10月份计划 5 2" xfId="32600" xr:uid="{00000000-0005-0000-0000-0000B34F0000}"/>
    <cellStyle name="差_电务公司-四季度及10月份计划 6" xfId="15615" xr:uid="{00000000-0005-0000-0000-0000B44F0000}"/>
    <cellStyle name="差_电务公司-四季度及10月份计划 6 2" xfId="31031" xr:uid="{00000000-0005-0000-0000-0000B54F0000}"/>
    <cellStyle name="差_电务公司-四季度及10月份计划 7" xfId="32586" xr:uid="{00000000-0005-0000-0000-0000B64F0000}"/>
    <cellStyle name="差_动车10月资金动态" xfId="2696" xr:uid="{00000000-0005-0000-0000-0000B74F0000}"/>
    <cellStyle name="差_动车10月资金动态 2" xfId="5326" xr:uid="{00000000-0005-0000-0000-0000B84F0000}"/>
    <cellStyle name="差_动车10月资金动态 2 2" xfId="7602" xr:uid="{00000000-0005-0000-0000-0000B94F0000}"/>
    <cellStyle name="差_动车10月资金动态 2 2 2" xfId="32602" xr:uid="{00000000-0005-0000-0000-0000BA4F0000}"/>
    <cellStyle name="差_动车10月资金动态 2 3" xfId="12091" xr:uid="{00000000-0005-0000-0000-0000BB4F0000}"/>
    <cellStyle name="差_动车10月资金动态 2 3 2" xfId="32603" xr:uid="{00000000-0005-0000-0000-0000BC4F0000}"/>
    <cellStyle name="差_动车10月资金动态 2 4" xfId="32601" xr:uid="{00000000-0005-0000-0000-0000BD4F0000}"/>
    <cellStyle name="差_动车10月资金动态 3" xfId="12092" xr:uid="{00000000-0005-0000-0000-0000BE4F0000}"/>
    <cellStyle name="差_动车10月资金动态 3 2" xfId="32604" xr:uid="{00000000-0005-0000-0000-0000BF4F0000}"/>
    <cellStyle name="差_动车10月资金动态 4" xfId="12093" xr:uid="{00000000-0005-0000-0000-0000C04F0000}"/>
    <cellStyle name="差_动车10月资金动态 4 2" xfId="32605" xr:uid="{00000000-0005-0000-0000-0000C14F0000}"/>
    <cellStyle name="差_动车10月资金动态 5" xfId="17293" xr:uid="{00000000-0005-0000-0000-0000C24F0000}"/>
    <cellStyle name="差_动车10月资金动态 5 2" xfId="32606" xr:uid="{00000000-0005-0000-0000-0000C34F0000}"/>
    <cellStyle name="差_动车10月资金动态 6" xfId="29777" xr:uid="{00000000-0005-0000-0000-0000C44F0000}"/>
    <cellStyle name="差_动车9月材料动态" xfId="1840" xr:uid="{00000000-0005-0000-0000-0000C54F0000}"/>
    <cellStyle name="差_动车9月材料动态 2" xfId="5327" xr:uid="{00000000-0005-0000-0000-0000C64F0000}"/>
    <cellStyle name="差_动车9月材料动态 2 2" xfId="28054" xr:uid="{00000000-0005-0000-0000-0000C74F0000}"/>
    <cellStyle name="差_动车9月材料动态 3" xfId="8937" xr:uid="{00000000-0005-0000-0000-0000C84F0000}"/>
    <cellStyle name="差_动车9月材料动态 3 2" xfId="28067" xr:uid="{00000000-0005-0000-0000-0000C94F0000}"/>
    <cellStyle name="差_动车9月材料动态 4" xfId="8317" xr:uid="{00000000-0005-0000-0000-0000CA4F0000}"/>
    <cellStyle name="差_动车9月材料动态 4 2" xfId="28071" xr:uid="{00000000-0005-0000-0000-0000CB4F0000}"/>
    <cellStyle name="差_动车9月材料动态 5" xfId="16471" xr:uid="{00000000-0005-0000-0000-0000CC4F0000}"/>
    <cellStyle name="差_动车9月材料动态 5 2" xfId="28074" xr:uid="{00000000-0005-0000-0000-0000CD4F0000}"/>
    <cellStyle name="差_动车9月材料动态 6" xfId="28033" xr:uid="{00000000-0005-0000-0000-0000CE4F0000}"/>
    <cellStyle name="差_动车所" xfId="2699" xr:uid="{00000000-0005-0000-0000-0000CF4F0000}"/>
    <cellStyle name="差_动车所 2" xfId="5328" xr:uid="{00000000-0005-0000-0000-0000D04F0000}"/>
    <cellStyle name="差_动车所 2 2" xfId="7603" xr:uid="{00000000-0005-0000-0000-0000D14F0000}"/>
    <cellStyle name="差_动车所 2 2 2" xfId="32607" xr:uid="{00000000-0005-0000-0000-0000D24F0000}"/>
    <cellStyle name="差_动车所 2 3" xfId="12094" xr:uid="{00000000-0005-0000-0000-0000D34F0000}"/>
    <cellStyle name="差_动车所 2 3 2" xfId="32608" xr:uid="{00000000-0005-0000-0000-0000D44F0000}"/>
    <cellStyle name="差_动车所 2 4" xfId="26000" xr:uid="{00000000-0005-0000-0000-0000D54F0000}"/>
    <cellStyle name="差_动车所 3" xfId="12096" xr:uid="{00000000-0005-0000-0000-0000D64F0000}"/>
    <cellStyle name="差_动车所 3 2" xfId="30239" xr:uid="{00000000-0005-0000-0000-0000D74F0000}"/>
    <cellStyle name="差_动车所 4" xfId="12098" xr:uid="{00000000-0005-0000-0000-0000D84F0000}"/>
    <cellStyle name="差_动车所 4 2" xfId="32610" xr:uid="{00000000-0005-0000-0000-0000D94F0000}"/>
    <cellStyle name="差_动车所 5" xfId="17296" xr:uid="{00000000-0005-0000-0000-0000DA4F0000}"/>
    <cellStyle name="差_动车所 5 2" xfId="32612" xr:uid="{00000000-0005-0000-0000-0000DB4F0000}"/>
    <cellStyle name="差_动车所 6" xfId="23749" xr:uid="{00000000-0005-0000-0000-0000DC4F0000}"/>
    <cellStyle name="差_动车所_12月材料动态最终修改" xfId="2700" xr:uid="{00000000-0005-0000-0000-0000DD4F0000}"/>
    <cellStyle name="差_动车所_12月材料动态最终修改 2" xfId="5329" xr:uid="{00000000-0005-0000-0000-0000DE4F0000}"/>
    <cellStyle name="差_动车所_12月材料动态最终修改 2 2" xfId="28077" xr:uid="{00000000-0005-0000-0000-0000DF4F0000}"/>
    <cellStyle name="差_动车所_12月材料动态最终修改 3" xfId="10243" xr:uid="{00000000-0005-0000-0000-0000E04F0000}"/>
    <cellStyle name="差_动车所_12月材料动态最终修改 3 2" xfId="28079" xr:uid="{00000000-0005-0000-0000-0000E14F0000}"/>
    <cellStyle name="差_动车所_12月材料动态最终修改 4" xfId="9345" xr:uid="{00000000-0005-0000-0000-0000E24F0000}"/>
    <cellStyle name="差_动车所_12月材料动态最终修改 4 2" xfId="28081" xr:uid="{00000000-0005-0000-0000-0000E34F0000}"/>
    <cellStyle name="差_动车所_12月材料动态最终修改 5" xfId="17297" xr:uid="{00000000-0005-0000-0000-0000E44F0000}"/>
    <cellStyle name="差_动车所_12月材料动态最终修改 5 2" xfId="28083" xr:uid="{00000000-0005-0000-0000-0000E54F0000}"/>
    <cellStyle name="差_动车所_12月材料动态最终修改 6" xfId="32613" xr:uid="{00000000-0005-0000-0000-0000E64F0000}"/>
    <cellStyle name="差_动车所_1月动态、资金动态" xfId="2702" xr:uid="{00000000-0005-0000-0000-0000E74F0000}"/>
    <cellStyle name="差_动车所_1月动态、资金动态 2" xfId="5330" xr:uid="{00000000-0005-0000-0000-0000E84F0000}"/>
    <cellStyle name="差_动车所_1月动态、资金动态 2 2" xfId="6952" xr:uid="{00000000-0005-0000-0000-0000E94F0000}"/>
    <cellStyle name="差_动车所_1月动态、资金动态 2 2 2" xfId="31576" xr:uid="{00000000-0005-0000-0000-0000EA4F0000}"/>
    <cellStyle name="差_动车所_1月动态、资金动态 2 3" xfId="11704" xr:uid="{00000000-0005-0000-0000-0000EB4F0000}"/>
    <cellStyle name="差_动车所_1月动态、资金动态 2 3 2" xfId="31578" xr:uid="{00000000-0005-0000-0000-0000EC4F0000}"/>
    <cellStyle name="差_动车所_1月动态、资金动态 2 4" xfId="32614" xr:uid="{00000000-0005-0000-0000-0000ED4F0000}"/>
    <cellStyle name="差_动车所_1月动态、资金动态 3" xfId="12099" xr:uid="{00000000-0005-0000-0000-0000EE4F0000}"/>
    <cellStyle name="差_动车所_1月动态、资金动态 3 2" xfId="32615" xr:uid="{00000000-0005-0000-0000-0000EF4F0000}"/>
    <cellStyle name="差_动车所_1月动态、资金动态 4" xfId="12100" xr:uid="{00000000-0005-0000-0000-0000F04F0000}"/>
    <cellStyle name="差_动车所_1月动态、资金动态 4 2" xfId="32617" xr:uid="{00000000-0005-0000-0000-0000F14F0000}"/>
    <cellStyle name="差_动车所_1月动态、资金动态 5" xfId="17298" xr:uid="{00000000-0005-0000-0000-0000F24F0000}"/>
    <cellStyle name="差_动车所_1月动态、资金动态 5 2" xfId="32619" xr:uid="{00000000-0005-0000-0000-0000F34F0000}"/>
    <cellStyle name="差_动车所_1月动态、资金动态 6" xfId="22184" xr:uid="{00000000-0005-0000-0000-0000F44F0000}"/>
    <cellStyle name="差_动车所_材料动态1" xfId="2703" xr:uid="{00000000-0005-0000-0000-0000F54F0000}"/>
    <cellStyle name="差_动车所_材料动态1 2" xfId="5331" xr:uid="{00000000-0005-0000-0000-0000F64F0000}"/>
    <cellStyle name="差_动车所_材料动态1 2 2" xfId="32622" xr:uid="{00000000-0005-0000-0000-0000F74F0000}"/>
    <cellStyle name="差_动车所_材料动态1 3" xfId="12101" xr:uid="{00000000-0005-0000-0000-0000F84F0000}"/>
    <cellStyle name="差_动车所_材料动态1 3 2" xfId="32623" xr:uid="{00000000-0005-0000-0000-0000F94F0000}"/>
    <cellStyle name="差_动车所_材料动态1 4" xfId="12102" xr:uid="{00000000-0005-0000-0000-0000FA4F0000}"/>
    <cellStyle name="差_动车所_材料动态1 4 2" xfId="32624" xr:uid="{00000000-0005-0000-0000-0000FB4F0000}"/>
    <cellStyle name="差_动车所_材料动态1 5" xfId="17299" xr:uid="{00000000-0005-0000-0000-0000FC4F0000}"/>
    <cellStyle name="差_动车所_材料动态1 5 2" xfId="32625" xr:uid="{00000000-0005-0000-0000-0000FD4F0000}"/>
    <cellStyle name="差_动车所_材料动态1 6" xfId="32621" xr:uid="{00000000-0005-0000-0000-0000FE4F0000}"/>
    <cellStyle name="差_动车所_动车10月资金动态" xfId="1590" xr:uid="{00000000-0005-0000-0000-0000FF4F0000}"/>
    <cellStyle name="差_动车所_动车10月资金动态 2" xfId="5332" xr:uid="{00000000-0005-0000-0000-000000500000}"/>
    <cellStyle name="差_动车所_动车10月资金动态 2 2" xfId="7248" xr:uid="{00000000-0005-0000-0000-000001500000}"/>
    <cellStyle name="差_动车所_动车10月资金动态 2 2 2" xfId="22255" xr:uid="{00000000-0005-0000-0000-000002500000}"/>
    <cellStyle name="差_动车所_动车10月资金动态 2 3" xfId="12103" xr:uid="{00000000-0005-0000-0000-000003500000}"/>
    <cellStyle name="差_动车所_动车10月资金动态 2 3 2" xfId="32626" xr:uid="{00000000-0005-0000-0000-000004500000}"/>
    <cellStyle name="差_动车所_动车10月资金动态 2 4" xfId="24787" xr:uid="{00000000-0005-0000-0000-000005500000}"/>
    <cellStyle name="差_动车所_动车10月资金动态 3" xfId="12104" xr:uid="{00000000-0005-0000-0000-000006500000}"/>
    <cellStyle name="差_动车所_动车10月资金动态 3 2" xfId="23919" xr:uid="{00000000-0005-0000-0000-000007500000}"/>
    <cellStyle name="差_动车所_动车10月资金动态 4" xfId="12105" xr:uid="{00000000-0005-0000-0000-000008500000}"/>
    <cellStyle name="差_动车所_动车10月资金动态 4 2" xfId="32627" xr:uid="{00000000-0005-0000-0000-000009500000}"/>
    <cellStyle name="差_动车所_动车10月资金动态 5" xfId="16236" xr:uid="{00000000-0005-0000-0000-00000A500000}"/>
    <cellStyle name="差_动车所_动车10月资金动态 5 2" xfId="32628" xr:uid="{00000000-0005-0000-0000-00000B500000}"/>
    <cellStyle name="差_动车所_动车10月资金动态 6" xfId="24784" xr:uid="{00000000-0005-0000-0000-00000C500000}"/>
    <cellStyle name="差_动车所_动车9月材料动态" xfId="2704" xr:uid="{00000000-0005-0000-0000-00000D500000}"/>
    <cellStyle name="差_动车所_动车9月材料动态 2" xfId="5333" xr:uid="{00000000-0005-0000-0000-00000E500000}"/>
    <cellStyle name="差_动车所_动车9月材料动态 2 2" xfId="24046" xr:uid="{00000000-0005-0000-0000-00000F500000}"/>
    <cellStyle name="差_动车所_动车9月材料动态 3" xfId="11669" xr:uid="{00000000-0005-0000-0000-000010500000}"/>
    <cellStyle name="差_动车所_动车9月材料动态 3 2" xfId="24052" xr:uid="{00000000-0005-0000-0000-000011500000}"/>
    <cellStyle name="差_动车所_动车9月材料动态 4" xfId="12107" xr:uid="{00000000-0005-0000-0000-000012500000}"/>
    <cellStyle name="差_动车所_动车9月材料动态 4 2" xfId="32630" xr:uid="{00000000-0005-0000-0000-000013500000}"/>
    <cellStyle name="差_动车所_动车9月材料动态 5" xfId="17300" xr:uid="{00000000-0005-0000-0000-000014500000}"/>
    <cellStyle name="差_动车所_动车9月材料动态 5 2" xfId="32631" xr:uid="{00000000-0005-0000-0000-000015500000}"/>
    <cellStyle name="差_动车所_动车9月材料动态 6" xfId="21802" xr:uid="{00000000-0005-0000-0000-000016500000}"/>
    <cellStyle name="差_动车所_汇总10月材料动态" xfId="1364" xr:uid="{00000000-0005-0000-0000-000017500000}"/>
    <cellStyle name="差_动车所_汇总10月材料动态 2" xfId="5334" xr:uid="{00000000-0005-0000-0000-000018500000}"/>
    <cellStyle name="差_动车所_汇总10月材料动态 2 2" xfId="32634" xr:uid="{00000000-0005-0000-0000-000019500000}"/>
    <cellStyle name="差_动车所_汇总10月材料动态 3" xfId="12108" xr:uid="{00000000-0005-0000-0000-00001A500000}"/>
    <cellStyle name="差_动车所_汇总10月材料动态 3 2" xfId="32635" xr:uid="{00000000-0005-0000-0000-00001B500000}"/>
    <cellStyle name="差_动车所_汇总10月材料动态 4" xfId="12109" xr:uid="{00000000-0005-0000-0000-00001C500000}"/>
    <cellStyle name="差_动车所_汇总10月材料动态 4 2" xfId="32636" xr:uid="{00000000-0005-0000-0000-00001D500000}"/>
    <cellStyle name="差_动车所_汇总10月材料动态 5" xfId="16015" xr:uid="{00000000-0005-0000-0000-00001E500000}"/>
    <cellStyle name="差_动车所_汇总10月材料动态 5 2" xfId="32637" xr:uid="{00000000-0005-0000-0000-00001F500000}"/>
    <cellStyle name="差_动车所_汇总10月材料动态 6" xfId="32633" xr:uid="{00000000-0005-0000-0000-000020500000}"/>
    <cellStyle name="差_动车所_建安1月材料动态" xfId="2705" xr:uid="{00000000-0005-0000-0000-000021500000}"/>
    <cellStyle name="差_动车所_建安1月材料动态 2" xfId="5335" xr:uid="{00000000-0005-0000-0000-000022500000}"/>
    <cellStyle name="差_动车所_建安1月材料动态 2 2" xfId="32639" xr:uid="{00000000-0005-0000-0000-000023500000}"/>
    <cellStyle name="差_动车所_建安1月材料动态 3" xfId="12110" xr:uid="{00000000-0005-0000-0000-000024500000}"/>
    <cellStyle name="差_动车所_建安1月材料动态 3 2" xfId="32640" xr:uid="{00000000-0005-0000-0000-000025500000}"/>
    <cellStyle name="差_动车所_建安1月材料动态 4" xfId="12111" xr:uid="{00000000-0005-0000-0000-000026500000}"/>
    <cellStyle name="差_动车所_建安1月材料动态 4 2" xfId="32641" xr:uid="{00000000-0005-0000-0000-000027500000}"/>
    <cellStyle name="差_动车所_建安1月材料动态 5" xfId="17301" xr:uid="{00000000-0005-0000-0000-000028500000}"/>
    <cellStyle name="差_动车所_建安1月材料动态 5 2" xfId="32642" xr:uid="{00000000-0005-0000-0000-000029500000}"/>
    <cellStyle name="差_动车所_建安1月材料动态 6" xfId="32638" xr:uid="{00000000-0005-0000-0000-00002A500000}"/>
    <cellStyle name="差_动态" xfId="2706" xr:uid="{00000000-0005-0000-0000-00002B500000}"/>
    <cellStyle name="差_动态 2" xfId="5336" xr:uid="{00000000-0005-0000-0000-00002C500000}"/>
    <cellStyle name="差_动态 2 2" xfId="31326" xr:uid="{00000000-0005-0000-0000-00002D500000}"/>
    <cellStyle name="差_动态 3" xfId="9935" xr:uid="{00000000-0005-0000-0000-00002E500000}"/>
    <cellStyle name="差_动态 3 2" xfId="25932" xr:uid="{00000000-0005-0000-0000-00002F500000}"/>
    <cellStyle name="差_动态 4" xfId="9988" xr:uid="{00000000-0005-0000-0000-000030500000}"/>
    <cellStyle name="差_动态 4 2" xfId="25935" xr:uid="{00000000-0005-0000-0000-000031500000}"/>
    <cellStyle name="差_动态 5" xfId="17302" xr:uid="{00000000-0005-0000-0000-000032500000}"/>
    <cellStyle name="差_动态 5 2" xfId="27933" xr:uid="{00000000-0005-0000-0000-000033500000}"/>
    <cellStyle name="差_动态 6" xfId="32643" xr:uid="{00000000-0005-0000-0000-000034500000}"/>
    <cellStyle name="差_动态表" xfId="2708" xr:uid="{00000000-0005-0000-0000-000035500000}"/>
    <cellStyle name="差_动态表 2" xfId="5337" xr:uid="{00000000-0005-0000-0000-000036500000}"/>
    <cellStyle name="差_动态表 2 2" xfId="32645" xr:uid="{00000000-0005-0000-0000-000037500000}"/>
    <cellStyle name="差_动态表 3" xfId="12112" xr:uid="{00000000-0005-0000-0000-000038500000}"/>
    <cellStyle name="差_动态表 3 2" xfId="32646" xr:uid="{00000000-0005-0000-0000-000039500000}"/>
    <cellStyle name="差_动态表 4" xfId="12113" xr:uid="{00000000-0005-0000-0000-00003A500000}"/>
    <cellStyle name="差_动态表 4 2" xfId="32647" xr:uid="{00000000-0005-0000-0000-00003B500000}"/>
    <cellStyle name="差_动态表 5" xfId="17304" xr:uid="{00000000-0005-0000-0000-00003C500000}"/>
    <cellStyle name="差_动态表 5 2" xfId="32648" xr:uid="{00000000-0005-0000-0000-00003D500000}"/>
    <cellStyle name="差_动态表 6" xfId="32644" xr:uid="{00000000-0005-0000-0000-00003E500000}"/>
    <cellStyle name="差_动态表直径线" xfId="2709" xr:uid="{00000000-0005-0000-0000-00003F500000}"/>
    <cellStyle name="差_动态表直径线 2" xfId="5338" xr:uid="{00000000-0005-0000-0000-000040500000}"/>
    <cellStyle name="差_动态表直径线 2 2" xfId="22705" xr:uid="{00000000-0005-0000-0000-000041500000}"/>
    <cellStyle name="差_动态表直径线 3" xfId="9487" xr:uid="{00000000-0005-0000-0000-000042500000}"/>
    <cellStyle name="差_动态表直径线 3 2" xfId="22405" xr:uid="{00000000-0005-0000-0000-000043500000}"/>
    <cellStyle name="差_动态表直径线 4" xfId="10938" xr:uid="{00000000-0005-0000-0000-000044500000}"/>
    <cellStyle name="差_动态表直径线 4 2" xfId="22710" xr:uid="{00000000-0005-0000-0000-000045500000}"/>
    <cellStyle name="差_动态表直径线 5" xfId="17305" xr:uid="{00000000-0005-0000-0000-000046500000}"/>
    <cellStyle name="差_动态表直径线 5 2" xfId="22713" xr:uid="{00000000-0005-0000-0000-000047500000}"/>
    <cellStyle name="差_动态表直径线 6" xfId="32649" xr:uid="{00000000-0005-0000-0000-000048500000}"/>
    <cellStyle name="差_盾构分公司2011年2季度计划" xfId="903" xr:uid="{00000000-0005-0000-0000-000049500000}"/>
    <cellStyle name="差_盾构分公司2011年2季度计划 2" xfId="2019" xr:uid="{00000000-0005-0000-0000-00004A500000}"/>
    <cellStyle name="差_盾构分公司2011年2季度计划 2 2" xfId="5340" xr:uid="{00000000-0005-0000-0000-00004B500000}"/>
    <cellStyle name="差_盾构分公司2011年2季度计划 2 2 2" xfId="32654" xr:uid="{00000000-0005-0000-0000-00004C500000}"/>
    <cellStyle name="差_盾构分公司2011年2季度计划 2 3" xfId="12115" xr:uid="{00000000-0005-0000-0000-00004D500000}"/>
    <cellStyle name="差_盾构分公司2011年2季度计划 2 3 2" xfId="32656" xr:uid="{00000000-0005-0000-0000-00004E500000}"/>
    <cellStyle name="差_盾构分公司2011年2季度计划 2 4" xfId="12116" xr:uid="{00000000-0005-0000-0000-00004F500000}"/>
    <cellStyle name="差_盾构分公司2011年2季度计划 2 4 2" xfId="32657" xr:uid="{00000000-0005-0000-0000-000050500000}"/>
    <cellStyle name="差_盾构分公司2011年2季度计划 2 5" xfId="16633" xr:uid="{00000000-0005-0000-0000-000051500000}"/>
    <cellStyle name="差_盾构分公司2011年2季度计划 2 5 2" xfId="32658" xr:uid="{00000000-0005-0000-0000-000052500000}"/>
    <cellStyle name="差_盾构分公司2011年2季度计划 2 6" xfId="32653" xr:uid="{00000000-0005-0000-0000-000053500000}"/>
    <cellStyle name="差_盾构分公司2011年2季度计划 3" xfId="5339" xr:uid="{00000000-0005-0000-0000-000054500000}"/>
    <cellStyle name="差_盾构分公司2011年2季度计划 3 2" xfId="32660" xr:uid="{00000000-0005-0000-0000-000055500000}"/>
    <cellStyle name="差_盾构分公司2011年2季度计划 4" xfId="12118" xr:uid="{00000000-0005-0000-0000-000056500000}"/>
    <cellStyle name="差_盾构分公司2011年2季度计划 4 2" xfId="23033" xr:uid="{00000000-0005-0000-0000-000057500000}"/>
    <cellStyle name="差_盾构分公司2011年2季度计划 5" xfId="12119" xr:uid="{00000000-0005-0000-0000-000058500000}"/>
    <cellStyle name="差_盾构分公司2011年2季度计划 5 2" xfId="32661" xr:uid="{00000000-0005-0000-0000-000059500000}"/>
    <cellStyle name="差_盾构分公司2011年2季度计划 6" xfId="15675" xr:uid="{00000000-0005-0000-0000-00005A500000}"/>
    <cellStyle name="差_盾构分公司2011年2季度计划 6 2" xfId="32662" xr:uid="{00000000-0005-0000-0000-00005B500000}"/>
    <cellStyle name="差_盾构分公司2011年2季度计划 7" xfId="32651" xr:uid="{00000000-0005-0000-0000-00005C500000}"/>
    <cellStyle name="差_盾构分公司2011年三季度计划" xfId="1449" xr:uid="{00000000-0005-0000-0000-00005D500000}"/>
    <cellStyle name="差_盾构分公司2011年三季度计划 2" xfId="1453" xr:uid="{00000000-0005-0000-0000-00005E500000}"/>
    <cellStyle name="差_盾构分公司2011年三季度计划 2 2" xfId="5342" xr:uid="{00000000-0005-0000-0000-00005F500000}"/>
    <cellStyle name="差_盾构分公司2011年三季度计划 2 2 2" xfId="32667" xr:uid="{00000000-0005-0000-0000-000060500000}"/>
    <cellStyle name="差_盾构分公司2011年三季度计划 2 3" xfId="12122" xr:uid="{00000000-0005-0000-0000-000061500000}"/>
    <cellStyle name="差_盾构分公司2011年三季度计划 2 3 2" xfId="32668" xr:uid="{00000000-0005-0000-0000-000062500000}"/>
    <cellStyle name="差_盾构分公司2011年三季度计划 2 4" xfId="12123" xr:uid="{00000000-0005-0000-0000-000063500000}"/>
    <cellStyle name="差_盾构分公司2011年三季度计划 2 4 2" xfId="32669" xr:uid="{00000000-0005-0000-0000-000064500000}"/>
    <cellStyle name="差_盾构分公司2011年三季度计划 2 5" xfId="16104" xr:uid="{00000000-0005-0000-0000-000065500000}"/>
    <cellStyle name="差_盾构分公司2011年三季度计划 2 5 2" xfId="32670" xr:uid="{00000000-0005-0000-0000-000066500000}"/>
    <cellStyle name="差_盾构分公司2011年三季度计划 2 6" xfId="32666" xr:uid="{00000000-0005-0000-0000-000067500000}"/>
    <cellStyle name="差_盾构分公司2011年三季度计划 3" xfId="5341" xr:uid="{00000000-0005-0000-0000-000068500000}"/>
    <cellStyle name="差_盾构分公司2011年三季度计划 3 2" xfId="32671" xr:uid="{00000000-0005-0000-0000-000069500000}"/>
    <cellStyle name="差_盾构分公司2011年三季度计划 4" xfId="12124" xr:uid="{00000000-0005-0000-0000-00006A500000}"/>
    <cellStyle name="差_盾构分公司2011年三季度计划 4 2" xfId="32672" xr:uid="{00000000-0005-0000-0000-00006B500000}"/>
    <cellStyle name="差_盾构分公司2011年三季度计划 5" xfId="11958" xr:uid="{00000000-0005-0000-0000-00006C500000}"/>
    <cellStyle name="差_盾构分公司2011年三季度计划 5 2" xfId="32223" xr:uid="{00000000-0005-0000-0000-00006D500000}"/>
    <cellStyle name="差_盾构分公司2011年三季度计划 6" xfId="16100" xr:uid="{00000000-0005-0000-0000-00006E500000}"/>
    <cellStyle name="差_盾构分公司2011年三季度计划 6 2" xfId="32229" xr:uid="{00000000-0005-0000-0000-00006F500000}"/>
    <cellStyle name="差_盾构分公司2011年三季度计划 7" xfId="32665" xr:uid="{00000000-0005-0000-0000-000070500000}"/>
    <cellStyle name="差_盾构公司5月份计划上报" xfId="1829" xr:uid="{00000000-0005-0000-0000-000071500000}"/>
    <cellStyle name="差_盾构公司5月份计划上报 2" xfId="2710" xr:uid="{00000000-0005-0000-0000-000072500000}"/>
    <cellStyle name="差_盾构公司5月份计划上报 2 2" xfId="5344" xr:uid="{00000000-0005-0000-0000-000073500000}"/>
    <cellStyle name="差_盾构公司5月份计划上报 2 2 2" xfId="7415" xr:uid="{00000000-0005-0000-0000-000074500000}"/>
    <cellStyle name="差_盾构公司5月份计划上报 2 2 2 2" xfId="32675" xr:uid="{00000000-0005-0000-0000-000075500000}"/>
    <cellStyle name="差_盾构公司5月份计划上报 2 2 3" xfId="12125" xr:uid="{00000000-0005-0000-0000-000076500000}"/>
    <cellStyle name="差_盾构公司5月份计划上报 2 2 3 2" xfId="32676" xr:uid="{00000000-0005-0000-0000-000077500000}"/>
    <cellStyle name="差_盾构公司5月份计划上报 2 2 4" xfId="32674" xr:uid="{00000000-0005-0000-0000-000078500000}"/>
    <cellStyle name="差_盾构公司5月份计划上报 2 3" xfId="12126" xr:uid="{00000000-0005-0000-0000-000079500000}"/>
    <cellStyle name="差_盾构公司5月份计划上报 2 3 2" xfId="32677" xr:uid="{00000000-0005-0000-0000-00007A500000}"/>
    <cellStyle name="差_盾构公司5月份计划上报 2 4" xfId="12127" xr:uid="{00000000-0005-0000-0000-00007B500000}"/>
    <cellStyle name="差_盾构公司5月份计划上报 2 4 2" xfId="32678" xr:uid="{00000000-0005-0000-0000-00007C500000}"/>
    <cellStyle name="差_盾构公司5月份计划上报 2 5" xfId="17306" xr:uid="{00000000-0005-0000-0000-00007D500000}"/>
    <cellStyle name="差_盾构公司5月份计划上报 2 5 2" xfId="32679" xr:uid="{00000000-0005-0000-0000-00007E500000}"/>
    <cellStyle name="差_盾构公司5月份计划上报 2 6" xfId="32673" xr:uid="{00000000-0005-0000-0000-00007F500000}"/>
    <cellStyle name="差_盾构公司5月份计划上报 3" xfId="5343" xr:uid="{00000000-0005-0000-0000-000080500000}"/>
    <cellStyle name="差_盾构公司5月份计划上报 3 2" xfId="7527" xr:uid="{00000000-0005-0000-0000-000081500000}"/>
    <cellStyle name="差_盾构公司5月份计划上报 3 2 2" xfId="32681" xr:uid="{00000000-0005-0000-0000-000082500000}"/>
    <cellStyle name="差_盾构公司5月份计划上报 3 3" xfId="12128" xr:uid="{00000000-0005-0000-0000-000083500000}"/>
    <cellStyle name="差_盾构公司5月份计划上报 3 3 2" xfId="32682" xr:uid="{00000000-0005-0000-0000-000084500000}"/>
    <cellStyle name="差_盾构公司5月份计划上报 3 4" xfId="32680" xr:uid="{00000000-0005-0000-0000-000085500000}"/>
    <cellStyle name="差_盾构公司5月份计划上报 4" xfId="12129" xr:uid="{00000000-0005-0000-0000-000086500000}"/>
    <cellStyle name="差_盾构公司5月份计划上报 4 2" xfId="32683" xr:uid="{00000000-0005-0000-0000-000087500000}"/>
    <cellStyle name="差_盾构公司5月份计划上报 5" xfId="12130" xr:uid="{00000000-0005-0000-0000-000088500000}"/>
    <cellStyle name="差_盾构公司5月份计划上报 5 2" xfId="32684" xr:uid="{00000000-0005-0000-0000-000089500000}"/>
    <cellStyle name="差_盾构公司5月份计划上报 6" xfId="16462" xr:uid="{00000000-0005-0000-0000-00008A500000}"/>
    <cellStyle name="差_盾构公司5月份计划上报 6 2" xfId="32685" xr:uid="{00000000-0005-0000-0000-00008B500000}"/>
    <cellStyle name="差_盾构公司5月份计划上报 7" xfId="30135" xr:uid="{00000000-0005-0000-0000-00008C500000}"/>
    <cellStyle name="差_盾构公司6月份计划上报" xfId="1836" xr:uid="{00000000-0005-0000-0000-00008D500000}"/>
    <cellStyle name="差_盾构公司6月份计划上报 2" xfId="778" xr:uid="{00000000-0005-0000-0000-00008E500000}"/>
    <cellStyle name="差_盾构公司6月份计划上报 2 2" xfId="5346" xr:uid="{00000000-0005-0000-0000-00008F500000}"/>
    <cellStyle name="差_盾构公司6月份计划上报 2 2 2" xfId="7044" xr:uid="{00000000-0005-0000-0000-000090500000}"/>
    <cellStyle name="差_盾构公司6月份计划上报 2 2 2 2" xfId="32688" xr:uid="{00000000-0005-0000-0000-000091500000}"/>
    <cellStyle name="差_盾构公司6月份计划上报 2 2 3" xfId="12131" xr:uid="{00000000-0005-0000-0000-000092500000}"/>
    <cellStyle name="差_盾构公司6月份计划上报 2 2 3 2" xfId="32689" xr:uid="{00000000-0005-0000-0000-000093500000}"/>
    <cellStyle name="差_盾构公司6月份计划上报 2 2 4" xfId="32687" xr:uid="{00000000-0005-0000-0000-000094500000}"/>
    <cellStyle name="差_盾构公司6月份计划上报 2 3" xfId="12132" xr:uid="{00000000-0005-0000-0000-000095500000}"/>
    <cellStyle name="差_盾构公司6月份计划上报 2 3 2" xfId="32690" xr:uid="{00000000-0005-0000-0000-000096500000}"/>
    <cellStyle name="差_盾构公司6月份计划上报 2 4" xfId="12133" xr:uid="{00000000-0005-0000-0000-000097500000}"/>
    <cellStyle name="差_盾构公司6月份计划上报 2 4 2" xfId="32691" xr:uid="{00000000-0005-0000-0000-000098500000}"/>
    <cellStyle name="差_盾构公司6月份计划上报 2 5" xfId="15624" xr:uid="{00000000-0005-0000-0000-000099500000}"/>
    <cellStyle name="差_盾构公司6月份计划上报 2 5 2" xfId="32692" xr:uid="{00000000-0005-0000-0000-00009A500000}"/>
    <cellStyle name="差_盾构公司6月份计划上报 2 6" xfId="21459" xr:uid="{00000000-0005-0000-0000-00009B500000}"/>
    <cellStyle name="差_盾构公司6月份计划上报 3" xfId="5345" xr:uid="{00000000-0005-0000-0000-00009C500000}"/>
    <cellStyle name="差_盾构公司6月份计划上报 3 2" xfId="6945" xr:uid="{00000000-0005-0000-0000-00009D500000}"/>
    <cellStyle name="差_盾构公司6月份计划上报 3 2 2" xfId="24606" xr:uid="{00000000-0005-0000-0000-00009E500000}"/>
    <cellStyle name="差_盾构公司6月份计划上报 3 3" xfId="12134" xr:uid="{00000000-0005-0000-0000-00009F500000}"/>
    <cellStyle name="差_盾构公司6月份计划上报 3 3 2" xfId="32693" xr:uid="{00000000-0005-0000-0000-0000A0500000}"/>
    <cellStyle name="差_盾构公司6月份计划上报 3 4" xfId="22439" xr:uid="{00000000-0005-0000-0000-0000A1500000}"/>
    <cellStyle name="差_盾构公司6月份计划上报 4" xfId="12135" xr:uid="{00000000-0005-0000-0000-0000A2500000}"/>
    <cellStyle name="差_盾构公司6月份计划上报 4 2" xfId="32694" xr:uid="{00000000-0005-0000-0000-0000A3500000}"/>
    <cellStyle name="差_盾构公司6月份计划上报 5" xfId="12136" xr:uid="{00000000-0005-0000-0000-0000A4500000}"/>
    <cellStyle name="差_盾构公司6月份计划上报 5 2" xfId="32695" xr:uid="{00000000-0005-0000-0000-0000A5500000}"/>
    <cellStyle name="差_盾构公司6月份计划上报 6" xfId="16468" xr:uid="{00000000-0005-0000-0000-0000A6500000}"/>
    <cellStyle name="差_盾构公司6月份计划上报 6 2" xfId="32696" xr:uid="{00000000-0005-0000-0000-0000A7500000}"/>
    <cellStyle name="差_盾构公司6月份计划上报 7" xfId="32686" xr:uid="{00000000-0005-0000-0000-0000A8500000}"/>
    <cellStyle name="差_盾构公司7月份计划上报" xfId="1846" xr:uid="{00000000-0005-0000-0000-0000A9500000}"/>
    <cellStyle name="差_盾构公司7月份计划上报 2" xfId="2711" xr:uid="{00000000-0005-0000-0000-0000AA500000}"/>
    <cellStyle name="差_盾构公司7月份计划上报 2 2" xfId="5348" xr:uid="{00000000-0005-0000-0000-0000AB500000}"/>
    <cellStyle name="差_盾构公司7月份计划上报 2 2 2" xfId="7604" xr:uid="{00000000-0005-0000-0000-0000AC500000}"/>
    <cellStyle name="差_盾构公司7月份计划上报 2 2 2 2" xfId="32701" xr:uid="{00000000-0005-0000-0000-0000AD500000}"/>
    <cellStyle name="差_盾构公司7月份计划上报 2 2 3" xfId="12138" xr:uid="{00000000-0005-0000-0000-0000AE500000}"/>
    <cellStyle name="差_盾构公司7月份计划上报 2 2 3 2" xfId="32702" xr:uid="{00000000-0005-0000-0000-0000AF500000}"/>
    <cellStyle name="差_盾构公司7月份计划上报 2 2 4" xfId="32700" xr:uid="{00000000-0005-0000-0000-0000B0500000}"/>
    <cellStyle name="差_盾构公司7月份计划上报 2 3" xfId="12139" xr:uid="{00000000-0005-0000-0000-0000B1500000}"/>
    <cellStyle name="差_盾构公司7月份计划上报 2 3 2" xfId="32703" xr:uid="{00000000-0005-0000-0000-0000B2500000}"/>
    <cellStyle name="差_盾构公司7月份计划上报 2 4" xfId="12140" xr:uid="{00000000-0005-0000-0000-0000B3500000}"/>
    <cellStyle name="差_盾构公司7月份计划上报 2 4 2" xfId="32704" xr:uid="{00000000-0005-0000-0000-0000B4500000}"/>
    <cellStyle name="差_盾构公司7月份计划上报 2 5" xfId="17307" xr:uid="{00000000-0005-0000-0000-0000B5500000}"/>
    <cellStyle name="差_盾构公司7月份计划上报 2 5 2" xfId="32705" xr:uid="{00000000-0005-0000-0000-0000B6500000}"/>
    <cellStyle name="差_盾构公司7月份计划上报 2 6" xfId="32699" xr:uid="{00000000-0005-0000-0000-0000B7500000}"/>
    <cellStyle name="差_盾构公司7月份计划上报 3" xfId="5347" xr:uid="{00000000-0005-0000-0000-0000B8500000}"/>
    <cellStyle name="差_盾构公司7月份计划上报 3 2" xfId="7605" xr:uid="{00000000-0005-0000-0000-0000B9500000}"/>
    <cellStyle name="差_盾构公司7月份计划上报 3 2 2" xfId="32708" xr:uid="{00000000-0005-0000-0000-0000BA500000}"/>
    <cellStyle name="差_盾构公司7月份计划上报 3 3" xfId="12142" xr:uid="{00000000-0005-0000-0000-0000BB500000}"/>
    <cellStyle name="差_盾构公司7月份计划上报 3 3 2" xfId="32709" xr:uid="{00000000-0005-0000-0000-0000BC500000}"/>
    <cellStyle name="差_盾构公司7月份计划上报 3 4" xfId="32707" xr:uid="{00000000-0005-0000-0000-0000BD500000}"/>
    <cellStyle name="差_盾构公司7月份计划上报 4" xfId="12143" xr:uid="{00000000-0005-0000-0000-0000BE500000}"/>
    <cellStyle name="差_盾构公司7月份计划上报 4 2" xfId="32711" xr:uid="{00000000-0005-0000-0000-0000BF500000}"/>
    <cellStyle name="差_盾构公司7月份计划上报 5" xfId="12144" xr:uid="{00000000-0005-0000-0000-0000C0500000}"/>
    <cellStyle name="差_盾构公司7月份计划上报 5 2" xfId="32712" xr:uid="{00000000-0005-0000-0000-0000C1500000}"/>
    <cellStyle name="差_盾构公司7月份计划上报 6" xfId="16477" xr:uid="{00000000-0005-0000-0000-0000C2500000}"/>
    <cellStyle name="差_盾构公司7月份计划上报 6 2" xfId="29676" xr:uid="{00000000-0005-0000-0000-0000C3500000}"/>
    <cellStyle name="差_盾构公司7月份计划上报 7" xfId="32697" xr:uid="{00000000-0005-0000-0000-0000C4500000}"/>
    <cellStyle name="差_盾构公司8月份计划上报" xfId="545" xr:uid="{00000000-0005-0000-0000-0000C5500000}"/>
    <cellStyle name="差_盾构公司8月份计划上报 2" xfId="2713" xr:uid="{00000000-0005-0000-0000-0000C6500000}"/>
    <cellStyle name="差_盾构公司8月份计划上报 2 2" xfId="5350" xr:uid="{00000000-0005-0000-0000-0000C7500000}"/>
    <cellStyle name="差_盾构公司8月份计划上报 2 2 2" xfId="7216" xr:uid="{00000000-0005-0000-0000-0000C8500000}"/>
    <cellStyle name="差_盾构公司8月份计划上报 2 2 2 2" xfId="32719" xr:uid="{00000000-0005-0000-0000-0000C9500000}"/>
    <cellStyle name="差_盾构公司8月份计划上报 2 2 3" xfId="12145" xr:uid="{00000000-0005-0000-0000-0000CA500000}"/>
    <cellStyle name="差_盾构公司8月份计划上报 2 2 3 2" xfId="32720" xr:uid="{00000000-0005-0000-0000-0000CB500000}"/>
    <cellStyle name="差_盾构公司8月份计划上报 2 2 4" xfId="32718" xr:uid="{00000000-0005-0000-0000-0000CC500000}"/>
    <cellStyle name="差_盾构公司8月份计划上报 2 3" xfId="8528" xr:uid="{00000000-0005-0000-0000-0000CD500000}"/>
    <cellStyle name="差_盾构公司8月份计划上报 2 3 2" xfId="30193" xr:uid="{00000000-0005-0000-0000-0000CE500000}"/>
    <cellStyle name="差_盾构公司8月份计划上报 2 4" xfId="12147" xr:uid="{00000000-0005-0000-0000-0000CF500000}"/>
    <cellStyle name="差_盾构公司8月份计划上报 2 4 2" xfId="32722" xr:uid="{00000000-0005-0000-0000-0000D0500000}"/>
    <cellStyle name="差_盾构公司8月份计划上报 2 5" xfId="17309" xr:uid="{00000000-0005-0000-0000-0000D1500000}"/>
    <cellStyle name="差_盾构公司8月份计划上报 2 5 2" xfId="32724" xr:uid="{00000000-0005-0000-0000-0000D2500000}"/>
    <cellStyle name="差_盾构公司8月份计划上报 2 6" xfId="32716" xr:uid="{00000000-0005-0000-0000-0000D3500000}"/>
    <cellStyle name="差_盾构公司8月份计划上报 3" xfId="5349" xr:uid="{00000000-0005-0000-0000-0000D4500000}"/>
    <cellStyle name="差_盾构公司8月份计划上报 3 2" xfId="6803" xr:uid="{00000000-0005-0000-0000-0000D5500000}"/>
    <cellStyle name="差_盾构公司8月份计划上报 3 2 2" xfId="32725" xr:uid="{00000000-0005-0000-0000-0000D6500000}"/>
    <cellStyle name="差_盾构公司8月份计划上报 3 3" xfId="12148" xr:uid="{00000000-0005-0000-0000-0000D7500000}"/>
    <cellStyle name="差_盾构公司8月份计划上报 3 3 2" xfId="32726" xr:uid="{00000000-0005-0000-0000-0000D8500000}"/>
    <cellStyle name="差_盾构公司8月份计划上报 3 4" xfId="20957" xr:uid="{00000000-0005-0000-0000-0000D9500000}"/>
    <cellStyle name="差_盾构公司8月份计划上报 4" xfId="12150" xr:uid="{00000000-0005-0000-0000-0000DA500000}"/>
    <cellStyle name="差_盾构公司8月份计划上报 4 2" xfId="32728" xr:uid="{00000000-0005-0000-0000-0000DB500000}"/>
    <cellStyle name="差_盾构公司8月份计划上报 5" xfId="12152" xr:uid="{00000000-0005-0000-0000-0000DC500000}"/>
    <cellStyle name="差_盾构公司8月份计划上报 5 2" xfId="32730" xr:uid="{00000000-0005-0000-0000-0000DD500000}"/>
    <cellStyle name="差_盾构公司8月份计划上报 6" xfId="15519" xr:uid="{00000000-0005-0000-0000-0000DE500000}"/>
    <cellStyle name="差_盾构公司8月份计划上报 6 2" xfId="31467" xr:uid="{00000000-0005-0000-0000-0000DF500000}"/>
    <cellStyle name="差_盾构公司8月份计划上报 7" xfId="32714" xr:uid="{00000000-0005-0000-0000-0000E0500000}"/>
    <cellStyle name="差_多方案比较" xfId="2715" xr:uid="{00000000-0005-0000-0000-0000E1500000}"/>
    <cellStyle name="差_多方案比较 2" xfId="5351" xr:uid="{00000000-0005-0000-0000-0000E2500000}"/>
    <cellStyle name="差_多方案比较 2 2" xfId="7606" xr:uid="{00000000-0005-0000-0000-0000E3500000}"/>
    <cellStyle name="差_多方案比较 2 2 2" xfId="32733" xr:uid="{00000000-0005-0000-0000-0000E4500000}"/>
    <cellStyle name="差_多方案比较 2 3" xfId="12153" xr:uid="{00000000-0005-0000-0000-0000E5500000}"/>
    <cellStyle name="差_多方案比较 2 3 2" xfId="32734" xr:uid="{00000000-0005-0000-0000-0000E6500000}"/>
    <cellStyle name="差_多方案比较 2 4" xfId="32732" xr:uid="{00000000-0005-0000-0000-0000E7500000}"/>
    <cellStyle name="差_多方案比较 3" xfId="32731" xr:uid="{00000000-0005-0000-0000-0000E8500000}"/>
    <cellStyle name="差_二季度分析(广珠项目部）" xfId="2717" xr:uid="{00000000-0005-0000-0000-0000E9500000}"/>
    <cellStyle name="差_二季度分析(广珠项目部） 2" xfId="2719" xr:uid="{00000000-0005-0000-0000-0000EA500000}"/>
    <cellStyle name="差_二季度分析(广珠项目部） 2 2" xfId="5353" xr:uid="{00000000-0005-0000-0000-0000EB500000}"/>
    <cellStyle name="差_二季度分析(广珠项目部） 2 2 2" xfId="7608" xr:uid="{00000000-0005-0000-0000-0000EC500000}"/>
    <cellStyle name="差_二季度分析(广珠项目部） 2 2 2 2" xfId="32738" xr:uid="{00000000-0005-0000-0000-0000ED500000}"/>
    <cellStyle name="差_二季度分析(广珠项目部） 2 2 3" xfId="12155" xr:uid="{00000000-0005-0000-0000-0000EE500000}"/>
    <cellStyle name="差_二季度分析(广珠项目部） 2 2 3 2" xfId="32740" xr:uid="{00000000-0005-0000-0000-0000EF500000}"/>
    <cellStyle name="差_二季度分析(广珠项目部） 2 2 4" xfId="26119" xr:uid="{00000000-0005-0000-0000-0000F0500000}"/>
    <cellStyle name="差_二季度分析(广珠项目部） 2 3" xfId="10409" xr:uid="{00000000-0005-0000-0000-0000F1500000}"/>
    <cellStyle name="差_二季度分析(广珠项目部） 2 3 2" xfId="26121" xr:uid="{00000000-0005-0000-0000-0000F2500000}"/>
    <cellStyle name="差_二季度分析(广珠项目部） 2 4" xfId="11986" xr:uid="{00000000-0005-0000-0000-0000F3500000}"/>
    <cellStyle name="差_二季度分析(广珠项目部） 2 4 2" xfId="21370" xr:uid="{00000000-0005-0000-0000-0000F4500000}"/>
    <cellStyle name="差_二季度分析(广珠项目部） 2 5" xfId="17315" xr:uid="{00000000-0005-0000-0000-0000F5500000}"/>
    <cellStyle name="差_二季度分析(广珠项目部） 2 5 2" xfId="32301" xr:uid="{00000000-0005-0000-0000-0000F6500000}"/>
    <cellStyle name="差_二季度分析(广珠项目部） 2 6" xfId="32736" xr:uid="{00000000-0005-0000-0000-0000F7500000}"/>
    <cellStyle name="差_二季度分析(广珠项目部） 3" xfId="5352" xr:uid="{00000000-0005-0000-0000-0000F8500000}"/>
    <cellStyle name="差_二季度分析(广珠项目部） 3 2" xfId="7471" xr:uid="{00000000-0005-0000-0000-0000F9500000}"/>
    <cellStyle name="差_二季度分析(广珠项目部） 3 2 2" xfId="26134" xr:uid="{00000000-0005-0000-0000-0000FA500000}"/>
    <cellStyle name="差_二季度分析(广珠项目部） 3 3" xfId="10405" xr:uid="{00000000-0005-0000-0000-0000FB500000}"/>
    <cellStyle name="差_二季度分析(广珠项目部） 3 3 2" xfId="26137" xr:uid="{00000000-0005-0000-0000-0000FC500000}"/>
    <cellStyle name="差_二季度分析(广珠项目部） 3 4" xfId="31205" xr:uid="{00000000-0005-0000-0000-0000FD500000}"/>
    <cellStyle name="差_二季度分析(广珠项目部） 4" xfId="12156" xr:uid="{00000000-0005-0000-0000-0000FE500000}"/>
    <cellStyle name="差_二季度分析(广珠项目部） 4 2" xfId="32742" xr:uid="{00000000-0005-0000-0000-0000FF500000}"/>
    <cellStyle name="差_二季度分析(广珠项目部） 5" xfId="12158" xr:uid="{00000000-0005-0000-0000-000000510000}"/>
    <cellStyle name="差_二季度分析(广珠项目部） 5 2" xfId="32745" xr:uid="{00000000-0005-0000-0000-000001510000}"/>
    <cellStyle name="差_二季度分析(广珠项目部） 6" xfId="17313" xr:uid="{00000000-0005-0000-0000-000002510000}"/>
    <cellStyle name="差_二季度分析(广珠项目部） 6 2" xfId="32748" xr:uid="{00000000-0005-0000-0000-000003510000}"/>
    <cellStyle name="差_二季度分析(广珠项目部） 7" xfId="32735" xr:uid="{00000000-0005-0000-0000-000004510000}"/>
    <cellStyle name="差_分工点计划表" xfId="2724" xr:uid="{00000000-0005-0000-0000-000005510000}"/>
    <cellStyle name="差_分工点计划表 2" xfId="2727" xr:uid="{00000000-0005-0000-0000-000006510000}"/>
    <cellStyle name="差_分工点计划表 2 2" xfId="5355" xr:uid="{00000000-0005-0000-0000-000007510000}"/>
    <cellStyle name="差_分工点计划表 2 2 2" xfId="21776" xr:uid="{00000000-0005-0000-0000-000008510000}"/>
    <cellStyle name="差_分工点计划表 2 3" xfId="12160" xr:uid="{00000000-0005-0000-0000-000009510000}"/>
    <cellStyle name="差_分工点计划表 2 3 2" xfId="32753" xr:uid="{00000000-0005-0000-0000-00000A510000}"/>
    <cellStyle name="差_分工点计划表 2 4" xfId="12161" xr:uid="{00000000-0005-0000-0000-00000B510000}"/>
    <cellStyle name="差_分工点计划表 2 4 2" xfId="32754" xr:uid="{00000000-0005-0000-0000-00000C510000}"/>
    <cellStyle name="差_分工点计划表 2 5" xfId="17322" xr:uid="{00000000-0005-0000-0000-00000D510000}"/>
    <cellStyle name="差_分工点计划表 2 5 2" xfId="32755" xr:uid="{00000000-0005-0000-0000-00000E510000}"/>
    <cellStyle name="差_分工点计划表 2 6" xfId="32752" xr:uid="{00000000-0005-0000-0000-00000F510000}"/>
    <cellStyle name="差_分工点计划表 3" xfId="5354" xr:uid="{00000000-0005-0000-0000-000010510000}"/>
    <cellStyle name="差_分工点计划表 3 2" xfId="32756" xr:uid="{00000000-0005-0000-0000-000011510000}"/>
    <cellStyle name="差_分工点计划表 4" xfId="12162" xr:uid="{00000000-0005-0000-0000-000012510000}"/>
    <cellStyle name="差_分工点计划表 4 2" xfId="32757" xr:uid="{00000000-0005-0000-0000-000013510000}"/>
    <cellStyle name="差_分工点计划表 5" xfId="12163" xr:uid="{00000000-0005-0000-0000-000014510000}"/>
    <cellStyle name="差_分工点计划表 5 2" xfId="32759" xr:uid="{00000000-0005-0000-0000-000015510000}"/>
    <cellStyle name="差_分工点计划表 6" xfId="17319" xr:uid="{00000000-0005-0000-0000-000016510000}"/>
    <cellStyle name="差_分工点计划表 6 2" xfId="32761" xr:uid="{00000000-0005-0000-0000-000017510000}"/>
    <cellStyle name="差_分工点计划表 7" xfId="32751" xr:uid="{00000000-0005-0000-0000-000018510000}"/>
    <cellStyle name="差_丰桥公司-2013年10月计划-6局" xfId="2730" xr:uid="{00000000-0005-0000-0000-000019510000}"/>
    <cellStyle name="差_丰桥公司-2013年10月计划-6局 2" xfId="2731" xr:uid="{00000000-0005-0000-0000-00001A510000}"/>
    <cellStyle name="差_丰桥公司-2013年10月计划-6局 2 2" xfId="5357" xr:uid="{00000000-0005-0000-0000-00001B510000}"/>
    <cellStyle name="差_丰桥公司-2013年10月计划-6局 2 2 2" xfId="7609" xr:uid="{00000000-0005-0000-0000-00001C510000}"/>
    <cellStyle name="差_丰桥公司-2013年10月计划-6局 2 2 2 2" xfId="32768" xr:uid="{00000000-0005-0000-0000-00001D510000}"/>
    <cellStyle name="差_丰桥公司-2013年10月计划-6局 2 2 3" xfId="10213" xr:uid="{00000000-0005-0000-0000-00001E510000}"/>
    <cellStyle name="差_丰桥公司-2013年10月计划-6局 2 2 3 2" xfId="28414" xr:uid="{00000000-0005-0000-0000-00001F510000}"/>
    <cellStyle name="差_丰桥公司-2013年10月计划-6局 2 2 4" xfId="29858" xr:uid="{00000000-0005-0000-0000-000020510000}"/>
    <cellStyle name="差_丰桥公司-2013年10月计划-6局 2 3" xfId="12165" xr:uid="{00000000-0005-0000-0000-000021510000}"/>
    <cellStyle name="差_丰桥公司-2013年10月计划-6局 2 3 2" xfId="32770" xr:uid="{00000000-0005-0000-0000-000022510000}"/>
    <cellStyle name="差_丰桥公司-2013年10月计划-6局 2 4" xfId="9142" xr:uid="{00000000-0005-0000-0000-000023510000}"/>
    <cellStyle name="差_丰桥公司-2013年10月计划-6局 2 4 2" xfId="27743" xr:uid="{00000000-0005-0000-0000-000024510000}"/>
    <cellStyle name="差_丰桥公司-2013年10月计划-6局 2 5" xfId="17325" xr:uid="{00000000-0005-0000-0000-000025510000}"/>
    <cellStyle name="差_丰桥公司-2013年10月计划-6局 2 5 2" xfId="27747" xr:uid="{00000000-0005-0000-0000-000026510000}"/>
    <cellStyle name="差_丰桥公司-2013年10月计划-6局 2 6" xfId="32767" xr:uid="{00000000-0005-0000-0000-000027510000}"/>
    <cellStyle name="差_丰桥公司-2013年10月计划-6局 3" xfId="5356" xr:uid="{00000000-0005-0000-0000-000028510000}"/>
    <cellStyle name="差_丰桥公司-2013年10月计划-6局 3 2" xfId="7468" xr:uid="{00000000-0005-0000-0000-000029510000}"/>
    <cellStyle name="差_丰桥公司-2013年10月计划-6局 3 2 2" xfId="32776" xr:uid="{00000000-0005-0000-0000-00002A510000}"/>
    <cellStyle name="差_丰桥公司-2013年10月计划-6局 3 3" xfId="11904" xr:uid="{00000000-0005-0000-0000-00002B510000}"/>
    <cellStyle name="差_丰桥公司-2013年10月计划-6局 3 3 2" xfId="32075" xr:uid="{00000000-0005-0000-0000-00002C510000}"/>
    <cellStyle name="差_丰桥公司-2013年10月计划-6局 3 4" xfId="32773" xr:uid="{00000000-0005-0000-0000-00002D510000}"/>
    <cellStyle name="差_丰桥公司-2013年10月计划-6局 4" xfId="11878" xr:uid="{00000000-0005-0000-0000-00002E510000}"/>
    <cellStyle name="差_丰桥公司-2013年10月计划-6局 4 2" xfId="32012" xr:uid="{00000000-0005-0000-0000-00002F510000}"/>
    <cellStyle name="差_丰桥公司-2013年10月计划-6局 5" xfId="12168" xr:uid="{00000000-0005-0000-0000-000030510000}"/>
    <cellStyle name="差_丰桥公司-2013年10月计划-6局 5 2" xfId="32780" xr:uid="{00000000-0005-0000-0000-000031510000}"/>
    <cellStyle name="差_丰桥公司-2013年10月计划-6局 6" xfId="17324" xr:uid="{00000000-0005-0000-0000-000032510000}"/>
    <cellStyle name="差_丰桥公司-2013年10月计划-6局 6 2" xfId="32783" xr:uid="{00000000-0005-0000-0000-000033510000}"/>
    <cellStyle name="差_丰桥公司-2013年10月计划-6局 7" xfId="32764" xr:uid="{00000000-0005-0000-0000-000034510000}"/>
    <cellStyle name="差_丰桥公司-2013年7月(半月）-6局" xfId="1515" xr:uid="{00000000-0005-0000-0000-000035510000}"/>
    <cellStyle name="差_丰桥公司-2013年7月(半月）-6局 2" xfId="1626" xr:uid="{00000000-0005-0000-0000-000036510000}"/>
    <cellStyle name="差_丰桥公司-2013年7月(半月）-6局 2 2" xfId="5359" xr:uid="{00000000-0005-0000-0000-000037510000}"/>
    <cellStyle name="差_丰桥公司-2013年7月(半月）-6局 2 2 2" xfId="7198" xr:uid="{00000000-0005-0000-0000-000038510000}"/>
    <cellStyle name="差_丰桥公司-2013年7月(半月）-6局 2 2 2 2" xfId="25898" xr:uid="{00000000-0005-0000-0000-000039510000}"/>
    <cellStyle name="差_丰桥公司-2013年7月(半月）-6局 2 2 3" xfId="10466" xr:uid="{00000000-0005-0000-0000-00003A510000}"/>
    <cellStyle name="差_丰桥公司-2013年7月(半月）-6局 2 2 3 2" xfId="25901" xr:uid="{00000000-0005-0000-0000-00003B510000}"/>
    <cellStyle name="差_丰桥公司-2013年7月(半月）-6局 2 2 4" xfId="25836" xr:uid="{00000000-0005-0000-0000-00003C510000}"/>
    <cellStyle name="差_丰桥公司-2013年7月(半月）-6局 2 3" xfId="9477" xr:uid="{00000000-0005-0000-0000-00003D510000}"/>
    <cellStyle name="差_丰桥公司-2013年7月(半月）-6局 2 3 2" xfId="24673" xr:uid="{00000000-0005-0000-0000-00003E510000}"/>
    <cellStyle name="差_丰桥公司-2013年7月(半月）-6局 2 4" xfId="9472" xr:uid="{00000000-0005-0000-0000-00003F510000}"/>
    <cellStyle name="差_丰桥公司-2013年7月(半月）-6局 2 4 2" xfId="23694" xr:uid="{00000000-0005-0000-0000-000040510000}"/>
    <cellStyle name="差_丰桥公司-2013年7月(半月）-6局 2 5" xfId="16270" xr:uid="{00000000-0005-0000-0000-000041510000}"/>
    <cellStyle name="差_丰桥公司-2013年7月(半月）-6局 2 5 2" xfId="20780" xr:uid="{00000000-0005-0000-0000-000042510000}"/>
    <cellStyle name="差_丰桥公司-2013年7月(半月）-6局 2 6" xfId="25833" xr:uid="{00000000-0005-0000-0000-000043510000}"/>
    <cellStyle name="差_丰桥公司-2013年7月(半月）-6局 3" xfId="5358" xr:uid="{00000000-0005-0000-0000-000044510000}"/>
    <cellStyle name="差_丰桥公司-2013年7月(半月）-6局 3 2" xfId="7192" xr:uid="{00000000-0005-0000-0000-000045510000}"/>
    <cellStyle name="差_丰桥公司-2013年7月(半月）-6局 3 2 2" xfId="23009" xr:uid="{00000000-0005-0000-0000-000046510000}"/>
    <cellStyle name="差_丰桥公司-2013年7月(半月）-6局 3 3" xfId="9581" xr:uid="{00000000-0005-0000-0000-000047510000}"/>
    <cellStyle name="差_丰桥公司-2013年7月(半月）-6局 3 3 2" xfId="23847" xr:uid="{00000000-0005-0000-0000-000048510000}"/>
    <cellStyle name="差_丰桥公司-2013年7月(半月）-6局 3 4" xfId="25846" xr:uid="{00000000-0005-0000-0000-000049510000}"/>
    <cellStyle name="差_丰桥公司-2013年7月(半月）-6局 4" xfId="10481" xr:uid="{00000000-0005-0000-0000-00004A510000}"/>
    <cellStyle name="差_丰桥公司-2013年7月(半月）-6局 4 2" xfId="25849" xr:uid="{00000000-0005-0000-0000-00004B510000}"/>
    <cellStyle name="差_丰桥公司-2013年7月(半月）-6局 5" xfId="9302" xr:uid="{00000000-0005-0000-0000-00004C510000}"/>
    <cellStyle name="差_丰桥公司-2013年7月(半月）-6局 5 2" xfId="25852" xr:uid="{00000000-0005-0000-0000-00004D510000}"/>
    <cellStyle name="差_丰桥公司-2013年7月(半月）-6局 6" xfId="16164" xr:uid="{00000000-0005-0000-0000-00004E510000}"/>
    <cellStyle name="差_丰桥公司-2013年7月(半月）-6局 6 2" xfId="22199" xr:uid="{00000000-0005-0000-0000-00004F510000}"/>
    <cellStyle name="差_丰桥公司-2013年7月(半月）-6局 7" xfId="25830" xr:uid="{00000000-0005-0000-0000-000050510000}"/>
    <cellStyle name="差_丰桥公司-2013年8月（半月）-6局" xfId="1282" xr:uid="{00000000-0005-0000-0000-000051510000}"/>
    <cellStyle name="差_丰桥公司-2013年8月（半月）-6局 2" xfId="2732" xr:uid="{00000000-0005-0000-0000-000052510000}"/>
    <cellStyle name="差_丰桥公司-2013年8月（半月）-6局 2 2" xfId="5361" xr:uid="{00000000-0005-0000-0000-000053510000}"/>
    <cellStyle name="差_丰桥公司-2013年8月（半月）-6局 2 2 2" xfId="6865" xr:uid="{00000000-0005-0000-0000-000054510000}"/>
    <cellStyle name="差_丰桥公司-2013年8月（半月）-6局 2 2 2 2" xfId="32788" xr:uid="{00000000-0005-0000-0000-000055510000}"/>
    <cellStyle name="差_丰桥公司-2013年8月（半月）-6局 2 2 3" xfId="12170" xr:uid="{00000000-0005-0000-0000-000056510000}"/>
    <cellStyle name="差_丰桥公司-2013年8月（半月）-6局 2 2 3 2" xfId="32789" xr:uid="{00000000-0005-0000-0000-000057510000}"/>
    <cellStyle name="差_丰桥公司-2013年8月（半月）-6局 2 2 4" xfId="32787" xr:uid="{00000000-0005-0000-0000-000058510000}"/>
    <cellStyle name="差_丰桥公司-2013年8月（半月）-6局 2 3" xfId="12171" xr:uid="{00000000-0005-0000-0000-000059510000}"/>
    <cellStyle name="差_丰桥公司-2013年8月（半月）-6局 2 3 2" xfId="32791" xr:uid="{00000000-0005-0000-0000-00005A510000}"/>
    <cellStyle name="差_丰桥公司-2013年8月（半月）-6局 2 4" xfId="12172" xr:uid="{00000000-0005-0000-0000-00005B510000}"/>
    <cellStyle name="差_丰桥公司-2013年8月（半月）-6局 2 4 2" xfId="32792" xr:uid="{00000000-0005-0000-0000-00005C510000}"/>
    <cellStyle name="差_丰桥公司-2013年8月（半月）-6局 2 5" xfId="17326" xr:uid="{00000000-0005-0000-0000-00005D510000}"/>
    <cellStyle name="差_丰桥公司-2013年8月（半月）-6局 2 5 2" xfId="32793" xr:uid="{00000000-0005-0000-0000-00005E510000}"/>
    <cellStyle name="差_丰桥公司-2013年8月（半月）-6局 2 6" xfId="32785" xr:uid="{00000000-0005-0000-0000-00005F510000}"/>
    <cellStyle name="差_丰桥公司-2013年8月（半月）-6局 3" xfId="5360" xr:uid="{00000000-0005-0000-0000-000060510000}"/>
    <cellStyle name="差_丰桥公司-2013年8月（半月）-6局 3 2" xfId="7171" xr:uid="{00000000-0005-0000-0000-000061510000}"/>
    <cellStyle name="差_丰桥公司-2013年8月（半月）-6局 3 2 2" xfId="32795" xr:uid="{00000000-0005-0000-0000-000062510000}"/>
    <cellStyle name="差_丰桥公司-2013年8月（半月）-6局 3 3" xfId="12173" xr:uid="{00000000-0005-0000-0000-000063510000}"/>
    <cellStyle name="差_丰桥公司-2013年8月（半月）-6局 3 3 2" xfId="32796" xr:uid="{00000000-0005-0000-0000-000064510000}"/>
    <cellStyle name="差_丰桥公司-2013年8月（半月）-6局 3 4" xfId="32794" xr:uid="{00000000-0005-0000-0000-000065510000}"/>
    <cellStyle name="差_丰桥公司-2013年8月（半月）-6局 4" xfId="11109" xr:uid="{00000000-0005-0000-0000-000066510000}"/>
    <cellStyle name="差_丰桥公司-2013年8月（半月）-6局 4 2" xfId="21282" xr:uid="{00000000-0005-0000-0000-000067510000}"/>
    <cellStyle name="差_丰桥公司-2013年8月（半月）-6局 5" xfId="12174" xr:uid="{00000000-0005-0000-0000-000068510000}"/>
    <cellStyle name="差_丰桥公司-2013年8月（半月）-6局 5 2" xfId="32797" xr:uid="{00000000-0005-0000-0000-000069510000}"/>
    <cellStyle name="差_丰桥公司-2013年8月（半月）-6局 6" xfId="15919" xr:uid="{00000000-0005-0000-0000-00006A510000}"/>
    <cellStyle name="差_丰桥公司-2013年8月（半月）-6局 6 2" xfId="32798" xr:uid="{00000000-0005-0000-0000-00006B510000}"/>
    <cellStyle name="差_丰桥公司-2013年8月（半月）-6局 7" xfId="32784" xr:uid="{00000000-0005-0000-0000-00006C510000}"/>
    <cellStyle name="差_丰桥公司-2013年8月计划-6局" xfId="2734" xr:uid="{00000000-0005-0000-0000-00006D510000}"/>
    <cellStyle name="差_丰桥公司-2013年8月计划-6局 2" xfId="2736" xr:uid="{00000000-0005-0000-0000-00006E510000}"/>
    <cellStyle name="差_丰桥公司-2013年8月计划-6局 2 2" xfId="5363" xr:uid="{00000000-0005-0000-0000-00006F510000}"/>
    <cellStyle name="差_丰桥公司-2013年8月计划-6局 2 2 2" xfId="7610" xr:uid="{00000000-0005-0000-0000-000070510000}"/>
    <cellStyle name="差_丰桥公司-2013年8月计划-6局 2 2 2 2" xfId="32803" xr:uid="{00000000-0005-0000-0000-000071510000}"/>
    <cellStyle name="差_丰桥公司-2013年8月计划-6局 2 2 3" xfId="12121" xr:uid="{00000000-0005-0000-0000-000072510000}"/>
    <cellStyle name="差_丰桥公司-2013年8月计划-6局 2 2 3 2" xfId="32664" xr:uid="{00000000-0005-0000-0000-000073510000}"/>
    <cellStyle name="差_丰桥公司-2013年8月计划-6局 2 2 4" xfId="32800" xr:uid="{00000000-0005-0000-0000-000074510000}"/>
    <cellStyle name="差_丰桥公司-2013年8月计划-6局 2 3" xfId="12176" xr:uid="{00000000-0005-0000-0000-000075510000}"/>
    <cellStyle name="差_丰桥公司-2013年8月计划-6局 2 3 2" xfId="32804" xr:uid="{00000000-0005-0000-0000-000076510000}"/>
    <cellStyle name="差_丰桥公司-2013年8月计划-6局 2 4" xfId="12177" xr:uid="{00000000-0005-0000-0000-000077510000}"/>
    <cellStyle name="差_丰桥公司-2013年8月计划-6局 2 4 2" xfId="32805" xr:uid="{00000000-0005-0000-0000-000078510000}"/>
    <cellStyle name="差_丰桥公司-2013年8月计划-6局 2 5" xfId="17330" xr:uid="{00000000-0005-0000-0000-000079510000}"/>
    <cellStyle name="差_丰桥公司-2013年8月计划-6局 2 5 2" xfId="28562" xr:uid="{00000000-0005-0000-0000-00007A510000}"/>
    <cellStyle name="差_丰桥公司-2013年8月计划-6局 2 6" xfId="27868" xr:uid="{00000000-0005-0000-0000-00007B510000}"/>
    <cellStyle name="差_丰桥公司-2013年8月计划-6局 3" xfId="5362" xr:uid="{00000000-0005-0000-0000-00007C510000}"/>
    <cellStyle name="差_丰桥公司-2013年8月计划-6局 3 2" xfId="7611" xr:uid="{00000000-0005-0000-0000-00007D510000}"/>
    <cellStyle name="差_丰桥公司-2013年8月计划-6局 3 2 2" xfId="32806" xr:uid="{00000000-0005-0000-0000-00007E510000}"/>
    <cellStyle name="差_丰桥公司-2013年8月计划-6局 3 3" xfId="12178" xr:uid="{00000000-0005-0000-0000-00007F510000}"/>
    <cellStyle name="差_丰桥公司-2013年8月计划-6局 3 3 2" xfId="32807" xr:uid="{00000000-0005-0000-0000-000080510000}"/>
    <cellStyle name="差_丰桥公司-2013年8月计划-6局 3 4" xfId="27870" xr:uid="{00000000-0005-0000-0000-000081510000}"/>
    <cellStyle name="差_丰桥公司-2013年8月计划-6局 4" xfId="12179" xr:uid="{00000000-0005-0000-0000-000082510000}"/>
    <cellStyle name="差_丰桥公司-2013年8月计划-6局 4 2" xfId="27872" xr:uid="{00000000-0005-0000-0000-000083510000}"/>
    <cellStyle name="差_丰桥公司-2013年8月计划-6局 5" xfId="12180" xr:uid="{00000000-0005-0000-0000-000084510000}"/>
    <cellStyle name="差_丰桥公司-2013年8月计划-6局 5 2" xfId="32808" xr:uid="{00000000-0005-0000-0000-000085510000}"/>
    <cellStyle name="差_丰桥公司-2013年8月计划-6局 6" xfId="17328" xr:uid="{00000000-0005-0000-0000-000086510000}"/>
    <cellStyle name="差_丰桥公司-2013年8月计划-6局 6 2" xfId="32810" xr:uid="{00000000-0005-0000-0000-000087510000}"/>
    <cellStyle name="差_丰桥公司-2013年8月计划-6局 7" xfId="32799" xr:uid="{00000000-0005-0000-0000-000088510000}"/>
    <cellStyle name="差_丰桥公司-2013年9月(半月）-6局" xfId="2738" xr:uid="{00000000-0005-0000-0000-000089510000}"/>
    <cellStyle name="差_丰桥公司-2013年9月(半月）-6局 2" xfId="2491" xr:uid="{00000000-0005-0000-0000-00008A510000}"/>
    <cellStyle name="差_丰桥公司-2013年9月(半月）-6局 2 2" xfId="5365" xr:uid="{00000000-0005-0000-0000-00008B510000}"/>
    <cellStyle name="差_丰桥公司-2013年9月(半月）-6局 2 2 2" xfId="6839" xr:uid="{00000000-0005-0000-0000-00008C510000}"/>
    <cellStyle name="差_丰桥公司-2013年9月(半月）-6局 2 2 2 2" xfId="32813" xr:uid="{00000000-0005-0000-0000-00008D510000}"/>
    <cellStyle name="差_丰桥公司-2013年9月(半月）-6局 2 2 3" xfId="12182" xr:uid="{00000000-0005-0000-0000-00008E510000}"/>
    <cellStyle name="差_丰桥公司-2013年9月(半月）-6局 2 2 3 2" xfId="32815" xr:uid="{00000000-0005-0000-0000-00008F510000}"/>
    <cellStyle name="差_丰桥公司-2013年9月(半月）-6局 2 2 4" xfId="21150" xr:uid="{00000000-0005-0000-0000-000090510000}"/>
    <cellStyle name="差_丰桥公司-2013年9月(半月）-6局 2 3" xfId="12183" xr:uid="{00000000-0005-0000-0000-000091510000}"/>
    <cellStyle name="差_丰桥公司-2013年9月(半月）-6局 2 3 2" xfId="32816" xr:uid="{00000000-0005-0000-0000-000092510000}"/>
    <cellStyle name="差_丰桥公司-2013年9月(半月）-6局 2 4" xfId="12184" xr:uid="{00000000-0005-0000-0000-000093510000}"/>
    <cellStyle name="差_丰桥公司-2013年9月(半月）-6局 2 4 2" xfId="32817" xr:uid="{00000000-0005-0000-0000-000094510000}"/>
    <cellStyle name="差_丰桥公司-2013年9月(半月）-6局 2 5" xfId="17093" xr:uid="{00000000-0005-0000-0000-000095510000}"/>
    <cellStyle name="差_丰桥公司-2013年9月(半月）-6局 2 5 2" xfId="28631" xr:uid="{00000000-0005-0000-0000-000096510000}"/>
    <cellStyle name="差_丰桥公司-2013年9月(半月）-6局 2 6" xfId="32812" xr:uid="{00000000-0005-0000-0000-000097510000}"/>
    <cellStyle name="差_丰桥公司-2013年9月(半月）-6局 3" xfId="5364" xr:uid="{00000000-0005-0000-0000-000098510000}"/>
    <cellStyle name="差_丰桥公司-2013年9月(半月）-6局 3 2" xfId="7612" xr:uid="{00000000-0005-0000-0000-000099510000}"/>
    <cellStyle name="差_丰桥公司-2013年9月(半月）-6局 3 2 2" xfId="32819" xr:uid="{00000000-0005-0000-0000-00009A510000}"/>
    <cellStyle name="差_丰桥公司-2013年9月(半月）-6局 3 3" xfId="12185" xr:uid="{00000000-0005-0000-0000-00009B510000}"/>
    <cellStyle name="差_丰桥公司-2013年9月(半月）-6局 3 3 2" xfId="32820" xr:uid="{00000000-0005-0000-0000-00009C510000}"/>
    <cellStyle name="差_丰桥公司-2013年9月(半月）-6局 3 4" xfId="32818" xr:uid="{00000000-0005-0000-0000-00009D510000}"/>
    <cellStyle name="差_丰桥公司-2013年9月(半月）-6局 4" xfId="12186" xr:uid="{00000000-0005-0000-0000-00009E510000}"/>
    <cellStyle name="差_丰桥公司-2013年9月(半月）-6局 4 2" xfId="32822" xr:uid="{00000000-0005-0000-0000-00009F510000}"/>
    <cellStyle name="差_丰桥公司-2013年9月(半月）-6局 5" xfId="12188" xr:uid="{00000000-0005-0000-0000-0000A0510000}"/>
    <cellStyle name="差_丰桥公司-2013年9月(半月）-6局 5 2" xfId="32824" xr:uid="{00000000-0005-0000-0000-0000A1510000}"/>
    <cellStyle name="差_丰桥公司-2013年9月(半月）-6局 6" xfId="17332" xr:uid="{00000000-0005-0000-0000-0000A2510000}"/>
    <cellStyle name="差_丰桥公司-2013年9月(半月）-6局 6 2" xfId="32826" xr:uid="{00000000-0005-0000-0000-0000A3510000}"/>
    <cellStyle name="差_丰桥公司-2013年9月(半月）-6局 7" xfId="32811" xr:uid="{00000000-0005-0000-0000-0000A4510000}"/>
    <cellStyle name="差_丰桥公司-2013年9月计划-6局" xfId="2739" xr:uid="{00000000-0005-0000-0000-0000A5510000}"/>
    <cellStyle name="差_丰桥公司-2013年9月计划-6局 2" xfId="2740" xr:uid="{00000000-0005-0000-0000-0000A6510000}"/>
    <cellStyle name="差_丰桥公司-2013年9月计划-6局 2 2" xfId="5367" xr:uid="{00000000-0005-0000-0000-0000A7510000}"/>
    <cellStyle name="差_丰桥公司-2013年9月计划-6局 2 2 2" xfId="7614" xr:uid="{00000000-0005-0000-0000-0000A8510000}"/>
    <cellStyle name="差_丰桥公司-2013年9月计划-6局 2 2 2 2" xfId="32831" xr:uid="{00000000-0005-0000-0000-0000A9510000}"/>
    <cellStyle name="差_丰桥公司-2013年9月计划-6局 2 2 3" xfId="12190" xr:uid="{00000000-0005-0000-0000-0000AA510000}"/>
    <cellStyle name="差_丰桥公司-2013年9月计划-6局 2 2 3 2" xfId="32833" xr:uid="{00000000-0005-0000-0000-0000AB510000}"/>
    <cellStyle name="差_丰桥公司-2013年9月计划-6局 2 2 4" xfId="32829" xr:uid="{00000000-0005-0000-0000-0000AC510000}"/>
    <cellStyle name="差_丰桥公司-2013年9月计划-6局 2 3" xfId="12191" xr:uid="{00000000-0005-0000-0000-0000AD510000}"/>
    <cellStyle name="差_丰桥公司-2013年9月计划-6局 2 3 2" xfId="32835" xr:uid="{00000000-0005-0000-0000-0000AE510000}"/>
    <cellStyle name="差_丰桥公司-2013年9月计划-6局 2 4" xfId="12192" xr:uid="{00000000-0005-0000-0000-0000AF510000}"/>
    <cellStyle name="差_丰桥公司-2013年9月计划-6局 2 4 2" xfId="32836" xr:uid="{00000000-0005-0000-0000-0000B0510000}"/>
    <cellStyle name="差_丰桥公司-2013年9月计划-6局 2 5" xfId="17334" xr:uid="{00000000-0005-0000-0000-0000B1510000}"/>
    <cellStyle name="差_丰桥公司-2013年9月计划-6局 2 5 2" xfId="32837" xr:uid="{00000000-0005-0000-0000-0000B2510000}"/>
    <cellStyle name="差_丰桥公司-2013年9月计划-6局 2 6" xfId="32828" xr:uid="{00000000-0005-0000-0000-0000B3510000}"/>
    <cellStyle name="差_丰桥公司-2013年9月计划-6局 3" xfId="5366" xr:uid="{00000000-0005-0000-0000-0000B4510000}"/>
    <cellStyle name="差_丰桥公司-2013年9月计划-6局 3 2" xfId="7615" xr:uid="{00000000-0005-0000-0000-0000B5510000}"/>
    <cellStyle name="差_丰桥公司-2013年9月计划-6局 3 2 2" xfId="32841" xr:uid="{00000000-0005-0000-0000-0000B6510000}"/>
    <cellStyle name="差_丰桥公司-2013年9月计划-6局 3 3" xfId="12193" xr:uid="{00000000-0005-0000-0000-0000B7510000}"/>
    <cellStyle name="差_丰桥公司-2013年9月计划-6局 3 3 2" xfId="32843" xr:uid="{00000000-0005-0000-0000-0000B8510000}"/>
    <cellStyle name="差_丰桥公司-2013年9月计划-6局 3 4" xfId="32839" xr:uid="{00000000-0005-0000-0000-0000B9510000}"/>
    <cellStyle name="差_丰桥公司-2013年9月计划-6局 4" xfId="12194" xr:uid="{00000000-0005-0000-0000-0000BA510000}"/>
    <cellStyle name="差_丰桥公司-2013年9月计划-6局 4 2" xfId="32845" xr:uid="{00000000-0005-0000-0000-0000BB510000}"/>
    <cellStyle name="差_丰桥公司-2013年9月计划-6局 5" xfId="12195" xr:uid="{00000000-0005-0000-0000-0000BC510000}"/>
    <cellStyle name="差_丰桥公司-2013年9月计划-6局 5 2" xfId="32847" xr:uid="{00000000-0005-0000-0000-0000BD510000}"/>
    <cellStyle name="差_丰桥公司-2013年9月计划-6局 6" xfId="17333" xr:uid="{00000000-0005-0000-0000-0000BE510000}"/>
    <cellStyle name="差_丰桥公司-2013年9月计划-6局 6 2" xfId="32849" xr:uid="{00000000-0005-0000-0000-0000BF510000}"/>
    <cellStyle name="差_丰桥公司-2013年9月计划-6局 7" xfId="32827" xr:uid="{00000000-0005-0000-0000-0000C0510000}"/>
    <cellStyle name="差_福州威斯汀酒店_公共区_工程量清单100325" xfId="2741" xr:uid="{00000000-0005-0000-0000-0000C1510000}"/>
    <cellStyle name="差_福州威斯汀酒店_公共区_工程量清单100325 2" xfId="2742" xr:uid="{00000000-0005-0000-0000-0000C2510000}"/>
    <cellStyle name="差_福州威斯汀酒店_公共区_工程量清单100325 2 2" xfId="5369" xr:uid="{00000000-0005-0000-0000-0000C3510000}"/>
    <cellStyle name="差_福州威斯汀酒店_公共区_工程量清单100325 2 2 2" xfId="32852" xr:uid="{00000000-0005-0000-0000-0000C4510000}"/>
    <cellStyle name="差_福州威斯汀酒店_公共区_工程量清单100325 2 3" xfId="8893" xr:uid="{00000000-0005-0000-0000-0000C5510000}"/>
    <cellStyle name="差_福州威斯汀酒店_公共区_工程量清单100325 2 3 2" xfId="28626" xr:uid="{00000000-0005-0000-0000-0000C6510000}"/>
    <cellStyle name="差_福州威斯汀酒店_公共区_工程量清单100325 2 4" xfId="12196" xr:uid="{00000000-0005-0000-0000-0000C7510000}"/>
    <cellStyle name="差_福州威斯汀酒店_公共区_工程量清单100325 2 4 2" xfId="32853" xr:uid="{00000000-0005-0000-0000-0000C8510000}"/>
    <cellStyle name="差_福州威斯汀酒店_公共区_工程量清单100325 2 5" xfId="17336" xr:uid="{00000000-0005-0000-0000-0000C9510000}"/>
    <cellStyle name="差_福州威斯汀酒店_公共区_工程量清单100325 2 5 2" xfId="32854" xr:uid="{00000000-0005-0000-0000-0000CA510000}"/>
    <cellStyle name="差_福州威斯汀酒店_公共区_工程量清单100325 2 6" xfId="32851" xr:uid="{00000000-0005-0000-0000-0000CB510000}"/>
    <cellStyle name="差_福州威斯汀酒店_公共区_工程量清单100325 3" xfId="5368" xr:uid="{00000000-0005-0000-0000-0000CC510000}"/>
    <cellStyle name="差_福州威斯汀酒店_公共区_工程量清单100325 3 2" xfId="32855" xr:uid="{00000000-0005-0000-0000-0000CD510000}"/>
    <cellStyle name="差_福州威斯汀酒店_公共区_工程量清单100325 4" xfId="11009" xr:uid="{00000000-0005-0000-0000-0000CE510000}"/>
    <cellStyle name="差_福州威斯汀酒店_公共区_工程量清单100325 4 2" xfId="22168" xr:uid="{00000000-0005-0000-0000-0000CF510000}"/>
    <cellStyle name="差_福州威斯汀酒店_公共区_工程量清单100325 5" xfId="9475" xr:uid="{00000000-0005-0000-0000-0000D0510000}"/>
    <cellStyle name="差_福州威斯汀酒店_公共区_工程量清单100325 5 2" xfId="24660" xr:uid="{00000000-0005-0000-0000-0000D1510000}"/>
    <cellStyle name="差_福州威斯汀酒店_公共区_工程量清单100325 6" xfId="17335" xr:uid="{00000000-0005-0000-0000-0000D2510000}"/>
    <cellStyle name="差_福州威斯汀酒店_公共区_工程量清单100325 6 2" xfId="24664" xr:uid="{00000000-0005-0000-0000-0000D3510000}"/>
    <cellStyle name="差_福州威斯汀酒店_公共区_工程量清单100325 7" xfId="32850" xr:uid="{00000000-0005-0000-0000-0000D4510000}"/>
    <cellStyle name="差_副本2013年6月中旬产值完成及计划表03" xfId="2743" xr:uid="{00000000-0005-0000-0000-0000D5510000}"/>
    <cellStyle name="差_副本2013年6月中旬产值完成及计划表03 2" xfId="2744" xr:uid="{00000000-0005-0000-0000-0000D6510000}"/>
    <cellStyle name="差_副本2013年6月中旬产值完成及计划表03 2 2" xfId="5371" xr:uid="{00000000-0005-0000-0000-0000D7510000}"/>
    <cellStyle name="差_副本2013年6月中旬产值完成及计划表03 2 2 2" xfId="32859" xr:uid="{00000000-0005-0000-0000-0000D8510000}"/>
    <cellStyle name="差_副本2013年6月中旬产值完成及计划表03 2 3" xfId="12198" xr:uid="{00000000-0005-0000-0000-0000D9510000}"/>
    <cellStyle name="差_副本2013年6月中旬产值完成及计划表03 2 3 2" xfId="32861" xr:uid="{00000000-0005-0000-0000-0000DA510000}"/>
    <cellStyle name="差_副本2013年6月中旬产值完成及计划表03 2 4" xfId="12200" xr:uid="{00000000-0005-0000-0000-0000DB510000}"/>
    <cellStyle name="差_副本2013年6月中旬产值完成及计划表03 2 4 2" xfId="32863" xr:uid="{00000000-0005-0000-0000-0000DC510000}"/>
    <cellStyle name="差_副本2013年6月中旬产值完成及计划表03 2 5" xfId="17338" xr:uid="{00000000-0005-0000-0000-0000DD510000}"/>
    <cellStyle name="差_副本2013年6月中旬产值完成及计划表03 2 5 2" xfId="32865" xr:uid="{00000000-0005-0000-0000-0000DE510000}"/>
    <cellStyle name="差_副本2013年6月中旬产值完成及计划表03 2 6" xfId="32857" xr:uid="{00000000-0005-0000-0000-0000DF510000}"/>
    <cellStyle name="差_副本2013年6月中旬产值完成及计划表03 3" xfId="5370" xr:uid="{00000000-0005-0000-0000-0000E0510000}"/>
    <cellStyle name="差_副本2013年6月中旬产值完成及计划表03 3 2" xfId="32866" xr:uid="{00000000-0005-0000-0000-0000E1510000}"/>
    <cellStyle name="差_副本2013年6月中旬产值完成及计划表03 4" xfId="12201" xr:uid="{00000000-0005-0000-0000-0000E2510000}"/>
    <cellStyle name="差_副本2013年6月中旬产值完成及计划表03 4 2" xfId="32867" xr:uid="{00000000-0005-0000-0000-0000E3510000}"/>
    <cellStyle name="差_副本2013年6月中旬产值完成及计划表03 5" xfId="12202" xr:uid="{00000000-0005-0000-0000-0000E4510000}"/>
    <cellStyle name="差_副本2013年6月中旬产值完成及计划表03 5 2" xfId="32868" xr:uid="{00000000-0005-0000-0000-0000E5510000}"/>
    <cellStyle name="差_副本2013年6月中旬产值完成及计划表03 6" xfId="17337" xr:uid="{00000000-0005-0000-0000-0000E6510000}"/>
    <cellStyle name="差_副本2013年6月中旬产值完成及计划表03 6 2" xfId="32869" xr:uid="{00000000-0005-0000-0000-0000E7510000}"/>
    <cellStyle name="差_副本2013年6月中旬产值完成及计划表03 7" xfId="32856" xr:uid="{00000000-0005-0000-0000-0000E8510000}"/>
    <cellStyle name="差_工程项目物资数量计划 实耗对比表" xfId="4120" xr:uid="{00000000-0005-0000-0000-0000E9510000}"/>
    <cellStyle name="差_工程项目物资数量计划 实耗对比表 2" xfId="32871" xr:uid="{00000000-0005-0000-0000-0000EA510000}"/>
    <cellStyle name="差_广州分公司2013年5月份计划及4月份完成情况" xfId="1795" xr:uid="{00000000-0005-0000-0000-0000EB510000}"/>
    <cellStyle name="差_广州分公司2013年5月份计划及4月份完成情况 2" xfId="2688" xr:uid="{00000000-0005-0000-0000-0000EC510000}"/>
    <cellStyle name="差_广州分公司2013年5月份计划及4月份完成情况 2 2" xfId="5373" xr:uid="{00000000-0005-0000-0000-0000ED510000}"/>
    <cellStyle name="差_广州分公司2013年5月份计划及4月份完成情况 2 2 2" xfId="7592" xr:uid="{00000000-0005-0000-0000-0000EE510000}"/>
    <cellStyle name="差_广州分公司2013年5月份计划及4月份完成情况 2 2 2 2" xfId="32872" xr:uid="{00000000-0005-0000-0000-0000EF510000}"/>
    <cellStyle name="差_广州分公司2013年5月份计划及4月份完成情况 2 2 3" xfId="9694" xr:uid="{00000000-0005-0000-0000-0000F0510000}"/>
    <cellStyle name="差_广州分公司2013年5月份计划及4月份完成情况 2 2 3 2" xfId="22563" xr:uid="{00000000-0005-0000-0000-0000F1510000}"/>
    <cellStyle name="差_广州分公司2013年5月份计划及4月份完成情况 2 2 4" xfId="27841" xr:uid="{00000000-0005-0000-0000-0000F2510000}"/>
    <cellStyle name="差_广州分公司2013年5月份计划及4月份完成情况 2 3" xfId="9122" xr:uid="{00000000-0005-0000-0000-0000F3510000}"/>
    <cellStyle name="差_广州分公司2013年5月份计划及4月份完成情况 2 3 2" xfId="27844" xr:uid="{00000000-0005-0000-0000-0000F4510000}"/>
    <cellStyle name="差_广州分公司2013年5月份计划及4月份完成情况 2 4" xfId="12203" xr:uid="{00000000-0005-0000-0000-0000F5510000}"/>
    <cellStyle name="差_广州分公司2013年5月份计划及4月份完成情况 2 4 2" xfId="20731" xr:uid="{00000000-0005-0000-0000-0000F6510000}"/>
    <cellStyle name="差_广州分公司2013年5月份计划及4月份完成情况 2 5" xfId="17285" xr:uid="{00000000-0005-0000-0000-0000F7510000}"/>
    <cellStyle name="差_广州分公司2013年5月份计划及4月份完成情况 2 5 2" xfId="32873" xr:uid="{00000000-0005-0000-0000-0000F8510000}"/>
    <cellStyle name="差_广州分公司2013年5月份计划及4月份完成情况 2 6" xfId="27839" xr:uid="{00000000-0005-0000-0000-0000F9510000}"/>
    <cellStyle name="差_广州分公司2013年5月份计划及4月份完成情况 3" xfId="5372" xr:uid="{00000000-0005-0000-0000-0000FA510000}"/>
    <cellStyle name="差_广州分公司2013年5月份计划及4月份完成情况 3 2" xfId="7616" xr:uid="{00000000-0005-0000-0000-0000FB510000}"/>
    <cellStyle name="差_广州分公司2013年5月份计划及4月份完成情况 3 2 2" xfId="32874" xr:uid="{00000000-0005-0000-0000-0000FC510000}"/>
    <cellStyle name="差_广州分公司2013年5月份计划及4月份完成情况 3 3" xfId="12204" xr:uid="{00000000-0005-0000-0000-0000FD510000}"/>
    <cellStyle name="差_广州分公司2013年5月份计划及4月份完成情况 3 3 2" xfId="32875" xr:uid="{00000000-0005-0000-0000-0000FE510000}"/>
    <cellStyle name="差_广州分公司2013年5月份计划及4月份完成情况 3 4" xfId="27847" xr:uid="{00000000-0005-0000-0000-0000FF510000}"/>
    <cellStyle name="差_广州分公司2013年5月份计划及4月份完成情况 4" xfId="9267" xr:uid="{00000000-0005-0000-0000-000000520000}"/>
    <cellStyle name="差_广州分公司2013年5月份计划及4月份完成情况 4 2" xfId="27849" xr:uid="{00000000-0005-0000-0000-000001520000}"/>
    <cellStyle name="差_广州分公司2013年5月份计划及4月份完成情况 5" xfId="12205" xr:uid="{00000000-0005-0000-0000-000002520000}"/>
    <cellStyle name="差_广州分公司2013年5月份计划及4月份完成情况 5 2" xfId="27851" xr:uid="{00000000-0005-0000-0000-000003520000}"/>
    <cellStyle name="差_广州分公司2013年5月份计划及4月份完成情况 6" xfId="16430" xr:uid="{00000000-0005-0000-0000-000004520000}"/>
    <cellStyle name="差_广州分公司2013年5月份计划及4月份完成情况 6 2" xfId="32876" xr:uid="{00000000-0005-0000-0000-000005520000}"/>
    <cellStyle name="差_广州分公司2013年5月份计划及4月份完成情况 7" xfId="27836" xr:uid="{00000000-0005-0000-0000-000006520000}"/>
    <cellStyle name="差_广州分公司2013年6月份计划及5月份完成情况" xfId="639" xr:uid="{00000000-0005-0000-0000-000007520000}"/>
    <cellStyle name="差_广州分公司2013年6月份计划及5月份完成情况 2" xfId="2745" xr:uid="{00000000-0005-0000-0000-000008520000}"/>
    <cellStyle name="差_广州分公司2013年6月份计划及5月份完成情况 2 2" xfId="5375" xr:uid="{00000000-0005-0000-0000-000009520000}"/>
    <cellStyle name="差_广州分公司2013年6月份计划及5月份完成情况 2 2 2" xfId="32879" xr:uid="{00000000-0005-0000-0000-00000A520000}"/>
    <cellStyle name="差_广州分公司2013年6月份计划及5月份完成情况 2 3" xfId="12206" xr:uid="{00000000-0005-0000-0000-00000B520000}"/>
    <cellStyle name="差_广州分公司2013年6月份计划及5月份完成情况 2 3 2" xfId="32880" xr:uid="{00000000-0005-0000-0000-00000C520000}"/>
    <cellStyle name="差_广州分公司2013年6月份计划及5月份完成情况 2 4" xfId="12207" xr:uid="{00000000-0005-0000-0000-00000D520000}"/>
    <cellStyle name="差_广州分公司2013年6月份计划及5月份完成情况 2 4 2" xfId="32881" xr:uid="{00000000-0005-0000-0000-00000E520000}"/>
    <cellStyle name="差_广州分公司2013年6月份计划及5月份完成情况 2 5" xfId="17339" xr:uid="{00000000-0005-0000-0000-00000F520000}"/>
    <cellStyle name="差_广州分公司2013年6月份计划及5月份完成情况 2 5 2" xfId="32882" xr:uid="{00000000-0005-0000-0000-000010520000}"/>
    <cellStyle name="差_广州分公司2013年6月份计划及5月份完成情况 2 6" xfId="32878" xr:uid="{00000000-0005-0000-0000-000011520000}"/>
    <cellStyle name="差_广州分公司2013年6月份计划及5月份完成情况 3" xfId="5374" xr:uid="{00000000-0005-0000-0000-000012520000}"/>
    <cellStyle name="差_广州分公司2013年6月份计划及5月份完成情况 3 2" xfId="32883" xr:uid="{00000000-0005-0000-0000-000013520000}"/>
    <cellStyle name="差_广州分公司2013年6月份计划及5月份完成情况 4" xfId="12208" xr:uid="{00000000-0005-0000-0000-000014520000}"/>
    <cellStyle name="差_广州分公司2013年6月份计划及5月份完成情况 4 2" xfId="32884" xr:uid="{00000000-0005-0000-0000-000015520000}"/>
    <cellStyle name="差_广州分公司2013年6月份计划及5月份完成情况 5" xfId="12209" xr:uid="{00000000-0005-0000-0000-000016520000}"/>
    <cellStyle name="差_广州分公司2013年6月份计划及5月份完成情况 5 2" xfId="32885" xr:uid="{00000000-0005-0000-0000-000017520000}"/>
    <cellStyle name="差_广州分公司2013年6月份计划及5月份完成情况 6" xfId="15553" xr:uid="{00000000-0005-0000-0000-000018520000}"/>
    <cellStyle name="差_广州分公司2013年6月份计划及5月份完成情况 6 2" xfId="28694" xr:uid="{00000000-0005-0000-0000-000019520000}"/>
    <cellStyle name="差_广州分公司2013年6月份计划及5月份完成情况 7" xfId="32877" xr:uid="{00000000-0005-0000-0000-00001A520000}"/>
    <cellStyle name="差_广州分公司2013年7月份计划及6月份完成情况" xfId="2746" xr:uid="{00000000-0005-0000-0000-00001B520000}"/>
    <cellStyle name="差_广州分公司2013年7月份计划及6月份完成情况 2" xfId="2747" xr:uid="{00000000-0005-0000-0000-00001C520000}"/>
    <cellStyle name="差_广州分公司2013年7月份计划及6月份完成情况 2 2" xfId="5377" xr:uid="{00000000-0005-0000-0000-00001D520000}"/>
    <cellStyle name="差_广州分公司2013年7月份计划及6月份完成情况 2 2 2" xfId="32744" xr:uid="{00000000-0005-0000-0000-00001E520000}"/>
    <cellStyle name="差_广州分公司2013年7月份计划及6月份完成情况 2 3" xfId="12211" xr:uid="{00000000-0005-0000-0000-00001F520000}"/>
    <cellStyle name="差_广州分公司2013年7月份计划及6月份完成情况 2 3 2" xfId="32747" xr:uid="{00000000-0005-0000-0000-000020520000}"/>
    <cellStyle name="差_广州分公司2013年7月份计划及6月份完成情况 2 4" xfId="12212" xr:uid="{00000000-0005-0000-0000-000021520000}"/>
    <cellStyle name="差_广州分公司2013年7月份计划及6月份完成情况 2 4 2" xfId="32890" xr:uid="{00000000-0005-0000-0000-000022520000}"/>
    <cellStyle name="差_广州分公司2013年7月份计划及6月份完成情况 2 5" xfId="17341" xr:uid="{00000000-0005-0000-0000-000023520000}"/>
    <cellStyle name="差_广州分公司2013年7月份计划及6月份完成情况 2 5 2" xfId="32891" xr:uid="{00000000-0005-0000-0000-000024520000}"/>
    <cellStyle name="差_广州分公司2013年7月份计划及6月份完成情况 2 6" xfId="32888" xr:uid="{00000000-0005-0000-0000-000025520000}"/>
    <cellStyle name="差_广州分公司2013年7月份计划及6月份完成情况 3" xfId="5376" xr:uid="{00000000-0005-0000-0000-000026520000}"/>
    <cellStyle name="差_广州分公司2013年7月份计划及6月份完成情况 3 2" xfId="32892" xr:uid="{00000000-0005-0000-0000-000027520000}"/>
    <cellStyle name="差_广州分公司2013年7月份计划及6月份完成情况 4" xfId="10994" xr:uid="{00000000-0005-0000-0000-000028520000}"/>
    <cellStyle name="差_广州分公司2013年7月份计划及6月份完成情况 4 2" xfId="22332" xr:uid="{00000000-0005-0000-0000-000029520000}"/>
    <cellStyle name="差_广州分公司2013年7月份计划及6月份完成情况 5" xfId="12215" xr:uid="{00000000-0005-0000-0000-00002A520000}"/>
    <cellStyle name="差_广州分公司2013年7月份计划及6月份完成情况 5 2" xfId="32896" xr:uid="{00000000-0005-0000-0000-00002B520000}"/>
    <cellStyle name="差_广州分公司2013年7月份计划及6月份完成情况 6" xfId="17340" xr:uid="{00000000-0005-0000-0000-00002C520000}"/>
    <cellStyle name="差_广州分公司2013年7月份计划及6月份完成情况 6 2" xfId="20855" xr:uid="{00000000-0005-0000-0000-00002D520000}"/>
    <cellStyle name="差_广州分公司2013年7月份计划及6月份完成情况 7" xfId="32887" xr:uid="{00000000-0005-0000-0000-00002E520000}"/>
    <cellStyle name="差_广州分公司2013年8月份计划及7月份完成情况" xfId="2748" xr:uid="{00000000-0005-0000-0000-00002F520000}"/>
    <cellStyle name="差_广州分公司2013年8月份计划及7月份完成情况 2" xfId="2750" xr:uid="{00000000-0005-0000-0000-000030520000}"/>
    <cellStyle name="差_广州分公司2013年8月份计划及7月份完成情况 2 2" xfId="5379" xr:uid="{00000000-0005-0000-0000-000031520000}"/>
    <cellStyle name="差_广州分公司2013年8月份计划及7月份完成情况 2 2 2" xfId="32898" xr:uid="{00000000-0005-0000-0000-000032520000}"/>
    <cellStyle name="差_广州分公司2013年8月份计划及7月份完成情况 2 3" xfId="12216" xr:uid="{00000000-0005-0000-0000-000033520000}"/>
    <cellStyle name="差_广州分公司2013年8月份计划及7月份完成情况 2 3 2" xfId="32899" xr:uid="{00000000-0005-0000-0000-000034520000}"/>
    <cellStyle name="差_广州分公司2013年8月份计划及7月份完成情况 2 4" xfId="12217" xr:uid="{00000000-0005-0000-0000-000035520000}"/>
    <cellStyle name="差_广州分公司2013年8月份计划及7月份完成情况 2 4 2" xfId="32900" xr:uid="{00000000-0005-0000-0000-000036520000}"/>
    <cellStyle name="差_广州分公司2013年8月份计划及7月份完成情况 2 5" xfId="17343" xr:uid="{00000000-0005-0000-0000-000037520000}"/>
    <cellStyle name="差_广州分公司2013年8月份计划及7月份完成情况 2 5 2" xfId="32901" xr:uid="{00000000-0005-0000-0000-000038520000}"/>
    <cellStyle name="差_广州分公司2013年8月份计划及7月份完成情况 2 6" xfId="32897" xr:uid="{00000000-0005-0000-0000-000039520000}"/>
    <cellStyle name="差_广州分公司2013年8月份计划及7月份完成情况 3" xfId="5378" xr:uid="{00000000-0005-0000-0000-00003A520000}"/>
    <cellStyle name="差_广州分公司2013年8月份计划及7月份完成情况 3 2" xfId="32902" xr:uid="{00000000-0005-0000-0000-00003B520000}"/>
    <cellStyle name="差_广州分公司2013年8月份计划及7月份完成情况 4" xfId="12218" xr:uid="{00000000-0005-0000-0000-00003C520000}"/>
    <cellStyle name="差_广州分公司2013年8月份计划及7月份完成情况 4 2" xfId="32904" xr:uid="{00000000-0005-0000-0000-00003D520000}"/>
    <cellStyle name="差_广州分公司2013年8月份计划及7月份完成情况 5" xfId="12220" xr:uid="{00000000-0005-0000-0000-00003E520000}"/>
    <cellStyle name="差_广州分公司2013年8月份计划及7月份完成情况 5 2" xfId="32906" xr:uid="{00000000-0005-0000-0000-00003F520000}"/>
    <cellStyle name="差_广州分公司2013年8月份计划及7月份完成情况 6" xfId="17342" xr:uid="{00000000-0005-0000-0000-000040520000}"/>
    <cellStyle name="差_广州分公司2013年8月份计划及7月份完成情况 6 2" xfId="25141" xr:uid="{00000000-0005-0000-0000-000041520000}"/>
    <cellStyle name="差_广州分公司2013年8月份计划及7月份完成情况 7" xfId="31015" xr:uid="{00000000-0005-0000-0000-000042520000}"/>
    <cellStyle name="差_广州分公司2013年9月份计划及8月份完成情况" xfId="690" xr:uid="{00000000-0005-0000-0000-000043520000}"/>
    <cellStyle name="差_广州分公司2013年9月份计划及8月份完成情况 2" xfId="892" xr:uid="{00000000-0005-0000-0000-000044520000}"/>
    <cellStyle name="差_广州分公司2013年9月份计划及8月份完成情况 2 2" xfId="5381" xr:uid="{00000000-0005-0000-0000-000045520000}"/>
    <cellStyle name="差_广州分公司2013年9月份计划及8月份完成情况 2 2 2" xfId="27414" xr:uid="{00000000-0005-0000-0000-000046520000}"/>
    <cellStyle name="差_广州分公司2013年9月份计划及8月份完成情况 2 3" xfId="10883" xr:uid="{00000000-0005-0000-0000-000047520000}"/>
    <cellStyle name="差_广州分公司2013年9月份计划及8月份完成情况 2 3 2" xfId="27422" xr:uid="{00000000-0005-0000-0000-000048520000}"/>
    <cellStyle name="差_广州分公司2013年9月份计划及8月份完成情况 2 4" xfId="12222" xr:uid="{00000000-0005-0000-0000-000049520000}"/>
    <cellStyle name="差_广州分公司2013年9月份计划及8月份完成情况 2 4 2" xfId="32910" xr:uid="{00000000-0005-0000-0000-00004A520000}"/>
    <cellStyle name="差_广州分公司2013年9月份计划及8月份完成情况 2 5" xfId="15671" xr:uid="{00000000-0005-0000-0000-00004B520000}"/>
    <cellStyle name="差_广州分公司2013年9月份计划及8月份完成情况 2 5 2" xfId="32911" xr:uid="{00000000-0005-0000-0000-00004C520000}"/>
    <cellStyle name="差_广州分公司2013年9月份计划及8月份完成情况 2 6" xfId="32908" xr:uid="{00000000-0005-0000-0000-00004D520000}"/>
    <cellStyle name="差_广州分公司2013年9月份计划及8月份完成情况 3" xfId="5380" xr:uid="{00000000-0005-0000-0000-00004E520000}"/>
    <cellStyle name="差_广州分公司2013年9月份计划及8月份完成情况 3 2" xfId="32912" xr:uid="{00000000-0005-0000-0000-00004F520000}"/>
    <cellStyle name="差_广州分公司2013年9月份计划及8月份完成情况 4" xfId="11520" xr:uid="{00000000-0005-0000-0000-000050520000}"/>
    <cellStyle name="差_广州分公司2013年9月份计划及8月份完成情况 4 2" xfId="31141" xr:uid="{00000000-0005-0000-0000-000051520000}"/>
    <cellStyle name="差_广州分公司2013年9月份计划及8月份完成情况 5" xfId="12223" xr:uid="{00000000-0005-0000-0000-000052520000}"/>
    <cellStyle name="差_广州分公司2013年9月份计划及8月份完成情况 5 2" xfId="32913" xr:uid="{00000000-0005-0000-0000-000053520000}"/>
    <cellStyle name="差_广州分公司2013年9月份计划及8月份完成情况 6" xfId="15907" xr:uid="{00000000-0005-0000-0000-000054520000}"/>
    <cellStyle name="差_广州分公司2013年9月份计划及8月份完成情况 6 2" xfId="32914" xr:uid="{00000000-0005-0000-0000-000055520000}"/>
    <cellStyle name="差_广州分公司2013年9月份计划及8月份完成情况 7" xfId="32907" xr:uid="{00000000-0005-0000-0000-000056520000}"/>
    <cellStyle name="差_广珠铁路五标10天完成统计表" xfId="2751" xr:uid="{00000000-0005-0000-0000-000057520000}"/>
    <cellStyle name="差_广珠铁路五标10天完成统计表 2" xfId="2752" xr:uid="{00000000-0005-0000-0000-000058520000}"/>
    <cellStyle name="差_广珠铁路五标10天完成统计表 2 2" xfId="5383" xr:uid="{00000000-0005-0000-0000-000059520000}"/>
    <cellStyle name="差_广珠铁路五标10天完成统计表 2 2 2" xfId="32917" xr:uid="{00000000-0005-0000-0000-00005A520000}"/>
    <cellStyle name="差_广珠铁路五标10天完成统计表 2 3" xfId="12224" xr:uid="{00000000-0005-0000-0000-00005B520000}"/>
    <cellStyle name="差_广珠铁路五标10天完成统计表 2 3 2" xfId="32918" xr:uid="{00000000-0005-0000-0000-00005C520000}"/>
    <cellStyle name="差_广珠铁路五标10天完成统计表 2 4" xfId="12225" xr:uid="{00000000-0005-0000-0000-00005D520000}"/>
    <cellStyle name="差_广珠铁路五标10天完成统计表 2 4 2" xfId="32919" xr:uid="{00000000-0005-0000-0000-00005E520000}"/>
    <cellStyle name="差_广珠铁路五标10天完成统计表 2 5" xfId="17345" xr:uid="{00000000-0005-0000-0000-00005F520000}"/>
    <cellStyle name="差_广珠铁路五标10天完成统计表 2 5 2" xfId="32921" xr:uid="{00000000-0005-0000-0000-000060520000}"/>
    <cellStyle name="差_广珠铁路五标10天完成统计表 2 6" xfId="27128" xr:uid="{00000000-0005-0000-0000-000061520000}"/>
    <cellStyle name="差_广珠铁路五标10天完成统计表 3" xfId="5382" xr:uid="{00000000-0005-0000-0000-000062520000}"/>
    <cellStyle name="差_广珠铁路五标10天完成统计表 3 2" xfId="27131" xr:uid="{00000000-0005-0000-0000-000063520000}"/>
    <cellStyle name="差_广珠铁路五标10天完成统计表 4" xfId="12175" xr:uid="{00000000-0005-0000-0000-000064520000}"/>
    <cellStyle name="差_广珠铁路五标10天完成统计表 4 2" xfId="32802" xr:uid="{00000000-0005-0000-0000-000065520000}"/>
    <cellStyle name="差_广珠铁路五标10天完成统计表 5" xfId="12120" xr:uid="{00000000-0005-0000-0000-000066520000}"/>
    <cellStyle name="差_广珠铁路五标10天完成统计表 5 2" xfId="32663" xr:uid="{00000000-0005-0000-0000-000067520000}"/>
    <cellStyle name="差_广珠铁路五标10天完成统计表 6" xfId="17344" xr:uid="{00000000-0005-0000-0000-000068520000}"/>
    <cellStyle name="差_广珠铁路五标10天完成统计表 6 2" xfId="32922" xr:uid="{00000000-0005-0000-0000-000069520000}"/>
    <cellStyle name="差_广珠铁路五标10天完成统计表 7" xfId="32915" xr:uid="{00000000-0005-0000-0000-00006A520000}"/>
    <cellStyle name="差_广珠铁路五标10天完成统计表_4月完成及5、6、7、8、9月计划" xfId="1506" xr:uid="{00000000-0005-0000-0000-00006B520000}"/>
    <cellStyle name="差_广珠铁路五标10天完成统计表_4月完成及5、6、7、8、9月计划 2" xfId="2113" xr:uid="{00000000-0005-0000-0000-00006C520000}"/>
    <cellStyle name="差_广珠铁路五标10天完成统计表_4月完成及5、6、7、8、9月计划 2 2" xfId="5385" xr:uid="{00000000-0005-0000-0000-00006D520000}"/>
    <cellStyle name="差_广珠铁路五标10天完成统计表_4月完成及5、6、7、8、9月计划 2 2 2" xfId="29982" xr:uid="{00000000-0005-0000-0000-00006E520000}"/>
    <cellStyle name="差_广珠铁路五标10天完成统计表_4月完成及5、6、7、8、9月计划 2 3" xfId="12228" xr:uid="{00000000-0005-0000-0000-00006F520000}"/>
    <cellStyle name="差_广珠铁路五标10天完成统计表_4月完成及5、6、7、8、9月计划 2 3 2" xfId="32926" xr:uid="{00000000-0005-0000-0000-000070520000}"/>
    <cellStyle name="差_广珠铁路五标10天完成统计表_4月完成及5、6、7、8、9月计划 2 4" xfId="12229" xr:uid="{00000000-0005-0000-0000-000071520000}"/>
    <cellStyle name="差_广珠铁路五标10天完成统计表_4月完成及5、6、7、8、9月计划 2 4 2" xfId="32927" xr:uid="{00000000-0005-0000-0000-000072520000}"/>
    <cellStyle name="差_广珠铁路五标10天完成统计表_4月完成及5、6、7、8、9月计划 2 5" xfId="16722" xr:uid="{00000000-0005-0000-0000-000073520000}"/>
    <cellStyle name="差_广珠铁路五标10天完成统计表_4月完成及5、6、7、8、9月计划 2 5 2" xfId="32928" xr:uid="{00000000-0005-0000-0000-000074520000}"/>
    <cellStyle name="差_广珠铁路五标10天完成统计表_4月完成及5、6、7、8、9月计划 2 6" xfId="32925" xr:uid="{00000000-0005-0000-0000-000075520000}"/>
    <cellStyle name="差_广珠铁路五标10天完成统计表_4月完成及5、6、7、8、9月计划 3" xfId="5384" xr:uid="{00000000-0005-0000-0000-000076520000}"/>
    <cellStyle name="差_广珠铁路五标10天完成统计表_4月完成及5、6、7、8、9月计划 3 2" xfId="32930" xr:uid="{00000000-0005-0000-0000-000077520000}"/>
    <cellStyle name="差_广珠铁路五标10天完成统计表_4月完成及5、6、7、8、9月计划 4" xfId="12231" xr:uid="{00000000-0005-0000-0000-000078520000}"/>
    <cellStyle name="差_广珠铁路五标10天完成统计表_4月完成及5、6、7、8、9月计划 4 2" xfId="32931" xr:uid="{00000000-0005-0000-0000-000079520000}"/>
    <cellStyle name="差_广珠铁路五标10天完成统计表_4月完成及5、6、7、8、9月计划 5" xfId="12232" xr:uid="{00000000-0005-0000-0000-00007A520000}"/>
    <cellStyle name="差_广珠铁路五标10天完成统计表_4月完成及5、6、7、8、9月计划 5 2" xfId="32932" xr:uid="{00000000-0005-0000-0000-00007B520000}"/>
    <cellStyle name="差_广珠铁路五标10天完成统计表_4月完成及5、6、7、8、9月计划 6" xfId="16155" xr:uid="{00000000-0005-0000-0000-00007C520000}"/>
    <cellStyle name="差_广珠铁路五标10天完成统计表_4月完成及5、6、7、8、9月计划 6 2" xfId="32933" xr:uid="{00000000-0005-0000-0000-00007D520000}"/>
    <cellStyle name="差_广珠铁路五标10天完成统计表_4月完成及5、6、7、8、9月计划 7" xfId="32923" xr:uid="{00000000-0005-0000-0000-00007E520000}"/>
    <cellStyle name="差_广珠铁路五标10天完成统计表_5、6、7、8、9月计划" xfId="1177" xr:uid="{00000000-0005-0000-0000-00007F520000}"/>
    <cellStyle name="差_广珠铁路五标10天完成统计表_5、6、7、8、9月计划 2" xfId="2753" xr:uid="{00000000-0005-0000-0000-000080520000}"/>
    <cellStyle name="差_广珠铁路五标10天完成统计表_5、6、7、8、9月计划 2 2" xfId="5387" xr:uid="{00000000-0005-0000-0000-000081520000}"/>
    <cellStyle name="差_广珠铁路五标10天完成统计表_5、6、7、8、9月计划 2 2 2" xfId="32937" xr:uid="{00000000-0005-0000-0000-000082520000}"/>
    <cellStyle name="差_广珠铁路五标10天完成统计表_5、6、7、8、9月计划 2 3" xfId="12233" xr:uid="{00000000-0005-0000-0000-000083520000}"/>
    <cellStyle name="差_广珠铁路五标10天完成统计表_5、6、7、8、9月计划 2 3 2" xfId="32938" xr:uid="{00000000-0005-0000-0000-000084520000}"/>
    <cellStyle name="差_广珠铁路五标10天完成统计表_5、6、7、8、9月计划 2 4" xfId="12234" xr:uid="{00000000-0005-0000-0000-000085520000}"/>
    <cellStyle name="差_广珠铁路五标10天完成统计表_5、6、7、8、9月计划 2 4 2" xfId="32939" xr:uid="{00000000-0005-0000-0000-000086520000}"/>
    <cellStyle name="差_广珠铁路五标10天完成统计表_5、6、7、8、9月计划 2 5" xfId="17346" xr:uid="{00000000-0005-0000-0000-000087520000}"/>
    <cellStyle name="差_广珠铁路五标10天完成统计表_5、6、7、8、9月计划 2 5 2" xfId="32940" xr:uid="{00000000-0005-0000-0000-000088520000}"/>
    <cellStyle name="差_广珠铁路五标10天完成统计表_5、6、7、8、9月计划 2 6" xfId="32935" xr:uid="{00000000-0005-0000-0000-000089520000}"/>
    <cellStyle name="差_广珠铁路五标10天完成统计表_5、6、7、8、9月计划 3" xfId="5386" xr:uid="{00000000-0005-0000-0000-00008A520000}"/>
    <cellStyle name="差_广珠铁路五标10天完成统计表_5、6、7、8、9月计划 3 2" xfId="32941" xr:uid="{00000000-0005-0000-0000-00008B520000}"/>
    <cellStyle name="差_广珠铁路五标10天完成统计表_5、6、7、8、9月计划 4" xfId="12235" xr:uid="{00000000-0005-0000-0000-00008C520000}"/>
    <cellStyle name="差_广珠铁路五标10天完成统计表_5、6、7、8、9月计划 4 2" xfId="32942" xr:uid="{00000000-0005-0000-0000-00008D520000}"/>
    <cellStyle name="差_广珠铁路五标10天完成统计表_5、6、7、8、9月计划 5" xfId="12236" xr:uid="{00000000-0005-0000-0000-00008E520000}"/>
    <cellStyle name="差_广珠铁路五标10天完成统计表_5、6、7、8、9月计划 5 2" xfId="32944" xr:uid="{00000000-0005-0000-0000-00008F520000}"/>
    <cellStyle name="差_广珠铁路五标10天完成统计表_5、6、7、8、9月计划 6" xfId="15796" xr:uid="{00000000-0005-0000-0000-000090520000}"/>
    <cellStyle name="差_广珠铁路五标10天完成统计表_5、6、7、8、9月计划 6 2" xfId="32946" xr:uid="{00000000-0005-0000-0000-000091520000}"/>
    <cellStyle name="差_广珠铁路五标10天完成统计表_5、6、7、8、9月计划 7" xfId="32934" xr:uid="{00000000-0005-0000-0000-000092520000}"/>
    <cellStyle name="差_广珠铁路五标10天完成统计表_5、6、7、8、9月计划_Book1" xfId="1499" xr:uid="{00000000-0005-0000-0000-000093520000}"/>
    <cellStyle name="差_广珠铁路五标10天完成统计表_5、6、7、8、9月计划_Book1 2" xfId="1501" xr:uid="{00000000-0005-0000-0000-000094520000}"/>
    <cellStyle name="差_广珠铁路五标10天完成统计表_5、6、7、8、9月计划_Book1 2 2" xfId="5389" xr:uid="{00000000-0005-0000-0000-000095520000}"/>
    <cellStyle name="差_广珠铁路五标10天完成统计表_5、6、7、8、9月计划_Book1 2 2 2" xfId="7179" xr:uid="{00000000-0005-0000-0000-000096520000}"/>
    <cellStyle name="差_广珠铁路五标10天完成统计表_5、6、7、8、9月计划_Book1 2 2 2 2" xfId="32951" xr:uid="{00000000-0005-0000-0000-000097520000}"/>
    <cellStyle name="差_广珠铁路五标10天完成统计表_5、6、7、8、9月计划_Book1 2 2 3" xfId="12238" xr:uid="{00000000-0005-0000-0000-000098520000}"/>
    <cellStyle name="差_广珠铁路五标10天完成统计表_5、6、7、8、9月计划_Book1 2 2 3 2" xfId="32953" xr:uid="{00000000-0005-0000-0000-000099520000}"/>
    <cellStyle name="差_广珠铁路五标10天完成统计表_5、6、7、8、9月计划_Book1 2 2 4" xfId="32949" xr:uid="{00000000-0005-0000-0000-00009A520000}"/>
    <cellStyle name="差_广珠铁路五标10天完成统计表_5、6、7、8、9月计划_Book1 2 3" xfId="12239" xr:uid="{00000000-0005-0000-0000-00009B520000}"/>
    <cellStyle name="差_广珠铁路五标10天完成统计表_5、6、7、8、9月计划_Book1 2 3 2" xfId="32954" xr:uid="{00000000-0005-0000-0000-00009C520000}"/>
    <cellStyle name="差_广珠铁路五标10天完成统计表_5、6、7、8、9月计划_Book1 2 4" xfId="12240" xr:uid="{00000000-0005-0000-0000-00009D520000}"/>
    <cellStyle name="差_广珠铁路五标10天完成统计表_5、6、7、8、9月计划_Book1 2 4 2" xfId="32955" xr:uid="{00000000-0005-0000-0000-00009E520000}"/>
    <cellStyle name="差_广珠铁路五标10天完成统计表_5、6、7、8、9月计划_Book1 2 5" xfId="16150" xr:uid="{00000000-0005-0000-0000-00009F520000}"/>
    <cellStyle name="差_广珠铁路五标10天完成统计表_5、6、7、8、9月计划_Book1 2 5 2" xfId="32957" xr:uid="{00000000-0005-0000-0000-0000A0520000}"/>
    <cellStyle name="差_广珠铁路五标10天完成统计表_5、6、7、8、9月计划_Book1 2 6" xfId="32948" xr:uid="{00000000-0005-0000-0000-0000A1520000}"/>
    <cellStyle name="差_广珠铁路五标10天完成统计表_5、6、7、8、9月计划_Book1 3" xfId="5388" xr:uid="{00000000-0005-0000-0000-0000A2520000}"/>
    <cellStyle name="差_广珠铁路五标10天完成统计表_5、6、7、8、9月计划_Book1 3 2" xfId="7181" xr:uid="{00000000-0005-0000-0000-0000A3520000}"/>
    <cellStyle name="差_广珠铁路五标10天完成统计表_5、6、7、8、9月计划_Book1 3 2 2" xfId="32958" xr:uid="{00000000-0005-0000-0000-0000A4520000}"/>
    <cellStyle name="差_广珠铁路五标10天完成统计表_5、6、7、8、9月计划_Book1 3 3" xfId="12241" xr:uid="{00000000-0005-0000-0000-0000A5520000}"/>
    <cellStyle name="差_广珠铁路五标10天完成统计表_5、6、7、8、9月计划_Book1 3 3 2" xfId="32960" xr:uid="{00000000-0005-0000-0000-0000A6520000}"/>
    <cellStyle name="差_广珠铁路五标10天完成统计表_5、6、7、8、9月计划_Book1 3 4" xfId="31546" xr:uid="{00000000-0005-0000-0000-0000A7520000}"/>
    <cellStyle name="差_广珠铁路五标10天完成统计表_5、6、7、8、9月计划_Book1 4" xfId="11689" xr:uid="{00000000-0005-0000-0000-0000A8520000}"/>
    <cellStyle name="差_广珠铁路五标10天完成统计表_5、6、7、8、9月计划_Book1 4 2" xfId="31548" xr:uid="{00000000-0005-0000-0000-0000A9520000}"/>
    <cellStyle name="差_广珠铁路五标10天完成统计表_5、6、7、8、9月计划_Book1 5" xfId="12242" xr:uid="{00000000-0005-0000-0000-0000AA520000}"/>
    <cellStyle name="差_广珠铁路五标10天完成统计表_5、6、7、8、9月计划_Book1 5 2" xfId="32961" xr:uid="{00000000-0005-0000-0000-0000AB520000}"/>
    <cellStyle name="差_广珠铁路五标10天完成统计表_5、6、7、8、9月计划_Book1 6" xfId="16148" xr:uid="{00000000-0005-0000-0000-0000AC520000}"/>
    <cellStyle name="差_广珠铁路五标10天完成统计表_5、6、7、8、9月计划_Book1 6 2" xfId="21433" xr:uid="{00000000-0005-0000-0000-0000AD520000}"/>
    <cellStyle name="差_广珠铁路五标10天完成统计表_5、6、7、8、9月计划_Book1 7" xfId="32947" xr:uid="{00000000-0005-0000-0000-0000AE520000}"/>
    <cellStyle name="差_广珠铁路五标10天完成统计表_Book1" xfId="2755" xr:uid="{00000000-0005-0000-0000-0000AF520000}"/>
    <cellStyle name="差_广珠铁路五标10天完成统计表_Book1 2" xfId="1600" xr:uid="{00000000-0005-0000-0000-0000B0520000}"/>
    <cellStyle name="差_广珠铁路五标10天完成统计表_Book1 2 2" xfId="5391" xr:uid="{00000000-0005-0000-0000-0000B1520000}"/>
    <cellStyle name="差_广珠铁路五标10天完成统计表_Book1 2 2 2" xfId="7458" xr:uid="{00000000-0005-0000-0000-0000B2520000}"/>
    <cellStyle name="差_广珠铁路五标10天完成统计表_Book1 2 2 2 2" xfId="27016" xr:uid="{00000000-0005-0000-0000-0000B3520000}"/>
    <cellStyle name="差_广珠铁路五标10天完成统计表_Book1 2 2 3" xfId="8346" xr:uid="{00000000-0005-0000-0000-0000B4520000}"/>
    <cellStyle name="差_广珠铁路五标10天完成统计表_Book1 2 2 3 2" xfId="27028" xr:uid="{00000000-0005-0000-0000-0000B5520000}"/>
    <cellStyle name="差_广珠铁路五标10天完成统计表_Book1 2 2 4" xfId="32964" xr:uid="{00000000-0005-0000-0000-0000B6520000}"/>
    <cellStyle name="差_广珠铁路五标10天完成统计表_Book1 2 3" xfId="12243" xr:uid="{00000000-0005-0000-0000-0000B7520000}"/>
    <cellStyle name="差_广珠铁路五标10天完成统计表_Book1 2 3 2" xfId="32965" xr:uid="{00000000-0005-0000-0000-0000B8520000}"/>
    <cellStyle name="差_广珠铁路五标10天完成统计表_Book1 2 4" xfId="12244" xr:uid="{00000000-0005-0000-0000-0000B9520000}"/>
    <cellStyle name="差_广珠铁路五标10天完成统计表_Book1 2 4 2" xfId="32966" xr:uid="{00000000-0005-0000-0000-0000BA520000}"/>
    <cellStyle name="差_广珠铁路五标10天完成统计表_Book1 2 5" xfId="17349" xr:uid="{00000000-0005-0000-0000-0000BB520000}"/>
    <cellStyle name="差_广珠铁路五标10天完成统计表_Book1 2 5 2" xfId="32967" xr:uid="{00000000-0005-0000-0000-0000BC520000}"/>
    <cellStyle name="差_广珠铁路五标10天完成统计表_Book1 2 6" xfId="32963" xr:uid="{00000000-0005-0000-0000-0000BD520000}"/>
    <cellStyle name="差_广珠铁路五标10天完成统计表_Book1 3" xfId="5390" xr:uid="{00000000-0005-0000-0000-0000BE520000}"/>
    <cellStyle name="差_广珠铁路五标10天完成统计表_Book1 3 2" xfId="7499" xr:uid="{00000000-0005-0000-0000-0000BF520000}"/>
    <cellStyle name="差_广珠铁路五标10天完成统计表_Book1 3 2 2" xfId="30572" xr:uid="{00000000-0005-0000-0000-0000C0520000}"/>
    <cellStyle name="差_广珠铁路五标10天完成统计表_Book1 3 3" xfId="11294" xr:uid="{00000000-0005-0000-0000-0000C1520000}"/>
    <cellStyle name="差_广珠铁路五标10天完成统计表_Book1 3 3 2" xfId="30574" xr:uid="{00000000-0005-0000-0000-0000C2520000}"/>
    <cellStyle name="差_广珠铁路五标10天完成统计表_Book1 3 4" xfId="30570" xr:uid="{00000000-0005-0000-0000-0000C3520000}"/>
    <cellStyle name="差_广珠铁路五标10天完成统计表_Book1 4" xfId="12245" xr:uid="{00000000-0005-0000-0000-0000C4520000}"/>
    <cellStyle name="差_广珠铁路五标10天完成统计表_Book1 4 2" xfId="32968" xr:uid="{00000000-0005-0000-0000-0000C5520000}"/>
    <cellStyle name="差_广珠铁路五标10天完成统计表_Book1 5" xfId="12246" xr:uid="{00000000-0005-0000-0000-0000C6520000}"/>
    <cellStyle name="差_广珠铁路五标10天完成统计表_Book1 5 2" xfId="32969" xr:uid="{00000000-0005-0000-0000-0000C7520000}"/>
    <cellStyle name="差_广珠铁路五标10天完成统计表_Book1 6" xfId="17348" xr:uid="{00000000-0005-0000-0000-0000C8520000}"/>
    <cellStyle name="差_广珠铁路五标10天完成统计表_Book1 6 2" xfId="32970" xr:uid="{00000000-0005-0000-0000-0000C9520000}"/>
    <cellStyle name="差_广珠铁路五标10天完成统计表_Book1 7" xfId="32962" xr:uid="{00000000-0005-0000-0000-0000CA520000}"/>
    <cellStyle name="差_广珠铁路五标7月1-10日完成统计表(1)(1)" xfId="1862" xr:uid="{00000000-0005-0000-0000-0000CB520000}"/>
    <cellStyle name="差_广珠铁路五标7月1-10日完成统计表(1)(1) 2" xfId="2729" xr:uid="{00000000-0005-0000-0000-0000CC520000}"/>
    <cellStyle name="差_广珠铁路五标7月1-10日完成统计表(1)(1) 2 2" xfId="5393" xr:uid="{00000000-0005-0000-0000-0000CD520000}"/>
    <cellStyle name="差_广珠铁路五标7月1-10日完成统计表(1)(1) 2 2 2" xfId="32766" xr:uid="{00000000-0005-0000-0000-0000CE520000}"/>
    <cellStyle name="差_广珠铁路五标7月1-10日完成统计表(1)(1) 2 3" xfId="12167" xr:uid="{00000000-0005-0000-0000-0000CF520000}"/>
    <cellStyle name="差_广珠铁路五标7月1-10日完成统计表(1)(1) 2 3 2" xfId="32772" xr:uid="{00000000-0005-0000-0000-0000D0520000}"/>
    <cellStyle name="差_广珠铁路五标7月1-10日完成统计表(1)(1) 2 4" xfId="11877" xr:uid="{00000000-0005-0000-0000-0000D1520000}"/>
    <cellStyle name="差_广珠铁路五标7月1-10日完成统计表(1)(1) 2 4 2" xfId="32011" xr:uid="{00000000-0005-0000-0000-0000D2520000}"/>
    <cellStyle name="差_广珠铁路五标7月1-10日完成统计表(1)(1) 2 5" xfId="17323" xr:uid="{00000000-0005-0000-0000-0000D3520000}"/>
    <cellStyle name="差_广珠铁路五标7月1-10日完成统计表(1)(1) 2 5 2" xfId="32779" xr:uid="{00000000-0005-0000-0000-0000D4520000}"/>
    <cellStyle name="差_广珠铁路五标7月1-10日完成统计表(1)(1) 2 6" xfId="32763" xr:uid="{00000000-0005-0000-0000-0000D5520000}"/>
    <cellStyle name="差_广珠铁路五标7月1-10日完成统计表(1)(1) 3" xfId="5392" xr:uid="{00000000-0005-0000-0000-0000D6520000}"/>
    <cellStyle name="差_广珠铁路五标7月1-10日完成统计表(1)(1) 3 2" xfId="32973" xr:uid="{00000000-0005-0000-0000-0000D7520000}"/>
    <cellStyle name="差_广珠铁路五标7月1-10日完成统计表(1)(1) 4" xfId="12248" xr:uid="{00000000-0005-0000-0000-0000D8520000}"/>
    <cellStyle name="差_广珠铁路五标7月1-10日完成统计表(1)(1) 4 2" xfId="32975" xr:uid="{00000000-0005-0000-0000-0000D9520000}"/>
    <cellStyle name="差_广珠铁路五标7月1-10日完成统计表(1)(1) 5" xfId="10593" xr:uid="{00000000-0005-0000-0000-0000DA520000}"/>
    <cellStyle name="差_广珠铁路五标7月1-10日完成统计表(1)(1) 5 2" xfId="24562" xr:uid="{00000000-0005-0000-0000-0000DB520000}"/>
    <cellStyle name="差_广珠铁路五标7月1-10日完成统计表(1)(1) 6" xfId="16492" xr:uid="{00000000-0005-0000-0000-0000DC520000}"/>
    <cellStyle name="差_广珠铁路五标7月1-10日完成统计表(1)(1) 6 2" xfId="24570" xr:uid="{00000000-0005-0000-0000-0000DD520000}"/>
    <cellStyle name="差_广珠铁路五标7月1-10日完成统计表(1)(1) 7" xfId="32971" xr:uid="{00000000-0005-0000-0000-0000DE520000}"/>
    <cellStyle name="差_广珠铁路五标7月1-10日完成统计表(1)(1)_4月完成及5、6、7、8、9月计划" xfId="2757" xr:uid="{00000000-0005-0000-0000-0000DF520000}"/>
    <cellStyle name="差_广珠铁路五标7月1-10日完成统计表(1)(1)_4月完成及5、6、7、8、9月计划 2" xfId="2759" xr:uid="{00000000-0005-0000-0000-0000E0520000}"/>
    <cellStyle name="差_广珠铁路五标7月1-10日完成统计表(1)(1)_4月完成及5、6、7、8、9月计划 2 2" xfId="5395" xr:uid="{00000000-0005-0000-0000-0000E1520000}"/>
    <cellStyle name="差_广珠铁路五标7月1-10日完成统计表(1)(1)_4月完成及5、6、7、8、9月计划 2 2 2" xfId="32978" xr:uid="{00000000-0005-0000-0000-0000E2520000}"/>
    <cellStyle name="差_广珠铁路五标7月1-10日完成统计表(1)(1)_4月完成及5、6、7、8、9月计划 2 3" xfId="12249" xr:uid="{00000000-0005-0000-0000-0000E3520000}"/>
    <cellStyle name="差_广珠铁路五标7月1-10日完成统计表(1)(1)_4月完成及5、6、7、8、9月计划 2 3 2" xfId="32979" xr:uid="{00000000-0005-0000-0000-0000E4520000}"/>
    <cellStyle name="差_广珠铁路五标7月1-10日完成统计表(1)(1)_4月完成及5、6、7、8、9月计划 2 4" xfId="12250" xr:uid="{00000000-0005-0000-0000-0000E5520000}"/>
    <cellStyle name="差_广珠铁路五标7月1-10日完成统计表(1)(1)_4月完成及5、6、7、8、9月计划 2 4 2" xfId="32980" xr:uid="{00000000-0005-0000-0000-0000E6520000}"/>
    <cellStyle name="差_广珠铁路五标7月1-10日完成统计表(1)(1)_4月完成及5、6、7、8、9月计划 2 5" xfId="17353" xr:uid="{00000000-0005-0000-0000-0000E7520000}"/>
    <cellStyle name="差_广珠铁路五标7月1-10日完成统计表(1)(1)_4月完成及5、6、7、8、9月计划 2 5 2" xfId="20685" xr:uid="{00000000-0005-0000-0000-0000E8520000}"/>
    <cellStyle name="差_广珠铁路五标7月1-10日完成统计表(1)(1)_4月完成及5、6、7、8、9月计划 2 6" xfId="32977" xr:uid="{00000000-0005-0000-0000-0000E9520000}"/>
    <cellStyle name="差_广珠铁路五标7月1-10日完成统计表(1)(1)_4月完成及5、6、7、8、9月计划 3" xfId="5394" xr:uid="{00000000-0005-0000-0000-0000EA520000}"/>
    <cellStyle name="差_广珠铁路五标7月1-10日完成统计表(1)(1)_4月完成及5、6、7、8、9月计划 3 2" xfId="32981" xr:uid="{00000000-0005-0000-0000-0000EB520000}"/>
    <cellStyle name="差_广珠铁路五标7月1-10日完成统计表(1)(1)_4月完成及5、6、7、8、9月计划 4" xfId="12251" xr:uid="{00000000-0005-0000-0000-0000EC520000}"/>
    <cellStyle name="差_广珠铁路五标7月1-10日完成统计表(1)(1)_4月完成及5、6、7、8、9月计划 4 2" xfId="32982" xr:uid="{00000000-0005-0000-0000-0000ED520000}"/>
    <cellStyle name="差_广珠铁路五标7月1-10日完成统计表(1)(1)_4月完成及5、6、7、8、9月计划 5" xfId="12252" xr:uid="{00000000-0005-0000-0000-0000EE520000}"/>
    <cellStyle name="差_广珠铁路五标7月1-10日完成统计表(1)(1)_4月完成及5、6、7、8、9月计划 5 2" xfId="32983" xr:uid="{00000000-0005-0000-0000-0000EF520000}"/>
    <cellStyle name="差_广珠铁路五标7月1-10日完成统计表(1)(1)_4月完成及5、6、7、8、9月计划 6" xfId="17351" xr:uid="{00000000-0005-0000-0000-0000F0520000}"/>
    <cellStyle name="差_广珠铁路五标7月1-10日完成统计表(1)(1)_4月完成及5、6、7、8、9月计划 6 2" xfId="32984" xr:uid="{00000000-0005-0000-0000-0000F1520000}"/>
    <cellStyle name="差_广珠铁路五标7月1-10日完成统计表(1)(1)_4月完成及5、6、7、8、9月计划 7" xfId="32976" xr:uid="{00000000-0005-0000-0000-0000F2520000}"/>
    <cellStyle name="差_广珠铁路五标7月1-10日完成统计表(1)(1)_5、6、7、8、9月计划" xfId="2760" xr:uid="{00000000-0005-0000-0000-0000F3520000}"/>
    <cellStyle name="差_广珠铁路五标7月1-10日完成统计表(1)(1)_5、6、7、8、9月计划 2" xfId="1575" xr:uid="{00000000-0005-0000-0000-0000F4520000}"/>
    <cellStyle name="差_广珠铁路五标7月1-10日完成统计表(1)(1)_5、6、7、8、9月计划 2 2" xfId="5397" xr:uid="{00000000-0005-0000-0000-0000F5520000}"/>
    <cellStyle name="差_广珠铁路五标7月1-10日完成统计表(1)(1)_5、6、7、8、9月计划 2 2 2" xfId="32987" xr:uid="{00000000-0005-0000-0000-0000F6520000}"/>
    <cellStyle name="差_广珠铁路五标7月1-10日完成统计表(1)(1)_5、6、7、8、9月计划 2 3" xfId="12253" xr:uid="{00000000-0005-0000-0000-0000F7520000}"/>
    <cellStyle name="差_广珠铁路五标7月1-10日完成统计表(1)(1)_5、6、7、8、9月计划 2 3 2" xfId="32988" xr:uid="{00000000-0005-0000-0000-0000F8520000}"/>
    <cellStyle name="差_广珠铁路五标7月1-10日完成统计表(1)(1)_5、6、7、8、9月计划 2 4" xfId="12254" xr:uid="{00000000-0005-0000-0000-0000F9520000}"/>
    <cellStyle name="差_广珠铁路五标7月1-10日完成统计表(1)(1)_5、6、7、8、9月计划 2 4 2" xfId="32989" xr:uid="{00000000-0005-0000-0000-0000FA520000}"/>
    <cellStyle name="差_广珠铁路五标7月1-10日完成统计表(1)(1)_5、6、7、8、9月计划 2 5" xfId="17355" xr:uid="{00000000-0005-0000-0000-0000FB520000}"/>
    <cellStyle name="差_广珠铁路五标7月1-10日完成统计表(1)(1)_5、6、7、8、9月计划 2 5 2" xfId="32990" xr:uid="{00000000-0005-0000-0000-0000FC520000}"/>
    <cellStyle name="差_广珠铁路五标7月1-10日完成统计表(1)(1)_5、6、7、8、9月计划 2 6" xfId="32986" xr:uid="{00000000-0005-0000-0000-0000FD520000}"/>
    <cellStyle name="差_广珠铁路五标7月1-10日完成统计表(1)(1)_5、6、7、8、9月计划 3" xfId="5396" xr:uid="{00000000-0005-0000-0000-0000FE520000}"/>
    <cellStyle name="差_广珠铁路五标7月1-10日完成统计表(1)(1)_5、6、7、8、9月计划 3 2" xfId="32991" xr:uid="{00000000-0005-0000-0000-0000FF520000}"/>
    <cellStyle name="差_广珠铁路五标7月1-10日完成统计表(1)(1)_5、6、7、8、9月计划 4" xfId="12255" xr:uid="{00000000-0005-0000-0000-000000530000}"/>
    <cellStyle name="差_广珠铁路五标7月1-10日完成统计表(1)(1)_5、6、7、8、9月计划 4 2" xfId="32992" xr:uid="{00000000-0005-0000-0000-000001530000}"/>
    <cellStyle name="差_广珠铁路五标7月1-10日完成统计表(1)(1)_5、6、7、8、9月计划 5" xfId="11297" xr:uid="{00000000-0005-0000-0000-000002530000}"/>
    <cellStyle name="差_广珠铁路五标7月1-10日完成统计表(1)(1)_5、6、7、8、9月计划 5 2" xfId="30578" xr:uid="{00000000-0005-0000-0000-000003530000}"/>
    <cellStyle name="差_广珠铁路五标7月1-10日完成统计表(1)(1)_5、6、7、8、9月计划 6" xfId="17354" xr:uid="{00000000-0005-0000-0000-000004530000}"/>
    <cellStyle name="差_广珠铁路五标7月1-10日完成统计表(1)(1)_5、6、7、8、9月计划 6 2" xfId="32993" xr:uid="{00000000-0005-0000-0000-000005530000}"/>
    <cellStyle name="差_广珠铁路五标7月1-10日完成统计表(1)(1)_5、6、7、8、9月计划 7" xfId="32985" xr:uid="{00000000-0005-0000-0000-000006530000}"/>
    <cellStyle name="差_广珠铁路五标7月1-10日完成统计表(1)(1)_5、6、7、8、9月计划_Book1" xfId="2761" xr:uid="{00000000-0005-0000-0000-000007530000}"/>
    <cellStyle name="差_广珠铁路五标7月1-10日完成统计表(1)(1)_5、6、7、8、9月计划_Book1 2" xfId="2762" xr:uid="{00000000-0005-0000-0000-000008530000}"/>
    <cellStyle name="差_广珠铁路五标7月1-10日完成统计表(1)(1)_5、6、7、8、9月计划_Book1 2 2" xfId="5399" xr:uid="{00000000-0005-0000-0000-000009530000}"/>
    <cellStyle name="差_广珠铁路五标7月1-10日完成统计表(1)(1)_5、6、7、8、9月计划_Book1 2 2 2" xfId="7619" xr:uid="{00000000-0005-0000-0000-00000A530000}"/>
    <cellStyle name="差_广珠铁路五标7月1-10日完成统计表(1)(1)_5、6、7、8、9月计划_Book1 2 2 2 2" xfId="33001" xr:uid="{00000000-0005-0000-0000-00000B530000}"/>
    <cellStyle name="差_广珠铁路五标7月1-10日完成统计表(1)(1)_5、6、7、8、9月计划_Book1 2 2 3" xfId="12257" xr:uid="{00000000-0005-0000-0000-00000C530000}"/>
    <cellStyle name="差_广珠铁路五标7月1-10日完成统计表(1)(1)_5、6、7、8、9月计划_Book1 2 2 3 2" xfId="33003" xr:uid="{00000000-0005-0000-0000-00000D530000}"/>
    <cellStyle name="差_广珠铁路五标7月1-10日完成统计表(1)(1)_5、6、7、8、9月计划_Book1 2 2 4" xfId="32999" xr:uid="{00000000-0005-0000-0000-00000E530000}"/>
    <cellStyle name="差_广珠铁路五标7月1-10日完成统计表(1)(1)_5、6、7、8、9月计划_Book1 2 3" xfId="12258" xr:uid="{00000000-0005-0000-0000-00000F530000}"/>
    <cellStyle name="差_广珠铁路五标7月1-10日完成统计表(1)(1)_5、6、7、8、9月计划_Book1 2 3 2" xfId="33005" xr:uid="{00000000-0005-0000-0000-000010530000}"/>
    <cellStyle name="差_广珠铁路五标7月1-10日完成统计表(1)(1)_5、6、7、8、9月计划_Book1 2 4" xfId="12259" xr:uid="{00000000-0005-0000-0000-000011530000}"/>
    <cellStyle name="差_广珠铁路五标7月1-10日完成统计表(1)(1)_5、6、7、8、9月计划_Book1 2 4 2" xfId="33007" xr:uid="{00000000-0005-0000-0000-000012530000}"/>
    <cellStyle name="差_广珠铁路五标7月1-10日完成统计表(1)(1)_5、6、7、8、9月计划_Book1 2 5" xfId="17357" xr:uid="{00000000-0005-0000-0000-000013530000}"/>
    <cellStyle name="差_广珠铁路五标7月1-10日完成统计表(1)(1)_5、6、7、8、9月计划_Book1 2 5 2" xfId="33008" xr:uid="{00000000-0005-0000-0000-000014530000}"/>
    <cellStyle name="差_广珠铁路五标7月1-10日完成统计表(1)(1)_5、6、7、8、9月计划_Book1 2 6" xfId="32998" xr:uid="{00000000-0005-0000-0000-000015530000}"/>
    <cellStyle name="差_广珠铁路五标7月1-10日完成统计表(1)(1)_5、6、7、8、9月计划_Book1 3" xfId="5398" xr:uid="{00000000-0005-0000-0000-000016530000}"/>
    <cellStyle name="差_广珠铁路五标7月1-10日完成统计表(1)(1)_5、6、7、8、9月计划_Book1 3 2" xfId="7620" xr:uid="{00000000-0005-0000-0000-000017530000}"/>
    <cellStyle name="差_广珠铁路五标7月1-10日完成统计表(1)(1)_5、6、7、8、9月计划_Book1 3 2 2" xfId="33010" xr:uid="{00000000-0005-0000-0000-000018530000}"/>
    <cellStyle name="差_广珠铁路五标7月1-10日完成统计表(1)(1)_5、6、7、8、9月计划_Book1 3 3" xfId="12260" xr:uid="{00000000-0005-0000-0000-000019530000}"/>
    <cellStyle name="差_广珠铁路五标7月1-10日完成统计表(1)(1)_5、6、7、8、9月计划_Book1 3 3 2" xfId="33012" xr:uid="{00000000-0005-0000-0000-00001A530000}"/>
    <cellStyle name="差_广珠铁路五标7月1-10日完成统计表(1)(1)_5、6、7、8、9月计划_Book1 3 4" xfId="33009" xr:uid="{00000000-0005-0000-0000-00001B530000}"/>
    <cellStyle name="差_广珠铁路五标7月1-10日完成统计表(1)(1)_5、6、7、8、9月计划_Book1 4" xfId="12261" xr:uid="{00000000-0005-0000-0000-00001C530000}"/>
    <cellStyle name="差_广珠铁路五标7月1-10日完成统计表(1)(1)_5、6、7、8、9月计划_Book1 4 2" xfId="33013" xr:uid="{00000000-0005-0000-0000-00001D530000}"/>
    <cellStyle name="差_广珠铁路五标7月1-10日完成统计表(1)(1)_5、6、7、8、9月计划_Book1 5" xfId="12262" xr:uid="{00000000-0005-0000-0000-00001E530000}"/>
    <cellStyle name="差_广珠铁路五标7月1-10日完成统计表(1)(1)_5、6、7、8、9月计划_Book1 5 2" xfId="33014" xr:uid="{00000000-0005-0000-0000-00001F530000}"/>
    <cellStyle name="差_广珠铁路五标7月1-10日完成统计表(1)(1)_5、6、7、8、9月计划_Book1 6" xfId="17356" xr:uid="{00000000-0005-0000-0000-000020530000}"/>
    <cellStyle name="差_广珠铁路五标7月1-10日完成统计表(1)(1)_5、6、7、8、9月计划_Book1 6 2" xfId="33015" xr:uid="{00000000-0005-0000-0000-000021530000}"/>
    <cellStyle name="差_广珠铁路五标7月1-10日完成统计表(1)(1)_5、6、7、8、9月计划_Book1 7" xfId="32996" xr:uid="{00000000-0005-0000-0000-000022530000}"/>
    <cellStyle name="差_广珠铁路五标7月1-10日完成统计表(1)(1)_Book1" xfId="1022" xr:uid="{00000000-0005-0000-0000-000023530000}"/>
    <cellStyle name="差_广珠铁路五标7月1-10日完成统计表(1)(1)_Book1 2" xfId="1819" xr:uid="{00000000-0005-0000-0000-000024530000}"/>
    <cellStyle name="差_广珠铁路五标7月1-10日完成统计表(1)(1)_Book1 2 2" xfId="5401" xr:uid="{00000000-0005-0000-0000-000025530000}"/>
    <cellStyle name="差_广珠铁路五标7月1-10日完成统计表(1)(1)_Book1 2 2 2" xfId="7371" xr:uid="{00000000-0005-0000-0000-000026530000}"/>
    <cellStyle name="差_广珠铁路五标7月1-10日完成统计表(1)(1)_Book1 2 2 2 2" xfId="33020" xr:uid="{00000000-0005-0000-0000-000027530000}"/>
    <cellStyle name="差_广珠铁路五标7月1-10日完成统计表(1)(1)_Book1 2 2 3" xfId="12265" xr:uid="{00000000-0005-0000-0000-000028530000}"/>
    <cellStyle name="差_广珠铁路五标7月1-10日完成统计表(1)(1)_Book1 2 2 3 2" xfId="33022" xr:uid="{00000000-0005-0000-0000-000029530000}"/>
    <cellStyle name="差_广珠铁路五标7月1-10日完成统计表(1)(1)_Book1 2 2 4" xfId="33018" xr:uid="{00000000-0005-0000-0000-00002A530000}"/>
    <cellStyle name="差_广珠铁路五标7月1-10日完成统计表(1)(1)_Book1 2 3" xfId="12266" xr:uid="{00000000-0005-0000-0000-00002B530000}"/>
    <cellStyle name="差_广珠铁路五标7月1-10日完成统计表(1)(1)_Book1 2 3 2" xfId="33023" xr:uid="{00000000-0005-0000-0000-00002C530000}"/>
    <cellStyle name="差_广珠铁路五标7月1-10日完成统计表(1)(1)_Book1 2 4" xfId="12267" xr:uid="{00000000-0005-0000-0000-00002D530000}"/>
    <cellStyle name="差_广珠铁路五标7月1-10日完成统计表(1)(1)_Book1 2 4 2" xfId="33024" xr:uid="{00000000-0005-0000-0000-00002E530000}"/>
    <cellStyle name="差_广珠铁路五标7月1-10日完成统计表(1)(1)_Book1 2 5" xfId="16452" xr:uid="{00000000-0005-0000-0000-00002F530000}"/>
    <cellStyle name="差_广珠铁路五标7月1-10日完成统计表(1)(1)_Book1 2 5 2" xfId="33025" xr:uid="{00000000-0005-0000-0000-000030530000}"/>
    <cellStyle name="差_广珠铁路五标7月1-10日完成统计表(1)(1)_Book1 2 6" xfId="30381" xr:uid="{00000000-0005-0000-0000-000031530000}"/>
    <cellStyle name="差_广珠铁路五标7月1-10日完成统计表(1)(1)_Book1 3" xfId="5400" xr:uid="{00000000-0005-0000-0000-000032530000}"/>
    <cellStyle name="差_广珠铁路五标7月1-10日完成统计表(1)(1)_Book1 3 2" xfId="7522" xr:uid="{00000000-0005-0000-0000-000033530000}"/>
    <cellStyle name="差_广珠铁路五标7月1-10日完成统计表(1)(1)_Book1 3 2 2" xfId="31975" xr:uid="{00000000-0005-0000-0000-000034530000}"/>
    <cellStyle name="差_广珠铁路五标7月1-10日完成统计表(1)(1)_Book1 3 3" xfId="11862" xr:uid="{00000000-0005-0000-0000-000035530000}"/>
    <cellStyle name="差_广珠铁路五标7月1-10日完成统计表(1)(1)_Book1 3 3 2" xfId="31977" xr:uid="{00000000-0005-0000-0000-000036530000}"/>
    <cellStyle name="差_广珠铁路五标7月1-10日完成统计表(1)(1)_Book1 3 4" xfId="30383" xr:uid="{00000000-0005-0000-0000-000037530000}"/>
    <cellStyle name="差_广珠铁路五标7月1-10日完成统计表(1)(1)_Book1 4" xfId="12268" xr:uid="{00000000-0005-0000-0000-000038530000}"/>
    <cellStyle name="差_广珠铁路五标7月1-10日完成统计表(1)(1)_Book1 4 2" xfId="33026" xr:uid="{00000000-0005-0000-0000-000039530000}"/>
    <cellStyle name="差_广珠铁路五标7月1-10日完成统计表(1)(1)_Book1 5" xfId="12269" xr:uid="{00000000-0005-0000-0000-00003A530000}"/>
    <cellStyle name="差_广珠铁路五标7月1-10日完成统计表(1)(1)_Book1 5 2" xfId="33027" xr:uid="{00000000-0005-0000-0000-00003B530000}"/>
    <cellStyle name="差_广珠铁路五标7月1-10日完成统计表(1)(1)_Book1 6" xfId="15732" xr:uid="{00000000-0005-0000-0000-00003C530000}"/>
    <cellStyle name="差_广珠铁路五标7月1-10日完成统计表(1)(1)_Book1 6 2" xfId="33029" xr:uid="{00000000-0005-0000-0000-00003D530000}"/>
    <cellStyle name="差_广珠铁路五标7月1-10日完成统计表(1)(1)_Book1 7" xfId="33016" xr:uid="{00000000-0005-0000-0000-00003E530000}"/>
    <cellStyle name="差_合同" xfId="4122" xr:uid="{00000000-0005-0000-0000-00003F530000}"/>
    <cellStyle name="差_合同 2" xfId="33030" xr:uid="{00000000-0005-0000-0000-000040530000}"/>
    <cellStyle name="差_合同台帐" xfId="4123" xr:uid="{00000000-0005-0000-0000-000041530000}"/>
    <cellStyle name="差_合同台帐 2" xfId="33031" xr:uid="{00000000-0005-0000-0000-000042530000}"/>
    <cellStyle name="差_合同台帐_项目物资管理台帐" xfId="4124" xr:uid="{00000000-0005-0000-0000-000043530000}"/>
    <cellStyle name="差_合同台帐_项目物资管理台帐 2" xfId="33033" xr:uid="{00000000-0005-0000-0000-000044530000}"/>
    <cellStyle name="差_合同台帐_项目物资管理台帐汇总表(工程项目物资数量计划 实耗对比表)" xfId="3757" xr:uid="{00000000-0005-0000-0000-000045530000}"/>
    <cellStyle name="差_合同台帐_项目物资管理台帐汇总表(工程项目物资数量计划 实耗对比表) 2" xfId="33034" xr:uid="{00000000-0005-0000-0000-000046530000}"/>
    <cellStyle name="差_合同台帐_主要物资计划与到货报表" xfId="4125" xr:uid="{00000000-0005-0000-0000-000047530000}"/>
    <cellStyle name="差_合同台帐_主要物资计划与到货报表 2" xfId="33035" xr:uid="{00000000-0005-0000-0000-000048530000}"/>
    <cellStyle name="差_呼和项目责任费用预算编制表" xfId="1076" xr:uid="{00000000-0005-0000-0000-000049530000}"/>
    <cellStyle name="差_呼和项目责任费用预算编制表 2" xfId="2763" xr:uid="{00000000-0005-0000-0000-00004A530000}"/>
    <cellStyle name="差_呼和项目责任费用预算编制表 2 2" xfId="5403" xr:uid="{00000000-0005-0000-0000-00004B530000}"/>
    <cellStyle name="差_呼和项目责任费用预算编制表 2 2 2" xfId="7403" xr:uid="{00000000-0005-0000-0000-00004C530000}"/>
    <cellStyle name="差_呼和项目责任费用预算编制表 2 2 2 2" xfId="33038" xr:uid="{00000000-0005-0000-0000-00004D530000}"/>
    <cellStyle name="差_呼和项目责任费用预算编制表 2 2 3" xfId="12270" xr:uid="{00000000-0005-0000-0000-00004E530000}"/>
    <cellStyle name="差_呼和项目责任费用预算编制表 2 2 3 2" xfId="33039" xr:uid="{00000000-0005-0000-0000-00004F530000}"/>
    <cellStyle name="差_呼和项目责任费用预算编制表 2 2 4" xfId="33037" xr:uid="{00000000-0005-0000-0000-000050530000}"/>
    <cellStyle name="差_呼和项目责任费用预算编制表 2 3" xfId="12271" xr:uid="{00000000-0005-0000-0000-000051530000}"/>
    <cellStyle name="差_呼和项目责任费用预算编制表 2 3 2" xfId="33040" xr:uid="{00000000-0005-0000-0000-000052530000}"/>
    <cellStyle name="差_呼和项目责任费用预算编制表 2 4" xfId="10446" xr:uid="{00000000-0005-0000-0000-000053530000}"/>
    <cellStyle name="差_呼和项目责任费用预算编制表 2 4 2" xfId="25979" xr:uid="{00000000-0005-0000-0000-000054530000}"/>
    <cellStyle name="差_呼和项目责任费用预算编制表 2 5" xfId="17358" xr:uid="{00000000-0005-0000-0000-000055530000}"/>
    <cellStyle name="差_呼和项目责任费用预算编制表 2 5 2" xfId="25981" xr:uid="{00000000-0005-0000-0000-000056530000}"/>
    <cellStyle name="差_呼和项目责任费用预算编制表 2 6" xfId="23994" xr:uid="{00000000-0005-0000-0000-000057530000}"/>
    <cellStyle name="差_呼和项目责任费用预算编制表 3" xfId="5402" xr:uid="{00000000-0005-0000-0000-000058530000}"/>
    <cellStyle name="差_呼和项目责任费用预算编制表 3 2" xfId="7469" xr:uid="{00000000-0005-0000-0000-000059530000}"/>
    <cellStyle name="差_呼和项目责任费用预算编制表 3 2 2" xfId="33042" xr:uid="{00000000-0005-0000-0000-00005A530000}"/>
    <cellStyle name="差_呼和项目责任费用预算编制表 3 3" xfId="12272" xr:uid="{00000000-0005-0000-0000-00005B530000}"/>
    <cellStyle name="差_呼和项目责任费用预算编制表 3 3 2" xfId="33043" xr:uid="{00000000-0005-0000-0000-00005C530000}"/>
    <cellStyle name="差_呼和项目责任费用预算编制表 3 4" xfId="33041" xr:uid="{00000000-0005-0000-0000-00005D530000}"/>
    <cellStyle name="差_呼和项目责任费用预算编制表 4" xfId="12273" xr:uid="{00000000-0005-0000-0000-00005E530000}"/>
    <cellStyle name="差_呼和项目责任费用预算编制表 4 2" xfId="33044" xr:uid="{00000000-0005-0000-0000-00005F530000}"/>
    <cellStyle name="差_呼和项目责任费用预算编制表 5" xfId="12274" xr:uid="{00000000-0005-0000-0000-000060530000}"/>
    <cellStyle name="差_呼和项目责任费用预算编制表 5 2" xfId="33045" xr:uid="{00000000-0005-0000-0000-000061530000}"/>
    <cellStyle name="差_呼和项目责任费用预算编制表 6" xfId="15752" xr:uid="{00000000-0005-0000-0000-000062530000}"/>
    <cellStyle name="差_呼和项目责任费用预算编制表 6 2" xfId="33046" xr:uid="{00000000-0005-0000-0000-000063530000}"/>
    <cellStyle name="差_呼和项目责任费用预算编制表 7" xfId="33036" xr:uid="{00000000-0005-0000-0000-000064530000}"/>
    <cellStyle name="差_呼和项目责任费用预算编制表(14-2-25)" xfId="2410" xr:uid="{00000000-0005-0000-0000-000065530000}"/>
    <cellStyle name="差_呼和项目责任费用预算编制表(14-2-25) 2" xfId="2414" xr:uid="{00000000-0005-0000-0000-000066530000}"/>
    <cellStyle name="差_呼和项目责任费用预算编制表(14-2-25) 2 2" xfId="5405" xr:uid="{00000000-0005-0000-0000-000067530000}"/>
    <cellStyle name="差_呼和项目责任费用预算编制表(14-2-25) 2 2 2" xfId="7500" xr:uid="{00000000-0005-0000-0000-000068530000}"/>
    <cellStyle name="差_呼和项目责任费用预算编制表(14-2-25) 2 2 2 2" xfId="28375" xr:uid="{00000000-0005-0000-0000-000069530000}"/>
    <cellStyle name="差_呼和项目责任费用预算编制表(14-2-25) 2 2 3" xfId="8912" xr:uid="{00000000-0005-0000-0000-00006A530000}"/>
    <cellStyle name="差_呼和项目责任费用预算编制表(14-2-25) 2 2 3 2" xfId="28377" xr:uid="{00000000-0005-0000-0000-00006B530000}"/>
    <cellStyle name="差_呼和项目责任费用预算编制表(14-2-25) 2 2 4" xfId="33052" xr:uid="{00000000-0005-0000-0000-00006C530000}"/>
    <cellStyle name="差_呼和项目责任费用预算编制表(14-2-25) 2 3" xfId="12277" xr:uid="{00000000-0005-0000-0000-00006D530000}"/>
    <cellStyle name="差_呼和项目责任费用预算编制表(14-2-25) 2 3 2" xfId="33054" xr:uid="{00000000-0005-0000-0000-00006E530000}"/>
    <cellStyle name="差_呼和项目责任费用预算编制表(14-2-25) 2 4" xfId="12279" xr:uid="{00000000-0005-0000-0000-00006F530000}"/>
    <cellStyle name="差_呼和项目责任费用预算编制表(14-2-25) 2 4 2" xfId="33057" xr:uid="{00000000-0005-0000-0000-000070530000}"/>
    <cellStyle name="差_呼和项目责任费用预算编制表(14-2-25) 2 5" xfId="17013" xr:uid="{00000000-0005-0000-0000-000071530000}"/>
    <cellStyle name="差_呼和项目责任费用预算编制表(14-2-25) 2 5 2" xfId="33060" xr:uid="{00000000-0005-0000-0000-000072530000}"/>
    <cellStyle name="差_呼和项目责任费用预算编制表(14-2-25) 2 6" xfId="33050" xr:uid="{00000000-0005-0000-0000-000073530000}"/>
    <cellStyle name="差_呼和项目责任费用预算编制表(14-2-25) 3" xfId="5404" xr:uid="{00000000-0005-0000-0000-000074530000}"/>
    <cellStyle name="差_呼和项目责任费用预算编制表(14-2-25) 3 2" xfId="7502" xr:uid="{00000000-0005-0000-0000-000075530000}"/>
    <cellStyle name="差_呼和项目责任费用预算编制表(14-2-25) 3 2 2" xfId="33063" xr:uid="{00000000-0005-0000-0000-000076530000}"/>
    <cellStyle name="差_呼和项目责任费用预算编制表(14-2-25) 3 3" xfId="12282" xr:uid="{00000000-0005-0000-0000-000077530000}"/>
    <cellStyle name="差_呼和项目责任费用预算编制表(14-2-25) 3 3 2" xfId="33066" xr:uid="{00000000-0005-0000-0000-000078530000}"/>
    <cellStyle name="差_呼和项目责任费用预算编制表(14-2-25) 3 4" xfId="33061" xr:uid="{00000000-0005-0000-0000-000079530000}"/>
    <cellStyle name="差_呼和项目责任费用预算编制表(14-2-25) 4" xfId="12283" xr:uid="{00000000-0005-0000-0000-00007A530000}"/>
    <cellStyle name="差_呼和项目责任费用预算编制表(14-2-25) 4 2" xfId="33068" xr:uid="{00000000-0005-0000-0000-00007B530000}"/>
    <cellStyle name="差_呼和项目责任费用预算编制表(14-2-25) 5" xfId="12284" xr:uid="{00000000-0005-0000-0000-00007C530000}"/>
    <cellStyle name="差_呼和项目责任费用预算编制表(14-2-25) 5 2" xfId="33069" xr:uid="{00000000-0005-0000-0000-00007D530000}"/>
    <cellStyle name="差_呼和项目责任费用预算编制表(14-2-25) 6" xfId="17009" xr:uid="{00000000-0005-0000-0000-00007E530000}"/>
    <cellStyle name="差_呼和项目责任费用预算编制表(14-2-25) 6 2" xfId="33070" xr:uid="{00000000-0005-0000-0000-00007F530000}"/>
    <cellStyle name="差_呼和项目责任费用预算编制表(14-2-25) 7" xfId="33049" xr:uid="{00000000-0005-0000-0000-000080530000}"/>
    <cellStyle name="差_汇总10月材料动态" xfId="1683" xr:uid="{00000000-0005-0000-0000-000081530000}"/>
    <cellStyle name="差_汇总10月材料动态 2" xfId="5406" xr:uid="{00000000-0005-0000-0000-000082530000}"/>
    <cellStyle name="差_汇总10月材料动态 2 2" xfId="25305" xr:uid="{00000000-0005-0000-0000-000083530000}"/>
    <cellStyle name="差_汇总10月材料动态 3" xfId="12285" xr:uid="{00000000-0005-0000-0000-000084530000}"/>
    <cellStyle name="差_汇总10月材料动态 3 2" xfId="25308" xr:uid="{00000000-0005-0000-0000-000085530000}"/>
    <cellStyle name="差_汇总10月材料动态 4" xfId="12286" xr:uid="{00000000-0005-0000-0000-000086530000}"/>
    <cellStyle name="差_汇总10月材料动态 4 2" xfId="33072" xr:uid="{00000000-0005-0000-0000-000087530000}"/>
    <cellStyle name="差_汇总10月材料动态 5" xfId="16325" xr:uid="{00000000-0005-0000-0000-000088530000}"/>
    <cellStyle name="差_汇总10月材料动态 5 2" xfId="33073" xr:uid="{00000000-0005-0000-0000-000089530000}"/>
    <cellStyle name="差_汇总10月材料动态 6" xfId="33071" xr:uid="{00000000-0005-0000-0000-00008A530000}"/>
    <cellStyle name="差_甲供材料" xfId="2764" xr:uid="{00000000-0005-0000-0000-00008B530000}"/>
    <cellStyle name="差_甲供材料 2" xfId="2038" xr:uid="{00000000-0005-0000-0000-00008C530000}"/>
    <cellStyle name="差_甲供材料 2 2" xfId="5408" xr:uid="{00000000-0005-0000-0000-00008D530000}"/>
    <cellStyle name="差_甲供材料 2 2 2" xfId="7621" xr:uid="{00000000-0005-0000-0000-00008E530000}"/>
    <cellStyle name="差_甲供材料 2 2 2 2" xfId="33077" xr:uid="{00000000-0005-0000-0000-00008F530000}"/>
    <cellStyle name="差_甲供材料 2 2 3" xfId="12287" xr:uid="{00000000-0005-0000-0000-000090530000}"/>
    <cellStyle name="差_甲供材料 2 2 3 2" xfId="33078" xr:uid="{00000000-0005-0000-0000-000091530000}"/>
    <cellStyle name="差_甲供材料 2 2 4" xfId="33076" xr:uid="{00000000-0005-0000-0000-000092530000}"/>
    <cellStyle name="差_甲供材料 2 3" xfId="12288" xr:uid="{00000000-0005-0000-0000-000093530000}"/>
    <cellStyle name="差_甲供材料 2 3 2" xfId="33080" xr:uid="{00000000-0005-0000-0000-000094530000}"/>
    <cellStyle name="差_甲供材料 2 4" xfId="12289" xr:uid="{00000000-0005-0000-0000-000095530000}"/>
    <cellStyle name="差_甲供材料 2 4 2" xfId="33081" xr:uid="{00000000-0005-0000-0000-000096530000}"/>
    <cellStyle name="差_甲供材料 2 5" xfId="16647" xr:uid="{00000000-0005-0000-0000-000097530000}"/>
    <cellStyle name="差_甲供材料 2 5 2" xfId="33082" xr:uid="{00000000-0005-0000-0000-000098530000}"/>
    <cellStyle name="差_甲供材料 2 6" xfId="33075" xr:uid="{00000000-0005-0000-0000-000099530000}"/>
    <cellStyle name="差_甲供材料 3" xfId="5407" xr:uid="{00000000-0005-0000-0000-00009A530000}"/>
    <cellStyle name="差_甲供材料 3 2" xfId="6927" xr:uid="{00000000-0005-0000-0000-00009B530000}"/>
    <cellStyle name="差_甲供材料 3 2 2" xfId="33084" xr:uid="{00000000-0005-0000-0000-00009C530000}"/>
    <cellStyle name="差_甲供材料 3 3" xfId="12290" xr:uid="{00000000-0005-0000-0000-00009D530000}"/>
    <cellStyle name="差_甲供材料 3 3 2" xfId="33085" xr:uid="{00000000-0005-0000-0000-00009E530000}"/>
    <cellStyle name="差_甲供材料 3 4" xfId="33083" xr:uid="{00000000-0005-0000-0000-00009F530000}"/>
    <cellStyle name="差_甲供材料 4" xfId="12291" xr:uid="{00000000-0005-0000-0000-0000A0530000}"/>
    <cellStyle name="差_甲供材料 4 2" xfId="33086" xr:uid="{00000000-0005-0000-0000-0000A1530000}"/>
    <cellStyle name="差_甲供材料 5" xfId="12292" xr:uid="{00000000-0005-0000-0000-0000A2530000}"/>
    <cellStyle name="差_甲供材料 5 2" xfId="33087" xr:uid="{00000000-0005-0000-0000-0000A3530000}"/>
    <cellStyle name="差_甲供材料 6" xfId="17359" xr:uid="{00000000-0005-0000-0000-0000A4530000}"/>
    <cellStyle name="差_甲供材料 6 2" xfId="27072" xr:uid="{00000000-0005-0000-0000-0000A5530000}"/>
    <cellStyle name="差_甲供材料 7" xfId="33074" xr:uid="{00000000-0005-0000-0000-0000A6530000}"/>
    <cellStyle name="差_建安1-3月动态(改后)" xfId="2766" xr:uid="{00000000-0005-0000-0000-0000A7530000}"/>
    <cellStyle name="差_建安1-3月动态(改后) 2" xfId="5409" xr:uid="{00000000-0005-0000-0000-0000A8530000}"/>
    <cellStyle name="差_建安1-3月动态(改后) 2 2" xfId="7622" xr:uid="{00000000-0005-0000-0000-0000A9530000}"/>
    <cellStyle name="差_建安1-3月动态(改后) 2 2 2" xfId="33091" xr:uid="{00000000-0005-0000-0000-0000AA530000}"/>
    <cellStyle name="差_建安1-3月动态(改后) 2 3" xfId="12293" xr:uid="{00000000-0005-0000-0000-0000AB530000}"/>
    <cellStyle name="差_建安1-3月动态(改后) 2 3 2" xfId="33092" xr:uid="{00000000-0005-0000-0000-0000AC530000}"/>
    <cellStyle name="差_建安1-3月动态(改后) 2 4" xfId="33090" xr:uid="{00000000-0005-0000-0000-0000AD530000}"/>
    <cellStyle name="差_建安1-3月动态(改后) 3" xfId="12294" xr:uid="{00000000-0005-0000-0000-0000AE530000}"/>
    <cellStyle name="差_建安1-3月动态(改后) 3 2" xfId="33093" xr:uid="{00000000-0005-0000-0000-0000AF530000}"/>
    <cellStyle name="差_建安1-3月动态(改后) 4" xfId="12295" xr:uid="{00000000-0005-0000-0000-0000B0530000}"/>
    <cellStyle name="差_建安1-3月动态(改后) 4 2" xfId="33094" xr:uid="{00000000-0005-0000-0000-0000B1530000}"/>
    <cellStyle name="差_建安1-3月动态(改后) 5" xfId="17361" xr:uid="{00000000-0005-0000-0000-0000B2530000}"/>
    <cellStyle name="差_建安1-3月动态(改后) 5 2" xfId="33095" xr:uid="{00000000-0005-0000-0000-0000B3530000}"/>
    <cellStyle name="差_建安1-3月动态(改后) 6" xfId="33089" xr:uid="{00000000-0005-0000-0000-0000B4530000}"/>
    <cellStyle name="差_建安1季报表4.1" xfId="2768" xr:uid="{00000000-0005-0000-0000-0000B5530000}"/>
    <cellStyle name="差_建安1季报表4.1 2" xfId="5410" xr:uid="{00000000-0005-0000-0000-0000B6530000}"/>
    <cellStyle name="差_建安1季报表4.1 2 2" xfId="7544" xr:uid="{00000000-0005-0000-0000-0000B7530000}"/>
    <cellStyle name="差_建安1季报表4.1 2 2 2" xfId="33098" xr:uid="{00000000-0005-0000-0000-0000B8530000}"/>
    <cellStyle name="差_建安1季报表4.1 2 3" xfId="12296" xr:uid="{00000000-0005-0000-0000-0000B9530000}"/>
    <cellStyle name="差_建安1季报表4.1 2 3 2" xfId="33099" xr:uid="{00000000-0005-0000-0000-0000BA530000}"/>
    <cellStyle name="差_建安1季报表4.1 2 4" xfId="33097" xr:uid="{00000000-0005-0000-0000-0000BB530000}"/>
    <cellStyle name="差_建安1季报表4.1 3" xfId="12297" xr:uid="{00000000-0005-0000-0000-0000BC530000}"/>
    <cellStyle name="差_建安1季报表4.1 3 2" xfId="33100" xr:uid="{00000000-0005-0000-0000-0000BD530000}"/>
    <cellStyle name="差_建安1季报表4.1 4" xfId="12298" xr:uid="{00000000-0005-0000-0000-0000BE530000}"/>
    <cellStyle name="差_建安1季报表4.1 4 2" xfId="33102" xr:uid="{00000000-0005-0000-0000-0000BF530000}"/>
    <cellStyle name="差_建安1季报表4.1 5" xfId="17363" xr:uid="{00000000-0005-0000-0000-0000C0530000}"/>
    <cellStyle name="差_建安1季报表4.1 5 2" xfId="33104" xr:uid="{00000000-0005-0000-0000-0000C1530000}"/>
    <cellStyle name="差_建安1季报表4.1 6" xfId="33096" xr:uid="{00000000-0005-0000-0000-0000C2530000}"/>
    <cellStyle name="差_建安1月材料动态" xfId="1097" xr:uid="{00000000-0005-0000-0000-0000C3530000}"/>
    <cellStyle name="差_建安1月材料动态 2" xfId="5411" xr:uid="{00000000-0005-0000-0000-0000C4530000}"/>
    <cellStyle name="差_建安1月材料动态 2 2" xfId="33106" xr:uid="{00000000-0005-0000-0000-0000C5530000}"/>
    <cellStyle name="差_建安1月材料动态 3" xfId="12299" xr:uid="{00000000-0005-0000-0000-0000C6530000}"/>
    <cellStyle name="差_建安1月材料动态 3 2" xfId="33107" xr:uid="{00000000-0005-0000-0000-0000C7530000}"/>
    <cellStyle name="差_建安1月材料动态 4" xfId="12300" xr:uid="{00000000-0005-0000-0000-0000C8530000}"/>
    <cellStyle name="差_建安1月材料动态 4 2" xfId="33108" xr:uid="{00000000-0005-0000-0000-0000C9530000}"/>
    <cellStyle name="差_建安1月材料动态 5" xfId="15759" xr:uid="{00000000-0005-0000-0000-0000CA530000}"/>
    <cellStyle name="差_建安1月材料动态 5 2" xfId="33110" xr:uid="{00000000-0005-0000-0000-0000CB530000}"/>
    <cellStyle name="差_建安1月材料动态 6" xfId="33105" xr:uid="{00000000-0005-0000-0000-0000CC530000}"/>
    <cellStyle name="差_建安4季应付款项全" xfId="2769" xr:uid="{00000000-0005-0000-0000-0000CD530000}"/>
    <cellStyle name="差_建安4季应付款项全 2" xfId="5412" xr:uid="{00000000-0005-0000-0000-0000CE530000}"/>
    <cellStyle name="差_建安4季应付款项全 2 2" xfId="6914" xr:uid="{00000000-0005-0000-0000-0000CF530000}"/>
    <cellStyle name="差_建安4季应付款项全 2 2 2" xfId="33113" xr:uid="{00000000-0005-0000-0000-0000D0530000}"/>
    <cellStyle name="差_建安4季应付款项全 2 3" xfId="11042" xr:uid="{00000000-0005-0000-0000-0000D1530000}"/>
    <cellStyle name="差_建安4季应付款项全 2 3 2" xfId="21878" xr:uid="{00000000-0005-0000-0000-0000D2530000}"/>
    <cellStyle name="差_建安4季应付款项全 2 4" xfId="22102" xr:uid="{00000000-0005-0000-0000-0000D3530000}"/>
    <cellStyle name="差_建安4季应付款项全 3" xfId="12301" xr:uid="{00000000-0005-0000-0000-0000D4530000}"/>
    <cellStyle name="差_建安4季应付款项全 3 2" xfId="30261" xr:uid="{00000000-0005-0000-0000-0000D5530000}"/>
    <cellStyle name="差_建安4季应付款项全 4" xfId="12302" xr:uid="{00000000-0005-0000-0000-0000D6530000}"/>
    <cellStyle name="差_建安4季应付款项全 4 2" xfId="33115" xr:uid="{00000000-0005-0000-0000-0000D7530000}"/>
    <cellStyle name="差_建安4季应付款项全 5" xfId="17364" xr:uid="{00000000-0005-0000-0000-0000D8530000}"/>
    <cellStyle name="差_建安4季应付款项全 5 2" xfId="33117" xr:uid="{00000000-0005-0000-0000-0000D9530000}"/>
    <cellStyle name="差_建安4季应付款项全 6" xfId="33111" xr:uid="{00000000-0005-0000-0000-0000DA530000}"/>
    <cellStyle name="差_建安4季应付款项全_8月应付款项" xfId="731" xr:uid="{00000000-0005-0000-0000-0000DB530000}"/>
    <cellStyle name="差_建安4季应付款项全_8月应付款项 2" xfId="5413" xr:uid="{00000000-0005-0000-0000-0000DC530000}"/>
    <cellStyle name="差_建安4季应付款项全_8月应付款项 2 2" xfId="33119" xr:uid="{00000000-0005-0000-0000-0000DD530000}"/>
    <cellStyle name="差_建安4季应付款项全_8月应付款项 3" xfId="12303" xr:uid="{00000000-0005-0000-0000-0000DE530000}"/>
    <cellStyle name="差_建安4季应付款项全_8月应付款项 3 2" xfId="33120" xr:uid="{00000000-0005-0000-0000-0000DF530000}"/>
    <cellStyle name="差_建安4季应付款项全_8月应付款项 4" xfId="12304" xr:uid="{00000000-0005-0000-0000-0000E0530000}"/>
    <cellStyle name="差_建安4季应付款项全_8月应付款项 4 2" xfId="33121" xr:uid="{00000000-0005-0000-0000-0000E1530000}"/>
    <cellStyle name="差_建安4季应付款项全_8月应付款项 5" xfId="15602" xr:uid="{00000000-0005-0000-0000-0000E2530000}"/>
    <cellStyle name="差_建安4季应付款项全_8月应付款项 5 2" xfId="33122" xr:uid="{00000000-0005-0000-0000-0000E3530000}"/>
    <cellStyle name="差_建安4季应付款项全_8月应付款项 6" xfId="33118" xr:uid="{00000000-0005-0000-0000-0000E4530000}"/>
    <cellStyle name="差_建安4季应付款项全_理应付款" xfId="2770" xr:uid="{00000000-0005-0000-0000-0000E5530000}"/>
    <cellStyle name="差_建安4季应付款项全_理应付款 2" xfId="5414" xr:uid="{00000000-0005-0000-0000-0000E6530000}"/>
    <cellStyle name="差_建安4季应付款项全_理应付款 2 2" xfId="33124" xr:uid="{00000000-0005-0000-0000-0000E7530000}"/>
    <cellStyle name="差_建安4季应付款项全_理应付款 3" xfId="12306" xr:uid="{00000000-0005-0000-0000-0000E8530000}"/>
    <cellStyle name="差_建安4季应付款项全_理应付款 3 2" xfId="33126" xr:uid="{00000000-0005-0000-0000-0000E9530000}"/>
    <cellStyle name="差_建安4季应付款项全_理应付款 4" xfId="12308" xr:uid="{00000000-0005-0000-0000-0000EA530000}"/>
    <cellStyle name="差_建安4季应付款项全_理应付款 4 2" xfId="33128" xr:uid="{00000000-0005-0000-0000-0000EB530000}"/>
    <cellStyle name="差_建安4季应付款项全_理应付款 5" xfId="17365" xr:uid="{00000000-0005-0000-0000-0000EC530000}"/>
    <cellStyle name="差_建安4季应付款项全_理应付款 5 2" xfId="33130" xr:uid="{00000000-0005-0000-0000-0000ED530000}"/>
    <cellStyle name="差_建安4季应付款项全_理应付款 6" xfId="28981" xr:uid="{00000000-0005-0000-0000-0000EE530000}"/>
    <cellStyle name="差_建安4月动态" xfId="2771" xr:uid="{00000000-0005-0000-0000-0000EF530000}"/>
    <cellStyle name="差_建安4月动态 2" xfId="5415" xr:uid="{00000000-0005-0000-0000-0000F0530000}"/>
    <cellStyle name="差_建安4月动态 2 2" xfId="33131" xr:uid="{00000000-0005-0000-0000-0000F1530000}"/>
    <cellStyle name="差_建安4月动态 3" xfId="12309" xr:uid="{00000000-0005-0000-0000-0000F2530000}"/>
    <cellStyle name="差_建安4月动态 3 2" xfId="33132" xr:uid="{00000000-0005-0000-0000-0000F3530000}"/>
    <cellStyle name="差_建安4月动态 4" xfId="12310" xr:uid="{00000000-0005-0000-0000-0000F4530000}"/>
    <cellStyle name="差_建安4月动态 4 2" xfId="33133" xr:uid="{00000000-0005-0000-0000-0000F5530000}"/>
    <cellStyle name="差_建安4月动态 5" xfId="17366" xr:uid="{00000000-0005-0000-0000-0000F6530000}"/>
    <cellStyle name="差_建安4月动态 5 2" xfId="33134" xr:uid="{00000000-0005-0000-0000-0000F7530000}"/>
    <cellStyle name="差_建安4月动态 6" xfId="32809" xr:uid="{00000000-0005-0000-0000-0000F8530000}"/>
    <cellStyle name="差_建安物表2（11月不含白）" xfId="906" xr:uid="{00000000-0005-0000-0000-0000F9530000}"/>
    <cellStyle name="差_建安物表2（11月不含白） 2" xfId="5416" xr:uid="{00000000-0005-0000-0000-0000FA530000}"/>
    <cellStyle name="差_建安物表2（11月不含白） 2 2" xfId="22251" xr:uid="{00000000-0005-0000-0000-0000FB530000}"/>
    <cellStyle name="差_建安物表2（11月不含白） 3" xfId="8475" xr:uid="{00000000-0005-0000-0000-0000FC530000}"/>
    <cellStyle name="差_建安物表2（11月不含白） 3 2" xfId="27408" xr:uid="{00000000-0005-0000-0000-0000FD530000}"/>
    <cellStyle name="差_建安物表2（11月不含白） 4" xfId="10890" xr:uid="{00000000-0005-0000-0000-0000FE530000}"/>
    <cellStyle name="差_建安物表2（11月不含白） 4 2" xfId="27410" xr:uid="{00000000-0005-0000-0000-0000FF530000}"/>
    <cellStyle name="差_建安物表2（11月不含白） 5" xfId="15862" xr:uid="{00000000-0005-0000-0000-000000540000}"/>
    <cellStyle name="差_建安物表2（11月不含白） 5 2" xfId="27412" xr:uid="{00000000-0005-0000-0000-000001540000}"/>
    <cellStyle name="差_建安物表2（11月不含白） 6" xfId="27404" xr:uid="{00000000-0005-0000-0000-000002540000}"/>
    <cellStyle name="差_介休35KV城东变电站二电源送电线路工程预算23" xfId="2772" xr:uid="{00000000-0005-0000-0000-000003540000}"/>
    <cellStyle name="差_介休35KV城东变电站二电源送电线路工程预算23 2" xfId="1890" xr:uid="{00000000-0005-0000-0000-000004540000}"/>
    <cellStyle name="差_介休35KV城东变电站二电源送电线路工程预算23 2 2" xfId="5418" xr:uid="{00000000-0005-0000-0000-000005540000}"/>
    <cellStyle name="差_介休35KV城东变电站二电源送电线路工程预算23 2 2 2" xfId="33138" xr:uid="{00000000-0005-0000-0000-000006540000}"/>
    <cellStyle name="差_介休35KV城东变电站二电源送电线路工程预算23 2 3" xfId="12312" xr:uid="{00000000-0005-0000-0000-000007540000}"/>
    <cellStyle name="差_介休35KV城东变电站二电源送电线路工程预算23 2 3 2" xfId="33139" xr:uid="{00000000-0005-0000-0000-000008540000}"/>
    <cellStyle name="差_介休35KV城东变电站二电源送电线路工程预算23 2 4" xfId="11398" xr:uid="{00000000-0005-0000-0000-000009540000}"/>
    <cellStyle name="差_介休35KV城东变电站二电源送电线路工程预算23 2 4 2" xfId="30818" xr:uid="{00000000-0005-0000-0000-00000A540000}"/>
    <cellStyle name="差_介休35KV城东变电站二电源送电线路工程预算23 2 5" xfId="16518" xr:uid="{00000000-0005-0000-0000-00000B540000}"/>
    <cellStyle name="差_介休35KV城东变电站二电源送电线路工程预算23 2 5 2" xfId="30822" xr:uid="{00000000-0005-0000-0000-00000C540000}"/>
    <cellStyle name="差_介休35KV城东变电站二电源送电线路工程预算23 2 6" xfId="33137" xr:uid="{00000000-0005-0000-0000-00000D540000}"/>
    <cellStyle name="差_介休35KV城东变电站二电源送电线路工程预算23 3" xfId="5417" xr:uid="{00000000-0005-0000-0000-00000E540000}"/>
    <cellStyle name="差_介休35KV城东变电站二电源送电线路工程预算23 3 2" xfId="33141" xr:uid="{00000000-0005-0000-0000-00000F540000}"/>
    <cellStyle name="差_介休35KV城东变电站二电源送电线路工程预算23 4" xfId="12314" xr:uid="{00000000-0005-0000-0000-000010540000}"/>
    <cellStyle name="差_介休35KV城东变电站二电源送电线路工程预算23 4 2" xfId="33143" xr:uid="{00000000-0005-0000-0000-000011540000}"/>
    <cellStyle name="差_介休35KV城东变电站二电源送电线路工程预算23 5" xfId="12315" xr:uid="{00000000-0005-0000-0000-000012540000}"/>
    <cellStyle name="差_介休35KV城东变电站二电源送电线路工程预算23 5 2" xfId="33144" xr:uid="{00000000-0005-0000-0000-000013540000}"/>
    <cellStyle name="差_介休35KV城东变电站二电源送电线路工程预算23 6" xfId="17367" xr:uid="{00000000-0005-0000-0000-000014540000}"/>
    <cellStyle name="差_介休35KV城东变电站二电源送电线路工程预算23 6 2" xfId="33145" xr:uid="{00000000-0005-0000-0000-000015540000}"/>
    <cellStyle name="差_介休35KV城东变电站二电源送电线路工程预算23 7" xfId="33135" xr:uid="{00000000-0005-0000-0000-000016540000}"/>
    <cellStyle name="差_京石9月报表" xfId="2775" xr:uid="{00000000-0005-0000-0000-000017540000}"/>
    <cellStyle name="差_京石9月报表 2" xfId="5419" xr:uid="{00000000-0005-0000-0000-000018540000}"/>
    <cellStyle name="差_京石9月报表 2 2" xfId="33147" xr:uid="{00000000-0005-0000-0000-000019540000}"/>
    <cellStyle name="差_京石9月报表 3" xfId="12316" xr:uid="{00000000-0005-0000-0000-00001A540000}"/>
    <cellStyle name="差_京石9月报表 3 2" xfId="33148" xr:uid="{00000000-0005-0000-0000-00001B540000}"/>
    <cellStyle name="差_京石9月报表 4" xfId="9013" xr:uid="{00000000-0005-0000-0000-00001C540000}"/>
    <cellStyle name="差_京石9月报表 4 2" xfId="27913" xr:uid="{00000000-0005-0000-0000-00001D540000}"/>
    <cellStyle name="差_京石9月报表 5" xfId="17369" xr:uid="{00000000-0005-0000-0000-00001E540000}"/>
    <cellStyle name="差_京石9月报表 5 2" xfId="21267" xr:uid="{00000000-0005-0000-0000-00001F540000}"/>
    <cellStyle name="差_京石9月报表 6" xfId="33146" xr:uid="{00000000-0005-0000-0000-000020540000}"/>
    <cellStyle name="差_九部12月报销单" xfId="2776" xr:uid="{00000000-0005-0000-0000-000021540000}"/>
    <cellStyle name="差_九部12月报销单 2" xfId="5420" xr:uid="{00000000-0005-0000-0000-000022540000}"/>
    <cellStyle name="差_九部12月报销单 2 2" xfId="33153" xr:uid="{00000000-0005-0000-0000-000023540000}"/>
    <cellStyle name="差_九部12月报销单 3" xfId="12319" xr:uid="{00000000-0005-0000-0000-000024540000}"/>
    <cellStyle name="差_九部12月报销单 3 2" xfId="33155" xr:uid="{00000000-0005-0000-0000-000025540000}"/>
    <cellStyle name="差_九部12月报销单 4" xfId="12320" xr:uid="{00000000-0005-0000-0000-000026540000}"/>
    <cellStyle name="差_九部12月报销单 4 2" xfId="33157" xr:uid="{00000000-0005-0000-0000-000027540000}"/>
    <cellStyle name="差_九部12月报销单 5" xfId="17370" xr:uid="{00000000-0005-0000-0000-000028540000}"/>
    <cellStyle name="差_九部12月报销单 5 2" xfId="33159" xr:uid="{00000000-0005-0000-0000-000029540000}"/>
    <cellStyle name="差_九部12月报销单 6" xfId="33150" xr:uid="{00000000-0005-0000-0000-00002A540000}"/>
    <cellStyle name="差_昆明地铁清单模板09.12.28" xfId="2777" xr:uid="{00000000-0005-0000-0000-00002B540000}"/>
    <cellStyle name="差_昆明地铁清单模板09.12.28 2" xfId="1593" xr:uid="{00000000-0005-0000-0000-00002C540000}"/>
    <cellStyle name="差_昆明地铁清单模板09.12.28 2 2" xfId="5422" xr:uid="{00000000-0005-0000-0000-00002D540000}"/>
    <cellStyle name="差_昆明地铁清单模板09.12.28 2 2 2" xfId="7250" xr:uid="{00000000-0005-0000-0000-00002E540000}"/>
    <cellStyle name="差_昆明地铁清单模板09.12.28 2 2 2 2" xfId="33163" xr:uid="{00000000-0005-0000-0000-00002F540000}"/>
    <cellStyle name="差_昆明地铁清单模板09.12.28 2 2 3" xfId="12322" xr:uid="{00000000-0005-0000-0000-000030540000}"/>
    <cellStyle name="差_昆明地铁清单模板09.12.28 2 2 3 2" xfId="33164" xr:uid="{00000000-0005-0000-0000-000031540000}"/>
    <cellStyle name="差_昆明地铁清单模板09.12.28 2 2 4" xfId="33162" xr:uid="{00000000-0005-0000-0000-000032540000}"/>
    <cellStyle name="差_昆明地铁清单模板09.12.28 2 3" xfId="9721" xr:uid="{00000000-0005-0000-0000-000033540000}"/>
    <cellStyle name="差_昆明地铁清单模板09.12.28 2 3 2" xfId="22083" xr:uid="{00000000-0005-0000-0000-000034540000}"/>
    <cellStyle name="差_昆明地铁清单模板09.12.28 2 4" xfId="12323" xr:uid="{00000000-0005-0000-0000-000035540000}"/>
    <cellStyle name="差_昆明地铁清单模板09.12.28 2 4 2" xfId="33165" xr:uid="{00000000-0005-0000-0000-000036540000}"/>
    <cellStyle name="差_昆明地铁清单模板09.12.28 2 5" xfId="16239" xr:uid="{00000000-0005-0000-0000-000037540000}"/>
    <cellStyle name="差_昆明地铁清单模板09.12.28 2 5 2" xfId="30847" xr:uid="{00000000-0005-0000-0000-000038540000}"/>
    <cellStyle name="差_昆明地铁清单模板09.12.28 2 6" xfId="33161" xr:uid="{00000000-0005-0000-0000-000039540000}"/>
    <cellStyle name="差_昆明地铁清单模板09.12.28 3" xfId="5421" xr:uid="{00000000-0005-0000-0000-00003A540000}"/>
    <cellStyle name="差_昆明地铁清单模板09.12.28 3 2" xfId="7253" xr:uid="{00000000-0005-0000-0000-00003B540000}"/>
    <cellStyle name="差_昆明地铁清单模板09.12.28 3 2 2" xfId="33169" xr:uid="{00000000-0005-0000-0000-00003C540000}"/>
    <cellStyle name="差_昆明地铁清单模板09.12.28 3 3" xfId="10493" xr:uid="{00000000-0005-0000-0000-00003D540000}"/>
    <cellStyle name="差_昆明地铁清单模板09.12.28 3 3 2" xfId="24742" xr:uid="{00000000-0005-0000-0000-00003E540000}"/>
    <cellStyle name="差_昆明地铁清单模板09.12.28 3 4" xfId="33167" xr:uid="{00000000-0005-0000-0000-00003F540000}"/>
    <cellStyle name="差_昆明地铁清单模板09.12.28 4" xfId="10226" xr:uid="{00000000-0005-0000-0000-000040540000}"/>
    <cellStyle name="差_昆明地铁清单模板09.12.28 4 2" xfId="28271" xr:uid="{00000000-0005-0000-0000-000041540000}"/>
    <cellStyle name="差_昆明地铁清单模板09.12.28 5" xfId="12324" xr:uid="{00000000-0005-0000-0000-000042540000}"/>
    <cellStyle name="差_昆明地铁清单模板09.12.28 5 2" xfId="33170" xr:uid="{00000000-0005-0000-0000-000043540000}"/>
    <cellStyle name="差_昆明地铁清单模板09.12.28 6" xfId="17371" xr:uid="{00000000-0005-0000-0000-000044540000}"/>
    <cellStyle name="差_昆明地铁清单模板09.12.28 6 2" xfId="21202" xr:uid="{00000000-0005-0000-0000-000045540000}"/>
    <cellStyle name="差_昆明地铁清单模板09.12.28 7" xfId="33160" xr:uid="{00000000-0005-0000-0000-000046540000}"/>
    <cellStyle name="差_理" xfId="2778" xr:uid="{00000000-0005-0000-0000-000047540000}"/>
    <cellStyle name="差_理 2" xfId="5423" xr:uid="{00000000-0005-0000-0000-000048540000}"/>
    <cellStyle name="差_理 2 2" xfId="33173" xr:uid="{00000000-0005-0000-0000-000049540000}"/>
    <cellStyle name="差_理 3" xfId="12326" xr:uid="{00000000-0005-0000-0000-00004A540000}"/>
    <cellStyle name="差_理 3 2" xfId="33174" xr:uid="{00000000-0005-0000-0000-00004B540000}"/>
    <cellStyle name="差_理 4" xfId="12327" xr:uid="{00000000-0005-0000-0000-00004C540000}"/>
    <cellStyle name="差_理 4 2" xfId="33175" xr:uid="{00000000-0005-0000-0000-00004D540000}"/>
    <cellStyle name="差_理 5" xfId="17372" xr:uid="{00000000-0005-0000-0000-00004E540000}"/>
    <cellStyle name="差_理 5 2" xfId="26199" xr:uid="{00000000-0005-0000-0000-00004F540000}"/>
    <cellStyle name="差_理 6" xfId="33172" xr:uid="{00000000-0005-0000-0000-000050540000}"/>
    <cellStyle name="差_南步亭--亿隆" xfId="2525" xr:uid="{00000000-0005-0000-0000-000051540000}"/>
    <cellStyle name="差_南步亭--亿隆 2" xfId="2780" xr:uid="{00000000-0005-0000-0000-000052540000}"/>
    <cellStyle name="差_南步亭--亿隆 2 2" xfId="5425" xr:uid="{00000000-0005-0000-0000-000053540000}"/>
    <cellStyle name="差_南步亭--亿隆 2 2 2" xfId="33179" xr:uid="{00000000-0005-0000-0000-000054540000}"/>
    <cellStyle name="差_南步亭--亿隆 2 3" xfId="12328" xr:uid="{00000000-0005-0000-0000-000055540000}"/>
    <cellStyle name="差_南步亭--亿隆 2 3 2" xfId="33180" xr:uid="{00000000-0005-0000-0000-000056540000}"/>
    <cellStyle name="差_南步亭--亿隆 2 4" xfId="12329" xr:uid="{00000000-0005-0000-0000-000057540000}"/>
    <cellStyle name="差_南步亭--亿隆 2 4 2" xfId="33182" xr:uid="{00000000-0005-0000-0000-000058540000}"/>
    <cellStyle name="差_南步亭--亿隆 2 5" xfId="17374" xr:uid="{00000000-0005-0000-0000-000059540000}"/>
    <cellStyle name="差_南步亭--亿隆 2 5 2" xfId="31839" xr:uid="{00000000-0005-0000-0000-00005A540000}"/>
    <cellStyle name="差_南步亭--亿隆 2 6" xfId="33177" xr:uid="{00000000-0005-0000-0000-00005B540000}"/>
    <cellStyle name="差_南步亭--亿隆 3" xfId="5424" xr:uid="{00000000-0005-0000-0000-00005C540000}"/>
    <cellStyle name="差_南步亭--亿隆 3 2" xfId="33183" xr:uid="{00000000-0005-0000-0000-00005D540000}"/>
    <cellStyle name="差_南步亭--亿隆 4" xfId="12330" xr:uid="{00000000-0005-0000-0000-00005E540000}"/>
    <cellStyle name="差_南步亭--亿隆 4 2" xfId="33184" xr:uid="{00000000-0005-0000-0000-00005F540000}"/>
    <cellStyle name="差_南步亭--亿隆 5" xfId="12331" xr:uid="{00000000-0005-0000-0000-000060540000}"/>
    <cellStyle name="差_南步亭--亿隆 5 2" xfId="33185" xr:uid="{00000000-0005-0000-0000-000061540000}"/>
    <cellStyle name="差_南步亭--亿隆 6" xfId="17127" xr:uid="{00000000-0005-0000-0000-000062540000}"/>
    <cellStyle name="差_南步亭--亿隆 6 2" xfId="33186" xr:uid="{00000000-0005-0000-0000-000063540000}"/>
    <cellStyle name="差_南步亭--亿隆 7" xfId="33176" xr:uid="{00000000-0005-0000-0000-000064540000}"/>
    <cellStyle name="差_南步亭-张端35KV线路工程线路预算表" xfId="2207" xr:uid="{00000000-0005-0000-0000-000065540000}"/>
    <cellStyle name="差_南步亭-张端35KV线路工程线路预算表 2" xfId="2209" xr:uid="{00000000-0005-0000-0000-000066540000}"/>
    <cellStyle name="差_南步亭-张端35KV线路工程线路预算表 2 2" xfId="5427" xr:uid="{00000000-0005-0000-0000-000067540000}"/>
    <cellStyle name="差_南步亭-张端35KV线路工程线路预算表 2 2 2" xfId="33193" xr:uid="{00000000-0005-0000-0000-000068540000}"/>
    <cellStyle name="差_南步亭-张端35KV线路工程线路预算表 2 3" xfId="11908" xr:uid="{00000000-0005-0000-0000-000069540000}"/>
    <cellStyle name="差_南步亭-张端35KV线路工程线路预算表 2 3 2" xfId="32082" xr:uid="{00000000-0005-0000-0000-00006A540000}"/>
    <cellStyle name="差_南步亭-张端35KV线路工程线路预算表 2 4" xfId="12333" xr:uid="{00000000-0005-0000-0000-00006B540000}"/>
    <cellStyle name="差_南步亭-张端35KV线路工程线路预算表 2 4 2" xfId="33194" xr:uid="{00000000-0005-0000-0000-00006C540000}"/>
    <cellStyle name="差_南步亭-张端35KV线路工程线路预算表 2 5" xfId="16811" xr:uid="{00000000-0005-0000-0000-00006D540000}"/>
    <cellStyle name="差_南步亭-张端35KV线路工程线路预算表 2 5 2" xfId="33195" xr:uid="{00000000-0005-0000-0000-00006E540000}"/>
    <cellStyle name="差_南步亭-张端35KV线路工程线路预算表 2 6" xfId="33191" xr:uid="{00000000-0005-0000-0000-00006F540000}"/>
    <cellStyle name="差_南步亭-张端35KV线路工程线路预算表 3" xfId="5426" xr:uid="{00000000-0005-0000-0000-000070540000}"/>
    <cellStyle name="差_南步亭-张端35KV线路工程线路预算表 3 2" xfId="33198" xr:uid="{00000000-0005-0000-0000-000071540000}"/>
    <cellStyle name="差_南步亭-张端35KV线路工程线路预算表 4" xfId="12337" xr:uid="{00000000-0005-0000-0000-000072540000}"/>
    <cellStyle name="差_南步亭-张端35KV线路工程线路预算表 4 2" xfId="33201" xr:uid="{00000000-0005-0000-0000-000073540000}"/>
    <cellStyle name="差_南步亭-张端35KV线路工程线路预算表 5" xfId="12338" xr:uid="{00000000-0005-0000-0000-000074540000}"/>
    <cellStyle name="差_南步亭-张端35KV线路工程线路预算表 5 2" xfId="33203" xr:uid="{00000000-0005-0000-0000-000075540000}"/>
    <cellStyle name="差_南步亭-张端35KV线路工程线路预算表 6" xfId="16809" xr:uid="{00000000-0005-0000-0000-000076540000}"/>
    <cellStyle name="差_南步亭-张端35KV线路工程线路预算表 6 2" xfId="33204" xr:uid="{00000000-0005-0000-0000-000077540000}"/>
    <cellStyle name="差_南步亭-张端35KV线路工程线路预算表 7" xfId="33188" xr:uid="{00000000-0005-0000-0000-000078540000}"/>
    <cellStyle name="差_年度计划" xfId="2707" xr:uid="{00000000-0005-0000-0000-000079540000}"/>
    <cellStyle name="差_年度计划 2" xfId="2782" xr:uid="{00000000-0005-0000-0000-00007A540000}"/>
    <cellStyle name="差_年度计划 2 2" xfId="5429" xr:uid="{00000000-0005-0000-0000-00007B540000}"/>
    <cellStyle name="差_年度计划 2 2 2" xfId="33206" xr:uid="{00000000-0005-0000-0000-00007C540000}"/>
    <cellStyle name="差_年度计划 2 3" xfId="12003" xr:uid="{00000000-0005-0000-0000-00007D540000}"/>
    <cellStyle name="差_年度计划 2 3 2" xfId="32342" xr:uid="{00000000-0005-0000-0000-00007E540000}"/>
    <cellStyle name="差_年度计划 2 4" xfId="9665" xr:uid="{00000000-0005-0000-0000-00007F540000}"/>
    <cellStyle name="差_年度计划 2 4 2" xfId="22889" xr:uid="{00000000-0005-0000-0000-000080540000}"/>
    <cellStyle name="差_年度计划 2 5" xfId="17376" xr:uid="{00000000-0005-0000-0000-000081540000}"/>
    <cellStyle name="差_年度计划 2 5 2" xfId="22894" xr:uid="{00000000-0005-0000-0000-000082540000}"/>
    <cellStyle name="差_年度计划 2 6" xfId="33205" xr:uid="{00000000-0005-0000-0000-000083540000}"/>
    <cellStyle name="差_年度计划 3" xfId="5428" xr:uid="{00000000-0005-0000-0000-000084540000}"/>
    <cellStyle name="差_年度计划 3 2" xfId="22030" xr:uid="{00000000-0005-0000-0000-000085540000}"/>
    <cellStyle name="差_年度计划 4" xfId="12339" xr:uid="{00000000-0005-0000-0000-000086540000}"/>
    <cellStyle name="差_年度计划 4 2" xfId="33207" xr:uid="{00000000-0005-0000-0000-000087540000}"/>
    <cellStyle name="差_年度计划 5" xfId="12340" xr:uid="{00000000-0005-0000-0000-000088540000}"/>
    <cellStyle name="差_年度计划 5 2" xfId="33209" xr:uid="{00000000-0005-0000-0000-000089540000}"/>
    <cellStyle name="差_年度计划 6" xfId="17303" xr:uid="{00000000-0005-0000-0000-00008A540000}"/>
    <cellStyle name="差_年度计划 6 2" xfId="28240" xr:uid="{00000000-0005-0000-0000-00008B540000}"/>
    <cellStyle name="差_年度计划 7" xfId="22042" xr:uid="{00000000-0005-0000-0000-00008C540000}"/>
    <cellStyle name="差_七号线清单模板09.06.08" xfId="2177" xr:uid="{00000000-0005-0000-0000-00008D540000}"/>
    <cellStyle name="差_七号线清单模板09.06.08 2" xfId="1986" xr:uid="{00000000-0005-0000-0000-00008E540000}"/>
    <cellStyle name="差_七号线清单模板09.06.08 2 2" xfId="5431" xr:uid="{00000000-0005-0000-0000-00008F540000}"/>
    <cellStyle name="差_七号线清单模板09.06.08 2 2 2" xfId="7339" xr:uid="{00000000-0005-0000-0000-000090540000}"/>
    <cellStyle name="差_七号线清单模板09.06.08 2 2 2 2" xfId="33210" xr:uid="{00000000-0005-0000-0000-000091540000}"/>
    <cellStyle name="差_七号线清单模板09.06.08 2 2 3" xfId="12341" xr:uid="{00000000-0005-0000-0000-000092540000}"/>
    <cellStyle name="差_七号线清单模板09.06.08 2 2 3 2" xfId="33211" xr:uid="{00000000-0005-0000-0000-000093540000}"/>
    <cellStyle name="差_七号线清单模板09.06.08 2 2 4" xfId="27919" xr:uid="{00000000-0005-0000-0000-000094540000}"/>
    <cellStyle name="差_七号线清单模板09.06.08 2 3" xfId="11642" xr:uid="{00000000-0005-0000-0000-000095540000}"/>
    <cellStyle name="差_七号线清单模板09.06.08 2 3 2" xfId="31432" xr:uid="{00000000-0005-0000-0000-000096540000}"/>
    <cellStyle name="差_七号线清单模板09.06.08 2 4" xfId="12342" xr:uid="{00000000-0005-0000-0000-000097540000}"/>
    <cellStyle name="差_七号线清单模板09.06.08 2 4 2" xfId="33212" xr:uid="{00000000-0005-0000-0000-000098540000}"/>
    <cellStyle name="差_七号线清单模板09.06.08 2 5" xfId="16608" xr:uid="{00000000-0005-0000-0000-000099540000}"/>
    <cellStyle name="差_七号线清单模板09.06.08 2 5 2" xfId="33214" xr:uid="{00000000-0005-0000-0000-00009A540000}"/>
    <cellStyle name="差_七号线清单模板09.06.08 2 6" xfId="29876" xr:uid="{00000000-0005-0000-0000-00009B540000}"/>
    <cellStyle name="差_七号线清单模板09.06.08 3" xfId="5430" xr:uid="{00000000-0005-0000-0000-00009C540000}"/>
    <cellStyle name="差_七号线清单模板09.06.08 3 2" xfId="7400" xr:uid="{00000000-0005-0000-0000-00009D540000}"/>
    <cellStyle name="差_七号线清单模板09.06.08 3 2 2" xfId="33215" xr:uid="{00000000-0005-0000-0000-00009E540000}"/>
    <cellStyle name="差_七号线清单模板09.06.08 3 3" xfId="12343" xr:uid="{00000000-0005-0000-0000-00009F540000}"/>
    <cellStyle name="差_七号线清单模板09.06.08 3 3 2" xfId="33216" xr:uid="{00000000-0005-0000-0000-0000A0540000}"/>
    <cellStyle name="差_七号线清单模板09.06.08 3 4" xfId="29879" xr:uid="{00000000-0005-0000-0000-0000A1540000}"/>
    <cellStyle name="差_七号线清单模板09.06.08 4" xfId="11644" xr:uid="{00000000-0005-0000-0000-0000A2540000}"/>
    <cellStyle name="差_七号线清单模板09.06.08 4 2" xfId="29882" xr:uid="{00000000-0005-0000-0000-0000A3540000}"/>
    <cellStyle name="差_七号线清单模板09.06.08 5" xfId="12344" xr:uid="{00000000-0005-0000-0000-0000A4540000}"/>
    <cellStyle name="差_七号线清单模板09.06.08 5 2" xfId="31434" xr:uid="{00000000-0005-0000-0000-0000A5540000}"/>
    <cellStyle name="差_七号线清单模板09.06.08 6" xfId="16779" xr:uid="{00000000-0005-0000-0000-0000A6540000}"/>
    <cellStyle name="差_七号线清单模板09.06.08 6 2" xfId="33217" xr:uid="{00000000-0005-0000-0000-0000A7540000}"/>
    <cellStyle name="差_七号线清单模板09.06.08 7" xfId="31430" xr:uid="{00000000-0005-0000-0000-0000A8540000}"/>
    <cellStyle name="差_其他材料选价" xfId="738" xr:uid="{00000000-0005-0000-0000-0000A9540000}"/>
    <cellStyle name="差_其他材料选价 2" xfId="2783" xr:uid="{00000000-0005-0000-0000-0000AA540000}"/>
    <cellStyle name="差_其他材料选价 2 2" xfId="5433" xr:uid="{00000000-0005-0000-0000-0000AB540000}"/>
    <cellStyle name="差_其他材料选价 2 2 2" xfId="7623" xr:uid="{00000000-0005-0000-0000-0000AC540000}"/>
    <cellStyle name="差_其他材料选价 2 2 2 2" xfId="33221" xr:uid="{00000000-0005-0000-0000-0000AD540000}"/>
    <cellStyle name="差_其他材料选价 2 2 3" xfId="12345" xr:uid="{00000000-0005-0000-0000-0000AE540000}"/>
    <cellStyle name="差_其他材料选价 2 2 3 2" xfId="33222" xr:uid="{00000000-0005-0000-0000-0000AF540000}"/>
    <cellStyle name="差_其他材料选价 2 2 4" xfId="33220" xr:uid="{00000000-0005-0000-0000-0000B0540000}"/>
    <cellStyle name="差_其他材料选价 2 3" xfId="12346" xr:uid="{00000000-0005-0000-0000-0000B1540000}"/>
    <cellStyle name="差_其他材料选价 2 3 2" xfId="33223" xr:uid="{00000000-0005-0000-0000-0000B2540000}"/>
    <cellStyle name="差_其他材料选价 2 4" xfId="11646" xr:uid="{00000000-0005-0000-0000-0000B3540000}"/>
    <cellStyle name="差_其他材料选价 2 4 2" xfId="31437" xr:uid="{00000000-0005-0000-0000-0000B4540000}"/>
    <cellStyle name="差_其他材料选价 2 5" xfId="17377" xr:uid="{00000000-0005-0000-0000-0000B5540000}"/>
    <cellStyle name="差_其他材料选价 2 5 2" xfId="31439" xr:uid="{00000000-0005-0000-0000-0000B6540000}"/>
    <cellStyle name="差_其他材料选价 2 6" xfId="33219" xr:uid="{00000000-0005-0000-0000-0000B7540000}"/>
    <cellStyle name="差_其他材料选价 3" xfId="5432" xr:uid="{00000000-0005-0000-0000-0000B8540000}"/>
    <cellStyle name="差_其他材料选价 3 2" xfId="7590" xr:uid="{00000000-0005-0000-0000-0000B9540000}"/>
    <cellStyle name="差_其他材料选价 3 2 2" xfId="33225" xr:uid="{00000000-0005-0000-0000-0000BA540000}"/>
    <cellStyle name="差_其他材料选价 3 3" xfId="12347" xr:uid="{00000000-0005-0000-0000-0000BB540000}"/>
    <cellStyle name="差_其他材料选价 3 3 2" xfId="33227" xr:uid="{00000000-0005-0000-0000-0000BC540000}"/>
    <cellStyle name="差_其他材料选价 3 4" xfId="33224" xr:uid="{00000000-0005-0000-0000-0000BD540000}"/>
    <cellStyle name="差_其他材料选价 4" xfId="12348" xr:uid="{00000000-0005-0000-0000-0000BE540000}"/>
    <cellStyle name="差_其他材料选价 4 2" xfId="33228" xr:uid="{00000000-0005-0000-0000-0000BF540000}"/>
    <cellStyle name="差_其他材料选价 5" xfId="12349" xr:uid="{00000000-0005-0000-0000-0000C0540000}"/>
    <cellStyle name="差_其他材料选价 5 2" xfId="33229" xr:uid="{00000000-0005-0000-0000-0000C1540000}"/>
    <cellStyle name="差_其他材料选价 6" xfId="15605" xr:uid="{00000000-0005-0000-0000-0000C2540000}"/>
    <cellStyle name="差_其他材料选价 6 2" xfId="33230" xr:uid="{00000000-0005-0000-0000-0000C3540000}"/>
    <cellStyle name="差_其他材料选价 7" xfId="33218" xr:uid="{00000000-0005-0000-0000-0000C4540000}"/>
    <cellStyle name="差_欠款" xfId="3762" xr:uid="{00000000-0005-0000-0000-0000C5540000}"/>
    <cellStyle name="差_欠款 2" xfId="32959" xr:uid="{00000000-0005-0000-0000-0000C6540000}"/>
    <cellStyle name="差_桥隧分公司3月13日完成 " xfId="2716" xr:uid="{00000000-0005-0000-0000-0000C7540000}"/>
    <cellStyle name="差_桥隧分公司3月13日完成  2" xfId="2718" xr:uid="{00000000-0005-0000-0000-0000C8540000}"/>
    <cellStyle name="差_桥隧分公司3月13日完成  2 2" xfId="5435" xr:uid="{00000000-0005-0000-0000-0000C9540000}"/>
    <cellStyle name="差_桥隧分公司3月13日完成  2 2 2" xfId="7607" xr:uid="{00000000-0005-0000-0000-0000CA540000}"/>
    <cellStyle name="差_桥隧分公司3月13日完成  2 2 2 2" xfId="33235" xr:uid="{00000000-0005-0000-0000-0000CB540000}"/>
    <cellStyle name="差_桥隧分公司3月13日完成  2 2 3" xfId="12350" xr:uid="{00000000-0005-0000-0000-0000CC540000}"/>
    <cellStyle name="差_桥隧分公司3月13日完成  2 2 3 2" xfId="33237" xr:uid="{00000000-0005-0000-0000-0000CD540000}"/>
    <cellStyle name="差_桥隧分公司3月13日完成  2 2 4" xfId="33234" xr:uid="{00000000-0005-0000-0000-0000CE540000}"/>
    <cellStyle name="差_桥隧分公司3月13日完成  2 3" xfId="12351" xr:uid="{00000000-0005-0000-0000-0000CF540000}"/>
    <cellStyle name="差_桥隧分公司3月13日完成  2 3 2" xfId="33238" xr:uid="{00000000-0005-0000-0000-0000D0540000}"/>
    <cellStyle name="差_桥隧分公司3月13日完成  2 4" xfId="12352" xr:uid="{00000000-0005-0000-0000-0000D1540000}"/>
    <cellStyle name="差_桥隧分公司3月13日完成  2 4 2" xfId="33239" xr:uid="{00000000-0005-0000-0000-0000D2540000}"/>
    <cellStyle name="差_桥隧分公司3月13日完成  2 5" xfId="17314" xr:uid="{00000000-0005-0000-0000-0000D3540000}"/>
    <cellStyle name="差_桥隧分公司3月13日完成  2 5 2" xfId="33240" xr:uid="{00000000-0005-0000-0000-0000D4540000}"/>
    <cellStyle name="差_桥隧分公司3月13日完成  2 6" xfId="33233" xr:uid="{00000000-0005-0000-0000-0000D5540000}"/>
    <cellStyle name="差_桥隧分公司3月13日完成  3" xfId="5434" xr:uid="{00000000-0005-0000-0000-0000D6540000}"/>
    <cellStyle name="差_桥隧分公司3月13日完成  3 2" xfId="7470" xr:uid="{00000000-0005-0000-0000-0000D7540000}"/>
    <cellStyle name="差_桥隧分公司3月13日完成  3 2 2" xfId="33242" xr:uid="{00000000-0005-0000-0000-0000D8540000}"/>
    <cellStyle name="差_桥隧分公司3月13日完成  3 3" xfId="12353" xr:uid="{00000000-0005-0000-0000-0000D9540000}"/>
    <cellStyle name="差_桥隧分公司3月13日完成  3 3 2" xfId="33243" xr:uid="{00000000-0005-0000-0000-0000DA540000}"/>
    <cellStyle name="差_桥隧分公司3月13日完成  3 4" xfId="33241" xr:uid="{00000000-0005-0000-0000-0000DB540000}"/>
    <cellStyle name="差_桥隧分公司3月13日完成  4" xfId="12354" xr:uid="{00000000-0005-0000-0000-0000DC540000}"/>
    <cellStyle name="差_桥隧分公司3月13日完成  4 2" xfId="33244" xr:uid="{00000000-0005-0000-0000-0000DD540000}"/>
    <cellStyle name="差_桥隧分公司3月13日完成  5" xfId="12355" xr:uid="{00000000-0005-0000-0000-0000DE540000}"/>
    <cellStyle name="差_桥隧分公司3月13日完成  5 2" xfId="33245" xr:uid="{00000000-0005-0000-0000-0000DF540000}"/>
    <cellStyle name="差_桥隧分公司3月13日完成  6" xfId="17312" xr:uid="{00000000-0005-0000-0000-0000E0540000}"/>
    <cellStyle name="差_桥隧分公司3月13日完成  6 2" xfId="29148" xr:uid="{00000000-0005-0000-0000-0000E1540000}"/>
    <cellStyle name="差_桥隧分公司3月13日完成  7" xfId="33231" xr:uid="{00000000-0005-0000-0000-0000E2540000}"/>
    <cellStyle name="差_桥隧分公司5月份计划" xfId="2784" xr:uid="{00000000-0005-0000-0000-0000E3540000}"/>
    <cellStyle name="差_桥隧分公司5月份计划 2" xfId="2785" xr:uid="{00000000-0005-0000-0000-0000E4540000}"/>
    <cellStyle name="差_桥隧分公司5月份计划 2 2" xfId="5437" xr:uid="{00000000-0005-0000-0000-0000E5540000}"/>
    <cellStyle name="差_桥隧分公司5月份计划 2 2 2" xfId="7624" xr:uid="{00000000-0005-0000-0000-0000E6540000}"/>
    <cellStyle name="差_桥隧分公司5月份计划 2 2 2 2" xfId="33250" xr:uid="{00000000-0005-0000-0000-0000E7540000}"/>
    <cellStyle name="差_桥隧分公司5月份计划 2 2 3" xfId="12356" xr:uid="{00000000-0005-0000-0000-0000E8540000}"/>
    <cellStyle name="差_桥隧分公司5月份计划 2 2 3 2" xfId="33251" xr:uid="{00000000-0005-0000-0000-0000E9540000}"/>
    <cellStyle name="差_桥隧分公司5月份计划 2 2 4" xfId="33248" xr:uid="{00000000-0005-0000-0000-0000EA540000}"/>
    <cellStyle name="差_桥隧分公司5月份计划 2 3" xfId="12357" xr:uid="{00000000-0005-0000-0000-0000EB540000}"/>
    <cellStyle name="差_桥隧分公司5月份计划 2 3 2" xfId="33252" xr:uid="{00000000-0005-0000-0000-0000EC540000}"/>
    <cellStyle name="差_桥隧分公司5月份计划 2 4" xfId="12011" xr:uid="{00000000-0005-0000-0000-0000ED540000}"/>
    <cellStyle name="差_桥隧分公司5月份计划 2 4 2" xfId="32368" xr:uid="{00000000-0005-0000-0000-0000EE540000}"/>
    <cellStyle name="差_桥隧分公司5月份计划 2 5" xfId="17379" xr:uid="{00000000-0005-0000-0000-0000EF540000}"/>
    <cellStyle name="差_桥隧分公司5月份计划 2 5 2" xfId="32388" xr:uid="{00000000-0005-0000-0000-0000F0540000}"/>
    <cellStyle name="差_桥隧分公司5月份计划 2 6" xfId="24480" xr:uid="{00000000-0005-0000-0000-0000F1540000}"/>
    <cellStyle name="差_桥隧分公司5月份计划 3" xfId="5436" xr:uid="{00000000-0005-0000-0000-0000F2540000}"/>
    <cellStyle name="差_桥隧分公司5月份计划 3 2" xfId="7431" xr:uid="{00000000-0005-0000-0000-0000F3540000}"/>
    <cellStyle name="差_桥隧分公司5月份计划 3 2 2" xfId="33254" xr:uid="{00000000-0005-0000-0000-0000F4540000}"/>
    <cellStyle name="差_桥隧分公司5月份计划 3 3" xfId="12358" xr:uid="{00000000-0005-0000-0000-0000F5540000}"/>
    <cellStyle name="差_桥隧分公司5月份计划 3 3 2" xfId="33255" xr:uid="{00000000-0005-0000-0000-0000F6540000}"/>
    <cellStyle name="差_桥隧分公司5月份计划 3 4" xfId="33253" xr:uid="{00000000-0005-0000-0000-0000F7540000}"/>
    <cellStyle name="差_桥隧分公司5月份计划 4" xfId="12359" xr:uid="{00000000-0005-0000-0000-0000F8540000}"/>
    <cellStyle name="差_桥隧分公司5月份计划 4 2" xfId="33256" xr:uid="{00000000-0005-0000-0000-0000F9540000}"/>
    <cellStyle name="差_桥隧分公司5月份计划 5" xfId="12360" xr:uid="{00000000-0005-0000-0000-0000FA540000}"/>
    <cellStyle name="差_桥隧分公司5月份计划 5 2" xfId="33257" xr:uid="{00000000-0005-0000-0000-0000FB540000}"/>
    <cellStyle name="差_桥隧分公司5月份计划 6" xfId="17378" xr:uid="{00000000-0005-0000-0000-0000FC540000}"/>
    <cellStyle name="差_桥隧分公司5月份计划 6 2" xfId="32007" xr:uid="{00000000-0005-0000-0000-0000FD540000}"/>
    <cellStyle name="差_桥隧分公司5月份计划 7" xfId="33247" xr:uid="{00000000-0005-0000-0000-0000FE540000}"/>
    <cellStyle name="差_桥隧分公司5月份上半月完成" xfId="2786" xr:uid="{00000000-0005-0000-0000-0000FF540000}"/>
    <cellStyle name="差_桥隧分公司5月份上半月完成 2" xfId="2787" xr:uid="{00000000-0005-0000-0000-000000550000}"/>
    <cellStyle name="差_桥隧分公司5月份上半月完成 2 2" xfId="5439" xr:uid="{00000000-0005-0000-0000-000001550000}"/>
    <cellStyle name="差_桥隧分公司5月份上半月完成 2 2 2" xfId="7480" xr:uid="{00000000-0005-0000-0000-000002550000}"/>
    <cellStyle name="差_桥隧分公司5月份上半月完成 2 2 2 2" xfId="27037" xr:uid="{00000000-0005-0000-0000-000003550000}"/>
    <cellStyle name="差_桥隧分公司5月份上半月完成 2 2 3" xfId="12363" xr:uid="{00000000-0005-0000-0000-000004550000}"/>
    <cellStyle name="差_桥隧分公司5月份上半月完成 2 2 3 2" xfId="27040" xr:uid="{00000000-0005-0000-0000-000005550000}"/>
    <cellStyle name="差_桥隧分公司5月份上半月完成 2 2 4" xfId="33260" xr:uid="{00000000-0005-0000-0000-000006550000}"/>
    <cellStyle name="差_桥隧分公司5月份上半月完成 2 3" xfId="12364" xr:uid="{00000000-0005-0000-0000-000007550000}"/>
    <cellStyle name="差_桥隧分公司5月份上半月完成 2 3 2" xfId="33261" xr:uid="{00000000-0005-0000-0000-000008550000}"/>
    <cellStyle name="差_桥隧分公司5月份上半月完成 2 4" xfId="9881" xr:uid="{00000000-0005-0000-0000-000009550000}"/>
    <cellStyle name="差_桥隧分公司5月份上半月完成 2 4 2" xfId="29902" xr:uid="{00000000-0005-0000-0000-00000A550000}"/>
    <cellStyle name="差_桥隧分公司5月份上半月完成 2 5" xfId="17381" xr:uid="{00000000-0005-0000-0000-00000B550000}"/>
    <cellStyle name="差_桥隧分公司5月份上半月完成 2 5 2" xfId="29905" xr:uid="{00000000-0005-0000-0000-00000C550000}"/>
    <cellStyle name="差_桥隧分公司5月份上半月完成 2 6" xfId="22929" xr:uid="{00000000-0005-0000-0000-00000D550000}"/>
    <cellStyle name="差_桥隧分公司5月份上半月完成 3" xfId="5438" xr:uid="{00000000-0005-0000-0000-00000E550000}"/>
    <cellStyle name="差_桥隧分公司5月份上半月完成 3 2" xfId="6824" xr:uid="{00000000-0005-0000-0000-00000F550000}"/>
    <cellStyle name="差_桥隧分公司5月份上半月完成 3 2 2" xfId="33263" xr:uid="{00000000-0005-0000-0000-000010550000}"/>
    <cellStyle name="差_桥隧分公司5月份上半月完成 3 3" xfId="12365" xr:uid="{00000000-0005-0000-0000-000011550000}"/>
    <cellStyle name="差_桥隧分公司5月份上半月完成 3 3 2" xfId="33264" xr:uid="{00000000-0005-0000-0000-000012550000}"/>
    <cellStyle name="差_桥隧分公司5月份上半月完成 3 4" xfId="33262" xr:uid="{00000000-0005-0000-0000-000013550000}"/>
    <cellStyle name="差_桥隧分公司5月份上半月完成 4" xfId="12366" xr:uid="{00000000-0005-0000-0000-000014550000}"/>
    <cellStyle name="差_桥隧分公司5月份上半月完成 4 2" xfId="33265" xr:uid="{00000000-0005-0000-0000-000015550000}"/>
    <cellStyle name="差_桥隧分公司5月份上半月完成 5" xfId="10852" xr:uid="{00000000-0005-0000-0000-000016550000}"/>
    <cellStyle name="差_桥隧分公司5月份上半月完成 5 2" xfId="23228" xr:uid="{00000000-0005-0000-0000-000017550000}"/>
    <cellStyle name="差_桥隧分公司5月份上半月完成 6" xfId="17380" xr:uid="{00000000-0005-0000-0000-000018550000}"/>
    <cellStyle name="差_桥隧分公司5月份上半月完成 6 2" xfId="23249" xr:uid="{00000000-0005-0000-0000-000019550000}"/>
    <cellStyle name="差_桥隧分公司5月份上半月完成 7" xfId="33259" xr:uid="{00000000-0005-0000-0000-00001A550000}"/>
    <cellStyle name="差_桥隧分公司5月份完成 " xfId="2788" xr:uid="{00000000-0005-0000-0000-00001B550000}"/>
    <cellStyle name="差_桥隧分公司5月份完成  2" xfId="2790" xr:uid="{00000000-0005-0000-0000-00001C550000}"/>
    <cellStyle name="差_桥隧分公司5月份完成  2 2" xfId="5441" xr:uid="{00000000-0005-0000-0000-00001D550000}"/>
    <cellStyle name="差_桥隧分公司5月份完成  2 2 2" xfId="7625" xr:uid="{00000000-0005-0000-0000-00001E550000}"/>
    <cellStyle name="差_桥隧分公司5月份完成  2 2 2 2" xfId="33268" xr:uid="{00000000-0005-0000-0000-00001F550000}"/>
    <cellStyle name="差_桥隧分公司5月份完成  2 2 3" xfId="12367" xr:uid="{00000000-0005-0000-0000-000020550000}"/>
    <cellStyle name="差_桥隧分公司5月份完成  2 2 3 2" xfId="33269" xr:uid="{00000000-0005-0000-0000-000021550000}"/>
    <cellStyle name="差_桥隧分公司5月份完成  2 2 4" xfId="26255" xr:uid="{00000000-0005-0000-0000-000022550000}"/>
    <cellStyle name="差_桥隧分公司5月份完成  2 3" xfId="12368" xr:uid="{00000000-0005-0000-0000-000023550000}"/>
    <cellStyle name="差_桥隧分公司5月份完成  2 3 2" xfId="26257" xr:uid="{00000000-0005-0000-0000-000024550000}"/>
    <cellStyle name="差_桥隧分公司5月份完成  2 4" xfId="12369" xr:uid="{00000000-0005-0000-0000-000025550000}"/>
    <cellStyle name="差_桥隧分公司5月份完成  2 4 2" xfId="33270" xr:uid="{00000000-0005-0000-0000-000026550000}"/>
    <cellStyle name="差_桥隧分公司5月份完成  2 5" xfId="17384" xr:uid="{00000000-0005-0000-0000-000027550000}"/>
    <cellStyle name="差_桥隧分公司5月份完成  2 5 2" xfId="33271" xr:uid="{00000000-0005-0000-0000-000028550000}"/>
    <cellStyle name="差_桥隧分公司5月份完成  2 6" xfId="33267" xr:uid="{00000000-0005-0000-0000-000029550000}"/>
    <cellStyle name="差_桥隧分公司5月份完成  3" xfId="5440" xr:uid="{00000000-0005-0000-0000-00002A550000}"/>
    <cellStyle name="差_桥隧分公司5月份完成  3 2" xfId="7613" xr:uid="{00000000-0005-0000-0000-00002B550000}"/>
    <cellStyle name="差_桥隧分公司5月份完成  3 2 2" xfId="33273" xr:uid="{00000000-0005-0000-0000-00002C550000}"/>
    <cellStyle name="差_桥隧分公司5月份完成  3 3" xfId="8847" xr:uid="{00000000-0005-0000-0000-00002D550000}"/>
    <cellStyle name="差_桥隧分公司5月份完成  3 3 2" xfId="28000" xr:uid="{00000000-0005-0000-0000-00002E550000}"/>
    <cellStyle name="差_桥隧分公司5月份完成  3 4" xfId="33272" xr:uid="{00000000-0005-0000-0000-00002F550000}"/>
    <cellStyle name="差_桥隧分公司5月份完成  4" xfId="12370" xr:uid="{00000000-0005-0000-0000-000030550000}"/>
    <cellStyle name="差_桥隧分公司5月份完成  4 2" xfId="33274" xr:uid="{00000000-0005-0000-0000-000031550000}"/>
    <cellStyle name="差_桥隧分公司5月份完成  5" xfId="12371" xr:uid="{00000000-0005-0000-0000-000032550000}"/>
    <cellStyle name="差_桥隧分公司5月份完成  5 2" xfId="33275" xr:uid="{00000000-0005-0000-0000-000033550000}"/>
    <cellStyle name="差_桥隧分公司5月份完成  6" xfId="17382" xr:uid="{00000000-0005-0000-0000-000034550000}"/>
    <cellStyle name="差_桥隧分公司5月份完成  6 2" xfId="33276" xr:uid="{00000000-0005-0000-0000-000035550000}"/>
    <cellStyle name="差_桥隧分公司5月份完成  7" xfId="33266" xr:uid="{00000000-0005-0000-0000-000036550000}"/>
    <cellStyle name="差_桥隧分公司6月份上半月完成" xfId="1947" xr:uid="{00000000-0005-0000-0000-000037550000}"/>
    <cellStyle name="差_桥隧分公司6月份上半月完成 2" xfId="1643" xr:uid="{00000000-0005-0000-0000-000038550000}"/>
    <cellStyle name="差_桥隧分公司6月份上半月完成 2 2" xfId="5443" xr:uid="{00000000-0005-0000-0000-000039550000}"/>
    <cellStyle name="差_桥隧分公司6月份上半月完成 2 2 2" xfId="7271" xr:uid="{00000000-0005-0000-0000-00003A550000}"/>
    <cellStyle name="差_桥隧分公司6月份上半月完成 2 2 2 2" xfId="33279" xr:uid="{00000000-0005-0000-0000-00003B550000}"/>
    <cellStyle name="差_桥隧分公司6月份上半月完成 2 2 3" xfId="12372" xr:uid="{00000000-0005-0000-0000-00003C550000}"/>
    <cellStyle name="差_桥隧分公司6月份上半月完成 2 2 3 2" xfId="33280" xr:uid="{00000000-0005-0000-0000-00003D550000}"/>
    <cellStyle name="差_桥隧分公司6月份上半月完成 2 2 4" xfId="33278" xr:uid="{00000000-0005-0000-0000-00003E550000}"/>
    <cellStyle name="差_桥隧分公司6月份上半月完成 2 3" xfId="12373" xr:uid="{00000000-0005-0000-0000-00003F550000}"/>
    <cellStyle name="差_桥隧分公司6月份上半月完成 2 3 2" xfId="33281" xr:uid="{00000000-0005-0000-0000-000040550000}"/>
    <cellStyle name="差_桥隧分公司6月份上半月完成 2 4" xfId="12374" xr:uid="{00000000-0005-0000-0000-000041550000}"/>
    <cellStyle name="差_桥隧分公司6月份上半月完成 2 4 2" xfId="33282" xr:uid="{00000000-0005-0000-0000-000042550000}"/>
    <cellStyle name="差_桥隧分公司6月份上半月完成 2 5" xfId="16287" xr:uid="{00000000-0005-0000-0000-000043550000}"/>
    <cellStyle name="差_桥隧分公司6月份上半月完成 2 5 2" xfId="33283" xr:uid="{00000000-0005-0000-0000-000044550000}"/>
    <cellStyle name="差_桥隧分公司6月份上半月完成 2 6" xfId="33277" xr:uid="{00000000-0005-0000-0000-000045550000}"/>
    <cellStyle name="差_桥隧分公司6月份上半月完成 3" xfId="5442" xr:uid="{00000000-0005-0000-0000-000046550000}"/>
    <cellStyle name="差_桥隧分公司6月份上半月完成 3 2" xfId="7272" xr:uid="{00000000-0005-0000-0000-000047550000}"/>
    <cellStyle name="差_桥隧分公司6月份上半月完成 3 2 2" xfId="33285" xr:uid="{00000000-0005-0000-0000-000048550000}"/>
    <cellStyle name="差_桥隧分公司6月份上半月完成 3 3" xfId="12375" xr:uid="{00000000-0005-0000-0000-000049550000}"/>
    <cellStyle name="差_桥隧分公司6月份上半月完成 3 3 2" xfId="33286" xr:uid="{00000000-0005-0000-0000-00004A550000}"/>
    <cellStyle name="差_桥隧分公司6月份上半月完成 3 4" xfId="33284" xr:uid="{00000000-0005-0000-0000-00004B550000}"/>
    <cellStyle name="差_桥隧分公司6月份上半月完成 4" xfId="12376" xr:uid="{00000000-0005-0000-0000-00004C550000}"/>
    <cellStyle name="差_桥隧分公司6月份上半月完成 4 2" xfId="33287" xr:uid="{00000000-0005-0000-0000-00004D550000}"/>
    <cellStyle name="差_桥隧分公司6月份上半月完成 5" xfId="12377" xr:uid="{00000000-0005-0000-0000-00004E550000}"/>
    <cellStyle name="差_桥隧分公司6月份上半月完成 5 2" xfId="33288" xr:uid="{00000000-0005-0000-0000-00004F550000}"/>
    <cellStyle name="差_桥隧分公司6月份上半月完成 6" xfId="16571" xr:uid="{00000000-0005-0000-0000-000050550000}"/>
    <cellStyle name="差_桥隧分公司6月份上半月完成 6 2" xfId="33289" xr:uid="{00000000-0005-0000-0000-000051550000}"/>
    <cellStyle name="差_桥隧分公司6月份上半月完成 7" xfId="23992" xr:uid="{00000000-0005-0000-0000-000052550000}"/>
    <cellStyle name="差_桥隧分公司7月份计划" xfId="2791" xr:uid="{00000000-0005-0000-0000-000053550000}"/>
    <cellStyle name="差_桥隧分公司7月份计划 2" xfId="2624" xr:uid="{00000000-0005-0000-0000-000054550000}"/>
    <cellStyle name="差_桥隧分公司7月份计划 2 2" xfId="5445" xr:uid="{00000000-0005-0000-0000-000055550000}"/>
    <cellStyle name="差_桥隧分公司7月份计划 2 2 2" xfId="7433" xr:uid="{00000000-0005-0000-0000-000056550000}"/>
    <cellStyle name="差_桥隧分公司7月份计划 2 2 2 2" xfId="33295" xr:uid="{00000000-0005-0000-0000-000057550000}"/>
    <cellStyle name="差_桥隧分公司7月份计划 2 2 3" xfId="12379" xr:uid="{00000000-0005-0000-0000-000058550000}"/>
    <cellStyle name="差_桥隧分公司7月份计划 2 2 3 2" xfId="33296" xr:uid="{00000000-0005-0000-0000-000059550000}"/>
    <cellStyle name="差_桥隧分公司7月份计划 2 2 4" xfId="33294" xr:uid="{00000000-0005-0000-0000-00005A550000}"/>
    <cellStyle name="差_桥隧分公司7月份计划 2 3" xfId="12380" xr:uid="{00000000-0005-0000-0000-00005B550000}"/>
    <cellStyle name="差_桥隧分公司7月份计划 2 3 2" xfId="33297" xr:uid="{00000000-0005-0000-0000-00005C550000}"/>
    <cellStyle name="差_桥隧分公司7月份计划 2 4" xfId="12381" xr:uid="{00000000-0005-0000-0000-00005D550000}"/>
    <cellStyle name="差_桥隧分公司7月份计划 2 4 2" xfId="33298" xr:uid="{00000000-0005-0000-0000-00005E550000}"/>
    <cellStyle name="差_桥隧分公司7月份计划 2 5" xfId="17223" xr:uid="{00000000-0005-0000-0000-00005F550000}"/>
    <cellStyle name="差_桥隧分公司7月份计划 2 5 2" xfId="33299" xr:uid="{00000000-0005-0000-0000-000060550000}"/>
    <cellStyle name="差_桥隧分公司7月份计划 2 6" xfId="25214" xr:uid="{00000000-0005-0000-0000-000061550000}"/>
    <cellStyle name="差_桥隧分公司7月份计划 3" xfId="5444" xr:uid="{00000000-0005-0000-0000-000062550000}"/>
    <cellStyle name="差_桥隧分公司7月份计划 3 2" xfId="7626" xr:uid="{00000000-0005-0000-0000-000063550000}"/>
    <cellStyle name="差_桥隧分公司7月份计划 3 2 2" xfId="32585" xr:uid="{00000000-0005-0000-0000-000064550000}"/>
    <cellStyle name="差_桥隧分公司7月份计划 3 3" xfId="8919" xr:uid="{00000000-0005-0000-0000-000065550000}"/>
    <cellStyle name="差_桥隧分公司7月份计划 3 3 2" xfId="24246" xr:uid="{00000000-0005-0000-0000-000066550000}"/>
    <cellStyle name="差_桥隧分公司7月份计划 3 4" xfId="33300" xr:uid="{00000000-0005-0000-0000-000067550000}"/>
    <cellStyle name="差_桥隧分公司7月份计划 4" xfId="12382" xr:uid="{00000000-0005-0000-0000-000068550000}"/>
    <cellStyle name="差_桥隧分公司7月份计划 4 2" xfId="33301" xr:uid="{00000000-0005-0000-0000-000069550000}"/>
    <cellStyle name="差_桥隧分公司7月份计划 5" xfId="12383" xr:uid="{00000000-0005-0000-0000-00006A550000}"/>
    <cellStyle name="差_桥隧分公司7月份计划 5 2" xfId="33302" xr:uid="{00000000-0005-0000-0000-00006B550000}"/>
    <cellStyle name="差_桥隧分公司7月份计划 6" xfId="17385" xr:uid="{00000000-0005-0000-0000-00006C550000}"/>
    <cellStyle name="差_桥隧分公司7月份计划 6 2" xfId="33303" xr:uid="{00000000-0005-0000-0000-00006D550000}"/>
    <cellStyle name="差_桥隧分公司7月份计划 7" xfId="33293" xr:uid="{00000000-0005-0000-0000-00006E550000}"/>
    <cellStyle name="差_桥隧分公司7月份上半月完成" xfId="2792" xr:uid="{00000000-0005-0000-0000-00006F550000}"/>
    <cellStyle name="差_桥隧分公司7月份上半月完成 2" xfId="995" xr:uid="{00000000-0005-0000-0000-000070550000}"/>
    <cellStyle name="差_桥隧分公司7月份上半月完成 2 2" xfId="5447" xr:uid="{00000000-0005-0000-0000-000071550000}"/>
    <cellStyle name="差_桥隧分公司7月份上半月完成 2 2 2" xfId="7032" xr:uid="{00000000-0005-0000-0000-000072550000}"/>
    <cellStyle name="差_桥隧分公司7月份上半月完成 2 2 2 2" xfId="33306" xr:uid="{00000000-0005-0000-0000-000073550000}"/>
    <cellStyle name="差_桥隧分公司7月份上半月完成 2 2 3" xfId="12384" xr:uid="{00000000-0005-0000-0000-000074550000}"/>
    <cellStyle name="差_桥隧分公司7月份上半月完成 2 2 3 2" xfId="33307" xr:uid="{00000000-0005-0000-0000-000075550000}"/>
    <cellStyle name="差_桥隧分公司7月份上半月完成 2 2 4" xfId="21757" xr:uid="{00000000-0005-0000-0000-000076550000}"/>
    <cellStyle name="差_桥隧分公司7月份上半月完成 2 3" xfId="12385" xr:uid="{00000000-0005-0000-0000-000077550000}"/>
    <cellStyle name="差_桥隧分公司7月份上半月完成 2 3 2" xfId="21768" xr:uid="{00000000-0005-0000-0000-000078550000}"/>
    <cellStyle name="差_桥隧分公司7月份上半月完成 2 4" xfId="12387" xr:uid="{00000000-0005-0000-0000-000079550000}"/>
    <cellStyle name="差_桥隧分公司7月份上半月完成 2 4 2" xfId="33309" xr:uid="{00000000-0005-0000-0000-00007A550000}"/>
    <cellStyle name="差_桥隧分公司7月份上半月完成 2 5" xfId="15718" xr:uid="{00000000-0005-0000-0000-00007B550000}"/>
    <cellStyle name="差_桥隧分公司7月份上半月完成 2 5 2" xfId="33310" xr:uid="{00000000-0005-0000-0000-00007C550000}"/>
    <cellStyle name="差_桥隧分公司7月份上半月完成 2 6" xfId="33305" xr:uid="{00000000-0005-0000-0000-00007D550000}"/>
    <cellStyle name="差_桥隧分公司7月份上半月完成 3" xfId="5446" xr:uid="{00000000-0005-0000-0000-00007E550000}"/>
    <cellStyle name="差_桥隧分公司7月份上半月完成 3 2" xfId="7627" xr:uid="{00000000-0005-0000-0000-00007F550000}"/>
    <cellStyle name="差_桥隧分公司7月份上半月完成 3 2 2" xfId="24088" xr:uid="{00000000-0005-0000-0000-000080550000}"/>
    <cellStyle name="差_桥隧分公司7月份上半月完成 3 3" xfId="12388" xr:uid="{00000000-0005-0000-0000-000081550000}"/>
    <cellStyle name="差_桥隧分公司7月份上半月完成 3 3 2" xfId="24095" xr:uid="{00000000-0005-0000-0000-000082550000}"/>
    <cellStyle name="差_桥隧分公司7月份上半月完成 3 4" xfId="32521" xr:uid="{00000000-0005-0000-0000-000083550000}"/>
    <cellStyle name="差_桥隧分公司7月份上半月完成 4" xfId="12057" xr:uid="{00000000-0005-0000-0000-000084550000}"/>
    <cellStyle name="差_桥隧分公司7月份上半月完成 4 2" xfId="32523" xr:uid="{00000000-0005-0000-0000-000085550000}"/>
    <cellStyle name="差_桥隧分公司7月份上半月完成 5" xfId="12389" xr:uid="{00000000-0005-0000-0000-000086550000}"/>
    <cellStyle name="差_桥隧分公司7月份上半月完成 5 2" xfId="33311" xr:uid="{00000000-0005-0000-0000-000087550000}"/>
    <cellStyle name="差_桥隧分公司7月份上半月完成 6" xfId="17386" xr:uid="{00000000-0005-0000-0000-000088550000}"/>
    <cellStyle name="差_桥隧分公司7月份上半月完成 6 2" xfId="33312" xr:uid="{00000000-0005-0000-0000-000089550000}"/>
    <cellStyle name="差_桥隧分公司7月份上半月完成 7" xfId="33304" xr:uid="{00000000-0005-0000-0000-00008A550000}"/>
    <cellStyle name="差_桥隧分公司8月份计划" xfId="2793" xr:uid="{00000000-0005-0000-0000-00008B550000}"/>
    <cellStyle name="差_桥隧分公司8月份计划 2" xfId="2473" xr:uid="{00000000-0005-0000-0000-00008C550000}"/>
    <cellStyle name="差_桥隧分公司8月份计划 2 2" xfId="5449" xr:uid="{00000000-0005-0000-0000-00008D550000}"/>
    <cellStyle name="差_桥隧分公司8月份计划 2 2 2" xfId="7306" xr:uid="{00000000-0005-0000-0000-00008E550000}"/>
    <cellStyle name="差_桥隧分公司8月份计划 2 2 2 2" xfId="33318" xr:uid="{00000000-0005-0000-0000-00008F550000}"/>
    <cellStyle name="差_桥隧分公司8月份计划 2 2 3" xfId="12392" xr:uid="{00000000-0005-0000-0000-000090550000}"/>
    <cellStyle name="差_桥隧分公司8月份计划 2 2 3 2" xfId="33319" xr:uid="{00000000-0005-0000-0000-000091550000}"/>
    <cellStyle name="差_桥隧分公司8月份计划 2 2 4" xfId="33317" xr:uid="{00000000-0005-0000-0000-000092550000}"/>
    <cellStyle name="差_桥隧分公司8月份计划 2 3" xfId="12394" xr:uid="{00000000-0005-0000-0000-000093550000}"/>
    <cellStyle name="差_桥隧分公司8月份计划 2 3 2" xfId="33322" xr:uid="{00000000-0005-0000-0000-000094550000}"/>
    <cellStyle name="差_桥隧分公司8月份计划 2 4" xfId="12396" xr:uid="{00000000-0005-0000-0000-000095550000}"/>
    <cellStyle name="差_桥隧分公司8月份计划 2 4 2" xfId="33324" xr:uid="{00000000-0005-0000-0000-000096550000}"/>
    <cellStyle name="差_桥隧分公司8月份计划 2 5" xfId="17075" xr:uid="{00000000-0005-0000-0000-000097550000}"/>
    <cellStyle name="差_桥隧分公司8月份计划 2 5 2" xfId="33326" xr:uid="{00000000-0005-0000-0000-000098550000}"/>
    <cellStyle name="差_桥隧分公司8月份计划 2 6" xfId="33316" xr:uid="{00000000-0005-0000-0000-000099550000}"/>
    <cellStyle name="差_桥隧分公司8月份计划 3" xfId="5448" xr:uid="{00000000-0005-0000-0000-00009A550000}"/>
    <cellStyle name="差_桥隧分公司8月份计划 3 2" xfId="7628" xr:uid="{00000000-0005-0000-0000-00009B550000}"/>
    <cellStyle name="差_桥隧分公司8月份计划 3 2 2" xfId="33328" xr:uid="{00000000-0005-0000-0000-00009C550000}"/>
    <cellStyle name="差_桥隧分公司8月份计划 3 3" xfId="12398" xr:uid="{00000000-0005-0000-0000-00009D550000}"/>
    <cellStyle name="差_桥隧分公司8月份计划 3 3 2" xfId="33331" xr:uid="{00000000-0005-0000-0000-00009E550000}"/>
    <cellStyle name="差_桥隧分公司8月份计划 3 4" xfId="33327" xr:uid="{00000000-0005-0000-0000-00009F550000}"/>
    <cellStyle name="差_桥隧分公司8月份计划 4" xfId="12399" xr:uid="{00000000-0005-0000-0000-0000A0550000}"/>
    <cellStyle name="差_桥隧分公司8月份计划 4 2" xfId="33333" xr:uid="{00000000-0005-0000-0000-0000A1550000}"/>
    <cellStyle name="差_桥隧分公司8月份计划 5" xfId="12401" xr:uid="{00000000-0005-0000-0000-0000A2550000}"/>
    <cellStyle name="差_桥隧分公司8月份计划 5 2" xfId="33336" xr:uid="{00000000-0005-0000-0000-0000A3550000}"/>
    <cellStyle name="差_桥隧分公司8月份计划 6" xfId="17387" xr:uid="{00000000-0005-0000-0000-0000A4550000}"/>
    <cellStyle name="差_桥隧分公司8月份计划 6 2" xfId="33337" xr:uid="{00000000-0005-0000-0000-0000A5550000}"/>
    <cellStyle name="差_桥隧分公司8月份计划 7" xfId="33315" xr:uid="{00000000-0005-0000-0000-0000A6550000}"/>
    <cellStyle name="差_桥隧分公司8月份上半月完成" xfId="2795" xr:uid="{00000000-0005-0000-0000-0000A7550000}"/>
    <cellStyle name="差_桥隧分公司8月份上半月完成 2" xfId="1056" xr:uid="{00000000-0005-0000-0000-0000A8550000}"/>
    <cellStyle name="差_桥隧分公司8月份上半月完成 2 2" xfId="5451" xr:uid="{00000000-0005-0000-0000-0000A9550000}"/>
    <cellStyle name="差_桥隧分公司8月份上半月完成 2 2 2" xfId="7106" xr:uid="{00000000-0005-0000-0000-0000AA550000}"/>
    <cellStyle name="差_桥隧分公司8月份上半月完成 2 2 2 2" xfId="33340" xr:uid="{00000000-0005-0000-0000-0000AB550000}"/>
    <cellStyle name="差_桥隧分公司8月份上半月完成 2 2 3" xfId="12403" xr:uid="{00000000-0005-0000-0000-0000AC550000}"/>
    <cellStyle name="差_桥隧分公司8月份上半月完成 2 2 3 2" xfId="33341" xr:uid="{00000000-0005-0000-0000-0000AD550000}"/>
    <cellStyle name="差_桥隧分公司8月份上半月完成 2 2 4" xfId="25180" xr:uid="{00000000-0005-0000-0000-0000AE550000}"/>
    <cellStyle name="差_桥隧分公司8月份上半月完成 2 3" xfId="9409" xr:uid="{00000000-0005-0000-0000-0000AF550000}"/>
    <cellStyle name="差_桥隧分公司8月份上半月完成 2 3 2" xfId="25183" xr:uid="{00000000-0005-0000-0000-0000B0550000}"/>
    <cellStyle name="差_桥隧分公司8月份上半月完成 2 4" xfId="8349" xr:uid="{00000000-0005-0000-0000-0000B1550000}"/>
    <cellStyle name="差_桥隧分公司8月份上半月完成 2 4 2" xfId="21296" xr:uid="{00000000-0005-0000-0000-0000B2550000}"/>
    <cellStyle name="差_桥隧分公司8月份上半月完成 2 5" xfId="15744" xr:uid="{00000000-0005-0000-0000-0000B3550000}"/>
    <cellStyle name="差_桥隧分公司8月份上半月完成 2 5 2" xfId="25190" xr:uid="{00000000-0005-0000-0000-0000B4550000}"/>
    <cellStyle name="差_桥隧分公司8月份上半月完成 2 6" xfId="21822" xr:uid="{00000000-0005-0000-0000-0000B5550000}"/>
    <cellStyle name="差_桥隧分公司8月份上半月完成 3" xfId="5450" xr:uid="{00000000-0005-0000-0000-0000B6550000}"/>
    <cellStyle name="差_桥隧分公司8月份上半月完成 3 2" xfId="7368" xr:uid="{00000000-0005-0000-0000-0000B7550000}"/>
    <cellStyle name="差_桥隧分公司8月份上半月完成 3 2 2" xfId="25200" xr:uid="{00000000-0005-0000-0000-0000B8550000}"/>
    <cellStyle name="差_桥隧分公司8月份上半月完成 3 3" xfId="9407" xr:uid="{00000000-0005-0000-0000-0000B9550000}"/>
    <cellStyle name="差_桥隧分公司8月份上半月完成 3 3 2" xfId="25205" xr:uid="{00000000-0005-0000-0000-0000BA550000}"/>
    <cellStyle name="差_桥隧分公司8月份上半月完成 3 4" xfId="33342" xr:uid="{00000000-0005-0000-0000-0000BB550000}"/>
    <cellStyle name="差_桥隧分公司8月份上半月完成 4" xfId="12404" xr:uid="{00000000-0005-0000-0000-0000BC550000}"/>
    <cellStyle name="差_桥隧分公司8月份上半月完成 4 2" xfId="33344" xr:uid="{00000000-0005-0000-0000-0000BD550000}"/>
    <cellStyle name="差_桥隧分公司8月份上半月完成 5" xfId="12407" xr:uid="{00000000-0005-0000-0000-0000BE550000}"/>
    <cellStyle name="差_桥隧分公司8月份上半月完成 5 2" xfId="33347" xr:uid="{00000000-0005-0000-0000-0000BF550000}"/>
    <cellStyle name="差_桥隧分公司8月份上半月完成 6" xfId="17389" xr:uid="{00000000-0005-0000-0000-0000C0550000}"/>
    <cellStyle name="差_桥隧分公司8月份上半月完成 6 2" xfId="33292" xr:uid="{00000000-0005-0000-0000-0000C1550000}"/>
    <cellStyle name="差_桥隧分公司8月份上半月完成 7" xfId="33339" xr:uid="{00000000-0005-0000-0000-0000C2550000}"/>
    <cellStyle name="差_桥隧分公司9月份计划" xfId="2796" xr:uid="{00000000-0005-0000-0000-0000C3550000}"/>
    <cellStyle name="差_桥隧分公司9月份计划 2" xfId="2797" xr:uid="{00000000-0005-0000-0000-0000C4550000}"/>
    <cellStyle name="差_桥隧分公司9月份计划 2 2" xfId="5453" xr:uid="{00000000-0005-0000-0000-0000C5550000}"/>
    <cellStyle name="差_桥隧分公司9月份计划 2 2 2" xfId="7629" xr:uid="{00000000-0005-0000-0000-0000C6550000}"/>
    <cellStyle name="差_桥隧分公司9月份计划 2 2 2 2" xfId="33353" xr:uid="{00000000-0005-0000-0000-0000C7550000}"/>
    <cellStyle name="差_桥隧分公司9月份计划 2 2 3" xfId="12409" xr:uid="{00000000-0005-0000-0000-0000C8550000}"/>
    <cellStyle name="差_桥隧分公司9月份计划 2 2 3 2" xfId="33354" xr:uid="{00000000-0005-0000-0000-0000C9550000}"/>
    <cellStyle name="差_桥隧分公司9月份计划 2 2 4" xfId="33352" xr:uid="{00000000-0005-0000-0000-0000CA550000}"/>
    <cellStyle name="差_桥隧分公司9月份计划 2 3" xfId="12410" xr:uid="{00000000-0005-0000-0000-0000CB550000}"/>
    <cellStyle name="差_桥隧分公司9月份计划 2 3 2" xfId="33355" xr:uid="{00000000-0005-0000-0000-0000CC550000}"/>
    <cellStyle name="差_桥隧分公司9月份计划 2 4" xfId="12411" xr:uid="{00000000-0005-0000-0000-0000CD550000}"/>
    <cellStyle name="差_桥隧分公司9月份计划 2 4 2" xfId="33356" xr:uid="{00000000-0005-0000-0000-0000CE550000}"/>
    <cellStyle name="差_桥隧分公司9月份计划 2 5" xfId="17391" xr:uid="{00000000-0005-0000-0000-0000CF550000}"/>
    <cellStyle name="差_桥隧分公司9月份计划 2 5 2" xfId="33357" xr:uid="{00000000-0005-0000-0000-0000D0550000}"/>
    <cellStyle name="差_桥隧分公司9月份计划 2 6" xfId="28576" xr:uid="{00000000-0005-0000-0000-0000D1550000}"/>
    <cellStyle name="差_桥隧分公司9月份计划 3" xfId="5452" xr:uid="{00000000-0005-0000-0000-0000D2550000}"/>
    <cellStyle name="差_桥隧分公司9月份计划 3 2" xfId="6855" xr:uid="{00000000-0005-0000-0000-0000D3550000}"/>
    <cellStyle name="差_桥隧分公司9月份计划 3 2 2" xfId="33358" xr:uid="{00000000-0005-0000-0000-0000D4550000}"/>
    <cellStyle name="差_桥隧分公司9月份计划 3 3" xfId="12412" xr:uid="{00000000-0005-0000-0000-0000D5550000}"/>
    <cellStyle name="差_桥隧分公司9月份计划 3 3 2" xfId="33359" xr:uid="{00000000-0005-0000-0000-0000D6550000}"/>
    <cellStyle name="差_桥隧分公司9月份计划 3 4" xfId="21452" xr:uid="{00000000-0005-0000-0000-0000D7550000}"/>
    <cellStyle name="差_桥隧分公司9月份计划 4" xfId="11067" xr:uid="{00000000-0005-0000-0000-0000D8550000}"/>
    <cellStyle name="差_桥隧分公司9月份计划 4 2" xfId="21723" xr:uid="{00000000-0005-0000-0000-0000D9550000}"/>
    <cellStyle name="差_桥隧分公司9月份计划 5" xfId="12413" xr:uid="{00000000-0005-0000-0000-0000DA550000}"/>
    <cellStyle name="差_桥隧分公司9月份计划 5 2" xfId="33360" xr:uid="{00000000-0005-0000-0000-0000DB550000}"/>
    <cellStyle name="差_桥隧分公司9月份计划 6" xfId="17390" xr:uid="{00000000-0005-0000-0000-0000DC550000}"/>
    <cellStyle name="差_桥隧分公司9月份计划 6 2" xfId="33361" xr:uid="{00000000-0005-0000-0000-0000DD550000}"/>
    <cellStyle name="差_桥隧分公司9月份计划 7" xfId="33350" xr:uid="{00000000-0005-0000-0000-0000DE550000}"/>
    <cellStyle name="差_桥隧分公司9月份上半月完成" xfId="1211" xr:uid="{00000000-0005-0000-0000-0000DF550000}"/>
    <cellStyle name="差_桥隧分公司9月份上半月完成 2" xfId="2798" xr:uid="{00000000-0005-0000-0000-0000E0550000}"/>
    <cellStyle name="差_桥隧分公司9月份上半月完成 2 2" xfId="5455" xr:uid="{00000000-0005-0000-0000-0000E1550000}"/>
    <cellStyle name="差_桥隧分公司9月份上半月完成 2 2 2" xfId="7630" xr:uid="{00000000-0005-0000-0000-0000E2550000}"/>
    <cellStyle name="差_桥隧分公司9月份上半月完成 2 2 2 2" xfId="33365" xr:uid="{00000000-0005-0000-0000-0000E3550000}"/>
    <cellStyle name="差_桥隧分公司9月份上半月完成 2 2 3" xfId="12415" xr:uid="{00000000-0005-0000-0000-0000E4550000}"/>
    <cellStyle name="差_桥隧分公司9月份上半月完成 2 2 3 2" xfId="33366" xr:uid="{00000000-0005-0000-0000-0000E5550000}"/>
    <cellStyle name="差_桥隧分公司9月份上半月完成 2 2 4" xfId="33364" xr:uid="{00000000-0005-0000-0000-0000E6550000}"/>
    <cellStyle name="差_桥隧分公司9月份上半月完成 2 3" xfId="12416" xr:uid="{00000000-0005-0000-0000-0000E7550000}"/>
    <cellStyle name="差_桥隧分公司9月份上半月完成 2 3 2" xfId="33367" xr:uid="{00000000-0005-0000-0000-0000E8550000}"/>
    <cellStyle name="差_桥隧分公司9月份上半月完成 2 4" xfId="12417" xr:uid="{00000000-0005-0000-0000-0000E9550000}"/>
    <cellStyle name="差_桥隧分公司9月份上半月完成 2 4 2" xfId="33368" xr:uid="{00000000-0005-0000-0000-0000EA550000}"/>
    <cellStyle name="差_桥隧分公司9月份上半月完成 2 5" xfId="17392" xr:uid="{00000000-0005-0000-0000-0000EB550000}"/>
    <cellStyle name="差_桥隧分公司9月份上半月完成 2 5 2" xfId="33369" xr:uid="{00000000-0005-0000-0000-0000EC550000}"/>
    <cellStyle name="差_桥隧分公司9月份上半月完成 2 6" xfId="33363" xr:uid="{00000000-0005-0000-0000-0000ED550000}"/>
    <cellStyle name="差_桥隧分公司9月份上半月完成 3" xfId="5454" xr:uid="{00000000-0005-0000-0000-0000EE550000}"/>
    <cellStyle name="差_桥隧分公司9月份上半月完成 3 2" xfId="7631" xr:uid="{00000000-0005-0000-0000-0000EF550000}"/>
    <cellStyle name="差_桥隧分公司9月份上半月完成 3 2 2" xfId="33372" xr:uid="{00000000-0005-0000-0000-0000F0550000}"/>
    <cellStyle name="差_桥隧分公司9月份上半月完成 3 3" xfId="12418" xr:uid="{00000000-0005-0000-0000-0000F1550000}"/>
    <cellStyle name="差_桥隧分公司9月份上半月完成 3 3 2" xfId="33373" xr:uid="{00000000-0005-0000-0000-0000F2550000}"/>
    <cellStyle name="差_桥隧分公司9月份上半月完成 3 4" xfId="33371" xr:uid="{00000000-0005-0000-0000-0000F3550000}"/>
    <cellStyle name="差_桥隧分公司9月份上半月完成 4" xfId="12419" xr:uid="{00000000-0005-0000-0000-0000F4550000}"/>
    <cellStyle name="差_桥隧分公司9月份上半月完成 4 2" xfId="33374" xr:uid="{00000000-0005-0000-0000-0000F5550000}"/>
    <cellStyle name="差_桥隧分公司9月份上半月完成 5" xfId="12420" xr:uid="{00000000-0005-0000-0000-0000F6550000}"/>
    <cellStyle name="差_桥隧分公司9月份上半月完成 5 2" xfId="33375" xr:uid="{00000000-0005-0000-0000-0000F7550000}"/>
    <cellStyle name="差_桥隧分公司9月份上半月完成 6" xfId="15825" xr:uid="{00000000-0005-0000-0000-0000F8550000}"/>
    <cellStyle name="差_桥隧分公司9月份上半月完成 6 2" xfId="33376" xr:uid="{00000000-0005-0000-0000-0000F9550000}"/>
    <cellStyle name="差_桥隧分公司9月份上半月完成 7" xfId="26693" xr:uid="{00000000-0005-0000-0000-0000FA550000}"/>
    <cellStyle name="差_桥隧分公司9月份完成" xfId="1213" xr:uid="{00000000-0005-0000-0000-0000FB550000}"/>
    <cellStyle name="差_桥隧分公司9月份完成 2" xfId="2799" xr:uid="{00000000-0005-0000-0000-0000FC550000}"/>
    <cellStyle name="差_桥隧分公司9月份完成 2 2" xfId="5457" xr:uid="{00000000-0005-0000-0000-0000FD550000}"/>
    <cellStyle name="差_桥隧分公司9月份完成 2 2 2" xfId="7632" xr:uid="{00000000-0005-0000-0000-0000FE550000}"/>
    <cellStyle name="差_桥隧分公司9月份完成 2 2 2 2" xfId="33379" xr:uid="{00000000-0005-0000-0000-0000FF550000}"/>
    <cellStyle name="差_桥隧分公司9月份完成 2 2 3" xfId="9747" xr:uid="{00000000-0005-0000-0000-000000560000}"/>
    <cellStyle name="差_桥隧分公司9月份完成 2 2 3 2" xfId="20949" xr:uid="{00000000-0005-0000-0000-000001560000}"/>
    <cellStyle name="差_桥隧分公司9月份完成 2 2 4" xfId="33378" xr:uid="{00000000-0005-0000-0000-000002560000}"/>
    <cellStyle name="差_桥隧分公司9月份完成 2 3" xfId="12421" xr:uid="{00000000-0005-0000-0000-000003560000}"/>
    <cellStyle name="差_桥隧分公司9月份完成 2 3 2" xfId="33380" xr:uid="{00000000-0005-0000-0000-000004560000}"/>
    <cellStyle name="差_桥隧分公司9月份完成 2 4" xfId="10219" xr:uid="{00000000-0005-0000-0000-000005560000}"/>
    <cellStyle name="差_桥隧分公司9月份完成 2 4 2" xfId="28333" xr:uid="{00000000-0005-0000-0000-000006560000}"/>
    <cellStyle name="差_桥隧分公司9月份完成 2 5" xfId="17393" xr:uid="{00000000-0005-0000-0000-000007560000}"/>
    <cellStyle name="差_桥隧分公司9月份完成 2 5 2" xfId="33381" xr:uid="{00000000-0005-0000-0000-000008560000}"/>
    <cellStyle name="差_桥隧分公司9月份完成 2 6" xfId="33377" xr:uid="{00000000-0005-0000-0000-000009560000}"/>
    <cellStyle name="差_桥隧分公司9月份完成 3" xfId="5456" xr:uid="{00000000-0005-0000-0000-00000A560000}"/>
    <cellStyle name="差_桥隧分公司9月份完成 3 2" xfId="7633" xr:uid="{00000000-0005-0000-0000-00000B560000}"/>
    <cellStyle name="差_桥隧分公司9月份完成 3 2 2" xfId="33383" xr:uid="{00000000-0005-0000-0000-00000C560000}"/>
    <cellStyle name="差_桥隧分公司9月份完成 3 3" xfId="12422" xr:uid="{00000000-0005-0000-0000-00000D560000}"/>
    <cellStyle name="差_桥隧分公司9月份完成 3 3 2" xfId="33384" xr:uid="{00000000-0005-0000-0000-00000E560000}"/>
    <cellStyle name="差_桥隧分公司9月份完成 3 4" xfId="33382" xr:uid="{00000000-0005-0000-0000-00000F560000}"/>
    <cellStyle name="差_桥隧分公司9月份完成 4" xfId="12423" xr:uid="{00000000-0005-0000-0000-000010560000}"/>
    <cellStyle name="差_桥隧分公司9月份完成 4 2" xfId="33385" xr:uid="{00000000-0005-0000-0000-000011560000}"/>
    <cellStyle name="差_桥隧分公司9月份完成 5" xfId="12424" xr:uid="{00000000-0005-0000-0000-000012560000}"/>
    <cellStyle name="差_桥隧分公司9月份完成 5 2" xfId="33386" xr:uid="{00000000-0005-0000-0000-000013560000}"/>
    <cellStyle name="差_桥隧分公司9月份完成 6" xfId="15827" xr:uid="{00000000-0005-0000-0000-000014560000}"/>
    <cellStyle name="差_桥隧分公司9月份完成 6 2" xfId="33388" xr:uid="{00000000-0005-0000-0000-000015560000}"/>
    <cellStyle name="差_桥隧分公司9月份完成 7" xfId="22549" xr:uid="{00000000-0005-0000-0000-000016560000}"/>
    <cellStyle name="差_三家公司份9月份完成" xfId="2800" xr:uid="{00000000-0005-0000-0000-000017560000}"/>
    <cellStyle name="差_三家公司份9月份完成 2" xfId="2801" xr:uid="{00000000-0005-0000-0000-000018560000}"/>
    <cellStyle name="差_三家公司份9月份完成 2 2" xfId="5459" xr:uid="{00000000-0005-0000-0000-000019560000}"/>
    <cellStyle name="差_三家公司份9月份完成 2 2 2" xfId="33391" xr:uid="{00000000-0005-0000-0000-00001A560000}"/>
    <cellStyle name="差_三家公司份9月份完成 2 3" xfId="12425" xr:uid="{00000000-0005-0000-0000-00001B560000}"/>
    <cellStyle name="差_三家公司份9月份完成 2 3 2" xfId="33392" xr:uid="{00000000-0005-0000-0000-00001C560000}"/>
    <cellStyle name="差_三家公司份9月份完成 2 4" xfId="12426" xr:uid="{00000000-0005-0000-0000-00001D560000}"/>
    <cellStyle name="差_三家公司份9月份完成 2 4 2" xfId="33393" xr:uid="{00000000-0005-0000-0000-00001E560000}"/>
    <cellStyle name="差_三家公司份9月份完成 2 5" xfId="17395" xr:uid="{00000000-0005-0000-0000-00001F560000}"/>
    <cellStyle name="差_三家公司份9月份完成 2 5 2" xfId="33394" xr:uid="{00000000-0005-0000-0000-000020560000}"/>
    <cellStyle name="差_三家公司份9月份完成 2 6" xfId="33390" xr:uid="{00000000-0005-0000-0000-000021560000}"/>
    <cellStyle name="差_三家公司份9月份完成 3" xfId="5458" xr:uid="{00000000-0005-0000-0000-000022560000}"/>
    <cellStyle name="差_三家公司份9月份完成 3 2" xfId="33395" xr:uid="{00000000-0005-0000-0000-000023560000}"/>
    <cellStyle name="差_三家公司份9月份完成 4" xfId="8927" xr:uid="{00000000-0005-0000-0000-000024560000}"/>
    <cellStyle name="差_三家公司份9月份完成 4 2" xfId="28149" xr:uid="{00000000-0005-0000-0000-000025560000}"/>
    <cellStyle name="差_三家公司份9月份完成 5" xfId="12427" xr:uid="{00000000-0005-0000-0000-000026560000}"/>
    <cellStyle name="差_三家公司份9月份完成 5 2" xfId="33396" xr:uid="{00000000-0005-0000-0000-000027560000}"/>
    <cellStyle name="差_三家公司份9月份完成 6" xfId="17394" xr:uid="{00000000-0005-0000-0000-000028560000}"/>
    <cellStyle name="差_三家公司份9月份完成 6 2" xfId="33397" xr:uid="{00000000-0005-0000-0000-000029560000}"/>
    <cellStyle name="差_三家公司份9月份完成 7" xfId="33389" xr:uid="{00000000-0005-0000-0000-00002A560000}"/>
    <cellStyle name="差_石家庄公司2013年3季度施工生产计划(修改2013.6.19）" xfId="2557" xr:uid="{00000000-0005-0000-0000-00002B560000}"/>
    <cellStyle name="差_石家庄公司2013年3季度施工生产计划(修改2013.6.19） 2" xfId="2802" xr:uid="{00000000-0005-0000-0000-00002C560000}"/>
    <cellStyle name="差_石家庄公司2013年3季度施工生产计划(修改2013.6.19） 2 2" xfId="5461" xr:uid="{00000000-0005-0000-0000-00002D560000}"/>
    <cellStyle name="差_石家庄公司2013年3季度施工生产计划(修改2013.6.19） 2 2 2" xfId="7634" xr:uid="{00000000-0005-0000-0000-00002E560000}"/>
    <cellStyle name="差_石家庄公司2013年3季度施工生产计划(修改2013.6.19） 2 2 2 2" xfId="33399" xr:uid="{00000000-0005-0000-0000-00002F560000}"/>
    <cellStyle name="差_石家庄公司2013年3季度施工生产计划(修改2013.6.19） 2 2 3" xfId="12428" xr:uid="{00000000-0005-0000-0000-000030560000}"/>
    <cellStyle name="差_石家庄公司2013年3季度施工生产计划(修改2013.6.19） 2 2 3 2" xfId="33401" xr:uid="{00000000-0005-0000-0000-000031560000}"/>
    <cellStyle name="差_石家庄公司2013年3季度施工生产计划(修改2013.6.19） 2 2 4" xfId="31478" xr:uid="{00000000-0005-0000-0000-000032560000}"/>
    <cellStyle name="差_石家庄公司2013年3季度施工生产计划(修改2013.6.19） 2 3" xfId="11660" xr:uid="{00000000-0005-0000-0000-000033560000}"/>
    <cellStyle name="差_石家庄公司2013年3季度施工生产计划(修改2013.6.19） 2 3 2" xfId="31480" xr:uid="{00000000-0005-0000-0000-000034560000}"/>
    <cellStyle name="差_石家庄公司2013年3季度施工生产计划(修改2013.6.19） 2 4" xfId="12429" xr:uid="{00000000-0005-0000-0000-000035560000}"/>
    <cellStyle name="差_石家庄公司2013年3季度施工生产计划(修改2013.6.19） 2 4 2" xfId="25556" xr:uid="{00000000-0005-0000-0000-000036560000}"/>
    <cellStyle name="差_石家庄公司2013年3季度施工生产计划(修改2013.6.19） 2 5" xfId="17396" xr:uid="{00000000-0005-0000-0000-000037560000}"/>
    <cellStyle name="差_石家庄公司2013年3季度施工生产计划(修改2013.6.19） 2 5 2" xfId="33402" xr:uid="{00000000-0005-0000-0000-000038560000}"/>
    <cellStyle name="差_石家庄公司2013年3季度施工生产计划(修改2013.6.19） 2 6" xfId="31476" xr:uid="{00000000-0005-0000-0000-000039560000}"/>
    <cellStyle name="差_石家庄公司2013年3季度施工生产计划(修改2013.6.19） 3" xfId="5460" xr:uid="{00000000-0005-0000-0000-00003A560000}"/>
    <cellStyle name="差_石家庄公司2013年3季度施工生产计划(修改2013.6.19） 3 2" xfId="7635" xr:uid="{00000000-0005-0000-0000-00003B560000}"/>
    <cellStyle name="差_石家庄公司2013年3季度施工生产计划(修改2013.6.19） 3 2 2" xfId="33404" xr:uid="{00000000-0005-0000-0000-00003C560000}"/>
    <cellStyle name="差_石家庄公司2013年3季度施工生产计划(修改2013.6.19） 3 3" xfId="12430" xr:uid="{00000000-0005-0000-0000-00003D560000}"/>
    <cellStyle name="差_石家庄公司2013年3季度施工生产计划(修改2013.6.19） 3 3 2" xfId="33406" xr:uid="{00000000-0005-0000-0000-00003E560000}"/>
    <cellStyle name="差_石家庄公司2013年3季度施工生产计划(修改2013.6.19） 3 4" xfId="31484" xr:uid="{00000000-0005-0000-0000-00003F560000}"/>
    <cellStyle name="差_石家庄公司2013年3季度施工生产计划(修改2013.6.19） 4" xfId="11665" xr:uid="{00000000-0005-0000-0000-000040560000}"/>
    <cellStyle name="差_石家庄公司2013年3季度施工生产计划(修改2013.6.19） 4 2" xfId="31487" xr:uid="{00000000-0005-0000-0000-000041560000}"/>
    <cellStyle name="差_石家庄公司2013年3季度施工生产计划(修改2013.6.19） 5" xfId="12431" xr:uid="{00000000-0005-0000-0000-000042560000}"/>
    <cellStyle name="差_石家庄公司2013年3季度施工生产计划(修改2013.6.19） 5 2" xfId="31491" xr:uid="{00000000-0005-0000-0000-000043560000}"/>
    <cellStyle name="差_石家庄公司2013年3季度施工生产计划(修改2013.6.19） 6" xfId="17159" xr:uid="{00000000-0005-0000-0000-000044560000}"/>
    <cellStyle name="差_石家庄公司2013年3季度施工生产计划(修改2013.6.19） 6 2" xfId="33409" xr:uid="{00000000-0005-0000-0000-000045560000}"/>
    <cellStyle name="差_石家庄公司2013年3季度施工生产计划(修改2013.6.19） 7" xfId="31473" xr:uid="{00000000-0005-0000-0000-000046560000}"/>
    <cellStyle name="差_石家庄公司2013年3月份上半月完成产值" xfId="1807" xr:uid="{00000000-0005-0000-0000-000047560000}"/>
    <cellStyle name="差_石家庄公司2013年3月份上半月完成产值 2" xfId="1810" xr:uid="{00000000-0005-0000-0000-000048560000}"/>
    <cellStyle name="差_石家庄公司2013年3月份上半月完成产值 2 2" xfId="5463" xr:uid="{00000000-0005-0000-0000-000049560000}"/>
    <cellStyle name="差_石家庄公司2013年3月份上半月完成产值 2 2 2" xfId="7369" xr:uid="{00000000-0005-0000-0000-00004A560000}"/>
    <cellStyle name="差_石家庄公司2013年3月份上半月完成产值 2 2 2 2" xfId="33414" xr:uid="{00000000-0005-0000-0000-00004B560000}"/>
    <cellStyle name="差_石家庄公司2013年3月份上半月完成产值 2 2 3" xfId="12432" xr:uid="{00000000-0005-0000-0000-00004C560000}"/>
    <cellStyle name="差_石家庄公司2013年3月份上半月完成产值 2 2 3 2" xfId="33415" xr:uid="{00000000-0005-0000-0000-00004D560000}"/>
    <cellStyle name="差_石家庄公司2013年3月份上半月完成产值 2 2 4" xfId="33413" xr:uid="{00000000-0005-0000-0000-00004E560000}"/>
    <cellStyle name="差_石家庄公司2013年3月份上半月完成产值 2 3" xfId="11934" xr:uid="{00000000-0005-0000-0000-00004F560000}"/>
    <cellStyle name="差_石家庄公司2013年3月份上半月完成产值 2 3 2" xfId="23135" xr:uid="{00000000-0005-0000-0000-000050560000}"/>
    <cellStyle name="差_石家庄公司2013年3月份上半月完成产值 2 4" xfId="12433" xr:uid="{00000000-0005-0000-0000-000051560000}"/>
    <cellStyle name="差_石家庄公司2013年3月份上半月完成产值 2 4 2" xfId="33416" xr:uid="{00000000-0005-0000-0000-000052560000}"/>
    <cellStyle name="差_石家庄公司2013年3月份上半月完成产值 2 5" xfId="16444" xr:uid="{00000000-0005-0000-0000-000053560000}"/>
    <cellStyle name="差_石家庄公司2013年3月份上半月完成产值 2 5 2" xfId="33417" xr:uid="{00000000-0005-0000-0000-000054560000}"/>
    <cellStyle name="差_石家庄公司2013年3月份上半月完成产值 2 6" xfId="33411" xr:uid="{00000000-0005-0000-0000-000055560000}"/>
    <cellStyle name="差_石家庄公司2013年3月份上半月完成产值 3" xfId="5462" xr:uid="{00000000-0005-0000-0000-000056560000}"/>
    <cellStyle name="差_石家庄公司2013年3月份上半月完成产值 3 2" xfId="7380" xr:uid="{00000000-0005-0000-0000-000057560000}"/>
    <cellStyle name="差_石家庄公司2013年3月份上半月完成产值 3 2 2" xfId="33419" xr:uid="{00000000-0005-0000-0000-000058560000}"/>
    <cellStyle name="差_石家庄公司2013年3月份上半月完成产值 3 3" xfId="12434" xr:uid="{00000000-0005-0000-0000-000059560000}"/>
    <cellStyle name="差_石家庄公司2013年3月份上半月完成产值 3 3 2" xfId="33420" xr:uid="{00000000-0005-0000-0000-00005A560000}"/>
    <cellStyle name="差_石家庄公司2013年3月份上半月完成产值 3 4" xfId="33418" xr:uid="{00000000-0005-0000-0000-00005B560000}"/>
    <cellStyle name="差_石家庄公司2013年3月份上半月完成产值 4" xfId="12435" xr:uid="{00000000-0005-0000-0000-00005C560000}"/>
    <cellStyle name="差_石家庄公司2013年3月份上半月完成产值 4 2" xfId="33421" xr:uid="{00000000-0005-0000-0000-00005D560000}"/>
    <cellStyle name="差_石家庄公司2013年3月份上半月完成产值 5" xfId="12436" xr:uid="{00000000-0005-0000-0000-00005E560000}"/>
    <cellStyle name="差_石家庄公司2013年3月份上半月完成产值 5 2" xfId="33422" xr:uid="{00000000-0005-0000-0000-00005F560000}"/>
    <cellStyle name="差_石家庄公司2013年3月份上半月完成产值 6" xfId="16441" xr:uid="{00000000-0005-0000-0000-000060560000}"/>
    <cellStyle name="差_石家庄公司2013年3月份上半月完成产值 6 2" xfId="33423" xr:uid="{00000000-0005-0000-0000-000061560000}"/>
    <cellStyle name="差_石家庄公司2013年3月份上半月完成产值 7" xfId="33410" xr:uid="{00000000-0005-0000-0000-000062560000}"/>
    <cellStyle name="差_石家庄公司2013年4月15日上半月产值完成情况" xfId="2803" xr:uid="{00000000-0005-0000-0000-000063560000}"/>
    <cellStyle name="差_石家庄公司2013年4月15日上半月产值完成情况 2" xfId="967" xr:uid="{00000000-0005-0000-0000-000064560000}"/>
    <cellStyle name="差_石家庄公司2013年4月15日上半月产值完成情况 2 2" xfId="5465" xr:uid="{00000000-0005-0000-0000-000065560000}"/>
    <cellStyle name="差_石家庄公司2013年4月15日上半月产值完成情况 2 2 2" xfId="7567" xr:uid="{00000000-0005-0000-0000-000066560000}"/>
    <cellStyle name="差_石家庄公司2013年4月15日上半月产值完成情况 2 2 2 2" xfId="33291" xr:uid="{00000000-0005-0000-0000-000067560000}"/>
    <cellStyle name="差_石家庄公司2013年4月15日上半月产值完成情况 2 2 3" xfId="12437" xr:uid="{00000000-0005-0000-0000-000068560000}"/>
    <cellStyle name="差_石家庄公司2013年4月15日上半月产值完成情况 2 2 3 2" xfId="33427" xr:uid="{00000000-0005-0000-0000-000069560000}"/>
    <cellStyle name="差_石家庄公司2013年4月15日上半月产值完成情况 2 2 4" xfId="33425" xr:uid="{00000000-0005-0000-0000-00006A560000}"/>
    <cellStyle name="差_石家庄公司2013年4月15日上半月产值完成情况 2 3" xfId="12438" xr:uid="{00000000-0005-0000-0000-00006B560000}"/>
    <cellStyle name="差_石家庄公司2013年4月15日上半月产值完成情况 2 3 2" xfId="33428" xr:uid="{00000000-0005-0000-0000-00006C560000}"/>
    <cellStyle name="差_石家庄公司2013年4月15日上半月产值完成情况 2 4" xfId="11601" xr:uid="{00000000-0005-0000-0000-00006D560000}"/>
    <cellStyle name="差_石家庄公司2013年4月15日上半月产值完成情况 2 4 2" xfId="31328" xr:uid="{00000000-0005-0000-0000-00006E560000}"/>
    <cellStyle name="差_石家庄公司2013年4月15日上半月产值完成情况 2 5" xfId="15704" xr:uid="{00000000-0005-0000-0000-00006F560000}"/>
    <cellStyle name="差_石家庄公司2013年4月15日上半月产值完成情况 2 5 2" xfId="26983" xr:uid="{00000000-0005-0000-0000-000070560000}"/>
    <cellStyle name="差_石家庄公司2013年4月15日上半月产值完成情况 2 6" xfId="31900" xr:uid="{00000000-0005-0000-0000-000071560000}"/>
    <cellStyle name="差_石家庄公司2013年4月15日上半月产值完成情况 3" xfId="5464" xr:uid="{00000000-0005-0000-0000-000072560000}"/>
    <cellStyle name="差_石家庄公司2013年4月15日上半月产值完成情况 3 2" xfId="6791" xr:uid="{00000000-0005-0000-0000-000073560000}"/>
    <cellStyle name="差_石家庄公司2013年4月15日上半月产值完成情况 3 2 2" xfId="33430" xr:uid="{00000000-0005-0000-0000-000074560000}"/>
    <cellStyle name="差_石家庄公司2013年4月15日上半月产值完成情况 3 3" xfId="12439" xr:uid="{00000000-0005-0000-0000-000075560000}"/>
    <cellStyle name="差_石家庄公司2013年4月15日上半月产值完成情况 3 3 2" xfId="33431" xr:uid="{00000000-0005-0000-0000-000076560000}"/>
    <cellStyle name="差_石家庄公司2013年4月15日上半月产值完成情况 3 4" xfId="20733" xr:uid="{00000000-0005-0000-0000-000077560000}"/>
    <cellStyle name="差_石家庄公司2013年4月15日上半月产值完成情况 4" xfId="8458" xr:uid="{00000000-0005-0000-0000-000078560000}"/>
    <cellStyle name="差_石家庄公司2013年4月15日上半月产值完成情况 4 2" xfId="20712" xr:uid="{00000000-0005-0000-0000-000079560000}"/>
    <cellStyle name="差_石家庄公司2013年4月15日上半月产值完成情况 5" xfId="12440" xr:uid="{00000000-0005-0000-0000-00007A560000}"/>
    <cellStyle name="差_石家庄公司2013年4月15日上半月产值完成情况 5 2" xfId="33432" xr:uid="{00000000-0005-0000-0000-00007B560000}"/>
    <cellStyle name="差_石家庄公司2013年4月15日上半月产值完成情况 6" xfId="17397" xr:uid="{00000000-0005-0000-0000-00007C560000}"/>
    <cellStyle name="差_石家庄公司2013年4月15日上半月产值完成情况 6 2" xfId="33433" xr:uid="{00000000-0005-0000-0000-00007D560000}"/>
    <cellStyle name="差_石家庄公司2013年4月15日上半月产值完成情况 7" xfId="33424" xr:uid="{00000000-0005-0000-0000-00007E560000}"/>
    <cellStyle name="差_石家庄公司2013年5月15日上半月完成" xfId="1488" xr:uid="{00000000-0005-0000-0000-00007F560000}"/>
    <cellStyle name="差_石家庄公司2013年5月15日上半月完成 2" xfId="2804" xr:uid="{00000000-0005-0000-0000-000080560000}"/>
    <cellStyle name="差_石家庄公司2013年5月15日上半月完成 2 2" xfId="5467" xr:uid="{00000000-0005-0000-0000-000081560000}"/>
    <cellStyle name="差_石家庄公司2013年5月15日上半月完成 2 2 2" xfId="7636" xr:uid="{00000000-0005-0000-0000-000082560000}"/>
    <cellStyle name="差_石家庄公司2013年5月15日上半月完成 2 2 2 2" xfId="33438" xr:uid="{00000000-0005-0000-0000-000083560000}"/>
    <cellStyle name="差_石家庄公司2013年5月15日上半月完成 2 2 3" xfId="12442" xr:uid="{00000000-0005-0000-0000-000084560000}"/>
    <cellStyle name="差_石家庄公司2013年5月15日上半月完成 2 2 3 2" xfId="28753" xr:uid="{00000000-0005-0000-0000-000085560000}"/>
    <cellStyle name="差_石家庄公司2013年5月15日上半月完成 2 2 4" xfId="33437" xr:uid="{00000000-0005-0000-0000-000086560000}"/>
    <cellStyle name="差_石家庄公司2013年5月15日上半月完成 2 3" xfId="12443" xr:uid="{00000000-0005-0000-0000-000087560000}"/>
    <cellStyle name="差_石家庄公司2013年5月15日上半月完成 2 3 2" xfId="33440" xr:uid="{00000000-0005-0000-0000-000088560000}"/>
    <cellStyle name="差_石家庄公司2013年5月15日上半月完成 2 4" xfId="12444" xr:uid="{00000000-0005-0000-0000-000089560000}"/>
    <cellStyle name="差_石家庄公司2013年5月15日上半月完成 2 4 2" xfId="33441" xr:uid="{00000000-0005-0000-0000-00008A560000}"/>
    <cellStyle name="差_石家庄公司2013年5月15日上半月完成 2 5" xfId="17398" xr:uid="{00000000-0005-0000-0000-00008B560000}"/>
    <cellStyle name="差_石家庄公司2013年5月15日上半月完成 2 5 2" xfId="33442" xr:uid="{00000000-0005-0000-0000-00008C560000}"/>
    <cellStyle name="差_石家庄公司2013年5月15日上半月完成 2 6" xfId="33435" xr:uid="{00000000-0005-0000-0000-00008D560000}"/>
    <cellStyle name="差_石家庄公司2013年5月15日上半月完成 3" xfId="5466" xr:uid="{00000000-0005-0000-0000-00008E560000}"/>
    <cellStyle name="差_石家庄公司2013年5月15日上半月完成 3 2" xfId="6912" xr:uid="{00000000-0005-0000-0000-00008F560000}"/>
    <cellStyle name="差_石家庄公司2013年5月15日上半月完成 3 2 2" xfId="33443" xr:uid="{00000000-0005-0000-0000-000090560000}"/>
    <cellStyle name="差_石家庄公司2013年5月15日上半月完成 3 3" xfId="12445" xr:uid="{00000000-0005-0000-0000-000091560000}"/>
    <cellStyle name="差_石家庄公司2013年5月15日上半月完成 3 3 2" xfId="33444" xr:uid="{00000000-0005-0000-0000-000092560000}"/>
    <cellStyle name="差_石家庄公司2013年5月15日上半月完成 3 4" xfId="28595" xr:uid="{00000000-0005-0000-0000-000093560000}"/>
    <cellStyle name="差_石家庄公司2013年5月15日上半月完成 4" xfId="12446" xr:uid="{00000000-0005-0000-0000-000094560000}"/>
    <cellStyle name="差_石家庄公司2013年5月15日上半月完成 4 2" xfId="33445" xr:uid="{00000000-0005-0000-0000-000095560000}"/>
    <cellStyle name="差_石家庄公司2013年5月15日上半月完成 5" xfId="12447" xr:uid="{00000000-0005-0000-0000-000096560000}"/>
    <cellStyle name="差_石家庄公司2013年5月15日上半月完成 5 2" xfId="33446" xr:uid="{00000000-0005-0000-0000-000097560000}"/>
    <cellStyle name="差_石家庄公司2013年5月15日上半月完成 6" xfId="16137" xr:uid="{00000000-0005-0000-0000-000098560000}"/>
    <cellStyle name="差_石家庄公司2013年5月15日上半月完成 6 2" xfId="33447" xr:uid="{00000000-0005-0000-0000-000099560000}"/>
    <cellStyle name="差_石家庄公司2013年5月15日上半月完成 7" xfId="33434" xr:uid="{00000000-0005-0000-0000-00009A560000}"/>
    <cellStyle name="差_石家庄公司2013年5月份施工生产计划" xfId="1571" xr:uid="{00000000-0005-0000-0000-00009B560000}"/>
    <cellStyle name="差_石家庄公司2013年5月份施工生产计划 2" xfId="2806" xr:uid="{00000000-0005-0000-0000-00009C560000}"/>
    <cellStyle name="差_石家庄公司2013年5月份施工生产计划 2 2" xfId="5469" xr:uid="{00000000-0005-0000-0000-00009D560000}"/>
    <cellStyle name="差_石家庄公司2013年5月份施工生产计划 2 2 2" xfId="6857" xr:uid="{00000000-0005-0000-0000-00009E560000}"/>
    <cellStyle name="差_石家庄公司2013年5月份施工生产计划 2 2 2 2" xfId="33448" xr:uid="{00000000-0005-0000-0000-00009F560000}"/>
    <cellStyle name="差_石家庄公司2013年5月份施工生产计划 2 2 3" xfId="11868" xr:uid="{00000000-0005-0000-0000-0000A0560000}"/>
    <cellStyle name="差_石家庄公司2013年5月份施工生产计划 2 2 3 2" xfId="31987" xr:uid="{00000000-0005-0000-0000-0000A1560000}"/>
    <cellStyle name="差_石家庄公司2013年5月份施工生产计划 2 2 4" xfId="22097" xr:uid="{00000000-0005-0000-0000-0000A2560000}"/>
    <cellStyle name="差_石家庄公司2013年5月份施工生产计划 2 3" xfId="8556" xr:uid="{00000000-0005-0000-0000-0000A3560000}"/>
    <cellStyle name="差_石家庄公司2013年5月份施工生产计划 2 3 2" xfId="26108" xr:uid="{00000000-0005-0000-0000-0000A4560000}"/>
    <cellStyle name="差_石家庄公司2013年5月份施工生产计划 2 4" xfId="12448" xr:uid="{00000000-0005-0000-0000-0000A5560000}"/>
    <cellStyle name="差_石家庄公司2013年5月份施工生产计划 2 4 2" xfId="33449" xr:uid="{00000000-0005-0000-0000-0000A6560000}"/>
    <cellStyle name="差_石家庄公司2013年5月份施工生产计划 2 5" xfId="17400" xr:uid="{00000000-0005-0000-0000-0000A7560000}"/>
    <cellStyle name="差_石家庄公司2013年5月份施工生产计划 2 5 2" xfId="33450" xr:uid="{00000000-0005-0000-0000-0000A8560000}"/>
    <cellStyle name="差_石家庄公司2013年5月份施工生产计划 2 6" xfId="26104" xr:uid="{00000000-0005-0000-0000-0000A9560000}"/>
    <cellStyle name="差_石家庄公司2013年5月份施工生产计划 3" xfId="5468" xr:uid="{00000000-0005-0000-0000-0000AA560000}"/>
    <cellStyle name="差_石家庄公司2013年5月份施工生产计划 3 2" xfId="7637" xr:uid="{00000000-0005-0000-0000-0000AB560000}"/>
    <cellStyle name="差_石家庄公司2013年5月份施工生产计划 3 2 2" xfId="29787" xr:uid="{00000000-0005-0000-0000-0000AC560000}"/>
    <cellStyle name="差_石家庄公司2013年5月份施工生产计划 3 3" xfId="9928" xr:uid="{00000000-0005-0000-0000-0000AD560000}"/>
    <cellStyle name="差_石家庄公司2013年5月份施工生产计划 3 3 2" xfId="29790" xr:uid="{00000000-0005-0000-0000-0000AE560000}"/>
    <cellStyle name="差_石家庄公司2013年5月份施工生产计划 3 4" xfId="26110" xr:uid="{00000000-0005-0000-0000-0000AF560000}"/>
    <cellStyle name="差_石家庄公司2013年5月份施工生产计划 4" xfId="10410" xr:uid="{00000000-0005-0000-0000-0000B0560000}"/>
    <cellStyle name="差_石家庄公司2013年5月份施工生产计划 4 2" xfId="26113" xr:uid="{00000000-0005-0000-0000-0000B1560000}"/>
    <cellStyle name="差_石家庄公司2013年5月份施工生产计划 5" xfId="8290" xr:uid="{00000000-0005-0000-0000-0000B2560000}"/>
    <cellStyle name="差_石家庄公司2013年5月份施工生产计划 5 2" xfId="20769" xr:uid="{00000000-0005-0000-0000-0000B3560000}"/>
    <cellStyle name="差_石家庄公司2013年5月份施工生产计划 6" xfId="16218" xr:uid="{00000000-0005-0000-0000-0000B4560000}"/>
    <cellStyle name="差_石家庄公司2013年5月份施工生产计划 6 2" xfId="26473" xr:uid="{00000000-0005-0000-0000-0000B5560000}"/>
    <cellStyle name="差_石家庄公司2013年5月份施工生产计划 7" xfId="26101" xr:uid="{00000000-0005-0000-0000-0000B6560000}"/>
    <cellStyle name="差_石家庄公司2013年6月份上半月产值完成情况表" xfId="2807" xr:uid="{00000000-0005-0000-0000-0000B7560000}"/>
    <cellStyle name="差_石家庄公司2013年6月份上半月产值完成情况表 2" xfId="2808" xr:uid="{00000000-0005-0000-0000-0000B8560000}"/>
    <cellStyle name="差_石家庄公司2013年6月份上半月产值完成情况表 2 2" xfId="5471" xr:uid="{00000000-0005-0000-0000-0000B9560000}"/>
    <cellStyle name="差_石家庄公司2013年6月份上半月产值完成情况表 2 2 2" xfId="7638" xr:uid="{00000000-0005-0000-0000-0000BA560000}"/>
    <cellStyle name="差_石家庄公司2013年6月份上半月产值完成情况表 2 2 2 2" xfId="33454" xr:uid="{00000000-0005-0000-0000-0000BB560000}"/>
    <cellStyle name="差_石家庄公司2013年6月份上半月产值完成情况表 2 2 3" xfId="12449" xr:uid="{00000000-0005-0000-0000-0000BC560000}"/>
    <cellStyle name="差_石家庄公司2013年6月份上半月产值完成情况表 2 2 3 2" xfId="33455" xr:uid="{00000000-0005-0000-0000-0000BD560000}"/>
    <cellStyle name="差_石家庄公司2013年6月份上半月产值完成情况表 2 2 4" xfId="33453" xr:uid="{00000000-0005-0000-0000-0000BE560000}"/>
    <cellStyle name="差_石家庄公司2013年6月份上半月产值完成情况表 2 3" xfId="12450" xr:uid="{00000000-0005-0000-0000-0000BF560000}"/>
    <cellStyle name="差_石家庄公司2013年6月份上半月产值完成情况表 2 3 2" xfId="23217" xr:uid="{00000000-0005-0000-0000-0000C0560000}"/>
    <cellStyle name="差_石家庄公司2013年6月份上半月产值完成情况表 2 4" xfId="12451" xr:uid="{00000000-0005-0000-0000-0000C1560000}"/>
    <cellStyle name="差_石家庄公司2013年6月份上半月产值完成情况表 2 4 2" xfId="33457" xr:uid="{00000000-0005-0000-0000-0000C2560000}"/>
    <cellStyle name="差_石家庄公司2013年6月份上半月产值完成情况表 2 5" xfId="17402" xr:uid="{00000000-0005-0000-0000-0000C3560000}"/>
    <cellStyle name="差_石家庄公司2013年6月份上半月产值完成情况表 2 5 2" xfId="33458" xr:uid="{00000000-0005-0000-0000-0000C4560000}"/>
    <cellStyle name="差_石家庄公司2013年6月份上半月产值完成情况表 2 6" xfId="33452" xr:uid="{00000000-0005-0000-0000-0000C5560000}"/>
    <cellStyle name="差_石家庄公司2013年6月份上半月产值完成情况表 3" xfId="5470" xr:uid="{00000000-0005-0000-0000-0000C6560000}"/>
    <cellStyle name="差_石家庄公司2013年6月份上半月产值完成情况表 3 2" xfId="7639" xr:uid="{00000000-0005-0000-0000-0000C7560000}"/>
    <cellStyle name="差_石家庄公司2013年6月份上半月产值完成情况表 3 2 2" xfId="33459" xr:uid="{00000000-0005-0000-0000-0000C8560000}"/>
    <cellStyle name="差_石家庄公司2013年6月份上半月产值完成情况表 3 3" xfId="12452" xr:uid="{00000000-0005-0000-0000-0000C9560000}"/>
    <cellStyle name="差_石家庄公司2013年6月份上半月产值完成情况表 3 3 2" xfId="33460" xr:uid="{00000000-0005-0000-0000-0000CA560000}"/>
    <cellStyle name="差_石家庄公司2013年6月份上半月产值完成情况表 3 4" xfId="30860" xr:uid="{00000000-0005-0000-0000-0000CB560000}"/>
    <cellStyle name="差_石家庄公司2013年6月份上半月产值完成情况表 4" xfId="11416" xr:uid="{00000000-0005-0000-0000-0000CC560000}"/>
    <cellStyle name="差_石家庄公司2013年6月份上半月产值完成情况表 4 2" xfId="30862" xr:uid="{00000000-0005-0000-0000-0000CD560000}"/>
    <cellStyle name="差_石家庄公司2013年6月份上半月产值完成情况表 5" xfId="12453" xr:uid="{00000000-0005-0000-0000-0000CE560000}"/>
    <cellStyle name="差_石家庄公司2013年6月份上半月产值完成情况表 5 2" xfId="33461" xr:uid="{00000000-0005-0000-0000-0000CF560000}"/>
    <cellStyle name="差_石家庄公司2013年6月份上半月产值完成情况表 6" xfId="17401" xr:uid="{00000000-0005-0000-0000-0000D0560000}"/>
    <cellStyle name="差_石家庄公司2013年6月份上半月产值完成情况表 6 2" xfId="33462" xr:uid="{00000000-0005-0000-0000-0000D1560000}"/>
    <cellStyle name="差_石家庄公司2013年6月份上半月产值完成情况表 7" xfId="33451" xr:uid="{00000000-0005-0000-0000-0000D2560000}"/>
    <cellStyle name="差_石家庄公司2013年6月份施工生产计划" xfId="2809" xr:uid="{00000000-0005-0000-0000-0000D3560000}"/>
    <cellStyle name="差_石家庄公司2013年6月份施工生产计划 2" xfId="2812" xr:uid="{00000000-0005-0000-0000-0000D4560000}"/>
    <cellStyle name="差_石家庄公司2013年6月份施工生产计划 2 2" xfId="5473" xr:uid="{00000000-0005-0000-0000-0000D5560000}"/>
    <cellStyle name="差_石家庄公司2013年6月份施工生产计划 2 2 2" xfId="7640" xr:uid="{00000000-0005-0000-0000-0000D6560000}"/>
    <cellStyle name="差_石家庄公司2013年6月份施工生产计划 2 2 2 2" xfId="23243" xr:uid="{00000000-0005-0000-0000-0000D7560000}"/>
    <cellStyle name="差_石家庄公司2013年6月份施工生产计划 2 2 3" xfId="9270" xr:uid="{00000000-0005-0000-0000-0000D8560000}"/>
    <cellStyle name="差_石家庄公司2013年6月份施工生产计划 2 2 3 2" xfId="25996" xr:uid="{00000000-0005-0000-0000-0000D9560000}"/>
    <cellStyle name="差_石家庄公司2013年6月份施工生产计划 2 2 4" xfId="33466" xr:uid="{00000000-0005-0000-0000-0000DA560000}"/>
    <cellStyle name="差_石家庄公司2013年6月份施工生产计划 2 3" xfId="12454" xr:uid="{00000000-0005-0000-0000-0000DB560000}"/>
    <cellStyle name="差_石家庄公司2013年6月份施工生产计划 2 3 2" xfId="33467" xr:uid="{00000000-0005-0000-0000-0000DC560000}"/>
    <cellStyle name="差_石家庄公司2013年6月份施工生产计划 2 4" xfId="12455" xr:uid="{00000000-0005-0000-0000-0000DD560000}"/>
    <cellStyle name="差_石家庄公司2013年6月份施工生产计划 2 4 2" xfId="33468" xr:uid="{00000000-0005-0000-0000-0000DE560000}"/>
    <cellStyle name="差_石家庄公司2013年6月份施工生产计划 2 5" xfId="17406" xr:uid="{00000000-0005-0000-0000-0000DF560000}"/>
    <cellStyle name="差_石家庄公司2013年6月份施工生产计划 2 5 2" xfId="22020" xr:uid="{00000000-0005-0000-0000-0000E0560000}"/>
    <cellStyle name="差_石家庄公司2013年6月份施工生产计划 2 6" xfId="33465" xr:uid="{00000000-0005-0000-0000-0000E1560000}"/>
    <cellStyle name="差_石家庄公司2013年6月份施工生产计划 3" xfId="5472" xr:uid="{00000000-0005-0000-0000-0000E2560000}"/>
    <cellStyle name="差_石家庄公司2013年6月份施工生产计划 3 2" xfId="6823" xr:uid="{00000000-0005-0000-0000-0000E3560000}"/>
    <cellStyle name="差_石家庄公司2013年6月份施工生产计划 3 2 2" xfId="33469" xr:uid="{00000000-0005-0000-0000-0000E4560000}"/>
    <cellStyle name="差_石家庄公司2013年6月份施工生产计划 3 3" xfId="12456" xr:uid="{00000000-0005-0000-0000-0000E5560000}"/>
    <cellStyle name="差_石家庄公司2013年6月份施工生产计划 3 3 2" xfId="33470" xr:uid="{00000000-0005-0000-0000-0000E6560000}"/>
    <cellStyle name="差_石家庄公司2013年6月份施工生产计划 3 4" xfId="21036" xr:uid="{00000000-0005-0000-0000-0000E7560000}"/>
    <cellStyle name="差_石家庄公司2013年6月份施工生产计划 4" xfId="12457" xr:uid="{00000000-0005-0000-0000-0000E8560000}"/>
    <cellStyle name="差_石家庄公司2013年6月份施工生产计划 4 2" xfId="33471" xr:uid="{00000000-0005-0000-0000-0000E9560000}"/>
    <cellStyle name="差_石家庄公司2013年6月份施工生产计划 5" xfId="12458" xr:uid="{00000000-0005-0000-0000-0000EA560000}"/>
    <cellStyle name="差_石家庄公司2013年6月份施工生产计划 5 2" xfId="33473" xr:uid="{00000000-0005-0000-0000-0000EB560000}"/>
    <cellStyle name="差_石家庄公司2013年6月份施工生产计划 6" xfId="17403" xr:uid="{00000000-0005-0000-0000-0000EC560000}"/>
    <cellStyle name="差_石家庄公司2013年6月份施工生产计划 6 2" xfId="32750" xr:uid="{00000000-0005-0000-0000-0000ED560000}"/>
    <cellStyle name="差_石家庄公司2013年6月份施工生产计划 7" xfId="33464" xr:uid="{00000000-0005-0000-0000-0000EE560000}"/>
    <cellStyle name="差_石家庄公司2013年7月份上半月产值完成" xfId="2813" xr:uid="{00000000-0005-0000-0000-0000EF560000}"/>
    <cellStyle name="差_石家庄公司2013年7月份上半月产值完成 2" xfId="1905" xr:uid="{00000000-0005-0000-0000-0000F0560000}"/>
    <cellStyle name="差_石家庄公司2013年7月份上半月产值完成 2 2" xfId="5475" xr:uid="{00000000-0005-0000-0000-0000F1560000}"/>
    <cellStyle name="差_石家庄公司2013年7月份上半月产值完成 2 2 2" xfId="7641" xr:uid="{00000000-0005-0000-0000-0000F2560000}"/>
    <cellStyle name="差_石家庄公司2013年7月份上半月产值完成 2 2 2 2" xfId="33479" xr:uid="{00000000-0005-0000-0000-0000F3560000}"/>
    <cellStyle name="差_石家庄公司2013年7月份上半月产值完成 2 2 3" xfId="12460" xr:uid="{00000000-0005-0000-0000-0000F4560000}"/>
    <cellStyle name="差_石家庄公司2013年7月份上半月产值完成 2 2 3 2" xfId="33480" xr:uid="{00000000-0005-0000-0000-0000F5560000}"/>
    <cellStyle name="差_石家庄公司2013年7月份上半月产值完成 2 2 4" xfId="33478" xr:uid="{00000000-0005-0000-0000-0000F6560000}"/>
    <cellStyle name="差_石家庄公司2013年7月份上半月产值完成 2 3" xfId="12461" xr:uid="{00000000-0005-0000-0000-0000F7560000}"/>
    <cellStyle name="差_石家庄公司2013年7月份上半月产值完成 2 3 2" xfId="33481" xr:uid="{00000000-0005-0000-0000-0000F8560000}"/>
    <cellStyle name="差_石家庄公司2013年7月份上半月产值完成 2 4" xfId="12462" xr:uid="{00000000-0005-0000-0000-0000F9560000}"/>
    <cellStyle name="差_石家庄公司2013年7月份上半月产值完成 2 4 2" xfId="33482" xr:uid="{00000000-0005-0000-0000-0000FA560000}"/>
    <cellStyle name="差_石家庄公司2013年7月份上半月产值完成 2 5" xfId="16530" xr:uid="{00000000-0005-0000-0000-0000FB560000}"/>
    <cellStyle name="差_石家庄公司2013年7月份上半月产值完成 2 5 2" xfId="33485" xr:uid="{00000000-0005-0000-0000-0000FC560000}"/>
    <cellStyle name="差_石家庄公司2013年7月份上半月产值完成 2 6" xfId="33477" xr:uid="{00000000-0005-0000-0000-0000FD560000}"/>
    <cellStyle name="差_石家庄公司2013年7月份上半月产值完成 3" xfId="5474" xr:uid="{00000000-0005-0000-0000-0000FE560000}"/>
    <cellStyle name="差_石家庄公司2013年7月份上半月产值完成 3 2" xfId="7642" xr:uid="{00000000-0005-0000-0000-0000FF560000}"/>
    <cellStyle name="差_石家庄公司2013年7月份上半月产值完成 3 2 2" xfId="33487" xr:uid="{00000000-0005-0000-0000-000000570000}"/>
    <cellStyle name="差_石家庄公司2013年7月份上半月产值完成 3 3" xfId="11397" xr:uid="{00000000-0005-0000-0000-000001570000}"/>
    <cellStyle name="差_石家庄公司2013年7月份上半月产值完成 3 3 2" xfId="30815" xr:uid="{00000000-0005-0000-0000-000002570000}"/>
    <cellStyle name="差_石家庄公司2013年7月份上半月产值完成 3 4" xfId="33486" xr:uid="{00000000-0005-0000-0000-000003570000}"/>
    <cellStyle name="差_石家庄公司2013年7月份上半月产值完成 4" xfId="12463" xr:uid="{00000000-0005-0000-0000-000004570000}"/>
    <cellStyle name="差_石家庄公司2013年7月份上半月产值完成 4 2" xfId="33489" xr:uid="{00000000-0005-0000-0000-000005570000}"/>
    <cellStyle name="差_石家庄公司2013年7月份上半月产值完成 5" xfId="12464" xr:uid="{00000000-0005-0000-0000-000006570000}"/>
    <cellStyle name="差_石家庄公司2013年7月份上半月产值完成 5 2" xfId="33490" xr:uid="{00000000-0005-0000-0000-000007570000}"/>
    <cellStyle name="差_石家庄公司2013年7月份上半月产值完成 6" xfId="17407" xr:uid="{00000000-0005-0000-0000-000008570000}"/>
    <cellStyle name="差_石家庄公司2013年7月份上半月产值完成 6 2" xfId="33491" xr:uid="{00000000-0005-0000-0000-000009570000}"/>
    <cellStyle name="差_石家庄公司2013年7月份上半月产值完成 7" xfId="33476" xr:uid="{00000000-0005-0000-0000-00000A570000}"/>
    <cellStyle name="差_石家庄公司2013年8月份上半月产值完成情况表" xfId="2815" xr:uid="{00000000-0005-0000-0000-00000B570000}"/>
    <cellStyle name="差_石家庄公司2013年8月份上半月产值完成情况表 2" xfId="2754" xr:uid="{00000000-0005-0000-0000-00000C570000}"/>
    <cellStyle name="差_石家庄公司2013年8月份上半月产值完成情况表 2 2" xfId="5477" xr:uid="{00000000-0005-0000-0000-00000D570000}"/>
    <cellStyle name="差_石家庄公司2013年8月份上半月产值完成情况表 2 2 2" xfId="7617" xr:uid="{00000000-0005-0000-0000-00000E570000}"/>
    <cellStyle name="差_石家庄公司2013年8月份上半月产值完成情况表 2 2 2 2" xfId="33495" xr:uid="{00000000-0005-0000-0000-00000F570000}"/>
    <cellStyle name="差_石家庄公司2013年8月份上半月产值完成情况表 2 2 3" xfId="12466" xr:uid="{00000000-0005-0000-0000-000010570000}"/>
    <cellStyle name="差_石家庄公司2013年8月份上半月产值完成情况表 2 2 3 2" xfId="33496" xr:uid="{00000000-0005-0000-0000-000011570000}"/>
    <cellStyle name="差_石家庄公司2013年8月份上半月产值完成情况表 2 2 4" xfId="33494" xr:uid="{00000000-0005-0000-0000-000012570000}"/>
    <cellStyle name="差_石家庄公司2013年8月份上半月产值完成情况表 2 3" xfId="12467" xr:uid="{00000000-0005-0000-0000-000013570000}"/>
    <cellStyle name="差_石家庄公司2013年8月份上半月产值完成情况表 2 3 2" xfId="33497" xr:uid="{00000000-0005-0000-0000-000014570000}"/>
    <cellStyle name="差_石家庄公司2013年8月份上半月产值完成情况表 2 4" xfId="12468" xr:uid="{00000000-0005-0000-0000-000015570000}"/>
    <cellStyle name="差_石家庄公司2013年8月份上半月产值完成情况表 2 4 2" xfId="33498" xr:uid="{00000000-0005-0000-0000-000016570000}"/>
    <cellStyle name="差_石家庄公司2013年8月份上半月产值完成情况表 2 5" xfId="17347" xr:uid="{00000000-0005-0000-0000-000017570000}"/>
    <cellStyle name="差_石家庄公司2013年8月份上半月产值完成情况表 2 5 2" xfId="33499" xr:uid="{00000000-0005-0000-0000-000018570000}"/>
    <cellStyle name="差_石家庄公司2013年8月份上半月产值完成情况表 2 6" xfId="32920" xr:uid="{00000000-0005-0000-0000-000019570000}"/>
    <cellStyle name="差_石家庄公司2013年8月份上半月产值完成情况表 3" xfId="5476" xr:uid="{00000000-0005-0000-0000-00001A570000}"/>
    <cellStyle name="差_石家庄公司2013年8月份上半月产值完成情况表 3 2" xfId="7643" xr:uid="{00000000-0005-0000-0000-00001B570000}"/>
    <cellStyle name="差_石家庄公司2013年8月份上半月产值完成情况表 3 2 2" xfId="33504" xr:uid="{00000000-0005-0000-0000-00001C570000}"/>
    <cellStyle name="差_石家庄公司2013年8月份上半月产值完成情况表 3 3" xfId="12470" xr:uid="{00000000-0005-0000-0000-00001D570000}"/>
    <cellStyle name="差_石家庄公司2013年8月份上半月产值完成情况表 3 3 2" xfId="33505" xr:uid="{00000000-0005-0000-0000-00001E570000}"/>
    <cellStyle name="差_石家庄公司2013年8月份上半月产值完成情况表 3 4" xfId="33502" xr:uid="{00000000-0005-0000-0000-00001F570000}"/>
    <cellStyle name="差_石家庄公司2013年8月份上半月产值完成情况表 4" xfId="12473" xr:uid="{00000000-0005-0000-0000-000020570000}"/>
    <cellStyle name="差_石家庄公司2013年8月份上半月产值完成情况表 4 2" xfId="33508" xr:uid="{00000000-0005-0000-0000-000021570000}"/>
    <cellStyle name="差_石家庄公司2013年8月份上半月产值完成情况表 5" xfId="12476" xr:uid="{00000000-0005-0000-0000-000022570000}"/>
    <cellStyle name="差_石家庄公司2013年8月份上半月产值完成情况表 5 2" xfId="33511" xr:uid="{00000000-0005-0000-0000-000023570000}"/>
    <cellStyle name="差_石家庄公司2013年8月份上半月产值完成情况表 6" xfId="17409" xr:uid="{00000000-0005-0000-0000-000024570000}"/>
    <cellStyle name="差_石家庄公司2013年8月份上半月产值完成情况表 6 2" xfId="33514" xr:uid="{00000000-0005-0000-0000-000025570000}"/>
    <cellStyle name="差_石家庄公司2013年8月份上半月产值完成情况表 7" xfId="33493" xr:uid="{00000000-0005-0000-0000-000026570000}"/>
    <cellStyle name="差_石家庄公司2013年8月份施工生产计划" xfId="2268" xr:uid="{00000000-0005-0000-0000-000027570000}"/>
    <cellStyle name="差_石家庄公司2013年8月份施工生产计划 2" xfId="831" xr:uid="{00000000-0005-0000-0000-000028570000}"/>
    <cellStyle name="差_石家庄公司2013年8月份施工生产计划 2 2" xfId="5479" xr:uid="{00000000-0005-0000-0000-000029570000}"/>
    <cellStyle name="差_石家庄公司2013年8月份施工生产计划 2 2 2" xfId="7154" xr:uid="{00000000-0005-0000-0000-00002A570000}"/>
    <cellStyle name="差_石家庄公司2013年8月份施工生产计划 2 2 2 2" xfId="21571" xr:uid="{00000000-0005-0000-0000-00002B570000}"/>
    <cellStyle name="差_石家庄公司2013年8月份施工生产计划 2 2 3" xfId="8930" xr:uid="{00000000-0005-0000-0000-00002C570000}"/>
    <cellStyle name="差_石家庄公司2013年8月份施工生产计划 2 2 3 2" xfId="25648" xr:uid="{00000000-0005-0000-0000-00002D570000}"/>
    <cellStyle name="差_石家庄公司2013年8月份施工生产计划 2 2 4" xfId="25644" xr:uid="{00000000-0005-0000-0000-00002E570000}"/>
    <cellStyle name="差_石家庄公司2013年8月份施工生产计划 2 3" xfId="10523" xr:uid="{00000000-0005-0000-0000-00002F570000}"/>
    <cellStyle name="差_石家庄公司2013年8月份施工生产计划 2 3 2" xfId="25654" xr:uid="{00000000-0005-0000-0000-000030570000}"/>
    <cellStyle name="差_石家庄公司2013年8月份施工生产计划 2 4" xfId="10986" xr:uid="{00000000-0005-0000-0000-000031570000}"/>
    <cellStyle name="差_石家庄公司2013年8月份施工生产计划 2 4 2" xfId="22396" xr:uid="{00000000-0005-0000-0000-000032570000}"/>
    <cellStyle name="差_石家庄公司2013年8月份施工生产计划 2 5" xfId="15643" xr:uid="{00000000-0005-0000-0000-000033570000}"/>
    <cellStyle name="差_石家庄公司2013年8月份施工生产计划 2 5 2" xfId="25658" xr:uid="{00000000-0005-0000-0000-000034570000}"/>
    <cellStyle name="差_石家庄公司2013年8月份施工生产计划 2 6" xfId="21523" xr:uid="{00000000-0005-0000-0000-000035570000}"/>
    <cellStyle name="差_石家庄公司2013年8月份施工生产计划 3" xfId="5478" xr:uid="{00000000-0005-0000-0000-000036570000}"/>
    <cellStyle name="差_石家庄公司2013年8月份施工生产计划 3 2" xfId="6848" xr:uid="{00000000-0005-0000-0000-000037570000}"/>
    <cellStyle name="差_石家庄公司2013年8月份施工生产计划 3 2 2" xfId="22859" xr:uid="{00000000-0005-0000-0000-000038570000}"/>
    <cellStyle name="差_石家庄公司2013年8月份施工生产计划 3 3" xfId="9666" xr:uid="{00000000-0005-0000-0000-000039570000}"/>
    <cellStyle name="差_石家庄公司2013年8月份施工生产计划 3 3 2" xfId="22885" xr:uid="{00000000-0005-0000-0000-00003A570000}"/>
    <cellStyle name="差_石家庄公司2013年8月份施工生产计划 3 4" xfId="21335" xr:uid="{00000000-0005-0000-0000-00003B570000}"/>
    <cellStyle name="差_石家庄公司2013年8月份施工生产计划 4" xfId="10900" xr:uid="{00000000-0005-0000-0000-00003C570000}"/>
    <cellStyle name="差_石家庄公司2013年8月份施工生产计划 4 2" xfId="22907" xr:uid="{00000000-0005-0000-0000-00003D570000}"/>
    <cellStyle name="差_石家庄公司2013年8月份施工生产计划 5" xfId="12477" xr:uid="{00000000-0005-0000-0000-00003E570000}"/>
    <cellStyle name="差_石家庄公司2013年8月份施工生产计划 5 2" xfId="33517" xr:uid="{00000000-0005-0000-0000-00003F570000}"/>
    <cellStyle name="差_石家庄公司2013年8月份施工生产计划 6" xfId="16868" xr:uid="{00000000-0005-0000-0000-000040570000}"/>
    <cellStyle name="差_石家庄公司2013年8月份施工生产计划 6 2" xfId="33518" xr:uid="{00000000-0005-0000-0000-000041570000}"/>
    <cellStyle name="差_石家庄公司2013年8月份施工生产计划 7" xfId="33516" xr:uid="{00000000-0005-0000-0000-000042570000}"/>
    <cellStyle name="差_石家庄公司2013年9月份产值完成" xfId="2816" xr:uid="{00000000-0005-0000-0000-000043570000}"/>
    <cellStyle name="差_石家庄公司2013年9月份产值完成 2" xfId="2817" xr:uid="{00000000-0005-0000-0000-000044570000}"/>
    <cellStyle name="差_石家庄公司2013年9月份产值完成 2 2" xfId="5481" xr:uid="{00000000-0005-0000-0000-000045570000}"/>
    <cellStyle name="差_石家庄公司2013年9月份产值完成 2 2 2" xfId="6943" xr:uid="{00000000-0005-0000-0000-000046570000}"/>
    <cellStyle name="差_石家庄公司2013年9月份产值完成 2 2 2 2" xfId="33522" xr:uid="{00000000-0005-0000-0000-000047570000}"/>
    <cellStyle name="差_石家庄公司2013年9月份产值完成 2 2 3" xfId="12478" xr:uid="{00000000-0005-0000-0000-000048570000}"/>
    <cellStyle name="差_石家庄公司2013年9月份产值完成 2 2 3 2" xfId="33524" xr:uid="{00000000-0005-0000-0000-000049570000}"/>
    <cellStyle name="差_石家庄公司2013年9月份产值完成 2 2 4" xfId="33521" xr:uid="{00000000-0005-0000-0000-00004A570000}"/>
    <cellStyle name="差_石家庄公司2013年9月份产值完成 2 3" xfId="12479" xr:uid="{00000000-0005-0000-0000-00004B570000}"/>
    <cellStyle name="差_石家庄公司2013年9月份产值完成 2 3 2" xfId="33525" xr:uid="{00000000-0005-0000-0000-00004C570000}"/>
    <cellStyle name="差_石家庄公司2013年9月份产值完成 2 4" xfId="12480" xr:uid="{00000000-0005-0000-0000-00004D570000}"/>
    <cellStyle name="差_石家庄公司2013年9月份产值完成 2 4 2" xfId="33526" xr:uid="{00000000-0005-0000-0000-00004E570000}"/>
    <cellStyle name="差_石家庄公司2013年9月份产值完成 2 5" xfId="17411" xr:uid="{00000000-0005-0000-0000-00004F570000}"/>
    <cellStyle name="差_石家庄公司2013年9月份产值完成 2 5 2" xfId="24176" xr:uid="{00000000-0005-0000-0000-000050570000}"/>
    <cellStyle name="差_石家庄公司2013年9月份产值完成 2 6" xfId="33520" xr:uid="{00000000-0005-0000-0000-000051570000}"/>
    <cellStyle name="差_石家庄公司2013年9月份产值完成 3" xfId="5480" xr:uid="{00000000-0005-0000-0000-000052570000}"/>
    <cellStyle name="差_石家庄公司2013年9月份产值完成 3 2" xfId="7474" xr:uid="{00000000-0005-0000-0000-000053570000}"/>
    <cellStyle name="差_石家庄公司2013年9月份产值完成 3 2 2" xfId="29950" xr:uid="{00000000-0005-0000-0000-000054570000}"/>
    <cellStyle name="差_石家庄公司2013年9月份产值完成 3 3" xfId="8496" xr:uid="{00000000-0005-0000-0000-000055570000}"/>
    <cellStyle name="差_石家庄公司2013年9月份产值完成 3 3 2" xfId="30039" xr:uid="{00000000-0005-0000-0000-000056570000}"/>
    <cellStyle name="差_石家庄公司2013年9月份产值完成 3 4" xfId="30037" xr:uid="{00000000-0005-0000-0000-000057570000}"/>
    <cellStyle name="差_石家庄公司2013年9月份产值完成 4" xfId="12481" xr:uid="{00000000-0005-0000-0000-000058570000}"/>
    <cellStyle name="差_石家庄公司2013年9月份产值完成 4 2" xfId="33527" xr:uid="{00000000-0005-0000-0000-000059570000}"/>
    <cellStyle name="差_石家庄公司2013年9月份产值完成 5" xfId="12482" xr:uid="{00000000-0005-0000-0000-00005A570000}"/>
    <cellStyle name="差_石家庄公司2013年9月份产值完成 5 2" xfId="33528" xr:uid="{00000000-0005-0000-0000-00005B570000}"/>
    <cellStyle name="差_石家庄公司2013年9月份产值完成 6" xfId="17410" xr:uid="{00000000-0005-0000-0000-00005C570000}"/>
    <cellStyle name="差_石家庄公司2013年9月份产值完成 6 2" xfId="33529" xr:uid="{00000000-0005-0000-0000-00005D570000}"/>
    <cellStyle name="差_石家庄公司2013年9月份产值完成 7" xfId="33519" xr:uid="{00000000-0005-0000-0000-00005E570000}"/>
    <cellStyle name="差_石家庄公司2013年9月份上半月产值完成" xfId="2819" xr:uid="{00000000-0005-0000-0000-00005F570000}"/>
    <cellStyle name="差_石家庄公司2013年9月份上半月产值完成 2" xfId="2296" xr:uid="{00000000-0005-0000-0000-000060570000}"/>
    <cellStyle name="差_石家庄公司2013年9月份上半月产值完成 2 2" xfId="5483" xr:uid="{00000000-0005-0000-0000-000061570000}"/>
    <cellStyle name="差_石家庄公司2013年9月份上半月产值完成 2 2 2" xfId="7465" xr:uid="{00000000-0005-0000-0000-000062570000}"/>
    <cellStyle name="差_石家庄公司2013年9月份上半月产值完成 2 2 2 2" xfId="33531" xr:uid="{00000000-0005-0000-0000-000063570000}"/>
    <cellStyle name="差_石家庄公司2013年9月份上半月产值完成 2 2 3" xfId="12483" xr:uid="{00000000-0005-0000-0000-000064570000}"/>
    <cellStyle name="差_石家庄公司2013年9月份上半月产值完成 2 2 3 2" xfId="23903" xr:uid="{00000000-0005-0000-0000-000065570000}"/>
    <cellStyle name="差_石家庄公司2013年9月份上半月产值完成 2 2 4" xfId="29917" xr:uid="{00000000-0005-0000-0000-000066570000}"/>
    <cellStyle name="差_石家庄公司2013年9月份上半月产值完成 2 3" xfId="9831" xr:uid="{00000000-0005-0000-0000-000067570000}"/>
    <cellStyle name="差_石家庄公司2013年9月份上半月产值完成 2 3 2" xfId="29919" xr:uid="{00000000-0005-0000-0000-000068570000}"/>
    <cellStyle name="差_石家庄公司2013年9月份上半月产值完成 2 4" xfId="9849" xr:uid="{00000000-0005-0000-0000-000069570000}"/>
    <cellStyle name="差_石家庄公司2013年9月份上半月产值完成 2 4 2" xfId="29921" xr:uid="{00000000-0005-0000-0000-00006A570000}"/>
    <cellStyle name="差_石家庄公司2013年9月份上半月产值完成 2 5" xfId="16896" xr:uid="{00000000-0005-0000-0000-00006B570000}"/>
    <cellStyle name="差_石家庄公司2013年9月份上半月产值完成 2 5 2" xfId="29924" xr:uid="{00000000-0005-0000-0000-00006C570000}"/>
    <cellStyle name="差_石家庄公司2013年9月份上半月产值完成 2 6" xfId="29915" xr:uid="{00000000-0005-0000-0000-00006D570000}"/>
    <cellStyle name="差_石家庄公司2013年9月份上半月产值完成 3" xfId="5482" xr:uid="{00000000-0005-0000-0000-00006E570000}"/>
    <cellStyle name="差_石家庄公司2013年9月份上半月产值完成 3 2" xfId="6878" xr:uid="{00000000-0005-0000-0000-00006F570000}"/>
    <cellStyle name="差_石家庄公司2013年9月份上半月产值完成 3 2 2" xfId="33533" xr:uid="{00000000-0005-0000-0000-000070570000}"/>
    <cellStyle name="差_石家庄公司2013年9月份上半月产值完成 3 3" xfId="12484" xr:uid="{00000000-0005-0000-0000-000071570000}"/>
    <cellStyle name="差_石家庄公司2013年9月份上半月产值完成 3 3 2" xfId="33534" xr:uid="{00000000-0005-0000-0000-000072570000}"/>
    <cellStyle name="差_石家庄公司2013年9月份上半月产值完成 3 4" xfId="33532" xr:uid="{00000000-0005-0000-0000-000073570000}"/>
    <cellStyle name="差_石家庄公司2013年9月份上半月产值完成 4" xfId="12485" xr:uid="{00000000-0005-0000-0000-000074570000}"/>
    <cellStyle name="差_石家庄公司2013年9月份上半月产值完成 4 2" xfId="33535" xr:uid="{00000000-0005-0000-0000-000075570000}"/>
    <cellStyle name="差_石家庄公司2013年9月份上半月产值完成 5" xfId="12486" xr:uid="{00000000-0005-0000-0000-000076570000}"/>
    <cellStyle name="差_石家庄公司2013年9月份上半月产值完成 5 2" xfId="33536" xr:uid="{00000000-0005-0000-0000-000077570000}"/>
    <cellStyle name="差_石家庄公司2013年9月份上半月产值完成 6" xfId="17413" xr:uid="{00000000-0005-0000-0000-000078570000}"/>
    <cellStyle name="差_石家庄公司2013年9月份上半月产值完成 6 2" xfId="33537" xr:uid="{00000000-0005-0000-0000-000079570000}"/>
    <cellStyle name="差_石家庄公司2013年9月份上半月产值完成 7" xfId="33530" xr:uid="{00000000-0005-0000-0000-00007A570000}"/>
    <cellStyle name="差_石家庄公司2013年9月份施工生产计划" xfId="487" xr:uid="{00000000-0005-0000-0000-00007B570000}"/>
    <cellStyle name="差_石家庄公司2013年9月份施工生产计划 2" xfId="1477" xr:uid="{00000000-0005-0000-0000-00007C570000}"/>
    <cellStyle name="差_石家庄公司2013年9月份施工生产计划 2 2" xfId="5485" xr:uid="{00000000-0005-0000-0000-00007D570000}"/>
    <cellStyle name="差_石家庄公司2013年9月份施工生产计划 2 2 2" xfId="7159" xr:uid="{00000000-0005-0000-0000-00007E570000}"/>
    <cellStyle name="差_石家庄公司2013年9月份施工生产计划 2 2 2 2" xfId="33542" xr:uid="{00000000-0005-0000-0000-00007F570000}"/>
    <cellStyle name="差_石家庄公司2013年9月份施工生产计划 2 2 3" xfId="12488" xr:uid="{00000000-0005-0000-0000-000080570000}"/>
    <cellStyle name="差_石家庄公司2013年9月份施工生产计划 2 2 3 2" xfId="33543" xr:uid="{00000000-0005-0000-0000-000081570000}"/>
    <cellStyle name="差_石家庄公司2013年9月份施工生产计划 2 2 4" xfId="33541" xr:uid="{00000000-0005-0000-0000-000082570000}"/>
    <cellStyle name="差_石家庄公司2013年9月份施工生产计划 2 3" xfId="12490" xr:uid="{00000000-0005-0000-0000-000083570000}"/>
    <cellStyle name="差_石家庄公司2013年9月份施工生产计划 2 3 2" xfId="33545" xr:uid="{00000000-0005-0000-0000-000084570000}"/>
    <cellStyle name="差_石家庄公司2013年9月份施工生产计划 2 4" xfId="12491" xr:uid="{00000000-0005-0000-0000-000085570000}"/>
    <cellStyle name="差_石家庄公司2013年9月份施工生产计划 2 4 2" xfId="33547" xr:uid="{00000000-0005-0000-0000-000086570000}"/>
    <cellStyle name="差_石家庄公司2013年9月份施工生产计划 2 5" xfId="16126" xr:uid="{00000000-0005-0000-0000-000087570000}"/>
    <cellStyle name="差_石家庄公司2013年9月份施工生产计划 2 5 2" xfId="33548" xr:uid="{00000000-0005-0000-0000-000088570000}"/>
    <cellStyle name="差_石家庄公司2013年9月份施工生产计划 2 6" xfId="33539" xr:uid="{00000000-0005-0000-0000-000089570000}"/>
    <cellStyle name="差_石家庄公司2013年9月份施工生产计划 3" xfId="5484" xr:uid="{00000000-0005-0000-0000-00008A570000}"/>
    <cellStyle name="差_石家庄公司2013年9月份施工生产计划 3 2" xfId="7161" xr:uid="{00000000-0005-0000-0000-00008B570000}"/>
    <cellStyle name="差_石家庄公司2013年9月份施工生产计划 3 2 2" xfId="33550" xr:uid="{00000000-0005-0000-0000-00008C570000}"/>
    <cellStyle name="差_石家庄公司2013年9月份施工生产计划 3 3" xfId="12492" xr:uid="{00000000-0005-0000-0000-00008D570000}"/>
    <cellStyle name="差_石家庄公司2013年9月份施工生产计划 3 3 2" xfId="33551" xr:uid="{00000000-0005-0000-0000-00008E570000}"/>
    <cellStyle name="差_石家庄公司2013年9月份施工生产计划 3 4" xfId="33549" xr:uid="{00000000-0005-0000-0000-00008F570000}"/>
    <cellStyle name="差_石家庄公司2013年9月份施工生产计划 4" xfId="12493" xr:uid="{00000000-0005-0000-0000-000090570000}"/>
    <cellStyle name="差_石家庄公司2013年9月份施工生产计划 4 2" xfId="33552" xr:uid="{00000000-0005-0000-0000-000091570000}"/>
    <cellStyle name="差_石家庄公司2013年9月份施工生产计划 5" xfId="12494" xr:uid="{00000000-0005-0000-0000-000092570000}"/>
    <cellStyle name="差_石家庄公司2013年9月份施工生产计划 5 2" xfId="33553" xr:uid="{00000000-0005-0000-0000-000093570000}"/>
    <cellStyle name="差_石家庄公司2013年9月份施工生产计划 6" xfId="15493" xr:uid="{00000000-0005-0000-0000-000094570000}"/>
    <cellStyle name="差_石家庄公司2013年9月份施工生产计划 6 2" xfId="33555" xr:uid="{00000000-0005-0000-0000-000095570000}"/>
    <cellStyle name="差_石家庄公司2013年9月份施工生产计划 7" xfId="33538" xr:uid="{00000000-0005-0000-0000-000096570000}"/>
    <cellStyle name="差_台账" xfId="4126" xr:uid="{00000000-0005-0000-0000-000097570000}"/>
    <cellStyle name="差_台账 2" xfId="33556" xr:uid="{00000000-0005-0000-0000-000098570000}"/>
    <cellStyle name="差_台账_1" xfId="3725" xr:uid="{00000000-0005-0000-0000-000099570000}"/>
    <cellStyle name="差_台账_1 2" xfId="33557" xr:uid="{00000000-0005-0000-0000-00009A570000}"/>
    <cellStyle name="差_台账_1_项目物资管理台帐" xfId="4127" xr:uid="{00000000-0005-0000-0000-00009B570000}"/>
    <cellStyle name="差_台账_1_项目物资管理台帐 2" xfId="28387" xr:uid="{00000000-0005-0000-0000-00009C570000}"/>
    <cellStyle name="差_台账_1_项目物资管理台帐汇总表(工程项目物资数量计划 实耗对比表)" xfId="4128" xr:uid="{00000000-0005-0000-0000-00009D570000}"/>
    <cellStyle name="差_台账_1_项目物资管理台帐汇总表(工程项目物资数量计划 实耗对比表) 2" xfId="33559" xr:uid="{00000000-0005-0000-0000-00009E570000}"/>
    <cellStyle name="差_台账_1_主要物资计划与到货报表" xfId="4129" xr:uid="{00000000-0005-0000-0000-00009F570000}"/>
    <cellStyle name="差_台账_1_主要物资计划与到货报表 2" xfId="33560" xr:uid="{00000000-0005-0000-0000-0000A0570000}"/>
    <cellStyle name="差_太钢2012.8月动态" xfId="1210" xr:uid="{00000000-0005-0000-0000-0000A1570000}"/>
    <cellStyle name="差_太钢2012.8月动态 2" xfId="5486" xr:uid="{00000000-0005-0000-0000-0000A2570000}"/>
    <cellStyle name="差_太钢2012.8月动态 2 2" xfId="33562" xr:uid="{00000000-0005-0000-0000-0000A3570000}"/>
    <cellStyle name="差_太钢2012.8月动态 3" xfId="12495" xr:uid="{00000000-0005-0000-0000-0000A4570000}"/>
    <cellStyle name="差_太钢2012.8月动态 3 2" xfId="33564" xr:uid="{00000000-0005-0000-0000-0000A5570000}"/>
    <cellStyle name="差_太钢2012.8月动态 4" xfId="12496" xr:uid="{00000000-0005-0000-0000-0000A6570000}"/>
    <cellStyle name="差_太钢2012.8月动态 4 2" xfId="33565" xr:uid="{00000000-0005-0000-0000-0000A7570000}"/>
    <cellStyle name="差_太钢2012.8月动态 5" xfId="15824" xr:uid="{00000000-0005-0000-0000-0000A8570000}"/>
    <cellStyle name="差_太钢2012.8月动态 5 2" xfId="22337" xr:uid="{00000000-0005-0000-0000-0000A9570000}"/>
    <cellStyle name="差_太钢2012.8月动态 6" xfId="33561" xr:uid="{00000000-0005-0000-0000-0000AA570000}"/>
    <cellStyle name="差_太钢2012.9月动态" xfId="1269" xr:uid="{00000000-0005-0000-0000-0000AB570000}"/>
    <cellStyle name="差_太钢2012.9月动态 2" xfId="5487" xr:uid="{00000000-0005-0000-0000-0000AC570000}"/>
    <cellStyle name="差_太钢2012.9月动态 2 2" xfId="33567" xr:uid="{00000000-0005-0000-0000-0000AD570000}"/>
    <cellStyle name="差_太钢2012.9月动态 3" xfId="12497" xr:uid="{00000000-0005-0000-0000-0000AE570000}"/>
    <cellStyle name="差_太钢2012.9月动态 3 2" xfId="33568" xr:uid="{00000000-0005-0000-0000-0000AF570000}"/>
    <cellStyle name="差_太钢2012.9月动态 4" xfId="10127" xr:uid="{00000000-0005-0000-0000-0000B0570000}"/>
    <cellStyle name="差_太钢2012.9月动态 4 2" xfId="29212" xr:uid="{00000000-0005-0000-0000-0000B1570000}"/>
    <cellStyle name="差_太钢2012.9月动态 5" xfId="15893" xr:uid="{00000000-0005-0000-0000-0000B2570000}"/>
    <cellStyle name="差_太钢2012.9月动态 5 2" xfId="29214" xr:uid="{00000000-0005-0000-0000-0000B3570000}"/>
    <cellStyle name="差_太钢2012.9月动态 6" xfId="33566" xr:uid="{00000000-0005-0000-0000-0000B4570000}"/>
    <cellStyle name="差_太原公司2月度计划" xfId="2820" xr:uid="{00000000-0005-0000-0000-0000B5570000}"/>
    <cellStyle name="差_太原公司2月度计划 2" xfId="2822" xr:uid="{00000000-0005-0000-0000-0000B6570000}"/>
    <cellStyle name="差_太原公司2月度计划 2 2" xfId="5489" xr:uid="{00000000-0005-0000-0000-0000B7570000}"/>
    <cellStyle name="差_太原公司2月度计划 2 2 2" xfId="33571" xr:uid="{00000000-0005-0000-0000-0000B8570000}"/>
    <cellStyle name="差_太原公司2月度计划 2 3" xfId="12499" xr:uid="{00000000-0005-0000-0000-0000B9570000}"/>
    <cellStyle name="差_太原公司2月度计划 2 3 2" xfId="33572" xr:uid="{00000000-0005-0000-0000-0000BA570000}"/>
    <cellStyle name="差_太原公司2月度计划 2 4" xfId="12500" xr:uid="{00000000-0005-0000-0000-0000BB570000}"/>
    <cellStyle name="差_太原公司2月度计划 2 4 2" xfId="33574" xr:uid="{00000000-0005-0000-0000-0000BC570000}"/>
    <cellStyle name="差_太原公司2月度计划 2 5" xfId="17416" xr:uid="{00000000-0005-0000-0000-0000BD570000}"/>
    <cellStyle name="差_太原公司2月度计划 2 5 2" xfId="33575" xr:uid="{00000000-0005-0000-0000-0000BE570000}"/>
    <cellStyle name="差_太原公司2月度计划 2 6" xfId="33569" xr:uid="{00000000-0005-0000-0000-0000BF570000}"/>
    <cellStyle name="差_太原公司2月度计划 3" xfId="5488" xr:uid="{00000000-0005-0000-0000-0000C0570000}"/>
    <cellStyle name="差_太原公司2月度计划 3 2" xfId="33576" xr:uid="{00000000-0005-0000-0000-0000C1570000}"/>
    <cellStyle name="差_太原公司2月度计划 4" xfId="12501" xr:uid="{00000000-0005-0000-0000-0000C2570000}"/>
    <cellStyle name="差_太原公司2月度计划 4 2" xfId="33577" xr:uid="{00000000-0005-0000-0000-0000C3570000}"/>
    <cellStyle name="差_太原公司2月度计划 5" xfId="12502" xr:uid="{00000000-0005-0000-0000-0000C4570000}"/>
    <cellStyle name="差_太原公司2月度计划 5 2" xfId="33579" xr:uid="{00000000-0005-0000-0000-0000C5570000}"/>
    <cellStyle name="差_太原公司2月度计划 6" xfId="17414" xr:uid="{00000000-0005-0000-0000-0000C6570000}"/>
    <cellStyle name="差_太原公司2月度计划 6 2" xfId="33581" xr:uid="{00000000-0005-0000-0000-0000C7570000}"/>
    <cellStyle name="差_太原公司2月度计划 7" xfId="31727" xr:uid="{00000000-0005-0000-0000-0000C8570000}"/>
    <cellStyle name="差_太原公司3月度计划" xfId="1044" xr:uid="{00000000-0005-0000-0000-0000C9570000}"/>
    <cellStyle name="差_太原公司3月度计划 2" xfId="1434" xr:uid="{00000000-0005-0000-0000-0000CA570000}"/>
    <cellStyle name="差_太原公司3月度计划 2 2" xfId="5491" xr:uid="{00000000-0005-0000-0000-0000CB570000}"/>
    <cellStyle name="差_太原公司3月度计划 2 2 2" xfId="33587" xr:uid="{00000000-0005-0000-0000-0000CC570000}"/>
    <cellStyle name="差_太原公司3月度计划 2 3" xfId="12504" xr:uid="{00000000-0005-0000-0000-0000CD570000}"/>
    <cellStyle name="差_太原公司3月度计划 2 3 2" xfId="33588" xr:uid="{00000000-0005-0000-0000-0000CE570000}"/>
    <cellStyle name="差_太原公司3月度计划 2 4" xfId="12505" xr:uid="{00000000-0005-0000-0000-0000CF570000}"/>
    <cellStyle name="差_太原公司3月度计划 2 4 2" xfId="33589" xr:uid="{00000000-0005-0000-0000-0000D0570000}"/>
    <cellStyle name="差_太原公司3月度计划 2 5" xfId="16085" xr:uid="{00000000-0005-0000-0000-0000D1570000}"/>
    <cellStyle name="差_太原公司3月度计划 2 5 2" xfId="24068" xr:uid="{00000000-0005-0000-0000-0000D2570000}"/>
    <cellStyle name="差_太原公司3月度计划 2 6" xfId="33585" xr:uid="{00000000-0005-0000-0000-0000D3570000}"/>
    <cellStyle name="差_太原公司3月度计划 3" xfId="5490" xr:uid="{00000000-0005-0000-0000-0000D4570000}"/>
    <cellStyle name="差_太原公司3月度计划 3 2" xfId="33590" xr:uid="{00000000-0005-0000-0000-0000D5570000}"/>
    <cellStyle name="差_太原公司3月度计划 4" xfId="12506" xr:uid="{00000000-0005-0000-0000-0000D6570000}"/>
    <cellStyle name="差_太原公司3月度计划 4 2" xfId="33591" xr:uid="{00000000-0005-0000-0000-0000D7570000}"/>
    <cellStyle name="差_太原公司3月度计划 5" xfId="12507" xr:uid="{00000000-0005-0000-0000-0000D8570000}"/>
    <cellStyle name="差_太原公司3月度计划 5 2" xfId="33594" xr:uid="{00000000-0005-0000-0000-0000D9570000}"/>
    <cellStyle name="差_太原公司3月度计划 6" xfId="15741" xr:uid="{00000000-0005-0000-0000-0000DA570000}"/>
    <cellStyle name="差_太原公司3月度计划 6 2" xfId="33598" xr:uid="{00000000-0005-0000-0000-0000DB570000}"/>
    <cellStyle name="差_太原公司3月度计划 7" xfId="33584" xr:uid="{00000000-0005-0000-0000-0000DC570000}"/>
    <cellStyle name="差_太原公司3月份上半月完成情况统计 " xfId="2823" xr:uid="{00000000-0005-0000-0000-0000DD570000}"/>
    <cellStyle name="差_太原公司3月份上半月完成情况统计  2" xfId="2264" xr:uid="{00000000-0005-0000-0000-0000DE570000}"/>
    <cellStyle name="差_太原公司3月份上半月完成情况统计  2 2" xfId="5493" xr:uid="{00000000-0005-0000-0000-0000DF570000}"/>
    <cellStyle name="差_太原公司3月份上半月完成情况统计  2 2 2" xfId="33601" xr:uid="{00000000-0005-0000-0000-0000E0570000}"/>
    <cellStyle name="差_太原公司3月份上半月完成情况统计  2 3" xfId="12508" xr:uid="{00000000-0005-0000-0000-0000E1570000}"/>
    <cellStyle name="差_太原公司3月份上半月完成情况统计  2 3 2" xfId="33602" xr:uid="{00000000-0005-0000-0000-0000E2570000}"/>
    <cellStyle name="差_太原公司3月份上半月完成情况统计  2 4" xfId="12509" xr:uid="{00000000-0005-0000-0000-0000E3570000}"/>
    <cellStyle name="差_太原公司3月份上半月完成情况统计  2 4 2" xfId="33603" xr:uid="{00000000-0005-0000-0000-0000E4570000}"/>
    <cellStyle name="差_太原公司3月份上半月完成情况统计  2 5" xfId="16864" xr:uid="{00000000-0005-0000-0000-0000E5570000}"/>
    <cellStyle name="差_太原公司3月份上半月完成情况统计  2 5 2" xfId="33605" xr:uid="{00000000-0005-0000-0000-0000E6570000}"/>
    <cellStyle name="差_太原公司3月份上半月完成情况统计  2 6" xfId="33600" xr:uid="{00000000-0005-0000-0000-0000E7570000}"/>
    <cellStyle name="差_太原公司3月份上半月完成情况统计  3" xfId="5492" xr:uid="{00000000-0005-0000-0000-0000E8570000}"/>
    <cellStyle name="差_太原公司3月份上半月完成情况统计  3 2" xfId="33606" xr:uid="{00000000-0005-0000-0000-0000E9570000}"/>
    <cellStyle name="差_太原公司3月份上半月完成情况统计  4" xfId="12510" xr:uid="{00000000-0005-0000-0000-0000EA570000}"/>
    <cellStyle name="差_太原公司3月份上半月完成情况统计  4 2" xfId="33607" xr:uid="{00000000-0005-0000-0000-0000EB570000}"/>
    <cellStyle name="差_太原公司3月份上半月完成情况统计  5" xfId="12511" xr:uid="{00000000-0005-0000-0000-0000EC570000}"/>
    <cellStyle name="差_太原公司3月份上半月完成情况统计  5 2" xfId="33609" xr:uid="{00000000-0005-0000-0000-0000ED570000}"/>
    <cellStyle name="差_太原公司3月份上半月完成情况统计  6" xfId="17417" xr:uid="{00000000-0005-0000-0000-0000EE570000}"/>
    <cellStyle name="差_太原公司3月份上半月完成情况统计  6 2" xfId="33610" xr:uid="{00000000-0005-0000-0000-0000EF570000}"/>
    <cellStyle name="差_太原公司3月份上半月完成情况统计  7" xfId="33599" xr:uid="{00000000-0005-0000-0000-0000F0570000}"/>
    <cellStyle name="差_太原公司5月份半月报xls" xfId="2826" xr:uid="{00000000-0005-0000-0000-0000F1570000}"/>
    <cellStyle name="差_太原公司5月份半月报xls 2" xfId="2828" xr:uid="{00000000-0005-0000-0000-0000F2570000}"/>
    <cellStyle name="差_太原公司5月份半月报xls 2 2" xfId="5495" xr:uid="{00000000-0005-0000-0000-0000F3570000}"/>
    <cellStyle name="差_太原公司5月份半月报xls 2 2 2" xfId="33611" xr:uid="{00000000-0005-0000-0000-0000F4570000}"/>
    <cellStyle name="差_太原公司5月份半月报xls 2 3" xfId="12512" xr:uid="{00000000-0005-0000-0000-0000F5570000}"/>
    <cellStyle name="差_太原公司5月份半月报xls 2 3 2" xfId="33612" xr:uid="{00000000-0005-0000-0000-0000F6570000}"/>
    <cellStyle name="差_太原公司5月份半月报xls 2 4" xfId="12513" xr:uid="{00000000-0005-0000-0000-0000F7570000}"/>
    <cellStyle name="差_太原公司5月份半月报xls 2 4 2" xfId="33613" xr:uid="{00000000-0005-0000-0000-0000F8570000}"/>
    <cellStyle name="差_太原公司5月份半月报xls 2 5" xfId="17422" xr:uid="{00000000-0005-0000-0000-0000F9570000}"/>
    <cellStyle name="差_太原公司5月份半月报xls 2 5 2" xfId="33614" xr:uid="{00000000-0005-0000-0000-0000FA570000}"/>
    <cellStyle name="差_太原公司5月份半月报xls 2 6" xfId="24611" xr:uid="{00000000-0005-0000-0000-0000FB570000}"/>
    <cellStyle name="差_太原公司5月份半月报xls 3" xfId="5494" xr:uid="{00000000-0005-0000-0000-0000FC570000}"/>
    <cellStyle name="差_太原公司5月份半月报xls 3 2" xfId="24614" xr:uid="{00000000-0005-0000-0000-0000FD570000}"/>
    <cellStyle name="差_太原公司5月份半月报xls 4" xfId="9127" xr:uid="{00000000-0005-0000-0000-0000FE570000}"/>
    <cellStyle name="差_太原公司5月份半月报xls 4 2" xfId="26647" xr:uid="{00000000-0005-0000-0000-0000FF570000}"/>
    <cellStyle name="差_太原公司5月份半月报xls 5" xfId="12514" xr:uid="{00000000-0005-0000-0000-000000580000}"/>
    <cellStyle name="差_太原公司5月份半月报xls 5 2" xfId="33615" xr:uid="{00000000-0005-0000-0000-000001580000}"/>
    <cellStyle name="差_太原公司5月份半月报xls 6" xfId="17420" xr:uid="{00000000-0005-0000-0000-000002580000}"/>
    <cellStyle name="差_太原公司5月份半月报xls 6 2" xfId="33616" xr:uid="{00000000-0005-0000-0000-000003580000}"/>
    <cellStyle name="差_太原公司5月份半月报xls 7" xfId="24608" xr:uid="{00000000-0005-0000-0000-000004580000}"/>
    <cellStyle name="差_太原公司5月份计划 " xfId="2829" xr:uid="{00000000-0005-0000-0000-000005580000}"/>
    <cellStyle name="差_太原公司5月份计划  2" xfId="2830" xr:uid="{00000000-0005-0000-0000-000006580000}"/>
    <cellStyle name="差_太原公司5月份计划  2 2" xfId="5497" xr:uid="{00000000-0005-0000-0000-000007580000}"/>
    <cellStyle name="差_太原公司5月份计划  2 2 2" xfId="33618" xr:uid="{00000000-0005-0000-0000-000008580000}"/>
    <cellStyle name="差_太原公司5月份计划  2 3" xfId="12515" xr:uid="{00000000-0005-0000-0000-000009580000}"/>
    <cellStyle name="差_太原公司5月份计划  2 3 2" xfId="33619" xr:uid="{00000000-0005-0000-0000-00000A580000}"/>
    <cellStyle name="差_太原公司5月份计划  2 4" xfId="8411" xr:uid="{00000000-0005-0000-0000-00000B580000}"/>
    <cellStyle name="差_太原公司5月份计划  2 4 2" xfId="30315" xr:uid="{00000000-0005-0000-0000-00000C580000}"/>
    <cellStyle name="差_太原公司5月份计划  2 5" xfId="17424" xr:uid="{00000000-0005-0000-0000-00000D580000}"/>
    <cellStyle name="差_太原公司5月份计划  2 5 2" xfId="33620" xr:uid="{00000000-0005-0000-0000-00000E580000}"/>
    <cellStyle name="差_太原公司5月份计划  2 6" xfId="33617" xr:uid="{00000000-0005-0000-0000-00000F580000}"/>
    <cellStyle name="差_太原公司5月份计划  3" xfId="5496" xr:uid="{00000000-0005-0000-0000-000010580000}"/>
    <cellStyle name="差_太原公司5月份计划  3 2" xfId="33621" xr:uid="{00000000-0005-0000-0000-000011580000}"/>
    <cellStyle name="差_太原公司5月份计划  4" xfId="12516" xr:uid="{00000000-0005-0000-0000-000012580000}"/>
    <cellStyle name="差_太原公司5月份计划  4 2" xfId="33623" xr:uid="{00000000-0005-0000-0000-000013580000}"/>
    <cellStyle name="差_太原公司5月份计划  5" xfId="12518" xr:uid="{00000000-0005-0000-0000-000014580000}"/>
    <cellStyle name="差_太原公司5月份计划  5 2" xfId="33625" xr:uid="{00000000-0005-0000-0000-000015580000}"/>
    <cellStyle name="差_太原公司5月份计划  6" xfId="17423" xr:uid="{00000000-0005-0000-0000-000016580000}"/>
    <cellStyle name="差_太原公司5月份计划  6 2" xfId="33626" xr:uid="{00000000-0005-0000-0000-000017580000}"/>
    <cellStyle name="差_太原公司5月份计划  7" xfId="22635" xr:uid="{00000000-0005-0000-0000-000018580000}"/>
    <cellStyle name="差_太原公司6月份半月完成 " xfId="2831" xr:uid="{00000000-0005-0000-0000-000019580000}"/>
    <cellStyle name="差_太原公司6月份半月完成  2" xfId="2832" xr:uid="{00000000-0005-0000-0000-00001A580000}"/>
    <cellStyle name="差_太原公司6月份半月完成  2 2" xfId="5499" xr:uid="{00000000-0005-0000-0000-00001B580000}"/>
    <cellStyle name="差_太原公司6月份半月完成  2 2 2" xfId="22235" xr:uid="{00000000-0005-0000-0000-00001C580000}"/>
    <cellStyle name="差_太原公司6月份半月完成  2 3" xfId="12519" xr:uid="{00000000-0005-0000-0000-00001D580000}"/>
    <cellStyle name="差_太原公司6月份半月完成  2 3 2" xfId="33629" xr:uid="{00000000-0005-0000-0000-00001E580000}"/>
    <cellStyle name="差_太原公司6月份半月完成  2 4" xfId="12520" xr:uid="{00000000-0005-0000-0000-00001F580000}"/>
    <cellStyle name="差_太原公司6月份半月完成  2 4 2" xfId="33630" xr:uid="{00000000-0005-0000-0000-000020580000}"/>
    <cellStyle name="差_太原公司6月份半月完成  2 5" xfId="17426" xr:uid="{00000000-0005-0000-0000-000021580000}"/>
    <cellStyle name="差_太原公司6月份半月完成  2 5 2" xfId="23232" xr:uid="{00000000-0005-0000-0000-000022580000}"/>
    <cellStyle name="差_太原公司6月份半月完成  2 6" xfId="33627" xr:uid="{00000000-0005-0000-0000-000023580000}"/>
    <cellStyle name="差_太原公司6月份半月完成  3" xfId="5498" xr:uid="{00000000-0005-0000-0000-000024580000}"/>
    <cellStyle name="差_太原公司6月份半月完成  3 2" xfId="33631" xr:uid="{00000000-0005-0000-0000-000025580000}"/>
    <cellStyle name="差_太原公司6月份半月完成  4" xfId="12521" xr:uid="{00000000-0005-0000-0000-000026580000}"/>
    <cellStyle name="差_太原公司6月份半月完成  4 2" xfId="33632" xr:uid="{00000000-0005-0000-0000-000027580000}"/>
    <cellStyle name="差_太原公司6月份半月完成  5" xfId="12522" xr:uid="{00000000-0005-0000-0000-000028580000}"/>
    <cellStyle name="差_太原公司6月份半月完成  5 2" xfId="33633" xr:uid="{00000000-0005-0000-0000-000029580000}"/>
    <cellStyle name="差_太原公司6月份半月完成  6" xfId="17425" xr:uid="{00000000-0005-0000-0000-00002A580000}"/>
    <cellStyle name="差_太原公司6月份半月完成  6 2" xfId="33634" xr:uid="{00000000-0005-0000-0000-00002B580000}"/>
    <cellStyle name="差_太原公司6月份半月完成  7" xfId="23731" xr:uid="{00000000-0005-0000-0000-00002C580000}"/>
    <cellStyle name="差_太原公司6月份计划1 " xfId="2834" xr:uid="{00000000-0005-0000-0000-00002D580000}"/>
    <cellStyle name="差_太原公司6月份计划1  2" xfId="2835" xr:uid="{00000000-0005-0000-0000-00002E580000}"/>
    <cellStyle name="差_太原公司6月份计划1  2 2" xfId="5501" xr:uid="{00000000-0005-0000-0000-00002F580000}"/>
    <cellStyle name="差_太原公司6月份计划1  2 2 2" xfId="33638" xr:uid="{00000000-0005-0000-0000-000030580000}"/>
    <cellStyle name="差_太原公司6月份计划1  2 3" xfId="12523" xr:uid="{00000000-0005-0000-0000-000031580000}"/>
    <cellStyle name="差_太原公司6月份计划1  2 3 2" xfId="33639" xr:uid="{00000000-0005-0000-0000-000032580000}"/>
    <cellStyle name="差_太原公司6月份计划1  2 4" xfId="12524" xr:uid="{00000000-0005-0000-0000-000033580000}"/>
    <cellStyle name="差_太原公司6月份计划1  2 4 2" xfId="33640" xr:uid="{00000000-0005-0000-0000-000034580000}"/>
    <cellStyle name="差_太原公司6月份计划1  2 5" xfId="17428" xr:uid="{00000000-0005-0000-0000-000035580000}"/>
    <cellStyle name="差_太原公司6月份计划1  2 5 2" xfId="33641" xr:uid="{00000000-0005-0000-0000-000036580000}"/>
    <cellStyle name="差_太原公司6月份计划1  2 6" xfId="33637" xr:uid="{00000000-0005-0000-0000-000037580000}"/>
    <cellStyle name="差_太原公司6月份计划1  3" xfId="5500" xr:uid="{00000000-0005-0000-0000-000038580000}"/>
    <cellStyle name="差_太原公司6月份计划1  3 2" xfId="33643" xr:uid="{00000000-0005-0000-0000-000039580000}"/>
    <cellStyle name="差_太原公司6月份计划1  4" xfId="12525" xr:uid="{00000000-0005-0000-0000-00003A580000}"/>
    <cellStyle name="差_太原公司6月份计划1  4 2" xfId="33646" xr:uid="{00000000-0005-0000-0000-00003B580000}"/>
    <cellStyle name="差_太原公司6月份计划1  5" xfId="12526" xr:uid="{00000000-0005-0000-0000-00003C580000}"/>
    <cellStyle name="差_太原公司6月份计划1  5 2" xfId="33648" xr:uid="{00000000-0005-0000-0000-00003D580000}"/>
    <cellStyle name="差_太原公司6月份计划1  6" xfId="17427" xr:uid="{00000000-0005-0000-0000-00003E580000}"/>
    <cellStyle name="差_太原公司6月份计划1  6 2" xfId="30421" xr:uid="{00000000-0005-0000-0000-00003F580000}"/>
    <cellStyle name="差_太原公司6月份计划1  7" xfId="33636" xr:uid="{00000000-0005-0000-0000-000040580000}"/>
    <cellStyle name="差_太原公司7月份半月报 " xfId="2024" xr:uid="{00000000-0005-0000-0000-000041580000}"/>
    <cellStyle name="差_太原公司7月份半月报  2" xfId="2026" xr:uid="{00000000-0005-0000-0000-000042580000}"/>
    <cellStyle name="差_太原公司7月份半月报  2 2" xfId="5503" xr:uid="{00000000-0005-0000-0000-000043580000}"/>
    <cellStyle name="差_太原公司7月份半月报  2 2 2" xfId="33652" xr:uid="{00000000-0005-0000-0000-000044580000}"/>
    <cellStyle name="差_太原公司7月份半月报  2 3" xfId="12527" xr:uid="{00000000-0005-0000-0000-000045580000}"/>
    <cellStyle name="差_太原公司7月份半月报  2 3 2" xfId="33653" xr:uid="{00000000-0005-0000-0000-000046580000}"/>
    <cellStyle name="差_太原公司7月份半月报  2 4" xfId="12528" xr:uid="{00000000-0005-0000-0000-000047580000}"/>
    <cellStyle name="差_太原公司7月份半月报  2 4 2" xfId="33654" xr:uid="{00000000-0005-0000-0000-000048580000}"/>
    <cellStyle name="差_太原公司7月份半月报  2 5" xfId="16639" xr:uid="{00000000-0005-0000-0000-000049580000}"/>
    <cellStyle name="差_太原公司7月份半月报  2 5 2" xfId="33655" xr:uid="{00000000-0005-0000-0000-00004A580000}"/>
    <cellStyle name="差_太原公司7月份半月报  2 6" xfId="33651" xr:uid="{00000000-0005-0000-0000-00004B580000}"/>
    <cellStyle name="差_太原公司7月份半月报  3" xfId="5502" xr:uid="{00000000-0005-0000-0000-00004C580000}"/>
    <cellStyle name="差_太原公司7月份半月报  3 2" xfId="33656" xr:uid="{00000000-0005-0000-0000-00004D580000}"/>
    <cellStyle name="差_太原公司7月份半月报  4" xfId="12529" xr:uid="{00000000-0005-0000-0000-00004E580000}"/>
    <cellStyle name="差_太原公司7月份半月报  4 2" xfId="33657" xr:uid="{00000000-0005-0000-0000-00004F580000}"/>
    <cellStyle name="差_太原公司7月份半月报  5" xfId="12531" xr:uid="{00000000-0005-0000-0000-000050580000}"/>
    <cellStyle name="差_太原公司7月份半月报  5 2" xfId="33659" xr:uid="{00000000-0005-0000-0000-000051580000}"/>
    <cellStyle name="差_太原公司7月份半月报  6" xfId="16638" xr:uid="{00000000-0005-0000-0000-000052580000}"/>
    <cellStyle name="差_太原公司7月份半月报  6 2" xfId="33660" xr:uid="{00000000-0005-0000-0000-000053580000}"/>
    <cellStyle name="差_太原公司7月份半月报  7" xfId="33650" xr:uid="{00000000-0005-0000-0000-000054580000}"/>
    <cellStyle name="差_太原公司7月份月报 " xfId="2838" xr:uid="{00000000-0005-0000-0000-000055580000}"/>
    <cellStyle name="差_太原公司7月份月报  2" xfId="2840" xr:uid="{00000000-0005-0000-0000-000056580000}"/>
    <cellStyle name="差_太原公司7月份月报  2 2" xfId="5505" xr:uid="{00000000-0005-0000-0000-000057580000}"/>
    <cellStyle name="差_太原公司7月份月报  2 2 2" xfId="33664" xr:uid="{00000000-0005-0000-0000-000058580000}"/>
    <cellStyle name="差_太原公司7月份月报  2 3" xfId="12532" xr:uid="{00000000-0005-0000-0000-000059580000}"/>
    <cellStyle name="差_太原公司7月份月报  2 3 2" xfId="33665" xr:uid="{00000000-0005-0000-0000-00005A580000}"/>
    <cellStyle name="差_太原公司7月份月报  2 4" xfId="12533" xr:uid="{00000000-0005-0000-0000-00005B580000}"/>
    <cellStyle name="差_太原公司7月份月报  2 4 2" xfId="33666" xr:uid="{00000000-0005-0000-0000-00005C580000}"/>
    <cellStyle name="差_太原公司7月份月报  2 5" xfId="17431" xr:uid="{00000000-0005-0000-0000-00005D580000}"/>
    <cellStyle name="差_太原公司7月份月报  2 5 2" xfId="33667" xr:uid="{00000000-0005-0000-0000-00005E580000}"/>
    <cellStyle name="差_太原公司7月份月报  2 6" xfId="33662" xr:uid="{00000000-0005-0000-0000-00005F580000}"/>
    <cellStyle name="差_太原公司7月份月报  3" xfId="5504" xr:uid="{00000000-0005-0000-0000-000060580000}"/>
    <cellStyle name="差_太原公司7月份月报  3 2" xfId="33668" xr:uid="{00000000-0005-0000-0000-000061580000}"/>
    <cellStyle name="差_太原公司7月份月报  4" xfId="12534" xr:uid="{00000000-0005-0000-0000-000062580000}"/>
    <cellStyle name="差_太原公司7月份月报  4 2" xfId="33669" xr:uid="{00000000-0005-0000-0000-000063580000}"/>
    <cellStyle name="差_太原公司7月份月报  5" xfId="11698" xr:uid="{00000000-0005-0000-0000-000064580000}"/>
    <cellStyle name="差_太原公司7月份月报  5 2" xfId="31566" xr:uid="{00000000-0005-0000-0000-000065580000}"/>
    <cellStyle name="差_太原公司7月份月报  6" xfId="17430" xr:uid="{00000000-0005-0000-0000-000066580000}"/>
    <cellStyle name="差_太原公司7月份月报  6 2" xfId="32916" xr:uid="{00000000-0005-0000-0000-000067580000}"/>
    <cellStyle name="差_太原公司7月份月报  7" xfId="33661" xr:uid="{00000000-0005-0000-0000-000068580000}"/>
    <cellStyle name="差_太原公司8月份 月报 " xfId="2841" xr:uid="{00000000-0005-0000-0000-000069580000}"/>
    <cellStyle name="差_太原公司8月份 月报  2" xfId="2843" xr:uid="{00000000-0005-0000-0000-00006A580000}"/>
    <cellStyle name="差_太原公司8月份 月报  2 2" xfId="5507" xr:uid="{00000000-0005-0000-0000-00006B580000}"/>
    <cellStyle name="差_太原公司8月份 月报  2 2 2" xfId="33672" xr:uid="{00000000-0005-0000-0000-00006C580000}"/>
    <cellStyle name="差_太原公司8月份 月报  2 3" xfId="11790" xr:uid="{00000000-0005-0000-0000-00006D580000}"/>
    <cellStyle name="差_太原公司8月份 月报  2 3 2" xfId="31800" xr:uid="{00000000-0005-0000-0000-00006E580000}"/>
    <cellStyle name="差_太原公司8月份 月报  2 4" xfId="11792" xr:uid="{00000000-0005-0000-0000-00006F580000}"/>
    <cellStyle name="差_太原公司8月份 月报  2 4 2" xfId="31805" xr:uid="{00000000-0005-0000-0000-000070580000}"/>
    <cellStyle name="差_太原公司8月份 月报  2 5" xfId="17433" xr:uid="{00000000-0005-0000-0000-000071580000}"/>
    <cellStyle name="差_太原公司8月份 月报  2 5 2" xfId="31807" xr:uid="{00000000-0005-0000-0000-000072580000}"/>
    <cellStyle name="差_太原公司8月份 月报  2 6" xfId="33671" xr:uid="{00000000-0005-0000-0000-000073580000}"/>
    <cellStyle name="差_太原公司8月份 月报  3" xfId="5506" xr:uid="{00000000-0005-0000-0000-000074580000}"/>
    <cellStyle name="差_太原公司8月份 月报  3 2" xfId="33673" xr:uid="{00000000-0005-0000-0000-000075580000}"/>
    <cellStyle name="差_太原公司8月份 月报  4" xfId="12535" xr:uid="{00000000-0005-0000-0000-000076580000}"/>
    <cellStyle name="差_太原公司8月份 月报  4 2" xfId="33674" xr:uid="{00000000-0005-0000-0000-000077580000}"/>
    <cellStyle name="差_太原公司8月份 月报  5" xfId="12536" xr:uid="{00000000-0005-0000-0000-000078580000}"/>
    <cellStyle name="差_太原公司8月份 月报  5 2" xfId="33675" xr:uid="{00000000-0005-0000-0000-000079580000}"/>
    <cellStyle name="差_太原公司8月份 月报  6" xfId="17432" xr:uid="{00000000-0005-0000-0000-00007A580000}"/>
    <cellStyle name="差_太原公司8月份 月报  6 2" xfId="33676" xr:uid="{00000000-0005-0000-0000-00007B580000}"/>
    <cellStyle name="差_太原公司8月份 月报  7" xfId="33670" xr:uid="{00000000-0005-0000-0000-00007C580000}"/>
    <cellStyle name="差_太原公司8月份半月报 " xfId="777" xr:uid="{00000000-0005-0000-0000-00007D580000}"/>
    <cellStyle name="差_太原公司8月份半月报  2" xfId="1293" xr:uid="{00000000-0005-0000-0000-00007E580000}"/>
    <cellStyle name="差_太原公司8月份半月报  2 2" xfId="5509" xr:uid="{00000000-0005-0000-0000-00007F580000}"/>
    <cellStyle name="差_太原公司8月份半月报  2 2 2" xfId="24195" xr:uid="{00000000-0005-0000-0000-000080580000}"/>
    <cellStyle name="差_太原公司8月份半月报  2 3" xfId="9543" xr:uid="{00000000-0005-0000-0000-000081580000}"/>
    <cellStyle name="差_太原公司8月份半月报  2 3 2" xfId="24214" xr:uid="{00000000-0005-0000-0000-000082580000}"/>
    <cellStyle name="差_太原公司8月份半月报  2 4" xfId="9540" xr:uid="{00000000-0005-0000-0000-000083580000}"/>
    <cellStyle name="差_太原公司8月份半月报  2 4 2" xfId="24223" xr:uid="{00000000-0005-0000-0000-000084580000}"/>
    <cellStyle name="差_太原公司8月份半月报  2 5" xfId="15946" xr:uid="{00000000-0005-0000-0000-000085580000}"/>
    <cellStyle name="差_太原公司8月份半月报  2 5 2" xfId="24227" xr:uid="{00000000-0005-0000-0000-000086580000}"/>
    <cellStyle name="差_太原公司8月份半月报  2 6" xfId="24193" xr:uid="{00000000-0005-0000-0000-000087580000}"/>
    <cellStyle name="差_太原公司8月份半月报  3" xfId="5508" xr:uid="{00000000-0005-0000-0000-000088580000}"/>
    <cellStyle name="差_太原公司8月份半月报  3 2" xfId="23413" xr:uid="{00000000-0005-0000-0000-000089580000}"/>
    <cellStyle name="差_太原公司8月份半月报  4" xfId="9953" xr:uid="{00000000-0005-0000-0000-00008A580000}"/>
    <cellStyle name="差_太原公司8月份半月报  4 2" xfId="29740" xr:uid="{00000000-0005-0000-0000-00008B580000}"/>
    <cellStyle name="差_太原公司8月份半月报  5" xfId="9931" xr:uid="{00000000-0005-0000-0000-00008C580000}"/>
    <cellStyle name="差_太原公司8月份半月报  5 2" xfId="29742" xr:uid="{00000000-0005-0000-0000-00008D580000}"/>
    <cellStyle name="差_太原公司8月份半月报  6" xfId="15623" xr:uid="{00000000-0005-0000-0000-00008E580000}"/>
    <cellStyle name="差_太原公司8月份半月报  6 2" xfId="29744" xr:uid="{00000000-0005-0000-0000-00008F580000}"/>
    <cellStyle name="差_太原公司8月份半月报  7" xfId="33677" xr:uid="{00000000-0005-0000-0000-000090580000}"/>
    <cellStyle name="差_太原公司9月份半月报 " xfId="2844" xr:uid="{00000000-0005-0000-0000-000091580000}"/>
    <cellStyle name="差_太原公司9月份半月报  2" xfId="2845" xr:uid="{00000000-0005-0000-0000-000092580000}"/>
    <cellStyle name="差_太原公司9月份半月报  2 2" xfId="5511" xr:uid="{00000000-0005-0000-0000-000093580000}"/>
    <cellStyle name="差_太原公司9月份半月报  2 2 2" xfId="33679" xr:uid="{00000000-0005-0000-0000-000094580000}"/>
    <cellStyle name="差_太原公司9月份半月报  2 3" xfId="12537" xr:uid="{00000000-0005-0000-0000-000095580000}"/>
    <cellStyle name="差_太原公司9月份半月报  2 3 2" xfId="33680" xr:uid="{00000000-0005-0000-0000-000096580000}"/>
    <cellStyle name="差_太原公司9月份半月报  2 4" xfId="12538" xr:uid="{00000000-0005-0000-0000-000097580000}"/>
    <cellStyle name="差_太原公司9月份半月报  2 4 2" xfId="33681" xr:uid="{00000000-0005-0000-0000-000098580000}"/>
    <cellStyle name="差_太原公司9月份半月报  2 5" xfId="17435" xr:uid="{00000000-0005-0000-0000-000099580000}"/>
    <cellStyle name="差_太原公司9月份半月报  2 5 2" xfId="33682" xr:uid="{00000000-0005-0000-0000-00009A580000}"/>
    <cellStyle name="差_太原公司9月份半月报  2 6" xfId="33678" xr:uid="{00000000-0005-0000-0000-00009B580000}"/>
    <cellStyle name="差_太原公司9月份半月报  3" xfId="5510" xr:uid="{00000000-0005-0000-0000-00009C580000}"/>
    <cellStyle name="差_太原公司9月份半月报  3 2" xfId="22177" xr:uid="{00000000-0005-0000-0000-00009D580000}"/>
    <cellStyle name="差_太原公司9月份半月报  4" xfId="12539" xr:uid="{00000000-0005-0000-0000-00009E580000}"/>
    <cellStyle name="差_太原公司9月份半月报  4 2" xfId="33683" xr:uid="{00000000-0005-0000-0000-00009F580000}"/>
    <cellStyle name="差_太原公司9月份半月报  5" xfId="12540" xr:uid="{00000000-0005-0000-0000-0000A0580000}"/>
    <cellStyle name="差_太原公司9月份半月报  5 2" xfId="33684" xr:uid="{00000000-0005-0000-0000-0000A1580000}"/>
    <cellStyle name="差_太原公司9月份半月报  6" xfId="17434" xr:uid="{00000000-0005-0000-0000-0000A2580000}"/>
    <cellStyle name="差_太原公司9月份半月报  6 2" xfId="33685" xr:uid="{00000000-0005-0000-0000-0000A3580000}"/>
    <cellStyle name="差_太原公司9月份半月报  7" xfId="26491" xr:uid="{00000000-0005-0000-0000-0000A4580000}"/>
    <cellStyle name="差_太原公司半月报" xfId="1219" xr:uid="{00000000-0005-0000-0000-0000A5580000}"/>
    <cellStyle name="差_太原公司半月报 2" xfId="2186" xr:uid="{00000000-0005-0000-0000-0000A6580000}"/>
    <cellStyle name="差_太原公司半月报 2 2" xfId="5513" xr:uid="{00000000-0005-0000-0000-0000A7580000}"/>
    <cellStyle name="差_太原公司半月报 2 2 2" xfId="33689" xr:uid="{00000000-0005-0000-0000-0000A8580000}"/>
    <cellStyle name="差_太原公司半月报 2 3" xfId="12542" xr:uid="{00000000-0005-0000-0000-0000A9580000}"/>
    <cellStyle name="差_太原公司半月报 2 3 2" xfId="33690" xr:uid="{00000000-0005-0000-0000-0000AA580000}"/>
    <cellStyle name="差_太原公司半月报 2 4" xfId="12543" xr:uid="{00000000-0005-0000-0000-0000AB580000}"/>
    <cellStyle name="差_太原公司半月报 2 4 2" xfId="33691" xr:uid="{00000000-0005-0000-0000-0000AC580000}"/>
    <cellStyle name="差_太原公司半月报 2 5" xfId="16788" xr:uid="{00000000-0005-0000-0000-0000AD580000}"/>
    <cellStyle name="差_太原公司半月报 2 5 2" xfId="33692" xr:uid="{00000000-0005-0000-0000-0000AE580000}"/>
    <cellStyle name="差_太原公司半月报 2 6" xfId="33688" xr:uid="{00000000-0005-0000-0000-0000AF580000}"/>
    <cellStyle name="差_太原公司半月报 3" xfId="5512" xr:uid="{00000000-0005-0000-0000-0000B0580000}"/>
    <cellStyle name="差_太原公司半月报 3 2" xfId="33693" xr:uid="{00000000-0005-0000-0000-0000B1580000}"/>
    <cellStyle name="差_太原公司半月报 4" xfId="12544" xr:uid="{00000000-0005-0000-0000-0000B2580000}"/>
    <cellStyle name="差_太原公司半月报 4 2" xfId="33694" xr:uid="{00000000-0005-0000-0000-0000B3580000}"/>
    <cellStyle name="差_太原公司半月报 5" xfId="12545" xr:uid="{00000000-0005-0000-0000-0000B4580000}"/>
    <cellStyle name="差_太原公司半月报 5 2" xfId="33695" xr:uid="{00000000-0005-0000-0000-0000B5580000}"/>
    <cellStyle name="差_太原公司半月报 6" xfId="15832" xr:uid="{00000000-0005-0000-0000-0000B6580000}"/>
    <cellStyle name="差_太原公司半月报 6 2" xfId="33696" xr:uid="{00000000-0005-0000-0000-0000B7580000}"/>
    <cellStyle name="差_太原公司半月报 7" xfId="33687" xr:uid="{00000000-0005-0000-0000-0000B8580000}"/>
    <cellStyle name="差_太原公司上报7月份计划6.27  " xfId="1887" xr:uid="{00000000-0005-0000-0000-0000B9580000}"/>
    <cellStyle name="差_太原公司上报7月份计划6.27   2" xfId="2847" xr:uid="{00000000-0005-0000-0000-0000BA580000}"/>
    <cellStyle name="差_太原公司上报7月份计划6.27   2 2" xfId="5515" xr:uid="{00000000-0005-0000-0000-0000BB580000}"/>
    <cellStyle name="差_太原公司上报7月份计划6.27   2 2 2" xfId="33699" xr:uid="{00000000-0005-0000-0000-0000BC580000}"/>
    <cellStyle name="差_太原公司上报7月份计划6.27   2 3" xfId="12546" xr:uid="{00000000-0005-0000-0000-0000BD580000}"/>
    <cellStyle name="差_太原公司上报7月份计划6.27   2 3 2" xfId="33700" xr:uid="{00000000-0005-0000-0000-0000BE580000}"/>
    <cellStyle name="差_太原公司上报7月份计划6.27   2 4" xfId="12547" xr:uid="{00000000-0005-0000-0000-0000BF580000}"/>
    <cellStyle name="差_太原公司上报7月份计划6.27   2 4 2" xfId="33701" xr:uid="{00000000-0005-0000-0000-0000C0580000}"/>
    <cellStyle name="差_太原公司上报7月份计划6.27   2 5" xfId="17437" xr:uid="{00000000-0005-0000-0000-0000C1580000}"/>
    <cellStyle name="差_太原公司上报7月份计划6.27   2 5 2" xfId="26251" xr:uid="{00000000-0005-0000-0000-0000C2580000}"/>
    <cellStyle name="差_太原公司上报7月份计划6.27   2 6" xfId="33593" xr:uid="{00000000-0005-0000-0000-0000C3580000}"/>
    <cellStyle name="差_太原公司上报7月份计划6.27   3" xfId="5514" xr:uid="{00000000-0005-0000-0000-0000C4580000}"/>
    <cellStyle name="差_太原公司上报7月份计划6.27   3 2" xfId="33597" xr:uid="{00000000-0005-0000-0000-0000C5580000}"/>
    <cellStyle name="差_太原公司上报7月份计划6.27   4" xfId="12549" xr:uid="{00000000-0005-0000-0000-0000C6580000}"/>
    <cellStyle name="差_太原公司上报7月份计划6.27   4 2" xfId="33703" xr:uid="{00000000-0005-0000-0000-0000C7580000}"/>
    <cellStyle name="差_太原公司上报7月份计划6.27   5" xfId="12550" xr:uid="{00000000-0005-0000-0000-0000C8580000}"/>
    <cellStyle name="差_太原公司上报7月份计划6.27   5 2" xfId="33705" xr:uid="{00000000-0005-0000-0000-0000C9580000}"/>
    <cellStyle name="差_太原公司上报7月份计划6.27   6" xfId="16515" xr:uid="{00000000-0005-0000-0000-0000CA580000}"/>
    <cellStyle name="差_太原公司上报7月份计划6.27   6 2" xfId="33708" xr:uid="{00000000-0005-0000-0000-0000CB580000}"/>
    <cellStyle name="差_太原公司上报7月份计划6.27   7" xfId="33698" xr:uid="{00000000-0005-0000-0000-0000CC580000}"/>
    <cellStyle name="差_太原合同外路基工点计划" xfId="2848" xr:uid="{00000000-0005-0000-0000-0000CD580000}"/>
    <cellStyle name="差_太原合同外路基工点计划 2" xfId="2849" xr:uid="{00000000-0005-0000-0000-0000CE580000}"/>
    <cellStyle name="差_太原合同外路基工点计划 2 2" xfId="5517" xr:uid="{00000000-0005-0000-0000-0000CF580000}"/>
    <cellStyle name="差_太原合同外路基工点计划 2 2 2" xfId="24907" xr:uid="{00000000-0005-0000-0000-0000D0580000}"/>
    <cellStyle name="差_太原合同外路基工点计划 2 3" xfId="12551" xr:uid="{00000000-0005-0000-0000-0000D1580000}"/>
    <cellStyle name="差_太原合同外路基工点计划 2 3 2" xfId="24909" xr:uid="{00000000-0005-0000-0000-0000D2580000}"/>
    <cellStyle name="差_太原合同外路基工点计划 2 4" xfId="12552" xr:uid="{00000000-0005-0000-0000-0000D3580000}"/>
    <cellStyle name="差_太原合同外路基工点计划 2 4 2" xfId="33710" xr:uid="{00000000-0005-0000-0000-0000D4580000}"/>
    <cellStyle name="差_太原合同外路基工点计划 2 5" xfId="17439" xr:uid="{00000000-0005-0000-0000-0000D5580000}"/>
    <cellStyle name="差_太原合同外路基工点计划 2 5 2" xfId="33711" xr:uid="{00000000-0005-0000-0000-0000D6580000}"/>
    <cellStyle name="差_太原合同外路基工点计划 2 6" xfId="33709" xr:uid="{00000000-0005-0000-0000-0000D7580000}"/>
    <cellStyle name="差_太原合同外路基工点计划 3" xfId="5516" xr:uid="{00000000-0005-0000-0000-0000D8580000}"/>
    <cellStyle name="差_太原合同外路基工点计划 3 2" xfId="33712" xr:uid="{00000000-0005-0000-0000-0000D9580000}"/>
    <cellStyle name="差_太原合同外路基工点计划 4" xfId="12553" xr:uid="{00000000-0005-0000-0000-0000DA580000}"/>
    <cellStyle name="差_太原合同外路基工点计划 4 2" xfId="33713" xr:uid="{00000000-0005-0000-0000-0000DB580000}"/>
    <cellStyle name="差_太原合同外路基工点计划 5" xfId="12554" xr:uid="{00000000-0005-0000-0000-0000DC580000}"/>
    <cellStyle name="差_太原合同外路基工点计划 5 2" xfId="33714" xr:uid="{00000000-0005-0000-0000-0000DD580000}"/>
    <cellStyle name="差_太原合同外路基工点计划 6" xfId="17438" xr:uid="{00000000-0005-0000-0000-0000DE580000}"/>
    <cellStyle name="差_太原合同外路基工点计划 6 2" xfId="33715" xr:uid="{00000000-0005-0000-0000-0000DF580000}"/>
    <cellStyle name="差_太原合同外路基工点计划 7" xfId="27629" xr:uid="{00000000-0005-0000-0000-0000E0580000}"/>
    <cellStyle name="差_太原汇总表" xfId="2851" xr:uid="{00000000-0005-0000-0000-0000E1580000}"/>
    <cellStyle name="差_太原汇总表 2" xfId="2853" xr:uid="{00000000-0005-0000-0000-0000E2580000}"/>
    <cellStyle name="差_太原汇总表 2 2" xfId="5519" xr:uid="{00000000-0005-0000-0000-0000E3580000}"/>
    <cellStyle name="差_太原汇总表 2 2 2" xfId="33717" xr:uid="{00000000-0005-0000-0000-0000E4580000}"/>
    <cellStyle name="差_太原汇总表 2 3" xfId="12555" xr:uid="{00000000-0005-0000-0000-0000E5580000}"/>
    <cellStyle name="差_太原汇总表 2 3 2" xfId="33718" xr:uid="{00000000-0005-0000-0000-0000E6580000}"/>
    <cellStyle name="差_太原汇总表 2 4" xfId="12556" xr:uid="{00000000-0005-0000-0000-0000E7580000}"/>
    <cellStyle name="差_太原汇总表 2 4 2" xfId="33719" xr:uid="{00000000-0005-0000-0000-0000E8580000}"/>
    <cellStyle name="差_太原汇总表 2 5" xfId="17443" xr:uid="{00000000-0005-0000-0000-0000E9580000}"/>
    <cellStyle name="差_太原汇总表 2 5 2" xfId="33720" xr:uid="{00000000-0005-0000-0000-0000EA580000}"/>
    <cellStyle name="差_太原汇总表 2 6" xfId="33716" xr:uid="{00000000-0005-0000-0000-0000EB580000}"/>
    <cellStyle name="差_太原汇总表 3" xfId="5518" xr:uid="{00000000-0005-0000-0000-0000EC580000}"/>
    <cellStyle name="差_太原汇总表 3 2" xfId="33721" xr:uid="{00000000-0005-0000-0000-0000ED580000}"/>
    <cellStyle name="差_太原汇总表 4" xfId="12557" xr:uid="{00000000-0005-0000-0000-0000EE580000}"/>
    <cellStyle name="差_太原汇总表 4 2" xfId="33722" xr:uid="{00000000-0005-0000-0000-0000EF580000}"/>
    <cellStyle name="差_太原汇总表 5" xfId="12558" xr:uid="{00000000-0005-0000-0000-0000F0580000}"/>
    <cellStyle name="差_太原汇总表 5 2" xfId="33723" xr:uid="{00000000-0005-0000-0000-0000F1580000}"/>
    <cellStyle name="差_太原汇总表 6" xfId="17441" xr:uid="{00000000-0005-0000-0000-0000F2580000}"/>
    <cellStyle name="差_太原汇总表 6 2" xfId="33724" xr:uid="{00000000-0005-0000-0000-0000F3580000}"/>
    <cellStyle name="差_太原汇总表 7" xfId="25812" xr:uid="{00000000-0005-0000-0000-0000F4580000}"/>
    <cellStyle name="差_太原桥涵工点计划" xfId="2854" xr:uid="{00000000-0005-0000-0000-0000F5580000}"/>
    <cellStyle name="差_太原桥涵工点计划 2" xfId="2855" xr:uid="{00000000-0005-0000-0000-0000F6580000}"/>
    <cellStyle name="差_太原桥涵工点计划 2 2" xfId="5521" xr:uid="{00000000-0005-0000-0000-0000F7580000}"/>
    <cellStyle name="差_太原桥涵工点计划 2 2 2" xfId="33728" xr:uid="{00000000-0005-0000-0000-0000F8580000}"/>
    <cellStyle name="差_太原桥涵工点计划 2 3" xfId="12559" xr:uid="{00000000-0005-0000-0000-0000F9580000}"/>
    <cellStyle name="差_太原桥涵工点计划 2 3 2" xfId="33729" xr:uid="{00000000-0005-0000-0000-0000FA580000}"/>
    <cellStyle name="差_太原桥涵工点计划 2 4" xfId="12560" xr:uid="{00000000-0005-0000-0000-0000FB580000}"/>
    <cellStyle name="差_太原桥涵工点计划 2 4 2" xfId="33731" xr:uid="{00000000-0005-0000-0000-0000FC580000}"/>
    <cellStyle name="差_太原桥涵工点计划 2 5" xfId="17445" xr:uid="{00000000-0005-0000-0000-0000FD580000}"/>
    <cellStyle name="差_太原桥涵工点计划 2 5 2" xfId="33734" xr:uid="{00000000-0005-0000-0000-0000FE580000}"/>
    <cellStyle name="差_太原桥涵工点计划 2 6" xfId="33727" xr:uid="{00000000-0005-0000-0000-0000FF580000}"/>
    <cellStyle name="差_太原桥涵工点计划 3" xfId="5520" xr:uid="{00000000-0005-0000-0000-000000590000}"/>
    <cellStyle name="差_太原桥涵工点计划 3 2" xfId="33735" xr:uid="{00000000-0005-0000-0000-000001590000}"/>
    <cellStyle name="差_太原桥涵工点计划 4" xfId="12561" xr:uid="{00000000-0005-0000-0000-000002590000}"/>
    <cellStyle name="差_太原桥涵工点计划 4 2" xfId="33736" xr:uid="{00000000-0005-0000-0000-000003590000}"/>
    <cellStyle name="差_太原桥涵工点计划 5" xfId="12562" xr:uid="{00000000-0005-0000-0000-000004590000}"/>
    <cellStyle name="差_太原桥涵工点计划 5 2" xfId="33737" xr:uid="{00000000-0005-0000-0000-000005590000}"/>
    <cellStyle name="差_太原桥涵工点计划 6" xfId="17444" xr:uid="{00000000-0005-0000-0000-000006590000}"/>
    <cellStyle name="差_太原桥涵工点计划 6 2" xfId="33738" xr:uid="{00000000-0005-0000-0000-000007590000}"/>
    <cellStyle name="差_太原桥涵工点计划 7" xfId="33726" xr:uid="{00000000-0005-0000-0000-000008590000}"/>
    <cellStyle name="差_天津9月动态表" xfId="2856" xr:uid="{00000000-0005-0000-0000-000009590000}"/>
    <cellStyle name="差_天津9月动态表 2" xfId="5522" xr:uid="{00000000-0005-0000-0000-00000A590000}"/>
    <cellStyle name="差_天津9月动态表 2 2" xfId="7645" xr:uid="{00000000-0005-0000-0000-00000B590000}"/>
    <cellStyle name="差_天津9月动态表 2 2 2" xfId="32758" xr:uid="{00000000-0005-0000-0000-00000C590000}"/>
    <cellStyle name="差_天津9月动态表 2 3" xfId="12563" xr:uid="{00000000-0005-0000-0000-00000D590000}"/>
    <cellStyle name="差_天津9月动态表 2 3 2" xfId="32760" xr:uid="{00000000-0005-0000-0000-00000E590000}"/>
    <cellStyle name="差_天津9月动态表 2 4" xfId="33740" xr:uid="{00000000-0005-0000-0000-00000F590000}"/>
    <cellStyle name="差_天津9月动态表 3" xfId="12564" xr:uid="{00000000-0005-0000-0000-000010590000}"/>
    <cellStyle name="差_天津9月动态表 3 2" xfId="33741" xr:uid="{00000000-0005-0000-0000-000011590000}"/>
    <cellStyle name="差_天津9月动态表 4" xfId="12565" xr:uid="{00000000-0005-0000-0000-000012590000}"/>
    <cellStyle name="差_天津9月动态表 4 2" xfId="33742" xr:uid="{00000000-0005-0000-0000-000013590000}"/>
    <cellStyle name="差_天津9月动态表 5" xfId="17446" xr:uid="{00000000-0005-0000-0000-000014590000}"/>
    <cellStyle name="差_天津9月动态表 5 2" xfId="33743" xr:uid="{00000000-0005-0000-0000-000015590000}"/>
    <cellStyle name="差_天津9月动态表 6" xfId="33739" xr:uid="{00000000-0005-0000-0000-000016590000}"/>
    <cellStyle name="差_天津公司2013年10月度计划表（报六局）" xfId="2494" xr:uid="{00000000-0005-0000-0000-000017590000}"/>
    <cellStyle name="差_天津公司2013年10月度计划表（报六局） 2" xfId="2858" xr:uid="{00000000-0005-0000-0000-000018590000}"/>
    <cellStyle name="差_天津公司2013年10月度计划表（报六局） 2 2" xfId="5524" xr:uid="{00000000-0005-0000-0000-000019590000}"/>
    <cellStyle name="差_天津公司2013年10月度计划表（报六局） 2 2 2" xfId="33748" xr:uid="{00000000-0005-0000-0000-00001A590000}"/>
    <cellStyle name="差_天津公司2013年10月度计划表（报六局） 2 3" xfId="12567" xr:uid="{00000000-0005-0000-0000-00001B590000}"/>
    <cellStyle name="差_天津公司2013年10月度计划表（报六局） 2 3 2" xfId="33749" xr:uid="{00000000-0005-0000-0000-00001C590000}"/>
    <cellStyle name="差_天津公司2013年10月度计划表（报六局） 2 4" xfId="12568" xr:uid="{00000000-0005-0000-0000-00001D590000}"/>
    <cellStyle name="差_天津公司2013年10月度计划表（报六局） 2 4 2" xfId="33750" xr:uid="{00000000-0005-0000-0000-00001E590000}"/>
    <cellStyle name="差_天津公司2013年10月度计划表（报六局） 2 5" xfId="17448" xr:uid="{00000000-0005-0000-0000-00001F590000}"/>
    <cellStyle name="差_天津公司2013年10月度计划表（报六局） 2 5 2" xfId="33752" xr:uid="{00000000-0005-0000-0000-000020590000}"/>
    <cellStyle name="差_天津公司2013年10月度计划表（报六局） 2 6" xfId="33747" xr:uid="{00000000-0005-0000-0000-000021590000}"/>
    <cellStyle name="差_天津公司2013年10月度计划表（报六局） 3" xfId="5523" xr:uid="{00000000-0005-0000-0000-000022590000}"/>
    <cellStyle name="差_天津公司2013年10月度计划表（报六局） 3 2" xfId="33754" xr:uid="{00000000-0005-0000-0000-000023590000}"/>
    <cellStyle name="差_天津公司2013年10月度计划表（报六局） 4" xfId="12569" xr:uid="{00000000-0005-0000-0000-000024590000}"/>
    <cellStyle name="差_天津公司2013年10月度计划表（报六局） 4 2" xfId="33756" xr:uid="{00000000-0005-0000-0000-000025590000}"/>
    <cellStyle name="差_天津公司2013年10月度计划表（报六局） 5" xfId="12571" xr:uid="{00000000-0005-0000-0000-000026590000}"/>
    <cellStyle name="差_天津公司2013年10月度计划表（报六局） 5 2" xfId="33758" xr:uid="{00000000-0005-0000-0000-000027590000}"/>
    <cellStyle name="差_天津公司2013年10月度计划表（报六局） 6" xfId="17096" xr:uid="{00000000-0005-0000-0000-000028590000}"/>
    <cellStyle name="差_天津公司2013年10月度计划表（报六局） 6 2" xfId="33760" xr:uid="{00000000-0005-0000-0000-000029590000}"/>
    <cellStyle name="差_天津公司2013年10月度计划表（报六局） 7" xfId="33745" xr:uid="{00000000-0005-0000-0000-00002A590000}"/>
    <cellStyle name="差_天津公司2013年2月度计划表（报六局）" xfId="2349" xr:uid="{00000000-0005-0000-0000-00002B590000}"/>
    <cellStyle name="差_天津公司2013年2月度计划表（报六局） 2" xfId="2032" xr:uid="{00000000-0005-0000-0000-00002C590000}"/>
    <cellStyle name="差_天津公司2013年2月度计划表（报六局） 2 2" xfId="5526" xr:uid="{00000000-0005-0000-0000-00002D590000}"/>
    <cellStyle name="差_天津公司2013年2月度计划表（报六局） 2 2 2" xfId="33762" xr:uid="{00000000-0005-0000-0000-00002E590000}"/>
    <cellStyle name="差_天津公司2013年2月度计划表（报六局） 2 3" xfId="12572" xr:uid="{00000000-0005-0000-0000-00002F590000}"/>
    <cellStyle name="差_天津公司2013年2月度计划表（报六局） 2 3 2" xfId="33763" xr:uid="{00000000-0005-0000-0000-000030590000}"/>
    <cellStyle name="差_天津公司2013年2月度计划表（报六局） 2 4" xfId="12573" xr:uid="{00000000-0005-0000-0000-000031590000}"/>
    <cellStyle name="差_天津公司2013年2月度计划表（报六局） 2 4 2" xfId="33764" xr:uid="{00000000-0005-0000-0000-000032590000}"/>
    <cellStyle name="差_天津公司2013年2月度计划表（报六局） 2 5" xfId="16642" xr:uid="{00000000-0005-0000-0000-000033590000}"/>
    <cellStyle name="差_天津公司2013年2月度计划表（报六局） 2 5 2" xfId="33765" xr:uid="{00000000-0005-0000-0000-000034590000}"/>
    <cellStyle name="差_天津公司2013年2月度计划表（报六局） 2 6" xfId="24161" xr:uid="{00000000-0005-0000-0000-000035590000}"/>
    <cellStyle name="差_天津公司2013年2月度计划表（报六局） 3" xfId="5525" xr:uid="{00000000-0005-0000-0000-000036590000}"/>
    <cellStyle name="差_天津公司2013年2月度计划表（报六局） 3 2" xfId="24165" xr:uid="{00000000-0005-0000-0000-000037590000}"/>
    <cellStyle name="差_天津公司2013年2月度计划表（报六局） 4" xfId="12574" xr:uid="{00000000-0005-0000-0000-000038590000}"/>
    <cellStyle name="差_天津公司2013年2月度计划表（报六局） 4 2" xfId="33766" xr:uid="{00000000-0005-0000-0000-000039590000}"/>
    <cellStyle name="差_天津公司2013年2月度计划表（报六局） 5" xfId="12575" xr:uid="{00000000-0005-0000-0000-00003A590000}"/>
    <cellStyle name="差_天津公司2013年2月度计划表（报六局） 5 2" xfId="33767" xr:uid="{00000000-0005-0000-0000-00003B590000}"/>
    <cellStyle name="差_天津公司2013年2月度计划表（报六局） 6" xfId="16949" xr:uid="{00000000-0005-0000-0000-00003C590000}"/>
    <cellStyle name="差_天津公司2013年2月度计划表（报六局） 6 2" xfId="33768" xr:uid="{00000000-0005-0000-0000-00003D590000}"/>
    <cellStyle name="差_天津公司2013年2月度计划表（报六局） 7" xfId="24159" xr:uid="{00000000-0005-0000-0000-00003E590000}"/>
    <cellStyle name="差_天津公司2013年3月度计划表（报六局）" xfId="2498" xr:uid="{00000000-0005-0000-0000-00003F590000}"/>
    <cellStyle name="差_天津公司2013年3月度计划表（报六局） 2" xfId="2500" xr:uid="{00000000-0005-0000-0000-000040590000}"/>
    <cellStyle name="差_天津公司2013年3月度计划表（报六局） 2 2" xfId="5528" xr:uid="{00000000-0005-0000-0000-000041590000}"/>
    <cellStyle name="差_天津公司2013年3月度计划表（报六局） 2 2 2" xfId="33771" xr:uid="{00000000-0005-0000-0000-000042590000}"/>
    <cellStyle name="差_天津公司2013年3月度计划表（报六局） 2 3" xfId="12576" xr:uid="{00000000-0005-0000-0000-000043590000}"/>
    <cellStyle name="差_天津公司2013年3月度计划表（报六局） 2 3 2" xfId="33773" xr:uid="{00000000-0005-0000-0000-000044590000}"/>
    <cellStyle name="差_天津公司2013年3月度计划表（报六局） 2 4" xfId="12577" xr:uid="{00000000-0005-0000-0000-000045590000}"/>
    <cellStyle name="差_天津公司2013年3月度计划表（报六局） 2 4 2" xfId="33775" xr:uid="{00000000-0005-0000-0000-000046590000}"/>
    <cellStyle name="差_天津公司2013年3月度计划表（报六局） 2 5" xfId="17102" xr:uid="{00000000-0005-0000-0000-000047590000}"/>
    <cellStyle name="差_天津公司2013年3月度计划表（报六局） 2 5 2" xfId="33777" xr:uid="{00000000-0005-0000-0000-000048590000}"/>
    <cellStyle name="差_天津公司2013年3月度计划表（报六局） 2 6" xfId="33770" xr:uid="{00000000-0005-0000-0000-000049590000}"/>
    <cellStyle name="差_天津公司2013年3月度计划表（报六局） 3" xfId="5527" xr:uid="{00000000-0005-0000-0000-00004A590000}"/>
    <cellStyle name="差_天津公司2013年3月度计划表（报六局） 3 2" xfId="33778" xr:uid="{00000000-0005-0000-0000-00004B590000}"/>
    <cellStyle name="差_天津公司2013年3月度计划表（报六局） 4" xfId="12578" xr:uid="{00000000-0005-0000-0000-00004C590000}"/>
    <cellStyle name="差_天津公司2013年3月度计划表（报六局） 4 2" xfId="33779" xr:uid="{00000000-0005-0000-0000-00004D590000}"/>
    <cellStyle name="差_天津公司2013年3月度计划表（报六局） 5" xfId="12579" xr:uid="{00000000-0005-0000-0000-00004E590000}"/>
    <cellStyle name="差_天津公司2013年3月度计划表（报六局） 5 2" xfId="33780" xr:uid="{00000000-0005-0000-0000-00004F590000}"/>
    <cellStyle name="差_天津公司2013年3月度计划表（报六局） 6" xfId="17100" xr:uid="{00000000-0005-0000-0000-000050590000}"/>
    <cellStyle name="差_天津公司2013年3月度计划表（报六局） 6 2" xfId="33781" xr:uid="{00000000-0005-0000-0000-000051590000}"/>
    <cellStyle name="差_天津公司2013年3月度计划表（报六局） 7" xfId="33769" xr:uid="{00000000-0005-0000-0000-000052590000}"/>
    <cellStyle name="差_天津公司2013年3月度计划表（报六局半月报）" xfId="2860" xr:uid="{00000000-0005-0000-0000-000053590000}"/>
    <cellStyle name="差_天津公司2013年3月度计划表（报六局半月报） 2" xfId="2861" xr:uid="{00000000-0005-0000-0000-000054590000}"/>
    <cellStyle name="差_天津公司2013年3月度计划表（报六局半月报） 2 2" xfId="5530" xr:uid="{00000000-0005-0000-0000-000055590000}"/>
    <cellStyle name="差_天津公司2013年3月度计划表（报六局半月报） 2 2 2" xfId="33784" xr:uid="{00000000-0005-0000-0000-000056590000}"/>
    <cellStyle name="差_天津公司2013年3月度计划表（报六局半月报） 2 3" xfId="12580" xr:uid="{00000000-0005-0000-0000-000057590000}"/>
    <cellStyle name="差_天津公司2013年3月度计划表（报六局半月报） 2 3 2" xfId="33785" xr:uid="{00000000-0005-0000-0000-000058590000}"/>
    <cellStyle name="差_天津公司2013年3月度计划表（报六局半月报） 2 4" xfId="12581" xr:uid="{00000000-0005-0000-0000-000059590000}"/>
    <cellStyle name="差_天津公司2013年3月度计划表（报六局半月报） 2 4 2" xfId="33786" xr:uid="{00000000-0005-0000-0000-00005A590000}"/>
    <cellStyle name="差_天津公司2013年3月度计划表（报六局半月报） 2 5" xfId="17451" xr:uid="{00000000-0005-0000-0000-00005B590000}"/>
    <cellStyle name="差_天津公司2013年3月度计划表（报六局半月报） 2 5 2" xfId="22505" xr:uid="{00000000-0005-0000-0000-00005C590000}"/>
    <cellStyle name="差_天津公司2013年3月度计划表（报六局半月报） 2 6" xfId="33783" xr:uid="{00000000-0005-0000-0000-00005D590000}"/>
    <cellStyle name="差_天津公司2013年3月度计划表（报六局半月报） 3" xfId="5529" xr:uid="{00000000-0005-0000-0000-00005E590000}"/>
    <cellStyle name="差_天津公司2013年3月度计划表（报六局半月报） 3 2" xfId="33787" xr:uid="{00000000-0005-0000-0000-00005F590000}"/>
    <cellStyle name="差_天津公司2013年3月度计划表（报六局半月报） 4" xfId="12582" xr:uid="{00000000-0005-0000-0000-000060590000}"/>
    <cellStyle name="差_天津公司2013年3月度计划表（报六局半月报） 4 2" xfId="28503" xr:uid="{00000000-0005-0000-0000-000061590000}"/>
    <cellStyle name="差_天津公司2013年3月度计划表（报六局半月报） 5" xfId="12583" xr:uid="{00000000-0005-0000-0000-000062590000}"/>
    <cellStyle name="差_天津公司2013年3月度计划表（报六局半月报） 5 2" xfId="28505" xr:uid="{00000000-0005-0000-0000-000063590000}"/>
    <cellStyle name="差_天津公司2013年3月度计划表（报六局半月报） 6" xfId="17450" xr:uid="{00000000-0005-0000-0000-000064590000}"/>
    <cellStyle name="差_天津公司2013年3月度计划表（报六局半月报） 6 2" xfId="20838" xr:uid="{00000000-0005-0000-0000-000065590000}"/>
    <cellStyle name="差_天津公司2013年3月度计划表（报六局半月报） 7" xfId="33782" xr:uid="{00000000-0005-0000-0000-000066590000}"/>
    <cellStyle name="差_天津公司2013年4月度计划表（报六局半月）" xfId="2862" xr:uid="{00000000-0005-0000-0000-000067590000}"/>
    <cellStyle name="差_天津公司2013年4月度计划表（报六局半月） 2" xfId="2863" xr:uid="{00000000-0005-0000-0000-000068590000}"/>
    <cellStyle name="差_天津公司2013年4月度计划表（报六局半月） 2 2" xfId="5532" xr:uid="{00000000-0005-0000-0000-000069590000}"/>
    <cellStyle name="差_天津公司2013年4月度计划表（报六局半月） 2 2 2" xfId="33792" xr:uid="{00000000-0005-0000-0000-00006A590000}"/>
    <cellStyle name="差_天津公司2013年4月度计划表（报六局半月） 2 3" xfId="10084" xr:uid="{00000000-0005-0000-0000-00006B590000}"/>
    <cellStyle name="差_天津公司2013年4月度计划表（报六局半月） 2 3 2" xfId="28583" xr:uid="{00000000-0005-0000-0000-00006C590000}"/>
    <cellStyle name="差_天津公司2013年4月度计划表（报六局半月） 2 4" xfId="8518" xr:uid="{00000000-0005-0000-0000-00006D590000}"/>
    <cellStyle name="差_天津公司2013年4月度计划表（报六局半月） 2 4 2" xfId="28589" xr:uid="{00000000-0005-0000-0000-00006E590000}"/>
    <cellStyle name="差_天津公司2013年4月度计划表（报六局半月） 2 5" xfId="17453" xr:uid="{00000000-0005-0000-0000-00006F590000}"/>
    <cellStyle name="差_天津公司2013年4月度计划表（报六局半月） 2 5 2" xfId="28592" xr:uid="{00000000-0005-0000-0000-000070590000}"/>
    <cellStyle name="差_天津公司2013年4月度计划表（报六局半月） 2 6" xfId="33790" xr:uid="{00000000-0005-0000-0000-000071590000}"/>
    <cellStyle name="差_天津公司2013年4月度计划表（报六局半月） 3" xfId="5531" xr:uid="{00000000-0005-0000-0000-000072590000}"/>
    <cellStyle name="差_天津公司2013年4月度计划表（报六局半月） 3 2" xfId="33794" xr:uid="{00000000-0005-0000-0000-000073590000}"/>
    <cellStyle name="差_天津公司2013年4月度计划表（报六局半月） 4" xfId="12586" xr:uid="{00000000-0005-0000-0000-000074590000}"/>
    <cellStyle name="差_天津公司2013年4月度计划表（报六局半月） 4 2" xfId="33795" xr:uid="{00000000-0005-0000-0000-000075590000}"/>
    <cellStyle name="差_天津公司2013年4月度计划表（报六局半月） 5" xfId="12587" xr:uid="{00000000-0005-0000-0000-000076590000}"/>
    <cellStyle name="差_天津公司2013年4月度计划表（报六局半月） 5 2" xfId="33796" xr:uid="{00000000-0005-0000-0000-000077590000}"/>
    <cellStyle name="差_天津公司2013年4月度计划表（报六局半月） 6" xfId="17452" xr:uid="{00000000-0005-0000-0000-000078590000}"/>
    <cellStyle name="差_天津公司2013年4月度计划表（报六局半月） 6 2" xfId="33797" xr:uid="{00000000-0005-0000-0000-000079590000}"/>
    <cellStyle name="差_天津公司2013年4月度计划表（报六局半月） 7" xfId="33788" xr:uid="{00000000-0005-0000-0000-00007A590000}"/>
    <cellStyle name="差_天津公司2013年5月度计划表（报六局）" xfId="2774" xr:uid="{00000000-0005-0000-0000-00007B590000}"/>
    <cellStyle name="差_天津公司2013年5月度计划表（报六局） 2" xfId="2864" xr:uid="{00000000-0005-0000-0000-00007C590000}"/>
    <cellStyle name="差_天津公司2013年5月度计划表（报六局） 2 2" xfId="5534" xr:uid="{00000000-0005-0000-0000-00007D590000}"/>
    <cellStyle name="差_天津公司2013年5月度计划表（报六局） 2 2 2" xfId="33800" xr:uid="{00000000-0005-0000-0000-00007E590000}"/>
    <cellStyle name="差_天津公司2013年5月度计划表（报六局） 2 3" xfId="12588" xr:uid="{00000000-0005-0000-0000-00007F590000}"/>
    <cellStyle name="差_天津公司2013年5月度计划表（报六局） 2 3 2" xfId="33801" xr:uid="{00000000-0005-0000-0000-000080590000}"/>
    <cellStyle name="差_天津公司2013年5月度计划表（报六局） 2 4" xfId="12589" xr:uid="{00000000-0005-0000-0000-000081590000}"/>
    <cellStyle name="差_天津公司2013年5月度计划表（报六局） 2 4 2" xfId="33802" xr:uid="{00000000-0005-0000-0000-000082590000}"/>
    <cellStyle name="差_天津公司2013年5月度计划表（报六局） 2 5" xfId="17454" xr:uid="{00000000-0005-0000-0000-000083590000}"/>
    <cellStyle name="差_天津公司2013年5月度计划表（报六局） 2 5 2" xfId="33803" xr:uid="{00000000-0005-0000-0000-000084590000}"/>
    <cellStyle name="差_天津公司2013年5月度计划表（报六局） 2 6" xfId="33799" xr:uid="{00000000-0005-0000-0000-000085590000}"/>
    <cellStyle name="差_天津公司2013年5月度计划表（报六局） 3" xfId="5533" xr:uid="{00000000-0005-0000-0000-000086590000}"/>
    <cellStyle name="差_天津公司2013年5月度计划表（报六局） 3 2" xfId="33804" xr:uid="{00000000-0005-0000-0000-000087590000}"/>
    <cellStyle name="差_天津公司2013年5月度计划表（报六局） 4" xfId="8693" xr:uid="{00000000-0005-0000-0000-000088590000}"/>
    <cellStyle name="差_天津公司2013年5月度计划表（报六局） 4 2" xfId="27432" xr:uid="{00000000-0005-0000-0000-000089590000}"/>
    <cellStyle name="差_天津公司2013年5月度计划表（报六局） 5" xfId="8280" xr:uid="{00000000-0005-0000-0000-00008A590000}"/>
    <cellStyle name="差_天津公司2013年5月度计划表（报六局） 5 2" xfId="27450" xr:uid="{00000000-0005-0000-0000-00008B590000}"/>
    <cellStyle name="差_天津公司2013年5月度计划表（报六局） 6" xfId="17368" xr:uid="{00000000-0005-0000-0000-00008C590000}"/>
    <cellStyle name="差_天津公司2013年5月度计划表（报六局） 6 2" xfId="26883" xr:uid="{00000000-0005-0000-0000-00008D590000}"/>
    <cellStyle name="差_天津公司2013年5月度计划表（报六局） 7" xfId="33798" xr:uid="{00000000-0005-0000-0000-00008E590000}"/>
    <cellStyle name="差_天津公司2013年5月度计划表（报六局上半月产值）" xfId="2865" xr:uid="{00000000-0005-0000-0000-00008F590000}"/>
    <cellStyle name="差_天津公司2013年5月度计划表（报六局上半月产值） 2" xfId="2866" xr:uid="{00000000-0005-0000-0000-000090590000}"/>
    <cellStyle name="差_天津公司2013年5月度计划表（报六局上半月产值） 2 2" xfId="5536" xr:uid="{00000000-0005-0000-0000-000091590000}"/>
    <cellStyle name="差_天津公司2013年5月度计划表（报六局上半月产值） 2 2 2" xfId="33805" xr:uid="{00000000-0005-0000-0000-000092590000}"/>
    <cellStyle name="差_天津公司2013年5月度计划表（报六局上半月产值） 2 3" xfId="12590" xr:uid="{00000000-0005-0000-0000-000093590000}"/>
    <cellStyle name="差_天津公司2013年5月度计划表（报六局上半月产值） 2 3 2" xfId="33806" xr:uid="{00000000-0005-0000-0000-000094590000}"/>
    <cellStyle name="差_天津公司2013年5月度计划表（报六局上半月产值） 2 4" xfId="12591" xr:uid="{00000000-0005-0000-0000-000095590000}"/>
    <cellStyle name="差_天津公司2013年5月度计划表（报六局上半月产值） 2 4 2" xfId="33807" xr:uid="{00000000-0005-0000-0000-000096590000}"/>
    <cellStyle name="差_天津公司2013年5月度计划表（报六局上半月产值） 2 5" xfId="17456" xr:uid="{00000000-0005-0000-0000-000097590000}"/>
    <cellStyle name="差_天津公司2013年5月度计划表（报六局上半月产值） 2 5 2" xfId="33808" xr:uid="{00000000-0005-0000-0000-000098590000}"/>
    <cellStyle name="差_天津公司2013年5月度计划表（报六局上半月产值） 2 6" xfId="29446" xr:uid="{00000000-0005-0000-0000-000099590000}"/>
    <cellStyle name="差_天津公司2013年5月度计划表（报六局上半月产值） 3" xfId="5535" xr:uid="{00000000-0005-0000-0000-00009A590000}"/>
    <cellStyle name="差_天津公司2013年5月度计划表（报六局上半月产值） 3 2" xfId="29448" xr:uid="{00000000-0005-0000-0000-00009B590000}"/>
    <cellStyle name="差_天津公司2013年5月度计划表（报六局上半月产值） 4" xfId="12592" xr:uid="{00000000-0005-0000-0000-00009C590000}"/>
    <cellStyle name="差_天津公司2013年5月度计划表（报六局上半月产值） 4 2" xfId="33809" xr:uid="{00000000-0005-0000-0000-00009D590000}"/>
    <cellStyle name="差_天津公司2013年5月度计划表（报六局上半月产值） 5" xfId="12593" xr:uid="{00000000-0005-0000-0000-00009E590000}"/>
    <cellStyle name="差_天津公司2013年5月度计划表（报六局上半月产值） 5 2" xfId="33810" xr:uid="{00000000-0005-0000-0000-00009F590000}"/>
    <cellStyle name="差_天津公司2013年5月度计划表（报六局上半月产值） 6" xfId="17455" xr:uid="{00000000-0005-0000-0000-0000A0590000}"/>
    <cellStyle name="差_天津公司2013年5月度计划表（报六局上半月产值） 6 2" xfId="33811" xr:uid="{00000000-0005-0000-0000-0000A1590000}"/>
    <cellStyle name="差_天津公司2013年5月度计划表（报六局上半月产值） 7" xfId="31690" xr:uid="{00000000-0005-0000-0000-0000A2590000}"/>
    <cellStyle name="差_天津公司2013年6月度计划表（报六局）" xfId="2322" xr:uid="{00000000-0005-0000-0000-0000A3590000}"/>
    <cellStyle name="差_天津公司2013年6月度计划表（报六局） 2" xfId="2868" xr:uid="{00000000-0005-0000-0000-0000A4590000}"/>
    <cellStyle name="差_天津公司2013年6月度计划表（报六局） 2 2" xfId="5538" xr:uid="{00000000-0005-0000-0000-0000A5590000}"/>
    <cellStyle name="差_天津公司2013年6月度计划表（报六局） 2 2 2" xfId="33814" xr:uid="{00000000-0005-0000-0000-0000A6590000}"/>
    <cellStyle name="差_天津公司2013年6月度计划表（报六局） 2 3" xfId="12594" xr:uid="{00000000-0005-0000-0000-0000A7590000}"/>
    <cellStyle name="差_天津公司2013年6月度计划表（报六局） 2 3 2" xfId="33815" xr:uid="{00000000-0005-0000-0000-0000A8590000}"/>
    <cellStyle name="差_天津公司2013年6月度计划表（报六局） 2 4" xfId="9846" xr:uid="{00000000-0005-0000-0000-0000A9590000}"/>
    <cellStyle name="差_天津公司2013年6月度计划表（报六局） 2 4 2" xfId="29010" xr:uid="{00000000-0005-0000-0000-0000AA590000}"/>
    <cellStyle name="差_天津公司2013年6月度计划表（报六局） 2 5" xfId="17458" xr:uid="{00000000-0005-0000-0000-0000AB590000}"/>
    <cellStyle name="差_天津公司2013年6月度计划表（报六局） 2 5 2" xfId="33816" xr:uid="{00000000-0005-0000-0000-0000AC590000}"/>
    <cellStyle name="差_天津公司2013年6月度计划表（报六局） 2 6" xfId="33813" xr:uid="{00000000-0005-0000-0000-0000AD590000}"/>
    <cellStyle name="差_天津公司2013年6月度计划表（报六局） 3" xfId="5537" xr:uid="{00000000-0005-0000-0000-0000AE590000}"/>
    <cellStyle name="差_天津公司2013年6月度计划表（报六局） 3 2" xfId="33817" xr:uid="{00000000-0005-0000-0000-0000AF590000}"/>
    <cellStyle name="差_天津公司2013年6月度计划表（报六局） 4" xfId="12595" xr:uid="{00000000-0005-0000-0000-0000B0590000}"/>
    <cellStyle name="差_天津公司2013年6月度计划表（报六局） 4 2" xfId="33818" xr:uid="{00000000-0005-0000-0000-0000B1590000}"/>
    <cellStyle name="差_天津公司2013年6月度计划表（报六局） 5" xfId="12596" xr:uid="{00000000-0005-0000-0000-0000B2590000}"/>
    <cellStyle name="差_天津公司2013年6月度计划表（报六局） 5 2" xfId="33819" xr:uid="{00000000-0005-0000-0000-0000B3590000}"/>
    <cellStyle name="差_天津公司2013年6月度计划表（报六局） 6" xfId="16922" xr:uid="{00000000-0005-0000-0000-0000B4590000}"/>
    <cellStyle name="差_天津公司2013年6月度计划表（报六局） 6 2" xfId="33820" xr:uid="{00000000-0005-0000-0000-0000B5590000}"/>
    <cellStyle name="差_天津公司2013年6月度计划表（报六局） 7" xfId="33812" xr:uid="{00000000-0005-0000-0000-0000B6590000}"/>
    <cellStyle name="差_天津公司2013年7月度计划表（报六局）" xfId="2869" xr:uid="{00000000-0005-0000-0000-0000B7590000}"/>
    <cellStyle name="差_天津公司2013年7月度计划表（报六局） 2" xfId="2872" xr:uid="{00000000-0005-0000-0000-0000B8590000}"/>
    <cellStyle name="差_天津公司2013年7月度计划表（报六局） 2 2" xfId="5540" xr:uid="{00000000-0005-0000-0000-0000B9590000}"/>
    <cellStyle name="差_天津公司2013年7月度计划表（报六局） 2 2 2" xfId="33825" xr:uid="{00000000-0005-0000-0000-0000BA590000}"/>
    <cellStyle name="差_天津公司2013年7月度计划表（报六局） 2 3" xfId="12597" xr:uid="{00000000-0005-0000-0000-0000BB590000}"/>
    <cellStyle name="差_天津公司2013年7月度计划表（报六局） 2 3 2" xfId="33827" xr:uid="{00000000-0005-0000-0000-0000BC590000}"/>
    <cellStyle name="差_天津公司2013年7月度计划表（报六局） 2 4" xfId="12599" xr:uid="{00000000-0005-0000-0000-0000BD590000}"/>
    <cellStyle name="差_天津公司2013年7月度计划表（报六局） 2 4 2" xfId="33829" xr:uid="{00000000-0005-0000-0000-0000BE590000}"/>
    <cellStyle name="差_天津公司2013年7月度计划表（报六局） 2 5" xfId="17462" xr:uid="{00000000-0005-0000-0000-0000BF590000}"/>
    <cellStyle name="差_天津公司2013年7月度计划表（报六局） 2 5 2" xfId="33831" xr:uid="{00000000-0005-0000-0000-0000C0590000}"/>
    <cellStyle name="差_天津公司2013年7月度计划表（报六局） 2 6" xfId="33823" xr:uid="{00000000-0005-0000-0000-0000C1590000}"/>
    <cellStyle name="差_天津公司2013年7月度计划表（报六局） 3" xfId="5539" xr:uid="{00000000-0005-0000-0000-0000C2590000}"/>
    <cellStyle name="差_天津公司2013年7月度计划表（报六局） 3 2" xfId="33832" xr:uid="{00000000-0005-0000-0000-0000C3590000}"/>
    <cellStyle name="差_天津公司2013年7月度计划表（报六局） 4" xfId="12600" xr:uid="{00000000-0005-0000-0000-0000C4590000}"/>
    <cellStyle name="差_天津公司2013年7月度计划表（报六局） 4 2" xfId="33833" xr:uid="{00000000-0005-0000-0000-0000C5590000}"/>
    <cellStyle name="差_天津公司2013年7月度计划表（报六局） 5" xfId="9221" xr:uid="{00000000-0005-0000-0000-0000C6590000}"/>
    <cellStyle name="差_天津公司2013年7月度计划表（报六局） 5 2" xfId="26210" xr:uid="{00000000-0005-0000-0000-0000C7590000}"/>
    <cellStyle name="差_天津公司2013年7月度计划表（报六局） 6" xfId="17459" xr:uid="{00000000-0005-0000-0000-0000C8590000}"/>
    <cellStyle name="差_天津公司2013年7月度计划表（报六局） 6 2" xfId="26212" xr:uid="{00000000-0005-0000-0000-0000C9590000}"/>
    <cellStyle name="差_天津公司2013年7月度计划表（报六局） 7" xfId="33821" xr:uid="{00000000-0005-0000-0000-0000CA590000}"/>
    <cellStyle name="差_天津公司2013年8月度计划表（报六局）" xfId="2873" xr:uid="{00000000-0005-0000-0000-0000CB590000}"/>
    <cellStyle name="差_天津公司2013年8月度计划表（报六局） 2" xfId="2284" xr:uid="{00000000-0005-0000-0000-0000CC590000}"/>
    <cellStyle name="差_天津公司2013年8月度计划表（报六局） 2 2" xfId="5542" xr:uid="{00000000-0005-0000-0000-0000CD590000}"/>
    <cellStyle name="差_天津公司2013年8月度计划表（报六局） 2 2 2" xfId="33837" xr:uid="{00000000-0005-0000-0000-0000CE590000}"/>
    <cellStyle name="差_天津公司2013年8月度计划表（报六局） 2 3" xfId="9695" xr:uid="{00000000-0005-0000-0000-0000CF590000}"/>
    <cellStyle name="差_天津公司2013年8月度计划表（报六局） 2 3 2" xfId="22543" xr:uid="{00000000-0005-0000-0000-0000D0590000}"/>
    <cellStyle name="差_天津公司2013年8月度计划表（报六局） 2 4" xfId="12602" xr:uid="{00000000-0005-0000-0000-0000D1590000}"/>
    <cellStyle name="差_天津公司2013年8月度计划表（报六局） 2 4 2" xfId="33839" xr:uid="{00000000-0005-0000-0000-0000D2590000}"/>
    <cellStyle name="差_天津公司2013年8月度计划表（报六局） 2 5" xfId="16884" xr:uid="{00000000-0005-0000-0000-0000D3590000}"/>
    <cellStyle name="差_天津公司2013年8月度计划表（报六局） 2 5 2" xfId="33841" xr:uid="{00000000-0005-0000-0000-0000D4590000}"/>
    <cellStyle name="差_天津公司2013年8月度计划表（报六局） 2 6" xfId="33836" xr:uid="{00000000-0005-0000-0000-0000D5590000}"/>
    <cellStyle name="差_天津公司2013年8月度计划表（报六局） 3" xfId="5541" xr:uid="{00000000-0005-0000-0000-0000D6590000}"/>
    <cellStyle name="差_天津公司2013年8月度计划表（报六局） 3 2" xfId="33842" xr:uid="{00000000-0005-0000-0000-0000D7590000}"/>
    <cellStyle name="差_天津公司2013年8月度计划表（报六局） 4" xfId="12603" xr:uid="{00000000-0005-0000-0000-0000D8590000}"/>
    <cellStyle name="差_天津公司2013年8月度计划表（报六局） 4 2" xfId="33844" xr:uid="{00000000-0005-0000-0000-0000D9590000}"/>
    <cellStyle name="差_天津公司2013年8月度计划表（报六局） 5" xfId="11289" xr:uid="{00000000-0005-0000-0000-0000DA590000}"/>
    <cellStyle name="差_天津公司2013年8月度计划表（报六局） 5 2" xfId="30561" xr:uid="{00000000-0005-0000-0000-0000DB590000}"/>
    <cellStyle name="差_天津公司2013年8月度计划表（报六局） 6" xfId="17463" xr:uid="{00000000-0005-0000-0000-0000DC590000}"/>
    <cellStyle name="差_天津公司2013年8月度计划表（报六局） 6 2" xfId="30564" xr:uid="{00000000-0005-0000-0000-0000DD590000}"/>
    <cellStyle name="差_天津公司2013年8月度计划表（报六局） 7" xfId="33835" xr:uid="{00000000-0005-0000-0000-0000DE590000}"/>
    <cellStyle name="差_天津公司2013年9月度计划表（报六局）" xfId="2874" xr:uid="{00000000-0005-0000-0000-0000DF590000}"/>
    <cellStyle name="差_天津公司2013年9月度计划表（报六局） 2" xfId="2875" xr:uid="{00000000-0005-0000-0000-0000E0590000}"/>
    <cellStyle name="差_天津公司2013年9月度计划表（报六局） 2 2" xfId="5544" xr:uid="{00000000-0005-0000-0000-0000E1590000}"/>
    <cellStyle name="差_天津公司2013年9月度计划表（报六局） 2 2 2" xfId="33850" xr:uid="{00000000-0005-0000-0000-0000E2590000}"/>
    <cellStyle name="差_天津公司2013年9月度计划表（报六局） 2 3" xfId="12606" xr:uid="{00000000-0005-0000-0000-0000E3590000}"/>
    <cellStyle name="差_天津公司2013年9月度计划表（报六局） 2 3 2" xfId="33852" xr:uid="{00000000-0005-0000-0000-0000E4590000}"/>
    <cellStyle name="差_天津公司2013年9月度计划表（报六局） 2 4" xfId="12607" xr:uid="{00000000-0005-0000-0000-0000E5590000}"/>
    <cellStyle name="差_天津公司2013年9月度计划表（报六局） 2 4 2" xfId="33853" xr:uid="{00000000-0005-0000-0000-0000E6590000}"/>
    <cellStyle name="差_天津公司2013年9月度计划表（报六局） 2 5" xfId="17465" xr:uid="{00000000-0005-0000-0000-0000E7590000}"/>
    <cellStyle name="差_天津公司2013年9月度计划表（报六局） 2 5 2" xfId="33854" xr:uid="{00000000-0005-0000-0000-0000E8590000}"/>
    <cellStyle name="差_天津公司2013年9月度计划表（报六局） 2 6" xfId="33849" xr:uid="{00000000-0005-0000-0000-0000E9590000}"/>
    <cellStyle name="差_天津公司2013年9月度计划表（报六局） 3" xfId="5543" xr:uid="{00000000-0005-0000-0000-0000EA590000}"/>
    <cellStyle name="差_天津公司2013年9月度计划表（报六局） 3 2" xfId="33856" xr:uid="{00000000-0005-0000-0000-0000EB590000}"/>
    <cellStyle name="差_天津公司2013年9月度计划表（报六局） 4" xfId="12608" xr:uid="{00000000-0005-0000-0000-0000EC590000}"/>
    <cellStyle name="差_天津公司2013年9月度计划表（报六局） 4 2" xfId="33857" xr:uid="{00000000-0005-0000-0000-0000ED590000}"/>
    <cellStyle name="差_天津公司2013年9月度计划表（报六局） 5" xfId="12609" xr:uid="{00000000-0005-0000-0000-0000EE590000}"/>
    <cellStyle name="差_天津公司2013年9月度计划表（报六局） 5 2" xfId="33858" xr:uid="{00000000-0005-0000-0000-0000EF590000}"/>
    <cellStyle name="差_天津公司2013年9月度计划表（报六局） 6" xfId="17464" xr:uid="{00000000-0005-0000-0000-0000F0590000}"/>
    <cellStyle name="差_天津公司2013年9月度计划表（报六局） 6 2" xfId="33859" xr:uid="{00000000-0005-0000-0000-0000F1590000}"/>
    <cellStyle name="差_天津公司2013年9月度计划表（报六局） 7" xfId="33847" xr:uid="{00000000-0005-0000-0000-0000F2590000}"/>
    <cellStyle name="差_天津铁建公 司2013年9 月份半月施 工生产计划表" xfId="2321" xr:uid="{00000000-0005-0000-0000-0000F3590000}"/>
    <cellStyle name="差_天津铁建公 司2013年9 月份半月施 工生产计划表 2" xfId="2867" xr:uid="{00000000-0005-0000-0000-0000F4590000}"/>
    <cellStyle name="差_天津铁建公 司2013年9 月份半月施 工生产计划表 2 2" xfId="5546" xr:uid="{00000000-0005-0000-0000-0000F5590000}"/>
    <cellStyle name="差_天津铁建公 司2013年9 月份半月施 工生产计划表 2 2 2" xfId="33863" xr:uid="{00000000-0005-0000-0000-0000F6590000}"/>
    <cellStyle name="差_天津铁建公 司2013年9 月份半月施 工生产计划表 2 3" xfId="12610" xr:uid="{00000000-0005-0000-0000-0000F7590000}"/>
    <cellStyle name="差_天津铁建公 司2013年9 月份半月施 工生产计划表 2 3 2" xfId="33865" xr:uid="{00000000-0005-0000-0000-0000F8590000}"/>
    <cellStyle name="差_天津铁建公 司2013年9 月份半月施 工生产计划表 2 4" xfId="12611" xr:uid="{00000000-0005-0000-0000-0000F9590000}"/>
    <cellStyle name="差_天津铁建公 司2013年9 月份半月施 工生产计划表 2 4 2" xfId="33867" xr:uid="{00000000-0005-0000-0000-0000FA590000}"/>
    <cellStyle name="差_天津铁建公 司2013年9 月份半月施 工生产计划表 2 5" xfId="17457" xr:uid="{00000000-0005-0000-0000-0000FB590000}"/>
    <cellStyle name="差_天津铁建公 司2013年9 月份半月施 工生产计划表 2 5 2" xfId="33868" xr:uid="{00000000-0005-0000-0000-0000FC590000}"/>
    <cellStyle name="差_天津铁建公 司2013年9 月份半月施 工生产计划表 2 6" xfId="33861" xr:uid="{00000000-0005-0000-0000-0000FD590000}"/>
    <cellStyle name="差_天津铁建公 司2013年9 月份半月施 工生产计划表 3" xfId="5545" xr:uid="{00000000-0005-0000-0000-0000FE590000}"/>
    <cellStyle name="差_天津铁建公 司2013年9 月份半月施 工生产计划表 3 2" xfId="33869" xr:uid="{00000000-0005-0000-0000-0000FF590000}"/>
    <cellStyle name="差_天津铁建公 司2013年9 月份半月施 工生产计划表 4" xfId="12612" xr:uid="{00000000-0005-0000-0000-0000005A0000}"/>
    <cellStyle name="差_天津铁建公 司2013年9 月份半月施 工生产计划表 4 2" xfId="33870" xr:uid="{00000000-0005-0000-0000-0000015A0000}"/>
    <cellStyle name="差_天津铁建公 司2013年9 月份半月施 工生产计划表 5" xfId="12613" xr:uid="{00000000-0005-0000-0000-0000025A0000}"/>
    <cellStyle name="差_天津铁建公 司2013年9 月份半月施 工生产计划表 5 2" xfId="33871" xr:uid="{00000000-0005-0000-0000-0000035A0000}"/>
    <cellStyle name="差_天津铁建公 司2013年9 月份半月施 工生产计划表 6" xfId="16921" xr:uid="{00000000-0005-0000-0000-0000045A0000}"/>
    <cellStyle name="差_天津铁建公 司2013年9 月份半月施 工生产计划表 6 2" xfId="33872" xr:uid="{00000000-0005-0000-0000-0000055A0000}"/>
    <cellStyle name="差_天津铁建公 司2013年9 月份半月施 工生产计划表 7" xfId="33860" xr:uid="{00000000-0005-0000-0000-0000065A0000}"/>
    <cellStyle name="差_天易公司2013年10月份施工生产计划" xfId="2877" xr:uid="{00000000-0005-0000-0000-0000075A0000}"/>
    <cellStyle name="差_天易公司2013年10月份施工生产计划 2" xfId="2878" xr:uid="{00000000-0005-0000-0000-0000085A0000}"/>
    <cellStyle name="差_天易公司2013年10月份施工生产计划 2 2" xfId="5548" xr:uid="{00000000-0005-0000-0000-0000095A0000}"/>
    <cellStyle name="差_天易公司2013年10月份施工生产计划 2 2 2" xfId="6854" xr:uid="{00000000-0005-0000-0000-00000A5A0000}"/>
    <cellStyle name="差_天易公司2013年10月份施工生产计划 2 2 2 2" xfId="26365" xr:uid="{00000000-0005-0000-0000-00000B5A0000}"/>
    <cellStyle name="差_天易公司2013年10月份施工生产计划 2 2 3" xfId="10357" xr:uid="{00000000-0005-0000-0000-00000C5A0000}"/>
    <cellStyle name="差_天易公司2013年10月份施工生产计划 2 2 3 2" xfId="26367" xr:uid="{00000000-0005-0000-0000-00000D5A0000}"/>
    <cellStyle name="差_天易公司2013年10月份施工生产计划 2 2 4" xfId="21447" xr:uid="{00000000-0005-0000-0000-00000E5A0000}"/>
    <cellStyle name="差_天易公司2013年10月份施工生产计划 2 3" xfId="9184" xr:uid="{00000000-0005-0000-0000-00000F5A0000}"/>
    <cellStyle name="差_天易公司2013年10月份施工生产计划 2 3 2" xfId="26370" xr:uid="{00000000-0005-0000-0000-0000105A0000}"/>
    <cellStyle name="差_天易公司2013年10月份施工生产计划 2 4" xfId="9176" xr:uid="{00000000-0005-0000-0000-0000115A0000}"/>
    <cellStyle name="差_天易公司2013年10月份施工生产计划 2 4 2" xfId="26374" xr:uid="{00000000-0005-0000-0000-0000125A0000}"/>
    <cellStyle name="差_天易公司2013年10月份施工生产计划 2 5" xfId="17468" xr:uid="{00000000-0005-0000-0000-0000135A0000}"/>
    <cellStyle name="差_天易公司2013年10月份施工生产计划 2 5 2" xfId="26376" xr:uid="{00000000-0005-0000-0000-0000145A0000}"/>
    <cellStyle name="差_天易公司2013年10月份施工生产计划 2 6" xfId="33874" xr:uid="{00000000-0005-0000-0000-0000155A0000}"/>
    <cellStyle name="差_天易公司2013年10月份施工生产计划 3" xfId="5547" xr:uid="{00000000-0005-0000-0000-0000165A0000}"/>
    <cellStyle name="差_天易公司2013年10月份施工生产计划 3 2" xfId="7563" xr:uid="{00000000-0005-0000-0000-0000175A0000}"/>
    <cellStyle name="差_天易公司2013年10月份施工生产计划 3 2 2" xfId="26402" xr:uid="{00000000-0005-0000-0000-0000185A0000}"/>
    <cellStyle name="差_天易公司2013年10月份施工生产计划 3 3" xfId="9175" xr:uid="{00000000-0005-0000-0000-0000195A0000}"/>
    <cellStyle name="差_天易公司2013年10月份施工生产计划 3 3 2" xfId="26407" xr:uid="{00000000-0005-0000-0000-00001A5A0000}"/>
    <cellStyle name="差_天易公司2013年10月份施工生产计划 3 4" xfId="33875" xr:uid="{00000000-0005-0000-0000-00001B5A0000}"/>
    <cellStyle name="差_天易公司2013年10月份施工生产计划 4" xfId="8344" xr:uid="{00000000-0005-0000-0000-00001C5A0000}"/>
    <cellStyle name="差_天易公司2013年10月份施工生产计划 4 2" xfId="21437" xr:uid="{00000000-0005-0000-0000-00001D5A0000}"/>
    <cellStyle name="差_天易公司2013年10月份施工生产计划 5" xfId="12614" xr:uid="{00000000-0005-0000-0000-00001E5A0000}"/>
    <cellStyle name="差_天易公司2013年10月份施工生产计划 5 2" xfId="33878" xr:uid="{00000000-0005-0000-0000-00001F5A0000}"/>
    <cellStyle name="差_天易公司2013年10月份施工生产计划 6" xfId="17467" xr:uid="{00000000-0005-0000-0000-0000205A0000}"/>
    <cellStyle name="差_天易公司2013年10月份施工生产计划 6 2" xfId="33880" xr:uid="{00000000-0005-0000-0000-0000215A0000}"/>
    <cellStyle name="差_天易公司2013年10月份施工生产计划 7" xfId="33873" xr:uid="{00000000-0005-0000-0000-0000225A0000}"/>
    <cellStyle name="差_同煤2011年12月报表 - 副本" xfId="1216" xr:uid="{00000000-0005-0000-0000-0000235A0000}"/>
    <cellStyle name="差_同煤2011年12月报表 - 副本 2" xfId="5549" xr:uid="{00000000-0005-0000-0000-0000245A0000}"/>
    <cellStyle name="差_同煤2011年12月报表 - 副本 2 2" xfId="33881" xr:uid="{00000000-0005-0000-0000-0000255A0000}"/>
    <cellStyle name="差_同煤2011年12月报表 - 副本 3" xfId="12615" xr:uid="{00000000-0005-0000-0000-0000265A0000}"/>
    <cellStyle name="差_同煤2011年12月报表 - 副本 3 2" xfId="33882" xr:uid="{00000000-0005-0000-0000-0000275A0000}"/>
    <cellStyle name="差_同煤2011年12月报表 - 副本 4" xfId="12616" xr:uid="{00000000-0005-0000-0000-0000285A0000}"/>
    <cellStyle name="差_同煤2011年12月报表 - 副本 4 2" xfId="33883" xr:uid="{00000000-0005-0000-0000-0000295A0000}"/>
    <cellStyle name="差_同煤2011年12月报表 - 副本 5" xfId="15830" xr:uid="{00000000-0005-0000-0000-00002A5A0000}"/>
    <cellStyle name="差_同煤2011年12月报表 - 副本 5 2" xfId="33884" xr:uid="{00000000-0005-0000-0000-00002B5A0000}"/>
    <cellStyle name="差_同煤2011年12月报表 - 副本 6" xfId="22558" xr:uid="{00000000-0005-0000-0000-00002C5A0000}"/>
    <cellStyle name="差_同煤2012年9月报表" xfId="2882" xr:uid="{00000000-0005-0000-0000-00002D5A0000}"/>
    <cellStyle name="差_同煤2012年9月报表 2" xfId="5550" xr:uid="{00000000-0005-0000-0000-00002E5A0000}"/>
    <cellStyle name="差_同煤2012年9月报表 2 2" xfId="21583" xr:uid="{00000000-0005-0000-0000-00002F5A0000}"/>
    <cellStyle name="差_同煤2012年9月报表 3" xfId="12617" xr:uid="{00000000-0005-0000-0000-0000305A0000}"/>
    <cellStyle name="差_同煤2012年9月报表 3 2" xfId="21585" xr:uid="{00000000-0005-0000-0000-0000315A0000}"/>
    <cellStyle name="差_同煤2012年9月报表 4" xfId="12618" xr:uid="{00000000-0005-0000-0000-0000325A0000}"/>
    <cellStyle name="差_同煤2012年9月报表 4 2" xfId="33886" xr:uid="{00000000-0005-0000-0000-0000335A0000}"/>
    <cellStyle name="差_同煤2012年9月报表 5" xfId="17471" xr:uid="{00000000-0005-0000-0000-0000345A0000}"/>
    <cellStyle name="差_同煤2012年9月报表 5 2" xfId="33887" xr:uid="{00000000-0005-0000-0000-0000355A0000}"/>
    <cellStyle name="差_同煤2012年9月报表 6" xfId="33885" xr:uid="{00000000-0005-0000-0000-0000365A0000}"/>
    <cellStyle name="差_统8-六局" xfId="3993" xr:uid="{00000000-0005-0000-0000-0000375A0000}"/>
    <cellStyle name="差_统8-六局 2" xfId="33888" xr:uid="{00000000-0005-0000-0000-0000385A0000}"/>
    <cellStyle name="差_物统8-六局" xfId="4131" xr:uid="{00000000-0005-0000-0000-0000395A0000}"/>
    <cellStyle name="差_物统8-六局 2" xfId="33891" xr:uid="{00000000-0005-0000-0000-00003A5A0000}"/>
    <cellStyle name="差_物资收发存台帐" xfId="4133" xr:uid="{00000000-0005-0000-0000-00003B5A0000}"/>
    <cellStyle name="差_物资收发存台帐 2" xfId="33892" xr:uid="{00000000-0005-0000-0000-00003C5A0000}"/>
    <cellStyle name="差_物资收发存台帐_Sheet1" xfId="4134" xr:uid="{00000000-0005-0000-0000-00003D5A0000}"/>
    <cellStyle name="差_物资收发存台帐_Sheet1 2" xfId="33893" xr:uid="{00000000-0005-0000-0000-00003E5A0000}"/>
    <cellStyle name="差_物资收发存台帐_成本报表" xfId="3843" xr:uid="{00000000-0005-0000-0000-00003F5A0000}"/>
    <cellStyle name="差_物资收发存台帐_成本报表 2" xfId="33894" xr:uid="{00000000-0005-0000-0000-0000405A0000}"/>
    <cellStyle name="差_物资收发存台帐_合同台帐" xfId="3722" xr:uid="{00000000-0005-0000-0000-0000415A0000}"/>
    <cellStyle name="差_物资收发存台帐_合同台帐 2" xfId="28061" xr:uid="{00000000-0005-0000-0000-0000425A0000}"/>
    <cellStyle name="差_物资收发存台帐_项目物资管理台帐" xfId="3914" xr:uid="{00000000-0005-0000-0000-0000435A0000}"/>
    <cellStyle name="差_物资收发存台帐_项目物资管理台帐 2" xfId="33895" xr:uid="{00000000-0005-0000-0000-0000445A0000}"/>
    <cellStyle name="差_物资收发存台帐_项目物资管理台帐汇总表(工程项目物资数量计划 实耗对比表)" xfId="3767" xr:uid="{00000000-0005-0000-0000-0000455A0000}"/>
    <cellStyle name="差_物资收发存台帐_项目物资管理台帐汇总表(工程项目物资数量计划 实耗对比表) 2" xfId="33896" xr:uid="{00000000-0005-0000-0000-0000465A0000}"/>
    <cellStyle name="差_物资收发存台帐_主要物资计划与到货报表" xfId="3925" xr:uid="{00000000-0005-0000-0000-0000475A0000}"/>
    <cellStyle name="差_物资收发存台帐_主要物资计划与到货报表 2" xfId="31107" xr:uid="{00000000-0005-0000-0000-0000485A0000}"/>
    <cellStyle name="差_西安地铁(电气)2008.7.11" xfId="2883" xr:uid="{00000000-0005-0000-0000-0000495A0000}"/>
    <cellStyle name="差_西安地铁(电气)2008.7.11 2" xfId="2884" xr:uid="{00000000-0005-0000-0000-00004A5A0000}"/>
    <cellStyle name="差_西安地铁(电气)2008.7.11 2 2" xfId="5552" xr:uid="{00000000-0005-0000-0000-00004B5A0000}"/>
    <cellStyle name="差_西安地铁(电气)2008.7.11 2 2 2" xfId="32650" xr:uid="{00000000-0005-0000-0000-00004C5A0000}"/>
    <cellStyle name="差_西安地铁(电气)2008.7.11 2 3" xfId="11008" xr:uid="{00000000-0005-0000-0000-00004D5A0000}"/>
    <cellStyle name="差_西安地铁(电气)2008.7.11 2 3 2" xfId="22171" xr:uid="{00000000-0005-0000-0000-00004E5A0000}"/>
    <cellStyle name="差_西安地铁(电气)2008.7.11 2 4" xfId="12621" xr:uid="{00000000-0005-0000-0000-00004F5A0000}"/>
    <cellStyle name="差_西安地铁(电气)2008.7.11 2 4 2" xfId="33897" xr:uid="{00000000-0005-0000-0000-0000505A0000}"/>
    <cellStyle name="差_西安地铁(电气)2008.7.11 2 5" xfId="17473" xr:uid="{00000000-0005-0000-0000-0000515A0000}"/>
    <cellStyle name="差_西安地铁(电气)2008.7.11 2 5 2" xfId="33898" xr:uid="{00000000-0005-0000-0000-0000525A0000}"/>
    <cellStyle name="差_西安地铁(电气)2008.7.11 2 6" xfId="33772" xr:uid="{00000000-0005-0000-0000-0000535A0000}"/>
    <cellStyle name="差_西安地铁(电气)2008.7.11 3" xfId="5551" xr:uid="{00000000-0005-0000-0000-0000545A0000}"/>
    <cellStyle name="差_西安地铁(电气)2008.7.11 3 2" xfId="33774" xr:uid="{00000000-0005-0000-0000-0000555A0000}"/>
    <cellStyle name="差_西安地铁(电气)2008.7.11 4" xfId="12622" xr:uid="{00000000-0005-0000-0000-0000565A0000}"/>
    <cellStyle name="差_西安地铁(电气)2008.7.11 4 2" xfId="33776" xr:uid="{00000000-0005-0000-0000-0000575A0000}"/>
    <cellStyle name="差_西安地铁(电气)2008.7.11 5" xfId="12623" xr:uid="{00000000-0005-0000-0000-0000585A0000}"/>
    <cellStyle name="差_西安地铁(电气)2008.7.11 5 2" xfId="33899" xr:uid="{00000000-0005-0000-0000-0000595A0000}"/>
    <cellStyle name="差_西安地铁(电气)2008.7.11 6" xfId="17472" xr:uid="{00000000-0005-0000-0000-00005A5A0000}"/>
    <cellStyle name="差_西安地铁(电气)2008.7.11 6 2" xfId="33900" xr:uid="{00000000-0005-0000-0000-00005B5A0000}"/>
    <cellStyle name="差_西安地铁(电气)2008.7.11 7" xfId="31796" xr:uid="{00000000-0005-0000-0000-00005C5A0000}"/>
    <cellStyle name="差_项目部物资设备应付款项统计表" xfId="2885" xr:uid="{00000000-0005-0000-0000-00005D5A0000}"/>
    <cellStyle name="差_项目部物资设备应付款项统计表 2" xfId="5553" xr:uid="{00000000-0005-0000-0000-00005E5A0000}"/>
    <cellStyle name="差_项目部物资设备应付款项统计表 2 2" xfId="7648" xr:uid="{00000000-0005-0000-0000-00005F5A0000}"/>
    <cellStyle name="差_项目部物资设备应付款项统计表 2 2 2" xfId="33903" xr:uid="{00000000-0005-0000-0000-0000605A0000}"/>
    <cellStyle name="差_项目部物资设备应付款项统计表 2 3" xfId="9534" xr:uid="{00000000-0005-0000-0000-0000615A0000}"/>
    <cellStyle name="差_项目部物资设备应付款项统计表 2 3 2" xfId="23870" xr:uid="{00000000-0005-0000-0000-0000625A0000}"/>
    <cellStyle name="差_项目部物资设备应付款项统计表 2 4" xfId="23641" xr:uid="{00000000-0005-0000-0000-0000635A0000}"/>
    <cellStyle name="差_项目部物资设备应付款项统计表 3" xfId="10233" xr:uid="{00000000-0005-0000-0000-0000645A0000}"/>
    <cellStyle name="差_项目部物资设备应付款项统计表 3 2" xfId="24956" xr:uid="{00000000-0005-0000-0000-0000655A0000}"/>
    <cellStyle name="差_项目部物资设备应付款项统计表 4" xfId="12625" xr:uid="{00000000-0005-0000-0000-0000665A0000}"/>
    <cellStyle name="差_项目部物资设备应付款项统计表 4 2" xfId="33904" xr:uid="{00000000-0005-0000-0000-0000675A0000}"/>
    <cellStyle name="差_项目部物资设备应付款项统计表 5" xfId="17474" xr:uid="{00000000-0005-0000-0000-0000685A0000}"/>
    <cellStyle name="差_项目部物资设备应付款项统计表 5 2" xfId="33905" xr:uid="{00000000-0005-0000-0000-0000695A0000}"/>
    <cellStyle name="差_项目部物资设备应付款项统计表 6" xfId="33902" xr:uid="{00000000-0005-0000-0000-00006A5A0000}"/>
    <cellStyle name="差_项目部物资设备应付款项统计表_8月应付款项" xfId="2886" xr:uid="{00000000-0005-0000-0000-00006B5A0000}"/>
    <cellStyle name="差_项目部物资设备应付款项统计表_8月应付款项 2" xfId="5554" xr:uid="{00000000-0005-0000-0000-00006C5A0000}"/>
    <cellStyle name="差_项目部物资设备应付款项统计表_8月应付款项 2 2" xfId="33907" xr:uid="{00000000-0005-0000-0000-00006D5A0000}"/>
    <cellStyle name="差_项目部物资设备应付款项统计表_8月应付款项 3" xfId="12626" xr:uid="{00000000-0005-0000-0000-00006E5A0000}"/>
    <cellStyle name="差_项目部物资设备应付款项统计表_8月应付款项 3 2" xfId="33908" xr:uid="{00000000-0005-0000-0000-00006F5A0000}"/>
    <cellStyle name="差_项目部物资设备应付款项统计表_8月应付款项 4" xfId="12627" xr:uid="{00000000-0005-0000-0000-0000705A0000}"/>
    <cellStyle name="差_项目部物资设备应付款项统计表_8月应付款项 4 2" xfId="33909" xr:uid="{00000000-0005-0000-0000-0000715A0000}"/>
    <cellStyle name="差_项目部物资设备应付款项统计表_8月应付款项 5" xfId="17475" xr:uid="{00000000-0005-0000-0000-0000725A0000}"/>
    <cellStyle name="差_项目部物资设备应付款项统计表_8月应付款项 5 2" xfId="33910" xr:uid="{00000000-0005-0000-0000-0000735A0000}"/>
    <cellStyle name="差_项目部物资设备应付款项统计表_8月应付款项 6" xfId="33906" xr:uid="{00000000-0005-0000-0000-0000745A0000}"/>
    <cellStyle name="差_项目部物资设备应付款项统计表_理应付款" xfId="2887" xr:uid="{00000000-0005-0000-0000-0000755A0000}"/>
    <cellStyle name="差_项目部物资设备应付款项统计表_理应付款 2" xfId="5555" xr:uid="{00000000-0005-0000-0000-0000765A0000}"/>
    <cellStyle name="差_项目部物资设备应付款项统计表_理应付款 2 2" xfId="33912" xr:uid="{00000000-0005-0000-0000-0000775A0000}"/>
    <cellStyle name="差_项目部物资设备应付款项统计表_理应付款 3" xfId="12628" xr:uid="{00000000-0005-0000-0000-0000785A0000}"/>
    <cellStyle name="差_项目部物资设备应付款项统计表_理应付款 3 2" xfId="33913" xr:uid="{00000000-0005-0000-0000-0000795A0000}"/>
    <cellStyle name="差_项目部物资设备应付款项统计表_理应付款 4" xfId="12629" xr:uid="{00000000-0005-0000-0000-00007A5A0000}"/>
    <cellStyle name="差_项目部物资设备应付款项统计表_理应付款 4 2" xfId="25951" xr:uid="{00000000-0005-0000-0000-00007B5A0000}"/>
    <cellStyle name="差_项目部物资设备应付款项统计表_理应付款 5" xfId="17476" xr:uid="{00000000-0005-0000-0000-00007C5A0000}"/>
    <cellStyle name="差_项目部物资设备应付款项统计表_理应付款 5 2" xfId="33914" xr:uid="{00000000-0005-0000-0000-00007D5A0000}"/>
    <cellStyle name="差_项目部物资设备应付款项统计表_理应付款 6" xfId="33563" xr:uid="{00000000-0005-0000-0000-00007E5A0000}"/>
    <cellStyle name="差_项目物资管理台帐" xfId="3828" xr:uid="{00000000-0005-0000-0000-00007F5A0000}"/>
    <cellStyle name="差_项目物资管理台帐 2" xfId="28128" xr:uid="{00000000-0005-0000-0000-0000805A0000}"/>
    <cellStyle name="差_项目物资管理台帐_工程项目物资数量计划 实耗对比表" xfId="4130" xr:uid="{00000000-0005-0000-0000-0000815A0000}"/>
    <cellStyle name="差_项目物资管理台帐_工程项目物资数量计划 实耗对比表 2" xfId="33915" xr:uid="{00000000-0005-0000-0000-0000825A0000}"/>
    <cellStyle name="差_项目物资管理台帐_项目物资管理台帐" xfId="3995" xr:uid="{00000000-0005-0000-0000-0000835A0000}"/>
    <cellStyle name="差_项目物资管理台帐_项目物资管理台帐 2" xfId="33918" xr:uid="{00000000-0005-0000-0000-0000845A0000}"/>
    <cellStyle name="差_项目物资管理台帐_项目物资管理台帐汇总表(工程项目物资数量计划 实耗对比表)" xfId="4135" xr:uid="{00000000-0005-0000-0000-0000855A0000}"/>
    <cellStyle name="差_项目物资管理台帐_项目物资管理台帐汇总表(工程项目物资数量计划 实耗对比表) 2" xfId="33919" xr:uid="{00000000-0005-0000-0000-0000865A0000}"/>
    <cellStyle name="差_项目物资管理台帐_主要物资计划与到货报表" xfId="4138" xr:uid="{00000000-0005-0000-0000-0000875A0000}"/>
    <cellStyle name="差_项目物资管理台帐_主要物资计划与到货报表 2" xfId="33921" xr:uid="{00000000-0005-0000-0000-0000885A0000}"/>
    <cellStyle name="差_项目物资管理台帐汇总表(工程项目物资数量计划 实耗对比表)" xfId="3741" xr:uid="{00000000-0005-0000-0000-0000895A0000}"/>
    <cellStyle name="差_项目物资管理台帐汇总表(工程项目物资数量计划 实耗对比表) 2" xfId="33924" xr:uid="{00000000-0005-0000-0000-00008A5A0000}"/>
    <cellStyle name="差_项目物资管理台帐汇总表(工程项目物资数量计划 实耗对比表)_项目物资管理台帐" xfId="4139" xr:uid="{00000000-0005-0000-0000-00008B5A0000}"/>
    <cellStyle name="差_项目物资管理台帐汇总表(工程项目物资数量计划 实耗对比表)_项目物资管理台帐 2" xfId="33925" xr:uid="{00000000-0005-0000-0000-00008C5A0000}"/>
    <cellStyle name="差_项目物资管理台帐汇总表(工程项目物资数量计划 实耗对比表)_项目物资管理台帐汇总表(工程项目物资数量计划 实耗对比表)" xfId="3898" xr:uid="{00000000-0005-0000-0000-00008D5A0000}"/>
    <cellStyle name="差_项目物资管理台帐汇总表(工程项目物资数量计划 实耗对比表)_项目物资管理台帐汇总表(工程项目物资数量计划 实耗对比表) 2" xfId="31081" xr:uid="{00000000-0005-0000-0000-00008E5A0000}"/>
    <cellStyle name="差_项目物资管理台帐汇总表(工程项目物资数量计划 实耗对比表)_主要物资计划与到货报表" xfId="4141" xr:uid="{00000000-0005-0000-0000-00008F5A0000}"/>
    <cellStyle name="差_项目物资管理台帐汇总表(工程项目物资数量计划 实耗对比表)_主要物资计划与到货报表 2" xfId="23915" xr:uid="{00000000-0005-0000-0000-0000905A0000}"/>
    <cellStyle name="差_项目应付款统计表" xfId="1934" xr:uid="{00000000-0005-0000-0000-0000915A0000}"/>
    <cellStyle name="差_项目应付款统计表 2" xfId="5556" xr:uid="{00000000-0005-0000-0000-0000925A0000}"/>
    <cellStyle name="差_项目应付款统计表 2 2" xfId="7649" xr:uid="{00000000-0005-0000-0000-0000935A0000}"/>
    <cellStyle name="差_项目应付款统计表 2 2 2" xfId="33929" xr:uid="{00000000-0005-0000-0000-0000945A0000}"/>
    <cellStyle name="差_项目应付款统计表 2 3" xfId="12634" xr:uid="{00000000-0005-0000-0000-0000955A0000}"/>
    <cellStyle name="差_项目应付款统计表 2 3 2" xfId="33930" xr:uid="{00000000-0005-0000-0000-0000965A0000}"/>
    <cellStyle name="差_项目应付款统计表 2 4" xfId="33927" xr:uid="{00000000-0005-0000-0000-0000975A0000}"/>
    <cellStyle name="差_项目应付款统计表 3" xfId="12635" xr:uid="{00000000-0005-0000-0000-0000985A0000}"/>
    <cellStyle name="差_项目应付款统计表 3 2" xfId="33931" xr:uid="{00000000-0005-0000-0000-0000995A0000}"/>
    <cellStyle name="差_项目应付款统计表 4" xfId="12636" xr:uid="{00000000-0005-0000-0000-00009A5A0000}"/>
    <cellStyle name="差_项目应付款统计表 4 2" xfId="33932" xr:uid="{00000000-0005-0000-0000-00009B5A0000}"/>
    <cellStyle name="差_项目应付款统计表 5" xfId="16558" xr:uid="{00000000-0005-0000-0000-00009C5A0000}"/>
    <cellStyle name="差_项目应付款统计表 5 2" xfId="33933" xr:uid="{00000000-0005-0000-0000-00009D5A0000}"/>
    <cellStyle name="差_项目应付款统计表 6" xfId="33926" xr:uid="{00000000-0005-0000-0000-00009E5A0000}"/>
    <cellStyle name="差_项目应付款统计表_8月应付款项" xfId="2888" xr:uid="{00000000-0005-0000-0000-00009F5A0000}"/>
    <cellStyle name="差_项目应付款统计表_8月应付款项 2" xfId="5557" xr:uid="{00000000-0005-0000-0000-0000A05A0000}"/>
    <cellStyle name="差_项目应付款统计表_8月应付款项 2 2" xfId="33935" xr:uid="{00000000-0005-0000-0000-0000A15A0000}"/>
    <cellStyle name="差_项目应付款统计表_8月应付款项 3" xfId="12637" xr:uid="{00000000-0005-0000-0000-0000A25A0000}"/>
    <cellStyle name="差_项目应付款统计表_8月应付款项 3 2" xfId="33936" xr:uid="{00000000-0005-0000-0000-0000A35A0000}"/>
    <cellStyle name="差_项目应付款统计表_8月应付款项 4" xfId="12638" xr:uid="{00000000-0005-0000-0000-0000A45A0000}"/>
    <cellStyle name="差_项目应付款统计表_8月应付款项 4 2" xfId="33937" xr:uid="{00000000-0005-0000-0000-0000A55A0000}"/>
    <cellStyle name="差_项目应付款统计表_8月应付款项 5" xfId="17477" xr:uid="{00000000-0005-0000-0000-0000A65A0000}"/>
    <cellStyle name="差_项目应付款统计表_8月应付款项 5 2" xfId="33938" xr:uid="{00000000-0005-0000-0000-0000A75A0000}"/>
    <cellStyle name="差_项目应付款统计表_8月应付款项 6" xfId="33934" xr:uid="{00000000-0005-0000-0000-0000A85A0000}"/>
    <cellStyle name="差_项目应付款统计表_理应付款" xfId="1688" xr:uid="{00000000-0005-0000-0000-0000A95A0000}"/>
    <cellStyle name="差_项目应付款统计表_理应付款 2" xfId="5558" xr:uid="{00000000-0005-0000-0000-0000AA5A0000}"/>
    <cellStyle name="差_项目应付款统计表_理应付款 2 2" xfId="33940" xr:uid="{00000000-0005-0000-0000-0000AB5A0000}"/>
    <cellStyle name="差_项目应付款统计表_理应付款 3" xfId="12639" xr:uid="{00000000-0005-0000-0000-0000AC5A0000}"/>
    <cellStyle name="差_项目应付款统计表_理应付款 3 2" xfId="33941" xr:uid="{00000000-0005-0000-0000-0000AD5A0000}"/>
    <cellStyle name="差_项目应付款统计表_理应付款 4" xfId="10190" xr:uid="{00000000-0005-0000-0000-0000AE5A0000}"/>
    <cellStyle name="差_项目应付款统计表_理应付款 4 2" xfId="28826" xr:uid="{00000000-0005-0000-0000-0000AF5A0000}"/>
    <cellStyle name="差_项目应付款统计表_理应付款 5" xfId="16329" xr:uid="{00000000-0005-0000-0000-0000B05A0000}"/>
    <cellStyle name="差_项目应付款统计表_理应付款 5 2" xfId="33942" xr:uid="{00000000-0005-0000-0000-0000B15A0000}"/>
    <cellStyle name="差_项目应付款统计表_理应付款 6" xfId="33939" xr:uid="{00000000-0005-0000-0000-0000B25A0000}"/>
    <cellStyle name="差_医" xfId="862" xr:uid="{00000000-0005-0000-0000-0000B35A0000}"/>
    <cellStyle name="差_医 2" xfId="5559" xr:uid="{00000000-0005-0000-0000-0000B45A0000}"/>
    <cellStyle name="差_医 2 2" xfId="33944" xr:uid="{00000000-0005-0000-0000-0000B55A0000}"/>
    <cellStyle name="差_医 3" xfId="9757" xr:uid="{00000000-0005-0000-0000-0000B65A0000}"/>
    <cellStyle name="差_医 3 2" xfId="21587" xr:uid="{00000000-0005-0000-0000-0000B75A0000}"/>
    <cellStyle name="差_医 4" xfId="9159" xr:uid="{00000000-0005-0000-0000-0000B85A0000}"/>
    <cellStyle name="差_医 4 2" xfId="21592" xr:uid="{00000000-0005-0000-0000-0000B95A0000}"/>
    <cellStyle name="差_医 5" xfId="15657" xr:uid="{00000000-0005-0000-0000-0000BA5A0000}"/>
    <cellStyle name="差_医 5 2" xfId="33945" xr:uid="{00000000-0005-0000-0000-0000BB5A0000}"/>
    <cellStyle name="差_医 6" xfId="33943" xr:uid="{00000000-0005-0000-0000-0000BC5A0000}"/>
    <cellStyle name="差_应付款" xfId="2889" xr:uid="{00000000-0005-0000-0000-0000BD5A0000}"/>
    <cellStyle name="差_应付款 2" xfId="5560" xr:uid="{00000000-0005-0000-0000-0000BE5A0000}"/>
    <cellStyle name="差_应付款 2 2" xfId="7650" xr:uid="{00000000-0005-0000-0000-0000BF5A0000}"/>
    <cellStyle name="差_应付款 2 2 2" xfId="33948" xr:uid="{00000000-0005-0000-0000-0000C05A0000}"/>
    <cellStyle name="差_应付款 2 3" xfId="12640" xr:uid="{00000000-0005-0000-0000-0000C15A0000}"/>
    <cellStyle name="差_应付款 2 3 2" xfId="33949" xr:uid="{00000000-0005-0000-0000-0000C25A0000}"/>
    <cellStyle name="差_应付款 2 4" xfId="33947" xr:uid="{00000000-0005-0000-0000-0000C35A0000}"/>
    <cellStyle name="差_应付款 3" xfId="12641" xr:uid="{00000000-0005-0000-0000-0000C45A0000}"/>
    <cellStyle name="差_应付款 3 2" xfId="33950" xr:uid="{00000000-0005-0000-0000-0000C55A0000}"/>
    <cellStyle name="差_应付款 4" xfId="12642" xr:uid="{00000000-0005-0000-0000-0000C65A0000}"/>
    <cellStyle name="差_应付款 4 2" xfId="33951" xr:uid="{00000000-0005-0000-0000-0000C75A0000}"/>
    <cellStyle name="差_应付款 5" xfId="17478" xr:uid="{00000000-0005-0000-0000-0000C85A0000}"/>
    <cellStyle name="差_应付款 5 2" xfId="33952" xr:uid="{00000000-0005-0000-0000-0000C95A0000}"/>
    <cellStyle name="差_应付款 6" xfId="33946" xr:uid="{00000000-0005-0000-0000-0000CA5A0000}"/>
    <cellStyle name="差_应付款_8月应付款项" xfId="1851" xr:uid="{00000000-0005-0000-0000-0000CB5A0000}"/>
    <cellStyle name="差_应付款_8月应付款项 2" xfId="5561" xr:uid="{00000000-0005-0000-0000-0000CC5A0000}"/>
    <cellStyle name="差_应付款_8月应付款项 2 2" xfId="28094" xr:uid="{00000000-0005-0000-0000-0000CD5A0000}"/>
    <cellStyle name="差_应付款_8月应付款项 3" xfId="8316" xr:uid="{00000000-0005-0000-0000-0000CE5A0000}"/>
    <cellStyle name="差_应付款_8月应付款项 3 2" xfId="28096" xr:uid="{00000000-0005-0000-0000-0000CF5A0000}"/>
    <cellStyle name="差_应付款_8月应付款项 4" xfId="10238" xr:uid="{00000000-0005-0000-0000-0000D05A0000}"/>
    <cellStyle name="差_应付款_8月应付款项 4 2" xfId="28098" xr:uid="{00000000-0005-0000-0000-0000D15A0000}"/>
    <cellStyle name="差_应付款_8月应付款项 5" xfId="16481" xr:uid="{00000000-0005-0000-0000-0000D25A0000}"/>
    <cellStyle name="差_应付款_8月应付款项 5 2" xfId="33953" xr:uid="{00000000-0005-0000-0000-0000D35A0000}"/>
    <cellStyle name="差_应付款_8月应付款项 6" xfId="28091" xr:uid="{00000000-0005-0000-0000-0000D45A0000}"/>
    <cellStyle name="差_应付款_理应付款" xfId="468" xr:uid="{00000000-0005-0000-0000-0000D55A0000}"/>
    <cellStyle name="差_应付款_理应付款 2" xfId="5562" xr:uid="{00000000-0005-0000-0000-0000D65A0000}"/>
    <cellStyle name="差_应付款_理应付款 2 2" xfId="33955" xr:uid="{00000000-0005-0000-0000-0000D75A0000}"/>
    <cellStyle name="差_应付款_理应付款 3" xfId="12643" xr:uid="{00000000-0005-0000-0000-0000D85A0000}"/>
    <cellStyle name="差_应付款_理应付款 3 2" xfId="33956" xr:uid="{00000000-0005-0000-0000-0000D95A0000}"/>
    <cellStyle name="差_应付款_理应付款 4" xfId="12644" xr:uid="{00000000-0005-0000-0000-0000DA5A0000}"/>
    <cellStyle name="差_应付款_理应付款 4 2" xfId="33957" xr:uid="{00000000-0005-0000-0000-0000DB5A0000}"/>
    <cellStyle name="差_应付款_理应付款 5" xfId="15481" xr:uid="{00000000-0005-0000-0000-0000DC5A0000}"/>
    <cellStyle name="差_应付款_理应付款 5 2" xfId="33958" xr:uid="{00000000-0005-0000-0000-0000DD5A0000}"/>
    <cellStyle name="差_应付款_理应付款 6" xfId="33954" xr:uid="{00000000-0005-0000-0000-0000DE5A0000}"/>
    <cellStyle name="差_预计总收入" xfId="2647" xr:uid="{00000000-0005-0000-0000-0000DF5A0000}"/>
    <cellStyle name="差_预计总收入 2" xfId="2393" xr:uid="{00000000-0005-0000-0000-0000E05A0000}"/>
    <cellStyle name="差_预计总收入 2 2" xfId="5564" xr:uid="{00000000-0005-0000-0000-0000E15A0000}"/>
    <cellStyle name="差_预计总收入 2 2 2" xfId="33961" xr:uid="{00000000-0005-0000-0000-0000E25A0000}"/>
    <cellStyle name="差_预计总收入 2 3" xfId="12645" xr:uid="{00000000-0005-0000-0000-0000E35A0000}"/>
    <cellStyle name="差_预计总收入 2 3 2" xfId="33962" xr:uid="{00000000-0005-0000-0000-0000E45A0000}"/>
    <cellStyle name="差_预计总收入 2 4" xfId="12646" xr:uid="{00000000-0005-0000-0000-0000E55A0000}"/>
    <cellStyle name="差_预计总收入 2 4 2" xfId="33963" xr:uid="{00000000-0005-0000-0000-0000E65A0000}"/>
    <cellStyle name="差_预计总收入 2 5" xfId="16992" xr:uid="{00000000-0005-0000-0000-0000E75A0000}"/>
    <cellStyle name="差_预计总收入 2 5 2" xfId="24995" xr:uid="{00000000-0005-0000-0000-0000E85A0000}"/>
    <cellStyle name="差_预计总收入 2 6" xfId="33960" xr:uid="{00000000-0005-0000-0000-0000E95A0000}"/>
    <cellStyle name="差_预计总收入 3" xfId="5563" xr:uid="{00000000-0005-0000-0000-0000EA5A0000}"/>
    <cellStyle name="差_预计总收入 3 2" xfId="33123" xr:uid="{00000000-0005-0000-0000-0000EB5A0000}"/>
    <cellStyle name="差_预计总收入 4" xfId="12305" xr:uid="{00000000-0005-0000-0000-0000EC5A0000}"/>
    <cellStyle name="差_预计总收入 4 2" xfId="33125" xr:uid="{00000000-0005-0000-0000-0000ED5A0000}"/>
    <cellStyle name="差_预计总收入 5" xfId="12307" xr:uid="{00000000-0005-0000-0000-0000EE5A0000}"/>
    <cellStyle name="差_预计总收入 5 2" xfId="33127" xr:uid="{00000000-0005-0000-0000-0000EF5A0000}"/>
    <cellStyle name="差_预计总收入 6" xfId="17245" xr:uid="{00000000-0005-0000-0000-0000F05A0000}"/>
    <cellStyle name="差_预计总收入 6 2" xfId="33129" xr:uid="{00000000-0005-0000-0000-0000F15A0000}"/>
    <cellStyle name="差_预计总收入 7" xfId="33959" xr:uid="{00000000-0005-0000-0000-0000F25A0000}"/>
    <cellStyle name="差_预计总收入11.6.14" xfId="2890" xr:uid="{00000000-0005-0000-0000-0000F35A0000}"/>
    <cellStyle name="差_预计总收入11.6.14 2" xfId="2538" xr:uid="{00000000-0005-0000-0000-0000F45A0000}"/>
    <cellStyle name="差_预计总收入11.6.14 2 2" xfId="5566" xr:uid="{00000000-0005-0000-0000-0000F55A0000}"/>
    <cellStyle name="差_预计总收入11.6.14 2 2 2" xfId="33966" xr:uid="{00000000-0005-0000-0000-0000F65A0000}"/>
    <cellStyle name="差_预计总收入11.6.14 2 3" xfId="12647" xr:uid="{00000000-0005-0000-0000-0000F75A0000}"/>
    <cellStyle name="差_预计总收入11.6.14 2 3 2" xfId="33967" xr:uid="{00000000-0005-0000-0000-0000F85A0000}"/>
    <cellStyle name="差_预计总收入11.6.14 2 4" xfId="12648" xr:uid="{00000000-0005-0000-0000-0000F95A0000}"/>
    <cellStyle name="差_预计总收入11.6.14 2 4 2" xfId="33969" xr:uid="{00000000-0005-0000-0000-0000FA5A0000}"/>
    <cellStyle name="差_预计总收入11.6.14 2 5" xfId="17140" xr:uid="{00000000-0005-0000-0000-0000FB5A0000}"/>
    <cellStyle name="差_预计总收入11.6.14 2 5 2" xfId="33972" xr:uid="{00000000-0005-0000-0000-0000FC5A0000}"/>
    <cellStyle name="差_预计总收入11.6.14 2 6" xfId="33965" xr:uid="{00000000-0005-0000-0000-0000FD5A0000}"/>
    <cellStyle name="差_预计总收入11.6.14 3" xfId="5565" xr:uid="{00000000-0005-0000-0000-0000FE5A0000}"/>
    <cellStyle name="差_预计总收入11.6.14 3 2" xfId="33973" xr:uid="{00000000-0005-0000-0000-0000FF5A0000}"/>
    <cellStyle name="差_预计总收入11.6.14 4" xfId="12649" xr:uid="{00000000-0005-0000-0000-0000005B0000}"/>
    <cellStyle name="差_预计总收入11.6.14 4 2" xfId="33974" xr:uid="{00000000-0005-0000-0000-0000015B0000}"/>
    <cellStyle name="差_预计总收入11.6.14 5" xfId="11858" xr:uid="{00000000-0005-0000-0000-0000025B0000}"/>
    <cellStyle name="差_预计总收入11.6.14 5 2" xfId="31965" xr:uid="{00000000-0005-0000-0000-0000035B0000}"/>
    <cellStyle name="差_预计总收入11.6.14 6" xfId="17479" xr:uid="{00000000-0005-0000-0000-0000045B0000}"/>
    <cellStyle name="差_预计总收入11.6.14 6 2" xfId="33975" xr:uid="{00000000-0005-0000-0000-0000055B0000}"/>
    <cellStyle name="差_预计总收入11.6.14 7" xfId="33964" xr:uid="{00000000-0005-0000-0000-0000065B0000}"/>
    <cellStyle name="差_月度、季度、年度计划表样(辽宁分公司)" xfId="2891" xr:uid="{00000000-0005-0000-0000-0000075B0000}"/>
    <cellStyle name="差_月度、季度、年度计划表样(辽宁分公司) 2" xfId="2893" xr:uid="{00000000-0005-0000-0000-0000085B0000}"/>
    <cellStyle name="差_月度、季度、年度计划表样(辽宁分公司) 2 2" xfId="5568" xr:uid="{00000000-0005-0000-0000-0000095B0000}"/>
    <cellStyle name="差_月度、季度、年度计划表样(辽宁分公司) 2 2 2" xfId="7651" xr:uid="{00000000-0005-0000-0000-00000A5B0000}"/>
    <cellStyle name="差_月度、季度、年度计划表样(辽宁分公司) 2 2 2 2" xfId="33978" xr:uid="{00000000-0005-0000-0000-00000B5B0000}"/>
    <cellStyle name="差_月度、季度、年度计划表样(辽宁分公司) 2 2 3" xfId="10270" xr:uid="{00000000-0005-0000-0000-00000C5B0000}"/>
    <cellStyle name="差_月度、季度、年度计划表样(辽宁分公司) 2 2 3 2" xfId="27590" xr:uid="{00000000-0005-0000-0000-00000D5B0000}"/>
    <cellStyle name="差_月度、季度、年度计划表样(辽宁分公司) 2 2 4" xfId="33730" xr:uid="{00000000-0005-0000-0000-00000E5B0000}"/>
    <cellStyle name="差_月度、季度、年度计划表样(辽宁分公司) 2 3" xfId="12650" xr:uid="{00000000-0005-0000-0000-00000F5B0000}"/>
    <cellStyle name="差_月度、季度、年度计划表样(辽宁分公司) 2 3 2" xfId="33733" xr:uid="{00000000-0005-0000-0000-0000105B0000}"/>
    <cellStyle name="差_月度、季度、年度计划表样(辽宁分公司) 2 4" xfId="12652" xr:uid="{00000000-0005-0000-0000-0000115B0000}"/>
    <cellStyle name="差_月度、季度、年度计划表样(辽宁分公司) 2 4 2" xfId="33980" xr:uid="{00000000-0005-0000-0000-0000125B0000}"/>
    <cellStyle name="差_月度、季度、年度计划表样(辽宁分公司) 2 5" xfId="17482" xr:uid="{00000000-0005-0000-0000-0000135B0000}"/>
    <cellStyle name="差_月度、季度、年度计划表样(辽宁分公司) 2 5 2" xfId="33981" xr:uid="{00000000-0005-0000-0000-0000145B0000}"/>
    <cellStyle name="差_月度、季度、年度计划表样(辽宁分公司) 2 6" xfId="33977" xr:uid="{00000000-0005-0000-0000-0000155B0000}"/>
    <cellStyle name="差_月度、季度、年度计划表样(辽宁分公司) 3" xfId="5567" xr:uid="{00000000-0005-0000-0000-0000165B0000}"/>
    <cellStyle name="差_月度、季度、年度计划表样(辽宁分公司) 3 2" xfId="7652" xr:uid="{00000000-0005-0000-0000-0000175B0000}"/>
    <cellStyle name="差_月度、季度、年度计划表样(辽宁分公司) 3 2 2" xfId="33982" xr:uid="{00000000-0005-0000-0000-0000185B0000}"/>
    <cellStyle name="差_月度、季度、年度计划表样(辽宁分公司) 3 3" xfId="12653" xr:uid="{00000000-0005-0000-0000-0000195B0000}"/>
    <cellStyle name="差_月度、季度、年度计划表样(辽宁分公司) 3 3 2" xfId="33983" xr:uid="{00000000-0005-0000-0000-00001A5B0000}"/>
    <cellStyle name="差_月度、季度、年度计划表样(辽宁分公司) 3 4" xfId="23187" xr:uid="{00000000-0005-0000-0000-00001B5B0000}"/>
    <cellStyle name="差_月度、季度、年度计划表样(辽宁分公司) 4" xfId="12654" xr:uid="{00000000-0005-0000-0000-00001C5B0000}"/>
    <cellStyle name="差_月度、季度、年度计划表样(辽宁分公司) 4 2" xfId="33984" xr:uid="{00000000-0005-0000-0000-00001D5B0000}"/>
    <cellStyle name="差_月度、季度、年度计划表样(辽宁分公司) 5" xfId="11562" xr:uid="{00000000-0005-0000-0000-00001E5B0000}"/>
    <cellStyle name="差_月度、季度、年度计划表样(辽宁分公司) 5 2" xfId="31237" xr:uid="{00000000-0005-0000-0000-00001F5B0000}"/>
    <cellStyle name="差_月度、季度、年度计划表样(辽宁分公司) 6" xfId="17480" xr:uid="{00000000-0005-0000-0000-0000205B0000}"/>
    <cellStyle name="差_月度、季度、年度计划表样(辽宁分公司) 6 2" xfId="31239" xr:uid="{00000000-0005-0000-0000-0000215B0000}"/>
    <cellStyle name="差_月度、季度、年度计划表样(辽宁分公司) 7" xfId="33976" xr:uid="{00000000-0005-0000-0000-0000225B0000}"/>
    <cellStyle name="差_长白山威斯汀公共及客房2011.5.31（未锁-修订）" xfId="2455" xr:uid="{00000000-0005-0000-0000-0000235B0000}"/>
    <cellStyle name="差_长白山威斯汀公共及客房2011.5.31（未锁-修订） 2" xfId="1858" xr:uid="{00000000-0005-0000-0000-0000245B0000}"/>
    <cellStyle name="差_长白山威斯汀公共及客房2011.5.31（未锁-修订） 2 2" xfId="5570" xr:uid="{00000000-0005-0000-0000-0000255B0000}"/>
    <cellStyle name="差_长白山威斯汀公共及客房2011.5.31（未锁-修订） 2 2 2" xfId="7376" xr:uid="{00000000-0005-0000-0000-0000265B0000}"/>
    <cellStyle name="差_长白山威斯汀公共及客房2011.5.31（未锁-修订） 2 2 2 2" xfId="33988" xr:uid="{00000000-0005-0000-0000-0000275B0000}"/>
    <cellStyle name="差_长白山威斯汀公共及客房2011.5.31（未锁-修订） 2 2 3" xfId="12655" xr:uid="{00000000-0005-0000-0000-0000285B0000}"/>
    <cellStyle name="差_长白山威斯汀公共及客房2011.5.31（未锁-修订） 2 2 3 2" xfId="33989" xr:uid="{00000000-0005-0000-0000-0000295B0000}"/>
    <cellStyle name="差_长白山威斯汀公共及客房2011.5.31（未锁-修订） 2 2 4" xfId="33987" xr:uid="{00000000-0005-0000-0000-00002A5B0000}"/>
    <cellStyle name="差_长白山威斯汀公共及客房2011.5.31（未锁-修订） 2 3" xfId="12656" xr:uid="{00000000-0005-0000-0000-00002B5B0000}"/>
    <cellStyle name="差_长白山威斯汀公共及客房2011.5.31（未锁-修订） 2 3 2" xfId="28636" xr:uid="{00000000-0005-0000-0000-00002C5B0000}"/>
    <cellStyle name="差_长白山威斯汀公共及客房2011.5.31（未锁-修订） 2 4" xfId="12657" xr:uid="{00000000-0005-0000-0000-00002D5B0000}"/>
    <cellStyle name="差_长白山威斯汀公共及客房2011.5.31（未锁-修订） 2 4 2" xfId="33990" xr:uid="{00000000-0005-0000-0000-00002E5B0000}"/>
    <cellStyle name="差_长白山威斯汀公共及客房2011.5.31（未锁-修订） 2 5" xfId="16488" xr:uid="{00000000-0005-0000-0000-00002F5B0000}"/>
    <cellStyle name="差_长白山威斯汀公共及客房2011.5.31（未锁-修订） 2 5 2" xfId="33992" xr:uid="{00000000-0005-0000-0000-0000305B0000}"/>
    <cellStyle name="差_长白山威斯汀公共及客房2011.5.31（未锁-修订） 2 6" xfId="33986" xr:uid="{00000000-0005-0000-0000-0000315B0000}"/>
    <cellStyle name="差_长白山威斯汀公共及客房2011.5.31（未锁-修订） 3" xfId="5569" xr:uid="{00000000-0005-0000-0000-0000325B0000}"/>
    <cellStyle name="差_长白山威斯汀公共及客房2011.5.31（未锁-修订） 3 2" xfId="6827" xr:uid="{00000000-0005-0000-0000-0000335B0000}"/>
    <cellStyle name="差_长白山威斯汀公共及客房2011.5.31（未锁-修订） 3 2 2" xfId="33994" xr:uid="{00000000-0005-0000-0000-0000345B0000}"/>
    <cellStyle name="差_长白山威斯汀公共及客房2011.5.31（未锁-修订） 3 3" xfId="12658" xr:uid="{00000000-0005-0000-0000-0000355B0000}"/>
    <cellStyle name="差_长白山威斯汀公共及客房2011.5.31（未锁-修订） 3 3 2" xfId="33996" xr:uid="{00000000-0005-0000-0000-0000365B0000}"/>
    <cellStyle name="差_长白山威斯汀公共及客房2011.5.31（未锁-修订） 3 4" xfId="33993" xr:uid="{00000000-0005-0000-0000-0000375B0000}"/>
    <cellStyle name="差_长白山威斯汀公共及客房2011.5.31（未锁-修订） 4" xfId="12659" xr:uid="{00000000-0005-0000-0000-0000385B0000}"/>
    <cellStyle name="差_长白山威斯汀公共及客房2011.5.31（未锁-修订） 4 2" xfId="33997" xr:uid="{00000000-0005-0000-0000-0000395B0000}"/>
    <cellStyle name="差_长白山威斯汀公共及客房2011.5.31（未锁-修订） 5" xfId="12660" xr:uid="{00000000-0005-0000-0000-00003A5B0000}"/>
    <cellStyle name="差_长白山威斯汀公共及客房2011.5.31（未锁-修订） 5 2" xfId="33998" xr:uid="{00000000-0005-0000-0000-00003B5B0000}"/>
    <cellStyle name="差_长白山威斯汀公共及客房2011.5.31（未锁-修订） 6" xfId="15543" xr:uid="{00000000-0005-0000-0000-00003C5B0000}"/>
    <cellStyle name="差_长白山威斯汀公共及客房2011.5.31（未锁-修订） 6 2" xfId="33999" xr:uid="{00000000-0005-0000-0000-00003D5B0000}"/>
    <cellStyle name="差_长白山威斯汀公共及客房2011.5.31（未锁-修订） 7" xfId="33985" xr:uid="{00000000-0005-0000-0000-00003E5B0000}"/>
    <cellStyle name="差_长白山威斯汀公共及客房2011.5.31（未锁-修订）_（已锁）长沙开福万达酒店客房区清单0920" xfId="600" xr:uid="{00000000-0005-0000-0000-00003F5B0000}"/>
    <cellStyle name="差_长白山威斯汀公共及客房2011.5.31（未锁-修订）_（已锁）长沙开福万达酒店客房区清单0920 2" xfId="2895" xr:uid="{00000000-0005-0000-0000-0000405B0000}"/>
    <cellStyle name="差_长白山威斯汀公共及客房2011.5.31（未锁-修订）_（已锁）长沙开福万达酒店客房区清单0920 2 2" xfId="5572" xr:uid="{00000000-0005-0000-0000-0000415B0000}"/>
    <cellStyle name="差_长白山威斯汀公共及客房2011.5.31（未锁-修订）_（已锁）长沙开福万达酒店客房区清单0920 2 2 2" xfId="7653" xr:uid="{00000000-0005-0000-0000-0000425B0000}"/>
    <cellStyle name="差_长白山威斯汀公共及客房2011.5.31（未锁-修订）_（已锁）长沙开福万达酒店客房区清单0920 2 2 2 2" xfId="34004" xr:uid="{00000000-0005-0000-0000-0000435B0000}"/>
    <cellStyle name="差_长白山威斯汀公共及客房2011.5.31（未锁-修订）_（已锁）长沙开福万达酒店客房区清单0920 2 2 3" xfId="12662" xr:uid="{00000000-0005-0000-0000-0000445B0000}"/>
    <cellStyle name="差_长白山威斯汀公共及客房2011.5.31（未锁-修订）_（已锁）长沙开福万达酒店客房区清单0920 2 2 3 2" xfId="34005" xr:uid="{00000000-0005-0000-0000-0000455B0000}"/>
    <cellStyle name="差_长白山威斯汀公共及客房2011.5.31（未锁-修订）_（已锁）长沙开福万达酒店客房区清单0920 2 2 4" xfId="34003" xr:uid="{00000000-0005-0000-0000-0000465B0000}"/>
    <cellStyle name="差_长白山威斯汀公共及客房2011.5.31（未锁-修订）_（已锁）长沙开福万达酒店客房区清单0920 2 3" xfId="12664" xr:uid="{00000000-0005-0000-0000-0000475B0000}"/>
    <cellStyle name="差_长白山威斯汀公共及客房2011.5.31（未锁-修订）_（已锁）长沙开福万达酒店客房区清单0920 2 3 2" xfId="34007" xr:uid="{00000000-0005-0000-0000-0000485B0000}"/>
    <cellStyle name="差_长白山威斯汀公共及客房2011.5.31（未锁-修订）_（已锁）长沙开福万达酒店客房区清单0920 2 4" xfId="12665" xr:uid="{00000000-0005-0000-0000-0000495B0000}"/>
    <cellStyle name="差_长白山威斯汀公共及客房2011.5.31（未锁-修订）_（已锁）长沙开福万达酒店客房区清单0920 2 4 2" xfId="34009" xr:uid="{00000000-0005-0000-0000-00004A5B0000}"/>
    <cellStyle name="差_长白山威斯汀公共及客房2011.5.31（未锁-修订）_（已锁）长沙开福万达酒店客房区清单0920 2 5" xfId="17484" xr:uid="{00000000-0005-0000-0000-00004B5B0000}"/>
    <cellStyle name="差_长白山威斯汀公共及客房2011.5.31（未锁-修订）_（已锁）长沙开福万达酒店客房区清单0920 2 5 2" xfId="34010" xr:uid="{00000000-0005-0000-0000-00004C5B0000}"/>
    <cellStyle name="差_长白山威斯汀公共及客房2011.5.31（未锁-修订）_（已锁）长沙开福万达酒店客房区清单0920 2 6" xfId="34001" xr:uid="{00000000-0005-0000-0000-00004D5B0000}"/>
    <cellStyle name="差_长白山威斯汀公共及客房2011.5.31（未锁-修订）_（已锁）长沙开福万达酒店客房区清单0920 3" xfId="5571" xr:uid="{00000000-0005-0000-0000-00004E5B0000}"/>
    <cellStyle name="差_长白山威斯汀公共及客房2011.5.31（未锁-修订）_（已锁）长沙开福万达酒店客房区清单0920 3 2" xfId="7523" xr:uid="{00000000-0005-0000-0000-00004F5B0000}"/>
    <cellStyle name="差_长白山威斯汀公共及客房2011.5.31（未锁-修订）_（已锁）长沙开福万达酒店客房区清单0920 3 2 2" xfId="26616" xr:uid="{00000000-0005-0000-0000-0000505B0000}"/>
    <cellStyle name="差_长白山威斯汀公共及客房2011.5.31（未锁-修订）_（已锁）长沙开福万达酒店客房区清单0920 3 3" xfId="12666" xr:uid="{00000000-0005-0000-0000-0000515B0000}"/>
    <cellStyle name="差_长白山威斯汀公共及客房2011.5.31（未锁-修订）_（已锁）长沙开福万达酒店客房区清单0920 3 3 2" xfId="34012" xr:uid="{00000000-0005-0000-0000-0000525B0000}"/>
    <cellStyle name="差_长白山威斯汀公共及客房2011.5.31（未锁-修订）_（已锁）长沙开福万达酒店客房区清单0920 3 4" xfId="34011" xr:uid="{00000000-0005-0000-0000-0000535B0000}"/>
    <cellStyle name="差_长白山威斯汀公共及客房2011.5.31（未锁-修订）_（已锁）长沙开福万达酒店客房区清单0920 4" xfId="12667" xr:uid="{00000000-0005-0000-0000-0000545B0000}"/>
    <cellStyle name="差_长白山威斯汀公共及客房2011.5.31（未锁-修订）_（已锁）长沙开福万达酒店客房区清单0920 4 2" xfId="34013" xr:uid="{00000000-0005-0000-0000-0000555B0000}"/>
    <cellStyle name="差_长白山威斯汀公共及客房2011.5.31（未锁-修订）_（已锁）长沙开福万达酒店客房区清单0920 5" xfId="12668" xr:uid="{00000000-0005-0000-0000-0000565B0000}"/>
    <cellStyle name="差_长白山威斯汀公共及客房2011.5.31（未锁-修订）_（已锁）长沙开福万达酒店客房区清单0920 5 2" xfId="34016" xr:uid="{00000000-0005-0000-0000-0000575B0000}"/>
    <cellStyle name="差_长白山威斯汀公共及客房2011.5.31（未锁-修订）_（已锁）长沙开福万达酒店客房区清单0920 6" xfId="15443" xr:uid="{00000000-0005-0000-0000-0000585B0000}"/>
    <cellStyle name="差_长白山威斯汀公共及客房2011.5.31（未锁-修订）_（已锁）长沙开福万达酒店客房区清单0920 6 2" xfId="34019" xr:uid="{00000000-0005-0000-0000-0000595B0000}"/>
    <cellStyle name="差_长白山威斯汀公共及客房2011.5.31（未锁-修订）_（已锁）长沙开福万达酒店客房区清单0920 7" xfId="34000" xr:uid="{00000000-0005-0000-0000-00005A5B0000}"/>
    <cellStyle name="差_长白山威斯汀公共及客房2011.5.9" xfId="2896" xr:uid="{00000000-0005-0000-0000-00005B5B0000}"/>
    <cellStyle name="差_长白山威斯汀公共及客房2011.5.9 2" xfId="997" xr:uid="{00000000-0005-0000-0000-00005C5B0000}"/>
    <cellStyle name="差_长白山威斯汀公共及客房2011.5.9 2 2" xfId="5574" xr:uid="{00000000-0005-0000-0000-00005D5B0000}"/>
    <cellStyle name="差_长白山威斯汀公共及客房2011.5.9 2 2 2" xfId="7654" xr:uid="{00000000-0005-0000-0000-00005E5B0000}"/>
    <cellStyle name="差_长白山威斯汀公共及客房2011.5.9 2 2 2 2" xfId="34024" xr:uid="{00000000-0005-0000-0000-00005F5B0000}"/>
    <cellStyle name="差_长白山威斯汀公共及客房2011.5.9 2 2 3" xfId="12669" xr:uid="{00000000-0005-0000-0000-0000605B0000}"/>
    <cellStyle name="差_长白山威斯汀公共及客房2011.5.9 2 2 3 2" xfId="34025" xr:uid="{00000000-0005-0000-0000-0000615B0000}"/>
    <cellStyle name="差_长白山威斯汀公共及客房2011.5.9 2 2 4" xfId="34023" xr:uid="{00000000-0005-0000-0000-0000625B0000}"/>
    <cellStyle name="差_长白山威斯汀公共及客房2011.5.9 2 3" xfId="12670" xr:uid="{00000000-0005-0000-0000-0000635B0000}"/>
    <cellStyle name="差_长白山威斯汀公共及客房2011.5.9 2 3 2" xfId="34026" xr:uid="{00000000-0005-0000-0000-0000645B0000}"/>
    <cellStyle name="差_长白山威斯汀公共及客房2011.5.9 2 4" xfId="12671" xr:uid="{00000000-0005-0000-0000-0000655B0000}"/>
    <cellStyle name="差_长白山威斯汀公共及客房2011.5.9 2 4 2" xfId="34027" xr:uid="{00000000-0005-0000-0000-0000665B0000}"/>
    <cellStyle name="差_长白山威斯汀公共及客房2011.5.9 2 5" xfId="15720" xr:uid="{00000000-0005-0000-0000-0000675B0000}"/>
    <cellStyle name="差_长白山威斯汀公共及客房2011.5.9 2 5 2" xfId="34028" xr:uid="{00000000-0005-0000-0000-0000685B0000}"/>
    <cellStyle name="差_长白山威斯汀公共及客房2011.5.9 2 6" xfId="34022" xr:uid="{00000000-0005-0000-0000-0000695B0000}"/>
    <cellStyle name="差_长白山威斯汀公共及客房2011.5.9 3" xfId="5573" xr:uid="{00000000-0005-0000-0000-00006A5B0000}"/>
    <cellStyle name="差_长白山威斯汀公共及客房2011.5.9 3 2" xfId="6820" xr:uid="{00000000-0005-0000-0000-00006B5B0000}"/>
    <cellStyle name="差_长白山威斯汀公共及客房2011.5.9 3 2 2" xfId="34031" xr:uid="{00000000-0005-0000-0000-00006C5B0000}"/>
    <cellStyle name="差_长白山威斯汀公共及客房2011.5.9 3 3" xfId="12672" xr:uid="{00000000-0005-0000-0000-00006D5B0000}"/>
    <cellStyle name="差_长白山威斯汀公共及客房2011.5.9 3 3 2" xfId="34032" xr:uid="{00000000-0005-0000-0000-00006E5B0000}"/>
    <cellStyle name="差_长白山威斯汀公共及客房2011.5.9 3 4" xfId="34029" xr:uid="{00000000-0005-0000-0000-00006F5B0000}"/>
    <cellStyle name="差_长白山威斯汀公共及客房2011.5.9 4" xfId="12673" xr:uid="{00000000-0005-0000-0000-0000705B0000}"/>
    <cellStyle name="差_长白山威斯汀公共及客房2011.5.9 4 2" xfId="34033" xr:uid="{00000000-0005-0000-0000-0000715B0000}"/>
    <cellStyle name="差_长白山威斯汀公共及客房2011.5.9 5" xfId="12674" xr:uid="{00000000-0005-0000-0000-0000725B0000}"/>
    <cellStyle name="差_长白山威斯汀公共及客房2011.5.9 5 2" xfId="34034" xr:uid="{00000000-0005-0000-0000-0000735B0000}"/>
    <cellStyle name="差_长白山威斯汀公共及客房2011.5.9 6" xfId="17485" xr:uid="{00000000-0005-0000-0000-0000745B0000}"/>
    <cellStyle name="差_长白山威斯汀公共及客房2011.5.9 6 2" xfId="34035" xr:uid="{00000000-0005-0000-0000-0000755B0000}"/>
    <cellStyle name="差_长白山威斯汀公共及客房2011.5.9 7" xfId="34020" xr:uid="{00000000-0005-0000-0000-0000765B0000}"/>
    <cellStyle name="差_长风二季度报表" xfId="2897" xr:uid="{00000000-0005-0000-0000-0000775B0000}"/>
    <cellStyle name="差_长风二季度报表 2" xfId="5575" xr:uid="{00000000-0005-0000-0000-0000785B0000}"/>
    <cellStyle name="差_长风二季度报表 2 2" xfId="34036" xr:uid="{00000000-0005-0000-0000-0000795B0000}"/>
    <cellStyle name="差_长风二季度报表 3" xfId="8382" xr:uid="{00000000-0005-0000-0000-00007A5B0000}"/>
    <cellStyle name="差_长风二季度报表 3 2" xfId="28190" xr:uid="{00000000-0005-0000-0000-00007B5B0000}"/>
    <cellStyle name="差_长风二季度报表 4" xfId="12675" xr:uid="{00000000-0005-0000-0000-00007C5B0000}"/>
    <cellStyle name="差_长风二季度报表 4 2" xfId="34037" xr:uid="{00000000-0005-0000-0000-00007D5B0000}"/>
    <cellStyle name="差_长风二季度报表 5" xfId="17486" xr:uid="{00000000-0005-0000-0000-00007E5B0000}"/>
    <cellStyle name="差_长风二季度报表 5 2" xfId="34039" xr:uid="{00000000-0005-0000-0000-00007F5B0000}"/>
    <cellStyle name="差_长风二季度报表 6" xfId="31831" xr:uid="{00000000-0005-0000-0000-0000805B0000}"/>
    <cellStyle name="差_长沙客房SU1 SU2" xfId="2899" xr:uid="{00000000-0005-0000-0000-0000815B0000}"/>
    <cellStyle name="差_长沙客房SU1 SU2 2" xfId="2900" xr:uid="{00000000-0005-0000-0000-0000825B0000}"/>
    <cellStyle name="差_长沙客房SU1 SU2 2 2" xfId="5577" xr:uid="{00000000-0005-0000-0000-0000835B0000}"/>
    <cellStyle name="差_长沙客房SU1 SU2 2 2 2" xfId="6796" xr:uid="{00000000-0005-0000-0000-0000845B0000}"/>
    <cellStyle name="差_长沙客房SU1 SU2 2 2 2 2" xfId="34043" xr:uid="{00000000-0005-0000-0000-0000855B0000}"/>
    <cellStyle name="差_长沙客房SU1 SU2 2 2 3" xfId="12676" xr:uid="{00000000-0005-0000-0000-0000865B0000}"/>
    <cellStyle name="差_长沙客房SU1 SU2 2 2 3 2" xfId="34044" xr:uid="{00000000-0005-0000-0000-0000875B0000}"/>
    <cellStyle name="差_长沙客房SU1 SU2 2 2 4" xfId="34042" xr:uid="{00000000-0005-0000-0000-0000885B0000}"/>
    <cellStyle name="差_长沙客房SU1 SU2 2 3" xfId="9078" xr:uid="{00000000-0005-0000-0000-0000895B0000}"/>
    <cellStyle name="差_长沙客房SU1 SU2 2 3 2" xfId="26992" xr:uid="{00000000-0005-0000-0000-00008A5B0000}"/>
    <cellStyle name="差_长沙客房SU1 SU2 2 4" xfId="9075" xr:uid="{00000000-0005-0000-0000-00008B5B0000}"/>
    <cellStyle name="差_长沙客房SU1 SU2 2 4 2" xfId="26998" xr:uid="{00000000-0005-0000-0000-00008C5B0000}"/>
    <cellStyle name="差_长沙客房SU1 SU2 2 5" xfId="17489" xr:uid="{00000000-0005-0000-0000-00008D5B0000}"/>
    <cellStyle name="差_长沙客房SU1 SU2 2 5 2" xfId="27000" xr:uid="{00000000-0005-0000-0000-00008E5B0000}"/>
    <cellStyle name="差_长沙客房SU1 SU2 2 6" xfId="34041" xr:uid="{00000000-0005-0000-0000-00008F5B0000}"/>
    <cellStyle name="差_长沙客房SU1 SU2 3" xfId="5576" xr:uid="{00000000-0005-0000-0000-0000905B0000}"/>
    <cellStyle name="差_长沙客房SU1 SU2 3 2" xfId="6812" xr:uid="{00000000-0005-0000-0000-0000915B0000}"/>
    <cellStyle name="差_长沙客房SU1 SU2 3 2 2" xfId="34046" xr:uid="{00000000-0005-0000-0000-0000925B0000}"/>
    <cellStyle name="差_长沙客房SU1 SU2 3 3" xfId="12677" xr:uid="{00000000-0005-0000-0000-0000935B0000}"/>
    <cellStyle name="差_长沙客房SU1 SU2 3 3 2" xfId="34047" xr:uid="{00000000-0005-0000-0000-0000945B0000}"/>
    <cellStyle name="差_长沙客房SU1 SU2 3 4" xfId="34045" xr:uid="{00000000-0005-0000-0000-0000955B0000}"/>
    <cellStyle name="差_长沙客房SU1 SU2 4" xfId="12678" xr:uid="{00000000-0005-0000-0000-0000965B0000}"/>
    <cellStyle name="差_长沙客房SU1 SU2 4 2" xfId="34048" xr:uid="{00000000-0005-0000-0000-0000975B0000}"/>
    <cellStyle name="差_长沙客房SU1 SU2 5" xfId="12679" xr:uid="{00000000-0005-0000-0000-0000985B0000}"/>
    <cellStyle name="差_长沙客房SU1 SU2 5 2" xfId="34049" xr:uid="{00000000-0005-0000-0000-0000995B0000}"/>
    <cellStyle name="差_长沙客房SU1 SU2 6" xfId="17488" xr:uid="{00000000-0005-0000-0000-00009A5B0000}"/>
    <cellStyle name="差_长沙客房SU1 SU2 6 2" xfId="34050" xr:uid="{00000000-0005-0000-0000-00009B5B0000}"/>
    <cellStyle name="差_长沙客房SU1 SU2 7" xfId="34040" xr:uid="{00000000-0005-0000-0000-00009C5B0000}"/>
    <cellStyle name="差_长沙客房SU1 SU2_（已锁）长沙开福万达酒店客房区清单0920" xfId="2901" xr:uid="{00000000-0005-0000-0000-00009D5B0000}"/>
    <cellStyle name="差_长沙客房SU1 SU2_（已锁）长沙开福万达酒店客房区清单0920 2" xfId="2902" xr:uid="{00000000-0005-0000-0000-00009E5B0000}"/>
    <cellStyle name="差_长沙客房SU1 SU2_（已锁）长沙开福万达酒店客房区清单0920 2 2" xfId="5579" xr:uid="{00000000-0005-0000-0000-00009F5B0000}"/>
    <cellStyle name="差_长沙客房SU1 SU2_（已锁）长沙开福万达酒店客房区清单0920 2 2 2" xfId="7655" xr:uid="{00000000-0005-0000-0000-0000A05B0000}"/>
    <cellStyle name="差_长沙客房SU1 SU2_（已锁）长沙开福万达酒店客房区清单0920 2 2 2 2" xfId="31027" xr:uid="{00000000-0005-0000-0000-0000A15B0000}"/>
    <cellStyle name="差_长沙客房SU1 SU2_（已锁）长沙开福万达酒店客房区清单0920 2 2 3" xfId="12680" xr:uid="{00000000-0005-0000-0000-0000A25B0000}"/>
    <cellStyle name="差_长沙客房SU1 SU2_（已锁）长沙开福万达酒店客房区清单0920 2 2 3 2" xfId="31029" xr:uid="{00000000-0005-0000-0000-0000A35B0000}"/>
    <cellStyle name="差_长沙客房SU1 SU2_（已锁）长沙开福万达酒店客房区清单0920 2 2 4" xfId="34053" xr:uid="{00000000-0005-0000-0000-0000A45B0000}"/>
    <cellStyle name="差_长沙客房SU1 SU2_（已锁）长沙开福万达酒店客房区清单0920 2 3" xfId="12681" xr:uid="{00000000-0005-0000-0000-0000A55B0000}"/>
    <cellStyle name="差_长沙客房SU1 SU2_（已锁）长沙开福万达酒店客房区清单0920 2 3 2" xfId="34054" xr:uid="{00000000-0005-0000-0000-0000A65B0000}"/>
    <cellStyle name="差_长沙客房SU1 SU2_（已锁）长沙开福万达酒店客房区清单0920 2 4" xfId="12682" xr:uid="{00000000-0005-0000-0000-0000A75B0000}"/>
    <cellStyle name="差_长沙客房SU1 SU2_（已锁）长沙开福万达酒店客房区清单0920 2 4 2" xfId="34055" xr:uid="{00000000-0005-0000-0000-0000A85B0000}"/>
    <cellStyle name="差_长沙客房SU1 SU2_（已锁）长沙开福万达酒店客房区清单0920 2 5" xfId="17491" xr:uid="{00000000-0005-0000-0000-0000A95B0000}"/>
    <cellStyle name="差_长沙客房SU1 SU2_（已锁）长沙开福万达酒店客房区清单0920 2 5 2" xfId="34056" xr:uid="{00000000-0005-0000-0000-0000AA5B0000}"/>
    <cellStyle name="差_长沙客房SU1 SU2_（已锁）长沙开福万达酒店客房区清单0920 2 6" xfId="34052" xr:uid="{00000000-0005-0000-0000-0000AB5B0000}"/>
    <cellStyle name="差_长沙客房SU1 SU2_（已锁）长沙开福万达酒店客房区清单0920 3" xfId="5578" xr:uid="{00000000-0005-0000-0000-0000AC5B0000}"/>
    <cellStyle name="差_长沙客房SU1 SU2_（已锁）长沙开福万达酒店客房区清单0920 3 2" xfId="7478" xr:uid="{00000000-0005-0000-0000-0000AD5B0000}"/>
    <cellStyle name="差_长沙客房SU1 SU2_（已锁）长沙开福万达酒店客房区清单0920 3 2 2" xfId="34057" xr:uid="{00000000-0005-0000-0000-0000AE5B0000}"/>
    <cellStyle name="差_长沙客房SU1 SU2_（已锁）长沙开福万达酒店客房区清单0920 3 3" xfId="12683" xr:uid="{00000000-0005-0000-0000-0000AF5B0000}"/>
    <cellStyle name="差_长沙客房SU1 SU2_（已锁）长沙开福万达酒店客房区清单0920 3 3 2" xfId="34058" xr:uid="{00000000-0005-0000-0000-0000B05B0000}"/>
    <cellStyle name="差_长沙客房SU1 SU2_（已锁）长沙开福万达酒店客房区清单0920 3 4" xfId="30885" xr:uid="{00000000-0005-0000-0000-0000B15B0000}"/>
    <cellStyle name="差_长沙客房SU1 SU2_（已锁）长沙开福万达酒店客房区清单0920 4" xfId="11424" xr:uid="{00000000-0005-0000-0000-0000B25B0000}"/>
    <cellStyle name="差_长沙客房SU1 SU2_（已锁）长沙开福万达酒店客房区清单0920 4 2" xfId="30888" xr:uid="{00000000-0005-0000-0000-0000B35B0000}"/>
    <cellStyle name="差_长沙客房SU1 SU2_（已锁）长沙开福万达酒店客房区清单0920 5" xfId="12685" xr:uid="{00000000-0005-0000-0000-0000B45B0000}"/>
    <cellStyle name="差_长沙客房SU1 SU2_（已锁）长沙开福万达酒店客房区清单0920 5 2" xfId="34060" xr:uid="{00000000-0005-0000-0000-0000B55B0000}"/>
    <cellStyle name="差_长沙客房SU1 SU2_（已锁）长沙开福万达酒店客房区清单0920 6" xfId="17490" xr:uid="{00000000-0005-0000-0000-0000B65B0000}"/>
    <cellStyle name="差_长沙客房SU1 SU2_（已锁）长沙开福万达酒店客房区清单0920 6 2" xfId="34061" xr:uid="{00000000-0005-0000-0000-0000B75B0000}"/>
    <cellStyle name="差_长沙客房SU1 SU2_（已锁）长沙开福万达酒店客房区清单0920 7" xfId="34051" xr:uid="{00000000-0005-0000-0000-0000B85B0000}"/>
    <cellStyle name="差_支出汇总 " xfId="2904" xr:uid="{00000000-0005-0000-0000-0000B95B0000}"/>
    <cellStyle name="差_支出汇总  2" xfId="5580" xr:uid="{00000000-0005-0000-0000-0000BA5B0000}"/>
    <cellStyle name="差_支出汇总  2 2" xfId="34062" xr:uid="{00000000-0005-0000-0000-0000BB5B0000}"/>
    <cellStyle name="差_支出汇总  3" xfId="12686" xr:uid="{00000000-0005-0000-0000-0000BC5B0000}"/>
    <cellStyle name="差_支出汇总  3 2" xfId="34063" xr:uid="{00000000-0005-0000-0000-0000BD5B0000}"/>
    <cellStyle name="差_支出汇总  4" xfId="12687" xr:uid="{00000000-0005-0000-0000-0000BE5B0000}"/>
    <cellStyle name="差_支出汇总  4 2" xfId="34064" xr:uid="{00000000-0005-0000-0000-0000BF5B0000}"/>
    <cellStyle name="差_支出汇总  5" xfId="17493" xr:uid="{00000000-0005-0000-0000-0000C05B0000}"/>
    <cellStyle name="差_支出汇总  5 2" xfId="27607" xr:uid="{00000000-0005-0000-0000-0000C15B0000}"/>
    <cellStyle name="差_支出汇总  6" xfId="33079" xr:uid="{00000000-0005-0000-0000-0000C25B0000}"/>
    <cellStyle name="差_直径线10月份支出汇总表" xfId="755" xr:uid="{00000000-0005-0000-0000-0000C35B0000}"/>
    <cellStyle name="差_直径线10月份支出汇总表 2" xfId="5581" xr:uid="{00000000-0005-0000-0000-0000C45B0000}"/>
    <cellStyle name="差_直径线10月份支出汇总表 2 2" xfId="34066" xr:uid="{00000000-0005-0000-0000-0000C55B0000}"/>
    <cellStyle name="差_直径线10月份支出汇总表 3" xfId="12688" xr:uid="{00000000-0005-0000-0000-0000C65B0000}"/>
    <cellStyle name="差_直径线10月份支出汇总表 3 2" xfId="34067" xr:uid="{00000000-0005-0000-0000-0000C75B0000}"/>
    <cellStyle name="差_直径线10月份支出汇总表 4" xfId="8561" xr:uid="{00000000-0005-0000-0000-0000C85B0000}"/>
    <cellStyle name="差_直径线10月份支出汇总表 4 2" xfId="23517" xr:uid="{00000000-0005-0000-0000-0000C95B0000}"/>
    <cellStyle name="差_直径线10月份支出汇总表 5" xfId="15614" xr:uid="{00000000-0005-0000-0000-0000CA5B0000}"/>
    <cellStyle name="差_直径线10月份支出汇总表 5 2" xfId="23522" xr:uid="{00000000-0005-0000-0000-0000CB5B0000}"/>
    <cellStyle name="差_直径线10月份支出汇总表 6" xfId="34065" xr:uid="{00000000-0005-0000-0000-0000CC5B0000}"/>
    <cellStyle name="差_直径线11月报表" xfId="2289" xr:uid="{00000000-0005-0000-0000-0000CD5B0000}"/>
    <cellStyle name="差_直径线11月报表 2" xfId="5582" xr:uid="{00000000-0005-0000-0000-0000CE5B0000}"/>
    <cellStyle name="差_直径线11月报表 2 2" xfId="34069" xr:uid="{00000000-0005-0000-0000-0000CF5B0000}"/>
    <cellStyle name="差_直径线11月报表 3" xfId="12689" xr:uid="{00000000-0005-0000-0000-0000D05B0000}"/>
    <cellStyle name="差_直径线11月报表 3 2" xfId="34070" xr:uid="{00000000-0005-0000-0000-0000D15B0000}"/>
    <cellStyle name="差_直径线11月报表 4" xfId="9615" xr:uid="{00000000-0005-0000-0000-0000D25B0000}"/>
    <cellStyle name="差_直径线11月报表 4 2" xfId="23362" xr:uid="{00000000-0005-0000-0000-0000D35B0000}"/>
    <cellStyle name="差_直径线11月报表 5" xfId="16889" xr:uid="{00000000-0005-0000-0000-0000D45B0000}"/>
    <cellStyle name="差_直径线11月报表 5 2" xfId="23364" xr:uid="{00000000-0005-0000-0000-0000D55B0000}"/>
    <cellStyle name="差_直径线11月报表 6" xfId="34068" xr:uid="{00000000-0005-0000-0000-0000D65B0000}"/>
    <cellStyle name="差_直径线5月报表" xfId="1950" xr:uid="{00000000-0005-0000-0000-0000D75B0000}"/>
    <cellStyle name="差_直径线5月报表 2" xfId="5583" xr:uid="{00000000-0005-0000-0000-0000D85B0000}"/>
    <cellStyle name="差_直径线5月报表 2 2" xfId="34074" xr:uid="{00000000-0005-0000-0000-0000D95B0000}"/>
    <cellStyle name="差_直径线5月报表 3" xfId="12691" xr:uid="{00000000-0005-0000-0000-0000DA5B0000}"/>
    <cellStyle name="差_直径线5月报表 3 2" xfId="34076" xr:uid="{00000000-0005-0000-0000-0000DB5B0000}"/>
    <cellStyle name="差_直径线5月报表 4" xfId="12692" xr:uid="{00000000-0005-0000-0000-0000DC5B0000}"/>
    <cellStyle name="差_直径线5月报表 4 2" xfId="34077" xr:uid="{00000000-0005-0000-0000-0000DD5B0000}"/>
    <cellStyle name="差_直径线5月报表 5" xfId="16576" xr:uid="{00000000-0005-0000-0000-0000DE5B0000}"/>
    <cellStyle name="差_直径线5月报表 5 2" xfId="34078" xr:uid="{00000000-0005-0000-0000-0000DF5B0000}"/>
    <cellStyle name="差_直径线5月报表 6" xfId="34072" xr:uid="{00000000-0005-0000-0000-0000E05B0000}"/>
    <cellStyle name="差_直径线9月报表" xfId="2905" xr:uid="{00000000-0005-0000-0000-0000E15B0000}"/>
    <cellStyle name="差_直径线9月报表 2" xfId="5584" xr:uid="{00000000-0005-0000-0000-0000E25B0000}"/>
    <cellStyle name="差_直径线9月报表 2 2" xfId="34080" xr:uid="{00000000-0005-0000-0000-0000E35B0000}"/>
    <cellStyle name="差_直径线9月报表 3" xfId="12693" xr:uid="{00000000-0005-0000-0000-0000E45B0000}"/>
    <cellStyle name="差_直径线9月报表 3 2" xfId="34081" xr:uid="{00000000-0005-0000-0000-0000E55B0000}"/>
    <cellStyle name="差_直径线9月报表 4" xfId="12694" xr:uid="{00000000-0005-0000-0000-0000E65B0000}"/>
    <cellStyle name="差_直径线9月报表 4 2" xfId="34082" xr:uid="{00000000-0005-0000-0000-0000E75B0000}"/>
    <cellStyle name="差_直径线9月报表 5" xfId="17494" xr:uid="{00000000-0005-0000-0000-0000E85B0000}"/>
    <cellStyle name="差_直径线9月报表 5 2" xfId="31500" xr:uid="{00000000-0005-0000-0000-0000E95B0000}"/>
    <cellStyle name="差_直径线9月报表 6" xfId="34079" xr:uid="{00000000-0005-0000-0000-0000EA5B0000}"/>
    <cellStyle name="差_直径线报销" xfId="2907" xr:uid="{00000000-0005-0000-0000-0000EB5B0000}"/>
    <cellStyle name="差_直径线报销 2" xfId="5585" xr:uid="{00000000-0005-0000-0000-0000EC5B0000}"/>
    <cellStyle name="差_直径线报销 2 2" xfId="34084" xr:uid="{00000000-0005-0000-0000-0000ED5B0000}"/>
    <cellStyle name="差_直径线报销 3" xfId="12696" xr:uid="{00000000-0005-0000-0000-0000EE5B0000}"/>
    <cellStyle name="差_直径线报销 3 2" xfId="34086" xr:uid="{00000000-0005-0000-0000-0000EF5B0000}"/>
    <cellStyle name="差_直径线报销 4" xfId="12698" xr:uid="{00000000-0005-0000-0000-0000F05B0000}"/>
    <cellStyle name="差_直径线报销 4 2" xfId="34088" xr:uid="{00000000-0005-0000-0000-0000F15B0000}"/>
    <cellStyle name="差_直径线报销 5" xfId="17496" xr:uid="{00000000-0005-0000-0000-0000F25B0000}"/>
    <cellStyle name="差_直径线报销 5 2" xfId="34090" xr:uid="{00000000-0005-0000-0000-0000F35B0000}"/>
    <cellStyle name="差_直径线报销 6" xfId="30330" xr:uid="{00000000-0005-0000-0000-0000F45B0000}"/>
    <cellStyle name="差_中昌标底汇报" xfId="2101" xr:uid="{00000000-0005-0000-0000-0000F55B0000}"/>
    <cellStyle name="差_中昌标底汇报 2" xfId="2908" xr:uid="{00000000-0005-0000-0000-0000F65B0000}"/>
    <cellStyle name="差_中昌标底汇报 2 2" xfId="5587" xr:uid="{00000000-0005-0000-0000-0000F75B0000}"/>
    <cellStyle name="差_中昌标底汇报 2 2 2" xfId="7167" xr:uid="{00000000-0005-0000-0000-0000F85B0000}"/>
    <cellStyle name="差_中昌标底汇报 2 2 2 2" xfId="26463" xr:uid="{00000000-0005-0000-0000-0000F95B0000}"/>
    <cellStyle name="差_中昌标底汇报 2 2 3" xfId="10672" xr:uid="{00000000-0005-0000-0000-0000FA5B0000}"/>
    <cellStyle name="差_中昌标底汇报 2 2 3 2" xfId="26467" xr:uid="{00000000-0005-0000-0000-0000FB5B0000}"/>
    <cellStyle name="差_中昌标底汇报 2 2 4" xfId="34094" xr:uid="{00000000-0005-0000-0000-0000FC5B0000}"/>
    <cellStyle name="差_中昌标底汇报 2 3" xfId="12699" xr:uid="{00000000-0005-0000-0000-0000FD5B0000}"/>
    <cellStyle name="差_中昌标底汇报 2 3 2" xfId="34095" xr:uid="{00000000-0005-0000-0000-0000FE5B0000}"/>
    <cellStyle name="差_中昌标底汇报 2 4" xfId="12700" xr:uid="{00000000-0005-0000-0000-0000FF5B0000}"/>
    <cellStyle name="差_中昌标底汇报 2 4 2" xfId="34096" xr:uid="{00000000-0005-0000-0000-0000005C0000}"/>
    <cellStyle name="差_中昌标底汇报 2 5" xfId="17497" xr:uid="{00000000-0005-0000-0000-0000015C0000}"/>
    <cellStyle name="差_中昌标底汇报 2 5 2" xfId="34097" xr:uid="{00000000-0005-0000-0000-0000025C0000}"/>
    <cellStyle name="差_中昌标底汇报 2 6" xfId="34092" xr:uid="{00000000-0005-0000-0000-0000035C0000}"/>
    <cellStyle name="差_中昌标底汇报 3" xfId="5586" xr:uid="{00000000-0005-0000-0000-0000045C0000}"/>
    <cellStyle name="差_中昌标底汇报 3 2" xfId="7515" xr:uid="{00000000-0005-0000-0000-0000055C0000}"/>
    <cellStyle name="差_中昌标底汇报 3 2 2" xfId="34099" xr:uid="{00000000-0005-0000-0000-0000065C0000}"/>
    <cellStyle name="差_中昌标底汇报 3 3" xfId="12701" xr:uid="{00000000-0005-0000-0000-0000075C0000}"/>
    <cellStyle name="差_中昌标底汇报 3 3 2" xfId="34100" xr:uid="{00000000-0005-0000-0000-0000085C0000}"/>
    <cellStyle name="差_中昌标底汇报 3 4" xfId="34098" xr:uid="{00000000-0005-0000-0000-0000095C0000}"/>
    <cellStyle name="差_中昌标底汇报 4" xfId="12702" xr:uid="{00000000-0005-0000-0000-00000A5C0000}"/>
    <cellStyle name="差_中昌标底汇报 4 2" xfId="34101" xr:uid="{00000000-0005-0000-0000-00000B5C0000}"/>
    <cellStyle name="差_中昌标底汇报 5" xfId="11039" xr:uid="{00000000-0005-0000-0000-00000C5C0000}"/>
    <cellStyle name="差_中昌标底汇报 5 2" xfId="21886" xr:uid="{00000000-0005-0000-0000-00000D5C0000}"/>
    <cellStyle name="差_中昌标底汇报 6" xfId="16711" xr:uid="{00000000-0005-0000-0000-00000E5C0000}"/>
    <cellStyle name="差_中昌标底汇报 6 2" xfId="21927" xr:uid="{00000000-0005-0000-0000-00000F5C0000}"/>
    <cellStyle name="差_中昌标底汇报 7" xfId="34091" xr:uid="{00000000-0005-0000-0000-0000105C0000}"/>
    <cellStyle name="差_中铁六局辽宁公司2013年3月份上半月产值上报" xfId="2909" xr:uid="{00000000-0005-0000-0000-0000115C0000}"/>
    <cellStyle name="差_中铁六局辽宁公司2013年3月份上半月产值上报 2" xfId="2910" xr:uid="{00000000-0005-0000-0000-0000125C0000}"/>
    <cellStyle name="差_中铁六局辽宁公司2013年3月份上半月产值上报 2 2" xfId="5589" xr:uid="{00000000-0005-0000-0000-0000135C0000}"/>
    <cellStyle name="差_中铁六局辽宁公司2013年3月份上半月产值上报 2 2 2" xfId="7657" xr:uid="{00000000-0005-0000-0000-0000145C0000}"/>
    <cellStyle name="差_中铁六局辽宁公司2013年3月份上半月产值上报 2 2 2 2" xfId="34105" xr:uid="{00000000-0005-0000-0000-0000155C0000}"/>
    <cellStyle name="差_中铁六局辽宁公司2013年3月份上半月产值上报 2 2 3" xfId="12703" xr:uid="{00000000-0005-0000-0000-0000165C0000}"/>
    <cellStyle name="差_中铁六局辽宁公司2013年3月份上半月产值上报 2 2 3 2" xfId="34106" xr:uid="{00000000-0005-0000-0000-0000175C0000}"/>
    <cellStyle name="差_中铁六局辽宁公司2013年3月份上半月产值上报 2 2 4" xfId="34103" xr:uid="{00000000-0005-0000-0000-0000185C0000}"/>
    <cellStyle name="差_中铁六局辽宁公司2013年3月份上半月产值上报 2 3" xfId="12704" xr:uid="{00000000-0005-0000-0000-0000195C0000}"/>
    <cellStyle name="差_中铁六局辽宁公司2013年3月份上半月产值上报 2 3 2" xfId="34107" xr:uid="{00000000-0005-0000-0000-00001A5C0000}"/>
    <cellStyle name="差_中铁六局辽宁公司2013年3月份上半月产值上报 2 4" xfId="12705" xr:uid="{00000000-0005-0000-0000-00001B5C0000}"/>
    <cellStyle name="差_中铁六局辽宁公司2013年3月份上半月产值上报 2 4 2" xfId="34108" xr:uid="{00000000-0005-0000-0000-00001C5C0000}"/>
    <cellStyle name="差_中铁六局辽宁公司2013年3月份上半月产值上报 2 5" xfId="17499" xr:uid="{00000000-0005-0000-0000-00001D5C0000}"/>
    <cellStyle name="差_中铁六局辽宁公司2013年3月份上半月产值上报 2 5 2" xfId="34109" xr:uid="{00000000-0005-0000-0000-00001E5C0000}"/>
    <cellStyle name="差_中铁六局辽宁公司2013年3月份上半月产值上报 2 6" xfId="32131" xr:uid="{00000000-0005-0000-0000-00001F5C0000}"/>
    <cellStyle name="差_中铁六局辽宁公司2013年3月份上半月产值上报 3" xfId="5588" xr:uid="{00000000-0005-0000-0000-0000205C0000}"/>
    <cellStyle name="差_中铁六局辽宁公司2013年3月份上半月产值上报 3 2" xfId="7381" xr:uid="{00000000-0005-0000-0000-0000215C0000}"/>
    <cellStyle name="差_中铁六局辽宁公司2013年3月份上半月产值上报 3 2 2" xfId="34113" xr:uid="{00000000-0005-0000-0000-0000225C0000}"/>
    <cellStyle name="差_中铁六局辽宁公司2013年3月份上半月产值上报 3 3" xfId="12707" xr:uid="{00000000-0005-0000-0000-0000235C0000}"/>
    <cellStyle name="差_中铁六局辽宁公司2013年3月份上半月产值上报 3 3 2" xfId="34115" xr:uid="{00000000-0005-0000-0000-0000245C0000}"/>
    <cellStyle name="差_中铁六局辽宁公司2013年3月份上半月产值上报 3 4" xfId="34111" xr:uid="{00000000-0005-0000-0000-0000255C0000}"/>
    <cellStyle name="差_中铁六局辽宁公司2013年3月份上半月产值上报 4" xfId="12708" xr:uid="{00000000-0005-0000-0000-0000265C0000}"/>
    <cellStyle name="差_中铁六局辽宁公司2013年3月份上半月产值上报 4 2" xfId="34116" xr:uid="{00000000-0005-0000-0000-0000275C0000}"/>
    <cellStyle name="差_中铁六局辽宁公司2013年3月份上半月产值上报 5" xfId="8624" xr:uid="{00000000-0005-0000-0000-0000285C0000}"/>
    <cellStyle name="差_中铁六局辽宁公司2013年3月份上半月产值上报 5 2" xfId="28008" xr:uid="{00000000-0005-0000-0000-0000295C0000}"/>
    <cellStyle name="差_中铁六局辽宁公司2013年3月份上半月产值上报 6" xfId="17498" xr:uid="{00000000-0005-0000-0000-00002A5C0000}"/>
    <cellStyle name="差_中铁六局辽宁公司2013年3月份上半月产值上报 6 2" xfId="34117" xr:uid="{00000000-0005-0000-0000-00002B5C0000}"/>
    <cellStyle name="差_中铁六局辽宁公司2013年3月份上半月产值上报 7" xfId="34102" xr:uid="{00000000-0005-0000-0000-00002C5C0000}"/>
    <cellStyle name="差_中铁六局铺架分公司2013年3月份产值完成计划表" xfId="2911" xr:uid="{00000000-0005-0000-0000-00002D5C0000}"/>
    <cellStyle name="差_中铁六局铺架分公司2013年3月份产值完成计划表 2" xfId="2912" xr:uid="{00000000-0005-0000-0000-00002E5C0000}"/>
    <cellStyle name="差_中铁六局铺架分公司2013年3月份产值完成计划表 2 2" xfId="5591" xr:uid="{00000000-0005-0000-0000-00002F5C0000}"/>
    <cellStyle name="差_中铁六局铺架分公司2013年3月份产值完成计划表 2 2 2" xfId="7658" xr:uid="{00000000-0005-0000-0000-0000305C0000}"/>
    <cellStyle name="差_中铁六局铺架分公司2013年3月份产值完成计划表 2 2 2 2" xfId="34121" xr:uid="{00000000-0005-0000-0000-0000315C0000}"/>
    <cellStyle name="差_中铁六局铺架分公司2013年3月份产值完成计划表 2 2 3" xfId="12709" xr:uid="{00000000-0005-0000-0000-0000325C0000}"/>
    <cellStyle name="差_中铁六局铺架分公司2013年3月份产值完成计划表 2 2 3 2" xfId="34122" xr:uid="{00000000-0005-0000-0000-0000335C0000}"/>
    <cellStyle name="差_中铁六局铺架分公司2013年3月份产值完成计划表 2 2 4" xfId="34120" xr:uid="{00000000-0005-0000-0000-0000345C0000}"/>
    <cellStyle name="差_中铁六局铺架分公司2013年3月份产值完成计划表 2 3" xfId="12710" xr:uid="{00000000-0005-0000-0000-0000355C0000}"/>
    <cellStyle name="差_中铁六局铺架分公司2013年3月份产值完成计划表 2 3 2" xfId="34123" xr:uid="{00000000-0005-0000-0000-0000365C0000}"/>
    <cellStyle name="差_中铁六局铺架分公司2013年3月份产值完成计划表 2 4" xfId="12711" xr:uid="{00000000-0005-0000-0000-0000375C0000}"/>
    <cellStyle name="差_中铁六局铺架分公司2013年3月份产值完成计划表 2 4 2" xfId="34124" xr:uid="{00000000-0005-0000-0000-0000385C0000}"/>
    <cellStyle name="差_中铁六局铺架分公司2013年3月份产值完成计划表 2 5" xfId="17501" xr:uid="{00000000-0005-0000-0000-0000395C0000}"/>
    <cellStyle name="差_中铁六局铺架分公司2013年3月份产值完成计划表 2 5 2" xfId="34126" xr:uid="{00000000-0005-0000-0000-00003A5C0000}"/>
    <cellStyle name="差_中铁六局铺架分公司2013年3月份产值完成计划表 2 6" xfId="34119" xr:uid="{00000000-0005-0000-0000-00003B5C0000}"/>
    <cellStyle name="差_中铁六局铺架分公司2013年3月份产值完成计划表 3" xfId="5590" xr:uid="{00000000-0005-0000-0000-00003C5C0000}"/>
    <cellStyle name="差_中铁六局铺架分公司2013年3月份产值完成计划表 3 2" xfId="7659" xr:uid="{00000000-0005-0000-0000-00003D5C0000}"/>
    <cellStyle name="差_中铁六局铺架分公司2013年3月份产值完成计划表 3 2 2" xfId="34128" xr:uid="{00000000-0005-0000-0000-00003E5C0000}"/>
    <cellStyle name="差_中铁六局铺架分公司2013年3月份产值完成计划表 3 3" xfId="12712" xr:uid="{00000000-0005-0000-0000-00003F5C0000}"/>
    <cellStyle name="差_中铁六局铺架分公司2013年3月份产值完成计划表 3 3 2" xfId="34129" xr:uid="{00000000-0005-0000-0000-0000405C0000}"/>
    <cellStyle name="差_中铁六局铺架分公司2013年3月份产值完成计划表 3 4" xfId="34127" xr:uid="{00000000-0005-0000-0000-0000415C0000}"/>
    <cellStyle name="差_中铁六局铺架分公司2013年3月份产值完成计划表 4" xfId="12713" xr:uid="{00000000-0005-0000-0000-0000425C0000}"/>
    <cellStyle name="差_中铁六局铺架分公司2013年3月份产值完成计划表 4 2" xfId="34130" xr:uid="{00000000-0005-0000-0000-0000435C0000}"/>
    <cellStyle name="差_中铁六局铺架分公司2013年3月份产值完成计划表 5" xfId="12714" xr:uid="{00000000-0005-0000-0000-0000445C0000}"/>
    <cellStyle name="差_中铁六局铺架分公司2013年3月份产值完成计划表 5 2" xfId="34131" xr:uid="{00000000-0005-0000-0000-0000455C0000}"/>
    <cellStyle name="差_中铁六局铺架分公司2013年3月份产值完成计划表 6" xfId="17500" xr:uid="{00000000-0005-0000-0000-0000465C0000}"/>
    <cellStyle name="差_中铁六局铺架分公司2013年3月份产值完成计划表 6 2" xfId="34132" xr:uid="{00000000-0005-0000-0000-0000475C0000}"/>
    <cellStyle name="差_中铁六局铺架分公司2013年3月份产值完成计划表 7" xfId="34118" xr:uid="{00000000-0005-0000-0000-0000485C0000}"/>
    <cellStyle name="差_中铁六局铺架分公司2013年4月份产值完成" xfId="2811" xr:uid="{00000000-0005-0000-0000-0000495C0000}"/>
    <cellStyle name="差_中铁六局铺架分公司2013年4月份产值完成 2" xfId="2913" xr:uid="{00000000-0005-0000-0000-00004A5C0000}"/>
    <cellStyle name="差_中铁六局铺架分公司2013年4月份产值完成 2 2" xfId="5593" xr:uid="{00000000-0005-0000-0000-00004B5C0000}"/>
    <cellStyle name="差_中铁六局铺架分公司2013年4月份产值完成 2 2 2" xfId="7660" xr:uid="{00000000-0005-0000-0000-00004C5C0000}"/>
    <cellStyle name="差_中铁六局铺架分公司2013年4月份产值完成 2 2 2 2" xfId="34135" xr:uid="{00000000-0005-0000-0000-00004D5C0000}"/>
    <cellStyle name="差_中铁六局铺架分公司2013年4月份产值完成 2 2 3" xfId="12715" xr:uid="{00000000-0005-0000-0000-00004E5C0000}"/>
    <cellStyle name="差_中铁六局铺架分公司2013年4月份产值完成 2 2 3 2" xfId="34136" xr:uid="{00000000-0005-0000-0000-00004F5C0000}"/>
    <cellStyle name="差_中铁六局铺架分公司2013年4月份产值完成 2 2 4" xfId="34134" xr:uid="{00000000-0005-0000-0000-0000505C0000}"/>
    <cellStyle name="差_中铁六局铺架分公司2013年4月份产值完成 2 3" xfId="12716" xr:uid="{00000000-0005-0000-0000-0000515C0000}"/>
    <cellStyle name="差_中铁六局铺架分公司2013年4月份产值完成 2 3 2" xfId="34137" xr:uid="{00000000-0005-0000-0000-0000525C0000}"/>
    <cellStyle name="差_中铁六局铺架分公司2013年4月份产值完成 2 4" xfId="10665" xr:uid="{00000000-0005-0000-0000-0000535C0000}"/>
    <cellStyle name="差_中铁六局铺架分公司2013年4月份产值完成 2 4 2" xfId="24922" xr:uid="{00000000-0005-0000-0000-0000545C0000}"/>
    <cellStyle name="差_中铁六局铺架分公司2013年4月份产值完成 2 5" xfId="17502" xr:uid="{00000000-0005-0000-0000-0000555C0000}"/>
    <cellStyle name="差_中铁六局铺架分公司2013年4月份产值完成 2 5 2" xfId="24924" xr:uid="{00000000-0005-0000-0000-0000565C0000}"/>
    <cellStyle name="差_中铁六局铺架分公司2013年4月份产值完成 2 6" xfId="34133" xr:uid="{00000000-0005-0000-0000-0000575C0000}"/>
    <cellStyle name="差_中铁六局铺架分公司2013年4月份产值完成 3" xfId="5592" xr:uid="{00000000-0005-0000-0000-0000585C0000}"/>
    <cellStyle name="差_中铁六局铺架分公司2013年4月份产值完成 3 2" xfId="7497" xr:uid="{00000000-0005-0000-0000-0000595C0000}"/>
    <cellStyle name="差_中铁六局铺架分公司2013年4月份产值完成 3 2 2" xfId="34139" xr:uid="{00000000-0005-0000-0000-00005A5C0000}"/>
    <cellStyle name="差_中铁六局铺架分公司2013年4月份产值完成 3 3" xfId="12717" xr:uid="{00000000-0005-0000-0000-00005B5C0000}"/>
    <cellStyle name="差_中铁六局铺架分公司2013年4月份产值完成 3 3 2" xfId="34140" xr:uid="{00000000-0005-0000-0000-00005C5C0000}"/>
    <cellStyle name="差_中铁六局铺架分公司2013年4月份产值完成 3 4" xfId="34138" xr:uid="{00000000-0005-0000-0000-00005D5C0000}"/>
    <cellStyle name="差_中铁六局铺架分公司2013年4月份产值完成 4" xfId="10101" xr:uid="{00000000-0005-0000-0000-00005E5C0000}"/>
    <cellStyle name="差_中铁六局铺架分公司2013年4月份产值完成 4 2" xfId="29498" xr:uid="{00000000-0005-0000-0000-00005F5C0000}"/>
    <cellStyle name="差_中铁六局铺架分公司2013年4月份产值完成 5" xfId="10111" xr:uid="{00000000-0005-0000-0000-0000605C0000}"/>
    <cellStyle name="差_中铁六局铺架分公司2013年4月份产值完成 5 2" xfId="29502" xr:uid="{00000000-0005-0000-0000-0000615C0000}"/>
    <cellStyle name="差_中铁六局铺架分公司2013年4月份产值完成 6" xfId="17405" xr:uid="{00000000-0005-0000-0000-0000625C0000}"/>
    <cellStyle name="差_中铁六局铺架分公司2013年4月份产值完成 6 2" xfId="29504" xr:uid="{00000000-0005-0000-0000-0000635C0000}"/>
    <cellStyle name="差_中铁六局铺架分公司2013年4月份产值完成 7" xfId="25960" xr:uid="{00000000-0005-0000-0000-0000645C0000}"/>
    <cellStyle name="差_中铁六局铺架分公司2013年5月份产值完成" xfId="1640" xr:uid="{00000000-0005-0000-0000-0000655C0000}"/>
    <cellStyle name="差_中铁六局铺架分公司2013年5月份产值完成 2" xfId="2914" xr:uid="{00000000-0005-0000-0000-0000665C0000}"/>
    <cellStyle name="差_中铁六局铺架分公司2013年5月份产值完成 2 2" xfId="5595" xr:uid="{00000000-0005-0000-0000-0000675C0000}"/>
    <cellStyle name="差_中铁六局铺架分公司2013年5月份产值完成 2 2 2" xfId="26458" xr:uid="{00000000-0005-0000-0000-0000685C0000}"/>
    <cellStyle name="差_中铁六局铺架分公司2013年5月份产值完成 2 3" xfId="9158" xr:uid="{00000000-0005-0000-0000-0000695C0000}"/>
    <cellStyle name="差_中铁六局铺架分公司2013年5月份产值完成 2 3 2" xfId="26460" xr:uid="{00000000-0005-0000-0000-00006A5C0000}"/>
    <cellStyle name="差_中铁六局铺架分公司2013年5月份产值完成 2 4" xfId="12718" xr:uid="{00000000-0005-0000-0000-00006B5C0000}"/>
    <cellStyle name="差_中铁六局铺架分公司2013年5月份产值完成 2 4 2" xfId="34141" xr:uid="{00000000-0005-0000-0000-00006C5C0000}"/>
    <cellStyle name="差_中铁六局铺架分公司2013年5月份产值完成 2 5" xfId="17503" xr:uid="{00000000-0005-0000-0000-00006D5C0000}"/>
    <cellStyle name="差_中铁六局铺架分公司2013年5月份产值完成 2 5 2" xfId="34142" xr:uid="{00000000-0005-0000-0000-00006E5C0000}"/>
    <cellStyle name="差_中铁六局铺架分公司2013年5月份产值完成 2 6" xfId="26456" xr:uid="{00000000-0005-0000-0000-00006F5C0000}"/>
    <cellStyle name="差_中铁六局铺架分公司2013年5月份产值完成 3" xfId="5594" xr:uid="{00000000-0005-0000-0000-0000705C0000}"/>
    <cellStyle name="差_中铁六局铺架分公司2013年5月份产值完成 3 2" xfId="26462" xr:uid="{00000000-0005-0000-0000-0000715C0000}"/>
    <cellStyle name="差_中铁六局铺架分公司2013年5月份产值完成 4" xfId="9447" xr:uid="{00000000-0005-0000-0000-0000725C0000}"/>
    <cellStyle name="差_中铁六局铺架分公司2013年5月份产值完成 4 2" xfId="26466" xr:uid="{00000000-0005-0000-0000-0000735C0000}"/>
    <cellStyle name="差_中铁六局铺架分公司2013年5月份产值完成 5" xfId="12720" xr:uid="{00000000-0005-0000-0000-0000745C0000}"/>
    <cellStyle name="差_中铁六局铺架分公司2013年5月份产值完成 5 2" xfId="26471" xr:uid="{00000000-0005-0000-0000-0000755C0000}"/>
    <cellStyle name="差_中铁六局铺架分公司2013年5月份产值完成 6" xfId="16284" xr:uid="{00000000-0005-0000-0000-0000765C0000}"/>
    <cellStyle name="差_中铁六局铺架分公司2013年5月份产值完成 6 2" xfId="33475" xr:uid="{00000000-0005-0000-0000-0000775C0000}"/>
    <cellStyle name="差_中铁六局铺架分公司2013年5月份产值完成 7" xfId="26112" xr:uid="{00000000-0005-0000-0000-0000785C0000}"/>
    <cellStyle name="差_中铁六局铺架分公司2013年6月份产值完成" xfId="2915" xr:uid="{00000000-0005-0000-0000-0000795C0000}"/>
    <cellStyle name="差_中铁六局铺架分公司2013年6月份产值完成 2" xfId="1234" xr:uid="{00000000-0005-0000-0000-00007A5C0000}"/>
    <cellStyle name="差_中铁六局铺架分公司2013年6月份产值完成 2 2" xfId="5597" xr:uid="{00000000-0005-0000-0000-00007B5C0000}"/>
    <cellStyle name="差_中铁六局铺架分公司2013年6月份产值完成 2 2 2" xfId="34144" xr:uid="{00000000-0005-0000-0000-00007C5C0000}"/>
    <cellStyle name="差_中铁六局铺架分公司2013年6月份产值完成 2 3" xfId="12721" xr:uid="{00000000-0005-0000-0000-00007D5C0000}"/>
    <cellStyle name="差_中铁六局铺架分公司2013年6月份产值完成 2 3 2" xfId="34145" xr:uid="{00000000-0005-0000-0000-00007E5C0000}"/>
    <cellStyle name="差_中铁六局铺架分公司2013年6月份产值完成 2 4" xfId="12722" xr:uid="{00000000-0005-0000-0000-00007F5C0000}"/>
    <cellStyle name="差_中铁六局铺架分公司2013年6月份产值完成 2 4 2" xfId="34146" xr:uid="{00000000-0005-0000-0000-0000805C0000}"/>
    <cellStyle name="差_中铁六局铺架分公司2013年6月份产值完成 2 5" xfId="15843" xr:uid="{00000000-0005-0000-0000-0000815C0000}"/>
    <cellStyle name="差_中铁六局铺架分公司2013年6月份产值完成 2 5 2" xfId="34147" xr:uid="{00000000-0005-0000-0000-0000825C0000}"/>
    <cellStyle name="差_中铁六局铺架分公司2013年6月份产值完成 2 6" xfId="34143" xr:uid="{00000000-0005-0000-0000-0000835C0000}"/>
    <cellStyle name="差_中铁六局铺架分公司2013年6月份产值完成 3" xfId="5596" xr:uid="{00000000-0005-0000-0000-0000845C0000}"/>
    <cellStyle name="差_中铁六局铺架分公司2013年6月份产值完成 3 2" xfId="34148" xr:uid="{00000000-0005-0000-0000-0000855C0000}"/>
    <cellStyle name="差_中铁六局铺架分公司2013年6月份产值完成 4" xfId="12723" xr:uid="{00000000-0005-0000-0000-0000865C0000}"/>
    <cellStyle name="差_中铁六局铺架分公司2013年6月份产值完成 4 2" xfId="34149" xr:uid="{00000000-0005-0000-0000-0000875C0000}"/>
    <cellStyle name="差_中铁六局铺架分公司2013年6月份产值完成 5" xfId="11415" xr:uid="{00000000-0005-0000-0000-0000885C0000}"/>
    <cellStyle name="差_中铁六局铺架分公司2013年6月份产值完成 5 2" xfId="30857" xr:uid="{00000000-0005-0000-0000-0000895C0000}"/>
    <cellStyle name="差_中铁六局铺架分公司2013年6月份产值完成 6" xfId="17504" xr:uid="{00000000-0005-0000-0000-00008A5C0000}"/>
    <cellStyle name="差_中铁六局铺架分公司2013年6月份产值完成 6 2" xfId="30866" xr:uid="{00000000-0005-0000-0000-00008B5C0000}"/>
    <cellStyle name="差_中铁六局铺架分公司2013年6月份产值完成 7" xfId="23142" xr:uid="{00000000-0005-0000-0000-00008C5C0000}"/>
    <cellStyle name="差_中铁六局铺架分公司2013年6月份产值完成123" xfId="2916" xr:uid="{00000000-0005-0000-0000-00008D5C0000}"/>
    <cellStyle name="差_中铁六局铺架分公司2013年6月份产值完成123 2" xfId="2917" xr:uid="{00000000-0005-0000-0000-00008E5C0000}"/>
    <cellStyle name="差_中铁六局铺架分公司2013年6月份产值完成123 2 2" xfId="5599" xr:uid="{00000000-0005-0000-0000-00008F5C0000}"/>
    <cellStyle name="差_中铁六局铺架分公司2013年6月份产值完成123 2 2 2" xfId="32886" xr:uid="{00000000-0005-0000-0000-0000905C0000}"/>
    <cellStyle name="差_中铁六局铺架分公司2013年6月份产值完成123 2 3" xfId="12725" xr:uid="{00000000-0005-0000-0000-0000915C0000}"/>
    <cellStyle name="差_中铁六局铺架分公司2013年6月份产值完成123 2 3 2" xfId="34153" xr:uid="{00000000-0005-0000-0000-0000925C0000}"/>
    <cellStyle name="差_中铁六局铺架分公司2013年6月份产值完成123 2 4" xfId="12726" xr:uid="{00000000-0005-0000-0000-0000935C0000}"/>
    <cellStyle name="差_中铁六局铺架分公司2013年6月份产值完成123 2 4 2" xfId="34154" xr:uid="{00000000-0005-0000-0000-0000945C0000}"/>
    <cellStyle name="差_中铁六局铺架分公司2013年6月份产值完成123 2 5" xfId="17506" xr:uid="{00000000-0005-0000-0000-0000955C0000}"/>
    <cellStyle name="差_中铁六局铺架分公司2013年6月份产值完成123 2 5 2" xfId="34155" xr:uid="{00000000-0005-0000-0000-0000965C0000}"/>
    <cellStyle name="差_中铁六局铺架分公司2013年6月份产值完成123 2 6" xfId="34152" xr:uid="{00000000-0005-0000-0000-0000975C0000}"/>
    <cellStyle name="差_中铁六局铺架分公司2013年6月份产值完成123 3" xfId="5598" xr:uid="{00000000-0005-0000-0000-0000985C0000}"/>
    <cellStyle name="差_中铁六局铺架分公司2013年6月份产值完成123 3 2" xfId="34156" xr:uid="{00000000-0005-0000-0000-0000995C0000}"/>
    <cellStyle name="差_中铁六局铺架分公司2013年6月份产值完成123 4" xfId="12727" xr:uid="{00000000-0005-0000-0000-00009A5C0000}"/>
    <cellStyle name="差_中铁六局铺架分公司2013年6月份产值完成123 4 2" xfId="34157" xr:uid="{00000000-0005-0000-0000-00009B5C0000}"/>
    <cellStyle name="差_中铁六局铺架分公司2013年6月份产值完成123 5" xfId="12728" xr:uid="{00000000-0005-0000-0000-00009C5C0000}"/>
    <cellStyle name="差_中铁六局铺架分公司2013年6月份产值完成123 5 2" xfId="34158" xr:uid="{00000000-0005-0000-0000-00009D5C0000}"/>
    <cellStyle name="差_中铁六局铺架分公司2013年6月份产值完成123 6" xfId="17505" xr:uid="{00000000-0005-0000-0000-00009E5C0000}"/>
    <cellStyle name="差_中铁六局铺架分公司2013年6月份产值完成123 6 2" xfId="34159" xr:uid="{00000000-0005-0000-0000-00009F5C0000}"/>
    <cellStyle name="差_中铁六局铺架分公司2013年6月份产值完成123 7" xfId="34150" xr:uid="{00000000-0005-0000-0000-0000A05C0000}"/>
    <cellStyle name="差_中铁六局铺架分公司2013年7月份产值完成" xfId="2918" xr:uid="{00000000-0005-0000-0000-0000A15C0000}"/>
    <cellStyle name="差_中铁六局铺架分公司2013年7月份产值完成 2" xfId="2919" xr:uid="{00000000-0005-0000-0000-0000A25C0000}"/>
    <cellStyle name="差_中铁六局铺架分公司2013年7月份产值完成 2 2" xfId="5601" xr:uid="{00000000-0005-0000-0000-0000A35C0000}"/>
    <cellStyle name="差_中铁六局铺架分公司2013年7月份产值完成 2 2 2" xfId="21431" xr:uid="{00000000-0005-0000-0000-0000A45C0000}"/>
    <cellStyle name="差_中铁六局铺架分公司2013年7月份产值完成 2 3" xfId="12729" xr:uid="{00000000-0005-0000-0000-0000A55C0000}"/>
    <cellStyle name="差_中铁六局铺架分公司2013年7月份产值完成 2 3 2" xfId="34161" xr:uid="{00000000-0005-0000-0000-0000A65C0000}"/>
    <cellStyle name="差_中铁六局铺架分公司2013年7月份产值完成 2 4" xfId="12730" xr:uid="{00000000-0005-0000-0000-0000A75C0000}"/>
    <cellStyle name="差_中铁六局铺架分公司2013年7月份产值完成 2 4 2" xfId="34163" xr:uid="{00000000-0005-0000-0000-0000A85C0000}"/>
    <cellStyle name="差_中铁六局铺架分公司2013年7月份产值完成 2 5" xfId="17508" xr:uid="{00000000-0005-0000-0000-0000A95C0000}"/>
    <cellStyle name="差_中铁六局铺架分公司2013年7月份产值完成 2 5 2" xfId="34165" xr:uid="{00000000-0005-0000-0000-0000AA5C0000}"/>
    <cellStyle name="差_中铁六局铺架分公司2013年7月份产值完成 2 6" xfId="34160" xr:uid="{00000000-0005-0000-0000-0000AB5C0000}"/>
    <cellStyle name="差_中铁六局铺架分公司2013年7月份产值完成 3" xfId="5600" xr:uid="{00000000-0005-0000-0000-0000AC5C0000}"/>
    <cellStyle name="差_中铁六局铺架分公司2013年7月份产值完成 3 2" xfId="34166" xr:uid="{00000000-0005-0000-0000-0000AD5C0000}"/>
    <cellStyle name="差_中铁六局铺架分公司2013年7月份产值完成 4" xfId="12731" xr:uid="{00000000-0005-0000-0000-0000AE5C0000}"/>
    <cellStyle name="差_中铁六局铺架分公司2013年7月份产值完成 4 2" xfId="34167" xr:uid="{00000000-0005-0000-0000-0000AF5C0000}"/>
    <cellStyle name="差_中铁六局铺架分公司2013年7月份产值完成 5" xfId="12732" xr:uid="{00000000-0005-0000-0000-0000B05C0000}"/>
    <cellStyle name="差_中铁六局铺架分公司2013年7月份产值完成 5 2" xfId="34168" xr:uid="{00000000-0005-0000-0000-0000B15C0000}"/>
    <cellStyle name="差_中铁六局铺架分公司2013年7月份产值完成 6" xfId="17507" xr:uid="{00000000-0005-0000-0000-0000B25C0000}"/>
    <cellStyle name="差_中铁六局铺架分公司2013年7月份产值完成 6 2" xfId="34169" xr:uid="{00000000-0005-0000-0000-0000B35C0000}"/>
    <cellStyle name="差_中铁六局铺架分公司2013年7月份产值完成 7" xfId="23607" xr:uid="{00000000-0005-0000-0000-0000B45C0000}"/>
    <cellStyle name="差_中铁六局铺架分公司2013年7月份产值完成123" xfId="1809" xr:uid="{00000000-0005-0000-0000-0000B55C0000}"/>
    <cellStyle name="差_中铁六局铺架分公司2013年7月份产值完成123 2" xfId="2920" xr:uid="{00000000-0005-0000-0000-0000B65C0000}"/>
    <cellStyle name="差_中铁六局铺架分公司2013年7月份产值完成123 2 2" xfId="5603" xr:uid="{00000000-0005-0000-0000-0000B75C0000}"/>
    <cellStyle name="差_中铁六局铺架分公司2013年7月份产值完成123 2 2 2" xfId="34171" xr:uid="{00000000-0005-0000-0000-0000B85C0000}"/>
    <cellStyle name="差_中铁六局铺架分公司2013年7月份产值完成123 2 3" xfId="10714" xr:uid="{00000000-0005-0000-0000-0000B95C0000}"/>
    <cellStyle name="差_中铁六局铺架分公司2013年7月份产值完成123 2 3 2" xfId="24628" xr:uid="{00000000-0005-0000-0000-0000BA5C0000}"/>
    <cellStyle name="差_中铁六局铺架分公司2013年7月份产值完成123 2 4" xfId="10022" xr:uid="{00000000-0005-0000-0000-0000BB5C0000}"/>
    <cellStyle name="差_中铁六局铺架分公司2013年7月份产值完成123 2 4 2" xfId="24633" xr:uid="{00000000-0005-0000-0000-0000BC5C0000}"/>
    <cellStyle name="差_中铁六局铺架分公司2013年7月份产值完成123 2 5" xfId="17509" xr:uid="{00000000-0005-0000-0000-0000BD5C0000}"/>
    <cellStyle name="差_中铁六局铺架分公司2013年7月份产值完成123 2 5 2" xfId="24348" xr:uid="{00000000-0005-0000-0000-0000BE5C0000}"/>
    <cellStyle name="差_中铁六局铺架分公司2013年7月份产值完成123 2 6" xfId="34170" xr:uid="{00000000-0005-0000-0000-0000BF5C0000}"/>
    <cellStyle name="差_中铁六局铺架分公司2013年7月份产值完成123 3" xfId="5602" xr:uid="{00000000-0005-0000-0000-0000C05C0000}"/>
    <cellStyle name="差_中铁六局铺架分公司2013年7月份产值完成123 3 2" xfId="34172" xr:uid="{00000000-0005-0000-0000-0000C15C0000}"/>
    <cellStyle name="差_中铁六局铺架分公司2013年7月份产值完成123 4" xfId="12733" xr:uid="{00000000-0005-0000-0000-0000C25C0000}"/>
    <cellStyle name="差_中铁六局铺架分公司2013年7月份产值完成123 4 2" xfId="34173" xr:uid="{00000000-0005-0000-0000-0000C35C0000}"/>
    <cellStyle name="差_中铁六局铺架分公司2013年7月份产值完成123 5" xfId="12734" xr:uid="{00000000-0005-0000-0000-0000C45C0000}"/>
    <cellStyle name="差_中铁六局铺架分公司2013年7月份产值完成123 5 2" xfId="34174" xr:uid="{00000000-0005-0000-0000-0000C55C0000}"/>
    <cellStyle name="差_中铁六局铺架分公司2013年7月份产值完成123 6" xfId="16443" xr:uid="{00000000-0005-0000-0000-0000C65C0000}"/>
    <cellStyle name="差_中铁六局铺架分公司2013年7月份产值完成123 6 2" xfId="34175" xr:uid="{00000000-0005-0000-0000-0000C75C0000}"/>
    <cellStyle name="差_中铁六局铺架分公司2013年7月份产值完成123 7" xfId="28257" xr:uid="{00000000-0005-0000-0000-0000C85C0000}"/>
    <cellStyle name="差_中铁六局铺架分公司2013年8月份半月产值完成" xfId="2212" xr:uid="{00000000-0005-0000-0000-0000C95C0000}"/>
    <cellStyle name="差_中铁六局铺架分公司2013年8月份半月产值完成 2" xfId="2214" xr:uid="{00000000-0005-0000-0000-0000CA5C0000}"/>
    <cellStyle name="差_中铁六局铺架分公司2013年8月份半月产值完成 2 2" xfId="5605" xr:uid="{00000000-0005-0000-0000-0000CB5C0000}"/>
    <cellStyle name="差_中铁六局铺架分公司2013年8月份半月产值完成 2 2 2" xfId="34177" xr:uid="{00000000-0005-0000-0000-0000CC5C0000}"/>
    <cellStyle name="差_中铁六局铺架分公司2013年8月份半月产值完成 2 3" xfId="12735" xr:uid="{00000000-0005-0000-0000-0000CD5C0000}"/>
    <cellStyle name="差_中铁六局铺架分公司2013年8月份半月产值完成 2 3 2" xfId="34178" xr:uid="{00000000-0005-0000-0000-0000CE5C0000}"/>
    <cellStyle name="差_中铁六局铺架分公司2013年8月份半月产值完成 2 4" xfId="12736" xr:uid="{00000000-0005-0000-0000-0000CF5C0000}"/>
    <cellStyle name="差_中铁六局铺架分公司2013年8月份半月产值完成 2 4 2" xfId="34179" xr:uid="{00000000-0005-0000-0000-0000D05C0000}"/>
    <cellStyle name="差_中铁六局铺架分公司2013年8月份半月产值完成 2 5" xfId="16816" xr:uid="{00000000-0005-0000-0000-0000D15C0000}"/>
    <cellStyle name="差_中铁六局铺架分公司2013年8月份半月产值完成 2 5 2" xfId="34180" xr:uid="{00000000-0005-0000-0000-0000D25C0000}"/>
    <cellStyle name="差_中铁六局铺架分公司2013年8月份半月产值完成 2 6" xfId="34176" xr:uid="{00000000-0005-0000-0000-0000D35C0000}"/>
    <cellStyle name="差_中铁六局铺架分公司2013年8月份半月产值完成 3" xfId="5604" xr:uid="{00000000-0005-0000-0000-0000D45C0000}"/>
    <cellStyle name="差_中铁六局铺架分公司2013年8月份半月产值完成 3 2" xfId="34181" xr:uid="{00000000-0005-0000-0000-0000D55C0000}"/>
    <cellStyle name="差_中铁六局铺架分公司2013年8月份半月产值完成 4" xfId="12737" xr:uid="{00000000-0005-0000-0000-0000D65C0000}"/>
    <cellStyle name="差_中铁六局铺架分公司2013年8月份半月产值完成 4 2" xfId="34182" xr:uid="{00000000-0005-0000-0000-0000D75C0000}"/>
    <cellStyle name="差_中铁六局铺架分公司2013年8月份半月产值完成 5" xfId="12169" xr:uid="{00000000-0005-0000-0000-0000D85C0000}"/>
    <cellStyle name="差_中铁六局铺架分公司2013年8月份半月产值完成 5 2" xfId="32786" xr:uid="{00000000-0005-0000-0000-0000D95C0000}"/>
    <cellStyle name="差_中铁六局铺架分公司2013年8月份半月产值完成 6" xfId="16814" xr:uid="{00000000-0005-0000-0000-0000DA5C0000}"/>
    <cellStyle name="差_中铁六局铺架分公司2013年8月份半月产值完成 6 2" xfId="32790" xr:uid="{00000000-0005-0000-0000-0000DB5C0000}"/>
    <cellStyle name="差_中铁六局铺架分公司2013年8月份半月产值完成 7" xfId="24975" xr:uid="{00000000-0005-0000-0000-0000DC5C0000}"/>
    <cellStyle name="差_中铁六局铺架分公司2013年8月份产值完成统计表" xfId="2922" xr:uid="{00000000-0005-0000-0000-0000DD5C0000}"/>
    <cellStyle name="差_中铁六局铺架分公司2013年8月份产值完成统计表 2" xfId="2925" xr:uid="{00000000-0005-0000-0000-0000DE5C0000}"/>
    <cellStyle name="差_中铁六局铺架分公司2013年8月份产值完成统计表 2 2" xfId="5607" xr:uid="{00000000-0005-0000-0000-0000DF5C0000}"/>
    <cellStyle name="差_中铁六局铺架分公司2013年8月份产值完成统计表 2 2 2" xfId="34186" xr:uid="{00000000-0005-0000-0000-0000E05C0000}"/>
    <cellStyle name="差_中铁六局铺架分公司2013年8月份产值完成统计表 2 3" xfId="12738" xr:uid="{00000000-0005-0000-0000-0000E15C0000}"/>
    <cellStyle name="差_中铁六局铺架分公司2013年8月份产值完成统计表 2 3 2" xfId="34187" xr:uid="{00000000-0005-0000-0000-0000E25C0000}"/>
    <cellStyle name="差_中铁六局铺架分公司2013年8月份产值完成统计表 2 4" xfId="12739" xr:uid="{00000000-0005-0000-0000-0000E35C0000}"/>
    <cellStyle name="差_中铁六局铺架分公司2013年8月份产值完成统计表 2 4 2" xfId="34188" xr:uid="{00000000-0005-0000-0000-0000E45C0000}"/>
    <cellStyle name="差_中铁六局铺架分公司2013年8月份产值完成统计表 2 5" xfId="17514" xr:uid="{00000000-0005-0000-0000-0000E55C0000}"/>
    <cellStyle name="差_中铁六局铺架分公司2013年8月份产值完成统计表 2 5 2" xfId="34189" xr:uid="{00000000-0005-0000-0000-0000E65C0000}"/>
    <cellStyle name="差_中铁六局铺架分公司2013年8月份产值完成统计表 2 6" xfId="34184" xr:uid="{00000000-0005-0000-0000-0000E75C0000}"/>
    <cellStyle name="差_中铁六局铺架分公司2013年8月份产值完成统计表 3" xfId="5606" xr:uid="{00000000-0005-0000-0000-0000E85C0000}"/>
    <cellStyle name="差_中铁六局铺架分公司2013年8月份产值完成统计表 3 2" xfId="34190" xr:uid="{00000000-0005-0000-0000-0000E95C0000}"/>
    <cellStyle name="差_中铁六局铺架分公司2013年8月份产值完成统计表 4" xfId="12661" xr:uid="{00000000-0005-0000-0000-0000EA5C0000}"/>
    <cellStyle name="差_中铁六局铺架分公司2013年8月份产值完成统计表 4 2" xfId="34002" xr:uid="{00000000-0005-0000-0000-0000EB5C0000}"/>
    <cellStyle name="差_中铁六局铺架分公司2013年8月份产值完成统计表 5" xfId="12663" xr:uid="{00000000-0005-0000-0000-0000EC5C0000}"/>
    <cellStyle name="差_中铁六局铺架分公司2013年8月份产值完成统计表 5 2" xfId="34006" xr:uid="{00000000-0005-0000-0000-0000ED5C0000}"/>
    <cellStyle name="差_中铁六局铺架分公司2013年8月份产值完成统计表 6" xfId="17511" xr:uid="{00000000-0005-0000-0000-0000EE5C0000}"/>
    <cellStyle name="差_中铁六局铺架分公司2013年8月份产值完成统计表 6 2" xfId="34008" xr:uid="{00000000-0005-0000-0000-0000EF5C0000}"/>
    <cellStyle name="差_中铁六局铺架分公司2013年8月份产值完成统计表 7" xfId="34183" xr:uid="{00000000-0005-0000-0000-0000F05C0000}"/>
    <cellStyle name="差_中铁六局铺架分公司2013年9月份产值完成统计表" xfId="574" xr:uid="{00000000-0005-0000-0000-0000F15C0000}"/>
    <cellStyle name="差_中铁六局铺架分公司2013年9月份产值完成统计表 2" xfId="1339" xr:uid="{00000000-0005-0000-0000-0000F25C0000}"/>
    <cellStyle name="差_中铁六局铺架分公司2013年9月份产值完成统计表 2 2" xfId="5609" xr:uid="{00000000-0005-0000-0000-0000F35C0000}"/>
    <cellStyle name="差_中铁六局铺架分公司2013年9月份产值完成统计表 2 2 2" xfId="34193" xr:uid="{00000000-0005-0000-0000-0000F45C0000}"/>
    <cellStyle name="差_中铁六局铺架分公司2013年9月份产值完成统计表 2 3" xfId="9451" xr:uid="{00000000-0005-0000-0000-0000F55C0000}"/>
    <cellStyle name="差_中铁六局铺架分公司2013年9月份产值完成统计表 2 3 2" xfId="26443" xr:uid="{00000000-0005-0000-0000-0000F65C0000}"/>
    <cellStyle name="差_中铁六局铺架分公司2013年9月份产值完成统计表 2 4" xfId="9450" xr:uid="{00000000-0005-0000-0000-0000F75C0000}"/>
    <cellStyle name="差_中铁六局铺架分公司2013年9月份产值完成统计表 2 4 2" xfId="26447" xr:uid="{00000000-0005-0000-0000-0000F85C0000}"/>
    <cellStyle name="差_中铁六局铺架分公司2013年9月份产值完成统计表 2 5" xfId="15990" xr:uid="{00000000-0005-0000-0000-0000F95C0000}"/>
    <cellStyle name="差_中铁六局铺架分公司2013年9月份产值完成统计表 2 5 2" xfId="26449" xr:uid="{00000000-0005-0000-0000-0000FA5C0000}"/>
    <cellStyle name="差_中铁六局铺架分公司2013年9月份产值完成统计表 2 6" xfId="34192" xr:uid="{00000000-0005-0000-0000-0000FB5C0000}"/>
    <cellStyle name="差_中铁六局铺架分公司2013年9月份产值完成统计表 3" xfId="5608" xr:uid="{00000000-0005-0000-0000-0000FC5C0000}"/>
    <cellStyle name="差_中铁六局铺架分公司2013年9月份产值完成统计表 3 2" xfId="34194" xr:uid="{00000000-0005-0000-0000-0000FD5C0000}"/>
    <cellStyle name="差_中铁六局铺架分公司2013年9月份产值完成统计表 4" xfId="12740" xr:uid="{00000000-0005-0000-0000-0000FE5C0000}"/>
    <cellStyle name="差_中铁六局铺架分公司2013年9月份产值完成统计表 4 2" xfId="34195" xr:uid="{00000000-0005-0000-0000-0000FF5C0000}"/>
    <cellStyle name="差_中铁六局铺架分公司2013年9月份产值完成统计表 5" xfId="12741" xr:uid="{00000000-0005-0000-0000-0000005D0000}"/>
    <cellStyle name="差_中铁六局铺架分公司2013年9月份产值完成统计表 5 2" xfId="34196" xr:uid="{00000000-0005-0000-0000-0000015D0000}"/>
    <cellStyle name="差_中铁六局铺架分公司2013年9月份产值完成统计表 6" xfId="15547" xr:uid="{00000000-0005-0000-0000-0000025D0000}"/>
    <cellStyle name="差_中铁六局铺架分公司2013年9月份产值完成统计表 6 2" xfId="34197" xr:uid="{00000000-0005-0000-0000-0000035D0000}"/>
    <cellStyle name="差_中铁六局铺架分公司2013年9月份产值完成统计表 7" xfId="34191" xr:uid="{00000000-0005-0000-0000-0000045D0000}"/>
    <cellStyle name="差_中铁六局铺架分公司2013年9月份上半月产值完成统计表" xfId="2928" xr:uid="{00000000-0005-0000-0000-0000055D0000}"/>
    <cellStyle name="差_中铁六局铺架分公司2013年9月份上半月产值完成统计表 2" xfId="2930" xr:uid="{00000000-0005-0000-0000-0000065D0000}"/>
    <cellStyle name="差_中铁六局铺架分公司2013年9月份上半月产值完成统计表 2 2" xfId="5611" xr:uid="{00000000-0005-0000-0000-0000075D0000}"/>
    <cellStyle name="差_中铁六局铺架分公司2013年9月份上半月产值完成统计表 2 2 2" xfId="34206" xr:uid="{00000000-0005-0000-0000-0000085D0000}"/>
    <cellStyle name="差_中铁六局铺架分公司2013年9月份上半月产值完成统计表 2 3" xfId="12745" xr:uid="{00000000-0005-0000-0000-0000095D0000}"/>
    <cellStyle name="差_中铁六局铺架分公司2013年9月份上半月产值完成统计表 2 3 2" xfId="34209" xr:uid="{00000000-0005-0000-0000-00000A5D0000}"/>
    <cellStyle name="差_中铁六局铺架分公司2013年9月份上半月产值完成统计表 2 4" xfId="12747" xr:uid="{00000000-0005-0000-0000-00000B5D0000}"/>
    <cellStyle name="差_中铁六局铺架分公司2013年9月份上半月产值完成统计表 2 4 2" xfId="34211" xr:uid="{00000000-0005-0000-0000-00000C5D0000}"/>
    <cellStyle name="差_中铁六局铺架分公司2013年9月份上半月产值完成统计表 2 5" xfId="17519" xr:uid="{00000000-0005-0000-0000-00000D5D0000}"/>
    <cellStyle name="差_中铁六局铺架分公司2013年9月份上半月产值完成统计表 2 5 2" xfId="34213" xr:uid="{00000000-0005-0000-0000-00000E5D0000}"/>
    <cellStyle name="差_中铁六局铺架分公司2013年9月份上半月产值完成统计表 2 6" xfId="34202" xr:uid="{00000000-0005-0000-0000-00000F5D0000}"/>
    <cellStyle name="差_中铁六局铺架分公司2013年9月份上半月产值完成统计表 3" xfId="5610" xr:uid="{00000000-0005-0000-0000-0000105D0000}"/>
    <cellStyle name="差_中铁六局铺架分公司2013年9月份上半月产值完成统计表 3 2" xfId="31947" xr:uid="{00000000-0005-0000-0000-0000115D0000}"/>
    <cellStyle name="差_中铁六局铺架分公司2013年9月份上半月产值完成统计表 4" xfId="12750" xr:uid="{00000000-0005-0000-0000-0000125D0000}"/>
    <cellStyle name="差_中铁六局铺架分公司2013年9月份上半月产值完成统计表 4 2" xfId="34216" xr:uid="{00000000-0005-0000-0000-0000135D0000}"/>
    <cellStyle name="差_中铁六局铺架分公司2013年9月份上半月产值完成统计表 5" xfId="12752" xr:uid="{00000000-0005-0000-0000-0000145D0000}"/>
    <cellStyle name="差_中铁六局铺架分公司2013年9月份上半月产值完成统计表 5 2" xfId="34219" xr:uid="{00000000-0005-0000-0000-0000155D0000}"/>
    <cellStyle name="差_中铁六局铺架分公司2013年9月份上半月产值完成统计表 6" xfId="17517" xr:uid="{00000000-0005-0000-0000-0000165D0000}"/>
    <cellStyle name="差_中铁六局铺架分公司2013年9月份上半月产值完成统计表 6 2" xfId="34222" xr:uid="{00000000-0005-0000-0000-0000175D0000}"/>
    <cellStyle name="差_中铁六局铺架分公司2013年9月份上半月产值完成统计表 7" xfId="34199" xr:uid="{00000000-0005-0000-0000-0000185D0000}"/>
    <cellStyle name="差_中铁六局天易公司2013年3月份上旬完成情况分析" xfId="1937" xr:uid="{00000000-0005-0000-0000-0000195D0000}"/>
    <cellStyle name="差_中铁六局天易公司2013年3月份上旬完成情况分析 2" xfId="1071" xr:uid="{00000000-0005-0000-0000-00001A5D0000}"/>
    <cellStyle name="差_中铁六局天易公司2013年3月份上旬完成情况分析 2 2" xfId="5613" xr:uid="{00000000-0005-0000-0000-00001B5D0000}"/>
    <cellStyle name="差_中铁六局天易公司2013年3月份上旬完成情况分析 2 2 2" xfId="7038" xr:uid="{00000000-0005-0000-0000-00001C5D0000}"/>
    <cellStyle name="差_中铁六局天易公司2013年3月份上旬完成情况分析 2 2 2 2" xfId="34225" xr:uid="{00000000-0005-0000-0000-00001D5D0000}"/>
    <cellStyle name="差_中铁六局天易公司2013年3月份上旬完成情况分析 2 2 3" xfId="12753" xr:uid="{00000000-0005-0000-0000-00001E5D0000}"/>
    <cellStyle name="差_中铁六局天易公司2013年3月份上旬完成情况分析 2 2 3 2" xfId="34228" xr:uid="{00000000-0005-0000-0000-00001F5D0000}"/>
    <cellStyle name="差_中铁六局天易公司2013年3月份上旬完成情况分析 2 2 4" xfId="34224" xr:uid="{00000000-0005-0000-0000-0000205D0000}"/>
    <cellStyle name="差_中铁六局天易公司2013年3月份上旬完成情况分析 2 3" xfId="12754" xr:uid="{00000000-0005-0000-0000-0000215D0000}"/>
    <cellStyle name="差_中铁六局天易公司2013年3月份上旬完成情况分析 2 3 2" xfId="34229" xr:uid="{00000000-0005-0000-0000-0000225D0000}"/>
    <cellStyle name="差_中铁六局天易公司2013年3月份上旬完成情况分析 2 4" xfId="12755" xr:uid="{00000000-0005-0000-0000-0000235D0000}"/>
    <cellStyle name="差_中铁六局天易公司2013年3月份上旬完成情况分析 2 4 2" xfId="24143" xr:uid="{00000000-0005-0000-0000-0000245D0000}"/>
    <cellStyle name="差_中铁六局天易公司2013年3月份上旬完成情况分析 2 5" xfId="15940" xr:uid="{00000000-0005-0000-0000-0000255D0000}"/>
    <cellStyle name="差_中铁六局天易公司2013年3月份上旬完成情况分析 2 5 2" xfId="34230" xr:uid="{00000000-0005-0000-0000-0000265D0000}"/>
    <cellStyle name="差_中铁六局天易公司2013年3月份上旬完成情况分析 2 6" xfId="22729" xr:uid="{00000000-0005-0000-0000-0000275D0000}"/>
    <cellStyle name="差_中铁六局天易公司2013年3月份上旬完成情况分析 3" xfId="5612" xr:uid="{00000000-0005-0000-0000-0000285D0000}"/>
    <cellStyle name="差_中铁六局天易公司2013年3月份上旬完成情况分析 3 2" xfId="7041" xr:uid="{00000000-0005-0000-0000-0000295D0000}"/>
    <cellStyle name="差_中铁六局天易公司2013年3月份上旬完成情况分析 3 2 2" xfId="30272" xr:uid="{00000000-0005-0000-0000-00002A5D0000}"/>
    <cellStyle name="差_中铁六局天易公司2013年3月份上旬完成情况分析 3 3" xfId="12756" xr:uid="{00000000-0005-0000-0000-00002B5D0000}"/>
    <cellStyle name="差_中铁六局天易公司2013年3月份上旬完成情况分析 3 3 2" xfId="34231" xr:uid="{00000000-0005-0000-0000-00002C5D0000}"/>
    <cellStyle name="差_中铁六局天易公司2013年3月份上旬完成情况分析 3 4" xfId="22735" xr:uid="{00000000-0005-0000-0000-00002D5D0000}"/>
    <cellStyle name="差_中铁六局天易公司2013年3月份上旬完成情况分析 4" xfId="12757" xr:uid="{00000000-0005-0000-0000-00002E5D0000}"/>
    <cellStyle name="差_中铁六局天易公司2013年3月份上旬完成情况分析 4 2" xfId="24191" xr:uid="{00000000-0005-0000-0000-00002F5D0000}"/>
    <cellStyle name="差_中铁六局天易公司2013年3月份上旬完成情况分析 5" xfId="12758" xr:uid="{00000000-0005-0000-0000-0000305D0000}"/>
    <cellStyle name="差_中铁六局天易公司2013年3月份上旬完成情况分析 5 2" xfId="34232" xr:uid="{00000000-0005-0000-0000-0000315D0000}"/>
    <cellStyle name="差_中铁六局天易公司2013年3月份上旬完成情况分析 6" xfId="16561" xr:uid="{00000000-0005-0000-0000-0000325D0000}"/>
    <cellStyle name="差_中铁六局天易公司2013年3月份上旬完成情况分析 6 2" xfId="21522" xr:uid="{00000000-0005-0000-0000-0000335D0000}"/>
    <cellStyle name="差_中铁六局天易公司2013年3月份上旬完成情况分析 7" xfId="34223" xr:uid="{00000000-0005-0000-0000-0000345D0000}"/>
    <cellStyle name="差_中铁六局天易公司2013年4月份上旬完成情况分析" xfId="2932" xr:uid="{00000000-0005-0000-0000-0000355D0000}"/>
    <cellStyle name="差_中铁六局天易公司2013年4月份上旬完成情况分析 2" xfId="2399" xr:uid="{00000000-0005-0000-0000-0000365D0000}"/>
    <cellStyle name="差_中铁六局天易公司2013年4月份上旬完成情况分析 2 2" xfId="5615" xr:uid="{00000000-0005-0000-0000-0000375D0000}"/>
    <cellStyle name="差_中铁六局天易公司2013年4月份上旬完成情况分析 2 2 2" xfId="6833" xr:uid="{00000000-0005-0000-0000-0000385D0000}"/>
    <cellStyle name="差_中铁六局天易公司2013年4月份上旬完成情况分析 2 2 2 2" xfId="34236" xr:uid="{00000000-0005-0000-0000-0000395D0000}"/>
    <cellStyle name="差_中铁六局天易公司2013年4月份上旬完成情况分析 2 2 3" xfId="12759" xr:uid="{00000000-0005-0000-0000-00003A5D0000}"/>
    <cellStyle name="差_中铁六局天易公司2013年4月份上旬完成情况分析 2 2 3 2" xfId="34237" xr:uid="{00000000-0005-0000-0000-00003B5D0000}"/>
    <cellStyle name="差_中铁六局天易公司2013年4月份上旬完成情况分析 2 2 4" xfId="34235" xr:uid="{00000000-0005-0000-0000-00003C5D0000}"/>
    <cellStyle name="差_中铁六局天易公司2013年4月份上旬完成情况分析 2 3" xfId="12760" xr:uid="{00000000-0005-0000-0000-00003D5D0000}"/>
    <cellStyle name="差_中铁六局天易公司2013年4月份上旬完成情况分析 2 3 2" xfId="34238" xr:uid="{00000000-0005-0000-0000-00003E5D0000}"/>
    <cellStyle name="差_中铁六局天易公司2013年4月份上旬完成情况分析 2 4" xfId="12761" xr:uid="{00000000-0005-0000-0000-00003F5D0000}"/>
    <cellStyle name="差_中铁六局天易公司2013年4月份上旬完成情况分析 2 4 2" xfId="34239" xr:uid="{00000000-0005-0000-0000-0000405D0000}"/>
    <cellStyle name="差_中铁六局天易公司2013年4月份上旬完成情况分析 2 5" xfId="16998" xr:uid="{00000000-0005-0000-0000-0000415D0000}"/>
    <cellStyle name="差_中铁六局天易公司2013年4月份上旬完成情况分析 2 5 2" xfId="34240" xr:uid="{00000000-0005-0000-0000-0000425D0000}"/>
    <cellStyle name="差_中铁六局天易公司2013年4月份上旬完成情况分析 2 6" xfId="34234" xr:uid="{00000000-0005-0000-0000-0000435D0000}"/>
    <cellStyle name="差_中铁六局天易公司2013年4月份上旬完成情况分析 3" xfId="5614" xr:uid="{00000000-0005-0000-0000-0000445D0000}"/>
    <cellStyle name="差_中铁六局天易公司2013年4月份上旬完成情况分析 3 2" xfId="7661" xr:uid="{00000000-0005-0000-0000-0000455D0000}"/>
    <cellStyle name="差_中铁六局天易公司2013年4月份上旬完成情况分析 3 2 2" xfId="34242" xr:uid="{00000000-0005-0000-0000-0000465D0000}"/>
    <cellStyle name="差_中铁六局天易公司2013年4月份上旬完成情况分析 3 3" xfId="12762" xr:uid="{00000000-0005-0000-0000-0000475D0000}"/>
    <cellStyle name="差_中铁六局天易公司2013年4月份上旬完成情况分析 3 3 2" xfId="34243" xr:uid="{00000000-0005-0000-0000-0000485D0000}"/>
    <cellStyle name="差_中铁六局天易公司2013年4月份上旬完成情况分析 3 4" xfId="34241" xr:uid="{00000000-0005-0000-0000-0000495D0000}"/>
    <cellStyle name="差_中铁六局天易公司2013年4月份上旬完成情况分析 4" xfId="12763" xr:uid="{00000000-0005-0000-0000-00004A5D0000}"/>
    <cellStyle name="差_中铁六局天易公司2013年4月份上旬完成情况分析 4 2" xfId="34244" xr:uid="{00000000-0005-0000-0000-00004B5D0000}"/>
    <cellStyle name="差_中铁六局天易公司2013年4月份上旬完成情况分析 5" xfId="12764" xr:uid="{00000000-0005-0000-0000-00004C5D0000}"/>
    <cellStyle name="差_中铁六局天易公司2013年4月份上旬完成情况分析 5 2" xfId="34245" xr:uid="{00000000-0005-0000-0000-00004D5D0000}"/>
    <cellStyle name="差_中铁六局天易公司2013年4月份上旬完成情况分析 6" xfId="17521" xr:uid="{00000000-0005-0000-0000-00004E5D0000}"/>
    <cellStyle name="差_中铁六局天易公司2013年4月份上旬完成情况分析 6 2" xfId="34246" xr:uid="{00000000-0005-0000-0000-00004F5D0000}"/>
    <cellStyle name="差_中铁六局天易公司2013年4月份上旬完成情况分析 7" xfId="34233" xr:uid="{00000000-0005-0000-0000-0000505D0000}"/>
    <cellStyle name="差_周转料" xfId="3964" xr:uid="{00000000-0005-0000-0000-0000515D0000}"/>
    <cellStyle name="差_周转料 2" xfId="34247" xr:uid="{00000000-0005-0000-0000-0000525D0000}"/>
    <cellStyle name="差_周转料租赁台账" xfId="4142" xr:uid="{00000000-0005-0000-0000-0000535D0000}"/>
    <cellStyle name="差_周转料租赁台账 2" xfId="34248" xr:uid="{00000000-0005-0000-0000-0000545D0000}"/>
    <cellStyle name="差_周转料租赁台账_项目物资管理台帐" xfId="3735" xr:uid="{00000000-0005-0000-0000-0000555D0000}"/>
    <cellStyle name="差_周转料租赁台账_项目物资管理台帐 2" xfId="27964" xr:uid="{00000000-0005-0000-0000-0000565D0000}"/>
    <cellStyle name="差_周转料租赁台账_项目物资管理台帐汇总表(工程项目物资数量计划 实耗对比表)" xfId="4143" xr:uid="{00000000-0005-0000-0000-0000575D0000}"/>
    <cellStyle name="差_周转料租赁台账_项目物资管理台帐汇总表(工程项目物资数量计划 实耗对比表) 2" xfId="34250" xr:uid="{00000000-0005-0000-0000-0000585D0000}"/>
    <cellStyle name="差_主线清单模板09.3.19（讨论后修改版）" xfId="2933" xr:uid="{00000000-0005-0000-0000-0000595D0000}"/>
    <cellStyle name="差_主线清单模板09.3.19（讨论后修改版） 2" xfId="2663" xr:uid="{00000000-0005-0000-0000-00005A5D0000}"/>
    <cellStyle name="差_主线清单模板09.3.19（讨论后修改版） 2 2" xfId="5617" xr:uid="{00000000-0005-0000-0000-00005B5D0000}"/>
    <cellStyle name="差_主线清单模板09.3.19（讨论后修改版） 2 2 2" xfId="7467" xr:uid="{00000000-0005-0000-0000-00005C5D0000}"/>
    <cellStyle name="差_主线清单模板09.3.19（讨论后修改版） 2 2 2 2" xfId="34254" xr:uid="{00000000-0005-0000-0000-00005D5D0000}"/>
    <cellStyle name="差_主线清单模板09.3.19（讨论后修改版） 2 2 3" xfId="12765" xr:uid="{00000000-0005-0000-0000-00005E5D0000}"/>
    <cellStyle name="差_主线清单模板09.3.19（讨论后修改版） 2 2 3 2" xfId="34255" xr:uid="{00000000-0005-0000-0000-00005F5D0000}"/>
    <cellStyle name="差_主线清单模板09.3.19（讨论后修改版） 2 2 4" xfId="34253" xr:uid="{00000000-0005-0000-0000-0000605D0000}"/>
    <cellStyle name="差_主线清单模板09.3.19（讨论后修改版） 2 3" xfId="12766" xr:uid="{00000000-0005-0000-0000-0000615D0000}"/>
    <cellStyle name="差_主线清单模板09.3.19（讨论后修改版） 2 3 2" xfId="34257" xr:uid="{00000000-0005-0000-0000-0000625D0000}"/>
    <cellStyle name="差_主线清单模板09.3.19（讨论后修改版） 2 4" xfId="12768" xr:uid="{00000000-0005-0000-0000-0000635D0000}"/>
    <cellStyle name="差_主线清单模板09.3.19（讨论后修改版） 2 4 2" xfId="34259" xr:uid="{00000000-0005-0000-0000-0000645D0000}"/>
    <cellStyle name="差_主线清单模板09.3.19（讨论后修改版） 2 5" xfId="17261" xr:uid="{00000000-0005-0000-0000-0000655D0000}"/>
    <cellStyle name="差_主线清单模板09.3.19（讨论后修改版） 2 5 2" xfId="34261" xr:uid="{00000000-0005-0000-0000-0000665D0000}"/>
    <cellStyle name="差_主线清单模板09.3.19（讨论后修改版） 2 6" xfId="34251" xr:uid="{00000000-0005-0000-0000-0000675D0000}"/>
    <cellStyle name="差_主线清单模板09.3.19（讨论后修改版） 3" xfId="5616" xr:uid="{00000000-0005-0000-0000-0000685D0000}"/>
    <cellStyle name="差_主线清单模板09.3.19（讨论后修改版） 3 2" xfId="7662" xr:uid="{00000000-0005-0000-0000-0000695D0000}"/>
    <cellStyle name="差_主线清单模板09.3.19（讨论后修改版） 3 2 2" xfId="34264" xr:uid="{00000000-0005-0000-0000-00006A5D0000}"/>
    <cellStyle name="差_主线清单模板09.3.19（讨论后修改版） 3 3" xfId="12769" xr:uid="{00000000-0005-0000-0000-00006B5D0000}"/>
    <cellStyle name="差_主线清单模板09.3.19（讨论后修改版） 3 3 2" xfId="34266" xr:uid="{00000000-0005-0000-0000-00006C5D0000}"/>
    <cellStyle name="差_主线清单模板09.3.19（讨论后修改版） 3 4" xfId="34263" xr:uid="{00000000-0005-0000-0000-00006D5D0000}"/>
    <cellStyle name="差_主线清单模板09.3.19（讨论后修改版） 4" xfId="12771" xr:uid="{00000000-0005-0000-0000-00006E5D0000}"/>
    <cellStyle name="差_主线清单模板09.3.19（讨论后修改版） 4 2" xfId="34268" xr:uid="{00000000-0005-0000-0000-00006F5D0000}"/>
    <cellStyle name="差_主线清单模板09.3.19（讨论后修改版） 5" xfId="12773" xr:uid="{00000000-0005-0000-0000-0000705D0000}"/>
    <cellStyle name="差_主线清单模板09.3.19（讨论后修改版） 5 2" xfId="34270" xr:uid="{00000000-0005-0000-0000-0000715D0000}"/>
    <cellStyle name="差_主线清单模板09.3.19（讨论后修改版） 6" xfId="17522" xr:uid="{00000000-0005-0000-0000-0000725D0000}"/>
    <cellStyle name="差_主线清单模板09.3.19（讨论后修改版） 6 2" xfId="24098" xr:uid="{00000000-0005-0000-0000-0000735D0000}"/>
    <cellStyle name="差_主线清单模板09.3.19（讨论后修改版） 7" xfId="26574" xr:uid="{00000000-0005-0000-0000-0000745D0000}"/>
    <cellStyle name="差_主线清单模板09.3.20（讨论后修改版）" xfId="2934" xr:uid="{00000000-0005-0000-0000-0000755D0000}"/>
    <cellStyle name="差_主线清单模板09.3.20（讨论后修改版） 2" xfId="2935" xr:uid="{00000000-0005-0000-0000-0000765D0000}"/>
    <cellStyle name="差_主线清单模板09.3.20（讨论后修改版） 2 2" xfId="5619" xr:uid="{00000000-0005-0000-0000-0000775D0000}"/>
    <cellStyle name="差_主线清单模板09.3.20（讨论后修改版） 2 2 2" xfId="6798" xr:uid="{00000000-0005-0000-0000-0000785D0000}"/>
    <cellStyle name="差_主线清单模板09.3.20（讨论后修改版） 2 2 2 2" xfId="34276" xr:uid="{00000000-0005-0000-0000-0000795D0000}"/>
    <cellStyle name="差_主线清单模板09.3.20（讨论后修改版） 2 2 3" xfId="12775" xr:uid="{00000000-0005-0000-0000-00007A5D0000}"/>
    <cellStyle name="差_主线清单模板09.3.20（讨论后修改版） 2 2 3 2" xfId="34277" xr:uid="{00000000-0005-0000-0000-00007B5D0000}"/>
    <cellStyle name="差_主线清单模板09.3.20（讨论后修改版） 2 2 4" xfId="34274" xr:uid="{00000000-0005-0000-0000-00007C5D0000}"/>
    <cellStyle name="差_主线清单模板09.3.20（讨论后修改版） 2 3" xfId="12776" xr:uid="{00000000-0005-0000-0000-00007D5D0000}"/>
    <cellStyle name="差_主线清单模板09.3.20（讨论后修改版） 2 3 2" xfId="34278" xr:uid="{00000000-0005-0000-0000-00007E5D0000}"/>
    <cellStyle name="差_主线清单模板09.3.20（讨论后修改版） 2 4" xfId="8891" xr:uid="{00000000-0005-0000-0000-00007F5D0000}"/>
    <cellStyle name="差_主线清单模板09.3.20（讨论后修改版） 2 4 2" xfId="28635" xr:uid="{00000000-0005-0000-0000-0000805D0000}"/>
    <cellStyle name="差_主线清单模板09.3.20（讨论后修改版） 2 5" xfId="17524" xr:uid="{00000000-0005-0000-0000-0000815D0000}"/>
    <cellStyle name="差_主线清单模板09.3.20（讨论后修改版） 2 5 2" xfId="28637" xr:uid="{00000000-0005-0000-0000-0000825D0000}"/>
    <cellStyle name="差_主线清单模板09.3.20（讨论后修改版） 2 6" xfId="34272" xr:uid="{00000000-0005-0000-0000-0000835D0000}"/>
    <cellStyle name="差_主线清单模板09.3.20（讨论后修改版） 3" xfId="5618" xr:uid="{00000000-0005-0000-0000-0000845D0000}"/>
    <cellStyle name="差_主线清单模板09.3.20（讨论后修改版） 3 2" xfId="7393" xr:uid="{00000000-0005-0000-0000-0000855D0000}"/>
    <cellStyle name="差_主线清单模板09.3.20（讨论后修改版） 3 2 2" xfId="34279" xr:uid="{00000000-0005-0000-0000-0000865D0000}"/>
    <cellStyle name="差_主线清单模板09.3.20（讨论后修改版） 3 3" xfId="12777" xr:uid="{00000000-0005-0000-0000-0000875D0000}"/>
    <cellStyle name="差_主线清单模板09.3.20（讨论后修改版） 3 3 2" xfId="34280" xr:uid="{00000000-0005-0000-0000-0000885D0000}"/>
    <cellStyle name="差_主线清单模板09.3.20（讨论后修改版） 3 4" xfId="28383" xr:uid="{00000000-0005-0000-0000-0000895D0000}"/>
    <cellStyle name="差_主线清单模板09.3.20（讨论后修改版） 4" xfId="9754" xr:uid="{00000000-0005-0000-0000-00008A5D0000}"/>
    <cellStyle name="差_主线清单模板09.3.20（讨论后修改版） 4 2" xfId="28385" xr:uid="{00000000-0005-0000-0000-00008B5D0000}"/>
    <cellStyle name="差_主线清单模板09.3.20（讨论后修改版） 5" xfId="12778" xr:uid="{00000000-0005-0000-0000-00008C5D0000}"/>
    <cellStyle name="差_主线清单模板09.3.20（讨论后修改版） 5 2" xfId="34281" xr:uid="{00000000-0005-0000-0000-00008D5D0000}"/>
    <cellStyle name="差_主线清单模板09.3.20（讨论后修改版） 6" xfId="17523" xr:uid="{00000000-0005-0000-0000-00008E5D0000}"/>
    <cellStyle name="差_主线清单模板09.3.20（讨论后修改版） 6 2" xfId="34282" xr:uid="{00000000-0005-0000-0000-00008F5D0000}"/>
    <cellStyle name="差_主线清单模板09.3.20（讨论后修改版） 7" xfId="34271" xr:uid="{00000000-0005-0000-0000-0000905D0000}"/>
    <cellStyle name="差_主线清单模板09.4.10" xfId="2937" xr:uid="{00000000-0005-0000-0000-0000915D0000}"/>
    <cellStyle name="差_主线清单模板09.4.10 2" xfId="2939" xr:uid="{00000000-0005-0000-0000-0000925D0000}"/>
    <cellStyle name="差_主线清单模板09.4.10 2 2" xfId="5621" xr:uid="{00000000-0005-0000-0000-0000935D0000}"/>
    <cellStyle name="差_主线清单模板09.4.10 2 2 2" xfId="7663" xr:uid="{00000000-0005-0000-0000-0000945D0000}"/>
    <cellStyle name="差_主线清单模板09.4.10 2 2 2 2" xfId="26465" xr:uid="{00000000-0005-0000-0000-0000955D0000}"/>
    <cellStyle name="差_主线清单模板09.4.10 2 2 3" xfId="12719" xr:uid="{00000000-0005-0000-0000-0000965D0000}"/>
    <cellStyle name="差_主线清单模板09.4.10 2 2 3 2" xfId="26470" xr:uid="{00000000-0005-0000-0000-0000975D0000}"/>
    <cellStyle name="差_主线清单模板09.4.10 2 2 4" xfId="34285" xr:uid="{00000000-0005-0000-0000-0000985D0000}"/>
    <cellStyle name="差_主线清单模板09.4.10 2 3" xfId="12780" xr:uid="{00000000-0005-0000-0000-0000995D0000}"/>
    <cellStyle name="差_主线清单模板09.4.10 2 3 2" xfId="34286" xr:uid="{00000000-0005-0000-0000-00009A5D0000}"/>
    <cellStyle name="差_主线清单模板09.4.10 2 4" xfId="12781" xr:uid="{00000000-0005-0000-0000-00009B5D0000}"/>
    <cellStyle name="差_主线清单模板09.4.10 2 4 2" xfId="34287" xr:uid="{00000000-0005-0000-0000-00009C5D0000}"/>
    <cellStyle name="差_主线清单模板09.4.10 2 5" xfId="17528" xr:uid="{00000000-0005-0000-0000-00009D5D0000}"/>
    <cellStyle name="差_主线清单模板09.4.10 2 5 2" xfId="34288" xr:uid="{00000000-0005-0000-0000-00009E5D0000}"/>
    <cellStyle name="差_主线清单模板09.4.10 2 6" xfId="33065" xr:uid="{00000000-0005-0000-0000-00009F5D0000}"/>
    <cellStyle name="差_主线清单模板09.4.10 3" xfId="5620" xr:uid="{00000000-0005-0000-0000-0000A05D0000}"/>
    <cellStyle name="差_主线清单模板09.4.10 3 2" xfId="7664" xr:uid="{00000000-0005-0000-0000-0000A15D0000}"/>
    <cellStyle name="差_主线清单模板09.4.10 3 2 2" xfId="34292" xr:uid="{00000000-0005-0000-0000-0000A25D0000}"/>
    <cellStyle name="差_主线清单模板09.4.10 3 3" xfId="12782" xr:uid="{00000000-0005-0000-0000-0000A35D0000}"/>
    <cellStyle name="差_主线清单模板09.4.10 3 3 2" xfId="34293" xr:uid="{00000000-0005-0000-0000-0000A45D0000}"/>
    <cellStyle name="差_主线清单模板09.4.10 3 4" xfId="34291" xr:uid="{00000000-0005-0000-0000-0000A55D0000}"/>
    <cellStyle name="差_主线清单模板09.4.10 4" xfId="12784" xr:uid="{00000000-0005-0000-0000-0000A65D0000}"/>
    <cellStyle name="差_主线清单模板09.4.10 4 2" xfId="34295" xr:uid="{00000000-0005-0000-0000-0000A75D0000}"/>
    <cellStyle name="差_主线清单模板09.4.10 5" xfId="12785" xr:uid="{00000000-0005-0000-0000-0000A85D0000}"/>
    <cellStyle name="差_主线清单模板09.4.10 5 2" xfId="34296" xr:uid="{00000000-0005-0000-0000-0000A95D0000}"/>
    <cellStyle name="差_主线清单模板09.4.10 6" xfId="17526" xr:uid="{00000000-0005-0000-0000-0000AA5D0000}"/>
    <cellStyle name="差_主线清单模板09.4.10 6 2" xfId="34297" xr:uid="{00000000-0005-0000-0000-0000AB5D0000}"/>
    <cellStyle name="差_主线清单模板09.4.10 7" xfId="34284" xr:uid="{00000000-0005-0000-0000-0000AC5D0000}"/>
    <cellStyle name="差_主要物资计划与到货报表" xfId="4107" xr:uid="{00000000-0005-0000-0000-0000AD5D0000}"/>
    <cellStyle name="差_主要物资计划与到货报表 2" xfId="34298" xr:uid="{00000000-0005-0000-0000-0000AE5D0000}"/>
    <cellStyle name="差_主要物资计划与到货对比台帐" xfId="3879" xr:uid="{00000000-0005-0000-0000-0000AF5D0000}"/>
    <cellStyle name="差_主要物资计划与到货对比台帐 2" xfId="34299" xr:uid="{00000000-0005-0000-0000-0000B05D0000}"/>
    <cellStyle name="差_最终" xfId="1021" xr:uid="{00000000-0005-0000-0000-0000B15D0000}"/>
    <cellStyle name="差_最终 2" xfId="5622" xr:uid="{00000000-0005-0000-0000-0000B25D0000}"/>
    <cellStyle name="差_最终 2 2" xfId="34301" xr:uid="{00000000-0005-0000-0000-0000B35D0000}"/>
    <cellStyle name="差_最终 3" xfId="11457" xr:uid="{00000000-0005-0000-0000-0000B45D0000}"/>
    <cellStyle name="差_最终 3 2" xfId="30970" xr:uid="{00000000-0005-0000-0000-0000B55D0000}"/>
    <cellStyle name="差_最终 4" xfId="12786" xr:uid="{00000000-0005-0000-0000-0000B65D0000}"/>
    <cellStyle name="差_最终 4 2" xfId="34302" xr:uid="{00000000-0005-0000-0000-0000B75D0000}"/>
    <cellStyle name="差_最终 5" xfId="15731" xr:uid="{00000000-0005-0000-0000-0000B85D0000}"/>
    <cellStyle name="差_最终 5 2" xfId="34303" xr:uid="{00000000-0005-0000-0000-0000B95D0000}"/>
    <cellStyle name="差_最终 6" xfId="34300" xr:uid="{00000000-0005-0000-0000-0000BA5D0000}"/>
    <cellStyle name="常规" xfId="0" builtinId="0"/>
    <cellStyle name="常规 10" xfId="16" xr:uid="{00000000-0005-0000-0000-0000BC5D0000}"/>
    <cellStyle name="常规 10 10" xfId="16578" xr:uid="{00000000-0005-0000-0000-0000BD5D0000}"/>
    <cellStyle name="常规 10 10 2" xfId="19279" xr:uid="{00000000-0005-0000-0000-0000BE5D0000}"/>
    <cellStyle name="常规 10 10 2 2" xfId="34307" xr:uid="{00000000-0005-0000-0000-0000BF5D0000}"/>
    <cellStyle name="常规 10 10 3" xfId="34305" xr:uid="{00000000-0005-0000-0000-0000C05D0000}"/>
    <cellStyle name="常规 10 11" xfId="18270" xr:uid="{00000000-0005-0000-0000-0000C15D0000}"/>
    <cellStyle name="常规 10 11 2" xfId="19501" xr:uid="{00000000-0005-0000-0000-0000C25D0000}"/>
    <cellStyle name="常规 10 11 2 2" xfId="31058" xr:uid="{00000000-0005-0000-0000-0000C35D0000}"/>
    <cellStyle name="常规 10 11 2 2 2" xfId="42714" xr:uid="{00000000-0005-0000-0000-0000C45D0000}"/>
    <cellStyle name="常规 10 11 3" xfId="34309" xr:uid="{00000000-0005-0000-0000-0000C55D0000}"/>
    <cellStyle name="常规 10 12" xfId="79" xr:uid="{00000000-0005-0000-0000-0000C65D0000}"/>
    <cellStyle name="常规 10 12 2" xfId="27632" xr:uid="{00000000-0005-0000-0000-0000C75D0000}"/>
    <cellStyle name="常规 10 13" xfId="58" xr:uid="{00000000-0005-0000-0000-0000C85D0000}"/>
    <cellStyle name="常规 10 2" xfId="1956" xr:uid="{00000000-0005-0000-0000-0000C95D0000}"/>
    <cellStyle name="常规 10 2 2" xfId="16582" xr:uid="{00000000-0005-0000-0000-0000CA5D0000}"/>
    <cellStyle name="常规 10 2 2 2" xfId="19280" xr:uid="{00000000-0005-0000-0000-0000CB5D0000}"/>
    <cellStyle name="常规 10 2 2 2 2" xfId="34313" xr:uid="{00000000-0005-0000-0000-0000CC5D0000}"/>
    <cellStyle name="常规 10 2 2 3" xfId="34312" xr:uid="{00000000-0005-0000-0000-0000CD5D0000}"/>
    <cellStyle name="常规 10 2 3" xfId="18271" xr:uid="{00000000-0005-0000-0000-0000CE5D0000}"/>
    <cellStyle name="常规 10 2 3 2" xfId="19502" xr:uid="{00000000-0005-0000-0000-0000CF5D0000}"/>
    <cellStyle name="常规 10 2 3 2 2" xfId="34315" xr:uid="{00000000-0005-0000-0000-0000D05D0000}"/>
    <cellStyle name="常规 10 2 3 3" xfId="34314" xr:uid="{00000000-0005-0000-0000-0000D15D0000}"/>
    <cellStyle name="常规 10 2 4" xfId="18465" xr:uid="{00000000-0005-0000-0000-0000D25D0000}"/>
    <cellStyle name="常规 10 2 4 2" xfId="33890" xr:uid="{00000000-0005-0000-0000-0000D35D0000}"/>
    <cellStyle name="常规 10 2 5" xfId="34311" xr:uid="{00000000-0005-0000-0000-0000D45D0000}"/>
    <cellStyle name="常规 10 3" xfId="2940" xr:uid="{00000000-0005-0000-0000-0000D55D0000}"/>
    <cellStyle name="常规 10 3 2" xfId="17529" xr:uid="{00000000-0005-0000-0000-0000D65D0000}"/>
    <cellStyle name="常规 10 3 2 2" xfId="19365" xr:uid="{00000000-0005-0000-0000-0000D75D0000}"/>
    <cellStyle name="常规 10 3 2 2 2" xfId="30124" xr:uid="{00000000-0005-0000-0000-0000D85D0000}"/>
    <cellStyle name="常规 10 3 2 3" xfId="34317" xr:uid="{00000000-0005-0000-0000-0000D95D0000}"/>
    <cellStyle name="常规 10 3 3" xfId="18502" xr:uid="{00000000-0005-0000-0000-0000DA5D0000}"/>
    <cellStyle name="常规 10 3 3 2" xfId="34319" xr:uid="{00000000-0005-0000-0000-0000DB5D0000}"/>
    <cellStyle name="常规 10 3 4" xfId="34316" xr:uid="{00000000-0005-0000-0000-0000DC5D0000}"/>
    <cellStyle name="常规 10 4" xfId="859" xr:uid="{00000000-0005-0000-0000-0000DD5D0000}"/>
    <cellStyle name="常规 10 4 2" xfId="6760" xr:uid="{00000000-0005-0000-0000-0000DE5D0000}"/>
    <cellStyle name="常规 10 4 2 2" xfId="15656" xr:uid="{00000000-0005-0000-0000-0000DF5D0000}"/>
    <cellStyle name="常规 10 4 2 2 2" xfId="19194" xr:uid="{00000000-0005-0000-0000-0000E05D0000}"/>
    <cellStyle name="常规 10 4 2 2 2 2" xfId="34325" xr:uid="{00000000-0005-0000-0000-0000E15D0000}"/>
    <cellStyle name="常规 10 4 2 2 3" xfId="34323" xr:uid="{00000000-0005-0000-0000-0000E25D0000}"/>
    <cellStyle name="常规 10 4 2 3" xfId="18612" xr:uid="{00000000-0005-0000-0000-0000E35D0000}"/>
    <cellStyle name="常规 10 4 2 3 2" xfId="34327" xr:uid="{00000000-0005-0000-0000-0000E45D0000}"/>
    <cellStyle name="常规 10 4 2 4" xfId="34321" xr:uid="{00000000-0005-0000-0000-0000E55D0000}"/>
    <cellStyle name="常规 10 4 3" xfId="18425" xr:uid="{00000000-0005-0000-0000-0000E65D0000}"/>
    <cellStyle name="常规 10 4 3 2" xfId="34328" xr:uid="{00000000-0005-0000-0000-0000E75D0000}"/>
    <cellStyle name="常规 10 4 4" xfId="34320" xr:uid="{00000000-0005-0000-0000-0000E85D0000}"/>
    <cellStyle name="常规 10 5" xfId="1952" xr:uid="{00000000-0005-0000-0000-0000E95D0000}"/>
    <cellStyle name="常规 10 5 2" xfId="18464" xr:uid="{00000000-0005-0000-0000-0000EA5D0000}"/>
    <cellStyle name="常规 10 5 2 2" xfId="24400" xr:uid="{00000000-0005-0000-0000-0000EB5D0000}"/>
    <cellStyle name="常规 10 5 3" xfId="34329" xr:uid="{00000000-0005-0000-0000-0000EC5D0000}"/>
    <cellStyle name="常规 10 6" xfId="3714" xr:uid="{00000000-0005-0000-0000-0000ED5D0000}"/>
    <cellStyle name="常规 10 6 2" xfId="34330" xr:uid="{00000000-0005-0000-0000-0000EE5D0000}"/>
    <cellStyle name="常规 10 6 2 2" xfId="41752" xr:uid="{00000000-0005-0000-0000-0000EF5D0000}"/>
    <cellStyle name="常规 10 7" xfId="26" xr:uid="{00000000-0005-0000-0000-0000F05D0000}"/>
    <cellStyle name="常规 10 7 2" xfId="9559" xr:uid="{00000000-0005-0000-0000-0000F15D0000}"/>
    <cellStyle name="常规 10 7 2 2" xfId="34331" xr:uid="{00000000-0005-0000-0000-0000F25D0000}"/>
    <cellStyle name="常规 10 7 3" xfId="18624" xr:uid="{00000000-0005-0000-0000-0000F35D0000}"/>
    <cellStyle name="常规 10 7 3 2" xfId="34332" xr:uid="{00000000-0005-0000-0000-0000F45D0000}"/>
    <cellStyle name="常规 10 7 4" xfId="6773" xr:uid="{00000000-0005-0000-0000-0000F55D0000}"/>
    <cellStyle name="常规 10 8" xfId="8626" xr:uid="{00000000-0005-0000-0000-0000F65D0000}"/>
    <cellStyle name="常规 10 8 2" xfId="24074" xr:uid="{00000000-0005-0000-0000-0000F75D0000}"/>
    <cellStyle name="常规 10 9" xfId="12787" xr:uid="{00000000-0005-0000-0000-0000F85D0000}"/>
    <cellStyle name="常规 10 9 2" xfId="34333" xr:uid="{00000000-0005-0000-0000-0000F95D0000}"/>
    <cellStyle name="常规 10_10经营表" xfId="510" xr:uid="{00000000-0005-0000-0000-0000FA5D0000}"/>
    <cellStyle name="常规 100" xfId="18275" xr:uid="{00000000-0005-0000-0000-0000FB5D0000}"/>
    <cellStyle name="常规 100 2" xfId="34336" xr:uid="{00000000-0005-0000-0000-0000FC5D0000}"/>
    <cellStyle name="常规 101" xfId="18272" xr:uid="{00000000-0005-0000-0000-0000FD5D0000}"/>
    <cellStyle name="常规 101 2" xfId="19503" xr:uid="{00000000-0005-0000-0000-0000FE5D0000}"/>
    <cellStyle name="常规 101 2 2" xfId="34342" xr:uid="{00000000-0005-0000-0000-0000FF5D0000}"/>
    <cellStyle name="常规 101 3" xfId="34339" xr:uid="{00000000-0005-0000-0000-0000005E0000}"/>
    <cellStyle name="常规 102" xfId="20663" xr:uid="{00000000-0005-0000-0000-0000015E0000}"/>
    <cellStyle name="常规 102 2" xfId="42721" xr:uid="{00000000-0005-0000-0000-0000025E0000}"/>
    <cellStyle name="常规 103" xfId="20664" xr:uid="{00000000-0005-0000-0000-0000035E0000}"/>
    <cellStyle name="常规 104" xfId="39" xr:uid="{00000000-0005-0000-0000-0000045E0000}"/>
    <cellStyle name="常规 104 2" xfId="34345" xr:uid="{00000000-0005-0000-0000-0000055E0000}"/>
    <cellStyle name="常规 105" xfId="18274" xr:uid="{00000000-0005-0000-0000-0000065E0000}"/>
    <cellStyle name="常规 105 2" xfId="24248" xr:uid="{00000000-0005-0000-0000-0000075E0000}"/>
    <cellStyle name="常规 106" xfId="20670" xr:uid="{00000000-0005-0000-0000-0000085E0000}"/>
    <cellStyle name="常规 107" xfId="20669" xr:uid="{00000000-0005-0000-0000-0000095E0000}"/>
    <cellStyle name="常规 108" xfId="20665" xr:uid="{00000000-0005-0000-0000-00000A5E0000}"/>
    <cellStyle name="常规 109" xfId="20671" xr:uid="{00000000-0005-0000-0000-00000B5E0000}"/>
    <cellStyle name="常规 11" xfId="63" xr:uid="{00000000-0005-0000-0000-00000C5E0000}"/>
    <cellStyle name="常规 11 2" xfId="2942" xr:uid="{00000000-0005-0000-0000-00000D5E0000}"/>
    <cellStyle name="常规 11 2 2" xfId="17531" xr:uid="{00000000-0005-0000-0000-00000E5E0000}"/>
    <cellStyle name="常规 11 2 2 2" xfId="19367" xr:uid="{00000000-0005-0000-0000-00000F5E0000}"/>
    <cellStyle name="常规 11 2 2 2 2" xfId="34348" xr:uid="{00000000-0005-0000-0000-0000105E0000}"/>
    <cellStyle name="常规 11 2 2 3" xfId="21716" xr:uid="{00000000-0005-0000-0000-0000115E0000}"/>
    <cellStyle name="常规 11 2 3" xfId="18279" xr:uid="{00000000-0005-0000-0000-0000125E0000}"/>
    <cellStyle name="常规 11 2 3 2" xfId="34349" xr:uid="{00000000-0005-0000-0000-0000135E0000}"/>
    <cellStyle name="常规 11 2 4" xfId="18504" xr:uid="{00000000-0005-0000-0000-0000145E0000}"/>
    <cellStyle name="常规 11 2 4 2" xfId="34350" xr:uid="{00000000-0005-0000-0000-0000155E0000}"/>
    <cellStyle name="常规 11 2 5" xfId="34347" xr:uid="{00000000-0005-0000-0000-0000165E0000}"/>
    <cellStyle name="常规 11 3" xfId="1869" xr:uid="{00000000-0005-0000-0000-0000175E0000}"/>
    <cellStyle name="常规 11 3 2" xfId="16498" xr:uid="{00000000-0005-0000-0000-0000185E0000}"/>
    <cellStyle name="常规 11 3 2 2" xfId="19267" xr:uid="{00000000-0005-0000-0000-0000195E0000}"/>
    <cellStyle name="常规 11 3 2 2 2" xfId="34355" xr:uid="{00000000-0005-0000-0000-00001A5E0000}"/>
    <cellStyle name="常规 11 3 2 3" xfId="34352" xr:uid="{00000000-0005-0000-0000-00001B5E0000}"/>
    <cellStyle name="常规 11 3 3" xfId="18460" xr:uid="{00000000-0005-0000-0000-00001C5E0000}"/>
    <cellStyle name="常规 11 3 3 2" xfId="34356" xr:uid="{00000000-0005-0000-0000-00001D5E0000}"/>
    <cellStyle name="常规 11 3 4" xfId="34351" xr:uid="{00000000-0005-0000-0000-00001E5E0000}"/>
    <cellStyle name="常规 11 4" xfId="17530" xr:uid="{00000000-0005-0000-0000-00001F5E0000}"/>
    <cellStyle name="常规 11 4 2" xfId="19366" xr:uid="{00000000-0005-0000-0000-0000205E0000}"/>
    <cellStyle name="常规 11 4 2 2" xfId="34358" xr:uid="{00000000-0005-0000-0000-0000215E0000}"/>
    <cellStyle name="常规 11 4 3" xfId="34357" xr:uid="{00000000-0005-0000-0000-0000225E0000}"/>
    <cellStyle name="常规 11 5" xfId="2503" xr:uid="{00000000-0005-0000-0000-0000235E0000}"/>
    <cellStyle name="常规 11 5 2" xfId="5623" xr:uid="{00000000-0005-0000-0000-0000245E0000}"/>
    <cellStyle name="常规 11 5 2 2" xfId="31171" xr:uid="{00000000-0005-0000-0000-0000255E0000}"/>
    <cellStyle name="常规 11 5 3" xfId="11534" xr:uid="{00000000-0005-0000-0000-0000265E0000}"/>
    <cellStyle name="常规 11 5 3 2" xfId="31175" xr:uid="{00000000-0005-0000-0000-0000275E0000}"/>
    <cellStyle name="常规 11 5 4" xfId="11536" xr:uid="{00000000-0005-0000-0000-0000285E0000}"/>
    <cellStyle name="常规 11 5 4 2" xfId="31177" xr:uid="{00000000-0005-0000-0000-0000295E0000}"/>
    <cellStyle name="常规 11 5 5" xfId="17105" xr:uid="{00000000-0005-0000-0000-00002A5E0000}"/>
    <cellStyle name="常规 11 5 5 2" xfId="31179" xr:uid="{00000000-0005-0000-0000-00002B5E0000}"/>
    <cellStyle name="常规 11 5 6" xfId="31169" xr:uid="{00000000-0005-0000-0000-00002C5E0000}"/>
    <cellStyle name="常规 11 6" xfId="18278" xr:uid="{00000000-0005-0000-0000-00002D5E0000}"/>
    <cellStyle name="常规 11 6 2" xfId="34359" xr:uid="{00000000-0005-0000-0000-00002E5E0000}"/>
    <cellStyle name="常规 11 7" xfId="18503" xr:uid="{00000000-0005-0000-0000-00002F5E0000}"/>
    <cellStyle name="常规 11 7 2" xfId="23810" xr:uid="{00000000-0005-0000-0000-0000305E0000}"/>
    <cellStyle name="常规 11 8" xfId="2941" xr:uid="{00000000-0005-0000-0000-0000315E0000}"/>
    <cellStyle name="常规 11 8 2" xfId="21483" xr:uid="{00000000-0005-0000-0000-0000325E0000}"/>
    <cellStyle name="常规 11 9" xfId="34346" xr:uid="{00000000-0005-0000-0000-0000335E0000}"/>
    <cellStyle name="常规 11_10经营表" xfId="2943" xr:uid="{00000000-0005-0000-0000-0000345E0000}"/>
    <cellStyle name="常规 110" xfId="20668" xr:uid="{00000000-0005-0000-0000-0000355E0000}"/>
    <cellStyle name="常规 111" xfId="20666" xr:uid="{00000000-0005-0000-0000-0000365E0000}"/>
    <cellStyle name="常规 112" xfId="20667" xr:uid="{00000000-0005-0000-0000-0000375E0000}"/>
    <cellStyle name="常规 113" xfId="6757" xr:uid="{00000000-0005-0000-0000-0000385E0000}"/>
    <cellStyle name="常规 113 2" xfId="18609" xr:uid="{00000000-0005-0000-0000-0000395E0000}"/>
    <cellStyle name="常规 113 2 2" xfId="34360" xr:uid="{00000000-0005-0000-0000-00003A5E0000}"/>
    <cellStyle name="常规 113 3" xfId="24266" xr:uid="{00000000-0005-0000-0000-00003B5E0000}"/>
    <cellStyle name="常规 114" xfId="33" xr:uid="{00000000-0005-0000-0000-00003C5E0000}"/>
    <cellStyle name="常规 115" xfId="18250" xr:uid="{00000000-0005-0000-0000-00003D5E0000}"/>
    <cellStyle name="常规 115 2" xfId="19481" xr:uid="{00000000-0005-0000-0000-00003E5E0000}"/>
    <cellStyle name="常规 115 2 2" xfId="34362" xr:uid="{00000000-0005-0000-0000-00003F5E0000}"/>
    <cellStyle name="常规 115 3" xfId="34361" xr:uid="{00000000-0005-0000-0000-0000405E0000}"/>
    <cellStyle name="常规 116" xfId="18259" xr:uid="{00000000-0005-0000-0000-0000415E0000}"/>
    <cellStyle name="常规 116 2" xfId="18265" xr:uid="{00000000-0005-0000-0000-0000425E0000}"/>
    <cellStyle name="常规 116 2 2" xfId="19496" xr:uid="{00000000-0005-0000-0000-0000435E0000}"/>
    <cellStyle name="常规 116 2 2 2" xfId="34365" xr:uid="{00000000-0005-0000-0000-0000445E0000}"/>
    <cellStyle name="常规 116 2 3" xfId="34364" xr:uid="{00000000-0005-0000-0000-0000455E0000}"/>
    <cellStyle name="常规 116 3" xfId="20630" xr:uid="{00000000-0005-0000-0000-0000465E0000}"/>
    <cellStyle name="常规 116 3 2" xfId="34367" xr:uid="{00000000-0005-0000-0000-0000475E0000}"/>
    <cellStyle name="常规 116 3 3" xfId="42722" xr:uid="{00000000-0005-0000-0000-0000485E0000}"/>
    <cellStyle name="常规 116 4" xfId="19490" xr:uid="{00000000-0005-0000-0000-0000495E0000}"/>
    <cellStyle name="常规 116 4 2" xfId="34369" xr:uid="{00000000-0005-0000-0000-00004A5E0000}"/>
    <cellStyle name="常规 116 4 3" xfId="42723" xr:uid="{00000000-0005-0000-0000-00004B5E0000}"/>
    <cellStyle name="常规 116 5" xfId="34363" xr:uid="{00000000-0005-0000-0000-00004C5E0000}"/>
    <cellStyle name="常规 117" xfId="18264" xr:uid="{00000000-0005-0000-0000-00004D5E0000}"/>
    <cellStyle name="常规 117 2" xfId="18266" xr:uid="{00000000-0005-0000-0000-00004E5E0000}"/>
    <cellStyle name="常规 117 2 2" xfId="19497" xr:uid="{00000000-0005-0000-0000-00004F5E0000}"/>
    <cellStyle name="常规 117 2 2 2" xfId="34372" xr:uid="{00000000-0005-0000-0000-0000505E0000}"/>
    <cellStyle name="常规 117 2 3" xfId="34371" xr:uid="{00000000-0005-0000-0000-0000515E0000}"/>
    <cellStyle name="常规 117 3" xfId="20631" xr:uid="{00000000-0005-0000-0000-0000525E0000}"/>
    <cellStyle name="常规 117 3 2" xfId="34374" xr:uid="{00000000-0005-0000-0000-0000535E0000}"/>
    <cellStyle name="常规 117 3 3" xfId="42724" xr:uid="{00000000-0005-0000-0000-0000545E0000}"/>
    <cellStyle name="常规 117 4" xfId="19495" xr:uid="{00000000-0005-0000-0000-0000555E0000}"/>
    <cellStyle name="常规 117 4 2" xfId="34376" xr:uid="{00000000-0005-0000-0000-0000565E0000}"/>
    <cellStyle name="常规 117 4 3" xfId="42725" xr:uid="{00000000-0005-0000-0000-0000575E0000}"/>
    <cellStyle name="常规 117 5" xfId="34370" xr:uid="{00000000-0005-0000-0000-0000585E0000}"/>
    <cellStyle name="常规 118" xfId="18267" xr:uid="{00000000-0005-0000-0000-0000595E0000}"/>
    <cellStyle name="常规 118 2" xfId="19498" xr:uid="{00000000-0005-0000-0000-00005A5E0000}"/>
    <cellStyle name="常规 118 2 2" xfId="34378" xr:uid="{00000000-0005-0000-0000-00005B5E0000}"/>
    <cellStyle name="常规 118 3" xfId="34377" xr:uid="{00000000-0005-0000-0000-00005C5E0000}"/>
    <cellStyle name="常规 119" xfId="18277" xr:uid="{00000000-0005-0000-0000-00005D5E0000}"/>
    <cellStyle name="常规 119 2" xfId="34380" xr:uid="{00000000-0005-0000-0000-00005E5E0000}"/>
    <cellStyle name="常规 12" xfId="2945" xr:uid="{00000000-0005-0000-0000-00005F5E0000}"/>
    <cellStyle name="常规 12 2" xfId="2946" xr:uid="{00000000-0005-0000-0000-0000605E0000}"/>
    <cellStyle name="常规 12 2 2" xfId="17534" xr:uid="{00000000-0005-0000-0000-0000615E0000}"/>
    <cellStyle name="常规 12 2 2 2" xfId="19369" xr:uid="{00000000-0005-0000-0000-0000625E0000}"/>
    <cellStyle name="常规 12 2 2 2 2" xfId="33608" xr:uid="{00000000-0005-0000-0000-0000635E0000}"/>
    <cellStyle name="常规 12 2 2 3" xfId="34384" xr:uid="{00000000-0005-0000-0000-0000645E0000}"/>
    <cellStyle name="常规 12 2 3" xfId="18506" xr:uid="{00000000-0005-0000-0000-0000655E0000}"/>
    <cellStyle name="常规 12 2 3 2" xfId="34385" xr:uid="{00000000-0005-0000-0000-0000665E0000}"/>
    <cellStyle name="常规 12 2 4" xfId="34383" xr:uid="{00000000-0005-0000-0000-0000675E0000}"/>
    <cellStyle name="常规 12 3" xfId="2947" xr:uid="{00000000-0005-0000-0000-0000685E0000}"/>
    <cellStyle name="常规 12 3 2" xfId="17535" xr:uid="{00000000-0005-0000-0000-0000695E0000}"/>
    <cellStyle name="常规 12 3 2 2" xfId="19370" xr:uid="{00000000-0005-0000-0000-00006A5E0000}"/>
    <cellStyle name="常规 12 3 2 2 2" xfId="34391" xr:uid="{00000000-0005-0000-0000-00006B5E0000}"/>
    <cellStyle name="常规 12 3 2 3" xfId="34389" xr:uid="{00000000-0005-0000-0000-00006C5E0000}"/>
    <cellStyle name="常规 12 3 3" xfId="18507" xr:uid="{00000000-0005-0000-0000-00006D5E0000}"/>
    <cellStyle name="常规 12 3 3 2" xfId="34393" xr:uid="{00000000-0005-0000-0000-00006E5E0000}"/>
    <cellStyle name="常规 12 3 4" xfId="34387" xr:uid="{00000000-0005-0000-0000-00006F5E0000}"/>
    <cellStyle name="常规 12 4" xfId="17533" xr:uid="{00000000-0005-0000-0000-0000705E0000}"/>
    <cellStyle name="常规 12 4 2" xfId="19368" xr:uid="{00000000-0005-0000-0000-0000715E0000}"/>
    <cellStyle name="常规 12 4 2 2" xfId="21520" xr:uid="{00000000-0005-0000-0000-0000725E0000}"/>
    <cellStyle name="常规 12 4 3" xfId="34395" xr:uid="{00000000-0005-0000-0000-0000735E0000}"/>
    <cellStyle name="常规 12 5" xfId="18505" xr:uid="{00000000-0005-0000-0000-0000745E0000}"/>
    <cellStyle name="常规 12 5 2" xfId="34396" xr:uid="{00000000-0005-0000-0000-0000755E0000}"/>
    <cellStyle name="常规 12 6" xfId="34381" xr:uid="{00000000-0005-0000-0000-0000765E0000}"/>
    <cellStyle name="常规 120" xfId="20673" xr:uid="{00000000-0005-0000-0000-0000775E0000}"/>
    <cellStyle name="常规 124" xfId="18280" xr:uid="{00000000-0005-0000-0000-0000785E0000}"/>
    <cellStyle name="常规 124 2" xfId="34379" xr:uid="{00000000-0005-0000-0000-0000795E0000}"/>
    <cellStyle name="常规 124 3" xfId="42726" xr:uid="{00000000-0005-0000-0000-00007A5E0000}"/>
    <cellStyle name="常规 127" xfId="18282" xr:uid="{00000000-0005-0000-0000-00007B5E0000}"/>
    <cellStyle name="常规 127 2" xfId="30073" xr:uid="{00000000-0005-0000-0000-00007C5E0000}"/>
    <cellStyle name="常规 128" xfId="18281" xr:uid="{00000000-0005-0000-0000-00007D5E0000}"/>
    <cellStyle name="常规 128 2" xfId="30077" xr:uid="{00000000-0005-0000-0000-00007E5E0000}"/>
    <cellStyle name="常规 129" xfId="18283" xr:uid="{00000000-0005-0000-0000-00007F5E0000}"/>
    <cellStyle name="常规 129 2" xfId="30080" xr:uid="{00000000-0005-0000-0000-0000805E0000}"/>
    <cellStyle name="常规 129 3" xfId="41215" xr:uid="{00000000-0005-0000-0000-0000815E0000}"/>
    <cellStyle name="常规 13" xfId="60" xr:uid="{00000000-0005-0000-0000-0000825E0000}"/>
    <cellStyle name="常规 13 2" xfId="1200" xr:uid="{00000000-0005-0000-0000-0000835E0000}"/>
    <cellStyle name="常规 13 2 2" xfId="15812" xr:uid="{00000000-0005-0000-0000-0000845E0000}"/>
    <cellStyle name="常规 13 2 2 2" xfId="19209" xr:uid="{00000000-0005-0000-0000-0000855E0000}"/>
    <cellStyle name="常规 13 2 2 2 2" xfId="20908" xr:uid="{00000000-0005-0000-0000-0000865E0000}"/>
    <cellStyle name="常规 13 2 2 3" xfId="21436" xr:uid="{00000000-0005-0000-0000-0000875E0000}"/>
    <cellStyle name="常规 13 2 3" xfId="18434" xr:uid="{00000000-0005-0000-0000-0000885E0000}"/>
    <cellStyle name="常规 13 2 3 2" xfId="33877" xr:uid="{00000000-0005-0000-0000-0000895E0000}"/>
    <cellStyle name="常规 13 2 4" xfId="34399" xr:uid="{00000000-0005-0000-0000-00008A5E0000}"/>
    <cellStyle name="常规 13 3" xfId="2951" xr:uid="{00000000-0005-0000-0000-00008B5E0000}"/>
    <cellStyle name="常规 13 3 2" xfId="17539" xr:uid="{00000000-0005-0000-0000-00008C5E0000}"/>
    <cellStyle name="常规 13 3 2 2" xfId="19372" xr:uid="{00000000-0005-0000-0000-00008D5E0000}"/>
    <cellStyle name="常规 13 3 2 2 2" xfId="34404" xr:uid="{00000000-0005-0000-0000-00008E5E0000}"/>
    <cellStyle name="常规 13 3 2 3" xfId="34401" xr:uid="{00000000-0005-0000-0000-00008F5E0000}"/>
    <cellStyle name="常规 13 3 3" xfId="18509" xr:uid="{00000000-0005-0000-0000-0000905E0000}"/>
    <cellStyle name="常规 13 3 3 2" xfId="34405" xr:uid="{00000000-0005-0000-0000-0000915E0000}"/>
    <cellStyle name="常规 13 3 4" xfId="34400" xr:uid="{00000000-0005-0000-0000-0000925E0000}"/>
    <cellStyle name="常规 13 4" xfId="17538" xr:uid="{00000000-0005-0000-0000-0000935E0000}"/>
    <cellStyle name="常规 13 4 2" xfId="19371" xr:uid="{00000000-0005-0000-0000-0000945E0000}"/>
    <cellStyle name="常规 13 4 2 2" xfId="34408" xr:uid="{00000000-0005-0000-0000-0000955E0000}"/>
    <cellStyle name="常规 13 4 3" xfId="34406" xr:uid="{00000000-0005-0000-0000-0000965E0000}"/>
    <cellStyle name="常规 13 5" xfId="18508" xr:uid="{00000000-0005-0000-0000-0000975E0000}"/>
    <cellStyle name="常规 13 5 2" xfId="34409" xr:uid="{00000000-0005-0000-0000-0000985E0000}"/>
    <cellStyle name="常规 13 6" xfId="2950" xr:uid="{00000000-0005-0000-0000-0000995E0000}"/>
    <cellStyle name="常规 13 6 2" xfId="34412" xr:uid="{00000000-0005-0000-0000-00009A5E0000}"/>
    <cellStyle name="常规 13 7" xfId="34398" xr:uid="{00000000-0005-0000-0000-00009B5E0000}"/>
    <cellStyle name="常规 13 9" xfId="43676" xr:uid="{A8F1542B-E936-49D4-BEB4-BB10EC096947}"/>
    <cellStyle name="常规 13_10经营表" xfId="2952" xr:uid="{00000000-0005-0000-0000-00009C5E0000}"/>
    <cellStyle name="常规 130" xfId="18284" xr:uid="{00000000-0005-0000-0000-00009D5E0000}"/>
    <cellStyle name="常规 130 2" xfId="26327" xr:uid="{00000000-0005-0000-0000-00009E5E0000}"/>
    <cellStyle name="常规 130 3" xfId="42130" xr:uid="{00000000-0005-0000-0000-00009F5E0000}"/>
    <cellStyle name="常规 131" xfId="18286" xr:uid="{00000000-0005-0000-0000-0000A05E0000}"/>
    <cellStyle name="常规 131 2" xfId="30069" xr:uid="{00000000-0005-0000-0000-0000A15E0000}"/>
    <cellStyle name="常规 132" xfId="18294" xr:uid="{00000000-0005-0000-0000-0000A25E0000}"/>
    <cellStyle name="常规 132 2" xfId="30072" xr:uid="{00000000-0005-0000-0000-0000A35E0000}"/>
    <cellStyle name="常规 133" xfId="18295" xr:uid="{00000000-0005-0000-0000-0000A45E0000}"/>
    <cellStyle name="常规 133 2" xfId="30076" xr:uid="{00000000-0005-0000-0000-0000A55E0000}"/>
    <cellStyle name="常规 135" xfId="18285" xr:uid="{00000000-0005-0000-0000-0000A65E0000}"/>
    <cellStyle name="常规 135 2" xfId="34416" xr:uid="{00000000-0005-0000-0000-0000A75E0000}"/>
    <cellStyle name="常规 14" xfId="61" xr:uid="{00000000-0005-0000-0000-0000A85E0000}"/>
    <cellStyle name="常规 14 2" xfId="2954" xr:uid="{00000000-0005-0000-0000-0000A95E0000}"/>
    <cellStyle name="常规 14 2 2" xfId="17541" xr:uid="{00000000-0005-0000-0000-0000AA5E0000}"/>
    <cellStyle name="常规 14 2 2 2" xfId="19374" xr:uid="{00000000-0005-0000-0000-0000AB5E0000}"/>
    <cellStyle name="常规 14 2 2 2 2" xfId="25770" xr:uid="{00000000-0005-0000-0000-0000AC5E0000}"/>
    <cellStyle name="常规 14 2 2 3" xfId="34420" xr:uid="{00000000-0005-0000-0000-0000AD5E0000}"/>
    <cellStyle name="常规 14 2 3" xfId="18511" xr:uid="{00000000-0005-0000-0000-0000AE5E0000}"/>
    <cellStyle name="常规 14 2 3 2" xfId="34421" xr:uid="{00000000-0005-0000-0000-0000AF5E0000}"/>
    <cellStyle name="常规 14 2 4" xfId="34419" xr:uid="{00000000-0005-0000-0000-0000B05E0000}"/>
    <cellStyle name="常规 14 3" xfId="2955" xr:uid="{00000000-0005-0000-0000-0000B15E0000}"/>
    <cellStyle name="常规 14 3 2" xfId="17542" xr:uid="{00000000-0005-0000-0000-0000B25E0000}"/>
    <cellStyle name="常规 14 3 2 2" xfId="19375" xr:uid="{00000000-0005-0000-0000-0000B35E0000}"/>
    <cellStyle name="常规 14 3 2 2 2" xfId="31896" xr:uid="{00000000-0005-0000-0000-0000B45E0000}"/>
    <cellStyle name="常规 14 3 2 3" xfId="31335" xr:uid="{00000000-0005-0000-0000-0000B55E0000}"/>
    <cellStyle name="常规 14 3 3" xfId="18512" xr:uid="{00000000-0005-0000-0000-0000B65E0000}"/>
    <cellStyle name="常规 14 3 3 2" xfId="31339" xr:uid="{00000000-0005-0000-0000-0000B75E0000}"/>
    <cellStyle name="常规 14 3 4" xfId="34422" xr:uid="{00000000-0005-0000-0000-0000B85E0000}"/>
    <cellStyle name="常规 14 4" xfId="17540" xr:uid="{00000000-0005-0000-0000-0000B95E0000}"/>
    <cellStyle name="常规 14 4 2" xfId="19373" xr:uid="{00000000-0005-0000-0000-0000BA5E0000}"/>
    <cellStyle name="常规 14 4 2 2" xfId="34425" xr:uid="{00000000-0005-0000-0000-0000BB5E0000}"/>
    <cellStyle name="常规 14 4 3" xfId="34423" xr:uid="{00000000-0005-0000-0000-0000BC5E0000}"/>
    <cellStyle name="常规 14 5" xfId="18510" xr:uid="{00000000-0005-0000-0000-0000BD5E0000}"/>
    <cellStyle name="常规 14 5 2" xfId="34426" xr:uid="{00000000-0005-0000-0000-0000BE5E0000}"/>
    <cellStyle name="常规 14 6" xfId="2953" xr:uid="{00000000-0005-0000-0000-0000BF5E0000}"/>
    <cellStyle name="常规 14 6 2" xfId="34428" xr:uid="{00000000-0005-0000-0000-0000C05E0000}"/>
    <cellStyle name="常规 14 7" xfId="34418" xr:uid="{00000000-0005-0000-0000-0000C15E0000}"/>
    <cellStyle name="常规 141" xfId="43669" xr:uid="{68350F44-9EC9-43B3-9685-A5BA4ECA6B2D}"/>
    <cellStyle name="常规 143" xfId="43670" xr:uid="{73F5E211-266C-490F-AAE9-0B29E6BB3B5A}"/>
    <cellStyle name="常规 145" xfId="18293" xr:uid="{00000000-0005-0000-0000-0000C25E0000}"/>
    <cellStyle name="常规 145 2" xfId="28276" xr:uid="{00000000-0005-0000-0000-0000C35E0000}"/>
    <cellStyle name="常规 145 3" xfId="42419" xr:uid="{00000000-0005-0000-0000-0000C45E0000}"/>
    <cellStyle name="常规 147" xfId="18290" xr:uid="{00000000-0005-0000-0000-0000C55E0000}"/>
    <cellStyle name="常规 147 2" xfId="28283" xr:uid="{00000000-0005-0000-0000-0000C65E0000}"/>
    <cellStyle name="常规 148" xfId="18289" xr:uid="{00000000-0005-0000-0000-0000C75E0000}"/>
    <cellStyle name="常规 148 2" xfId="28286" xr:uid="{00000000-0005-0000-0000-0000C85E0000}"/>
    <cellStyle name="常规 149" xfId="18291" xr:uid="{00000000-0005-0000-0000-0000C95E0000}"/>
    <cellStyle name="常规 149 2" xfId="22581" xr:uid="{00000000-0005-0000-0000-0000CA5E0000}"/>
    <cellStyle name="常规 15" xfId="1746" xr:uid="{00000000-0005-0000-0000-0000CB5E0000}"/>
    <cellStyle name="常规 15 2" xfId="2668" xr:uid="{00000000-0005-0000-0000-0000CC5E0000}"/>
    <cellStyle name="常规 15 2 2" xfId="17266" xr:uid="{00000000-0005-0000-0000-0000CD5E0000}"/>
    <cellStyle name="常规 15 2 2 2" xfId="19350" xr:uid="{00000000-0005-0000-0000-0000CE5E0000}"/>
    <cellStyle name="常规 15 2 2 2 2" xfId="8" xr:uid="{00000000-0005-0000-0000-0000CF5E0000}"/>
    <cellStyle name="常规 15 2 2 2 2 2" xfId="18288" xr:uid="{00000000-0005-0000-0000-0000D05E0000}"/>
    <cellStyle name="常规 15 2 2 2 3" xfId="20857" xr:uid="{00000000-0005-0000-0000-0000D15E0000}"/>
    <cellStyle name="常规 15 2 2 3" xfId="34434" xr:uid="{00000000-0005-0000-0000-0000D25E0000}"/>
    <cellStyle name="常规 15 2 3" xfId="18493" xr:uid="{00000000-0005-0000-0000-0000D35E0000}"/>
    <cellStyle name="常规 15 2 3 2" xfId="21002" xr:uid="{00000000-0005-0000-0000-0000D45E0000}"/>
    <cellStyle name="常规 15 2 4" xfId="34432" xr:uid="{00000000-0005-0000-0000-0000D55E0000}"/>
    <cellStyle name="常规 15 3" xfId="2956" xr:uid="{00000000-0005-0000-0000-0000D65E0000}"/>
    <cellStyle name="常规 15 3 2" xfId="17543" xr:uid="{00000000-0005-0000-0000-0000D75E0000}"/>
    <cellStyle name="常规 15 3 2 2" xfId="19376" xr:uid="{00000000-0005-0000-0000-0000D85E0000}"/>
    <cellStyle name="常规 15 3 2 2 2" xfId="26536" xr:uid="{00000000-0005-0000-0000-0000D95E0000}"/>
    <cellStyle name="常规 15 3 2 3" xfId="34438" xr:uid="{00000000-0005-0000-0000-0000DA5E0000}"/>
    <cellStyle name="常规 15 3 3" xfId="18513" xr:uid="{00000000-0005-0000-0000-0000DB5E0000}"/>
    <cellStyle name="常规 15 3 3 2" xfId="21009" xr:uid="{00000000-0005-0000-0000-0000DC5E0000}"/>
    <cellStyle name="常规 15 3 4" xfId="34436" xr:uid="{00000000-0005-0000-0000-0000DD5E0000}"/>
    <cellStyle name="常规 15 4" xfId="2957" xr:uid="{00000000-0005-0000-0000-0000DE5E0000}"/>
    <cellStyle name="常规 15 4 2" xfId="5624" xr:uid="{00000000-0005-0000-0000-0000DF5E0000}"/>
    <cellStyle name="常规 15 4 2 2" xfId="34441" xr:uid="{00000000-0005-0000-0000-0000E05E0000}"/>
    <cellStyle name="常规 15 4 3" xfId="12791" xr:uid="{00000000-0005-0000-0000-0000E15E0000}"/>
    <cellStyle name="常规 15 4 3 2" xfId="21014" xr:uid="{00000000-0005-0000-0000-0000E25E0000}"/>
    <cellStyle name="常规 15 4 4" xfId="12792" xr:uid="{00000000-0005-0000-0000-0000E35E0000}"/>
    <cellStyle name="常规 15 4 4 2" xfId="21021" xr:uid="{00000000-0005-0000-0000-0000E45E0000}"/>
    <cellStyle name="常规 15 4 5" xfId="17544" xr:uid="{00000000-0005-0000-0000-0000E55E0000}"/>
    <cellStyle name="常规 15 4 5 2" xfId="34443" xr:uid="{00000000-0005-0000-0000-0000E65E0000}"/>
    <cellStyle name="常规 15 4 6" xfId="34440" xr:uid="{00000000-0005-0000-0000-0000E75E0000}"/>
    <cellStyle name="常规 15 5" xfId="16382" xr:uid="{00000000-0005-0000-0000-0000E85E0000}"/>
    <cellStyle name="常规 15 5 2" xfId="19251" xr:uid="{00000000-0005-0000-0000-0000E95E0000}"/>
    <cellStyle name="常规 15 5 2 2" xfId="33751" xr:uid="{00000000-0005-0000-0000-0000EA5E0000}"/>
    <cellStyle name="常规 15 5 3" xfId="34444" xr:uid="{00000000-0005-0000-0000-0000EB5E0000}"/>
    <cellStyle name="常规 15_10经营表" xfId="541" xr:uid="{00000000-0005-0000-0000-0000EC5E0000}"/>
    <cellStyle name="常规 158" xfId="43675" xr:uid="{03E02226-A4B5-4DC9-A528-9284E8153715}"/>
    <cellStyle name="常规 16" xfId="1750" xr:uid="{00000000-0005-0000-0000-0000ED5E0000}"/>
    <cellStyle name="常规 16 2" xfId="2958" xr:uid="{00000000-0005-0000-0000-0000EE5E0000}"/>
    <cellStyle name="常规 16 2 2" xfId="28800" xr:uid="{00000000-0005-0000-0000-0000EF5E0000}"/>
    <cellStyle name="常规 16 3" xfId="2959" xr:uid="{00000000-0005-0000-0000-0000F05E0000}"/>
    <cellStyle name="常规 16 3 2" xfId="34451" xr:uid="{00000000-0005-0000-0000-0000F15E0000}"/>
    <cellStyle name="常规 16 4" xfId="651" xr:uid="{00000000-0005-0000-0000-0000F25E0000}"/>
    <cellStyle name="常规 16 4 2" xfId="5625" xr:uid="{00000000-0005-0000-0000-0000F35E0000}"/>
    <cellStyle name="常规 16 4 2 2" xfId="34453" xr:uid="{00000000-0005-0000-0000-0000F45E0000}"/>
    <cellStyle name="常规 16 4 3" xfId="12796" xr:uid="{00000000-0005-0000-0000-0000F55E0000}"/>
    <cellStyle name="常规 16 4 3 2" xfId="34455" xr:uid="{00000000-0005-0000-0000-0000F65E0000}"/>
    <cellStyle name="常规 16 4 4" xfId="10240" xr:uid="{00000000-0005-0000-0000-0000F75E0000}"/>
    <cellStyle name="常规 16 4 4 2" xfId="28087" xr:uid="{00000000-0005-0000-0000-0000F85E0000}"/>
    <cellStyle name="常规 16 4 5" xfId="15566" xr:uid="{00000000-0005-0000-0000-0000F95E0000}"/>
    <cellStyle name="常规 16 4 5 2" xfId="34457" xr:uid="{00000000-0005-0000-0000-0000FA5E0000}"/>
    <cellStyle name="常规 16 4 6" xfId="21213" xr:uid="{00000000-0005-0000-0000-0000FB5E0000}"/>
    <cellStyle name="常规 16 5" xfId="16386" xr:uid="{00000000-0005-0000-0000-0000FC5E0000}"/>
    <cellStyle name="常规 16 5 2" xfId="19252" xr:uid="{00000000-0005-0000-0000-0000FD5E0000}"/>
    <cellStyle name="常规 16 5 2 2" xfId="34460" xr:uid="{00000000-0005-0000-0000-0000FE5E0000}"/>
    <cellStyle name="常规 16 5 3" xfId="34459" xr:uid="{00000000-0005-0000-0000-0000FF5E0000}"/>
    <cellStyle name="常规 16 6" xfId="18456" xr:uid="{00000000-0005-0000-0000-0000005F0000}"/>
    <cellStyle name="常规 16 6 2" xfId="34461" xr:uid="{00000000-0005-0000-0000-0000015F0000}"/>
    <cellStyle name="常规 16 7" xfId="34447" xr:uid="{00000000-0005-0000-0000-0000025F0000}"/>
    <cellStyle name="常规 16_10经营表" xfId="2014" xr:uid="{00000000-0005-0000-0000-0000035F0000}"/>
    <cellStyle name="常规 17" xfId="2962" xr:uid="{00000000-0005-0000-0000-0000045F0000}"/>
    <cellStyle name="常规 17 2" xfId="17548" xr:uid="{00000000-0005-0000-0000-0000055F0000}"/>
    <cellStyle name="常规 17 2 2" xfId="19378" xr:uid="{00000000-0005-0000-0000-0000065F0000}"/>
    <cellStyle name="常规 17 2 2 2" xfId="34466" xr:uid="{00000000-0005-0000-0000-0000075F0000}"/>
    <cellStyle name="常规 17 2 3" xfId="25620" xr:uid="{00000000-0005-0000-0000-0000085F0000}"/>
    <cellStyle name="常规 17 3" xfId="18515" xr:uid="{00000000-0005-0000-0000-0000095F0000}"/>
    <cellStyle name="常规 17 3 2" xfId="34403" xr:uid="{00000000-0005-0000-0000-00000A5F0000}"/>
    <cellStyle name="常规 17 4" xfId="34464" xr:uid="{00000000-0005-0000-0000-00000B5F0000}"/>
    <cellStyle name="常规 18" xfId="46" xr:uid="{00000000-0005-0000-0000-00000C5F0000}"/>
    <cellStyle name="常规 18 2" xfId="2963" xr:uid="{00000000-0005-0000-0000-00000D5F0000}"/>
    <cellStyle name="常规 18 2 2" xfId="5627" xr:uid="{00000000-0005-0000-0000-00000E5F0000}"/>
    <cellStyle name="常规 18 2 2 2" xfId="34471" xr:uid="{00000000-0005-0000-0000-00000F5F0000}"/>
    <cellStyle name="常规 18 2 3" xfId="12798" xr:uid="{00000000-0005-0000-0000-0000105F0000}"/>
    <cellStyle name="常规 18 2 3 2" xfId="34473" xr:uid="{00000000-0005-0000-0000-0000115F0000}"/>
    <cellStyle name="常规 18 2 4" xfId="12799" xr:uid="{00000000-0005-0000-0000-0000125F0000}"/>
    <cellStyle name="常规 18 2 4 2" xfId="34475" xr:uid="{00000000-0005-0000-0000-0000135F0000}"/>
    <cellStyle name="常规 18 2 5" xfId="17549" xr:uid="{00000000-0005-0000-0000-0000145F0000}"/>
    <cellStyle name="常规 18 2 5 2" xfId="34476" xr:uid="{00000000-0005-0000-0000-0000155F0000}"/>
    <cellStyle name="常规 18 2 6" xfId="34470" xr:uid="{00000000-0005-0000-0000-0000165F0000}"/>
    <cellStyle name="常规 18 3" xfId="5626" xr:uid="{00000000-0005-0000-0000-0000175F0000}"/>
    <cellStyle name="常规 18 3 2" xfId="6758" xr:uid="{00000000-0005-0000-0000-0000185F0000}"/>
    <cellStyle name="常规 18 3 2 2" xfId="18610" xr:uid="{00000000-0005-0000-0000-0000195F0000}"/>
    <cellStyle name="常规 18 3 2 2 2" xfId="34480" xr:uid="{00000000-0005-0000-0000-00001A5F0000}"/>
    <cellStyle name="常规 18 3 2 3" xfId="34479" xr:uid="{00000000-0005-0000-0000-00001B5F0000}"/>
    <cellStyle name="常规 18 3 3" xfId="34478" xr:uid="{00000000-0005-0000-0000-00001C5F0000}"/>
    <cellStyle name="常规 18 4" xfId="6753" xr:uid="{00000000-0005-0000-0000-00001D5F0000}"/>
    <cellStyle name="常规 18 4 2" xfId="12802" xr:uid="{00000000-0005-0000-0000-00001E5F0000}"/>
    <cellStyle name="常规 18 4 2 2" xfId="32297" xr:uid="{00000000-0005-0000-0000-00001F5F0000}"/>
    <cellStyle name="常规 18 4 3" xfId="18605" xr:uid="{00000000-0005-0000-0000-0000205F0000}"/>
    <cellStyle name="常规 18 4 3 2" xfId="32314" xr:uid="{00000000-0005-0000-0000-0000215F0000}"/>
    <cellStyle name="常规 18 4 4" xfId="34482" xr:uid="{00000000-0005-0000-0000-0000225F0000}"/>
    <cellStyle name="常规 18 5" xfId="12803" xr:uid="{00000000-0005-0000-0000-0000235F0000}"/>
    <cellStyle name="常规 18 5 2" xfId="34484" xr:uid="{00000000-0005-0000-0000-0000245F0000}"/>
    <cellStyle name="常规 18 6" xfId="16672" xr:uid="{00000000-0005-0000-0000-0000255F0000}"/>
    <cellStyle name="常规 18 6 2" xfId="34485" xr:uid="{00000000-0005-0000-0000-0000265F0000}"/>
    <cellStyle name="常规 18 7" xfId="2061" xr:uid="{00000000-0005-0000-0000-0000275F0000}"/>
    <cellStyle name="常规 18 7 2" xfId="34486" xr:uid="{00000000-0005-0000-0000-0000285F0000}"/>
    <cellStyle name="常规 18 8" xfId="34354" xr:uid="{00000000-0005-0000-0000-0000295F0000}"/>
    <cellStyle name="常规 19" xfId="2965" xr:uid="{00000000-0005-0000-0000-00002A5F0000}"/>
    <cellStyle name="常规 19 2" xfId="6754" xr:uid="{00000000-0005-0000-0000-00002B5F0000}"/>
    <cellStyle name="常规 19 2 2" xfId="17551" xr:uid="{00000000-0005-0000-0000-00002C5F0000}"/>
    <cellStyle name="常规 19 2 2 2" xfId="19379" xr:uid="{00000000-0005-0000-0000-00002D5F0000}"/>
    <cellStyle name="常规 19 2 2 2 2" xfId="34492" xr:uid="{00000000-0005-0000-0000-00002E5F0000}"/>
    <cellStyle name="常规 19 2 2 3" xfId="21084" xr:uid="{00000000-0005-0000-0000-00002F5F0000}"/>
    <cellStyle name="常规 19 2 3" xfId="18606" xr:uid="{00000000-0005-0000-0000-0000305F0000}"/>
    <cellStyle name="常规 19 2 3 2" xfId="34494" xr:uid="{00000000-0005-0000-0000-0000315F0000}"/>
    <cellStyle name="常规 19 2 4" xfId="34491" xr:uid="{00000000-0005-0000-0000-0000325F0000}"/>
    <cellStyle name="常规 19 3" xfId="18516" xr:uid="{00000000-0005-0000-0000-0000335F0000}"/>
    <cellStyle name="常规 19 3 2" xfId="34496" xr:uid="{00000000-0005-0000-0000-0000345F0000}"/>
    <cellStyle name="常规 19 4" xfId="34488" xr:uid="{00000000-0005-0000-0000-0000355F0000}"/>
    <cellStyle name="常规 2" xfId="1" xr:uid="{00000000-0005-0000-0000-0000365F0000}"/>
    <cellStyle name="常规 2 10" xfId="2970" xr:uid="{00000000-0005-0000-0000-0000375F0000}"/>
    <cellStyle name="常规 2 10 2" xfId="17556" xr:uid="{00000000-0005-0000-0000-0000385F0000}"/>
    <cellStyle name="常规 2 10 2 2" xfId="19381" xr:uid="{00000000-0005-0000-0000-0000395F0000}"/>
    <cellStyle name="常规 2 10 2 2 2" xfId="34503" xr:uid="{00000000-0005-0000-0000-00003A5F0000}"/>
    <cellStyle name="常规 2 10 2 3" xfId="34502" xr:uid="{00000000-0005-0000-0000-00003B5F0000}"/>
    <cellStyle name="常规 2 10 3" xfId="18518" xr:uid="{00000000-0005-0000-0000-00003C5F0000}"/>
    <cellStyle name="常规 2 10 3 2" xfId="27700" xr:uid="{00000000-0005-0000-0000-00003D5F0000}"/>
    <cellStyle name="常规 2 10 4" xfId="34499" xr:uid="{00000000-0005-0000-0000-00003E5F0000}"/>
    <cellStyle name="常规 2 11" xfId="2972" xr:uid="{00000000-0005-0000-0000-00003F5F0000}"/>
    <cellStyle name="常规 2 11 2" xfId="17558" xr:uid="{00000000-0005-0000-0000-0000405F0000}"/>
    <cellStyle name="常规 2 11 2 2" xfId="19382" xr:uid="{00000000-0005-0000-0000-0000415F0000}"/>
    <cellStyle name="常规 2 11 2 2 2" xfId="34511" xr:uid="{00000000-0005-0000-0000-0000425F0000}"/>
    <cellStyle name="常规 2 11 2 3" xfId="34509" xr:uid="{00000000-0005-0000-0000-0000435F0000}"/>
    <cellStyle name="常规 2 11 3" xfId="18519" xr:uid="{00000000-0005-0000-0000-0000445F0000}"/>
    <cellStyle name="常规 2 11 3 2" xfId="34514" xr:uid="{00000000-0005-0000-0000-0000455F0000}"/>
    <cellStyle name="常规 2 11 4" xfId="34505" xr:uid="{00000000-0005-0000-0000-0000465F0000}"/>
    <cellStyle name="常规 2 12" xfId="27" xr:uid="{00000000-0005-0000-0000-0000475F0000}"/>
    <cellStyle name="常规 2 12 2" xfId="17560" xr:uid="{00000000-0005-0000-0000-0000485F0000}"/>
    <cellStyle name="常规 2 12 2 2" xfId="19383" xr:uid="{00000000-0005-0000-0000-0000495F0000}"/>
    <cellStyle name="常规 2 12 2 2 2" xfId="34518" xr:uid="{00000000-0005-0000-0000-00004A5F0000}"/>
    <cellStyle name="常规 2 12 2 3" xfId="34516" xr:uid="{00000000-0005-0000-0000-00004B5F0000}"/>
    <cellStyle name="常规 2 12 3" xfId="18520" xr:uid="{00000000-0005-0000-0000-00004C5F0000}"/>
    <cellStyle name="常规 2 12 3 2" xfId="34520" xr:uid="{00000000-0005-0000-0000-00004D5F0000}"/>
    <cellStyle name="常规 2 12 4" xfId="2974" xr:uid="{00000000-0005-0000-0000-00004E5F0000}"/>
    <cellStyle name="常规 2 13" xfId="2977" xr:uid="{00000000-0005-0000-0000-00004F5F0000}"/>
    <cellStyle name="常规 2 13 2" xfId="17563" xr:uid="{00000000-0005-0000-0000-0000505F0000}"/>
    <cellStyle name="常规 2 13 2 2" xfId="19384" xr:uid="{00000000-0005-0000-0000-0000515F0000}"/>
    <cellStyle name="常规 2 13 2 2 2" xfId="34526" xr:uid="{00000000-0005-0000-0000-0000525F0000}"/>
    <cellStyle name="常规 2 13 2 3" xfId="34525" xr:uid="{00000000-0005-0000-0000-0000535F0000}"/>
    <cellStyle name="常规 2 13 3" xfId="18521" xr:uid="{00000000-0005-0000-0000-0000545F0000}"/>
    <cellStyle name="常规 2 13 3 2" xfId="34528" xr:uid="{00000000-0005-0000-0000-0000555F0000}"/>
    <cellStyle name="常规 2 13 4" xfId="34523" xr:uid="{00000000-0005-0000-0000-0000565F0000}"/>
    <cellStyle name="常规 2 14" xfId="2979" xr:uid="{00000000-0005-0000-0000-0000575F0000}"/>
    <cellStyle name="常规 2 14 2" xfId="17565" xr:uid="{00000000-0005-0000-0000-0000585F0000}"/>
    <cellStyle name="常规 2 14 2 2" xfId="19385" xr:uid="{00000000-0005-0000-0000-0000595F0000}"/>
    <cellStyle name="常规 2 14 2 2 2" xfId="34537" xr:uid="{00000000-0005-0000-0000-00005A5F0000}"/>
    <cellStyle name="常规 2 14 2 3" xfId="34535" xr:uid="{00000000-0005-0000-0000-00005B5F0000}"/>
    <cellStyle name="常规 2 14 3" xfId="18522" xr:uid="{00000000-0005-0000-0000-00005C5F0000}"/>
    <cellStyle name="常规 2 14 3 2" xfId="34539" xr:uid="{00000000-0005-0000-0000-00005D5F0000}"/>
    <cellStyle name="常规 2 14 4" xfId="34532" xr:uid="{00000000-0005-0000-0000-00005E5F0000}"/>
    <cellStyle name="常规 2 15" xfId="2981" xr:uid="{00000000-0005-0000-0000-00005F5F0000}"/>
    <cellStyle name="常规 2 15 2" xfId="17567" xr:uid="{00000000-0005-0000-0000-0000605F0000}"/>
    <cellStyle name="常规 2 15 2 2" xfId="19386" xr:uid="{00000000-0005-0000-0000-0000615F0000}"/>
    <cellStyle name="常规 2 15 2 2 2" xfId="34549" xr:uid="{00000000-0005-0000-0000-0000625F0000}"/>
    <cellStyle name="常规 2 15 2 3" xfId="34547" xr:uid="{00000000-0005-0000-0000-0000635F0000}"/>
    <cellStyle name="常规 2 15 3" xfId="18523" xr:uid="{00000000-0005-0000-0000-0000645F0000}"/>
    <cellStyle name="常规 2 15 3 2" xfId="34550" xr:uid="{00000000-0005-0000-0000-0000655F0000}"/>
    <cellStyle name="常规 2 15 4" xfId="34543" xr:uid="{00000000-0005-0000-0000-0000665F0000}"/>
    <cellStyle name="常规 2 16" xfId="994" xr:uid="{00000000-0005-0000-0000-0000675F0000}"/>
    <cellStyle name="常规 2 16 2" xfId="15717" xr:uid="{00000000-0005-0000-0000-0000685F0000}"/>
    <cellStyle name="常规 2 16 2 2" xfId="19198" xr:uid="{00000000-0005-0000-0000-0000695F0000}"/>
    <cellStyle name="常规 2 16 2 2 2" xfId="34552" xr:uid="{00000000-0005-0000-0000-00006A5F0000}"/>
    <cellStyle name="常规 2 16 2 3" xfId="21763" xr:uid="{00000000-0005-0000-0000-00006B5F0000}"/>
    <cellStyle name="常规 2 16 3" xfId="18429" xr:uid="{00000000-0005-0000-0000-00006C5F0000}"/>
    <cellStyle name="常规 2 16 3 2" xfId="21773" xr:uid="{00000000-0005-0000-0000-00006D5F0000}"/>
    <cellStyle name="常规 2 16 4" xfId="21750" xr:uid="{00000000-0005-0000-0000-00006E5F0000}"/>
    <cellStyle name="常规 2 17" xfId="2982" xr:uid="{00000000-0005-0000-0000-00006F5F0000}"/>
    <cellStyle name="常规 2 17 2" xfId="17568" xr:uid="{00000000-0005-0000-0000-0000705F0000}"/>
    <cellStyle name="常规 2 17 2 2" xfId="19387" xr:uid="{00000000-0005-0000-0000-0000715F0000}"/>
    <cellStyle name="常规 2 17 2 2 2" xfId="34558" xr:uid="{00000000-0005-0000-0000-0000725F0000}"/>
    <cellStyle name="常规 2 17 2 3" xfId="34557" xr:uid="{00000000-0005-0000-0000-0000735F0000}"/>
    <cellStyle name="常规 2 17 3" xfId="18524" xr:uid="{00000000-0005-0000-0000-0000745F0000}"/>
    <cellStyle name="常规 2 17 3 2" xfId="28579" xr:uid="{00000000-0005-0000-0000-0000755F0000}"/>
    <cellStyle name="常规 2 17 4" xfId="34556" xr:uid="{00000000-0005-0000-0000-0000765F0000}"/>
    <cellStyle name="常规 2 18" xfId="1679" xr:uid="{00000000-0005-0000-0000-0000775F0000}"/>
    <cellStyle name="常规 2 18 2" xfId="16321" xr:uid="{00000000-0005-0000-0000-0000785F0000}"/>
    <cellStyle name="常规 2 18 2 2" xfId="19246" xr:uid="{00000000-0005-0000-0000-0000795F0000}"/>
    <cellStyle name="常规 2 18 2 2 2" xfId="34563" xr:uid="{00000000-0005-0000-0000-00007A5F0000}"/>
    <cellStyle name="常规 2 18 2 3" xfId="34562" xr:uid="{00000000-0005-0000-0000-00007B5F0000}"/>
    <cellStyle name="常规 2 18 3" xfId="18451" xr:uid="{00000000-0005-0000-0000-00007C5F0000}"/>
    <cellStyle name="常规 2 18 3 2" xfId="34564" xr:uid="{00000000-0005-0000-0000-00007D5F0000}"/>
    <cellStyle name="常规 2 18 4" xfId="34561" xr:uid="{00000000-0005-0000-0000-00007E5F0000}"/>
    <cellStyle name="常规 2 19" xfId="1681" xr:uid="{00000000-0005-0000-0000-00007F5F0000}"/>
    <cellStyle name="常规 2 19 2" xfId="16323" xr:uid="{00000000-0005-0000-0000-0000805F0000}"/>
    <cellStyle name="常规 2 19 2 2" xfId="19247" xr:uid="{00000000-0005-0000-0000-0000815F0000}"/>
    <cellStyle name="常规 2 19 2 2 2" xfId="31733" xr:uid="{00000000-0005-0000-0000-0000825F0000}"/>
    <cellStyle name="常规 2 19 2 3" xfId="34569" xr:uid="{00000000-0005-0000-0000-0000835F0000}"/>
    <cellStyle name="常规 2 19 3" xfId="18452" xr:uid="{00000000-0005-0000-0000-0000845F0000}"/>
    <cellStyle name="常规 2 19 3 2" xfId="34571" xr:uid="{00000000-0005-0000-0000-0000855F0000}"/>
    <cellStyle name="常规 2 19 4" xfId="34567" xr:uid="{00000000-0005-0000-0000-0000865F0000}"/>
    <cellStyle name="常规 2 2" xfId="14" xr:uid="{00000000-0005-0000-0000-0000875F0000}"/>
    <cellStyle name="常规 2 2 10" xfId="73" xr:uid="{00000000-0005-0000-0000-0000885F0000}"/>
    <cellStyle name="常规 2 2 10 2" xfId="34572" xr:uid="{00000000-0005-0000-0000-0000895F0000}"/>
    <cellStyle name="常规 2 2 11" xfId="44" xr:uid="{00000000-0005-0000-0000-00008A5F0000}"/>
    <cellStyle name="常规 2 2 2" xfId="50" xr:uid="{00000000-0005-0000-0000-00008B5F0000}"/>
    <cellStyle name="常规 2 2 2 2" xfId="1125" xr:uid="{00000000-0005-0000-0000-00008C5F0000}"/>
    <cellStyle name="常规 2 2 2 2 2" xfId="15772" xr:uid="{00000000-0005-0000-0000-00008D5F0000}"/>
    <cellStyle name="常规 2 2 2 2 2 2" xfId="19205" xr:uid="{00000000-0005-0000-0000-00008E5F0000}"/>
    <cellStyle name="常规 2 2 2 2 2 2 2" xfId="34578" xr:uid="{00000000-0005-0000-0000-00008F5F0000}"/>
    <cellStyle name="常规 2 2 2 2 2 3" xfId="34577" xr:uid="{00000000-0005-0000-0000-0000905F0000}"/>
    <cellStyle name="常规 2 2 2 2 3" xfId="18432" xr:uid="{00000000-0005-0000-0000-0000915F0000}"/>
    <cellStyle name="常规 2 2 2 2 3 2" xfId="34579" xr:uid="{00000000-0005-0000-0000-0000925F0000}"/>
    <cellStyle name="常规 2 2 2 2 4" xfId="34576" xr:uid="{00000000-0005-0000-0000-0000935F0000}"/>
    <cellStyle name="常规 2 2 2 3" xfId="2407" xr:uid="{00000000-0005-0000-0000-0000945F0000}"/>
    <cellStyle name="常规 2 2 2 3 2" xfId="17006" xr:uid="{00000000-0005-0000-0000-0000955F0000}"/>
    <cellStyle name="常规 2 2 2 3 2 2" xfId="19340" xr:uid="{00000000-0005-0000-0000-0000965F0000}"/>
    <cellStyle name="常规 2 2 2 3 2 2 2" xfId="34583" xr:uid="{00000000-0005-0000-0000-0000975F0000}"/>
    <cellStyle name="常规 2 2 2 3 2 3" xfId="34582" xr:uid="{00000000-0005-0000-0000-0000985F0000}"/>
    <cellStyle name="常规 2 2 2 3 3" xfId="18484" xr:uid="{00000000-0005-0000-0000-0000995F0000}"/>
    <cellStyle name="常规 2 2 2 3 3 2" xfId="34584" xr:uid="{00000000-0005-0000-0000-00009A5F0000}"/>
    <cellStyle name="常规 2 2 2 3 4" xfId="34581" xr:uid="{00000000-0005-0000-0000-00009B5F0000}"/>
    <cellStyle name="常规 2 2 2 4" xfId="4069" xr:uid="{00000000-0005-0000-0000-00009C5F0000}"/>
    <cellStyle name="常规 2 2 2 4 2" xfId="18588" xr:uid="{00000000-0005-0000-0000-00009D5F0000}"/>
    <cellStyle name="常规 2 2 2 4 2 2" xfId="34587" xr:uid="{00000000-0005-0000-0000-00009E5F0000}"/>
    <cellStyle name="常规 2 2 2 4 3" xfId="34585" xr:uid="{00000000-0005-0000-0000-00009F5F0000}"/>
    <cellStyle name="常规 2 2 2 5" xfId="15739" xr:uid="{00000000-0005-0000-0000-0000A05F0000}"/>
    <cellStyle name="常规 2 2 2 5 2" xfId="19202" xr:uid="{00000000-0005-0000-0000-0000A15F0000}"/>
    <cellStyle name="常规 2 2 2 5 2 2" xfId="34589" xr:uid="{00000000-0005-0000-0000-0000A25F0000}"/>
    <cellStyle name="常规 2 2 2 5 3" xfId="34588" xr:uid="{00000000-0005-0000-0000-0000A35F0000}"/>
    <cellStyle name="常规 2 2 2 6" xfId="18431" xr:uid="{00000000-0005-0000-0000-0000A45F0000}"/>
    <cellStyle name="常规 2 2 2 6 2" xfId="34590" xr:uid="{00000000-0005-0000-0000-0000A55F0000}"/>
    <cellStyle name="常规 2 2 2 7" xfId="1039" xr:uid="{00000000-0005-0000-0000-0000A65F0000}"/>
    <cellStyle name="常规 2 2 2 7 2" xfId="34591" xr:uid="{00000000-0005-0000-0000-0000A75F0000}"/>
    <cellStyle name="常规 2 2 2 8" xfId="34574" xr:uid="{00000000-0005-0000-0000-0000A85F0000}"/>
    <cellStyle name="常规 2 2 3" xfId="2985" xr:uid="{00000000-0005-0000-0000-0000A95F0000}"/>
    <cellStyle name="常规 2 2 3 2" xfId="6759" xr:uid="{00000000-0005-0000-0000-0000AA5F0000}"/>
    <cellStyle name="常规 2 2 3 2 2" xfId="17571" xr:uid="{00000000-0005-0000-0000-0000AB5F0000}"/>
    <cellStyle name="常规 2 2 3 2 2 2" xfId="19389" xr:uid="{00000000-0005-0000-0000-0000AC5F0000}"/>
    <cellStyle name="常规 2 2 3 2 2 2 2" xfId="34595" xr:uid="{00000000-0005-0000-0000-0000AD5F0000}"/>
    <cellStyle name="常规 2 2 3 2 2 3" xfId="32405" xr:uid="{00000000-0005-0000-0000-0000AE5F0000}"/>
    <cellStyle name="常规 2 2 3 2 3" xfId="18611" xr:uid="{00000000-0005-0000-0000-0000AF5F0000}"/>
    <cellStyle name="常规 2 2 3 2 3 2" xfId="32407" xr:uid="{00000000-0005-0000-0000-0000B05F0000}"/>
    <cellStyle name="常规 2 2 3 2 4" xfId="34594" xr:uid="{00000000-0005-0000-0000-0000B15F0000}"/>
    <cellStyle name="常规 2 2 3 3" xfId="18526" xr:uid="{00000000-0005-0000-0000-0000B25F0000}"/>
    <cellStyle name="常规 2 2 3 3 2" xfId="34596" xr:uid="{00000000-0005-0000-0000-0000B35F0000}"/>
    <cellStyle name="常规 2 2 3 4" xfId="34593" xr:uid="{00000000-0005-0000-0000-0000B45F0000}"/>
    <cellStyle name="常规 2 2 4" xfId="2655" xr:uid="{00000000-0005-0000-0000-0000B55F0000}"/>
    <cellStyle name="常规 2 2 4 2" xfId="17253" xr:uid="{00000000-0005-0000-0000-0000B65F0000}"/>
    <cellStyle name="常规 2 2 4 2 2" xfId="19349" xr:uid="{00000000-0005-0000-0000-0000B75F0000}"/>
    <cellStyle name="常规 2 2 4 2 2 2" xfId="34598" xr:uid="{00000000-0005-0000-0000-0000B85F0000}"/>
    <cellStyle name="常规 2 2 4 2 3" xfId="32247" xr:uid="{00000000-0005-0000-0000-0000B95F0000}"/>
    <cellStyle name="常规 2 2 4 3" xfId="18492" xr:uid="{00000000-0005-0000-0000-0000BA5F0000}"/>
    <cellStyle name="常规 2 2 4 3 2" xfId="32249" xr:uid="{00000000-0005-0000-0000-0000BB5F0000}"/>
    <cellStyle name="常规 2 2 4 4" xfId="32245" xr:uid="{00000000-0005-0000-0000-0000BC5F0000}"/>
    <cellStyle name="常规 2 2 5" xfId="2984" xr:uid="{00000000-0005-0000-0000-0000BD5F0000}"/>
    <cellStyle name="常规 2 2 5 2" xfId="18525" xr:uid="{00000000-0005-0000-0000-0000BE5F0000}"/>
    <cellStyle name="常规 2 2 5 2 2" xfId="34600" xr:uid="{00000000-0005-0000-0000-0000BF5F0000}"/>
    <cellStyle name="常规 2 2 5 3" xfId="32251" xr:uid="{00000000-0005-0000-0000-0000C05F0000}"/>
    <cellStyle name="常规 2 2 6" xfId="4110" xr:uid="{00000000-0005-0000-0000-0000C15F0000}"/>
    <cellStyle name="常规 2 2 6 2" xfId="18589" xr:uid="{00000000-0005-0000-0000-0000C25F0000}"/>
    <cellStyle name="常规 2 2 6 2 2" xfId="33558" xr:uid="{00000000-0005-0000-0000-0000C35F0000}"/>
    <cellStyle name="常规 2 2 6 3" xfId="32253" xr:uid="{00000000-0005-0000-0000-0000C45F0000}"/>
    <cellStyle name="常规 2 2 7" xfId="15245" xr:uid="{00000000-0005-0000-0000-0000C55F0000}"/>
    <cellStyle name="常规 2 2 7 2" xfId="17570" xr:uid="{00000000-0005-0000-0000-0000C65F0000}"/>
    <cellStyle name="常规 2 2 7 2 2" xfId="19388" xr:uid="{00000000-0005-0000-0000-0000C75F0000}"/>
    <cellStyle name="常规 2 2 7 2 2 2" xfId="34603" xr:uid="{00000000-0005-0000-0000-0000C85F0000}"/>
    <cellStyle name="常规 2 2 7 2 3" xfId="34601" xr:uid="{00000000-0005-0000-0000-0000C95F0000}"/>
    <cellStyle name="常规 2 2 7 3" xfId="32255" xr:uid="{00000000-0005-0000-0000-0000CA5F0000}"/>
    <cellStyle name="常规 2 2 8" xfId="16626" xr:uid="{00000000-0005-0000-0000-0000CB5F0000}"/>
    <cellStyle name="常规 2 2 8 2" xfId="19285" xr:uid="{00000000-0005-0000-0000-0000CC5F0000}"/>
    <cellStyle name="常规 2 2 8 2 2" xfId="34604" xr:uid="{00000000-0005-0000-0000-0000CD5F0000}"/>
    <cellStyle name="常规 2 2 8 3" xfId="27638" xr:uid="{00000000-0005-0000-0000-0000CE5F0000}"/>
    <cellStyle name="常规 2 2 9" xfId="18298" xr:uid="{00000000-0005-0000-0000-0000CF5F0000}"/>
    <cellStyle name="常规 2 2 9 2" xfId="21142" xr:uid="{00000000-0005-0000-0000-0000D05F0000}"/>
    <cellStyle name="常规 2 2_12月材料动态最终修改" xfId="2986" xr:uid="{00000000-0005-0000-0000-0000D15F0000}"/>
    <cellStyle name="常规 2 20" xfId="2967" xr:uid="{00000000-0005-0000-0000-0000D25F0000}"/>
    <cellStyle name="常规 2 20 2" xfId="18517" xr:uid="{00000000-0005-0000-0000-0000D35F0000}"/>
    <cellStyle name="常规 2 20 2 2" xfId="34546" xr:uid="{00000000-0005-0000-0000-0000D45F0000}"/>
    <cellStyle name="常规 2 20 3" xfId="34542" xr:uid="{00000000-0005-0000-0000-0000D55F0000}"/>
    <cellStyle name="常规 2 21" xfId="3771" xr:uid="{00000000-0005-0000-0000-0000D65F0000}"/>
    <cellStyle name="常规 2 21 2" xfId="21749" xr:uid="{00000000-0005-0000-0000-0000D75F0000}"/>
    <cellStyle name="常规 2 22" xfId="4255" xr:uid="{00000000-0005-0000-0000-0000D85F0000}"/>
    <cellStyle name="常规 2 22 2" xfId="34555" xr:uid="{00000000-0005-0000-0000-0000D95F0000}"/>
    <cellStyle name="常规 2 23" xfId="4280" xr:uid="{00000000-0005-0000-0000-0000DA5F0000}"/>
    <cellStyle name="常规 2 23 2" xfId="34560" xr:uid="{00000000-0005-0000-0000-0000DB5F0000}"/>
    <cellStyle name="常规 2 24" xfId="4346" xr:uid="{00000000-0005-0000-0000-0000DC5F0000}"/>
    <cellStyle name="常规 2 24 2" xfId="34566" xr:uid="{00000000-0005-0000-0000-0000DD5F0000}"/>
    <cellStyle name="常规 2 25" xfId="4250" xr:uid="{00000000-0005-0000-0000-0000DE5F0000}"/>
    <cellStyle name="常规 2 25 2" xfId="30109" xr:uid="{00000000-0005-0000-0000-0000DF5F0000}"/>
    <cellStyle name="常规 2 26" xfId="4372" xr:uid="{00000000-0005-0000-0000-0000E05F0000}"/>
    <cellStyle name="常规 2 26 2" xfId="34607" xr:uid="{00000000-0005-0000-0000-0000E15F0000}"/>
    <cellStyle name="常规 2 27" xfId="77" xr:uid="{00000000-0005-0000-0000-0000E25F0000}"/>
    <cellStyle name="常规 2 27 2" xfId="7665" xr:uid="{00000000-0005-0000-0000-0000E35F0000}"/>
    <cellStyle name="常规 2 27 2 2" xfId="18735" xr:uid="{00000000-0005-0000-0000-0000E45F0000}"/>
    <cellStyle name="常规 2 27 2 2 2" xfId="20918" xr:uid="{00000000-0005-0000-0000-0000E55F0000}"/>
    <cellStyle name="常规 2 27 2 3" xfId="27023" xr:uid="{00000000-0005-0000-0000-0000E65F0000}"/>
    <cellStyle name="常规 2 27 3" xfId="34610" xr:uid="{00000000-0005-0000-0000-0000E75F0000}"/>
    <cellStyle name="常规 2 28" xfId="6751" xr:uid="{00000000-0005-0000-0000-0000E85F0000}"/>
    <cellStyle name="常规 2 28 2" xfId="12812" xr:uid="{00000000-0005-0000-0000-0000E95F0000}"/>
    <cellStyle name="常规 2 28 2 2" xfId="18998" xr:uid="{00000000-0005-0000-0000-0000EA5F0000}"/>
    <cellStyle name="常规 2 28 2 2 2" xfId="34615" xr:uid="{00000000-0005-0000-0000-0000EB5F0000}"/>
    <cellStyle name="常规 2 28 2 3" xfId="27034" xr:uid="{00000000-0005-0000-0000-0000EC5F0000}"/>
    <cellStyle name="常规 2 28 3" xfId="34613" xr:uid="{00000000-0005-0000-0000-0000ED5F0000}"/>
    <cellStyle name="常规 2 29" xfId="6763" xr:uid="{00000000-0005-0000-0000-0000EE5F0000}"/>
    <cellStyle name="常规 2 29 2" xfId="17553" xr:uid="{00000000-0005-0000-0000-0000EF5F0000}"/>
    <cellStyle name="常规 2 29 2 2" xfId="19380" xr:uid="{00000000-0005-0000-0000-0000F05F0000}"/>
    <cellStyle name="常规 2 29 2 2 2" xfId="34622" xr:uid="{00000000-0005-0000-0000-0000F15F0000}"/>
    <cellStyle name="常规 2 29 2 3" xfId="34621" xr:uid="{00000000-0005-0000-0000-0000F25F0000}"/>
    <cellStyle name="常规 2 29 3" xfId="34618" xr:uid="{00000000-0005-0000-0000-0000F35F0000}"/>
    <cellStyle name="常规 2 3" xfId="18" xr:uid="{00000000-0005-0000-0000-0000F45F0000}"/>
    <cellStyle name="常规 2 3 10" xfId="74" xr:uid="{00000000-0005-0000-0000-0000F55F0000}"/>
    <cellStyle name="常规 2 3 10 2" xfId="34624" xr:uid="{00000000-0005-0000-0000-0000F65F0000}"/>
    <cellStyle name="常规 2 3 11" xfId="69" xr:uid="{00000000-0005-0000-0000-0000F75F0000}"/>
    <cellStyle name="常规 2 3 12" xfId="34623" xr:uid="{00000000-0005-0000-0000-0000F85F0000}"/>
    <cellStyle name="常规 2 3 2" xfId="2988" xr:uid="{00000000-0005-0000-0000-0000F95F0000}"/>
    <cellStyle name="常规 2 3 2 2" xfId="17573" xr:uid="{00000000-0005-0000-0000-0000FA5F0000}"/>
    <cellStyle name="常规 2 3 2 2 2" xfId="19391" xr:uid="{00000000-0005-0000-0000-0000FB5F0000}"/>
    <cellStyle name="常规 2 3 2 2 2 2" xfId="34629" xr:uid="{00000000-0005-0000-0000-0000FC5F0000}"/>
    <cellStyle name="常规 2 3 2 2 3" xfId="34628" xr:uid="{00000000-0005-0000-0000-0000FD5F0000}"/>
    <cellStyle name="常规 2 3 2 3" xfId="18528" xr:uid="{00000000-0005-0000-0000-0000FE5F0000}"/>
    <cellStyle name="常规 2 3 2 3 2" xfId="34631" xr:uid="{00000000-0005-0000-0000-0000FF5F0000}"/>
    <cellStyle name="常规 2 3 2 4" xfId="34626" xr:uid="{00000000-0005-0000-0000-000000600000}"/>
    <cellStyle name="常规 2 3 3" xfId="693" xr:uid="{00000000-0005-0000-0000-000001600000}"/>
    <cellStyle name="常规 2 3 3 2" xfId="15584" xr:uid="{00000000-0005-0000-0000-000002600000}"/>
    <cellStyle name="常规 2 3 3 2 2" xfId="19183" xr:uid="{00000000-0005-0000-0000-000003600000}"/>
    <cellStyle name="常规 2 3 3 2 2 2" xfId="34635" xr:uid="{00000000-0005-0000-0000-000004600000}"/>
    <cellStyle name="常规 2 3 3 2 3" xfId="34634" xr:uid="{00000000-0005-0000-0000-000005600000}"/>
    <cellStyle name="常规 2 3 3 3" xfId="18420" xr:uid="{00000000-0005-0000-0000-000006600000}"/>
    <cellStyle name="常规 2 3 3 3 2" xfId="34636" xr:uid="{00000000-0005-0000-0000-000007600000}"/>
    <cellStyle name="常规 2 3 3 4" xfId="34633" xr:uid="{00000000-0005-0000-0000-000008600000}"/>
    <cellStyle name="常规 2 3 4" xfId="2987" xr:uid="{00000000-0005-0000-0000-000009600000}"/>
    <cellStyle name="常规 2 3 4 2" xfId="18527" xr:uid="{00000000-0005-0000-0000-00000A600000}"/>
    <cellStyle name="常规 2 3 4 2 2" xfId="28737" xr:uid="{00000000-0005-0000-0000-00000B600000}"/>
    <cellStyle name="常规 2 3 4 3" xfId="28734" xr:uid="{00000000-0005-0000-0000-00000C600000}"/>
    <cellStyle name="常规 2 3 5" xfId="177" xr:uid="{00000000-0005-0000-0000-00000D600000}"/>
    <cellStyle name="常规 2 3 5 2" xfId="18351" xr:uid="{00000000-0005-0000-0000-00000E600000}"/>
    <cellStyle name="常规 2 3 5 2 2" xfId="26144" xr:uid="{00000000-0005-0000-0000-00000F600000}"/>
    <cellStyle name="常规 2 3 5 3" xfId="32258" xr:uid="{00000000-0005-0000-0000-000010600000}"/>
    <cellStyle name="常规 2 3 6" xfId="10488" xr:uid="{00000000-0005-0000-0000-000011600000}"/>
    <cellStyle name="常规 2 3 6 2" xfId="18905" xr:uid="{00000000-0005-0000-0000-000012600000}"/>
    <cellStyle name="常规 2 3 6 2 2" xfId="24270" xr:uid="{00000000-0005-0000-0000-000013600000}"/>
    <cellStyle name="常规 2 3 6 3" xfId="28551" xr:uid="{00000000-0005-0000-0000-000014600000}"/>
    <cellStyle name="常规 2 3 7" xfId="12814" xr:uid="{00000000-0005-0000-0000-000015600000}"/>
    <cellStyle name="常规 2 3 7 2" xfId="18999" xr:uid="{00000000-0005-0000-0000-000016600000}"/>
    <cellStyle name="常规 2 3 7 2 2" xfId="24293" xr:uid="{00000000-0005-0000-0000-000017600000}"/>
    <cellStyle name="常规 2 3 7 3" xfId="34637" xr:uid="{00000000-0005-0000-0000-000018600000}"/>
    <cellStyle name="常规 2 3 8" xfId="17572" xr:uid="{00000000-0005-0000-0000-000019600000}"/>
    <cellStyle name="常规 2 3 8 2" xfId="19390" xr:uid="{00000000-0005-0000-0000-00001A600000}"/>
    <cellStyle name="常规 2 3 8 2 2" xfId="34639" xr:uid="{00000000-0005-0000-0000-00001B600000}"/>
    <cellStyle name="常规 2 3 8 3" xfId="34638" xr:uid="{00000000-0005-0000-0000-00001C600000}"/>
    <cellStyle name="常规 2 3 9" xfId="18300" xr:uid="{00000000-0005-0000-0000-00001D600000}"/>
    <cellStyle name="常规 2 3 9 2" xfId="30883" xr:uid="{00000000-0005-0000-0000-00001E600000}"/>
    <cellStyle name="常规 2 30" xfId="8366" xr:uid="{00000000-0005-0000-0000-00001F600000}"/>
    <cellStyle name="常规 2 30 2" xfId="16056" xr:uid="{00000000-0005-0000-0000-000020600000}"/>
    <cellStyle name="常规 2 30 2 2" xfId="19229" xr:uid="{00000000-0005-0000-0000-000021600000}"/>
    <cellStyle name="常规 2 30 2 2 2" xfId="30117" xr:uid="{00000000-0005-0000-0000-000022600000}"/>
    <cellStyle name="常规 2 30 2 3" xfId="30113" xr:uid="{00000000-0005-0000-0000-000023600000}"/>
    <cellStyle name="常规 2 30 3" xfId="18767" xr:uid="{00000000-0005-0000-0000-000024600000}"/>
    <cellStyle name="常规 2 30 3 2" xfId="30123" xr:uid="{00000000-0005-0000-0000-000025600000}"/>
    <cellStyle name="常规 2 30 4" xfId="30108" xr:uid="{00000000-0005-0000-0000-000026600000}"/>
    <cellStyle name="常规 2 31" xfId="8591" xr:uid="{00000000-0005-0000-0000-000027600000}"/>
    <cellStyle name="常规 2 31 2" xfId="18772" xr:uid="{00000000-0005-0000-0000-000028600000}"/>
    <cellStyle name="常规 2 31 2 2" xfId="27011" xr:uid="{00000000-0005-0000-0000-000029600000}"/>
    <cellStyle name="常规 2 31 3" xfId="34606" xr:uid="{00000000-0005-0000-0000-00002A600000}"/>
    <cellStyle name="常规 2 32" xfId="12804" xr:uid="{00000000-0005-0000-0000-00002B600000}"/>
    <cellStyle name="常规 2 32 2" xfId="18997" xr:uid="{00000000-0005-0000-0000-00002C600000}"/>
    <cellStyle name="常规 2 32 2 2" xfId="27022" xr:uid="{00000000-0005-0000-0000-00002D600000}"/>
    <cellStyle name="常规 2 32 3" xfId="34609" xr:uid="{00000000-0005-0000-0000-00002E600000}"/>
    <cellStyle name="常规 2 33" xfId="10624" xr:uid="{00000000-0005-0000-0000-00002F600000}"/>
    <cellStyle name="常规 2 33 2" xfId="34612" xr:uid="{00000000-0005-0000-0000-000030600000}"/>
    <cellStyle name="常规 2 34" xfId="15429" xr:uid="{00000000-0005-0000-0000-000031600000}"/>
    <cellStyle name="常规 2 34 2" xfId="34617" xr:uid="{00000000-0005-0000-0000-000032600000}"/>
    <cellStyle name="常规 2 35" xfId="15136" xr:uid="{00000000-0005-0000-0000-000033600000}"/>
    <cellStyle name="常规 2 35 2" xfId="19044" xr:uid="{00000000-0005-0000-0000-000034600000}"/>
    <cellStyle name="常规 2 35 2 2" xfId="33370" xr:uid="{00000000-0005-0000-0000-000035600000}"/>
    <cellStyle name="常规 2 35 3" xfId="34641" xr:uid="{00000000-0005-0000-0000-000036600000}"/>
    <cellStyle name="常规 2 36" xfId="70" xr:uid="{00000000-0005-0000-0000-000037600000}"/>
    <cellStyle name="常规 2 36 2" xfId="34643" xr:uid="{00000000-0005-0000-0000-000038600000}"/>
    <cellStyle name="常规 2 37" xfId="20672" xr:uid="{00000000-0005-0000-0000-000039600000}"/>
    <cellStyle name="常规 2 38" xfId="35" xr:uid="{00000000-0005-0000-0000-00003A600000}"/>
    <cellStyle name="常规 2 39" xfId="34497" xr:uid="{00000000-0005-0000-0000-00003B600000}"/>
    <cellStyle name="常规 2 4" xfId="68" xr:uid="{00000000-0005-0000-0000-00003C600000}"/>
    <cellStyle name="常规 2 4 2" xfId="2989" xr:uid="{00000000-0005-0000-0000-00003D600000}"/>
    <cellStyle name="常规 2 4 2 2" xfId="17574" xr:uid="{00000000-0005-0000-0000-00003E600000}"/>
    <cellStyle name="常规 2 4 2 2 2" xfId="19392" xr:uid="{00000000-0005-0000-0000-00003F600000}"/>
    <cellStyle name="常规 2 4 2 2 2 2" xfId="21596" xr:uid="{00000000-0005-0000-0000-000040600000}"/>
    <cellStyle name="常规 2 4 2 2 3" xfId="34646" xr:uid="{00000000-0005-0000-0000-000041600000}"/>
    <cellStyle name="常规 2 4 2 3" xfId="18529" xr:uid="{00000000-0005-0000-0000-000042600000}"/>
    <cellStyle name="常规 2 4 2 3 2" xfId="34647" xr:uid="{00000000-0005-0000-0000-000043600000}"/>
    <cellStyle name="常规 2 4 2 4" xfId="34645" xr:uid="{00000000-0005-0000-0000-000044600000}"/>
    <cellStyle name="常规 2 4 3" xfId="2990" xr:uid="{00000000-0005-0000-0000-000045600000}"/>
    <cellStyle name="常规 2 4 3 2" xfId="17575" xr:uid="{00000000-0005-0000-0000-000046600000}"/>
    <cellStyle name="常规 2 4 3 2 2" xfId="19393" xr:uid="{00000000-0005-0000-0000-000047600000}"/>
    <cellStyle name="常规 2 4 3 2 2 2" xfId="34652" xr:uid="{00000000-0005-0000-0000-000048600000}"/>
    <cellStyle name="常规 2 4 3 2 3" xfId="34649" xr:uid="{00000000-0005-0000-0000-000049600000}"/>
    <cellStyle name="常规 2 4 3 3" xfId="18530" xr:uid="{00000000-0005-0000-0000-00004A600000}"/>
    <cellStyle name="常规 2 4 3 3 2" xfId="34653" xr:uid="{00000000-0005-0000-0000-00004B600000}"/>
    <cellStyle name="常规 2 4 3 4" xfId="34648" xr:uid="{00000000-0005-0000-0000-00004C600000}"/>
    <cellStyle name="常规 2 4 4" xfId="15625" xr:uid="{00000000-0005-0000-0000-00004D600000}"/>
    <cellStyle name="常规 2 4 4 2" xfId="19189" xr:uid="{00000000-0005-0000-0000-00004E600000}"/>
    <cellStyle name="常规 2 4 4 2 2" xfId="32428" xr:uid="{00000000-0005-0000-0000-00004F600000}"/>
    <cellStyle name="常规 2 4 4 3" xfId="34654" xr:uid="{00000000-0005-0000-0000-000050600000}"/>
    <cellStyle name="常规 2 4 5" xfId="18422" xr:uid="{00000000-0005-0000-0000-000051600000}"/>
    <cellStyle name="常规 2 4 5 2" xfId="34655" xr:uid="{00000000-0005-0000-0000-000052600000}"/>
    <cellStyle name="常规 2 4 6" xfId="781" xr:uid="{00000000-0005-0000-0000-000053600000}"/>
    <cellStyle name="常规 2 4 6 2" xfId="34656" xr:uid="{00000000-0005-0000-0000-000054600000}"/>
    <cellStyle name="常规 2 4 7" xfId="34644" xr:uid="{00000000-0005-0000-0000-000055600000}"/>
    <cellStyle name="常规 2 40" xfId="42634" xr:uid="{00000000-0005-0000-0000-000056600000}"/>
    <cellStyle name="常规 2 5" xfId="2991" xr:uid="{00000000-0005-0000-0000-000057600000}"/>
    <cellStyle name="常规 2 5 2" xfId="2992" xr:uid="{00000000-0005-0000-0000-000058600000}"/>
    <cellStyle name="常规 2 5 2 2" xfId="5628" xr:uid="{00000000-0005-0000-0000-000059600000}"/>
    <cellStyle name="常规 2 5 2 2 2" xfId="34658" xr:uid="{00000000-0005-0000-0000-00005A600000}"/>
    <cellStyle name="常规 2 5 2 3" xfId="11717" xr:uid="{00000000-0005-0000-0000-00005B600000}"/>
    <cellStyle name="常规 2 5 2 3 2" xfId="31605" xr:uid="{00000000-0005-0000-0000-00005C600000}"/>
    <cellStyle name="常规 2 5 2 4" xfId="11719" xr:uid="{00000000-0005-0000-0000-00005D600000}"/>
    <cellStyle name="常规 2 5 2 4 2" xfId="31610" xr:uid="{00000000-0005-0000-0000-00005E600000}"/>
    <cellStyle name="常规 2 5 2 5" xfId="17577" xr:uid="{00000000-0005-0000-0000-00005F600000}"/>
    <cellStyle name="常规 2 5 2 5 2" xfId="31613" xr:uid="{00000000-0005-0000-0000-000060600000}"/>
    <cellStyle name="常规 2 5 2 6" xfId="34038" xr:uid="{00000000-0005-0000-0000-000061600000}"/>
    <cellStyle name="常规 2 5 3" xfId="2993" xr:uid="{00000000-0005-0000-0000-000062600000}"/>
    <cellStyle name="常规 2 5 3 2" xfId="5629" xr:uid="{00000000-0005-0000-0000-000063600000}"/>
    <cellStyle name="常规 2 5 3 2 2" xfId="34661" xr:uid="{00000000-0005-0000-0000-000064600000}"/>
    <cellStyle name="常规 2 5 3 3" xfId="12815" xr:uid="{00000000-0005-0000-0000-000065600000}"/>
    <cellStyle name="常规 2 5 3 3 2" xfId="34662" xr:uid="{00000000-0005-0000-0000-000066600000}"/>
    <cellStyle name="常规 2 5 3 4" xfId="12816" xr:uid="{00000000-0005-0000-0000-000067600000}"/>
    <cellStyle name="常规 2 5 3 4 2" xfId="34663" xr:uid="{00000000-0005-0000-0000-000068600000}"/>
    <cellStyle name="常规 2 5 3 5" xfId="17578" xr:uid="{00000000-0005-0000-0000-000069600000}"/>
    <cellStyle name="常规 2 5 3 5 2" xfId="34664" xr:uid="{00000000-0005-0000-0000-00006A600000}"/>
    <cellStyle name="常规 2 5 3 6" xfId="34659" xr:uid="{00000000-0005-0000-0000-00006B600000}"/>
    <cellStyle name="常规 2 5 4" xfId="17576" xr:uid="{00000000-0005-0000-0000-00006C600000}"/>
    <cellStyle name="常规 2 5 4 2" xfId="19394" xr:uid="{00000000-0005-0000-0000-00006D600000}"/>
    <cellStyle name="常规 2 5 4 2 2" xfId="34666" xr:uid="{00000000-0005-0000-0000-00006E600000}"/>
    <cellStyle name="常规 2 5 4 3" xfId="34665" xr:uid="{00000000-0005-0000-0000-00006F600000}"/>
    <cellStyle name="常规 2 5 5" xfId="18531" xr:uid="{00000000-0005-0000-0000-000070600000}"/>
    <cellStyle name="常规 2 5 5 2" xfId="34668" xr:uid="{00000000-0005-0000-0000-000071600000}"/>
    <cellStyle name="常规 2 5 6" xfId="34657" xr:uid="{00000000-0005-0000-0000-000072600000}"/>
    <cellStyle name="常规 2 6" xfId="2994" xr:uid="{00000000-0005-0000-0000-000073600000}"/>
    <cellStyle name="常规 2 6 2" xfId="17579" xr:uid="{00000000-0005-0000-0000-000074600000}"/>
    <cellStyle name="常规 2 6 2 2" xfId="19395" xr:uid="{00000000-0005-0000-0000-000075600000}"/>
    <cellStyle name="常规 2 6 2 2 2" xfId="34671" xr:uid="{00000000-0005-0000-0000-000076600000}"/>
    <cellStyle name="常规 2 6 2 3" xfId="34670" xr:uid="{00000000-0005-0000-0000-000077600000}"/>
    <cellStyle name="常规 2 6 3" xfId="18532" xr:uid="{00000000-0005-0000-0000-000078600000}"/>
    <cellStyle name="常规 2 6 3 2" xfId="34672" xr:uid="{00000000-0005-0000-0000-000079600000}"/>
    <cellStyle name="常规 2 6 4" xfId="34669" xr:uid="{00000000-0005-0000-0000-00007A600000}"/>
    <cellStyle name="常规 2 7" xfId="2995" xr:uid="{00000000-0005-0000-0000-00007B600000}"/>
    <cellStyle name="常规 2 7 2" xfId="17580" xr:uid="{00000000-0005-0000-0000-00007C600000}"/>
    <cellStyle name="常规 2 7 2 2" xfId="19396" xr:uid="{00000000-0005-0000-0000-00007D600000}"/>
    <cellStyle name="常规 2 7 2 2 2" xfId="34675" xr:uid="{00000000-0005-0000-0000-00007E600000}"/>
    <cellStyle name="常规 2 7 2 3" xfId="34674" xr:uid="{00000000-0005-0000-0000-00007F600000}"/>
    <cellStyle name="常规 2 7 3" xfId="18533" xr:uid="{00000000-0005-0000-0000-000080600000}"/>
    <cellStyle name="常规 2 7 3 2" xfId="34676" xr:uid="{00000000-0005-0000-0000-000081600000}"/>
    <cellStyle name="常规 2 7 4" xfId="34673" xr:uid="{00000000-0005-0000-0000-000082600000}"/>
    <cellStyle name="常规 2 8" xfId="877" xr:uid="{00000000-0005-0000-0000-000083600000}"/>
    <cellStyle name="常规 2 8 2" xfId="2881" xr:uid="{00000000-0005-0000-0000-000084600000}"/>
    <cellStyle name="常规 2 8 2 2" xfId="17470" xr:uid="{00000000-0005-0000-0000-000085600000}"/>
    <cellStyle name="常规 2 8 2 2 2" xfId="19359" xr:uid="{00000000-0005-0000-0000-000086600000}"/>
    <cellStyle name="常规 2 8 2 2 2 2" xfId="34681" xr:uid="{00000000-0005-0000-0000-000087600000}"/>
    <cellStyle name="常规 2 8 2 2 3" xfId="34679" xr:uid="{00000000-0005-0000-0000-000088600000}"/>
    <cellStyle name="常规 2 8 2 3" xfId="18500" xr:uid="{00000000-0005-0000-0000-000089600000}"/>
    <cellStyle name="常规 2 8 2 3 2" xfId="34683" xr:uid="{00000000-0005-0000-0000-00008A600000}"/>
    <cellStyle name="常规 2 8 2 4" xfId="31406" xr:uid="{00000000-0005-0000-0000-00008B600000}"/>
    <cellStyle name="常规 2 8 3" xfId="2997" xr:uid="{00000000-0005-0000-0000-00008C600000}"/>
    <cellStyle name="常规 2 8 3 2" xfId="17582" xr:uid="{00000000-0005-0000-0000-00008D600000}"/>
    <cellStyle name="常规 2 8 3 2 2" xfId="19397" xr:uid="{00000000-0005-0000-0000-00008E600000}"/>
    <cellStyle name="常规 2 8 3 2 2 2" xfId="34687" xr:uid="{00000000-0005-0000-0000-00008F600000}"/>
    <cellStyle name="常规 2 8 3 2 3" xfId="34685" xr:uid="{00000000-0005-0000-0000-000090600000}"/>
    <cellStyle name="常规 2 8 3 3" xfId="18534" xr:uid="{00000000-0005-0000-0000-000091600000}"/>
    <cellStyle name="常规 2 8 3 3 2" xfId="34689" xr:uid="{00000000-0005-0000-0000-000092600000}"/>
    <cellStyle name="常规 2 8 3 4" xfId="31409" xr:uid="{00000000-0005-0000-0000-000093600000}"/>
    <cellStyle name="常规 2 8 4" xfId="15665" xr:uid="{00000000-0005-0000-0000-000094600000}"/>
    <cellStyle name="常规 2 8 4 2" xfId="19195" xr:uid="{00000000-0005-0000-0000-000095600000}"/>
    <cellStyle name="常规 2 8 4 2 2" xfId="34693" xr:uid="{00000000-0005-0000-0000-000096600000}"/>
    <cellStyle name="常规 2 8 4 3" xfId="34691" xr:uid="{00000000-0005-0000-0000-000097600000}"/>
    <cellStyle name="常规 2 8 5" xfId="18426" xr:uid="{00000000-0005-0000-0000-000098600000}"/>
    <cellStyle name="常规 2 8 5 2" xfId="34695" xr:uid="{00000000-0005-0000-0000-000099600000}"/>
    <cellStyle name="常规 2 8 6" xfId="21617" xr:uid="{00000000-0005-0000-0000-00009A600000}"/>
    <cellStyle name="常规 2 9" xfId="2837" xr:uid="{00000000-0005-0000-0000-00009B600000}"/>
    <cellStyle name="常规 2 9 2" xfId="17429" xr:uid="{00000000-0005-0000-0000-00009C600000}"/>
    <cellStyle name="常规 2 9 2 2" xfId="19356" xr:uid="{00000000-0005-0000-0000-00009D600000}"/>
    <cellStyle name="常规 2 9 2 2 2" xfId="34699" xr:uid="{00000000-0005-0000-0000-00009E600000}"/>
    <cellStyle name="常规 2 9 2 3" xfId="34697" xr:uid="{00000000-0005-0000-0000-00009F600000}"/>
    <cellStyle name="常规 2 9 3" xfId="18498" xr:uid="{00000000-0005-0000-0000-0000A0600000}"/>
    <cellStyle name="常规 2 9 3 2" xfId="34701" xr:uid="{00000000-0005-0000-0000-0000A1600000}"/>
    <cellStyle name="常规 2 9 4" xfId="31412" xr:uid="{00000000-0005-0000-0000-0000A2600000}"/>
    <cellStyle name="常规 2_10经营表" xfId="672" xr:uid="{00000000-0005-0000-0000-0000A3600000}"/>
    <cellStyle name="常规 20" xfId="1745" xr:uid="{00000000-0005-0000-0000-0000A4600000}"/>
    <cellStyle name="常规 20 2" xfId="2667" xr:uid="{00000000-0005-0000-0000-0000A5600000}"/>
    <cellStyle name="常规 20 2 2" xfId="5630" xr:uid="{00000000-0005-0000-0000-0000A6600000}"/>
    <cellStyle name="常规 20 2 2 2" xfId="34433" xr:uid="{00000000-0005-0000-0000-0000A7600000}"/>
    <cellStyle name="常规 20 2 3" xfId="12817" xr:uid="{00000000-0005-0000-0000-0000A8600000}"/>
    <cellStyle name="常规 20 2 3 2" xfId="21001" xr:uid="{00000000-0005-0000-0000-0000A9600000}"/>
    <cellStyle name="常规 20 2 4" xfId="12818" xr:uid="{00000000-0005-0000-0000-0000AA600000}"/>
    <cellStyle name="常规 20 2 4 2" xfId="34702" xr:uid="{00000000-0005-0000-0000-0000AB600000}"/>
    <cellStyle name="常规 20 2 5" xfId="17265" xr:uid="{00000000-0005-0000-0000-0000AC600000}"/>
    <cellStyle name="常规 20 2 5 2" xfId="34703" xr:uid="{00000000-0005-0000-0000-0000AD600000}"/>
    <cellStyle name="常规 20 2 5 3" xfId="42751" xr:uid="{00000000-0005-0000-0000-0000AE600000}"/>
    <cellStyle name="常规 20 2 6" xfId="34431" xr:uid="{00000000-0005-0000-0000-0000AF600000}"/>
    <cellStyle name="常规 20 3" xfId="16381" xr:uid="{00000000-0005-0000-0000-0000B0600000}"/>
    <cellStyle name="常规 20 3 2" xfId="19250" xr:uid="{00000000-0005-0000-0000-0000B1600000}"/>
    <cellStyle name="常规 20 3 2 2" xfId="34437" xr:uid="{00000000-0005-0000-0000-0000B2600000}"/>
    <cellStyle name="常规 20 3 3" xfId="34435" xr:uid="{00000000-0005-0000-0000-0000B3600000}"/>
    <cellStyle name="常规 20 4" xfId="18455" xr:uid="{00000000-0005-0000-0000-0000B4600000}"/>
    <cellStyle name="常规 20 4 2" xfId="34439" xr:uid="{00000000-0005-0000-0000-0000B5600000}"/>
    <cellStyle name="常规 20 5" xfId="34429" xr:uid="{00000000-0005-0000-0000-0000B6600000}"/>
    <cellStyle name="常规 20_10经营表" xfId="542" xr:uid="{00000000-0005-0000-0000-0000B7600000}"/>
    <cellStyle name="常规 21" xfId="1749" xr:uid="{00000000-0005-0000-0000-0000B8600000}"/>
    <cellStyle name="常规 21 2" xfId="5631" xr:uid="{00000000-0005-0000-0000-0000B9600000}"/>
    <cellStyle name="常规 21 2 2" xfId="28799" xr:uid="{00000000-0005-0000-0000-0000BA600000}"/>
    <cellStyle name="常规 21 3" xfId="6761" xr:uid="{00000000-0005-0000-0000-0000BB600000}"/>
    <cellStyle name="常规 21 3 2" xfId="12795" xr:uid="{00000000-0005-0000-0000-0000BC600000}"/>
    <cellStyle name="常规 21 3 2 2" xfId="34704" xr:uid="{00000000-0005-0000-0000-0000BD600000}"/>
    <cellStyle name="常规 21 3 3" xfId="18613" xr:uid="{00000000-0005-0000-0000-0000BE600000}"/>
    <cellStyle name="常规 21 3 3 2" xfId="33834" xr:uid="{00000000-0005-0000-0000-0000BF600000}"/>
    <cellStyle name="常规 21 3 4" xfId="34450" xr:uid="{00000000-0005-0000-0000-0000C0600000}"/>
    <cellStyle name="常规 21 4" xfId="6769" xr:uid="{00000000-0005-0000-0000-0000C1600000}"/>
    <cellStyle name="常规 21 4 2" xfId="11113" xr:uid="{00000000-0005-0000-0000-0000C2600000}"/>
    <cellStyle name="常规 21 4 2 2" xfId="34452" xr:uid="{00000000-0005-0000-0000-0000C3600000}"/>
    <cellStyle name="常规 21 4 3" xfId="18620" xr:uid="{00000000-0005-0000-0000-0000C4600000}"/>
    <cellStyle name="常规 21 4 3 2" xfId="34454" xr:uid="{00000000-0005-0000-0000-0000C5600000}"/>
    <cellStyle name="常规 21 4 4" xfId="21212" xr:uid="{00000000-0005-0000-0000-0000C6600000}"/>
    <cellStyle name="常规 21 5" xfId="16385" xr:uid="{00000000-0005-0000-0000-0000C7600000}"/>
    <cellStyle name="常规 21 5 2" xfId="34458" xr:uid="{00000000-0005-0000-0000-0000C8600000}"/>
    <cellStyle name="常规 21 6" xfId="34446" xr:uid="{00000000-0005-0000-0000-0000C9600000}"/>
    <cellStyle name="常规 210" xfId="43" xr:uid="{00000000-0005-0000-0000-0000CA600000}"/>
    <cellStyle name="常规 210 2" xfId="23368" xr:uid="{00000000-0005-0000-0000-0000CB600000}"/>
    <cellStyle name="常规 22" xfId="2961" xr:uid="{00000000-0005-0000-0000-0000CC600000}"/>
    <cellStyle name="常规 22 2" xfId="17547" xr:uid="{00000000-0005-0000-0000-0000CD600000}"/>
    <cellStyle name="常规 22 2 2" xfId="19377" xr:uid="{00000000-0005-0000-0000-0000CE600000}"/>
    <cellStyle name="常规 22 2 2 2" xfId="34465" xr:uid="{00000000-0005-0000-0000-0000CF600000}"/>
    <cellStyle name="常规 22 2 3" xfId="25619" xr:uid="{00000000-0005-0000-0000-0000D0600000}"/>
    <cellStyle name="常规 22 3" xfId="18514" xr:uid="{00000000-0005-0000-0000-0000D1600000}"/>
    <cellStyle name="常规 22 3 2" xfId="34402" xr:uid="{00000000-0005-0000-0000-0000D2600000}"/>
    <cellStyle name="常规 22 4" xfId="34463" xr:uid="{00000000-0005-0000-0000-0000D3600000}"/>
    <cellStyle name="常规 23" xfId="2060" xr:uid="{00000000-0005-0000-0000-0000D4600000}"/>
    <cellStyle name="常规 23 2" xfId="5632" xr:uid="{00000000-0005-0000-0000-0000D5600000}"/>
    <cellStyle name="常规 23 2 2" xfId="34469" xr:uid="{00000000-0005-0000-0000-0000D6600000}"/>
    <cellStyle name="常规 23 3" xfId="12800" xr:uid="{00000000-0005-0000-0000-0000D7600000}"/>
    <cellStyle name="常规 23 3 2" xfId="34477" xr:uid="{00000000-0005-0000-0000-0000D8600000}"/>
    <cellStyle name="常规 23 4" xfId="12801" xr:uid="{00000000-0005-0000-0000-0000D9600000}"/>
    <cellStyle name="常规 23 4 2" xfId="34481" xr:uid="{00000000-0005-0000-0000-0000DA600000}"/>
    <cellStyle name="常规 23 5" xfId="16671" xr:uid="{00000000-0005-0000-0000-0000DB600000}"/>
    <cellStyle name="常规 23 5 2" xfId="34483" xr:uid="{00000000-0005-0000-0000-0000DC600000}"/>
    <cellStyle name="常规 23 6" xfId="34353" xr:uid="{00000000-0005-0000-0000-0000DD600000}"/>
    <cellStyle name="常规 24" xfId="2964" xr:uid="{00000000-0005-0000-0000-0000DE600000}"/>
    <cellStyle name="常规 24 2" xfId="5633" xr:uid="{00000000-0005-0000-0000-0000DF600000}"/>
    <cellStyle name="常规 24 2 2" xfId="34490" xr:uid="{00000000-0005-0000-0000-0000E0600000}"/>
    <cellStyle name="常规 24 3" xfId="12819" xr:uid="{00000000-0005-0000-0000-0000E1600000}"/>
    <cellStyle name="常规 24 3 2" xfId="34495" xr:uid="{00000000-0005-0000-0000-0000E2600000}"/>
    <cellStyle name="常规 24 4" xfId="12820" xr:uid="{00000000-0005-0000-0000-0000E3600000}"/>
    <cellStyle name="常规 24 4 2" xfId="34705" xr:uid="{00000000-0005-0000-0000-0000E4600000}"/>
    <cellStyle name="常规 24 5" xfId="17550" xr:uid="{00000000-0005-0000-0000-0000E5600000}"/>
    <cellStyle name="常规 24 5 2" xfId="34706" xr:uid="{00000000-0005-0000-0000-0000E6600000}"/>
    <cellStyle name="常规 24 6" xfId="34487" xr:uid="{00000000-0005-0000-0000-0000E7600000}"/>
    <cellStyle name="常规 25" xfId="1520" xr:uid="{00000000-0005-0000-0000-0000E8600000}"/>
    <cellStyle name="常规 25 2" xfId="5634" xr:uid="{00000000-0005-0000-0000-0000E9600000}"/>
    <cellStyle name="常规 25 2 2" xfId="34710" xr:uid="{00000000-0005-0000-0000-0000EA600000}"/>
    <cellStyle name="常规 25 3" xfId="12822" xr:uid="{00000000-0005-0000-0000-0000EB600000}"/>
    <cellStyle name="常规 25 3 2" xfId="34712" xr:uid="{00000000-0005-0000-0000-0000EC600000}"/>
    <cellStyle name="常规 25 4" xfId="12824" xr:uid="{00000000-0005-0000-0000-0000ED600000}"/>
    <cellStyle name="常规 25 4 2" xfId="34714" xr:uid="{00000000-0005-0000-0000-0000EE600000}"/>
    <cellStyle name="常规 25 5" xfId="16169" xr:uid="{00000000-0005-0000-0000-0000EF600000}"/>
    <cellStyle name="常规 25 5 2" xfId="34716" xr:uid="{00000000-0005-0000-0000-0000F0600000}"/>
    <cellStyle name="常规 25 6" xfId="34708" xr:uid="{00000000-0005-0000-0000-0000F1600000}"/>
    <cellStyle name="常规 26" xfId="1523" xr:uid="{00000000-0005-0000-0000-0000F2600000}"/>
    <cellStyle name="常规 26 2" xfId="16172" xr:uid="{00000000-0005-0000-0000-0000F3600000}"/>
    <cellStyle name="常规 26 2 2" xfId="19236" xr:uid="{00000000-0005-0000-0000-0000F4600000}"/>
    <cellStyle name="常规 26 2 2 2" xfId="20952" xr:uid="{00000000-0005-0000-0000-0000F5600000}"/>
    <cellStyle name="常规 26 2 3" xfId="34718" xr:uid="{00000000-0005-0000-0000-0000F6600000}"/>
    <cellStyle name="常规 26 3" xfId="18443" xr:uid="{00000000-0005-0000-0000-0000F7600000}"/>
    <cellStyle name="常规 26 3 2" xfId="34720" xr:uid="{00000000-0005-0000-0000-0000F8600000}"/>
    <cellStyle name="常规 26 4" xfId="20791" xr:uid="{00000000-0005-0000-0000-0000F9600000}"/>
    <cellStyle name="常规 27" xfId="2999" xr:uid="{00000000-0005-0000-0000-0000FA600000}"/>
    <cellStyle name="常规 27 2" xfId="17584" xr:uid="{00000000-0005-0000-0000-0000FB600000}"/>
    <cellStyle name="常规 27 2 2" xfId="19398" xr:uid="{00000000-0005-0000-0000-0000FC600000}"/>
    <cellStyle name="常规 27 2 2 2" xfId="34723" xr:uid="{00000000-0005-0000-0000-0000FD600000}"/>
    <cellStyle name="常规 27 2 3" xfId="34722" xr:uid="{00000000-0005-0000-0000-0000FE600000}"/>
    <cellStyle name="常规 27 3" xfId="18535" xr:uid="{00000000-0005-0000-0000-0000FF600000}"/>
    <cellStyle name="常规 27 3 2" xfId="34725" xr:uid="{00000000-0005-0000-0000-000000610000}"/>
    <cellStyle name="常规 27 4" xfId="20960" xr:uid="{00000000-0005-0000-0000-000001610000}"/>
    <cellStyle name="常规 28" xfId="3001" xr:uid="{00000000-0005-0000-0000-000002610000}"/>
    <cellStyle name="常规 28 2" xfId="17586" xr:uid="{00000000-0005-0000-0000-000003610000}"/>
    <cellStyle name="常规 28 2 2" xfId="19400" xr:uid="{00000000-0005-0000-0000-000004610000}"/>
    <cellStyle name="常规 28 2 2 2" xfId="34732" xr:uid="{00000000-0005-0000-0000-000005610000}"/>
    <cellStyle name="常规 28 2 3" xfId="34730" xr:uid="{00000000-0005-0000-0000-000006610000}"/>
    <cellStyle name="常规 28 3" xfId="18537" xr:uid="{00000000-0005-0000-0000-000007610000}"/>
    <cellStyle name="常规 28 3 2" xfId="34734" xr:uid="{00000000-0005-0000-0000-000008610000}"/>
    <cellStyle name="常规 28 4" xfId="34727" xr:uid="{00000000-0005-0000-0000-000009610000}"/>
    <cellStyle name="常规 29" xfId="3002" xr:uid="{00000000-0005-0000-0000-00000A610000}"/>
    <cellStyle name="常规 29 2" xfId="5635" xr:uid="{00000000-0005-0000-0000-00000B610000}"/>
    <cellStyle name="常规 29 2 2" xfId="33501" xr:uid="{00000000-0005-0000-0000-00000C610000}"/>
    <cellStyle name="常规 29 3" xfId="12472" xr:uid="{00000000-0005-0000-0000-00000D610000}"/>
    <cellStyle name="常规 29 3 2" xfId="33507" xr:uid="{00000000-0005-0000-0000-00000E610000}"/>
    <cellStyle name="常规 29 4" xfId="12475" xr:uid="{00000000-0005-0000-0000-00000F610000}"/>
    <cellStyle name="常规 29 4 2" xfId="33510" xr:uid="{00000000-0005-0000-0000-000010610000}"/>
    <cellStyle name="常规 29 5" xfId="17587" xr:uid="{00000000-0005-0000-0000-000011610000}"/>
    <cellStyle name="常规 29 5 2" xfId="33513" xr:uid="{00000000-0005-0000-0000-000012610000}"/>
    <cellStyle name="常规 29 6" xfId="34736" xr:uid="{00000000-0005-0000-0000-000013610000}"/>
    <cellStyle name="常规 3" xfId="17" xr:uid="{00000000-0005-0000-0000-000014610000}"/>
    <cellStyle name="常规 3 10" xfId="31" xr:uid="{00000000-0005-0000-0000-000015610000}"/>
    <cellStyle name="常规 3 10 2" xfId="5636" xr:uid="{00000000-0005-0000-0000-000016610000}"/>
    <cellStyle name="常规 3 10 2 2" xfId="20937" xr:uid="{00000000-0005-0000-0000-000017610000}"/>
    <cellStyle name="常规 3 10 3" xfId="10043" xr:uid="{00000000-0005-0000-0000-000018610000}"/>
    <cellStyle name="常规 3 10 3 2" xfId="22257" xr:uid="{00000000-0005-0000-0000-000019610000}"/>
    <cellStyle name="常规 3 10 4" xfId="12825" xr:uid="{00000000-0005-0000-0000-00001A610000}"/>
    <cellStyle name="常规 3 10 4 2" xfId="34737" xr:uid="{00000000-0005-0000-0000-00001B610000}"/>
    <cellStyle name="常规 3 10 5" xfId="17591" xr:uid="{00000000-0005-0000-0000-00001C610000}"/>
    <cellStyle name="常规 3 10 5 2" xfId="23071" xr:uid="{00000000-0005-0000-0000-00001D610000}"/>
    <cellStyle name="常规 3 10 6" xfId="3007" xr:uid="{00000000-0005-0000-0000-00001E610000}"/>
    <cellStyle name="常规 3 11" xfId="2735" xr:uid="{00000000-0005-0000-0000-00001F610000}"/>
    <cellStyle name="常规 3 11 2" xfId="17329" xr:uid="{00000000-0005-0000-0000-000020610000}"/>
    <cellStyle name="常规 3 11 2 2" xfId="19353" xr:uid="{00000000-0005-0000-0000-000021610000}"/>
    <cellStyle name="常规 3 11 2 2 2" xfId="34739" xr:uid="{00000000-0005-0000-0000-000022610000}"/>
    <cellStyle name="常规 3 11 2 2 2 2" xfId="42752" xr:uid="{00000000-0005-0000-0000-000023610000}"/>
    <cellStyle name="常规 3 11 2 3" xfId="33004" xr:uid="{00000000-0005-0000-0000-000024610000}"/>
    <cellStyle name="常规 3 11 3" xfId="18496" xr:uid="{00000000-0005-0000-0000-000025610000}"/>
    <cellStyle name="常规 3 11 3 2" xfId="33006" xr:uid="{00000000-0005-0000-0000-000026610000}"/>
    <cellStyle name="常规 3 11 4" xfId="34738" xr:uid="{00000000-0005-0000-0000-000027610000}"/>
    <cellStyle name="常规 3 12" xfId="6774" xr:uid="{00000000-0005-0000-0000-000028610000}"/>
    <cellStyle name="常规 3 12 2" xfId="17590" xr:uid="{00000000-0005-0000-0000-000029610000}"/>
    <cellStyle name="常规 3 12 2 2" xfId="19401" xr:uid="{00000000-0005-0000-0000-00002A610000}"/>
    <cellStyle name="常规 3 12 2 2 2" xfId="34741" xr:uid="{00000000-0005-0000-0000-00002B610000}"/>
    <cellStyle name="常规 3 12 2 3" xfId="33011" xr:uid="{00000000-0005-0000-0000-00002C610000}"/>
    <cellStyle name="常规 3 12 3" xfId="18625" xr:uid="{00000000-0005-0000-0000-00002D610000}"/>
    <cellStyle name="常规 3 12 3 2" xfId="32620" xr:uid="{00000000-0005-0000-0000-00002E610000}"/>
    <cellStyle name="常规 3 12 4" xfId="34740" xr:uid="{00000000-0005-0000-0000-00002F610000}"/>
    <cellStyle name="常规 3 13" xfId="16054" xr:uid="{00000000-0005-0000-0000-000030610000}"/>
    <cellStyle name="常规 3 13 2" xfId="19228" xr:uid="{00000000-0005-0000-0000-000031610000}"/>
    <cellStyle name="常规 3 13 2 2" xfId="28545" xr:uid="{00000000-0005-0000-0000-000032610000}"/>
    <cellStyle name="常规 3 13 3" xfId="34742" xr:uid="{00000000-0005-0000-0000-000033610000}"/>
    <cellStyle name="常规 3 14" xfId="18299" xr:uid="{00000000-0005-0000-0000-000034610000}"/>
    <cellStyle name="常规 3 14 2" xfId="34743" xr:uid="{00000000-0005-0000-0000-000035610000}"/>
    <cellStyle name="常规 3 15" xfId="34" xr:uid="{00000000-0005-0000-0000-000036610000}"/>
    <cellStyle name="常规 3 2" xfId="12" xr:uid="{00000000-0005-0000-0000-000037610000}"/>
    <cellStyle name="常规 3 2 2" xfId="2460" xr:uid="{00000000-0005-0000-0000-000038610000}"/>
    <cellStyle name="常规 3 2 2 2" xfId="5637" xr:uid="{00000000-0005-0000-0000-000039610000}"/>
    <cellStyle name="常规 3 2 2 2 2" xfId="6755" xr:uid="{00000000-0005-0000-0000-00003A610000}"/>
    <cellStyle name="常规 3 2 2 2 2 2" xfId="18607" xr:uid="{00000000-0005-0000-0000-00003B610000}"/>
    <cellStyle name="常规 3 2 2 2 2 2 2" xfId="34750" xr:uid="{00000000-0005-0000-0000-00003C610000}"/>
    <cellStyle name="常规 3 2 2 2 2 3" xfId="34749" xr:uid="{00000000-0005-0000-0000-00003D610000}"/>
    <cellStyle name="常规 3 2 2 2 3" xfId="34748" xr:uid="{00000000-0005-0000-0000-00003E610000}"/>
    <cellStyle name="常规 3 2 2 3" xfId="6776" xr:uid="{00000000-0005-0000-0000-00003F610000}"/>
    <cellStyle name="常规 3 2 2 3 2" xfId="12829" xr:uid="{00000000-0005-0000-0000-000040610000}"/>
    <cellStyle name="常规 3 2 2 3 2 2" xfId="34510" xr:uid="{00000000-0005-0000-0000-000041610000}"/>
    <cellStyle name="常规 3 2 2 3 3" xfId="18627" xr:uid="{00000000-0005-0000-0000-000042610000}"/>
    <cellStyle name="常规 3 2 2 3 3 2" xfId="32870" xr:uid="{00000000-0005-0000-0000-000043610000}"/>
    <cellStyle name="常规 3 2 2 3 4" xfId="34508" xr:uid="{00000000-0005-0000-0000-000044610000}"/>
    <cellStyle name="常规 3 2 2 4" xfId="12830" xr:uid="{00000000-0005-0000-0000-000045610000}"/>
    <cellStyle name="常规 3 2 2 4 2" xfId="34513" xr:uid="{00000000-0005-0000-0000-000046610000}"/>
    <cellStyle name="常规 3 2 2 5" xfId="17058" xr:uid="{00000000-0005-0000-0000-000047610000}"/>
    <cellStyle name="常规 3 2 2 5 2" xfId="34751" xr:uid="{00000000-0005-0000-0000-000048610000}"/>
    <cellStyle name="常规 3 2 2 6" xfId="34745" xr:uid="{00000000-0005-0000-0000-000049610000}"/>
    <cellStyle name="常规 3 2 3" xfId="1824" xr:uid="{00000000-0005-0000-0000-00004A610000}"/>
    <cellStyle name="常规 3 2 3 2" xfId="5638" xr:uid="{00000000-0005-0000-0000-00004B610000}"/>
    <cellStyle name="常规 3 2 3 2 2" xfId="34754" xr:uid="{00000000-0005-0000-0000-00004C610000}"/>
    <cellStyle name="常规 3 2 3 3" xfId="6756" xr:uid="{00000000-0005-0000-0000-00004D610000}"/>
    <cellStyle name="常规 3 2 3 3 2" xfId="12831" xr:uid="{00000000-0005-0000-0000-00004E610000}"/>
    <cellStyle name="常规 3 2 3 3 2 2" xfId="34517" xr:uid="{00000000-0005-0000-0000-00004F610000}"/>
    <cellStyle name="常规 3 2 3 3 3" xfId="18608" xr:uid="{00000000-0005-0000-0000-000050610000}"/>
    <cellStyle name="常规 3 2 3 3 3 2" xfId="34755" xr:uid="{00000000-0005-0000-0000-000051610000}"/>
    <cellStyle name="常规 3 2 3 3 4" xfId="34515" xr:uid="{00000000-0005-0000-0000-000052610000}"/>
    <cellStyle name="常规 3 2 3 4" xfId="12832" xr:uid="{00000000-0005-0000-0000-000053610000}"/>
    <cellStyle name="常规 3 2 3 4 2" xfId="34519" xr:uid="{00000000-0005-0000-0000-000054610000}"/>
    <cellStyle name="常规 3 2 3 5" xfId="16457" xr:uid="{00000000-0005-0000-0000-000055610000}"/>
    <cellStyle name="常规 3 2 3 5 2" xfId="34756" xr:uid="{00000000-0005-0000-0000-000056610000}"/>
    <cellStyle name="常规 3 2 3 6" xfId="34753" xr:uid="{00000000-0005-0000-0000-000057610000}"/>
    <cellStyle name="常规 3 2 4" xfId="3010" xr:uid="{00000000-0005-0000-0000-000058610000}"/>
    <cellStyle name="常规 3 2 4 2" xfId="18539" xr:uid="{00000000-0005-0000-0000-000059610000}"/>
    <cellStyle name="常规 3 2 4 2 2" xfId="34759" xr:uid="{00000000-0005-0000-0000-00005A610000}"/>
    <cellStyle name="常规 3 2 4 3" xfId="34758" xr:uid="{00000000-0005-0000-0000-00005B610000}"/>
    <cellStyle name="常规 3 2 5" xfId="6752" xr:uid="{00000000-0005-0000-0000-00005C610000}"/>
    <cellStyle name="常规 3 2 5 2" xfId="17594" xr:uid="{00000000-0005-0000-0000-00005D610000}"/>
    <cellStyle name="常规 3 2 5 2 2" xfId="19402" xr:uid="{00000000-0005-0000-0000-00005E610000}"/>
    <cellStyle name="常规 3 2 5 2 2 2" xfId="34762" xr:uid="{00000000-0005-0000-0000-00005F610000}"/>
    <cellStyle name="常规 3 2 5 2 3" xfId="34761" xr:uid="{00000000-0005-0000-0000-000060610000}"/>
    <cellStyle name="常规 3 2 5 3" xfId="18604" xr:uid="{00000000-0005-0000-0000-000061610000}"/>
    <cellStyle name="常规 3 2 5 3 2" xfId="34534" xr:uid="{00000000-0005-0000-0000-000062610000}"/>
    <cellStyle name="常规 3 2 5 4" xfId="34760" xr:uid="{00000000-0005-0000-0000-000063610000}"/>
    <cellStyle name="常规 3 2 6" xfId="9" xr:uid="{00000000-0005-0000-0000-000064610000}"/>
    <cellStyle name="常规 3 2 6 2" xfId="16549" xr:uid="{00000000-0005-0000-0000-000065610000}"/>
    <cellStyle name="常规 3 2 6 2 2" xfId="19276" xr:uid="{00000000-0005-0000-0000-000066610000}"/>
    <cellStyle name="常规 3 2 6 2 2 2" xfId="21994" xr:uid="{00000000-0005-0000-0000-000067610000}"/>
    <cellStyle name="常规 3 2 6 2 3" xfId="34764" xr:uid="{00000000-0005-0000-0000-000068610000}"/>
    <cellStyle name="常规 3 2 6 3" xfId="18623" xr:uid="{00000000-0005-0000-0000-000069610000}"/>
    <cellStyle name="常规 3 2 6 3 2" xfId="34545" xr:uid="{00000000-0005-0000-0000-00006A610000}"/>
    <cellStyle name="常规 3 2 6 4" xfId="6772" xr:uid="{00000000-0005-0000-0000-00006B610000}"/>
    <cellStyle name="常规 3 2 7" xfId="18406" xr:uid="{00000000-0005-0000-0000-00006C610000}"/>
    <cellStyle name="常规 3 2 7 2" xfId="34765" xr:uid="{00000000-0005-0000-0000-00006D610000}"/>
    <cellStyle name="常规 3 2 8" xfId="345" xr:uid="{00000000-0005-0000-0000-00006E610000}"/>
    <cellStyle name="常规 3 2 8 2" xfId="27651" xr:uid="{00000000-0005-0000-0000-00006F610000}"/>
    <cellStyle name="常规 3 2 9" xfId="38" xr:uid="{00000000-0005-0000-0000-000070610000}"/>
    <cellStyle name="常规 3 3" xfId="51" xr:uid="{00000000-0005-0000-0000-000071610000}"/>
    <cellStyle name="常规 3 3 2" xfId="17239" xr:uid="{00000000-0005-0000-0000-000072610000}"/>
    <cellStyle name="常规 3 3 2 2" xfId="19347" xr:uid="{00000000-0005-0000-0000-000073610000}"/>
    <cellStyle name="常规 3 3 2 2 2" xfId="32015" xr:uid="{00000000-0005-0000-0000-000074610000}"/>
    <cellStyle name="常规 3 3 2 3" xfId="32010" xr:uid="{00000000-0005-0000-0000-000075610000}"/>
    <cellStyle name="常规 3 3 3" xfId="18490" xr:uid="{00000000-0005-0000-0000-000076610000}"/>
    <cellStyle name="常规 3 3 3 2" xfId="32778" xr:uid="{00000000-0005-0000-0000-000077610000}"/>
    <cellStyle name="常规 3 3 4" xfId="2640" xr:uid="{00000000-0005-0000-0000-000078610000}"/>
    <cellStyle name="常规 3 3 4 2" xfId="32782" xr:uid="{00000000-0005-0000-0000-000079610000}"/>
    <cellStyle name="常规 3 3 5" xfId="30980" xr:uid="{00000000-0005-0000-0000-00007A610000}"/>
    <cellStyle name="常规 3 4" xfId="66" xr:uid="{00000000-0005-0000-0000-00007B610000}"/>
    <cellStyle name="常规 3 4 2" xfId="17241" xr:uid="{00000000-0005-0000-0000-00007C610000}"/>
    <cellStyle name="常规 3 4 2 2" xfId="19348" xr:uid="{00000000-0005-0000-0000-00007D610000}"/>
    <cellStyle name="常规 3 4 2 2 2" xfId="34770" xr:uid="{00000000-0005-0000-0000-00007E610000}"/>
    <cellStyle name="常规 3 4 2 3" xfId="34769" xr:uid="{00000000-0005-0000-0000-00007F610000}"/>
    <cellStyle name="常规 3 4 3" xfId="18491" xr:uid="{00000000-0005-0000-0000-000080610000}"/>
    <cellStyle name="常规 3 4 3 2" xfId="34772" xr:uid="{00000000-0005-0000-0000-000081610000}"/>
    <cellStyle name="常规 3 4 4" xfId="34766" xr:uid="{00000000-0005-0000-0000-000082610000}"/>
    <cellStyle name="常规 3 5" xfId="3011" xr:uid="{00000000-0005-0000-0000-000083610000}"/>
    <cellStyle name="常规 3 5 2" xfId="17595" xr:uid="{00000000-0005-0000-0000-000084610000}"/>
    <cellStyle name="常规 3 5 2 2" xfId="19403" xr:uid="{00000000-0005-0000-0000-000085610000}"/>
    <cellStyle name="常规 3 5 2 2 2" xfId="34776" xr:uid="{00000000-0005-0000-0000-000086610000}"/>
    <cellStyle name="常规 3 5 2 3" xfId="34775" xr:uid="{00000000-0005-0000-0000-000087610000}"/>
    <cellStyle name="常规 3 5 3" xfId="18540" xr:uid="{00000000-0005-0000-0000-000088610000}"/>
    <cellStyle name="常规 3 5 3 2" xfId="34778" xr:uid="{00000000-0005-0000-0000-000089610000}"/>
    <cellStyle name="常规 3 5 4" xfId="34773" xr:uid="{00000000-0005-0000-0000-00008A610000}"/>
    <cellStyle name="常规 3 6" xfId="3012" xr:uid="{00000000-0005-0000-0000-00008B610000}"/>
    <cellStyle name="常规 3 6 2" xfId="17596" xr:uid="{00000000-0005-0000-0000-00008C610000}"/>
    <cellStyle name="常规 3 6 2 2" xfId="19404" xr:uid="{00000000-0005-0000-0000-00008D610000}"/>
    <cellStyle name="常规 3 6 2 2 2" xfId="34782" xr:uid="{00000000-0005-0000-0000-00008E610000}"/>
    <cellStyle name="常规 3 6 2 3" xfId="34781" xr:uid="{00000000-0005-0000-0000-00008F610000}"/>
    <cellStyle name="常规 3 6 3" xfId="18541" xr:uid="{00000000-0005-0000-0000-000090610000}"/>
    <cellStyle name="常规 3 6 3 2" xfId="34783" xr:uid="{00000000-0005-0000-0000-000091610000}"/>
    <cellStyle name="常规 3 6 4" xfId="34780" xr:uid="{00000000-0005-0000-0000-000092610000}"/>
    <cellStyle name="常规 3 7" xfId="3006" xr:uid="{00000000-0005-0000-0000-000093610000}"/>
    <cellStyle name="常规 3 7 2" xfId="18538" xr:uid="{00000000-0005-0000-0000-000094610000}"/>
    <cellStyle name="常规 3 7 2 2" xfId="32997" xr:uid="{00000000-0005-0000-0000-000095610000}"/>
    <cellStyle name="常规 3 7 3" xfId="32995" xr:uid="{00000000-0005-0000-0000-000096610000}"/>
    <cellStyle name="常规 3 8" xfId="78" xr:uid="{00000000-0005-0000-0000-000097610000}"/>
    <cellStyle name="常规 3 8 2" xfId="18302" xr:uid="{00000000-0005-0000-0000-000098610000}"/>
    <cellStyle name="常规 3 8 2 2" xfId="34786" xr:uid="{00000000-0005-0000-0000-000099610000}"/>
    <cellStyle name="常规 3 8 3" xfId="34785" xr:uid="{00000000-0005-0000-0000-00009A610000}"/>
    <cellStyle name="常规 3 9" xfId="6775" xr:uid="{00000000-0005-0000-0000-00009B610000}"/>
    <cellStyle name="常规 3 9 2" xfId="12835" xr:uid="{00000000-0005-0000-0000-00009C610000}"/>
    <cellStyle name="常规 3 9 2 2" xfId="19000" xr:uid="{00000000-0005-0000-0000-00009D610000}"/>
    <cellStyle name="常规 3 9 2 2 2" xfId="34790" xr:uid="{00000000-0005-0000-0000-00009E610000}"/>
    <cellStyle name="常规 3 9 2 3" xfId="34788" xr:uid="{00000000-0005-0000-0000-00009F610000}"/>
    <cellStyle name="常规 3 9 3" xfId="18626" xr:uid="{00000000-0005-0000-0000-0000A0610000}"/>
    <cellStyle name="常规 3 9 3 2" xfId="34791" xr:uid="{00000000-0005-0000-0000-0000A1610000}"/>
    <cellStyle name="常规 3 9 4" xfId="34787" xr:uid="{00000000-0005-0000-0000-0000A2610000}"/>
    <cellStyle name="常规 3_12月材料动态最终修改" xfId="2644" xr:uid="{00000000-0005-0000-0000-0000A3610000}"/>
    <cellStyle name="常规 30" xfId="1519" xr:uid="{00000000-0005-0000-0000-0000A4610000}"/>
    <cellStyle name="常规 30 2" xfId="5639" xr:uid="{00000000-0005-0000-0000-0000A5610000}"/>
    <cellStyle name="常规 30 2 2" xfId="34709" xr:uid="{00000000-0005-0000-0000-0000A6610000}"/>
    <cellStyle name="常规 30 3" xfId="12821" xr:uid="{00000000-0005-0000-0000-0000A7610000}"/>
    <cellStyle name="常规 30 3 2" xfId="34711" xr:uid="{00000000-0005-0000-0000-0000A8610000}"/>
    <cellStyle name="常规 30 4" xfId="12823" xr:uid="{00000000-0005-0000-0000-0000A9610000}"/>
    <cellStyle name="常规 30 4 2" xfId="34713" xr:uid="{00000000-0005-0000-0000-0000AA610000}"/>
    <cellStyle name="常规 30 5" xfId="16168" xr:uid="{00000000-0005-0000-0000-0000AB610000}"/>
    <cellStyle name="常规 30 5 2" xfId="34715" xr:uid="{00000000-0005-0000-0000-0000AC610000}"/>
    <cellStyle name="常规 30 6" xfId="34707" xr:uid="{00000000-0005-0000-0000-0000AD610000}"/>
    <cellStyle name="常规 31" xfId="1522" xr:uid="{00000000-0005-0000-0000-0000AE610000}"/>
    <cellStyle name="常规 31 2" xfId="5640" xr:uid="{00000000-0005-0000-0000-0000AF610000}"/>
    <cellStyle name="常规 31 2 2" xfId="34717" xr:uid="{00000000-0005-0000-0000-0000B0610000}"/>
    <cellStyle name="常规 31 3" xfId="12836" xr:uid="{00000000-0005-0000-0000-0000B1610000}"/>
    <cellStyle name="常规 31 3 2" xfId="34719" xr:uid="{00000000-0005-0000-0000-0000B2610000}"/>
    <cellStyle name="常规 31 4" xfId="12837" xr:uid="{00000000-0005-0000-0000-0000B3610000}"/>
    <cellStyle name="常规 31 4 2" xfId="34792" xr:uid="{00000000-0005-0000-0000-0000B4610000}"/>
    <cellStyle name="常规 31 5" xfId="16171" xr:uid="{00000000-0005-0000-0000-0000B5610000}"/>
    <cellStyle name="常规 31 5 2" xfId="34793" xr:uid="{00000000-0005-0000-0000-0000B6610000}"/>
    <cellStyle name="常规 31 6" xfId="20790" xr:uid="{00000000-0005-0000-0000-0000B7610000}"/>
    <cellStyle name="常规 32" xfId="2998" xr:uid="{00000000-0005-0000-0000-0000B8610000}"/>
    <cellStyle name="常规 32 2" xfId="5641" xr:uid="{00000000-0005-0000-0000-0000B9610000}"/>
    <cellStyle name="常规 32 2 2" xfId="34721" xr:uid="{00000000-0005-0000-0000-0000BA610000}"/>
    <cellStyle name="常规 32 3" xfId="12838" xr:uid="{00000000-0005-0000-0000-0000BB610000}"/>
    <cellStyle name="常规 32 3 2" xfId="34724" xr:uid="{00000000-0005-0000-0000-0000BC610000}"/>
    <cellStyle name="常规 32 4" xfId="12839" xr:uid="{00000000-0005-0000-0000-0000BD610000}"/>
    <cellStyle name="常规 32 4 2" xfId="34794" xr:uid="{00000000-0005-0000-0000-0000BE610000}"/>
    <cellStyle name="常规 32 5" xfId="17583" xr:uid="{00000000-0005-0000-0000-0000BF610000}"/>
    <cellStyle name="常规 32 5 2" xfId="34795" xr:uid="{00000000-0005-0000-0000-0000C0610000}"/>
    <cellStyle name="常规 32 6" xfId="20959" xr:uid="{00000000-0005-0000-0000-0000C1610000}"/>
    <cellStyle name="常规 33" xfId="3000" xr:uid="{00000000-0005-0000-0000-0000C2610000}"/>
    <cellStyle name="常规 33 2" xfId="17585" xr:uid="{00000000-0005-0000-0000-0000C3610000}"/>
    <cellStyle name="常规 33 2 2" xfId="19399" xr:uid="{00000000-0005-0000-0000-0000C4610000}"/>
    <cellStyle name="常规 33 2 2 2" xfId="34731" xr:uid="{00000000-0005-0000-0000-0000C5610000}"/>
    <cellStyle name="常规 33 2 3" xfId="34729" xr:uid="{00000000-0005-0000-0000-0000C6610000}"/>
    <cellStyle name="常规 33 3" xfId="18536" xr:uid="{00000000-0005-0000-0000-0000C7610000}"/>
    <cellStyle name="常规 33 3 2" xfId="34733" xr:uid="{00000000-0005-0000-0000-0000C8610000}"/>
    <cellStyle name="常规 33 4" xfId="34726" xr:uid="{00000000-0005-0000-0000-0000C9610000}"/>
    <cellStyle name="常规 34" xfId="416" xr:uid="{00000000-0005-0000-0000-0000CA610000}"/>
    <cellStyle name="常规 34 2" xfId="12469" xr:uid="{00000000-0005-0000-0000-0000CB610000}"/>
    <cellStyle name="常规 34 2 2" xfId="18994" xr:uid="{00000000-0005-0000-0000-0000CC610000}"/>
    <cellStyle name="常规 34 2 2 2" xfId="33503" xr:uid="{00000000-0005-0000-0000-0000CD610000}"/>
    <cellStyle name="常规 34 2 3" xfId="33500" xr:uid="{00000000-0005-0000-0000-0000CE610000}"/>
    <cellStyle name="常规 34 3" xfId="12471" xr:uid="{00000000-0005-0000-0000-0000CF610000}"/>
    <cellStyle name="常规 34 3 2" xfId="18995" xr:uid="{00000000-0005-0000-0000-0000D0610000}"/>
    <cellStyle name="常规 34 3 2 2" xfId="34798" xr:uid="{00000000-0005-0000-0000-0000D1610000}"/>
    <cellStyle name="常规 34 3 3" xfId="33506" xr:uid="{00000000-0005-0000-0000-0000D2610000}"/>
    <cellStyle name="常规 34 4" xfId="12474" xr:uid="{00000000-0005-0000-0000-0000D3610000}"/>
    <cellStyle name="常规 34 4 2" xfId="18996" xr:uid="{00000000-0005-0000-0000-0000D4610000}"/>
    <cellStyle name="常规 34 4 2 2" xfId="34799" xr:uid="{00000000-0005-0000-0000-0000D5610000}"/>
    <cellStyle name="常规 34 4 3" xfId="33509" xr:uid="{00000000-0005-0000-0000-0000D6610000}"/>
    <cellStyle name="常规 34 5" xfId="18413" xr:uid="{00000000-0005-0000-0000-0000D7610000}"/>
    <cellStyle name="常规 34 5 2" xfId="33512" xr:uid="{00000000-0005-0000-0000-0000D8610000}"/>
    <cellStyle name="常规 34 6" xfId="34735" xr:uid="{00000000-0005-0000-0000-0000D9610000}"/>
    <cellStyle name="常规 35" xfId="1136" xr:uid="{00000000-0005-0000-0000-0000DA610000}"/>
    <cellStyle name="常规 35 2" xfId="5642" xr:uid="{00000000-0005-0000-0000-0000DB610000}"/>
    <cellStyle name="常规 35 2 2" xfId="34802" xr:uid="{00000000-0005-0000-0000-0000DC610000}"/>
    <cellStyle name="常规 35 3" xfId="12842" xr:uid="{00000000-0005-0000-0000-0000DD610000}"/>
    <cellStyle name="常规 35 3 2" xfId="34805" xr:uid="{00000000-0005-0000-0000-0000DE610000}"/>
    <cellStyle name="常规 35 4" xfId="12844" xr:uid="{00000000-0005-0000-0000-0000DF610000}"/>
    <cellStyle name="常规 35 4 2" xfId="34807" xr:uid="{00000000-0005-0000-0000-0000E0610000}"/>
    <cellStyle name="常规 35 5" xfId="15776" xr:uid="{00000000-0005-0000-0000-0000E1610000}"/>
    <cellStyle name="常规 35 5 2" xfId="34809" xr:uid="{00000000-0005-0000-0000-0000E2610000}"/>
    <cellStyle name="常规 35 6" xfId="22357" xr:uid="{00000000-0005-0000-0000-0000E3610000}"/>
    <cellStyle name="常规 36" xfId="3713" xr:uid="{00000000-0005-0000-0000-0000E4610000}"/>
    <cellStyle name="常规 36 2" xfId="18585" xr:uid="{00000000-0005-0000-0000-0000E5610000}"/>
    <cellStyle name="常规 36 2 2" xfId="34816" xr:uid="{00000000-0005-0000-0000-0000E6610000}"/>
    <cellStyle name="常规 36 3" xfId="34813" xr:uid="{00000000-0005-0000-0000-0000E7610000}"/>
    <cellStyle name="常规 37" xfId="3014" xr:uid="{00000000-0005-0000-0000-0000E8610000}"/>
    <cellStyle name="常规 37 2" xfId="5643" xr:uid="{00000000-0005-0000-0000-0000E9610000}"/>
    <cellStyle name="常规 37 2 2" xfId="32228" xr:uid="{00000000-0005-0000-0000-0000EA610000}"/>
    <cellStyle name="常规 37 3" xfId="11961" xr:uid="{00000000-0005-0000-0000-0000EB610000}"/>
    <cellStyle name="常规 37 3 2" xfId="32232" xr:uid="{00000000-0005-0000-0000-0000EC610000}"/>
    <cellStyle name="常规 37 4" xfId="11286" xr:uid="{00000000-0005-0000-0000-0000ED610000}"/>
    <cellStyle name="常规 37 4 2" xfId="30555" xr:uid="{00000000-0005-0000-0000-0000EE610000}"/>
    <cellStyle name="常规 37 5" xfId="17598" xr:uid="{00000000-0005-0000-0000-0000EF610000}"/>
    <cellStyle name="常规 37 5 2" xfId="34821" xr:uid="{00000000-0005-0000-0000-0000F0610000}"/>
    <cellStyle name="常规 37 6" xfId="34820" xr:uid="{00000000-0005-0000-0000-0000F1610000}"/>
    <cellStyle name="常规 38" xfId="3016" xr:uid="{00000000-0005-0000-0000-0000F2610000}"/>
    <cellStyle name="常规 38 2" xfId="17600" xr:uid="{00000000-0005-0000-0000-0000F3610000}"/>
    <cellStyle name="常规 38 2 2" xfId="19407" xr:uid="{00000000-0005-0000-0000-0000F4610000}"/>
    <cellStyle name="常规 38 2 2 2" xfId="34827" xr:uid="{00000000-0005-0000-0000-0000F5610000}"/>
    <cellStyle name="常规 38 2 3" xfId="32237" xr:uid="{00000000-0005-0000-0000-0000F6610000}"/>
    <cellStyle name="常规 38 3" xfId="18544" xr:uid="{00000000-0005-0000-0000-0000F7610000}"/>
    <cellStyle name="常规 38 3 2" xfId="34829" xr:uid="{00000000-0005-0000-0000-0000F8610000}"/>
    <cellStyle name="常规 38 4" xfId="34825" xr:uid="{00000000-0005-0000-0000-0000F9610000}"/>
    <cellStyle name="常规 39" xfId="423" xr:uid="{00000000-0005-0000-0000-0000FA610000}"/>
    <cellStyle name="常规 39 2" xfId="15450" xr:uid="{00000000-0005-0000-0000-0000FB610000}"/>
    <cellStyle name="常规 39 2 2" xfId="19170" xr:uid="{00000000-0005-0000-0000-0000FC610000}"/>
    <cellStyle name="常规 39 2 2 2" xfId="29966" xr:uid="{00000000-0005-0000-0000-0000FD610000}"/>
    <cellStyle name="常规 39 2 3" xfId="34835" xr:uid="{00000000-0005-0000-0000-0000FE610000}"/>
    <cellStyle name="常规 39 3" xfId="18414" xr:uid="{00000000-0005-0000-0000-0000FF610000}"/>
    <cellStyle name="常规 39 3 2" xfId="34836" xr:uid="{00000000-0005-0000-0000-000000620000}"/>
    <cellStyle name="常规 39 4" xfId="34833" xr:uid="{00000000-0005-0000-0000-000001620000}"/>
    <cellStyle name="常规 4" xfId="22" xr:uid="{00000000-0005-0000-0000-000002620000}"/>
    <cellStyle name="常规 4 10" xfId="16052" xr:uid="{00000000-0005-0000-0000-000003620000}"/>
    <cellStyle name="常规 4 10 2" xfId="19227" xr:uid="{00000000-0005-0000-0000-000004620000}"/>
    <cellStyle name="常规 4 10 2 2" xfId="34838" xr:uid="{00000000-0005-0000-0000-000005620000}"/>
    <cellStyle name="常规 4 10 3" xfId="34837" xr:uid="{00000000-0005-0000-0000-000006620000}"/>
    <cellStyle name="常规 4 11" xfId="72" xr:uid="{00000000-0005-0000-0000-000007620000}"/>
    <cellStyle name="常规 4 11 2" xfId="29432" xr:uid="{00000000-0005-0000-0000-000008620000}"/>
    <cellStyle name="常规 4 12" xfId="3017" xr:uid="{00000000-0005-0000-0000-000009620000}"/>
    <cellStyle name="常规 4 12 2" xfId="17601" xr:uid="{00000000-0005-0000-0000-00000A620000}"/>
    <cellStyle name="常规 4 12 2 2" xfId="19408" xr:uid="{00000000-0005-0000-0000-00000B620000}"/>
    <cellStyle name="常规 4 12 2 2 2" xfId="34842" xr:uid="{00000000-0005-0000-0000-00000C620000}"/>
    <cellStyle name="常规 4 12 2 3" xfId="34840" xr:uid="{00000000-0005-0000-0000-00000D620000}"/>
    <cellStyle name="常规 4 12 3" xfId="18545" xr:uid="{00000000-0005-0000-0000-00000E620000}"/>
    <cellStyle name="常规 4 12 3 2" xfId="34844" xr:uid="{00000000-0005-0000-0000-00000F620000}"/>
    <cellStyle name="常规 4 12 4" xfId="29436" xr:uid="{00000000-0005-0000-0000-000010620000}"/>
    <cellStyle name="常规 4 13" xfId="36" xr:uid="{00000000-0005-0000-0000-000011620000}"/>
    <cellStyle name="常规 4 14" xfId="3019" xr:uid="{00000000-0005-0000-0000-000012620000}"/>
    <cellStyle name="常规 4 14 2" xfId="5644" xr:uid="{00000000-0005-0000-0000-000013620000}"/>
    <cellStyle name="常规 4 14 2 2" xfId="34846" xr:uid="{00000000-0005-0000-0000-000014620000}"/>
    <cellStyle name="常规 4 14 3" xfId="12849" xr:uid="{00000000-0005-0000-0000-000015620000}"/>
    <cellStyle name="常规 4 14 3 2" xfId="34849" xr:uid="{00000000-0005-0000-0000-000016620000}"/>
    <cellStyle name="常规 4 14 4" xfId="12851" xr:uid="{00000000-0005-0000-0000-000017620000}"/>
    <cellStyle name="常规 4 14 4 2" xfId="34852" xr:uid="{00000000-0005-0000-0000-000018620000}"/>
    <cellStyle name="常规 4 14 5" xfId="17603" xr:uid="{00000000-0005-0000-0000-000019620000}"/>
    <cellStyle name="常规 4 14 5 2" xfId="34854" xr:uid="{00000000-0005-0000-0000-00001A620000}"/>
    <cellStyle name="常规 4 14 6" xfId="29440" xr:uid="{00000000-0005-0000-0000-00001B620000}"/>
    <cellStyle name="常规 4 16" xfId="3020" xr:uid="{00000000-0005-0000-0000-00001C620000}"/>
    <cellStyle name="常规 4 16 2" xfId="5645" xr:uid="{00000000-0005-0000-0000-00001D620000}"/>
    <cellStyle name="常规 4 16 2 2" xfId="28872" xr:uid="{00000000-0005-0000-0000-00001E620000}"/>
    <cellStyle name="常规 4 16 3" xfId="10179" xr:uid="{00000000-0005-0000-0000-00001F620000}"/>
    <cellStyle name="常规 4 16 3 2" xfId="28874" xr:uid="{00000000-0005-0000-0000-000020620000}"/>
    <cellStyle name="常规 4 16 4" xfId="8850" xr:uid="{00000000-0005-0000-0000-000021620000}"/>
    <cellStyle name="常规 4 16 4 2" xfId="28876" xr:uid="{00000000-0005-0000-0000-000022620000}"/>
    <cellStyle name="常规 4 16 5" xfId="17604" xr:uid="{00000000-0005-0000-0000-000023620000}"/>
    <cellStyle name="常规 4 16 5 2" xfId="34855" xr:uid="{00000000-0005-0000-0000-000024620000}"/>
    <cellStyle name="常规 4 16 6" xfId="28870" xr:uid="{00000000-0005-0000-0000-000025620000}"/>
    <cellStyle name="常规 4 2" xfId="37" xr:uid="{00000000-0005-0000-0000-000026620000}"/>
    <cellStyle name="常规 4 2 2" xfId="1006" xr:uid="{00000000-0005-0000-0000-000027620000}"/>
    <cellStyle name="常规 4 2 2 2" xfId="15725" xr:uid="{00000000-0005-0000-0000-000028620000}"/>
    <cellStyle name="常规 4 2 2 2 2" xfId="19199" xr:uid="{00000000-0005-0000-0000-000029620000}"/>
    <cellStyle name="常规 4 2 2 2 2 2" xfId="34861" xr:uid="{00000000-0005-0000-0000-00002A620000}"/>
    <cellStyle name="常规 4 2 2 2 3" xfId="34860" xr:uid="{00000000-0005-0000-0000-00002B620000}"/>
    <cellStyle name="常规 4 2 2 3" xfId="18430" xr:uid="{00000000-0005-0000-0000-00002C620000}"/>
    <cellStyle name="常规 4 2 2 3 2" xfId="34863" xr:uid="{00000000-0005-0000-0000-00002D620000}"/>
    <cellStyle name="常规 4 2 2 4" xfId="34858" xr:uid="{00000000-0005-0000-0000-00002E620000}"/>
    <cellStyle name="常规 4 2 3" xfId="3021" xr:uid="{00000000-0005-0000-0000-00002F620000}"/>
    <cellStyle name="常规 4 2 3 2" xfId="17605" xr:uid="{00000000-0005-0000-0000-000030620000}"/>
    <cellStyle name="常规 4 2 3 2 2" xfId="19409" xr:uid="{00000000-0005-0000-0000-000031620000}"/>
    <cellStyle name="常规 4 2 3 2 2 2" xfId="34868" xr:uid="{00000000-0005-0000-0000-000032620000}"/>
    <cellStyle name="常规 4 2 3 2 3" xfId="34867" xr:uid="{00000000-0005-0000-0000-000033620000}"/>
    <cellStyle name="常规 4 2 3 3" xfId="18546" xr:uid="{00000000-0005-0000-0000-000034620000}"/>
    <cellStyle name="常规 4 2 3 3 2" xfId="34869" xr:uid="{00000000-0005-0000-0000-000035620000}"/>
    <cellStyle name="常规 4 2 3 4" xfId="34866" xr:uid="{00000000-0005-0000-0000-000036620000}"/>
    <cellStyle name="常规 4 2 4" xfId="2726" xr:uid="{00000000-0005-0000-0000-000037620000}"/>
    <cellStyle name="常规 4 2 4 2" xfId="18495" xr:uid="{00000000-0005-0000-0000-000038620000}"/>
    <cellStyle name="常规 4 2 4 2 2" xfId="34873" xr:uid="{00000000-0005-0000-0000-000039620000}"/>
    <cellStyle name="常规 4 2 4 3" xfId="34872" xr:uid="{00000000-0005-0000-0000-00003A620000}"/>
    <cellStyle name="常规 4 2 5" xfId="346" xr:uid="{00000000-0005-0000-0000-00003B620000}"/>
    <cellStyle name="常规 4 2 5 2" xfId="17321" xr:uid="{00000000-0005-0000-0000-00003C620000}"/>
    <cellStyle name="常规 4 2 5 2 2" xfId="19352" xr:uid="{00000000-0005-0000-0000-00003D620000}"/>
    <cellStyle name="常规 4 2 5 2 2 2" xfId="21196" xr:uid="{00000000-0005-0000-0000-00003E620000}"/>
    <cellStyle name="常规 4 2 5 2 3" xfId="24151" xr:uid="{00000000-0005-0000-0000-00003F620000}"/>
    <cellStyle name="常规 4 2 5 3" xfId="18407" xr:uid="{00000000-0005-0000-0000-000040620000}"/>
    <cellStyle name="常规 4 2 5 3 2" xfId="21501" xr:uid="{00000000-0005-0000-0000-000041620000}"/>
    <cellStyle name="常规 4 2 5 4" xfId="34875" xr:uid="{00000000-0005-0000-0000-000042620000}"/>
    <cellStyle name="常规 4 2 6" xfId="16622" xr:uid="{00000000-0005-0000-0000-000043620000}"/>
    <cellStyle name="常规 4 2 6 2" xfId="19284" xr:uid="{00000000-0005-0000-0000-000044620000}"/>
    <cellStyle name="常规 4 2 6 2 2" xfId="25737" xr:uid="{00000000-0005-0000-0000-000045620000}"/>
    <cellStyle name="常规 4 2 6 3" xfId="34877" xr:uid="{00000000-0005-0000-0000-000046620000}"/>
    <cellStyle name="常规 4 2 7" xfId="75" xr:uid="{00000000-0005-0000-0000-000047620000}"/>
    <cellStyle name="常规 4 2 7 2" xfId="34878" xr:uid="{00000000-0005-0000-0000-000048620000}"/>
    <cellStyle name="常规 4 2 8" xfId="34856" xr:uid="{00000000-0005-0000-0000-000049620000}"/>
    <cellStyle name="常规 4 3" xfId="47" xr:uid="{00000000-0005-0000-0000-00004A620000}"/>
    <cellStyle name="常规 4 3 10" xfId="34879" xr:uid="{00000000-0005-0000-0000-00004B620000}"/>
    <cellStyle name="常规 4 3 2" xfId="3024" xr:uid="{00000000-0005-0000-0000-00004C620000}"/>
    <cellStyle name="常规 4 3 2 2" xfId="17608" xr:uid="{00000000-0005-0000-0000-00004D620000}"/>
    <cellStyle name="常规 4 3 2 2 2" xfId="19411" xr:uid="{00000000-0005-0000-0000-00004E620000}"/>
    <cellStyle name="常规 4 3 2 2 2 2" xfId="34882" xr:uid="{00000000-0005-0000-0000-00004F620000}"/>
    <cellStyle name="常规 4 3 2 2 3" xfId="34881" xr:uid="{00000000-0005-0000-0000-000050620000}"/>
    <cellStyle name="常规 4 3 2 3" xfId="18548" xr:uid="{00000000-0005-0000-0000-000051620000}"/>
    <cellStyle name="常规 4 3 2 3 2" xfId="34884" xr:uid="{00000000-0005-0000-0000-000052620000}"/>
    <cellStyle name="常规 4 3 2 4" xfId="22005" xr:uid="{00000000-0005-0000-0000-000053620000}"/>
    <cellStyle name="常规 4 3 3" xfId="2107" xr:uid="{00000000-0005-0000-0000-000054620000}"/>
    <cellStyle name="常规 4 3 3 2" xfId="17609" xr:uid="{00000000-0005-0000-0000-000055620000}"/>
    <cellStyle name="常规 4 3 3 2 2" xfId="19412" xr:uid="{00000000-0005-0000-0000-000056620000}"/>
    <cellStyle name="常规 4 3 3 2 2 2" xfId="34885" xr:uid="{00000000-0005-0000-0000-000057620000}"/>
    <cellStyle name="常规 4 3 3 2 3" xfId="31724" xr:uid="{00000000-0005-0000-0000-000058620000}"/>
    <cellStyle name="常规 4 3 3 3" xfId="18477" xr:uid="{00000000-0005-0000-0000-000059620000}"/>
    <cellStyle name="常规 4 3 3 3 2" xfId="31726" xr:uid="{00000000-0005-0000-0000-00005A620000}"/>
    <cellStyle name="常规 4 3 3 4" xfId="30656" xr:uid="{00000000-0005-0000-0000-00005B620000}"/>
    <cellStyle name="常规 4 3 4" xfId="1003" xr:uid="{00000000-0005-0000-0000-00005C620000}"/>
    <cellStyle name="常规 4 3 4 2" xfId="26298" xr:uid="{00000000-0005-0000-0000-00005D620000}"/>
    <cellStyle name="常规 4 3 5" xfId="10369" xr:uid="{00000000-0005-0000-0000-00005E620000}"/>
    <cellStyle name="常规 4 3 5 2" xfId="18892" xr:uid="{00000000-0005-0000-0000-00005F620000}"/>
    <cellStyle name="常规 4 3 5 2 2" xfId="34887" xr:uid="{00000000-0005-0000-0000-000060620000}"/>
    <cellStyle name="常规 4 3 5 3" xfId="26303" xr:uid="{00000000-0005-0000-0000-000061620000}"/>
    <cellStyle name="常规 4 3 6" xfId="9616" xr:uid="{00000000-0005-0000-0000-000062620000}"/>
    <cellStyle name="常规 4 3 6 2" xfId="18855" xr:uid="{00000000-0005-0000-0000-000063620000}"/>
    <cellStyle name="常规 4 3 6 2 2" xfId="23360" xr:uid="{00000000-0005-0000-0000-000064620000}"/>
    <cellStyle name="常规 4 3 6 3" xfId="23356" xr:uid="{00000000-0005-0000-0000-000065620000}"/>
    <cellStyle name="常规 4 3 7" xfId="9693" xr:uid="{00000000-0005-0000-0000-000066620000}"/>
    <cellStyle name="常规 4 3 7 2" xfId="18862" xr:uid="{00000000-0005-0000-0000-000067620000}"/>
    <cellStyle name="常规 4 3 7 2 2" xfId="26306" xr:uid="{00000000-0005-0000-0000-000068620000}"/>
    <cellStyle name="常规 4 3 7 3" xfId="22575" xr:uid="{00000000-0005-0000-0000-000069620000}"/>
    <cellStyle name="常规 4 3 8" xfId="18352" xr:uid="{00000000-0005-0000-0000-00006A620000}"/>
    <cellStyle name="常规 4 3 8 2" xfId="23366" xr:uid="{00000000-0005-0000-0000-00006B620000}"/>
    <cellStyle name="常规 4 3 9" xfId="178" xr:uid="{00000000-0005-0000-0000-00006C620000}"/>
    <cellStyle name="常规 4 3 9 2" xfId="23373" xr:uid="{00000000-0005-0000-0000-00006D620000}"/>
    <cellStyle name="常规 4 4" xfId="52" xr:uid="{00000000-0005-0000-0000-00006E620000}"/>
    <cellStyle name="常规 4 4 2" xfId="1005" xr:uid="{00000000-0005-0000-0000-00006F620000}"/>
    <cellStyle name="常规 4 4 2 2" xfId="34891" xr:uid="{00000000-0005-0000-0000-000070620000}"/>
    <cellStyle name="常规 4 4 3" xfId="34889" xr:uid="{00000000-0005-0000-0000-000071620000}"/>
    <cellStyle name="常规 4 5" xfId="2723" xr:uid="{00000000-0005-0000-0000-000072620000}"/>
    <cellStyle name="常规 4 5 2" xfId="18494" xr:uid="{00000000-0005-0000-0000-000073620000}"/>
    <cellStyle name="常规 4 5 2 2" xfId="34227" xr:uid="{00000000-0005-0000-0000-000074620000}"/>
    <cellStyle name="常规 4 5 3" xfId="34335" xr:uid="{00000000-0005-0000-0000-000075620000}"/>
    <cellStyle name="常规 4 6" xfId="4144" xr:uid="{00000000-0005-0000-0000-000076620000}"/>
    <cellStyle name="常规 4 6 2" xfId="34338" xr:uid="{00000000-0005-0000-0000-000077620000}"/>
    <cellStyle name="常规 4 7" xfId="6778" xr:uid="{00000000-0005-0000-0000-000078620000}"/>
    <cellStyle name="常规 4 7 2" xfId="12856" xr:uid="{00000000-0005-0000-0000-000079620000}"/>
    <cellStyle name="常规 4 7 2 2" xfId="34895" xr:uid="{00000000-0005-0000-0000-00007A620000}"/>
    <cellStyle name="常规 4 7 3" xfId="18629" xr:uid="{00000000-0005-0000-0000-00007B620000}"/>
    <cellStyle name="常规 4 7 3 2" xfId="34897" xr:uid="{00000000-0005-0000-0000-00007C620000}"/>
    <cellStyle name="常规 4 7 4" xfId="34893" xr:uid="{00000000-0005-0000-0000-00007D620000}"/>
    <cellStyle name="常规 4 8" xfId="12857" xr:uid="{00000000-0005-0000-0000-00007E620000}"/>
    <cellStyle name="常规 4 8 2" xfId="34899" xr:uid="{00000000-0005-0000-0000-00007F620000}"/>
    <cellStyle name="常规 4 9" xfId="17318" xr:uid="{00000000-0005-0000-0000-000080620000}"/>
    <cellStyle name="常规 4 9 2" xfId="19351" xr:uid="{00000000-0005-0000-0000-000081620000}"/>
    <cellStyle name="常规 4 9 2 2" xfId="34900" xr:uid="{00000000-0005-0000-0000-000082620000}"/>
    <cellStyle name="常规 4 9 3" xfId="34344" xr:uid="{00000000-0005-0000-0000-000083620000}"/>
    <cellStyle name="常规 4_(新） 石家庄公司2013年2月份施工计划" xfId="3026" xr:uid="{00000000-0005-0000-0000-000084620000}"/>
    <cellStyle name="常规 40" xfId="3715" xr:uid="{00000000-0005-0000-0000-000085620000}"/>
    <cellStyle name="常规 40 10" xfId="3027" xr:uid="{00000000-0005-0000-0000-000086620000}"/>
    <cellStyle name="常规 40 10 2" xfId="17611" xr:uid="{00000000-0005-0000-0000-000087620000}"/>
    <cellStyle name="常规 40 10 2 2" xfId="19413" xr:uid="{00000000-0005-0000-0000-000088620000}"/>
    <cellStyle name="常规 40 10 2 2 2" xfId="34903" xr:uid="{00000000-0005-0000-0000-000089620000}"/>
    <cellStyle name="常规 40 10 2 3" xfId="34902" xr:uid="{00000000-0005-0000-0000-00008A620000}"/>
    <cellStyle name="常规 40 10 3" xfId="18549" xr:uid="{00000000-0005-0000-0000-00008B620000}"/>
    <cellStyle name="常规 40 10 3 2" xfId="34904" xr:uid="{00000000-0005-0000-0000-00008C620000}"/>
    <cellStyle name="常规 40 10 4" xfId="34901" xr:uid="{00000000-0005-0000-0000-00008D620000}"/>
    <cellStyle name="常规 40 14" xfId="3028" xr:uid="{00000000-0005-0000-0000-00008E620000}"/>
    <cellStyle name="常规 40 14 2" xfId="17612" xr:uid="{00000000-0005-0000-0000-00008F620000}"/>
    <cellStyle name="常规 40 14 2 2" xfId="19414" xr:uid="{00000000-0005-0000-0000-000090620000}"/>
    <cellStyle name="常规 40 14 2 2 2" xfId="32567" xr:uid="{00000000-0005-0000-0000-000091620000}"/>
    <cellStyle name="常规 40 14 2 3" xfId="26705" xr:uid="{00000000-0005-0000-0000-000092620000}"/>
    <cellStyle name="常规 40 14 3" xfId="18550" xr:uid="{00000000-0005-0000-0000-000093620000}"/>
    <cellStyle name="常规 40 14 3 2" xfId="34906" xr:uid="{00000000-0005-0000-0000-000094620000}"/>
    <cellStyle name="常规 40 14 4" xfId="28825" xr:uid="{00000000-0005-0000-0000-000095620000}"/>
    <cellStyle name="常规 40 2" xfId="6938" xr:uid="{00000000-0005-0000-0000-000096620000}"/>
    <cellStyle name="常规 40 2 2" xfId="18655" xr:uid="{00000000-0005-0000-0000-000097620000}"/>
    <cellStyle name="常规 40 2 2 2" xfId="34907" xr:uid="{00000000-0005-0000-0000-000098620000}"/>
    <cellStyle name="常规 40 2 3" xfId="34801" xr:uid="{00000000-0005-0000-0000-000099620000}"/>
    <cellStyle name="常规 40 3" xfId="12841" xr:uid="{00000000-0005-0000-0000-00009A620000}"/>
    <cellStyle name="常规 40 3 2" xfId="19001" xr:uid="{00000000-0005-0000-0000-00009B620000}"/>
    <cellStyle name="常规 40 3 2 2" xfId="28845" xr:uid="{00000000-0005-0000-0000-00009C620000}"/>
    <cellStyle name="常规 40 3 3" xfId="34804" xr:uid="{00000000-0005-0000-0000-00009D620000}"/>
    <cellStyle name="常规 40 4" xfId="22356" xr:uid="{00000000-0005-0000-0000-00009E620000}"/>
    <cellStyle name="常规 41" xfId="886" xr:uid="{00000000-0005-0000-0000-00009F620000}"/>
    <cellStyle name="常规 41 10" xfId="1397" xr:uid="{00000000-0005-0000-0000-0000A0620000}"/>
    <cellStyle name="常规 41 10 2" xfId="16048" xr:uid="{00000000-0005-0000-0000-0000A1620000}"/>
    <cellStyle name="常规 41 10 2 2" xfId="19225" xr:uid="{00000000-0005-0000-0000-0000A2620000}"/>
    <cellStyle name="常规 41 10 2 2 2" xfId="28187" xr:uid="{00000000-0005-0000-0000-0000A3620000}"/>
    <cellStyle name="常规 41 10 2 3" xfId="34909" xr:uid="{00000000-0005-0000-0000-0000A4620000}"/>
    <cellStyle name="常规 41 10 3" xfId="18439" xr:uid="{00000000-0005-0000-0000-0000A5620000}"/>
    <cellStyle name="常规 41 10 3 2" xfId="34910" xr:uid="{00000000-0005-0000-0000-0000A6620000}"/>
    <cellStyle name="常规 41 10 4" xfId="34908" xr:uid="{00000000-0005-0000-0000-0000A7620000}"/>
    <cellStyle name="常规 41 14" xfId="3029" xr:uid="{00000000-0005-0000-0000-0000A8620000}"/>
    <cellStyle name="常规 41 14 2" xfId="17613" xr:uid="{00000000-0005-0000-0000-0000A9620000}"/>
    <cellStyle name="常规 41 14 2 2" xfId="19415" xr:uid="{00000000-0005-0000-0000-0000AA620000}"/>
    <cellStyle name="常规 41 14 2 2 2" xfId="20935" xr:uid="{00000000-0005-0000-0000-0000AB620000}"/>
    <cellStyle name="常规 41 14 2 3" xfId="21864" xr:uid="{00000000-0005-0000-0000-0000AC620000}"/>
    <cellStyle name="常规 41 14 3" xfId="18551" xr:uid="{00000000-0005-0000-0000-0000AD620000}"/>
    <cellStyle name="常规 41 14 3 2" xfId="30697" xr:uid="{00000000-0005-0000-0000-0000AE620000}"/>
    <cellStyle name="常规 41 14 4" xfId="34911" xr:uid="{00000000-0005-0000-0000-0000AF620000}"/>
    <cellStyle name="常规 41 2" xfId="15899" xr:uid="{00000000-0005-0000-0000-0000B0620000}"/>
    <cellStyle name="常规 41 2 2" xfId="19220" xr:uid="{00000000-0005-0000-0000-0000B1620000}"/>
    <cellStyle name="常规 41 2 2 2" xfId="34912" xr:uid="{00000000-0005-0000-0000-0000B2620000}"/>
    <cellStyle name="常规 41 2 3" xfId="34815" xr:uid="{00000000-0005-0000-0000-0000B3620000}"/>
    <cellStyle name="常规 41 3" xfId="18428" xr:uid="{00000000-0005-0000-0000-0000B4620000}"/>
    <cellStyle name="常规 41 3 2" xfId="33349" xr:uid="{00000000-0005-0000-0000-0000B5620000}"/>
    <cellStyle name="常规 41 4" xfId="34812" xr:uid="{00000000-0005-0000-0000-0000B6620000}"/>
    <cellStyle name="常规 42" xfId="3013" xr:uid="{00000000-0005-0000-0000-0000B7620000}"/>
    <cellStyle name="常规 42 2" xfId="17597" xr:uid="{00000000-0005-0000-0000-0000B8620000}"/>
    <cellStyle name="常规 42 2 2" xfId="19405" xr:uid="{00000000-0005-0000-0000-0000B9620000}"/>
    <cellStyle name="常规 42 2 2 2" xfId="34913" xr:uid="{00000000-0005-0000-0000-0000BA620000}"/>
    <cellStyle name="常规 42 2 3" xfId="32227" xr:uid="{00000000-0005-0000-0000-0000BB620000}"/>
    <cellStyle name="常规 42 3" xfId="18542" xr:uid="{00000000-0005-0000-0000-0000BC620000}"/>
    <cellStyle name="常规 42 3 2" xfId="32231" xr:uid="{00000000-0005-0000-0000-0000BD620000}"/>
    <cellStyle name="常规 42 4" xfId="34819" xr:uid="{00000000-0005-0000-0000-0000BE620000}"/>
    <cellStyle name="常规 43" xfId="3015" xr:uid="{00000000-0005-0000-0000-0000BF620000}"/>
    <cellStyle name="常规 43 2" xfId="17599" xr:uid="{00000000-0005-0000-0000-0000C0620000}"/>
    <cellStyle name="常规 43 2 2" xfId="19406" xr:uid="{00000000-0005-0000-0000-0000C1620000}"/>
    <cellStyle name="常规 43 2 2 2" xfId="34826" xr:uid="{00000000-0005-0000-0000-0000C2620000}"/>
    <cellStyle name="常规 43 2 3" xfId="32236" xr:uid="{00000000-0005-0000-0000-0000C3620000}"/>
    <cellStyle name="常规 43 3" xfId="18543" xr:uid="{00000000-0005-0000-0000-0000C4620000}"/>
    <cellStyle name="常规 43 3 2" xfId="34828" xr:uid="{00000000-0005-0000-0000-0000C5620000}"/>
    <cellStyle name="常规 43 4" xfId="34824" xr:uid="{00000000-0005-0000-0000-0000C6620000}"/>
    <cellStyle name="常规 44" xfId="6748" xr:uid="{00000000-0005-0000-0000-0000C7620000}"/>
    <cellStyle name="常规 44 2" xfId="18601" xr:uid="{00000000-0005-0000-0000-0000C8620000}"/>
    <cellStyle name="常规 44 2 2" xfId="34834" xr:uid="{00000000-0005-0000-0000-0000C9620000}"/>
    <cellStyle name="常规 44 3" xfId="34832" xr:uid="{00000000-0005-0000-0000-0000CA620000}"/>
    <cellStyle name="常规 45" xfId="2338" xr:uid="{00000000-0005-0000-0000-0000CB620000}"/>
    <cellStyle name="常规 45 2" xfId="16938" xr:uid="{00000000-0005-0000-0000-0000CC620000}"/>
    <cellStyle name="常规 45 2 2" xfId="19339" xr:uid="{00000000-0005-0000-0000-0000CD620000}"/>
    <cellStyle name="常规 45 2 2 2" xfId="34916" xr:uid="{00000000-0005-0000-0000-0000CE620000}"/>
    <cellStyle name="常规 45 2 3" xfId="30207" xr:uid="{00000000-0005-0000-0000-0000CF620000}"/>
    <cellStyle name="常规 45 3" xfId="18483" xr:uid="{00000000-0005-0000-0000-0000D0620000}"/>
    <cellStyle name="常规 45 3 2" xfId="30211" xr:uid="{00000000-0005-0000-0000-0000D1620000}"/>
    <cellStyle name="常规 45 4" xfId="30203" xr:uid="{00000000-0005-0000-0000-0000D2620000}"/>
    <cellStyle name="常规 46" xfId="6749" xr:uid="{00000000-0005-0000-0000-0000D3620000}"/>
    <cellStyle name="常规 46 2" xfId="18602" xr:uid="{00000000-0005-0000-0000-0000D4620000}"/>
    <cellStyle name="常规 46 2 2" xfId="34921" xr:uid="{00000000-0005-0000-0000-0000D5620000}"/>
    <cellStyle name="常规 46 3" xfId="34918" xr:uid="{00000000-0005-0000-0000-0000D6620000}"/>
    <cellStyle name="常规 47" xfId="3030" xr:uid="{00000000-0005-0000-0000-0000D7620000}"/>
    <cellStyle name="常规 47 2" xfId="17614" xr:uid="{00000000-0005-0000-0000-0000D8620000}"/>
    <cellStyle name="常规 47 2 2" xfId="19416" xr:uid="{00000000-0005-0000-0000-0000D9620000}"/>
    <cellStyle name="常规 47 2 2 2" xfId="34926" xr:uid="{00000000-0005-0000-0000-0000DA620000}"/>
    <cellStyle name="常规 47 2 3" xfId="34925" xr:uid="{00000000-0005-0000-0000-0000DB620000}"/>
    <cellStyle name="常规 47 3" xfId="18552" xr:uid="{00000000-0005-0000-0000-0000DC620000}"/>
    <cellStyle name="常规 47 3 2" xfId="34927" xr:uid="{00000000-0005-0000-0000-0000DD620000}"/>
    <cellStyle name="常规 47 4" xfId="34923" xr:uid="{00000000-0005-0000-0000-0000DE620000}"/>
    <cellStyle name="常规 48" xfId="3032" xr:uid="{00000000-0005-0000-0000-0000DF620000}"/>
    <cellStyle name="常规 48 2" xfId="17616" xr:uid="{00000000-0005-0000-0000-0000E0620000}"/>
    <cellStyle name="常规 48 2 2" xfId="19417" xr:uid="{00000000-0005-0000-0000-0000E1620000}"/>
    <cellStyle name="常规 48 2 2 2" xfId="34935" xr:uid="{00000000-0005-0000-0000-0000E2620000}"/>
    <cellStyle name="常规 48 2 3" xfId="34933" xr:uid="{00000000-0005-0000-0000-0000E3620000}"/>
    <cellStyle name="常规 48 3" xfId="3716" xr:uid="{00000000-0005-0000-0000-0000E4620000}"/>
    <cellStyle name="常规 48 3 2" xfId="15110" xr:uid="{00000000-0005-0000-0000-0000E5620000}"/>
    <cellStyle name="常规 48 3 2 2" xfId="19035" xr:uid="{00000000-0005-0000-0000-0000E6620000}"/>
    <cellStyle name="常规 48 3 2 2 2" xfId="34941" xr:uid="{00000000-0005-0000-0000-0000E7620000}"/>
    <cellStyle name="常规 48 3 2 3" xfId="34939" xr:uid="{00000000-0005-0000-0000-0000E8620000}"/>
    <cellStyle name="常规 48 3 3" xfId="18258" xr:uid="{00000000-0005-0000-0000-0000E9620000}"/>
    <cellStyle name="常规 48 3 3 2" xfId="19489" xr:uid="{00000000-0005-0000-0000-0000EA620000}"/>
    <cellStyle name="常规 48 3 3 2 2" xfId="33335" xr:uid="{00000000-0005-0000-0000-0000EB620000}"/>
    <cellStyle name="常规 48 3 3 3" xfId="34942" xr:uid="{00000000-0005-0000-0000-0000EC620000}"/>
    <cellStyle name="常规 48 3 4" xfId="18586" xr:uid="{00000000-0005-0000-0000-0000ED620000}"/>
    <cellStyle name="常规 48 3 4 2" xfId="34943" xr:uid="{00000000-0005-0000-0000-0000EE620000}"/>
    <cellStyle name="常规 48 3 5" xfId="34938" xr:uid="{00000000-0005-0000-0000-0000EF620000}"/>
    <cellStyle name="常规 48 4" xfId="18553" xr:uid="{00000000-0005-0000-0000-0000F0620000}"/>
    <cellStyle name="常规 48 4 2" xfId="34945" xr:uid="{00000000-0005-0000-0000-0000F1620000}"/>
    <cellStyle name="常规 48 5" xfId="34930" xr:uid="{00000000-0005-0000-0000-0000F2620000}"/>
    <cellStyle name="常规 49" xfId="3033" xr:uid="{00000000-0005-0000-0000-0000F3620000}"/>
    <cellStyle name="常规 49 2" xfId="17617" xr:uid="{00000000-0005-0000-0000-0000F4620000}"/>
    <cellStyle name="常规 49 2 2" xfId="19418" xr:uid="{00000000-0005-0000-0000-0000F5620000}"/>
    <cellStyle name="常规 49 2 2 2" xfId="30674" xr:uid="{00000000-0005-0000-0000-0000F6620000}"/>
    <cellStyle name="常规 49 2 3" xfId="31770" xr:uid="{00000000-0005-0000-0000-0000F7620000}"/>
    <cellStyle name="常规 49 3" xfId="18554" xr:uid="{00000000-0005-0000-0000-0000F8620000}"/>
    <cellStyle name="常规 49 3 2" xfId="31773" xr:uid="{00000000-0005-0000-0000-0000F9620000}"/>
    <cellStyle name="常规 49 4" xfId="31767" xr:uid="{00000000-0005-0000-0000-0000FA620000}"/>
    <cellStyle name="常规 5" xfId="21" xr:uid="{00000000-0005-0000-0000-0000FB620000}"/>
    <cellStyle name="常规 5 10" xfId="17619" xr:uid="{00000000-0005-0000-0000-0000FC620000}"/>
    <cellStyle name="常规 5 10 2" xfId="19420" xr:uid="{00000000-0005-0000-0000-0000FD620000}"/>
    <cellStyle name="常规 5 10 2 2" xfId="34947" xr:uid="{00000000-0005-0000-0000-0000FE620000}"/>
    <cellStyle name="常规 5 10 3" xfId="34946" xr:uid="{00000000-0005-0000-0000-0000FF620000}"/>
    <cellStyle name="常规 5 11" xfId="16050" xr:uid="{00000000-0005-0000-0000-000000630000}"/>
    <cellStyle name="常规 5 11 2" xfId="19226" xr:uid="{00000000-0005-0000-0000-000001630000}"/>
    <cellStyle name="常规 5 11 2 2" xfId="31729" xr:uid="{00000000-0005-0000-0000-000002630000}"/>
    <cellStyle name="常规 5 11 3" xfId="34948" xr:uid="{00000000-0005-0000-0000-000003630000}"/>
    <cellStyle name="常规 5 12" xfId="18353" xr:uid="{00000000-0005-0000-0000-000004630000}"/>
    <cellStyle name="常规 5 12 2" xfId="34949" xr:uid="{00000000-0005-0000-0000-000005630000}"/>
    <cellStyle name="常规 5 13" xfId="179" xr:uid="{00000000-0005-0000-0000-000006630000}"/>
    <cellStyle name="常规 5 13 2" xfId="34950" xr:uid="{00000000-0005-0000-0000-000007630000}"/>
    <cellStyle name="常规 5 14" xfId="40" xr:uid="{00000000-0005-0000-0000-000008630000}"/>
    <cellStyle name="常规 5 2" xfId="4" xr:uid="{00000000-0005-0000-0000-000009630000}"/>
    <cellStyle name="常规 5 2 2" xfId="447" xr:uid="{00000000-0005-0000-0000-00000A630000}"/>
    <cellStyle name="常规 5 2 2 2" xfId="15470" xr:uid="{00000000-0005-0000-0000-00000B630000}"/>
    <cellStyle name="常规 5 2 2 2 2" xfId="19173" xr:uid="{00000000-0005-0000-0000-00000C630000}"/>
    <cellStyle name="常规 5 2 2 2 2 2" xfId="28606" xr:uid="{00000000-0005-0000-0000-00000D630000}"/>
    <cellStyle name="常规 5 2 2 2 3" xfId="34956" xr:uid="{00000000-0005-0000-0000-00000E630000}"/>
    <cellStyle name="常规 5 2 2 3" xfId="18416" xr:uid="{00000000-0005-0000-0000-00000F630000}"/>
    <cellStyle name="常规 5 2 2 3 2" xfId="34958" xr:uid="{00000000-0005-0000-0000-000010630000}"/>
    <cellStyle name="常规 5 2 2 4" xfId="34954" xr:uid="{00000000-0005-0000-0000-000011630000}"/>
    <cellStyle name="常规 5 2 3" xfId="7" xr:uid="{00000000-0005-0000-0000-000012630000}"/>
    <cellStyle name="常规 5 2 3 2" xfId="17122" xr:uid="{00000000-0005-0000-0000-000013630000}"/>
    <cellStyle name="常规 5 2 3 2 2" xfId="19342" xr:uid="{00000000-0005-0000-0000-000014630000}"/>
    <cellStyle name="常规 5 2 3 2 2 2" xfId="34962" xr:uid="{00000000-0005-0000-0000-000015630000}"/>
    <cellStyle name="常规 5 2 3 2 3" xfId="34960" xr:uid="{00000000-0005-0000-0000-000016630000}"/>
    <cellStyle name="常规 5 2 3 3" xfId="18486" xr:uid="{00000000-0005-0000-0000-000017630000}"/>
    <cellStyle name="常规 5 2 3 3 2" xfId="34963" xr:uid="{00000000-0005-0000-0000-000018630000}"/>
    <cellStyle name="常规 5 2 3 4" xfId="2520" xr:uid="{00000000-0005-0000-0000-000019630000}"/>
    <cellStyle name="常规 5 2 4" xfId="3036" xr:uid="{00000000-0005-0000-0000-00001A630000}"/>
    <cellStyle name="常规 5 2 4 2" xfId="18557" xr:uid="{00000000-0005-0000-0000-00001B630000}"/>
    <cellStyle name="常规 5 2 4 2 2" xfId="34967" xr:uid="{00000000-0005-0000-0000-00001C630000}"/>
    <cellStyle name="常规 5 2 4 3" xfId="34965" xr:uid="{00000000-0005-0000-0000-00001D630000}"/>
    <cellStyle name="常规 5 2 5" xfId="23" xr:uid="{00000000-0005-0000-0000-00001E630000}"/>
    <cellStyle name="常规 5 2 5 2" xfId="17620" xr:uid="{00000000-0005-0000-0000-00001F630000}"/>
    <cellStyle name="常规 5 2 5 2 2" xfId="19421" xr:uid="{00000000-0005-0000-0000-000020630000}"/>
    <cellStyle name="常规 5 2 5 2 2 2" xfId="34968" xr:uid="{00000000-0005-0000-0000-000021630000}"/>
    <cellStyle name="常规 5 2 5 2 3" xfId="28731" xr:uid="{00000000-0005-0000-0000-000022630000}"/>
    <cellStyle name="常规 5 2 5 3" xfId="18617" xr:uid="{00000000-0005-0000-0000-000023630000}"/>
    <cellStyle name="常规 5 2 5 3 2" xfId="34969" xr:uid="{00000000-0005-0000-0000-000024630000}"/>
    <cellStyle name="常规 5 2 5 4" xfId="6766" xr:uid="{00000000-0005-0000-0000-000025630000}"/>
    <cellStyle name="常规 5 2 6" xfId="16621" xr:uid="{00000000-0005-0000-0000-000026630000}"/>
    <cellStyle name="常规 5 2 6 2" xfId="19283" xr:uid="{00000000-0005-0000-0000-000027630000}"/>
    <cellStyle name="常规 5 2 6 2 2" xfId="34971" xr:uid="{00000000-0005-0000-0000-000028630000}"/>
    <cellStyle name="常规 5 2 6 3" xfId="34970" xr:uid="{00000000-0005-0000-0000-000029630000}"/>
    <cellStyle name="常规 5 2 7" xfId="18408" xr:uid="{00000000-0005-0000-0000-00002A630000}"/>
    <cellStyle name="常规 5 2 7 2" xfId="34972" xr:uid="{00000000-0005-0000-0000-00002B630000}"/>
    <cellStyle name="常规 5 2 8" xfId="347" xr:uid="{00000000-0005-0000-0000-00002C630000}"/>
    <cellStyle name="常规 5 2 8 2" xfId="34973" xr:uid="{00000000-0005-0000-0000-00002D630000}"/>
    <cellStyle name="常规 5 2 9" xfId="45" xr:uid="{00000000-0005-0000-0000-00002E630000}"/>
    <cellStyle name="常规 5 3" xfId="54" xr:uid="{00000000-0005-0000-0000-00002F630000}"/>
    <cellStyle name="常规 5 3 10" xfId="19" xr:uid="{00000000-0005-0000-0000-000030630000}"/>
    <cellStyle name="常规 5 3 10 2" xfId="18287" xr:uid="{00000000-0005-0000-0000-000031630000}"/>
    <cellStyle name="常规 5 3 2" xfId="17017" xr:uid="{00000000-0005-0000-0000-000032630000}"/>
    <cellStyle name="常规 5 3 2 2" xfId="19341" xr:uid="{00000000-0005-0000-0000-000033630000}"/>
    <cellStyle name="常规 5 3 2 2 2" xfId="34978" xr:uid="{00000000-0005-0000-0000-000034630000}"/>
    <cellStyle name="常规 5 3 2 3" xfId="34977" xr:uid="{00000000-0005-0000-0000-000035630000}"/>
    <cellStyle name="常规 5 3 3" xfId="18485" xr:uid="{00000000-0005-0000-0000-000036630000}"/>
    <cellStyle name="常规 5 3 3 2" xfId="34980" xr:uid="{00000000-0005-0000-0000-000037630000}"/>
    <cellStyle name="常规 5 3 4" xfId="2418" xr:uid="{00000000-0005-0000-0000-000038630000}"/>
    <cellStyle name="常规 5 3 4 2" xfId="26322" xr:uid="{00000000-0005-0000-0000-000039630000}"/>
    <cellStyle name="常规 5 3 5" xfId="34975" xr:uid="{00000000-0005-0000-0000-00003A630000}"/>
    <cellStyle name="常规 5 4" xfId="3023" xr:uid="{00000000-0005-0000-0000-00003B630000}"/>
    <cellStyle name="常规 5 4 2" xfId="17607" xr:uid="{00000000-0005-0000-0000-00003C630000}"/>
    <cellStyle name="常规 5 4 2 2" xfId="19410" xr:uid="{00000000-0005-0000-0000-00003D630000}"/>
    <cellStyle name="常规 5 4 2 2 2" xfId="34985" xr:uid="{00000000-0005-0000-0000-00003E630000}"/>
    <cellStyle name="常规 5 4 2 3" xfId="34984" xr:uid="{00000000-0005-0000-0000-00003F630000}"/>
    <cellStyle name="常规 5 4 3" xfId="18547" xr:uid="{00000000-0005-0000-0000-000040630000}"/>
    <cellStyle name="常规 5 4 3 2" xfId="22038" xr:uid="{00000000-0005-0000-0000-000041630000}"/>
    <cellStyle name="常规 5 4 4" xfId="34982" xr:uid="{00000000-0005-0000-0000-000042630000}"/>
    <cellStyle name="常规 5 5" xfId="3035" xr:uid="{00000000-0005-0000-0000-000043630000}"/>
    <cellStyle name="常规 5 5 2" xfId="18556" xr:uid="{00000000-0005-0000-0000-000044630000}"/>
    <cellStyle name="常规 5 5 2 2" xfId="30283" xr:uid="{00000000-0005-0000-0000-000045630000}"/>
    <cellStyle name="常规 5 5 3" xfId="28275" xr:uid="{00000000-0005-0000-0000-000046630000}"/>
    <cellStyle name="常规 5 6" xfId="2859" xr:uid="{00000000-0005-0000-0000-000047630000}"/>
    <cellStyle name="常规 5 6 2" xfId="17449" xr:uid="{00000000-0005-0000-0000-000048630000}"/>
    <cellStyle name="常规 5 6 2 2" xfId="19358" xr:uid="{00000000-0005-0000-0000-000049630000}"/>
    <cellStyle name="常规 5 6 2 2 2" xfId="34987" xr:uid="{00000000-0005-0000-0000-00004A630000}"/>
    <cellStyle name="常规 5 6 2 3" xfId="34986" xr:uid="{00000000-0005-0000-0000-00004B630000}"/>
    <cellStyle name="常规 5 6 3" xfId="18499" xr:uid="{00000000-0005-0000-0000-00004C630000}"/>
    <cellStyle name="常规 5 6 3 2" xfId="34988" xr:uid="{00000000-0005-0000-0000-00004D630000}"/>
    <cellStyle name="常规 5 6 4" xfId="28279" xr:uid="{00000000-0005-0000-0000-00004E630000}"/>
    <cellStyle name="常规 5 7" xfId="9203" xr:uid="{00000000-0005-0000-0000-00004F630000}"/>
    <cellStyle name="常规 5 7 2" xfId="18801" xr:uid="{00000000-0005-0000-0000-000050630000}"/>
    <cellStyle name="常规 5 7 2 2" xfId="34989" xr:uid="{00000000-0005-0000-0000-000051630000}"/>
    <cellStyle name="常规 5 7 3" xfId="28282" xr:uid="{00000000-0005-0000-0000-000052630000}"/>
    <cellStyle name="常规 5 8" xfId="3037" xr:uid="{00000000-0005-0000-0000-000053630000}"/>
    <cellStyle name="常规 5 8 2" xfId="5646" xr:uid="{00000000-0005-0000-0000-000054630000}"/>
    <cellStyle name="常规 5 8 2 2" xfId="34990" xr:uid="{00000000-0005-0000-0000-000055630000}"/>
    <cellStyle name="常规 5 8 3" xfId="12861" xr:uid="{00000000-0005-0000-0000-000056630000}"/>
    <cellStyle name="常规 5 8 3 2" xfId="34992" xr:uid="{00000000-0005-0000-0000-000057630000}"/>
    <cellStyle name="常规 5 8 4" xfId="12862" xr:uid="{00000000-0005-0000-0000-000058630000}"/>
    <cellStyle name="常规 5 8 4 2" xfId="24813" xr:uid="{00000000-0005-0000-0000-000059630000}"/>
    <cellStyle name="常规 5 8 5" xfId="17621" xr:uid="{00000000-0005-0000-0000-00005A630000}"/>
    <cellStyle name="常规 5 8 5 2" xfId="34994" xr:uid="{00000000-0005-0000-0000-00005B630000}"/>
    <cellStyle name="常规 5 8 6" xfId="28285" xr:uid="{00000000-0005-0000-0000-00005C630000}"/>
    <cellStyle name="常规 5 9" xfId="10959" xr:uid="{00000000-0005-0000-0000-00005D630000}"/>
    <cellStyle name="常规 5 9 2" xfId="18957" xr:uid="{00000000-0005-0000-0000-00005E630000}"/>
    <cellStyle name="常规 5 9 2 2" xfId="34996" xr:uid="{00000000-0005-0000-0000-00005F630000}"/>
    <cellStyle name="常规 5 9 3" xfId="22580" xr:uid="{00000000-0005-0000-0000-000060630000}"/>
    <cellStyle name="常规 5_12月材料动态最终修改" xfId="2646" xr:uid="{00000000-0005-0000-0000-000061630000}"/>
    <cellStyle name="常规 50" xfId="2337" xr:uid="{00000000-0005-0000-0000-000062630000}"/>
    <cellStyle name="常规 50 2" xfId="16937" xr:uid="{00000000-0005-0000-0000-000063630000}"/>
    <cellStyle name="常规 50 2 2" xfId="19338" xr:uid="{00000000-0005-0000-0000-000064630000}"/>
    <cellStyle name="常规 50 2 2 2" xfId="34915" xr:uid="{00000000-0005-0000-0000-000065630000}"/>
    <cellStyle name="常规 50 2 3" xfId="30206" xr:uid="{00000000-0005-0000-0000-000066630000}"/>
    <cellStyle name="常规 50 3" xfId="18482" xr:uid="{00000000-0005-0000-0000-000067630000}"/>
    <cellStyle name="常规 50 3 2" xfId="30210" xr:uid="{00000000-0005-0000-0000-000068630000}"/>
    <cellStyle name="常规 50 4" xfId="30202" xr:uid="{00000000-0005-0000-0000-000069630000}"/>
    <cellStyle name="常规 51" xfId="3038" xr:uid="{00000000-0005-0000-0000-00006A630000}"/>
    <cellStyle name="常规 51 2" xfId="17622" xr:uid="{00000000-0005-0000-0000-00006B630000}"/>
    <cellStyle name="常规 51 2 2" xfId="19422" xr:uid="{00000000-0005-0000-0000-00006C630000}"/>
    <cellStyle name="常规 51 2 2 2" xfId="34997" xr:uid="{00000000-0005-0000-0000-00006D630000}"/>
    <cellStyle name="常规 51 2 3" xfId="34920" xr:uid="{00000000-0005-0000-0000-00006E630000}"/>
    <cellStyle name="常规 51 3" xfId="18558" xr:uid="{00000000-0005-0000-0000-00006F630000}"/>
    <cellStyle name="常规 51 3 2" xfId="34998" xr:uid="{00000000-0005-0000-0000-000070630000}"/>
    <cellStyle name="常规 51 4" xfId="34917" xr:uid="{00000000-0005-0000-0000-000071630000}"/>
    <cellStyle name="常规 52" xfId="6750" xr:uid="{00000000-0005-0000-0000-000072630000}"/>
    <cellStyle name="常规 52 2" xfId="18603" xr:uid="{00000000-0005-0000-0000-000073630000}"/>
    <cellStyle name="常规 52 2 2" xfId="34924" xr:uid="{00000000-0005-0000-0000-000074630000}"/>
    <cellStyle name="常规 52 3" xfId="34922" xr:uid="{00000000-0005-0000-0000-000075630000}"/>
    <cellStyle name="常规 53" xfId="76" xr:uid="{00000000-0005-0000-0000-000076630000}"/>
    <cellStyle name="常规 53 2" xfId="12863" xr:uid="{00000000-0005-0000-0000-000077630000}"/>
    <cellStyle name="常规 53 2 2" xfId="19002" xr:uid="{00000000-0005-0000-0000-000078630000}"/>
    <cellStyle name="常规 53 2 2 2" xfId="34934" xr:uid="{00000000-0005-0000-0000-000079630000}"/>
    <cellStyle name="常规 53 2 3" xfId="34932" xr:uid="{00000000-0005-0000-0000-00007A630000}"/>
    <cellStyle name="常规 53 3" xfId="18301" xr:uid="{00000000-0005-0000-0000-00007B630000}"/>
    <cellStyle name="常规 53 3 2" xfId="34937" xr:uid="{00000000-0005-0000-0000-00007C630000}"/>
    <cellStyle name="常规 53 4" xfId="34929" xr:uid="{00000000-0005-0000-0000-00007D630000}"/>
    <cellStyle name="常规 54" xfId="6764" xr:uid="{00000000-0005-0000-0000-00007E630000}"/>
    <cellStyle name="常规 54 2" xfId="11778" xr:uid="{00000000-0005-0000-0000-00007F630000}"/>
    <cellStyle name="常规 54 2 2" xfId="18986" xr:uid="{00000000-0005-0000-0000-000080630000}"/>
    <cellStyle name="常规 54 2 2 2" xfId="30673" xr:uid="{00000000-0005-0000-0000-000081630000}"/>
    <cellStyle name="常规 54 2 3" xfId="31769" xr:uid="{00000000-0005-0000-0000-000082630000}"/>
    <cellStyle name="常规 54 3" xfId="18614" xr:uid="{00000000-0005-0000-0000-000083630000}"/>
    <cellStyle name="常规 54 3 2" xfId="31772" xr:uid="{00000000-0005-0000-0000-000084630000}"/>
    <cellStyle name="常规 54 4" xfId="31766" xr:uid="{00000000-0005-0000-0000-000085630000}"/>
    <cellStyle name="常规 55" xfId="3039" xr:uid="{00000000-0005-0000-0000-000086630000}"/>
    <cellStyle name="常规 55 2" xfId="17623" xr:uid="{00000000-0005-0000-0000-000087630000}"/>
    <cellStyle name="常规 55 2 2" xfId="19423" xr:uid="{00000000-0005-0000-0000-000088630000}"/>
    <cellStyle name="常规 55 2 2 2" xfId="29239" xr:uid="{00000000-0005-0000-0000-000089630000}"/>
    <cellStyle name="常规 55 2 3" xfId="26353" xr:uid="{00000000-0005-0000-0000-00008A630000}"/>
    <cellStyle name="常规 55 3" xfId="18559" xr:uid="{00000000-0005-0000-0000-00008B630000}"/>
    <cellStyle name="常规 55 3 2" xfId="26356" xr:uid="{00000000-0005-0000-0000-00008C630000}"/>
    <cellStyle name="常规 55 4" xfId="31777" xr:uid="{00000000-0005-0000-0000-00008D630000}"/>
    <cellStyle name="常规 56" xfId="15" xr:uid="{00000000-0005-0000-0000-00008E630000}"/>
    <cellStyle name="常规 56 2" xfId="18615" xr:uid="{00000000-0005-0000-0000-00008F630000}"/>
    <cellStyle name="常规 56 2 2" xfId="35000" xr:uid="{00000000-0005-0000-0000-000090630000}"/>
    <cellStyle name="常规 56 3" xfId="65" xr:uid="{00000000-0005-0000-0000-000091630000}"/>
    <cellStyle name="常规 57" xfId="800" xr:uid="{00000000-0005-0000-0000-000092630000}"/>
    <cellStyle name="常规 57 2" xfId="15632" xr:uid="{00000000-0005-0000-0000-000093630000}"/>
    <cellStyle name="常规 57 2 2" xfId="19190" xr:uid="{00000000-0005-0000-0000-000094630000}"/>
    <cellStyle name="常规 57 2 2 2" xfId="29751" xr:uid="{00000000-0005-0000-0000-000095630000}"/>
    <cellStyle name="常规 57 2 3" xfId="35002" xr:uid="{00000000-0005-0000-0000-000096630000}"/>
    <cellStyle name="常规 57 3" xfId="18423" xr:uid="{00000000-0005-0000-0000-000097630000}"/>
    <cellStyle name="常规 57 3 2" xfId="30333" xr:uid="{00000000-0005-0000-0000-000098630000}"/>
    <cellStyle name="常规 57 4" xfId="31784" xr:uid="{00000000-0005-0000-0000-000099630000}"/>
    <cellStyle name="常规 58" xfId="12866" xr:uid="{00000000-0005-0000-0000-00009A630000}"/>
    <cellStyle name="常规 58 2" xfId="19005" xr:uid="{00000000-0005-0000-0000-00009B630000}"/>
    <cellStyle name="常规 58 2 2" xfId="35006" xr:uid="{00000000-0005-0000-0000-00009C630000}"/>
    <cellStyle name="常规 58 3" xfId="35004" xr:uid="{00000000-0005-0000-0000-00009D630000}"/>
    <cellStyle name="常规 59" xfId="12868" xr:uid="{00000000-0005-0000-0000-00009E630000}"/>
    <cellStyle name="常规 59 2" xfId="19007" xr:uid="{00000000-0005-0000-0000-00009F630000}"/>
    <cellStyle name="常规 59 2 2" xfId="35010" xr:uid="{00000000-0005-0000-0000-0000A0630000}"/>
    <cellStyle name="常规 59 3" xfId="35008" xr:uid="{00000000-0005-0000-0000-0000A1630000}"/>
    <cellStyle name="常规 6" xfId="2" xr:uid="{00000000-0005-0000-0000-0000A2630000}"/>
    <cellStyle name="常规 6 10" xfId="6777" xr:uid="{00000000-0005-0000-0000-0000A3630000}"/>
    <cellStyle name="常规 6 10 2" xfId="12869" xr:uid="{00000000-0005-0000-0000-0000A4630000}"/>
    <cellStyle name="常规 6 10 2 2" xfId="35013" xr:uid="{00000000-0005-0000-0000-0000A5630000}"/>
    <cellStyle name="常规 6 10 3" xfId="18628" xr:uid="{00000000-0005-0000-0000-0000A6630000}"/>
    <cellStyle name="常规 6 10 3 2" xfId="35015" xr:uid="{00000000-0005-0000-0000-0000A7630000}"/>
    <cellStyle name="常规 6 10 4" xfId="35012" xr:uid="{00000000-0005-0000-0000-0000A8630000}"/>
    <cellStyle name="常规 6 11" xfId="17624" xr:uid="{00000000-0005-0000-0000-0000A9630000}"/>
    <cellStyle name="常规 6 11 2" xfId="19424" xr:uid="{00000000-0005-0000-0000-0000AA630000}"/>
    <cellStyle name="常规 6 11 2 2" xfId="33213" xr:uid="{00000000-0005-0000-0000-0000AB630000}"/>
    <cellStyle name="常规 6 11 3" xfId="35016" xr:uid="{00000000-0005-0000-0000-0000AC630000}"/>
    <cellStyle name="常规 6 12" xfId="71" xr:uid="{00000000-0005-0000-0000-0000AD630000}"/>
    <cellStyle name="常规 6 12 2" xfId="35017" xr:uid="{00000000-0005-0000-0000-0000AE630000}"/>
    <cellStyle name="常规 6 13" xfId="41" xr:uid="{00000000-0005-0000-0000-0000AF630000}"/>
    <cellStyle name="常规 6 14" xfId="35011" xr:uid="{00000000-0005-0000-0000-0000B0630000}"/>
    <cellStyle name="常规 6 2" xfId="5" xr:uid="{00000000-0005-0000-0000-0000B1630000}"/>
    <cellStyle name="常规 6 2 2" xfId="3042" xr:uid="{00000000-0005-0000-0000-0000B2630000}"/>
    <cellStyle name="常规 6 2 2 2" xfId="17626" xr:uid="{00000000-0005-0000-0000-0000B3630000}"/>
    <cellStyle name="常规 6 2 2 2 2" xfId="19426" xr:uid="{00000000-0005-0000-0000-0000B4630000}"/>
    <cellStyle name="常规 6 2 2 2 2 2" xfId="35023" xr:uid="{00000000-0005-0000-0000-0000B5630000}"/>
    <cellStyle name="常规 6 2 2 2 3" xfId="35022" xr:uid="{00000000-0005-0000-0000-0000B6630000}"/>
    <cellStyle name="常规 6 2 2 3" xfId="18562" xr:uid="{00000000-0005-0000-0000-0000B7630000}"/>
    <cellStyle name="常规 6 2 2 3 2" xfId="35024" xr:uid="{00000000-0005-0000-0000-0000B8630000}"/>
    <cellStyle name="常规 6 2 2 4" xfId="35021" xr:uid="{00000000-0005-0000-0000-0000B9630000}"/>
    <cellStyle name="常规 6 2 3" xfId="1649" xr:uid="{00000000-0005-0000-0000-0000BA630000}"/>
    <cellStyle name="常规 6 2 3 2" xfId="16293" xr:uid="{00000000-0005-0000-0000-0000BB630000}"/>
    <cellStyle name="常规 6 2 3 2 2" xfId="19245" xr:uid="{00000000-0005-0000-0000-0000BC630000}"/>
    <cellStyle name="常规 6 2 3 2 2 2" xfId="35028" xr:uid="{00000000-0005-0000-0000-0000BD630000}"/>
    <cellStyle name="常规 6 2 3 2 3" xfId="30671" xr:uid="{00000000-0005-0000-0000-0000BE630000}"/>
    <cellStyle name="常规 6 2 3 3" xfId="18450" xr:uid="{00000000-0005-0000-0000-0000BF630000}"/>
    <cellStyle name="常规 6 2 3 3 2" xfId="35029" xr:uid="{00000000-0005-0000-0000-0000C0630000}"/>
    <cellStyle name="常规 6 2 3 4" xfId="35026" xr:uid="{00000000-0005-0000-0000-0000C1630000}"/>
    <cellStyle name="常规 6 2 4" xfId="6767" xr:uid="{00000000-0005-0000-0000-0000C2630000}"/>
    <cellStyle name="常规 6 2 4 2" xfId="12870" xr:uid="{00000000-0005-0000-0000-0000C3630000}"/>
    <cellStyle name="常规 6 2 4 2 2" xfId="19008" xr:uid="{00000000-0005-0000-0000-0000C4630000}"/>
    <cellStyle name="常规 6 2 4 2 2 2" xfId="35032" xr:uid="{00000000-0005-0000-0000-0000C5630000}"/>
    <cellStyle name="常规 6 2 4 2 3" xfId="35031" xr:uid="{00000000-0005-0000-0000-0000C6630000}"/>
    <cellStyle name="常规 6 2 4 3" xfId="18618" xr:uid="{00000000-0005-0000-0000-0000C7630000}"/>
    <cellStyle name="常规 6 2 4 3 2" xfId="34310" xr:uid="{00000000-0005-0000-0000-0000C8630000}"/>
    <cellStyle name="常规 6 2 4 4" xfId="35030" xr:uid="{00000000-0005-0000-0000-0000C9630000}"/>
    <cellStyle name="常规 6 2 5" xfId="17625" xr:uid="{00000000-0005-0000-0000-0000CA630000}"/>
    <cellStyle name="常规 6 2 5 2" xfId="19425" xr:uid="{00000000-0005-0000-0000-0000CB630000}"/>
    <cellStyle name="常规 6 2 5 2 2" xfId="35034" xr:uid="{00000000-0005-0000-0000-0000CC630000}"/>
    <cellStyle name="常规 6 2 5 3" xfId="35033" xr:uid="{00000000-0005-0000-0000-0000CD630000}"/>
    <cellStyle name="常规 6 2 6" xfId="15823" xr:uid="{00000000-0005-0000-0000-0000CE630000}"/>
    <cellStyle name="常规 6 2 6 2" xfId="19213" xr:uid="{00000000-0005-0000-0000-0000CF630000}"/>
    <cellStyle name="常规 6 2 6 2 2" xfId="35038" xr:uid="{00000000-0005-0000-0000-0000D0630000}"/>
    <cellStyle name="常规 6 2 6 3" xfId="35036" xr:uid="{00000000-0005-0000-0000-0000D1630000}"/>
    <cellStyle name="常规 6 2 7" xfId="18561" xr:uid="{00000000-0005-0000-0000-0000D2630000}"/>
    <cellStyle name="常规 6 2 7 2" xfId="35039" xr:uid="{00000000-0005-0000-0000-0000D3630000}"/>
    <cellStyle name="常规 6 2 8" xfId="3041" xr:uid="{00000000-0005-0000-0000-0000D4630000}"/>
    <cellStyle name="常规 6 2 8 2" xfId="35040" xr:uid="{00000000-0005-0000-0000-0000D5630000}"/>
    <cellStyle name="常规 6 2 9" xfId="55" xr:uid="{00000000-0005-0000-0000-0000D6630000}"/>
    <cellStyle name="常规 6 3" xfId="3043" xr:uid="{00000000-0005-0000-0000-0000D7630000}"/>
    <cellStyle name="常规 6 3 2" xfId="12871" xr:uid="{00000000-0005-0000-0000-0000D8630000}"/>
    <cellStyle name="常规 6 3 2 2" xfId="19009" xr:uid="{00000000-0005-0000-0000-0000D9630000}"/>
    <cellStyle name="常规 6 3 2 2 2" xfId="20777" xr:uid="{00000000-0005-0000-0000-0000DA630000}"/>
    <cellStyle name="常规 6 3 2 3" xfId="35042" xr:uid="{00000000-0005-0000-0000-0000DB630000}"/>
    <cellStyle name="常规 6 3 3" xfId="17627" xr:uid="{00000000-0005-0000-0000-0000DC630000}"/>
    <cellStyle name="常规 6 3 3 2" xfId="19427" xr:uid="{00000000-0005-0000-0000-0000DD630000}"/>
    <cellStyle name="常规 6 3 3 2 2" xfId="22499" xr:uid="{00000000-0005-0000-0000-0000DE630000}"/>
    <cellStyle name="常规 6 3 3 3" xfId="35043" xr:uid="{00000000-0005-0000-0000-0000DF630000}"/>
    <cellStyle name="常规 6 3 4" xfId="16467" xr:uid="{00000000-0005-0000-0000-0000E0630000}"/>
    <cellStyle name="常规 6 3 4 2" xfId="19259" xr:uid="{00000000-0005-0000-0000-0000E1630000}"/>
    <cellStyle name="常规 6 3 4 2 2" xfId="25010" xr:uid="{00000000-0005-0000-0000-0000E2630000}"/>
    <cellStyle name="常规 6 3 4 3" xfId="26350" xr:uid="{00000000-0005-0000-0000-0000E3630000}"/>
    <cellStyle name="常规 6 3 5" xfId="18563" xr:uid="{00000000-0005-0000-0000-0000E4630000}"/>
    <cellStyle name="常规 6 3 5 2" xfId="26358" xr:uid="{00000000-0005-0000-0000-0000E5630000}"/>
    <cellStyle name="常规 6 3 6" xfId="35041" xr:uid="{00000000-0005-0000-0000-0000E6630000}"/>
    <cellStyle name="常规 6 4" xfId="3044" xr:uid="{00000000-0005-0000-0000-0000E7630000}"/>
    <cellStyle name="常规 6 4 2" xfId="17628" xr:uid="{00000000-0005-0000-0000-0000E8630000}"/>
    <cellStyle name="常规 6 4 2 2" xfId="19428" xr:uid="{00000000-0005-0000-0000-0000E9630000}"/>
    <cellStyle name="常规 6 4 2 2 2" xfId="35047" xr:uid="{00000000-0005-0000-0000-0000EA630000}"/>
    <cellStyle name="常规 6 4 2 3" xfId="35046" xr:uid="{00000000-0005-0000-0000-0000EB630000}"/>
    <cellStyle name="常规 6 4 3" xfId="18564" xr:uid="{00000000-0005-0000-0000-0000EC630000}"/>
    <cellStyle name="常规 6 4 3 2" xfId="35048" xr:uid="{00000000-0005-0000-0000-0000ED630000}"/>
    <cellStyle name="常规 6 4 4" xfId="35045" xr:uid="{00000000-0005-0000-0000-0000EE630000}"/>
    <cellStyle name="常规 6 5" xfId="442" xr:uid="{00000000-0005-0000-0000-0000EF630000}"/>
    <cellStyle name="常规 6 5 2" xfId="15467" xr:uid="{00000000-0005-0000-0000-0000F0630000}"/>
    <cellStyle name="常规 6 5 2 2" xfId="19172" xr:uid="{00000000-0005-0000-0000-0000F1630000}"/>
    <cellStyle name="常规 6 5 2 2 2" xfId="35052" xr:uid="{00000000-0005-0000-0000-0000F2630000}"/>
    <cellStyle name="常规 6 5 2 3" xfId="35051" xr:uid="{00000000-0005-0000-0000-0000F3630000}"/>
    <cellStyle name="常规 6 5 3" xfId="18415" xr:uid="{00000000-0005-0000-0000-0000F4630000}"/>
    <cellStyle name="常规 6 5 3 2" xfId="35053" xr:uid="{00000000-0005-0000-0000-0000F5630000}"/>
    <cellStyle name="常规 6 5 4" xfId="35050" xr:uid="{00000000-0005-0000-0000-0000F6630000}"/>
    <cellStyle name="常规 6 6" xfId="3045" xr:uid="{00000000-0005-0000-0000-0000F7630000}"/>
    <cellStyle name="常规 6 6 2" xfId="5647" xr:uid="{00000000-0005-0000-0000-0000F8630000}"/>
    <cellStyle name="常规 6 6 2 2" xfId="35055" xr:uid="{00000000-0005-0000-0000-0000F9630000}"/>
    <cellStyle name="常规 6 6 3" xfId="12872" xr:uid="{00000000-0005-0000-0000-0000FA630000}"/>
    <cellStyle name="常规 6 6 3 2" xfId="35056" xr:uid="{00000000-0005-0000-0000-0000FB630000}"/>
    <cellStyle name="常规 6 6 4" xfId="12873" xr:uid="{00000000-0005-0000-0000-0000FC630000}"/>
    <cellStyle name="常规 6 6 4 2" xfId="35057" xr:uid="{00000000-0005-0000-0000-0000FD630000}"/>
    <cellStyle name="常规 6 6 5" xfId="17629" xr:uid="{00000000-0005-0000-0000-0000FE630000}"/>
    <cellStyle name="常规 6 6 5 2" xfId="35058" xr:uid="{00000000-0005-0000-0000-0000FF630000}"/>
    <cellStyle name="常规 6 6 6" xfId="35054" xr:uid="{00000000-0005-0000-0000-000000640000}"/>
    <cellStyle name="常规 6 7" xfId="3040" xr:uid="{00000000-0005-0000-0000-000001640000}"/>
    <cellStyle name="常规 6 7 2" xfId="18560" xr:uid="{00000000-0005-0000-0000-000002640000}"/>
    <cellStyle name="常规 6 7 2 2" xfId="35060" xr:uid="{00000000-0005-0000-0000-000003640000}"/>
    <cellStyle name="常规 6 7 3" xfId="35059" xr:uid="{00000000-0005-0000-0000-000004640000}"/>
    <cellStyle name="常规 6 8" xfId="3046" xr:uid="{00000000-0005-0000-0000-000005640000}"/>
    <cellStyle name="常规 6 8 2" xfId="5648" xr:uid="{00000000-0005-0000-0000-000006640000}"/>
    <cellStyle name="常规 6 8 2 2" xfId="35062" xr:uid="{00000000-0005-0000-0000-000007640000}"/>
    <cellStyle name="常规 6 8 3" xfId="12874" xr:uid="{00000000-0005-0000-0000-000008640000}"/>
    <cellStyle name="常规 6 8 3 2" xfId="35064" xr:uid="{00000000-0005-0000-0000-000009640000}"/>
    <cellStyle name="常规 6 8 4" xfId="12876" xr:uid="{00000000-0005-0000-0000-00000A640000}"/>
    <cellStyle name="常规 6 8 4 2" xfId="24851" xr:uid="{00000000-0005-0000-0000-00000B640000}"/>
    <cellStyle name="常规 6 8 5" xfId="17630" xr:uid="{00000000-0005-0000-0000-00000C640000}"/>
    <cellStyle name="常规 6 8 5 2" xfId="35067" xr:uid="{00000000-0005-0000-0000-00000D640000}"/>
    <cellStyle name="常规 6 8 6" xfId="35061" xr:uid="{00000000-0005-0000-0000-00000E640000}"/>
    <cellStyle name="常规 6 9" xfId="80" xr:uid="{00000000-0005-0000-0000-00000F640000}"/>
    <cellStyle name="常规 6 9 2" xfId="31103" xr:uid="{00000000-0005-0000-0000-000010640000}"/>
    <cellStyle name="常规 6_10经营表" xfId="3047" xr:uid="{00000000-0005-0000-0000-000011640000}"/>
    <cellStyle name="常规 60" xfId="11781" xr:uid="{00000000-0005-0000-0000-000012640000}"/>
    <cellStyle name="常规 60 2" xfId="18987" xr:uid="{00000000-0005-0000-0000-000013640000}"/>
    <cellStyle name="常规 60 2 2" xfId="26352" xr:uid="{00000000-0005-0000-0000-000014640000}"/>
    <cellStyle name="常规 60 3" xfId="31776" xr:uid="{00000000-0005-0000-0000-000015640000}"/>
    <cellStyle name="常规 61" xfId="11784" xr:uid="{00000000-0005-0000-0000-000016640000}"/>
    <cellStyle name="常规 61 2" xfId="18988" xr:uid="{00000000-0005-0000-0000-000017640000}"/>
    <cellStyle name="常规 61 2 2" xfId="34999" xr:uid="{00000000-0005-0000-0000-000018640000}"/>
    <cellStyle name="常规 61 3" xfId="31780" xr:uid="{00000000-0005-0000-0000-000019640000}"/>
    <cellStyle name="常规 62" xfId="12864" xr:uid="{00000000-0005-0000-0000-00001A640000}"/>
    <cellStyle name="常规 62 2" xfId="19003" xr:uid="{00000000-0005-0000-0000-00001B640000}"/>
    <cellStyle name="常规 62 2 2" xfId="35001" xr:uid="{00000000-0005-0000-0000-00001C640000}"/>
    <cellStyle name="常规 62 3" xfId="31783" xr:uid="{00000000-0005-0000-0000-00001D640000}"/>
    <cellStyle name="常规 63" xfId="12865" xr:uid="{00000000-0005-0000-0000-00001E640000}"/>
    <cellStyle name="常规 63 2" xfId="19004" xr:uid="{00000000-0005-0000-0000-00001F640000}"/>
    <cellStyle name="常规 63 2 2" xfId="35005" xr:uid="{00000000-0005-0000-0000-000020640000}"/>
    <cellStyle name="常规 63 3" xfId="35003" xr:uid="{00000000-0005-0000-0000-000021640000}"/>
    <cellStyle name="常规 64" xfId="12867" xr:uid="{00000000-0005-0000-0000-000022640000}"/>
    <cellStyle name="常规 64 2" xfId="19006" xr:uid="{00000000-0005-0000-0000-000023640000}"/>
    <cellStyle name="常规 64 2 2" xfId="35009" xr:uid="{00000000-0005-0000-0000-000024640000}"/>
    <cellStyle name="常规 64 3" xfId="35007" xr:uid="{00000000-0005-0000-0000-000025640000}"/>
    <cellStyle name="常规 65" xfId="12877" xr:uid="{00000000-0005-0000-0000-000026640000}"/>
    <cellStyle name="常规 65 2" xfId="19010" xr:uid="{00000000-0005-0000-0000-000027640000}"/>
    <cellStyle name="常规 65 2 2" xfId="35071" xr:uid="{00000000-0005-0000-0000-000028640000}"/>
    <cellStyle name="常规 65 3" xfId="35069" xr:uid="{00000000-0005-0000-0000-000029640000}"/>
    <cellStyle name="常规 66" xfId="15109" xr:uid="{00000000-0005-0000-0000-00002A640000}"/>
    <cellStyle name="常规 66 2" xfId="15438" xr:uid="{00000000-0005-0000-0000-00002B640000}"/>
    <cellStyle name="常规 66 2 2" xfId="19164" xr:uid="{00000000-0005-0000-0000-00002C640000}"/>
    <cellStyle name="常规 66 2 2 2" xfId="35078" xr:uid="{00000000-0005-0000-0000-00002D640000}"/>
    <cellStyle name="常规 66 2 3" xfId="35077" xr:uid="{00000000-0005-0000-0000-00002E640000}"/>
    <cellStyle name="常规 66 3" xfId="35074" xr:uid="{00000000-0005-0000-0000-00002F640000}"/>
    <cellStyle name="常规 67" xfId="3049" xr:uid="{00000000-0005-0000-0000-000030640000}"/>
    <cellStyle name="常规 67 2" xfId="17632" xr:uid="{00000000-0005-0000-0000-000031640000}"/>
    <cellStyle name="常规 67 2 2" xfId="19429" xr:uid="{00000000-0005-0000-0000-000032640000}"/>
    <cellStyle name="常规 67 2 2 2" xfId="35083" xr:uid="{00000000-0005-0000-0000-000033640000}"/>
    <cellStyle name="常规 67 2 3" xfId="22739" xr:uid="{00000000-0005-0000-0000-000034640000}"/>
    <cellStyle name="常规 67 3" xfId="18565" xr:uid="{00000000-0005-0000-0000-000035640000}"/>
    <cellStyle name="常规 67 3 2" xfId="35084" xr:uid="{00000000-0005-0000-0000-000036640000}"/>
    <cellStyle name="常规 67 4" xfId="35081" xr:uid="{00000000-0005-0000-0000-000037640000}"/>
    <cellStyle name="常规 68" xfId="3050" xr:uid="{00000000-0005-0000-0000-000038640000}"/>
    <cellStyle name="常规 68 2" xfId="17633" xr:uid="{00000000-0005-0000-0000-000039640000}"/>
    <cellStyle name="常规 68 2 2" xfId="19430" xr:uid="{00000000-0005-0000-0000-00003A640000}"/>
    <cellStyle name="常规 68 2 2 2" xfId="35089" xr:uid="{00000000-0005-0000-0000-00003B640000}"/>
    <cellStyle name="常规 68 2 3" xfId="35088" xr:uid="{00000000-0005-0000-0000-00003C640000}"/>
    <cellStyle name="常规 68 3" xfId="18566" xr:uid="{00000000-0005-0000-0000-00003D640000}"/>
    <cellStyle name="常规 68 3 2" xfId="35090" xr:uid="{00000000-0005-0000-0000-00003E640000}"/>
    <cellStyle name="常规 68 4" xfId="35086" xr:uid="{00000000-0005-0000-0000-00003F640000}"/>
    <cellStyle name="常规 69" xfId="629" xr:uid="{00000000-0005-0000-0000-000040640000}"/>
    <cellStyle name="常规 69 2" xfId="15541" xr:uid="{00000000-0005-0000-0000-000041640000}"/>
    <cellStyle name="常规 69 2 2" xfId="19181" xr:uid="{00000000-0005-0000-0000-000042640000}"/>
    <cellStyle name="常规 69 2 2 2" xfId="29728" xr:uid="{00000000-0005-0000-0000-000043640000}"/>
    <cellStyle name="常规 69 2 3" xfId="29726" xr:uid="{00000000-0005-0000-0000-000044640000}"/>
    <cellStyle name="常规 69 3" xfId="18419" xr:uid="{00000000-0005-0000-0000-000045640000}"/>
    <cellStyle name="常规 69 3 2" xfId="35093" xr:uid="{00000000-0005-0000-0000-000046640000}"/>
    <cellStyle name="常规 69 4" xfId="35092" xr:uid="{00000000-0005-0000-0000-000047640000}"/>
    <cellStyle name="常规 7" xfId="49" xr:uid="{00000000-0005-0000-0000-000048640000}"/>
    <cellStyle name="常规 7 2" xfId="11" xr:uid="{00000000-0005-0000-0000-000049640000}"/>
    <cellStyle name="常规 7 2 10 2 2" xfId="20" xr:uid="{00000000-0005-0000-0000-00004A640000}"/>
    <cellStyle name="常规 7 2 10 2 2 2" xfId="18273" xr:uid="{00000000-0005-0000-0000-00004B640000}"/>
    <cellStyle name="常规 7 2 2" xfId="5649" xr:uid="{00000000-0005-0000-0000-00004C640000}"/>
    <cellStyle name="常规 7 2 2 2" xfId="35096" xr:uid="{00000000-0005-0000-0000-00004D640000}"/>
    <cellStyle name="常规 7 2 3" xfId="6771" xr:uid="{00000000-0005-0000-0000-00004E640000}"/>
    <cellStyle name="常规 7 2 3 2" xfId="12878" xr:uid="{00000000-0005-0000-0000-00004F640000}"/>
    <cellStyle name="常规 7 2 3 2 2" xfId="29236" xr:uid="{00000000-0005-0000-0000-000050640000}"/>
    <cellStyle name="常规 7 2 3 3" xfId="18622" xr:uid="{00000000-0005-0000-0000-000051640000}"/>
    <cellStyle name="常规 7 2 3 3 2" xfId="35100" xr:uid="{00000000-0005-0000-0000-000052640000}"/>
    <cellStyle name="常规 7 2 3 4" xfId="35098" xr:uid="{00000000-0005-0000-0000-000053640000}"/>
    <cellStyle name="常规 7 2 4" xfId="12879" xr:uid="{00000000-0005-0000-0000-000054640000}"/>
    <cellStyle name="常规 7 2 4 2" xfId="35101" xr:uid="{00000000-0005-0000-0000-000055640000}"/>
    <cellStyle name="常规 7 2 5" xfId="17412" xr:uid="{00000000-0005-0000-0000-000056640000}"/>
    <cellStyle name="常规 7 2 5 2" xfId="35102" xr:uid="{00000000-0005-0000-0000-000057640000}"/>
    <cellStyle name="常规 7 2 6" xfId="18255" xr:uid="{00000000-0005-0000-0000-000058640000}"/>
    <cellStyle name="常规 7 2 6 2" xfId="19486" xr:uid="{00000000-0005-0000-0000-000059640000}"/>
    <cellStyle name="常规 7 2 6 2 2" xfId="35104" xr:uid="{00000000-0005-0000-0000-00005A640000}"/>
    <cellStyle name="常规 7 2 6 3" xfId="35103" xr:uid="{00000000-0005-0000-0000-00005B640000}"/>
    <cellStyle name="常规 7 2 7" xfId="2818" xr:uid="{00000000-0005-0000-0000-00005C640000}"/>
    <cellStyle name="常规 7 3" xfId="2691" xr:uid="{00000000-0005-0000-0000-00005D640000}"/>
    <cellStyle name="常规 7 3 2" xfId="5650" xr:uid="{00000000-0005-0000-0000-00005E640000}"/>
    <cellStyle name="常规 7 3 2 2" xfId="35106" xr:uid="{00000000-0005-0000-0000-00005F640000}"/>
    <cellStyle name="常规 7 3 3" xfId="12880" xr:uid="{00000000-0005-0000-0000-000060640000}"/>
    <cellStyle name="常规 7 3 3 2" xfId="35107" xr:uid="{00000000-0005-0000-0000-000061640000}"/>
    <cellStyle name="常规 7 3 4" xfId="10352" xr:uid="{00000000-0005-0000-0000-000062640000}"/>
    <cellStyle name="常规 7 3 4 2" xfId="26382" xr:uid="{00000000-0005-0000-0000-000063640000}"/>
    <cellStyle name="常规 7 3 5" xfId="17288" xr:uid="{00000000-0005-0000-0000-000064640000}"/>
    <cellStyle name="常规 7 3 5 2" xfId="26386" xr:uid="{00000000-0005-0000-0000-000065640000}"/>
    <cellStyle name="常规 7 3 6" xfId="18256" xr:uid="{00000000-0005-0000-0000-000066640000}"/>
    <cellStyle name="常规 7 3 6 2" xfId="19487" xr:uid="{00000000-0005-0000-0000-000067640000}"/>
    <cellStyle name="常规 7 3 6 2 2" xfId="26390" xr:uid="{00000000-0005-0000-0000-000068640000}"/>
    <cellStyle name="常规 7 3 6 3" xfId="22034" xr:uid="{00000000-0005-0000-0000-000069640000}"/>
    <cellStyle name="常规 7 3 7" xfId="35105" xr:uid="{00000000-0005-0000-0000-00006A640000}"/>
    <cellStyle name="常规 7 4" xfId="3051" xr:uid="{00000000-0005-0000-0000-00006B640000}"/>
    <cellStyle name="常规 7 4 2" xfId="18567" xr:uid="{00000000-0005-0000-0000-00006C640000}"/>
    <cellStyle name="常规 7 4 2 2" xfId="31071" xr:uid="{00000000-0005-0000-0000-00006D640000}"/>
    <cellStyle name="常规 7 4 3" xfId="35109" xr:uid="{00000000-0005-0000-0000-00006E640000}"/>
    <cellStyle name="常规 7 5" xfId="17634" xr:uid="{00000000-0005-0000-0000-00006F640000}"/>
    <cellStyle name="常规 7 5 2" xfId="19431" xr:uid="{00000000-0005-0000-0000-000070640000}"/>
    <cellStyle name="常规 7 5 2 2" xfId="35110" xr:uid="{00000000-0005-0000-0000-000071640000}"/>
    <cellStyle name="常规 7 5 3" xfId="22376" xr:uid="{00000000-0005-0000-0000-000072640000}"/>
    <cellStyle name="常规 7 6" xfId="248" xr:uid="{00000000-0005-0000-0000-000073640000}"/>
    <cellStyle name="常规 7 6 2" xfId="35112" xr:uid="{00000000-0005-0000-0000-000074640000}"/>
    <cellStyle name="常规 7 7" xfId="35094" xr:uid="{00000000-0005-0000-0000-000075640000}"/>
    <cellStyle name="常规 7_10经营表" xfId="1966" xr:uid="{00000000-0005-0000-0000-000076640000}"/>
    <cellStyle name="常规 70" xfId="6765" xr:uid="{00000000-0005-0000-0000-000077640000}"/>
    <cellStyle name="常规 70 2" xfId="15111" xr:uid="{00000000-0005-0000-0000-000078640000}"/>
    <cellStyle name="常规 70 2 2" xfId="19036" xr:uid="{00000000-0005-0000-0000-000079640000}"/>
    <cellStyle name="常规 70 2 2 2" xfId="34308" xr:uid="{00000000-0005-0000-0000-00007A640000}"/>
    <cellStyle name="常规 70 2 3" xfId="35070" xr:uid="{00000000-0005-0000-0000-00007B640000}"/>
    <cellStyle name="常规 70 3" xfId="15282" xr:uid="{00000000-0005-0000-0000-00007C640000}"/>
    <cellStyle name="常规 70 3 2" xfId="35113" xr:uid="{00000000-0005-0000-0000-00007D640000}"/>
    <cellStyle name="常规 70 3 3" xfId="42784" xr:uid="{00000000-0005-0000-0000-00007E640000}"/>
    <cellStyle name="常规 70 4" xfId="35068" xr:uid="{00000000-0005-0000-0000-00007F640000}"/>
    <cellStyle name="常规 71" xfId="15442" xr:uid="{00000000-0005-0000-0000-000080640000}"/>
    <cellStyle name="常规 71 2" xfId="19168" xr:uid="{00000000-0005-0000-0000-000081640000}"/>
    <cellStyle name="常规 71 2 2" xfId="35076" xr:uid="{00000000-0005-0000-0000-000082640000}"/>
    <cellStyle name="常规 71 3" xfId="35073" xr:uid="{00000000-0005-0000-0000-000083640000}"/>
    <cellStyle name="常规 72" xfId="16263" xr:uid="{00000000-0005-0000-0000-000084640000}"/>
    <cellStyle name="常规 72 2" xfId="19239" xr:uid="{00000000-0005-0000-0000-000085640000}"/>
    <cellStyle name="常规 72 2 2" xfId="22738" xr:uid="{00000000-0005-0000-0000-000086640000}"/>
    <cellStyle name="常规 72 3" xfId="35080" xr:uid="{00000000-0005-0000-0000-000087640000}"/>
    <cellStyle name="常规 73" xfId="16235" xr:uid="{00000000-0005-0000-0000-000088640000}"/>
    <cellStyle name="常规 73 2" xfId="19238" xr:uid="{00000000-0005-0000-0000-000089640000}"/>
    <cellStyle name="常规 73 2 2" xfId="35087" xr:uid="{00000000-0005-0000-0000-00008A640000}"/>
    <cellStyle name="常规 73 3" xfId="35085" xr:uid="{00000000-0005-0000-0000-00008B640000}"/>
    <cellStyle name="常规 74" xfId="18006" xr:uid="{00000000-0005-0000-0000-00008C640000}"/>
    <cellStyle name="常规 74 2" xfId="35091" xr:uid="{00000000-0005-0000-0000-00008D640000}"/>
    <cellStyle name="常规 74 3" xfId="42781" xr:uid="{00000000-0005-0000-0000-00008E640000}"/>
    <cellStyle name="常规 75" xfId="18241" xr:uid="{00000000-0005-0000-0000-00008F640000}"/>
    <cellStyle name="常规 75 2" xfId="19479" xr:uid="{00000000-0005-0000-0000-000090640000}"/>
    <cellStyle name="常规 75 2 2" xfId="35117" xr:uid="{00000000-0005-0000-0000-000091640000}"/>
    <cellStyle name="常规 75 3" xfId="35115" xr:uid="{00000000-0005-0000-0000-000092640000}"/>
    <cellStyle name="常规 76" xfId="1528" xr:uid="{00000000-0005-0000-0000-000093640000}"/>
    <cellStyle name="常规 76 2" xfId="16177" xr:uid="{00000000-0005-0000-0000-000094640000}"/>
    <cellStyle name="常规 76 2 2" xfId="19237" xr:uid="{00000000-0005-0000-0000-000095640000}"/>
    <cellStyle name="常规 76 2 2 2" xfId="35120" xr:uid="{00000000-0005-0000-0000-000096640000}"/>
    <cellStyle name="常规 76 2 3" xfId="35119" xr:uid="{00000000-0005-0000-0000-000097640000}"/>
    <cellStyle name="常规 76 3" xfId="18444" xr:uid="{00000000-0005-0000-0000-000098640000}"/>
    <cellStyle name="常规 76 3 2" xfId="35121" xr:uid="{00000000-0005-0000-0000-000099640000}"/>
    <cellStyle name="常规 76 4" xfId="25891" xr:uid="{00000000-0005-0000-0000-00009A640000}"/>
    <cellStyle name="常规 77" xfId="3054" xr:uid="{00000000-0005-0000-0000-00009B640000}"/>
    <cellStyle name="常规 77 2" xfId="17637" xr:uid="{00000000-0005-0000-0000-00009C640000}"/>
    <cellStyle name="常规 77 2 2" xfId="19432" xr:uid="{00000000-0005-0000-0000-00009D640000}"/>
    <cellStyle name="常规 77 2 2 2" xfId="33484" xr:uid="{00000000-0005-0000-0000-00009E640000}"/>
    <cellStyle name="常规 77 2 3" xfId="35124" xr:uid="{00000000-0005-0000-0000-00009F640000}"/>
    <cellStyle name="常规 77 3" xfId="18568" xr:uid="{00000000-0005-0000-0000-0000A0640000}"/>
    <cellStyle name="常规 77 3 2" xfId="35127" xr:uid="{00000000-0005-0000-0000-0000A1640000}"/>
    <cellStyle name="常规 77 4" xfId="25840" xr:uid="{00000000-0005-0000-0000-0000A2640000}"/>
    <cellStyle name="常规 78" xfId="16458" xr:uid="{00000000-0005-0000-0000-0000A3640000}"/>
    <cellStyle name="常规 78 2" xfId="19256" xr:uid="{00000000-0005-0000-0000-0000A4640000}"/>
    <cellStyle name="常规 78 2 2" xfId="35132" xr:uid="{00000000-0005-0000-0000-0000A5640000}"/>
    <cellStyle name="常规 78 3" xfId="35129" xr:uid="{00000000-0005-0000-0000-0000A6640000}"/>
    <cellStyle name="常规 79" xfId="2545" xr:uid="{00000000-0005-0000-0000-0000A7640000}"/>
    <cellStyle name="常规 79 2" xfId="17147" xr:uid="{00000000-0005-0000-0000-0000A8640000}"/>
    <cellStyle name="常规 79 2 2" xfId="19344" xr:uid="{00000000-0005-0000-0000-0000A9640000}"/>
    <cellStyle name="常规 79 2 2 2" xfId="35137" xr:uid="{00000000-0005-0000-0000-0000AA640000}"/>
    <cellStyle name="常规 79 2 3" xfId="35136" xr:uid="{00000000-0005-0000-0000-0000AB640000}"/>
    <cellStyle name="常规 79 3" xfId="18488" xr:uid="{00000000-0005-0000-0000-0000AC640000}"/>
    <cellStyle name="常规 79 3 2" xfId="35139" xr:uid="{00000000-0005-0000-0000-0000AD640000}"/>
    <cellStyle name="常规 79 4" xfId="35134" xr:uid="{00000000-0005-0000-0000-0000AE640000}"/>
    <cellStyle name="常规 8" xfId="48" xr:uid="{00000000-0005-0000-0000-0000AF640000}"/>
    <cellStyle name="常规 8 2" xfId="10" xr:uid="{00000000-0005-0000-0000-0000B0640000}"/>
    <cellStyle name="常规 8 2 2" xfId="6770" xr:uid="{00000000-0005-0000-0000-0000B1640000}"/>
    <cellStyle name="常规 8 2 2 2" xfId="17641" xr:uid="{00000000-0005-0000-0000-0000B2640000}"/>
    <cellStyle name="常规 8 2 2 2 2" xfId="19435" xr:uid="{00000000-0005-0000-0000-0000B3640000}"/>
    <cellStyle name="常规 8 2 2 2 2 2" xfId="35144" xr:uid="{00000000-0005-0000-0000-0000B4640000}"/>
    <cellStyle name="常规 8 2 2 2 3" xfId="35142" xr:uid="{00000000-0005-0000-0000-0000B5640000}"/>
    <cellStyle name="常规 8 2 2 3" xfId="18621" xr:uid="{00000000-0005-0000-0000-0000B6640000}"/>
    <cellStyle name="常规 8 2 2 3 2" xfId="30150" xr:uid="{00000000-0005-0000-0000-0000B7640000}"/>
    <cellStyle name="常规 8 2 2 4" xfId="27947" xr:uid="{00000000-0005-0000-0000-0000B8640000}"/>
    <cellStyle name="常规 8 2 3" xfId="18263" xr:uid="{00000000-0005-0000-0000-0000B9640000}"/>
    <cellStyle name="常规 8 2 3 2" xfId="19494" xr:uid="{00000000-0005-0000-0000-0000BA640000}"/>
    <cellStyle name="常规 8 2 3 2 2" xfId="35145" xr:uid="{00000000-0005-0000-0000-0000BB640000}"/>
    <cellStyle name="常规 8 2 3 3" xfId="27950" xr:uid="{00000000-0005-0000-0000-0000BC640000}"/>
    <cellStyle name="常规 8 2 4" xfId="18570" xr:uid="{00000000-0005-0000-0000-0000BD640000}"/>
    <cellStyle name="常规 8 2 4 2" xfId="22525" xr:uid="{00000000-0005-0000-0000-0000BE640000}"/>
    <cellStyle name="常规 8 2 5" xfId="3058" xr:uid="{00000000-0005-0000-0000-0000BF640000}"/>
    <cellStyle name="常规 8 3" xfId="3060" xr:uid="{00000000-0005-0000-0000-0000C0640000}"/>
    <cellStyle name="常规 8 3 2" xfId="17643" xr:uid="{00000000-0005-0000-0000-0000C1640000}"/>
    <cellStyle name="常规 8 3 2 2" xfId="19437" xr:uid="{00000000-0005-0000-0000-0000C2640000}"/>
    <cellStyle name="常规 8 3 2 2 2" xfId="35148" xr:uid="{00000000-0005-0000-0000-0000C3640000}"/>
    <cellStyle name="常规 8 3 2 3" xfId="31010" xr:uid="{00000000-0005-0000-0000-0000C4640000}"/>
    <cellStyle name="常规 8 3 3" xfId="18571" xr:uid="{00000000-0005-0000-0000-0000C5640000}"/>
    <cellStyle name="常规 8 3 3 2" xfId="35149" xr:uid="{00000000-0005-0000-0000-0000C6640000}"/>
    <cellStyle name="常规 8 3 4" xfId="35146" xr:uid="{00000000-0005-0000-0000-0000C7640000}"/>
    <cellStyle name="常规 8 4" xfId="6762" xr:uid="{00000000-0005-0000-0000-0000C8640000}"/>
    <cellStyle name="常规 8 4 2" xfId="17638" xr:uid="{00000000-0005-0000-0000-0000C9640000}"/>
    <cellStyle name="常规 8 4 2 2" xfId="19433" xr:uid="{00000000-0005-0000-0000-0000CA640000}"/>
    <cellStyle name="常规 8 4 2 2 2" xfId="35153" xr:uid="{00000000-0005-0000-0000-0000CB640000}"/>
    <cellStyle name="常规 8 4 2 3" xfId="35152" xr:uid="{00000000-0005-0000-0000-0000CC640000}"/>
    <cellStyle name="常规 8 4 3" xfId="35151" xr:uid="{00000000-0005-0000-0000-0000CD640000}"/>
    <cellStyle name="常规 8 5" xfId="18569" xr:uid="{00000000-0005-0000-0000-0000CE640000}"/>
    <cellStyle name="常规 8 5 2" xfId="35155" xr:uid="{00000000-0005-0000-0000-0000CF640000}"/>
    <cellStyle name="常规 8 6" xfId="18262" xr:uid="{00000000-0005-0000-0000-0000D0640000}"/>
    <cellStyle name="常规 8 6 2" xfId="19493" xr:uid="{00000000-0005-0000-0000-0000D1640000}"/>
    <cellStyle name="常规 8 6 2 2" xfId="25656" xr:uid="{00000000-0005-0000-0000-0000D2640000}"/>
    <cellStyle name="常规 8 6 3" xfId="35156" xr:uid="{00000000-0005-0000-0000-0000D3640000}"/>
    <cellStyle name="常规 8 7" xfId="3061" xr:uid="{00000000-0005-0000-0000-0000D4640000}"/>
    <cellStyle name="常规 8 7 2" xfId="5651" xr:uid="{00000000-0005-0000-0000-0000D5640000}"/>
    <cellStyle name="常规 8 7 2 2" xfId="27977" xr:uid="{00000000-0005-0000-0000-0000D6640000}"/>
    <cellStyle name="常规 8 7 3" xfId="12881" xr:uid="{00000000-0005-0000-0000-0000D7640000}"/>
    <cellStyle name="常规 8 7 3 2" xfId="27980" xr:uid="{00000000-0005-0000-0000-0000D8640000}"/>
    <cellStyle name="常规 8 7 4" xfId="12882" xr:uid="{00000000-0005-0000-0000-0000D9640000}"/>
    <cellStyle name="常规 8 7 4 2" xfId="35158" xr:uid="{00000000-0005-0000-0000-0000DA640000}"/>
    <cellStyle name="常规 8 7 5" xfId="17644" xr:uid="{00000000-0005-0000-0000-0000DB640000}"/>
    <cellStyle name="常规 8 7 5 2" xfId="35159" xr:uid="{00000000-0005-0000-0000-0000DC640000}"/>
    <cellStyle name="常规 8 7 6" xfId="35157" xr:uid="{00000000-0005-0000-0000-0000DD640000}"/>
    <cellStyle name="常规 8 8" xfId="3055" xr:uid="{00000000-0005-0000-0000-0000DE640000}"/>
    <cellStyle name="常规 8 8 2" xfId="35160" xr:uid="{00000000-0005-0000-0000-0000DF640000}"/>
    <cellStyle name="常规 8 9" xfId="35140" xr:uid="{00000000-0005-0000-0000-0000E0640000}"/>
    <cellStyle name="常规 8_10经营表" xfId="3063" xr:uid="{00000000-0005-0000-0000-0000E1640000}"/>
    <cellStyle name="常规 80" xfId="18253" xr:uid="{00000000-0005-0000-0000-0000E2640000}"/>
    <cellStyle name="常规 80 2" xfId="19484" xr:uid="{00000000-0005-0000-0000-0000E3640000}"/>
    <cellStyle name="常规 80 2 2" xfId="35116" xr:uid="{00000000-0005-0000-0000-0000E4640000}"/>
    <cellStyle name="常规 80 3" xfId="35114" xr:uid="{00000000-0005-0000-0000-0000E5640000}"/>
    <cellStyle name="常规 81" xfId="18254" xr:uid="{00000000-0005-0000-0000-0000E6640000}"/>
    <cellStyle name="常规 81 2" xfId="19485" xr:uid="{00000000-0005-0000-0000-0000E7640000}"/>
    <cellStyle name="常规 81 2 2" xfId="35118" xr:uid="{00000000-0005-0000-0000-0000E8640000}"/>
    <cellStyle name="常规 81 3" xfId="25890" xr:uid="{00000000-0005-0000-0000-0000E9640000}"/>
    <cellStyle name="常规 82" xfId="42" xr:uid="{00000000-0005-0000-0000-0000EA640000}"/>
    <cellStyle name="常规 82 2" xfId="5652" xr:uid="{00000000-0005-0000-0000-0000EB640000}"/>
    <cellStyle name="常规 82 2 2" xfId="35123" xr:uid="{00000000-0005-0000-0000-0000EC640000}"/>
    <cellStyle name="常规 82 3" xfId="12883" xr:uid="{00000000-0005-0000-0000-0000ED640000}"/>
    <cellStyle name="常规 82 3 2" xfId="35126" xr:uid="{00000000-0005-0000-0000-0000EE640000}"/>
    <cellStyle name="常规 82 4" xfId="12885" xr:uid="{00000000-0005-0000-0000-0000EF640000}"/>
    <cellStyle name="常规 82 4 2" xfId="35163" xr:uid="{00000000-0005-0000-0000-0000F0640000}"/>
    <cellStyle name="常规 82 5" xfId="15142" xr:uid="{00000000-0005-0000-0000-0000F1640000}"/>
    <cellStyle name="常规 82 5 2" xfId="17636" xr:uid="{00000000-0005-0000-0000-0000F2640000}"/>
    <cellStyle name="常规 82 5 2 2" xfId="35168" xr:uid="{00000000-0005-0000-0000-0000F3640000}"/>
    <cellStyle name="常规 82 5 2 3" xfId="42055" xr:uid="{00000000-0005-0000-0000-0000F4640000}"/>
    <cellStyle name="常规 82 5 3" xfId="19045" xr:uid="{00000000-0005-0000-0000-0000F5640000}"/>
    <cellStyle name="常规 82 5 3 2" xfId="35170" xr:uid="{00000000-0005-0000-0000-0000F6640000}"/>
    <cellStyle name="常规 82 5 4" xfId="35166" xr:uid="{00000000-0005-0000-0000-0000F7640000}"/>
    <cellStyle name="常规 82 6" xfId="3053" xr:uid="{00000000-0005-0000-0000-0000F8640000}"/>
    <cellStyle name="常规 82 6 2" xfId="35173" xr:uid="{00000000-0005-0000-0000-0000F9640000}"/>
    <cellStyle name="常规 82 6 3" xfId="41436" xr:uid="{00000000-0005-0000-0000-0000FA640000}"/>
    <cellStyle name="常规 82 7" xfId="25839" xr:uid="{00000000-0005-0000-0000-0000FB640000}"/>
    <cellStyle name="常规 83" xfId="18251" xr:uid="{00000000-0005-0000-0000-0000FC640000}"/>
    <cellStyle name="常规 83 2" xfId="19482" xr:uid="{00000000-0005-0000-0000-0000FD640000}"/>
    <cellStyle name="常规 83 2 2" xfId="35131" xr:uid="{00000000-0005-0000-0000-0000FE640000}"/>
    <cellStyle name="常规 83 3" xfId="35128" xr:uid="{00000000-0005-0000-0000-0000FF640000}"/>
    <cellStyle name="常规 84" xfId="3" xr:uid="{00000000-0005-0000-0000-000000650000}"/>
    <cellStyle name="常规 84 2" xfId="18297" xr:uid="{00000000-0005-0000-0000-000001650000}"/>
    <cellStyle name="常规 84 3" xfId="42785" xr:uid="{00000000-0005-0000-0000-000002650000}"/>
    <cellStyle name="常规 85" xfId="18252" xr:uid="{00000000-0005-0000-0000-000003650000}"/>
    <cellStyle name="常规 85 2" xfId="19483" xr:uid="{00000000-0005-0000-0000-000004650000}"/>
    <cellStyle name="常规 85 2 2" xfId="35177" xr:uid="{00000000-0005-0000-0000-000005650000}"/>
    <cellStyle name="常规 85 3" xfId="35175" xr:uid="{00000000-0005-0000-0000-000006650000}"/>
    <cellStyle name="常规 86" xfId="19504" xr:uid="{00000000-0005-0000-0000-000007650000}"/>
    <cellStyle name="常规 86 2" xfId="35180" xr:uid="{00000000-0005-0000-0000-000008650000}"/>
    <cellStyle name="常规 86 3" xfId="42787" xr:uid="{00000000-0005-0000-0000-000009650000}"/>
    <cellStyle name="常规 87" xfId="18257" xr:uid="{00000000-0005-0000-0000-00000A650000}"/>
    <cellStyle name="常规 87 2" xfId="19488" xr:uid="{00000000-0005-0000-0000-00000B650000}"/>
    <cellStyle name="常规 87 2 2" xfId="35184" xr:uid="{00000000-0005-0000-0000-00000C650000}"/>
    <cellStyle name="常规 87 3" xfId="35183" xr:uid="{00000000-0005-0000-0000-00000D650000}"/>
    <cellStyle name="常规 88" xfId="18261" xr:uid="{00000000-0005-0000-0000-00000E650000}"/>
    <cellStyle name="常规 88 2" xfId="19492" xr:uid="{00000000-0005-0000-0000-00000F650000}"/>
    <cellStyle name="常规 88 2 2" xfId="35188" xr:uid="{00000000-0005-0000-0000-000010650000}"/>
    <cellStyle name="常规 88 3" xfId="35187" xr:uid="{00000000-0005-0000-0000-000011650000}"/>
    <cellStyle name="常规 89" xfId="19715" xr:uid="{00000000-0005-0000-0000-000012650000}"/>
    <cellStyle name="常规 89 2" xfId="35191" xr:uid="{00000000-0005-0000-0000-000013650000}"/>
    <cellStyle name="常规 89 3" xfId="42791" xr:uid="{00000000-0005-0000-0000-000014650000}"/>
    <cellStyle name="常规 9" xfId="6" xr:uid="{00000000-0005-0000-0000-000015650000}"/>
    <cellStyle name="常规 9 2" xfId="1456" xr:uid="{00000000-0005-0000-0000-000016650000}"/>
    <cellStyle name="常规 9 2 2" xfId="16106" xr:uid="{00000000-0005-0000-0000-000017650000}"/>
    <cellStyle name="常规 9 2 2 2" xfId="19231" xr:uid="{00000000-0005-0000-0000-000018650000}"/>
    <cellStyle name="常规 9 2 2 2 2" xfId="35193" xr:uid="{00000000-0005-0000-0000-000019650000}"/>
    <cellStyle name="常规 9 2 2 3" xfId="28132" xr:uid="{00000000-0005-0000-0000-00001A650000}"/>
    <cellStyle name="常规 9 2 3" xfId="18269" xr:uid="{00000000-0005-0000-0000-00001B650000}"/>
    <cellStyle name="常规 9 2 3 2" xfId="19500" xr:uid="{00000000-0005-0000-0000-00001C650000}"/>
    <cellStyle name="常规 9 2 3 2 2" xfId="35194" xr:uid="{00000000-0005-0000-0000-00001D650000}"/>
    <cellStyle name="常规 9 2 3 3" xfId="28136" xr:uid="{00000000-0005-0000-0000-00001E650000}"/>
    <cellStyle name="常规 9 2 4" xfId="18440" xr:uid="{00000000-0005-0000-0000-00001F650000}"/>
    <cellStyle name="常规 9 2 4 2" xfId="35196" xr:uid="{00000000-0005-0000-0000-000020650000}"/>
    <cellStyle name="常规 9 2 5" xfId="35192" xr:uid="{00000000-0005-0000-0000-000021650000}"/>
    <cellStyle name="常规 9 3" xfId="1463" xr:uid="{00000000-0005-0000-0000-000022650000}"/>
    <cellStyle name="常规 9 3 2" xfId="16113" xr:uid="{00000000-0005-0000-0000-000023650000}"/>
    <cellStyle name="常规 9 3 2 2" xfId="19232" xr:uid="{00000000-0005-0000-0000-000024650000}"/>
    <cellStyle name="常规 9 3 2 2 2" xfId="35200" xr:uid="{00000000-0005-0000-0000-000025650000}"/>
    <cellStyle name="常规 9 3 2 3" xfId="35198" xr:uid="{00000000-0005-0000-0000-000026650000}"/>
    <cellStyle name="常规 9 3 3" xfId="18441" xr:uid="{00000000-0005-0000-0000-000027650000}"/>
    <cellStyle name="常规 9 3 3 2" xfId="35201" xr:uid="{00000000-0005-0000-0000-000028650000}"/>
    <cellStyle name="常规 9 3 4" xfId="35197" xr:uid="{00000000-0005-0000-0000-000029650000}"/>
    <cellStyle name="常规 9 4" xfId="30" xr:uid="{00000000-0005-0000-0000-00002A650000}"/>
    <cellStyle name="常规 9 4 2" xfId="4145" xr:uid="{00000000-0005-0000-0000-00002B650000}"/>
    <cellStyle name="常规 9 4 3" xfId="35202" xr:uid="{00000000-0005-0000-0000-00002C650000}"/>
    <cellStyle name="常规 9 5" xfId="6768" xr:uid="{00000000-0005-0000-0000-00002D650000}"/>
    <cellStyle name="常规 9 5 2" xfId="17646" xr:uid="{00000000-0005-0000-0000-00002E650000}"/>
    <cellStyle name="常规 9 5 2 2" xfId="19438" xr:uid="{00000000-0005-0000-0000-00002F650000}"/>
    <cellStyle name="常规 9 5 2 2 2" xfId="35204" xr:uid="{00000000-0005-0000-0000-000030650000}"/>
    <cellStyle name="常规 9 5 2 3" xfId="21076" xr:uid="{00000000-0005-0000-0000-000031650000}"/>
    <cellStyle name="常规 9 5 3" xfId="18619" xr:uid="{00000000-0005-0000-0000-000032650000}"/>
    <cellStyle name="常规 9 5 3 2" xfId="22872" xr:uid="{00000000-0005-0000-0000-000033650000}"/>
    <cellStyle name="常规 9 5 4" xfId="35203" xr:uid="{00000000-0005-0000-0000-000034650000}"/>
    <cellStyle name="常规 9 6" xfId="18572" xr:uid="{00000000-0005-0000-0000-000035650000}"/>
    <cellStyle name="常规 9 6 2" xfId="35205" xr:uid="{00000000-0005-0000-0000-000036650000}"/>
    <cellStyle name="常规 9 7" xfId="3064" xr:uid="{00000000-0005-0000-0000-000037650000}"/>
    <cellStyle name="常规 9 7 2" xfId="35206" xr:uid="{00000000-0005-0000-0000-000038650000}"/>
    <cellStyle name="常规 9 8" xfId="57" xr:uid="{00000000-0005-0000-0000-000039650000}"/>
    <cellStyle name="常规 9_10经营表" xfId="3066" xr:uid="{00000000-0005-0000-0000-00003A650000}"/>
    <cellStyle name="常规 90" xfId="18260" xr:uid="{00000000-0005-0000-0000-00003B650000}"/>
    <cellStyle name="常规 90 2" xfId="19491" xr:uid="{00000000-0005-0000-0000-00003C650000}"/>
    <cellStyle name="常规 90 2 2" xfId="35176" xr:uid="{00000000-0005-0000-0000-00003D650000}"/>
    <cellStyle name="常规 90 3" xfId="35174" xr:uid="{00000000-0005-0000-0000-00003E650000}"/>
    <cellStyle name="常规 91" xfId="20356" xr:uid="{00000000-0005-0000-0000-00003F650000}"/>
    <cellStyle name="常规 91 2" xfId="35179" xr:uid="{00000000-0005-0000-0000-000040650000}"/>
    <cellStyle name="常规 91 3" xfId="42788" xr:uid="{00000000-0005-0000-0000-000041650000}"/>
    <cellStyle name="常规 92" xfId="20518" xr:uid="{00000000-0005-0000-0000-000042650000}"/>
    <cellStyle name="常规 92 2" xfId="35182" xr:uid="{00000000-0005-0000-0000-000043650000}"/>
    <cellStyle name="常规 92 3" xfId="42789" xr:uid="{00000000-0005-0000-0000-000044650000}"/>
    <cellStyle name="常规 93" xfId="20066" xr:uid="{00000000-0005-0000-0000-000045650000}"/>
    <cellStyle name="常规 93 2" xfId="35186" xr:uid="{00000000-0005-0000-0000-000046650000}"/>
    <cellStyle name="常规 93 3" xfId="42790" xr:uid="{00000000-0005-0000-0000-000047650000}"/>
    <cellStyle name="常规 94" xfId="19997" xr:uid="{00000000-0005-0000-0000-000048650000}"/>
    <cellStyle name="常规 94 2" xfId="35190" xr:uid="{00000000-0005-0000-0000-000049650000}"/>
    <cellStyle name="常规 94 3" xfId="42792" xr:uid="{00000000-0005-0000-0000-00004A650000}"/>
    <cellStyle name="常规 95" xfId="20001" xr:uid="{00000000-0005-0000-0000-00004B650000}"/>
    <cellStyle name="常规 95 2" xfId="35207" xr:uid="{00000000-0005-0000-0000-00004C650000}"/>
    <cellStyle name="常规 95 3" xfId="42793" xr:uid="{00000000-0005-0000-0000-00004D650000}"/>
    <cellStyle name="常规 96" xfId="20545" xr:uid="{00000000-0005-0000-0000-00004E650000}"/>
    <cellStyle name="常规 96 2" xfId="35208" xr:uid="{00000000-0005-0000-0000-00004F650000}"/>
    <cellStyle name="常规 96 3" xfId="42794" xr:uid="{00000000-0005-0000-0000-000050650000}"/>
    <cellStyle name="常规 97" xfId="18296" xr:uid="{00000000-0005-0000-0000-000051650000}"/>
    <cellStyle name="常规 97 2" xfId="35209" xr:uid="{00000000-0005-0000-0000-000052650000}"/>
    <cellStyle name="常规 97 3" xfId="42795" xr:uid="{00000000-0005-0000-0000-000053650000}"/>
    <cellStyle name="常规 98" xfId="18276" xr:uid="{00000000-0005-0000-0000-000054650000}"/>
    <cellStyle name="常规 98 2" xfId="35210" xr:uid="{00000000-0005-0000-0000-000055650000}"/>
    <cellStyle name="常规 98 3" xfId="42796" xr:uid="{00000000-0005-0000-0000-000056650000}"/>
    <cellStyle name="常规 99" xfId="18268" xr:uid="{00000000-0005-0000-0000-000057650000}"/>
    <cellStyle name="常规 99 2" xfId="19499" xr:uid="{00000000-0005-0000-0000-000058650000}"/>
    <cellStyle name="常规 99 2 2" xfId="35211" xr:uid="{00000000-0005-0000-0000-000059650000}"/>
    <cellStyle name="常规 99 3" xfId="31787" xr:uid="{00000000-0005-0000-0000-00005A650000}"/>
    <cellStyle name="常规_2014-196周转材料附件" xfId="13" xr:uid="{00000000-0005-0000-0000-00005B650000}"/>
    <cellStyle name="常规_2014-196周转材料附件 2" xfId="42797" xr:uid="{00000000-0005-0000-0000-00005C650000}"/>
    <cellStyle name="常规_Sheet1" xfId="43673" xr:uid="{C039B1D4-2856-4C83-A095-CF67926D0EAF}"/>
    <cellStyle name="常规_Sheet1_1" xfId="29" xr:uid="{00000000-0005-0000-0000-00005D650000}"/>
    <cellStyle name="常规_Sheet3" xfId="43671" xr:uid="{B2290B66-F412-4C5C-B881-A330B55CDAF5}"/>
    <cellStyle name="常规_Xl0000012" xfId="43677" xr:uid="{C68E0A88-628F-4318-8D62-D30D6AC864BC}"/>
    <cellStyle name="常规_附表" xfId="32" xr:uid="{00000000-0005-0000-0000-00005E650000}"/>
    <cellStyle name="常规_附表 2" xfId="42798" xr:uid="{00000000-0005-0000-0000-00005F650000}"/>
    <cellStyle name="常规_附件1需要补充上报的明细表模板" xfId="42520" xr:uid="{00000000-0005-0000-0000-000060650000}"/>
    <cellStyle name="常规_设物部资金计划" xfId="43679" xr:uid="{42312C40-3AA8-4763-A990-2D561CF417BE}"/>
    <cellStyle name="常规_太原" xfId="42799" xr:uid="{00000000-0005-0000-0000-000061650000}"/>
    <cellStyle name="常规_物资表格" xfId="43674" xr:uid="{77698E29-DAD0-49BD-B27C-83F8E8522C69}"/>
    <cellStyle name="常规_中铁六局周转材料统计表-北京公司（报六局）2013.4.5" xfId="43672" xr:uid="{6B7ADA4A-C9A2-438D-9786-1C6C504DC8BA}"/>
    <cellStyle name="常规_周转材料摊销表" xfId="20662" xr:uid="{00000000-0005-0000-0000-000062650000}"/>
    <cellStyle name="超级链接" xfId="3067" xr:uid="{00000000-0005-0000-0000-000063650000}"/>
    <cellStyle name="超级链接 2" xfId="23180" xr:uid="{00000000-0005-0000-0000-000064650000}"/>
    <cellStyle name="分级显示行_1_Book1" xfId="2622" xr:uid="{00000000-0005-0000-0000-000065650000}"/>
    <cellStyle name="分级显示列_1_Book1" xfId="2129" xr:uid="{00000000-0005-0000-0000-000066650000}"/>
    <cellStyle name="公司标准表" xfId="1790" xr:uid="{00000000-0005-0000-0000-000067650000}"/>
    <cellStyle name="公司标准表 2" xfId="2612" xr:uid="{00000000-0005-0000-0000-000068650000}"/>
    <cellStyle name="公司标准表 2 2" xfId="5654" xr:uid="{00000000-0005-0000-0000-000069650000}"/>
    <cellStyle name="公司标准表 2 2 2" xfId="18592" xr:uid="{00000000-0005-0000-0000-00006A650000}"/>
    <cellStyle name="公司标准表 2 2 2 2" xfId="35216" xr:uid="{00000000-0005-0000-0000-00006B650000}"/>
    <cellStyle name="公司标准表 2 2 3" xfId="35214" xr:uid="{00000000-0005-0000-0000-00006C650000}"/>
    <cellStyle name="公司标准表 2 3" xfId="12888" xr:uid="{00000000-0005-0000-0000-00006D650000}"/>
    <cellStyle name="公司标准表 2 3 2" xfId="19011" xr:uid="{00000000-0005-0000-0000-00006E650000}"/>
    <cellStyle name="公司标准表 2 3 2 2" xfId="32503" xr:uid="{00000000-0005-0000-0000-00006F650000}"/>
    <cellStyle name="公司标准表 2 3 3" xfId="35217" xr:uid="{00000000-0005-0000-0000-000070650000}"/>
    <cellStyle name="公司标准表 2 4" xfId="12889" xr:uid="{00000000-0005-0000-0000-000071650000}"/>
    <cellStyle name="公司标准表 2 4 2" xfId="19012" xr:uid="{00000000-0005-0000-0000-000072650000}"/>
    <cellStyle name="公司标准表 2 4 2 2" xfId="31398" xr:uid="{00000000-0005-0000-0000-000073650000}"/>
    <cellStyle name="公司标准表 2 4 3" xfId="35219" xr:uid="{00000000-0005-0000-0000-000074650000}"/>
    <cellStyle name="公司标准表 2 5" xfId="17212" xr:uid="{00000000-0005-0000-0000-000075650000}"/>
    <cellStyle name="公司标准表 2 5 2" xfId="19346" xr:uid="{00000000-0005-0000-0000-000076650000}"/>
    <cellStyle name="公司标准表 2 5 2 2" xfId="33583" xr:uid="{00000000-0005-0000-0000-000077650000}"/>
    <cellStyle name="公司标准表 2 5 3" xfId="35220" xr:uid="{00000000-0005-0000-0000-000078650000}"/>
    <cellStyle name="公司标准表 2 6" xfId="18489" xr:uid="{00000000-0005-0000-0000-000079650000}"/>
    <cellStyle name="公司标准表 2 6 2" xfId="35221" xr:uid="{00000000-0005-0000-0000-00007A650000}"/>
    <cellStyle name="公司标准表 2 7" xfId="35212" xr:uid="{00000000-0005-0000-0000-00007B650000}"/>
    <cellStyle name="公司标准表 3" xfId="5653" xr:uid="{00000000-0005-0000-0000-00007C650000}"/>
    <cellStyle name="公司标准表 3 2" xfId="18591" xr:uid="{00000000-0005-0000-0000-00007D650000}"/>
    <cellStyle name="公司标准表 3 2 2" xfId="35222" xr:uid="{00000000-0005-0000-0000-00007E650000}"/>
    <cellStyle name="公司标准表 3 3" xfId="32858" xr:uid="{00000000-0005-0000-0000-00007F650000}"/>
    <cellStyle name="公司标准表 4" xfId="12197" xr:uid="{00000000-0005-0000-0000-000080650000}"/>
    <cellStyle name="公司标准表 4 2" xfId="18990" xr:uid="{00000000-0005-0000-0000-000081650000}"/>
    <cellStyle name="公司标准表 4 2 2" xfId="35223" xr:uid="{00000000-0005-0000-0000-000082650000}"/>
    <cellStyle name="公司标准表 4 3" xfId="32860" xr:uid="{00000000-0005-0000-0000-000083650000}"/>
    <cellStyle name="公司标准表 5" xfId="12199" xr:uid="{00000000-0005-0000-0000-000084650000}"/>
    <cellStyle name="公司标准表 5 2" xfId="18991" xr:uid="{00000000-0005-0000-0000-000085650000}"/>
    <cellStyle name="公司标准表 5 2 2" xfId="35225" xr:uid="{00000000-0005-0000-0000-000086650000}"/>
    <cellStyle name="公司标准表 5 3" xfId="32862" xr:uid="{00000000-0005-0000-0000-000087650000}"/>
    <cellStyle name="公司标准表 6" xfId="16425" xr:uid="{00000000-0005-0000-0000-000088650000}"/>
    <cellStyle name="公司标准表 6 2" xfId="19254" xr:uid="{00000000-0005-0000-0000-000089650000}"/>
    <cellStyle name="公司标准表 6 2 2" xfId="35226" xr:uid="{00000000-0005-0000-0000-00008A650000}"/>
    <cellStyle name="公司标准表 6 3" xfId="32864" xr:uid="{00000000-0005-0000-0000-00008B650000}"/>
    <cellStyle name="公司标准表 7" xfId="18458" xr:uid="{00000000-0005-0000-0000-00008C650000}"/>
    <cellStyle name="公司标准表 7 2" xfId="35227" xr:uid="{00000000-0005-0000-0000-00008D650000}"/>
    <cellStyle name="公司标准表 8" xfId="29197" xr:uid="{00000000-0005-0000-0000-00008E650000}"/>
    <cellStyle name="好 10" xfId="2966" xr:uid="{00000000-0005-0000-0000-00008F650000}"/>
    <cellStyle name="好 10 2" xfId="2983" xr:uid="{00000000-0005-0000-0000-000090650000}"/>
    <cellStyle name="好 10 2 2" xfId="5657" xr:uid="{00000000-0005-0000-0000-000091650000}"/>
    <cellStyle name="好 10 2 2 2" xfId="7668" xr:uid="{00000000-0005-0000-0000-000092650000}"/>
    <cellStyle name="好 10 2 2 2 2" xfId="22331" xr:uid="{00000000-0005-0000-0000-000093650000}"/>
    <cellStyle name="好 10 2 2 3" xfId="12214" xr:uid="{00000000-0005-0000-0000-000094650000}"/>
    <cellStyle name="好 10 2 2 3 2" xfId="32895" xr:uid="{00000000-0005-0000-0000-000095650000}"/>
    <cellStyle name="好 10 2 2 4" xfId="29049" xr:uid="{00000000-0005-0000-0000-000096650000}"/>
    <cellStyle name="好 10 2 3" xfId="12890" xr:uid="{00000000-0005-0000-0000-000097650000}"/>
    <cellStyle name="好 10 2 3 2" xfId="35228" xr:uid="{00000000-0005-0000-0000-000098650000}"/>
    <cellStyle name="好 10 2 4" xfId="11950" xr:uid="{00000000-0005-0000-0000-000099650000}"/>
    <cellStyle name="好 10 2 4 2" xfId="32197" xr:uid="{00000000-0005-0000-0000-00009A650000}"/>
    <cellStyle name="好 10 2 5" xfId="17569" xr:uid="{00000000-0005-0000-0000-00009B650000}"/>
    <cellStyle name="好 10 2 5 2" xfId="32206" xr:uid="{00000000-0005-0000-0000-00009C650000}"/>
    <cellStyle name="好 10 2 6" xfId="29046" xr:uid="{00000000-0005-0000-0000-00009D650000}"/>
    <cellStyle name="好 10 3" xfId="5656" xr:uid="{00000000-0005-0000-0000-00009E650000}"/>
    <cellStyle name="好 10 3 2" xfId="7669" xr:uid="{00000000-0005-0000-0000-00009F650000}"/>
    <cellStyle name="好 10 3 2 2" xfId="33622" xr:uid="{00000000-0005-0000-0000-0000A0650000}"/>
    <cellStyle name="好 10 3 3" xfId="12517" xr:uid="{00000000-0005-0000-0000-0000A1650000}"/>
    <cellStyle name="好 10 3 3 2" xfId="33624" xr:uid="{00000000-0005-0000-0000-0000A2650000}"/>
    <cellStyle name="好 10 3 4" xfId="35229" xr:uid="{00000000-0005-0000-0000-0000A3650000}"/>
    <cellStyle name="好 10 4" xfId="12891" xr:uid="{00000000-0005-0000-0000-0000A4650000}"/>
    <cellStyle name="好 10 4 2" xfId="35230" xr:uid="{00000000-0005-0000-0000-0000A5650000}"/>
    <cellStyle name="好 10 5" xfId="12892" xr:uid="{00000000-0005-0000-0000-0000A6650000}"/>
    <cellStyle name="好 10 5 2" xfId="35231" xr:uid="{00000000-0005-0000-0000-0000A7650000}"/>
    <cellStyle name="好 10 6" xfId="17552" xr:uid="{00000000-0005-0000-0000-0000A8650000}"/>
    <cellStyle name="好 10 6 2" xfId="35232" xr:uid="{00000000-0005-0000-0000-0000A9650000}"/>
    <cellStyle name="好 10 7" xfId="31859" xr:uid="{00000000-0005-0000-0000-0000AA650000}"/>
    <cellStyle name="好 11" xfId="3005" xr:uid="{00000000-0005-0000-0000-0000AB650000}"/>
    <cellStyle name="好 11 2" xfId="3009" xr:uid="{00000000-0005-0000-0000-0000AC650000}"/>
    <cellStyle name="好 11 2 2" xfId="5659" xr:uid="{00000000-0005-0000-0000-0000AD650000}"/>
    <cellStyle name="好 11 2 2 2" xfId="7670" xr:uid="{00000000-0005-0000-0000-0000AE650000}"/>
    <cellStyle name="好 11 2 2 2 2" xfId="35237" xr:uid="{00000000-0005-0000-0000-0000AF650000}"/>
    <cellStyle name="好 11 2 2 3" xfId="12893" xr:uid="{00000000-0005-0000-0000-0000B0650000}"/>
    <cellStyle name="好 11 2 2 3 2" xfId="35239" xr:uid="{00000000-0005-0000-0000-0000B1650000}"/>
    <cellStyle name="好 11 2 2 4" xfId="35236" xr:uid="{00000000-0005-0000-0000-0000B2650000}"/>
    <cellStyle name="好 11 2 3" xfId="12894" xr:uid="{00000000-0005-0000-0000-0000B3650000}"/>
    <cellStyle name="好 11 2 3 2" xfId="35240" xr:uid="{00000000-0005-0000-0000-0000B4650000}"/>
    <cellStyle name="好 11 2 4" xfId="12895" xr:uid="{00000000-0005-0000-0000-0000B5650000}"/>
    <cellStyle name="好 11 2 4 2" xfId="35241" xr:uid="{00000000-0005-0000-0000-0000B6650000}"/>
    <cellStyle name="好 11 2 5" xfId="17593" xr:uid="{00000000-0005-0000-0000-0000B7650000}"/>
    <cellStyle name="好 11 2 5 2" xfId="35242" xr:uid="{00000000-0005-0000-0000-0000B8650000}"/>
    <cellStyle name="好 11 2 6" xfId="35234" xr:uid="{00000000-0005-0000-0000-0000B9650000}"/>
    <cellStyle name="好 11 3" xfId="5658" xr:uid="{00000000-0005-0000-0000-0000BA650000}"/>
    <cellStyle name="好 11 3 2" xfId="7671" xr:uid="{00000000-0005-0000-0000-0000BB650000}"/>
    <cellStyle name="好 11 3 2 2" xfId="35244" xr:uid="{00000000-0005-0000-0000-0000BC650000}"/>
    <cellStyle name="好 11 3 3" xfId="12896" xr:uid="{00000000-0005-0000-0000-0000BD650000}"/>
    <cellStyle name="好 11 3 3 2" xfId="35245" xr:uid="{00000000-0005-0000-0000-0000BE650000}"/>
    <cellStyle name="好 11 3 4" xfId="35243" xr:uid="{00000000-0005-0000-0000-0000BF650000}"/>
    <cellStyle name="好 11 4" xfId="12897" xr:uid="{00000000-0005-0000-0000-0000C0650000}"/>
    <cellStyle name="好 11 4 2" xfId="35246" xr:uid="{00000000-0005-0000-0000-0000C1650000}"/>
    <cellStyle name="好 11 5" xfId="12898" xr:uid="{00000000-0005-0000-0000-0000C2650000}"/>
    <cellStyle name="好 11 5 2" xfId="35247" xr:uid="{00000000-0005-0000-0000-0000C3650000}"/>
    <cellStyle name="好 11 6" xfId="17589" xr:uid="{00000000-0005-0000-0000-0000C4650000}"/>
    <cellStyle name="好 11 6 2" xfId="35248" xr:uid="{00000000-0005-0000-0000-0000C5650000}"/>
    <cellStyle name="好 11 7" xfId="35233" xr:uid="{00000000-0005-0000-0000-0000C6650000}"/>
    <cellStyle name="好 12" xfId="2722" xr:uid="{00000000-0005-0000-0000-0000C7650000}"/>
    <cellStyle name="好 12 2" xfId="5660" xr:uid="{00000000-0005-0000-0000-0000C8650000}"/>
    <cellStyle name="好 12 2 2" xfId="35250" xr:uid="{00000000-0005-0000-0000-0000C9650000}"/>
    <cellStyle name="好 12 3" xfId="9096" xr:uid="{00000000-0005-0000-0000-0000CA650000}"/>
    <cellStyle name="好 12 3 2" xfId="20989" xr:uid="{00000000-0005-0000-0000-0000CB650000}"/>
    <cellStyle name="好 12 4" xfId="11056" xr:uid="{00000000-0005-0000-0000-0000CC650000}"/>
    <cellStyle name="好 12 4 2" xfId="21779" xr:uid="{00000000-0005-0000-0000-0000CD650000}"/>
    <cellStyle name="好 12 5" xfId="17317" xr:uid="{00000000-0005-0000-0000-0000CE650000}"/>
    <cellStyle name="好 12 5 2" xfId="35252" xr:uid="{00000000-0005-0000-0000-0000CF650000}"/>
    <cellStyle name="好 12 6" xfId="35249" xr:uid="{00000000-0005-0000-0000-0000D0650000}"/>
    <cellStyle name="好 13" xfId="5655" xr:uid="{00000000-0005-0000-0000-0000D1650000}"/>
    <cellStyle name="好 13 2" xfId="7672" xr:uid="{00000000-0005-0000-0000-0000D2650000}"/>
    <cellStyle name="好 13 2 2" xfId="25169" xr:uid="{00000000-0005-0000-0000-0000D3650000}"/>
    <cellStyle name="好 13 3" xfId="12899" xr:uid="{00000000-0005-0000-0000-0000D4650000}"/>
    <cellStyle name="好 13 3 2" xfId="25172" xr:uid="{00000000-0005-0000-0000-0000D5650000}"/>
    <cellStyle name="好 13 4" xfId="35253" xr:uid="{00000000-0005-0000-0000-0000D6650000}"/>
    <cellStyle name="好 2" xfId="180" xr:uid="{00000000-0005-0000-0000-0000D7650000}"/>
    <cellStyle name="好 2 2" xfId="348" xr:uid="{00000000-0005-0000-0000-0000D8650000}"/>
    <cellStyle name="好 2 2 2" xfId="3068" xr:uid="{00000000-0005-0000-0000-0000D9650000}"/>
    <cellStyle name="好 2 2 2 2" xfId="12900" xr:uid="{00000000-0005-0000-0000-0000DA650000}"/>
    <cellStyle name="好 2 2 2 2 2" xfId="35257" xr:uid="{00000000-0005-0000-0000-0000DB650000}"/>
    <cellStyle name="好 2 2 2 3" xfId="12901" xr:uid="{00000000-0005-0000-0000-0000DC650000}"/>
    <cellStyle name="好 2 2 2 3 2" xfId="35258" xr:uid="{00000000-0005-0000-0000-0000DD650000}"/>
    <cellStyle name="好 2 2 2 4" xfId="12902" xr:uid="{00000000-0005-0000-0000-0000DE650000}"/>
    <cellStyle name="好 2 2 2 4 2" xfId="35259" xr:uid="{00000000-0005-0000-0000-0000DF650000}"/>
    <cellStyle name="好 2 2 2 5" xfId="35256" xr:uid="{00000000-0005-0000-0000-0000E0650000}"/>
    <cellStyle name="好 2 2 3" xfId="5662" xr:uid="{00000000-0005-0000-0000-0000E1650000}"/>
    <cellStyle name="好 2 2 3 2" xfId="35260" xr:uid="{00000000-0005-0000-0000-0000E2650000}"/>
    <cellStyle name="好 2 2 4" xfId="7674" xr:uid="{00000000-0005-0000-0000-0000E3650000}"/>
    <cellStyle name="好 2 2 4 2" xfId="35261" xr:uid="{00000000-0005-0000-0000-0000E4650000}"/>
    <cellStyle name="好 2 2 5" xfId="12903" xr:uid="{00000000-0005-0000-0000-0000E5650000}"/>
    <cellStyle name="好 2 2 5 2" xfId="35262" xr:uid="{00000000-0005-0000-0000-0000E6650000}"/>
    <cellStyle name="好 2 2 6" xfId="17650" xr:uid="{00000000-0005-0000-0000-0000E7650000}"/>
    <cellStyle name="好 2 2 6 2" xfId="35263" xr:uid="{00000000-0005-0000-0000-0000E8650000}"/>
    <cellStyle name="好 2 2 7" xfId="16620" xr:uid="{00000000-0005-0000-0000-0000E9650000}"/>
    <cellStyle name="好 2 2 7 2" xfId="28764" xr:uid="{00000000-0005-0000-0000-0000EA650000}"/>
    <cellStyle name="好 2 2 7 3" xfId="41570" xr:uid="{00000000-0005-0000-0000-0000EB650000}"/>
    <cellStyle name="好 2 2 8" xfId="35255" xr:uid="{00000000-0005-0000-0000-0000EC650000}"/>
    <cellStyle name="好 2 3" xfId="1943" xr:uid="{00000000-0005-0000-0000-0000ED650000}"/>
    <cellStyle name="好 2 3 2" xfId="12904" xr:uid="{00000000-0005-0000-0000-0000EE650000}"/>
    <cellStyle name="好 2 3 2 2" xfId="35266" xr:uid="{00000000-0005-0000-0000-0000EF650000}"/>
    <cellStyle name="好 2 3 3" xfId="12905" xr:uid="{00000000-0005-0000-0000-0000F0650000}"/>
    <cellStyle name="好 2 3 3 2" xfId="35267" xr:uid="{00000000-0005-0000-0000-0000F1650000}"/>
    <cellStyle name="好 2 3 4" xfId="12906" xr:uid="{00000000-0005-0000-0000-0000F2650000}"/>
    <cellStyle name="好 2 3 4 2" xfId="35268" xr:uid="{00000000-0005-0000-0000-0000F3650000}"/>
    <cellStyle name="好 2 3 5" xfId="35264" xr:uid="{00000000-0005-0000-0000-0000F4650000}"/>
    <cellStyle name="好 2 4" xfId="5661" xr:uid="{00000000-0005-0000-0000-0000F5650000}"/>
    <cellStyle name="好 2 4 2" xfId="35269" xr:uid="{00000000-0005-0000-0000-0000F6650000}"/>
    <cellStyle name="好 2 5" xfId="7673" xr:uid="{00000000-0005-0000-0000-0000F7650000}"/>
    <cellStyle name="好 2 5 2" xfId="35271" xr:uid="{00000000-0005-0000-0000-0000F8650000}"/>
    <cellStyle name="好 2 6" xfId="12908" xr:uid="{00000000-0005-0000-0000-0000F9650000}"/>
    <cellStyle name="好 2 6 2" xfId="35274" xr:uid="{00000000-0005-0000-0000-0000FA650000}"/>
    <cellStyle name="好 2 7" xfId="16567" xr:uid="{00000000-0005-0000-0000-0000FB650000}"/>
    <cellStyle name="好 2 7 2" xfId="35275" xr:uid="{00000000-0005-0000-0000-0000FC650000}"/>
    <cellStyle name="好 2 8" xfId="18143" xr:uid="{00000000-0005-0000-0000-0000FD650000}"/>
    <cellStyle name="好 2 8 2" xfId="24783" xr:uid="{00000000-0005-0000-0000-0000FE650000}"/>
    <cellStyle name="好 2 8 3" xfId="41783" xr:uid="{00000000-0005-0000-0000-0000FF650000}"/>
    <cellStyle name="好 2 9" xfId="35254" xr:uid="{00000000-0005-0000-0000-000000660000}"/>
    <cellStyle name="好 3" xfId="181" xr:uid="{00000000-0005-0000-0000-000001660000}"/>
    <cellStyle name="好 3 10" xfId="35276" xr:uid="{00000000-0005-0000-0000-000002660000}"/>
    <cellStyle name="好 3 2" xfId="349" xr:uid="{00000000-0005-0000-0000-000003660000}"/>
    <cellStyle name="好 3 2 2" xfId="3070" xr:uid="{00000000-0005-0000-0000-000004660000}"/>
    <cellStyle name="好 3 2 2 2" xfId="12909" xr:uid="{00000000-0005-0000-0000-000005660000}"/>
    <cellStyle name="好 3 2 2 2 2" xfId="35278" xr:uid="{00000000-0005-0000-0000-000006660000}"/>
    <cellStyle name="好 3 2 2 3" xfId="12910" xr:uid="{00000000-0005-0000-0000-000007660000}"/>
    <cellStyle name="好 3 2 2 3 2" xfId="35279" xr:uid="{00000000-0005-0000-0000-000008660000}"/>
    <cellStyle name="好 3 2 2 4" xfId="9678" xr:uid="{00000000-0005-0000-0000-000009660000}"/>
    <cellStyle name="好 3 2 2 4 2" xfId="22747" xr:uid="{00000000-0005-0000-0000-00000A660000}"/>
    <cellStyle name="好 3 2 2 5" xfId="35277" xr:uid="{00000000-0005-0000-0000-00000B660000}"/>
    <cellStyle name="好 3 2 3" xfId="5664" xr:uid="{00000000-0005-0000-0000-00000C660000}"/>
    <cellStyle name="好 3 2 3 2" xfId="35281" xr:uid="{00000000-0005-0000-0000-00000D660000}"/>
    <cellStyle name="好 3 2 4" xfId="7676" xr:uid="{00000000-0005-0000-0000-00000E660000}"/>
    <cellStyle name="好 3 2 4 2" xfId="35283" xr:uid="{00000000-0005-0000-0000-00000F660000}"/>
    <cellStyle name="好 3 2 5" xfId="12912" xr:uid="{00000000-0005-0000-0000-000010660000}"/>
    <cellStyle name="好 3 2 5 2" xfId="35285" xr:uid="{00000000-0005-0000-0000-000011660000}"/>
    <cellStyle name="好 3 2 6" xfId="17652" xr:uid="{00000000-0005-0000-0000-000012660000}"/>
    <cellStyle name="好 3 2 6 2" xfId="35287" xr:uid="{00000000-0005-0000-0000-000013660000}"/>
    <cellStyle name="好 3 2 7" xfId="16619" xr:uid="{00000000-0005-0000-0000-000014660000}"/>
    <cellStyle name="好 3 2 7 2" xfId="22568" xr:uid="{00000000-0005-0000-0000-000015660000}"/>
    <cellStyle name="好 3 2 7 3" xfId="41258" xr:uid="{00000000-0005-0000-0000-000016660000}"/>
    <cellStyle name="好 3 2 8" xfId="30878" xr:uid="{00000000-0005-0000-0000-000017660000}"/>
    <cellStyle name="好 3 3" xfId="1604" xr:uid="{00000000-0005-0000-0000-000018660000}"/>
    <cellStyle name="好 3 3 2" xfId="5665" xr:uid="{00000000-0005-0000-0000-000019660000}"/>
    <cellStyle name="好 3 3 2 2" xfId="35289" xr:uid="{00000000-0005-0000-0000-00001A660000}"/>
    <cellStyle name="好 3 3 3" xfId="12913" xr:uid="{00000000-0005-0000-0000-00001B660000}"/>
    <cellStyle name="好 3 3 3 2" xfId="35290" xr:uid="{00000000-0005-0000-0000-00001C660000}"/>
    <cellStyle name="好 3 3 4" xfId="12914" xr:uid="{00000000-0005-0000-0000-00001D660000}"/>
    <cellStyle name="好 3 3 4 2" xfId="35291" xr:uid="{00000000-0005-0000-0000-00001E660000}"/>
    <cellStyle name="好 3 3 5" xfId="16249" xr:uid="{00000000-0005-0000-0000-00001F660000}"/>
    <cellStyle name="好 3 3 5 2" xfId="35292" xr:uid="{00000000-0005-0000-0000-000020660000}"/>
    <cellStyle name="好 3 3 6" xfId="35288" xr:uid="{00000000-0005-0000-0000-000021660000}"/>
    <cellStyle name="好 3 4" xfId="3069" xr:uid="{00000000-0005-0000-0000-000022660000}"/>
    <cellStyle name="好 3 4 2" xfId="12915" xr:uid="{00000000-0005-0000-0000-000023660000}"/>
    <cellStyle name="好 3 4 2 2" xfId="35294" xr:uid="{00000000-0005-0000-0000-000024660000}"/>
    <cellStyle name="好 3 4 3" xfId="12916" xr:uid="{00000000-0005-0000-0000-000025660000}"/>
    <cellStyle name="好 3 4 3 2" xfId="35295" xr:uid="{00000000-0005-0000-0000-000026660000}"/>
    <cellStyle name="好 3 4 4" xfId="12917" xr:uid="{00000000-0005-0000-0000-000027660000}"/>
    <cellStyle name="好 3 4 4 2" xfId="35296" xr:uid="{00000000-0005-0000-0000-000028660000}"/>
    <cellStyle name="好 3 4 5" xfId="35293" xr:uid="{00000000-0005-0000-0000-000029660000}"/>
    <cellStyle name="好 3 5" xfId="5663" xr:uid="{00000000-0005-0000-0000-00002A660000}"/>
    <cellStyle name="好 3 5 2" xfId="7677" xr:uid="{00000000-0005-0000-0000-00002B660000}"/>
    <cellStyle name="好 3 5 2 2" xfId="35298" xr:uid="{00000000-0005-0000-0000-00002C660000}"/>
    <cellStyle name="好 3 5 3" xfId="8272" xr:uid="{00000000-0005-0000-0000-00002D660000}"/>
    <cellStyle name="好 3 5 3 2" xfId="21449" xr:uid="{00000000-0005-0000-0000-00002E660000}"/>
    <cellStyle name="好 3 5 4" xfId="35297" xr:uid="{00000000-0005-0000-0000-00002F660000}"/>
    <cellStyle name="好 3 6" xfId="7675" xr:uid="{00000000-0005-0000-0000-000030660000}"/>
    <cellStyle name="好 3 6 2" xfId="35299" xr:uid="{00000000-0005-0000-0000-000031660000}"/>
    <cellStyle name="好 3 7" xfId="12918" xr:uid="{00000000-0005-0000-0000-000032660000}"/>
    <cellStyle name="好 3 7 2" xfId="35300" xr:uid="{00000000-0005-0000-0000-000033660000}"/>
    <cellStyle name="好 3 8" xfId="17651" xr:uid="{00000000-0005-0000-0000-000034660000}"/>
    <cellStyle name="好 3 8 2" xfId="24795" xr:uid="{00000000-0005-0000-0000-000035660000}"/>
    <cellStyle name="好 3 9" xfId="16046" xr:uid="{00000000-0005-0000-0000-000036660000}"/>
    <cellStyle name="好 3 9 2" xfId="21672" xr:uid="{00000000-0005-0000-0000-000037660000}"/>
    <cellStyle name="好 3 9 3" xfId="41062" xr:uid="{00000000-0005-0000-0000-000038660000}"/>
    <cellStyle name="好 4" xfId="182" xr:uid="{00000000-0005-0000-0000-000039660000}"/>
    <cellStyle name="好 4 10" xfId="35301" xr:uid="{00000000-0005-0000-0000-00003A660000}"/>
    <cellStyle name="好 4 2" xfId="350" xr:uid="{00000000-0005-0000-0000-00003B660000}"/>
    <cellStyle name="好 4 2 2" xfId="2944" xr:uid="{00000000-0005-0000-0000-00003C660000}"/>
    <cellStyle name="好 4 2 2 2" xfId="12919" xr:uid="{00000000-0005-0000-0000-00003D660000}"/>
    <cellStyle name="好 4 2 2 2 2" xfId="35303" xr:uid="{00000000-0005-0000-0000-00003E660000}"/>
    <cellStyle name="好 4 2 2 3" xfId="12920" xr:uid="{00000000-0005-0000-0000-00003F660000}"/>
    <cellStyle name="好 4 2 2 3 2" xfId="35304" xr:uid="{00000000-0005-0000-0000-000040660000}"/>
    <cellStyle name="好 4 2 2 4" xfId="12921" xr:uid="{00000000-0005-0000-0000-000041660000}"/>
    <cellStyle name="好 4 2 2 4 2" xfId="35305" xr:uid="{00000000-0005-0000-0000-000042660000}"/>
    <cellStyle name="好 4 2 2 5" xfId="35302" xr:uid="{00000000-0005-0000-0000-000043660000}"/>
    <cellStyle name="好 4 2 3" xfId="5667" xr:uid="{00000000-0005-0000-0000-000044660000}"/>
    <cellStyle name="好 4 2 3 2" xfId="35307" xr:uid="{00000000-0005-0000-0000-000045660000}"/>
    <cellStyle name="好 4 2 4" xfId="7679" xr:uid="{00000000-0005-0000-0000-000046660000}"/>
    <cellStyle name="好 4 2 4 2" xfId="35309" xr:uid="{00000000-0005-0000-0000-000047660000}"/>
    <cellStyle name="好 4 2 5" xfId="11227" xr:uid="{00000000-0005-0000-0000-000048660000}"/>
    <cellStyle name="好 4 2 5 2" xfId="30416" xr:uid="{00000000-0005-0000-0000-000049660000}"/>
    <cellStyle name="好 4 2 6" xfId="17532" xr:uid="{00000000-0005-0000-0000-00004A660000}"/>
    <cellStyle name="好 4 2 6 2" xfId="35311" xr:uid="{00000000-0005-0000-0000-00004B660000}"/>
    <cellStyle name="好 4 2 7" xfId="16618" xr:uid="{00000000-0005-0000-0000-00004C660000}"/>
    <cellStyle name="好 4 2 7 2" xfId="35313" xr:uid="{00000000-0005-0000-0000-00004D660000}"/>
    <cellStyle name="好 4 2 7 3" xfId="41274" xr:uid="{00000000-0005-0000-0000-00004E660000}"/>
    <cellStyle name="好 4 2 8" xfId="30449" xr:uid="{00000000-0005-0000-0000-00004F660000}"/>
    <cellStyle name="好 4 3" xfId="2949" xr:uid="{00000000-0005-0000-0000-000050660000}"/>
    <cellStyle name="好 4 3 2" xfId="5668" xr:uid="{00000000-0005-0000-0000-000051660000}"/>
    <cellStyle name="好 4 3 2 2" xfId="22520" xr:uid="{00000000-0005-0000-0000-000052660000}"/>
    <cellStyle name="好 4 3 3" xfId="12924" xr:uid="{00000000-0005-0000-0000-000053660000}"/>
    <cellStyle name="好 4 3 3 2" xfId="35316" xr:uid="{00000000-0005-0000-0000-000054660000}"/>
    <cellStyle name="好 4 3 4" xfId="12925" xr:uid="{00000000-0005-0000-0000-000055660000}"/>
    <cellStyle name="好 4 3 4 2" xfId="35318" xr:uid="{00000000-0005-0000-0000-000056660000}"/>
    <cellStyle name="好 4 3 5" xfId="17537" xr:uid="{00000000-0005-0000-0000-000057660000}"/>
    <cellStyle name="好 4 3 5 2" xfId="35319" xr:uid="{00000000-0005-0000-0000-000058660000}"/>
    <cellStyle name="好 4 3 6" xfId="35314" xr:uid="{00000000-0005-0000-0000-000059660000}"/>
    <cellStyle name="好 4 4" xfId="3071" xr:uid="{00000000-0005-0000-0000-00005A660000}"/>
    <cellStyle name="好 4 4 2" xfId="12926" xr:uid="{00000000-0005-0000-0000-00005B660000}"/>
    <cellStyle name="好 4 4 2 2" xfId="35321" xr:uid="{00000000-0005-0000-0000-00005C660000}"/>
    <cellStyle name="好 4 4 3" xfId="12927" xr:uid="{00000000-0005-0000-0000-00005D660000}"/>
    <cellStyle name="好 4 4 3 2" xfId="35322" xr:uid="{00000000-0005-0000-0000-00005E660000}"/>
    <cellStyle name="好 4 4 4" xfId="12928" xr:uid="{00000000-0005-0000-0000-00005F660000}"/>
    <cellStyle name="好 4 4 4 2" xfId="35324" xr:uid="{00000000-0005-0000-0000-000060660000}"/>
    <cellStyle name="好 4 4 5" xfId="35320" xr:uid="{00000000-0005-0000-0000-000061660000}"/>
    <cellStyle name="好 4 5" xfId="5666" xr:uid="{00000000-0005-0000-0000-000062660000}"/>
    <cellStyle name="好 4 5 2" xfId="35325" xr:uid="{00000000-0005-0000-0000-000063660000}"/>
    <cellStyle name="好 4 6" xfId="7678" xr:uid="{00000000-0005-0000-0000-000064660000}"/>
    <cellStyle name="好 4 6 2" xfId="35326" xr:uid="{00000000-0005-0000-0000-000065660000}"/>
    <cellStyle name="好 4 7" xfId="12929" xr:uid="{00000000-0005-0000-0000-000066660000}"/>
    <cellStyle name="好 4 7 2" xfId="35327" xr:uid="{00000000-0005-0000-0000-000067660000}"/>
    <cellStyle name="好 4 8" xfId="17653" xr:uid="{00000000-0005-0000-0000-000068660000}"/>
    <cellStyle name="好 4 8 2" xfId="35328" xr:uid="{00000000-0005-0000-0000-000069660000}"/>
    <cellStyle name="好 4 9" xfId="16042" xr:uid="{00000000-0005-0000-0000-00006A660000}"/>
    <cellStyle name="好 4 9 2" xfId="35329" xr:uid="{00000000-0005-0000-0000-00006B660000}"/>
    <cellStyle name="好 4 9 3" xfId="42730" xr:uid="{00000000-0005-0000-0000-00006C660000}"/>
    <cellStyle name="好 5" xfId="183" xr:uid="{00000000-0005-0000-0000-00006D660000}"/>
    <cellStyle name="好 5 2" xfId="351" xr:uid="{00000000-0005-0000-0000-00006E660000}"/>
    <cellStyle name="好 5 2 2" xfId="799" xr:uid="{00000000-0005-0000-0000-00006F660000}"/>
    <cellStyle name="好 5 2 2 2" xfId="12013" xr:uid="{00000000-0005-0000-0000-000070660000}"/>
    <cellStyle name="好 5 2 2 2 2" xfId="32371" xr:uid="{00000000-0005-0000-0000-000071660000}"/>
    <cellStyle name="好 5 2 2 3" xfId="12016" xr:uid="{00000000-0005-0000-0000-000072660000}"/>
    <cellStyle name="好 5 2 2 3 2" xfId="32380" xr:uid="{00000000-0005-0000-0000-000073660000}"/>
    <cellStyle name="好 5 2 2 4" xfId="12018" xr:uid="{00000000-0005-0000-0000-000074660000}"/>
    <cellStyle name="好 5 2 2 4 2" xfId="32383" xr:uid="{00000000-0005-0000-0000-000075660000}"/>
    <cellStyle name="好 5 2 2 5" xfId="32367" xr:uid="{00000000-0005-0000-0000-000076660000}"/>
    <cellStyle name="好 5 2 3" xfId="5670" xr:uid="{00000000-0005-0000-0000-000077660000}"/>
    <cellStyle name="好 5 2 3 2" xfId="7489" xr:uid="{00000000-0005-0000-0000-000078660000}"/>
    <cellStyle name="好 5 2 3 2 2" xfId="32391" xr:uid="{00000000-0005-0000-0000-000079660000}"/>
    <cellStyle name="好 5 2 3 3" xfId="12021" xr:uid="{00000000-0005-0000-0000-00007A660000}"/>
    <cellStyle name="好 5 2 3 3 2" xfId="32394" xr:uid="{00000000-0005-0000-0000-00007B660000}"/>
    <cellStyle name="好 5 2 3 4" xfId="32387" xr:uid="{00000000-0005-0000-0000-00007C660000}"/>
    <cellStyle name="好 5 2 4" xfId="6856" xr:uid="{00000000-0005-0000-0000-00007D660000}"/>
    <cellStyle name="好 5 2 4 2" xfId="12930" xr:uid="{00000000-0005-0000-0000-00007E660000}"/>
    <cellStyle name="好 5 2 4 2 2" xfId="35332" xr:uid="{00000000-0005-0000-0000-00007F660000}"/>
    <cellStyle name="好 5 2 4 3" xfId="12023" xr:uid="{00000000-0005-0000-0000-000080660000}"/>
    <cellStyle name="好 5 2 4 3 2" xfId="35333" xr:uid="{00000000-0005-0000-0000-000081660000}"/>
    <cellStyle name="好 5 2 4 4" xfId="32396" xr:uid="{00000000-0005-0000-0000-000082660000}"/>
    <cellStyle name="好 5 2 5" xfId="9830" xr:uid="{00000000-0005-0000-0000-000083660000}"/>
    <cellStyle name="好 5 2 5 2" xfId="25420" xr:uid="{00000000-0005-0000-0000-000084660000}"/>
    <cellStyle name="好 5 2 6" xfId="15631" xr:uid="{00000000-0005-0000-0000-000085660000}"/>
    <cellStyle name="好 5 2 6 2" xfId="25438" xr:uid="{00000000-0005-0000-0000-000086660000}"/>
    <cellStyle name="好 5 2 7" xfId="16616" xr:uid="{00000000-0005-0000-0000-000087660000}"/>
    <cellStyle name="好 5 2 7 2" xfId="25456" xr:uid="{00000000-0005-0000-0000-000088660000}"/>
    <cellStyle name="好 5 2 7 3" xfId="41988" xr:uid="{00000000-0005-0000-0000-000089660000}"/>
    <cellStyle name="好 5 2 8" xfId="32365" xr:uid="{00000000-0005-0000-0000-00008A660000}"/>
    <cellStyle name="好 5 3" xfId="2124" xr:uid="{00000000-0005-0000-0000-00008B660000}"/>
    <cellStyle name="好 5 3 2" xfId="12931" xr:uid="{00000000-0005-0000-0000-00008C660000}"/>
    <cellStyle name="好 5 3 2 2" xfId="35335" xr:uid="{00000000-0005-0000-0000-00008D660000}"/>
    <cellStyle name="好 5 3 3" xfId="12932" xr:uid="{00000000-0005-0000-0000-00008E660000}"/>
    <cellStyle name="好 5 3 3 2" xfId="35336" xr:uid="{00000000-0005-0000-0000-00008F660000}"/>
    <cellStyle name="好 5 3 4" xfId="12933" xr:uid="{00000000-0005-0000-0000-000090660000}"/>
    <cellStyle name="好 5 3 4 2" xfId="35337" xr:uid="{00000000-0005-0000-0000-000091660000}"/>
    <cellStyle name="好 5 3 5" xfId="35334" xr:uid="{00000000-0005-0000-0000-000092660000}"/>
    <cellStyle name="好 5 4" xfId="5669" xr:uid="{00000000-0005-0000-0000-000093660000}"/>
    <cellStyle name="好 5 4 2" xfId="7681" xr:uid="{00000000-0005-0000-0000-000094660000}"/>
    <cellStyle name="好 5 4 2 2" xfId="35339" xr:uid="{00000000-0005-0000-0000-000095660000}"/>
    <cellStyle name="好 5 4 3" xfId="12934" xr:uid="{00000000-0005-0000-0000-000096660000}"/>
    <cellStyle name="好 5 4 3 2" xfId="35340" xr:uid="{00000000-0005-0000-0000-000097660000}"/>
    <cellStyle name="好 5 4 4" xfId="35338" xr:uid="{00000000-0005-0000-0000-000098660000}"/>
    <cellStyle name="好 5 5" xfId="7680" xr:uid="{00000000-0005-0000-0000-000099660000}"/>
    <cellStyle name="好 5 5 2" xfId="12936" xr:uid="{00000000-0005-0000-0000-00009A660000}"/>
    <cellStyle name="好 5 5 2 2" xfId="35343" xr:uid="{00000000-0005-0000-0000-00009B660000}"/>
    <cellStyle name="好 5 5 3" xfId="12935" xr:uid="{00000000-0005-0000-0000-00009C660000}"/>
    <cellStyle name="好 5 5 3 2" xfId="35344" xr:uid="{00000000-0005-0000-0000-00009D660000}"/>
    <cellStyle name="好 5 5 4" xfId="35342" xr:uid="{00000000-0005-0000-0000-00009E660000}"/>
    <cellStyle name="好 5 6" xfId="12938" xr:uid="{00000000-0005-0000-0000-00009F660000}"/>
    <cellStyle name="好 5 6 2" xfId="35346" xr:uid="{00000000-0005-0000-0000-0000A0660000}"/>
    <cellStyle name="好 5 7" xfId="16733" xr:uid="{00000000-0005-0000-0000-0000A1660000}"/>
    <cellStyle name="好 5 7 2" xfId="35347" xr:uid="{00000000-0005-0000-0000-0000A2660000}"/>
    <cellStyle name="好 5 8" xfId="18142" xr:uid="{00000000-0005-0000-0000-0000A3660000}"/>
    <cellStyle name="好 5 8 2" xfId="24805" xr:uid="{00000000-0005-0000-0000-0000A4660000}"/>
    <cellStyle name="好 5 8 3" xfId="41792" xr:uid="{00000000-0005-0000-0000-0000A5660000}"/>
    <cellStyle name="好 5 9" xfId="35330" xr:uid="{00000000-0005-0000-0000-0000A6660000}"/>
    <cellStyle name="好 6" xfId="2126" xr:uid="{00000000-0005-0000-0000-0000A7660000}"/>
    <cellStyle name="好 6 2" xfId="3072" xr:uid="{00000000-0005-0000-0000-0000A8660000}"/>
    <cellStyle name="好 6 2 2" xfId="5672" xr:uid="{00000000-0005-0000-0000-0000A9660000}"/>
    <cellStyle name="好 6 2 2 2" xfId="7682" xr:uid="{00000000-0005-0000-0000-0000AA660000}"/>
    <cellStyle name="好 6 2 2 2 2" xfId="35351" xr:uid="{00000000-0005-0000-0000-0000AB660000}"/>
    <cellStyle name="好 6 2 2 3" xfId="12939" xr:uid="{00000000-0005-0000-0000-0000AC660000}"/>
    <cellStyle name="好 6 2 2 3 2" xfId="34678" xr:uid="{00000000-0005-0000-0000-0000AD660000}"/>
    <cellStyle name="好 6 2 2 4" xfId="35350" xr:uid="{00000000-0005-0000-0000-0000AE660000}"/>
    <cellStyle name="好 6 2 3" xfId="12940" xr:uid="{00000000-0005-0000-0000-0000AF660000}"/>
    <cellStyle name="好 6 2 3 2" xfId="12941" xr:uid="{00000000-0005-0000-0000-0000B0660000}"/>
    <cellStyle name="好 6 2 3 2 2" xfId="35354" xr:uid="{00000000-0005-0000-0000-0000B1660000}"/>
    <cellStyle name="好 6 2 3 3" xfId="35353" xr:uid="{00000000-0005-0000-0000-0000B2660000}"/>
    <cellStyle name="好 6 2 4" xfId="12943" xr:uid="{00000000-0005-0000-0000-0000B3660000}"/>
    <cellStyle name="好 6 2 4 2" xfId="35356" xr:uid="{00000000-0005-0000-0000-0000B4660000}"/>
    <cellStyle name="好 6 2 5" xfId="17654" xr:uid="{00000000-0005-0000-0000-0000B5660000}"/>
    <cellStyle name="好 6 2 5 2" xfId="25766" xr:uid="{00000000-0005-0000-0000-0000B6660000}"/>
    <cellStyle name="好 6 2 6" xfId="15522" xr:uid="{00000000-0005-0000-0000-0000B7660000}"/>
    <cellStyle name="好 6 2 6 2" xfId="24669" xr:uid="{00000000-0005-0000-0000-0000B8660000}"/>
    <cellStyle name="好 6 2 6 3" xfId="40967" xr:uid="{00000000-0005-0000-0000-0000B9660000}"/>
    <cellStyle name="好 6 2 7" xfId="35349" xr:uid="{00000000-0005-0000-0000-0000BA660000}"/>
    <cellStyle name="好 6 3" xfId="5671" xr:uid="{00000000-0005-0000-0000-0000BB660000}"/>
    <cellStyle name="好 6 3 2" xfId="7683" xr:uid="{00000000-0005-0000-0000-0000BC660000}"/>
    <cellStyle name="好 6 3 2 2" xfId="35358" xr:uid="{00000000-0005-0000-0000-0000BD660000}"/>
    <cellStyle name="好 6 3 3" xfId="12944" xr:uid="{00000000-0005-0000-0000-0000BE660000}"/>
    <cellStyle name="好 6 3 3 2" xfId="35359" xr:uid="{00000000-0005-0000-0000-0000BF660000}"/>
    <cellStyle name="好 6 3 4" xfId="35357" xr:uid="{00000000-0005-0000-0000-0000C0660000}"/>
    <cellStyle name="好 6 4" xfId="12945" xr:uid="{00000000-0005-0000-0000-0000C1660000}"/>
    <cellStyle name="好 6 4 2" xfId="12947" xr:uid="{00000000-0005-0000-0000-0000C2660000}"/>
    <cellStyle name="好 6 4 2 2" xfId="35361" xr:uid="{00000000-0005-0000-0000-0000C3660000}"/>
    <cellStyle name="好 6 4 3" xfId="26413" xr:uid="{00000000-0005-0000-0000-0000C4660000}"/>
    <cellStyle name="好 6 5" xfId="12948" xr:uid="{00000000-0005-0000-0000-0000C5660000}"/>
    <cellStyle name="好 6 5 2" xfId="35362" xr:uid="{00000000-0005-0000-0000-0000C6660000}"/>
    <cellStyle name="好 6 6" xfId="16735" xr:uid="{00000000-0005-0000-0000-0000C7660000}"/>
    <cellStyle name="好 6 6 2" xfId="35363" xr:uid="{00000000-0005-0000-0000-0000C8660000}"/>
    <cellStyle name="好 6 7" xfId="15712" xr:uid="{00000000-0005-0000-0000-0000C9660000}"/>
    <cellStyle name="好 6 7 2" xfId="35364" xr:uid="{00000000-0005-0000-0000-0000CA660000}"/>
    <cellStyle name="好 6 7 3" xfId="42801" xr:uid="{00000000-0005-0000-0000-0000CB660000}"/>
    <cellStyle name="好 6 8" xfId="35348" xr:uid="{00000000-0005-0000-0000-0000CC660000}"/>
    <cellStyle name="好 7" xfId="3073" xr:uid="{00000000-0005-0000-0000-0000CD660000}"/>
    <cellStyle name="好 7 2" xfId="3074" xr:uid="{00000000-0005-0000-0000-0000CE660000}"/>
    <cellStyle name="好 7 2 2" xfId="5674" xr:uid="{00000000-0005-0000-0000-0000CF660000}"/>
    <cellStyle name="好 7 2 2 2" xfId="7684" xr:uid="{00000000-0005-0000-0000-0000D0660000}"/>
    <cellStyle name="好 7 2 2 2 2" xfId="31617" xr:uid="{00000000-0005-0000-0000-0000D1660000}"/>
    <cellStyle name="好 7 2 2 3" xfId="12949" xr:uid="{00000000-0005-0000-0000-0000D2660000}"/>
    <cellStyle name="好 7 2 2 3 2" xfId="35368" xr:uid="{00000000-0005-0000-0000-0000D3660000}"/>
    <cellStyle name="好 7 2 2 4" xfId="35367" xr:uid="{00000000-0005-0000-0000-0000D4660000}"/>
    <cellStyle name="好 7 2 3" xfId="12950" xr:uid="{00000000-0005-0000-0000-0000D5660000}"/>
    <cellStyle name="好 7 2 3 2" xfId="35369" xr:uid="{00000000-0005-0000-0000-0000D6660000}"/>
    <cellStyle name="好 7 2 4" xfId="12951" xr:uid="{00000000-0005-0000-0000-0000D7660000}"/>
    <cellStyle name="好 7 2 4 2" xfId="35370" xr:uid="{00000000-0005-0000-0000-0000D8660000}"/>
    <cellStyle name="好 7 2 5" xfId="17656" xr:uid="{00000000-0005-0000-0000-0000D9660000}"/>
    <cellStyle name="好 7 2 5 2" xfId="35371" xr:uid="{00000000-0005-0000-0000-0000DA660000}"/>
    <cellStyle name="好 7 2 6" xfId="35366" xr:uid="{00000000-0005-0000-0000-0000DB660000}"/>
    <cellStyle name="好 7 3" xfId="5673" xr:uid="{00000000-0005-0000-0000-0000DC660000}"/>
    <cellStyle name="好 7 3 2" xfId="7685" xr:uid="{00000000-0005-0000-0000-0000DD660000}"/>
    <cellStyle name="好 7 3 2 2" xfId="35374" xr:uid="{00000000-0005-0000-0000-0000DE660000}"/>
    <cellStyle name="好 7 3 3" xfId="12952" xr:uid="{00000000-0005-0000-0000-0000DF660000}"/>
    <cellStyle name="好 7 3 3 2" xfId="35375" xr:uid="{00000000-0005-0000-0000-0000E0660000}"/>
    <cellStyle name="好 7 3 4" xfId="35372" xr:uid="{00000000-0005-0000-0000-0000E1660000}"/>
    <cellStyle name="好 7 4" xfId="12953" xr:uid="{00000000-0005-0000-0000-0000E2660000}"/>
    <cellStyle name="好 7 4 2" xfId="35376" xr:uid="{00000000-0005-0000-0000-0000E3660000}"/>
    <cellStyle name="好 7 5" xfId="12954" xr:uid="{00000000-0005-0000-0000-0000E4660000}"/>
    <cellStyle name="好 7 5 2" xfId="35377" xr:uid="{00000000-0005-0000-0000-0000E5660000}"/>
    <cellStyle name="好 7 6" xfId="17655" xr:uid="{00000000-0005-0000-0000-0000E6660000}"/>
    <cellStyle name="好 7 6 2" xfId="25062" xr:uid="{00000000-0005-0000-0000-0000E7660000}"/>
    <cellStyle name="好 7 7" xfId="35365" xr:uid="{00000000-0005-0000-0000-0000E8660000}"/>
    <cellStyle name="好 8" xfId="1010" xr:uid="{00000000-0005-0000-0000-0000E9660000}"/>
    <cellStyle name="好 8 2" xfId="3076" xr:uid="{00000000-0005-0000-0000-0000EA660000}"/>
    <cellStyle name="好 8 2 2" xfId="5676" xr:uid="{00000000-0005-0000-0000-0000EB660000}"/>
    <cellStyle name="好 8 2 2 2" xfId="7686" xr:uid="{00000000-0005-0000-0000-0000EC660000}"/>
    <cellStyle name="好 8 2 2 2 2" xfId="35381" xr:uid="{00000000-0005-0000-0000-0000ED660000}"/>
    <cellStyle name="好 8 2 2 3" xfId="12955" xr:uid="{00000000-0005-0000-0000-0000EE660000}"/>
    <cellStyle name="好 8 2 2 3 2" xfId="35382" xr:uid="{00000000-0005-0000-0000-0000EF660000}"/>
    <cellStyle name="好 8 2 2 4" xfId="35380" xr:uid="{00000000-0005-0000-0000-0000F0660000}"/>
    <cellStyle name="好 8 2 3" xfId="12956" xr:uid="{00000000-0005-0000-0000-0000F1660000}"/>
    <cellStyle name="好 8 2 3 2" xfId="35384" xr:uid="{00000000-0005-0000-0000-0000F2660000}"/>
    <cellStyle name="好 8 2 4" xfId="12957" xr:uid="{00000000-0005-0000-0000-0000F3660000}"/>
    <cellStyle name="好 8 2 4 2" xfId="34620" xr:uid="{00000000-0005-0000-0000-0000F4660000}"/>
    <cellStyle name="好 8 2 5" xfId="17658" xr:uid="{00000000-0005-0000-0000-0000F5660000}"/>
    <cellStyle name="好 8 2 5 2" xfId="35386" xr:uid="{00000000-0005-0000-0000-0000F6660000}"/>
    <cellStyle name="好 8 2 6" xfId="35379" xr:uid="{00000000-0005-0000-0000-0000F7660000}"/>
    <cellStyle name="好 8 3" xfId="5675" xr:uid="{00000000-0005-0000-0000-0000F8660000}"/>
    <cellStyle name="好 8 3 2" xfId="7687" xr:uid="{00000000-0005-0000-0000-0000F9660000}"/>
    <cellStyle name="好 8 3 2 2" xfId="22032" xr:uid="{00000000-0005-0000-0000-0000FA660000}"/>
    <cellStyle name="好 8 3 3" xfId="12414" xr:uid="{00000000-0005-0000-0000-0000FB660000}"/>
    <cellStyle name="好 8 3 3 2" xfId="33362" xr:uid="{00000000-0005-0000-0000-0000FC660000}"/>
    <cellStyle name="好 8 3 4" xfId="35387" xr:uid="{00000000-0005-0000-0000-0000FD660000}"/>
    <cellStyle name="好 8 4" xfId="12958" xr:uid="{00000000-0005-0000-0000-0000FE660000}"/>
    <cellStyle name="好 8 4 2" xfId="35388" xr:uid="{00000000-0005-0000-0000-0000FF660000}"/>
    <cellStyle name="好 8 5" xfId="12959" xr:uid="{00000000-0005-0000-0000-000000670000}"/>
    <cellStyle name="好 8 5 2" xfId="35389" xr:uid="{00000000-0005-0000-0000-000001670000}"/>
    <cellStyle name="好 8 6" xfId="15728" xr:uid="{00000000-0005-0000-0000-000002670000}"/>
    <cellStyle name="好 8 6 2" xfId="25080" xr:uid="{00000000-0005-0000-0000-000003670000}"/>
    <cellStyle name="好 8 7" xfId="35378" xr:uid="{00000000-0005-0000-0000-000004670000}"/>
    <cellStyle name="好 9" xfId="666" xr:uid="{00000000-0005-0000-0000-000005670000}"/>
    <cellStyle name="好 9 2" xfId="1393" xr:uid="{00000000-0005-0000-0000-000006670000}"/>
    <cellStyle name="好 9 2 2" xfId="5678" xr:uid="{00000000-0005-0000-0000-000007670000}"/>
    <cellStyle name="好 9 2 2 2" xfId="7688" xr:uid="{00000000-0005-0000-0000-000008670000}"/>
    <cellStyle name="好 9 2 2 2 2" xfId="35393" xr:uid="{00000000-0005-0000-0000-000009670000}"/>
    <cellStyle name="好 9 2 2 3" xfId="12960" xr:uid="{00000000-0005-0000-0000-00000A670000}"/>
    <cellStyle name="好 9 2 2 3 2" xfId="35394" xr:uid="{00000000-0005-0000-0000-00000B670000}"/>
    <cellStyle name="好 9 2 2 4" xfId="35391" xr:uid="{00000000-0005-0000-0000-00000C670000}"/>
    <cellStyle name="好 9 2 3" xfId="12961" xr:uid="{00000000-0005-0000-0000-00000D670000}"/>
    <cellStyle name="好 9 2 3 2" xfId="35395" xr:uid="{00000000-0005-0000-0000-00000E670000}"/>
    <cellStyle name="好 9 2 4" xfId="12962" xr:uid="{00000000-0005-0000-0000-00000F670000}"/>
    <cellStyle name="好 9 2 4 2" xfId="35396" xr:uid="{00000000-0005-0000-0000-000010670000}"/>
    <cellStyle name="好 9 2 5" xfId="16044" xr:uid="{00000000-0005-0000-0000-000011670000}"/>
    <cellStyle name="好 9 2 5 2" xfId="35397" xr:uid="{00000000-0005-0000-0000-000012670000}"/>
    <cellStyle name="好 9 2 6" xfId="23721" xr:uid="{00000000-0005-0000-0000-000013670000}"/>
    <cellStyle name="好 9 3" xfId="5677" xr:uid="{00000000-0005-0000-0000-000014670000}"/>
    <cellStyle name="好 9 3 2" xfId="7689" xr:uid="{00000000-0005-0000-0000-000015670000}"/>
    <cellStyle name="好 9 3 2 2" xfId="35399" xr:uid="{00000000-0005-0000-0000-000016670000}"/>
    <cellStyle name="好 9 3 3" xfId="12963" xr:uid="{00000000-0005-0000-0000-000017670000}"/>
    <cellStyle name="好 9 3 3 2" xfId="35400" xr:uid="{00000000-0005-0000-0000-000018670000}"/>
    <cellStyle name="好 9 3 4" xfId="35398" xr:uid="{00000000-0005-0000-0000-000019670000}"/>
    <cellStyle name="好 9 4" xfId="12964" xr:uid="{00000000-0005-0000-0000-00001A670000}"/>
    <cellStyle name="好 9 4 2" xfId="35401" xr:uid="{00000000-0005-0000-0000-00001B670000}"/>
    <cellStyle name="好 9 5" xfId="12965" xr:uid="{00000000-0005-0000-0000-00001C670000}"/>
    <cellStyle name="好 9 5 2" xfId="35402" xr:uid="{00000000-0005-0000-0000-00001D670000}"/>
    <cellStyle name="好 9 6" xfId="15575" xr:uid="{00000000-0005-0000-0000-00001E670000}"/>
    <cellStyle name="好 9 6 2" xfId="25100" xr:uid="{00000000-0005-0000-0000-00001F670000}"/>
    <cellStyle name="好 9 7" xfId="35390" xr:uid="{00000000-0005-0000-0000-000020670000}"/>
    <cellStyle name="好_（1）主线清单模板09.6.8" xfId="1180" xr:uid="{00000000-0005-0000-0000-000021670000}"/>
    <cellStyle name="好_（1）主线清单模板09.6.8 2" xfId="2355" xr:uid="{00000000-0005-0000-0000-000022670000}"/>
    <cellStyle name="好_（1）主线清单模板09.6.8 2 2" xfId="5680" xr:uid="{00000000-0005-0000-0000-000023670000}"/>
    <cellStyle name="好_（1）主线清单模板09.6.8 2 2 2" xfId="7690" xr:uid="{00000000-0005-0000-0000-000024670000}"/>
    <cellStyle name="好_（1）主线清单模板09.6.8 2 2 2 2" xfId="35406" xr:uid="{00000000-0005-0000-0000-000025670000}"/>
    <cellStyle name="好_（1）主线清单模板09.6.8 2 2 3" xfId="12966" xr:uid="{00000000-0005-0000-0000-000026670000}"/>
    <cellStyle name="好_（1）主线清单模板09.6.8 2 2 3 2" xfId="34728" xr:uid="{00000000-0005-0000-0000-000027670000}"/>
    <cellStyle name="好_（1）主线清单模板09.6.8 2 2 4" xfId="35405" xr:uid="{00000000-0005-0000-0000-000028670000}"/>
    <cellStyle name="好_（1）主线清单模板09.6.8 2 3" xfId="12465" xr:uid="{00000000-0005-0000-0000-000029670000}"/>
    <cellStyle name="好_（1）主线清单模板09.6.8 2 3 2" xfId="33492" xr:uid="{00000000-0005-0000-0000-00002A670000}"/>
    <cellStyle name="好_（1）主线清单模板09.6.8 2 4" xfId="12967" xr:uid="{00000000-0005-0000-0000-00002B670000}"/>
    <cellStyle name="好_（1）主线清单模板09.6.8 2 4 2" xfId="35407" xr:uid="{00000000-0005-0000-0000-00002C670000}"/>
    <cellStyle name="好_（1）主线清单模板09.6.8 2 5" xfId="16955" xr:uid="{00000000-0005-0000-0000-00002D670000}"/>
    <cellStyle name="好_（1）主线清单模板09.6.8 2 5 2" xfId="35409" xr:uid="{00000000-0005-0000-0000-00002E670000}"/>
    <cellStyle name="好_（1）主线清单模板09.6.8 2 6" xfId="35404" xr:uid="{00000000-0005-0000-0000-00002F670000}"/>
    <cellStyle name="好_（1）主线清单模板09.6.8 3" xfId="5679" xr:uid="{00000000-0005-0000-0000-000030670000}"/>
    <cellStyle name="好_（1）主线清单模板09.6.8 3 2" xfId="7691" xr:uid="{00000000-0005-0000-0000-000031670000}"/>
    <cellStyle name="好_（1）主线清单模板09.6.8 3 2 2" xfId="35411" xr:uid="{00000000-0005-0000-0000-000032670000}"/>
    <cellStyle name="好_（1）主线清单模板09.6.8 3 3" xfId="12968" xr:uid="{00000000-0005-0000-0000-000033670000}"/>
    <cellStyle name="好_（1）主线清单模板09.6.8 3 3 2" xfId="35412" xr:uid="{00000000-0005-0000-0000-000034670000}"/>
    <cellStyle name="好_（1）主线清单模板09.6.8 3 4" xfId="35410" xr:uid="{00000000-0005-0000-0000-000035670000}"/>
    <cellStyle name="好_（1）主线清单模板09.6.8 4" xfId="12969" xr:uid="{00000000-0005-0000-0000-000036670000}"/>
    <cellStyle name="好_（1）主线清单模板09.6.8 4 2" xfId="35413" xr:uid="{00000000-0005-0000-0000-000037670000}"/>
    <cellStyle name="好_（1）主线清单模板09.6.8 5" xfId="12970" xr:uid="{00000000-0005-0000-0000-000038670000}"/>
    <cellStyle name="好_（1）主线清单模板09.6.8 5 2" xfId="35414" xr:uid="{00000000-0005-0000-0000-000039670000}"/>
    <cellStyle name="好_（1）主线清单模板09.6.8 6" xfId="15799" xr:uid="{00000000-0005-0000-0000-00003A670000}"/>
    <cellStyle name="好_（1）主线清单模板09.6.8 6 2" xfId="35415" xr:uid="{00000000-0005-0000-0000-00003B670000}"/>
    <cellStyle name="好_（1）主线清单模板09.6.8 7" xfId="35403" xr:uid="{00000000-0005-0000-0000-00003C670000}"/>
    <cellStyle name="好_（上半月）3月份计划表样(呼和公司)" xfId="3077" xr:uid="{00000000-0005-0000-0000-00003D670000}"/>
    <cellStyle name="好_（上半月）3月份计划表样(呼和公司) 2" xfId="2206" xr:uid="{00000000-0005-0000-0000-00003E670000}"/>
    <cellStyle name="好_（上半月）3月份计划表样(呼和公司) 2 2" xfId="5682" xr:uid="{00000000-0005-0000-0000-00003F670000}"/>
    <cellStyle name="好_（上半月）3月份计划表样(呼和公司) 2 2 2" xfId="7440" xr:uid="{00000000-0005-0000-0000-000040670000}"/>
    <cellStyle name="好_（上半月）3月份计划表样(呼和公司) 2 2 2 2" xfId="33192" xr:uid="{00000000-0005-0000-0000-000041670000}"/>
    <cellStyle name="好_（上半月）3月份计划表样(呼和公司) 2 2 3" xfId="11907" xr:uid="{00000000-0005-0000-0000-000042670000}"/>
    <cellStyle name="好_（上半月）3月份计划表样(呼和公司) 2 2 3 2" xfId="32081" xr:uid="{00000000-0005-0000-0000-000043670000}"/>
    <cellStyle name="好_（上半月）3月份计划表样(呼和公司) 2 2 4" xfId="33190" xr:uid="{00000000-0005-0000-0000-000044670000}"/>
    <cellStyle name="好_（上半月）3月份计划表样(呼和公司) 2 3" xfId="12335" xr:uid="{00000000-0005-0000-0000-000045670000}"/>
    <cellStyle name="好_（上半月）3月份计划表样(呼和公司) 2 3 2" xfId="33197" xr:uid="{00000000-0005-0000-0000-000046670000}"/>
    <cellStyle name="好_（上半月）3月份计划表样(呼和公司) 2 4" xfId="12336" xr:uid="{00000000-0005-0000-0000-000047670000}"/>
    <cellStyle name="好_（上半月）3月份计划表样(呼和公司) 2 4 2" xfId="33200" xr:uid="{00000000-0005-0000-0000-000048670000}"/>
    <cellStyle name="好_（上半月）3月份计划表样(呼和公司) 2 5" xfId="16808" xr:uid="{00000000-0005-0000-0000-000049670000}"/>
    <cellStyle name="好_（上半月）3月份计划表样(呼和公司) 2 5 2" xfId="33202" xr:uid="{00000000-0005-0000-0000-00004A670000}"/>
    <cellStyle name="好_（上半月）3月份计划表样(呼和公司) 2 6" xfId="33187" xr:uid="{00000000-0005-0000-0000-00004B670000}"/>
    <cellStyle name="好_（上半月）3月份计划表样(呼和公司) 3" xfId="5681" xr:uid="{00000000-0005-0000-0000-00004C670000}"/>
    <cellStyle name="好_（上半月）3月份计划表样(呼和公司) 3 2" xfId="7692" xr:uid="{00000000-0005-0000-0000-00004D670000}"/>
    <cellStyle name="好_（上半月）3月份计划表样(呼和公司) 3 2 2" xfId="35417" xr:uid="{00000000-0005-0000-0000-00004E670000}"/>
    <cellStyle name="好_（上半月）3月份计划表样(呼和公司) 3 3" xfId="12971" xr:uid="{00000000-0005-0000-0000-00004F670000}"/>
    <cellStyle name="好_（上半月）3月份计划表样(呼和公司) 3 3 2" xfId="35418" xr:uid="{00000000-0005-0000-0000-000050670000}"/>
    <cellStyle name="好_（上半月）3月份计划表样(呼和公司) 3 4" xfId="35416" xr:uid="{00000000-0005-0000-0000-000051670000}"/>
    <cellStyle name="好_（上半月）3月份计划表样(呼和公司) 4" xfId="12972" xr:uid="{00000000-0005-0000-0000-000052670000}"/>
    <cellStyle name="好_（上半月）3月份计划表样(呼和公司) 4 2" xfId="35420" xr:uid="{00000000-0005-0000-0000-000053670000}"/>
    <cellStyle name="好_（上半月）3月份计划表样(呼和公司) 5" xfId="12973" xr:uid="{00000000-0005-0000-0000-000054670000}"/>
    <cellStyle name="好_（上半月）3月份计划表样(呼和公司) 5 2" xfId="35421" xr:uid="{00000000-0005-0000-0000-000055670000}"/>
    <cellStyle name="好_（上半月）3月份计划表样(呼和公司) 6" xfId="17659" xr:uid="{00000000-0005-0000-0000-000056670000}"/>
    <cellStyle name="好_（上半月）3月份计划表样(呼和公司) 6 2" xfId="35422" xr:uid="{00000000-0005-0000-0000-000057670000}"/>
    <cellStyle name="好_（上半月）3月份计划表样(呼和公司) 7" xfId="26092" xr:uid="{00000000-0005-0000-0000-000058670000}"/>
    <cellStyle name="好_（上半月）4月份计划表样(呼和公司)" xfId="3079" xr:uid="{00000000-0005-0000-0000-000059670000}"/>
    <cellStyle name="好_（上半月）4月份计划表样(呼和公司) 2" xfId="3080" xr:uid="{00000000-0005-0000-0000-00005A670000}"/>
    <cellStyle name="好_（上半月）4月份计划表样(呼和公司) 2 2" xfId="5684" xr:uid="{00000000-0005-0000-0000-00005B670000}"/>
    <cellStyle name="好_（上半月）4月份计划表样(呼和公司) 2 2 2" xfId="7693" xr:uid="{00000000-0005-0000-0000-00005C670000}"/>
    <cellStyle name="好_（上半月）4月份计划表样(呼和公司) 2 2 2 2" xfId="35427" xr:uid="{00000000-0005-0000-0000-00005D670000}"/>
    <cellStyle name="好_（上半月）4月份计划表样(呼和公司) 2 2 3" xfId="12975" xr:uid="{00000000-0005-0000-0000-00005E670000}"/>
    <cellStyle name="好_（上半月）4月份计划表样(呼和公司) 2 2 3 2" xfId="35428" xr:uid="{00000000-0005-0000-0000-00005F670000}"/>
    <cellStyle name="好_（上半月）4月份计划表样(呼和公司) 2 2 4" xfId="35426" xr:uid="{00000000-0005-0000-0000-000060670000}"/>
    <cellStyle name="好_（上半月）4月份计划表样(呼和公司) 2 3" xfId="12976" xr:uid="{00000000-0005-0000-0000-000061670000}"/>
    <cellStyle name="好_（上半月）4月份计划表样(呼和公司) 2 3 2" xfId="35429" xr:uid="{00000000-0005-0000-0000-000062670000}"/>
    <cellStyle name="好_（上半月）4月份计划表样(呼和公司) 2 4" xfId="12977" xr:uid="{00000000-0005-0000-0000-000063670000}"/>
    <cellStyle name="好_（上半月）4月份计划表样(呼和公司) 2 4 2" xfId="35430" xr:uid="{00000000-0005-0000-0000-000064670000}"/>
    <cellStyle name="好_（上半月）4月份计划表样(呼和公司) 2 5" xfId="17662" xr:uid="{00000000-0005-0000-0000-000065670000}"/>
    <cellStyle name="好_（上半月）4月份计划表样(呼和公司) 2 5 2" xfId="35431" xr:uid="{00000000-0005-0000-0000-000066670000}"/>
    <cellStyle name="好_（上半月）4月份计划表样(呼和公司) 2 6" xfId="35425" xr:uid="{00000000-0005-0000-0000-000067670000}"/>
    <cellStyle name="好_（上半月）4月份计划表样(呼和公司) 3" xfId="5683" xr:uid="{00000000-0005-0000-0000-000068670000}"/>
    <cellStyle name="好_（上半月）4月份计划表样(呼和公司) 3 2" xfId="7694" xr:uid="{00000000-0005-0000-0000-000069670000}"/>
    <cellStyle name="好_（上半月）4月份计划表样(呼和公司) 3 2 2" xfId="35434" xr:uid="{00000000-0005-0000-0000-00006A670000}"/>
    <cellStyle name="好_（上半月）4月份计划表样(呼和公司) 3 3" xfId="12978" xr:uid="{00000000-0005-0000-0000-00006B670000}"/>
    <cellStyle name="好_（上半月）4月份计划表样(呼和公司) 3 3 2" xfId="35435" xr:uid="{00000000-0005-0000-0000-00006C670000}"/>
    <cellStyle name="好_（上半月）4月份计划表样(呼和公司) 3 4" xfId="35433" xr:uid="{00000000-0005-0000-0000-00006D670000}"/>
    <cellStyle name="好_（上半月）4月份计划表样(呼和公司) 4" xfId="12979" xr:uid="{00000000-0005-0000-0000-00006E670000}"/>
    <cellStyle name="好_（上半月）4月份计划表样(呼和公司) 4 2" xfId="35437" xr:uid="{00000000-0005-0000-0000-00006F670000}"/>
    <cellStyle name="好_（上半月）4月份计划表样(呼和公司) 5" xfId="12980" xr:uid="{00000000-0005-0000-0000-000070670000}"/>
    <cellStyle name="好_（上半月）4月份计划表样(呼和公司) 5 2" xfId="35438" xr:uid="{00000000-0005-0000-0000-000071670000}"/>
    <cellStyle name="好_（上半月）4月份计划表样(呼和公司) 6" xfId="17661" xr:uid="{00000000-0005-0000-0000-000072670000}"/>
    <cellStyle name="好_（上半月）4月份计划表样(呼和公司) 6 2" xfId="35439" xr:uid="{00000000-0005-0000-0000-000073670000}"/>
    <cellStyle name="好_（上半月）4月份计划表样(呼和公司) 7" xfId="35423" xr:uid="{00000000-0005-0000-0000-000074670000}"/>
    <cellStyle name="好_（已锁）长沙开福万达酒店客房区清单0920" xfId="2142" xr:uid="{00000000-0005-0000-0000-000075670000}"/>
    <cellStyle name="好_（已锁）长沙开福万达酒店客房区清单0920 2" xfId="535" xr:uid="{00000000-0005-0000-0000-000076670000}"/>
    <cellStyle name="好_（已锁）长沙开福万达酒店客房区清单0920 2 2" xfId="5686" xr:uid="{00000000-0005-0000-0000-000077670000}"/>
    <cellStyle name="好_（已锁）长沙开福万达酒店客房区清单0920 2 2 2" xfId="7695" xr:uid="{00000000-0005-0000-0000-000078670000}"/>
    <cellStyle name="好_（已锁）长沙开福万达酒店客房区清单0920 2 2 2 2" xfId="21455" xr:uid="{00000000-0005-0000-0000-000079670000}"/>
    <cellStyle name="好_（已锁）长沙开福万达酒店客房区清单0920 2 2 3" xfId="12981" xr:uid="{00000000-0005-0000-0000-00007A670000}"/>
    <cellStyle name="好_（已锁）长沙开福万达酒店客房区清单0920 2 2 3 2" xfId="35443" xr:uid="{00000000-0005-0000-0000-00007B670000}"/>
    <cellStyle name="好_（已锁）长沙开福万达酒店客房区清单0920 2 2 4" xfId="35442" xr:uid="{00000000-0005-0000-0000-00007C670000}"/>
    <cellStyle name="好_（已锁）长沙开福万达酒店客房区清单0920 2 3" xfId="12982" xr:uid="{00000000-0005-0000-0000-00007D670000}"/>
    <cellStyle name="好_（已锁）长沙开福万达酒店客房区清单0920 2 3 2" xfId="35444" xr:uid="{00000000-0005-0000-0000-00007E670000}"/>
    <cellStyle name="好_（已锁）长沙开福万达酒店客房区清单0920 2 4" xfId="12983" xr:uid="{00000000-0005-0000-0000-00007F670000}"/>
    <cellStyle name="好_（已锁）长沙开福万达酒店客房区清单0920 2 4 2" xfId="35445" xr:uid="{00000000-0005-0000-0000-000080670000}"/>
    <cellStyle name="好_（已锁）长沙开福万达酒店客房区清单0920 2 5" xfId="15696" xr:uid="{00000000-0005-0000-0000-000081670000}"/>
    <cellStyle name="好_（已锁）长沙开福万达酒店客房区清单0920 2 5 2" xfId="35446" xr:uid="{00000000-0005-0000-0000-000082670000}"/>
    <cellStyle name="好_（已锁）长沙开福万达酒店客房区清单0920 2 6" xfId="35441" xr:uid="{00000000-0005-0000-0000-000083670000}"/>
    <cellStyle name="好_（已锁）长沙开福万达酒店客房区清单0920 3" xfId="5685" xr:uid="{00000000-0005-0000-0000-000084670000}"/>
    <cellStyle name="好_（已锁）长沙开福万达酒店客房区清单0920 3 2" xfId="7696" xr:uid="{00000000-0005-0000-0000-000085670000}"/>
    <cellStyle name="好_（已锁）长沙开福万达酒店客房区清单0920 3 2 2" xfId="35448" xr:uid="{00000000-0005-0000-0000-000086670000}"/>
    <cellStyle name="好_（已锁）长沙开福万达酒店客房区清单0920 3 3" xfId="12984" xr:uid="{00000000-0005-0000-0000-000087670000}"/>
    <cellStyle name="好_（已锁）长沙开福万达酒店客房区清单0920 3 3 2" xfId="35449" xr:uid="{00000000-0005-0000-0000-000088670000}"/>
    <cellStyle name="好_（已锁）长沙开福万达酒店客房区清单0920 3 4" xfId="35447" xr:uid="{00000000-0005-0000-0000-000089670000}"/>
    <cellStyle name="好_（已锁）长沙开福万达酒店客房区清单0920 4" xfId="11554" xr:uid="{00000000-0005-0000-0000-00008A670000}"/>
    <cellStyle name="好_（已锁）长沙开福万达酒店客房区清单0920 4 2" xfId="31221" xr:uid="{00000000-0005-0000-0000-00008B670000}"/>
    <cellStyle name="好_（已锁）长沙开福万达酒店客房区清单0920 5" xfId="11555" xr:uid="{00000000-0005-0000-0000-00008C670000}"/>
    <cellStyle name="好_（已锁）长沙开福万达酒店客房区清单0920 5 2" xfId="31224" xr:uid="{00000000-0005-0000-0000-00008D670000}"/>
    <cellStyle name="好_（已锁）长沙开福万达酒店客房区清单0920 6" xfId="16749" xr:uid="{00000000-0005-0000-0000-00008E670000}"/>
    <cellStyle name="好_（已锁）长沙开福万达酒店客房区清单0920 6 2" xfId="35450" xr:uid="{00000000-0005-0000-0000-00008F670000}"/>
    <cellStyle name="好_（已锁）长沙开福万达酒店客房区清单0920 7" xfId="35440" xr:uid="{00000000-0005-0000-0000-000090670000}"/>
    <cellStyle name="好_02" xfId="1739" xr:uid="{00000000-0005-0000-0000-000091670000}"/>
    <cellStyle name="好_02 2" xfId="930" xr:uid="{00000000-0005-0000-0000-000092670000}"/>
    <cellStyle name="好_02 2 2" xfId="5688" xr:uid="{00000000-0005-0000-0000-000093670000}"/>
    <cellStyle name="好_02 2 2 2" xfId="30809" xr:uid="{00000000-0005-0000-0000-000094670000}"/>
    <cellStyle name="好_02 2 3" xfId="11393" xr:uid="{00000000-0005-0000-0000-000095670000}"/>
    <cellStyle name="好_02 2 3 2" xfId="30811" xr:uid="{00000000-0005-0000-0000-000096670000}"/>
    <cellStyle name="好_02 2 4" xfId="9907" xr:uid="{00000000-0005-0000-0000-000097670000}"/>
    <cellStyle name="好_02 2 4 2" xfId="29832" xr:uid="{00000000-0005-0000-0000-000098670000}"/>
    <cellStyle name="好_02 2 5" xfId="15686" xr:uid="{00000000-0005-0000-0000-000099670000}"/>
    <cellStyle name="好_02 2 5 2" xfId="28380" xr:uid="{00000000-0005-0000-0000-00009A670000}"/>
    <cellStyle name="好_02 2 6" xfId="30990" xr:uid="{00000000-0005-0000-0000-00009B670000}"/>
    <cellStyle name="好_02 3" xfId="5687" xr:uid="{00000000-0005-0000-0000-00009C670000}"/>
    <cellStyle name="好_02 3 2" xfId="35452" xr:uid="{00000000-0005-0000-0000-00009D670000}"/>
    <cellStyle name="好_02 4" xfId="12985" xr:uid="{00000000-0005-0000-0000-00009E670000}"/>
    <cellStyle name="好_02 4 2" xfId="35453" xr:uid="{00000000-0005-0000-0000-00009F670000}"/>
    <cellStyle name="好_02 5" xfId="12986" xr:uid="{00000000-0005-0000-0000-0000A0670000}"/>
    <cellStyle name="好_02 5 2" xfId="35454" xr:uid="{00000000-0005-0000-0000-0000A1670000}"/>
    <cellStyle name="好_02 6" xfId="17067" xr:uid="{00000000-0005-0000-0000-0000A2670000}"/>
    <cellStyle name="好_02 6 2" xfId="29375" xr:uid="{00000000-0005-0000-0000-0000A3670000}"/>
    <cellStyle name="好_02 7" xfId="30987" xr:uid="{00000000-0005-0000-0000-0000A4670000}"/>
    <cellStyle name="好_02_4月完成及5、6、7、8、9月计划" xfId="2651" xr:uid="{00000000-0005-0000-0000-0000A5670000}"/>
    <cellStyle name="好_02_4月完成及5、6、7、8、9月计划 2" xfId="2657" xr:uid="{00000000-0005-0000-0000-0000A6670000}"/>
    <cellStyle name="好_02_4月完成及5、6、7、8、9月计划 2 2" xfId="5690" xr:uid="{00000000-0005-0000-0000-0000A7670000}"/>
    <cellStyle name="好_02_4月完成及5、6、7、8、9月计划 2 2 2" xfId="23350" xr:uid="{00000000-0005-0000-0000-0000A8670000}"/>
    <cellStyle name="好_02_4月完成及5、6、7、8、9月计划 2 3" xfId="9963" xr:uid="{00000000-0005-0000-0000-0000A9670000}"/>
    <cellStyle name="好_02_4月完成及5、6、7、8、9月计划 2 3 2" xfId="23390" xr:uid="{00000000-0005-0000-0000-0000AA670000}"/>
    <cellStyle name="好_02_4月完成及5、6、7、8、9月计划 2 4" xfId="10991" xr:uid="{00000000-0005-0000-0000-0000AB670000}"/>
    <cellStyle name="好_02_4月完成及5、6、7、8、9月计划 2 4 2" xfId="22359" xr:uid="{00000000-0005-0000-0000-0000AC670000}"/>
    <cellStyle name="好_02_4月完成及5、6、7、8、9月计划 2 5" xfId="17255" xr:uid="{00000000-0005-0000-0000-0000AD670000}"/>
    <cellStyle name="好_02_4月完成及5、6、7、8、9月计划 2 5 2" xfId="32214" xr:uid="{00000000-0005-0000-0000-0000AE670000}"/>
    <cellStyle name="好_02_4月完成及5、6、7、8、9月计划 2 6" xfId="32212" xr:uid="{00000000-0005-0000-0000-0000AF670000}"/>
    <cellStyle name="好_02_4月完成及5、6、7、8、9月计划 3" xfId="5689" xr:uid="{00000000-0005-0000-0000-0000B0670000}"/>
    <cellStyle name="好_02_4月完成及5、6、7、8、9月计划 3 2" xfId="35456" xr:uid="{00000000-0005-0000-0000-0000B1670000}"/>
    <cellStyle name="好_02_4月完成及5、6、7、8、9月计划 4" xfId="12987" xr:uid="{00000000-0005-0000-0000-0000B2670000}"/>
    <cellStyle name="好_02_4月完成及5、6、7、8、9月计划 4 2" xfId="35457" xr:uid="{00000000-0005-0000-0000-0000B3670000}"/>
    <cellStyle name="好_02_4月完成及5、6、7、8、9月计划 5" xfId="12988" xr:uid="{00000000-0005-0000-0000-0000B4670000}"/>
    <cellStyle name="好_02_4月完成及5、6、7、8、9月计划 5 2" xfId="35459" xr:uid="{00000000-0005-0000-0000-0000B5670000}"/>
    <cellStyle name="好_02_4月完成及5、6、7、8、9月计划 6" xfId="17249" xr:uid="{00000000-0005-0000-0000-0000B6670000}"/>
    <cellStyle name="好_02_4月完成及5、6、7、8、9月计划 6 2" xfId="35461" xr:uid="{00000000-0005-0000-0000-0000B7670000}"/>
    <cellStyle name="好_02_4月完成及5、6、7、8、9月计划 7" xfId="35455" xr:uid="{00000000-0005-0000-0000-0000B8670000}"/>
    <cellStyle name="好_02_5、6、7、8、9月计划" xfId="3082" xr:uid="{00000000-0005-0000-0000-0000B9670000}"/>
    <cellStyle name="好_02_5、6、7、8、9月计划 2" xfId="973" xr:uid="{00000000-0005-0000-0000-0000BA670000}"/>
    <cellStyle name="好_02_5、6、7、8、9月计划 2 2" xfId="5692" xr:uid="{00000000-0005-0000-0000-0000BB670000}"/>
    <cellStyle name="好_02_5、6、7、8、9月计划 2 2 2" xfId="35466" xr:uid="{00000000-0005-0000-0000-0000BC670000}"/>
    <cellStyle name="好_02_5、6、7、8、9月计划 2 3" xfId="9782" xr:uid="{00000000-0005-0000-0000-0000BD670000}"/>
    <cellStyle name="好_02_5、6、7、8、9月计划 2 3 2" xfId="21287" xr:uid="{00000000-0005-0000-0000-0000BE670000}"/>
    <cellStyle name="好_02_5、6、7、8、9月计划 2 4" xfId="11699" xr:uid="{00000000-0005-0000-0000-0000BF670000}"/>
    <cellStyle name="好_02_5、6、7、8、9月计划 2 4 2" xfId="31569" xr:uid="{00000000-0005-0000-0000-0000C0670000}"/>
    <cellStyle name="好_02_5、6、7、8、9月计划 2 5" xfId="15706" xr:uid="{00000000-0005-0000-0000-0000C1670000}"/>
    <cellStyle name="好_02_5、6、7、8、9月计划 2 5 2" xfId="35467" xr:uid="{00000000-0005-0000-0000-0000C2670000}"/>
    <cellStyle name="好_02_5、6、7、8、9月计划 2 6" xfId="35464" xr:uid="{00000000-0005-0000-0000-0000C3670000}"/>
    <cellStyle name="好_02_5、6、7、8、9月计划 3" xfId="5691" xr:uid="{00000000-0005-0000-0000-0000C4670000}"/>
    <cellStyle name="好_02_5、6、7、8、9月计划 3 2" xfId="35469" xr:uid="{00000000-0005-0000-0000-0000C5670000}"/>
    <cellStyle name="好_02_5、6、7、8、9月计划 4" xfId="12989" xr:uid="{00000000-0005-0000-0000-0000C6670000}"/>
    <cellStyle name="好_02_5、6、7、8、9月计划 4 2" xfId="35470" xr:uid="{00000000-0005-0000-0000-0000C7670000}"/>
    <cellStyle name="好_02_5、6、7、8、9月计划 5" xfId="12990" xr:uid="{00000000-0005-0000-0000-0000C8670000}"/>
    <cellStyle name="好_02_5、6、7、8、9月计划 5 2" xfId="35471" xr:uid="{00000000-0005-0000-0000-0000C9670000}"/>
    <cellStyle name="好_02_5、6、7、8、9月计划 6" xfId="17664" xr:uid="{00000000-0005-0000-0000-0000CA670000}"/>
    <cellStyle name="好_02_5、6、7、8、9月计划 6 2" xfId="23148" xr:uid="{00000000-0005-0000-0000-0000CB670000}"/>
    <cellStyle name="好_02_5、6、7、8、9月计划 7" xfId="35462" xr:uid="{00000000-0005-0000-0000-0000CC670000}"/>
    <cellStyle name="好_02_5、6、7、8、9月计划_Book1" xfId="1070" xr:uid="{00000000-0005-0000-0000-0000CD670000}"/>
    <cellStyle name="好_02_5、6、7、8、9月计划_Book1 2" xfId="587" xr:uid="{00000000-0005-0000-0000-0000CE670000}"/>
    <cellStyle name="好_02_5、6、7、8、9月计划_Book1 2 2" xfId="5694" xr:uid="{00000000-0005-0000-0000-0000CF670000}"/>
    <cellStyle name="好_02_5、6、7、8、9月计划_Book1 2 2 2" xfId="7697" xr:uid="{00000000-0005-0000-0000-0000D0670000}"/>
    <cellStyle name="好_02_5、6、7、8、9月计划_Book1 2 2 2 2" xfId="35476" xr:uid="{00000000-0005-0000-0000-0000D1670000}"/>
    <cellStyle name="好_02_5、6、7、8、9月计划_Book1 2 2 3" xfId="12991" xr:uid="{00000000-0005-0000-0000-0000D2670000}"/>
    <cellStyle name="好_02_5、6、7、8、9月计划_Book1 2 2 3 2" xfId="35477" xr:uid="{00000000-0005-0000-0000-0000D3670000}"/>
    <cellStyle name="好_02_5、6、7、8、9月计划_Book1 2 2 4" xfId="35475" xr:uid="{00000000-0005-0000-0000-0000D4670000}"/>
    <cellStyle name="好_02_5、6、7、8、9月计划_Book1 2 3" xfId="12992" xr:uid="{00000000-0005-0000-0000-0000D5670000}"/>
    <cellStyle name="好_02_5、6、7、8、9月计划_Book1 2 3 2" xfId="35478" xr:uid="{00000000-0005-0000-0000-0000D6670000}"/>
    <cellStyle name="好_02_5、6、7、8、9月计划_Book1 2 4" xfId="12993" xr:uid="{00000000-0005-0000-0000-0000D7670000}"/>
    <cellStyle name="好_02_5、6、7、8、9月计划_Book1 2 4 2" xfId="35480" xr:uid="{00000000-0005-0000-0000-0000D8670000}"/>
    <cellStyle name="好_02_5、6、7、8、9月计划_Book1 2 5" xfId="15942" xr:uid="{00000000-0005-0000-0000-0000D9670000}"/>
    <cellStyle name="好_02_5、6、7、8、9月计划_Book1 2 5 2" xfId="33649" xr:uid="{00000000-0005-0000-0000-0000DA670000}"/>
    <cellStyle name="好_02_5、6、7、8、9月计划_Book1 2 6" xfId="35474" xr:uid="{00000000-0005-0000-0000-0000DB670000}"/>
    <cellStyle name="好_02_5、6、7、8、9月计划_Book1 3" xfId="5693" xr:uid="{00000000-0005-0000-0000-0000DC670000}"/>
    <cellStyle name="好_02_5、6、7、8、9月计划_Book1 3 2" xfId="7698" xr:uid="{00000000-0005-0000-0000-0000DD670000}"/>
    <cellStyle name="好_02_5、6、7、8、9月计划_Book1 3 2 2" xfId="35482" xr:uid="{00000000-0005-0000-0000-0000DE670000}"/>
    <cellStyle name="好_02_5、6、7、8、9月计划_Book1 3 3" xfId="12994" xr:uid="{00000000-0005-0000-0000-0000DF670000}"/>
    <cellStyle name="好_02_5、6、7、8、9月计划_Book1 3 3 2" xfId="35483" xr:uid="{00000000-0005-0000-0000-0000E0670000}"/>
    <cellStyle name="好_02_5、6、7、8、9月计划_Book1 3 4" xfId="35481" xr:uid="{00000000-0005-0000-0000-0000E1670000}"/>
    <cellStyle name="好_02_5、6、7、8、9月计划_Book1 4" xfId="12995" xr:uid="{00000000-0005-0000-0000-0000E2670000}"/>
    <cellStyle name="好_02_5、6、7、8、9月计划_Book1 4 2" xfId="35484" xr:uid="{00000000-0005-0000-0000-0000E3670000}"/>
    <cellStyle name="好_02_5、6、7、8、9月计划_Book1 5" xfId="12996" xr:uid="{00000000-0005-0000-0000-0000E4670000}"/>
    <cellStyle name="好_02_5、6、7、8、9月计划_Book1 5 2" xfId="35485" xr:uid="{00000000-0005-0000-0000-0000E5670000}"/>
    <cellStyle name="好_02_5、6、7、8、9月计划_Book1 6" xfId="15939" xr:uid="{00000000-0005-0000-0000-0000E6670000}"/>
    <cellStyle name="好_02_5、6、7、8、9月计划_Book1 6 2" xfId="35486" xr:uid="{00000000-0005-0000-0000-0000E7670000}"/>
    <cellStyle name="好_02_5、6、7、8、9月计划_Book1 7" xfId="35472" xr:uid="{00000000-0005-0000-0000-0000E8670000}"/>
    <cellStyle name="好_02_Book1" xfId="2403" xr:uid="{00000000-0005-0000-0000-0000E9670000}"/>
    <cellStyle name="好_02_Book1 2" xfId="1239" xr:uid="{00000000-0005-0000-0000-0000EA670000}"/>
    <cellStyle name="好_02_Book1 2 2" xfId="5696" xr:uid="{00000000-0005-0000-0000-0000EB670000}"/>
    <cellStyle name="好_02_Book1 2 2 2" xfId="7699" xr:uid="{00000000-0005-0000-0000-0000EC670000}"/>
    <cellStyle name="好_02_Book1 2 2 2 2" xfId="35489" xr:uid="{00000000-0005-0000-0000-0000ED670000}"/>
    <cellStyle name="好_02_Book1 2 2 3" xfId="12997" xr:uid="{00000000-0005-0000-0000-0000EE670000}"/>
    <cellStyle name="好_02_Book1 2 2 3 2" xfId="35490" xr:uid="{00000000-0005-0000-0000-0000EF670000}"/>
    <cellStyle name="好_02_Book1 2 2 4" xfId="33056" xr:uid="{00000000-0005-0000-0000-0000F0670000}"/>
    <cellStyle name="好_02_Book1 2 3" xfId="12998" xr:uid="{00000000-0005-0000-0000-0000F1670000}"/>
    <cellStyle name="好_02_Book1 2 3 2" xfId="33059" xr:uid="{00000000-0005-0000-0000-0000F2670000}"/>
    <cellStyle name="好_02_Book1 2 4" xfId="12999" xr:uid="{00000000-0005-0000-0000-0000F3670000}"/>
    <cellStyle name="好_02_Book1 2 4 2" xfId="35492" xr:uid="{00000000-0005-0000-0000-0000F4670000}"/>
    <cellStyle name="好_02_Book1 2 5" xfId="15847" xr:uid="{00000000-0005-0000-0000-0000F5670000}"/>
    <cellStyle name="好_02_Book1 2 5 2" xfId="35493" xr:uid="{00000000-0005-0000-0000-0000F6670000}"/>
    <cellStyle name="好_02_Book1 2 6" xfId="35488" xr:uid="{00000000-0005-0000-0000-0000F7670000}"/>
    <cellStyle name="好_02_Book1 3" xfId="5695" xr:uid="{00000000-0005-0000-0000-0000F8670000}"/>
    <cellStyle name="好_02_Book1 3 2" xfId="7700" xr:uid="{00000000-0005-0000-0000-0000F9670000}"/>
    <cellStyle name="好_02_Book1 3 2 2" xfId="34290" xr:uid="{00000000-0005-0000-0000-0000FA670000}"/>
    <cellStyle name="好_02_Book1 3 3" xfId="12783" xr:uid="{00000000-0005-0000-0000-0000FB670000}"/>
    <cellStyle name="好_02_Book1 3 3 2" xfId="34294" xr:uid="{00000000-0005-0000-0000-0000FC670000}"/>
    <cellStyle name="好_02_Book1 3 4" xfId="35494" xr:uid="{00000000-0005-0000-0000-0000FD670000}"/>
    <cellStyle name="好_02_Book1 4" xfId="8418" xr:uid="{00000000-0005-0000-0000-0000FE670000}"/>
    <cellStyle name="好_02_Book1 4 2" xfId="30052" xr:uid="{00000000-0005-0000-0000-0000FF670000}"/>
    <cellStyle name="好_02_Book1 5" xfId="8391" xr:uid="{00000000-0005-0000-0000-000000680000}"/>
    <cellStyle name="好_02_Book1 5 2" xfId="30054" xr:uid="{00000000-0005-0000-0000-000001680000}"/>
    <cellStyle name="好_02_Book1 6" xfId="17002" xr:uid="{00000000-0005-0000-0000-000002680000}"/>
    <cellStyle name="好_02_Book1 6 2" xfId="30056" xr:uid="{00000000-0005-0000-0000-000003680000}"/>
    <cellStyle name="好_02_Book1 7" xfId="35487" xr:uid="{00000000-0005-0000-0000-000004680000}"/>
    <cellStyle name="好_09月材料报销单（体育中心）" xfId="3083" xr:uid="{00000000-0005-0000-0000-000005680000}"/>
    <cellStyle name="好_09月材料报销单（体育中心） 2" xfId="5697" xr:uid="{00000000-0005-0000-0000-000006680000}"/>
    <cellStyle name="好_09月材料报销单（体育中心） 2 2" xfId="7701" xr:uid="{00000000-0005-0000-0000-000007680000}"/>
    <cellStyle name="好_09月材料报销单（体育中心） 2 2 2" xfId="35496" xr:uid="{00000000-0005-0000-0000-000008680000}"/>
    <cellStyle name="好_09月材料报销单（体育中心） 2 3" xfId="13000" xr:uid="{00000000-0005-0000-0000-000009680000}"/>
    <cellStyle name="好_09月材料报销单（体育中心） 2 3 2" xfId="35497" xr:uid="{00000000-0005-0000-0000-00000A680000}"/>
    <cellStyle name="好_09月材料报销单（体育中心） 2 4" xfId="35495" xr:uid="{00000000-0005-0000-0000-00000B680000}"/>
    <cellStyle name="好_09月材料报销单（体育中心） 3" xfId="13001" xr:uid="{00000000-0005-0000-0000-00000C680000}"/>
    <cellStyle name="好_09月材料报销单（体育中心） 3 2" xfId="35499" xr:uid="{00000000-0005-0000-0000-00000D680000}"/>
    <cellStyle name="好_09月材料报销单（体育中心） 4" xfId="13003" xr:uid="{00000000-0005-0000-0000-00000E680000}"/>
    <cellStyle name="好_09月材料报销单（体育中心） 4 2" xfId="35501" xr:uid="{00000000-0005-0000-0000-00000F680000}"/>
    <cellStyle name="好_09月材料报销单（体育中心） 5" xfId="17665" xr:uid="{00000000-0005-0000-0000-000010680000}"/>
    <cellStyle name="好_09月材料报销单（体育中心） 5 2" xfId="22533" xr:uid="{00000000-0005-0000-0000-000011680000}"/>
    <cellStyle name="好_09月材料报销单（体育中心） 6" xfId="22278" xr:uid="{00000000-0005-0000-0000-000012680000}"/>
    <cellStyle name="好_1" xfId="3084" xr:uid="{00000000-0005-0000-0000-000013680000}"/>
    <cellStyle name="好_1 2" xfId="5698" xr:uid="{00000000-0005-0000-0000-000014680000}"/>
    <cellStyle name="好_1 2 2" xfId="35503" xr:uid="{00000000-0005-0000-0000-000015680000}"/>
    <cellStyle name="好_1 3" xfId="9076" xr:uid="{00000000-0005-0000-0000-000016680000}"/>
    <cellStyle name="好_1 3 2" xfId="26994" xr:uid="{00000000-0005-0000-0000-000017680000}"/>
    <cellStyle name="好_1 4" xfId="8288" xr:uid="{00000000-0005-0000-0000-000018680000}"/>
    <cellStyle name="好_1 4 2" xfId="26996" xr:uid="{00000000-0005-0000-0000-000019680000}"/>
    <cellStyle name="好_1 5" xfId="17666" xr:uid="{00000000-0005-0000-0000-00001A680000}"/>
    <cellStyle name="好_1 5 2" xfId="35505" xr:uid="{00000000-0005-0000-0000-00001B680000}"/>
    <cellStyle name="好_1 6" xfId="35502" xr:uid="{00000000-0005-0000-0000-00001C680000}"/>
    <cellStyle name="好_10" xfId="618" xr:uid="{00000000-0005-0000-0000-00001D680000}"/>
    <cellStyle name="好_10 2" xfId="3085" xr:uid="{00000000-0005-0000-0000-00001E680000}"/>
    <cellStyle name="好_10 2 2" xfId="5700" xr:uid="{00000000-0005-0000-0000-00001F680000}"/>
    <cellStyle name="好_10 2 2 2" xfId="7702" xr:uid="{00000000-0005-0000-0000-000020680000}"/>
    <cellStyle name="好_10 2 2 2 2" xfId="35509" xr:uid="{00000000-0005-0000-0000-000021680000}"/>
    <cellStyle name="好_10 2 2 3" xfId="11218" xr:uid="{00000000-0005-0000-0000-000022680000}"/>
    <cellStyle name="好_10 2 2 3 2" xfId="30398" xr:uid="{00000000-0005-0000-0000-000023680000}"/>
    <cellStyle name="好_10 2 2 4" xfId="35508" xr:uid="{00000000-0005-0000-0000-000024680000}"/>
    <cellStyle name="好_10 2 3" xfId="13004" xr:uid="{00000000-0005-0000-0000-000025680000}"/>
    <cellStyle name="好_10 2 3 2" xfId="28688" xr:uid="{00000000-0005-0000-0000-000026680000}"/>
    <cellStyle name="好_10 2 4" xfId="13005" xr:uid="{00000000-0005-0000-0000-000027680000}"/>
    <cellStyle name="好_10 2 4 2" xfId="35510" xr:uid="{00000000-0005-0000-0000-000028680000}"/>
    <cellStyle name="好_10 2 5" xfId="17667" xr:uid="{00000000-0005-0000-0000-000029680000}"/>
    <cellStyle name="好_10 2 5 2" xfId="35512" xr:uid="{00000000-0005-0000-0000-00002A680000}"/>
    <cellStyle name="好_10 2 6" xfId="35507" xr:uid="{00000000-0005-0000-0000-00002B680000}"/>
    <cellStyle name="好_10 3" xfId="5699" xr:uid="{00000000-0005-0000-0000-00002C680000}"/>
    <cellStyle name="好_10 3 2" xfId="35513" xr:uid="{00000000-0005-0000-0000-00002D680000}"/>
    <cellStyle name="好_10 4" xfId="13006" xr:uid="{00000000-0005-0000-0000-00002E680000}"/>
    <cellStyle name="好_10 4 2" xfId="35514" xr:uid="{00000000-0005-0000-0000-00002F680000}"/>
    <cellStyle name="好_10 5" xfId="13007" xr:uid="{00000000-0005-0000-0000-000030680000}"/>
    <cellStyle name="好_10 5 2" xfId="35515" xr:uid="{00000000-0005-0000-0000-000031680000}"/>
    <cellStyle name="好_10 6" xfId="15538" xr:uid="{00000000-0005-0000-0000-000032680000}"/>
    <cellStyle name="好_10 6 2" xfId="35516" xr:uid="{00000000-0005-0000-0000-000033680000}"/>
    <cellStyle name="好_10 7" xfId="35506" xr:uid="{00000000-0005-0000-0000-000034680000}"/>
    <cellStyle name="好_10_12年4季度12月应付款项统计表" xfId="3087" xr:uid="{00000000-0005-0000-0000-000035680000}"/>
    <cellStyle name="好_10_12年4季度12月应付款项统计表 2" xfId="5701" xr:uid="{00000000-0005-0000-0000-000036680000}"/>
    <cellStyle name="好_10_12年4季度12月应付款项统计表 2 2" xfId="7703" xr:uid="{00000000-0005-0000-0000-000037680000}"/>
    <cellStyle name="好_10_12年4季度12月应付款项统计表 2 2 2" xfId="31969" xr:uid="{00000000-0005-0000-0000-000038680000}"/>
    <cellStyle name="好_10_12年4季度12月应付款项统计表 2 3" xfId="13008" xr:uid="{00000000-0005-0000-0000-000039680000}"/>
    <cellStyle name="好_10_12年4季度12月应付款项统计表 2 3 2" xfId="31971" xr:uid="{00000000-0005-0000-0000-00003A680000}"/>
    <cellStyle name="好_10_12年4季度12月应付款项统计表 2 4" xfId="35518" xr:uid="{00000000-0005-0000-0000-00003B680000}"/>
    <cellStyle name="好_10_12年4季度12月应付款项统计表 3" xfId="13009" xr:uid="{00000000-0005-0000-0000-00003C680000}"/>
    <cellStyle name="好_10_12年4季度12月应付款项统计表 3 2" xfId="35519" xr:uid="{00000000-0005-0000-0000-00003D680000}"/>
    <cellStyle name="好_10_12年4季度12月应付款项统计表 4" xfId="13010" xr:uid="{00000000-0005-0000-0000-00003E680000}"/>
    <cellStyle name="好_10_12年4季度12月应付款项统计表 4 2" xfId="35520" xr:uid="{00000000-0005-0000-0000-00003F680000}"/>
    <cellStyle name="好_10_12年4季度12月应付款项统计表 5" xfId="17669" xr:uid="{00000000-0005-0000-0000-000040680000}"/>
    <cellStyle name="好_10_12年4季度12月应付款项统计表 5 2" xfId="35521" xr:uid="{00000000-0005-0000-0000-000041680000}"/>
    <cellStyle name="好_10_12年4季度12月应付款项统计表 6" xfId="35517" xr:uid="{00000000-0005-0000-0000-000042680000}"/>
    <cellStyle name="好_10_12年4季度12月应付款项统计表_8月应付款项" xfId="2544" xr:uid="{00000000-0005-0000-0000-000043680000}"/>
    <cellStyle name="好_10_12年4季度12月应付款项统计表_8月应付款项 2" xfId="5702" xr:uid="{00000000-0005-0000-0000-000044680000}"/>
    <cellStyle name="好_10_12年4季度12月应付款项统计表_8月应付款项 2 2" xfId="35135" xr:uid="{00000000-0005-0000-0000-000045680000}"/>
    <cellStyle name="好_10_12年4季度12月应付款项统计表_8月应付款项 3" xfId="13011" xr:uid="{00000000-0005-0000-0000-000046680000}"/>
    <cellStyle name="好_10_12年4季度12月应付款项统计表_8月应付款项 3 2" xfId="35138" xr:uid="{00000000-0005-0000-0000-000047680000}"/>
    <cellStyle name="好_10_12年4季度12月应付款项统计表_8月应付款项 4" xfId="13012" xr:uid="{00000000-0005-0000-0000-000048680000}"/>
    <cellStyle name="好_10_12年4季度12月应付款项统计表_8月应付款项 4 2" xfId="35523" xr:uid="{00000000-0005-0000-0000-000049680000}"/>
    <cellStyle name="好_10_12年4季度12月应付款项统计表_8月应付款项 5" xfId="17146" xr:uid="{00000000-0005-0000-0000-00004A680000}"/>
    <cellStyle name="好_10_12年4季度12月应付款项统计表_8月应付款项 5 2" xfId="35525" xr:uid="{00000000-0005-0000-0000-00004B680000}"/>
    <cellStyle name="好_10_12年4季度12月应付款项统计表_8月应付款项 6" xfId="35133" xr:uid="{00000000-0005-0000-0000-00004C680000}"/>
    <cellStyle name="好_10_12年4季度12月应付款项统计表_理应付款" xfId="3089" xr:uid="{00000000-0005-0000-0000-00004D680000}"/>
    <cellStyle name="好_10_12年4季度12月应付款项统计表_理应付款 2" xfId="5703" xr:uid="{00000000-0005-0000-0000-00004E680000}"/>
    <cellStyle name="好_10_12年4季度12月应付款项统计表_理应付款 2 2" xfId="35526" xr:uid="{00000000-0005-0000-0000-00004F680000}"/>
    <cellStyle name="好_10_12年4季度12月应付款项统计表_理应付款 3" xfId="13013" xr:uid="{00000000-0005-0000-0000-000050680000}"/>
    <cellStyle name="好_10_12年4季度12月应付款项统计表_理应付款 3 2" xfId="35527" xr:uid="{00000000-0005-0000-0000-000051680000}"/>
    <cellStyle name="好_10_12年4季度12月应付款项统计表_理应付款 4" xfId="8450" xr:uid="{00000000-0005-0000-0000-000052680000}"/>
    <cellStyle name="好_10_12年4季度12月应付款项统计表_理应付款 4 2" xfId="28760" xr:uid="{00000000-0005-0000-0000-000053680000}"/>
    <cellStyle name="好_10_12年4季度12月应付款项统计表_理应付款 5" xfId="17671" xr:uid="{00000000-0005-0000-0000-000054680000}"/>
    <cellStyle name="好_10_12年4季度12月应付款项统计表_理应付款 5 2" xfId="21132" xr:uid="{00000000-0005-0000-0000-000055680000}"/>
    <cellStyle name="好_10_12年4季度12月应付款项统计表_理应付款 6" xfId="23659" xr:uid="{00000000-0005-0000-0000-000056680000}"/>
    <cellStyle name="好_10_12月材料动态最终修改" xfId="1206" xr:uid="{00000000-0005-0000-0000-000057680000}"/>
    <cellStyle name="好_10_12月材料动态最终修改 2" xfId="5704" xr:uid="{00000000-0005-0000-0000-000058680000}"/>
    <cellStyle name="好_10_12月材料动态最终修改 2 2" xfId="23024" xr:uid="{00000000-0005-0000-0000-000059680000}"/>
    <cellStyle name="好_10_12月材料动态最终修改 3" xfId="13014" xr:uid="{00000000-0005-0000-0000-00005A680000}"/>
    <cellStyle name="好_10_12月材料动态最终修改 3 2" xfId="21861" xr:uid="{00000000-0005-0000-0000-00005B680000}"/>
    <cellStyle name="好_10_12月材料动态最终修改 4" xfId="13015" xr:uid="{00000000-0005-0000-0000-00005C680000}"/>
    <cellStyle name="好_10_12月材料动态最终修改 4 2" xfId="23212" xr:uid="{00000000-0005-0000-0000-00005D680000}"/>
    <cellStyle name="好_10_12月材料动态最终修改 5" xfId="15819" xr:uid="{00000000-0005-0000-0000-00005E680000}"/>
    <cellStyle name="好_10_12月材料动态最终修改 5 2" xfId="35528" xr:uid="{00000000-0005-0000-0000-00005F680000}"/>
    <cellStyle name="好_10_12月材料动态最终修改 6" xfId="22536" xr:uid="{00000000-0005-0000-0000-000060680000}"/>
    <cellStyle name="好_10_1月动态、资金动态" xfId="3092" xr:uid="{00000000-0005-0000-0000-000061680000}"/>
    <cellStyle name="好_10_1月动态、资金动态 2" xfId="5705" xr:uid="{00000000-0005-0000-0000-000062680000}"/>
    <cellStyle name="好_10_1月动态、资金动态 2 2" xfId="7704" xr:uid="{00000000-0005-0000-0000-000063680000}"/>
    <cellStyle name="好_10_1月动态、资金动态 2 2 2" xfId="35533" xr:uid="{00000000-0005-0000-0000-000064680000}"/>
    <cellStyle name="好_10_1月动态、资金动态 2 3" xfId="13017" xr:uid="{00000000-0005-0000-0000-000065680000}"/>
    <cellStyle name="好_10_1月动态、资金动态 2 3 2" xfId="35534" xr:uid="{00000000-0005-0000-0000-000066680000}"/>
    <cellStyle name="好_10_1月动态、资金动态 2 4" xfId="35531" xr:uid="{00000000-0005-0000-0000-000067680000}"/>
    <cellStyle name="好_10_1月动态、资金动态 3" xfId="13019" xr:uid="{00000000-0005-0000-0000-000068680000}"/>
    <cellStyle name="好_10_1月动态、资金动态 3 2" xfId="35537" xr:uid="{00000000-0005-0000-0000-000069680000}"/>
    <cellStyle name="好_10_1月动态、资金动态 4" xfId="13020" xr:uid="{00000000-0005-0000-0000-00006A680000}"/>
    <cellStyle name="好_10_1月动态、资金动态 4 2" xfId="22425" xr:uid="{00000000-0005-0000-0000-00006B680000}"/>
    <cellStyle name="好_10_1月动态、资金动态 5" xfId="17674" xr:uid="{00000000-0005-0000-0000-00006C680000}"/>
    <cellStyle name="好_10_1月动态、资金动态 5 2" xfId="35538" xr:uid="{00000000-0005-0000-0000-00006D680000}"/>
    <cellStyle name="好_10_1月动态、资金动态 6" xfId="35529" xr:uid="{00000000-0005-0000-0000-00006E680000}"/>
    <cellStyle name="好_10_2012年11月北车动态（最终稿）" xfId="3095" xr:uid="{00000000-0005-0000-0000-00006F680000}"/>
    <cellStyle name="好_10_2012年11月北车动态（最终稿） 2" xfId="5706" xr:uid="{00000000-0005-0000-0000-000070680000}"/>
    <cellStyle name="好_10_2012年11月北车动态（最终稿） 2 2" xfId="7705" xr:uid="{00000000-0005-0000-0000-000071680000}"/>
    <cellStyle name="好_10_2012年11月北车动态（最终稿） 2 2 2" xfId="24365" xr:uid="{00000000-0005-0000-0000-000072680000}"/>
    <cellStyle name="好_10_2012年11月北车动态（最终稿） 2 3" xfId="13021" xr:uid="{00000000-0005-0000-0000-000073680000}"/>
    <cellStyle name="好_10_2012年11月北车动态（最终稿） 2 3 2" xfId="35541" xr:uid="{00000000-0005-0000-0000-000074680000}"/>
    <cellStyle name="好_10_2012年11月北车动态（最终稿） 2 4" xfId="35540" xr:uid="{00000000-0005-0000-0000-000075680000}"/>
    <cellStyle name="好_10_2012年11月北车动态（最终稿） 3" xfId="13022" xr:uid="{00000000-0005-0000-0000-000076680000}"/>
    <cellStyle name="好_10_2012年11月北车动态（最终稿） 3 2" xfId="35542" xr:uid="{00000000-0005-0000-0000-000077680000}"/>
    <cellStyle name="好_10_2012年11月北车动态（最终稿） 4" xfId="13023" xr:uid="{00000000-0005-0000-0000-000078680000}"/>
    <cellStyle name="好_10_2012年11月北车动态（最终稿） 4 2" xfId="35543" xr:uid="{00000000-0005-0000-0000-000079680000}"/>
    <cellStyle name="好_10_2012年11月北车动态（最终稿） 5" xfId="17677" xr:uid="{00000000-0005-0000-0000-00007A680000}"/>
    <cellStyle name="好_10_2012年11月北车动态（最终稿） 5 2" xfId="35544" xr:uid="{00000000-0005-0000-0000-00007B680000}"/>
    <cellStyle name="好_10_2012年11月北车动态（最终稿） 6" xfId="35539" xr:uid="{00000000-0005-0000-0000-00007C680000}"/>
    <cellStyle name="好_10_2012年3月报表" xfId="3096" xr:uid="{00000000-0005-0000-0000-00007D680000}"/>
    <cellStyle name="好_10_2012年3月报表 2" xfId="5707" xr:uid="{00000000-0005-0000-0000-00007E680000}"/>
    <cellStyle name="好_10_2012年3月报表 2 2" xfId="22015" xr:uid="{00000000-0005-0000-0000-00007F680000}"/>
    <cellStyle name="好_10_2012年3月报表 3" xfId="10894" xr:uid="{00000000-0005-0000-0000-000080680000}"/>
    <cellStyle name="好_10_2012年3月报表 3 2" xfId="22961" xr:uid="{00000000-0005-0000-0000-000081680000}"/>
    <cellStyle name="好_10_2012年3月报表 4" xfId="13024" xr:uid="{00000000-0005-0000-0000-000082680000}"/>
    <cellStyle name="好_10_2012年3月报表 4 2" xfId="35547" xr:uid="{00000000-0005-0000-0000-000083680000}"/>
    <cellStyle name="好_10_2012年3月报表 5" xfId="17678" xr:uid="{00000000-0005-0000-0000-000084680000}"/>
    <cellStyle name="好_10_2012年3月报表 5 2" xfId="33249" xr:uid="{00000000-0005-0000-0000-000085680000}"/>
    <cellStyle name="好_10_2012年3月报表 6" xfId="35546" xr:uid="{00000000-0005-0000-0000-000086680000}"/>
    <cellStyle name="好_10_2012年6月报表1" xfId="3097" xr:uid="{00000000-0005-0000-0000-000087680000}"/>
    <cellStyle name="好_10_2012年6月报表1 2" xfId="5708" xr:uid="{00000000-0005-0000-0000-000088680000}"/>
    <cellStyle name="好_10_2012年6月报表1 2 2" xfId="35550" xr:uid="{00000000-0005-0000-0000-000089680000}"/>
    <cellStyle name="好_10_2012年6月报表1 3" xfId="13025" xr:uid="{00000000-0005-0000-0000-00008A680000}"/>
    <cellStyle name="好_10_2012年6月报表1 3 2" xfId="35551" xr:uid="{00000000-0005-0000-0000-00008B680000}"/>
    <cellStyle name="好_10_2012年6月报表1 4" xfId="13026" xr:uid="{00000000-0005-0000-0000-00008C680000}"/>
    <cellStyle name="好_10_2012年6月报表1 4 2" xfId="35552" xr:uid="{00000000-0005-0000-0000-00008D680000}"/>
    <cellStyle name="好_10_2012年6月报表1 5" xfId="17679" xr:uid="{00000000-0005-0000-0000-00008E680000}"/>
    <cellStyle name="好_10_2012年6月报表1 5 2" xfId="35553" xr:uid="{00000000-0005-0000-0000-00008F680000}"/>
    <cellStyle name="好_10_2012年6月报表1 6" xfId="35549" xr:uid="{00000000-0005-0000-0000-000090680000}"/>
    <cellStyle name="好_10_Book1" xfId="3098" xr:uid="{00000000-0005-0000-0000-000091680000}"/>
    <cellStyle name="好_10_Book1 2" xfId="5709" xr:uid="{00000000-0005-0000-0000-000092680000}"/>
    <cellStyle name="好_10_Book1 2 2" xfId="7706" xr:uid="{00000000-0005-0000-0000-000093680000}"/>
    <cellStyle name="好_10_Book1 2 2 2" xfId="35557" xr:uid="{00000000-0005-0000-0000-000094680000}"/>
    <cellStyle name="好_10_Book1 2 3" xfId="13027" xr:uid="{00000000-0005-0000-0000-000095680000}"/>
    <cellStyle name="好_10_Book1 2 3 2" xfId="35558" xr:uid="{00000000-0005-0000-0000-000096680000}"/>
    <cellStyle name="好_10_Book1 2 4" xfId="35555" xr:uid="{00000000-0005-0000-0000-000097680000}"/>
    <cellStyle name="好_10_Book1 3" xfId="13028" xr:uid="{00000000-0005-0000-0000-000098680000}"/>
    <cellStyle name="好_10_Book1 3 2" xfId="28178" xr:uid="{00000000-0005-0000-0000-000099680000}"/>
    <cellStyle name="好_10_Book1 4" xfId="13029" xr:uid="{00000000-0005-0000-0000-00009A680000}"/>
    <cellStyle name="好_10_Book1 4 2" xfId="28180" xr:uid="{00000000-0005-0000-0000-00009B680000}"/>
    <cellStyle name="好_10_Book1 5" xfId="17680" xr:uid="{00000000-0005-0000-0000-00009C680000}"/>
    <cellStyle name="好_10_Book1 5 2" xfId="35130" xr:uid="{00000000-0005-0000-0000-00009D680000}"/>
    <cellStyle name="好_10_Book1 6" xfId="35554" xr:uid="{00000000-0005-0000-0000-00009E680000}"/>
    <cellStyle name="好_10_Book1(2)" xfId="3099" xr:uid="{00000000-0005-0000-0000-00009F680000}"/>
    <cellStyle name="好_10_Book1(2) 2" xfId="5710" xr:uid="{00000000-0005-0000-0000-0000A0680000}"/>
    <cellStyle name="好_10_Book1(2) 2 2" xfId="7707" xr:uid="{00000000-0005-0000-0000-0000A1680000}"/>
    <cellStyle name="好_10_Book1(2) 2 2 2" xfId="33181" xr:uid="{00000000-0005-0000-0000-0000A2680000}"/>
    <cellStyle name="好_10_Book1(2) 2 3" xfId="11806" xr:uid="{00000000-0005-0000-0000-0000A3680000}"/>
    <cellStyle name="好_10_Book1(2) 2 3 2" xfId="31838" xr:uid="{00000000-0005-0000-0000-0000A4680000}"/>
    <cellStyle name="好_10_Book1(2) 2 4" xfId="35560" xr:uid="{00000000-0005-0000-0000-0000A5680000}"/>
    <cellStyle name="好_10_Book1(2) 3" xfId="13030" xr:uid="{00000000-0005-0000-0000-0000A6680000}"/>
    <cellStyle name="好_10_Book1(2) 3 2" xfId="35561" xr:uid="{00000000-0005-0000-0000-0000A7680000}"/>
    <cellStyle name="好_10_Book1(2) 4" xfId="13031" xr:uid="{00000000-0005-0000-0000-0000A8680000}"/>
    <cellStyle name="好_10_Book1(2) 4 2" xfId="35562" xr:uid="{00000000-0005-0000-0000-0000A9680000}"/>
    <cellStyle name="好_10_Book1(2) 5" xfId="17681" xr:uid="{00000000-0005-0000-0000-0000AA680000}"/>
    <cellStyle name="好_10_Book1(2) 5 2" xfId="35563" xr:uid="{00000000-0005-0000-0000-0000AB680000}"/>
    <cellStyle name="好_10_Book1(2) 6" xfId="35559" xr:uid="{00000000-0005-0000-0000-0000AC680000}"/>
    <cellStyle name="好_10_Book1(2)_8月应付款项" xfId="3100" xr:uid="{00000000-0005-0000-0000-0000AD680000}"/>
    <cellStyle name="好_10_Book1(2)_8月应付款项 2" xfId="5711" xr:uid="{00000000-0005-0000-0000-0000AE680000}"/>
    <cellStyle name="好_10_Book1(2)_8月应付款项 2 2" xfId="35566" xr:uid="{00000000-0005-0000-0000-0000AF680000}"/>
    <cellStyle name="好_10_Book1(2)_8月应付款项 3" xfId="12332" xr:uid="{00000000-0005-0000-0000-0000B0680000}"/>
    <cellStyle name="好_10_Book1(2)_8月应付款项 3 2" xfId="33189" xr:uid="{00000000-0005-0000-0000-0000B1680000}"/>
    <cellStyle name="好_10_Book1(2)_8月应付款项 4" xfId="12334" xr:uid="{00000000-0005-0000-0000-0000B2680000}"/>
    <cellStyle name="好_10_Book1(2)_8月应付款项 4 2" xfId="33196" xr:uid="{00000000-0005-0000-0000-0000B3680000}"/>
    <cellStyle name="好_10_Book1(2)_8月应付款项 5" xfId="17682" xr:uid="{00000000-0005-0000-0000-0000B4680000}"/>
    <cellStyle name="好_10_Book1(2)_8月应付款项 5 2" xfId="33199" xr:uid="{00000000-0005-0000-0000-0000B5680000}"/>
    <cellStyle name="好_10_Book1(2)_8月应付款项 6" xfId="35565" xr:uid="{00000000-0005-0000-0000-0000B6680000}"/>
    <cellStyle name="好_10_Book1(2)_理应付款" xfId="2489" xr:uid="{00000000-0005-0000-0000-0000B7680000}"/>
    <cellStyle name="好_10_Book1(2)_理应付款 2" xfId="5712" xr:uid="{00000000-0005-0000-0000-0000B8680000}"/>
    <cellStyle name="好_10_Book1(2)_理应付款 2 2" xfId="35568" xr:uid="{00000000-0005-0000-0000-0000B9680000}"/>
    <cellStyle name="好_10_Book1(2)_理应付款 3" xfId="13033" xr:uid="{00000000-0005-0000-0000-0000BA680000}"/>
    <cellStyle name="好_10_Book1(2)_理应付款 3 2" xfId="35569" xr:uid="{00000000-0005-0000-0000-0000BB680000}"/>
    <cellStyle name="好_10_Book1(2)_理应付款 4" xfId="13034" xr:uid="{00000000-0005-0000-0000-0000BC680000}"/>
    <cellStyle name="好_10_Book1(2)_理应付款 4 2" xfId="35570" xr:uid="{00000000-0005-0000-0000-0000BD680000}"/>
    <cellStyle name="好_10_Book1(2)_理应付款 5" xfId="17091" xr:uid="{00000000-0005-0000-0000-0000BE680000}"/>
    <cellStyle name="好_10_Book1(2)_理应付款 5 2" xfId="35571" xr:uid="{00000000-0005-0000-0000-0000BF680000}"/>
    <cellStyle name="好_10_Book1(2)_理应付款 6" xfId="35567" xr:uid="{00000000-0005-0000-0000-0000C0680000}"/>
    <cellStyle name="好_10_Book1_8月应付款项" xfId="3101" xr:uid="{00000000-0005-0000-0000-0000C1680000}"/>
    <cellStyle name="好_10_Book1_8月应付款项 2" xfId="5713" xr:uid="{00000000-0005-0000-0000-0000C2680000}"/>
    <cellStyle name="好_10_Book1_8月应付款项 2 2" xfId="35573" xr:uid="{00000000-0005-0000-0000-0000C3680000}"/>
    <cellStyle name="好_10_Book1_8月应付款项 3" xfId="13035" xr:uid="{00000000-0005-0000-0000-0000C4680000}"/>
    <cellStyle name="好_10_Book1_8月应付款项 3 2" xfId="35574" xr:uid="{00000000-0005-0000-0000-0000C5680000}"/>
    <cellStyle name="好_10_Book1_8月应付款项 4" xfId="13036" xr:uid="{00000000-0005-0000-0000-0000C6680000}"/>
    <cellStyle name="好_10_Book1_8月应付款项 4 2" xfId="35575" xr:uid="{00000000-0005-0000-0000-0000C7680000}"/>
    <cellStyle name="好_10_Book1_8月应付款项 5" xfId="17683" xr:uid="{00000000-0005-0000-0000-0000C8680000}"/>
    <cellStyle name="好_10_Book1_8月应付款项 5 2" xfId="35576" xr:uid="{00000000-0005-0000-0000-0000C9680000}"/>
    <cellStyle name="好_10_Book1_8月应付款项 6" xfId="35572" xr:uid="{00000000-0005-0000-0000-0000CA680000}"/>
    <cellStyle name="好_10_Book1_理应付款" xfId="3102" xr:uid="{00000000-0005-0000-0000-0000CB680000}"/>
    <cellStyle name="好_10_Book1_理应付款 2" xfId="5714" xr:uid="{00000000-0005-0000-0000-0000CC680000}"/>
    <cellStyle name="好_10_Book1_理应付款 2 2" xfId="29819" xr:uid="{00000000-0005-0000-0000-0000CD680000}"/>
    <cellStyle name="好_10_Book1_理应付款 3" xfId="13037" xr:uid="{00000000-0005-0000-0000-0000CE680000}"/>
    <cellStyle name="好_10_Book1_理应付款 3 2" xfId="35578" xr:uid="{00000000-0005-0000-0000-0000CF680000}"/>
    <cellStyle name="好_10_Book1_理应付款 4" xfId="13038" xr:uid="{00000000-0005-0000-0000-0000D0680000}"/>
    <cellStyle name="好_10_Book1_理应付款 4 2" xfId="35579" xr:uid="{00000000-0005-0000-0000-0000D1680000}"/>
    <cellStyle name="好_10_Book1_理应付款 5" xfId="17684" xr:uid="{00000000-0005-0000-0000-0000D2680000}"/>
    <cellStyle name="好_10_Book1_理应付款 5 2" xfId="35580" xr:uid="{00000000-0005-0000-0000-0000D3680000}"/>
    <cellStyle name="好_10_Book1_理应付款 6" xfId="35577" xr:uid="{00000000-0005-0000-0000-0000D4680000}"/>
    <cellStyle name="好_10_材料动态1" xfId="1242" xr:uid="{00000000-0005-0000-0000-0000D5680000}"/>
    <cellStyle name="好_10_材料动态1 2" xfId="5715" xr:uid="{00000000-0005-0000-0000-0000D6680000}"/>
    <cellStyle name="好_10_材料动态1 2 2" xfId="35581" xr:uid="{00000000-0005-0000-0000-0000D7680000}"/>
    <cellStyle name="好_10_材料动态1 3" xfId="13039" xr:uid="{00000000-0005-0000-0000-0000D8680000}"/>
    <cellStyle name="好_10_材料动态1 3 2" xfId="35582" xr:uid="{00000000-0005-0000-0000-0000D9680000}"/>
    <cellStyle name="好_10_材料动态1 4" xfId="13040" xr:uid="{00000000-0005-0000-0000-0000DA680000}"/>
    <cellStyle name="好_10_材料动态1 4 2" xfId="35583" xr:uid="{00000000-0005-0000-0000-0000DB680000}"/>
    <cellStyle name="好_10_材料动态1 5" xfId="15849" xr:uid="{00000000-0005-0000-0000-0000DC680000}"/>
    <cellStyle name="好_10_材料动态1 5 2" xfId="22645" xr:uid="{00000000-0005-0000-0000-0000DD680000}"/>
    <cellStyle name="好_10_材料动态1 6" xfId="29628" xr:uid="{00000000-0005-0000-0000-0000DE680000}"/>
    <cellStyle name="好_10_大同棚户区12月报表" xfId="3103" xr:uid="{00000000-0005-0000-0000-0000DF680000}"/>
    <cellStyle name="好_10_大同棚户区12月报表 2" xfId="5716" xr:uid="{00000000-0005-0000-0000-0000E0680000}"/>
    <cellStyle name="好_10_大同棚户区12月报表 2 2" xfId="35586" xr:uid="{00000000-0005-0000-0000-0000E1680000}"/>
    <cellStyle name="好_10_大同棚户区12月报表 3" xfId="12487" xr:uid="{00000000-0005-0000-0000-0000E2680000}"/>
    <cellStyle name="好_10_大同棚户区12月报表 3 2" xfId="33540" xr:uid="{00000000-0005-0000-0000-0000E3680000}"/>
    <cellStyle name="好_10_大同棚户区12月报表 4" xfId="12489" xr:uid="{00000000-0005-0000-0000-0000E4680000}"/>
    <cellStyle name="好_10_大同棚户区12月报表 4 2" xfId="33544" xr:uid="{00000000-0005-0000-0000-0000E5680000}"/>
    <cellStyle name="好_10_大同棚户区12月报表 5" xfId="17685" xr:uid="{00000000-0005-0000-0000-0000E6680000}"/>
    <cellStyle name="好_10_大同棚户区12月报表 5 2" xfId="33546" xr:uid="{00000000-0005-0000-0000-0000E7680000}"/>
    <cellStyle name="好_10_大同棚户区12月报表 6" xfId="35584" xr:uid="{00000000-0005-0000-0000-0000E8680000}"/>
    <cellStyle name="好_10_动车10月资金动态" xfId="3104" xr:uid="{00000000-0005-0000-0000-0000E9680000}"/>
    <cellStyle name="好_10_动车10月资金动态 2" xfId="5717" xr:uid="{00000000-0005-0000-0000-0000EA680000}"/>
    <cellStyle name="好_10_动车10月资金动态 2 2" xfId="7708" xr:uid="{00000000-0005-0000-0000-0000EB680000}"/>
    <cellStyle name="好_10_动车10月资金动态 2 2 2" xfId="35589" xr:uid="{00000000-0005-0000-0000-0000EC680000}"/>
    <cellStyle name="好_10_动车10月资金动态 2 3" xfId="9985" xr:uid="{00000000-0005-0000-0000-0000ED680000}"/>
    <cellStyle name="好_10_动车10月资金动态 2 3 2" xfId="25561" xr:uid="{00000000-0005-0000-0000-0000EE680000}"/>
    <cellStyle name="好_10_动车10月资金动态 2 4" xfId="35588" xr:uid="{00000000-0005-0000-0000-0000EF680000}"/>
    <cellStyle name="好_10_动车10月资金动态 3" xfId="13041" xr:uid="{00000000-0005-0000-0000-0000F0680000}"/>
    <cellStyle name="好_10_动车10月资金动态 3 2" xfId="35590" xr:uid="{00000000-0005-0000-0000-0000F1680000}"/>
    <cellStyle name="好_10_动车10月资金动态 4" xfId="13042" xr:uid="{00000000-0005-0000-0000-0000F2680000}"/>
    <cellStyle name="好_10_动车10月资金动态 4 2" xfId="35591" xr:uid="{00000000-0005-0000-0000-0000F3680000}"/>
    <cellStyle name="好_10_动车10月资金动态 5" xfId="17686" xr:uid="{00000000-0005-0000-0000-0000F4680000}"/>
    <cellStyle name="好_10_动车10月资金动态 5 2" xfId="35592" xr:uid="{00000000-0005-0000-0000-0000F5680000}"/>
    <cellStyle name="好_10_动车10月资金动态 6" xfId="35587" xr:uid="{00000000-0005-0000-0000-0000F6680000}"/>
    <cellStyle name="好_10_动车9月材料动态" xfId="2091" xr:uid="{00000000-0005-0000-0000-0000F7680000}"/>
    <cellStyle name="好_10_动车9月材料动态 2" xfId="5718" xr:uid="{00000000-0005-0000-0000-0000F8680000}"/>
    <cellStyle name="好_10_动车9月材料动态 2 2" xfId="35594" xr:uid="{00000000-0005-0000-0000-0000F9680000}"/>
    <cellStyle name="好_10_动车9月材料动态 3" xfId="13043" xr:uid="{00000000-0005-0000-0000-0000FA680000}"/>
    <cellStyle name="好_10_动车9月材料动态 3 2" xfId="35595" xr:uid="{00000000-0005-0000-0000-0000FB680000}"/>
    <cellStyle name="好_10_动车9月材料动态 4" xfId="13044" xr:uid="{00000000-0005-0000-0000-0000FC680000}"/>
    <cellStyle name="好_10_动车9月材料动态 4 2" xfId="35596" xr:uid="{00000000-0005-0000-0000-0000FD680000}"/>
    <cellStyle name="好_10_动车9月材料动态 5" xfId="16701" xr:uid="{00000000-0005-0000-0000-0000FE680000}"/>
    <cellStyle name="好_10_动车9月材料动态 5 2" xfId="31949" xr:uid="{00000000-0005-0000-0000-0000FF680000}"/>
    <cellStyle name="好_10_动车9月材料动态 6" xfId="35593" xr:uid="{00000000-0005-0000-0000-000000690000}"/>
    <cellStyle name="好_10_汇总10月材料动态" xfId="525" xr:uid="{00000000-0005-0000-0000-000001690000}"/>
    <cellStyle name="好_10_汇总10月材料动态 2" xfId="5719" xr:uid="{00000000-0005-0000-0000-000002690000}"/>
    <cellStyle name="好_10_汇总10月材料动态 2 2" xfId="34112" xr:uid="{00000000-0005-0000-0000-000003690000}"/>
    <cellStyle name="好_10_汇总10月材料动态 3" xfId="12706" xr:uid="{00000000-0005-0000-0000-000004690000}"/>
    <cellStyle name="好_10_汇总10月材料动态 3 2" xfId="34114" xr:uid="{00000000-0005-0000-0000-000005690000}"/>
    <cellStyle name="好_10_汇总10月材料动态 4" xfId="13045" xr:uid="{00000000-0005-0000-0000-000006690000}"/>
    <cellStyle name="好_10_汇总10月材料动态 4 2" xfId="35597" xr:uid="{00000000-0005-0000-0000-000007690000}"/>
    <cellStyle name="好_10_汇总10月材料动态 5" xfId="16533" xr:uid="{00000000-0005-0000-0000-000008690000}"/>
    <cellStyle name="好_10_汇总10月材料动态 5 2" xfId="35598" xr:uid="{00000000-0005-0000-0000-000009690000}"/>
    <cellStyle name="好_10_汇总10月材料动态 6" xfId="34110" xr:uid="{00000000-0005-0000-0000-00000A690000}"/>
    <cellStyle name="好_10_建安1月材料动态" xfId="3106" xr:uid="{00000000-0005-0000-0000-00000B690000}"/>
    <cellStyle name="好_10_建安1月材料动态 2" xfId="5720" xr:uid="{00000000-0005-0000-0000-00000C690000}"/>
    <cellStyle name="好_10_建安1月材料动态 2 2" xfId="34565" xr:uid="{00000000-0005-0000-0000-00000D690000}"/>
    <cellStyle name="好_10_建安1月材料动态 3" xfId="8573" xr:uid="{00000000-0005-0000-0000-00000E690000}"/>
    <cellStyle name="好_10_建安1月材料动态 3 2" xfId="30107" xr:uid="{00000000-0005-0000-0000-00000F690000}"/>
    <cellStyle name="好_10_建安1月材料动态 4" xfId="12811" xr:uid="{00000000-0005-0000-0000-000010690000}"/>
    <cellStyle name="好_10_建安1月材料动态 4 2" xfId="34605" xr:uid="{00000000-0005-0000-0000-000011690000}"/>
    <cellStyle name="好_10_建安1月材料动态 5" xfId="17688" xr:uid="{00000000-0005-0000-0000-000012690000}"/>
    <cellStyle name="好_10_建安1月材料动态 5 2" xfId="34608" xr:uid="{00000000-0005-0000-0000-000013690000}"/>
    <cellStyle name="好_10_建安1月材料动态 6" xfId="35599" xr:uid="{00000000-0005-0000-0000-000014690000}"/>
    <cellStyle name="好_10_建安4季应付款项全" xfId="2083" xr:uid="{00000000-0005-0000-0000-000015690000}"/>
    <cellStyle name="好_10_建安4季应付款项全 2" xfId="5721" xr:uid="{00000000-0005-0000-0000-000016690000}"/>
    <cellStyle name="好_10_建安4季应付款项全 2 2" xfId="7709" xr:uid="{00000000-0005-0000-0000-000017690000}"/>
    <cellStyle name="好_10_建安4季应付款项全 2 2 2" xfId="35606" xr:uid="{00000000-0005-0000-0000-000018690000}"/>
    <cellStyle name="好_10_建安4季应付款项全 2 3" xfId="13047" xr:uid="{00000000-0005-0000-0000-000019690000}"/>
    <cellStyle name="好_10_建安4季应付款项全 2 3 2" xfId="35608" xr:uid="{00000000-0005-0000-0000-00001A690000}"/>
    <cellStyle name="好_10_建安4季应付款项全 2 4" xfId="35604" xr:uid="{00000000-0005-0000-0000-00001B690000}"/>
    <cellStyle name="好_10_建安4季应付款项全 3" xfId="13048" xr:uid="{00000000-0005-0000-0000-00001C690000}"/>
    <cellStyle name="好_10_建安4季应付款项全 3 2" xfId="35611" xr:uid="{00000000-0005-0000-0000-00001D690000}"/>
    <cellStyle name="好_10_建安4季应付款项全 4" xfId="13051" xr:uid="{00000000-0005-0000-0000-00001E690000}"/>
    <cellStyle name="好_10_建安4季应付款项全 4 2" xfId="35614" xr:uid="{00000000-0005-0000-0000-00001F690000}"/>
    <cellStyle name="好_10_建安4季应付款项全 5" xfId="16693" xr:uid="{00000000-0005-0000-0000-000020690000}"/>
    <cellStyle name="好_10_建安4季应付款项全 5 2" xfId="35617" xr:uid="{00000000-0005-0000-0000-000021690000}"/>
    <cellStyle name="好_10_建安4季应付款项全 6" xfId="35601" xr:uid="{00000000-0005-0000-0000-000022690000}"/>
    <cellStyle name="好_10_建安4季应付款项全_8月应付款项" xfId="2698" xr:uid="{00000000-0005-0000-0000-000023690000}"/>
    <cellStyle name="好_10_建安4季应付款项全_8月应付款项 2" xfId="5722" xr:uid="{00000000-0005-0000-0000-000024690000}"/>
    <cellStyle name="好_10_建安4季应付款项全_8月应付款项 2 2" xfId="25999" xr:uid="{00000000-0005-0000-0000-000025690000}"/>
    <cellStyle name="好_10_建安4季应付款项全_8月应付款项 3" xfId="12095" xr:uid="{00000000-0005-0000-0000-000026690000}"/>
    <cellStyle name="好_10_建安4季应付款项全_8月应付款项 3 2" xfId="30238" xr:uid="{00000000-0005-0000-0000-000027690000}"/>
    <cellStyle name="好_10_建安4季应付款项全_8月应付款项 4" xfId="12097" xr:uid="{00000000-0005-0000-0000-000028690000}"/>
    <cellStyle name="好_10_建安4季应付款项全_8月应付款项 4 2" xfId="32609" xr:uid="{00000000-0005-0000-0000-000029690000}"/>
    <cellStyle name="好_10_建安4季应付款项全_8月应付款项 5" xfId="17295" xr:uid="{00000000-0005-0000-0000-00002A690000}"/>
    <cellStyle name="好_10_建安4季应付款项全_8月应付款项 5 2" xfId="32611" xr:uid="{00000000-0005-0000-0000-00002B690000}"/>
    <cellStyle name="好_10_建安4季应付款项全_8月应付款项 6" xfId="23748" xr:uid="{00000000-0005-0000-0000-00002C690000}"/>
    <cellStyle name="好_10_建安4季应付款项全_理应付款" xfId="2243" xr:uid="{00000000-0005-0000-0000-00002D690000}"/>
    <cellStyle name="好_10_建安4季应付款项全_理应付款 2" xfId="5723" xr:uid="{00000000-0005-0000-0000-00002E690000}"/>
    <cellStyle name="好_10_建安4季应付款项全_理应付款 2 2" xfId="35619" xr:uid="{00000000-0005-0000-0000-00002F690000}"/>
    <cellStyle name="好_10_建安4季应付款项全_理应付款 3" xfId="13052" xr:uid="{00000000-0005-0000-0000-000030690000}"/>
    <cellStyle name="好_10_建安4季应付款项全_理应付款 3 2" xfId="35620" xr:uid="{00000000-0005-0000-0000-000031690000}"/>
    <cellStyle name="好_10_建安4季应付款项全_理应付款 4" xfId="13053" xr:uid="{00000000-0005-0000-0000-000032690000}"/>
    <cellStyle name="好_10_建安4季应付款项全_理应付款 4 2" xfId="35621" xr:uid="{00000000-0005-0000-0000-000033690000}"/>
    <cellStyle name="好_10_建安4季应付款项全_理应付款 5" xfId="16845" xr:uid="{00000000-0005-0000-0000-000034690000}"/>
    <cellStyle name="好_10_建安4季应付款项全_理应付款 5 2" xfId="35622" xr:uid="{00000000-0005-0000-0000-000035690000}"/>
    <cellStyle name="好_10_建安4季应付款项全_理应付款 6" xfId="35618" xr:uid="{00000000-0005-0000-0000-000036690000}"/>
    <cellStyle name="好_10_同煤2011年12月报表 - 副本" xfId="3107" xr:uid="{00000000-0005-0000-0000-000037690000}"/>
    <cellStyle name="好_10_同煤2011年12月报表 - 副本 2" xfId="5724" xr:uid="{00000000-0005-0000-0000-000038690000}"/>
    <cellStyle name="好_10_同煤2011年12月报表 - 副本 2 2" xfId="34262" xr:uid="{00000000-0005-0000-0000-000039690000}"/>
    <cellStyle name="好_10_同煤2011年12月报表 - 副本 3" xfId="12770" xr:uid="{00000000-0005-0000-0000-00003A690000}"/>
    <cellStyle name="好_10_同煤2011年12月报表 - 副本 3 2" xfId="34267" xr:uid="{00000000-0005-0000-0000-00003B690000}"/>
    <cellStyle name="好_10_同煤2011年12月报表 - 副本 4" xfId="12772" xr:uid="{00000000-0005-0000-0000-00003C690000}"/>
    <cellStyle name="好_10_同煤2011年12月报表 - 副本 4 2" xfId="34269" xr:uid="{00000000-0005-0000-0000-00003D690000}"/>
    <cellStyle name="好_10_同煤2011年12月报表 - 副本 5" xfId="17689" xr:uid="{00000000-0005-0000-0000-00003E690000}"/>
    <cellStyle name="好_10_同煤2011年12月报表 - 副本 5 2" xfId="24097" xr:uid="{00000000-0005-0000-0000-00003F690000}"/>
    <cellStyle name="好_10_同煤2011年12月报表 - 副本 6" xfId="35623" xr:uid="{00000000-0005-0000-0000-000040690000}"/>
    <cellStyle name="好_10_同煤2012年9月报表" xfId="3108" xr:uid="{00000000-0005-0000-0000-000041690000}"/>
    <cellStyle name="好_10_同煤2012年9月报表 2" xfId="5725" xr:uid="{00000000-0005-0000-0000-000042690000}"/>
    <cellStyle name="好_10_同煤2012年9月报表 2 2" xfId="35625" xr:uid="{00000000-0005-0000-0000-000043690000}"/>
    <cellStyle name="好_10_同煤2012年9月报表 3" xfId="13054" xr:uid="{00000000-0005-0000-0000-000044690000}"/>
    <cellStyle name="好_10_同煤2012年9月报表 3 2" xfId="35626" xr:uid="{00000000-0005-0000-0000-000045690000}"/>
    <cellStyle name="好_10_同煤2012年9月报表 4" xfId="13055" xr:uid="{00000000-0005-0000-0000-000046690000}"/>
    <cellStyle name="好_10_同煤2012年9月报表 4 2" xfId="35628" xr:uid="{00000000-0005-0000-0000-000047690000}"/>
    <cellStyle name="好_10_同煤2012年9月报表 5" xfId="17690" xr:uid="{00000000-0005-0000-0000-000048690000}"/>
    <cellStyle name="好_10_同煤2012年9月报表 5 2" xfId="35629" xr:uid="{00000000-0005-0000-0000-000049690000}"/>
    <cellStyle name="好_10_同煤2012年9月报表 6" xfId="35624" xr:uid="{00000000-0005-0000-0000-00004A690000}"/>
    <cellStyle name="好_10_项目部物资设备应付款项统计表" xfId="3109" xr:uid="{00000000-0005-0000-0000-00004B690000}"/>
    <cellStyle name="好_10_项目部物资设备应付款项统计表 2" xfId="5726" xr:uid="{00000000-0005-0000-0000-00004C690000}"/>
    <cellStyle name="好_10_项目部物资设备应付款项统计表 2 2" xfId="7711" xr:uid="{00000000-0005-0000-0000-00004D690000}"/>
    <cellStyle name="好_10_项目部物资设备应付款项统计表 2 2 2" xfId="35635" xr:uid="{00000000-0005-0000-0000-00004E690000}"/>
    <cellStyle name="好_10_项目部物资设备应付款项统计表 2 3" xfId="13057" xr:uid="{00000000-0005-0000-0000-00004F690000}"/>
    <cellStyle name="好_10_项目部物资设备应付款项统计表 2 3 2" xfId="35637" xr:uid="{00000000-0005-0000-0000-000050690000}"/>
    <cellStyle name="好_10_项目部物资设备应付款项统计表 2 4" xfId="35633" xr:uid="{00000000-0005-0000-0000-000051690000}"/>
    <cellStyle name="好_10_项目部物资设备应付款项统计表 3" xfId="13059" xr:uid="{00000000-0005-0000-0000-000052690000}"/>
    <cellStyle name="好_10_项目部物资设备应付款项统计表 3 2" xfId="35639" xr:uid="{00000000-0005-0000-0000-000053690000}"/>
    <cellStyle name="好_10_项目部物资设备应付款项统计表 4" xfId="13060" xr:uid="{00000000-0005-0000-0000-000054690000}"/>
    <cellStyle name="好_10_项目部物资设备应付款项统计表 4 2" xfId="35640" xr:uid="{00000000-0005-0000-0000-000055690000}"/>
    <cellStyle name="好_10_项目部物资设备应付款项统计表 5" xfId="17691" xr:uid="{00000000-0005-0000-0000-000056690000}"/>
    <cellStyle name="好_10_项目部物资设备应付款项统计表 5 2" xfId="24951" xr:uid="{00000000-0005-0000-0000-000057690000}"/>
    <cellStyle name="好_10_项目部物资设备应付款项统计表 6" xfId="35631" xr:uid="{00000000-0005-0000-0000-000058690000}"/>
    <cellStyle name="好_10_项目部物资设备应付款项统计表_8月应付款项" xfId="2976" xr:uid="{00000000-0005-0000-0000-000059690000}"/>
    <cellStyle name="好_10_项目部物资设备应付款项统计表_8月应付款项 2" xfId="5727" xr:uid="{00000000-0005-0000-0000-00005A690000}"/>
    <cellStyle name="好_10_项目部物资设备应付款项统计表_8月应付款项 2 2" xfId="35644" xr:uid="{00000000-0005-0000-0000-00005B690000}"/>
    <cellStyle name="好_10_项目部物资设备应付款项统计表_8月应付款项 3" xfId="13062" xr:uid="{00000000-0005-0000-0000-00005C690000}"/>
    <cellStyle name="好_10_项目部物资设备应付款项统计表_8月应付款项 3 2" xfId="35646" xr:uid="{00000000-0005-0000-0000-00005D690000}"/>
    <cellStyle name="好_10_项目部物资设备应付款项统计表_8月应付款项 4" xfId="12631" xr:uid="{00000000-0005-0000-0000-00005E690000}"/>
    <cellStyle name="好_10_项目部物资设备应付款项统计表_8月应付款项 4 2" xfId="33917" xr:uid="{00000000-0005-0000-0000-00005F690000}"/>
    <cellStyle name="好_10_项目部物资设备应付款项统计表_8月应付款项 5" xfId="17562" xr:uid="{00000000-0005-0000-0000-000060690000}"/>
    <cellStyle name="好_10_项目部物资设备应付款项统计表_8月应付款项 5 2" xfId="35648" xr:uid="{00000000-0005-0000-0000-000061690000}"/>
    <cellStyle name="好_10_项目部物资设备应付款项统计表_8月应付款项 6" xfId="35642" xr:uid="{00000000-0005-0000-0000-000062690000}"/>
    <cellStyle name="好_10_项目部物资设备应付款项统计表_理应付款" xfId="3110" xr:uid="{00000000-0005-0000-0000-000063690000}"/>
    <cellStyle name="好_10_项目部物资设备应付款项统计表_理应付款 2" xfId="5728" xr:uid="{00000000-0005-0000-0000-000064690000}"/>
    <cellStyle name="好_10_项目部物资设备应付款项统计表_理应付款 2 2" xfId="35650" xr:uid="{00000000-0005-0000-0000-000065690000}"/>
    <cellStyle name="好_10_项目部物资设备应付款项统计表_理应付款 3" xfId="13063" xr:uid="{00000000-0005-0000-0000-000066690000}"/>
    <cellStyle name="好_10_项目部物资设备应付款项统计表_理应付款 3 2" xfId="25195" xr:uid="{00000000-0005-0000-0000-000067690000}"/>
    <cellStyle name="好_10_项目部物资设备应付款项统计表_理应付款 4" xfId="13064" xr:uid="{00000000-0005-0000-0000-000068690000}"/>
    <cellStyle name="好_10_项目部物资设备应付款项统计表_理应付款 4 2" xfId="24929" xr:uid="{00000000-0005-0000-0000-000069690000}"/>
    <cellStyle name="好_10_项目部物资设备应付款项统计表_理应付款 5" xfId="17692" xr:uid="{00000000-0005-0000-0000-00006A690000}"/>
    <cellStyle name="好_10_项目部物资设备应付款项统计表_理应付款 5 2" xfId="35651" xr:uid="{00000000-0005-0000-0000-00006B690000}"/>
    <cellStyle name="好_10_项目部物资设备应付款项统计表_理应付款 6" xfId="35649" xr:uid="{00000000-0005-0000-0000-00006C690000}"/>
    <cellStyle name="好_10_应付款" xfId="3111" xr:uid="{00000000-0005-0000-0000-00006D690000}"/>
    <cellStyle name="好_10_应付款 2" xfId="5729" xr:uid="{00000000-0005-0000-0000-00006E690000}"/>
    <cellStyle name="好_10_应付款 2 2" xfId="7713" xr:uid="{00000000-0005-0000-0000-00006F690000}"/>
    <cellStyle name="好_10_应付款 2 2 2" xfId="35654" xr:uid="{00000000-0005-0000-0000-000070690000}"/>
    <cellStyle name="好_10_应付款 2 3" xfId="13065" xr:uid="{00000000-0005-0000-0000-000071690000}"/>
    <cellStyle name="好_10_应付款 2 3 2" xfId="35656" xr:uid="{00000000-0005-0000-0000-000072690000}"/>
    <cellStyle name="好_10_应付款 2 4" xfId="35653" xr:uid="{00000000-0005-0000-0000-000073690000}"/>
    <cellStyle name="好_10_应付款 3" xfId="13066" xr:uid="{00000000-0005-0000-0000-000074690000}"/>
    <cellStyle name="好_10_应付款 3 2" xfId="35657" xr:uid="{00000000-0005-0000-0000-000075690000}"/>
    <cellStyle name="好_10_应付款 4" xfId="13067" xr:uid="{00000000-0005-0000-0000-000076690000}"/>
    <cellStyle name="好_10_应付款 4 2" xfId="35658" xr:uid="{00000000-0005-0000-0000-000077690000}"/>
    <cellStyle name="好_10_应付款 5" xfId="17693" xr:uid="{00000000-0005-0000-0000-000078690000}"/>
    <cellStyle name="好_10_应付款 5 2" xfId="35659" xr:uid="{00000000-0005-0000-0000-000079690000}"/>
    <cellStyle name="好_10_应付款 6" xfId="35652" xr:uid="{00000000-0005-0000-0000-00007A690000}"/>
    <cellStyle name="好_10_应付款_8月应付款项" xfId="3112" xr:uid="{00000000-0005-0000-0000-00007B690000}"/>
    <cellStyle name="好_10_应付款_8月应付款项 2" xfId="5730" xr:uid="{00000000-0005-0000-0000-00007C690000}"/>
    <cellStyle name="好_10_应付款_8月应付款项 2 2" xfId="23739" xr:uid="{00000000-0005-0000-0000-00007D690000}"/>
    <cellStyle name="好_10_应付款_8月应付款项 3" xfId="13068" xr:uid="{00000000-0005-0000-0000-00007E690000}"/>
    <cellStyle name="好_10_应付款_8月应付款项 3 2" xfId="35663" xr:uid="{00000000-0005-0000-0000-00007F690000}"/>
    <cellStyle name="好_10_应付款_8月应付款项 4" xfId="13069" xr:uid="{00000000-0005-0000-0000-000080690000}"/>
    <cellStyle name="好_10_应付款_8月应付款项 4 2" xfId="35665" xr:uid="{00000000-0005-0000-0000-000081690000}"/>
    <cellStyle name="好_10_应付款_8月应付款项 5" xfId="17694" xr:uid="{00000000-0005-0000-0000-000082690000}"/>
    <cellStyle name="好_10_应付款_8月应付款项 5 2" xfId="26163" xr:uid="{00000000-0005-0000-0000-000083690000}"/>
    <cellStyle name="好_10_应付款_8月应付款项 6" xfId="35660" xr:uid="{00000000-0005-0000-0000-000084690000}"/>
    <cellStyle name="好_10_应付款_理应付款" xfId="3113" xr:uid="{00000000-0005-0000-0000-000085690000}"/>
    <cellStyle name="好_10_应付款_理应付款 2" xfId="5731" xr:uid="{00000000-0005-0000-0000-000086690000}"/>
    <cellStyle name="好_10_应付款_理应付款 2 2" xfId="35666" xr:uid="{00000000-0005-0000-0000-000087690000}"/>
    <cellStyle name="好_10_应付款_理应付款 3" xfId="13070" xr:uid="{00000000-0005-0000-0000-000088690000}"/>
    <cellStyle name="好_10_应付款_理应付款 3 2" xfId="35667" xr:uid="{00000000-0005-0000-0000-000089690000}"/>
    <cellStyle name="好_10_应付款_理应付款 4" xfId="13071" xr:uid="{00000000-0005-0000-0000-00008A690000}"/>
    <cellStyle name="好_10_应付款_理应付款 4 2" xfId="35668" xr:uid="{00000000-0005-0000-0000-00008B690000}"/>
    <cellStyle name="好_10_应付款_理应付款 5" xfId="17695" xr:uid="{00000000-0005-0000-0000-00008C690000}"/>
    <cellStyle name="好_10_应付款_理应付款 5 2" xfId="35669" xr:uid="{00000000-0005-0000-0000-00008D690000}"/>
    <cellStyle name="好_10_应付款_理应付款 6" xfId="26750" xr:uid="{00000000-0005-0000-0000-00008E690000}"/>
    <cellStyle name="好_10三季度报表" xfId="3114" xr:uid="{00000000-0005-0000-0000-00008F690000}"/>
    <cellStyle name="好_10三季度报表 2" xfId="5732" xr:uid="{00000000-0005-0000-0000-000090690000}"/>
    <cellStyle name="好_10三季度报表 2 2" xfId="35671" xr:uid="{00000000-0005-0000-0000-000091690000}"/>
    <cellStyle name="好_10三季度报表 3" xfId="13072" xr:uid="{00000000-0005-0000-0000-000092690000}"/>
    <cellStyle name="好_10三季度报表 3 2" xfId="35672" xr:uid="{00000000-0005-0000-0000-000093690000}"/>
    <cellStyle name="好_10三季度报表 4" xfId="13073" xr:uid="{00000000-0005-0000-0000-000094690000}"/>
    <cellStyle name="好_10三季度报表 4 2" xfId="35673" xr:uid="{00000000-0005-0000-0000-000095690000}"/>
    <cellStyle name="好_10三季度报表 5" xfId="17696" xr:uid="{00000000-0005-0000-0000-000096690000}"/>
    <cellStyle name="好_10三季度报表 5 2" xfId="35674" xr:uid="{00000000-0005-0000-0000-000097690000}"/>
    <cellStyle name="好_10三季度报表 6" xfId="35670" xr:uid="{00000000-0005-0000-0000-000098690000}"/>
    <cellStyle name="好_10月动态" xfId="1224" xr:uid="{00000000-0005-0000-0000-000099690000}"/>
    <cellStyle name="好_10月动态 2" xfId="5733" xr:uid="{00000000-0005-0000-0000-00009A690000}"/>
    <cellStyle name="好_10月动态 2 2" xfId="34548" xr:uid="{00000000-0005-0000-0000-00009B690000}"/>
    <cellStyle name="好_10月动态 3" xfId="13074" xr:uid="{00000000-0005-0000-0000-00009C690000}"/>
    <cellStyle name="好_10月动态 3 2" xfId="35675" xr:uid="{00000000-0005-0000-0000-00009D690000}"/>
    <cellStyle name="好_10月动态 4" xfId="13075" xr:uid="{00000000-0005-0000-0000-00009E690000}"/>
    <cellStyle name="好_10月动态 4 2" xfId="35677" xr:uid="{00000000-0005-0000-0000-00009F690000}"/>
    <cellStyle name="好_10月动态 5" xfId="15931" xr:uid="{00000000-0005-0000-0000-0000A0690000}"/>
    <cellStyle name="好_10月动态 5 2" xfId="35679" xr:uid="{00000000-0005-0000-0000-0000A1690000}"/>
    <cellStyle name="好_10月动态 6" xfId="34544" xr:uid="{00000000-0005-0000-0000-0000A2690000}"/>
    <cellStyle name="好_10月建安动态" xfId="1687" xr:uid="{00000000-0005-0000-0000-0000A3690000}"/>
    <cellStyle name="好_10月建安动态 2" xfId="5734" xr:uid="{00000000-0005-0000-0000-0000A4690000}"/>
    <cellStyle name="好_10月建安动态 2 2" xfId="7714" xr:uid="{00000000-0005-0000-0000-0000A5690000}"/>
    <cellStyle name="好_10月建安动态 2 2 2" xfId="35681" xr:uid="{00000000-0005-0000-0000-0000A6690000}"/>
    <cellStyle name="好_10月建安动态 2 3" xfId="13076" xr:uid="{00000000-0005-0000-0000-0000A7690000}"/>
    <cellStyle name="好_10月建安动态 2 3 2" xfId="35682" xr:uid="{00000000-0005-0000-0000-0000A8690000}"/>
    <cellStyle name="好_10月建安动态 2 4" xfId="35680" xr:uid="{00000000-0005-0000-0000-0000A9690000}"/>
    <cellStyle name="好_10月建安动态 3" xfId="13077" xr:uid="{00000000-0005-0000-0000-0000AA690000}"/>
    <cellStyle name="好_10月建安动态 3 2" xfId="35683" xr:uid="{00000000-0005-0000-0000-0000AB690000}"/>
    <cellStyle name="好_10月建安动态 4" xfId="13078" xr:uid="{00000000-0005-0000-0000-0000AC690000}"/>
    <cellStyle name="好_10月建安动态 4 2" xfId="35685" xr:uid="{00000000-0005-0000-0000-0000AD690000}"/>
    <cellStyle name="好_10月建安动态 5" xfId="16328" xr:uid="{00000000-0005-0000-0000-0000AE690000}"/>
    <cellStyle name="好_10月建安动态 5 2" xfId="21354" xr:uid="{00000000-0005-0000-0000-0000AF690000}"/>
    <cellStyle name="好_10月建安动态 6" xfId="25307" xr:uid="{00000000-0005-0000-0000-0000B0690000}"/>
    <cellStyle name="好_10月应付款统计表" xfId="1117" xr:uid="{00000000-0005-0000-0000-0000B1690000}"/>
    <cellStyle name="好_10月应付款统计表 2" xfId="5735" xr:uid="{00000000-0005-0000-0000-0000B2690000}"/>
    <cellStyle name="好_10月应付款统计表 2 2" xfId="7715" xr:uid="{00000000-0005-0000-0000-0000B3690000}"/>
    <cellStyle name="好_10月应付款统计表 2 2 2" xfId="35687" xr:uid="{00000000-0005-0000-0000-0000B4690000}"/>
    <cellStyle name="好_10月应付款统计表 2 3" xfId="13079" xr:uid="{00000000-0005-0000-0000-0000B5690000}"/>
    <cellStyle name="好_10月应付款统计表 2 3 2" xfId="35688" xr:uid="{00000000-0005-0000-0000-0000B6690000}"/>
    <cellStyle name="好_10月应付款统计表 2 4" xfId="35686" xr:uid="{00000000-0005-0000-0000-0000B7690000}"/>
    <cellStyle name="好_10月应付款统计表 3" xfId="13080" xr:uid="{00000000-0005-0000-0000-0000B8690000}"/>
    <cellStyle name="好_10月应付款统计表 3 2" xfId="35689" xr:uid="{00000000-0005-0000-0000-0000B9690000}"/>
    <cellStyle name="好_10月应付款统计表 4" xfId="13081" xr:uid="{00000000-0005-0000-0000-0000BA690000}"/>
    <cellStyle name="好_10月应付款统计表 4 2" xfId="35690" xr:uid="{00000000-0005-0000-0000-0000BB690000}"/>
    <cellStyle name="好_10月应付款统计表 5" xfId="15768" xr:uid="{00000000-0005-0000-0000-0000BC690000}"/>
    <cellStyle name="好_10月应付款统计表 5 2" xfId="35691" xr:uid="{00000000-0005-0000-0000-0000BD690000}"/>
    <cellStyle name="好_10月应付款统计表 6" xfId="29624" xr:uid="{00000000-0005-0000-0000-0000BE690000}"/>
    <cellStyle name="好_10月应付款统计表_8月应付款项" xfId="489" xr:uid="{00000000-0005-0000-0000-0000BF690000}"/>
    <cellStyle name="好_10月应付款统计表_8月应付款项 2" xfId="5736" xr:uid="{00000000-0005-0000-0000-0000C0690000}"/>
    <cellStyle name="好_10月应付款统计表_8月应付款项 2 2" xfId="35693" xr:uid="{00000000-0005-0000-0000-0000C1690000}"/>
    <cellStyle name="好_10月应付款统计表_8月应付款项 3" xfId="13082" xr:uid="{00000000-0005-0000-0000-0000C2690000}"/>
    <cellStyle name="好_10月应付款统计表_8月应付款项 3 2" xfId="24887" xr:uid="{00000000-0005-0000-0000-0000C3690000}"/>
    <cellStyle name="好_10月应付款统计表_8月应付款项 4" xfId="13083" xr:uid="{00000000-0005-0000-0000-0000C4690000}"/>
    <cellStyle name="好_10月应付款统计表_8月应付款项 4 2" xfId="35696" xr:uid="{00000000-0005-0000-0000-0000C5690000}"/>
    <cellStyle name="好_10月应付款统计表_8月应付款项 5" xfId="15496" xr:uid="{00000000-0005-0000-0000-0000C6690000}"/>
    <cellStyle name="好_10月应付款统计表_8月应付款项 5 2" xfId="24894" xr:uid="{00000000-0005-0000-0000-0000C7690000}"/>
    <cellStyle name="好_10月应付款统计表_8月应付款项 6" xfId="35692" xr:uid="{00000000-0005-0000-0000-0000C8690000}"/>
    <cellStyle name="好_10月应付款统计表_理应付款" xfId="3115" xr:uid="{00000000-0005-0000-0000-0000C9690000}"/>
    <cellStyle name="好_10月应付款统计表_理应付款 2" xfId="5737" xr:uid="{00000000-0005-0000-0000-0000CA690000}"/>
    <cellStyle name="好_10月应付款统计表_理应付款 2 2" xfId="35698" xr:uid="{00000000-0005-0000-0000-0000CB690000}"/>
    <cellStyle name="好_10月应付款统计表_理应付款 3" xfId="13084" xr:uid="{00000000-0005-0000-0000-0000CC690000}"/>
    <cellStyle name="好_10月应付款统计表_理应付款 3 2" xfId="35699" xr:uid="{00000000-0005-0000-0000-0000CD690000}"/>
    <cellStyle name="好_10月应付款统计表_理应付款 4" xfId="10148" xr:uid="{00000000-0005-0000-0000-0000CE690000}"/>
    <cellStyle name="好_10月应付款统计表_理应付款 4 2" xfId="29082" xr:uid="{00000000-0005-0000-0000-0000CF690000}"/>
    <cellStyle name="好_10月应付款统计表_理应付款 5" xfId="17697" xr:uid="{00000000-0005-0000-0000-0000D0690000}"/>
    <cellStyle name="好_10月应付款统计表_理应付款 5 2" xfId="29084" xr:uid="{00000000-0005-0000-0000-0000D1690000}"/>
    <cellStyle name="好_10月应付款统计表_理应付款 6" xfId="35697" xr:uid="{00000000-0005-0000-0000-0000D2690000}"/>
    <cellStyle name="好_11月动态" xfId="3116" xr:uid="{00000000-0005-0000-0000-0000D3690000}"/>
    <cellStyle name="好_11月动态 2" xfId="5738" xr:uid="{00000000-0005-0000-0000-0000D4690000}"/>
    <cellStyle name="好_11月动态 2 2" xfId="7716" xr:uid="{00000000-0005-0000-0000-0000D5690000}"/>
    <cellStyle name="好_11月动态 2 2 2" xfId="28484" xr:uid="{00000000-0005-0000-0000-0000D6690000}"/>
    <cellStyle name="好_11月动态 2 3" xfId="13085" xr:uid="{00000000-0005-0000-0000-0000D7690000}"/>
    <cellStyle name="好_11月动态 2 3 2" xfId="28486" xr:uid="{00000000-0005-0000-0000-0000D8690000}"/>
    <cellStyle name="好_11月动态 2 4" xfId="30116" xr:uid="{00000000-0005-0000-0000-0000D9690000}"/>
    <cellStyle name="好_11月动态 3" xfId="8568" xr:uid="{00000000-0005-0000-0000-0000DA690000}"/>
    <cellStyle name="好_11月动态 3 2" xfId="30120" xr:uid="{00000000-0005-0000-0000-0000DB690000}"/>
    <cellStyle name="好_11月动态 4" xfId="13086" xr:uid="{00000000-0005-0000-0000-0000DC690000}"/>
    <cellStyle name="好_11月动态 4 2" xfId="35700" xr:uid="{00000000-0005-0000-0000-0000DD690000}"/>
    <cellStyle name="好_11月动态 5" xfId="17698" xr:uid="{00000000-0005-0000-0000-0000DE690000}"/>
    <cellStyle name="好_11月动态 5 2" xfId="35701" xr:uid="{00000000-0005-0000-0000-0000DF690000}"/>
    <cellStyle name="好_11月动态 6" xfId="30112" xr:uid="{00000000-0005-0000-0000-0000E0690000}"/>
    <cellStyle name="好_11月计划 局    " xfId="3117" xr:uid="{00000000-0005-0000-0000-0000E1690000}"/>
    <cellStyle name="好_11月计划 局     2" xfId="2671" xr:uid="{00000000-0005-0000-0000-0000E2690000}"/>
    <cellStyle name="好_11月计划 局     2 2" xfId="5740" xr:uid="{00000000-0005-0000-0000-0000E3690000}"/>
    <cellStyle name="好_11月计划 局     2 2 2" xfId="35703" xr:uid="{00000000-0005-0000-0000-0000E4690000}"/>
    <cellStyle name="好_11月计划 局     2 3" xfId="13087" xr:uid="{00000000-0005-0000-0000-0000E5690000}"/>
    <cellStyle name="好_11月计划 局     2 3 2" xfId="35704" xr:uid="{00000000-0005-0000-0000-0000E6690000}"/>
    <cellStyle name="好_11月计划 局     2 4" xfId="13088" xr:uid="{00000000-0005-0000-0000-0000E7690000}"/>
    <cellStyle name="好_11月计划 局     2 4 2" xfId="35705" xr:uid="{00000000-0005-0000-0000-0000E8690000}"/>
    <cellStyle name="好_11月计划 局     2 5" xfId="17269" xr:uid="{00000000-0005-0000-0000-0000E9690000}"/>
    <cellStyle name="好_11月计划 局     2 5 2" xfId="35706" xr:uid="{00000000-0005-0000-0000-0000EA690000}"/>
    <cellStyle name="好_11月计划 局     2 6" xfId="35702" xr:uid="{00000000-0005-0000-0000-0000EB690000}"/>
    <cellStyle name="好_11月计划 局     3" xfId="5739" xr:uid="{00000000-0005-0000-0000-0000EC690000}"/>
    <cellStyle name="好_11月计划 局     3 2" xfId="35707" xr:uid="{00000000-0005-0000-0000-0000ED690000}"/>
    <cellStyle name="好_11月计划 局     4" xfId="13089" xr:uid="{00000000-0005-0000-0000-0000EE690000}"/>
    <cellStyle name="好_11月计划 局     4 2" xfId="35708" xr:uid="{00000000-0005-0000-0000-0000EF690000}"/>
    <cellStyle name="好_11月计划 局     5" xfId="13090" xr:uid="{00000000-0005-0000-0000-0000F0690000}"/>
    <cellStyle name="好_11月计划 局     5 2" xfId="35709" xr:uid="{00000000-0005-0000-0000-0000F1690000}"/>
    <cellStyle name="好_11月计划 局     6" xfId="17699" xr:uid="{00000000-0005-0000-0000-0000F2690000}"/>
    <cellStyle name="好_11月计划 局     6 2" xfId="35710" xr:uid="{00000000-0005-0000-0000-0000F3690000}"/>
    <cellStyle name="好_11月计划 局     7" xfId="30896" xr:uid="{00000000-0005-0000-0000-0000F4690000}"/>
    <cellStyle name="好_11月建安动态（总）" xfId="1158" xr:uid="{00000000-0005-0000-0000-0000F5690000}"/>
    <cellStyle name="好_11月建安动态（总） 2" xfId="5741" xr:uid="{00000000-0005-0000-0000-0000F6690000}"/>
    <cellStyle name="好_11月建安动态（总） 2 2" xfId="35712" xr:uid="{00000000-0005-0000-0000-0000F7690000}"/>
    <cellStyle name="好_11月建安动态（总） 3" xfId="13091" xr:uid="{00000000-0005-0000-0000-0000F8690000}"/>
    <cellStyle name="好_11月建安动态（总） 3 2" xfId="35713" xr:uid="{00000000-0005-0000-0000-0000F9690000}"/>
    <cellStyle name="好_11月建安动态（总） 4" xfId="13092" xr:uid="{00000000-0005-0000-0000-0000FA690000}"/>
    <cellStyle name="好_11月建安动态（总） 4 2" xfId="35714" xr:uid="{00000000-0005-0000-0000-0000FB690000}"/>
    <cellStyle name="好_11月建安动态（总） 5" xfId="15789" xr:uid="{00000000-0005-0000-0000-0000FC690000}"/>
    <cellStyle name="好_11月建安动态（总） 5 2" xfId="35715" xr:uid="{00000000-0005-0000-0000-0000FD690000}"/>
    <cellStyle name="好_11月建安动态（总） 6" xfId="35711" xr:uid="{00000000-0005-0000-0000-0000FE690000}"/>
    <cellStyle name="好_11月太原南站动态表" xfId="848" xr:uid="{00000000-0005-0000-0000-0000FF690000}"/>
    <cellStyle name="好_11月太原南站动态表 2" xfId="5742" xr:uid="{00000000-0005-0000-0000-0000006A0000}"/>
    <cellStyle name="好_11月太原南站动态表 2 2" xfId="7717" xr:uid="{00000000-0005-0000-0000-0000016A0000}"/>
    <cellStyle name="好_11月太原南站动态表 2 2 2" xfId="26696" xr:uid="{00000000-0005-0000-0000-0000026A0000}"/>
    <cellStyle name="好_11月太原南站动态表 2 3" xfId="8456" xr:uid="{00000000-0005-0000-0000-0000036A0000}"/>
    <cellStyle name="好_11月太原南站动态表 2 3 2" xfId="26698" xr:uid="{00000000-0005-0000-0000-0000046A0000}"/>
    <cellStyle name="好_11月太原南站动态表 2 4" xfId="28713" xr:uid="{00000000-0005-0000-0000-0000056A0000}"/>
    <cellStyle name="好_11月太原南站动态表 3" xfId="12035" xr:uid="{00000000-0005-0000-0000-0000066A0000}"/>
    <cellStyle name="好_11月太原南站动态表 3 2" xfId="32424" xr:uid="{00000000-0005-0000-0000-0000076A0000}"/>
    <cellStyle name="好_11月太原南站动态表 4" xfId="13093" xr:uid="{00000000-0005-0000-0000-0000086A0000}"/>
    <cellStyle name="好_11月太原南站动态表 4 2" xfId="32426" xr:uid="{00000000-0005-0000-0000-0000096A0000}"/>
    <cellStyle name="好_11月太原南站动态表 5" xfId="15651" xr:uid="{00000000-0005-0000-0000-00000A6A0000}"/>
    <cellStyle name="好_11月太原南站动态表 5 2" xfId="35716" xr:uid="{00000000-0005-0000-0000-00000B6A0000}"/>
    <cellStyle name="好_11月太原南站动态表 6" xfId="28710" xr:uid="{00000000-0005-0000-0000-00000C6A0000}"/>
    <cellStyle name="好_11月应付款项" xfId="3118" xr:uid="{00000000-0005-0000-0000-00000D6A0000}"/>
    <cellStyle name="好_11月应付款项 2" xfId="5743" xr:uid="{00000000-0005-0000-0000-00000E6A0000}"/>
    <cellStyle name="好_11月应付款项 2 2" xfId="35718" xr:uid="{00000000-0005-0000-0000-00000F6A0000}"/>
    <cellStyle name="好_11月应付款项 3" xfId="13094" xr:uid="{00000000-0005-0000-0000-0000106A0000}"/>
    <cellStyle name="好_11月应付款项 3 2" xfId="35719" xr:uid="{00000000-0005-0000-0000-0000116A0000}"/>
    <cellStyle name="好_11月应付款项 4" xfId="13095" xr:uid="{00000000-0005-0000-0000-0000126A0000}"/>
    <cellStyle name="好_11月应付款项 4 2" xfId="35720" xr:uid="{00000000-0005-0000-0000-0000136A0000}"/>
    <cellStyle name="好_11月应付款项 5" xfId="17700" xr:uid="{00000000-0005-0000-0000-0000146A0000}"/>
    <cellStyle name="好_11月应付款项 5 2" xfId="23876" xr:uid="{00000000-0005-0000-0000-0000156A0000}"/>
    <cellStyle name="好_11月应付款项 6" xfId="35717" xr:uid="{00000000-0005-0000-0000-0000166A0000}"/>
    <cellStyle name="好_12" xfId="3119" xr:uid="{00000000-0005-0000-0000-0000176A0000}"/>
    <cellStyle name="好_12 2" xfId="5744" xr:uid="{00000000-0005-0000-0000-0000186A0000}"/>
    <cellStyle name="好_12 2 2" xfId="35723" xr:uid="{00000000-0005-0000-0000-0000196A0000}"/>
    <cellStyle name="好_12 3" xfId="13097" xr:uid="{00000000-0005-0000-0000-00001A6A0000}"/>
    <cellStyle name="好_12 3 2" xfId="35725" xr:uid="{00000000-0005-0000-0000-00001B6A0000}"/>
    <cellStyle name="好_12 4" xfId="13098" xr:uid="{00000000-0005-0000-0000-00001C6A0000}"/>
    <cellStyle name="好_12 4 2" xfId="35726" xr:uid="{00000000-0005-0000-0000-00001D6A0000}"/>
    <cellStyle name="好_12 5" xfId="17701" xr:uid="{00000000-0005-0000-0000-00001E6A0000}"/>
    <cellStyle name="好_12 5 2" xfId="35727" xr:uid="{00000000-0005-0000-0000-00001F6A0000}"/>
    <cellStyle name="好_12 6" xfId="35721" xr:uid="{00000000-0005-0000-0000-0000206A0000}"/>
    <cellStyle name="好_123" xfId="3120" xr:uid="{00000000-0005-0000-0000-0000216A0000}"/>
    <cellStyle name="好_123 2" xfId="5745" xr:uid="{00000000-0005-0000-0000-0000226A0000}"/>
    <cellStyle name="好_123 2 2" xfId="35729" xr:uid="{00000000-0005-0000-0000-0000236A0000}"/>
    <cellStyle name="好_123 3" xfId="13099" xr:uid="{00000000-0005-0000-0000-0000246A0000}"/>
    <cellStyle name="好_123 3 2" xfId="28312" xr:uid="{00000000-0005-0000-0000-0000256A0000}"/>
    <cellStyle name="好_123 4" xfId="13100" xr:uid="{00000000-0005-0000-0000-0000266A0000}"/>
    <cellStyle name="好_123 4 2" xfId="35730" xr:uid="{00000000-0005-0000-0000-0000276A0000}"/>
    <cellStyle name="好_123 5" xfId="17702" xr:uid="{00000000-0005-0000-0000-0000286A0000}"/>
    <cellStyle name="好_123 5 2" xfId="35731" xr:uid="{00000000-0005-0000-0000-0000296A0000}"/>
    <cellStyle name="好_123 6" xfId="35728" xr:uid="{00000000-0005-0000-0000-00002A6A0000}"/>
    <cellStyle name="好_129月传" xfId="3122" xr:uid="{00000000-0005-0000-0000-00002B6A0000}"/>
    <cellStyle name="好_129月传 2" xfId="5746" xr:uid="{00000000-0005-0000-0000-00002C6A0000}"/>
    <cellStyle name="好_129月传 2 2" xfId="27589" xr:uid="{00000000-0005-0000-0000-00002D6A0000}"/>
    <cellStyle name="好_129月传 3" xfId="13102" xr:uid="{00000000-0005-0000-0000-00002E6A0000}"/>
    <cellStyle name="好_129月传 3 2" xfId="27593" xr:uid="{00000000-0005-0000-0000-00002F6A0000}"/>
    <cellStyle name="好_129月传 4" xfId="13104" xr:uid="{00000000-0005-0000-0000-0000306A0000}"/>
    <cellStyle name="好_129月传 4 2" xfId="35733" xr:uid="{00000000-0005-0000-0000-0000316A0000}"/>
    <cellStyle name="好_129月传 5" xfId="17704" xr:uid="{00000000-0005-0000-0000-0000326A0000}"/>
    <cellStyle name="好_129月传 5 2" xfId="35735" xr:uid="{00000000-0005-0000-0000-0000336A0000}"/>
    <cellStyle name="好_129月传 6" xfId="27586" xr:uid="{00000000-0005-0000-0000-0000346A0000}"/>
    <cellStyle name="好_12材料动态表" xfId="476" xr:uid="{00000000-0005-0000-0000-0000356A0000}"/>
    <cellStyle name="好_12材料动态表 2" xfId="5747" xr:uid="{00000000-0005-0000-0000-0000366A0000}"/>
    <cellStyle name="好_12材料动态表 2 2" xfId="35738" xr:uid="{00000000-0005-0000-0000-0000376A0000}"/>
    <cellStyle name="好_12材料动态表 3" xfId="13106" xr:uid="{00000000-0005-0000-0000-0000386A0000}"/>
    <cellStyle name="好_12材料动态表 3 2" xfId="35739" xr:uid="{00000000-0005-0000-0000-0000396A0000}"/>
    <cellStyle name="好_12材料动态表 4" xfId="13107" xr:uid="{00000000-0005-0000-0000-00003A6A0000}"/>
    <cellStyle name="好_12材料动态表 4 2" xfId="35740" xr:uid="{00000000-0005-0000-0000-00003B6A0000}"/>
    <cellStyle name="好_12材料动态表 5" xfId="15484" xr:uid="{00000000-0005-0000-0000-00003C6A0000}"/>
    <cellStyle name="好_12材料动态表 5 2" xfId="28953" xr:uid="{00000000-0005-0000-0000-00003D6A0000}"/>
    <cellStyle name="好_12材料动态表 6" xfId="35737" xr:uid="{00000000-0005-0000-0000-00003E6A0000}"/>
    <cellStyle name="好_12动态表" xfId="3123" xr:uid="{00000000-0005-0000-0000-00003F6A0000}"/>
    <cellStyle name="好_12动态表 2" xfId="5748" xr:uid="{00000000-0005-0000-0000-0000406A0000}"/>
    <cellStyle name="好_12动态表 2 2" xfId="35741" xr:uid="{00000000-0005-0000-0000-0000416A0000}"/>
    <cellStyle name="好_12动态表 3" xfId="13108" xr:uid="{00000000-0005-0000-0000-0000426A0000}"/>
    <cellStyle name="好_12动态表 3 2" xfId="35742" xr:uid="{00000000-0005-0000-0000-0000436A0000}"/>
    <cellStyle name="好_12动态表 4" xfId="13109" xr:uid="{00000000-0005-0000-0000-0000446A0000}"/>
    <cellStyle name="好_12动态表 4 2" xfId="35743" xr:uid="{00000000-0005-0000-0000-0000456A0000}"/>
    <cellStyle name="好_12动态表 5" xfId="17705" xr:uid="{00000000-0005-0000-0000-0000466A0000}"/>
    <cellStyle name="好_12动态表 5 2" xfId="35744" xr:uid="{00000000-0005-0000-0000-0000476A0000}"/>
    <cellStyle name="好_12动态表 6" xfId="35556" xr:uid="{00000000-0005-0000-0000-0000486A0000}"/>
    <cellStyle name="好_12年3季度物表000" xfId="2781" xr:uid="{00000000-0005-0000-0000-0000496A0000}"/>
    <cellStyle name="好_12年3季度物表000 2" xfId="5749" xr:uid="{00000000-0005-0000-0000-00004A6A0000}"/>
    <cellStyle name="好_12年3季度物表000 2 2" xfId="7719" xr:uid="{00000000-0005-0000-0000-00004B6A0000}"/>
    <cellStyle name="好_12年3季度物表000 2 2 2" xfId="35746" xr:uid="{00000000-0005-0000-0000-00004C6A0000}"/>
    <cellStyle name="好_12年3季度物表000 2 3" xfId="13110" xr:uid="{00000000-0005-0000-0000-00004D6A0000}"/>
    <cellStyle name="好_12年3季度物表000 2 3 2" xfId="35747" xr:uid="{00000000-0005-0000-0000-00004E6A0000}"/>
    <cellStyle name="好_12年3季度物表000 2 4" xfId="26977" xr:uid="{00000000-0005-0000-0000-00004F6A0000}"/>
    <cellStyle name="好_12年3季度物表000 3" xfId="13111" xr:uid="{00000000-0005-0000-0000-0000506A0000}"/>
    <cellStyle name="好_12年3季度物表000 3 2" xfId="26979" xr:uid="{00000000-0005-0000-0000-0000516A0000}"/>
    <cellStyle name="好_12年3季度物表000 4" xfId="8993" xr:uid="{00000000-0005-0000-0000-0000526A0000}"/>
    <cellStyle name="好_12年3季度物表000 4 2" xfId="22892" xr:uid="{00000000-0005-0000-0000-0000536A0000}"/>
    <cellStyle name="好_12年3季度物表000 5" xfId="17375" xr:uid="{00000000-0005-0000-0000-0000546A0000}"/>
    <cellStyle name="好_12年3季度物表000 5 2" xfId="22898" xr:uid="{00000000-0005-0000-0000-0000556A0000}"/>
    <cellStyle name="好_12年3季度物表000 6" xfId="35745" xr:uid="{00000000-0005-0000-0000-0000566A0000}"/>
    <cellStyle name="好_12年3季度物表000_8月应付款项" xfId="3124" xr:uid="{00000000-0005-0000-0000-0000576A0000}"/>
    <cellStyle name="好_12年3季度物表000_8月应付款项 2" xfId="5750" xr:uid="{00000000-0005-0000-0000-0000586A0000}"/>
    <cellStyle name="好_12年3季度物表000_8月应付款项 2 2" xfId="35750" xr:uid="{00000000-0005-0000-0000-0000596A0000}"/>
    <cellStyle name="好_12年3季度物表000_8月应付款项 3" xfId="13113" xr:uid="{00000000-0005-0000-0000-00005A6A0000}"/>
    <cellStyle name="好_12年3季度物表000_8月应付款项 3 2" xfId="35751" xr:uid="{00000000-0005-0000-0000-00005B6A0000}"/>
    <cellStyle name="好_12年3季度物表000_8月应付款项 4" xfId="13114" xr:uid="{00000000-0005-0000-0000-00005C6A0000}"/>
    <cellStyle name="好_12年3季度物表000_8月应付款项 4 2" xfId="35752" xr:uid="{00000000-0005-0000-0000-00005D6A0000}"/>
    <cellStyle name="好_12年3季度物表000_8月应付款项 5" xfId="17706" xr:uid="{00000000-0005-0000-0000-00005E6A0000}"/>
    <cellStyle name="好_12年3季度物表000_8月应付款项 5 2" xfId="35753" xr:uid="{00000000-0005-0000-0000-00005F6A0000}"/>
    <cellStyle name="好_12年3季度物表000_8月应付款项 6" xfId="35749" xr:uid="{00000000-0005-0000-0000-0000606A0000}"/>
    <cellStyle name="好_12年3季度物表000_理应付款" xfId="3125" xr:uid="{00000000-0005-0000-0000-0000616A0000}"/>
    <cellStyle name="好_12年3季度物表000_理应付款 2" xfId="5751" xr:uid="{00000000-0005-0000-0000-0000626A0000}"/>
    <cellStyle name="好_12年3季度物表000_理应付款 2 2" xfId="33876" xr:uid="{00000000-0005-0000-0000-0000636A0000}"/>
    <cellStyle name="好_12年3季度物表000_理应付款 3" xfId="13115" xr:uid="{00000000-0005-0000-0000-0000646A0000}"/>
    <cellStyle name="好_12年3季度物表000_理应付款 3 2" xfId="33879" xr:uid="{00000000-0005-0000-0000-0000656A0000}"/>
    <cellStyle name="好_12年3季度物表000_理应付款 4" xfId="13116" xr:uid="{00000000-0005-0000-0000-0000666A0000}"/>
    <cellStyle name="好_12年3季度物表000_理应付款 4 2" xfId="35755" xr:uid="{00000000-0005-0000-0000-0000676A0000}"/>
    <cellStyle name="好_12年3季度物表000_理应付款 5" xfId="17707" xr:uid="{00000000-0005-0000-0000-0000686A0000}"/>
    <cellStyle name="好_12年3季度物表000_理应付款 5 2" xfId="35756" xr:uid="{00000000-0005-0000-0000-0000696A0000}"/>
    <cellStyle name="好_12年3季度物表000_理应付款 6" xfId="35754" xr:uid="{00000000-0005-0000-0000-00006A6A0000}"/>
    <cellStyle name="好_12年4季度12月应付款项统计表" xfId="3126" xr:uid="{00000000-0005-0000-0000-00006B6A0000}"/>
    <cellStyle name="好_12年4季度12月应付款项统计表 2" xfId="5752" xr:uid="{00000000-0005-0000-0000-00006C6A0000}"/>
    <cellStyle name="好_12年4季度12月应付款项统计表 2 2" xfId="7720" xr:uid="{00000000-0005-0000-0000-00006D6A0000}"/>
    <cellStyle name="好_12年4季度12月应付款项统计表 2 2 2" xfId="24051" xr:uid="{00000000-0005-0000-0000-00006E6A0000}"/>
    <cellStyle name="好_12年4季度12月应付款项统计表 2 3" xfId="12106" xr:uid="{00000000-0005-0000-0000-00006F6A0000}"/>
    <cellStyle name="好_12年4季度12月应付款项统计表 2 3 2" xfId="32629" xr:uid="{00000000-0005-0000-0000-0000706A0000}"/>
    <cellStyle name="好_12年4季度12月应付款项统计表 2 4" xfId="35758" xr:uid="{00000000-0005-0000-0000-0000716A0000}"/>
    <cellStyle name="好_12年4季度12月应付款项统计表 3" xfId="13118" xr:uid="{00000000-0005-0000-0000-0000726A0000}"/>
    <cellStyle name="好_12年4季度12月应付款项统计表 3 2" xfId="35760" xr:uid="{00000000-0005-0000-0000-0000736A0000}"/>
    <cellStyle name="好_12年4季度12月应付款项统计表 4" xfId="13119" xr:uid="{00000000-0005-0000-0000-0000746A0000}"/>
    <cellStyle name="好_12年4季度12月应付款项统计表 4 2" xfId="35762" xr:uid="{00000000-0005-0000-0000-0000756A0000}"/>
    <cellStyle name="好_12年4季度12月应付款项统计表 5" xfId="17708" xr:uid="{00000000-0005-0000-0000-0000766A0000}"/>
    <cellStyle name="好_12年4季度12月应付款项统计表 5 2" xfId="35764" xr:uid="{00000000-0005-0000-0000-0000776A0000}"/>
    <cellStyle name="好_12年4季度12月应付款项统计表 6" xfId="30249" xr:uid="{00000000-0005-0000-0000-0000786A0000}"/>
    <cellStyle name="好_12年4季度12月应付款项统计表_8月应付款项" xfId="3127" xr:uid="{00000000-0005-0000-0000-0000796A0000}"/>
    <cellStyle name="好_12年4季度12月应付款项统计表_8月应付款项 2" xfId="5753" xr:uid="{00000000-0005-0000-0000-00007A6A0000}"/>
    <cellStyle name="好_12年4季度12月应付款项统计表_8月应付款项 2 2" xfId="29345" xr:uid="{00000000-0005-0000-0000-00007B6A0000}"/>
    <cellStyle name="好_12年4季度12月应付款项统计表_8月应付款项 3" xfId="11196" xr:uid="{00000000-0005-0000-0000-00007C6A0000}"/>
    <cellStyle name="好_12年4季度12月应付款项统计表_8月应付款项 3 2" xfId="24302" xr:uid="{00000000-0005-0000-0000-00007D6A0000}"/>
    <cellStyle name="好_12年4季度12月应付款项统计表_8月应付款项 4" xfId="9566" xr:uid="{00000000-0005-0000-0000-00007E6A0000}"/>
    <cellStyle name="好_12年4季度12月应付款项统计表_8月应付款项 4 2" xfId="23962" xr:uid="{00000000-0005-0000-0000-00007F6A0000}"/>
    <cellStyle name="好_12年4季度12月应付款项统计表_8月应付款项 5" xfId="17709" xr:uid="{00000000-0005-0000-0000-0000806A0000}"/>
    <cellStyle name="好_12年4季度12月应付款项统计表_8月应付款项 5 2" xfId="35765" xr:uid="{00000000-0005-0000-0000-0000816A0000}"/>
    <cellStyle name="好_12年4季度12月应付款项统计表_8月应付款项 6" xfId="28049" xr:uid="{00000000-0005-0000-0000-0000826A0000}"/>
    <cellStyle name="好_12年4季度12月应付款项统计表_理应付款" xfId="1707" xr:uid="{00000000-0005-0000-0000-0000836A0000}"/>
    <cellStyle name="好_12年4季度12月应付款项统计表_理应付款 2" xfId="5754" xr:uid="{00000000-0005-0000-0000-0000846A0000}"/>
    <cellStyle name="好_12年4季度12月应付款项统计表_理应付款 2 2" xfId="35768" xr:uid="{00000000-0005-0000-0000-0000856A0000}"/>
    <cellStyle name="好_12年4季度12月应付款项统计表_理应付款 3" xfId="13120" xr:uid="{00000000-0005-0000-0000-0000866A0000}"/>
    <cellStyle name="好_12年4季度12月应付款项统计表_理应付款 3 2" xfId="35769" xr:uid="{00000000-0005-0000-0000-0000876A0000}"/>
    <cellStyle name="好_12年4季度12月应付款项统计表_理应付款 4" xfId="10056" xr:uid="{00000000-0005-0000-0000-0000886A0000}"/>
    <cellStyle name="好_12年4季度12月应付款项统计表_理应付款 4 2" xfId="21674" xr:uid="{00000000-0005-0000-0000-0000896A0000}"/>
    <cellStyle name="好_12年4季度12月应付款项统计表_理应付款 5" xfId="16346" xr:uid="{00000000-0005-0000-0000-00008A6A0000}"/>
    <cellStyle name="好_12年4季度12月应付款项统计表_理应付款 5 2" xfId="35770" xr:uid="{00000000-0005-0000-0000-00008B6A0000}"/>
    <cellStyle name="好_12年4季度12月应付款项统计表_理应付款 6" xfId="35767" xr:uid="{00000000-0005-0000-0000-00008C6A0000}"/>
    <cellStyle name="好_12月材料动态表" xfId="2052" xr:uid="{00000000-0005-0000-0000-00008D6A0000}"/>
    <cellStyle name="好_12月材料动态表 2" xfId="5755" xr:uid="{00000000-0005-0000-0000-00008E6A0000}"/>
    <cellStyle name="好_12月材料动态表 2 2" xfId="35772" xr:uid="{00000000-0005-0000-0000-00008F6A0000}"/>
    <cellStyle name="好_12月材料动态表 3" xfId="13121" xr:uid="{00000000-0005-0000-0000-0000906A0000}"/>
    <cellStyle name="好_12月材料动态表 3 2" xfId="35773" xr:uid="{00000000-0005-0000-0000-0000916A0000}"/>
    <cellStyle name="好_12月材料动态表 4" xfId="13122" xr:uid="{00000000-0005-0000-0000-0000926A0000}"/>
    <cellStyle name="好_12月材料动态表 4 2" xfId="35774" xr:uid="{00000000-0005-0000-0000-0000936A0000}"/>
    <cellStyle name="好_12月材料动态表 5" xfId="16660" xr:uid="{00000000-0005-0000-0000-0000946A0000}"/>
    <cellStyle name="好_12月材料动态表 5 2" xfId="22175" xr:uid="{00000000-0005-0000-0000-0000956A0000}"/>
    <cellStyle name="好_12月材料动态表 6" xfId="35771" xr:uid="{00000000-0005-0000-0000-0000966A0000}"/>
    <cellStyle name="好_12月材料动态最终修改" xfId="3128" xr:uid="{00000000-0005-0000-0000-0000976A0000}"/>
    <cellStyle name="好_12月材料动态最终修改 2" xfId="5756" xr:uid="{00000000-0005-0000-0000-0000986A0000}"/>
    <cellStyle name="好_12月材料动态最终修改 2 2" xfId="35775" xr:uid="{00000000-0005-0000-0000-0000996A0000}"/>
    <cellStyle name="好_12月材料动态最终修改 3" xfId="13123" xr:uid="{00000000-0005-0000-0000-00009A6A0000}"/>
    <cellStyle name="好_12月材料动态最终修改 3 2" xfId="35776" xr:uid="{00000000-0005-0000-0000-00009B6A0000}"/>
    <cellStyle name="好_12月材料动态最终修改 4" xfId="13124" xr:uid="{00000000-0005-0000-0000-00009C6A0000}"/>
    <cellStyle name="好_12月材料动态最终修改 4 2" xfId="35777" xr:uid="{00000000-0005-0000-0000-00009D6A0000}"/>
    <cellStyle name="好_12月材料动态最终修改 5" xfId="17710" xr:uid="{00000000-0005-0000-0000-00009E6A0000}"/>
    <cellStyle name="好_12月材料动态最终修改 5 2" xfId="35779" xr:uid="{00000000-0005-0000-0000-00009F6A0000}"/>
    <cellStyle name="好_12月材料动态最终修改 6" xfId="27099" xr:uid="{00000000-0005-0000-0000-0000A06A0000}"/>
    <cellStyle name="好_13.1泉州万达酒店后勤清单(中铁)" xfId="3129" xr:uid="{00000000-0005-0000-0000-0000A16A0000}"/>
    <cellStyle name="好_13.1泉州万达酒店后勤清单(中铁) 2" xfId="3130" xr:uid="{00000000-0005-0000-0000-0000A26A0000}"/>
    <cellStyle name="好_13.1泉州万达酒店后勤清单(中铁) 2 2" xfId="5758" xr:uid="{00000000-0005-0000-0000-0000A36A0000}"/>
    <cellStyle name="好_13.1泉州万达酒店后勤清单(中铁) 2 2 2" xfId="35782" xr:uid="{00000000-0005-0000-0000-0000A46A0000}"/>
    <cellStyle name="好_13.1泉州万达酒店后勤清单(中铁) 2 3" xfId="13125" xr:uid="{00000000-0005-0000-0000-0000A56A0000}"/>
    <cellStyle name="好_13.1泉州万达酒店后勤清单(中铁) 2 3 2" xfId="35783" xr:uid="{00000000-0005-0000-0000-0000A66A0000}"/>
    <cellStyle name="好_13.1泉州万达酒店后勤清单(中铁) 2 4" xfId="13126" xr:uid="{00000000-0005-0000-0000-0000A76A0000}"/>
    <cellStyle name="好_13.1泉州万达酒店后勤清单(中铁) 2 4 2" xfId="35784" xr:uid="{00000000-0005-0000-0000-0000A86A0000}"/>
    <cellStyle name="好_13.1泉州万达酒店后勤清单(中铁) 2 5" xfId="17712" xr:uid="{00000000-0005-0000-0000-0000A96A0000}"/>
    <cellStyle name="好_13.1泉州万达酒店后勤清单(中铁) 2 5 2" xfId="35785" xr:uid="{00000000-0005-0000-0000-0000AA6A0000}"/>
    <cellStyle name="好_13.1泉州万达酒店后勤清单(中铁) 2 6" xfId="35781" xr:uid="{00000000-0005-0000-0000-0000AB6A0000}"/>
    <cellStyle name="好_13.1泉州万达酒店后勤清单(中铁) 3" xfId="5757" xr:uid="{00000000-0005-0000-0000-0000AC6A0000}"/>
    <cellStyle name="好_13.1泉州万达酒店后勤清单(中铁) 3 2" xfId="35786" xr:uid="{00000000-0005-0000-0000-0000AD6A0000}"/>
    <cellStyle name="好_13.1泉州万达酒店后勤清单(中铁) 4" xfId="13127" xr:uid="{00000000-0005-0000-0000-0000AE6A0000}"/>
    <cellStyle name="好_13.1泉州万达酒店后勤清单(中铁) 4 2" xfId="35787" xr:uid="{00000000-0005-0000-0000-0000AF6A0000}"/>
    <cellStyle name="好_13.1泉州万达酒店后勤清单(中铁) 5" xfId="13128" xr:uid="{00000000-0005-0000-0000-0000B06A0000}"/>
    <cellStyle name="好_13.1泉州万达酒店后勤清单(中铁) 5 2" xfId="35788" xr:uid="{00000000-0005-0000-0000-0000B16A0000}"/>
    <cellStyle name="好_13.1泉州万达酒店后勤清单(中铁) 6" xfId="17711" xr:uid="{00000000-0005-0000-0000-0000B26A0000}"/>
    <cellStyle name="好_13.1泉州万达酒店后勤清单(中铁) 6 2" xfId="35789" xr:uid="{00000000-0005-0000-0000-0000B36A0000}"/>
    <cellStyle name="好_13.1泉州万达酒店后勤清单(中铁) 7" xfId="35780" xr:uid="{00000000-0005-0000-0000-0000B46A0000}"/>
    <cellStyle name="好_13年10月六局台账" xfId="4147" xr:uid="{00000000-0005-0000-0000-0000B56A0000}"/>
    <cellStyle name="好_13年10月六局台账 2" xfId="33101" xr:uid="{00000000-0005-0000-0000-0000B66A0000}"/>
    <cellStyle name="好_13年10月六局台账_项目物资管理台帐" xfId="4148" xr:uid="{00000000-0005-0000-0000-0000B76A0000}"/>
    <cellStyle name="好_13年10月六局台账_项目物资管理台帐 2" xfId="35791" xr:uid="{00000000-0005-0000-0000-0000B86A0000}"/>
    <cellStyle name="好_13年10月六局台账_项目物资管理台帐汇总表(工程项目物资数量计划 实耗对比表)" xfId="4033" xr:uid="{00000000-0005-0000-0000-0000B96A0000}"/>
    <cellStyle name="好_13年10月六局台账_项目物资管理台帐汇总表(工程项目物资数量计划 实耗对比表) 2" xfId="35792" xr:uid="{00000000-0005-0000-0000-0000BA6A0000}"/>
    <cellStyle name="好_13年10月六局台账_主要物资计划与到货报表" xfId="3734" xr:uid="{00000000-0005-0000-0000-0000BB6A0000}"/>
    <cellStyle name="好_13年10月六局台账_主要物资计划与到货报表 2" xfId="20758" xr:uid="{00000000-0005-0000-0000-0000BC6A0000}"/>
    <cellStyle name="好_13年12月六局台账" xfId="3745" xr:uid="{00000000-0005-0000-0000-0000BD6A0000}"/>
    <cellStyle name="好_13年12月六局台账 2" xfId="35793" xr:uid="{00000000-0005-0000-0000-0000BE6A0000}"/>
    <cellStyle name="好_13年12月六局台账_项目物资管理台帐" xfId="4084" xr:uid="{00000000-0005-0000-0000-0000BF6A0000}"/>
    <cellStyle name="好_13年12月六局台账_项目物资管理台帐 2" xfId="35794" xr:uid="{00000000-0005-0000-0000-0000C06A0000}"/>
    <cellStyle name="好_13年12月六局台账_项目物资管理台帐汇总表(工程项目物资数量计划 实耗对比表)" xfId="4098" xr:uid="{00000000-0005-0000-0000-0000C16A0000}"/>
    <cellStyle name="好_13年12月六局台账_项目物资管理台帐汇总表(工程项目物资数量计划 实耗对比表) 2" xfId="35795" xr:uid="{00000000-0005-0000-0000-0000C26A0000}"/>
    <cellStyle name="好_13年12月六局台账_主要物资计划与到货报表" xfId="4149" xr:uid="{00000000-0005-0000-0000-0000C36A0000}"/>
    <cellStyle name="好_13年12月六局台账_主要物资计划与到货报表 2" xfId="27753" xr:uid="{00000000-0005-0000-0000-0000C46A0000}"/>
    <cellStyle name="好_13年4月报六局台账" xfId="4150" xr:uid="{00000000-0005-0000-0000-0000C56A0000}"/>
    <cellStyle name="好_13年4月报六局台账 2" xfId="32193" xr:uid="{00000000-0005-0000-0000-0000C66A0000}"/>
    <cellStyle name="好_13年4月报六局台账_项目物资管理台帐" xfId="3962" xr:uid="{00000000-0005-0000-0000-0000C76A0000}"/>
    <cellStyle name="好_13年4月报六局台账_项目物资管理台帐 2" xfId="35796" xr:uid="{00000000-0005-0000-0000-0000C86A0000}"/>
    <cellStyle name="好_13年4月报六局台账_项目物资管理台帐汇总表(工程项目物资数量计划 实耗对比表)" xfId="4151" xr:uid="{00000000-0005-0000-0000-0000C96A0000}"/>
    <cellStyle name="好_13年4月报六局台账_项目物资管理台帐汇总表(工程项目物资数量计划 实耗对比表) 2" xfId="33645" xr:uid="{00000000-0005-0000-0000-0000CA6A0000}"/>
    <cellStyle name="好_13年4月报六局台账_主要物资计划与到货报表" xfId="4152" xr:uid="{00000000-0005-0000-0000-0000CB6A0000}"/>
    <cellStyle name="好_13年4月报六局台账_主要物资计划与到货报表 2" xfId="23602" xr:uid="{00000000-0005-0000-0000-0000CC6A0000}"/>
    <cellStyle name="好_13年5月报六局台账" xfId="4136" xr:uid="{00000000-0005-0000-0000-0000CD6A0000}"/>
    <cellStyle name="好_13年5月报六局台账 2" xfId="35797" xr:uid="{00000000-0005-0000-0000-0000CE6A0000}"/>
    <cellStyle name="好_13年5月报六局台账_项目物资管理台帐" xfId="3798" xr:uid="{00000000-0005-0000-0000-0000CF6A0000}"/>
    <cellStyle name="好_13年5月报六局台账_项目物资管理台帐 2" xfId="35799" xr:uid="{00000000-0005-0000-0000-0000D06A0000}"/>
    <cellStyle name="好_13年5月报六局台账_项目物资管理台帐汇总表(工程项目物资数量计划 实耗对比表)" xfId="3950" xr:uid="{00000000-0005-0000-0000-0000D16A0000}"/>
    <cellStyle name="好_13年5月报六局台账_项目物资管理台帐汇总表(工程项目物资数量计划 实耗对比表) 2" xfId="27113" xr:uid="{00000000-0005-0000-0000-0000D26A0000}"/>
    <cellStyle name="好_13年5月报六局台账_主要物资计划与到货报表" xfId="4153" xr:uid="{00000000-0005-0000-0000-0000D36A0000}"/>
    <cellStyle name="好_13年5月报六局台账_主要物资计划与到货报表 2" xfId="35800" xr:uid="{00000000-0005-0000-0000-0000D46A0000}"/>
    <cellStyle name="好_13年6月报六局台账" xfId="4154" xr:uid="{00000000-0005-0000-0000-0000D56A0000}"/>
    <cellStyle name="好_13年6月报六局台账 2" xfId="22470" xr:uid="{00000000-0005-0000-0000-0000D66A0000}"/>
    <cellStyle name="好_13年6月报六局台账_项目物资管理台帐" xfId="4155" xr:uid="{00000000-0005-0000-0000-0000D76A0000}"/>
    <cellStyle name="好_13年6月报六局台账_项目物资管理台帐 2" xfId="33109" xr:uid="{00000000-0005-0000-0000-0000D86A0000}"/>
    <cellStyle name="好_13年6月报六局台账_项目物资管理台帐汇总表(工程项目物资数量计划 实耗对比表)" xfId="3727" xr:uid="{00000000-0005-0000-0000-0000D96A0000}"/>
    <cellStyle name="好_13年6月报六局台账_项目物资管理台帐汇总表(工程项目物资数量计划 实耗对比表) 2" xfId="33573" xr:uid="{00000000-0005-0000-0000-0000DA6A0000}"/>
    <cellStyle name="好_13年6月报六局台账_主要物资计划与到货报表" xfId="4146" xr:uid="{00000000-0005-0000-0000-0000DB6A0000}"/>
    <cellStyle name="好_13年6月报六局台账_主要物资计划与到货报表 2" xfId="35801" xr:uid="{00000000-0005-0000-0000-0000DC6A0000}"/>
    <cellStyle name="好_13年7月六局台账" xfId="3719" xr:uid="{00000000-0005-0000-0000-0000DD6A0000}"/>
    <cellStyle name="好_13年7月六局台账 2" xfId="35802" xr:uid="{00000000-0005-0000-0000-0000DE6A0000}"/>
    <cellStyle name="好_13年7月六局台账_项目物资管理台帐" xfId="3928" xr:uid="{00000000-0005-0000-0000-0000DF6A0000}"/>
    <cellStyle name="好_13年7月六局台账_项目物资管理台帐 2" xfId="35804" xr:uid="{00000000-0005-0000-0000-0000E06A0000}"/>
    <cellStyle name="好_13年7月六局台账_项目物资管理台帐汇总表(工程项目物资数量计划 实耗对比表)" xfId="4019" xr:uid="{00000000-0005-0000-0000-0000E16A0000}"/>
    <cellStyle name="好_13年7月六局台账_项目物资管理台帐汇总表(工程项目物资数量计划 实耗对比表) 2" xfId="35805" xr:uid="{00000000-0005-0000-0000-0000E26A0000}"/>
    <cellStyle name="好_13年7月六局台账_主要物资计划与到货报表" xfId="3880" xr:uid="{00000000-0005-0000-0000-0000E36A0000}"/>
    <cellStyle name="好_13年7月六局台账_主要物资计划与到货报表 2" xfId="33488" xr:uid="{00000000-0005-0000-0000-0000E46A0000}"/>
    <cellStyle name="好_13年9月六局台账" xfId="4156" xr:uid="{00000000-0005-0000-0000-0000E56A0000}"/>
    <cellStyle name="好_13年9月六局台账 2" xfId="35806" xr:uid="{00000000-0005-0000-0000-0000E66A0000}"/>
    <cellStyle name="好_13年9月六局台账_项目物资管理台帐" xfId="3809" xr:uid="{00000000-0005-0000-0000-0000E76A0000}"/>
    <cellStyle name="好_13年9月六局台账_项目物资管理台帐 2" xfId="28941" xr:uid="{00000000-0005-0000-0000-0000E86A0000}"/>
    <cellStyle name="好_13年9月六局台账_项目物资管理台帐汇总表(工程项目物资数量计划 实耗对比表)" xfId="3937" xr:uid="{00000000-0005-0000-0000-0000E96A0000}"/>
    <cellStyle name="好_13年9月六局台账_项目物资管理台帐汇总表(工程项目物资数量计划 实耗对比表) 2" xfId="35807" xr:uid="{00000000-0005-0000-0000-0000EA6A0000}"/>
    <cellStyle name="好_13年9月六局台账_主要物资计划与到货报表" xfId="3869" xr:uid="{00000000-0005-0000-0000-0000EB6A0000}"/>
    <cellStyle name="好_13年9月六局台账_主要物资计划与到货报表 2" xfId="35809" xr:uid="{00000000-0005-0000-0000-0000EC6A0000}"/>
    <cellStyle name="好_14年12月份资金动态（已修改）" xfId="822" xr:uid="{00000000-0005-0000-0000-0000ED6A0000}"/>
    <cellStyle name="好_14年12月份资金动态（已修改） 2" xfId="5759" xr:uid="{00000000-0005-0000-0000-0000EE6A0000}"/>
    <cellStyle name="好_14年12月份资金动态（已修改） 2 2" xfId="35813" xr:uid="{00000000-0005-0000-0000-0000EF6A0000}"/>
    <cellStyle name="好_14年12月份资金动态（已修改） 3" xfId="11600" xr:uid="{00000000-0005-0000-0000-0000F06A0000}"/>
    <cellStyle name="好_14年12月份资金动态（已修改） 3 2" xfId="31325" xr:uid="{00000000-0005-0000-0000-0000F16A0000}"/>
    <cellStyle name="好_14年12月份资金动态（已修改） 4" xfId="9833" xr:uid="{00000000-0005-0000-0000-0000F26A0000}"/>
    <cellStyle name="好_14年12月份资金动态（已修改） 4 2" xfId="25931" xr:uid="{00000000-0005-0000-0000-0000F36A0000}"/>
    <cellStyle name="好_14年12月份资金动态（已修改） 5" xfId="15642" xr:uid="{00000000-0005-0000-0000-0000F46A0000}"/>
    <cellStyle name="好_14年12月份资金动态（已修改） 5 2" xfId="25934" xr:uid="{00000000-0005-0000-0000-0000F56A0000}"/>
    <cellStyle name="好_14年12月份资金动态（已修改） 6" xfId="35811" xr:uid="{00000000-0005-0000-0000-0000F66A0000}"/>
    <cellStyle name="好_14年6月六局台账" xfId="3815" xr:uid="{00000000-0005-0000-0000-0000F76A0000}"/>
    <cellStyle name="好_14年6月六局台账 2" xfId="35815" xr:uid="{00000000-0005-0000-0000-0000F86A0000}"/>
    <cellStyle name="好_14年6月六局台账_项目物资管理台帐" xfId="4157" xr:uid="{00000000-0005-0000-0000-0000F96A0000}"/>
    <cellStyle name="好_14年6月六局台账_项目物资管理台帐 2" xfId="35816" xr:uid="{00000000-0005-0000-0000-0000FA6A0000}"/>
    <cellStyle name="好_14年6月六局台账_项目物资管理台帐汇总表(工程项目物资数量计划 实耗对比表)" xfId="4132" xr:uid="{00000000-0005-0000-0000-0000FB6A0000}"/>
    <cellStyle name="好_14年6月六局台账_项目物资管理台帐汇总表(工程项目物资数量计划 实耗对比表) 2" xfId="35817" xr:uid="{00000000-0005-0000-0000-0000FC6A0000}"/>
    <cellStyle name="好_14年6月六局台账_主要物资计划与到货报表" xfId="4158" xr:uid="{00000000-0005-0000-0000-0000FD6A0000}"/>
    <cellStyle name="好_14年6月六局台账_主要物资计划与到货报表 2" xfId="35818" xr:uid="{00000000-0005-0000-0000-0000FE6A0000}"/>
    <cellStyle name="好_14年7月六局台账" xfId="4159" xr:uid="{00000000-0005-0000-0000-0000FF6A0000}"/>
    <cellStyle name="好_14年7月六局台账 2" xfId="35819" xr:uid="{00000000-0005-0000-0000-0000006B0000}"/>
    <cellStyle name="好_14年7月六局台账_项目物资管理台帐" xfId="4160" xr:uid="{00000000-0005-0000-0000-0000016B0000}"/>
    <cellStyle name="好_14年7月六局台账_项目物资管理台帐 2" xfId="35820" xr:uid="{00000000-0005-0000-0000-0000026B0000}"/>
    <cellStyle name="好_14年7月六局台账_项目物资管理台帐汇总表(工程项目物资数量计划 实耗对比表)" xfId="4161" xr:uid="{00000000-0005-0000-0000-0000036B0000}"/>
    <cellStyle name="好_14年7月六局台账_项目物资管理台帐汇总表(工程项目物资数量计划 实耗对比表) 2" xfId="35821" xr:uid="{00000000-0005-0000-0000-0000046B0000}"/>
    <cellStyle name="好_14年7月六局台账_主要物资计划与到货报表" xfId="3832" xr:uid="{00000000-0005-0000-0000-0000056B0000}"/>
    <cellStyle name="好_14年7月六局台账_主要物资计划与到货报表 2" xfId="35822" xr:uid="{00000000-0005-0000-0000-0000066B0000}"/>
    <cellStyle name="好_2" xfId="2378" xr:uid="{00000000-0005-0000-0000-0000076B0000}"/>
    <cellStyle name="好_2 2" xfId="2164" xr:uid="{00000000-0005-0000-0000-0000086B0000}"/>
    <cellStyle name="好_2 2 2" xfId="5761" xr:uid="{00000000-0005-0000-0000-0000096B0000}"/>
    <cellStyle name="好_2 2 2 2" xfId="7722" xr:uid="{00000000-0005-0000-0000-00000A6B0000}"/>
    <cellStyle name="好_2 2 2 2 2" xfId="35825" xr:uid="{00000000-0005-0000-0000-00000B6B0000}"/>
    <cellStyle name="好_2 2 2 3" xfId="13130" xr:uid="{00000000-0005-0000-0000-00000C6B0000}"/>
    <cellStyle name="好_2 2 2 3 2" xfId="35826" xr:uid="{00000000-0005-0000-0000-00000D6B0000}"/>
    <cellStyle name="好_2 2 2 4" xfId="35823" xr:uid="{00000000-0005-0000-0000-00000E6B0000}"/>
    <cellStyle name="好_2 2 3" xfId="13131" xr:uid="{00000000-0005-0000-0000-00000F6B0000}"/>
    <cellStyle name="好_2 2 3 2" xfId="35828" xr:uid="{00000000-0005-0000-0000-0000106B0000}"/>
    <cellStyle name="好_2 2 4" xfId="13133" xr:uid="{00000000-0005-0000-0000-0000116B0000}"/>
    <cellStyle name="好_2 2 4 2" xfId="35830" xr:uid="{00000000-0005-0000-0000-0000126B0000}"/>
    <cellStyle name="好_2 2 5" xfId="16767" xr:uid="{00000000-0005-0000-0000-0000136B0000}"/>
    <cellStyle name="好_2 2 5 2" xfId="35832" xr:uid="{00000000-0005-0000-0000-0000146B0000}"/>
    <cellStyle name="好_2 2 6" xfId="25937" xr:uid="{00000000-0005-0000-0000-0000156B0000}"/>
    <cellStyle name="好_2 3" xfId="5760" xr:uid="{00000000-0005-0000-0000-0000166B0000}"/>
    <cellStyle name="好_2 3 2" xfId="35833" xr:uid="{00000000-0005-0000-0000-0000176B0000}"/>
    <cellStyle name="好_2 4" xfId="13134" xr:uid="{00000000-0005-0000-0000-0000186B0000}"/>
    <cellStyle name="好_2 4 2" xfId="35835" xr:uid="{00000000-0005-0000-0000-0000196B0000}"/>
    <cellStyle name="好_2 5" xfId="13135" xr:uid="{00000000-0005-0000-0000-00001A6B0000}"/>
    <cellStyle name="好_2 5 2" xfId="35836" xr:uid="{00000000-0005-0000-0000-00001B6B0000}"/>
    <cellStyle name="好_2 6" xfId="16978" xr:uid="{00000000-0005-0000-0000-00001C6B0000}"/>
    <cellStyle name="好_2 6 2" xfId="35837" xr:uid="{00000000-0005-0000-0000-00001D6B0000}"/>
    <cellStyle name="好_2 7" xfId="24764" xr:uid="{00000000-0005-0000-0000-00001E6B0000}"/>
    <cellStyle name="好_2、资金动态" xfId="3131" xr:uid="{00000000-0005-0000-0000-00001F6B0000}"/>
    <cellStyle name="好_2、资金动态 2" xfId="5762" xr:uid="{00000000-0005-0000-0000-0000206B0000}"/>
    <cellStyle name="好_2、资金动态 2 2" xfId="7723" xr:uid="{00000000-0005-0000-0000-0000216B0000}"/>
    <cellStyle name="好_2、资金动态 2 2 2" xfId="35840" xr:uid="{00000000-0005-0000-0000-0000226B0000}"/>
    <cellStyle name="好_2、资金动态 2 3" xfId="13138" xr:uid="{00000000-0005-0000-0000-0000236B0000}"/>
    <cellStyle name="好_2、资金动态 2 3 2" xfId="23552" xr:uid="{00000000-0005-0000-0000-0000246B0000}"/>
    <cellStyle name="好_2、资金动态 2 4" xfId="35838" xr:uid="{00000000-0005-0000-0000-0000256B0000}"/>
    <cellStyle name="好_2、资金动态 3" xfId="13139" xr:uid="{00000000-0005-0000-0000-0000266B0000}"/>
    <cellStyle name="好_2、资金动态 3 2" xfId="35841" xr:uid="{00000000-0005-0000-0000-0000276B0000}"/>
    <cellStyle name="好_2、资金动态 4" xfId="13140" xr:uid="{00000000-0005-0000-0000-0000286B0000}"/>
    <cellStyle name="好_2、资金动态 4 2" xfId="35842" xr:uid="{00000000-0005-0000-0000-0000296B0000}"/>
    <cellStyle name="好_2、资金动态 5" xfId="17713" xr:uid="{00000000-0005-0000-0000-00002A6B0000}"/>
    <cellStyle name="好_2、资金动态 5 2" xfId="35843" xr:uid="{00000000-0005-0000-0000-00002B6B0000}"/>
    <cellStyle name="好_2、资金动态 6" xfId="23997" xr:uid="{00000000-0005-0000-0000-00002C6B0000}"/>
    <cellStyle name="好_2_12年4季度12月应付款项统计表" xfId="495" xr:uid="{00000000-0005-0000-0000-00002D6B0000}"/>
    <cellStyle name="好_2_12年4季度12月应付款项统计表 2" xfId="5763" xr:uid="{00000000-0005-0000-0000-00002E6B0000}"/>
    <cellStyle name="好_2_12年4季度12月应付款项统计表 2 2" xfId="7724" xr:uid="{00000000-0005-0000-0000-00002F6B0000}"/>
    <cellStyle name="好_2_12年4季度12月应付款项统计表 2 2 2" xfId="32528" xr:uid="{00000000-0005-0000-0000-0000306B0000}"/>
    <cellStyle name="好_2_12年4季度12月应付款项统计表 2 3" xfId="13141" xr:uid="{00000000-0005-0000-0000-0000316B0000}"/>
    <cellStyle name="好_2_12年4季度12月应付款项统计表 2 3 2" xfId="35845" xr:uid="{00000000-0005-0000-0000-0000326B0000}"/>
    <cellStyle name="好_2_12年4季度12月应付款项统计表 2 4" xfId="30760" xr:uid="{00000000-0005-0000-0000-0000336B0000}"/>
    <cellStyle name="好_2_12年4季度12月应付款项统计表 3" xfId="13142" xr:uid="{00000000-0005-0000-0000-0000346B0000}"/>
    <cellStyle name="好_2_12年4季度12月应付款项统计表 3 2" xfId="30763" xr:uid="{00000000-0005-0000-0000-0000356B0000}"/>
    <cellStyle name="好_2_12年4季度12月应付款项统计表 4" xfId="13143" xr:uid="{00000000-0005-0000-0000-0000366B0000}"/>
    <cellStyle name="好_2_12年4季度12月应付款项统计表 4 2" xfId="35847" xr:uid="{00000000-0005-0000-0000-0000376B0000}"/>
    <cellStyle name="好_2_12年4季度12月应付款项统计表 5" xfId="15499" xr:uid="{00000000-0005-0000-0000-0000386B0000}"/>
    <cellStyle name="好_2_12年4季度12月应付款项统计表 5 2" xfId="35849" xr:uid="{00000000-0005-0000-0000-0000396B0000}"/>
    <cellStyle name="好_2_12年4季度12月应付款项统计表 6" xfId="35844" xr:uid="{00000000-0005-0000-0000-00003A6B0000}"/>
    <cellStyle name="好_2_12年4季度12月应付款项统计表_8月应付款项" xfId="3132" xr:uid="{00000000-0005-0000-0000-00003B6B0000}"/>
    <cellStyle name="好_2_12年4季度12月应付款项统计表_8月应付款项 2" xfId="5764" xr:uid="{00000000-0005-0000-0000-00003C6B0000}"/>
    <cellStyle name="好_2_12年4季度12月应付款项统计表_8月应付款项 2 2" xfId="35852" xr:uid="{00000000-0005-0000-0000-00003D6B0000}"/>
    <cellStyle name="好_2_12年4季度12月应付款项统计表_8月应付款项 3" xfId="13144" xr:uid="{00000000-0005-0000-0000-00003E6B0000}"/>
    <cellStyle name="好_2_12年4季度12月应付款项统计表_8月应付款项 3 2" xfId="35853" xr:uid="{00000000-0005-0000-0000-00003F6B0000}"/>
    <cellStyle name="好_2_12年4季度12月应付款项统计表_8月应付款项 4" xfId="13145" xr:uid="{00000000-0005-0000-0000-0000406B0000}"/>
    <cellStyle name="好_2_12年4季度12月应付款项统计表_8月应付款项 4 2" xfId="35854" xr:uid="{00000000-0005-0000-0000-0000416B0000}"/>
    <cellStyle name="好_2_12年4季度12月应付款项统计表_8月应付款项 5" xfId="17714" xr:uid="{00000000-0005-0000-0000-0000426B0000}"/>
    <cellStyle name="好_2_12年4季度12月应付款项统计表_8月应付款项 5 2" xfId="35855" xr:uid="{00000000-0005-0000-0000-0000436B0000}"/>
    <cellStyle name="好_2_12年4季度12月应付款项统计表_8月应付款项 6" xfId="35851" xr:uid="{00000000-0005-0000-0000-0000446B0000}"/>
    <cellStyle name="好_2_12年4季度12月应付款项统计表_理应付款" xfId="3133" xr:uid="{00000000-0005-0000-0000-0000456B0000}"/>
    <cellStyle name="好_2_12年4季度12月应付款项统计表_理应付款 2" xfId="5765" xr:uid="{00000000-0005-0000-0000-0000466B0000}"/>
    <cellStyle name="好_2_12年4季度12月应付款项统计表_理应付款 2 2" xfId="35857" xr:uid="{00000000-0005-0000-0000-0000476B0000}"/>
    <cellStyle name="好_2_12年4季度12月应付款项统计表_理应付款 3" xfId="13146" xr:uid="{00000000-0005-0000-0000-0000486B0000}"/>
    <cellStyle name="好_2_12年4季度12月应付款项统计表_理应付款 3 2" xfId="35858" xr:uid="{00000000-0005-0000-0000-0000496B0000}"/>
    <cellStyle name="好_2_12年4季度12月应付款项统计表_理应付款 4" xfId="13147" xr:uid="{00000000-0005-0000-0000-00004A6B0000}"/>
    <cellStyle name="好_2_12年4季度12月应付款项统计表_理应付款 4 2" xfId="35859" xr:uid="{00000000-0005-0000-0000-00004B6B0000}"/>
    <cellStyle name="好_2_12年4季度12月应付款项统计表_理应付款 5" xfId="17715" xr:uid="{00000000-0005-0000-0000-00004C6B0000}"/>
    <cellStyle name="好_2_12年4季度12月应付款项统计表_理应付款 5 2" xfId="35860" xr:uid="{00000000-0005-0000-0000-00004D6B0000}"/>
    <cellStyle name="好_2_12年4季度12月应付款项统计表_理应付款 6" xfId="35856" xr:uid="{00000000-0005-0000-0000-00004E6B0000}"/>
    <cellStyle name="好_2_12月材料动态最终修改" xfId="2662" xr:uid="{00000000-0005-0000-0000-00004F6B0000}"/>
    <cellStyle name="好_2_12月材料动态最终修改 2" xfId="5766" xr:uid="{00000000-0005-0000-0000-0000506B0000}"/>
    <cellStyle name="好_2_12月材料动态最终修改 2 2" xfId="35861" xr:uid="{00000000-0005-0000-0000-0000516B0000}"/>
    <cellStyle name="好_2_12月材料动态最终修改 3" xfId="13148" xr:uid="{00000000-0005-0000-0000-0000526B0000}"/>
    <cellStyle name="好_2_12月材料动态最终修改 3 2" xfId="35862" xr:uid="{00000000-0005-0000-0000-0000536B0000}"/>
    <cellStyle name="好_2_12月材料动态最终修改 4" xfId="13149" xr:uid="{00000000-0005-0000-0000-0000546B0000}"/>
    <cellStyle name="好_2_12月材料动态最终修改 4 2" xfId="35863" xr:uid="{00000000-0005-0000-0000-0000556B0000}"/>
    <cellStyle name="好_2_12月材料动态最终修改 5" xfId="17260" xr:uid="{00000000-0005-0000-0000-0000566B0000}"/>
    <cellStyle name="好_2_12月材料动态最终修改 5 2" xfId="35864" xr:uid="{00000000-0005-0000-0000-0000576B0000}"/>
    <cellStyle name="好_2_12月材料动态最终修改 6" xfId="30921" xr:uid="{00000000-0005-0000-0000-0000586B0000}"/>
    <cellStyle name="好_2_1月动态、资金动态" xfId="2111" xr:uid="{00000000-0005-0000-0000-0000596B0000}"/>
    <cellStyle name="好_2_1月动态、资金动态 2" xfId="5767" xr:uid="{00000000-0005-0000-0000-00005A6B0000}"/>
    <cellStyle name="好_2_1月动态、资金动态 2 2" xfId="7725" xr:uid="{00000000-0005-0000-0000-00005B6B0000}"/>
    <cellStyle name="好_2_1月动态、资金动态 2 2 2" xfId="26604" xr:uid="{00000000-0005-0000-0000-00005C6B0000}"/>
    <cellStyle name="好_2_1月动态、资金动态 2 3" xfId="9716" xr:uid="{00000000-0005-0000-0000-00005D6B0000}"/>
    <cellStyle name="好_2_1月动态、资金动态 2 3 2" xfId="26610" xr:uid="{00000000-0005-0000-0000-00005E6B0000}"/>
    <cellStyle name="好_2_1月动态、资金动态 2 4" xfId="35867" xr:uid="{00000000-0005-0000-0000-00005F6B0000}"/>
    <cellStyle name="好_2_1月动态、资金动态 3" xfId="13150" xr:uid="{00000000-0005-0000-0000-0000606B0000}"/>
    <cellStyle name="好_2_1月动态、资金动态 3 2" xfId="35868" xr:uid="{00000000-0005-0000-0000-0000616B0000}"/>
    <cellStyle name="好_2_1月动态、资金动态 4" xfId="13151" xr:uid="{00000000-0005-0000-0000-0000626B0000}"/>
    <cellStyle name="好_2_1月动态、资金动态 4 2" xfId="35869" xr:uid="{00000000-0005-0000-0000-0000636B0000}"/>
    <cellStyle name="好_2_1月动态、资金动态 5" xfId="16720" xr:uid="{00000000-0005-0000-0000-0000646B0000}"/>
    <cellStyle name="好_2_1月动态、资金动态 5 2" xfId="35870" xr:uid="{00000000-0005-0000-0000-0000656B0000}"/>
    <cellStyle name="好_2_1月动态、资金动态 6" xfId="35866" xr:uid="{00000000-0005-0000-0000-0000666B0000}"/>
    <cellStyle name="好_2_2012年11月北车动态（最终稿）" xfId="3134" xr:uid="{00000000-0005-0000-0000-0000676B0000}"/>
    <cellStyle name="好_2_2012年11月北车动态（最终稿） 2" xfId="5768" xr:uid="{00000000-0005-0000-0000-0000686B0000}"/>
    <cellStyle name="好_2_2012年11月北车动态（最终稿） 2 2" xfId="7726" xr:uid="{00000000-0005-0000-0000-0000696B0000}"/>
    <cellStyle name="好_2_2012年11月北车动态（最终稿） 2 2 2" xfId="35872" xr:uid="{00000000-0005-0000-0000-00006A6B0000}"/>
    <cellStyle name="好_2_2012年11月北车动态（最终稿） 2 3" xfId="13152" xr:uid="{00000000-0005-0000-0000-00006B6B0000}"/>
    <cellStyle name="好_2_2012年11月北车动态（最终稿） 2 3 2" xfId="35874" xr:uid="{00000000-0005-0000-0000-00006C6B0000}"/>
    <cellStyle name="好_2_2012年11月北车动态（最终稿） 2 4" xfId="35871" xr:uid="{00000000-0005-0000-0000-00006D6B0000}"/>
    <cellStyle name="好_2_2012年11月北车动态（最终稿） 3" xfId="10971" xr:uid="{00000000-0005-0000-0000-00006E6B0000}"/>
    <cellStyle name="好_2_2012年11月北车动态（最终稿） 3 2" xfId="22527" xr:uid="{00000000-0005-0000-0000-00006F6B0000}"/>
    <cellStyle name="好_2_2012年11月北车动态（最终稿） 4" xfId="13153" xr:uid="{00000000-0005-0000-0000-0000706B0000}"/>
    <cellStyle name="好_2_2012年11月北车动态（最终稿） 4 2" xfId="35875" xr:uid="{00000000-0005-0000-0000-0000716B0000}"/>
    <cellStyle name="好_2_2012年11月北车动态（最终稿） 5" xfId="17716" xr:uid="{00000000-0005-0000-0000-0000726B0000}"/>
    <cellStyle name="好_2_2012年11月北车动态（最终稿） 5 2" xfId="35876" xr:uid="{00000000-0005-0000-0000-0000736B0000}"/>
    <cellStyle name="好_2_2012年11月北车动态（最终稿） 6" xfId="23729" xr:uid="{00000000-0005-0000-0000-0000746B0000}"/>
    <cellStyle name="好_2_2012年3月报表" xfId="1475" xr:uid="{00000000-0005-0000-0000-0000756B0000}"/>
    <cellStyle name="好_2_2012年3月报表 2" xfId="5769" xr:uid="{00000000-0005-0000-0000-0000766B0000}"/>
    <cellStyle name="好_2_2012年3月报表 2 2" xfId="35879" xr:uid="{00000000-0005-0000-0000-0000776B0000}"/>
    <cellStyle name="好_2_2012年3月报表 3" xfId="13154" xr:uid="{00000000-0005-0000-0000-0000786B0000}"/>
    <cellStyle name="好_2_2012年3月报表 3 2" xfId="35880" xr:uid="{00000000-0005-0000-0000-0000796B0000}"/>
    <cellStyle name="好_2_2012年3月报表 4" xfId="13155" xr:uid="{00000000-0005-0000-0000-00007A6B0000}"/>
    <cellStyle name="好_2_2012年3月报表 4 2" xfId="35881" xr:uid="{00000000-0005-0000-0000-00007B6B0000}"/>
    <cellStyle name="好_2_2012年3月报表 5" xfId="17717" xr:uid="{00000000-0005-0000-0000-00007C6B0000}"/>
    <cellStyle name="好_2_2012年3月报表 5 2" xfId="35882" xr:uid="{00000000-0005-0000-0000-00007D6B0000}"/>
    <cellStyle name="好_2_2012年3月报表 6" xfId="35878" xr:uid="{00000000-0005-0000-0000-00007E6B0000}"/>
    <cellStyle name="好_2_2012年6月报表1" xfId="3135" xr:uid="{00000000-0005-0000-0000-00007F6B0000}"/>
    <cellStyle name="好_2_2012年6月报表1 2" xfId="5770" xr:uid="{00000000-0005-0000-0000-0000806B0000}"/>
    <cellStyle name="好_2_2012年6月报表1 2 2" xfId="35884" xr:uid="{00000000-0005-0000-0000-0000816B0000}"/>
    <cellStyle name="好_2_2012年6月报表1 3" xfId="13136" xr:uid="{00000000-0005-0000-0000-0000826B0000}"/>
    <cellStyle name="好_2_2012年6月报表1 3 2" xfId="35839" xr:uid="{00000000-0005-0000-0000-0000836B0000}"/>
    <cellStyle name="好_2_2012年6月报表1 4" xfId="13137" xr:uid="{00000000-0005-0000-0000-0000846B0000}"/>
    <cellStyle name="好_2_2012年6月报表1 4 2" xfId="23551" xr:uid="{00000000-0005-0000-0000-0000856B0000}"/>
    <cellStyle name="好_2_2012年6月报表1 5" xfId="17718" xr:uid="{00000000-0005-0000-0000-0000866B0000}"/>
    <cellStyle name="好_2_2012年6月报表1 5 2" xfId="35886" xr:uid="{00000000-0005-0000-0000-0000876B0000}"/>
    <cellStyle name="好_2_2012年6月报表1 6" xfId="35883" xr:uid="{00000000-0005-0000-0000-0000886B0000}"/>
    <cellStyle name="好_2_Book1" xfId="3136" xr:uid="{00000000-0005-0000-0000-0000896B0000}"/>
    <cellStyle name="好_2_Book1 2" xfId="5771" xr:uid="{00000000-0005-0000-0000-00008A6B0000}"/>
    <cellStyle name="好_2_Book1 2 2" xfId="7727" xr:uid="{00000000-0005-0000-0000-00008B6B0000}"/>
    <cellStyle name="好_2_Book1 2 2 2" xfId="35889" xr:uid="{00000000-0005-0000-0000-00008C6B0000}"/>
    <cellStyle name="好_2_Book1 2 3" xfId="13156" xr:uid="{00000000-0005-0000-0000-00008D6B0000}"/>
    <cellStyle name="好_2_Book1 2 3 2" xfId="35890" xr:uid="{00000000-0005-0000-0000-00008E6B0000}"/>
    <cellStyle name="好_2_Book1 2 4" xfId="35888" xr:uid="{00000000-0005-0000-0000-00008F6B0000}"/>
    <cellStyle name="好_2_Book1 3" xfId="13157" xr:uid="{00000000-0005-0000-0000-0000906B0000}"/>
    <cellStyle name="好_2_Book1 3 2" xfId="35891" xr:uid="{00000000-0005-0000-0000-0000916B0000}"/>
    <cellStyle name="好_2_Book1 4" xfId="13158" xr:uid="{00000000-0005-0000-0000-0000926B0000}"/>
    <cellStyle name="好_2_Book1 4 2" xfId="35892" xr:uid="{00000000-0005-0000-0000-0000936B0000}"/>
    <cellStyle name="好_2_Book1 5" xfId="17719" xr:uid="{00000000-0005-0000-0000-0000946B0000}"/>
    <cellStyle name="好_2_Book1 5 2" xfId="35893" xr:uid="{00000000-0005-0000-0000-0000956B0000}"/>
    <cellStyle name="好_2_Book1 6" xfId="35887" xr:uid="{00000000-0005-0000-0000-0000966B0000}"/>
    <cellStyle name="好_2_Book1(2)" xfId="3138" xr:uid="{00000000-0005-0000-0000-0000976B0000}"/>
    <cellStyle name="好_2_Book1(2) 2" xfId="5772" xr:uid="{00000000-0005-0000-0000-0000986B0000}"/>
    <cellStyle name="好_2_Book1(2) 2 2" xfId="7728" xr:uid="{00000000-0005-0000-0000-0000996B0000}"/>
    <cellStyle name="好_2_Book1(2) 2 2 2" xfId="35896" xr:uid="{00000000-0005-0000-0000-00009A6B0000}"/>
    <cellStyle name="好_2_Book1(2) 2 3" xfId="13159" xr:uid="{00000000-0005-0000-0000-00009B6B0000}"/>
    <cellStyle name="好_2_Book1(2) 2 3 2" xfId="35897" xr:uid="{00000000-0005-0000-0000-00009C6B0000}"/>
    <cellStyle name="好_2_Book1(2) 2 4" xfId="35895" xr:uid="{00000000-0005-0000-0000-00009D6B0000}"/>
    <cellStyle name="好_2_Book1(2) 3" xfId="13161" xr:uid="{00000000-0005-0000-0000-00009E6B0000}"/>
    <cellStyle name="好_2_Book1(2) 3 2" xfId="35899" xr:uid="{00000000-0005-0000-0000-00009F6B0000}"/>
    <cellStyle name="好_2_Book1(2) 4" xfId="11541" xr:uid="{00000000-0005-0000-0000-0000A06B0000}"/>
    <cellStyle name="好_2_Book1(2) 4 2" xfId="31190" xr:uid="{00000000-0005-0000-0000-0000A16B0000}"/>
    <cellStyle name="好_2_Book1(2) 5" xfId="17721" xr:uid="{00000000-0005-0000-0000-0000A26B0000}"/>
    <cellStyle name="好_2_Book1(2) 5 2" xfId="31194" xr:uid="{00000000-0005-0000-0000-0000A36B0000}"/>
    <cellStyle name="好_2_Book1(2) 6" xfId="24343" xr:uid="{00000000-0005-0000-0000-0000A46B0000}"/>
    <cellStyle name="好_2_Book1(2)_8月应付款项" xfId="3139" xr:uid="{00000000-0005-0000-0000-0000A56B0000}"/>
    <cellStyle name="好_2_Book1(2)_8月应付款项 2" xfId="5773" xr:uid="{00000000-0005-0000-0000-0000A66B0000}"/>
    <cellStyle name="好_2_Book1(2)_8月应付款项 2 2" xfId="27223" xr:uid="{00000000-0005-0000-0000-0000A76B0000}"/>
    <cellStyle name="好_2_Book1(2)_8月应付款项 3" xfId="11942" xr:uid="{00000000-0005-0000-0000-0000A86B0000}"/>
    <cellStyle name="好_2_Book1(2)_8月应付款项 3 2" xfId="32182" xr:uid="{00000000-0005-0000-0000-0000A96B0000}"/>
    <cellStyle name="好_2_Book1(2)_8月应付款项 4" xfId="11943" xr:uid="{00000000-0005-0000-0000-0000AA6B0000}"/>
    <cellStyle name="好_2_Book1(2)_8月应付款项 4 2" xfId="32184" xr:uid="{00000000-0005-0000-0000-0000AB6B0000}"/>
    <cellStyle name="好_2_Book1(2)_8月应付款项 5" xfId="17722" xr:uid="{00000000-0005-0000-0000-0000AC6B0000}"/>
    <cellStyle name="好_2_Book1(2)_8月应付款项 5 2" xfId="35901" xr:uid="{00000000-0005-0000-0000-0000AD6B0000}"/>
    <cellStyle name="好_2_Book1(2)_8月应付款项 6" xfId="35900" xr:uid="{00000000-0005-0000-0000-0000AE6B0000}"/>
    <cellStyle name="好_2_Book1(2)_理应付款" xfId="3140" xr:uid="{00000000-0005-0000-0000-0000AF6B0000}"/>
    <cellStyle name="好_2_Book1(2)_理应付款 2" xfId="5774" xr:uid="{00000000-0005-0000-0000-0000B06B0000}"/>
    <cellStyle name="好_2_Book1(2)_理应付款 2 2" xfId="35902" xr:uid="{00000000-0005-0000-0000-0000B16B0000}"/>
    <cellStyle name="好_2_Book1(2)_理应付款 3" xfId="13162" xr:uid="{00000000-0005-0000-0000-0000B26B0000}"/>
    <cellStyle name="好_2_Book1(2)_理应付款 3 2" xfId="35903" xr:uid="{00000000-0005-0000-0000-0000B36B0000}"/>
    <cellStyle name="好_2_Book1(2)_理应付款 4" xfId="13163" xr:uid="{00000000-0005-0000-0000-0000B46B0000}"/>
    <cellStyle name="好_2_Book1(2)_理应付款 4 2" xfId="24565" xr:uid="{00000000-0005-0000-0000-0000B56B0000}"/>
    <cellStyle name="好_2_Book1(2)_理应付款 5" xfId="17723" xr:uid="{00000000-0005-0000-0000-0000B66B0000}"/>
    <cellStyle name="好_2_Book1(2)_理应付款 5 2" xfId="24572" xr:uid="{00000000-0005-0000-0000-0000B76B0000}"/>
    <cellStyle name="好_2_Book1(2)_理应付款 6" xfId="30525" xr:uid="{00000000-0005-0000-0000-0000B86B0000}"/>
    <cellStyle name="好_2_Book1_8月应付款项" xfId="3141" xr:uid="{00000000-0005-0000-0000-0000B96B0000}"/>
    <cellStyle name="好_2_Book1_8月应付款项 2" xfId="5775" xr:uid="{00000000-0005-0000-0000-0000BA6B0000}"/>
    <cellStyle name="好_2_Book1_8月应付款项 2 2" xfId="27803" xr:uid="{00000000-0005-0000-0000-0000BB6B0000}"/>
    <cellStyle name="好_2_Book1_8月应付款项 3" xfId="10256" xr:uid="{00000000-0005-0000-0000-0000BC6B0000}"/>
    <cellStyle name="好_2_Book1_8月应付款项 3 2" xfId="27818" xr:uid="{00000000-0005-0000-0000-0000BD6B0000}"/>
    <cellStyle name="好_2_Book1_8月应付款项 4" xfId="8254" xr:uid="{00000000-0005-0000-0000-0000BE6B0000}"/>
    <cellStyle name="好_2_Book1_8月应付款项 4 2" xfId="27827" xr:uid="{00000000-0005-0000-0000-0000BF6B0000}"/>
    <cellStyle name="好_2_Book1_8月应付款项 5" xfId="17724" xr:uid="{00000000-0005-0000-0000-0000C06B0000}"/>
    <cellStyle name="好_2_Book1_8月应付款项 5 2" xfId="27835" xr:uid="{00000000-0005-0000-0000-0000C16B0000}"/>
    <cellStyle name="好_2_Book1_8月应付款项 6" xfId="35662" xr:uid="{00000000-0005-0000-0000-0000C26B0000}"/>
    <cellStyle name="好_2_Book1_理应付款" xfId="3143" xr:uid="{00000000-0005-0000-0000-0000C36B0000}"/>
    <cellStyle name="好_2_Book1_理应付款 2" xfId="5776" xr:uid="{00000000-0005-0000-0000-0000C46B0000}"/>
    <cellStyle name="好_2_Book1_理应付款 2 2" xfId="35905" xr:uid="{00000000-0005-0000-0000-0000C56B0000}"/>
    <cellStyle name="好_2_Book1_理应付款 3" xfId="13164" xr:uid="{00000000-0005-0000-0000-0000C66B0000}"/>
    <cellStyle name="好_2_Book1_理应付款 3 2" xfId="35906" xr:uid="{00000000-0005-0000-0000-0000C76B0000}"/>
    <cellStyle name="好_2_Book1_理应付款 4" xfId="13165" xr:uid="{00000000-0005-0000-0000-0000C86B0000}"/>
    <cellStyle name="好_2_Book1_理应付款 4 2" xfId="35907" xr:uid="{00000000-0005-0000-0000-0000C96B0000}"/>
    <cellStyle name="好_2_Book1_理应付款 5" xfId="17726" xr:uid="{00000000-0005-0000-0000-0000CA6B0000}"/>
    <cellStyle name="好_2_Book1_理应付款 5 2" xfId="33232" xr:uid="{00000000-0005-0000-0000-0000CB6B0000}"/>
    <cellStyle name="好_2_Book1_理应付款 6" xfId="35904" xr:uid="{00000000-0005-0000-0000-0000CC6B0000}"/>
    <cellStyle name="好_2_材料动态1" xfId="1654" xr:uid="{00000000-0005-0000-0000-0000CD6B0000}"/>
    <cellStyle name="好_2_材料动态1 2" xfId="5777" xr:uid="{00000000-0005-0000-0000-0000CE6B0000}"/>
    <cellStyle name="好_2_材料动态1 2 2" xfId="22497" xr:uid="{00000000-0005-0000-0000-0000CF6B0000}"/>
    <cellStyle name="好_2_材料动态1 3" xfId="8908" xr:uid="{00000000-0005-0000-0000-0000D06B0000}"/>
    <cellStyle name="好_2_材料动态1 3 2" xfId="25003" xr:uid="{00000000-0005-0000-0000-0000D16B0000}"/>
    <cellStyle name="好_2_材料动态1 4" xfId="13166" xr:uid="{00000000-0005-0000-0000-0000D26B0000}"/>
    <cellStyle name="好_2_材料动态1 4 2" xfId="25005" xr:uid="{00000000-0005-0000-0000-0000D36B0000}"/>
    <cellStyle name="好_2_材料动态1 5" xfId="16297" xr:uid="{00000000-0005-0000-0000-0000D46B0000}"/>
    <cellStyle name="好_2_材料动态1 5 2" xfId="35909" xr:uid="{00000000-0005-0000-0000-0000D56B0000}"/>
    <cellStyle name="好_2_材料动态1 6" xfId="35908" xr:uid="{00000000-0005-0000-0000-0000D66B0000}"/>
    <cellStyle name="好_2_大同棚户区12月报表" xfId="3145" xr:uid="{00000000-0005-0000-0000-0000D76B0000}"/>
    <cellStyle name="好_2_大同棚户区12月报表 2" xfId="5778" xr:uid="{00000000-0005-0000-0000-0000D86B0000}"/>
    <cellStyle name="好_2_大同棚户区12月报表 2 2" xfId="35910" xr:uid="{00000000-0005-0000-0000-0000D96B0000}"/>
    <cellStyle name="好_2_大同棚户区12月报表 3" xfId="13167" xr:uid="{00000000-0005-0000-0000-0000DA6B0000}"/>
    <cellStyle name="好_2_大同棚户区12月报表 3 2" xfId="35911" xr:uid="{00000000-0005-0000-0000-0000DB6B0000}"/>
    <cellStyle name="好_2_大同棚户区12月报表 4" xfId="13168" xr:uid="{00000000-0005-0000-0000-0000DC6B0000}"/>
    <cellStyle name="好_2_大同棚户区12月报表 4 2" xfId="35912" xr:uid="{00000000-0005-0000-0000-0000DD6B0000}"/>
    <cellStyle name="好_2_大同棚户区12月报表 5" xfId="17728" xr:uid="{00000000-0005-0000-0000-0000DE6B0000}"/>
    <cellStyle name="好_2_大同棚户区12月报表 5 2" xfId="30219" xr:uid="{00000000-0005-0000-0000-0000DF6B0000}"/>
    <cellStyle name="好_2_大同棚户区12月报表 6" xfId="29789" xr:uid="{00000000-0005-0000-0000-0000E06B0000}"/>
    <cellStyle name="好_2_动车10月资金动态" xfId="2568" xr:uid="{00000000-0005-0000-0000-0000E16B0000}"/>
    <cellStyle name="好_2_动车10月资金动态 2" xfId="5779" xr:uid="{00000000-0005-0000-0000-0000E26B0000}"/>
    <cellStyle name="好_2_动车10月资金动态 2 2" xfId="7545" xr:uid="{00000000-0005-0000-0000-0000E36B0000}"/>
    <cellStyle name="好_2_动车10月资金动态 2 2 2" xfId="35913" xr:uid="{00000000-0005-0000-0000-0000E46B0000}"/>
    <cellStyle name="好_2_动车10月资金动态 2 3" xfId="13169" xr:uid="{00000000-0005-0000-0000-0000E56B0000}"/>
    <cellStyle name="好_2_动车10月资金动态 2 3 2" xfId="34599" xr:uid="{00000000-0005-0000-0000-0000E66B0000}"/>
    <cellStyle name="好_2_动车10月资金动态 2 4" xfId="31556" xr:uid="{00000000-0005-0000-0000-0000E76B0000}"/>
    <cellStyle name="好_2_动车10月资金动态 3" xfId="11693" xr:uid="{00000000-0005-0000-0000-0000E86B0000}"/>
    <cellStyle name="好_2_动车10月资金动态 3 2" xfId="31559" xr:uid="{00000000-0005-0000-0000-0000E96B0000}"/>
    <cellStyle name="好_2_动车10月资金动态 4" xfId="11696" xr:uid="{00000000-0005-0000-0000-0000EA6B0000}"/>
    <cellStyle name="好_2_动车10月资金动态 4 2" xfId="31562" xr:uid="{00000000-0005-0000-0000-0000EB6B0000}"/>
    <cellStyle name="好_2_动车10月资金动态 5" xfId="17172" xr:uid="{00000000-0005-0000-0000-0000EC6B0000}"/>
    <cellStyle name="好_2_动车10月资金动态 5 2" xfId="31564" xr:uid="{00000000-0005-0000-0000-0000ED6B0000}"/>
    <cellStyle name="好_2_动车10月资金动态 6" xfId="31554" xr:uid="{00000000-0005-0000-0000-0000EE6B0000}"/>
    <cellStyle name="好_2_动车9月材料动态" xfId="3146" xr:uid="{00000000-0005-0000-0000-0000EF6B0000}"/>
    <cellStyle name="好_2_动车9月材料动态 2" xfId="5780" xr:uid="{00000000-0005-0000-0000-0000F06B0000}"/>
    <cellStyle name="好_2_动车9月材料动态 2 2" xfId="35915" xr:uid="{00000000-0005-0000-0000-0000F16B0000}"/>
    <cellStyle name="好_2_动车9月材料动态 3" xfId="13170" xr:uid="{00000000-0005-0000-0000-0000F26B0000}"/>
    <cellStyle name="好_2_动车9月材料动态 3 2" xfId="35916" xr:uid="{00000000-0005-0000-0000-0000F36B0000}"/>
    <cellStyle name="好_2_动车9月材料动态 4" xfId="13171" xr:uid="{00000000-0005-0000-0000-0000F46B0000}"/>
    <cellStyle name="好_2_动车9月材料动态 4 2" xfId="35917" xr:uid="{00000000-0005-0000-0000-0000F56B0000}"/>
    <cellStyle name="好_2_动车9月材料动态 5" xfId="17729" xr:uid="{00000000-0005-0000-0000-0000F66B0000}"/>
    <cellStyle name="好_2_动车9月材料动态 5 2" xfId="35918" xr:uid="{00000000-0005-0000-0000-0000F76B0000}"/>
    <cellStyle name="好_2_动车9月材料动态 6" xfId="35914" xr:uid="{00000000-0005-0000-0000-0000F86B0000}"/>
    <cellStyle name="好_2_汇总10月材料动态" xfId="2825" xr:uid="{00000000-0005-0000-0000-0000F96B0000}"/>
    <cellStyle name="好_2_汇总10月材料动态 2" xfId="5781" xr:uid="{00000000-0005-0000-0000-0000FA6B0000}"/>
    <cellStyle name="好_2_汇总10月材料动态 2 2" xfId="35921" xr:uid="{00000000-0005-0000-0000-0000FB6B0000}"/>
    <cellStyle name="好_2_汇总10月材料动态 3" xfId="13174" xr:uid="{00000000-0005-0000-0000-0000FC6B0000}"/>
    <cellStyle name="好_2_汇总10月材料动态 3 2" xfId="35923" xr:uid="{00000000-0005-0000-0000-0000FD6B0000}"/>
    <cellStyle name="好_2_汇总10月材料动态 4" xfId="13175" xr:uid="{00000000-0005-0000-0000-0000FE6B0000}"/>
    <cellStyle name="好_2_汇总10月材料动态 4 2" xfId="35925" xr:uid="{00000000-0005-0000-0000-0000FF6B0000}"/>
    <cellStyle name="好_2_汇总10月材料动态 5" xfId="17419" xr:uid="{00000000-0005-0000-0000-0000006C0000}"/>
    <cellStyle name="好_2_汇总10月材料动态 5 2" xfId="35926" xr:uid="{00000000-0005-0000-0000-0000016C0000}"/>
    <cellStyle name="好_2_汇总10月材料动态 6" xfId="35919" xr:uid="{00000000-0005-0000-0000-0000026C0000}"/>
    <cellStyle name="好_2_建安1月材料动态" xfId="1083" xr:uid="{00000000-0005-0000-0000-0000036C0000}"/>
    <cellStyle name="好_2_建安1月材料动态 2" xfId="5782" xr:uid="{00000000-0005-0000-0000-0000046C0000}"/>
    <cellStyle name="好_2_建安1月材料动态 2 2" xfId="35928" xr:uid="{00000000-0005-0000-0000-0000056C0000}"/>
    <cellStyle name="好_2_建安1月材料动态 3" xfId="13176" xr:uid="{00000000-0005-0000-0000-0000066C0000}"/>
    <cellStyle name="好_2_建安1月材料动态 3 2" xfId="35929" xr:uid="{00000000-0005-0000-0000-0000076C0000}"/>
    <cellStyle name="好_2_建安1月材料动态 4" xfId="13177" xr:uid="{00000000-0005-0000-0000-0000086C0000}"/>
    <cellStyle name="好_2_建安1月材料动态 4 2" xfId="35930" xr:uid="{00000000-0005-0000-0000-0000096C0000}"/>
    <cellStyle name="好_2_建安1月材料动态 5" xfId="15755" xr:uid="{00000000-0005-0000-0000-00000A6C0000}"/>
    <cellStyle name="好_2_建安1月材料动态 5 2" xfId="35931" xr:uid="{00000000-0005-0000-0000-00000B6C0000}"/>
    <cellStyle name="好_2_建安1月材料动态 6" xfId="35927" xr:uid="{00000000-0005-0000-0000-00000C6C0000}"/>
    <cellStyle name="好_2_建安4季应付款项全" xfId="3086" xr:uid="{00000000-0005-0000-0000-00000D6C0000}"/>
    <cellStyle name="好_2_建安4季应付款项全 2" xfId="5783" xr:uid="{00000000-0005-0000-0000-00000E6C0000}"/>
    <cellStyle name="好_2_建安4季应付款项全 2 2" xfId="7729" xr:uid="{00000000-0005-0000-0000-00000F6C0000}"/>
    <cellStyle name="好_2_建安4季应付款项全 2 2 2" xfId="35936" xr:uid="{00000000-0005-0000-0000-0000106C0000}"/>
    <cellStyle name="好_2_建安4季应付款项全 2 3" xfId="13179" xr:uid="{00000000-0005-0000-0000-0000116C0000}"/>
    <cellStyle name="好_2_建安4季应付款项全 2 3 2" xfId="35937" xr:uid="{00000000-0005-0000-0000-0000126C0000}"/>
    <cellStyle name="好_2_建安4季应付款项全 2 4" xfId="35935" xr:uid="{00000000-0005-0000-0000-0000136C0000}"/>
    <cellStyle name="好_2_建安4季应付款项全 3" xfId="13181" xr:uid="{00000000-0005-0000-0000-0000146C0000}"/>
    <cellStyle name="好_2_建安4季应付款项全 3 2" xfId="35939" xr:uid="{00000000-0005-0000-0000-0000156C0000}"/>
    <cellStyle name="好_2_建安4季应付款项全 4" xfId="13183" xr:uid="{00000000-0005-0000-0000-0000166C0000}"/>
    <cellStyle name="好_2_建安4季应付款项全 4 2" xfId="35941" xr:uid="{00000000-0005-0000-0000-0000176C0000}"/>
    <cellStyle name="好_2_建安4季应付款项全 5" xfId="17668" xr:uid="{00000000-0005-0000-0000-0000186C0000}"/>
    <cellStyle name="好_2_建安4季应付款项全 5 2" xfId="35942" xr:uid="{00000000-0005-0000-0000-0000196C0000}"/>
    <cellStyle name="好_2_建安4季应付款项全 6" xfId="35933" xr:uid="{00000000-0005-0000-0000-00001A6C0000}"/>
    <cellStyle name="好_2_建安4季应付款项全_8月应付款项" xfId="2543" xr:uid="{00000000-0005-0000-0000-00001B6C0000}"/>
    <cellStyle name="好_2_建安4季应付款项全_8月应付款项 2" xfId="5784" xr:uid="{00000000-0005-0000-0000-00001C6C0000}"/>
    <cellStyle name="好_2_建安4季应付款项全_8月应付款项 2 2" xfId="23706" xr:uid="{00000000-0005-0000-0000-00001D6C0000}"/>
    <cellStyle name="好_2_建安4季应付款项全_8月应付款项 3" xfId="13184" xr:uid="{00000000-0005-0000-0000-00001E6C0000}"/>
    <cellStyle name="好_2_建安4季应付款项全_8月应付款项 3 2" xfId="35943" xr:uid="{00000000-0005-0000-0000-00001F6C0000}"/>
    <cellStyle name="好_2_建安4季应付款项全_8月应付款项 4" xfId="13185" xr:uid="{00000000-0005-0000-0000-0000206C0000}"/>
    <cellStyle name="好_2_建安4季应付款项全_8月应付款项 4 2" xfId="35944" xr:uid="{00000000-0005-0000-0000-0000216C0000}"/>
    <cellStyle name="好_2_建安4季应付款项全_8月应付款项 5" xfId="17145" xr:uid="{00000000-0005-0000-0000-0000226C0000}"/>
    <cellStyle name="好_2_建安4季应付款项全_8月应付款项 5 2" xfId="35945" xr:uid="{00000000-0005-0000-0000-0000236C0000}"/>
    <cellStyle name="好_2_建安4季应付款项全_8月应付款项 6" xfId="23696" xr:uid="{00000000-0005-0000-0000-0000246C0000}"/>
    <cellStyle name="好_2_建安4季应付款项全_理应付款" xfId="3088" xr:uid="{00000000-0005-0000-0000-0000256C0000}"/>
    <cellStyle name="好_2_建安4季应付款项全_理应付款 2" xfId="5785" xr:uid="{00000000-0005-0000-0000-0000266C0000}"/>
    <cellStyle name="好_2_建安4季应付款项全_理应付款 2 2" xfId="35947" xr:uid="{00000000-0005-0000-0000-0000276C0000}"/>
    <cellStyle name="好_2_建安4季应付款项全_理应付款 3" xfId="9717" xr:uid="{00000000-0005-0000-0000-0000286C0000}"/>
    <cellStyle name="好_2_建安4季应付款项全_理应付款 3 2" xfId="22129" xr:uid="{00000000-0005-0000-0000-0000296C0000}"/>
    <cellStyle name="好_2_建安4季应付款项全_理应付款 4" xfId="8675" xr:uid="{00000000-0005-0000-0000-00002A6C0000}"/>
    <cellStyle name="好_2_建安4季应付款项全_理应付款 4 2" xfId="22593" xr:uid="{00000000-0005-0000-0000-00002B6C0000}"/>
    <cellStyle name="好_2_建安4季应付款项全_理应付款 5" xfId="17670" xr:uid="{00000000-0005-0000-0000-00002C6C0000}"/>
    <cellStyle name="好_2_建安4季应付款项全_理应付款 5 2" xfId="21128" xr:uid="{00000000-0005-0000-0000-00002D6C0000}"/>
    <cellStyle name="好_2_建安4季应付款项全_理应付款 6" xfId="35946" xr:uid="{00000000-0005-0000-0000-00002E6C0000}"/>
    <cellStyle name="好_2_同煤2011年12月报表 - 副本" xfId="3147" xr:uid="{00000000-0005-0000-0000-00002F6C0000}"/>
    <cellStyle name="好_2_同煤2011年12月报表 - 副本 2" xfId="5786" xr:uid="{00000000-0005-0000-0000-0000306C0000}"/>
    <cellStyle name="好_2_同煤2011年12月报表 - 副本 2 2" xfId="24536" xr:uid="{00000000-0005-0000-0000-0000316C0000}"/>
    <cellStyle name="好_2_同煤2011年12月报表 - 副本 3" xfId="13186" xr:uid="{00000000-0005-0000-0000-0000326C0000}"/>
    <cellStyle name="好_2_同煤2011年12月报表 - 副本 3 2" xfId="35948" xr:uid="{00000000-0005-0000-0000-0000336C0000}"/>
    <cellStyle name="好_2_同煤2011年12月报表 - 副本 4" xfId="10723" xr:uid="{00000000-0005-0000-0000-0000346C0000}"/>
    <cellStyle name="好_2_同煤2011年12月报表 - 副本 4 2" xfId="28006" xr:uid="{00000000-0005-0000-0000-0000356C0000}"/>
    <cellStyle name="好_2_同煤2011年12月报表 - 副本 5" xfId="17730" xr:uid="{00000000-0005-0000-0000-0000366C0000}"/>
    <cellStyle name="好_2_同煤2011年12月报表 - 副本 5 2" xfId="35949" xr:uid="{00000000-0005-0000-0000-0000376C0000}"/>
    <cellStyle name="好_2_同煤2011年12月报表 - 副本 6" xfId="24533" xr:uid="{00000000-0005-0000-0000-0000386C0000}"/>
    <cellStyle name="好_2_同煤2012年9月报表" xfId="3148" xr:uid="{00000000-0005-0000-0000-0000396C0000}"/>
    <cellStyle name="好_2_同煤2012年9月报表 2" xfId="5787" xr:uid="{00000000-0005-0000-0000-00003A6C0000}"/>
    <cellStyle name="好_2_同煤2012年9月报表 2 2" xfId="35951" xr:uid="{00000000-0005-0000-0000-00003B6C0000}"/>
    <cellStyle name="好_2_同煤2012年9月报表 3" xfId="13187" xr:uid="{00000000-0005-0000-0000-00003C6C0000}"/>
    <cellStyle name="好_2_同煤2012年9月报表 3 2" xfId="35953" xr:uid="{00000000-0005-0000-0000-00003D6C0000}"/>
    <cellStyle name="好_2_同煤2012年9月报表 4" xfId="13189" xr:uid="{00000000-0005-0000-0000-00003E6C0000}"/>
    <cellStyle name="好_2_同煤2012年9月报表 4 2" xfId="35956" xr:uid="{00000000-0005-0000-0000-00003F6C0000}"/>
    <cellStyle name="好_2_同煤2012年9月报表 5" xfId="17731" xr:uid="{00000000-0005-0000-0000-0000406C0000}"/>
    <cellStyle name="好_2_同煤2012年9月报表 5 2" xfId="21239" xr:uid="{00000000-0005-0000-0000-0000416C0000}"/>
    <cellStyle name="好_2_同煤2012年9月报表 6" xfId="35950" xr:uid="{00000000-0005-0000-0000-0000426C0000}"/>
    <cellStyle name="好_2_项目部物资设备应付款项统计表" xfId="1778" xr:uid="{00000000-0005-0000-0000-0000436C0000}"/>
    <cellStyle name="好_2_项目部物资设备应付款项统计表 2" xfId="5788" xr:uid="{00000000-0005-0000-0000-0000446C0000}"/>
    <cellStyle name="好_2_项目部物资设备应付款项统计表 2 2" xfId="7731" xr:uid="{00000000-0005-0000-0000-0000456C0000}"/>
    <cellStyle name="好_2_项目部物资设备应付款项统计表 2 2 2" xfId="35960" xr:uid="{00000000-0005-0000-0000-0000466C0000}"/>
    <cellStyle name="好_2_项目部物资设备应付款项统计表 2 3" xfId="13190" xr:uid="{00000000-0005-0000-0000-0000476C0000}"/>
    <cellStyle name="好_2_项目部物资设备应付款项统计表 2 3 2" xfId="35961" xr:uid="{00000000-0005-0000-0000-0000486C0000}"/>
    <cellStyle name="好_2_项目部物资设备应付款项统计表 2 4" xfId="30066" xr:uid="{00000000-0005-0000-0000-0000496C0000}"/>
    <cellStyle name="好_2_项目部物资设备应付款项统计表 3" xfId="13192" xr:uid="{00000000-0005-0000-0000-00004A6C0000}"/>
    <cellStyle name="好_2_项目部物资设备应付款项统计表 3 2" xfId="35963" xr:uid="{00000000-0005-0000-0000-00004B6C0000}"/>
    <cellStyle name="好_2_项目部物资设备应付款项统计表 4" xfId="13193" xr:uid="{00000000-0005-0000-0000-00004C6C0000}"/>
    <cellStyle name="好_2_项目部物资设备应付款项统计表 4 2" xfId="35964" xr:uid="{00000000-0005-0000-0000-00004D6C0000}"/>
    <cellStyle name="好_2_项目部物资设备应付款项统计表 5" xfId="16413" xr:uid="{00000000-0005-0000-0000-00004E6C0000}"/>
    <cellStyle name="好_2_项目部物资设备应付款项统计表 5 2" xfId="24897" xr:uid="{00000000-0005-0000-0000-00004F6C0000}"/>
    <cellStyle name="好_2_项目部物资设备应付款项统计表 6" xfId="35959" xr:uid="{00000000-0005-0000-0000-0000506C0000}"/>
    <cellStyle name="好_2_项目部物资设备应付款项统计表_8月应付款项" xfId="3149" xr:uid="{00000000-0005-0000-0000-0000516C0000}"/>
    <cellStyle name="好_2_项目部物资设备应付款项统计表_8月应付款项 2" xfId="5789" xr:uid="{00000000-0005-0000-0000-0000526C0000}"/>
    <cellStyle name="好_2_项目部物资设备应付款项统计表_8月应付款项 2 2" xfId="35966" xr:uid="{00000000-0005-0000-0000-0000536C0000}"/>
    <cellStyle name="好_2_项目部物资设备应付款项统计表_8月应付款项 3" xfId="11154" xr:uid="{00000000-0005-0000-0000-0000546C0000}"/>
    <cellStyle name="好_2_项目部物资设备应付款项统计表_8月应付款项 3 2" xfId="20711" xr:uid="{00000000-0005-0000-0000-0000556C0000}"/>
    <cellStyle name="好_2_项目部物资设备应付款项统计表_8月应付款项 4" xfId="13194" xr:uid="{00000000-0005-0000-0000-0000566C0000}"/>
    <cellStyle name="好_2_项目部物资设备应付款项统计表_8月应付款项 4 2" xfId="35967" xr:uid="{00000000-0005-0000-0000-0000576C0000}"/>
    <cellStyle name="好_2_项目部物资设备应付款项统计表_8月应付款项 5" xfId="17732" xr:uid="{00000000-0005-0000-0000-0000586C0000}"/>
    <cellStyle name="好_2_项目部物资设备应付款项统计表_8月应付款项 5 2" xfId="35969" xr:uid="{00000000-0005-0000-0000-0000596C0000}"/>
    <cellStyle name="好_2_项目部物资设备应付款项统计表_8月应付款项 6" xfId="35965" xr:uid="{00000000-0005-0000-0000-00005A6C0000}"/>
    <cellStyle name="好_2_项目部物资设备应付款项统计表_理应付款" xfId="1254" xr:uid="{00000000-0005-0000-0000-00005B6C0000}"/>
    <cellStyle name="好_2_项目部物资设备应付款项统计表_理应付款 2" xfId="5790" xr:uid="{00000000-0005-0000-0000-00005C6C0000}"/>
    <cellStyle name="好_2_项目部物资设备应付款项统计表_理应付款 2 2" xfId="31490" xr:uid="{00000000-0005-0000-0000-00005D6C0000}"/>
    <cellStyle name="好_2_项目部物资设备应付款项统计表_理应付款 3" xfId="13195" xr:uid="{00000000-0005-0000-0000-00005E6C0000}"/>
    <cellStyle name="好_2_项目部物资设备应付款项统计表_理应付款 3 2" xfId="33408" xr:uid="{00000000-0005-0000-0000-00005F6C0000}"/>
    <cellStyle name="好_2_项目部物资设备应付款项统计表_理应付款 4" xfId="13196" xr:uid="{00000000-0005-0000-0000-0000606C0000}"/>
    <cellStyle name="好_2_项目部物资设备应付款项统计表_理应付款 4 2" xfId="35971" xr:uid="{00000000-0005-0000-0000-0000616C0000}"/>
    <cellStyle name="好_2_项目部物资设备应付款项统计表_理应付款 5" xfId="15457" xr:uid="{00000000-0005-0000-0000-0000626C0000}"/>
    <cellStyle name="好_2_项目部物资设备应付款项统计表_理应付款 5 2" xfId="35972" xr:uid="{00000000-0005-0000-0000-0000636C0000}"/>
    <cellStyle name="好_2_项目部物资设备应付款项统计表_理应付款 6" xfId="35970" xr:uid="{00000000-0005-0000-0000-0000646C0000}"/>
    <cellStyle name="好_2_应付款" xfId="3151" xr:uid="{00000000-0005-0000-0000-0000656C0000}"/>
    <cellStyle name="好_2_应付款 2" xfId="5791" xr:uid="{00000000-0005-0000-0000-0000666C0000}"/>
    <cellStyle name="好_2_应付款 2 2" xfId="7732" xr:uid="{00000000-0005-0000-0000-0000676C0000}"/>
    <cellStyle name="好_2_应付款 2 2 2" xfId="35974" xr:uid="{00000000-0005-0000-0000-0000686C0000}"/>
    <cellStyle name="好_2_应付款 2 3" xfId="13197" xr:uid="{00000000-0005-0000-0000-0000696C0000}"/>
    <cellStyle name="好_2_应付款 2 3 2" xfId="35975" xr:uid="{00000000-0005-0000-0000-00006A6C0000}"/>
    <cellStyle name="好_2_应付款 2 4" xfId="35973" xr:uid="{00000000-0005-0000-0000-00006B6C0000}"/>
    <cellStyle name="好_2_应付款 3" xfId="13198" xr:uid="{00000000-0005-0000-0000-00006C6C0000}"/>
    <cellStyle name="好_2_应付款 3 2" xfId="35976" xr:uid="{00000000-0005-0000-0000-00006D6C0000}"/>
    <cellStyle name="好_2_应付款 4" xfId="9862" xr:uid="{00000000-0005-0000-0000-00006E6C0000}"/>
    <cellStyle name="好_2_应付款 4 2" xfId="29591" xr:uid="{00000000-0005-0000-0000-00006F6C0000}"/>
    <cellStyle name="好_2_应付款 5" xfId="17734" xr:uid="{00000000-0005-0000-0000-0000706C0000}"/>
    <cellStyle name="好_2_应付款 5 2" xfId="29594" xr:uid="{00000000-0005-0000-0000-0000716C0000}"/>
    <cellStyle name="好_2_应付款 6" xfId="30393" xr:uid="{00000000-0005-0000-0000-0000726C0000}"/>
    <cellStyle name="好_2_应付款_8月应付款项" xfId="492" xr:uid="{00000000-0005-0000-0000-0000736C0000}"/>
    <cellStyle name="好_2_应付款_8月应付款项 2" xfId="5792" xr:uid="{00000000-0005-0000-0000-0000746C0000}"/>
    <cellStyle name="好_2_应付款_8月应付款项 2 2" xfId="35978" xr:uid="{00000000-0005-0000-0000-0000756C0000}"/>
    <cellStyle name="好_2_应付款_8月应付款项 3" xfId="13200" xr:uid="{00000000-0005-0000-0000-0000766C0000}"/>
    <cellStyle name="好_2_应付款_8月应付款项 3 2" xfId="35981" xr:uid="{00000000-0005-0000-0000-0000776C0000}"/>
    <cellStyle name="好_2_应付款_8月应付款项 4" xfId="13202" xr:uid="{00000000-0005-0000-0000-0000786C0000}"/>
    <cellStyle name="好_2_应付款_8月应付款项 4 2" xfId="35984" xr:uid="{00000000-0005-0000-0000-0000796C0000}"/>
    <cellStyle name="好_2_应付款_8月应付款项 5" xfId="15498" xr:uid="{00000000-0005-0000-0000-00007A6C0000}"/>
    <cellStyle name="好_2_应付款_8月应付款项 5 2" xfId="35987" xr:uid="{00000000-0005-0000-0000-00007B6C0000}"/>
    <cellStyle name="好_2_应付款_8月应付款项 6" xfId="20895" xr:uid="{00000000-0005-0000-0000-00007C6C0000}"/>
    <cellStyle name="好_2_应付款_理应付款" xfId="1441" xr:uid="{00000000-0005-0000-0000-00007D6C0000}"/>
    <cellStyle name="好_2_应付款_理应付款 2" xfId="5793" xr:uid="{00000000-0005-0000-0000-00007E6C0000}"/>
    <cellStyle name="好_2_应付款_理应付款 2 2" xfId="35989" xr:uid="{00000000-0005-0000-0000-00007F6C0000}"/>
    <cellStyle name="好_2_应付款_理应付款 3" xfId="13203" xr:uid="{00000000-0005-0000-0000-0000806C0000}"/>
    <cellStyle name="好_2_应付款_理应付款 3 2" xfId="35990" xr:uid="{00000000-0005-0000-0000-0000816C0000}"/>
    <cellStyle name="好_2_应付款_理应付款 4" xfId="13204" xr:uid="{00000000-0005-0000-0000-0000826C0000}"/>
    <cellStyle name="好_2_应付款_理应付款 4 2" xfId="35991" xr:uid="{00000000-0005-0000-0000-0000836C0000}"/>
    <cellStyle name="好_2_应付款_理应付款 5" xfId="16092" xr:uid="{00000000-0005-0000-0000-0000846C0000}"/>
    <cellStyle name="好_2_应付款_理应付款 5 2" xfId="35993" xr:uid="{00000000-0005-0000-0000-0000856C0000}"/>
    <cellStyle name="好_2_应付款_理应付款 6" xfId="35988" xr:uid="{00000000-0005-0000-0000-0000866C0000}"/>
    <cellStyle name="好_2008清单地铁清单模板（逸群）" xfId="3153" xr:uid="{00000000-0005-0000-0000-0000876C0000}"/>
    <cellStyle name="好_2008清单地铁清单模板（逸群） 2" xfId="698" xr:uid="{00000000-0005-0000-0000-0000886C0000}"/>
    <cellStyle name="好_2008清单地铁清单模板（逸群） 2 2" xfId="5795" xr:uid="{00000000-0005-0000-0000-0000896C0000}"/>
    <cellStyle name="好_2008清单地铁清单模板（逸群） 2 2 2" xfId="6863" xr:uid="{00000000-0005-0000-0000-00008A6C0000}"/>
    <cellStyle name="好_2008清单地铁清单模板（逸群） 2 2 2 2" xfId="35458" xr:uid="{00000000-0005-0000-0000-00008B6C0000}"/>
    <cellStyle name="好_2008清单地铁清单模板（逸群） 2 2 3" xfId="13205" xr:uid="{00000000-0005-0000-0000-00008C6C0000}"/>
    <cellStyle name="好_2008清单地铁清单模板（逸群） 2 2 3 2" xfId="35460" xr:uid="{00000000-0005-0000-0000-00008D6C0000}"/>
    <cellStyle name="好_2008清单地铁清单模板（逸群） 2 2 4" xfId="21542" xr:uid="{00000000-0005-0000-0000-00008E6C0000}"/>
    <cellStyle name="好_2008清单地铁清单模板（逸群） 2 3" xfId="13206" xr:uid="{00000000-0005-0000-0000-00008F6C0000}"/>
    <cellStyle name="好_2008清单地铁清单模板（逸群） 2 3 2" xfId="35995" xr:uid="{00000000-0005-0000-0000-0000906C0000}"/>
    <cellStyle name="好_2008清单地铁清单模板（逸群） 2 4" xfId="13207" xr:uid="{00000000-0005-0000-0000-0000916C0000}"/>
    <cellStyle name="好_2008清单地铁清单模板（逸群） 2 4 2" xfId="35996" xr:uid="{00000000-0005-0000-0000-0000926C0000}"/>
    <cellStyle name="好_2008清单地铁清单模板（逸群） 2 5" xfId="15587" xr:uid="{00000000-0005-0000-0000-0000936C0000}"/>
    <cellStyle name="好_2008清单地铁清单模板（逸群） 2 5 2" xfId="35997" xr:uid="{00000000-0005-0000-0000-0000946C0000}"/>
    <cellStyle name="好_2008清单地铁清单模板（逸群） 2 6" xfId="27153" xr:uid="{00000000-0005-0000-0000-0000956C0000}"/>
    <cellStyle name="好_2008清单地铁清单模板（逸群） 3" xfId="5794" xr:uid="{00000000-0005-0000-0000-0000966C0000}"/>
    <cellStyle name="好_2008清单地铁清单模板（逸群） 3 2" xfId="7734" xr:uid="{00000000-0005-0000-0000-0000976C0000}"/>
    <cellStyle name="好_2008清单地铁清单模板（逸群） 3 2 2" xfId="35998" xr:uid="{00000000-0005-0000-0000-0000986C0000}"/>
    <cellStyle name="好_2008清单地铁清单模板（逸群） 3 3" xfId="13208" xr:uid="{00000000-0005-0000-0000-0000996C0000}"/>
    <cellStyle name="好_2008清单地铁清单模板（逸群） 3 3 2" xfId="35999" xr:uid="{00000000-0005-0000-0000-00009A6C0000}"/>
    <cellStyle name="好_2008清单地铁清单模板（逸群） 3 4" xfId="27155" xr:uid="{00000000-0005-0000-0000-00009B6C0000}"/>
    <cellStyle name="好_2008清单地铁清单模板（逸群） 4" xfId="13209" xr:uid="{00000000-0005-0000-0000-00009C6C0000}"/>
    <cellStyle name="好_2008清单地铁清单模板（逸群） 4 2" xfId="36000" xr:uid="{00000000-0005-0000-0000-00009D6C0000}"/>
    <cellStyle name="好_2008清单地铁清单模板（逸群） 5" xfId="13210" xr:uid="{00000000-0005-0000-0000-00009E6C0000}"/>
    <cellStyle name="好_2008清单地铁清单模板（逸群） 5 2" xfId="36001" xr:uid="{00000000-0005-0000-0000-00009F6C0000}"/>
    <cellStyle name="好_2008清单地铁清单模板（逸群） 6" xfId="17736" xr:uid="{00000000-0005-0000-0000-0000A06C0000}"/>
    <cellStyle name="好_2008清单地铁清单模板（逸群） 6 2" xfId="36002" xr:uid="{00000000-0005-0000-0000-0000A16C0000}"/>
    <cellStyle name="好_2008清单地铁清单模板（逸群） 7" xfId="35994" xr:uid="{00000000-0005-0000-0000-0000A26C0000}"/>
    <cellStyle name="好_2011.7月动态 - 副本新" xfId="3154" xr:uid="{00000000-0005-0000-0000-0000A36C0000}"/>
    <cellStyle name="好_2011.7月动态 - 副本新 2" xfId="5796" xr:uid="{00000000-0005-0000-0000-0000A46C0000}"/>
    <cellStyle name="好_2011.7月动态 - 副本新 2 2" xfId="36004" xr:uid="{00000000-0005-0000-0000-0000A56C0000}"/>
    <cellStyle name="好_2011.7月动态 - 副本新 3" xfId="13211" xr:uid="{00000000-0005-0000-0000-0000A66C0000}"/>
    <cellStyle name="好_2011.7月动态 - 副本新 3 2" xfId="36005" xr:uid="{00000000-0005-0000-0000-0000A76C0000}"/>
    <cellStyle name="好_2011.7月动态 - 副本新 4" xfId="13212" xr:uid="{00000000-0005-0000-0000-0000A86C0000}"/>
    <cellStyle name="好_2011.7月动态 - 副本新 4 2" xfId="36007" xr:uid="{00000000-0005-0000-0000-0000A96C0000}"/>
    <cellStyle name="好_2011.7月动态 - 副本新 5" xfId="17737" xr:uid="{00000000-0005-0000-0000-0000AA6C0000}"/>
    <cellStyle name="好_2011.7月动态 - 副本新 5 2" xfId="36009" xr:uid="{00000000-0005-0000-0000-0000AB6C0000}"/>
    <cellStyle name="好_2011.7月动态 - 副本新 6" xfId="36003" xr:uid="{00000000-0005-0000-0000-0000AC6C0000}"/>
    <cellStyle name="好_2011.8月动态 - 副本新111" xfId="3155" xr:uid="{00000000-0005-0000-0000-0000AD6C0000}"/>
    <cellStyle name="好_2011.8月动态 - 副本新111 2" xfId="5797" xr:uid="{00000000-0005-0000-0000-0000AE6C0000}"/>
    <cellStyle name="好_2011.8月动态 - 副本新111 2 2" xfId="34905" xr:uid="{00000000-0005-0000-0000-0000AF6C0000}"/>
    <cellStyle name="好_2011.8月动态 - 副本新111 3" xfId="13213" xr:uid="{00000000-0005-0000-0000-0000B06C0000}"/>
    <cellStyle name="好_2011.8月动态 - 副本新111 3 2" xfId="36011" xr:uid="{00000000-0005-0000-0000-0000B16C0000}"/>
    <cellStyle name="好_2011.8月动态 - 副本新111 4" xfId="13214" xr:uid="{00000000-0005-0000-0000-0000B26C0000}"/>
    <cellStyle name="好_2011.8月动态 - 副本新111 4 2" xfId="36012" xr:uid="{00000000-0005-0000-0000-0000B36C0000}"/>
    <cellStyle name="好_2011.8月动态 - 副本新111 5" xfId="17738" xr:uid="{00000000-0005-0000-0000-0000B46C0000}"/>
    <cellStyle name="好_2011.8月动态 - 副本新111 5 2" xfId="36014" xr:uid="{00000000-0005-0000-0000-0000B56C0000}"/>
    <cellStyle name="好_2011.8月动态 - 副本新111 6" xfId="36010" xr:uid="{00000000-0005-0000-0000-0000B66C0000}"/>
    <cellStyle name="好_2011.9月报表" xfId="3156" xr:uid="{00000000-0005-0000-0000-0000B76C0000}"/>
    <cellStyle name="好_2011.9月报表 2" xfId="5798" xr:uid="{00000000-0005-0000-0000-0000B86C0000}"/>
    <cellStyle name="好_2011.9月报表 2 2" xfId="6880" xr:uid="{00000000-0005-0000-0000-0000B96C0000}"/>
    <cellStyle name="好_2011.9月报表 2 2 2" xfId="31167" xr:uid="{00000000-0005-0000-0000-0000BA6C0000}"/>
    <cellStyle name="好_2011.9月报表 2 3" xfId="13215" xr:uid="{00000000-0005-0000-0000-0000BB6C0000}"/>
    <cellStyle name="好_2011.9月报表 2 3 2" xfId="36017" xr:uid="{00000000-0005-0000-0000-0000BC6C0000}"/>
    <cellStyle name="好_2011.9月报表 2 4" xfId="21733" xr:uid="{00000000-0005-0000-0000-0000BD6C0000}"/>
    <cellStyle name="好_2011.9月报表 3" xfId="11065" xr:uid="{00000000-0005-0000-0000-0000BE6C0000}"/>
    <cellStyle name="好_2011.9月报表 3 2" xfId="21739" xr:uid="{00000000-0005-0000-0000-0000BF6C0000}"/>
    <cellStyle name="好_2011.9月报表 4" xfId="11064" xr:uid="{00000000-0005-0000-0000-0000C06C0000}"/>
    <cellStyle name="好_2011.9月报表 4 2" xfId="20951" xr:uid="{00000000-0005-0000-0000-0000C16C0000}"/>
    <cellStyle name="好_2011.9月报表 5" xfId="17739" xr:uid="{00000000-0005-0000-0000-0000C26C0000}"/>
    <cellStyle name="好_2011.9月报表 5 2" xfId="21051" xr:uid="{00000000-0005-0000-0000-0000C36C0000}"/>
    <cellStyle name="好_2011.9月报表 6" xfId="36015" xr:uid="{00000000-0005-0000-0000-0000C46C0000}"/>
    <cellStyle name="好_2011.9月报表_12月材料动态最终修改" xfId="1955" xr:uid="{00000000-0005-0000-0000-0000C56C0000}"/>
    <cellStyle name="好_2011.9月报表_12月材料动态最终修改 2" xfId="5799" xr:uid="{00000000-0005-0000-0000-0000C66C0000}"/>
    <cellStyle name="好_2011.9月报表_12月材料动态最终修改 2 2" xfId="36020" xr:uid="{00000000-0005-0000-0000-0000C76C0000}"/>
    <cellStyle name="好_2011.9月报表_12月材料动态最终修改 3" xfId="13216" xr:uid="{00000000-0005-0000-0000-0000C86C0000}"/>
    <cellStyle name="好_2011.9月报表_12月材料动态最终修改 3 2" xfId="36021" xr:uid="{00000000-0005-0000-0000-0000C96C0000}"/>
    <cellStyle name="好_2011.9月报表_12月材料动态最终修改 4" xfId="13217" xr:uid="{00000000-0005-0000-0000-0000CA6C0000}"/>
    <cellStyle name="好_2011.9月报表_12月材料动态最终修改 4 2" xfId="36022" xr:uid="{00000000-0005-0000-0000-0000CB6C0000}"/>
    <cellStyle name="好_2011.9月报表_12月材料动态最终修改 5" xfId="16581" xr:uid="{00000000-0005-0000-0000-0000CC6C0000}"/>
    <cellStyle name="好_2011.9月报表_12月材料动态最终修改 5 2" xfId="21148" xr:uid="{00000000-0005-0000-0000-0000CD6C0000}"/>
    <cellStyle name="好_2011.9月报表_12月材料动态最终修改 6" xfId="36019" xr:uid="{00000000-0005-0000-0000-0000CE6C0000}"/>
    <cellStyle name="好_2011.9月报表_1月动态、资金动态" xfId="3157" xr:uid="{00000000-0005-0000-0000-0000CF6C0000}"/>
    <cellStyle name="好_2011.9月报表_1月动态、资金动态 2" xfId="5800" xr:uid="{00000000-0005-0000-0000-0000D06C0000}"/>
    <cellStyle name="好_2011.9月报表_1月动态、资金动态 2 2" xfId="7735" xr:uid="{00000000-0005-0000-0000-0000D16C0000}"/>
    <cellStyle name="好_2011.9月报表_1月动态、资金动态 2 2 2" xfId="36027" xr:uid="{00000000-0005-0000-0000-0000D26C0000}"/>
    <cellStyle name="好_2011.9月报表_1月动态、资金动态 2 3" xfId="13219" xr:uid="{00000000-0005-0000-0000-0000D36C0000}"/>
    <cellStyle name="好_2011.9月报表_1月动态、资金动态 2 3 2" xfId="36028" xr:uid="{00000000-0005-0000-0000-0000D46C0000}"/>
    <cellStyle name="好_2011.9月报表_1月动态、资金动态 2 4" xfId="36026" xr:uid="{00000000-0005-0000-0000-0000D56C0000}"/>
    <cellStyle name="好_2011.9月报表_1月动态、资金动态 3" xfId="13220" xr:uid="{00000000-0005-0000-0000-0000D66C0000}"/>
    <cellStyle name="好_2011.9月报表_1月动态、资金动态 3 2" xfId="36029" xr:uid="{00000000-0005-0000-0000-0000D76C0000}"/>
    <cellStyle name="好_2011.9月报表_1月动态、资金动态 4" xfId="11979" xr:uid="{00000000-0005-0000-0000-0000D86C0000}"/>
    <cellStyle name="好_2011.9月报表_1月动态、资金动态 4 2" xfId="32282" xr:uid="{00000000-0005-0000-0000-0000D96C0000}"/>
    <cellStyle name="好_2011.9月报表_1月动态、资金动态 5" xfId="17740" xr:uid="{00000000-0005-0000-0000-0000DA6C0000}"/>
    <cellStyle name="好_2011.9月报表_1月动态、资金动态 5 2" xfId="32291" xr:uid="{00000000-0005-0000-0000-0000DB6C0000}"/>
    <cellStyle name="好_2011.9月报表_1月动态、资金动态 6" xfId="36025" xr:uid="{00000000-0005-0000-0000-0000DC6C0000}"/>
    <cellStyle name="好_2011.9月报表_材料动态1" xfId="3159" xr:uid="{00000000-0005-0000-0000-0000DD6C0000}"/>
    <cellStyle name="好_2011.9月报表_材料动态1 2" xfId="5801" xr:uid="{00000000-0005-0000-0000-0000DE6C0000}"/>
    <cellStyle name="好_2011.9月报表_材料动态1 2 2" xfId="36030" xr:uid="{00000000-0005-0000-0000-0000DF6C0000}"/>
    <cellStyle name="好_2011.9月报表_材料动态1 3" xfId="13221" xr:uid="{00000000-0005-0000-0000-0000E06C0000}"/>
    <cellStyle name="好_2011.9月报表_材料动态1 3 2" xfId="36031" xr:uid="{00000000-0005-0000-0000-0000E16C0000}"/>
    <cellStyle name="好_2011.9月报表_材料动态1 4" xfId="11550" xr:uid="{00000000-0005-0000-0000-0000E26C0000}"/>
    <cellStyle name="好_2011.9月报表_材料动态1 4 2" xfId="31209" xr:uid="{00000000-0005-0000-0000-0000E36C0000}"/>
    <cellStyle name="好_2011.9月报表_材料动态1 5" xfId="17741" xr:uid="{00000000-0005-0000-0000-0000E46C0000}"/>
    <cellStyle name="好_2011.9月报表_材料动态1 5 2" xfId="36032" xr:uid="{00000000-0005-0000-0000-0000E56C0000}"/>
    <cellStyle name="好_2011.9月报表_材料动态1 6" xfId="28792" xr:uid="{00000000-0005-0000-0000-0000E66C0000}"/>
    <cellStyle name="好_2011.9月报表_动车10月资金动态" xfId="689" xr:uid="{00000000-0005-0000-0000-0000E76C0000}"/>
    <cellStyle name="好_2011.9月报表_动车10月资金动态 2" xfId="5802" xr:uid="{00000000-0005-0000-0000-0000E86C0000}"/>
    <cellStyle name="好_2011.9月报表_动车10月资金动态 2 2" xfId="6871" xr:uid="{00000000-0005-0000-0000-0000E96C0000}"/>
    <cellStyle name="好_2011.9月报表_动车10月资金动态 2 2 2" xfId="21702" xr:uid="{00000000-0005-0000-0000-0000EA6C0000}"/>
    <cellStyle name="好_2011.9月报表_动车10月资金动态 2 3" xfId="13222" xr:uid="{00000000-0005-0000-0000-0000EB6C0000}"/>
    <cellStyle name="好_2011.9月报表_动车10月资金动态 2 3 2" xfId="36035" xr:uid="{00000000-0005-0000-0000-0000EC6C0000}"/>
    <cellStyle name="好_2011.9月报表_动车10月资金动态 2 4" xfId="32476" xr:uid="{00000000-0005-0000-0000-0000ED6C0000}"/>
    <cellStyle name="好_2011.9月报表_动车10月资金动态 3" xfId="13223" xr:uid="{00000000-0005-0000-0000-0000EE6C0000}"/>
    <cellStyle name="好_2011.9月报表_动车10月资金动态 3 2" xfId="36037" xr:uid="{00000000-0005-0000-0000-0000EF6C0000}"/>
    <cellStyle name="好_2011.9月报表_动车10月资金动态 4" xfId="13224" xr:uid="{00000000-0005-0000-0000-0000F06C0000}"/>
    <cellStyle name="好_2011.9月报表_动车10月资金动态 4 2" xfId="36039" xr:uid="{00000000-0005-0000-0000-0000F16C0000}"/>
    <cellStyle name="好_2011.9月报表_动车10月资金动态 5" xfId="15906" xr:uid="{00000000-0005-0000-0000-0000F26C0000}"/>
    <cellStyle name="好_2011.9月报表_动车10月资金动态 5 2" xfId="21089" xr:uid="{00000000-0005-0000-0000-0000F36C0000}"/>
    <cellStyle name="好_2011.9月报表_动车10月资金动态 6" xfId="36033" xr:uid="{00000000-0005-0000-0000-0000F46C0000}"/>
    <cellStyle name="好_2011.9月报表_动车9月材料动态" xfId="1259" xr:uid="{00000000-0005-0000-0000-0000F56C0000}"/>
    <cellStyle name="好_2011.9月报表_动车9月材料动态 2" xfId="5803" xr:uid="{00000000-0005-0000-0000-0000F66C0000}"/>
    <cellStyle name="好_2011.9月报表_动车9月材料动态 2 2" xfId="23226" xr:uid="{00000000-0005-0000-0000-0000F76C0000}"/>
    <cellStyle name="好_2011.9月报表_动车9月材料动态 3" xfId="13225" xr:uid="{00000000-0005-0000-0000-0000F86C0000}"/>
    <cellStyle name="好_2011.9月报表_动车9月材料动态 3 2" xfId="28493" xr:uid="{00000000-0005-0000-0000-0000F96C0000}"/>
    <cellStyle name="好_2011.9月报表_动车9月材料动态 4" xfId="13226" xr:uid="{00000000-0005-0000-0000-0000FA6C0000}"/>
    <cellStyle name="好_2011.9月报表_动车9月材料动态 4 2" xfId="36041" xr:uid="{00000000-0005-0000-0000-0000FB6C0000}"/>
    <cellStyle name="好_2011.9月报表_动车9月材料动态 5" xfId="15872" xr:uid="{00000000-0005-0000-0000-0000FC6C0000}"/>
    <cellStyle name="好_2011.9月报表_动车9月材料动态 5 2" xfId="32050" xr:uid="{00000000-0005-0000-0000-0000FD6C0000}"/>
    <cellStyle name="好_2011.9月报表_动车9月材料动态 6" xfId="29282" xr:uid="{00000000-0005-0000-0000-0000FE6C0000}"/>
    <cellStyle name="好_2011.9月报表_汇总10月材料动态" xfId="3161" xr:uid="{00000000-0005-0000-0000-0000FF6C0000}"/>
    <cellStyle name="好_2011.9月报表_汇总10月材料动态 2" xfId="5804" xr:uid="{00000000-0005-0000-0000-0000006D0000}"/>
    <cellStyle name="好_2011.9月报表_汇总10月材料动态 2 2" xfId="21980" xr:uid="{00000000-0005-0000-0000-0000016D0000}"/>
    <cellStyle name="好_2011.9月报表_汇总10月材料动态 3" xfId="13227" xr:uid="{00000000-0005-0000-0000-0000026D0000}"/>
    <cellStyle name="好_2011.9月报表_汇总10月材料动态 3 2" xfId="36043" xr:uid="{00000000-0005-0000-0000-0000036D0000}"/>
    <cellStyle name="好_2011.9月报表_汇总10月材料动态 4" xfId="8558" xr:uid="{00000000-0005-0000-0000-0000046D0000}"/>
    <cellStyle name="好_2011.9月报表_汇总10月材料动态 4 2" xfId="26228" xr:uid="{00000000-0005-0000-0000-0000056D0000}"/>
    <cellStyle name="好_2011.9月报表_汇总10月材料动态 5" xfId="17743" xr:uid="{00000000-0005-0000-0000-0000066D0000}"/>
    <cellStyle name="好_2011.9月报表_汇总10月材料动态 5 2" xfId="26231" xr:uid="{00000000-0005-0000-0000-0000076D0000}"/>
    <cellStyle name="好_2011.9月报表_汇总10月材料动态 6" xfId="36042" xr:uid="{00000000-0005-0000-0000-0000086D0000}"/>
    <cellStyle name="好_2011.9月报表_建安1月材料动态" xfId="488" xr:uid="{00000000-0005-0000-0000-0000096D0000}"/>
    <cellStyle name="好_2011.9月报表_建安1月材料动态 2" xfId="5805" xr:uid="{00000000-0005-0000-0000-00000A6D0000}"/>
    <cellStyle name="好_2011.9月报表_建安1月材料动态 2 2" xfId="36044" xr:uid="{00000000-0005-0000-0000-00000B6D0000}"/>
    <cellStyle name="好_2011.9月报表_建安1月材料动态 3" xfId="9446" xr:uid="{00000000-0005-0000-0000-00000C6D0000}"/>
    <cellStyle name="好_2011.9月报表_建安1月材料动态 3 2" xfId="28568" xr:uid="{00000000-0005-0000-0000-00000D6D0000}"/>
    <cellStyle name="好_2011.9月报表_建安1月材料动态 4" xfId="13228" xr:uid="{00000000-0005-0000-0000-00000E6D0000}"/>
    <cellStyle name="好_2011.9月报表_建安1月材料动态 4 2" xfId="36045" xr:uid="{00000000-0005-0000-0000-00000F6D0000}"/>
    <cellStyle name="好_2011.9月报表_建安1月材料动态 5" xfId="15495" xr:uid="{00000000-0005-0000-0000-0000106D0000}"/>
    <cellStyle name="好_2011.9月报表_建安1月材料动态 5 2" xfId="36046" xr:uid="{00000000-0005-0000-0000-0000116D0000}"/>
    <cellStyle name="好_2011.9月报表_建安1月材料动态 6" xfId="22313" xr:uid="{00000000-0005-0000-0000-0000126D0000}"/>
    <cellStyle name="好_2011年12月材料动态表12" xfId="3162" xr:uid="{00000000-0005-0000-0000-0000136D0000}"/>
    <cellStyle name="好_2011年12月材料动态表12 2" xfId="5806" xr:uid="{00000000-0005-0000-0000-0000146D0000}"/>
    <cellStyle name="好_2011年12月材料动态表12 2 2" xfId="25479" xr:uid="{00000000-0005-0000-0000-0000156D0000}"/>
    <cellStyle name="好_2011年12月材料动态表12 3" xfId="13229" xr:uid="{00000000-0005-0000-0000-0000166D0000}"/>
    <cellStyle name="好_2011年12月材料动态表12 3 2" xfId="36047" xr:uid="{00000000-0005-0000-0000-0000176D0000}"/>
    <cellStyle name="好_2011年12月材料动态表12 4" xfId="13230" xr:uid="{00000000-0005-0000-0000-0000186D0000}"/>
    <cellStyle name="好_2011年12月材料动态表12 4 2" xfId="36048" xr:uid="{00000000-0005-0000-0000-0000196D0000}"/>
    <cellStyle name="好_2011年12月材料动态表12 5" xfId="17744" xr:uid="{00000000-0005-0000-0000-00001A6D0000}"/>
    <cellStyle name="好_2011年12月材料动态表12 5 2" xfId="36049" xr:uid="{00000000-0005-0000-0000-00001B6D0000}"/>
    <cellStyle name="好_2011年12月材料动态表12 6" xfId="23507" xr:uid="{00000000-0005-0000-0000-00001C6D0000}"/>
    <cellStyle name="好_2011年3月材料动态表" xfId="3163" xr:uid="{00000000-0005-0000-0000-00001D6D0000}"/>
    <cellStyle name="好_2011年3月材料动态表 2" xfId="5807" xr:uid="{00000000-0005-0000-0000-00001E6D0000}"/>
    <cellStyle name="好_2011年3月材料动态表 2 2" xfId="36051" xr:uid="{00000000-0005-0000-0000-00001F6D0000}"/>
    <cellStyle name="好_2011年3月材料动态表 3" xfId="13231" xr:uid="{00000000-0005-0000-0000-0000206D0000}"/>
    <cellStyle name="好_2011年3月材料动态表 3 2" xfId="36052" xr:uid="{00000000-0005-0000-0000-0000216D0000}"/>
    <cellStyle name="好_2011年3月材料动态表 4" xfId="13232" xr:uid="{00000000-0005-0000-0000-0000226D0000}"/>
    <cellStyle name="好_2011年3月材料动态表 4 2" xfId="36053" xr:uid="{00000000-0005-0000-0000-0000236D0000}"/>
    <cellStyle name="好_2011年3月材料动态表 5" xfId="17745" xr:uid="{00000000-0005-0000-0000-0000246D0000}"/>
    <cellStyle name="好_2011年3月材料动态表 5 2" xfId="36054" xr:uid="{00000000-0005-0000-0000-0000256D0000}"/>
    <cellStyle name="好_2011年3月材料动态表 6" xfId="36050" xr:uid="{00000000-0005-0000-0000-0000266D0000}"/>
    <cellStyle name="好_2011年4月材料动态表" xfId="3165" xr:uid="{00000000-0005-0000-0000-0000276D0000}"/>
    <cellStyle name="好_2011年4月材料动态表 2" xfId="5808" xr:uid="{00000000-0005-0000-0000-0000286D0000}"/>
    <cellStyle name="好_2011年4月材料动态表 2 2" xfId="36057" xr:uid="{00000000-0005-0000-0000-0000296D0000}"/>
    <cellStyle name="好_2011年4月材料动态表 3" xfId="13234" xr:uid="{00000000-0005-0000-0000-00002A6D0000}"/>
    <cellStyle name="好_2011年4月材料动态表 3 2" xfId="36058" xr:uid="{00000000-0005-0000-0000-00002B6D0000}"/>
    <cellStyle name="好_2011年4月材料动态表 4" xfId="13235" xr:uid="{00000000-0005-0000-0000-00002C6D0000}"/>
    <cellStyle name="好_2011年4月材料动态表 4 2" xfId="36059" xr:uid="{00000000-0005-0000-0000-00002D6D0000}"/>
    <cellStyle name="好_2011年4月材料动态表 5" xfId="17747" xr:uid="{00000000-0005-0000-0000-00002E6D0000}"/>
    <cellStyle name="好_2011年4月材料动态表 5 2" xfId="36060" xr:uid="{00000000-0005-0000-0000-00002F6D0000}"/>
    <cellStyle name="好_2011年4月材料动态表 6" xfId="36056" xr:uid="{00000000-0005-0000-0000-0000306D0000}"/>
    <cellStyle name="好_2011年5月材料动态表" xfId="3168" xr:uid="{00000000-0005-0000-0000-0000316D0000}"/>
    <cellStyle name="好_2011年5月材料动态表 2" xfId="5809" xr:uid="{00000000-0005-0000-0000-0000326D0000}"/>
    <cellStyle name="好_2011年5月材料动态表 2 2" xfId="36062" xr:uid="{00000000-0005-0000-0000-0000336D0000}"/>
    <cellStyle name="好_2011年5月材料动态表 3" xfId="13236" xr:uid="{00000000-0005-0000-0000-0000346D0000}"/>
    <cellStyle name="好_2011年5月材料动态表 3 2" xfId="36063" xr:uid="{00000000-0005-0000-0000-0000356D0000}"/>
    <cellStyle name="好_2011年5月材料动态表 4" xfId="13237" xr:uid="{00000000-0005-0000-0000-0000366D0000}"/>
    <cellStyle name="好_2011年5月材料动态表 4 2" xfId="36064" xr:uid="{00000000-0005-0000-0000-0000376D0000}"/>
    <cellStyle name="好_2011年5月材料动态表 5" xfId="17750" xr:uid="{00000000-0005-0000-0000-0000386D0000}"/>
    <cellStyle name="好_2011年5月材料动态表 5 2" xfId="29173" xr:uid="{00000000-0005-0000-0000-0000396D0000}"/>
    <cellStyle name="好_2011年5月材料动态表 6" xfId="36061" xr:uid="{00000000-0005-0000-0000-00003A6D0000}"/>
    <cellStyle name="好_2011年6月报表" xfId="3169" xr:uid="{00000000-0005-0000-0000-00003B6D0000}"/>
    <cellStyle name="好_2011年6月报表 2" xfId="5810" xr:uid="{00000000-0005-0000-0000-00003C6D0000}"/>
    <cellStyle name="好_2011年6月报表 2 2" xfId="7736" xr:uid="{00000000-0005-0000-0000-00003D6D0000}"/>
    <cellStyle name="好_2011年6月报表 2 2 2" xfId="36067" xr:uid="{00000000-0005-0000-0000-00003E6D0000}"/>
    <cellStyle name="好_2011年6月报表 2 3" xfId="13238" xr:uid="{00000000-0005-0000-0000-00003F6D0000}"/>
    <cellStyle name="好_2011年6月报表 2 3 2" xfId="36068" xr:uid="{00000000-0005-0000-0000-0000406D0000}"/>
    <cellStyle name="好_2011年6月报表 2 4" xfId="36066" xr:uid="{00000000-0005-0000-0000-0000416D0000}"/>
    <cellStyle name="好_2011年6月报表 3" xfId="11442" xr:uid="{00000000-0005-0000-0000-0000426D0000}"/>
    <cellStyle name="好_2011年6月报表 3 2" xfId="30928" xr:uid="{00000000-0005-0000-0000-0000436D0000}"/>
    <cellStyle name="好_2011年6月报表 4" xfId="11444" xr:uid="{00000000-0005-0000-0000-0000446D0000}"/>
    <cellStyle name="好_2011年6月报表 4 2" xfId="30931" xr:uid="{00000000-0005-0000-0000-0000456D0000}"/>
    <cellStyle name="好_2011年6月报表 5" xfId="17751" xr:uid="{00000000-0005-0000-0000-0000466D0000}"/>
    <cellStyle name="好_2011年6月报表 5 2" xfId="30933" xr:uid="{00000000-0005-0000-0000-0000476D0000}"/>
    <cellStyle name="好_2011年6月报表 6" xfId="36065" xr:uid="{00000000-0005-0000-0000-0000486D0000}"/>
    <cellStyle name="好_2011年6月报表_12月材料动态最终修改" xfId="810" xr:uid="{00000000-0005-0000-0000-0000496D0000}"/>
    <cellStyle name="好_2011年6月报表_12月材料动态最终修改 2" xfId="5811" xr:uid="{00000000-0005-0000-0000-00004A6D0000}"/>
    <cellStyle name="好_2011年6月报表_12月材料动态最终修改 2 2" xfId="36069" xr:uid="{00000000-0005-0000-0000-00004B6D0000}"/>
    <cellStyle name="好_2011年6月报表_12月材料动态最终修改 3" xfId="13239" xr:uid="{00000000-0005-0000-0000-00004C6D0000}"/>
    <cellStyle name="好_2011年6月报表_12月材料动态最终修改 3 2" xfId="36070" xr:uid="{00000000-0005-0000-0000-00004D6D0000}"/>
    <cellStyle name="好_2011年6月报表_12月材料动态最终修改 4" xfId="13240" xr:uid="{00000000-0005-0000-0000-00004E6D0000}"/>
    <cellStyle name="好_2011年6月报表_12月材料动态最终修改 4 2" xfId="36071" xr:uid="{00000000-0005-0000-0000-00004F6D0000}"/>
    <cellStyle name="好_2011年6月报表_12月材料动态最终修改 5" xfId="15636" xr:uid="{00000000-0005-0000-0000-0000506D0000}"/>
    <cellStyle name="好_2011年6月报表_12月材料动态最终修改 5 2" xfId="28550" xr:uid="{00000000-0005-0000-0000-0000516D0000}"/>
    <cellStyle name="好_2011年6月报表_12月材料动态最终修改 6" xfId="31186" xr:uid="{00000000-0005-0000-0000-0000526D0000}"/>
    <cellStyle name="好_2011年6月报表_1月动态、资金动态" xfId="3170" xr:uid="{00000000-0005-0000-0000-0000536D0000}"/>
    <cellStyle name="好_2011年6月报表_1月动态、资金动态 2" xfId="5812" xr:uid="{00000000-0005-0000-0000-0000546D0000}"/>
    <cellStyle name="好_2011年6月报表_1月动态、资金动态 2 2" xfId="7737" xr:uid="{00000000-0005-0000-0000-0000556D0000}"/>
    <cellStyle name="好_2011年6月报表_1月动态、资金动态 2 2 2" xfId="36074" xr:uid="{00000000-0005-0000-0000-0000566D0000}"/>
    <cellStyle name="好_2011年6月报表_1月动态、资金动态 2 3" xfId="13242" xr:uid="{00000000-0005-0000-0000-0000576D0000}"/>
    <cellStyle name="好_2011年6月报表_1月动态、资金动态 2 3 2" xfId="36075" xr:uid="{00000000-0005-0000-0000-0000586D0000}"/>
    <cellStyle name="好_2011年6月报表_1月动态、资金动态 2 4" xfId="36072" xr:uid="{00000000-0005-0000-0000-0000596D0000}"/>
    <cellStyle name="好_2011年6月报表_1月动态、资金动态 3" xfId="13243" xr:uid="{00000000-0005-0000-0000-00005A6D0000}"/>
    <cellStyle name="好_2011年6月报表_1月动态、资金动态 3 2" xfId="36077" xr:uid="{00000000-0005-0000-0000-00005B6D0000}"/>
    <cellStyle name="好_2011年6月报表_1月动态、资金动态 4" xfId="13245" xr:uid="{00000000-0005-0000-0000-00005C6D0000}"/>
    <cellStyle name="好_2011年6月报表_1月动态、资金动态 4 2" xfId="36079" xr:uid="{00000000-0005-0000-0000-00005D6D0000}"/>
    <cellStyle name="好_2011年6月报表_1月动态、资金动态 5" xfId="17752" xr:uid="{00000000-0005-0000-0000-00005E6D0000}"/>
    <cellStyle name="好_2011年6月报表_1月动态、资金动态 5 2" xfId="36082" xr:uid="{00000000-0005-0000-0000-00005F6D0000}"/>
    <cellStyle name="好_2011年6月报表_1月动态、资金动态 6" xfId="30233" xr:uid="{00000000-0005-0000-0000-0000606D0000}"/>
    <cellStyle name="好_2011年6月报表_材料动态1" xfId="3171" xr:uid="{00000000-0005-0000-0000-0000616D0000}"/>
    <cellStyle name="好_2011年6月报表_材料动态1 2" xfId="5813" xr:uid="{00000000-0005-0000-0000-0000626D0000}"/>
    <cellStyle name="好_2011年6月报表_材料动态1 2 2" xfId="36084" xr:uid="{00000000-0005-0000-0000-0000636D0000}"/>
    <cellStyle name="好_2011年6月报表_材料动态1 3" xfId="10239" xr:uid="{00000000-0005-0000-0000-0000646D0000}"/>
    <cellStyle name="好_2011年6月报表_材料动态1 3 2" xfId="28102" xr:uid="{00000000-0005-0000-0000-0000656D0000}"/>
    <cellStyle name="好_2011年6月报表_材料动态1 4" xfId="9136" xr:uid="{00000000-0005-0000-0000-0000666D0000}"/>
    <cellStyle name="好_2011年6月报表_材料动态1 4 2" xfId="26571" xr:uid="{00000000-0005-0000-0000-0000676D0000}"/>
    <cellStyle name="好_2011年6月报表_材料动态1 5" xfId="17753" xr:uid="{00000000-0005-0000-0000-0000686D0000}"/>
    <cellStyle name="好_2011年6月报表_材料动态1 5 2" xfId="26578" xr:uid="{00000000-0005-0000-0000-0000696D0000}"/>
    <cellStyle name="好_2011年6月报表_材料动态1 6" xfId="36083" xr:uid="{00000000-0005-0000-0000-00006A6D0000}"/>
    <cellStyle name="好_2011年6月报表_动车10月资金动态" xfId="1954" xr:uid="{00000000-0005-0000-0000-00006B6D0000}"/>
    <cellStyle name="好_2011年6月报表_动车10月资金动态 2" xfId="5814" xr:uid="{00000000-0005-0000-0000-00006C6D0000}"/>
    <cellStyle name="好_2011年6月报表_动车10月资金动态 2 2" xfId="7738" xr:uid="{00000000-0005-0000-0000-00006D6D0000}"/>
    <cellStyle name="好_2011年6月报表_动车10月资金动态 2 2 2" xfId="36088" xr:uid="{00000000-0005-0000-0000-00006E6D0000}"/>
    <cellStyle name="好_2011年6月报表_动车10月资金动态 2 3" xfId="13248" xr:uid="{00000000-0005-0000-0000-00006F6D0000}"/>
    <cellStyle name="好_2011年6月报表_动车10月资金动态 2 3 2" xfId="36090" xr:uid="{00000000-0005-0000-0000-0000706D0000}"/>
    <cellStyle name="好_2011年6月报表_动车10月资金动态 2 4" xfId="36086" xr:uid="{00000000-0005-0000-0000-0000716D0000}"/>
    <cellStyle name="好_2011年6月报表_动车10月资金动态 3" xfId="13249" xr:uid="{00000000-0005-0000-0000-0000726D0000}"/>
    <cellStyle name="好_2011年6月报表_动车10月资金动态 3 2" xfId="36092" xr:uid="{00000000-0005-0000-0000-0000736D0000}"/>
    <cellStyle name="好_2011年6月报表_动车10月资金动态 4" xfId="13251" xr:uid="{00000000-0005-0000-0000-0000746D0000}"/>
    <cellStyle name="好_2011年6月报表_动车10月资金动态 4 2" xfId="36095" xr:uid="{00000000-0005-0000-0000-0000756D0000}"/>
    <cellStyle name="好_2011年6月报表_动车10月资金动态 5" xfId="16580" xr:uid="{00000000-0005-0000-0000-0000766D0000}"/>
    <cellStyle name="好_2011年6月报表_动车10月资金动态 5 2" xfId="36098" xr:uid="{00000000-0005-0000-0000-0000776D0000}"/>
    <cellStyle name="好_2011年6月报表_动车10月资金动态 6" xfId="36085" xr:uid="{00000000-0005-0000-0000-0000786D0000}"/>
    <cellStyle name="好_2011年6月报表_动车9月材料动态" xfId="3167" xr:uid="{00000000-0005-0000-0000-0000796D0000}"/>
    <cellStyle name="好_2011年6月报表_动车9月材料动态 2" xfId="5815" xr:uid="{00000000-0005-0000-0000-00007A6D0000}"/>
    <cellStyle name="好_2011年6月报表_动车9月材料动态 2 2" xfId="36100" xr:uid="{00000000-0005-0000-0000-00007B6D0000}"/>
    <cellStyle name="好_2011年6月报表_动车9月材料动态 3" xfId="13252" xr:uid="{00000000-0005-0000-0000-00007C6D0000}"/>
    <cellStyle name="好_2011年6月报表_动车9月材料动态 3 2" xfId="36101" xr:uid="{00000000-0005-0000-0000-00007D6D0000}"/>
    <cellStyle name="好_2011年6月报表_动车9月材料动态 4" xfId="13253" xr:uid="{00000000-0005-0000-0000-00007E6D0000}"/>
    <cellStyle name="好_2011年6月报表_动车9月材料动态 4 2" xfId="36102" xr:uid="{00000000-0005-0000-0000-00007F6D0000}"/>
    <cellStyle name="好_2011年6月报表_动车9月材料动态 5" xfId="17749" xr:uid="{00000000-0005-0000-0000-0000806D0000}"/>
    <cellStyle name="好_2011年6月报表_动车9月材料动态 5 2" xfId="36103" xr:uid="{00000000-0005-0000-0000-0000816D0000}"/>
    <cellStyle name="好_2011年6月报表_动车9月材料动态 6" xfId="36099" xr:uid="{00000000-0005-0000-0000-0000826D0000}"/>
    <cellStyle name="好_2011年6月报表_汇总10月材料动态" xfId="3172" xr:uid="{00000000-0005-0000-0000-0000836D0000}"/>
    <cellStyle name="好_2011年6月报表_汇总10月材料动态 2" xfId="5816" xr:uid="{00000000-0005-0000-0000-0000846D0000}"/>
    <cellStyle name="好_2011年6月报表_汇总10月材料动态 2 2" xfId="34249" xr:uid="{00000000-0005-0000-0000-0000856D0000}"/>
    <cellStyle name="好_2011年6月报表_汇总10月材料动态 3" xfId="13254" xr:uid="{00000000-0005-0000-0000-0000866D0000}"/>
    <cellStyle name="好_2011年6月报表_汇总10月材料动态 3 2" xfId="36105" xr:uid="{00000000-0005-0000-0000-0000876D0000}"/>
    <cellStyle name="好_2011年6月报表_汇总10月材料动态 4" xfId="13255" xr:uid="{00000000-0005-0000-0000-0000886D0000}"/>
    <cellStyle name="好_2011年6月报表_汇总10月材料动态 4 2" xfId="36106" xr:uid="{00000000-0005-0000-0000-0000896D0000}"/>
    <cellStyle name="好_2011年6月报表_汇总10月材料动态 5" xfId="17754" xr:uid="{00000000-0005-0000-0000-00008A6D0000}"/>
    <cellStyle name="好_2011年6月报表_汇总10月材料动态 5 2" xfId="36107" xr:uid="{00000000-0005-0000-0000-00008B6D0000}"/>
    <cellStyle name="好_2011年6月报表_汇总10月材料动态 6" xfId="36104" xr:uid="{00000000-0005-0000-0000-00008C6D0000}"/>
    <cellStyle name="好_2011年6月报表_建安1月材料动态" xfId="3173" xr:uid="{00000000-0005-0000-0000-00008D6D0000}"/>
    <cellStyle name="好_2011年6月报表_建安1月材料动态 2" xfId="5817" xr:uid="{00000000-0005-0000-0000-00008E6D0000}"/>
    <cellStyle name="好_2011年6月报表_建安1月材料动态 2 2" xfId="36109" xr:uid="{00000000-0005-0000-0000-00008F6D0000}"/>
    <cellStyle name="好_2011年6月报表_建安1月材料动态 3" xfId="13256" xr:uid="{00000000-0005-0000-0000-0000906D0000}"/>
    <cellStyle name="好_2011年6月报表_建安1月材料动态 3 2" xfId="36110" xr:uid="{00000000-0005-0000-0000-0000916D0000}"/>
    <cellStyle name="好_2011年6月报表_建安1月材料动态 4" xfId="13257" xr:uid="{00000000-0005-0000-0000-0000926D0000}"/>
    <cellStyle name="好_2011年6月报表_建安1月材料动态 4 2" xfId="36112" xr:uid="{00000000-0005-0000-0000-0000936D0000}"/>
    <cellStyle name="好_2011年6月报表_建安1月材料动态 5" xfId="17755" xr:uid="{00000000-0005-0000-0000-0000946D0000}"/>
    <cellStyle name="好_2011年6月报表_建安1月材料动态 5 2" xfId="36114" xr:uid="{00000000-0005-0000-0000-0000956D0000}"/>
    <cellStyle name="好_2011年6月报表_建安1月材料动态 6" xfId="36108" xr:uid="{00000000-0005-0000-0000-0000966D0000}"/>
    <cellStyle name="好_2011年7月材料动态表" xfId="2898" xr:uid="{00000000-0005-0000-0000-0000976D0000}"/>
    <cellStyle name="好_2011年7月材料动态表 2" xfId="5818" xr:uid="{00000000-0005-0000-0000-0000986D0000}"/>
    <cellStyle name="好_2011年7月材料动态表 2 2" xfId="36116" xr:uid="{00000000-0005-0000-0000-0000996D0000}"/>
    <cellStyle name="好_2011年7月材料动态表 3" xfId="9722" xr:uid="{00000000-0005-0000-0000-00009A6D0000}"/>
    <cellStyle name="好_2011年7月材料动态表 3 2" xfId="22069" xr:uid="{00000000-0005-0000-0000-00009B6D0000}"/>
    <cellStyle name="好_2011年7月材料动态表 4" xfId="13258" xr:uid="{00000000-0005-0000-0000-00009C6D0000}"/>
    <cellStyle name="好_2011年7月材料动态表 4 2" xfId="36117" xr:uid="{00000000-0005-0000-0000-00009D6D0000}"/>
    <cellStyle name="好_2011年7月材料动态表 5" xfId="17487" xr:uid="{00000000-0005-0000-0000-00009E6D0000}"/>
    <cellStyle name="好_2011年7月材料动态表 5 2" xfId="36118" xr:uid="{00000000-0005-0000-0000-00009F6D0000}"/>
    <cellStyle name="好_2011年7月材料动态表 6" xfId="36115" xr:uid="{00000000-0005-0000-0000-0000A06D0000}"/>
    <cellStyle name="好_2011年8月材料动态表" xfId="2824" xr:uid="{00000000-0005-0000-0000-0000A16D0000}"/>
    <cellStyle name="好_2011年8月材料动态表 2" xfId="5819" xr:uid="{00000000-0005-0000-0000-0000A26D0000}"/>
    <cellStyle name="好_2011年8月材料动态表 2 2" xfId="36120" xr:uid="{00000000-0005-0000-0000-0000A36D0000}"/>
    <cellStyle name="好_2011年8月材料动态表 3" xfId="13259" xr:uid="{00000000-0005-0000-0000-0000A46D0000}"/>
    <cellStyle name="好_2011年8月材料动态表 3 2" xfId="36121" xr:uid="{00000000-0005-0000-0000-0000A56D0000}"/>
    <cellStyle name="好_2011年8月材料动态表 4" xfId="13260" xr:uid="{00000000-0005-0000-0000-0000A66D0000}"/>
    <cellStyle name="好_2011年8月材料动态表 4 2" xfId="36122" xr:uid="{00000000-0005-0000-0000-0000A76D0000}"/>
    <cellStyle name="好_2011年8月材料动态表 5" xfId="17418" xr:uid="{00000000-0005-0000-0000-0000A86D0000}"/>
    <cellStyle name="好_2011年8月材料动态表 5 2" xfId="36123" xr:uid="{00000000-0005-0000-0000-0000A96D0000}"/>
    <cellStyle name="好_2011年8月材料动态表 6" xfId="36119" xr:uid="{00000000-0005-0000-0000-0000AA6D0000}"/>
    <cellStyle name="好_2011年9月报表7" xfId="3174" xr:uid="{00000000-0005-0000-0000-0000AB6D0000}"/>
    <cellStyle name="好_2011年9月报表7 2" xfId="5820" xr:uid="{00000000-0005-0000-0000-0000AC6D0000}"/>
    <cellStyle name="好_2011年9月报表7 2 2" xfId="7739" xr:uid="{00000000-0005-0000-0000-0000AD6D0000}"/>
    <cellStyle name="好_2011年9月报表7 2 2 2" xfId="36126" xr:uid="{00000000-0005-0000-0000-0000AE6D0000}"/>
    <cellStyle name="好_2011年9月报表7 2 3" xfId="13261" xr:uid="{00000000-0005-0000-0000-0000AF6D0000}"/>
    <cellStyle name="好_2011年9月报表7 2 3 2" xfId="36127" xr:uid="{00000000-0005-0000-0000-0000B06D0000}"/>
    <cellStyle name="好_2011年9月报表7 2 4" xfId="36125" xr:uid="{00000000-0005-0000-0000-0000B16D0000}"/>
    <cellStyle name="好_2011年9月报表7 3" xfId="13262" xr:uid="{00000000-0005-0000-0000-0000B26D0000}"/>
    <cellStyle name="好_2011年9月报表7 3 2" xfId="21532" xr:uid="{00000000-0005-0000-0000-0000B36D0000}"/>
    <cellStyle name="好_2011年9月报表7 4" xfId="13263" xr:uid="{00000000-0005-0000-0000-0000B46D0000}"/>
    <cellStyle name="好_2011年9月报表7 4 2" xfId="36128" xr:uid="{00000000-0005-0000-0000-0000B56D0000}"/>
    <cellStyle name="好_2011年9月报表7 5" xfId="17756" xr:uid="{00000000-0005-0000-0000-0000B66D0000}"/>
    <cellStyle name="好_2011年9月报表7 5 2" xfId="36129" xr:uid="{00000000-0005-0000-0000-0000B76D0000}"/>
    <cellStyle name="好_2011年9月报表7 6" xfId="36124" xr:uid="{00000000-0005-0000-0000-0000B86D0000}"/>
    <cellStyle name="好_2011年9月报表7_12月材料动态最终修改" xfId="3175" xr:uid="{00000000-0005-0000-0000-0000B96D0000}"/>
    <cellStyle name="好_2011年9月报表7_12月材料动态最终修改 2" xfId="5821" xr:uid="{00000000-0005-0000-0000-0000BA6D0000}"/>
    <cellStyle name="好_2011年9月报表7_12月材料动态最终修改 2 2" xfId="36131" xr:uid="{00000000-0005-0000-0000-0000BB6D0000}"/>
    <cellStyle name="好_2011年9月报表7_12月材料动态最终修改 3" xfId="13264" xr:uid="{00000000-0005-0000-0000-0000BC6D0000}"/>
    <cellStyle name="好_2011年9月报表7_12月材料动态最终修改 3 2" xfId="36132" xr:uid="{00000000-0005-0000-0000-0000BD6D0000}"/>
    <cellStyle name="好_2011年9月报表7_12月材料动态最终修改 4" xfId="13265" xr:uid="{00000000-0005-0000-0000-0000BE6D0000}"/>
    <cellStyle name="好_2011年9月报表7_12月材料动态最终修改 4 2" xfId="36133" xr:uid="{00000000-0005-0000-0000-0000BF6D0000}"/>
    <cellStyle name="好_2011年9月报表7_12月材料动态最终修改 5" xfId="17757" xr:uid="{00000000-0005-0000-0000-0000C06D0000}"/>
    <cellStyle name="好_2011年9月报表7_12月材料动态最终修改 5 2" xfId="36134" xr:uid="{00000000-0005-0000-0000-0000C16D0000}"/>
    <cellStyle name="好_2011年9月报表7_12月材料动态最终修改 6" xfId="36130" xr:uid="{00000000-0005-0000-0000-0000C26D0000}"/>
    <cellStyle name="好_2011年9月报表7_1月动态、资金动态" xfId="3176" xr:uid="{00000000-0005-0000-0000-0000C36D0000}"/>
    <cellStyle name="好_2011年9月报表7_1月动态、资金动态 2" xfId="5822" xr:uid="{00000000-0005-0000-0000-0000C46D0000}"/>
    <cellStyle name="好_2011年9月报表7_1月动态、资金动态 2 2" xfId="7740" xr:uid="{00000000-0005-0000-0000-0000C56D0000}"/>
    <cellStyle name="好_2011年9月报表7_1月动态、资金动态 2 2 2" xfId="22876" xr:uid="{00000000-0005-0000-0000-0000C66D0000}"/>
    <cellStyle name="好_2011年9月报表7_1月动态、资金动态 2 3" xfId="13266" xr:uid="{00000000-0005-0000-0000-0000C76D0000}"/>
    <cellStyle name="好_2011年9月报表7_1月动态、资金动态 2 3 2" xfId="22883" xr:uid="{00000000-0005-0000-0000-0000C86D0000}"/>
    <cellStyle name="好_2011年9月报表7_1月动态、资金动态 2 4" xfId="36136" xr:uid="{00000000-0005-0000-0000-0000C96D0000}"/>
    <cellStyle name="好_2011年9月报表7_1月动态、资金动态 3" xfId="13267" xr:uid="{00000000-0005-0000-0000-0000CA6D0000}"/>
    <cellStyle name="好_2011年9月报表7_1月动态、资金动态 3 2" xfId="36137" xr:uid="{00000000-0005-0000-0000-0000CB6D0000}"/>
    <cellStyle name="好_2011年9月报表7_1月动态、资金动态 4" xfId="13268" xr:uid="{00000000-0005-0000-0000-0000CC6D0000}"/>
    <cellStyle name="好_2011年9月报表7_1月动态、资金动态 4 2" xfId="36138" xr:uid="{00000000-0005-0000-0000-0000CD6D0000}"/>
    <cellStyle name="好_2011年9月报表7_1月动态、资金动态 5" xfId="17758" xr:uid="{00000000-0005-0000-0000-0000CE6D0000}"/>
    <cellStyle name="好_2011年9月报表7_1月动态、资金动态 5 2" xfId="36139" xr:uid="{00000000-0005-0000-0000-0000CF6D0000}"/>
    <cellStyle name="好_2011年9月报表7_1月动态、资金动态 6" xfId="36135" xr:uid="{00000000-0005-0000-0000-0000D06D0000}"/>
    <cellStyle name="好_2011年9月报表7_材料动态1" xfId="435" xr:uid="{00000000-0005-0000-0000-0000D16D0000}"/>
    <cellStyle name="好_2011年9月报表7_材料动态1 2" xfId="5823" xr:uid="{00000000-0005-0000-0000-0000D26D0000}"/>
    <cellStyle name="好_2011年9月报表7_材料动态1 2 2" xfId="36144" xr:uid="{00000000-0005-0000-0000-0000D36D0000}"/>
    <cellStyle name="好_2011年9月报表7_材料动态1 3" xfId="11885" xr:uid="{00000000-0005-0000-0000-0000D46D0000}"/>
    <cellStyle name="好_2011年9月报表7_材料动态1 3 2" xfId="32032" xr:uid="{00000000-0005-0000-0000-0000D56D0000}"/>
    <cellStyle name="好_2011年9月报表7_材料动态1 4" xfId="11888" xr:uid="{00000000-0005-0000-0000-0000D66D0000}"/>
    <cellStyle name="好_2011年9月报表7_材料动态1 4 2" xfId="32037" xr:uid="{00000000-0005-0000-0000-0000D76D0000}"/>
    <cellStyle name="好_2011年9月报表7_材料动态1 5" xfId="15463" xr:uid="{00000000-0005-0000-0000-0000D86D0000}"/>
    <cellStyle name="好_2011年9月报表7_材料动态1 5 2" xfId="32040" xr:uid="{00000000-0005-0000-0000-0000D96D0000}"/>
    <cellStyle name="好_2011年9月报表7_材料动态1 6" xfId="36141" xr:uid="{00000000-0005-0000-0000-0000DA6D0000}"/>
    <cellStyle name="好_2011年9月报表7_动车10月资金动态" xfId="3177" xr:uid="{00000000-0005-0000-0000-0000DB6D0000}"/>
    <cellStyle name="好_2011年9月报表7_动车10月资金动态 2" xfId="5824" xr:uid="{00000000-0005-0000-0000-0000DC6D0000}"/>
    <cellStyle name="好_2011年9月报表7_动车10月资金动态 2 2" xfId="7742" xr:uid="{00000000-0005-0000-0000-0000DD6D0000}"/>
    <cellStyle name="好_2011年9月报表7_动车10月资金动态 2 2 2" xfId="30887" xr:uid="{00000000-0005-0000-0000-0000DE6D0000}"/>
    <cellStyle name="好_2011年9月报表7_动车10月资金动态 2 3" xfId="12684" xr:uid="{00000000-0005-0000-0000-0000DF6D0000}"/>
    <cellStyle name="好_2011年9月报表7_动车10月资金动态 2 3 2" xfId="34059" xr:uid="{00000000-0005-0000-0000-0000E06D0000}"/>
    <cellStyle name="好_2011年9月报表7_动车10月资金动态 2 4" xfId="36146" xr:uid="{00000000-0005-0000-0000-0000E16D0000}"/>
    <cellStyle name="好_2011年9月报表7_动车10月资金动态 3" xfId="13271" xr:uid="{00000000-0005-0000-0000-0000E26D0000}"/>
    <cellStyle name="好_2011年9月报表7_动车10月资金动态 3 2" xfId="36147" xr:uid="{00000000-0005-0000-0000-0000E36D0000}"/>
    <cellStyle name="好_2011年9月报表7_动车10月资金动态 4" xfId="13272" xr:uid="{00000000-0005-0000-0000-0000E46D0000}"/>
    <cellStyle name="好_2011年9月报表7_动车10月资金动态 4 2" xfId="36148" xr:uid="{00000000-0005-0000-0000-0000E56D0000}"/>
    <cellStyle name="好_2011年9月报表7_动车10月资金动态 5" xfId="17759" xr:uid="{00000000-0005-0000-0000-0000E66D0000}"/>
    <cellStyle name="好_2011年9月报表7_动车10月资金动态 5 2" xfId="36149" xr:uid="{00000000-0005-0000-0000-0000E76D0000}"/>
    <cellStyle name="好_2011年9月报表7_动车10月资金动态 6" xfId="27763" xr:uid="{00000000-0005-0000-0000-0000E86D0000}"/>
    <cellStyle name="好_2011年9月报表7_动车9月材料动态" xfId="937" xr:uid="{00000000-0005-0000-0000-0000E96D0000}"/>
    <cellStyle name="好_2011年9月报表7_动车9月材料动态 2" xfId="5825" xr:uid="{00000000-0005-0000-0000-0000EA6D0000}"/>
    <cellStyle name="好_2011年9月报表7_动车9月材料动态 2 2" xfId="36152" xr:uid="{00000000-0005-0000-0000-0000EB6D0000}"/>
    <cellStyle name="好_2011年9月报表7_动车9月材料动态 3" xfId="13274" xr:uid="{00000000-0005-0000-0000-0000EC6D0000}"/>
    <cellStyle name="好_2011年9月报表7_动车9月材料动态 3 2" xfId="36153" xr:uid="{00000000-0005-0000-0000-0000ED6D0000}"/>
    <cellStyle name="好_2011年9月报表7_动车9月材料动态 4" xfId="12361" xr:uid="{00000000-0005-0000-0000-0000EE6D0000}"/>
    <cellStyle name="好_2011年9月报表7_动车9月材料动态 4 2" xfId="33258" xr:uid="{00000000-0005-0000-0000-0000EF6D0000}"/>
    <cellStyle name="好_2011年9月报表7_动车9月材料动态 5" xfId="15689" xr:uid="{00000000-0005-0000-0000-0000F06D0000}"/>
    <cellStyle name="好_2011年9月报表7_动车9月材料动态 5 2" xfId="36154" xr:uid="{00000000-0005-0000-0000-0000F16D0000}"/>
    <cellStyle name="好_2011年9月报表7_动车9月材料动态 6" xfId="36151" xr:uid="{00000000-0005-0000-0000-0000F26D0000}"/>
    <cellStyle name="好_2011年9月报表7_汇总10月材料动态" xfId="1777" xr:uid="{00000000-0005-0000-0000-0000F36D0000}"/>
    <cellStyle name="好_2011年9月报表7_汇总10月材料动态 2" xfId="5826" xr:uid="{00000000-0005-0000-0000-0000F46D0000}"/>
    <cellStyle name="好_2011年9月报表7_汇总10月材料动态 2 2" xfId="27666" xr:uid="{00000000-0005-0000-0000-0000F56D0000}"/>
    <cellStyle name="好_2011年9月报表7_汇总10月材料动态 3" xfId="10267" xr:uid="{00000000-0005-0000-0000-0000F66D0000}"/>
    <cellStyle name="好_2011年9月报表7_汇总10月材料动态 3 2" xfId="27688" xr:uid="{00000000-0005-0000-0000-0000F76D0000}"/>
    <cellStyle name="好_2011年9月报表7_汇总10月材料动态 4" xfId="9098" xr:uid="{00000000-0005-0000-0000-0000F86D0000}"/>
    <cellStyle name="好_2011年9月报表7_汇总10月材料动态 4 2" xfId="26932" xr:uid="{00000000-0005-0000-0000-0000F96D0000}"/>
    <cellStyle name="好_2011年9月报表7_汇总10月材料动态 5" xfId="16412" xr:uid="{00000000-0005-0000-0000-0000FA6D0000}"/>
    <cellStyle name="好_2011年9月报表7_汇总10月材料动态 5 2" xfId="26935" xr:uid="{00000000-0005-0000-0000-0000FB6D0000}"/>
    <cellStyle name="好_2011年9月报表7_汇总10月材料动态 6" xfId="27664" xr:uid="{00000000-0005-0000-0000-0000FC6D0000}"/>
    <cellStyle name="好_2011年9月报表7_建安1月材料动态" xfId="2224" xr:uid="{00000000-0005-0000-0000-0000FD6D0000}"/>
    <cellStyle name="好_2011年9月报表7_建安1月材料动态 2" xfId="5827" xr:uid="{00000000-0005-0000-0000-0000FE6D0000}"/>
    <cellStyle name="好_2011年9月报表7_建安1月材料动态 2 2" xfId="36155" xr:uid="{00000000-0005-0000-0000-0000FF6D0000}"/>
    <cellStyle name="好_2011年9月报表7_建安1月材料动态 3" xfId="13275" xr:uid="{00000000-0005-0000-0000-0000006E0000}"/>
    <cellStyle name="好_2011年9月报表7_建安1月材料动态 3 2" xfId="36156" xr:uid="{00000000-0005-0000-0000-0000016E0000}"/>
    <cellStyle name="好_2011年9月报表7_建安1月材料动态 4" xfId="13276" xr:uid="{00000000-0005-0000-0000-0000026E0000}"/>
    <cellStyle name="好_2011年9月报表7_建安1月材料动态 4 2" xfId="36157" xr:uid="{00000000-0005-0000-0000-0000036E0000}"/>
    <cellStyle name="好_2011年9月报表7_建安1月材料动态 5" xfId="16826" xr:uid="{00000000-0005-0000-0000-0000046E0000}"/>
    <cellStyle name="好_2011年9月报表7_建安1月材料动态 5 2" xfId="33761" xr:uid="{00000000-0005-0000-0000-0000056E0000}"/>
    <cellStyle name="好_2011年9月报表7_建安1月材料动态 6" xfId="22117" xr:uid="{00000000-0005-0000-0000-0000066E0000}"/>
    <cellStyle name="好_2011年工业产值三季度计划-报工程部" xfId="3179" xr:uid="{00000000-0005-0000-0000-0000076E0000}"/>
    <cellStyle name="好_2011年工业产值三季度计划-报工程部 2" xfId="5828" xr:uid="{00000000-0005-0000-0000-0000086E0000}"/>
    <cellStyle name="好_2011年工业产值三季度计划-报工程部 2 2" xfId="36159" xr:uid="{00000000-0005-0000-0000-0000096E0000}"/>
    <cellStyle name="好_2011年工业产值三季度计划-报工程部 3" xfId="13277" xr:uid="{00000000-0005-0000-0000-00000A6E0000}"/>
    <cellStyle name="好_2011年工业产值三季度计划-报工程部 3 2" xfId="36160" xr:uid="{00000000-0005-0000-0000-00000B6E0000}"/>
    <cellStyle name="好_2011年工业产值三季度计划-报工程部 4" xfId="13278" xr:uid="{00000000-0005-0000-0000-00000C6E0000}"/>
    <cellStyle name="好_2011年工业产值三季度计划-报工程部 4 2" xfId="36161" xr:uid="{00000000-0005-0000-0000-00000D6E0000}"/>
    <cellStyle name="好_2011年工业产值三季度计划-报工程部 5" xfId="17760" xr:uid="{00000000-0005-0000-0000-00000E6E0000}"/>
    <cellStyle name="好_2011年工业产值三季度计划-报工程部 5 2" xfId="35877" xr:uid="{00000000-0005-0000-0000-00000F6E0000}"/>
    <cellStyle name="好_2011年工业产值三季度计划-报工程部 5 3" xfId="42813" xr:uid="{00000000-0005-0000-0000-0000106E0000}"/>
    <cellStyle name="好_2011年工业产值三季度计划-报工程部 6" xfId="36158" xr:uid="{00000000-0005-0000-0000-0000116E0000}"/>
    <cellStyle name="好_2011年工业产值四季度计划-报工程部" xfId="2805" xr:uid="{00000000-0005-0000-0000-0000126E0000}"/>
    <cellStyle name="好_2011年工业产值四季度计划-报工程部 2" xfId="5829" xr:uid="{00000000-0005-0000-0000-0000136E0000}"/>
    <cellStyle name="好_2011年工业产值四季度计划-报工程部 2 2" xfId="22099" xr:uid="{00000000-0005-0000-0000-0000146E0000}"/>
    <cellStyle name="好_2011年工业产值四季度计划-报工程部 3" xfId="13279" xr:uid="{00000000-0005-0000-0000-0000156E0000}"/>
    <cellStyle name="好_2011年工业产值四季度计划-报工程部 3 2" xfId="26106" xr:uid="{00000000-0005-0000-0000-0000166E0000}"/>
    <cellStyle name="好_2011年工业产值四季度计划-报工程部 4" xfId="13280" xr:uid="{00000000-0005-0000-0000-0000176E0000}"/>
    <cellStyle name="好_2011年工业产值四季度计划-报工程部 4 2" xfId="36163" xr:uid="{00000000-0005-0000-0000-0000186E0000}"/>
    <cellStyle name="好_2011年工业产值四季度计划-报工程部 5" xfId="17399" xr:uid="{00000000-0005-0000-0000-0000196E0000}"/>
    <cellStyle name="好_2011年工业产值四季度计划-报工程部 5 2" xfId="36164" xr:uid="{00000000-0005-0000-0000-00001A6E0000}"/>
    <cellStyle name="好_2011年工业产值四季度计划-报工程部 5 3" xfId="42626" xr:uid="{00000000-0005-0000-0000-00001B6E0000}"/>
    <cellStyle name="好_2011年工业产值四季度计划-报工程部 6" xfId="36162" xr:uid="{00000000-0005-0000-0000-00001C6E0000}"/>
    <cellStyle name="好_2012.12月动态最终" xfId="2682" xr:uid="{00000000-0005-0000-0000-00001D6E0000}"/>
    <cellStyle name="好_2012.12月动态最终 2" xfId="5830" xr:uid="{00000000-0005-0000-0000-00001E6E0000}"/>
    <cellStyle name="好_2012.12月动态最终 2 2" xfId="36166" xr:uid="{00000000-0005-0000-0000-00001F6E0000}"/>
    <cellStyle name="好_2012.12月动态最终 3" xfId="13281" xr:uid="{00000000-0005-0000-0000-0000206E0000}"/>
    <cellStyle name="好_2012.12月动态最终 3 2" xfId="36167" xr:uid="{00000000-0005-0000-0000-0000216E0000}"/>
    <cellStyle name="好_2012.12月动态最终 4" xfId="13282" xr:uid="{00000000-0005-0000-0000-0000226E0000}"/>
    <cellStyle name="好_2012.12月动态最终 4 2" xfId="36168" xr:uid="{00000000-0005-0000-0000-0000236E0000}"/>
    <cellStyle name="好_2012.12月动态最终 5" xfId="17279" xr:uid="{00000000-0005-0000-0000-0000246E0000}"/>
    <cellStyle name="好_2012.12月动态最终 5 2" xfId="36169" xr:uid="{00000000-0005-0000-0000-0000256E0000}"/>
    <cellStyle name="好_2012.12月动态最终 6" xfId="36165" xr:uid="{00000000-0005-0000-0000-0000266E0000}"/>
    <cellStyle name="好_2012.4月动态" xfId="1140" xr:uid="{00000000-0005-0000-0000-0000276E0000}"/>
    <cellStyle name="好_2012.4月动态 2" xfId="5831" xr:uid="{00000000-0005-0000-0000-0000286E0000}"/>
    <cellStyle name="好_2012.4月动态 2 2" xfId="7744" xr:uid="{00000000-0005-0000-0000-0000296E0000}"/>
    <cellStyle name="好_2012.4月动态 2 2 2" xfId="21709" xr:uid="{00000000-0005-0000-0000-00002A6E0000}"/>
    <cellStyle name="好_2012.4月动态 2 3" xfId="13284" xr:uid="{00000000-0005-0000-0000-00002B6E0000}"/>
    <cellStyle name="好_2012.4月动态 2 3 2" xfId="36173" xr:uid="{00000000-0005-0000-0000-00002C6E0000}"/>
    <cellStyle name="好_2012.4月动态 2 4" xfId="36171" xr:uid="{00000000-0005-0000-0000-00002D6E0000}"/>
    <cellStyle name="好_2012.4月动态 3" xfId="13286" xr:uid="{00000000-0005-0000-0000-00002E6E0000}"/>
    <cellStyle name="好_2012.4月动态 3 2" xfId="36175" xr:uid="{00000000-0005-0000-0000-00002F6E0000}"/>
    <cellStyle name="好_2012.4月动态 4" xfId="8365" xr:uid="{00000000-0005-0000-0000-0000306E0000}"/>
    <cellStyle name="好_2012.4月动态 4 2" xfId="20687" xr:uid="{00000000-0005-0000-0000-0000316E0000}"/>
    <cellStyle name="好_2012.4月动态 5" xfId="15778" xr:uid="{00000000-0005-0000-0000-0000326E0000}"/>
    <cellStyle name="好_2012.4月动态 5 2" xfId="36177" xr:uid="{00000000-0005-0000-0000-0000336E0000}"/>
    <cellStyle name="好_2012.4月动态 6" xfId="22369" xr:uid="{00000000-0005-0000-0000-0000346E0000}"/>
    <cellStyle name="好_2012.4月修改动态" xfId="3180" xr:uid="{00000000-0005-0000-0000-0000356E0000}"/>
    <cellStyle name="好_2012.4月修改动态 2" xfId="5832" xr:uid="{00000000-0005-0000-0000-0000366E0000}"/>
    <cellStyle name="好_2012.4月修改动态 2 2" xfId="6904" xr:uid="{00000000-0005-0000-0000-0000376E0000}"/>
    <cellStyle name="好_2012.4月修改动态 2 2 2" xfId="36180" xr:uid="{00000000-0005-0000-0000-0000386E0000}"/>
    <cellStyle name="好_2012.4月修改动态 2 3" xfId="13288" xr:uid="{00000000-0005-0000-0000-0000396E0000}"/>
    <cellStyle name="好_2012.4月修改动态 2 3 2" xfId="36181" xr:uid="{00000000-0005-0000-0000-00003A6E0000}"/>
    <cellStyle name="好_2012.4月修改动态 2 4" xfId="21954" xr:uid="{00000000-0005-0000-0000-00003B6E0000}"/>
    <cellStyle name="好_2012.4月修改动态 3" xfId="13289" xr:uid="{00000000-0005-0000-0000-00003C6E0000}"/>
    <cellStyle name="好_2012.4月修改动态 3 2" xfId="36182" xr:uid="{00000000-0005-0000-0000-00003D6E0000}"/>
    <cellStyle name="好_2012.4月修改动态 4" xfId="13290" xr:uid="{00000000-0005-0000-0000-00003E6E0000}"/>
    <cellStyle name="好_2012.4月修改动态 4 2" xfId="36183" xr:uid="{00000000-0005-0000-0000-00003F6E0000}"/>
    <cellStyle name="好_2012.4月修改动态 5" xfId="17761" xr:uid="{00000000-0005-0000-0000-0000406E0000}"/>
    <cellStyle name="好_2012.4月修改动态 5 2" xfId="36184" xr:uid="{00000000-0005-0000-0000-0000416E0000}"/>
    <cellStyle name="好_2012.4月修改动态 6" xfId="36178" xr:uid="{00000000-0005-0000-0000-0000426E0000}"/>
    <cellStyle name="好_2012年10月材料动态表" xfId="3181" xr:uid="{00000000-0005-0000-0000-0000436E0000}"/>
    <cellStyle name="好_2012年10月材料动态表 2" xfId="5833" xr:uid="{00000000-0005-0000-0000-0000446E0000}"/>
    <cellStyle name="好_2012年10月材料动态表 2 2" xfId="28499" xr:uid="{00000000-0005-0000-0000-0000456E0000}"/>
    <cellStyle name="好_2012年10月材料动态表 3" xfId="13291" xr:uid="{00000000-0005-0000-0000-0000466E0000}"/>
    <cellStyle name="好_2012年10月材料动态表 3 2" xfId="36185" xr:uid="{00000000-0005-0000-0000-0000476E0000}"/>
    <cellStyle name="好_2012年10月材料动态表 4" xfId="13292" xr:uid="{00000000-0005-0000-0000-0000486E0000}"/>
    <cellStyle name="好_2012年10月材料动态表 4 2" xfId="36186" xr:uid="{00000000-0005-0000-0000-0000496E0000}"/>
    <cellStyle name="好_2012年10月材料动态表 5" xfId="17762" xr:uid="{00000000-0005-0000-0000-00004A6E0000}"/>
    <cellStyle name="好_2012年10月材料动态表 5 2" xfId="36188" xr:uid="{00000000-0005-0000-0000-00004B6E0000}"/>
    <cellStyle name="好_2012年10月材料动态表 6" xfId="28498" xr:uid="{00000000-0005-0000-0000-00004C6E0000}"/>
    <cellStyle name="好_2012年10月材料动态表理" xfId="3182" xr:uid="{00000000-0005-0000-0000-00004D6E0000}"/>
    <cellStyle name="好_2012年10月材料动态表理 2" xfId="5834" xr:uid="{00000000-0005-0000-0000-00004E6E0000}"/>
    <cellStyle name="好_2012年10月材料动态表理 2 2" xfId="36189" xr:uid="{00000000-0005-0000-0000-00004F6E0000}"/>
    <cellStyle name="好_2012年10月材料动态表理 3" xfId="13293" xr:uid="{00000000-0005-0000-0000-0000506E0000}"/>
    <cellStyle name="好_2012年10月材料动态表理 3 2" xfId="36190" xr:uid="{00000000-0005-0000-0000-0000516E0000}"/>
    <cellStyle name="好_2012年10月材料动态表理 4" xfId="13294" xr:uid="{00000000-0005-0000-0000-0000526E0000}"/>
    <cellStyle name="好_2012年10月材料动态表理 4 2" xfId="36191" xr:uid="{00000000-0005-0000-0000-0000536E0000}"/>
    <cellStyle name="好_2012年10月材料动态表理 5" xfId="17763" xr:uid="{00000000-0005-0000-0000-0000546E0000}"/>
    <cellStyle name="好_2012年10月材料动态表理 5 2" xfId="36192" xr:uid="{00000000-0005-0000-0000-0000556E0000}"/>
    <cellStyle name="好_2012年10月材料动态表理 6" xfId="35814" xr:uid="{00000000-0005-0000-0000-0000566E0000}"/>
    <cellStyle name="好_2012年11月北车动态（最终稿）" xfId="3183" xr:uid="{00000000-0005-0000-0000-0000576E0000}"/>
    <cellStyle name="好_2012年11月北车动态（最终稿） 2" xfId="5835" xr:uid="{00000000-0005-0000-0000-0000586E0000}"/>
    <cellStyle name="好_2012年11月北车动态（最终稿） 2 2" xfId="7745" xr:uid="{00000000-0005-0000-0000-0000596E0000}"/>
    <cellStyle name="好_2012年11月北车动态（最终稿） 2 2 2" xfId="36195" xr:uid="{00000000-0005-0000-0000-00005A6E0000}"/>
    <cellStyle name="好_2012年11月北车动态（最终稿） 2 3" xfId="9800" xr:uid="{00000000-0005-0000-0000-00005B6E0000}"/>
    <cellStyle name="好_2012年11月北车动态（最终稿） 2 3 2" xfId="20728" xr:uid="{00000000-0005-0000-0000-00005C6E0000}"/>
    <cellStyle name="好_2012年11月北车动态（最终稿） 2 4" xfId="36193" xr:uid="{00000000-0005-0000-0000-00005D6E0000}"/>
    <cellStyle name="好_2012年11月北车动态（最终稿） 3" xfId="13296" xr:uid="{00000000-0005-0000-0000-00005E6E0000}"/>
    <cellStyle name="好_2012年11月北车动态（最终稿） 3 2" xfId="36196" xr:uid="{00000000-0005-0000-0000-00005F6E0000}"/>
    <cellStyle name="好_2012年11月北车动态（最终稿） 4" xfId="13297" xr:uid="{00000000-0005-0000-0000-0000606E0000}"/>
    <cellStyle name="好_2012年11月北车动态（最终稿） 4 2" xfId="36197" xr:uid="{00000000-0005-0000-0000-0000616E0000}"/>
    <cellStyle name="好_2012年11月北车动态（最终稿） 5" xfId="17764" xr:uid="{00000000-0005-0000-0000-0000626E0000}"/>
    <cellStyle name="好_2012年11月北车动态（最终稿） 5 2" xfId="36198" xr:uid="{00000000-0005-0000-0000-0000636E0000}"/>
    <cellStyle name="好_2012年11月北车动态（最终稿） 6" xfId="32331" xr:uid="{00000000-0005-0000-0000-0000646E0000}"/>
    <cellStyle name="好_2012年12月材料动态表" xfId="2765" xr:uid="{00000000-0005-0000-0000-0000656E0000}"/>
    <cellStyle name="好_2012年12月材料动态表 2" xfId="5836" xr:uid="{00000000-0005-0000-0000-0000666E0000}"/>
    <cellStyle name="好_2012年12月材料动态表 2 2" xfId="35037" xr:uid="{00000000-0005-0000-0000-0000676E0000}"/>
    <cellStyle name="好_2012年12月材料动态表 3" xfId="12788" xr:uid="{00000000-0005-0000-0000-0000686E0000}"/>
    <cellStyle name="好_2012年12月材料动态表 3 2" xfId="34382" xr:uid="{00000000-0005-0000-0000-0000696E0000}"/>
    <cellStyle name="好_2012年12月材料动态表 4" xfId="12789" xr:uid="{00000000-0005-0000-0000-00006A6E0000}"/>
    <cellStyle name="好_2012年12月材料动态表 4 2" xfId="34386" xr:uid="{00000000-0005-0000-0000-00006B6E0000}"/>
    <cellStyle name="好_2012年12月材料动态表 5" xfId="17360" xr:uid="{00000000-0005-0000-0000-00006C6E0000}"/>
    <cellStyle name="好_2012年12月材料动态表 5 2" xfId="34394" xr:uid="{00000000-0005-0000-0000-00006D6E0000}"/>
    <cellStyle name="好_2012年12月材料动态表 6" xfId="35035" xr:uid="{00000000-0005-0000-0000-00006E6E0000}"/>
    <cellStyle name="好_2012年12月材料动态表4" xfId="3184" xr:uid="{00000000-0005-0000-0000-00006F6E0000}"/>
    <cellStyle name="好_2012年12月材料动态表4 2" xfId="5837" xr:uid="{00000000-0005-0000-0000-0000706E0000}"/>
    <cellStyle name="好_2012年12月材料动态表4 2 2" xfId="36200" xr:uid="{00000000-0005-0000-0000-0000716E0000}"/>
    <cellStyle name="好_2012年12月材料动态表4 3" xfId="13298" xr:uid="{00000000-0005-0000-0000-0000726E0000}"/>
    <cellStyle name="好_2012年12月材料动态表4 3 2" xfId="36201" xr:uid="{00000000-0005-0000-0000-0000736E0000}"/>
    <cellStyle name="好_2012年12月材料动态表4 4" xfId="13299" xr:uid="{00000000-0005-0000-0000-0000746E0000}"/>
    <cellStyle name="好_2012年12月材料动态表4 4 2" xfId="36202" xr:uid="{00000000-0005-0000-0000-0000756E0000}"/>
    <cellStyle name="好_2012年12月材料动态表4 5" xfId="17765" xr:uid="{00000000-0005-0000-0000-0000766E0000}"/>
    <cellStyle name="好_2012年12月材料动态表4 5 2" xfId="36203" xr:uid="{00000000-0005-0000-0000-0000776E0000}"/>
    <cellStyle name="好_2012年12月材料动态表4 6" xfId="36199" xr:uid="{00000000-0005-0000-0000-0000786E0000}"/>
    <cellStyle name="好_2012年2月材料动态表" xfId="3185" xr:uid="{00000000-0005-0000-0000-0000796E0000}"/>
    <cellStyle name="好_2012年2月材料动态表 2" xfId="5838" xr:uid="{00000000-0005-0000-0000-00007A6E0000}"/>
    <cellStyle name="好_2012年2月材料动态表 2 2" xfId="25455" xr:uid="{00000000-0005-0000-0000-00007B6E0000}"/>
    <cellStyle name="好_2012年2月材料动态表 3" xfId="13300" xr:uid="{00000000-0005-0000-0000-00007C6E0000}"/>
    <cellStyle name="好_2012年2月材料动态表 3 2" xfId="36205" xr:uid="{00000000-0005-0000-0000-00007D6E0000}"/>
    <cellStyle name="好_2012年2月材料动态表 4" xfId="13301" xr:uid="{00000000-0005-0000-0000-00007E6E0000}"/>
    <cellStyle name="好_2012年2月材料动态表 4 2" xfId="36206" xr:uid="{00000000-0005-0000-0000-00007F6E0000}"/>
    <cellStyle name="好_2012年2月材料动态表 5" xfId="17766" xr:uid="{00000000-0005-0000-0000-0000806E0000}"/>
    <cellStyle name="好_2012年2月材料动态表 5 2" xfId="36208" xr:uid="{00000000-0005-0000-0000-0000816E0000}"/>
    <cellStyle name="好_2012年2月材料动态表 6" xfId="36204" xr:uid="{00000000-0005-0000-0000-0000826E0000}"/>
    <cellStyle name="好_2012年3月报表" xfId="3187" xr:uid="{00000000-0005-0000-0000-0000836E0000}"/>
    <cellStyle name="好_2012年3月报表 2" xfId="5839" xr:uid="{00000000-0005-0000-0000-0000846E0000}"/>
    <cellStyle name="好_2012年3月报表 2 2" xfId="29372" xr:uid="{00000000-0005-0000-0000-0000856E0000}"/>
    <cellStyle name="好_2012年3月报表 3" xfId="13302" xr:uid="{00000000-0005-0000-0000-0000866E0000}"/>
    <cellStyle name="好_2012年3月报表 3 2" xfId="36210" xr:uid="{00000000-0005-0000-0000-0000876E0000}"/>
    <cellStyle name="好_2012年3月报表 4" xfId="13303" xr:uid="{00000000-0005-0000-0000-0000886E0000}"/>
    <cellStyle name="好_2012年3月报表 4 2" xfId="36211" xr:uid="{00000000-0005-0000-0000-0000896E0000}"/>
    <cellStyle name="好_2012年3月报表 5" xfId="17768" xr:uid="{00000000-0005-0000-0000-00008A6E0000}"/>
    <cellStyle name="好_2012年3月报表 5 2" xfId="36212" xr:uid="{00000000-0005-0000-0000-00008B6E0000}"/>
    <cellStyle name="好_2012年3月报表 6" xfId="36209" xr:uid="{00000000-0005-0000-0000-00008C6E0000}"/>
    <cellStyle name="好_2012年3月材料动态表" xfId="2275" xr:uid="{00000000-0005-0000-0000-00008D6E0000}"/>
    <cellStyle name="好_2012年3月材料动态表 2" xfId="5840" xr:uid="{00000000-0005-0000-0000-00008E6E0000}"/>
    <cellStyle name="好_2012年3月材料动态表 2 2" xfId="32060" xr:uid="{00000000-0005-0000-0000-00008F6E0000}"/>
    <cellStyle name="好_2012年3月材料动态表 3" xfId="13305" xr:uid="{00000000-0005-0000-0000-0000906E0000}"/>
    <cellStyle name="好_2012年3月材料动态表 3 2" xfId="36216" xr:uid="{00000000-0005-0000-0000-0000916E0000}"/>
    <cellStyle name="好_2012年3月材料动态表 4" xfId="13306" xr:uid="{00000000-0005-0000-0000-0000926E0000}"/>
    <cellStyle name="好_2012年3月材料动态表 4 2" xfId="36217" xr:uid="{00000000-0005-0000-0000-0000936E0000}"/>
    <cellStyle name="好_2012年3月材料动态表 5" xfId="16875" xr:uid="{00000000-0005-0000-0000-0000946E0000}"/>
    <cellStyle name="好_2012年3月材料动态表 5 2" xfId="36218" xr:uid="{00000000-0005-0000-0000-0000956E0000}"/>
    <cellStyle name="好_2012年3月材料动态表 6" xfId="36215" xr:uid="{00000000-0005-0000-0000-0000966E0000}"/>
    <cellStyle name="好_2012年4月北车动态最新" xfId="3188" xr:uid="{00000000-0005-0000-0000-0000976E0000}"/>
    <cellStyle name="好_2012年4月北车动态最新 2" xfId="5841" xr:uid="{00000000-0005-0000-0000-0000986E0000}"/>
    <cellStyle name="好_2012年4月北车动态最新 2 2" xfId="7746" xr:uid="{00000000-0005-0000-0000-0000996E0000}"/>
    <cellStyle name="好_2012年4月北车动态最新 2 2 2" xfId="36225" xr:uid="{00000000-0005-0000-0000-00009A6E0000}"/>
    <cellStyle name="好_2012年4月北车动态最新 2 3" xfId="13309" xr:uid="{00000000-0005-0000-0000-00009B6E0000}"/>
    <cellStyle name="好_2012年4月北车动态最新 2 3 2" xfId="36227" xr:uid="{00000000-0005-0000-0000-00009C6E0000}"/>
    <cellStyle name="好_2012年4月北车动态最新 2 4" xfId="36223" xr:uid="{00000000-0005-0000-0000-00009D6E0000}"/>
    <cellStyle name="好_2012年4月北车动态最新 3" xfId="13310" xr:uid="{00000000-0005-0000-0000-00009E6E0000}"/>
    <cellStyle name="好_2012年4月北车动态最新 3 2" xfId="36228" xr:uid="{00000000-0005-0000-0000-00009F6E0000}"/>
    <cellStyle name="好_2012年4月北车动态最新 4" xfId="13312" xr:uid="{00000000-0005-0000-0000-0000A06E0000}"/>
    <cellStyle name="好_2012年4月北车动态最新 4 2" xfId="36230" xr:uid="{00000000-0005-0000-0000-0000A16E0000}"/>
    <cellStyle name="好_2012年4月北车动态最新 5" xfId="17769" xr:uid="{00000000-0005-0000-0000-0000A26E0000}"/>
    <cellStyle name="好_2012年4月北车动态最新 5 2" xfId="36231" xr:uid="{00000000-0005-0000-0000-0000A36E0000}"/>
    <cellStyle name="好_2012年4月北车动态最新 6" xfId="36220" xr:uid="{00000000-0005-0000-0000-0000A46E0000}"/>
    <cellStyle name="好_2012年6月报表1" xfId="3189" xr:uid="{00000000-0005-0000-0000-0000A56E0000}"/>
    <cellStyle name="好_2012年6月报表1 2" xfId="5842" xr:uid="{00000000-0005-0000-0000-0000A66E0000}"/>
    <cellStyle name="好_2012年6月报表1 2 2" xfId="31846" xr:uid="{00000000-0005-0000-0000-0000A76E0000}"/>
    <cellStyle name="好_2012年6月报表1 3" xfId="11811" xr:uid="{00000000-0005-0000-0000-0000A86E0000}"/>
    <cellStyle name="好_2012年6月报表1 3 2" xfId="31850" xr:uid="{00000000-0005-0000-0000-0000A96E0000}"/>
    <cellStyle name="好_2012年6月报表1 4" xfId="11813" xr:uid="{00000000-0005-0000-0000-0000AA6E0000}"/>
    <cellStyle name="好_2012年6月报表1 4 2" xfId="31852" xr:uid="{00000000-0005-0000-0000-0000AB6E0000}"/>
    <cellStyle name="好_2012年6月报表1 5" xfId="17770" xr:uid="{00000000-0005-0000-0000-0000AC6E0000}"/>
    <cellStyle name="好_2012年6月报表1 5 2" xfId="31854" xr:uid="{00000000-0005-0000-0000-0000AD6E0000}"/>
    <cellStyle name="好_2012年6月报表1 6" xfId="36232" xr:uid="{00000000-0005-0000-0000-0000AE6E0000}"/>
    <cellStyle name="好_2012年6月材料动态表444" xfId="564" xr:uid="{00000000-0005-0000-0000-0000AF6E0000}"/>
    <cellStyle name="好_2012年6月材料动态表444 2" xfId="5843" xr:uid="{00000000-0005-0000-0000-0000B06E0000}"/>
    <cellStyle name="好_2012年6月材料动态表444 2 2" xfId="36234" xr:uid="{00000000-0005-0000-0000-0000B16E0000}"/>
    <cellStyle name="好_2012年6月材料动态表444 3" xfId="13313" xr:uid="{00000000-0005-0000-0000-0000B26E0000}"/>
    <cellStyle name="好_2012年6月材料动态表444 3 2" xfId="36235" xr:uid="{00000000-0005-0000-0000-0000B36E0000}"/>
    <cellStyle name="好_2012年6月材料动态表444 4" xfId="13314" xr:uid="{00000000-0005-0000-0000-0000B46E0000}"/>
    <cellStyle name="好_2012年6月材料动态表444 4 2" xfId="36237" xr:uid="{00000000-0005-0000-0000-0000B56E0000}"/>
    <cellStyle name="好_2012年6月材料动态表444 5" xfId="15570" xr:uid="{00000000-0005-0000-0000-0000B66E0000}"/>
    <cellStyle name="好_2012年6月材料动态表444 5 2" xfId="36239" xr:uid="{00000000-0005-0000-0000-0000B76E0000}"/>
    <cellStyle name="好_2012年6月材料动态表444 6" xfId="35082" xr:uid="{00000000-0005-0000-0000-0000B86E0000}"/>
    <cellStyle name="好_2012年6月材料动态表理工大" xfId="678" xr:uid="{00000000-0005-0000-0000-0000B96E0000}"/>
    <cellStyle name="好_2012年6月材料动态表理工大 2" xfId="5844" xr:uid="{00000000-0005-0000-0000-0000BA6E0000}"/>
    <cellStyle name="好_2012年6月材料动态表理工大 2 2" xfId="36241" xr:uid="{00000000-0005-0000-0000-0000BB6E0000}"/>
    <cellStyle name="好_2012年6月材料动态表理工大 3" xfId="13315" xr:uid="{00000000-0005-0000-0000-0000BC6E0000}"/>
    <cellStyle name="好_2012年6月材料动态表理工大 3 2" xfId="36242" xr:uid="{00000000-0005-0000-0000-0000BD6E0000}"/>
    <cellStyle name="好_2012年6月材料动态表理工大 4" xfId="13316" xr:uid="{00000000-0005-0000-0000-0000BE6E0000}"/>
    <cellStyle name="好_2012年6月材料动态表理工大 4 2" xfId="36243" xr:uid="{00000000-0005-0000-0000-0000BF6E0000}"/>
    <cellStyle name="好_2012年6月材料动态表理工大 5" xfId="15580" xr:uid="{00000000-0005-0000-0000-0000C06E0000}"/>
    <cellStyle name="好_2012年6月材料动态表理工大 5 2" xfId="36244" xr:uid="{00000000-0005-0000-0000-0000C16E0000}"/>
    <cellStyle name="好_2012年6月材料动态表理工大 6" xfId="36240" xr:uid="{00000000-0005-0000-0000-0000C26E0000}"/>
    <cellStyle name="好_2012年7月材料动态表" xfId="2093" xr:uid="{00000000-0005-0000-0000-0000C36E0000}"/>
    <cellStyle name="好_2012年7月材料动态表 2" xfId="5845" xr:uid="{00000000-0005-0000-0000-0000C46E0000}"/>
    <cellStyle name="好_2012年7月材料动态表 2 2" xfId="36247" xr:uid="{00000000-0005-0000-0000-0000C56E0000}"/>
    <cellStyle name="好_2012年7月材料动态表 3" xfId="13317" xr:uid="{00000000-0005-0000-0000-0000C66E0000}"/>
    <cellStyle name="好_2012年7月材料动态表 3 2" xfId="36248" xr:uid="{00000000-0005-0000-0000-0000C76E0000}"/>
    <cellStyle name="好_2012年7月材料动态表 4" xfId="13318" xr:uid="{00000000-0005-0000-0000-0000C86E0000}"/>
    <cellStyle name="好_2012年7月材料动态表 4 2" xfId="36249" xr:uid="{00000000-0005-0000-0000-0000C96E0000}"/>
    <cellStyle name="好_2012年7月材料动态表 5" xfId="16703" xr:uid="{00000000-0005-0000-0000-0000CA6E0000}"/>
    <cellStyle name="好_2012年7月材料动态表 5 2" xfId="27532" xr:uid="{00000000-0005-0000-0000-0000CB6E0000}"/>
    <cellStyle name="好_2012年7月材料动态表 6" xfId="36245" xr:uid="{00000000-0005-0000-0000-0000CC6E0000}"/>
    <cellStyle name="好_2012年8月材料动态表" xfId="1865" xr:uid="{00000000-0005-0000-0000-0000CD6E0000}"/>
    <cellStyle name="好_2012年8月材料动态表 2" xfId="5846" xr:uid="{00000000-0005-0000-0000-0000CE6E0000}"/>
    <cellStyle name="好_2012年8月材料动态表 2 2" xfId="36251" xr:uid="{00000000-0005-0000-0000-0000CF6E0000}"/>
    <cellStyle name="好_2012年8月材料动态表 3" xfId="13320" xr:uid="{00000000-0005-0000-0000-0000D06E0000}"/>
    <cellStyle name="好_2012年8月材料动态表 3 2" xfId="36253" xr:uid="{00000000-0005-0000-0000-0000D16E0000}"/>
    <cellStyle name="好_2012年8月材料动态表 4" xfId="13321" xr:uid="{00000000-0005-0000-0000-0000D26E0000}"/>
    <cellStyle name="好_2012年8月材料动态表 4 2" xfId="36254" xr:uid="{00000000-0005-0000-0000-0000D36E0000}"/>
    <cellStyle name="好_2012年8月材料动态表 5" xfId="16494" xr:uid="{00000000-0005-0000-0000-0000D46E0000}"/>
    <cellStyle name="好_2012年8月材料动态表 5 2" xfId="36255" xr:uid="{00000000-0005-0000-0000-0000D56E0000}"/>
    <cellStyle name="好_2012年8月材料动态表 6" xfId="28151" xr:uid="{00000000-0005-0000-0000-0000D66E0000}"/>
    <cellStyle name="好_2012年8月材料动态表1" xfId="2462" xr:uid="{00000000-0005-0000-0000-0000D76E0000}"/>
    <cellStyle name="好_2012年8月材料动态表1 2" xfId="5847" xr:uid="{00000000-0005-0000-0000-0000D86E0000}"/>
    <cellStyle name="好_2012年8月材料动态表1 2 2" xfId="30944" xr:uid="{00000000-0005-0000-0000-0000D96E0000}"/>
    <cellStyle name="好_2012年8月材料动态表1 3" xfId="11450" xr:uid="{00000000-0005-0000-0000-0000DA6E0000}"/>
    <cellStyle name="好_2012年8月材料动态表1 3 2" xfId="30949" xr:uid="{00000000-0005-0000-0000-0000DB6E0000}"/>
    <cellStyle name="好_2012年8月材料动态表1 4" xfId="11452" xr:uid="{00000000-0005-0000-0000-0000DC6E0000}"/>
    <cellStyle name="好_2012年8月材料动态表1 4 2" xfId="30951" xr:uid="{00000000-0005-0000-0000-0000DD6E0000}"/>
    <cellStyle name="好_2012年8月材料动态表1 5" xfId="17060" xr:uid="{00000000-0005-0000-0000-0000DE6E0000}"/>
    <cellStyle name="好_2012年8月材料动态表1 5 2" xfId="30954" xr:uid="{00000000-0005-0000-0000-0000DF6E0000}"/>
    <cellStyle name="好_2012年8月材料动态表1 6" xfId="30942" xr:uid="{00000000-0005-0000-0000-0000E06E0000}"/>
    <cellStyle name="好_2012年9月动态" xfId="3190" xr:uid="{00000000-0005-0000-0000-0000E16E0000}"/>
    <cellStyle name="好_2012年9月动态 2" xfId="5848" xr:uid="{00000000-0005-0000-0000-0000E26E0000}"/>
    <cellStyle name="好_2012年9月动态 2 2" xfId="7747" xr:uid="{00000000-0005-0000-0000-0000E36E0000}"/>
    <cellStyle name="好_2012年9月动态 2 2 2" xfId="36258" xr:uid="{00000000-0005-0000-0000-0000E46E0000}"/>
    <cellStyle name="好_2012年9月动态 2 3" xfId="13322" xr:uid="{00000000-0005-0000-0000-0000E56E0000}"/>
    <cellStyle name="好_2012年9月动态 2 3 2" xfId="36260" xr:uid="{00000000-0005-0000-0000-0000E66E0000}"/>
    <cellStyle name="好_2012年9月动态 2 4" xfId="36257" xr:uid="{00000000-0005-0000-0000-0000E76E0000}"/>
    <cellStyle name="好_2012年9月动态 3" xfId="13323" xr:uid="{00000000-0005-0000-0000-0000E86E0000}"/>
    <cellStyle name="好_2012年9月动态 3 2" xfId="36261" xr:uid="{00000000-0005-0000-0000-0000E96E0000}"/>
    <cellStyle name="好_2012年9月动态 4" xfId="13324" xr:uid="{00000000-0005-0000-0000-0000EA6E0000}"/>
    <cellStyle name="好_2012年9月动态 4 2" xfId="36262" xr:uid="{00000000-0005-0000-0000-0000EB6E0000}"/>
    <cellStyle name="好_2012年9月动态 5" xfId="17771" xr:uid="{00000000-0005-0000-0000-0000EC6E0000}"/>
    <cellStyle name="好_2012年9月动态 5 2" xfId="36263" xr:uid="{00000000-0005-0000-0000-0000ED6E0000}"/>
    <cellStyle name="好_2012年9月动态 6" xfId="36256" xr:uid="{00000000-0005-0000-0000-0000EE6E0000}"/>
    <cellStyle name="好_2013年1月完成2月计划" xfId="3193" xr:uid="{00000000-0005-0000-0000-0000EF6E0000}"/>
    <cellStyle name="好_2013年1月完成2月计划 2" xfId="3194" xr:uid="{00000000-0005-0000-0000-0000F06E0000}"/>
    <cellStyle name="好_2013年1月完成2月计划 2 2" xfId="5850" xr:uid="{00000000-0005-0000-0000-0000F16E0000}"/>
    <cellStyle name="好_2013年1月完成2月计划 2 2 2" xfId="35143" xr:uid="{00000000-0005-0000-0000-0000F26E0000}"/>
    <cellStyle name="好_2013年1月完成2月计划 2 3" xfId="13325" xr:uid="{00000000-0005-0000-0000-0000F36E0000}"/>
    <cellStyle name="好_2013年1月完成2月计划 2 3 2" xfId="36264" xr:uid="{00000000-0005-0000-0000-0000F46E0000}"/>
    <cellStyle name="好_2013年1月完成2月计划 2 4" xfId="13326" xr:uid="{00000000-0005-0000-0000-0000F56E0000}"/>
    <cellStyle name="好_2013年1月完成2月计划 2 4 2" xfId="36265" xr:uid="{00000000-0005-0000-0000-0000F66E0000}"/>
    <cellStyle name="好_2013年1月完成2月计划 2 5" xfId="17775" xr:uid="{00000000-0005-0000-0000-0000F76E0000}"/>
    <cellStyle name="好_2013年1月完成2月计划 2 5 2" xfId="36266" xr:uid="{00000000-0005-0000-0000-0000F86E0000}"/>
    <cellStyle name="好_2013年1月完成2月计划 2 6" xfId="35141" xr:uid="{00000000-0005-0000-0000-0000F96E0000}"/>
    <cellStyle name="好_2013年1月完成2月计划 3" xfId="5849" xr:uid="{00000000-0005-0000-0000-0000FA6E0000}"/>
    <cellStyle name="好_2013年1月完成2月计划 3 2" xfId="30149" xr:uid="{00000000-0005-0000-0000-0000FB6E0000}"/>
    <cellStyle name="好_2013年1月完成2月计划 4" xfId="8557" xr:uid="{00000000-0005-0000-0000-0000FC6E0000}"/>
    <cellStyle name="好_2013年1月完成2月计划 4 2" xfId="30152" xr:uid="{00000000-0005-0000-0000-0000FD6E0000}"/>
    <cellStyle name="好_2013年1月完成2月计划 5" xfId="8555" xr:uid="{00000000-0005-0000-0000-0000FE6E0000}"/>
    <cellStyle name="好_2013年1月完成2月计划 5 2" xfId="30154" xr:uid="{00000000-0005-0000-0000-0000FF6E0000}"/>
    <cellStyle name="好_2013年1月完成2月计划 6" xfId="17774" xr:uid="{00000000-0005-0000-0000-0000006F0000}"/>
    <cellStyle name="好_2013年1月完成2月计划 6 2" xfId="30156" xr:uid="{00000000-0005-0000-0000-0000016F0000}"/>
    <cellStyle name="好_2013年1月完成2月计划 7" xfId="27946" xr:uid="{00000000-0005-0000-0000-0000026F0000}"/>
    <cellStyle name="好_2013年2月份完成及3月份计划（广州分公司）" xfId="891" xr:uid="{00000000-0005-0000-0000-0000036F0000}"/>
    <cellStyle name="好_2013年2月份完成及3月份计划（广州分公司） 2" xfId="952" xr:uid="{00000000-0005-0000-0000-0000046F0000}"/>
    <cellStyle name="好_2013年2月份完成及3月份计划（广州分公司） 2 2" xfId="5852" xr:uid="{00000000-0005-0000-0000-0000056F0000}"/>
    <cellStyle name="好_2013年2月份完成及3月份计划（广州分公司） 2 2 2" xfId="36267" xr:uid="{00000000-0005-0000-0000-0000066F0000}"/>
    <cellStyle name="好_2013年2月份完成及3月份计划（广州分公司） 2 3" xfId="13327" xr:uid="{00000000-0005-0000-0000-0000076F0000}"/>
    <cellStyle name="好_2013年2月份完成及3月份计划（广州分公司） 2 3 2" xfId="36268" xr:uid="{00000000-0005-0000-0000-0000086F0000}"/>
    <cellStyle name="好_2013年2月份完成及3月份计划（广州分公司） 2 4" xfId="13328" xr:uid="{00000000-0005-0000-0000-0000096F0000}"/>
    <cellStyle name="好_2013年2月份完成及3月份计划（广州分公司） 2 4 2" xfId="36269" xr:uid="{00000000-0005-0000-0000-00000A6F0000}"/>
    <cellStyle name="好_2013年2月份完成及3月份计划（广州分公司） 2 5" xfId="15698" xr:uid="{00000000-0005-0000-0000-00000B6F0000}"/>
    <cellStyle name="好_2013年2月份完成及3月份计划（广州分公司） 2 5 2" xfId="36270" xr:uid="{00000000-0005-0000-0000-00000C6F0000}"/>
    <cellStyle name="好_2013年2月份完成及3月份计划（广州分公司） 2 6" xfId="21701" xr:uid="{00000000-0005-0000-0000-00000D6F0000}"/>
    <cellStyle name="好_2013年2月份完成及3月份计划（广州分公司） 3" xfId="5851" xr:uid="{00000000-0005-0000-0000-00000E6F0000}"/>
    <cellStyle name="好_2013年2月份完成及3月份计划（广州分公司） 3 2" xfId="36034" xr:uid="{00000000-0005-0000-0000-00000F6F0000}"/>
    <cellStyle name="好_2013年2月份完成及3月份计划（广州分公司） 4" xfId="13329" xr:uid="{00000000-0005-0000-0000-0000106F0000}"/>
    <cellStyle name="好_2013年2月份完成及3月份计划（广州分公司） 4 2" xfId="36271" xr:uid="{00000000-0005-0000-0000-0000116F0000}"/>
    <cellStyle name="好_2013年2月份完成及3月份计划（广州分公司） 5" xfId="13330" xr:uid="{00000000-0005-0000-0000-0000126F0000}"/>
    <cellStyle name="好_2013年2月份完成及3月份计划（广州分公司） 5 2" xfId="36272" xr:uid="{00000000-0005-0000-0000-0000136F0000}"/>
    <cellStyle name="好_2013年2月份完成及3月份计划（广州分公司） 6" xfId="15670" xr:uid="{00000000-0005-0000-0000-0000146F0000}"/>
    <cellStyle name="好_2013年2月份完成及3月份计划（广州分公司） 6 2" xfId="36273" xr:uid="{00000000-0005-0000-0000-0000156F0000}"/>
    <cellStyle name="好_2013年2月份完成及3月份计划（广州分公司） 7" xfId="32475" xr:uid="{00000000-0005-0000-0000-0000166F0000}"/>
    <cellStyle name="好_2013年2月完成3月计划" xfId="3196" xr:uid="{00000000-0005-0000-0000-0000176F0000}"/>
    <cellStyle name="好_2013年2月完成3月计划 2" xfId="3197" xr:uid="{00000000-0005-0000-0000-0000186F0000}"/>
    <cellStyle name="好_2013年2月完成3月计划 2 2" xfId="5854" xr:uid="{00000000-0005-0000-0000-0000196F0000}"/>
    <cellStyle name="好_2013年2月完成3月计划 2 2 2" xfId="36275" xr:uid="{00000000-0005-0000-0000-00001A6F0000}"/>
    <cellStyle name="好_2013年2月完成3月计划 2 3" xfId="13331" xr:uid="{00000000-0005-0000-0000-00001B6F0000}"/>
    <cellStyle name="好_2013年2月完成3月计划 2 3 2" xfId="36277" xr:uid="{00000000-0005-0000-0000-00001C6F0000}"/>
    <cellStyle name="好_2013年2月完成3月计划 2 4" xfId="13332" xr:uid="{00000000-0005-0000-0000-00001D6F0000}"/>
    <cellStyle name="好_2013年2月完成3月计划 2 4 2" xfId="35224" xr:uid="{00000000-0005-0000-0000-00001E6F0000}"/>
    <cellStyle name="好_2013年2月完成3月计划 2 5" xfId="17778" xr:uid="{00000000-0005-0000-0000-00001F6F0000}"/>
    <cellStyle name="好_2013年2月完成3月计划 2 5 2" xfId="36278" xr:uid="{00000000-0005-0000-0000-0000206F0000}"/>
    <cellStyle name="好_2013年2月完成3月计划 2 6" xfId="36274" xr:uid="{00000000-0005-0000-0000-0000216F0000}"/>
    <cellStyle name="好_2013年2月完成3月计划 3" xfId="5853" xr:uid="{00000000-0005-0000-0000-0000226F0000}"/>
    <cellStyle name="好_2013年2月完成3月计划 3 2" xfId="36279" xr:uid="{00000000-0005-0000-0000-0000236F0000}"/>
    <cellStyle name="好_2013年2月完成3月计划 4" xfId="11011" xr:uid="{00000000-0005-0000-0000-0000246F0000}"/>
    <cellStyle name="好_2013年2月完成3月计划 4 2" xfId="22156" xr:uid="{00000000-0005-0000-0000-0000256F0000}"/>
    <cellStyle name="好_2013年2月完成3月计划 5" xfId="9556" xr:uid="{00000000-0005-0000-0000-0000266F0000}"/>
    <cellStyle name="好_2013年2月完成3月计划 5 2" xfId="24091" xr:uid="{00000000-0005-0000-0000-0000276F0000}"/>
    <cellStyle name="好_2013年2月完成3月计划 6" xfId="17777" xr:uid="{00000000-0005-0000-0000-0000286F0000}"/>
    <cellStyle name="好_2013年2月完成3月计划 6 2" xfId="24093" xr:uid="{00000000-0005-0000-0000-0000296F0000}"/>
    <cellStyle name="好_2013年2月完成3月计划 7" xfId="33928" xr:uid="{00000000-0005-0000-0000-00002A6F0000}"/>
    <cellStyle name="好_2013年3月15日半月产值报表（广州分公司）" xfId="3198" xr:uid="{00000000-0005-0000-0000-00002B6F0000}"/>
    <cellStyle name="好_2013年3月15日半月产值报表（广州分公司） 2" xfId="3199" xr:uid="{00000000-0005-0000-0000-00002C6F0000}"/>
    <cellStyle name="好_2013年3月15日半月产值报表（广州分公司） 2 2" xfId="5856" xr:uid="{00000000-0005-0000-0000-00002D6F0000}"/>
    <cellStyle name="好_2013年3月15日半月产值报表（广州分公司） 2 2 2" xfId="7749" xr:uid="{00000000-0005-0000-0000-00002E6F0000}"/>
    <cellStyle name="好_2013年3月15日半月产值报表（广州分公司） 2 2 2 2" xfId="21984" xr:uid="{00000000-0005-0000-0000-00002F6F0000}"/>
    <cellStyle name="好_2013年3月15日半月产值报表（广州分公司） 2 2 3" xfId="13334" xr:uid="{00000000-0005-0000-0000-0000306F0000}"/>
    <cellStyle name="好_2013年3月15日半月产值报表（广州分公司） 2 2 3 2" xfId="36286" xr:uid="{00000000-0005-0000-0000-0000316F0000}"/>
    <cellStyle name="好_2013年3月15日半月产值报表（广州分公司） 2 2 4" xfId="36284" xr:uid="{00000000-0005-0000-0000-0000326F0000}"/>
    <cellStyle name="好_2013年3月15日半月产值报表（广州分公司） 2 3" xfId="13337" xr:uid="{00000000-0005-0000-0000-0000336F0000}"/>
    <cellStyle name="好_2013年3月15日半月产值报表（广州分公司） 2 3 2" xfId="36289" xr:uid="{00000000-0005-0000-0000-0000346F0000}"/>
    <cellStyle name="好_2013年3月15日半月产值报表（广州分公司） 2 4" xfId="13339" xr:uid="{00000000-0005-0000-0000-0000356F0000}"/>
    <cellStyle name="好_2013年3月15日半月产值报表（广州分公司） 2 4 2" xfId="24020" xr:uid="{00000000-0005-0000-0000-0000366F0000}"/>
    <cellStyle name="好_2013年3月15日半月产值报表（广州分公司） 2 5" xfId="17780" xr:uid="{00000000-0005-0000-0000-0000376F0000}"/>
    <cellStyle name="好_2013年3月15日半月产值报表（广州分公司） 2 5 2" xfId="36292" xr:uid="{00000000-0005-0000-0000-0000386F0000}"/>
    <cellStyle name="好_2013年3月15日半月产值报表（广州分公司） 2 6" xfId="36281" xr:uid="{00000000-0005-0000-0000-0000396F0000}"/>
    <cellStyle name="好_2013年3月15日半月产值报表（广州分公司） 3" xfId="5855" xr:uid="{00000000-0005-0000-0000-00003A6F0000}"/>
    <cellStyle name="好_2013年3月15日半月产值报表（广州分公司） 3 2" xfId="6873" xr:uid="{00000000-0005-0000-0000-00003B6F0000}"/>
    <cellStyle name="好_2013年3月15日半月产值报表（广州分公司） 3 2 2" xfId="29670" xr:uid="{00000000-0005-0000-0000-00003C6F0000}"/>
    <cellStyle name="好_2013年3月15日半月产值报表（广州分公司） 3 3" xfId="13342" xr:uid="{00000000-0005-0000-0000-00003D6F0000}"/>
    <cellStyle name="好_2013年3月15日半月产值报表（广州分公司） 3 3 2" xfId="29674" xr:uid="{00000000-0005-0000-0000-00003E6F0000}"/>
    <cellStyle name="好_2013年3月15日半月产值报表（广州分公司） 3 4" xfId="21648" xr:uid="{00000000-0005-0000-0000-00003F6F0000}"/>
    <cellStyle name="好_2013年3月15日半月产值报表（广州分公司） 4" xfId="13343" xr:uid="{00000000-0005-0000-0000-0000406F0000}"/>
    <cellStyle name="好_2013年3月15日半月产值报表（广州分公司） 4 2" xfId="36293" xr:uid="{00000000-0005-0000-0000-0000416F0000}"/>
    <cellStyle name="好_2013年3月15日半月产值报表（广州分公司） 5" xfId="13344" xr:uid="{00000000-0005-0000-0000-0000426F0000}"/>
    <cellStyle name="好_2013年3月15日半月产值报表（广州分公司） 5 2" xfId="36295" xr:uid="{00000000-0005-0000-0000-0000436F0000}"/>
    <cellStyle name="好_2013年3月15日半月产值报表（广州分公司） 6" xfId="17779" xr:uid="{00000000-0005-0000-0000-0000446F0000}"/>
    <cellStyle name="好_2013年3月15日半月产值报表（广州分公司） 6 2" xfId="36296" xr:uid="{00000000-0005-0000-0000-0000456F0000}"/>
    <cellStyle name="好_2013年3月15日半月产值报表（广州分公司） 7" xfId="36280" xr:uid="{00000000-0005-0000-0000-0000466F0000}"/>
    <cellStyle name="好_2013年3月半月完成情况" xfId="2931" xr:uid="{00000000-0005-0000-0000-0000476F0000}"/>
    <cellStyle name="好_2013年3月半月完成情况 2" xfId="2398" xr:uid="{00000000-0005-0000-0000-0000486F0000}"/>
    <cellStyle name="好_2013年3月半月完成情况 2 2" xfId="5858" xr:uid="{00000000-0005-0000-0000-0000496F0000}"/>
    <cellStyle name="好_2013年3月半月完成情况 2 2 2" xfId="21103" xr:uid="{00000000-0005-0000-0000-00004A6F0000}"/>
    <cellStyle name="好_2013年3月半月完成情况 2 3" xfId="13345" xr:uid="{00000000-0005-0000-0000-00004B6F0000}"/>
    <cellStyle name="好_2013年3月半月完成情况 2 3 2" xfId="36300" xr:uid="{00000000-0005-0000-0000-00004C6F0000}"/>
    <cellStyle name="好_2013年3月半月完成情况 2 4" xfId="13346" xr:uid="{00000000-0005-0000-0000-00004D6F0000}"/>
    <cellStyle name="好_2013年3月半月完成情况 2 4 2" xfId="36301" xr:uid="{00000000-0005-0000-0000-00004E6F0000}"/>
    <cellStyle name="好_2013年3月半月完成情况 2 5" xfId="16997" xr:uid="{00000000-0005-0000-0000-00004F6F0000}"/>
    <cellStyle name="好_2013年3月半月完成情况 2 5 2" xfId="36302" xr:uid="{00000000-0005-0000-0000-0000506F0000}"/>
    <cellStyle name="好_2013年3月半月完成情况 2 6" xfId="36299" xr:uid="{00000000-0005-0000-0000-0000516F0000}"/>
    <cellStyle name="好_2013年3月半月完成情况 3" xfId="5857" xr:uid="{00000000-0005-0000-0000-0000526F0000}"/>
    <cellStyle name="好_2013年3月半月完成情况 3 2" xfId="36303" xr:uid="{00000000-0005-0000-0000-0000536F0000}"/>
    <cellStyle name="好_2013年3月半月完成情况 4" xfId="13347" xr:uid="{00000000-0005-0000-0000-0000546F0000}"/>
    <cellStyle name="好_2013年3月半月完成情况 4 2" xfId="36304" xr:uid="{00000000-0005-0000-0000-0000556F0000}"/>
    <cellStyle name="好_2013年3月半月完成情况 5" xfId="11343" xr:uid="{00000000-0005-0000-0000-0000566F0000}"/>
    <cellStyle name="好_2013年3月半月完成情况 5 2" xfId="30689" xr:uid="{00000000-0005-0000-0000-0000576F0000}"/>
    <cellStyle name="好_2013年3月半月完成情况 6" xfId="17520" xr:uid="{00000000-0005-0000-0000-0000586F0000}"/>
    <cellStyle name="好_2013年3月半月完成情况 6 2" xfId="24915" xr:uid="{00000000-0005-0000-0000-0000596F0000}"/>
    <cellStyle name="好_2013年3月半月完成情况 7" xfId="36298" xr:uid="{00000000-0005-0000-0000-00005A6F0000}"/>
    <cellStyle name="好_2013年4月15日半月产值报表（广州分公司）" xfId="3166" xr:uid="{00000000-0005-0000-0000-00005B6F0000}"/>
    <cellStyle name="好_2013年4月15日半月产值报表（广州分公司） 2" xfId="3200" xr:uid="{00000000-0005-0000-0000-00005C6F0000}"/>
    <cellStyle name="好_2013年4月15日半月产值报表（广州分公司） 2 2" xfId="5860" xr:uid="{00000000-0005-0000-0000-00005D6F0000}"/>
    <cellStyle name="好_2013年4月15日半月产值报表（广州分公司） 2 2 2" xfId="7750" xr:uid="{00000000-0005-0000-0000-00005E6F0000}"/>
    <cellStyle name="好_2013年4月15日半月产值报表（广州分公司） 2 2 2 2" xfId="36307" xr:uid="{00000000-0005-0000-0000-00005F6F0000}"/>
    <cellStyle name="好_2013年4月15日半月产值报表（广州分公司） 2 2 3" xfId="13348" xr:uid="{00000000-0005-0000-0000-0000606F0000}"/>
    <cellStyle name="好_2013年4月15日半月产值报表（广州分公司） 2 2 3 2" xfId="36308" xr:uid="{00000000-0005-0000-0000-0000616F0000}"/>
    <cellStyle name="好_2013年4月15日半月产值报表（广州分公司） 2 2 4" xfId="35827" xr:uid="{00000000-0005-0000-0000-0000626F0000}"/>
    <cellStyle name="好_2013年4月15日半月产值报表（广州分公司） 2 3" xfId="13132" xr:uid="{00000000-0005-0000-0000-0000636F0000}"/>
    <cellStyle name="好_2013年4月15日半月产值报表（广州分公司） 2 3 2" xfId="35829" xr:uid="{00000000-0005-0000-0000-0000646F0000}"/>
    <cellStyle name="好_2013年4月15日半月产值报表（广州分公司） 2 4" xfId="13349" xr:uid="{00000000-0005-0000-0000-0000656F0000}"/>
    <cellStyle name="好_2013年4月15日半月产值报表（广州分公司） 2 4 2" xfId="35831" xr:uid="{00000000-0005-0000-0000-0000666F0000}"/>
    <cellStyle name="好_2013年4月15日半月产值报表（广州分公司） 2 5" xfId="17781" xr:uid="{00000000-0005-0000-0000-0000676F0000}"/>
    <cellStyle name="好_2013年4月15日半月产值报表（广州分公司） 2 5 2" xfId="36309" xr:uid="{00000000-0005-0000-0000-0000686F0000}"/>
    <cellStyle name="好_2013年4月15日半月产值报表（广州分公司） 2 6" xfId="36306" xr:uid="{00000000-0005-0000-0000-0000696F0000}"/>
    <cellStyle name="好_2013年4月15日半月产值报表（广州分公司） 3" xfId="5859" xr:uid="{00000000-0005-0000-0000-00006A6F0000}"/>
    <cellStyle name="好_2013年4月15日半月产值报表（广州分公司） 3 2" xfId="6826" xr:uid="{00000000-0005-0000-0000-00006B6F0000}"/>
    <cellStyle name="好_2013年4月15日半月产值报表（广州分公司） 3 2 2" xfId="36310" xr:uid="{00000000-0005-0000-0000-00006C6F0000}"/>
    <cellStyle name="好_2013年4月15日半月产值报表（广州分公司） 3 3" xfId="13350" xr:uid="{00000000-0005-0000-0000-00006D6F0000}"/>
    <cellStyle name="好_2013年4月15日半月产值报表（广州分公司） 3 3 2" xfId="36311" xr:uid="{00000000-0005-0000-0000-00006E6F0000}"/>
    <cellStyle name="好_2013年4月15日半月产值报表（广州分公司） 3 4" xfId="21086" xr:uid="{00000000-0005-0000-0000-00006F6F0000}"/>
    <cellStyle name="好_2013年4月15日半月产值报表（广州分公司） 4" xfId="13351" xr:uid="{00000000-0005-0000-0000-0000706F0000}"/>
    <cellStyle name="好_2013年4月15日半月产值报表（广州分公司） 4 2" xfId="36312" xr:uid="{00000000-0005-0000-0000-0000716F0000}"/>
    <cellStyle name="好_2013年4月15日半月产值报表（广州分公司） 5" xfId="13352" xr:uid="{00000000-0005-0000-0000-0000726F0000}"/>
    <cellStyle name="好_2013年4月15日半月产值报表（广州分公司） 5 2" xfId="36313" xr:uid="{00000000-0005-0000-0000-0000736F0000}"/>
    <cellStyle name="好_2013年4月15日半月产值报表（广州分公司） 6" xfId="17748" xr:uid="{00000000-0005-0000-0000-0000746F0000}"/>
    <cellStyle name="好_2013年4月15日半月产值报表（广州分公司） 6 2" xfId="36314" xr:uid="{00000000-0005-0000-0000-0000756F0000}"/>
    <cellStyle name="好_2013年4月15日半月产值报表（广州分公司） 7" xfId="36305" xr:uid="{00000000-0005-0000-0000-0000766F0000}"/>
    <cellStyle name="好_2013年4月上半月产值" xfId="3201" xr:uid="{00000000-0005-0000-0000-0000776F0000}"/>
    <cellStyle name="好_2013年4月上半月产值 2" xfId="1422" xr:uid="{00000000-0005-0000-0000-0000786F0000}"/>
    <cellStyle name="好_2013年4月上半月产值 2 2" xfId="5862" xr:uid="{00000000-0005-0000-0000-0000796F0000}"/>
    <cellStyle name="好_2013年4月上半月产值 2 2 2" xfId="36318" xr:uid="{00000000-0005-0000-0000-00007A6F0000}"/>
    <cellStyle name="好_2013年4月上半月产值 2 3" xfId="13353" xr:uid="{00000000-0005-0000-0000-00007B6F0000}"/>
    <cellStyle name="好_2013年4月上半月产值 2 3 2" xfId="36319" xr:uid="{00000000-0005-0000-0000-00007C6F0000}"/>
    <cellStyle name="好_2013年4月上半月产值 2 4" xfId="13354" xr:uid="{00000000-0005-0000-0000-00007D6F0000}"/>
    <cellStyle name="好_2013年4月上半月产值 2 4 2" xfId="36320" xr:uid="{00000000-0005-0000-0000-00007E6F0000}"/>
    <cellStyle name="好_2013年4月上半月产值 2 5" xfId="16073" xr:uid="{00000000-0005-0000-0000-00007F6F0000}"/>
    <cellStyle name="好_2013年4月上半月产值 2 5 2" xfId="36322" xr:uid="{00000000-0005-0000-0000-0000806F0000}"/>
    <cellStyle name="好_2013年4月上半月产值 2 6" xfId="36317" xr:uid="{00000000-0005-0000-0000-0000816F0000}"/>
    <cellStyle name="好_2013年4月上半月产值 3" xfId="5861" xr:uid="{00000000-0005-0000-0000-0000826F0000}"/>
    <cellStyle name="好_2013年4月上半月产值 3 2" xfId="36323" xr:uid="{00000000-0005-0000-0000-0000836F0000}"/>
    <cellStyle name="好_2013年4月上半月产值 4" xfId="13355" xr:uid="{00000000-0005-0000-0000-0000846F0000}"/>
    <cellStyle name="好_2013年4月上半月产值 4 2" xfId="36324" xr:uid="{00000000-0005-0000-0000-0000856F0000}"/>
    <cellStyle name="好_2013年4月上半月产值 5" xfId="11052" xr:uid="{00000000-0005-0000-0000-0000866F0000}"/>
    <cellStyle name="好_2013年4月上半月产值 5 2" xfId="21811" xr:uid="{00000000-0005-0000-0000-0000876F0000}"/>
    <cellStyle name="好_2013年4月上半月产值 6" xfId="17782" xr:uid="{00000000-0005-0000-0000-0000886F0000}"/>
    <cellStyle name="好_2013年4月上半月产值 6 2" xfId="36325" xr:uid="{00000000-0005-0000-0000-0000896F0000}"/>
    <cellStyle name="好_2013年4月上半月产值 7" xfId="36315" xr:uid="{00000000-0005-0000-0000-00008A6F0000}"/>
    <cellStyle name="好_2013年4月完成5月计划" xfId="3202" xr:uid="{00000000-0005-0000-0000-00008B6F0000}"/>
    <cellStyle name="好_2013年4月完成5月计划 2" xfId="3031" xr:uid="{00000000-0005-0000-0000-00008C6F0000}"/>
    <cellStyle name="好_2013年4月完成5月计划 2 2" xfId="5864" xr:uid="{00000000-0005-0000-0000-00008D6F0000}"/>
    <cellStyle name="好_2013年4月完成5月计划 2 2 2" xfId="34931" xr:uid="{00000000-0005-0000-0000-00008E6F0000}"/>
    <cellStyle name="好_2013年4月完成5月计划 2 3" xfId="12858" xr:uid="{00000000-0005-0000-0000-00008F6F0000}"/>
    <cellStyle name="好_2013年4月完成5月计划 2 3 2" xfId="34936" xr:uid="{00000000-0005-0000-0000-0000906F0000}"/>
    <cellStyle name="好_2013年4月完成5月计划 2 4" xfId="13356" xr:uid="{00000000-0005-0000-0000-0000916F0000}"/>
    <cellStyle name="好_2013年4月完成5月计划 2 4 2" xfId="34944" xr:uid="{00000000-0005-0000-0000-0000926F0000}"/>
    <cellStyle name="好_2013年4月完成5月计划 2 5" xfId="17615" xr:uid="{00000000-0005-0000-0000-0000936F0000}"/>
    <cellStyle name="好_2013年4月完成5月计划 2 5 2" xfId="36327" xr:uid="{00000000-0005-0000-0000-0000946F0000}"/>
    <cellStyle name="好_2013年4月完成5月计划 2 6" xfId="34928" xr:uid="{00000000-0005-0000-0000-0000956F0000}"/>
    <cellStyle name="好_2013年4月完成5月计划 3" xfId="5863" xr:uid="{00000000-0005-0000-0000-0000966F0000}"/>
    <cellStyle name="好_2013年4月完成5月计划 3 2" xfId="31765" xr:uid="{00000000-0005-0000-0000-0000976F0000}"/>
    <cellStyle name="好_2013年4月完成5月计划 4" xfId="11780" xr:uid="{00000000-0005-0000-0000-0000986F0000}"/>
    <cellStyle name="好_2013年4月完成5月计划 4 2" xfId="31775" xr:uid="{00000000-0005-0000-0000-0000996F0000}"/>
    <cellStyle name="好_2013年4月完成5月计划 5" xfId="11783" xr:uid="{00000000-0005-0000-0000-00009A6F0000}"/>
    <cellStyle name="好_2013年4月完成5月计划 5 2" xfId="31779" xr:uid="{00000000-0005-0000-0000-00009B6F0000}"/>
    <cellStyle name="好_2013年4月完成5月计划 6" xfId="17783" xr:uid="{00000000-0005-0000-0000-00009C6F0000}"/>
    <cellStyle name="好_2013年4月完成5月计划 6 2" xfId="31782" xr:uid="{00000000-0005-0000-0000-00009D6F0000}"/>
    <cellStyle name="好_2013年4月完成5月计划 7" xfId="36326" xr:uid="{00000000-0005-0000-0000-00009E6F0000}"/>
    <cellStyle name="好_2013年5月10日半月产值报表（广州分公司）" xfId="3203" xr:uid="{00000000-0005-0000-0000-00009F6F0000}"/>
    <cellStyle name="好_2013年5月10日半月产值报表（广州分公司） 2" xfId="3204" xr:uid="{00000000-0005-0000-0000-0000A06F0000}"/>
    <cellStyle name="好_2013年5月10日半月产值报表（广州分公司） 2 2" xfId="5866" xr:uid="{00000000-0005-0000-0000-0000A16F0000}"/>
    <cellStyle name="好_2013年5月10日半月产值报表（广州分公司） 2 2 2" xfId="7751" xr:uid="{00000000-0005-0000-0000-0000A26F0000}"/>
    <cellStyle name="好_2013年5月10日半月产值报表（广州分公司） 2 2 2 2" xfId="36330" xr:uid="{00000000-0005-0000-0000-0000A36F0000}"/>
    <cellStyle name="好_2013年5月10日半月产值报表（广州分公司） 2 2 3" xfId="13358" xr:uid="{00000000-0005-0000-0000-0000A46F0000}"/>
    <cellStyle name="好_2013年5月10日半月产值报表（广州分公司） 2 2 3 2" xfId="36331" xr:uid="{00000000-0005-0000-0000-0000A56F0000}"/>
    <cellStyle name="好_2013年5月10日半月产值报表（广州分公司） 2 2 4" xfId="36329" xr:uid="{00000000-0005-0000-0000-0000A66F0000}"/>
    <cellStyle name="好_2013年5月10日半月产值报表（广州分公司） 2 3" xfId="13359" xr:uid="{00000000-0005-0000-0000-0000A76F0000}"/>
    <cellStyle name="好_2013年5月10日半月产值报表（广州分公司） 2 3 2" xfId="36332" xr:uid="{00000000-0005-0000-0000-0000A86F0000}"/>
    <cellStyle name="好_2013年5月10日半月产值报表（广州分公司） 2 4" xfId="13360" xr:uid="{00000000-0005-0000-0000-0000A96F0000}"/>
    <cellStyle name="好_2013年5月10日半月产值报表（广州分公司） 2 4 2" xfId="36333" xr:uid="{00000000-0005-0000-0000-0000AA6F0000}"/>
    <cellStyle name="好_2013年5月10日半月产值报表（广州分公司） 2 5" xfId="17785" xr:uid="{00000000-0005-0000-0000-0000AB6F0000}"/>
    <cellStyle name="好_2013年5月10日半月产值报表（广州分公司） 2 5 2" xfId="36334" xr:uid="{00000000-0005-0000-0000-0000AC6F0000}"/>
    <cellStyle name="好_2013年5月10日半月产值报表（广州分公司） 2 6" xfId="36328" xr:uid="{00000000-0005-0000-0000-0000AD6F0000}"/>
    <cellStyle name="好_2013年5月10日半月产值报表（广州分公司） 3" xfId="5865" xr:uid="{00000000-0005-0000-0000-0000AE6F0000}"/>
    <cellStyle name="好_2013年5月10日半月产值报表（广州分公司） 3 2" xfId="7752" xr:uid="{00000000-0005-0000-0000-0000AF6F0000}"/>
    <cellStyle name="好_2013年5月10日半月产值报表（广州分公司） 3 2 2" xfId="22368" xr:uid="{00000000-0005-0000-0000-0000B06F0000}"/>
    <cellStyle name="好_2013年5月10日半月产值报表（广州分公司） 3 3" xfId="13361" xr:uid="{00000000-0005-0000-0000-0000B16F0000}"/>
    <cellStyle name="好_2013年5月10日半月产值报表（广州分公司） 3 3 2" xfId="36336" xr:uid="{00000000-0005-0000-0000-0000B26F0000}"/>
    <cellStyle name="好_2013年5月10日半月产值报表（广州分公司） 3 4" xfId="36335" xr:uid="{00000000-0005-0000-0000-0000B36F0000}"/>
    <cellStyle name="好_2013年5月10日半月产值报表（广州分公司） 4" xfId="13362" xr:uid="{00000000-0005-0000-0000-0000B46F0000}"/>
    <cellStyle name="好_2013年5月10日半月产值报表（广州分公司） 4 2" xfId="36337" xr:uid="{00000000-0005-0000-0000-0000B56F0000}"/>
    <cellStyle name="好_2013年5月10日半月产值报表（广州分公司） 5" xfId="11243" xr:uid="{00000000-0005-0000-0000-0000B66F0000}"/>
    <cellStyle name="好_2013年5月10日半月产值报表（广州分公司） 5 2" xfId="30456" xr:uid="{00000000-0005-0000-0000-0000B76F0000}"/>
    <cellStyle name="好_2013年5月10日半月产值报表（广州分公司） 6" xfId="17784" xr:uid="{00000000-0005-0000-0000-0000B86F0000}"/>
    <cellStyle name="好_2013年5月10日半月产值报表（广州分公司） 6 2" xfId="30460" xr:uid="{00000000-0005-0000-0000-0000B96F0000}"/>
    <cellStyle name="好_2013年5月10日半月产值报表（广州分公司） 7" xfId="26019" xr:uid="{00000000-0005-0000-0000-0000BA6F0000}"/>
    <cellStyle name="好_2013年5月完成6月计划" xfId="795" xr:uid="{00000000-0005-0000-0000-0000BB6F0000}"/>
    <cellStyle name="好_2013年5月完成6月计划 2" xfId="3205" xr:uid="{00000000-0005-0000-0000-0000BC6F0000}"/>
    <cellStyle name="好_2013年5月完成6月计划 2 2" xfId="5868" xr:uid="{00000000-0005-0000-0000-0000BD6F0000}"/>
    <cellStyle name="好_2013年5月完成6月计划 2 2 2" xfId="36339" xr:uid="{00000000-0005-0000-0000-0000BE6F0000}"/>
    <cellStyle name="好_2013年5月完成6月计划 2 3" xfId="13363" xr:uid="{00000000-0005-0000-0000-0000BF6F0000}"/>
    <cellStyle name="好_2013年5月完成6月计划 2 3 2" xfId="36340" xr:uid="{00000000-0005-0000-0000-0000C06F0000}"/>
    <cellStyle name="好_2013年5月完成6月计划 2 4" xfId="11688" xr:uid="{00000000-0005-0000-0000-0000C16F0000}"/>
    <cellStyle name="好_2013年5月完成6月计划 2 4 2" xfId="31544" xr:uid="{00000000-0005-0000-0000-0000C26F0000}"/>
    <cellStyle name="好_2013年5月完成6月计划 2 5" xfId="17786" xr:uid="{00000000-0005-0000-0000-0000C36F0000}"/>
    <cellStyle name="好_2013年5月完成6月计划 2 5 2" xfId="31550" xr:uid="{00000000-0005-0000-0000-0000C46F0000}"/>
    <cellStyle name="好_2013年5月完成6月计划 2 6" xfId="36338" xr:uid="{00000000-0005-0000-0000-0000C56F0000}"/>
    <cellStyle name="好_2013年5月完成6月计划 3" xfId="5867" xr:uid="{00000000-0005-0000-0000-0000C66F0000}"/>
    <cellStyle name="好_2013年5月完成6月计划 3 2" xfId="33032" xr:uid="{00000000-0005-0000-0000-0000C76F0000}"/>
    <cellStyle name="好_2013年5月完成6月计划 4" xfId="13364" xr:uid="{00000000-0005-0000-0000-0000C86F0000}"/>
    <cellStyle name="好_2013年5月完成6月计划 4 2" xfId="36341" xr:uid="{00000000-0005-0000-0000-0000C96F0000}"/>
    <cellStyle name="好_2013年5月完成6月计划 5" xfId="13365" xr:uid="{00000000-0005-0000-0000-0000CA6F0000}"/>
    <cellStyle name="好_2013年5月完成6月计划 5 2" xfId="36342" xr:uid="{00000000-0005-0000-0000-0000CB6F0000}"/>
    <cellStyle name="好_2013年5月完成6月计划 6" xfId="15630" xr:uid="{00000000-0005-0000-0000-0000CC6F0000}"/>
    <cellStyle name="好_2013年5月完成6月计划 6 2" xfId="36343" xr:uid="{00000000-0005-0000-0000-0000CD6F0000}"/>
    <cellStyle name="好_2013年5月完成6月计划 7" xfId="21470" xr:uid="{00000000-0005-0000-0000-0000CE6F0000}"/>
    <cellStyle name="好_2013年5月完成6月计划(1)" xfId="3052" xr:uid="{00000000-0005-0000-0000-0000CF6F0000}"/>
    <cellStyle name="好_2013年5月完成6月计划(1) 2" xfId="3206" xr:uid="{00000000-0005-0000-0000-0000D06F0000}"/>
    <cellStyle name="好_2013年5月完成6月计划(1) 2 2" xfId="5870" xr:uid="{00000000-0005-0000-0000-0000D16F0000}"/>
    <cellStyle name="好_2013年5月完成6月计划(1) 2 2 2" xfId="33483" xr:uid="{00000000-0005-0000-0000-0000D26F0000}"/>
    <cellStyle name="好_2013年5月完成6月计划(1) 2 3" xfId="13366" xr:uid="{00000000-0005-0000-0000-0000D36F0000}"/>
    <cellStyle name="好_2013年5月完成6月计划(1) 2 3 2" xfId="36344" xr:uid="{00000000-0005-0000-0000-0000D46F0000}"/>
    <cellStyle name="好_2013年5月完成6月计划(1) 2 4" xfId="13367" xr:uid="{00000000-0005-0000-0000-0000D56F0000}"/>
    <cellStyle name="好_2013年5月完成6月计划(1) 2 4 2" xfId="36345" xr:uid="{00000000-0005-0000-0000-0000D66F0000}"/>
    <cellStyle name="好_2013年5月完成6月计划(1) 2 5" xfId="17787" xr:uid="{00000000-0005-0000-0000-0000D76F0000}"/>
    <cellStyle name="好_2013年5月完成6月计划(1) 2 5 2" xfId="36347" xr:uid="{00000000-0005-0000-0000-0000D86F0000}"/>
    <cellStyle name="好_2013年5月完成6月计划(1) 2 6" xfId="35122" xr:uid="{00000000-0005-0000-0000-0000D96F0000}"/>
    <cellStyle name="好_2013年5月完成6月计划(1) 3" xfId="5869" xr:uid="{00000000-0005-0000-0000-0000DA6F0000}"/>
    <cellStyle name="好_2013年5月完成6月计划(1) 3 2" xfId="35125" xr:uid="{00000000-0005-0000-0000-0000DB6F0000}"/>
    <cellStyle name="好_2013年5月完成6月计划(1) 4" xfId="12884" xr:uid="{00000000-0005-0000-0000-0000DC6F0000}"/>
    <cellStyle name="好_2013年5月完成6月计划(1) 4 2" xfId="35162" xr:uid="{00000000-0005-0000-0000-0000DD6F0000}"/>
    <cellStyle name="好_2013年5月完成6月计划(1) 5" xfId="13368" xr:uid="{00000000-0005-0000-0000-0000DE6F0000}"/>
    <cellStyle name="好_2013年5月完成6月计划(1) 5 2" xfId="35165" xr:uid="{00000000-0005-0000-0000-0000DF6F0000}"/>
    <cellStyle name="好_2013年5月完成6月计划(1) 6" xfId="17635" xr:uid="{00000000-0005-0000-0000-0000E06F0000}"/>
    <cellStyle name="好_2013年5月完成6月计划(1) 6 2" xfId="35172" xr:uid="{00000000-0005-0000-0000-0000E16F0000}"/>
    <cellStyle name="好_2013年5月完成6月计划(1) 7" xfId="25838" xr:uid="{00000000-0005-0000-0000-0000E26F0000}"/>
    <cellStyle name="好_2013年5月中旬产值完成及计划表03" xfId="3207" xr:uid="{00000000-0005-0000-0000-0000E36F0000}"/>
    <cellStyle name="好_2013年5月中旬产值完成及计划表03 2" xfId="3208" xr:uid="{00000000-0005-0000-0000-0000E46F0000}"/>
    <cellStyle name="好_2013年5月中旬产值完成及计划表03 2 2" xfId="5872" xr:uid="{00000000-0005-0000-0000-0000E56F0000}"/>
    <cellStyle name="好_2013年5月中旬产值完成及计划表03 2 2 2" xfId="36350" xr:uid="{00000000-0005-0000-0000-0000E66F0000}"/>
    <cellStyle name="好_2013年5月中旬产值完成及计划表03 2 3" xfId="9462" xr:uid="{00000000-0005-0000-0000-0000E76F0000}"/>
    <cellStyle name="好_2013年5月中旬产值完成及计划表03 2 3 2" xfId="27707" xr:uid="{00000000-0005-0000-0000-0000E86F0000}"/>
    <cellStyle name="好_2013年5月中旬产值完成及计划表03 2 4" xfId="10653" xr:uid="{00000000-0005-0000-0000-0000E96F0000}"/>
    <cellStyle name="好_2013年5月中旬产值完成及计划表03 2 4 2" xfId="27710" xr:uid="{00000000-0005-0000-0000-0000EA6F0000}"/>
    <cellStyle name="好_2013年5月中旬产值完成及计划表03 2 5" xfId="17789" xr:uid="{00000000-0005-0000-0000-0000EB6F0000}"/>
    <cellStyle name="好_2013年5月中旬产值完成及计划表03 2 5 2" xfId="27713" xr:uid="{00000000-0005-0000-0000-0000EC6F0000}"/>
    <cellStyle name="好_2013年5月中旬产值完成及计划表03 2 6" xfId="27655" xr:uid="{00000000-0005-0000-0000-0000ED6F0000}"/>
    <cellStyle name="好_2013年5月中旬产值完成及计划表03 3" xfId="5871" xr:uid="{00000000-0005-0000-0000-0000EE6F0000}"/>
    <cellStyle name="好_2013年5月中旬产值完成及计划表03 3 2" xfId="27657" xr:uid="{00000000-0005-0000-0000-0000EF6F0000}"/>
    <cellStyle name="好_2013年5月中旬产值完成及计划表03 4" xfId="13369" xr:uid="{00000000-0005-0000-0000-0000F06F0000}"/>
    <cellStyle name="好_2013年5月中旬产值完成及计划表03 4 2" xfId="36351" xr:uid="{00000000-0005-0000-0000-0000F16F0000}"/>
    <cellStyle name="好_2013年5月中旬产值完成及计划表03 5" xfId="13370" xr:uid="{00000000-0005-0000-0000-0000F26F0000}"/>
    <cellStyle name="好_2013年5月中旬产值完成及计划表03 5 2" xfId="36352" xr:uid="{00000000-0005-0000-0000-0000F36F0000}"/>
    <cellStyle name="好_2013年5月中旬产值完成及计划表03 6" xfId="17788" xr:uid="{00000000-0005-0000-0000-0000F46F0000}"/>
    <cellStyle name="好_2013年5月中旬产值完成及计划表03 6 2" xfId="36353" xr:uid="{00000000-0005-0000-0000-0000F56F0000}"/>
    <cellStyle name="好_2013年5月中旬产值完成及计划表03 7" xfId="36349" xr:uid="{00000000-0005-0000-0000-0000F66F0000}"/>
    <cellStyle name="好_2013年6月9日半月产值报表（广州分公司）" xfId="2066" xr:uid="{00000000-0005-0000-0000-0000F76F0000}"/>
    <cellStyle name="好_2013年6月9日半月产值报表（广州分公司） 2" xfId="3209" xr:uid="{00000000-0005-0000-0000-0000F86F0000}"/>
    <cellStyle name="好_2013年6月9日半月产值报表（广州分公司） 2 2" xfId="5874" xr:uid="{00000000-0005-0000-0000-0000F96F0000}"/>
    <cellStyle name="好_2013年6月9日半月产值报表（广州分公司） 2 2 2" xfId="7753" xr:uid="{00000000-0005-0000-0000-0000FA6F0000}"/>
    <cellStyle name="好_2013年6月9日半月产值报表（广州分公司） 2 2 2 2" xfId="36357" xr:uid="{00000000-0005-0000-0000-0000FB6F0000}"/>
    <cellStyle name="好_2013年6月9日半月产值报表（广州分公司） 2 2 3" xfId="13371" xr:uid="{00000000-0005-0000-0000-0000FC6F0000}"/>
    <cellStyle name="好_2013年6月9日半月产值报表（广州分公司） 2 2 3 2" xfId="36358" xr:uid="{00000000-0005-0000-0000-0000FD6F0000}"/>
    <cellStyle name="好_2013年6月9日半月产值报表（广州分公司） 2 2 4" xfId="36356" xr:uid="{00000000-0005-0000-0000-0000FE6F0000}"/>
    <cellStyle name="好_2013年6月9日半月产值报表（广州分公司） 2 3" xfId="13373" xr:uid="{00000000-0005-0000-0000-0000FF6F0000}"/>
    <cellStyle name="好_2013年6月9日半月产值报表（广州分公司） 2 3 2" xfId="36360" xr:uid="{00000000-0005-0000-0000-000000700000}"/>
    <cellStyle name="好_2013年6月9日半月产值报表（广州分公司） 2 4" xfId="10236" xr:uid="{00000000-0005-0000-0000-000001700000}"/>
    <cellStyle name="好_2013年6月9日半月产值报表（广州分公司） 2 4 2" xfId="28123" xr:uid="{00000000-0005-0000-0000-000002700000}"/>
    <cellStyle name="好_2013年6月9日半月产值报表（广州分公司） 2 5" xfId="17790" xr:uid="{00000000-0005-0000-0000-000003700000}"/>
    <cellStyle name="好_2013年6月9日半月产值报表（广州分公司） 2 5 2" xfId="36362" xr:uid="{00000000-0005-0000-0000-000004700000}"/>
    <cellStyle name="好_2013年6月9日半月产值报表（广州分公司） 2 6" xfId="36354" xr:uid="{00000000-0005-0000-0000-000005700000}"/>
    <cellStyle name="好_2013年6月9日半月产值报表（广州分公司） 3" xfId="5873" xr:uid="{00000000-0005-0000-0000-000006700000}"/>
    <cellStyle name="好_2013年6月9日半月产值报表（广州分公司） 3 2" xfId="7754" xr:uid="{00000000-0005-0000-0000-000007700000}"/>
    <cellStyle name="好_2013年6月9日半月产值报表（广州分公司） 3 2 2" xfId="36365" xr:uid="{00000000-0005-0000-0000-000008700000}"/>
    <cellStyle name="好_2013年6月9日半月产值报表（广州分公司） 3 3" xfId="13376" xr:uid="{00000000-0005-0000-0000-000009700000}"/>
    <cellStyle name="好_2013年6月9日半月产值报表（广州分公司） 3 3 2" xfId="36367" xr:uid="{00000000-0005-0000-0000-00000A700000}"/>
    <cellStyle name="好_2013年6月9日半月产值报表（广州分公司） 3 4" xfId="36363" xr:uid="{00000000-0005-0000-0000-00000B700000}"/>
    <cellStyle name="好_2013年6月9日半月产值报表（广州分公司） 4" xfId="13377" xr:uid="{00000000-0005-0000-0000-00000C700000}"/>
    <cellStyle name="好_2013年6月9日半月产值报表（广州分公司） 4 2" xfId="36368" xr:uid="{00000000-0005-0000-0000-00000D700000}"/>
    <cellStyle name="好_2013年6月9日半月产值报表（广州分公司） 5" xfId="13378" xr:uid="{00000000-0005-0000-0000-00000E700000}"/>
    <cellStyle name="好_2013年6月9日半月产值报表（广州分公司） 5 2" xfId="36369" xr:uid="{00000000-0005-0000-0000-00000F700000}"/>
    <cellStyle name="好_2013年6月9日半月产值报表（广州分公司） 6" xfId="16677" xr:uid="{00000000-0005-0000-0000-000010700000}"/>
    <cellStyle name="好_2013年6月9日半月产值报表（广州分公司） 6 2" xfId="36370" xr:uid="{00000000-0005-0000-0000-000011700000}"/>
    <cellStyle name="好_2013年6月9日半月产值报表（广州分公司） 7" xfId="33158" xr:uid="{00000000-0005-0000-0000-000012700000}"/>
    <cellStyle name="好_2013年6月完成7月计划修改" xfId="3210" xr:uid="{00000000-0005-0000-0000-000013700000}"/>
    <cellStyle name="好_2013年6月完成7月计划修改 2" xfId="653" xr:uid="{00000000-0005-0000-0000-000014700000}"/>
    <cellStyle name="好_2013年6月完成7月计划修改 2 2" xfId="5876" xr:uid="{00000000-0005-0000-0000-000015700000}"/>
    <cellStyle name="好_2013年6月完成7月计划修改 2 2 2" xfId="36373" xr:uid="{00000000-0005-0000-0000-000016700000}"/>
    <cellStyle name="好_2013年6月完成7月计划修改 2 3" xfId="13379" xr:uid="{00000000-0005-0000-0000-000017700000}"/>
    <cellStyle name="好_2013年6月完成7月计划修改 2 3 2" xfId="36374" xr:uid="{00000000-0005-0000-0000-000018700000}"/>
    <cellStyle name="好_2013年6月完成7月计划修改 2 4" xfId="9025" xr:uid="{00000000-0005-0000-0000-000019700000}"/>
    <cellStyle name="好_2013年6月完成7月计划修改 2 4 2" xfId="21806" xr:uid="{00000000-0005-0000-0000-00001A700000}"/>
    <cellStyle name="好_2013年6月完成7月计划修改 2 5" xfId="15559" xr:uid="{00000000-0005-0000-0000-00001B700000}"/>
    <cellStyle name="好_2013年6月完成7月计划修改 2 5 2" xfId="36375" xr:uid="{00000000-0005-0000-0000-00001C700000}"/>
    <cellStyle name="好_2013年6月完成7月计划修改 2 6" xfId="36372" xr:uid="{00000000-0005-0000-0000-00001D700000}"/>
    <cellStyle name="好_2013年6月完成7月计划修改 3" xfId="5875" xr:uid="{00000000-0005-0000-0000-00001E700000}"/>
    <cellStyle name="好_2013年6月完成7月计划修改 3 2" xfId="36376" xr:uid="{00000000-0005-0000-0000-00001F700000}"/>
    <cellStyle name="好_2013年6月完成7月计划修改 4" xfId="13380" xr:uid="{00000000-0005-0000-0000-000020700000}"/>
    <cellStyle name="好_2013年6月完成7月计划修改 4 2" xfId="36377" xr:uid="{00000000-0005-0000-0000-000021700000}"/>
    <cellStyle name="好_2013年6月完成7月计划修改 5" xfId="13381" xr:uid="{00000000-0005-0000-0000-000022700000}"/>
    <cellStyle name="好_2013年6月完成7月计划修改 5 2" xfId="36378" xr:uid="{00000000-0005-0000-0000-000023700000}"/>
    <cellStyle name="好_2013年6月完成7月计划修改 6" xfId="17791" xr:uid="{00000000-0005-0000-0000-000024700000}"/>
    <cellStyle name="好_2013年6月完成7月计划修改 6 2" xfId="29320" xr:uid="{00000000-0005-0000-0000-000025700000}"/>
    <cellStyle name="好_2013年6月完成7月计划修改 7" xfId="36371" xr:uid="{00000000-0005-0000-0000-000026700000}"/>
    <cellStyle name="好_2013年7月11日半月产值报表（广州分公司）" xfId="3211" xr:uid="{00000000-0005-0000-0000-000027700000}"/>
    <cellStyle name="好_2013年7月11日半月产值报表（广州分公司） 2" xfId="1462" xr:uid="{00000000-0005-0000-0000-000028700000}"/>
    <cellStyle name="好_2013年7月11日半月产值报表（广州分公司） 2 2" xfId="5878" xr:uid="{00000000-0005-0000-0000-000029700000}"/>
    <cellStyle name="好_2013年7月11日半月产值报表（广州分公司） 2 2 2" xfId="7756" xr:uid="{00000000-0005-0000-0000-00002A700000}"/>
    <cellStyle name="好_2013年7月11日半月产值报表（广州分公司） 2 2 2 2" xfId="36386" xr:uid="{00000000-0005-0000-0000-00002B700000}"/>
    <cellStyle name="好_2013年7月11日半月产值报表（广州分公司） 2 2 3" xfId="13382" xr:uid="{00000000-0005-0000-0000-00002C700000}"/>
    <cellStyle name="好_2013年7月11日半月产值报表（广州分公司） 2 2 3 2" xfId="36387" xr:uid="{00000000-0005-0000-0000-00002D700000}"/>
    <cellStyle name="好_2013年7月11日半月产值报表（广州分公司） 2 2 4" xfId="36385" xr:uid="{00000000-0005-0000-0000-00002E700000}"/>
    <cellStyle name="好_2013年7月11日半月产值报表（广州分公司） 2 3" xfId="13383" xr:uid="{00000000-0005-0000-0000-00002F700000}"/>
    <cellStyle name="好_2013年7月11日半月产值报表（广州分公司） 2 3 2" xfId="36389" xr:uid="{00000000-0005-0000-0000-000030700000}"/>
    <cellStyle name="好_2013年7月11日半月产值报表（广州分公司） 2 4" xfId="13384" xr:uid="{00000000-0005-0000-0000-000031700000}"/>
    <cellStyle name="好_2013年7月11日半月产值报表（广州分公司） 2 4 2" xfId="36390" xr:uid="{00000000-0005-0000-0000-000032700000}"/>
    <cellStyle name="好_2013年7月11日半月产值报表（广州分公司） 2 5" xfId="16112" xr:uid="{00000000-0005-0000-0000-000033700000}"/>
    <cellStyle name="好_2013年7月11日半月产值报表（广州分公司） 2 5 2" xfId="36392" xr:uid="{00000000-0005-0000-0000-000034700000}"/>
    <cellStyle name="好_2013年7月11日半月产值报表（广州分公司） 2 6" xfId="36382" xr:uid="{00000000-0005-0000-0000-000035700000}"/>
    <cellStyle name="好_2013年7月11日半月产值报表（广州分公司） 3" xfId="5877" xr:uid="{00000000-0005-0000-0000-000036700000}"/>
    <cellStyle name="好_2013年7月11日半月产值报表（广州分公司） 3 2" xfId="7757" xr:uid="{00000000-0005-0000-0000-000037700000}"/>
    <cellStyle name="好_2013年7月11日半月产值报表（广州分公司） 3 2 2" xfId="36396" xr:uid="{00000000-0005-0000-0000-000038700000}"/>
    <cellStyle name="好_2013年7月11日半月产值报表（广州分公司） 3 3" xfId="13386" xr:uid="{00000000-0005-0000-0000-000039700000}"/>
    <cellStyle name="好_2013年7月11日半月产值报表（广州分公司） 3 3 2" xfId="36398" xr:uid="{00000000-0005-0000-0000-00003A700000}"/>
    <cellStyle name="好_2013年7月11日半月产值报表（广州分公司） 3 4" xfId="36394" xr:uid="{00000000-0005-0000-0000-00003B700000}"/>
    <cellStyle name="好_2013年7月11日半月产值报表（广州分公司） 4" xfId="13387" xr:uid="{00000000-0005-0000-0000-00003C700000}"/>
    <cellStyle name="好_2013年7月11日半月产值报表（广州分公司） 4 2" xfId="36399" xr:uid="{00000000-0005-0000-0000-00003D700000}"/>
    <cellStyle name="好_2013年7月11日半月产值报表（广州分公司） 5" xfId="13388" xr:uid="{00000000-0005-0000-0000-00003E700000}"/>
    <cellStyle name="好_2013年7月11日半月产值报表（广州分公司） 5 2" xfId="36400" xr:uid="{00000000-0005-0000-0000-00003F700000}"/>
    <cellStyle name="好_2013年7月11日半月产值报表（广州分公司） 6" xfId="17792" xr:uid="{00000000-0005-0000-0000-000040700000}"/>
    <cellStyle name="好_2013年7月11日半月产值报表（广州分公司） 6 2" xfId="36401" xr:uid="{00000000-0005-0000-0000-000041700000}"/>
    <cellStyle name="好_2013年7月11日半月产值报表（广州分公司） 7" xfId="36380" xr:uid="{00000000-0005-0000-0000-000042700000}"/>
    <cellStyle name="好_2013年7月半月完成03" xfId="2686" xr:uid="{00000000-0005-0000-0000-000043700000}"/>
    <cellStyle name="好_2013年7月半月完成03 2" xfId="3212" xr:uid="{00000000-0005-0000-0000-000044700000}"/>
    <cellStyle name="好_2013年7月半月完成03 2 2" xfId="5880" xr:uid="{00000000-0005-0000-0000-000045700000}"/>
    <cellStyle name="好_2013年7月半月完成03 2 2 2" xfId="36403" xr:uid="{00000000-0005-0000-0000-000046700000}"/>
    <cellStyle name="好_2013年7月半月完成03 2 3" xfId="13389" xr:uid="{00000000-0005-0000-0000-000047700000}"/>
    <cellStyle name="好_2013年7月半月完成03 2 3 2" xfId="36404" xr:uid="{00000000-0005-0000-0000-000048700000}"/>
    <cellStyle name="好_2013年7月半月完成03 2 4" xfId="13390" xr:uid="{00000000-0005-0000-0000-000049700000}"/>
    <cellStyle name="好_2013年7月半月完成03 2 4 2" xfId="36405" xr:uid="{00000000-0005-0000-0000-00004A700000}"/>
    <cellStyle name="好_2013年7月半月完成03 2 5" xfId="17793" xr:uid="{00000000-0005-0000-0000-00004B700000}"/>
    <cellStyle name="好_2013年7月半月完成03 2 5 2" xfId="36297" xr:uid="{00000000-0005-0000-0000-00004C700000}"/>
    <cellStyle name="好_2013年7月半月完成03 2 6" xfId="36402" xr:uid="{00000000-0005-0000-0000-00004D700000}"/>
    <cellStyle name="好_2013年7月半月完成03 3" xfId="5879" xr:uid="{00000000-0005-0000-0000-00004E700000}"/>
    <cellStyle name="好_2013年7月半月完成03 3 2" xfId="36406" xr:uid="{00000000-0005-0000-0000-00004F700000}"/>
    <cellStyle name="好_2013年7月半月完成03 4" xfId="13391" xr:uid="{00000000-0005-0000-0000-000050700000}"/>
    <cellStyle name="好_2013年7月半月完成03 4 2" xfId="36407" xr:uid="{00000000-0005-0000-0000-000051700000}"/>
    <cellStyle name="好_2013年7月半月完成03 5" xfId="13392" xr:uid="{00000000-0005-0000-0000-000052700000}"/>
    <cellStyle name="好_2013年7月半月完成03 5 2" xfId="36408" xr:uid="{00000000-0005-0000-0000-000053700000}"/>
    <cellStyle name="好_2013年7月半月完成03 6" xfId="17283" xr:uid="{00000000-0005-0000-0000-000054700000}"/>
    <cellStyle name="好_2013年7月半月完成03 6 2" xfId="36409" xr:uid="{00000000-0005-0000-0000-000055700000}"/>
    <cellStyle name="好_2013年7月半月完成03 7" xfId="25788" xr:uid="{00000000-0005-0000-0000-000056700000}"/>
    <cellStyle name="好_2013年7月完成8月计划03" xfId="3213" xr:uid="{00000000-0005-0000-0000-000057700000}"/>
    <cellStyle name="好_2013年7月完成8月计划03 2" xfId="626" xr:uid="{00000000-0005-0000-0000-000058700000}"/>
    <cellStyle name="好_2013年7月完成8月计划03 2 2" xfId="5882" xr:uid="{00000000-0005-0000-0000-000059700000}"/>
    <cellStyle name="好_2013年7月完成8月计划03 2 2 2" xfId="36411" xr:uid="{00000000-0005-0000-0000-00005A700000}"/>
    <cellStyle name="好_2013年7月完成8月计划03 2 3" xfId="13393" xr:uid="{00000000-0005-0000-0000-00005B700000}"/>
    <cellStyle name="好_2013年7月完成8月计划03 2 3 2" xfId="36413" xr:uid="{00000000-0005-0000-0000-00005C700000}"/>
    <cellStyle name="好_2013年7月完成8月计划03 2 4" xfId="13394" xr:uid="{00000000-0005-0000-0000-00005D700000}"/>
    <cellStyle name="好_2013年7月完成8月计划03 2 4 2" xfId="36414" xr:uid="{00000000-0005-0000-0000-00005E700000}"/>
    <cellStyle name="好_2013年7月完成8月计划03 2 5" xfId="15540" xr:uid="{00000000-0005-0000-0000-00005F700000}"/>
    <cellStyle name="好_2013年7月完成8月计划03 2 5 2" xfId="36415" xr:uid="{00000000-0005-0000-0000-000060700000}"/>
    <cellStyle name="好_2013年7月完成8月计划03 2 6" xfId="21113" xr:uid="{00000000-0005-0000-0000-000061700000}"/>
    <cellStyle name="好_2013年7月完成8月计划03 3" xfId="5881" xr:uid="{00000000-0005-0000-0000-000062700000}"/>
    <cellStyle name="好_2013年7月完成8月计划03 3 2" xfId="36416" xr:uid="{00000000-0005-0000-0000-000063700000}"/>
    <cellStyle name="好_2013年7月完成8月计划03 4" xfId="13395" xr:uid="{00000000-0005-0000-0000-000064700000}"/>
    <cellStyle name="好_2013年7月完成8月计划03 4 2" xfId="36417" xr:uid="{00000000-0005-0000-0000-000065700000}"/>
    <cellStyle name="好_2013年7月完成8月计划03 5" xfId="13396" xr:uid="{00000000-0005-0000-0000-000066700000}"/>
    <cellStyle name="好_2013年7月完成8月计划03 5 2" xfId="36418" xr:uid="{00000000-0005-0000-0000-000067700000}"/>
    <cellStyle name="好_2013年7月完成8月计划03 6" xfId="17794" xr:uid="{00000000-0005-0000-0000-000068700000}"/>
    <cellStyle name="好_2013年7月完成8月计划03 6 2" xfId="36419" xr:uid="{00000000-0005-0000-0000-000069700000}"/>
    <cellStyle name="好_2013年7月完成8月计划03 7" xfId="36410" xr:uid="{00000000-0005-0000-0000-00006A700000}"/>
    <cellStyle name="好_2013年8月8日半月产值报表（广州分公司）" xfId="1009" xr:uid="{00000000-0005-0000-0000-00006B700000}"/>
    <cellStyle name="好_2013年8月8日半月产值报表（广州分公司） 2" xfId="3075" xr:uid="{00000000-0005-0000-0000-00006C700000}"/>
    <cellStyle name="好_2013年8月8日半月产值报表（广州分公司） 2 2" xfId="5884" xr:uid="{00000000-0005-0000-0000-00006D700000}"/>
    <cellStyle name="好_2013年8月8日半月产值报表（广州分公司） 2 2 2" xfId="7758" xr:uid="{00000000-0005-0000-0000-00006E700000}"/>
    <cellStyle name="好_2013年8月8日半月产值报表（广州分公司） 2 2 2 2" xfId="36422" xr:uid="{00000000-0005-0000-0000-00006F700000}"/>
    <cellStyle name="好_2013年8月8日半月产值报表（广州分公司） 2 2 3" xfId="8463" xr:uid="{00000000-0005-0000-0000-000070700000}"/>
    <cellStyle name="好_2013年8月8日半月产值报表（广州分公司） 2 2 3 2" xfId="21908" xr:uid="{00000000-0005-0000-0000-000071700000}"/>
    <cellStyle name="好_2013年8月8日半月产值报表（广州分公司） 2 2 4" xfId="36421" xr:uid="{00000000-0005-0000-0000-000072700000}"/>
    <cellStyle name="好_2013年8月8日半月产值报表（广州分公司） 2 3" xfId="9083" xr:uid="{00000000-0005-0000-0000-000073700000}"/>
    <cellStyle name="好_2013年8月8日半月产值报表（广州分公司） 2 3 2" xfId="22910" xr:uid="{00000000-0005-0000-0000-000074700000}"/>
    <cellStyle name="好_2013年8月8日半月产值报表（广州分公司） 2 4" xfId="9088" xr:uid="{00000000-0005-0000-0000-000075700000}"/>
    <cellStyle name="好_2013年8月8日半月产值报表（广州分公司） 2 4 2" xfId="22937" xr:uid="{00000000-0005-0000-0000-000076700000}"/>
    <cellStyle name="好_2013年8月8日半月产值报表（广州分公司） 2 5" xfId="17657" xr:uid="{00000000-0005-0000-0000-000077700000}"/>
    <cellStyle name="好_2013年8月8日半月产值报表（广州分公司） 2 5 2" xfId="20752" xr:uid="{00000000-0005-0000-0000-000078700000}"/>
    <cellStyle name="好_2013年8月8日半月产值报表（广州分公司） 2 6" xfId="36420" xr:uid="{00000000-0005-0000-0000-000079700000}"/>
    <cellStyle name="好_2013年8月8日半月产值报表（广州分公司） 3" xfId="5883" xr:uid="{00000000-0005-0000-0000-00007A700000}"/>
    <cellStyle name="好_2013年8月8日半月产值报表（广州分公司） 3 2" xfId="7759" xr:uid="{00000000-0005-0000-0000-00007B700000}"/>
    <cellStyle name="好_2013年8月8日半月产值报表（广州分公司） 3 2 2" xfId="36424" xr:uid="{00000000-0005-0000-0000-00007C700000}"/>
    <cellStyle name="好_2013年8月8日半月产值报表（广州分公司） 3 3" xfId="13397" xr:uid="{00000000-0005-0000-0000-00007D700000}"/>
    <cellStyle name="好_2013年8月8日半月产值报表（广州分公司） 3 3 2" xfId="36425" xr:uid="{00000000-0005-0000-0000-00007E700000}"/>
    <cellStyle name="好_2013年8月8日半月产值报表（广州分公司） 3 4" xfId="36423" xr:uid="{00000000-0005-0000-0000-00007F700000}"/>
    <cellStyle name="好_2013年8月8日半月产值报表（广州分公司） 4" xfId="13398" xr:uid="{00000000-0005-0000-0000-000080700000}"/>
    <cellStyle name="好_2013年8月8日半月产值报表（广州分公司） 4 2" xfId="36426" xr:uid="{00000000-0005-0000-0000-000081700000}"/>
    <cellStyle name="好_2013年8月8日半月产值报表（广州分公司） 5" xfId="13399" xr:uid="{00000000-0005-0000-0000-000082700000}"/>
    <cellStyle name="好_2013年8月8日半月产值报表（广州分公司） 5 2" xfId="36427" xr:uid="{00000000-0005-0000-0000-000083700000}"/>
    <cellStyle name="好_2013年8月8日半月产值报表（广州分公司） 6" xfId="15727" xr:uid="{00000000-0005-0000-0000-000084700000}"/>
    <cellStyle name="好_2013年8月8日半月产值报表（广州分公司） 6 2" xfId="36428" xr:uid="{00000000-0005-0000-0000-000085700000}"/>
    <cellStyle name="好_2013年8月8日半月产值报表（广州分公司） 7" xfId="21781" xr:uid="{00000000-0005-0000-0000-000086700000}"/>
    <cellStyle name="好_2013年8月上半月完成03" xfId="3214" xr:uid="{00000000-0005-0000-0000-000087700000}"/>
    <cellStyle name="好_2013年8月上半月完成03 2" xfId="3215" xr:uid="{00000000-0005-0000-0000-000088700000}"/>
    <cellStyle name="好_2013年8月上半月完成03 2 2" xfId="5886" xr:uid="{00000000-0005-0000-0000-000089700000}"/>
    <cellStyle name="好_2013年8月上半月完成03 2 2 2" xfId="36430" xr:uid="{00000000-0005-0000-0000-00008A700000}"/>
    <cellStyle name="好_2013年8月上半月完成03 2 3" xfId="13400" xr:uid="{00000000-0005-0000-0000-00008B700000}"/>
    <cellStyle name="好_2013年8月上半月完成03 2 3 2" xfId="36431" xr:uid="{00000000-0005-0000-0000-00008C700000}"/>
    <cellStyle name="好_2013年8月上半月完成03 2 4" xfId="13401" xr:uid="{00000000-0005-0000-0000-00008D700000}"/>
    <cellStyle name="好_2013年8月上半月完成03 2 4 2" xfId="36432" xr:uid="{00000000-0005-0000-0000-00008E700000}"/>
    <cellStyle name="好_2013年8月上半月完成03 2 5" xfId="17796" xr:uid="{00000000-0005-0000-0000-00008F700000}"/>
    <cellStyle name="好_2013年8月上半月完成03 2 5 2" xfId="36433" xr:uid="{00000000-0005-0000-0000-000090700000}"/>
    <cellStyle name="好_2013年8月上半月完成03 2 6" xfId="36429" xr:uid="{00000000-0005-0000-0000-000091700000}"/>
    <cellStyle name="好_2013年8月上半月完成03 3" xfId="5885" xr:uid="{00000000-0005-0000-0000-000092700000}"/>
    <cellStyle name="好_2013年8月上半月完成03 3 2" xfId="31493" xr:uid="{00000000-0005-0000-0000-000093700000}"/>
    <cellStyle name="好_2013年8月上半月完成03 4" xfId="13402" xr:uid="{00000000-0005-0000-0000-000094700000}"/>
    <cellStyle name="好_2013年8月上半月完成03 4 2" xfId="36434" xr:uid="{00000000-0005-0000-0000-000095700000}"/>
    <cellStyle name="好_2013年8月上半月完成03 5" xfId="13403" xr:uid="{00000000-0005-0000-0000-000096700000}"/>
    <cellStyle name="好_2013年8月上半月完成03 5 2" xfId="36435" xr:uid="{00000000-0005-0000-0000-000097700000}"/>
    <cellStyle name="好_2013年8月上半月完成03 6" xfId="17795" xr:uid="{00000000-0005-0000-0000-000098700000}"/>
    <cellStyle name="好_2013年8月上半月完成03 6 2" xfId="36436" xr:uid="{00000000-0005-0000-0000-000099700000}"/>
    <cellStyle name="好_2013年8月上半月完成03 7" xfId="29222" xr:uid="{00000000-0005-0000-0000-00009A700000}"/>
    <cellStyle name="好_2013年8月完成9月计划修改03" xfId="2040" xr:uid="{00000000-0005-0000-0000-00009B700000}"/>
    <cellStyle name="好_2013年8月完成9月计划修改03 2" xfId="3216" xr:uid="{00000000-0005-0000-0000-00009C700000}"/>
    <cellStyle name="好_2013年8月完成9月计划修改03 2 2" xfId="5888" xr:uid="{00000000-0005-0000-0000-00009D700000}"/>
    <cellStyle name="好_2013年8月完成9月计划修改03 2 2 2" xfId="36439" xr:uid="{00000000-0005-0000-0000-00009E700000}"/>
    <cellStyle name="好_2013年8月完成9月计划修改03 2 3" xfId="13032" xr:uid="{00000000-0005-0000-0000-00009F700000}"/>
    <cellStyle name="好_2013年8月完成9月计划修改03 2 3 2" xfId="35564" xr:uid="{00000000-0005-0000-0000-0000A0700000}"/>
    <cellStyle name="好_2013年8月完成9月计划修改03 2 4" xfId="13404" xr:uid="{00000000-0005-0000-0000-0000A1700000}"/>
    <cellStyle name="好_2013年8月完成9月计划修改03 2 4 2" xfId="36440" xr:uid="{00000000-0005-0000-0000-0000A2700000}"/>
    <cellStyle name="好_2013年8月完成9月计划修改03 2 5" xfId="17797" xr:uid="{00000000-0005-0000-0000-0000A3700000}"/>
    <cellStyle name="好_2013年8月完成9月计划修改03 2 5 2" xfId="36441" xr:uid="{00000000-0005-0000-0000-0000A4700000}"/>
    <cellStyle name="好_2013年8月完成9月计划修改03 2 6" xfId="36438" xr:uid="{00000000-0005-0000-0000-0000A5700000}"/>
    <cellStyle name="好_2013年8月完成9月计划修改03 3" xfId="5887" xr:uid="{00000000-0005-0000-0000-0000A6700000}"/>
    <cellStyle name="好_2013年8月完成9月计划修改03 3 2" xfId="36442" xr:uid="{00000000-0005-0000-0000-0000A7700000}"/>
    <cellStyle name="好_2013年8月完成9月计划修改03 4" xfId="13405" xr:uid="{00000000-0005-0000-0000-0000A8700000}"/>
    <cellStyle name="好_2013年8月完成9月计划修改03 4 2" xfId="36443" xr:uid="{00000000-0005-0000-0000-0000A9700000}"/>
    <cellStyle name="好_2013年8月完成9月计划修改03 5" xfId="13406" xr:uid="{00000000-0005-0000-0000-0000AA700000}"/>
    <cellStyle name="好_2013年8月完成9月计划修改03 5 2" xfId="36444" xr:uid="{00000000-0005-0000-0000-0000AB700000}"/>
    <cellStyle name="好_2013年8月完成9月计划修改03 6" xfId="16649" xr:uid="{00000000-0005-0000-0000-0000AC700000}"/>
    <cellStyle name="好_2013年8月完成9月计划修改03 6 2" xfId="36445" xr:uid="{00000000-0005-0000-0000-0000AD700000}"/>
    <cellStyle name="好_2013年8月完成9月计划修改03 7" xfId="36437" xr:uid="{00000000-0005-0000-0000-0000AE700000}"/>
    <cellStyle name="好_2013年8月下半月辽宁公司施工生产计划表" xfId="3218" xr:uid="{00000000-0005-0000-0000-0000AF700000}"/>
    <cellStyle name="好_2013年8月下半月辽宁公司施工生产计划表 2" xfId="1741" xr:uid="{00000000-0005-0000-0000-0000B0700000}"/>
    <cellStyle name="好_2013年8月下半月辽宁公司施工生产计划表 2 2" xfId="5890" xr:uid="{00000000-0005-0000-0000-0000B1700000}"/>
    <cellStyle name="好_2013年8月下半月辽宁公司施工生产计划表 2 2 2" xfId="7760" xr:uid="{00000000-0005-0000-0000-0000B2700000}"/>
    <cellStyle name="好_2013年8月下半月辽宁公司施工生产计划表 2 2 2 2" xfId="36448" xr:uid="{00000000-0005-0000-0000-0000B3700000}"/>
    <cellStyle name="好_2013年8月下半月辽宁公司施工生产计划表 2 2 3" xfId="13407" xr:uid="{00000000-0005-0000-0000-0000B4700000}"/>
    <cellStyle name="好_2013年8月下半月辽宁公司施工生产计划表 2 2 3 2" xfId="36449" xr:uid="{00000000-0005-0000-0000-0000B5700000}"/>
    <cellStyle name="好_2013年8月下半月辽宁公司施工生产计划表 2 2 4" xfId="35511" xr:uid="{00000000-0005-0000-0000-0000B6700000}"/>
    <cellStyle name="好_2013年8月下半月辽宁公司施工生产计划表 2 3" xfId="13408" xr:uid="{00000000-0005-0000-0000-0000B7700000}"/>
    <cellStyle name="好_2013年8月下半月辽宁公司施工生产计划表 2 3 2" xfId="36450" xr:uid="{00000000-0005-0000-0000-0000B8700000}"/>
    <cellStyle name="好_2013年8月下半月辽宁公司施工生产计划表 2 4" xfId="13409" xr:uid="{00000000-0005-0000-0000-0000B9700000}"/>
    <cellStyle name="好_2013年8月下半月辽宁公司施工生产计划表 2 4 2" xfId="36451" xr:uid="{00000000-0005-0000-0000-0000BA700000}"/>
    <cellStyle name="好_2013年8月下半月辽宁公司施工生产计划表 2 5" xfId="16377" xr:uid="{00000000-0005-0000-0000-0000BB700000}"/>
    <cellStyle name="好_2013年8月下半月辽宁公司施工生产计划表 2 5 2" xfId="36452" xr:uid="{00000000-0005-0000-0000-0000BC700000}"/>
    <cellStyle name="好_2013年8月下半月辽宁公司施工生产计划表 2 6" xfId="36447" xr:uid="{00000000-0005-0000-0000-0000BD700000}"/>
    <cellStyle name="好_2013年8月下半月辽宁公司施工生产计划表 3" xfId="5889" xr:uid="{00000000-0005-0000-0000-0000BE700000}"/>
    <cellStyle name="好_2013年8月下半月辽宁公司施工生产计划表 3 2" xfId="7761" xr:uid="{00000000-0005-0000-0000-0000BF700000}"/>
    <cellStyle name="好_2013年8月下半月辽宁公司施工生产计划表 3 2 2" xfId="36454" xr:uid="{00000000-0005-0000-0000-0000C0700000}"/>
    <cellStyle name="好_2013年8月下半月辽宁公司施工生产计划表 3 3" xfId="13410" xr:uid="{00000000-0005-0000-0000-0000C1700000}"/>
    <cellStyle name="好_2013年8月下半月辽宁公司施工生产计划表 3 3 2" xfId="36455" xr:uid="{00000000-0005-0000-0000-0000C2700000}"/>
    <cellStyle name="好_2013年8月下半月辽宁公司施工生产计划表 3 4" xfId="36453" xr:uid="{00000000-0005-0000-0000-0000C3700000}"/>
    <cellStyle name="好_2013年8月下半月辽宁公司施工生产计划表 4" xfId="13411" xr:uid="{00000000-0005-0000-0000-0000C4700000}"/>
    <cellStyle name="好_2013年8月下半月辽宁公司施工生产计划表 4 2" xfId="36456" xr:uid="{00000000-0005-0000-0000-0000C5700000}"/>
    <cellStyle name="好_2013年8月下半月辽宁公司施工生产计划表 5" xfId="13412" xr:uid="{00000000-0005-0000-0000-0000C6700000}"/>
    <cellStyle name="好_2013年8月下半月辽宁公司施工生产计划表 5 2" xfId="36457" xr:uid="{00000000-0005-0000-0000-0000C7700000}"/>
    <cellStyle name="好_2013年8月下半月辽宁公司施工生产计划表 6" xfId="17799" xr:uid="{00000000-0005-0000-0000-0000C8700000}"/>
    <cellStyle name="好_2013年8月下半月辽宁公司施工生产计划表 6 2" xfId="36458" xr:uid="{00000000-0005-0000-0000-0000C9700000}"/>
    <cellStyle name="好_2013年8月下半月辽宁公司施工生产计划表 7" xfId="36446" xr:uid="{00000000-0005-0000-0000-0000CA700000}"/>
    <cellStyle name="好_2013年9月5日半月产值报表（广州分公司）" xfId="1923" xr:uid="{00000000-0005-0000-0000-0000CB700000}"/>
    <cellStyle name="好_2013年9月5日半月产值报表（广州分公司） 2" xfId="2004" xr:uid="{00000000-0005-0000-0000-0000CC700000}"/>
    <cellStyle name="好_2013年9月5日半月产值报表（广州分公司） 2 2" xfId="5892" xr:uid="{00000000-0005-0000-0000-0000CD700000}"/>
    <cellStyle name="好_2013年9月5日半月产值报表（广州分公司） 2 2 2" xfId="7762" xr:uid="{00000000-0005-0000-0000-0000CE700000}"/>
    <cellStyle name="好_2013年9月5日半月产值报表（广州分公司） 2 2 2 2" xfId="36462" xr:uid="{00000000-0005-0000-0000-0000CF700000}"/>
    <cellStyle name="好_2013年9月5日半月产值报表（广州分公司） 2 2 3" xfId="12047" xr:uid="{00000000-0005-0000-0000-0000D0700000}"/>
    <cellStyle name="好_2013年9月5日半月产值报表（广州分公司） 2 2 3 2" xfId="32483" xr:uid="{00000000-0005-0000-0000-0000D1700000}"/>
    <cellStyle name="好_2013年9月5日半月产值报表（广州分公司） 2 2 4" xfId="36461" xr:uid="{00000000-0005-0000-0000-0000D2700000}"/>
    <cellStyle name="好_2013年9月5日半月产值报表（广州分公司） 2 3" xfId="13413" xr:uid="{00000000-0005-0000-0000-0000D3700000}"/>
    <cellStyle name="好_2013年9月5日半月产值报表（广州分公司） 2 3 2" xfId="36463" xr:uid="{00000000-0005-0000-0000-0000D4700000}"/>
    <cellStyle name="好_2013年9月5日半月产值报表（广州分公司） 2 4" xfId="13414" xr:uid="{00000000-0005-0000-0000-0000D5700000}"/>
    <cellStyle name="好_2013年9月5日半月产值报表（广州分公司） 2 4 2" xfId="36464" xr:uid="{00000000-0005-0000-0000-0000D6700000}"/>
    <cellStyle name="好_2013年9月5日半月产值报表（广州分公司） 2 5" xfId="16625" xr:uid="{00000000-0005-0000-0000-0000D7700000}"/>
    <cellStyle name="好_2013年9月5日半月产值报表（广州分公司） 2 5 2" xfId="36465" xr:uid="{00000000-0005-0000-0000-0000D8700000}"/>
    <cellStyle name="好_2013年9月5日半月产值报表（广州分公司） 2 6" xfId="36460" xr:uid="{00000000-0005-0000-0000-0000D9700000}"/>
    <cellStyle name="好_2013年9月5日半月产值报表（广州分公司） 3" xfId="5891" xr:uid="{00000000-0005-0000-0000-0000DA700000}"/>
    <cellStyle name="好_2013年9月5日半月产值报表（广州分公司） 3 2" xfId="7763" xr:uid="{00000000-0005-0000-0000-0000DB700000}"/>
    <cellStyle name="好_2013年9月5日半月产值报表（广州分公司） 3 2 2" xfId="36467" xr:uid="{00000000-0005-0000-0000-0000DC700000}"/>
    <cellStyle name="好_2013年9月5日半月产值报表（广州分公司） 3 3" xfId="13415" xr:uid="{00000000-0005-0000-0000-0000DD700000}"/>
    <cellStyle name="好_2013年9月5日半月产值报表（广州分公司） 3 3 2" xfId="36468" xr:uid="{00000000-0005-0000-0000-0000DE700000}"/>
    <cellStyle name="好_2013年9月5日半月产值报表（广州分公司） 3 4" xfId="36466" xr:uid="{00000000-0005-0000-0000-0000DF700000}"/>
    <cellStyle name="好_2013年9月5日半月产值报表（广州分公司） 4" xfId="13416" xr:uid="{00000000-0005-0000-0000-0000E0700000}"/>
    <cellStyle name="好_2013年9月5日半月产值报表（广州分公司） 4 2" xfId="36469" xr:uid="{00000000-0005-0000-0000-0000E1700000}"/>
    <cellStyle name="好_2013年9月5日半月产值报表（广州分公司） 5" xfId="13417" xr:uid="{00000000-0005-0000-0000-0000E2700000}"/>
    <cellStyle name="好_2013年9月5日半月产值报表（广州分公司） 5 2" xfId="36470" xr:uid="{00000000-0005-0000-0000-0000E3700000}"/>
    <cellStyle name="好_2013年9月5日半月产值报表（广州分公司） 6" xfId="16548" xr:uid="{00000000-0005-0000-0000-0000E4700000}"/>
    <cellStyle name="好_2013年9月5日半月产值报表（广州分公司） 6 2" xfId="36471" xr:uid="{00000000-0005-0000-0000-0000E5700000}"/>
    <cellStyle name="好_2013年9月5日半月产值报表（广州分公司） 7" xfId="36459" xr:uid="{00000000-0005-0000-0000-0000E6700000}"/>
    <cellStyle name="好_2013年9月半月完成03" xfId="3219" xr:uid="{00000000-0005-0000-0000-0000E7700000}"/>
    <cellStyle name="好_2013年9月半月完成03 2" xfId="874" xr:uid="{00000000-0005-0000-0000-0000E8700000}"/>
    <cellStyle name="好_2013年9月半月完成03 2 2" xfId="5894" xr:uid="{00000000-0005-0000-0000-0000E9700000}"/>
    <cellStyle name="好_2013年9月半月完成03 2 2 2" xfId="36473" xr:uid="{00000000-0005-0000-0000-0000EA700000}"/>
    <cellStyle name="好_2013年9月半月完成03 2 3" xfId="13418" xr:uid="{00000000-0005-0000-0000-0000EB700000}"/>
    <cellStyle name="好_2013年9月半月完成03 2 3 2" xfId="36474" xr:uid="{00000000-0005-0000-0000-0000EC700000}"/>
    <cellStyle name="好_2013年9月半月完成03 2 4" xfId="13419" xr:uid="{00000000-0005-0000-0000-0000ED700000}"/>
    <cellStyle name="好_2013年9月半月完成03 2 4 2" xfId="36475" xr:uid="{00000000-0005-0000-0000-0000EE700000}"/>
    <cellStyle name="好_2013年9月半月完成03 2 5" xfId="15664" xr:uid="{00000000-0005-0000-0000-0000EF700000}"/>
    <cellStyle name="好_2013年9月半月完成03 2 5 2" xfId="36476" xr:uid="{00000000-0005-0000-0000-0000F0700000}"/>
    <cellStyle name="好_2013年9月半月完成03 2 6" xfId="21614" xr:uid="{00000000-0005-0000-0000-0000F1700000}"/>
    <cellStyle name="好_2013年9月半月完成03 3" xfId="5893" xr:uid="{00000000-0005-0000-0000-0000F2700000}"/>
    <cellStyle name="好_2013年9月半月完成03 3 2" xfId="36477" xr:uid="{00000000-0005-0000-0000-0000F3700000}"/>
    <cellStyle name="好_2013年9月半月完成03 4" xfId="11117" xr:uid="{00000000-0005-0000-0000-0000F4700000}"/>
    <cellStyle name="好_2013年9月半月完成03 4 2" xfId="21145" xr:uid="{00000000-0005-0000-0000-0000F5700000}"/>
    <cellStyle name="好_2013年9月半月完成03 5" xfId="13420" xr:uid="{00000000-0005-0000-0000-0000F6700000}"/>
    <cellStyle name="好_2013年9月半月完成03 5 2" xfId="36479" xr:uid="{00000000-0005-0000-0000-0000F7700000}"/>
    <cellStyle name="好_2013年9月半月完成03 6" xfId="17800" xr:uid="{00000000-0005-0000-0000-0000F8700000}"/>
    <cellStyle name="好_2013年9月半月完成03 6 2" xfId="36482" xr:uid="{00000000-0005-0000-0000-0000F9700000}"/>
    <cellStyle name="好_2013年9月半月完成03 7" xfId="32956" xr:uid="{00000000-0005-0000-0000-0000FA700000}"/>
    <cellStyle name="好_2013年9月上半月辽宁公司施工生产计划表" xfId="2028" xr:uid="{00000000-0005-0000-0000-0000FB700000}"/>
    <cellStyle name="好_2013年9月上半月辽宁公司施工生产计划表 2" xfId="3220" xr:uid="{00000000-0005-0000-0000-0000FC700000}"/>
    <cellStyle name="好_2013年9月上半月辽宁公司施工生产计划表 2 2" xfId="5896" xr:uid="{00000000-0005-0000-0000-0000FD700000}"/>
    <cellStyle name="好_2013年9月上半月辽宁公司施工生产计划表 2 2 2" xfId="7764" xr:uid="{00000000-0005-0000-0000-0000FE700000}"/>
    <cellStyle name="好_2013年9月上半月辽宁公司施工生产计划表 2 2 2 2" xfId="36488" xr:uid="{00000000-0005-0000-0000-0000FF700000}"/>
    <cellStyle name="好_2013年9月上半月辽宁公司施工生产计划表 2 2 3" xfId="13423" xr:uid="{00000000-0005-0000-0000-000000710000}"/>
    <cellStyle name="好_2013年9月上半月辽宁公司施工生产计划表 2 2 3 2" xfId="36490" xr:uid="{00000000-0005-0000-0000-000001710000}"/>
    <cellStyle name="好_2013年9月上半月辽宁公司施工生产计划表 2 2 4" xfId="36486" xr:uid="{00000000-0005-0000-0000-000002710000}"/>
    <cellStyle name="好_2013年9月上半月辽宁公司施工生产计划表 2 3" xfId="12632" xr:uid="{00000000-0005-0000-0000-000003710000}"/>
    <cellStyle name="好_2013年9月上半月辽宁公司施工生产计划表 2 3 2" xfId="33920" xr:uid="{00000000-0005-0000-0000-000004710000}"/>
    <cellStyle name="好_2013年9月上半月辽宁公司施工生产计划表 2 4" xfId="13424" xr:uid="{00000000-0005-0000-0000-000005710000}"/>
    <cellStyle name="好_2013年9月上半月辽宁公司施工生产计划表 2 4 2" xfId="36491" xr:uid="{00000000-0005-0000-0000-000006710000}"/>
    <cellStyle name="好_2013年9月上半月辽宁公司施工生产计划表 2 5" xfId="17801" xr:uid="{00000000-0005-0000-0000-000007710000}"/>
    <cellStyle name="好_2013年9月上半月辽宁公司施工生产计划表 2 5 2" xfId="36492" xr:uid="{00000000-0005-0000-0000-000008710000}"/>
    <cellStyle name="好_2013年9月上半月辽宁公司施工生产计划表 2 6" xfId="36485" xr:uid="{00000000-0005-0000-0000-000009710000}"/>
    <cellStyle name="好_2013年9月上半月辽宁公司施工生产计划表 3" xfId="5895" xr:uid="{00000000-0005-0000-0000-00000A710000}"/>
    <cellStyle name="好_2013年9月上半月辽宁公司施工生产计划表 3 2" xfId="7765" xr:uid="{00000000-0005-0000-0000-00000B710000}"/>
    <cellStyle name="好_2013年9月上半月辽宁公司施工生产计划表 3 2 2" xfId="36495" xr:uid="{00000000-0005-0000-0000-00000C710000}"/>
    <cellStyle name="好_2013年9月上半月辽宁公司施工生产计划表 3 3" xfId="13425" xr:uid="{00000000-0005-0000-0000-00000D710000}"/>
    <cellStyle name="好_2013年9月上半月辽宁公司施工生产计划表 3 3 2" xfId="36496" xr:uid="{00000000-0005-0000-0000-00000E710000}"/>
    <cellStyle name="好_2013年9月上半月辽宁公司施工生产计划表 3 4" xfId="36494" xr:uid="{00000000-0005-0000-0000-00000F710000}"/>
    <cellStyle name="好_2013年9月上半月辽宁公司施工生产计划表 4" xfId="13426" xr:uid="{00000000-0005-0000-0000-000010710000}"/>
    <cellStyle name="好_2013年9月上半月辽宁公司施工生产计划表 4 2" xfId="36497" xr:uid="{00000000-0005-0000-0000-000011710000}"/>
    <cellStyle name="好_2013年9月上半月辽宁公司施工生产计划表 5" xfId="13427" xr:uid="{00000000-0005-0000-0000-000012710000}"/>
    <cellStyle name="好_2013年9月上半月辽宁公司施工生产计划表 5 2" xfId="36498" xr:uid="{00000000-0005-0000-0000-000013710000}"/>
    <cellStyle name="好_2013年9月上半月辽宁公司施工生产计划表 6" xfId="16640" xr:uid="{00000000-0005-0000-0000-000014710000}"/>
    <cellStyle name="好_2013年9月上半月辽宁公司施工生产计划表 6 2" xfId="36499" xr:uid="{00000000-0005-0000-0000-000015710000}"/>
    <cellStyle name="好_2013年9月上半月辽宁公司施工生产计划表 7" xfId="36483" xr:uid="{00000000-0005-0000-0000-000016710000}"/>
    <cellStyle name="好_2013年9月完成10月计划03" xfId="3221" xr:uid="{00000000-0005-0000-0000-000017710000}"/>
    <cellStyle name="好_2013年9月完成10月计划03 2" xfId="3152" xr:uid="{00000000-0005-0000-0000-000018710000}"/>
    <cellStyle name="好_2013年9月完成10月计划03 2 2" xfId="5898" xr:uid="{00000000-0005-0000-0000-000019710000}"/>
    <cellStyle name="好_2013年9月完成10月计划03 2 2 2" xfId="36503" xr:uid="{00000000-0005-0000-0000-00001A710000}"/>
    <cellStyle name="好_2013年9月完成10月计划03 2 3" xfId="12263" xr:uid="{00000000-0005-0000-0000-00001B710000}"/>
    <cellStyle name="好_2013年9月完成10月计划03 2 3 2" xfId="33019" xr:uid="{00000000-0005-0000-0000-00001C710000}"/>
    <cellStyle name="好_2013年9月完成10月计划03 2 4" xfId="12264" xr:uid="{00000000-0005-0000-0000-00001D710000}"/>
    <cellStyle name="好_2013年9月完成10月计划03 2 4 2" xfId="33021" xr:uid="{00000000-0005-0000-0000-00001E710000}"/>
    <cellStyle name="好_2013年9月完成10月计划03 2 5" xfId="17735" xr:uid="{00000000-0005-0000-0000-00001F710000}"/>
    <cellStyle name="好_2013年9月完成10月计划03 2 5 2" xfId="36504" xr:uid="{00000000-0005-0000-0000-000020710000}"/>
    <cellStyle name="好_2013年9月完成10月计划03 2 6" xfId="36501" xr:uid="{00000000-0005-0000-0000-000021710000}"/>
    <cellStyle name="好_2013年9月完成10月计划03 3" xfId="5897" xr:uid="{00000000-0005-0000-0000-000022710000}"/>
    <cellStyle name="好_2013年9月完成10月计划03 3 2" xfId="36505" xr:uid="{00000000-0005-0000-0000-000023710000}"/>
    <cellStyle name="好_2013年9月完成10月计划03 4" xfId="13304" xr:uid="{00000000-0005-0000-0000-000024710000}"/>
    <cellStyle name="好_2013年9月完成10月计划03 4 2" xfId="36214" xr:uid="{00000000-0005-0000-0000-000025710000}"/>
    <cellStyle name="好_2013年9月完成10月计划03 5" xfId="13428" xr:uid="{00000000-0005-0000-0000-000026710000}"/>
    <cellStyle name="好_2013年9月完成10月计划03 5 2" xfId="36506" xr:uid="{00000000-0005-0000-0000-000027710000}"/>
    <cellStyle name="好_2013年9月完成10月计划03 6" xfId="17802" xr:uid="{00000000-0005-0000-0000-000028710000}"/>
    <cellStyle name="好_2013年9月完成10月计划03 6 2" xfId="22531" xr:uid="{00000000-0005-0000-0000-000029710000}"/>
    <cellStyle name="好_2013年9月完成10月计划03 7" xfId="36500" xr:uid="{00000000-0005-0000-0000-00002A710000}"/>
    <cellStyle name="好_2013年9月下半月辽宁公司施工生产计划表" xfId="3223" xr:uid="{00000000-0005-0000-0000-00002B710000}"/>
    <cellStyle name="好_2013年9月下半月辽宁公司施工生产计划表 2" xfId="3224" xr:uid="{00000000-0005-0000-0000-00002C710000}"/>
    <cellStyle name="好_2013年9月下半月辽宁公司施工生产计划表 2 2" xfId="5900" xr:uid="{00000000-0005-0000-0000-00002D710000}"/>
    <cellStyle name="好_2013年9月下半月辽宁公司施工生产计划表 2 2 2" xfId="7207" xr:uid="{00000000-0005-0000-0000-00002E710000}"/>
    <cellStyle name="好_2013年9月下半月辽宁公司施工生产计划表 2 2 2 2" xfId="25964" xr:uid="{00000000-0005-0000-0000-00002F710000}"/>
    <cellStyle name="好_2013年9月下半月辽宁公司施工生产计划表 2 2 3" xfId="10450" xr:uid="{00000000-0005-0000-0000-000030710000}"/>
    <cellStyle name="好_2013年9月下半月辽宁公司施工生产计划表 2 2 3 2" xfId="25966" xr:uid="{00000000-0005-0000-0000-000031710000}"/>
    <cellStyle name="好_2013年9月下半月辽宁公司施工生产计划表 2 2 4" xfId="25962" xr:uid="{00000000-0005-0000-0000-000032710000}"/>
    <cellStyle name="好_2013年9月下半月辽宁公司施工生产计划表 2 3" xfId="9278" xr:uid="{00000000-0005-0000-0000-000033710000}"/>
    <cellStyle name="好_2013年9月下半月辽宁公司施工生产计划表 2 3 2" xfId="25968" xr:uid="{00000000-0005-0000-0000-000034710000}"/>
    <cellStyle name="好_2013年9月下半月辽宁公司施工生产计划表 2 4" xfId="9836" xr:uid="{00000000-0005-0000-0000-000035710000}"/>
    <cellStyle name="好_2013年9月下半月辽宁公司施工生产计划表 2 4 2" xfId="25412" xr:uid="{00000000-0005-0000-0000-000036710000}"/>
    <cellStyle name="好_2013年9月下半月辽宁公司施工生产计划表 2 5" xfId="17805" xr:uid="{00000000-0005-0000-0000-000037710000}"/>
    <cellStyle name="好_2013年9月下半月辽宁公司施工生产计划表 2 5 2" xfId="23095" xr:uid="{00000000-0005-0000-0000-000038710000}"/>
    <cellStyle name="好_2013年9月下半月辽宁公司施工生产计划表 2 6" xfId="36509" xr:uid="{00000000-0005-0000-0000-000039710000}"/>
    <cellStyle name="好_2013年9月下半月辽宁公司施工生产计划表 3" xfId="5899" xr:uid="{00000000-0005-0000-0000-00003A710000}"/>
    <cellStyle name="好_2013年9月下半月辽宁公司施工生产计划表 3 2" xfId="7766" xr:uid="{00000000-0005-0000-0000-00003B710000}"/>
    <cellStyle name="好_2013年9月下半月辽宁公司施工生产计划表 3 2 2" xfId="20724" xr:uid="{00000000-0005-0000-0000-00003C710000}"/>
    <cellStyle name="好_2013年9月下半月辽宁公司施工生产计划表 3 3" xfId="9162" xr:uid="{00000000-0005-0000-0000-00003D710000}"/>
    <cellStyle name="好_2013年9月下半月辽宁公司施工生产计划表 3 3 2" xfId="25037" xr:uid="{00000000-0005-0000-0000-00003E710000}"/>
    <cellStyle name="好_2013年9月下半月辽宁公司施工生产计划表 3 4" xfId="36510" xr:uid="{00000000-0005-0000-0000-00003F710000}"/>
    <cellStyle name="好_2013年9月下半月辽宁公司施工生产计划表 4" xfId="13430" xr:uid="{00000000-0005-0000-0000-000040710000}"/>
    <cellStyle name="好_2013年9月下半月辽宁公司施工生产计划表 4 2" xfId="36511" xr:uid="{00000000-0005-0000-0000-000041710000}"/>
    <cellStyle name="好_2013年9月下半月辽宁公司施工生产计划表 5" xfId="13431" xr:uid="{00000000-0005-0000-0000-000042710000}"/>
    <cellStyle name="好_2013年9月下半月辽宁公司施工生产计划表 5 2" xfId="36512" xr:uid="{00000000-0005-0000-0000-000043710000}"/>
    <cellStyle name="好_2013年9月下半月辽宁公司施工生产计划表 6" xfId="17804" xr:uid="{00000000-0005-0000-0000-000044710000}"/>
    <cellStyle name="好_2013年9月下半月辽宁公司施工生产计划表 6 2" xfId="36513" xr:uid="{00000000-0005-0000-0000-000045710000}"/>
    <cellStyle name="好_2013年9月下半月辽宁公司施工生产计划表 7" xfId="36508" xr:uid="{00000000-0005-0000-0000-000046710000}"/>
    <cellStyle name="好_2013年一季度计划-各公司" xfId="3225" xr:uid="{00000000-0005-0000-0000-000047710000}"/>
    <cellStyle name="好_2013年一季度计划-各公司 2" xfId="2194" xr:uid="{00000000-0005-0000-0000-000048710000}"/>
    <cellStyle name="好_2013年一季度计划-各公司 2 2" xfId="5902" xr:uid="{00000000-0005-0000-0000-000049710000}"/>
    <cellStyle name="好_2013年一季度计划-各公司 2 2 2" xfId="7767" xr:uid="{00000000-0005-0000-0000-00004A710000}"/>
    <cellStyle name="好_2013年一季度计划-各公司 2 2 2 2" xfId="21399" xr:uid="{00000000-0005-0000-0000-00004B710000}"/>
    <cellStyle name="好_2013年一季度计划-各公司 2 2 3" xfId="13432" xr:uid="{00000000-0005-0000-0000-00004C710000}"/>
    <cellStyle name="好_2013年一季度计划-各公司 2 2 3 2" xfId="21405" xr:uid="{00000000-0005-0000-0000-00004D710000}"/>
    <cellStyle name="好_2013年一季度计划-各公司 2 2 4" xfId="36516" xr:uid="{00000000-0005-0000-0000-00004E710000}"/>
    <cellStyle name="好_2013年一季度计划-各公司 2 3" xfId="13433" xr:uid="{00000000-0005-0000-0000-00004F710000}"/>
    <cellStyle name="好_2013年一季度计划-各公司 2 3 2" xfId="36517" xr:uid="{00000000-0005-0000-0000-000050710000}"/>
    <cellStyle name="好_2013年一季度计划-各公司 2 4" xfId="12946" xr:uid="{00000000-0005-0000-0000-000051710000}"/>
    <cellStyle name="好_2013年一季度计划-各公司 2 4 2" xfId="35360" xr:uid="{00000000-0005-0000-0000-000052710000}"/>
    <cellStyle name="好_2013年一季度计划-各公司 2 5" xfId="16796" xr:uid="{00000000-0005-0000-0000-000053710000}"/>
    <cellStyle name="好_2013年一季度计划-各公司 2 5 2" xfId="21913" xr:uid="{00000000-0005-0000-0000-000054710000}"/>
    <cellStyle name="好_2013年一季度计划-各公司 2 6" xfId="36515" xr:uid="{00000000-0005-0000-0000-000055710000}"/>
    <cellStyle name="好_2013年一季度计划-各公司 3" xfId="5901" xr:uid="{00000000-0005-0000-0000-000056710000}"/>
    <cellStyle name="好_2013年一季度计划-各公司 3 2" xfId="7768" xr:uid="{00000000-0005-0000-0000-000057710000}"/>
    <cellStyle name="好_2013年一季度计划-各公司 3 2 2" xfId="31415" xr:uid="{00000000-0005-0000-0000-000058710000}"/>
    <cellStyle name="好_2013年一季度计划-各公司 3 3" xfId="13434" xr:uid="{00000000-0005-0000-0000-000059710000}"/>
    <cellStyle name="好_2013年一季度计划-各公司 3 3 2" xfId="31419" xr:uid="{00000000-0005-0000-0000-00005A710000}"/>
    <cellStyle name="好_2013年一季度计划-各公司 3 4" xfId="36518" xr:uid="{00000000-0005-0000-0000-00005B710000}"/>
    <cellStyle name="好_2013年一季度计划-各公司 4" xfId="13435" xr:uid="{00000000-0005-0000-0000-00005C710000}"/>
    <cellStyle name="好_2013年一季度计划-各公司 4 2" xfId="36519" xr:uid="{00000000-0005-0000-0000-00005D710000}"/>
    <cellStyle name="好_2013年一季度计划-各公司 5" xfId="8226" xr:uid="{00000000-0005-0000-0000-00005E710000}"/>
    <cellStyle name="好_2013年一季度计划-各公司 5 2" xfId="24244" xr:uid="{00000000-0005-0000-0000-00005F710000}"/>
    <cellStyle name="好_2013年一季度计划-各公司 6" xfId="17806" xr:uid="{00000000-0005-0000-0000-000060710000}"/>
    <cellStyle name="好_2013年一季度计划-各公司 6 2" xfId="24269" xr:uid="{00000000-0005-0000-0000-000061710000}"/>
    <cellStyle name="好_2013年一季度计划-各公司 7" xfId="36514" xr:uid="{00000000-0005-0000-0000-000062710000}"/>
    <cellStyle name="好_2013年一季度计划-总" xfId="2342" xr:uid="{00000000-0005-0000-0000-000063710000}"/>
    <cellStyle name="好_2013年一季度计划-总 2" xfId="1856" xr:uid="{00000000-0005-0000-0000-000064710000}"/>
    <cellStyle name="好_2013年一季度计划-总 2 2" xfId="5904" xr:uid="{00000000-0005-0000-0000-000065710000}"/>
    <cellStyle name="好_2013年一季度计划-总 2 2 2" xfId="7769" xr:uid="{00000000-0005-0000-0000-000066710000}"/>
    <cellStyle name="好_2013年一季度计划-总 2 2 2 2" xfId="28587" xr:uid="{00000000-0005-0000-0000-000067710000}"/>
    <cellStyle name="好_2013年一季度计划-总 2 2 3" xfId="13438" xr:uid="{00000000-0005-0000-0000-000068710000}"/>
    <cellStyle name="好_2013年一季度计划-总 2 2 3 2" xfId="36522" xr:uid="{00000000-0005-0000-0000-000069710000}"/>
    <cellStyle name="好_2013年一季度计划-总 2 2 4" xfId="34411" xr:uid="{00000000-0005-0000-0000-00006A710000}"/>
    <cellStyle name="好_2013年一季度计划-总 2 3" xfId="13439" xr:uid="{00000000-0005-0000-0000-00006B710000}"/>
    <cellStyle name="好_2013年一季度计划-总 2 3 2" xfId="36524" xr:uid="{00000000-0005-0000-0000-00006C710000}"/>
    <cellStyle name="好_2013年一季度计划-总 2 4" xfId="13440" xr:uid="{00000000-0005-0000-0000-00006D710000}"/>
    <cellStyle name="好_2013年一季度计划-总 2 4 2" xfId="36525" xr:uid="{00000000-0005-0000-0000-00006E710000}"/>
    <cellStyle name="好_2013年一季度计划-总 2 5" xfId="16486" xr:uid="{00000000-0005-0000-0000-00006F710000}"/>
    <cellStyle name="好_2013年一季度计划-总 2 5 2" xfId="36526" xr:uid="{00000000-0005-0000-0000-000070710000}"/>
    <cellStyle name="好_2013年一季度计划-总 2 6" xfId="21055" xr:uid="{00000000-0005-0000-0000-000071710000}"/>
    <cellStyle name="好_2013年一季度计划-总 3" xfId="5903" xr:uid="{00000000-0005-0000-0000-000072710000}"/>
    <cellStyle name="好_2013年一季度计划-总 3 2" xfId="7770" xr:uid="{00000000-0005-0000-0000-000073710000}"/>
    <cellStyle name="好_2013年一季度计划-总 3 2 2" xfId="34427" xr:uid="{00000000-0005-0000-0000-000074710000}"/>
    <cellStyle name="好_2013年一季度计划-总 3 3" xfId="13441" xr:uid="{00000000-0005-0000-0000-000075710000}"/>
    <cellStyle name="好_2013年一季度计划-总 3 3 2" xfId="22839" xr:uid="{00000000-0005-0000-0000-000076710000}"/>
    <cellStyle name="好_2013年一季度计划-总 3 4" xfId="36528" xr:uid="{00000000-0005-0000-0000-000077710000}"/>
    <cellStyle name="好_2013年一季度计划-总 4" xfId="13442" xr:uid="{00000000-0005-0000-0000-000078710000}"/>
    <cellStyle name="好_2013年一季度计划-总 4 2" xfId="36530" xr:uid="{00000000-0005-0000-0000-000079710000}"/>
    <cellStyle name="好_2013年一季度计划-总 5" xfId="13443" xr:uid="{00000000-0005-0000-0000-00007A710000}"/>
    <cellStyle name="好_2013年一季度计划-总 5 2" xfId="36532" xr:uid="{00000000-0005-0000-0000-00007B710000}"/>
    <cellStyle name="好_2013年一季度计划-总 6" xfId="16942" xr:uid="{00000000-0005-0000-0000-00007C710000}"/>
    <cellStyle name="好_2013年一季度计划-总 6 2" xfId="26276" xr:uid="{00000000-0005-0000-0000-00007D710000}"/>
    <cellStyle name="好_2013年一季度计划-总 7" xfId="36521" xr:uid="{00000000-0005-0000-0000-00007E710000}"/>
    <cellStyle name="好_2动态表" xfId="3226" xr:uid="{00000000-0005-0000-0000-00007F710000}"/>
    <cellStyle name="好_2动态表 2" xfId="5905" xr:uid="{00000000-0005-0000-0000-000080710000}"/>
    <cellStyle name="好_2动态表 2 2" xfId="7771" xr:uid="{00000000-0005-0000-0000-000081710000}"/>
    <cellStyle name="好_2动态表 2 2 2" xfId="36535" xr:uid="{00000000-0005-0000-0000-000082710000}"/>
    <cellStyle name="好_2动态表 2 3" xfId="13444" xr:uid="{00000000-0005-0000-0000-000083710000}"/>
    <cellStyle name="好_2动态表 2 3 2" xfId="36537" xr:uid="{00000000-0005-0000-0000-000084710000}"/>
    <cellStyle name="好_2动态表 2 4" xfId="36534" xr:uid="{00000000-0005-0000-0000-000085710000}"/>
    <cellStyle name="好_2动态表 3" xfId="13445" xr:uid="{00000000-0005-0000-0000-000086710000}"/>
    <cellStyle name="好_2动态表 3 2" xfId="36538" xr:uid="{00000000-0005-0000-0000-000087710000}"/>
    <cellStyle name="好_2动态表 4" xfId="13446" xr:uid="{00000000-0005-0000-0000-000088710000}"/>
    <cellStyle name="好_2动态表 4 2" xfId="36539" xr:uid="{00000000-0005-0000-0000-000089710000}"/>
    <cellStyle name="好_2动态表 5" xfId="17807" xr:uid="{00000000-0005-0000-0000-00008A710000}"/>
    <cellStyle name="好_2动态表 5 2" xfId="36540" xr:uid="{00000000-0005-0000-0000-00008B710000}"/>
    <cellStyle name="好_2动态表 6" xfId="36533" xr:uid="{00000000-0005-0000-0000-00008C710000}"/>
    <cellStyle name="好_2动态表_12月材料动态最终修改" xfId="1880" xr:uid="{00000000-0005-0000-0000-00008D710000}"/>
    <cellStyle name="好_2动态表_12月材料动态最终修改 2" xfId="5906" xr:uid="{00000000-0005-0000-0000-00008E710000}"/>
    <cellStyle name="好_2动态表_12月材料动态最终修改 2 2" xfId="36541" xr:uid="{00000000-0005-0000-0000-00008F710000}"/>
    <cellStyle name="好_2动态表_12月材料动态最终修改 3" xfId="13447" xr:uid="{00000000-0005-0000-0000-000090710000}"/>
    <cellStyle name="好_2动态表_12月材料动态最终修改 3 2" xfId="36542" xr:uid="{00000000-0005-0000-0000-000091710000}"/>
    <cellStyle name="好_2动态表_12月材料动态最终修改 4" xfId="13448" xr:uid="{00000000-0005-0000-0000-000092710000}"/>
    <cellStyle name="好_2动态表_12月材料动态最终修改 4 2" xfId="36543" xr:uid="{00000000-0005-0000-0000-000093710000}"/>
    <cellStyle name="好_2动态表_12月材料动态最终修改 5" xfId="16508" xr:uid="{00000000-0005-0000-0000-000094710000}"/>
    <cellStyle name="好_2动态表_12月材料动态最终修改 5 2" xfId="36544" xr:uid="{00000000-0005-0000-0000-000095710000}"/>
    <cellStyle name="好_2动态表_12月材料动态最终修改 6" xfId="26453" xr:uid="{00000000-0005-0000-0000-000096710000}"/>
    <cellStyle name="好_2动态表_1月动态、资金动态" xfId="3227" xr:uid="{00000000-0005-0000-0000-000097710000}"/>
    <cellStyle name="好_2动态表_1月动态、资金动态 2" xfId="5907" xr:uid="{00000000-0005-0000-0000-000098710000}"/>
    <cellStyle name="好_2动态表_1月动态、资金动态 2 2" xfId="7772" xr:uid="{00000000-0005-0000-0000-000099710000}"/>
    <cellStyle name="好_2动态表_1月动态、资金动态 2 2 2" xfId="36545" xr:uid="{00000000-0005-0000-0000-00009A710000}"/>
    <cellStyle name="好_2动态表_1月动态、资金动态 2 3" xfId="13449" xr:uid="{00000000-0005-0000-0000-00009B710000}"/>
    <cellStyle name="好_2动态表_1月动态、资金动态 2 3 2" xfId="36546" xr:uid="{00000000-0005-0000-0000-00009C710000}"/>
    <cellStyle name="好_2动态表_1月动态、资金动态 2 4" xfId="31397" xr:uid="{00000000-0005-0000-0000-00009D710000}"/>
    <cellStyle name="好_2动态表_1月动态、资金动态 3" xfId="13450" xr:uid="{00000000-0005-0000-0000-00009E710000}"/>
    <cellStyle name="好_2动态表_1月动态、资金动态 3 2" xfId="36547" xr:uid="{00000000-0005-0000-0000-00009F710000}"/>
    <cellStyle name="好_2动态表_1月动态、资金动态 4" xfId="13451" xr:uid="{00000000-0005-0000-0000-0000A0710000}"/>
    <cellStyle name="好_2动态表_1月动态、资金动态 4 2" xfId="36549" xr:uid="{00000000-0005-0000-0000-0000A1710000}"/>
    <cellStyle name="好_2动态表_1月动态、资金动态 5" xfId="17808" xr:uid="{00000000-0005-0000-0000-0000A2710000}"/>
    <cellStyle name="好_2动态表_1月动态、资金动态 5 2" xfId="36551" xr:uid="{00000000-0005-0000-0000-0000A3710000}"/>
    <cellStyle name="好_2动态表_1月动态、资金动态 6" xfId="35218" xr:uid="{00000000-0005-0000-0000-0000A4710000}"/>
    <cellStyle name="好_2动态表_材料动态1" xfId="3228" xr:uid="{00000000-0005-0000-0000-0000A5710000}"/>
    <cellStyle name="好_2动态表_材料动态1 2" xfId="5908" xr:uid="{00000000-0005-0000-0000-0000A6710000}"/>
    <cellStyle name="好_2动态表_材料动态1 2 2" xfId="36553" xr:uid="{00000000-0005-0000-0000-0000A7710000}"/>
    <cellStyle name="好_2动态表_材料动态1 3" xfId="13452" xr:uid="{00000000-0005-0000-0000-0000A8710000}"/>
    <cellStyle name="好_2动态表_材料动态1 3 2" xfId="36554" xr:uid="{00000000-0005-0000-0000-0000A9710000}"/>
    <cellStyle name="好_2动态表_材料动态1 4" xfId="13453" xr:uid="{00000000-0005-0000-0000-0000AA710000}"/>
    <cellStyle name="好_2动态表_材料动态1 4 2" xfId="36555" xr:uid="{00000000-0005-0000-0000-0000AB710000}"/>
    <cellStyle name="好_2动态表_材料动态1 5" xfId="17809" xr:uid="{00000000-0005-0000-0000-0000AC710000}"/>
    <cellStyle name="好_2动态表_材料动态1 5 2" xfId="36556" xr:uid="{00000000-0005-0000-0000-0000AD710000}"/>
    <cellStyle name="好_2动态表_材料动态1 6" xfId="36552" xr:uid="{00000000-0005-0000-0000-0000AE710000}"/>
    <cellStyle name="好_2动态表_动车10月资金动态" xfId="3229" xr:uid="{00000000-0005-0000-0000-0000AF710000}"/>
    <cellStyle name="好_2动态表_动车10月资金动态 2" xfId="5909" xr:uid="{00000000-0005-0000-0000-0000B0710000}"/>
    <cellStyle name="好_2动态表_动车10月资金动态 2 2" xfId="7774" xr:uid="{00000000-0005-0000-0000-0000B1710000}"/>
    <cellStyle name="好_2动态表_动车10月资金动态 2 2 2" xfId="22561" xr:uid="{00000000-0005-0000-0000-0000B2710000}"/>
    <cellStyle name="好_2动态表_动车10月资金动态 2 3" xfId="13454" xr:uid="{00000000-0005-0000-0000-0000B3710000}"/>
    <cellStyle name="好_2动态表_动车10月资金动态 2 3 2" xfId="36559" xr:uid="{00000000-0005-0000-0000-0000B4710000}"/>
    <cellStyle name="好_2动态表_动车10月资金动态 2 4" xfId="31418" xr:uid="{00000000-0005-0000-0000-0000B5710000}"/>
    <cellStyle name="好_2动态表_动车10月资金动态 3" xfId="10044" xr:uid="{00000000-0005-0000-0000-0000B6710000}"/>
    <cellStyle name="好_2动态表_动车10月资金动态 3 2" xfId="22245" xr:uid="{00000000-0005-0000-0000-0000B7710000}"/>
    <cellStyle name="好_2动态表_动车10月资金动态 4" xfId="13455" xr:uid="{00000000-0005-0000-0000-0000B8710000}"/>
    <cellStyle name="好_2动态表_动车10月资金动态 4 2" xfId="36561" xr:uid="{00000000-0005-0000-0000-0000B9710000}"/>
    <cellStyle name="好_2动态表_动车10月资金动态 5" xfId="17810" xr:uid="{00000000-0005-0000-0000-0000BA710000}"/>
    <cellStyle name="好_2动态表_动车10月资金动态 5 2" xfId="36563" xr:uid="{00000000-0005-0000-0000-0000BB710000}"/>
    <cellStyle name="好_2动态表_动车10月资金动态 6" xfId="36557" xr:uid="{00000000-0005-0000-0000-0000BC710000}"/>
    <cellStyle name="好_2动态表_动车9月材料动态" xfId="3230" xr:uid="{00000000-0005-0000-0000-0000BD710000}"/>
    <cellStyle name="好_2动态表_动车9月材料动态 2" xfId="5910" xr:uid="{00000000-0005-0000-0000-0000BE710000}"/>
    <cellStyle name="好_2动态表_动车9月材料动态 2 2" xfId="21670" xr:uid="{00000000-0005-0000-0000-0000BF710000}"/>
    <cellStyle name="好_2动态表_动车9月材料动态 3" xfId="10483" xr:uid="{00000000-0005-0000-0000-0000C0710000}"/>
    <cellStyle name="好_2动态表_动车9月材料动态 3 2" xfId="25829" xr:uid="{00000000-0005-0000-0000-0000C1710000}"/>
    <cellStyle name="好_2动态表_动车9月材料动态 4" xfId="13456" xr:uid="{00000000-0005-0000-0000-0000C2710000}"/>
    <cellStyle name="好_2动态表_动车9月材料动态 4 2" xfId="36565" xr:uid="{00000000-0005-0000-0000-0000C3710000}"/>
    <cellStyle name="好_2动态表_动车9月材料动态 5" xfId="17811" xr:uid="{00000000-0005-0000-0000-0000C4710000}"/>
    <cellStyle name="好_2动态表_动车9月材料动态 5 2" xfId="29631" xr:uid="{00000000-0005-0000-0000-0000C5710000}"/>
    <cellStyle name="好_2动态表_动车9月材料动态 6" xfId="36564" xr:uid="{00000000-0005-0000-0000-0000C6710000}"/>
    <cellStyle name="好_2动态表_汇总10月材料动态" xfId="3231" xr:uid="{00000000-0005-0000-0000-0000C7710000}"/>
    <cellStyle name="好_2动态表_汇总10月材料动态 2" xfId="5911" xr:uid="{00000000-0005-0000-0000-0000C8710000}"/>
    <cellStyle name="好_2动态表_汇总10月材料动态 2 2" xfId="31424" xr:uid="{00000000-0005-0000-0000-0000C9710000}"/>
    <cellStyle name="好_2动态表_汇总10月材料动态 3" xfId="13457" xr:uid="{00000000-0005-0000-0000-0000CA710000}"/>
    <cellStyle name="好_2动态表_汇总10月材料动态 3 2" xfId="36567" xr:uid="{00000000-0005-0000-0000-0000CB710000}"/>
    <cellStyle name="好_2动态表_汇总10月材料动态 4" xfId="13458" xr:uid="{00000000-0005-0000-0000-0000CC710000}"/>
    <cellStyle name="好_2动态表_汇总10月材料动态 4 2" xfId="36568" xr:uid="{00000000-0005-0000-0000-0000CD710000}"/>
    <cellStyle name="好_2动态表_汇总10月材料动态 5" xfId="17812" xr:uid="{00000000-0005-0000-0000-0000CE710000}"/>
    <cellStyle name="好_2动态表_汇总10月材料动态 5 2" xfId="36569" xr:uid="{00000000-0005-0000-0000-0000CF710000}"/>
    <cellStyle name="好_2动态表_汇总10月材料动态 6" xfId="36566" xr:uid="{00000000-0005-0000-0000-0000D0710000}"/>
    <cellStyle name="好_2动态表_建安1月材料动态" xfId="3232" xr:uid="{00000000-0005-0000-0000-0000D1710000}"/>
    <cellStyle name="好_2动态表_建安1月材料动态 2" xfId="5912" xr:uid="{00000000-0005-0000-0000-0000D2710000}"/>
    <cellStyle name="好_2动态表_建安1月材料动态 2 2" xfId="36571" xr:uid="{00000000-0005-0000-0000-0000D3710000}"/>
    <cellStyle name="好_2动态表_建安1月材料动态 3" xfId="13459" xr:uid="{00000000-0005-0000-0000-0000D4710000}"/>
    <cellStyle name="好_2动态表_建安1月材料动态 3 2" xfId="36572" xr:uid="{00000000-0005-0000-0000-0000D5710000}"/>
    <cellStyle name="好_2动态表_建安1月材料动态 4" xfId="13460" xr:uid="{00000000-0005-0000-0000-0000D6710000}"/>
    <cellStyle name="好_2动态表_建安1月材料动态 4 2" xfId="36573" xr:uid="{00000000-0005-0000-0000-0000D7710000}"/>
    <cellStyle name="好_2动态表_建安1月材料动态 5" xfId="17813" xr:uid="{00000000-0005-0000-0000-0000D8710000}"/>
    <cellStyle name="好_2动态表_建安1月材料动态 5 2" xfId="36574" xr:uid="{00000000-0005-0000-0000-0000D9710000}"/>
    <cellStyle name="好_2动态表_建安1月材料动态 6" xfId="36570" xr:uid="{00000000-0005-0000-0000-0000DA710000}"/>
    <cellStyle name="好_2月报表" xfId="3233" xr:uid="{00000000-0005-0000-0000-0000DB710000}"/>
    <cellStyle name="好_2月报表 2" xfId="5913" xr:uid="{00000000-0005-0000-0000-0000DC710000}"/>
    <cellStyle name="好_2月报表 2 2" xfId="28354" xr:uid="{00000000-0005-0000-0000-0000DD710000}"/>
    <cellStyle name="好_2月报表 3" xfId="13461" xr:uid="{00000000-0005-0000-0000-0000DE710000}"/>
    <cellStyle name="好_2月报表 3 2" xfId="36576" xr:uid="{00000000-0005-0000-0000-0000DF710000}"/>
    <cellStyle name="好_2月报表 4" xfId="13462" xr:uid="{00000000-0005-0000-0000-0000E0710000}"/>
    <cellStyle name="好_2月报表 4 2" xfId="36577" xr:uid="{00000000-0005-0000-0000-0000E1710000}"/>
    <cellStyle name="好_2月报表 5" xfId="17814" xr:uid="{00000000-0005-0000-0000-0000E2710000}"/>
    <cellStyle name="好_2月报表 5 2" xfId="36578" xr:uid="{00000000-0005-0000-0000-0000E3710000}"/>
    <cellStyle name="好_2月报表 6" xfId="36575" xr:uid="{00000000-0005-0000-0000-0000E4710000}"/>
    <cellStyle name="好_3资金动态" xfId="5914" xr:uid="{00000000-0005-0000-0000-0000E5710000}"/>
    <cellStyle name="好_3资金动态 2" xfId="17815" xr:uid="{00000000-0005-0000-0000-0000E6710000}"/>
    <cellStyle name="好_3资金动态 2 2" xfId="33851" xr:uid="{00000000-0005-0000-0000-0000E7710000}"/>
    <cellStyle name="好_3资金动态 3" xfId="36579" xr:uid="{00000000-0005-0000-0000-0000E8710000}"/>
    <cellStyle name="好_4" xfId="418" xr:uid="{00000000-0005-0000-0000-0000E9710000}"/>
    <cellStyle name="好_4 2" xfId="5915" xr:uid="{00000000-0005-0000-0000-0000EA710000}"/>
    <cellStyle name="好_4 2 2" xfId="36580" xr:uid="{00000000-0005-0000-0000-0000EB710000}"/>
    <cellStyle name="好_4 3" xfId="13463" xr:uid="{00000000-0005-0000-0000-0000EC710000}"/>
    <cellStyle name="好_4 3 2" xfId="36581" xr:uid="{00000000-0005-0000-0000-0000ED710000}"/>
    <cellStyle name="好_4 4" xfId="13464" xr:uid="{00000000-0005-0000-0000-0000EE710000}"/>
    <cellStyle name="好_4 4 2" xfId="36582" xr:uid="{00000000-0005-0000-0000-0000EF710000}"/>
    <cellStyle name="好_4 5" xfId="15447" xr:uid="{00000000-0005-0000-0000-0000F0710000}"/>
    <cellStyle name="好_4 5 2" xfId="34030" xr:uid="{00000000-0005-0000-0000-0000F1710000}"/>
    <cellStyle name="好_4 6" xfId="20680" xr:uid="{00000000-0005-0000-0000-0000F2710000}"/>
    <cellStyle name="好_4-2周转料动态表" xfId="5916" xr:uid="{00000000-0005-0000-0000-0000F3710000}"/>
    <cellStyle name="好_4-2周转料动态表 2" xfId="17817" xr:uid="{00000000-0005-0000-0000-0000F4710000}"/>
    <cellStyle name="好_4-2周转料动态表 2 2" xfId="36584" xr:uid="{00000000-0005-0000-0000-0000F5710000}"/>
    <cellStyle name="好_4-2周转料动态表 3" xfId="36583" xr:uid="{00000000-0005-0000-0000-0000F6710000}"/>
    <cellStyle name="好_444" xfId="3234" xr:uid="{00000000-0005-0000-0000-0000F7710000}"/>
    <cellStyle name="好_444 2" xfId="5917" xr:uid="{00000000-0005-0000-0000-0000F8710000}"/>
    <cellStyle name="好_444 2 2" xfId="36585" xr:uid="{00000000-0005-0000-0000-0000F9710000}"/>
    <cellStyle name="好_444 3" xfId="13465" xr:uid="{00000000-0005-0000-0000-0000FA710000}"/>
    <cellStyle name="好_444 3 2" xfId="36586" xr:uid="{00000000-0005-0000-0000-0000FB710000}"/>
    <cellStyle name="好_444 4" xfId="10670" xr:uid="{00000000-0005-0000-0000-0000FC710000}"/>
    <cellStyle name="好_444 4 2" xfId="24889" xr:uid="{00000000-0005-0000-0000-0000FD710000}"/>
    <cellStyle name="好_444 5" xfId="17818" xr:uid="{00000000-0005-0000-0000-0000FE710000}"/>
    <cellStyle name="好_444 5 2" xfId="24891" xr:uid="{00000000-0005-0000-0000-0000FF710000}"/>
    <cellStyle name="好_444 6" xfId="25000" xr:uid="{00000000-0005-0000-0000-000000720000}"/>
    <cellStyle name="好_4材料动态表" xfId="5918" xr:uid="{00000000-0005-0000-0000-000001720000}"/>
    <cellStyle name="好_4材料动态表 2" xfId="17820" xr:uid="{00000000-0005-0000-0000-000002720000}"/>
    <cellStyle name="好_4材料动态表 2 2" xfId="36589" xr:uid="{00000000-0005-0000-0000-000003720000}"/>
    <cellStyle name="好_4材料动态表 3" xfId="36588" xr:uid="{00000000-0005-0000-0000-000004720000}"/>
    <cellStyle name="好_4动态表" xfId="2591" xr:uid="{00000000-0005-0000-0000-000005720000}"/>
    <cellStyle name="好_4动态表 2" xfId="5919" xr:uid="{00000000-0005-0000-0000-000006720000}"/>
    <cellStyle name="好_4动态表 2 2" xfId="32943" xr:uid="{00000000-0005-0000-0000-000007720000}"/>
    <cellStyle name="好_4动态表 3" xfId="13466" xr:uid="{00000000-0005-0000-0000-000008720000}"/>
    <cellStyle name="好_4动态表 3 2" xfId="32945" xr:uid="{00000000-0005-0000-0000-000009720000}"/>
    <cellStyle name="好_4动态表 4" xfId="13467" xr:uid="{00000000-0005-0000-0000-00000A720000}"/>
    <cellStyle name="好_4动态表 4 2" xfId="36591" xr:uid="{00000000-0005-0000-0000-00000B720000}"/>
    <cellStyle name="好_4动态表 5" xfId="17193" xr:uid="{00000000-0005-0000-0000-00000C720000}"/>
    <cellStyle name="好_4动态表 5 2" xfId="36593" xr:uid="{00000000-0005-0000-0000-00000D720000}"/>
    <cellStyle name="好_4动态表 6" xfId="36590" xr:uid="{00000000-0005-0000-0000-00000E720000}"/>
    <cellStyle name="好_4月报六局台账" xfId="3756" xr:uid="{00000000-0005-0000-0000-00000F720000}"/>
    <cellStyle name="好_4月报六局台账 2" xfId="36594" xr:uid="{00000000-0005-0000-0000-000010720000}"/>
    <cellStyle name="好_4月报六局台账_项目物资管理台帐" xfId="3747" xr:uid="{00000000-0005-0000-0000-000011720000}"/>
    <cellStyle name="好_4月报六局台账_项目物资管理台帐 2" xfId="36595" xr:uid="{00000000-0005-0000-0000-000012720000}"/>
    <cellStyle name="好_4月报六局台账_项目物资管理台帐汇总表(工程项目物资数量计划 实耗对比表)" xfId="4140" xr:uid="{00000000-0005-0000-0000-000013720000}"/>
    <cellStyle name="好_4月报六局台账_项目物资管理台帐汇总表(工程项目物资数量计划 实耗对比表) 2" xfId="36596" xr:uid="{00000000-0005-0000-0000-000014720000}"/>
    <cellStyle name="好_4月报六局台账_主要物资计划与到货报表" xfId="4162" xr:uid="{00000000-0005-0000-0000-000015720000}"/>
    <cellStyle name="好_4月报六局台账_主要物资计划与到货报表 2" xfId="36597" xr:uid="{00000000-0005-0000-0000-000016720000}"/>
    <cellStyle name="好_4月报销单" xfId="1562" xr:uid="{00000000-0005-0000-0000-000017720000}"/>
    <cellStyle name="好_4月报销单 2" xfId="5920" xr:uid="{00000000-0005-0000-0000-000018720000}"/>
    <cellStyle name="好_4月报销单 2 2" xfId="31154" xr:uid="{00000000-0005-0000-0000-000019720000}"/>
    <cellStyle name="好_4月报销单 3" xfId="11526" xr:uid="{00000000-0005-0000-0000-00001A720000}"/>
    <cellStyle name="好_4月报销单 3 2" xfId="31156" xr:uid="{00000000-0005-0000-0000-00001B720000}"/>
    <cellStyle name="好_4月报销单 4" xfId="13468" xr:uid="{00000000-0005-0000-0000-00001C720000}"/>
    <cellStyle name="好_4月报销单 4 2" xfId="36598" xr:uid="{00000000-0005-0000-0000-00001D720000}"/>
    <cellStyle name="好_4月报销单 5" xfId="16210" xr:uid="{00000000-0005-0000-0000-00001E720000}"/>
    <cellStyle name="好_4月报销单 5 2" xfId="36599" xr:uid="{00000000-0005-0000-0000-00001F720000}"/>
    <cellStyle name="好_4月报销单 6" xfId="27576" xr:uid="{00000000-0005-0000-0000-000020720000}"/>
    <cellStyle name="好_4月太原南站动态表" xfId="1038" xr:uid="{00000000-0005-0000-0000-000021720000}"/>
    <cellStyle name="好_4月太原南站动态表 2" xfId="5921" xr:uid="{00000000-0005-0000-0000-000022720000}"/>
    <cellStyle name="好_4月太原南站动态表 2 2" xfId="6936" xr:uid="{00000000-0005-0000-0000-000023720000}"/>
    <cellStyle name="好_4月太原南站动态表 2 2 2" xfId="36600" xr:uid="{00000000-0005-0000-0000-000024720000}"/>
    <cellStyle name="好_4月太原南站动态表 2 3" xfId="13469" xr:uid="{00000000-0005-0000-0000-000025720000}"/>
    <cellStyle name="好_4月太原南站动态表 2 3 2" xfId="36601" xr:uid="{00000000-0005-0000-0000-000026720000}"/>
    <cellStyle name="好_4月太原南站动态表 2 4" xfId="22330" xr:uid="{00000000-0005-0000-0000-000027720000}"/>
    <cellStyle name="好_4月太原南站动态表 3" xfId="12213" xr:uid="{00000000-0005-0000-0000-000028720000}"/>
    <cellStyle name="好_4月太原南站动态表 3 2" xfId="32894" xr:uid="{00000000-0005-0000-0000-000029720000}"/>
    <cellStyle name="好_4月太原南站动态表 4" xfId="8362" xr:uid="{00000000-0005-0000-0000-00002A720000}"/>
    <cellStyle name="好_4月太原南站动态表 4 2" xfId="20854" xr:uid="{00000000-0005-0000-0000-00002B720000}"/>
    <cellStyle name="好_4月太原南站动态表 5" xfId="15738" xr:uid="{00000000-0005-0000-0000-00002C720000}"/>
    <cellStyle name="好_4月太原南站动态表 5 2" xfId="20811" xr:uid="{00000000-0005-0000-0000-00002D720000}"/>
    <cellStyle name="好_4月太原南站动态表 6" xfId="29048" xr:uid="{00000000-0005-0000-0000-00002E720000}"/>
    <cellStyle name="好_4月完成及5、6、7、8、9月计划" xfId="3235" xr:uid="{00000000-0005-0000-0000-00002F720000}"/>
    <cellStyle name="好_4月完成及5、6、7、8、9月计划 2" xfId="3236" xr:uid="{00000000-0005-0000-0000-000030720000}"/>
    <cellStyle name="好_4月完成及5、6、7、8、9月计划 2 2" xfId="5923" xr:uid="{00000000-0005-0000-0000-000031720000}"/>
    <cellStyle name="好_4月完成及5、6、7、8、9月计划 2 2 2" xfId="36607" xr:uid="{00000000-0005-0000-0000-000032720000}"/>
    <cellStyle name="好_4月完成及5、6、7、8、9月计划 2 3" xfId="13470" xr:uid="{00000000-0005-0000-0000-000033720000}"/>
    <cellStyle name="好_4月完成及5、6、7、8、9月计划 2 3 2" xfId="36609" xr:uid="{00000000-0005-0000-0000-000034720000}"/>
    <cellStyle name="好_4月完成及5、6、7、8、9月计划 2 4" xfId="13471" xr:uid="{00000000-0005-0000-0000-000035720000}"/>
    <cellStyle name="好_4月完成及5、6、7、8、9月计划 2 4 2" xfId="36610" xr:uid="{00000000-0005-0000-0000-000036720000}"/>
    <cellStyle name="好_4月完成及5、6、7、8、9月计划 2 5" xfId="17822" xr:uid="{00000000-0005-0000-0000-000037720000}"/>
    <cellStyle name="好_4月完成及5、6、7、8、9月计划 2 5 2" xfId="29987" xr:uid="{00000000-0005-0000-0000-000038720000}"/>
    <cellStyle name="好_4月完成及5、6、7、8、9月计划 2 6" xfId="36605" xr:uid="{00000000-0005-0000-0000-000039720000}"/>
    <cellStyle name="好_4月完成及5、6、7、8、9月计划 3" xfId="5922" xr:uid="{00000000-0005-0000-0000-00003A720000}"/>
    <cellStyle name="好_4月完成及5、6、7、8、9月计划 3 2" xfId="36611" xr:uid="{00000000-0005-0000-0000-00003B720000}"/>
    <cellStyle name="好_4月完成及5、6、7、8、9月计划 4" xfId="13472" xr:uid="{00000000-0005-0000-0000-00003C720000}"/>
    <cellStyle name="好_4月完成及5、6、7、8、9月计划 4 2" xfId="36612" xr:uid="{00000000-0005-0000-0000-00003D720000}"/>
    <cellStyle name="好_4月完成及5、6、7、8、9月计划 5" xfId="13473" xr:uid="{00000000-0005-0000-0000-00003E720000}"/>
    <cellStyle name="好_4月完成及5、6、7、8、9月计划 5 2" xfId="36613" xr:uid="{00000000-0005-0000-0000-00003F720000}"/>
    <cellStyle name="好_4月完成及5、6、7、8、9月计划 6" xfId="17821" xr:uid="{00000000-0005-0000-0000-000040720000}"/>
    <cellStyle name="好_4月完成及5、6、7、8、9月计划 6 2" xfId="36614" xr:uid="{00000000-0005-0000-0000-000041720000}"/>
    <cellStyle name="好_4月完成及5、6、7、8、9月计划 7" xfId="36604" xr:uid="{00000000-0005-0000-0000-000042720000}"/>
    <cellStyle name="好_4月应付账款统计" xfId="3237" xr:uid="{00000000-0005-0000-0000-000043720000}"/>
    <cellStyle name="好_4月应付账款统计 2" xfId="5924" xr:uid="{00000000-0005-0000-0000-000044720000}"/>
    <cellStyle name="好_4月应付账款统计 2 2" xfId="36616" xr:uid="{00000000-0005-0000-0000-000045720000}"/>
    <cellStyle name="好_4月应付账款统计 3" xfId="13474" xr:uid="{00000000-0005-0000-0000-000046720000}"/>
    <cellStyle name="好_4月应付账款统计 3 2" xfId="36617" xr:uid="{00000000-0005-0000-0000-000047720000}"/>
    <cellStyle name="好_4月应付账款统计 4" xfId="8914" xr:uid="{00000000-0005-0000-0000-000048720000}"/>
    <cellStyle name="好_4月应付账款统计 4 2" xfId="21079" xr:uid="{00000000-0005-0000-0000-000049720000}"/>
    <cellStyle name="好_4月应付账款统计 5" xfId="17823" xr:uid="{00000000-0005-0000-0000-00004A720000}"/>
    <cellStyle name="好_4月应付账款统计 5 2" xfId="22874" xr:uid="{00000000-0005-0000-0000-00004B720000}"/>
    <cellStyle name="好_4月应付账款统计 6" xfId="36615" xr:uid="{00000000-0005-0000-0000-00004C720000}"/>
    <cellStyle name="好_5、6、7、8、9月计划" xfId="3238" xr:uid="{00000000-0005-0000-0000-00004D720000}"/>
    <cellStyle name="好_5、6、7、8、9月计划 2" xfId="3239" xr:uid="{00000000-0005-0000-0000-00004E720000}"/>
    <cellStyle name="好_5、6、7、8、9月计划 2 2" xfId="5926" xr:uid="{00000000-0005-0000-0000-00004F720000}"/>
    <cellStyle name="好_5、6、7、8、9月计划 2 2 2" xfId="36620" xr:uid="{00000000-0005-0000-0000-000050720000}"/>
    <cellStyle name="好_5、6、7、8、9月计划 2 3" xfId="13016" xr:uid="{00000000-0005-0000-0000-000051720000}"/>
    <cellStyle name="好_5、6、7、8、9月计划 2 3 2" xfId="35530" xr:uid="{00000000-0005-0000-0000-000052720000}"/>
    <cellStyle name="好_5、6、7、8、9月计划 2 4" xfId="13018" xr:uid="{00000000-0005-0000-0000-000053720000}"/>
    <cellStyle name="好_5、6、7、8、9月计划 2 4 2" xfId="35536" xr:uid="{00000000-0005-0000-0000-000054720000}"/>
    <cellStyle name="好_5、6、7、8、9月计划 2 5" xfId="17825" xr:uid="{00000000-0005-0000-0000-000055720000}"/>
    <cellStyle name="好_5、6、7、8、9月计划 2 5 2" xfId="22424" xr:uid="{00000000-0005-0000-0000-000056720000}"/>
    <cellStyle name="好_5、6、7、8、9月计划 2 6" xfId="36619" xr:uid="{00000000-0005-0000-0000-000057720000}"/>
    <cellStyle name="好_5、6、7、8、9月计划 3" xfId="5925" xr:uid="{00000000-0005-0000-0000-000058720000}"/>
    <cellStyle name="好_5、6、7、8、9月计划 3 2" xfId="36621" xr:uid="{00000000-0005-0000-0000-000059720000}"/>
    <cellStyle name="好_5、6、7、8、9月计划 4" xfId="13475" xr:uid="{00000000-0005-0000-0000-00005A720000}"/>
    <cellStyle name="好_5、6、7、8、9月计划 4 2" xfId="36622" xr:uid="{00000000-0005-0000-0000-00005B720000}"/>
    <cellStyle name="好_5、6、7、8、9月计划 5" xfId="13476" xr:uid="{00000000-0005-0000-0000-00005C720000}"/>
    <cellStyle name="好_5、6、7、8、9月计划 5 2" xfId="36623" xr:uid="{00000000-0005-0000-0000-00005D720000}"/>
    <cellStyle name="好_5、6、7、8、9月计划 6" xfId="17824" xr:uid="{00000000-0005-0000-0000-00005E720000}"/>
    <cellStyle name="好_5、6、7、8、9月计划 6 2" xfId="36625" xr:uid="{00000000-0005-0000-0000-00005F720000}"/>
    <cellStyle name="好_5、6、7、8、9月计划 7" xfId="36618" xr:uid="{00000000-0005-0000-0000-000060720000}"/>
    <cellStyle name="好_5、6、7、8、9月计划_Book1" xfId="2413" xr:uid="{00000000-0005-0000-0000-000061720000}"/>
    <cellStyle name="好_5、6、7、8、9月计划_Book1 2" xfId="3240" xr:uid="{00000000-0005-0000-0000-000062720000}"/>
    <cellStyle name="好_5、6、7、8、9月计划_Book1 2 2" xfId="5928" xr:uid="{00000000-0005-0000-0000-000063720000}"/>
    <cellStyle name="好_5、6、7、8、9月计划_Book1 2 2 2" xfId="7775" xr:uid="{00000000-0005-0000-0000-000064720000}"/>
    <cellStyle name="好_5、6、7、8、9月计划_Book1 2 2 2 2" xfId="36626" xr:uid="{00000000-0005-0000-0000-000065720000}"/>
    <cellStyle name="好_5、6、7、8、9月计划_Book1 2 2 3" xfId="13477" xr:uid="{00000000-0005-0000-0000-000066720000}"/>
    <cellStyle name="好_5、6、7、8、9月计划_Book1 2 2 3 2" xfId="36627" xr:uid="{00000000-0005-0000-0000-000067720000}"/>
    <cellStyle name="好_5、6、7、8、9月计划_Book1 2 2 4" xfId="30625" xr:uid="{00000000-0005-0000-0000-000068720000}"/>
    <cellStyle name="好_5、6、7、8、9月计划_Book1 2 3" xfId="11314" xr:uid="{00000000-0005-0000-0000-000069720000}"/>
    <cellStyle name="好_5、6、7、8、9月计划_Book1 2 3 2" xfId="30628" xr:uid="{00000000-0005-0000-0000-00006A720000}"/>
    <cellStyle name="好_5、6、7、8、9月计划_Book1 2 4" xfId="13478" xr:uid="{00000000-0005-0000-0000-00006B720000}"/>
    <cellStyle name="好_5、6、7、8、9月计划_Book1 2 4 2" xfId="36629" xr:uid="{00000000-0005-0000-0000-00006C720000}"/>
    <cellStyle name="好_5、6、7、8、9月计划_Book1 2 5" xfId="17826" xr:uid="{00000000-0005-0000-0000-00006D720000}"/>
    <cellStyle name="好_5、6、7、8、9月计划_Book1 2 5 2" xfId="36630" xr:uid="{00000000-0005-0000-0000-00006E720000}"/>
    <cellStyle name="好_5、6、7、8、9月计划_Book1 2 6" xfId="30623" xr:uid="{00000000-0005-0000-0000-00006F720000}"/>
    <cellStyle name="好_5、6、7、8、9月计划_Book1 3" xfId="5927" xr:uid="{00000000-0005-0000-0000-000070720000}"/>
    <cellStyle name="好_5、6、7、8、9月计划_Book1 3 2" xfId="7776" xr:uid="{00000000-0005-0000-0000-000071720000}"/>
    <cellStyle name="好_5、6、7、8、9月计划_Book1 3 2 2" xfId="28160" xr:uid="{00000000-0005-0000-0000-000072720000}"/>
    <cellStyle name="好_5、6、7、8、9月计划_Book1 3 3" xfId="8249" xr:uid="{00000000-0005-0000-0000-000073720000}"/>
    <cellStyle name="好_5、6、7、8、9月计划_Book1 3 3 2" xfId="28163" xr:uid="{00000000-0005-0000-0000-000074720000}"/>
    <cellStyle name="好_5、6、7、8、9月计划_Book1 3 4" xfId="30631" xr:uid="{00000000-0005-0000-0000-000075720000}"/>
    <cellStyle name="好_5、6、7、8、9月计划_Book1 4" xfId="11319" xr:uid="{00000000-0005-0000-0000-000076720000}"/>
    <cellStyle name="好_5、6、7、8、9月计划_Book1 4 2" xfId="30634" xr:uid="{00000000-0005-0000-0000-000077720000}"/>
    <cellStyle name="好_5、6、7、8、9月计划_Book1 5" xfId="13479" xr:uid="{00000000-0005-0000-0000-000078720000}"/>
    <cellStyle name="好_5、6、7、8、9月计划_Book1 5 2" xfId="30637" xr:uid="{00000000-0005-0000-0000-000079720000}"/>
    <cellStyle name="好_5、6、7、8、9月计划_Book1 6" xfId="17012" xr:uid="{00000000-0005-0000-0000-00007A720000}"/>
    <cellStyle name="好_5、6、7、8、9月计划_Book1 6 2" xfId="36631" xr:uid="{00000000-0005-0000-0000-00007B720000}"/>
    <cellStyle name="好_5、6、7、8、9月计划_Book1 7" xfId="30620" xr:uid="{00000000-0005-0000-0000-00007C720000}"/>
    <cellStyle name="好_5月报销单" xfId="1586" xr:uid="{00000000-0005-0000-0000-00007D720000}"/>
    <cellStyle name="好_5月报销单 2" xfId="5929" xr:uid="{00000000-0005-0000-0000-00007E720000}"/>
    <cellStyle name="好_5月报销单 2 2" xfId="36632" xr:uid="{00000000-0005-0000-0000-00007F720000}"/>
    <cellStyle name="好_5月报销单 3" xfId="13480" xr:uid="{00000000-0005-0000-0000-000080720000}"/>
    <cellStyle name="好_5月报销单 3 2" xfId="36633" xr:uid="{00000000-0005-0000-0000-000081720000}"/>
    <cellStyle name="好_5月报销单 4" xfId="13481" xr:uid="{00000000-0005-0000-0000-000082720000}"/>
    <cellStyle name="好_5月报销单 4 2" xfId="36634" xr:uid="{00000000-0005-0000-0000-000083720000}"/>
    <cellStyle name="好_5月报销单 5" xfId="16232" xr:uid="{00000000-0005-0000-0000-000084720000}"/>
    <cellStyle name="好_5月报销单 5 2" xfId="36636" xr:uid="{00000000-0005-0000-0000-000085720000}"/>
    <cellStyle name="好_5月报销单 6" xfId="27800" xr:uid="{00000000-0005-0000-0000-000086720000}"/>
    <cellStyle name="好_5月份计划表样(呼和公司)" xfId="1886" xr:uid="{00000000-0005-0000-0000-000087720000}"/>
    <cellStyle name="好_5月份计划表样(呼和公司) 2" xfId="2846" xr:uid="{00000000-0005-0000-0000-000088720000}"/>
    <cellStyle name="好_5月份计划表样(呼和公司) 2 2" xfId="5931" xr:uid="{00000000-0005-0000-0000-000089720000}"/>
    <cellStyle name="好_5月份计划表样(呼和公司) 2 2 2" xfId="7777" xr:uid="{00000000-0005-0000-0000-00008A720000}"/>
    <cellStyle name="好_5月份计划表样(呼和公司) 2 2 2 2" xfId="21630" xr:uid="{00000000-0005-0000-0000-00008B720000}"/>
    <cellStyle name="好_5月份计划表样(呼和公司) 2 2 3" xfId="13482" xr:uid="{00000000-0005-0000-0000-00008C720000}"/>
    <cellStyle name="好_5月份计划表样(呼和公司) 2 2 3 2" xfId="25276" xr:uid="{00000000-0005-0000-0000-00008D720000}"/>
    <cellStyle name="好_5月份计划表样(呼和公司) 2 2 4" xfId="35310" xr:uid="{00000000-0005-0000-0000-00008E720000}"/>
    <cellStyle name="好_5月份计划表样(呼和公司) 2 3" xfId="13483" xr:uid="{00000000-0005-0000-0000-00008F720000}"/>
    <cellStyle name="好_5月份计划表样(呼和公司) 2 3 2" xfId="35312" xr:uid="{00000000-0005-0000-0000-000090720000}"/>
    <cellStyle name="好_5月份计划表样(呼和公司) 2 4" xfId="13484" xr:uid="{00000000-0005-0000-0000-000091720000}"/>
    <cellStyle name="好_5月份计划表样(呼和公司) 2 4 2" xfId="36637" xr:uid="{00000000-0005-0000-0000-000092720000}"/>
    <cellStyle name="好_5月份计划表样(呼和公司) 2 5" xfId="17436" xr:uid="{00000000-0005-0000-0000-000093720000}"/>
    <cellStyle name="好_5月份计划表样(呼和公司) 2 5 2" xfId="36638" xr:uid="{00000000-0005-0000-0000-000094720000}"/>
    <cellStyle name="好_5月份计划表样(呼和公司) 2 6" xfId="22142" xr:uid="{00000000-0005-0000-0000-000095720000}"/>
    <cellStyle name="好_5月份计划表样(呼和公司) 3" xfId="5930" xr:uid="{00000000-0005-0000-0000-000096720000}"/>
    <cellStyle name="好_5月份计划表样(呼和公司) 3 2" xfId="6906" xr:uid="{00000000-0005-0000-0000-000097720000}"/>
    <cellStyle name="好_5月份计划表样(呼和公司) 3 2 2" xfId="36639" xr:uid="{00000000-0005-0000-0000-000098720000}"/>
    <cellStyle name="好_5月份计划表样(呼和公司) 3 3" xfId="13485" xr:uid="{00000000-0005-0000-0000-000099720000}"/>
    <cellStyle name="好_5月份计划表样(呼和公司) 3 3 2" xfId="36640" xr:uid="{00000000-0005-0000-0000-00009A720000}"/>
    <cellStyle name="好_5月份计划表样(呼和公司) 3 4" xfId="30223" xr:uid="{00000000-0005-0000-0000-00009B720000}"/>
    <cellStyle name="好_5月份计划表样(呼和公司) 4" xfId="8394" xr:uid="{00000000-0005-0000-0000-00009C720000}"/>
    <cellStyle name="好_5月份计划表样(呼和公司) 4 2" xfId="30226" xr:uid="{00000000-0005-0000-0000-00009D720000}"/>
    <cellStyle name="好_5月份计划表样(呼和公司) 5" xfId="8508" xr:uid="{00000000-0005-0000-0000-00009E720000}"/>
    <cellStyle name="好_5月份计划表样(呼和公司) 5 2" xfId="30229" xr:uid="{00000000-0005-0000-0000-00009F720000}"/>
    <cellStyle name="好_5月份计划表样(呼和公司) 6" xfId="16514" xr:uid="{00000000-0005-0000-0000-0000A0720000}"/>
    <cellStyle name="好_5月份计划表样(呼和公司) 6 2" xfId="30232" xr:uid="{00000000-0005-0000-0000-0000A1720000}"/>
    <cellStyle name="好_5月份计划表样(呼和公司) 7" xfId="28249" xr:uid="{00000000-0005-0000-0000-0000A2720000}"/>
    <cellStyle name="好_5月建安动态(改后)" xfId="2336" xr:uid="{00000000-0005-0000-0000-0000A3720000}"/>
    <cellStyle name="好_5月建安动态(改后) 2" xfId="5932" xr:uid="{00000000-0005-0000-0000-0000A4720000}"/>
    <cellStyle name="好_5月建安动态(改后) 2 2" xfId="7484" xr:uid="{00000000-0005-0000-0000-0000A5720000}"/>
    <cellStyle name="好_5月建安动态(改后) 2 2 2" xfId="34914" xr:uid="{00000000-0005-0000-0000-0000A6720000}"/>
    <cellStyle name="好_5月建安动态(改后) 2 3" xfId="13486" xr:uid="{00000000-0005-0000-0000-0000A7720000}"/>
    <cellStyle name="好_5月建安动态(改后) 2 3 2" xfId="36641" xr:uid="{00000000-0005-0000-0000-0000A8720000}"/>
    <cellStyle name="好_5月建安动态(改后) 2 4" xfId="30205" xr:uid="{00000000-0005-0000-0000-0000A9720000}"/>
    <cellStyle name="好_5月建安动态(改后) 3" xfId="8385" xr:uid="{00000000-0005-0000-0000-0000AA720000}"/>
    <cellStyle name="好_5月建安动态(改后) 3 2" xfId="30209" xr:uid="{00000000-0005-0000-0000-0000AB720000}"/>
    <cellStyle name="好_5月建安动态(改后) 4" xfId="8522" xr:uid="{00000000-0005-0000-0000-0000AC720000}"/>
    <cellStyle name="好_5月建安动态(改后) 4 2" xfId="30213" xr:uid="{00000000-0005-0000-0000-0000AD720000}"/>
    <cellStyle name="好_5月建安动态(改后) 5" xfId="16936" xr:uid="{00000000-0005-0000-0000-0000AE720000}"/>
    <cellStyle name="好_5月建安动态(改后) 5 2" xfId="30215" xr:uid="{00000000-0005-0000-0000-0000AF720000}"/>
    <cellStyle name="好_5月建安动态(改后) 6" xfId="30201" xr:uid="{00000000-0005-0000-0000-0000B0720000}"/>
    <cellStyle name="好_5月建安动态(改后)_12月材料动态最终修改" xfId="3241" xr:uid="{00000000-0005-0000-0000-0000B1720000}"/>
    <cellStyle name="好_5月建安动态(改后)_12月材料动态最终修改 2" xfId="5933" xr:uid="{00000000-0005-0000-0000-0000B2720000}"/>
    <cellStyle name="好_5月建安动态(改后)_12月材料动态最终修改 2 2" xfId="36644" xr:uid="{00000000-0005-0000-0000-0000B3720000}"/>
    <cellStyle name="好_5月建安动态(改后)_12月材料动态最终修改 3" xfId="13488" xr:uid="{00000000-0005-0000-0000-0000B4720000}"/>
    <cellStyle name="好_5月建安动态(改后)_12月材料动态最终修改 3 2" xfId="36645" xr:uid="{00000000-0005-0000-0000-0000B5720000}"/>
    <cellStyle name="好_5月建安动态(改后)_12月材料动态最终修改 4" xfId="13489" xr:uid="{00000000-0005-0000-0000-0000B6720000}"/>
    <cellStyle name="好_5月建安动态(改后)_12月材料动态最终修改 4 2" xfId="36646" xr:uid="{00000000-0005-0000-0000-0000B7720000}"/>
    <cellStyle name="好_5月建安动态(改后)_12月材料动态最终修改 5" xfId="17827" xr:uid="{00000000-0005-0000-0000-0000B8720000}"/>
    <cellStyle name="好_5月建安动态(改后)_12月材料动态最终修改 5 2" xfId="36647" xr:uid="{00000000-0005-0000-0000-0000B9720000}"/>
    <cellStyle name="好_5月建安动态(改后)_12月材料动态最终修改 6" xfId="36643" xr:uid="{00000000-0005-0000-0000-0000BA720000}"/>
    <cellStyle name="好_5月建安动态(改后)_1月动态、资金动态" xfId="491" xr:uid="{00000000-0005-0000-0000-0000BB720000}"/>
    <cellStyle name="好_5月建安动态(改后)_1月动态、资金动态 2" xfId="5934" xr:uid="{00000000-0005-0000-0000-0000BC720000}"/>
    <cellStyle name="好_5月建安动态(改后)_1月动态、资金动态 2 2" xfId="7733" xr:uid="{00000000-0005-0000-0000-0000BD720000}"/>
    <cellStyle name="好_5月建安动态(改后)_1月动态、资金动态 2 2 2" xfId="27385" xr:uid="{00000000-0005-0000-0000-0000BE720000}"/>
    <cellStyle name="好_5月建安动态(改后)_1月动态、资金动态 2 3" xfId="9015" xr:uid="{00000000-0005-0000-0000-0000BF720000}"/>
    <cellStyle name="好_5月建安动态(改后)_1月动态、资金动态 2 3 2" xfId="27395" xr:uid="{00000000-0005-0000-0000-0000C0720000}"/>
    <cellStyle name="好_5月建安动态(改后)_1月动态、资金动态 2 4" xfId="35977" xr:uid="{00000000-0005-0000-0000-0000C1720000}"/>
    <cellStyle name="好_5月建安动态(改后)_1月动态、资金动态 3" xfId="13199" xr:uid="{00000000-0005-0000-0000-0000C2720000}"/>
    <cellStyle name="好_5月建安动态(改后)_1月动态、资金动态 3 2" xfId="35980" xr:uid="{00000000-0005-0000-0000-0000C3720000}"/>
    <cellStyle name="好_5月建安动态(改后)_1月动态、资金动态 4" xfId="13201" xr:uid="{00000000-0005-0000-0000-0000C4720000}"/>
    <cellStyle name="好_5月建安动态(改后)_1月动态、资金动态 4 2" xfId="35983" xr:uid="{00000000-0005-0000-0000-0000C5720000}"/>
    <cellStyle name="好_5月建安动态(改后)_1月动态、资金动态 5" xfId="15497" xr:uid="{00000000-0005-0000-0000-0000C6720000}"/>
    <cellStyle name="好_5月建安动态(改后)_1月动态、资金动态 5 2" xfId="35986" xr:uid="{00000000-0005-0000-0000-0000C7720000}"/>
    <cellStyle name="好_5月建安动态(改后)_1月动态、资金动态 6" xfId="20894" xr:uid="{00000000-0005-0000-0000-0000C8720000}"/>
    <cellStyle name="好_5月建安动态(改后)_材料动态1" xfId="1492" xr:uid="{00000000-0005-0000-0000-0000C9720000}"/>
    <cellStyle name="好_5月建安动态(改后)_材料动态1 2" xfId="5935" xr:uid="{00000000-0005-0000-0000-0000CA720000}"/>
    <cellStyle name="好_5月建安动态(改后)_材料动态1 2 2" xfId="36648" xr:uid="{00000000-0005-0000-0000-0000CB720000}"/>
    <cellStyle name="好_5月建安动态(改后)_材料动态1 3" xfId="10897" xr:uid="{00000000-0005-0000-0000-0000CC720000}"/>
    <cellStyle name="好_5月建安动态(改后)_材料动态1 3 2" xfId="22926" xr:uid="{00000000-0005-0000-0000-0000CD720000}"/>
    <cellStyle name="好_5月建安动态(改后)_材料动态1 4" xfId="10779" xr:uid="{00000000-0005-0000-0000-0000CE720000}"/>
    <cellStyle name="好_5月建安动态(改后)_材料动态1 4 2" xfId="22934" xr:uid="{00000000-0005-0000-0000-0000CF720000}"/>
    <cellStyle name="好_5月建安动态(改后)_材料动态1 5" xfId="16141" xr:uid="{00000000-0005-0000-0000-0000D0720000}"/>
    <cellStyle name="好_5月建安动态(改后)_材料动态1 5 2" xfId="36649" xr:uid="{00000000-0005-0000-0000-0000D1720000}"/>
    <cellStyle name="好_5月建安动态(改后)_材料动态1 6" xfId="33554" xr:uid="{00000000-0005-0000-0000-0000D2720000}"/>
    <cellStyle name="好_5月建安动态(改后)_动车10月资金动态" xfId="2344" xr:uid="{00000000-0005-0000-0000-0000D3720000}"/>
    <cellStyle name="好_5月建安动态(改后)_动车10月资金动态 2" xfId="5936" xr:uid="{00000000-0005-0000-0000-0000D4720000}"/>
    <cellStyle name="好_5月建安动态(改后)_动车10月资金动态 2 2" xfId="7778" xr:uid="{00000000-0005-0000-0000-0000D5720000}"/>
    <cellStyle name="好_5月建安动态(改后)_动车10月资金动态 2 2 2" xfId="23260" xr:uid="{00000000-0005-0000-0000-0000D6720000}"/>
    <cellStyle name="好_5月建安动态(改后)_动车10月资金动态 2 3" xfId="13491" xr:uid="{00000000-0005-0000-0000-0000D7720000}"/>
    <cellStyle name="好_5月建安动态(改后)_动车10月资金动态 2 3 2" xfId="36651" xr:uid="{00000000-0005-0000-0000-0000D8720000}"/>
    <cellStyle name="好_5月建安动态(改后)_动车10月资金动态 2 4" xfId="21831" xr:uid="{00000000-0005-0000-0000-0000D9720000}"/>
    <cellStyle name="好_5月建安动态(改后)_动车10月资金动态 3" xfId="13492" xr:uid="{00000000-0005-0000-0000-0000DA720000}"/>
    <cellStyle name="好_5月建安动态(改后)_动车10月资金动态 3 2" xfId="23263" xr:uid="{00000000-0005-0000-0000-0000DB720000}"/>
    <cellStyle name="好_5月建安动态(改后)_动车10月资金动态 4" xfId="13493" xr:uid="{00000000-0005-0000-0000-0000DC720000}"/>
    <cellStyle name="好_5月建安动态(改后)_动车10月资金动态 4 2" xfId="36652" xr:uid="{00000000-0005-0000-0000-0000DD720000}"/>
    <cellStyle name="好_5月建安动态(改后)_动车10月资金动态 5" xfId="16944" xr:uid="{00000000-0005-0000-0000-0000DE720000}"/>
    <cellStyle name="好_5月建安动态(改后)_动车10月资金动态 5 2" xfId="36653" xr:uid="{00000000-0005-0000-0000-0000DF720000}"/>
    <cellStyle name="好_5月建安动态(改后)_动车10月资金动态 6" xfId="36650" xr:uid="{00000000-0005-0000-0000-0000E0720000}"/>
    <cellStyle name="好_5月建安动态(改后)_动车9月材料动态" xfId="3242" xr:uid="{00000000-0005-0000-0000-0000E1720000}"/>
    <cellStyle name="好_5月建安动态(改后)_动车9月材料动态 2" xfId="5937" xr:uid="{00000000-0005-0000-0000-0000E2720000}"/>
    <cellStyle name="好_5月建安动态(改后)_动车9月材料动态 2 2" xfId="36654" xr:uid="{00000000-0005-0000-0000-0000E3720000}"/>
    <cellStyle name="好_5月建安动态(改后)_动车9月材料动态 3" xfId="13494" xr:uid="{00000000-0005-0000-0000-0000E4720000}"/>
    <cellStyle name="好_5月建安动态(改后)_动车9月材料动态 3 2" xfId="36655" xr:uid="{00000000-0005-0000-0000-0000E5720000}"/>
    <cellStyle name="好_5月建安动态(改后)_动车9月材料动态 4" xfId="13495" xr:uid="{00000000-0005-0000-0000-0000E6720000}"/>
    <cellStyle name="好_5月建安动态(改后)_动车9月材料动态 4 2" xfId="36656" xr:uid="{00000000-0005-0000-0000-0000E7720000}"/>
    <cellStyle name="好_5月建安动态(改后)_动车9月材料动态 5" xfId="17828" xr:uid="{00000000-0005-0000-0000-0000E8720000}"/>
    <cellStyle name="好_5月建安动态(改后)_动车9月材料动态 5 2" xfId="36657" xr:uid="{00000000-0005-0000-0000-0000E9720000}"/>
    <cellStyle name="好_5月建安动态(改后)_动车9月材料动态 6" xfId="22218" xr:uid="{00000000-0005-0000-0000-0000EA720000}"/>
    <cellStyle name="好_5月建安动态(改后)_汇总10月材料动态" xfId="2996" xr:uid="{00000000-0005-0000-0000-0000EB720000}"/>
    <cellStyle name="好_5月建安动态(改后)_汇总10月材料动态 2" xfId="5938" xr:uid="{00000000-0005-0000-0000-0000EC720000}"/>
    <cellStyle name="好_5月建安动态(改后)_汇总10月材料动态 2 2" xfId="36659" xr:uid="{00000000-0005-0000-0000-0000ED720000}"/>
    <cellStyle name="好_5月建安动态(改后)_汇总10月材料动态 3" xfId="13496" xr:uid="{00000000-0005-0000-0000-0000EE720000}"/>
    <cellStyle name="好_5月建安动态(改后)_汇总10月材料动态 3 2" xfId="36660" xr:uid="{00000000-0005-0000-0000-0000EF720000}"/>
    <cellStyle name="好_5月建安动态(改后)_汇总10月材料动态 4" xfId="12154" xr:uid="{00000000-0005-0000-0000-0000F0720000}"/>
    <cellStyle name="好_5月建安动态(改后)_汇总10月材料动态 4 2" xfId="32737" xr:uid="{00000000-0005-0000-0000-0000F1720000}"/>
    <cellStyle name="好_5月建安动态(改后)_汇总10月材料动态 5" xfId="17581" xr:uid="{00000000-0005-0000-0000-0000F2720000}"/>
    <cellStyle name="好_5月建安动态(改后)_汇总10月材料动态 5 2" xfId="32739" xr:uid="{00000000-0005-0000-0000-0000F3720000}"/>
    <cellStyle name="好_5月建安动态(改后)_汇总10月材料动态 6" xfId="36658" xr:uid="{00000000-0005-0000-0000-0000F4720000}"/>
    <cellStyle name="好_5月建安动态(改后)_建安1月材料动态" xfId="3243" xr:uid="{00000000-0005-0000-0000-0000F5720000}"/>
    <cellStyle name="好_5月建安动态(改后)_建安1月材料动态 2" xfId="5939" xr:uid="{00000000-0005-0000-0000-0000F6720000}"/>
    <cellStyle name="好_5月建安动态(改后)_建安1月材料动态 2 2" xfId="36663" xr:uid="{00000000-0005-0000-0000-0000F7720000}"/>
    <cellStyle name="好_5月建安动态(改后)_建安1月材料动态 3" xfId="13497" xr:uid="{00000000-0005-0000-0000-0000F8720000}"/>
    <cellStyle name="好_5月建安动态(改后)_建安1月材料动态 3 2" xfId="36665" xr:uid="{00000000-0005-0000-0000-0000F9720000}"/>
    <cellStyle name="好_5月建安动态(改后)_建安1月材料动态 4" xfId="13436" xr:uid="{00000000-0005-0000-0000-0000FA720000}"/>
    <cellStyle name="好_5月建安动态(改后)_建安1月材料动态 4 2" xfId="36520" xr:uid="{00000000-0005-0000-0000-0000FB720000}"/>
    <cellStyle name="好_5月建安动态(改后)_建安1月材料动态 5" xfId="17829" xr:uid="{00000000-0005-0000-0000-0000FC720000}"/>
    <cellStyle name="好_5月建安动态(改后)_建安1月材料动态 5 2" xfId="33149" xr:uid="{00000000-0005-0000-0000-0000FD720000}"/>
    <cellStyle name="好_5月建安动态(改后)_建安1月材料动态 6" xfId="36661" xr:uid="{00000000-0005-0000-0000-0000FE720000}"/>
    <cellStyle name="好_5月建安对比" xfId="3244" xr:uid="{00000000-0005-0000-0000-0000FF720000}"/>
    <cellStyle name="好_5月建安对比 2" xfId="5940" xr:uid="{00000000-0005-0000-0000-000000730000}"/>
    <cellStyle name="好_5月建安对比 2 2" xfId="36666" xr:uid="{00000000-0005-0000-0000-000001730000}"/>
    <cellStyle name="好_5月建安对比 3" xfId="13498" xr:uid="{00000000-0005-0000-0000-000002730000}"/>
    <cellStyle name="好_5月建安对比 3 2" xfId="36667" xr:uid="{00000000-0005-0000-0000-000003730000}"/>
    <cellStyle name="好_5月建安对比 4" xfId="13499" xr:uid="{00000000-0005-0000-0000-000004730000}"/>
    <cellStyle name="好_5月建安对比 4 2" xfId="36668" xr:uid="{00000000-0005-0000-0000-000005730000}"/>
    <cellStyle name="好_5月建安对比 5" xfId="17830" xr:uid="{00000000-0005-0000-0000-000006730000}"/>
    <cellStyle name="好_5月建安对比 5 2" xfId="36669" xr:uid="{00000000-0005-0000-0000-000007730000}"/>
    <cellStyle name="好_5月建安对比 6" xfId="35451" xr:uid="{00000000-0005-0000-0000-000008730000}"/>
    <cellStyle name="好_5月上半月月度、季度、年度计划表样(辽宁分公司)" xfId="3245" xr:uid="{00000000-0005-0000-0000-000009730000}"/>
    <cellStyle name="好_5月上半月月度、季度、年度计划表样(辽宁分公司) 2" xfId="3246" xr:uid="{00000000-0005-0000-0000-00000A730000}"/>
    <cellStyle name="好_5月上半月月度、季度、年度计划表样(辽宁分公司) 2 2" xfId="5942" xr:uid="{00000000-0005-0000-0000-00000B730000}"/>
    <cellStyle name="好_5月上半月月度、季度、年度计划表样(辽宁分公司) 2 2 2" xfId="7779" xr:uid="{00000000-0005-0000-0000-00000C730000}"/>
    <cellStyle name="好_5月上半月月度、季度、年度计划表样(辽宁分公司) 2 2 2 2" xfId="36670" xr:uid="{00000000-0005-0000-0000-00000D730000}"/>
    <cellStyle name="好_5月上半月月度、季度、年度计划表样(辽宁分公司) 2 2 3" xfId="13500" xr:uid="{00000000-0005-0000-0000-00000E730000}"/>
    <cellStyle name="好_5月上半月月度、季度、年度计划表样(辽宁分公司) 2 2 3 2" xfId="36671" xr:uid="{00000000-0005-0000-0000-00000F730000}"/>
    <cellStyle name="好_5月上半月月度、季度、年度计划表样(辽宁分公司) 2 2 4" xfId="30824" xr:uid="{00000000-0005-0000-0000-000010730000}"/>
    <cellStyle name="好_5月上半月月度、季度、年度计划表样(辽宁分公司) 2 3" xfId="13501" xr:uid="{00000000-0005-0000-0000-000011730000}"/>
    <cellStyle name="好_5月上半月月度、季度、年度计划表样(辽宁分公司) 2 3 2" xfId="30826" xr:uid="{00000000-0005-0000-0000-000012730000}"/>
    <cellStyle name="好_5月上半月月度、季度、年度计划表样(辽宁分公司) 2 4" xfId="13502" xr:uid="{00000000-0005-0000-0000-000013730000}"/>
    <cellStyle name="好_5月上半月月度、季度、年度计划表样(辽宁分公司) 2 4 2" xfId="36672" xr:uid="{00000000-0005-0000-0000-000014730000}"/>
    <cellStyle name="好_5月上半月月度、季度、年度计划表样(辽宁分公司) 2 5" xfId="17832" xr:uid="{00000000-0005-0000-0000-000015730000}"/>
    <cellStyle name="好_5月上半月月度、季度、年度计划表样(辽宁分公司) 2 5 2" xfId="36674" xr:uid="{00000000-0005-0000-0000-000016730000}"/>
    <cellStyle name="好_5月上半月月度、季度、年度计划表样(辽宁分公司) 2 6" xfId="23592" xr:uid="{00000000-0005-0000-0000-000017730000}"/>
    <cellStyle name="好_5月上半月月度、季度、年度计划表样(辽宁分公司) 3" xfId="5941" xr:uid="{00000000-0005-0000-0000-000018730000}"/>
    <cellStyle name="好_5月上半月月度、季度、年度计划表样(辽宁分公司) 3 2" xfId="7780" xr:uid="{00000000-0005-0000-0000-000019730000}"/>
    <cellStyle name="好_5月上半月月度、季度、年度计划表样(辽宁分公司) 3 2 2" xfId="36677" xr:uid="{00000000-0005-0000-0000-00001A730000}"/>
    <cellStyle name="好_5月上半月月度、季度、年度计划表样(辽宁分公司) 3 3" xfId="13505" xr:uid="{00000000-0005-0000-0000-00001B730000}"/>
    <cellStyle name="好_5月上半月月度、季度、年度计划表样(辽宁分公司) 3 3 2" xfId="36679" xr:uid="{00000000-0005-0000-0000-00001C730000}"/>
    <cellStyle name="好_5月上半月月度、季度、年度计划表样(辽宁分公司) 3 4" xfId="36675" xr:uid="{00000000-0005-0000-0000-00001D730000}"/>
    <cellStyle name="好_5月上半月月度、季度、年度计划表样(辽宁分公司) 4" xfId="13506" xr:uid="{00000000-0005-0000-0000-00001E730000}"/>
    <cellStyle name="好_5月上半月月度、季度、年度计划表样(辽宁分公司) 4 2" xfId="36680" xr:uid="{00000000-0005-0000-0000-00001F730000}"/>
    <cellStyle name="好_5月上半月月度、季度、年度计划表样(辽宁分公司) 5" xfId="13507" xr:uid="{00000000-0005-0000-0000-000020730000}"/>
    <cellStyle name="好_5月上半月月度、季度、年度计划表样(辽宁分公司) 5 2" xfId="36681" xr:uid="{00000000-0005-0000-0000-000021730000}"/>
    <cellStyle name="好_5月上半月月度、季度、年度计划表样(辽宁分公司) 6" xfId="17831" xr:uid="{00000000-0005-0000-0000-000022730000}"/>
    <cellStyle name="好_5月上半月月度、季度、年度计划表样(辽宁分公司) 6 2" xfId="36682" xr:uid="{00000000-0005-0000-0000-000023730000}"/>
    <cellStyle name="好_5月上半月月度、季度、年度计划表样(辽宁分公司) 7" xfId="26069" xr:uid="{00000000-0005-0000-0000-000024730000}"/>
    <cellStyle name="好_5月太原南站材料计划与支出数量对比表" xfId="3022" xr:uid="{00000000-0005-0000-0000-000025730000}"/>
    <cellStyle name="好_5月太原南站材料计划与支出数量对比表 2" xfId="3247" xr:uid="{00000000-0005-0000-0000-000026730000}"/>
    <cellStyle name="好_5月太原南站材料计划与支出数量对比表 2 2" xfId="5944" xr:uid="{00000000-0005-0000-0000-000027730000}"/>
    <cellStyle name="好_5月太原南站材料计划与支出数量对比表 2 2 2" xfId="6942" xr:uid="{00000000-0005-0000-0000-000028730000}"/>
    <cellStyle name="好_5月太原南站材料计划与支出数量对比表 2 2 2 2" xfId="31919" xr:uid="{00000000-0005-0000-0000-000029730000}"/>
    <cellStyle name="好_5月太原南站材料计划与支出数量对比表 2 2 3" xfId="13509" xr:uid="{00000000-0005-0000-0000-00002A730000}"/>
    <cellStyle name="好_5月太原南站材料计划与支出数量对比表 2 2 3 2" xfId="36684" xr:uid="{00000000-0005-0000-0000-00002B730000}"/>
    <cellStyle name="好_5月太原南站材料计划与支出数量对比表 2 2 4" xfId="22416" xr:uid="{00000000-0005-0000-0000-00002C730000}"/>
    <cellStyle name="好_5月太原南站材料计划与支出数量对比表 2 3" xfId="13510" xr:uid="{00000000-0005-0000-0000-00002D730000}"/>
    <cellStyle name="好_5月太原南站材料计划与支出数量对比表 2 3 2" xfId="36685" xr:uid="{00000000-0005-0000-0000-00002E730000}"/>
    <cellStyle name="好_5月太原南站材料计划与支出数量对比表 2 4" xfId="13511" xr:uid="{00000000-0005-0000-0000-00002F730000}"/>
    <cellStyle name="好_5月太原南站材料计划与支出数量对比表 2 4 2" xfId="36686" xr:uid="{00000000-0005-0000-0000-000030730000}"/>
    <cellStyle name="好_5月太原南站材料计划与支出数量对比表 2 5" xfId="17833" xr:uid="{00000000-0005-0000-0000-000031730000}"/>
    <cellStyle name="好_5月太原南站材料计划与支出数量对比表 2 5 2" xfId="36687" xr:uid="{00000000-0005-0000-0000-000032730000}"/>
    <cellStyle name="好_5月太原南站材料计划与支出数量对比表 2 6" xfId="21414" xr:uid="{00000000-0005-0000-0000-000033730000}"/>
    <cellStyle name="好_5月太原南站材料计划与支出数量对比表 3" xfId="5943" xr:uid="{00000000-0005-0000-0000-000034730000}"/>
    <cellStyle name="好_5月太原南站材料计划与支出数量对比表 3 2" xfId="36688" xr:uid="{00000000-0005-0000-0000-000035730000}"/>
    <cellStyle name="好_5月太原南站材料计划与支出数量对比表 4" xfId="13512" xr:uid="{00000000-0005-0000-0000-000036730000}"/>
    <cellStyle name="好_5月太原南站材料计划与支出数量对比表 4 2" xfId="36689" xr:uid="{00000000-0005-0000-0000-000037730000}"/>
    <cellStyle name="好_5月太原南站材料计划与支出数量对比表 5" xfId="13513" xr:uid="{00000000-0005-0000-0000-000038730000}"/>
    <cellStyle name="好_5月太原南站材料计划与支出数量对比表 5 2" xfId="36690" xr:uid="{00000000-0005-0000-0000-000039730000}"/>
    <cellStyle name="好_5月太原南站材料计划与支出数量对比表 6" xfId="17606" xr:uid="{00000000-0005-0000-0000-00003A730000}"/>
    <cellStyle name="好_5月太原南站材料计划与支出数量对比表 6 2" xfId="36691" xr:uid="{00000000-0005-0000-0000-00003B730000}"/>
    <cellStyle name="好_5月太原南站材料计划与支出数量对比表 7" xfId="36683" xr:uid="{00000000-0005-0000-0000-00003C730000}"/>
    <cellStyle name="好_5月太原南站材料计划与支出数量对比表_12年4季度12月应付款项统计表" xfId="2234" xr:uid="{00000000-0005-0000-0000-00003D730000}"/>
    <cellStyle name="好_5月太原南站材料计划与支出数量对比表_12年4季度12月应付款项统计表 2" xfId="5945" xr:uid="{00000000-0005-0000-0000-00003E730000}"/>
    <cellStyle name="好_5月太原南站材料计划与支出数量对比表_12年4季度12月应付款项统计表 2 2" xfId="7781" xr:uid="{00000000-0005-0000-0000-00003F730000}"/>
    <cellStyle name="好_5月太原南站材料计划与支出数量对比表_12年4季度12月应付款项统计表 2 2 2" xfId="36694" xr:uid="{00000000-0005-0000-0000-000040730000}"/>
    <cellStyle name="好_5月太原南站材料计划与支出数量对比表_12年4季度12月应付款项统计表 2 3" xfId="13514" xr:uid="{00000000-0005-0000-0000-000041730000}"/>
    <cellStyle name="好_5月太原南站材料计划与支出数量对比表_12年4季度12月应付款项统计表 2 3 2" xfId="36695" xr:uid="{00000000-0005-0000-0000-000042730000}"/>
    <cellStyle name="好_5月太原南站材料计划与支出数量对比表_12年4季度12月应付款项统计表 2 4" xfId="36693" xr:uid="{00000000-0005-0000-0000-000043730000}"/>
    <cellStyle name="好_5月太原南站材料计划与支出数量对比表_12年4季度12月应付款项统计表 3" xfId="13515" xr:uid="{00000000-0005-0000-0000-000044730000}"/>
    <cellStyle name="好_5月太原南站材料计划与支出数量对比表_12年4季度12月应付款项统计表 3 2" xfId="36696" xr:uid="{00000000-0005-0000-0000-000045730000}"/>
    <cellStyle name="好_5月太原南站材料计划与支出数量对比表_12年4季度12月应付款项统计表 4" xfId="13516" xr:uid="{00000000-0005-0000-0000-000046730000}"/>
    <cellStyle name="好_5月太原南站材料计划与支出数量对比表_12年4季度12月应付款项统计表 4 2" xfId="36697" xr:uid="{00000000-0005-0000-0000-000047730000}"/>
    <cellStyle name="好_5月太原南站材料计划与支出数量对比表_12年4季度12月应付款项统计表 5" xfId="16836" xr:uid="{00000000-0005-0000-0000-000048730000}"/>
    <cellStyle name="好_5月太原南站材料计划与支出数量对比表_12年4季度12月应付款项统计表 5 2" xfId="36698" xr:uid="{00000000-0005-0000-0000-000049730000}"/>
    <cellStyle name="好_5月太原南站材料计划与支出数量对比表_12年4季度12月应付款项统计表 6" xfId="36692" xr:uid="{00000000-0005-0000-0000-00004A730000}"/>
    <cellStyle name="好_5月太原南站材料计划与支出数量对比表_12年4季度12月应付款项统计表_8月应付款项" xfId="3248" xr:uid="{00000000-0005-0000-0000-00004B730000}"/>
    <cellStyle name="好_5月太原南站材料计划与支出数量对比表_12年4季度12月应付款项统计表_8月应付款项 2" xfId="5946" xr:uid="{00000000-0005-0000-0000-00004C730000}"/>
    <cellStyle name="好_5月太原南站材料计划与支出数量对比表_12年4季度12月应付款项统计表_8月应付款项 2 2" xfId="36700" xr:uid="{00000000-0005-0000-0000-00004D730000}"/>
    <cellStyle name="好_5月太原南站材料计划与支出数量对比表_12年4季度12月应付款项统计表_8月应付款项 3" xfId="13517" xr:uid="{00000000-0005-0000-0000-00004E730000}"/>
    <cellStyle name="好_5月太原南站材料计划与支出数量对比表_12年4季度12月应付款项统计表_8月应付款项 3 2" xfId="36701" xr:uid="{00000000-0005-0000-0000-00004F730000}"/>
    <cellStyle name="好_5月太原南站材料计划与支出数量对比表_12年4季度12月应付款项统计表_8月应付款项 4" xfId="13518" xr:uid="{00000000-0005-0000-0000-000050730000}"/>
    <cellStyle name="好_5月太原南站材料计划与支出数量对比表_12年4季度12月应付款项统计表_8月应付款项 4 2" xfId="36702" xr:uid="{00000000-0005-0000-0000-000051730000}"/>
    <cellStyle name="好_5月太原南站材料计划与支出数量对比表_12年4季度12月应付款项统计表_8月应付款项 5" xfId="17834" xr:uid="{00000000-0005-0000-0000-000052730000}"/>
    <cellStyle name="好_5月太原南站材料计划与支出数量对比表_12年4季度12月应付款项统计表_8月应付款项 5 2" xfId="30349" xr:uid="{00000000-0005-0000-0000-000053730000}"/>
    <cellStyle name="好_5月太原南站材料计划与支出数量对比表_12年4季度12月应付款项统计表_8月应付款项 6" xfId="36699" xr:uid="{00000000-0005-0000-0000-000054730000}"/>
    <cellStyle name="好_5月太原南站材料计划与支出数量对比表_12年4季度12月应付款项统计表_理应付款" xfId="3250" xr:uid="{00000000-0005-0000-0000-000055730000}"/>
    <cellStyle name="好_5月太原南站材料计划与支出数量对比表_12年4季度12月应付款项统计表_理应付款 2" xfId="5947" xr:uid="{00000000-0005-0000-0000-000056730000}"/>
    <cellStyle name="好_5月太原南站材料计划与支出数量对比表_12年4季度12月应付款项统计表_理应付款 2 2" xfId="36704" xr:uid="{00000000-0005-0000-0000-000057730000}"/>
    <cellStyle name="好_5月太原南站材料计划与支出数量对比表_12年4季度12月应付款项统计表_理应付款 3" xfId="13519" xr:uid="{00000000-0005-0000-0000-000058730000}"/>
    <cellStyle name="好_5月太原南站材料计划与支出数量对比表_12年4季度12月应付款项统计表_理应付款 3 2" xfId="36705" xr:uid="{00000000-0005-0000-0000-000059730000}"/>
    <cellStyle name="好_5月太原南站材料计划与支出数量对比表_12年4季度12月应付款项统计表_理应付款 4" xfId="13520" xr:uid="{00000000-0005-0000-0000-00005A730000}"/>
    <cellStyle name="好_5月太原南站材料计划与支出数量对比表_12年4季度12月应付款项统计表_理应付款 4 2" xfId="36706" xr:uid="{00000000-0005-0000-0000-00005B730000}"/>
    <cellStyle name="好_5月太原南站材料计划与支出数量对比表_12年4季度12月应付款项统计表_理应付款 5" xfId="17836" xr:uid="{00000000-0005-0000-0000-00005C730000}"/>
    <cellStyle name="好_5月太原南站材料计划与支出数量对比表_12年4季度12月应付款项统计表_理应付款 5 2" xfId="36707" xr:uid="{00000000-0005-0000-0000-00005D730000}"/>
    <cellStyle name="好_5月太原南站材料计划与支出数量对比表_12年4季度12月应付款项统计表_理应付款 6" xfId="36703" xr:uid="{00000000-0005-0000-0000-00005E730000}"/>
    <cellStyle name="好_5月太原南站材料计划与支出数量对比表_12月材料动态最终修改" xfId="2810" xr:uid="{00000000-0005-0000-0000-00005F730000}"/>
    <cellStyle name="好_5月太原南站材料计划与支出数量对比表_12月材料动态最终修改 2" xfId="5948" xr:uid="{00000000-0005-0000-0000-000060730000}"/>
    <cellStyle name="好_5月太原南站材料计划与支出数量对比表_12月材料动态最终修改 2 2" xfId="30729" xr:uid="{00000000-0005-0000-0000-000061730000}"/>
    <cellStyle name="好_5月太原南站材料计划与支出数量对比表_12月材料动态最终修改 3" xfId="11252" xr:uid="{00000000-0005-0000-0000-000062730000}"/>
    <cellStyle name="好_5月太原南站材料计划与支出数量对比表_12月材料动态最终修改 3 2" xfId="30481" xr:uid="{00000000-0005-0000-0000-000063730000}"/>
    <cellStyle name="好_5月太原南站材料计划与支出数量对比表_12月材料动态最终修改 4" xfId="13521" xr:uid="{00000000-0005-0000-0000-000064730000}"/>
    <cellStyle name="好_5月太原南站材料计划与支出数量对比表_12月材料动态最终修改 4 2" xfId="36709" xr:uid="{00000000-0005-0000-0000-000065730000}"/>
    <cellStyle name="好_5月太原南站材料计划与支出数量对比表_12月材料动态最终修改 5" xfId="17404" xr:uid="{00000000-0005-0000-0000-000066730000}"/>
    <cellStyle name="好_5月太原南站材料计划与支出数量对比表_12月材料动态最终修改 5 2" xfId="36710" xr:uid="{00000000-0005-0000-0000-000067730000}"/>
    <cellStyle name="好_5月太原南站材料计划与支出数量对比表_12月材料动态最终修改 6" xfId="36708" xr:uid="{00000000-0005-0000-0000-000068730000}"/>
    <cellStyle name="好_5月太原南站材料计划与支出数量对比表_1月动态、资金动态" xfId="1277" xr:uid="{00000000-0005-0000-0000-000069730000}"/>
    <cellStyle name="好_5月太原南站材料计划与支出数量对比表_1月动态、资金动态 2" xfId="5949" xr:uid="{00000000-0005-0000-0000-00006A730000}"/>
    <cellStyle name="好_5月太原南站材料计划与支出数量对比表_1月动态、资金动态 2 2" xfId="7782" xr:uid="{00000000-0005-0000-0000-00006B730000}"/>
    <cellStyle name="好_5月太原南站材料计划与支出数量对比表_1月动态、资金动态 2 2 2" xfId="36712" xr:uid="{00000000-0005-0000-0000-00006C730000}"/>
    <cellStyle name="好_5月太原南站材料计划与支出数量对比表_1月动态、资金动态 2 3" xfId="13522" xr:uid="{00000000-0005-0000-0000-00006D730000}"/>
    <cellStyle name="好_5月太原南站材料计划与支出数量对比表_1月动态、资金动态 2 3 2" xfId="36713" xr:uid="{00000000-0005-0000-0000-00006E730000}"/>
    <cellStyle name="好_5月太原南站材料计划与支出数量对比表_1月动态、资金动态 2 4" xfId="35992" xr:uid="{00000000-0005-0000-0000-00006F730000}"/>
    <cellStyle name="好_5月太原南站材料计划与支出数量对比表_1月动态、资金动态 3" xfId="13523" xr:uid="{00000000-0005-0000-0000-000070730000}"/>
    <cellStyle name="好_5月太原南站材料计划与支出数量对比表_1月动态、资金动态 3 2" xfId="36714" xr:uid="{00000000-0005-0000-0000-000071730000}"/>
    <cellStyle name="好_5月太原南站材料计划与支出数量对比表_1月动态、资金动态 4" xfId="13524" xr:uid="{00000000-0005-0000-0000-000072730000}"/>
    <cellStyle name="好_5月太原南站材料计划与支出数量对比表_1月动态、资金动态 4 2" xfId="36715" xr:uid="{00000000-0005-0000-0000-000073730000}"/>
    <cellStyle name="好_5月太原南站材料计划与支出数量对比表_1月动态、资金动态 5" xfId="15911" xr:uid="{00000000-0005-0000-0000-000074730000}"/>
    <cellStyle name="好_5月太原南站材料计划与支出数量对比表_1月动态、资金动态 5 2" xfId="23787" xr:uid="{00000000-0005-0000-0000-000075730000}"/>
    <cellStyle name="好_5月太原南站材料计划与支出数量对比表_1月动态、资金动态 6" xfId="36711" xr:uid="{00000000-0005-0000-0000-000076730000}"/>
    <cellStyle name="好_5月太原南站材料计划与支出数量对比表_2012年11月北车动态（最终稿）" xfId="3251" xr:uid="{00000000-0005-0000-0000-000077730000}"/>
    <cellStyle name="好_5月太原南站材料计划与支出数量对比表_2012年11月北车动态（最终稿） 2" xfId="5950" xr:uid="{00000000-0005-0000-0000-000078730000}"/>
    <cellStyle name="好_5月太原南站材料计划与支出数量对比表_2012年11月北车动态（最终稿） 2 2" xfId="7427" xr:uid="{00000000-0005-0000-0000-000079730000}"/>
    <cellStyle name="好_5月太原南站材料计划与支出数量对比表_2012年11月北车动态（最终稿） 2 2 2" xfId="36717" xr:uid="{00000000-0005-0000-0000-00007A730000}"/>
    <cellStyle name="好_5月太原南站材料计划与支出数量对比表_2012年11月北车动态（最终稿） 2 3" xfId="13525" xr:uid="{00000000-0005-0000-0000-00007B730000}"/>
    <cellStyle name="好_5月太原南站材料计划与支出数量对比表_2012年11月北车动态（最终稿） 2 3 2" xfId="36718" xr:uid="{00000000-0005-0000-0000-00007C730000}"/>
    <cellStyle name="好_5月太原南站材料计划与支出数量对比表_2012年11月北车动态（最终稿） 2 4" xfId="29070" xr:uid="{00000000-0005-0000-0000-00007D730000}"/>
    <cellStyle name="好_5月太原南站材料计划与支出数量对比表_2012年11月北车动态（最终稿） 3" xfId="10149" xr:uid="{00000000-0005-0000-0000-00007E730000}"/>
    <cellStyle name="好_5月太原南站材料计划与支出数量对比表_2012年11月北车动态（最终稿） 3 2" xfId="29072" xr:uid="{00000000-0005-0000-0000-00007F730000}"/>
    <cellStyle name="好_5月太原南站材料计划与支出数量对比表_2012年11月北车动态（最终稿） 4" xfId="8789" xr:uid="{00000000-0005-0000-0000-000080730000}"/>
    <cellStyle name="好_5月太原南站材料计划与支出数量对比表_2012年11月北车动态（最终稿） 4 2" xfId="29074" xr:uid="{00000000-0005-0000-0000-000081730000}"/>
    <cellStyle name="好_5月太原南站材料计划与支出数量对比表_2012年11月北车动态（最终稿） 5" xfId="17837" xr:uid="{00000000-0005-0000-0000-000082730000}"/>
    <cellStyle name="好_5月太原南站材料计划与支出数量对比表_2012年11月北车动态（最终稿） 5 2" xfId="36719" xr:uid="{00000000-0005-0000-0000-000083730000}"/>
    <cellStyle name="好_5月太原南站材料计划与支出数量对比表_2012年11月北车动态（最终稿） 6" xfId="36716" xr:uid="{00000000-0005-0000-0000-000084730000}"/>
    <cellStyle name="好_5月太原南站材料计划与支出数量对比表_2012年3月报表" xfId="3253" xr:uid="{00000000-0005-0000-0000-000085730000}"/>
    <cellStyle name="好_5月太原南站材料计划与支出数量对比表_2012年3月报表 2" xfId="5951" xr:uid="{00000000-0005-0000-0000-000086730000}"/>
    <cellStyle name="好_5月太原南站材料计划与支出数量对比表_2012年3月报表 2 2" xfId="36721" xr:uid="{00000000-0005-0000-0000-000087730000}"/>
    <cellStyle name="好_5月太原南站材料计划与支出数量对比表_2012年3月报表 3" xfId="13527" xr:uid="{00000000-0005-0000-0000-000088730000}"/>
    <cellStyle name="好_5月太原南站材料计划与支出数量对比表_2012年3月报表 3 2" xfId="36723" xr:uid="{00000000-0005-0000-0000-000089730000}"/>
    <cellStyle name="好_5月太原南站材料计划与支出数量对比表_2012年3月报表 4" xfId="13529" xr:uid="{00000000-0005-0000-0000-00008A730000}"/>
    <cellStyle name="好_5月太原南站材料计划与支出数量对比表_2012年3月报表 4 2" xfId="36725" xr:uid="{00000000-0005-0000-0000-00008B730000}"/>
    <cellStyle name="好_5月太原南站材料计划与支出数量对比表_2012年3月报表 5" xfId="17839" xr:uid="{00000000-0005-0000-0000-00008C730000}"/>
    <cellStyle name="好_5月太原南站材料计划与支出数量对比表_2012年3月报表 5 2" xfId="36727" xr:uid="{00000000-0005-0000-0000-00008D730000}"/>
    <cellStyle name="好_5月太原南站材料计划与支出数量对比表_2012年3月报表 6" xfId="23256" xr:uid="{00000000-0005-0000-0000-00008E730000}"/>
    <cellStyle name="好_5月太原南站材料计划与支出数量对比表_2012年6月报表1" xfId="3254" xr:uid="{00000000-0005-0000-0000-00008F730000}"/>
    <cellStyle name="好_5月太原南站材料计划与支出数量对比表_2012年6月报表1 2" xfId="5952" xr:uid="{00000000-0005-0000-0000-000090730000}"/>
    <cellStyle name="好_5月太原南站材料计划与支出数量对比表_2012年6月报表1 2 2" xfId="36729" xr:uid="{00000000-0005-0000-0000-000091730000}"/>
    <cellStyle name="好_5月太原南站材料计划与支出数量对比表_2012年6月报表1 3" xfId="8865" xr:uid="{00000000-0005-0000-0000-000092730000}"/>
    <cellStyle name="好_5月太原南站材料计划与支出数量对比表_2012年6月报表1 3 2" xfId="27378" xr:uid="{00000000-0005-0000-0000-000093730000}"/>
    <cellStyle name="好_5月太原南站材料计划与支出数量对比表_2012年6月报表1 4" xfId="10287" xr:uid="{00000000-0005-0000-0000-000094730000}"/>
    <cellStyle name="好_5月太原南站材料计划与支出数量对比表_2012年6月报表1 4 2" xfId="27380" xr:uid="{00000000-0005-0000-0000-000095730000}"/>
    <cellStyle name="好_5月太原南站材料计划与支出数量对比表_2012年6月报表1 5" xfId="17840" xr:uid="{00000000-0005-0000-0000-000096730000}"/>
    <cellStyle name="好_5月太原南站材料计划与支出数量对比表_2012年6月报表1 5 2" xfId="36730" xr:uid="{00000000-0005-0000-0000-000097730000}"/>
    <cellStyle name="好_5月太原南站材料计划与支出数量对比表_2012年6月报表1 6" xfId="36728" xr:uid="{00000000-0005-0000-0000-000098730000}"/>
    <cellStyle name="好_5月太原南站材料计划与支出数量对比表_Book1" xfId="3255" xr:uid="{00000000-0005-0000-0000-000099730000}"/>
    <cellStyle name="好_5月太原南站材料计划与支出数量对比表_Book1 2" xfId="5953" xr:uid="{00000000-0005-0000-0000-00009A730000}"/>
    <cellStyle name="好_5月太原南站材料计划与支出数量对比表_Book1 2 2" xfId="7783" xr:uid="{00000000-0005-0000-0000-00009B730000}"/>
    <cellStyle name="好_5月太原南站材料计划与支出数量对比表_Book1 2 2 2" xfId="36733" xr:uid="{00000000-0005-0000-0000-00009C730000}"/>
    <cellStyle name="好_5月太原南站材料计划与支出数量对比表_Book1 2 3" xfId="13530" xr:uid="{00000000-0005-0000-0000-00009D730000}"/>
    <cellStyle name="好_5月太原南站材料计划与支出数量对比表_Book1 2 3 2" xfId="36734" xr:uid="{00000000-0005-0000-0000-00009E730000}"/>
    <cellStyle name="好_5月太原南站材料计划与支出数量对比表_Book1 2 4" xfId="36732" xr:uid="{00000000-0005-0000-0000-00009F730000}"/>
    <cellStyle name="好_5月太原南站材料计划与支出数量对比表_Book1 3" xfId="13531" xr:uid="{00000000-0005-0000-0000-0000A0730000}"/>
    <cellStyle name="好_5月太原南站材料计划与支出数量对比表_Book1 3 2" xfId="36736" xr:uid="{00000000-0005-0000-0000-0000A1730000}"/>
    <cellStyle name="好_5月太原南站材料计划与支出数量对比表_Book1 4" xfId="13532" xr:uid="{00000000-0005-0000-0000-0000A2730000}"/>
    <cellStyle name="好_5月太原南站材料计划与支出数量对比表_Book1 4 2" xfId="36738" xr:uid="{00000000-0005-0000-0000-0000A3730000}"/>
    <cellStyle name="好_5月太原南站材料计划与支出数量对比表_Book1 5" xfId="17841" xr:uid="{00000000-0005-0000-0000-0000A4730000}"/>
    <cellStyle name="好_5月太原南站材料计划与支出数量对比表_Book1 5 2" xfId="36740" xr:uid="{00000000-0005-0000-0000-0000A5730000}"/>
    <cellStyle name="好_5月太原南站材料计划与支出数量对比表_Book1 6" xfId="36731" xr:uid="{00000000-0005-0000-0000-0000A6730000}"/>
    <cellStyle name="好_5月太原南站材料计划与支出数量对比表_Book1(2)" xfId="3256" xr:uid="{00000000-0005-0000-0000-0000A7730000}"/>
    <cellStyle name="好_5月太原南站材料计划与支出数量对比表_Book1(2) 2" xfId="5954" xr:uid="{00000000-0005-0000-0000-0000A8730000}"/>
    <cellStyle name="好_5月太原南站材料计划与支出数量对比表_Book1(2) 2 2" xfId="7784" xr:uid="{00000000-0005-0000-0000-0000A9730000}"/>
    <cellStyle name="好_5月太原南站材料计划与支出数量对比表_Book1(2) 2 2 2" xfId="36742" xr:uid="{00000000-0005-0000-0000-0000AA730000}"/>
    <cellStyle name="好_5月太原南站材料计划与支出数量对比表_Book1(2) 2 3" xfId="13533" xr:uid="{00000000-0005-0000-0000-0000AB730000}"/>
    <cellStyle name="好_5月太原南站材料计划与支出数量对比表_Book1(2) 2 3 2" xfId="36743" xr:uid="{00000000-0005-0000-0000-0000AC730000}"/>
    <cellStyle name="好_5月太原南站材料计划与支出数量对比表_Book1(2) 2 4" xfId="36741" xr:uid="{00000000-0005-0000-0000-0000AD730000}"/>
    <cellStyle name="好_5月太原南站材料计划与支出数量对比表_Book1(2) 3" xfId="13534" xr:uid="{00000000-0005-0000-0000-0000AE730000}"/>
    <cellStyle name="好_5月太原南站材料计划与支出数量对比表_Book1(2) 3 2" xfId="36744" xr:uid="{00000000-0005-0000-0000-0000AF730000}"/>
    <cellStyle name="好_5月太原南站材料计划与支出数量对比表_Book1(2) 4" xfId="13535" xr:uid="{00000000-0005-0000-0000-0000B0730000}"/>
    <cellStyle name="好_5月太原南站材料计划与支出数量对比表_Book1(2) 4 2" xfId="36745" xr:uid="{00000000-0005-0000-0000-0000B1730000}"/>
    <cellStyle name="好_5月太原南站材料计划与支出数量对比表_Book1(2) 5" xfId="17842" xr:uid="{00000000-0005-0000-0000-0000B2730000}"/>
    <cellStyle name="好_5月太原南站材料计划与支出数量对比表_Book1(2) 5 2" xfId="36746" xr:uid="{00000000-0005-0000-0000-0000B3730000}"/>
    <cellStyle name="好_5月太原南站材料计划与支出数量对比表_Book1(2) 6" xfId="30244" xr:uid="{00000000-0005-0000-0000-0000B4730000}"/>
    <cellStyle name="好_5月太原南站材料计划与支出数量对比表_Book1(2)_8月应付款项" xfId="3078" xr:uid="{00000000-0005-0000-0000-0000B5730000}"/>
    <cellStyle name="好_5月太原南站材料计划与支出数量对比表_Book1(2)_8月应付款项 2" xfId="5955" xr:uid="{00000000-0005-0000-0000-0000B6730000}"/>
    <cellStyle name="好_5月太原南站材料计划与支出数量对比表_Book1(2)_8月应付款项 2 2" xfId="36749" xr:uid="{00000000-0005-0000-0000-0000B7730000}"/>
    <cellStyle name="好_5月太原南站材料计划与支出数量对比表_Book1(2)_8月应付款项 3" xfId="13538" xr:uid="{00000000-0005-0000-0000-0000B8730000}"/>
    <cellStyle name="好_5月太原南站材料计划与支出数量对比表_Book1(2)_8月应付款项 3 2" xfId="36751" xr:uid="{00000000-0005-0000-0000-0000B9730000}"/>
    <cellStyle name="好_5月太原南站材料计划与支出数量对比表_Book1(2)_8月应付款项 4" xfId="13539" xr:uid="{00000000-0005-0000-0000-0000BA730000}"/>
    <cellStyle name="好_5月太原南站材料计划与支出数量对比表_Book1(2)_8月应付款项 4 2" xfId="36754" xr:uid="{00000000-0005-0000-0000-0000BB730000}"/>
    <cellStyle name="好_5月太原南站材料计划与支出数量对比表_Book1(2)_8月应付款项 5" xfId="17660" xr:uid="{00000000-0005-0000-0000-0000BC730000}"/>
    <cellStyle name="好_5月太原南站材料计划与支出数量对比表_Book1(2)_8月应付款项 5 2" xfId="36756" xr:uid="{00000000-0005-0000-0000-0000BD730000}"/>
    <cellStyle name="好_5月太原南站材料计划与支出数量对比表_Book1(2)_8月应付款项 6" xfId="36747" xr:uid="{00000000-0005-0000-0000-0000BE730000}"/>
    <cellStyle name="好_5月太原南站材料计划与支出数量对比表_Book1(2)_理应付款" xfId="696" xr:uid="{00000000-0005-0000-0000-0000BF730000}"/>
    <cellStyle name="好_5月太原南站材料计划与支出数量对比表_Book1(2)_理应付款 2" xfId="5956" xr:uid="{00000000-0005-0000-0000-0000C0730000}"/>
    <cellStyle name="好_5月太原南站材料计划与支出数量对比表_Book1(2)_理应付款 2 2" xfId="36758" xr:uid="{00000000-0005-0000-0000-0000C1730000}"/>
    <cellStyle name="好_5月太原南站材料计划与支出数量对比表_Book1(2)_理应付款 3" xfId="13540" xr:uid="{00000000-0005-0000-0000-0000C2730000}"/>
    <cellStyle name="好_5月太原南站材料计划与支出数量对比表_Book1(2)_理应付款 3 2" xfId="36759" xr:uid="{00000000-0005-0000-0000-0000C3730000}"/>
    <cellStyle name="好_5月太原南站材料计划与支出数量对比表_Book1(2)_理应付款 4" xfId="13541" xr:uid="{00000000-0005-0000-0000-0000C4730000}"/>
    <cellStyle name="好_5月太原南站材料计划与支出数量对比表_Book1(2)_理应付款 4 2" xfId="36760" xr:uid="{00000000-0005-0000-0000-0000C5730000}"/>
    <cellStyle name="好_5月太原南站材料计划与支出数量对比表_Book1(2)_理应付款 5" xfId="15586" xr:uid="{00000000-0005-0000-0000-0000C6730000}"/>
    <cellStyle name="好_5月太原南站材料计划与支出数量对比表_Book1(2)_理应付款 5 2" xfId="36761" xr:uid="{00000000-0005-0000-0000-0000C7730000}"/>
    <cellStyle name="好_5月太原南站材料计划与支出数量对比表_Book1(2)_理应付款 6" xfId="36757" xr:uid="{00000000-0005-0000-0000-0000C8730000}"/>
    <cellStyle name="好_5月太原南站材料计划与支出数量对比表_Book1_8月应付款项" xfId="1914" xr:uid="{00000000-0005-0000-0000-0000C9730000}"/>
    <cellStyle name="好_5月太原南站材料计划与支出数量对比表_Book1_8月应付款项 2" xfId="5957" xr:uid="{00000000-0005-0000-0000-0000CA730000}"/>
    <cellStyle name="好_5月太原南站材料计划与支出数量对比表_Book1_8月应付款项 2 2" xfId="36763" xr:uid="{00000000-0005-0000-0000-0000CB730000}"/>
    <cellStyle name="好_5月太原南站材料计划与支出数量对比表_Book1_8月应付款项 3" xfId="12311" xr:uid="{00000000-0005-0000-0000-0000CC730000}"/>
    <cellStyle name="好_5月太原南站材料计划与支出数量对比表_Book1_8月应付款项 3 2" xfId="33136" xr:uid="{00000000-0005-0000-0000-0000CD730000}"/>
    <cellStyle name="好_5月太原南站材料计划与支出数量对比表_Book1_8月应付款项 4" xfId="12313" xr:uid="{00000000-0005-0000-0000-0000CE730000}"/>
    <cellStyle name="好_5月太原南站材料计划与支出数量对比表_Book1_8月应付款项 4 2" xfId="33140" xr:uid="{00000000-0005-0000-0000-0000CF730000}"/>
    <cellStyle name="好_5月太原南站材料计划与支出数量对比表_Book1_8月应付款项 5" xfId="16540" xr:uid="{00000000-0005-0000-0000-0000D0730000}"/>
    <cellStyle name="好_5月太原南站材料计划与支出数量对比表_Book1_8月应付款项 5 2" xfId="33142" xr:uid="{00000000-0005-0000-0000-0000D1730000}"/>
    <cellStyle name="好_5月太原南站材料计划与支出数量对比表_Book1_8月应付款项 6" xfId="36762" xr:uid="{00000000-0005-0000-0000-0000D2730000}"/>
    <cellStyle name="好_5月太原南站材料计划与支出数量对比表_Book1_理应付款" xfId="3257" xr:uid="{00000000-0005-0000-0000-0000D3730000}"/>
    <cellStyle name="好_5月太原南站材料计划与支出数量对比表_Book1_理应付款 2" xfId="5958" xr:uid="{00000000-0005-0000-0000-0000D4730000}"/>
    <cellStyle name="好_5月太原南站材料计划与支出数量对比表_Book1_理应付款 2 2" xfId="36764" xr:uid="{00000000-0005-0000-0000-0000D5730000}"/>
    <cellStyle name="好_5月太原南站材料计划与支出数量对比表_Book1_理应付款 3" xfId="13542" xr:uid="{00000000-0005-0000-0000-0000D6730000}"/>
    <cellStyle name="好_5月太原南站材料计划与支出数量对比表_Book1_理应付款 3 2" xfId="36765" xr:uid="{00000000-0005-0000-0000-0000D7730000}"/>
    <cellStyle name="好_5月太原南站材料计划与支出数量对比表_Book1_理应付款 4" xfId="13543" xr:uid="{00000000-0005-0000-0000-0000D8730000}"/>
    <cellStyle name="好_5月太原南站材料计划与支出数量对比表_Book1_理应付款 4 2" xfId="36766" xr:uid="{00000000-0005-0000-0000-0000D9730000}"/>
    <cellStyle name="好_5月太原南站材料计划与支出数量对比表_Book1_理应付款 5" xfId="17843" xr:uid="{00000000-0005-0000-0000-0000DA730000}"/>
    <cellStyle name="好_5月太原南站材料计划与支出数量对比表_Book1_理应付款 5 2" xfId="36767" xr:uid="{00000000-0005-0000-0000-0000DB730000}"/>
    <cellStyle name="好_5月太原南站材料计划与支出数量对比表_Book1_理应付款 6" xfId="30148" xr:uid="{00000000-0005-0000-0000-0000DC730000}"/>
    <cellStyle name="好_5月太原南站材料计划与支出数量对比表_材料动态1" xfId="3258" xr:uid="{00000000-0005-0000-0000-0000DD730000}"/>
    <cellStyle name="好_5月太原南站材料计划与支出数量对比表_材料动态1 2" xfId="5959" xr:uid="{00000000-0005-0000-0000-0000DE730000}"/>
    <cellStyle name="好_5月太原南站材料计划与支出数量对比表_材料动态1 2 2" xfId="36187" xr:uid="{00000000-0005-0000-0000-0000DF730000}"/>
    <cellStyle name="好_5月太原南站材料计划与支出数量对比表_材料动态1 3" xfId="13544" xr:uid="{00000000-0005-0000-0000-0000E0730000}"/>
    <cellStyle name="好_5月太原南站材料计划与支出数量对比表_材料动态1 3 2" xfId="36769" xr:uid="{00000000-0005-0000-0000-0000E1730000}"/>
    <cellStyle name="好_5月太原南站材料计划与支出数量对比表_材料动态1 4" xfId="13545" xr:uid="{00000000-0005-0000-0000-0000E2730000}"/>
    <cellStyle name="好_5月太原南站材料计划与支出数量对比表_材料动态1 4 2" xfId="36771" xr:uid="{00000000-0005-0000-0000-0000E3730000}"/>
    <cellStyle name="好_5月太原南站材料计划与支出数量对比表_材料动态1 5" xfId="17844" xr:uid="{00000000-0005-0000-0000-0000E4730000}"/>
    <cellStyle name="好_5月太原南站材料计划与支出数量对比表_材料动态1 5 2" xfId="23185" xr:uid="{00000000-0005-0000-0000-0000E5730000}"/>
    <cellStyle name="好_5月太原南站材料计划与支出数量对比表_材料动态1 6" xfId="36768" xr:uid="{00000000-0005-0000-0000-0000E6730000}"/>
    <cellStyle name="好_5月太原南站材料计划与支出数量对比表_大同棚户区12月报表" xfId="3259" xr:uid="{00000000-0005-0000-0000-0000E7730000}"/>
    <cellStyle name="好_5月太原南站材料计划与支出数量对比表_大同棚户区12月报表 2" xfId="5960" xr:uid="{00000000-0005-0000-0000-0000E8730000}"/>
    <cellStyle name="好_5月太原南站材料计划与支出数量对比表_大同棚户区12月报表 2 2" xfId="36773" xr:uid="{00000000-0005-0000-0000-0000E9730000}"/>
    <cellStyle name="好_5月太原南站材料计划与支出数量对比表_大同棚户区12月报表 3" xfId="13546" xr:uid="{00000000-0005-0000-0000-0000EA730000}"/>
    <cellStyle name="好_5月太原南站材料计划与支出数量对比表_大同棚户区12月报表 3 2" xfId="36774" xr:uid="{00000000-0005-0000-0000-0000EB730000}"/>
    <cellStyle name="好_5月太原南站材料计划与支出数量对比表_大同棚户区12月报表 4" xfId="13547" xr:uid="{00000000-0005-0000-0000-0000EC730000}"/>
    <cellStyle name="好_5月太原南站材料计划与支出数量对比表_大同棚户区12月报表 4 2" xfId="36775" xr:uid="{00000000-0005-0000-0000-0000ED730000}"/>
    <cellStyle name="好_5月太原南站材料计划与支出数量对比表_大同棚户区12月报表 5" xfId="17845" xr:uid="{00000000-0005-0000-0000-0000EE730000}"/>
    <cellStyle name="好_5月太原南站材料计划与支出数量对比表_大同棚户区12月报表 5 2" xfId="36018" xr:uid="{00000000-0005-0000-0000-0000EF730000}"/>
    <cellStyle name="好_5月太原南站材料计划与支出数量对比表_大同棚户区12月报表 6" xfId="36772" xr:uid="{00000000-0005-0000-0000-0000F0730000}"/>
    <cellStyle name="好_5月太原南站材料计划与支出数量对比表_动车10月资金动态" xfId="3260" xr:uid="{00000000-0005-0000-0000-0000F1730000}"/>
    <cellStyle name="好_5月太原南站材料计划与支出数量对比表_动车10月资金动态 2" xfId="5961" xr:uid="{00000000-0005-0000-0000-0000F2730000}"/>
    <cellStyle name="好_5月太原南站材料计划与支出数量对比表_动车10月资金动态 2 2" xfId="7785" xr:uid="{00000000-0005-0000-0000-0000F3730000}"/>
    <cellStyle name="好_5月太原南站材料计划与支出数量对比表_动车10月资金动态 2 2 2" xfId="35778" xr:uid="{00000000-0005-0000-0000-0000F4730000}"/>
    <cellStyle name="好_5月太原南站材料计划与支出数量对比表_动车10月资金动态 2 3" xfId="13548" xr:uid="{00000000-0005-0000-0000-0000F5730000}"/>
    <cellStyle name="好_5月太原南站材料计划与支出数量对比表_动车10月资金动态 2 3 2" xfId="36778" xr:uid="{00000000-0005-0000-0000-0000F6730000}"/>
    <cellStyle name="好_5月太原南站材料计划与支出数量对比表_动车10月资金动态 2 4" xfId="36777" xr:uid="{00000000-0005-0000-0000-0000F7730000}"/>
    <cellStyle name="好_5月太原南站材料计划与支出数量对比表_动车10月资金动态 3" xfId="13549" xr:uid="{00000000-0005-0000-0000-0000F8730000}"/>
    <cellStyle name="好_5月太原南站材料计划与支出数量对比表_动车10月资金动态 3 2" xfId="36779" xr:uid="{00000000-0005-0000-0000-0000F9730000}"/>
    <cellStyle name="好_5月太原南站材料计划与支出数量对比表_动车10月资金动态 4" xfId="10228" xr:uid="{00000000-0005-0000-0000-0000FA730000}"/>
    <cellStyle name="好_5月太原南站材料计划与支出数量对比表_动车10月资金动态 4 2" xfId="28265" xr:uid="{00000000-0005-0000-0000-0000FB730000}"/>
    <cellStyle name="好_5月太原南站材料计划与支出数量对比表_动车10月资金动态 5" xfId="17846" xr:uid="{00000000-0005-0000-0000-0000FC730000}"/>
    <cellStyle name="好_5月太原南站材料计划与支出数量对比表_动车10月资金动态 5 2" xfId="36780" xr:uid="{00000000-0005-0000-0000-0000FD730000}"/>
    <cellStyle name="好_5月太原南站材料计划与支出数量对比表_动车10月资金动态 6" xfId="36776" xr:uid="{00000000-0005-0000-0000-0000FE730000}"/>
    <cellStyle name="好_5月太原南站材料计划与支出数量对比表_动车9月材料动态" xfId="2104" xr:uid="{00000000-0005-0000-0000-0000FF730000}"/>
    <cellStyle name="好_5月太原南站材料计划与支出数量对比表_动车9月材料动态 2" xfId="5962" xr:uid="{00000000-0005-0000-0000-000000740000}"/>
    <cellStyle name="好_5月太原南站材料计划与支出数量对比表_动车9月材料动态 2 2" xfId="28914" xr:uid="{00000000-0005-0000-0000-000001740000}"/>
    <cellStyle name="好_5月太原南站材料计划与支出数量对比表_动车9月材料动态 3" xfId="8731" xr:uid="{00000000-0005-0000-0000-000002740000}"/>
    <cellStyle name="好_5月太原南站材料计划与支出数量对比表_动车9月材料动态 3 2" xfId="28916" xr:uid="{00000000-0005-0000-0000-000003740000}"/>
    <cellStyle name="好_5月太原南站材料计划与支出数量对比表_动车9月材料动态 4" xfId="10171" xr:uid="{00000000-0005-0000-0000-000004740000}"/>
    <cellStyle name="好_5月太原南站材料计划与支出数量对比表_动车9月材料动态 4 2" xfId="28918" xr:uid="{00000000-0005-0000-0000-000005740000}"/>
    <cellStyle name="好_5月太原南站材料计划与支出数量对比表_动车9月材料动态 5" xfId="16714" xr:uid="{00000000-0005-0000-0000-000006740000}"/>
    <cellStyle name="好_5月太原南站材料计划与支出数量对比表_动车9月材料动态 5 2" xfId="36781" xr:uid="{00000000-0005-0000-0000-000007740000}"/>
    <cellStyle name="好_5月太原南站材料计划与支出数量对比表_动车9月材料动态 6" xfId="28911" xr:uid="{00000000-0005-0000-0000-000008740000}"/>
    <cellStyle name="好_5月太原南站材料计划与支出数量对比表_汇总10月材料动态" xfId="3261" xr:uid="{00000000-0005-0000-0000-000009740000}"/>
    <cellStyle name="好_5月太原南站材料计划与支出数量对比表_汇总10月材料动态 2" xfId="5963" xr:uid="{00000000-0005-0000-0000-00000A740000}"/>
    <cellStyle name="好_5月太原南站材料计划与支出数量对比表_汇总10月材料动态 2 2" xfId="36784" xr:uid="{00000000-0005-0000-0000-00000B740000}"/>
    <cellStyle name="好_5月太原南站材料计划与支出数量对比表_汇总10月材料动态 3" xfId="11214" xr:uid="{00000000-0005-0000-0000-00000C740000}"/>
    <cellStyle name="好_5月太原南站材料计划与支出数量对比表_汇总10月材料动态 3 2" xfId="30387" xr:uid="{00000000-0005-0000-0000-00000D740000}"/>
    <cellStyle name="好_5月太原南站材料计划与支出数量对比表_汇总10月材料动态 4" xfId="13551" xr:uid="{00000000-0005-0000-0000-00000E740000}"/>
    <cellStyle name="好_5月太原南站材料计划与支出数量对比表_汇总10月材料动态 4 2" xfId="36785" xr:uid="{00000000-0005-0000-0000-00000F740000}"/>
    <cellStyle name="好_5月太原南站材料计划与支出数量对比表_汇总10月材料动态 5" xfId="17847" xr:uid="{00000000-0005-0000-0000-000010740000}"/>
    <cellStyle name="好_5月太原南站材料计划与支出数量对比表_汇总10月材料动态 5 2" xfId="36786" xr:uid="{00000000-0005-0000-0000-000011740000}"/>
    <cellStyle name="好_5月太原南站材料计划与支出数量对比表_汇总10月材料动态 6" xfId="31791" xr:uid="{00000000-0005-0000-0000-000012740000}"/>
    <cellStyle name="好_5月太原南站材料计划与支出数量对比表_建安1月材料动态" xfId="3263" xr:uid="{00000000-0005-0000-0000-000013740000}"/>
    <cellStyle name="好_5月太原南站材料计划与支出数量对比表_建安1月材料动态 2" xfId="5964" xr:uid="{00000000-0005-0000-0000-000014740000}"/>
    <cellStyle name="好_5月太原南站材料计划与支出数量对比表_建安1月材料动态 2 2" xfId="36788" xr:uid="{00000000-0005-0000-0000-000015740000}"/>
    <cellStyle name="好_5月太原南站材料计划与支出数量对比表_建安1月材料动态 3" xfId="13552" xr:uid="{00000000-0005-0000-0000-000016740000}"/>
    <cellStyle name="好_5月太原南站材料计划与支出数量对比表_建安1月材料动态 3 2" xfId="36789" xr:uid="{00000000-0005-0000-0000-000017740000}"/>
    <cellStyle name="好_5月太原南站材料计划与支出数量对比表_建安1月材料动态 4" xfId="13553" xr:uid="{00000000-0005-0000-0000-000018740000}"/>
    <cellStyle name="好_5月太原南站材料计划与支出数量对比表_建安1月材料动态 4 2" xfId="36790" xr:uid="{00000000-0005-0000-0000-000019740000}"/>
    <cellStyle name="好_5月太原南站材料计划与支出数量对比表_建安1月材料动态 5" xfId="17849" xr:uid="{00000000-0005-0000-0000-00001A740000}"/>
    <cellStyle name="好_5月太原南站材料计划与支出数量对比表_建安1月材料动态 5 2" xfId="36791" xr:uid="{00000000-0005-0000-0000-00001B740000}"/>
    <cellStyle name="好_5月太原南站材料计划与支出数量对比表_建安1月材料动态 6" xfId="36787" xr:uid="{00000000-0005-0000-0000-00001C740000}"/>
    <cellStyle name="好_5月太原南站材料计划与支出数量对比表_建安4季应付款项全" xfId="3265" xr:uid="{00000000-0005-0000-0000-00001D740000}"/>
    <cellStyle name="好_5月太原南站材料计划与支出数量对比表_建安4季应付款项全 2" xfId="5965" xr:uid="{00000000-0005-0000-0000-00001E740000}"/>
    <cellStyle name="好_5月太原南站材料计划与支出数量对比表_建安4季应付款项全 2 2" xfId="7787" xr:uid="{00000000-0005-0000-0000-00001F740000}"/>
    <cellStyle name="好_5月太原南站材料计划与支出数量对比表_建安4季应付款项全 2 2 2" xfId="31297" xr:uid="{00000000-0005-0000-0000-000020740000}"/>
    <cellStyle name="好_5月太原南站材料计划与支出数量对比表_建安4季应付款项全 2 3" xfId="13554" xr:uid="{00000000-0005-0000-0000-000021740000}"/>
    <cellStyle name="好_5月太原南站材料计划与支出数量对比表_建安4季应付款项全 2 3 2" xfId="36793" xr:uid="{00000000-0005-0000-0000-000022740000}"/>
    <cellStyle name="好_5月太原南站材料计划与支出数量对比表_建安4季应付款项全 2 4" xfId="36792" xr:uid="{00000000-0005-0000-0000-000023740000}"/>
    <cellStyle name="好_5月太原南站材料计划与支出数量对比表_建安4季应付款项全 3" xfId="13555" xr:uid="{00000000-0005-0000-0000-000024740000}"/>
    <cellStyle name="好_5月太原南站材料计划与支出数量对比表_建安4季应付款项全 3 2" xfId="36795" xr:uid="{00000000-0005-0000-0000-000025740000}"/>
    <cellStyle name="好_5月太原南站材料计划与支出数量对比表_建安4季应付款项全 4" xfId="13556" xr:uid="{00000000-0005-0000-0000-000026740000}"/>
    <cellStyle name="好_5月太原南站材料计划与支出数量对比表_建安4季应付款项全 4 2" xfId="27143" xr:uid="{00000000-0005-0000-0000-000027740000}"/>
    <cellStyle name="好_5月太原南站材料计划与支出数量对比表_建安4季应付款项全 5" xfId="17851" xr:uid="{00000000-0005-0000-0000-000028740000}"/>
    <cellStyle name="好_5月太原南站材料计划与支出数量对比表_建安4季应付款项全 5 2" xfId="34093" xr:uid="{00000000-0005-0000-0000-000029740000}"/>
    <cellStyle name="好_5月太原南站材料计划与支出数量对比表_建安4季应付款项全 6" xfId="28029" xr:uid="{00000000-0005-0000-0000-00002A740000}"/>
    <cellStyle name="好_5月太原南站材料计划与支出数量对比表_建安4季应付款项全_8月应付款项" xfId="3266" xr:uid="{00000000-0005-0000-0000-00002B740000}"/>
    <cellStyle name="好_5月太原南站材料计划与支出数量对比表_建安4季应付款项全_8月应付款项 2" xfId="5966" xr:uid="{00000000-0005-0000-0000-00002C740000}"/>
    <cellStyle name="好_5月太原南站材料计划与支出数量对比表_建安4季应付款项全_8月应付款项 2 2" xfId="36796" xr:uid="{00000000-0005-0000-0000-00002D740000}"/>
    <cellStyle name="好_5月太原南站材料计划与支出数量对比表_建安4季应付款项全_8月应付款项 3" xfId="11047" xr:uid="{00000000-0005-0000-0000-00002E740000}"/>
    <cellStyle name="好_5月太原南站材料计划与支出数量对比表_建安4季应付款项全_8月应付款项 3 2" xfId="21848" xr:uid="{00000000-0005-0000-0000-00002F740000}"/>
    <cellStyle name="好_5月太原南站材料计划与支出数量对比表_建安4季应付款项全_8月应付款项 4" xfId="12391" xr:uid="{00000000-0005-0000-0000-000030740000}"/>
    <cellStyle name="好_5月太原南站材料计划与支出数量对比表_建安4季应付款项全_8月应付款项 4 2" xfId="33314" xr:uid="{00000000-0005-0000-0000-000031740000}"/>
    <cellStyle name="好_5月太原南站材料计划与支出数量对比表_建安4季应付款项全_8月应付款项 5" xfId="17852" xr:uid="{00000000-0005-0000-0000-000032740000}"/>
    <cellStyle name="好_5月太原南站材料计划与支出数量对比表_建安4季应付款项全_8月应付款项 5 2" xfId="36797" xr:uid="{00000000-0005-0000-0000-000033740000}"/>
    <cellStyle name="好_5月太原南站材料计划与支出数量对比表_建安4季应付款项全_8月应付款项 6" xfId="36073" xr:uid="{00000000-0005-0000-0000-000034740000}"/>
    <cellStyle name="好_5月太原南站材料计划与支出数量对比表_建安4季应付款项全_理应付款" xfId="3267" xr:uid="{00000000-0005-0000-0000-000035740000}"/>
    <cellStyle name="好_5月太原南站材料计划与支出数量对比表_建安4季应付款项全_理应付款 2" xfId="5967" xr:uid="{00000000-0005-0000-0000-000036740000}"/>
    <cellStyle name="好_5月太原南站材料计划与支出数量对比表_建安4季应付款项全_理应付款 2 2" xfId="29612" xr:uid="{00000000-0005-0000-0000-000037740000}"/>
    <cellStyle name="好_5月太原南站材料计划与支出数量对比表_建安4季应付款项全_理应付款 3" xfId="13557" xr:uid="{00000000-0005-0000-0000-000038740000}"/>
    <cellStyle name="好_5月太原南站材料计划与支出数量对比表_建安4季应付款项全_理应付款 3 2" xfId="29615" xr:uid="{00000000-0005-0000-0000-000039740000}"/>
    <cellStyle name="好_5月太原南站材料计划与支出数量对比表_建安4季应付款项全_理应付款 4" xfId="13558" xr:uid="{00000000-0005-0000-0000-00003A740000}"/>
    <cellStyle name="好_5月太原南站材料计划与支出数量对比表_建安4季应付款项全_理应付款 4 2" xfId="36800" xr:uid="{00000000-0005-0000-0000-00003B740000}"/>
    <cellStyle name="好_5月太原南站材料计划与支出数量对比表_建安4季应付款项全_理应付款 5" xfId="17853" xr:uid="{00000000-0005-0000-0000-00003C740000}"/>
    <cellStyle name="好_5月太原南站材料计划与支出数量对比表_建安4季应付款项全_理应付款 5 2" xfId="36801" xr:uid="{00000000-0005-0000-0000-00003D740000}"/>
    <cellStyle name="好_5月太原南站材料计划与支出数量对比表_建安4季应付款项全_理应付款 6" xfId="36798" xr:uid="{00000000-0005-0000-0000-00003E740000}"/>
    <cellStyle name="好_5月太原南站材料计划与支出数量对比表_同煤2011年12月报表 - 副本" xfId="3268" xr:uid="{00000000-0005-0000-0000-00003F740000}"/>
    <cellStyle name="好_5月太原南站材料计划与支出数量对比表_同煤2011年12月报表 - 副本 2" xfId="5968" xr:uid="{00000000-0005-0000-0000-000040740000}"/>
    <cellStyle name="好_5月太原南站材料计划与支出数量对比表_同煤2011年12月报表 - 副本 2 2" xfId="36805" xr:uid="{00000000-0005-0000-0000-000041740000}"/>
    <cellStyle name="好_5月太原南站材料计划与支出数量对比表_同煤2011年12月报表 - 副本 3" xfId="13560" xr:uid="{00000000-0005-0000-0000-000042740000}"/>
    <cellStyle name="好_5月太原南站材料计划与支出数量对比表_同煤2011年12月报表 - 副本 3 2" xfId="36807" xr:uid="{00000000-0005-0000-0000-000043740000}"/>
    <cellStyle name="好_5月太原南站材料计划与支出数量对比表_同煤2011年12月报表 - 副本 4" xfId="13561" xr:uid="{00000000-0005-0000-0000-000044740000}"/>
    <cellStyle name="好_5月太原南站材料计划与支出数量对比表_同煤2011年12月报表 - 副本 4 2" xfId="36809" xr:uid="{00000000-0005-0000-0000-000045740000}"/>
    <cellStyle name="好_5月太原南站材料计划与支出数量对比表_同煤2011年12月报表 - 副本 5" xfId="17854" xr:uid="{00000000-0005-0000-0000-000046740000}"/>
    <cellStyle name="好_5月太原南站材料计划与支出数量对比表_同煤2011年12月报表 - 副本 5 2" xfId="36810" xr:uid="{00000000-0005-0000-0000-000047740000}"/>
    <cellStyle name="好_5月太原南站材料计划与支出数量对比表_同煤2011年12月报表 - 副本 6" xfId="36802" xr:uid="{00000000-0005-0000-0000-000048740000}"/>
    <cellStyle name="好_5月太原南站材料计划与支出数量对比表_同煤2012年9月报表" xfId="3025" xr:uid="{00000000-0005-0000-0000-000049740000}"/>
    <cellStyle name="好_5月太原南站材料计划与支出数量对比表_同煤2012年9月报表 2" xfId="5969" xr:uid="{00000000-0005-0000-0000-00004A740000}"/>
    <cellStyle name="好_5月太原南站材料计划与支出数量对比表_同煤2012年9月报表 2 2" xfId="36812" xr:uid="{00000000-0005-0000-0000-00004B740000}"/>
    <cellStyle name="好_5月太原南站材料计划与支出数量对比表_同煤2012年9月报表 3" xfId="9929" xr:uid="{00000000-0005-0000-0000-00004C740000}"/>
    <cellStyle name="好_5月太原南站材料计划与支出数量对比表_同煤2012年9月报表 3 2" xfId="22277" xr:uid="{00000000-0005-0000-0000-00004D740000}"/>
    <cellStyle name="好_5月太原南站材料计划与支出数量对比表_同煤2012年9月报表 4" xfId="13562" xr:uid="{00000000-0005-0000-0000-00004E740000}"/>
    <cellStyle name="好_5月太原南站材料计划与支出数量对比表_同煤2012年9月报表 4 2" xfId="36813" xr:uid="{00000000-0005-0000-0000-00004F740000}"/>
    <cellStyle name="好_5月太原南站材料计划与支出数量对比表_同煤2012年9月报表 5" xfId="17610" xr:uid="{00000000-0005-0000-0000-000050740000}"/>
    <cellStyle name="好_5月太原南站材料计划与支出数量对比表_同煤2012年9月报表 5 2" xfId="36814" xr:uid="{00000000-0005-0000-0000-000051740000}"/>
    <cellStyle name="好_5月太原南站材料计划与支出数量对比表_同煤2012年9月报表 6" xfId="36811" xr:uid="{00000000-0005-0000-0000-000052740000}"/>
    <cellStyle name="好_5月太原南站材料计划与支出数量对比表_项目部物资设备应付款项统计表" xfId="3269" xr:uid="{00000000-0005-0000-0000-000053740000}"/>
    <cellStyle name="好_5月太原南站材料计划与支出数量对比表_项目部物资设备应付款项统计表 2" xfId="5970" xr:uid="{00000000-0005-0000-0000-000054740000}"/>
    <cellStyle name="好_5月太原南站材料计划与支出数量对比表_项目部物资设备应付款项统计表 2 2" xfId="7788" xr:uid="{00000000-0005-0000-0000-000055740000}"/>
    <cellStyle name="好_5月太原南站材料计划与支出数量对比表_项目部物资设备应付款项统计表 2 2 2" xfId="36817" xr:uid="{00000000-0005-0000-0000-000056740000}"/>
    <cellStyle name="好_5月太原南站材料计划与支出数量对比表_项目部物资设备应付款项统计表 2 3" xfId="13563" xr:uid="{00000000-0005-0000-0000-000057740000}"/>
    <cellStyle name="好_5月太原南站材料计划与支出数量对比表_项目部物资设备应付款项统计表 2 3 2" xfId="36818" xr:uid="{00000000-0005-0000-0000-000058740000}"/>
    <cellStyle name="好_5月太原南站材料计划与支出数量对比表_项目部物资设备应付款项统计表 2 4" xfId="36816" xr:uid="{00000000-0005-0000-0000-000059740000}"/>
    <cellStyle name="好_5月太原南站材料计划与支出数量对比表_项目部物资设备应付款项统计表 3" xfId="13564" xr:uid="{00000000-0005-0000-0000-00005A740000}"/>
    <cellStyle name="好_5月太原南站材料计划与支出数量对比表_项目部物资设备应付款项统计表 3 2" xfId="36819" xr:uid="{00000000-0005-0000-0000-00005B740000}"/>
    <cellStyle name="好_5月太原南站材料计划与支出数量对比表_项目部物资设备应付款项统计表 4" xfId="13565" xr:uid="{00000000-0005-0000-0000-00005C740000}"/>
    <cellStyle name="好_5月太原南站材料计划与支出数量对比表_项目部物资设备应付款项统计表 4 2" xfId="34586" xr:uid="{00000000-0005-0000-0000-00005D740000}"/>
    <cellStyle name="好_5月太原南站材料计划与支出数量对比表_项目部物资设备应付款项统计表 5" xfId="17855" xr:uid="{00000000-0005-0000-0000-00005E740000}"/>
    <cellStyle name="好_5月太原南站材料计划与支出数量对比表_项目部物资设备应付款项统计表 5 2" xfId="36820" xr:uid="{00000000-0005-0000-0000-00005F740000}"/>
    <cellStyle name="好_5月太原南站材料计划与支出数量对比表_项目部物资设备应付款项统计表 6" xfId="36815" xr:uid="{00000000-0005-0000-0000-000060740000}"/>
    <cellStyle name="好_5月太原南站材料计划与支出数量对比表_项目部物资设备应付款项统计表_8月应付款项" xfId="962" xr:uid="{00000000-0005-0000-0000-000061740000}"/>
    <cellStyle name="好_5月太原南站材料计划与支出数量对比表_项目部物资设备应付款项统计表_8月应付款项 2" xfId="5971" xr:uid="{00000000-0005-0000-0000-000062740000}"/>
    <cellStyle name="好_5月太原南站材料计划与支出数量对比表_项目部物资设备应付款项统计表_8月应付款项 2 2" xfId="36821" xr:uid="{00000000-0005-0000-0000-000063740000}"/>
    <cellStyle name="好_5月太原南站材料计划与支出数量对比表_项目部物资设备应付款项统计表_8月应付款项 3" xfId="13566" xr:uid="{00000000-0005-0000-0000-000064740000}"/>
    <cellStyle name="好_5月太原南站材料计划与支出数量对比表_项目部物资设备应付款项统计表_8月应付款项 3 2" xfId="36822" xr:uid="{00000000-0005-0000-0000-000065740000}"/>
    <cellStyle name="好_5月太原南站材料计划与支出数量对比表_项目部物资设备应付款项统计表_8月应付款项 4" xfId="13567" xr:uid="{00000000-0005-0000-0000-000066740000}"/>
    <cellStyle name="好_5月太原南站材料计划与支出数量对比表_项目部物资设备应付款项统计表_8月应付款项 4 2" xfId="36823" xr:uid="{00000000-0005-0000-0000-000067740000}"/>
    <cellStyle name="好_5月太原南站材料计划与支出数量对比表_项目部物资设备应付款项统计表_8月应付款项 5" xfId="15702" xr:uid="{00000000-0005-0000-0000-000068740000}"/>
    <cellStyle name="好_5月太原南站材料计划与支出数量对比表_项目部物资设备应付款项统计表_8月应付款项 5 2" xfId="36824" xr:uid="{00000000-0005-0000-0000-000069740000}"/>
    <cellStyle name="好_5月太原南站材料计划与支出数量对比表_项目部物资设备应付款项统计表_8月应付款项 6" xfId="21721" xr:uid="{00000000-0005-0000-0000-00006A740000}"/>
    <cellStyle name="好_5月太原南站材料计划与支出数量对比表_项目部物资设备应付款项统计表_理应付款" xfId="500" xr:uid="{00000000-0005-0000-0000-00006B740000}"/>
    <cellStyle name="好_5月太原南站材料计划与支出数量对比表_项目部物资设备应付款项统计表_理应付款 2" xfId="5972" xr:uid="{00000000-0005-0000-0000-00006C740000}"/>
    <cellStyle name="好_5月太原南站材料计划与支出数量对比表_项目部物资设备应付款项统计表_理应付款 2 2" xfId="36826" xr:uid="{00000000-0005-0000-0000-00006D740000}"/>
    <cellStyle name="好_5月太原南站材料计划与支出数量对比表_项目部物资设备应付款项统计表_理应付款 3" xfId="13568" xr:uid="{00000000-0005-0000-0000-00006E740000}"/>
    <cellStyle name="好_5月太原南站材料计划与支出数量对比表_项目部物资设备应付款项统计表_理应付款 3 2" xfId="36828" xr:uid="{00000000-0005-0000-0000-00006F740000}"/>
    <cellStyle name="好_5月太原南站材料计划与支出数量对比表_项目部物资设备应付款项统计表_理应付款 4" xfId="13569" xr:uid="{00000000-0005-0000-0000-000070740000}"/>
    <cellStyle name="好_5月太原南站材料计划与支出数量对比表_项目部物资设备应付款项统计表_理应付款 4 2" xfId="36830" xr:uid="{00000000-0005-0000-0000-000071740000}"/>
    <cellStyle name="好_5月太原南站材料计划与支出数量对比表_项目部物资设备应付款项统计表_理应付款 5" xfId="15504" xr:uid="{00000000-0005-0000-0000-000072740000}"/>
    <cellStyle name="好_5月太原南站材料计划与支出数量对比表_项目部物资设备应付款项统计表_理应付款 5 2" xfId="36832" xr:uid="{00000000-0005-0000-0000-000073740000}"/>
    <cellStyle name="好_5月太原南站材料计划与支出数量对比表_项目部物资设备应付款项统计表_理应付款 6" xfId="20923" xr:uid="{00000000-0005-0000-0000-000074740000}"/>
    <cellStyle name="好_5月太原南站材料计划与支出数量对比表_应付款" xfId="3270" xr:uid="{00000000-0005-0000-0000-000075740000}"/>
    <cellStyle name="好_5月太原南站材料计划与支出数量对比表_应付款 2" xfId="5973" xr:uid="{00000000-0005-0000-0000-000076740000}"/>
    <cellStyle name="好_5月太原南站材料计划与支出数量对比表_应付款 2 2" xfId="7790" xr:uid="{00000000-0005-0000-0000-000077740000}"/>
    <cellStyle name="好_5月太原南站材料计划与支出数量对比表_应付款 2 2 2" xfId="31735" xr:uid="{00000000-0005-0000-0000-000078740000}"/>
    <cellStyle name="好_5月太原南站材料计划与支出数量对比表_应付款 2 3" xfId="11767" xr:uid="{00000000-0005-0000-0000-000079740000}"/>
    <cellStyle name="好_5月太原南站材料计划与支出数量对比表_应付款 2 3 2" xfId="31737" xr:uid="{00000000-0005-0000-0000-00007A740000}"/>
    <cellStyle name="好_5月太原南站材料计划与支出数量对比表_应付款 2 4" xfId="36834" xr:uid="{00000000-0005-0000-0000-00007B740000}"/>
    <cellStyle name="好_5月太原南站材料计划与支出数量对比表_应付款 3" xfId="13570" xr:uid="{00000000-0005-0000-0000-00007C740000}"/>
    <cellStyle name="好_5月太原南站材料计划与支出数量对比表_应付款 3 2" xfId="36835" xr:uid="{00000000-0005-0000-0000-00007D740000}"/>
    <cellStyle name="好_5月太原南站材料计划与支出数量对比表_应付款 4" xfId="13571" xr:uid="{00000000-0005-0000-0000-00007E740000}"/>
    <cellStyle name="好_5月太原南站材料计划与支出数量对比表_应付款 4 2" xfId="36836" xr:uid="{00000000-0005-0000-0000-00007F740000}"/>
    <cellStyle name="好_5月太原南站材料计划与支出数量对比表_应付款 5" xfId="17856" xr:uid="{00000000-0005-0000-0000-000080740000}"/>
    <cellStyle name="好_5月太原南站材料计划与支出数量对比表_应付款 5 2" xfId="36837" xr:uid="{00000000-0005-0000-0000-000081740000}"/>
    <cellStyle name="好_5月太原南站材料计划与支出数量对比表_应付款 6" xfId="36833" xr:uid="{00000000-0005-0000-0000-000082740000}"/>
    <cellStyle name="好_5月太原南站材料计划与支出数量对比表_应付款_8月应付款项" xfId="729" xr:uid="{00000000-0005-0000-0000-000083740000}"/>
    <cellStyle name="好_5月太原南站材料计划与支出数量对比表_应付款_8月应付款项 2" xfId="5974" xr:uid="{00000000-0005-0000-0000-000084740000}"/>
    <cellStyle name="好_5月太原南站材料计划与支出数量对比表_应付款_8月应付款项 2 2" xfId="23323" xr:uid="{00000000-0005-0000-0000-000085740000}"/>
    <cellStyle name="好_5月太原南站材料计划与支出数量对比表_应付款_8月应付款项 3" xfId="11001" xr:uid="{00000000-0005-0000-0000-000086740000}"/>
    <cellStyle name="好_5月太原南站材料计划与支出数量对比表_应付款_8月应付款项 3 2" xfId="22211" xr:uid="{00000000-0005-0000-0000-000087740000}"/>
    <cellStyle name="好_5月太原南站材料计划与支出数量对比表_应付款_8月应付款项 4" xfId="9618" xr:uid="{00000000-0005-0000-0000-000088740000}"/>
    <cellStyle name="好_5月太原南站材料计划与支出数量对比表_应付款_8月应付款项 4 2" xfId="23335" xr:uid="{00000000-0005-0000-0000-000089740000}"/>
    <cellStyle name="好_5月太原南站材料计划与支出数量对比表_应付款_8月应付款项 5" xfId="15601" xr:uid="{00000000-0005-0000-0000-00008A740000}"/>
    <cellStyle name="好_5月太原南站材料计划与支出数量对比表_应付款_8月应付款项 5 2" xfId="23338" xr:uid="{00000000-0005-0000-0000-00008B740000}"/>
    <cellStyle name="好_5月太原南站材料计划与支出数量对比表_应付款_8月应付款项 6" xfId="21357" xr:uid="{00000000-0005-0000-0000-00008C740000}"/>
    <cellStyle name="好_5月太原南站材料计划与支出数量对比表_应付款_理应付款" xfId="3271" xr:uid="{00000000-0005-0000-0000-00008D740000}"/>
    <cellStyle name="好_5月太原南站材料计划与支出数量对比表_应付款_理应付款 2" xfId="5975" xr:uid="{00000000-0005-0000-0000-00008E740000}"/>
    <cellStyle name="好_5月太原南站材料计划与支出数量对比表_应付款_理应付款 2 2" xfId="36841" xr:uid="{00000000-0005-0000-0000-00008F740000}"/>
    <cellStyle name="好_5月太原南站材料计划与支出数量对比表_应付款_理应付款 3" xfId="13574" xr:uid="{00000000-0005-0000-0000-000090740000}"/>
    <cellStyle name="好_5月太原南站材料计划与支出数量对比表_应付款_理应付款 3 2" xfId="36844" xr:uid="{00000000-0005-0000-0000-000091740000}"/>
    <cellStyle name="好_5月太原南站材料计划与支出数量对比表_应付款_理应付款 4" xfId="13575" xr:uid="{00000000-0005-0000-0000-000092740000}"/>
    <cellStyle name="好_5月太原南站材料计划与支出数量对比表_应付款_理应付款 4 2" xfId="36846" xr:uid="{00000000-0005-0000-0000-000093740000}"/>
    <cellStyle name="好_5月太原南站材料计划与支出数量对比表_应付款_理应付款 5" xfId="17857" xr:uid="{00000000-0005-0000-0000-000094740000}"/>
    <cellStyle name="好_5月太原南站材料计划与支出数量对比表_应付款_理应付款 5 2" xfId="36847" xr:uid="{00000000-0005-0000-0000-000095740000}"/>
    <cellStyle name="好_5月太原南站材料计划与支出数量对比表_应付款_理应付款 6" xfId="36838" xr:uid="{00000000-0005-0000-0000-000096740000}"/>
    <cellStyle name="好_5月月度、季度、年度计划表样(辽宁分公司)" xfId="1317" xr:uid="{00000000-0005-0000-0000-000097740000}"/>
    <cellStyle name="好_5月月度、季度、年度计划表样(辽宁分公司) 2" xfId="1321" xr:uid="{00000000-0005-0000-0000-000098740000}"/>
    <cellStyle name="好_5月月度、季度、年度计划表样(辽宁分公司) 2 2" xfId="5977" xr:uid="{00000000-0005-0000-0000-000099740000}"/>
    <cellStyle name="好_5月月度、季度、年度计划表样(辽宁分公司) 2 2 2" xfId="7791" xr:uid="{00000000-0005-0000-0000-00009A740000}"/>
    <cellStyle name="好_5月月度、季度、年度计划表样(辽宁分公司) 2 2 2 2" xfId="36848" xr:uid="{00000000-0005-0000-0000-00009B740000}"/>
    <cellStyle name="好_5月月度、季度、年度计划表样(辽宁分公司) 2 2 3" xfId="13576" xr:uid="{00000000-0005-0000-0000-00009C740000}"/>
    <cellStyle name="好_5月月度、季度、年度计划表样(辽宁分公司) 2 2 3 2" xfId="36849" xr:uid="{00000000-0005-0000-0000-00009D740000}"/>
    <cellStyle name="好_5月月度、季度、年度计划表样(辽宁分公司) 2 2 4" xfId="28303" xr:uid="{00000000-0005-0000-0000-00009E740000}"/>
    <cellStyle name="好_5月月度、季度、年度计划表样(辽宁分公司) 2 3" xfId="13577" xr:uid="{00000000-0005-0000-0000-00009F740000}"/>
    <cellStyle name="好_5月月度、季度、年度计划表样(辽宁分公司) 2 3 2" xfId="28305" xr:uid="{00000000-0005-0000-0000-0000A0740000}"/>
    <cellStyle name="好_5月月度、季度、年度计划表样(辽宁分公司) 2 4" xfId="13578" xr:uid="{00000000-0005-0000-0000-0000A1740000}"/>
    <cellStyle name="好_5月月度、季度、年度计划表样(辽宁分公司) 2 4 2" xfId="36850" xr:uid="{00000000-0005-0000-0000-0000A2740000}"/>
    <cellStyle name="好_5月月度、季度、年度计划表样(辽宁分公司) 2 5" xfId="15972" xr:uid="{00000000-0005-0000-0000-0000A3740000}"/>
    <cellStyle name="好_5月月度、季度、年度计划表样(辽宁分公司) 2 5 2" xfId="34407" xr:uid="{00000000-0005-0000-0000-0000A4740000}"/>
    <cellStyle name="好_5月月度、季度、年度计划表样(辽宁分公司) 2 6" xfId="30772" xr:uid="{00000000-0005-0000-0000-0000A5740000}"/>
    <cellStyle name="好_5月月度、季度、年度计划表样(辽宁分公司) 3" xfId="5976" xr:uid="{00000000-0005-0000-0000-0000A6740000}"/>
    <cellStyle name="好_5月月度、季度、年度计划表样(辽宁分公司) 3 2" xfId="7792" xr:uid="{00000000-0005-0000-0000-0000A7740000}"/>
    <cellStyle name="好_5月月度、季度、年度计划表样(辽宁分公司) 3 2 2" xfId="36851" xr:uid="{00000000-0005-0000-0000-0000A8740000}"/>
    <cellStyle name="好_5月月度、季度、年度计划表样(辽宁分公司) 3 3" xfId="13579" xr:uid="{00000000-0005-0000-0000-0000A9740000}"/>
    <cellStyle name="好_5月月度、季度、年度计划表样(辽宁分公司) 3 3 2" xfId="36852" xr:uid="{00000000-0005-0000-0000-0000AA740000}"/>
    <cellStyle name="好_5月月度、季度、年度计划表样(辽宁分公司) 3 4" xfId="30774" xr:uid="{00000000-0005-0000-0000-0000AB740000}"/>
    <cellStyle name="好_5月月度、季度、年度计划表样(辽宁分公司) 4" xfId="13580" xr:uid="{00000000-0005-0000-0000-0000AC740000}"/>
    <cellStyle name="好_5月月度、季度、年度计划表样(辽宁分公司) 4 2" xfId="30776" xr:uid="{00000000-0005-0000-0000-0000AD740000}"/>
    <cellStyle name="好_5月月度、季度、年度计划表样(辽宁分公司) 5" xfId="13581" xr:uid="{00000000-0005-0000-0000-0000AE740000}"/>
    <cellStyle name="好_5月月度、季度、年度计划表样(辽宁分公司) 5 2" xfId="36853" xr:uid="{00000000-0005-0000-0000-0000AF740000}"/>
    <cellStyle name="好_5月月度、季度、年度计划表样(辽宁分公司) 6" xfId="15968" xr:uid="{00000000-0005-0000-0000-0000B0740000}"/>
    <cellStyle name="好_5月月度、季度、年度计划表样(辽宁分公司) 6 2" xfId="36854" xr:uid="{00000000-0005-0000-0000-0000B1740000}"/>
    <cellStyle name="好_5月月度、季度、年度计划表样(辽宁分公司) 7" xfId="22785" xr:uid="{00000000-0005-0000-0000-0000B2740000}"/>
    <cellStyle name="好_6月报表" xfId="3272" xr:uid="{00000000-0005-0000-0000-0000B3740000}"/>
    <cellStyle name="好_6月报表 2" xfId="5978" xr:uid="{00000000-0005-0000-0000-0000B4740000}"/>
    <cellStyle name="好_6月报表 2 2" xfId="7786" xr:uid="{00000000-0005-0000-0000-0000B5740000}"/>
    <cellStyle name="好_6月报表 2 2 2" xfId="36783" xr:uid="{00000000-0005-0000-0000-0000B6740000}"/>
    <cellStyle name="好_6月报表 2 3" xfId="11213" xr:uid="{00000000-0005-0000-0000-0000B7740000}"/>
    <cellStyle name="好_6月报表 2 3 2" xfId="30386" xr:uid="{00000000-0005-0000-0000-0000B8740000}"/>
    <cellStyle name="好_6月报表 2 4" xfId="31790" xr:uid="{00000000-0005-0000-0000-0000B9740000}"/>
    <cellStyle name="好_6月报表 3" xfId="11788" xr:uid="{00000000-0005-0000-0000-0000BA740000}"/>
    <cellStyle name="好_6月报表 3 2" xfId="31793" xr:uid="{00000000-0005-0000-0000-0000BB740000}"/>
    <cellStyle name="好_6月报表 4" xfId="12620" xr:uid="{00000000-0005-0000-0000-0000BC740000}"/>
    <cellStyle name="好_6月报表 4 2" xfId="31795" xr:uid="{00000000-0005-0000-0000-0000BD740000}"/>
    <cellStyle name="好_6月报表 5" xfId="17858" xr:uid="{00000000-0005-0000-0000-0000BE740000}"/>
    <cellStyle name="好_6月报表 5 2" xfId="36856" xr:uid="{00000000-0005-0000-0000-0000BF740000}"/>
    <cellStyle name="好_6月报表 6" xfId="36855" xr:uid="{00000000-0005-0000-0000-0000C0740000}"/>
    <cellStyle name="好_6月报表_1" xfId="3273" xr:uid="{00000000-0005-0000-0000-0000C1740000}"/>
    <cellStyle name="好_6月报表_1 2" xfId="5979" xr:uid="{00000000-0005-0000-0000-0000C2740000}"/>
    <cellStyle name="好_6月报表_1 2 2" xfId="34865" xr:uid="{00000000-0005-0000-0000-0000C3740000}"/>
    <cellStyle name="好_6月报表_1 3" xfId="12853" xr:uid="{00000000-0005-0000-0000-0000C4740000}"/>
    <cellStyle name="好_6月报表_1 3 2" xfId="34871" xr:uid="{00000000-0005-0000-0000-0000C5740000}"/>
    <cellStyle name="好_6月报表_1 4" xfId="13582" xr:uid="{00000000-0005-0000-0000-0000C6740000}"/>
    <cellStyle name="好_6月报表_1 4 2" xfId="34874" xr:uid="{00000000-0005-0000-0000-0000C7740000}"/>
    <cellStyle name="好_6月报表_1 5" xfId="17859" xr:uid="{00000000-0005-0000-0000-0000C8740000}"/>
    <cellStyle name="好_6月报表_1 5 2" xfId="34876" xr:uid="{00000000-0005-0000-0000-0000C9740000}"/>
    <cellStyle name="好_6月报表_1 6" xfId="36857" xr:uid="{00000000-0005-0000-0000-0000CA740000}"/>
    <cellStyle name="好_6月报表_12月材料动态最终修改" xfId="3274" xr:uid="{00000000-0005-0000-0000-0000CB740000}"/>
    <cellStyle name="好_6月报表_12月材料动态最终修改 2" xfId="5980" xr:uid="{00000000-0005-0000-0000-0000CC740000}"/>
    <cellStyle name="好_6月报表_12月材料动态最终修改 2 2" xfId="36860" xr:uid="{00000000-0005-0000-0000-0000CD740000}"/>
    <cellStyle name="好_6月报表_12月材料动态最终修改 3" xfId="13583" xr:uid="{00000000-0005-0000-0000-0000CE740000}"/>
    <cellStyle name="好_6月报表_12月材料动态最终修改 3 2" xfId="36861" xr:uid="{00000000-0005-0000-0000-0000CF740000}"/>
    <cellStyle name="好_6月报表_12月材料动态最终修改 4" xfId="13584" xr:uid="{00000000-0005-0000-0000-0000D0740000}"/>
    <cellStyle name="好_6月报表_12月材料动态最终修改 4 2" xfId="36862" xr:uid="{00000000-0005-0000-0000-0000D1740000}"/>
    <cellStyle name="好_6月报表_12月材料动态最终修改 5" xfId="17860" xr:uid="{00000000-0005-0000-0000-0000D2740000}"/>
    <cellStyle name="好_6月报表_12月材料动态最终修改 5 2" xfId="36863" xr:uid="{00000000-0005-0000-0000-0000D3740000}"/>
    <cellStyle name="好_6月报表_12月材料动态最终修改 6" xfId="36859" xr:uid="{00000000-0005-0000-0000-0000D4740000}"/>
    <cellStyle name="好_6月报表_1月动态、资金动态" xfId="3275" xr:uid="{00000000-0005-0000-0000-0000D5740000}"/>
    <cellStyle name="好_6月报表_1月动态、资金动态 2" xfId="5981" xr:uid="{00000000-0005-0000-0000-0000D6740000}"/>
    <cellStyle name="好_6月报表_1月动态、资金动态 2 2" xfId="7793" xr:uid="{00000000-0005-0000-0000-0000D7740000}"/>
    <cellStyle name="好_6月报表_1月动态、资金动态 2 2 2" xfId="27189" xr:uid="{00000000-0005-0000-0000-0000D8740000}"/>
    <cellStyle name="好_6月报表_1月动态、资金动态 2 3" xfId="13585" xr:uid="{00000000-0005-0000-0000-0000D9740000}"/>
    <cellStyle name="好_6月报表_1月动态、资金动态 2 3 2" xfId="27191" xr:uid="{00000000-0005-0000-0000-0000DA740000}"/>
    <cellStyle name="好_6月报表_1月动态、资金动态 2 4" xfId="26784" xr:uid="{00000000-0005-0000-0000-0000DB740000}"/>
    <cellStyle name="好_6月报表_1月动态、资金动态 3" xfId="13586" xr:uid="{00000000-0005-0000-0000-0000DC740000}"/>
    <cellStyle name="好_6月报表_1月动态、资金动态 3 2" xfId="26786" xr:uid="{00000000-0005-0000-0000-0000DD740000}"/>
    <cellStyle name="好_6月报表_1月动态、资金动态 4" xfId="13587" xr:uid="{00000000-0005-0000-0000-0000DE740000}"/>
    <cellStyle name="好_6月报表_1月动态、资金动态 4 2" xfId="36866" xr:uid="{00000000-0005-0000-0000-0000DF740000}"/>
    <cellStyle name="好_6月报表_1月动态、资金动态 5" xfId="17861" xr:uid="{00000000-0005-0000-0000-0000E0740000}"/>
    <cellStyle name="好_6月报表_1月动态、资金动态 5 2" xfId="36867" xr:uid="{00000000-0005-0000-0000-0000E1740000}"/>
    <cellStyle name="好_6月报表_1月动态、资金动态 6" xfId="36865" xr:uid="{00000000-0005-0000-0000-0000E2740000}"/>
    <cellStyle name="好_6月报表_材料动态1" xfId="3276" xr:uid="{00000000-0005-0000-0000-0000E3740000}"/>
    <cellStyle name="好_6月报表_材料动态1 2" xfId="5982" xr:uid="{00000000-0005-0000-0000-0000E4740000}"/>
    <cellStyle name="好_6月报表_材料动态1 2 2" xfId="36868" xr:uid="{00000000-0005-0000-0000-0000E5740000}"/>
    <cellStyle name="好_6月报表_材料动态1 3" xfId="13588" xr:uid="{00000000-0005-0000-0000-0000E6740000}"/>
    <cellStyle name="好_6月报表_材料动态1 3 2" xfId="36869" xr:uid="{00000000-0005-0000-0000-0000E7740000}"/>
    <cellStyle name="好_6月报表_材料动态1 4" xfId="13589" xr:uid="{00000000-0005-0000-0000-0000E8740000}"/>
    <cellStyle name="好_6月报表_材料动态1 4 2" xfId="36870" xr:uid="{00000000-0005-0000-0000-0000E9740000}"/>
    <cellStyle name="好_6月报表_材料动态1 5" xfId="17862" xr:uid="{00000000-0005-0000-0000-0000EA740000}"/>
    <cellStyle name="好_6月报表_材料动态1 5 2" xfId="36871" xr:uid="{00000000-0005-0000-0000-0000EB740000}"/>
    <cellStyle name="好_6月报表_材料动态1 6" xfId="22149" xr:uid="{00000000-0005-0000-0000-0000EC740000}"/>
    <cellStyle name="好_6月报表_动车10月资金动态" xfId="3144" xr:uid="{00000000-0005-0000-0000-0000ED740000}"/>
    <cellStyle name="好_6月报表_动车10月资金动态 2" xfId="5983" xr:uid="{00000000-0005-0000-0000-0000EE740000}"/>
    <cellStyle name="好_6月报表_动车10月资金动态 2 2" xfId="7794" xr:uid="{00000000-0005-0000-0000-0000EF740000}"/>
    <cellStyle name="好_6月报表_动车10月资金动态 2 2 2" xfId="36872" xr:uid="{00000000-0005-0000-0000-0000F0740000}"/>
    <cellStyle name="好_6月报表_动车10月资金动态 2 3" xfId="13590" xr:uid="{00000000-0005-0000-0000-0000F1740000}"/>
    <cellStyle name="好_6月报表_动车10月资金动态 2 3 2" xfId="36873" xr:uid="{00000000-0005-0000-0000-0000F2740000}"/>
    <cellStyle name="好_6月报表_动车10月资金动态 2 4" xfId="29159" xr:uid="{00000000-0005-0000-0000-0000F3740000}"/>
    <cellStyle name="好_6月报表_动车10月资金动态 3" xfId="13591" xr:uid="{00000000-0005-0000-0000-0000F4740000}"/>
    <cellStyle name="好_6月报表_动车10月资金动态 3 2" xfId="36874" xr:uid="{00000000-0005-0000-0000-0000F5740000}"/>
    <cellStyle name="好_6月报表_动车10月资金动态 4" xfId="13592" xr:uid="{00000000-0005-0000-0000-0000F6740000}"/>
    <cellStyle name="好_6月报表_动车10月资金动态 4 2" xfId="36875" xr:uid="{00000000-0005-0000-0000-0000F7740000}"/>
    <cellStyle name="好_6月报表_动车10月资金动态 5" xfId="17727" xr:uid="{00000000-0005-0000-0000-0000F8740000}"/>
    <cellStyle name="好_6月报表_动车10月资金动态 5 2" xfId="36876" xr:uid="{00000000-0005-0000-0000-0000F9740000}"/>
    <cellStyle name="好_6月报表_动车10月资金动态 6" xfId="24845" xr:uid="{00000000-0005-0000-0000-0000FA740000}"/>
    <cellStyle name="好_6月报表_动车9月材料动态" xfId="3277" xr:uid="{00000000-0005-0000-0000-0000FB740000}"/>
    <cellStyle name="好_6月报表_动车9月材料动态 2" xfId="5984" xr:uid="{00000000-0005-0000-0000-0000FC740000}"/>
    <cellStyle name="好_6月报表_动车9月材料动态 2 2" xfId="36880" xr:uid="{00000000-0005-0000-0000-0000FD740000}"/>
    <cellStyle name="好_6月报表_动车9月材料动态 3" xfId="13594" xr:uid="{00000000-0005-0000-0000-0000FE740000}"/>
    <cellStyle name="好_6月报表_动车9月材料动态 3 2" xfId="36881" xr:uid="{00000000-0005-0000-0000-0000FF740000}"/>
    <cellStyle name="好_6月报表_动车9月材料动态 4" xfId="13595" xr:uid="{00000000-0005-0000-0000-000000750000}"/>
    <cellStyle name="好_6月报表_动车9月材料动态 4 2" xfId="34324" xr:uid="{00000000-0005-0000-0000-000001750000}"/>
    <cellStyle name="好_6月报表_动车9月材料动态 5" xfId="17863" xr:uid="{00000000-0005-0000-0000-000002750000}"/>
    <cellStyle name="好_6月报表_动车9月材料动态 5 2" xfId="36882" xr:uid="{00000000-0005-0000-0000-000003750000}"/>
    <cellStyle name="好_6月报表_动车9月材料动态 6" xfId="36878" xr:uid="{00000000-0005-0000-0000-000004750000}"/>
    <cellStyle name="好_6月报表_汇总10月材料动态" xfId="1029" xr:uid="{00000000-0005-0000-0000-000005750000}"/>
    <cellStyle name="好_6月报表_汇总10月材料动态 2" xfId="5985" xr:uid="{00000000-0005-0000-0000-000006750000}"/>
    <cellStyle name="好_6月报表_汇总10月材料动态 2 2" xfId="36884" xr:uid="{00000000-0005-0000-0000-000007750000}"/>
    <cellStyle name="好_6月报表_汇总10月材料动态 3" xfId="13596" xr:uid="{00000000-0005-0000-0000-000008750000}"/>
    <cellStyle name="好_6月报表_汇总10月材料动态 3 2" xfId="36885" xr:uid="{00000000-0005-0000-0000-000009750000}"/>
    <cellStyle name="好_6月报表_汇总10月材料动态 4" xfId="13597" xr:uid="{00000000-0005-0000-0000-00000A750000}"/>
    <cellStyle name="好_6月报表_汇总10月材料动态 4 2" xfId="36886" xr:uid="{00000000-0005-0000-0000-00000B750000}"/>
    <cellStyle name="好_6月报表_汇总10月材料动态 5" xfId="15735" xr:uid="{00000000-0005-0000-0000-00000C750000}"/>
    <cellStyle name="好_6月报表_汇总10月材料动态 5 2" xfId="36887" xr:uid="{00000000-0005-0000-0000-00000D750000}"/>
    <cellStyle name="好_6月报表_汇总10月材料动态 6" xfId="36883" xr:uid="{00000000-0005-0000-0000-00000E750000}"/>
    <cellStyle name="好_6月报表_建安1月材料动态" xfId="3142" xr:uid="{00000000-0005-0000-0000-00000F750000}"/>
    <cellStyle name="好_6月报表_建安1月材料动态 2" xfId="5986" xr:uid="{00000000-0005-0000-0000-000010750000}"/>
    <cellStyle name="好_6月报表_建安1月材料动态 2 2" xfId="36889" xr:uid="{00000000-0005-0000-0000-000011750000}"/>
    <cellStyle name="好_6月报表_建安1月材料动态 3" xfId="13598" xr:uid="{00000000-0005-0000-0000-000012750000}"/>
    <cellStyle name="好_6月报表_建安1月材料动态 3 2" xfId="36890" xr:uid="{00000000-0005-0000-0000-000013750000}"/>
    <cellStyle name="好_6月报表_建安1月材料动态 4" xfId="10015" xr:uid="{00000000-0005-0000-0000-000014750000}"/>
    <cellStyle name="好_6月报表_建安1月材料动态 4 2" xfId="24855" xr:uid="{00000000-0005-0000-0000-000015750000}"/>
    <cellStyle name="好_6月报表_建安1月材料动态 5" xfId="17725" xr:uid="{00000000-0005-0000-0000-000016750000}"/>
    <cellStyle name="好_6月报表_建安1月材料动态 5 2" xfId="20972" xr:uid="{00000000-0005-0000-0000-000017750000}"/>
    <cellStyle name="好_6月报表_建安1月材料动态 6" xfId="36888" xr:uid="{00000000-0005-0000-0000-000018750000}"/>
    <cellStyle name="好_6月材料报销单（冲钢材）" xfId="3278" xr:uid="{00000000-0005-0000-0000-000019750000}"/>
    <cellStyle name="好_6月材料报销单（冲钢材） 2" xfId="5987" xr:uid="{00000000-0005-0000-0000-00001A750000}"/>
    <cellStyle name="好_6月材料报销单（冲钢材） 2 2" xfId="7795" xr:uid="{00000000-0005-0000-0000-00001B750000}"/>
    <cellStyle name="好_6月材料报销单（冲钢材） 2 2 2" xfId="36894" xr:uid="{00000000-0005-0000-0000-00001C750000}"/>
    <cellStyle name="好_6月材料报销单（冲钢材） 2 3" xfId="13599" xr:uid="{00000000-0005-0000-0000-00001D750000}"/>
    <cellStyle name="好_6月材料报销单（冲钢材） 2 3 2" xfId="36895" xr:uid="{00000000-0005-0000-0000-00001E750000}"/>
    <cellStyle name="好_6月材料报销单（冲钢材） 2 4" xfId="36893" xr:uid="{00000000-0005-0000-0000-00001F750000}"/>
    <cellStyle name="好_6月材料报销单（冲钢材） 3" xfId="13600" xr:uid="{00000000-0005-0000-0000-000020750000}"/>
    <cellStyle name="好_6月材料报销单（冲钢材） 3 2" xfId="36896" xr:uid="{00000000-0005-0000-0000-000021750000}"/>
    <cellStyle name="好_6月材料报销单（冲钢材） 4" xfId="13601" xr:uid="{00000000-0005-0000-0000-000022750000}"/>
    <cellStyle name="好_6月材料报销单（冲钢材） 4 2" xfId="36897" xr:uid="{00000000-0005-0000-0000-000023750000}"/>
    <cellStyle name="好_6月材料报销单（冲钢材） 5" xfId="17864" xr:uid="{00000000-0005-0000-0000-000024750000}"/>
    <cellStyle name="好_6月材料报销单（冲钢材） 5 2" xfId="36898" xr:uid="{00000000-0005-0000-0000-000025750000}"/>
    <cellStyle name="好_6月材料报销单（冲钢材） 6" xfId="36892" xr:uid="{00000000-0005-0000-0000-000026750000}"/>
    <cellStyle name="好_6月材料报销单（冲钢材）_12月材料动态最终修改" xfId="3279" xr:uid="{00000000-0005-0000-0000-000027750000}"/>
    <cellStyle name="好_6月材料报销单（冲钢材）_12月材料动态最终修改 2" xfId="5988" xr:uid="{00000000-0005-0000-0000-000028750000}"/>
    <cellStyle name="好_6月材料报销单（冲钢材）_12月材料动态最终修改 2 2" xfId="25499" xr:uid="{00000000-0005-0000-0000-000029750000}"/>
    <cellStyle name="好_6月材料报销单（冲钢材）_12月材料动态最终修改 3" xfId="13602" xr:uid="{00000000-0005-0000-0000-00002A750000}"/>
    <cellStyle name="好_6月材料报销单（冲钢材）_12月材料动态最终修改 3 2" xfId="25501" xr:uid="{00000000-0005-0000-0000-00002B750000}"/>
    <cellStyle name="好_6月材料报销单（冲钢材）_12月材料动态最终修改 4" xfId="13603" xr:uid="{00000000-0005-0000-0000-00002C750000}"/>
    <cellStyle name="好_6月材料报销单（冲钢材）_12月材料动态最终修改 4 2" xfId="36900" xr:uid="{00000000-0005-0000-0000-00002D750000}"/>
    <cellStyle name="好_6月材料报销单（冲钢材）_12月材料动态最终修改 5" xfId="17865" xr:uid="{00000000-0005-0000-0000-00002E750000}"/>
    <cellStyle name="好_6月材料报销单（冲钢材）_12月材料动态最终修改 5 2" xfId="36901" xr:uid="{00000000-0005-0000-0000-00002F750000}"/>
    <cellStyle name="好_6月材料报销单（冲钢材）_12月材料动态最终修改 6" xfId="36899" xr:uid="{00000000-0005-0000-0000-000030750000}"/>
    <cellStyle name="好_6月材料报销单（冲钢材）_1月动态、资金动态" xfId="2309" xr:uid="{00000000-0005-0000-0000-000031750000}"/>
    <cellStyle name="好_6月材料报销单（冲钢材）_1月动态、资金动态 2" xfId="5989" xr:uid="{00000000-0005-0000-0000-000032750000}"/>
    <cellStyle name="好_6月材料报销单（冲钢材）_1月动态、资金动态 2 2" xfId="7796" xr:uid="{00000000-0005-0000-0000-000033750000}"/>
    <cellStyle name="好_6月材料报销单（冲钢材）_1月动态、资金动态 2 2 2" xfId="36906" xr:uid="{00000000-0005-0000-0000-000034750000}"/>
    <cellStyle name="好_6月材料报销单（冲钢材）_1月动态、资金动态 2 3" xfId="13605" xr:uid="{00000000-0005-0000-0000-000035750000}"/>
    <cellStyle name="好_6月材料报销单（冲钢材）_1月动态、资金动态 2 3 2" xfId="36907" xr:uid="{00000000-0005-0000-0000-000036750000}"/>
    <cellStyle name="好_6月材料报销单（冲钢材）_1月动态、资金动态 2 4" xfId="36904" xr:uid="{00000000-0005-0000-0000-000037750000}"/>
    <cellStyle name="好_6月材料报销单（冲钢材）_1月动态、资金动态 3" xfId="13606" xr:uid="{00000000-0005-0000-0000-000038750000}"/>
    <cellStyle name="好_6月材料报销单（冲钢材）_1月动态、资金动态 3 2" xfId="36908" xr:uid="{00000000-0005-0000-0000-000039750000}"/>
    <cellStyle name="好_6月材料报销单（冲钢材）_1月动态、资金动态 4" xfId="13607" xr:uid="{00000000-0005-0000-0000-00003A750000}"/>
    <cellStyle name="好_6月材料报销单（冲钢材）_1月动态、资金动态 4 2" xfId="36909" xr:uid="{00000000-0005-0000-0000-00003B750000}"/>
    <cellStyle name="好_6月材料报销单（冲钢材）_1月动态、资金动态 5" xfId="16909" xr:uid="{00000000-0005-0000-0000-00003C750000}"/>
    <cellStyle name="好_6月材料报销单（冲钢材）_1月动态、资金动态 5 2" xfId="36911" xr:uid="{00000000-0005-0000-0000-00003D750000}"/>
    <cellStyle name="好_6月材料报销单（冲钢材）_1月动态、资金动态 6" xfId="36903" xr:uid="{00000000-0005-0000-0000-00003E750000}"/>
    <cellStyle name="好_6月材料报销单（冲钢材）_材料动态1" xfId="847" xr:uid="{00000000-0005-0000-0000-00003F750000}"/>
    <cellStyle name="好_6月材料报销单（冲钢材）_材料动态1 2" xfId="5990" xr:uid="{00000000-0005-0000-0000-000040750000}"/>
    <cellStyle name="好_6月材料报销单（冲钢材）_材料动态1 2 2" xfId="33995" xr:uid="{00000000-0005-0000-0000-000041750000}"/>
    <cellStyle name="好_6月材料报销单（冲钢材）_材料动态1 3" xfId="13608" xr:uid="{00000000-0005-0000-0000-000042750000}"/>
    <cellStyle name="好_6月材料报销单（冲钢材）_材料动态1 3 2" xfId="36913" xr:uid="{00000000-0005-0000-0000-000043750000}"/>
    <cellStyle name="好_6月材料报销单（冲钢材）_材料动态1 4" xfId="11105" xr:uid="{00000000-0005-0000-0000-000044750000}"/>
    <cellStyle name="好_6月材料报销单（冲钢材）_材料动态1 4 2" xfId="21320" xr:uid="{00000000-0005-0000-0000-000045750000}"/>
    <cellStyle name="好_6月材料报销单（冲钢材）_材料动态1 5" xfId="15650" xr:uid="{00000000-0005-0000-0000-000046750000}"/>
    <cellStyle name="好_6月材料报销单（冲钢材）_材料动态1 5 2" xfId="21161" xr:uid="{00000000-0005-0000-0000-000047750000}"/>
    <cellStyle name="好_6月材料报销单（冲钢材）_材料动态1 6" xfId="36912" xr:uid="{00000000-0005-0000-0000-000048750000}"/>
    <cellStyle name="好_6月材料报销单（冲钢材）_动车10月资金动态" xfId="1981" xr:uid="{00000000-0005-0000-0000-000049750000}"/>
    <cellStyle name="好_6月材料报销单（冲钢材）_动车10月资金动态 2" xfId="5991" xr:uid="{00000000-0005-0000-0000-00004A750000}"/>
    <cellStyle name="好_6月材料报销单（冲钢材）_动车10月资金动态 2 2" xfId="7797" xr:uid="{00000000-0005-0000-0000-00004B750000}"/>
    <cellStyle name="好_6月材料报销单（冲钢材）_动车10月资金动态 2 2 2" xfId="36917" xr:uid="{00000000-0005-0000-0000-00004C750000}"/>
    <cellStyle name="好_6月材料报销单（冲钢材）_动车10月资金动态 2 3" xfId="13609" xr:uid="{00000000-0005-0000-0000-00004D750000}"/>
    <cellStyle name="好_6月材料报销单（冲钢材）_动车10月资金动态 2 3 2" xfId="23651" xr:uid="{00000000-0005-0000-0000-00004E750000}"/>
    <cellStyle name="好_6月材料报销单（冲钢材）_动车10月资金动态 2 4" xfId="36916" xr:uid="{00000000-0005-0000-0000-00004F750000}"/>
    <cellStyle name="好_6月材料报销单（冲钢材）_动车10月资金动态 3" xfId="13610" xr:uid="{00000000-0005-0000-0000-000050750000}"/>
    <cellStyle name="好_6月材料报销单（冲钢材）_动车10月资金动态 3 2" xfId="36920" xr:uid="{00000000-0005-0000-0000-000051750000}"/>
    <cellStyle name="好_6月材料报销单（冲钢材）_动车10月资金动态 4" xfId="13611" xr:uid="{00000000-0005-0000-0000-000052750000}"/>
    <cellStyle name="好_6月材料报销单（冲钢材）_动车10月资金动态 4 2" xfId="36921" xr:uid="{00000000-0005-0000-0000-000053750000}"/>
    <cellStyle name="好_6月材料报销单（冲钢材）_动车10月资金动态 5" xfId="16603" xr:uid="{00000000-0005-0000-0000-000054750000}"/>
    <cellStyle name="好_6月材料报销单（冲钢材）_动车10月资金动态 5 2" xfId="26103" xr:uid="{00000000-0005-0000-0000-000055750000}"/>
    <cellStyle name="好_6月材料报销单（冲钢材）_动车10月资金动态 6" xfId="35504" xr:uid="{00000000-0005-0000-0000-000056750000}"/>
    <cellStyle name="好_6月材料报销单（冲钢材）_动车9月材料动态" xfId="3280" xr:uid="{00000000-0005-0000-0000-000057750000}"/>
    <cellStyle name="好_6月材料报销单（冲钢材）_动车9月材料动态 2" xfId="5992" xr:uid="{00000000-0005-0000-0000-000058750000}"/>
    <cellStyle name="好_6月材料报销单（冲钢材）_动车9月材料动态 2 2" xfId="36922" xr:uid="{00000000-0005-0000-0000-000059750000}"/>
    <cellStyle name="好_6月材料报销单（冲钢材）_动车9月材料动态 3" xfId="13612" xr:uid="{00000000-0005-0000-0000-00005A750000}"/>
    <cellStyle name="好_6月材料报销单（冲钢材）_动车9月材料动态 3 2" xfId="36923" xr:uid="{00000000-0005-0000-0000-00005B750000}"/>
    <cellStyle name="好_6月材料报销单（冲钢材）_动车9月材料动态 4" xfId="13613" xr:uid="{00000000-0005-0000-0000-00005C750000}"/>
    <cellStyle name="好_6月材料报销单（冲钢材）_动车9月材料动态 4 2" xfId="24509" xr:uid="{00000000-0005-0000-0000-00005D750000}"/>
    <cellStyle name="好_6月材料报销单（冲钢材）_动车9月材料动态 5" xfId="15576" xr:uid="{00000000-0005-0000-0000-00005E750000}"/>
    <cellStyle name="好_6月材料报销单（冲钢材）_动车9月材料动态 5 2" xfId="36316" xr:uid="{00000000-0005-0000-0000-00005F750000}"/>
    <cellStyle name="好_6月材料报销单（冲钢材）_动车9月材料动态 6" xfId="21254" xr:uid="{00000000-0005-0000-0000-000060750000}"/>
    <cellStyle name="好_6月材料报销单（冲钢材）_汇总10月材料动态" xfId="1222" xr:uid="{00000000-0005-0000-0000-000061750000}"/>
    <cellStyle name="好_6月材料报销单（冲钢材）_汇总10月材料动态 2" xfId="5993" xr:uid="{00000000-0005-0000-0000-000062750000}"/>
    <cellStyle name="好_6月材料报销单（冲钢材）_汇总10月材料动态 2 2" xfId="36925" xr:uid="{00000000-0005-0000-0000-000063750000}"/>
    <cellStyle name="好_6月材料报销单（冲钢材）_汇总10月材料动态 3" xfId="10587" xr:uid="{00000000-0005-0000-0000-000064750000}"/>
    <cellStyle name="好_6月材料报销单（冲钢材）_汇总10月材料动态 3 2" xfId="25315" xr:uid="{00000000-0005-0000-0000-000065750000}"/>
    <cellStyle name="好_6月材料报销单（冲钢材）_汇总10月材料动态 4" xfId="10680" xr:uid="{00000000-0005-0000-0000-000066750000}"/>
    <cellStyle name="好_6月材料报销单（冲钢材）_汇总10月材料动态 4 2" xfId="24839" xr:uid="{00000000-0005-0000-0000-000067750000}"/>
    <cellStyle name="好_6月材料报销单（冲钢材）_汇总10月材料动态 5" xfId="15835" xr:uid="{00000000-0005-0000-0000-000068750000}"/>
    <cellStyle name="好_6月材料报销单（冲钢材）_汇总10月材料动态 5 2" xfId="36926" xr:uid="{00000000-0005-0000-0000-000069750000}"/>
    <cellStyle name="好_6月材料报销单（冲钢材）_汇总10月材料动态 6" xfId="36924" xr:uid="{00000000-0005-0000-0000-00006A750000}"/>
    <cellStyle name="好_6月材料报销单（冲钢材）_建安1月材料动态" xfId="3281" xr:uid="{00000000-0005-0000-0000-00006B750000}"/>
    <cellStyle name="好_6月材料报销单（冲钢材）_建安1月材料动态 2" xfId="5994" xr:uid="{00000000-0005-0000-0000-00006C750000}"/>
    <cellStyle name="好_6月材料报销单（冲钢材）_建安1月材料动态 2 2" xfId="36928" xr:uid="{00000000-0005-0000-0000-00006D750000}"/>
    <cellStyle name="好_6月材料报销单（冲钢材）_建安1月材料动态 3" xfId="13614" xr:uid="{00000000-0005-0000-0000-00006E750000}"/>
    <cellStyle name="好_6月材料报销单（冲钢材）_建安1月材料动态 3 2" xfId="36929" xr:uid="{00000000-0005-0000-0000-00006F750000}"/>
    <cellStyle name="好_6月材料报销单（冲钢材）_建安1月材料动态 4" xfId="13615" xr:uid="{00000000-0005-0000-0000-000070750000}"/>
    <cellStyle name="好_6月材料报销单（冲钢材）_建安1月材料动态 4 2" xfId="36930" xr:uid="{00000000-0005-0000-0000-000071750000}"/>
    <cellStyle name="好_6月材料报销单（冲钢材）_建安1月材料动态 5" xfId="17866" xr:uid="{00000000-0005-0000-0000-000072750000}"/>
    <cellStyle name="好_6月材料报销单（冲钢材）_建安1月材料动态 5 2" xfId="35392" xr:uid="{00000000-0005-0000-0000-000073750000}"/>
    <cellStyle name="好_6月材料报销单（冲钢材）_建安1月材料动态 6" xfId="36927" xr:uid="{00000000-0005-0000-0000-000074750000}"/>
    <cellStyle name="好_6月材料报销单(调出方木)" xfId="3282" xr:uid="{00000000-0005-0000-0000-000075750000}"/>
    <cellStyle name="好_6月材料报销单(调出方木) 2" xfId="5995" xr:uid="{00000000-0005-0000-0000-000076750000}"/>
    <cellStyle name="好_6月材料报销单(调出方木) 2 2" xfId="7798" xr:uid="{00000000-0005-0000-0000-000077750000}"/>
    <cellStyle name="好_6月材料报销单(调出方木) 2 2 2" xfId="36933" xr:uid="{00000000-0005-0000-0000-000078750000}"/>
    <cellStyle name="好_6月材料报销单(调出方木) 2 3" xfId="13616" xr:uid="{00000000-0005-0000-0000-000079750000}"/>
    <cellStyle name="好_6月材料报销单(调出方木) 2 3 2" xfId="36934" xr:uid="{00000000-0005-0000-0000-00007A750000}"/>
    <cellStyle name="好_6月材料报销单(调出方木) 2 4" xfId="23520" xr:uid="{00000000-0005-0000-0000-00007B750000}"/>
    <cellStyle name="好_6月材料报销单(调出方木) 3" xfId="13617" xr:uid="{00000000-0005-0000-0000-00007C750000}"/>
    <cellStyle name="好_6月材料报销单(调出方木) 3 2" xfId="36935" xr:uid="{00000000-0005-0000-0000-00007D750000}"/>
    <cellStyle name="好_6月材料报销单(调出方木) 4" xfId="13618" xr:uid="{00000000-0005-0000-0000-00007E750000}"/>
    <cellStyle name="好_6月材料报销单(调出方木) 4 2" xfId="36936" xr:uid="{00000000-0005-0000-0000-00007F750000}"/>
    <cellStyle name="好_6月材料报销单(调出方木) 5" xfId="17867" xr:uid="{00000000-0005-0000-0000-000080750000}"/>
    <cellStyle name="好_6月材料报销单(调出方木) 5 2" xfId="36937" xr:uid="{00000000-0005-0000-0000-000081750000}"/>
    <cellStyle name="好_6月材料报销单(调出方木) 6" xfId="36932" xr:uid="{00000000-0005-0000-0000-000082750000}"/>
    <cellStyle name="好_6月材料报销单(调出方木)_12月材料动态最终修改" xfId="3285" xr:uid="{00000000-0005-0000-0000-000083750000}"/>
    <cellStyle name="好_6月材料报销单(调出方木)_12月材料动态最终修改 2" xfId="5996" xr:uid="{00000000-0005-0000-0000-000084750000}"/>
    <cellStyle name="好_6月材料报销单(调出方木)_12月材料动态最终修改 2 2" xfId="36938" xr:uid="{00000000-0005-0000-0000-000085750000}"/>
    <cellStyle name="好_6月材料报销单(调出方木)_12月材料动态最终修改 3" xfId="13619" xr:uid="{00000000-0005-0000-0000-000086750000}"/>
    <cellStyle name="好_6月材料报销单(调出方木)_12月材料动态最终修改 3 2" xfId="36939" xr:uid="{00000000-0005-0000-0000-000087750000}"/>
    <cellStyle name="好_6月材料报销单(调出方木)_12月材料动态最终修改 4" xfId="13620" xr:uid="{00000000-0005-0000-0000-000088750000}"/>
    <cellStyle name="好_6月材料报销单(调出方木)_12月材料动态最终修改 4 2" xfId="36940" xr:uid="{00000000-0005-0000-0000-000089750000}"/>
    <cellStyle name="好_6月材料报销单(调出方木)_12月材料动态最终修改 5" xfId="17870" xr:uid="{00000000-0005-0000-0000-00008A750000}"/>
    <cellStyle name="好_6月材料报销单(调出方木)_12月材料动态最终修改 5 2" xfId="36941" xr:uid="{00000000-0005-0000-0000-00008B750000}"/>
    <cellStyle name="好_6月材料报销单(调出方木)_12月材料动态最终修改 6" xfId="22114" xr:uid="{00000000-0005-0000-0000-00008C750000}"/>
    <cellStyle name="好_6月材料报销单(调出方木)_1月动态、资金动态" xfId="3286" xr:uid="{00000000-0005-0000-0000-00008D750000}"/>
    <cellStyle name="好_6月材料报销单(调出方木)_1月动态、资金动态 2" xfId="5997" xr:uid="{00000000-0005-0000-0000-00008E750000}"/>
    <cellStyle name="好_6月材料报销单(调出方木)_1月动态、资金动态 2 2" xfId="7799" xr:uid="{00000000-0005-0000-0000-00008F750000}"/>
    <cellStyle name="好_6月材料报销单(调出方木)_1月动态、资金动态 2 2 2" xfId="36944" xr:uid="{00000000-0005-0000-0000-000090750000}"/>
    <cellStyle name="好_6月材料报销单(调出方木)_1月动态、资金动态 2 3" xfId="13621" xr:uid="{00000000-0005-0000-0000-000091750000}"/>
    <cellStyle name="好_6月材料报销单(调出方木)_1月动态、资金动态 2 3 2" xfId="36945" xr:uid="{00000000-0005-0000-0000-000092750000}"/>
    <cellStyle name="好_6月材料报销单(调出方木)_1月动态、资金动态 2 4" xfId="36943" xr:uid="{00000000-0005-0000-0000-000093750000}"/>
    <cellStyle name="好_6月材料报销单(调出方木)_1月动态、资金动态 3" xfId="13622" xr:uid="{00000000-0005-0000-0000-000094750000}"/>
    <cellStyle name="好_6月材料报销单(调出方木)_1月动态、资金动态 3 2" xfId="36946" xr:uid="{00000000-0005-0000-0000-000095750000}"/>
    <cellStyle name="好_6月材料报销单(调出方木)_1月动态、资金动态 4" xfId="13623" xr:uid="{00000000-0005-0000-0000-000096750000}"/>
    <cellStyle name="好_6月材料报销单(调出方木)_1月动态、资金动态 4 2" xfId="23482" xr:uid="{00000000-0005-0000-0000-000097750000}"/>
    <cellStyle name="好_6月材料报销单(调出方木)_1月动态、资金动态 5" xfId="17871" xr:uid="{00000000-0005-0000-0000-000098750000}"/>
    <cellStyle name="好_6月材料报销单(调出方木)_1月动态、资金动态 5 2" xfId="23484" xr:uid="{00000000-0005-0000-0000-000099750000}"/>
    <cellStyle name="好_6月材料报销单(调出方木)_1月动态、资金动态 6" xfId="36942" xr:uid="{00000000-0005-0000-0000-00009A750000}"/>
    <cellStyle name="好_6月材料报销单(调出方木)_材料动态1" xfId="3287" xr:uid="{00000000-0005-0000-0000-00009B750000}"/>
    <cellStyle name="好_6月材料报销单(调出方木)_材料动态1 2" xfId="5998" xr:uid="{00000000-0005-0000-0000-00009C750000}"/>
    <cellStyle name="好_6月材料报销单(调出方木)_材料动态1 2 2" xfId="24999" xr:uid="{00000000-0005-0000-0000-00009D750000}"/>
    <cellStyle name="好_6月材料报销单(调出方木)_材料动态1 3" xfId="13624" xr:uid="{00000000-0005-0000-0000-00009E750000}"/>
    <cellStyle name="好_6月材料报销单(调出方木)_材料动态1 3 2" xfId="36947" xr:uid="{00000000-0005-0000-0000-00009F750000}"/>
    <cellStyle name="好_6月材料报销单(调出方木)_材料动态1 4" xfId="13625" xr:uid="{00000000-0005-0000-0000-0000A0750000}"/>
    <cellStyle name="好_6月材料报销单(调出方木)_材料动态1 4 2" xfId="36948" xr:uid="{00000000-0005-0000-0000-0000A1750000}"/>
    <cellStyle name="好_6月材料报销单(调出方木)_材料动态1 5" xfId="17872" xr:uid="{00000000-0005-0000-0000-0000A2750000}"/>
    <cellStyle name="好_6月材料报销单(调出方木)_材料动态1 5 2" xfId="36949" xr:uid="{00000000-0005-0000-0000-0000A3750000}"/>
    <cellStyle name="好_6月材料报销单(调出方木)_材料动态1 6" xfId="24276" xr:uid="{00000000-0005-0000-0000-0000A4750000}"/>
    <cellStyle name="好_6月材料报销单(调出方木)_动车10月资金动态" xfId="3289" xr:uid="{00000000-0005-0000-0000-0000A5750000}"/>
    <cellStyle name="好_6月材料报销单(调出方木)_动车10月资金动态 2" xfId="5999" xr:uid="{00000000-0005-0000-0000-0000A6750000}"/>
    <cellStyle name="好_6月材料报销单(调出方木)_动车10月资金动态 2 2" xfId="7800" xr:uid="{00000000-0005-0000-0000-0000A7750000}"/>
    <cellStyle name="好_6月材料报销单(调出方木)_动车10月资金动态 2 2 2" xfId="33343" xr:uid="{00000000-0005-0000-0000-0000A8750000}"/>
    <cellStyle name="好_6月材料报销单(调出方木)_动车10月资金动态 2 3" xfId="12406" xr:uid="{00000000-0005-0000-0000-0000A9750000}"/>
    <cellStyle name="好_6月材料报销单(调出方木)_动车10月资金动态 2 3 2" xfId="33346" xr:uid="{00000000-0005-0000-0000-0000AA750000}"/>
    <cellStyle name="好_6月材料报销单(调出方木)_动车10月资金动态 2 4" xfId="36951" xr:uid="{00000000-0005-0000-0000-0000AB750000}"/>
    <cellStyle name="好_6月材料报销单(调出方木)_动车10月资金动态 3" xfId="13626" xr:uid="{00000000-0005-0000-0000-0000AC750000}"/>
    <cellStyle name="好_6月材料报销单(调出方木)_动车10月资金动态 3 2" xfId="36952" xr:uid="{00000000-0005-0000-0000-0000AD750000}"/>
    <cellStyle name="好_6月材料报销单(调出方木)_动车10月资金动态 4" xfId="13627" xr:uid="{00000000-0005-0000-0000-0000AE750000}"/>
    <cellStyle name="好_6月材料报销单(调出方木)_动车10月资金动态 4 2" xfId="36953" xr:uid="{00000000-0005-0000-0000-0000AF750000}"/>
    <cellStyle name="好_6月材料报销单(调出方木)_动车10月资金动态 5" xfId="17874" xr:uid="{00000000-0005-0000-0000-0000B0750000}"/>
    <cellStyle name="好_6月材料报销单(调出方木)_动车10月资金动态 5 2" xfId="28527" xr:uid="{00000000-0005-0000-0000-0000B1750000}"/>
    <cellStyle name="好_6月材料报销单(调出方木)_动车10月资金动态 6" xfId="36950" xr:uid="{00000000-0005-0000-0000-0000B2750000}"/>
    <cellStyle name="好_6月材料报销单(调出方木)_动车9月材料动态" xfId="2497" xr:uid="{00000000-0005-0000-0000-0000B3750000}"/>
    <cellStyle name="好_6月材料报销单(调出方木)_动车9月材料动态 2" xfId="6000" xr:uid="{00000000-0005-0000-0000-0000B4750000}"/>
    <cellStyle name="好_6月材料报销单(调出方木)_动车9月材料动态 2 2" xfId="32306" xr:uid="{00000000-0005-0000-0000-0000B5750000}"/>
    <cellStyle name="好_6月材料报销单(调出方木)_动车9月材料动态 3" xfId="11990" xr:uid="{00000000-0005-0000-0000-0000B6750000}"/>
    <cellStyle name="好_6月材料报销单(调出方木)_动车9月材料动态 3 2" xfId="32308" xr:uid="{00000000-0005-0000-0000-0000B7750000}"/>
    <cellStyle name="好_6月材料报销单(调出方木)_动车9月材料动态 4" xfId="11992" xr:uid="{00000000-0005-0000-0000-0000B8750000}"/>
    <cellStyle name="好_6月材料报销单(调出方木)_动车9月材料动态 4 2" xfId="32310" xr:uid="{00000000-0005-0000-0000-0000B9750000}"/>
    <cellStyle name="好_6月材料报销单(调出方木)_动车9月材料动态 5" xfId="17099" xr:uid="{00000000-0005-0000-0000-0000BA750000}"/>
    <cellStyle name="好_6月材料报销单(调出方木)_动车9月材料动态 5 2" xfId="32312" xr:uid="{00000000-0005-0000-0000-0000BB750000}"/>
    <cellStyle name="好_6月材料报销单(调出方木)_动车9月材料动态 6" xfId="36472" xr:uid="{00000000-0005-0000-0000-0000BC750000}"/>
    <cellStyle name="好_6月材料报销单(调出方木)_汇总10月材料动态" xfId="3290" xr:uid="{00000000-0005-0000-0000-0000BD750000}"/>
    <cellStyle name="好_6月材料报销单(调出方木)_汇总10月材料动态 2" xfId="6001" xr:uid="{00000000-0005-0000-0000-0000BE750000}"/>
    <cellStyle name="好_6月材料报销单(调出方木)_汇总10月材料动态 2 2" xfId="36955" xr:uid="{00000000-0005-0000-0000-0000BF750000}"/>
    <cellStyle name="好_6月材料报销单(调出方木)_汇总10月材料动态 3" xfId="12137" xr:uid="{00000000-0005-0000-0000-0000C0750000}"/>
    <cellStyle name="好_6月材料报销单(调出方木)_汇总10月材料动态 3 2" xfId="32698" xr:uid="{00000000-0005-0000-0000-0000C1750000}"/>
    <cellStyle name="好_6月材料报销单(调出方木)_汇总10月材料动态 4" xfId="12141" xr:uid="{00000000-0005-0000-0000-0000C2750000}"/>
    <cellStyle name="好_6月材料报销单(调出方木)_汇总10月材料动态 4 2" xfId="32706" xr:uid="{00000000-0005-0000-0000-0000C3750000}"/>
    <cellStyle name="好_6月材料报销单(调出方木)_汇总10月材料动态 5" xfId="17875" xr:uid="{00000000-0005-0000-0000-0000C4750000}"/>
    <cellStyle name="好_6月材料报销单(调出方木)_汇总10月材料动态 5 2" xfId="32710" xr:uid="{00000000-0005-0000-0000-0000C5750000}"/>
    <cellStyle name="好_6月材料报销单(调出方木)_汇总10月材料动态 6" xfId="36954" xr:uid="{00000000-0005-0000-0000-0000C6750000}"/>
    <cellStyle name="好_6月材料报销单(调出方木)_建安1月材料动态" xfId="1639" xr:uid="{00000000-0005-0000-0000-0000C7750000}"/>
    <cellStyle name="好_6月材料报销单(调出方木)_建安1月材料动态 2" xfId="6002" xr:uid="{00000000-0005-0000-0000-0000C8750000}"/>
    <cellStyle name="好_6月材料报销单(调出方木)_建安1月材料动态 2 2" xfId="36956" xr:uid="{00000000-0005-0000-0000-0000C9750000}"/>
    <cellStyle name="好_6月材料报销单(调出方木)_建安1月材料动态 3" xfId="13628" xr:uid="{00000000-0005-0000-0000-0000CA750000}"/>
    <cellStyle name="好_6月材料报销单(调出方木)_建安1月材料动态 3 2" xfId="36957" xr:uid="{00000000-0005-0000-0000-0000CB750000}"/>
    <cellStyle name="好_6月材料报销单(调出方木)_建安1月材料动态 4" xfId="13629" xr:uid="{00000000-0005-0000-0000-0000CC750000}"/>
    <cellStyle name="好_6月材料报销单(调出方木)_建安1月材料动态 4 2" xfId="36958" xr:uid="{00000000-0005-0000-0000-0000CD750000}"/>
    <cellStyle name="好_6月材料报销单(调出方木)_建安1月材料动态 5" xfId="16283" xr:uid="{00000000-0005-0000-0000-0000CE750000}"/>
    <cellStyle name="好_6月材料报销单(调出方木)_建安1月材料动态 5 2" xfId="36959" xr:uid="{00000000-0005-0000-0000-0000CF750000}"/>
    <cellStyle name="好_6月材料报销单(调出方木)_建安1月材料动态 6" xfId="27079" xr:uid="{00000000-0005-0000-0000-0000D0750000}"/>
    <cellStyle name="好_6月材料报销单（外调）" xfId="3292" xr:uid="{00000000-0005-0000-0000-0000D1750000}"/>
    <cellStyle name="好_6月材料报销单（外调） 2" xfId="6003" xr:uid="{00000000-0005-0000-0000-0000D2750000}"/>
    <cellStyle name="好_6月材料报销单（外调） 2 2" xfId="6843" xr:uid="{00000000-0005-0000-0000-0000D3750000}"/>
    <cellStyle name="好_6月材料报销单（外调） 2 2 2" xfId="31475" xr:uid="{00000000-0005-0000-0000-0000D4750000}"/>
    <cellStyle name="好_6月材料报销单（外调） 2 3" xfId="11662" xr:uid="{00000000-0005-0000-0000-0000D5750000}"/>
    <cellStyle name="好_6月材料报销单（外调） 2 3 2" xfId="31483" xr:uid="{00000000-0005-0000-0000-0000D6750000}"/>
    <cellStyle name="好_6月材料报销单（外调） 2 4" xfId="31472" xr:uid="{00000000-0005-0000-0000-0000D7750000}"/>
    <cellStyle name="好_6月材料报销单（外调） 3" xfId="13630" xr:uid="{00000000-0005-0000-0000-0000D8750000}"/>
    <cellStyle name="好_6月材料报销单（外调） 3 2" xfId="36961" xr:uid="{00000000-0005-0000-0000-0000D9750000}"/>
    <cellStyle name="好_6月材料报销单（外调） 4" xfId="13631" xr:uid="{00000000-0005-0000-0000-0000DA750000}"/>
    <cellStyle name="好_6月材料报销单（外调） 4 2" xfId="36962" xr:uid="{00000000-0005-0000-0000-0000DB750000}"/>
    <cellStyle name="好_6月材料报销单（外调） 5" xfId="17877" xr:uid="{00000000-0005-0000-0000-0000DC750000}"/>
    <cellStyle name="好_6月材料报销单（外调） 5 2" xfId="36963" xr:uid="{00000000-0005-0000-0000-0000DD750000}"/>
    <cellStyle name="好_6月材料报销单（外调） 6" xfId="36960" xr:uid="{00000000-0005-0000-0000-0000DE750000}"/>
    <cellStyle name="好_6月材料报销单（外调）_12月材料动态最终修改" xfId="3293" xr:uid="{00000000-0005-0000-0000-0000DF750000}"/>
    <cellStyle name="好_6月材料报销单（外调）_12月材料动态最终修改 2" xfId="6004" xr:uid="{00000000-0005-0000-0000-0000E0750000}"/>
    <cellStyle name="好_6月材料报销单（外调）_12月材料动态最终修改 2 2" xfId="36964" xr:uid="{00000000-0005-0000-0000-0000E1750000}"/>
    <cellStyle name="好_6月材料报销单（外调）_12月材料动态最终修改 3" xfId="13632" xr:uid="{00000000-0005-0000-0000-0000E2750000}"/>
    <cellStyle name="好_6月材料报销单（外调）_12月材料动态最终修改 3 2" xfId="36965" xr:uid="{00000000-0005-0000-0000-0000E3750000}"/>
    <cellStyle name="好_6月材料报销单（外调）_12月材料动态最终修改 4" xfId="13633" xr:uid="{00000000-0005-0000-0000-0000E4750000}"/>
    <cellStyle name="好_6月材料报销单（外调）_12月材料动态最终修改 4 2" xfId="36966" xr:uid="{00000000-0005-0000-0000-0000E5750000}"/>
    <cellStyle name="好_6月材料报销单（外调）_12月材料动态最终修改 5" xfId="17878" xr:uid="{00000000-0005-0000-0000-0000E6750000}"/>
    <cellStyle name="好_6月材料报销单（外调）_12月材料动态最终修改 5 2" xfId="36967" xr:uid="{00000000-0005-0000-0000-0000E7750000}"/>
    <cellStyle name="好_6月材料报销单（外调）_12月材料动态最终修改 6" xfId="29968" xr:uid="{00000000-0005-0000-0000-0000E8750000}"/>
    <cellStyle name="好_6月材料报销单（外调）_1月动态、资金动态" xfId="1637" xr:uid="{00000000-0005-0000-0000-0000E9750000}"/>
    <cellStyle name="好_6月材料报销单（外调）_1月动态、资金动态 2" xfId="6005" xr:uid="{00000000-0005-0000-0000-0000EA750000}"/>
    <cellStyle name="好_6月材料报销单（外调）_1月动态、资金动态 2 2" xfId="7802" xr:uid="{00000000-0005-0000-0000-0000EB750000}"/>
    <cellStyle name="好_6月材料报销单（外调）_1月动态、资金动态 2 2 2" xfId="35066" xr:uid="{00000000-0005-0000-0000-0000EC750000}"/>
    <cellStyle name="好_6月材料报销单（外调）_1月动态、资金动态 2 3" xfId="13635" xr:uid="{00000000-0005-0000-0000-0000ED750000}"/>
    <cellStyle name="好_6月材料报销单（外调）_1月动态、资金动态 2 3 2" xfId="36971" xr:uid="{00000000-0005-0000-0000-0000EE750000}"/>
    <cellStyle name="好_6月材料报销单（外调）_1月动态、资金动态 2 4" xfId="36969" xr:uid="{00000000-0005-0000-0000-0000EF750000}"/>
    <cellStyle name="好_6月材料报销单（外调）_1月动态、资金动态 3" xfId="13637" xr:uid="{00000000-0005-0000-0000-0000F0750000}"/>
    <cellStyle name="好_6月材料报销单（外调）_1月动态、资金动态 3 2" xfId="36973" xr:uid="{00000000-0005-0000-0000-0000F1750000}"/>
    <cellStyle name="好_6月材料报销单（外调）_1月动态、资金动态 4" xfId="13638" xr:uid="{00000000-0005-0000-0000-0000F2750000}"/>
    <cellStyle name="好_6月材料报销单（外调）_1月动态、资金动态 4 2" xfId="36976" xr:uid="{00000000-0005-0000-0000-0000F3750000}"/>
    <cellStyle name="好_6月材料报销单（外调）_1月动态、资金动态 5" xfId="16281" xr:uid="{00000000-0005-0000-0000-0000F4750000}"/>
    <cellStyle name="好_6月材料报销单（外调）_1月动态、资金动态 5 2" xfId="36979" xr:uid="{00000000-0005-0000-0000-0000F5750000}"/>
    <cellStyle name="好_6月材料报销单（外调）_1月动态、资金动态 6" xfId="36968" xr:uid="{00000000-0005-0000-0000-0000F6750000}"/>
    <cellStyle name="好_6月材料报销单（外调）_材料动态1" xfId="3294" xr:uid="{00000000-0005-0000-0000-0000F7750000}"/>
    <cellStyle name="好_6月材料报销单（外调）_材料动态1 2" xfId="6006" xr:uid="{00000000-0005-0000-0000-0000F8750000}"/>
    <cellStyle name="好_6月材料报销单（外调）_材料动态1 2 2" xfId="36981" xr:uid="{00000000-0005-0000-0000-0000F9750000}"/>
    <cellStyle name="好_6月材料报销单（外调）_材料动态1 3" xfId="13639" xr:uid="{00000000-0005-0000-0000-0000FA750000}"/>
    <cellStyle name="好_6月材料报销单（外调）_材料动态1 3 2" xfId="36982" xr:uid="{00000000-0005-0000-0000-0000FB750000}"/>
    <cellStyle name="好_6月材料报销单（外调）_材料动态1 4" xfId="11459" xr:uid="{00000000-0005-0000-0000-0000FC750000}"/>
    <cellStyle name="好_6月材料报销单（外调）_材料动态1 4 2" xfId="30975" xr:uid="{00000000-0005-0000-0000-0000FD750000}"/>
    <cellStyle name="好_6月材料报销单（外调）_材料动态1 5" xfId="17879" xr:uid="{00000000-0005-0000-0000-0000FE750000}"/>
    <cellStyle name="好_6月材料报销单（外调）_材料动态1 5 2" xfId="27312" xr:uid="{00000000-0005-0000-0000-0000FF750000}"/>
    <cellStyle name="好_6月材料报销单（外调）_材料动态1 6" xfId="36980" xr:uid="{00000000-0005-0000-0000-000000760000}"/>
    <cellStyle name="好_6月材料报销单（外调）_动车10月资金动态" xfId="3295" xr:uid="{00000000-0005-0000-0000-000001760000}"/>
    <cellStyle name="好_6月材料报销单（外调）_动车10月资金动态 2" xfId="6007" xr:uid="{00000000-0005-0000-0000-000002760000}"/>
    <cellStyle name="好_6月材料报销单（外调）_动车10月资金动态 2 2" xfId="7803" xr:uid="{00000000-0005-0000-0000-000003760000}"/>
    <cellStyle name="好_6月材料报销单（外调）_动车10月资金动态 2 2 2" xfId="34442" xr:uid="{00000000-0005-0000-0000-000004760000}"/>
    <cellStyle name="好_6月材料报销单（外调）_动车10月资金动态 2 3" xfId="13640" xr:uid="{00000000-0005-0000-0000-000005760000}"/>
    <cellStyle name="好_6月材料报销单（外调）_动车10月资金动态 2 3 2" xfId="36985" xr:uid="{00000000-0005-0000-0000-000006760000}"/>
    <cellStyle name="好_6月材料报销单（外调）_动车10月资金动态 2 4" xfId="36984" xr:uid="{00000000-0005-0000-0000-000007760000}"/>
    <cellStyle name="好_6月材料报销单（外调）_动车10月资金动态 3" xfId="13641" xr:uid="{00000000-0005-0000-0000-000008760000}"/>
    <cellStyle name="好_6月材料报销单（外调）_动车10月资金动态 3 2" xfId="36986" xr:uid="{00000000-0005-0000-0000-000009760000}"/>
    <cellStyle name="好_6月材料报销单（外调）_动车10月资金动态 4" xfId="13642" xr:uid="{00000000-0005-0000-0000-00000A760000}"/>
    <cellStyle name="好_6月材料报销单（外调）_动车10月资金动态 4 2" xfId="36987" xr:uid="{00000000-0005-0000-0000-00000B760000}"/>
    <cellStyle name="好_6月材料报销单（外调）_动车10月资金动态 5" xfId="17880" xr:uid="{00000000-0005-0000-0000-00000C760000}"/>
    <cellStyle name="好_6月材料报销单（外调）_动车10月资金动态 5 2" xfId="34185" xr:uid="{00000000-0005-0000-0000-00000D760000}"/>
    <cellStyle name="好_6月材料报销单（外调）_动车10月资金动态 6" xfId="36983" xr:uid="{00000000-0005-0000-0000-00000E760000}"/>
    <cellStyle name="好_6月材料报销单（外调）_动车9月材料动态" xfId="2365" xr:uid="{00000000-0005-0000-0000-00000F760000}"/>
    <cellStyle name="好_6月材料报销单（外调）_动车9月材料动态 2" xfId="6008" xr:uid="{00000000-0005-0000-0000-000010760000}"/>
    <cellStyle name="好_6月材料报销单（外调）_动车9月材料动态 2 2" xfId="23661" xr:uid="{00000000-0005-0000-0000-000011760000}"/>
    <cellStyle name="好_6月材料报销单（外调）_动车9月材料动态 3" xfId="10805" xr:uid="{00000000-0005-0000-0000-000012760000}"/>
    <cellStyle name="好_6月材料报销单（外调）_动车9月材料动态 3 2" xfId="23663" xr:uid="{00000000-0005-0000-0000-000013760000}"/>
    <cellStyle name="好_6月材料报销单（外调）_动车9月材料动态 4" xfId="9116" xr:uid="{00000000-0005-0000-0000-000014760000}"/>
    <cellStyle name="好_6月材料报销单（外调）_动车9月材料动态 4 2" xfId="23666" xr:uid="{00000000-0005-0000-0000-000015760000}"/>
    <cellStyle name="好_6月材料报销单（外调）_动车9月材料动态 5" xfId="16965" xr:uid="{00000000-0005-0000-0000-000016760000}"/>
    <cellStyle name="好_6月材料报销单（外调）_动车9月材料动态 5 2" xfId="36988" xr:uid="{00000000-0005-0000-0000-000017760000}"/>
    <cellStyle name="好_6月材料报销单（外调）_动车9月材料动态 6" xfId="23657" xr:uid="{00000000-0005-0000-0000-000018760000}"/>
    <cellStyle name="好_6月材料报销单（外调）_汇总10月材料动态" xfId="1033" xr:uid="{00000000-0005-0000-0000-000019760000}"/>
    <cellStyle name="好_6月材料报销单（外调）_汇总10月材料动态 2" xfId="6009" xr:uid="{00000000-0005-0000-0000-00001A760000}"/>
    <cellStyle name="好_6月材料报销单（外调）_汇总10月材料动态 2 2" xfId="25880" xr:uid="{00000000-0005-0000-0000-00001B760000}"/>
    <cellStyle name="好_6月材料报销单（外调）_汇总10月材料动态 3" xfId="13643" xr:uid="{00000000-0005-0000-0000-00001C760000}"/>
    <cellStyle name="好_6月材料报销单（外调）_汇总10月材料动态 3 2" xfId="25883" xr:uid="{00000000-0005-0000-0000-00001D760000}"/>
    <cellStyle name="好_6月材料报销单（外调）_汇总10月材料动态 4" xfId="13644" xr:uid="{00000000-0005-0000-0000-00001E760000}"/>
    <cellStyle name="好_6月材料报销单（外调）_汇总10月材料动态 4 2" xfId="25885" xr:uid="{00000000-0005-0000-0000-00001F760000}"/>
    <cellStyle name="好_6月材料报销单（外调）_汇总10月材料动态 5" xfId="15737" xr:uid="{00000000-0005-0000-0000-000020760000}"/>
    <cellStyle name="好_6月材料报销单（外调）_汇总10月材料动态 5 2" xfId="25888" xr:uid="{00000000-0005-0000-0000-000021760000}"/>
    <cellStyle name="好_6月材料报销单（外调）_汇总10月材料动态 6" xfId="36989" xr:uid="{00000000-0005-0000-0000-000022760000}"/>
    <cellStyle name="好_6月材料报销单（外调）_建安1月材料动态" xfId="1142" xr:uid="{00000000-0005-0000-0000-000023760000}"/>
    <cellStyle name="好_6月材料报销单（外调）_建安1月材料动态 2" xfId="6010" xr:uid="{00000000-0005-0000-0000-000024760000}"/>
    <cellStyle name="好_6月材料报销单（外调）_建安1月材料动态 2 2" xfId="36990" xr:uid="{00000000-0005-0000-0000-000025760000}"/>
    <cellStyle name="好_6月材料报销单（外调）_建安1月材料动态 3" xfId="13645" xr:uid="{00000000-0005-0000-0000-000026760000}"/>
    <cellStyle name="好_6月材料报销单（外调）_建安1月材料动态 3 2" xfId="36991" xr:uid="{00000000-0005-0000-0000-000027760000}"/>
    <cellStyle name="好_6月材料报销单（外调）_建安1月材料动态 4" xfId="13646" xr:uid="{00000000-0005-0000-0000-000028760000}"/>
    <cellStyle name="好_6月材料报销单（外调）_建安1月材料动态 4 2" xfId="36992" xr:uid="{00000000-0005-0000-0000-000029760000}"/>
    <cellStyle name="好_6月材料报销单（外调）_建安1月材料动态 5" xfId="15781" xr:uid="{00000000-0005-0000-0000-00002A760000}"/>
    <cellStyle name="好_6月材料报销单（外调）_建安1月材料动态 5 2" xfId="36994" xr:uid="{00000000-0005-0000-0000-00002B760000}"/>
    <cellStyle name="好_6月材料报销单（外调）_建安1月材料动态 6" xfId="35479" xr:uid="{00000000-0005-0000-0000-00002C760000}"/>
    <cellStyle name="好_6月材料报销单（预点风机及中空隔墙）" xfId="2906" xr:uid="{00000000-0005-0000-0000-00002D760000}"/>
    <cellStyle name="好_6月材料报销单（预点风机及中空隔墙） 2" xfId="6011" xr:uid="{00000000-0005-0000-0000-00002E760000}"/>
    <cellStyle name="好_6月材料报销单（预点风机及中空隔墙） 2 2" xfId="7656" xr:uid="{00000000-0005-0000-0000-00002F760000}"/>
    <cellStyle name="好_6月材料报销单（预点风机及中空隔墙） 2 2 2" xfId="36995" xr:uid="{00000000-0005-0000-0000-000030760000}"/>
    <cellStyle name="好_6月材料报销单（预点风机及中空隔墙） 2 3" xfId="13647" xr:uid="{00000000-0005-0000-0000-000031760000}"/>
    <cellStyle name="好_6月材料报销单（预点风机及中空隔墙） 2 3 2" xfId="36996" xr:uid="{00000000-0005-0000-0000-000032760000}"/>
    <cellStyle name="好_6月材料报销单（预点风机及中空隔墙） 2 4" xfId="34083" xr:uid="{00000000-0005-0000-0000-000033760000}"/>
    <cellStyle name="好_6月材料报销单（预点风机及中空隔墙） 3" xfId="12695" xr:uid="{00000000-0005-0000-0000-000034760000}"/>
    <cellStyle name="好_6月材料报销单（预点风机及中空隔墙） 3 2" xfId="34085" xr:uid="{00000000-0005-0000-0000-000035760000}"/>
    <cellStyle name="好_6月材料报销单（预点风机及中空隔墙） 4" xfId="12697" xr:uid="{00000000-0005-0000-0000-000036760000}"/>
    <cellStyle name="好_6月材料报销单（预点风机及中空隔墙） 4 2" xfId="34087" xr:uid="{00000000-0005-0000-0000-000037760000}"/>
    <cellStyle name="好_6月材料报销单（预点风机及中空隔墙） 5" xfId="17495" xr:uid="{00000000-0005-0000-0000-000038760000}"/>
    <cellStyle name="好_6月材料报销单（预点风机及中空隔墙） 5 2" xfId="34089" xr:uid="{00000000-0005-0000-0000-000039760000}"/>
    <cellStyle name="好_6月材料报销单（预点风机及中空隔墙） 6" xfId="30329" xr:uid="{00000000-0005-0000-0000-00003A760000}"/>
    <cellStyle name="好_6月材料报销单（预点风机及中空隔墙）_12月材料动态最终修改" xfId="3296" xr:uid="{00000000-0005-0000-0000-00003B760000}"/>
    <cellStyle name="好_6月材料报销单（预点风机及中空隔墙）_12月材料动态最终修改 2" xfId="6012" xr:uid="{00000000-0005-0000-0000-00003C760000}"/>
    <cellStyle name="好_6月材料报销单（预点风机及中空隔墙）_12月材料动态最终修改 2 2" xfId="36998" xr:uid="{00000000-0005-0000-0000-00003D760000}"/>
    <cellStyle name="好_6月材料报销单（预点风机及中空隔墙）_12月材料动态最终修改 3" xfId="13648" xr:uid="{00000000-0005-0000-0000-00003E760000}"/>
    <cellStyle name="好_6月材料报销单（预点风机及中空隔墙）_12月材料动态最终修改 3 2" xfId="36999" xr:uid="{00000000-0005-0000-0000-00003F760000}"/>
    <cellStyle name="好_6月材料报销单（预点风机及中空隔墙）_12月材料动态最终修改 4" xfId="13649" xr:uid="{00000000-0005-0000-0000-000040760000}"/>
    <cellStyle name="好_6月材料报销单（预点风机及中空隔墙）_12月材料动态最终修改 4 2" xfId="37000" xr:uid="{00000000-0005-0000-0000-000041760000}"/>
    <cellStyle name="好_6月材料报销单（预点风机及中空隔墙）_12月材料动态最终修改 5" xfId="17881" xr:uid="{00000000-0005-0000-0000-000042760000}"/>
    <cellStyle name="好_6月材料报销单（预点风机及中空隔墙）_12月材料动态最终修改 5 2" xfId="37001" xr:uid="{00000000-0005-0000-0000-000043760000}"/>
    <cellStyle name="好_6月材料报销单（预点风机及中空隔墙）_12月材料动态最终修改 6" xfId="36997" xr:uid="{00000000-0005-0000-0000-000044760000}"/>
    <cellStyle name="好_6月材料报销单（预点风机及中空隔墙）_1月动态、资金动态" xfId="3297" xr:uid="{00000000-0005-0000-0000-000045760000}"/>
    <cellStyle name="好_6月材料报销单（预点风机及中空隔墙）_1月动态、资金动态 2" xfId="6013" xr:uid="{00000000-0005-0000-0000-000046760000}"/>
    <cellStyle name="好_6月材料报销单（预点风机及中空隔墙）_1月动态、资金动态 2 2" xfId="7804" xr:uid="{00000000-0005-0000-0000-000047760000}"/>
    <cellStyle name="好_6月材料报销单（预点风机及中空隔墙）_1月动态、资金动态 2 2 2" xfId="28790" xr:uid="{00000000-0005-0000-0000-000048760000}"/>
    <cellStyle name="好_6月材料报销单（预点风机及中空隔墙）_1月动态、资金动态 2 3" xfId="13650" xr:uid="{00000000-0005-0000-0000-000049760000}"/>
    <cellStyle name="好_6月材料报销单（预点风机及中空隔墙）_1月动态、资金动态 2 3 2" xfId="37003" xr:uid="{00000000-0005-0000-0000-00004A760000}"/>
    <cellStyle name="好_6月材料报销单（预点风机及中空隔墙）_1月动态、资金动态 2 4" xfId="37002" xr:uid="{00000000-0005-0000-0000-00004B760000}"/>
    <cellStyle name="好_6月材料报销单（预点风机及中空隔墙）_1月动态、资金动态 3" xfId="9315" xr:uid="{00000000-0005-0000-0000-00004C760000}"/>
    <cellStyle name="好_6月材料报销单（预点风机及中空隔墙）_1月动态、资金动态 3 2" xfId="23905" xr:uid="{00000000-0005-0000-0000-00004D760000}"/>
    <cellStyle name="好_6月材料报销单（预点风机及中空隔墙）_1月动态、资金动态 4" xfId="11188" xr:uid="{00000000-0005-0000-0000-00004E760000}"/>
    <cellStyle name="好_6月材料报销单（预点风机及中空隔墙）_1月动态、资金动态 4 2" xfId="23907" xr:uid="{00000000-0005-0000-0000-00004F760000}"/>
    <cellStyle name="好_6月材料报销单（预点风机及中空隔墙）_1月动态、资金动态 5" xfId="17882" xr:uid="{00000000-0005-0000-0000-000050760000}"/>
    <cellStyle name="好_6月材料报销单（预点风机及中空隔墙）_1月动态、资金动态 5 2" xfId="21895" xr:uid="{00000000-0005-0000-0000-000051760000}"/>
    <cellStyle name="好_6月材料报销单（预点风机及中空隔墙）_1月动态、资金动态 6" xfId="29227" xr:uid="{00000000-0005-0000-0000-000052760000}"/>
    <cellStyle name="好_6月材料报销单（预点风机及中空隔墙）_材料动态1" xfId="3298" xr:uid="{00000000-0005-0000-0000-000053760000}"/>
    <cellStyle name="好_6月材料报销单（预点风机及中空隔墙）_材料动态1 2" xfId="6014" xr:uid="{00000000-0005-0000-0000-000054760000}"/>
    <cellStyle name="好_6月材料报销单（预点风机及中空隔墙）_材料动态1 2 2" xfId="37004" xr:uid="{00000000-0005-0000-0000-000055760000}"/>
    <cellStyle name="好_6月材料报销单（预点风机及中空隔墙）_材料动态1 3" xfId="13651" xr:uid="{00000000-0005-0000-0000-000056760000}"/>
    <cellStyle name="好_6月材料报销单（预点风机及中空隔墙）_材料动态1 3 2" xfId="37005" xr:uid="{00000000-0005-0000-0000-000057760000}"/>
    <cellStyle name="好_6月材料报销单（预点风机及中空隔墙）_材料动态1 4" xfId="13652" xr:uid="{00000000-0005-0000-0000-000058760000}"/>
    <cellStyle name="好_6月材料报销单（预点风机及中空隔墙）_材料动态1 4 2" xfId="37007" xr:uid="{00000000-0005-0000-0000-000059760000}"/>
    <cellStyle name="好_6月材料报销单（预点风机及中空隔墙）_材料动态1 5" xfId="17883" xr:uid="{00000000-0005-0000-0000-00005A760000}"/>
    <cellStyle name="好_6月材料报销单（预点风机及中空隔墙）_材料动态1 5 2" xfId="36024" xr:uid="{00000000-0005-0000-0000-00005B760000}"/>
    <cellStyle name="好_6月材料报销单（预点风机及中空隔墙）_材料动态1 6" xfId="27939" xr:uid="{00000000-0005-0000-0000-00005C760000}"/>
    <cellStyle name="好_6月材料报销单（预点风机及中空隔墙）_动车10月资金动态" xfId="1169" xr:uid="{00000000-0005-0000-0000-00005D760000}"/>
    <cellStyle name="好_6月材料报销单（预点风机及中空隔墙）_动车10月资金动态 2" xfId="6015" xr:uid="{00000000-0005-0000-0000-00005E760000}"/>
    <cellStyle name="好_6月材料报销单（预点风机及中空隔墙）_动车10月资金动态 2 2" xfId="7101" xr:uid="{00000000-0005-0000-0000-00005F760000}"/>
    <cellStyle name="好_6月材料报销单（预点风机及中空隔墙）_动车10月资金动态 2 2 2" xfId="32114" xr:uid="{00000000-0005-0000-0000-000060760000}"/>
    <cellStyle name="好_6月材料报销单（预点风机及中空隔墙）_动车10月资金动态 2 3" xfId="10990" xr:uid="{00000000-0005-0000-0000-000061760000}"/>
    <cellStyle name="好_6月材料报销单（预点风机及中空隔墙）_动车10月资金动态 2 3 2" xfId="22363" xr:uid="{00000000-0005-0000-0000-000062760000}"/>
    <cellStyle name="好_6月材料报销单（预点风机及中空隔墙）_动车10月资金动态 2 4" xfId="32112" xr:uid="{00000000-0005-0000-0000-000063760000}"/>
    <cellStyle name="好_6月材料报销单（预点风机及中空隔墙）_动车10月资金动态 3" xfId="13653" xr:uid="{00000000-0005-0000-0000-000064760000}"/>
    <cellStyle name="好_6月材料报销单（预点风机及中空隔墙）_动车10月资金动态 3 2" xfId="37011" xr:uid="{00000000-0005-0000-0000-000065760000}"/>
    <cellStyle name="好_6月材料报销单（预点风机及中空隔墙）_动车10月资金动态 4" xfId="13654" xr:uid="{00000000-0005-0000-0000-000066760000}"/>
    <cellStyle name="好_6月材料报销单（预点风机及中空隔墙）_动车10月资金动态 4 2" xfId="37012" xr:uid="{00000000-0005-0000-0000-000067760000}"/>
    <cellStyle name="好_6月材料报销单（预点风机及中空隔墙）_动车10月资金动态 5" xfId="15793" xr:uid="{00000000-0005-0000-0000-000068760000}"/>
    <cellStyle name="好_6月材料报销单（预点风机及中空隔墙）_动车10月资金动态 5 2" xfId="33911" xr:uid="{00000000-0005-0000-0000-000069760000}"/>
    <cellStyle name="好_6月材料报销单（预点风机及中空隔墙）_动车10月资金动态 6" xfId="37010" xr:uid="{00000000-0005-0000-0000-00006A760000}"/>
    <cellStyle name="好_6月材料报销单（预点风机及中空隔墙）_动车9月材料动态" xfId="2023" xr:uid="{00000000-0005-0000-0000-00006B760000}"/>
    <cellStyle name="好_6月材料报销单（预点风机及中空隔墙）_动车9月材料动态 2" xfId="6016" xr:uid="{00000000-0005-0000-0000-00006C760000}"/>
    <cellStyle name="好_6月材料报销单（预点风机及中空隔墙）_动车9月材料动态 2 2" xfId="37013" xr:uid="{00000000-0005-0000-0000-00006D760000}"/>
    <cellStyle name="好_6月材料报销单（预点风机及中空隔墙）_动车9月材料动态 3" xfId="13655" xr:uid="{00000000-0005-0000-0000-00006E760000}"/>
    <cellStyle name="好_6月材料报销单（预点风机及中空隔墙）_动车9月材料动态 3 2" xfId="37014" xr:uid="{00000000-0005-0000-0000-00006F760000}"/>
    <cellStyle name="好_6月材料报销单（预点风机及中空隔墙）_动车9月材料动态 4" xfId="10345" xr:uid="{00000000-0005-0000-0000-000070760000}"/>
    <cellStyle name="好_6月材料报销单（预点风机及中空隔墙）_动车9月材料动态 4 2" xfId="22971" xr:uid="{00000000-0005-0000-0000-000071760000}"/>
    <cellStyle name="好_6月材料报销单（预点风机及中空隔墙）_动车9月材料动态 5" xfId="16637" xr:uid="{00000000-0005-0000-0000-000072760000}"/>
    <cellStyle name="好_6月材料报销单（预点风机及中空隔墙）_动车9月材料动态 5 2" xfId="26415" xr:uid="{00000000-0005-0000-0000-000073760000}"/>
    <cellStyle name="好_6月材料报销单（预点风机及中空隔墙）_动车9月材料动态 6" xfId="35111" xr:uid="{00000000-0005-0000-0000-000074760000}"/>
    <cellStyle name="好_6月材料报销单（预点风机及中空隔墙）_汇总10月材料动态" xfId="3300" xr:uid="{00000000-0005-0000-0000-000075760000}"/>
    <cellStyle name="好_6月材料报销单（预点风机及中空隔墙）_汇总10月材料动态 2" xfId="6017" xr:uid="{00000000-0005-0000-0000-000076760000}"/>
    <cellStyle name="好_6月材料报销单（预点风机及中空隔墙）_汇总10月材料动态 2 2" xfId="37016" xr:uid="{00000000-0005-0000-0000-000077760000}"/>
    <cellStyle name="好_6月材料报销单（预点风机及中空隔墙）_汇总10月材料动态 3" xfId="13656" xr:uid="{00000000-0005-0000-0000-000078760000}"/>
    <cellStyle name="好_6月材料报销单（预点风机及中空隔墙）_汇总10月材料动态 3 2" xfId="37017" xr:uid="{00000000-0005-0000-0000-000079760000}"/>
    <cellStyle name="好_6月材料报销单（预点风机及中空隔墙）_汇总10月材料动态 4" xfId="12086" xr:uid="{00000000-0005-0000-0000-00007A760000}"/>
    <cellStyle name="好_6月材料报销单（预点风机及中空隔墙）_汇总10月材料动态 4 2" xfId="32587" xr:uid="{00000000-0005-0000-0000-00007B760000}"/>
    <cellStyle name="好_6月材料报销单（预点风机及中空隔墙）_汇总10月材料动态 5" xfId="17885" xr:uid="{00000000-0005-0000-0000-00007C760000}"/>
    <cellStyle name="好_6月材料报销单（预点风机及中空隔墙）_汇总10月材料动态 5 2" xfId="32594" xr:uid="{00000000-0005-0000-0000-00007D760000}"/>
    <cellStyle name="好_6月材料报销单（预点风机及中空隔墙）_汇总10月材料动态 6" xfId="25396" xr:uid="{00000000-0005-0000-0000-00007E760000}"/>
    <cellStyle name="好_6月材料报销单（预点风机及中空隔墙）_建安1月材料动态" xfId="431" xr:uid="{00000000-0005-0000-0000-00007F760000}"/>
    <cellStyle name="好_6月材料报销单（预点风机及中空隔墙）_建安1月材料动态 2" xfId="6018" xr:uid="{00000000-0005-0000-0000-000080760000}"/>
    <cellStyle name="好_6月材料报销单（预点风机及中空隔墙）_建安1月材料动态 2 2" xfId="37019" xr:uid="{00000000-0005-0000-0000-000081760000}"/>
    <cellStyle name="好_6月材料报销单（预点风机及中空隔墙）_建安1月材料动态 3" xfId="10962" xr:uid="{00000000-0005-0000-0000-000082760000}"/>
    <cellStyle name="好_6月材料报销单（预点风机及中空隔墙）_建安1月材料动态 3 2" xfId="22574" xr:uid="{00000000-0005-0000-0000-000083760000}"/>
    <cellStyle name="好_6月材料报销单（预点风机及中空隔墙）_建安1月材料动态 4" xfId="13657" xr:uid="{00000000-0005-0000-0000-000084760000}"/>
    <cellStyle name="好_6月材料报销单（预点风机及中空隔墙）_建安1月材料动态 4 2" xfId="37020" xr:uid="{00000000-0005-0000-0000-000085760000}"/>
    <cellStyle name="好_6月材料报销单（预点风机及中空隔墙）_建安1月材料动态 5" xfId="15456" xr:uid="{00000000-0005-0000-0000-000086760000}"/>
    <cellStyle name="好_6月材料报销单（预点风机及中空隔墙）_建安1月材料动态 5 2" xfId="37021" xr:uid="{00000000-0005-0000-0000-000087760000}"/>
    <cellStyle name="好_6月材料报销单（预点风机及中空隔墙）_建安1月材料动态 6" xfId="37018" xr:uid="{00000000-0005-0000-0000-000088760000}"/>
    <cellStyle name="好_6月动态1" xfId="3301" xr:uid="{00000000-0005-0000-0000-000089760000}"/>
    <cellStyle name="好_6月动态1 2" xfId="6019" xr:uid="{00000000-0005-0000-0000-00008A760000}"/>
    <cellStyle name="好_6月动态1 2 2" xfId="37023" xr:uid="{00000000-0005-0000-0000-00008B760000}"/>
    <cellStyle name="好_6月动态1 3" xfId="13658" xr:uid="{00000000-0005-0000-0000-00008C760000}"/>
    <cellStyle name="好_6月动态1 3 2" xfId="37024" xr:uid="{00000000-0005-0000-0000-00008D760000}"/>
    <cellStyle name="好_6月动态1 4" xfId="13659" xr:uid="{00000000-0005-0000-0000-00008E760000}"/>
    <cellStyle name="好_6月动态1 4 2" xfId="37025" xr:uid="{00000000-0005-0000-0000-00008F760000}"/>
    <cellStyle name="好_6月动态1 5" xfId="17886" xr:uid="{00000000-0005-0000-0000-000090760000}"/>
    <cellStyle name="好_6月动态1 5 2" xfId="37026" xr:uid="{00000000-0005-0000-0000-000091760000}"/>
    <cellStyle name="好_6月动态1 6" xfId="37022" xr:uid="{00000000-0005-0000-0000-000092760000}"/>
    <cellStyle name="好_6月份计划表样(呼和公司)5.24" xfId="2821" xr:uid="{00000000-0005-0000-0000-000093760000}"/>
    <cellStyle name="好_6月份计划表样(呼和公司)5.24 2" xfId="3302" xr:uid="{00000000-0005-0000-0000-000094760000}"/>
    <cellStyle name="好_6月份计划表样(呼和公司)5.24 2 2" xfId="6021" xr:uid="{00000000-0005-0000-0000-000095760000}"/>
    <cellStyle name="好_6月份计划表样(呼和公司)5.24 2 2 2" xfId="7229" xr:uid="{00000000-0005-0000-0000-000096760000}"/>
    <cellStyle name="好_6月份计划表样(呼和公司)5.24 2 2 2 2" xfId="31627" xr:uid="{00000000-0005-0000-0000-000097760000}"/>
    <cellStyle name="好_6月份计划表样(呼和公司)5.24 2 2 3" xfId="11725" xr:uid="{00000000-0005-0000-0000-000098760000}"/>
    <cellStyle name="好_6月份计划表样(呼和公司)5.24 2 2 3 2" xfId="31629" xr:uid="{00000000-0005-0000-0000-000099760000}"/>
    <cellStyle name="好_6月份计划表样(呼和公司)5.24 2 2 4" xfId="31625" xr:uid="{00000000-0005-0000-0000-00009A760000}"/>
    <cellStyle name="好_6月份计划表样(呼和公司)5.24 2 3" xfId="13660" xr:uid="{00000000-0005-0000-0000-00009B760000}"/>
    <cellStyle name="好_6月份计划表样(呼和公司)5.24 2 3 2" xfId="37028" xr:uid="{00000000-0005-0000-0000-00009C760000}"/>
    <cellStyle name="好_6月份计划表样(呼和公司)5.24 2 4" xfId="11739" xr:uid="{00000000-0005-0000-0000-00009D760000}"/>
    <cellStyle name="好_6月份计划表样(呼和公司)5.24 2 4 2" xfId="31660" xr:uid="{00000000-0005-0000-0000-00009E760000}"/>
    <cellStyle name="好_6月份计划表样(呼和公司)5.24 2 5" xfId="17887" xr:uid="{00000000-0005-0000-0000-00009F760000}"/>
    <cellStyle name="好_6月份计划表样(呼和公司)5.24 2 5 2" xfId="31662" xr:uid="{00000000-0005-0000-0000-0000A0760000}"/>
    <cellStyle name="好_6月份计划表样(呼和公司)5.24 2 6" xfId="37027" xr:uid="{00000000-0005-0000-0000-0000A1760000}"/>
    <cellStyle name="好_6月份计划表样(呼和公司)5.24 3" xfId="6020" xr:uid="{00000000-0005-0000-0000-0000A2760000}"/>
    <cellStyle name="好_6月份计划表样(呼和公司)5.24 3 2" xfId="7805" xr:uid="{00000000-0005-0000-0000-0000A3760000}"/>
    <cellStyle name="好_6月份计划表样(呼和公司)5.24 3 2 2" xfId="26804" xr:uid="{00000000-0005-0000-0000-0000A4760000}"/>
    <cellStyle name="好_6月份计划表样(呼和公司)5.24 3 3" xfId="10376" xr:uid="{00000000-0005-0000-0000-0000A5760000}"/>
    <cellStyle name="好_6月份计划表样(呼和公司)5.24 3 3 2" xfId="26810" xr:uid="{00000000-0005-0000-0000-0000A6760000}"/>
    <cellStyle name="好_6月份计划表样(呼和公司)5.24 3 4" xfId="23622" xr:uid="{00000000-0005-0000-0000-0000A7760000}"/>
    <cellStyle name="好_6月份计划表样(呼和公司)5.24 4" xfId="9532" xr:uid="{00000000-0005-0000-0000-0000A8760000}"/>
    <cellStyle name="好_6月份计划表样(呼和公司)5.24 4 2" xfId="23624" xr:uid="{00000000-0005-0000-0000-0000A9760000}"/>
    <cellStyle name="好_6月份计划表样(呼和公司)5.24 5" xfId="10808" xr:uid="{00000000-0005-0000-0000-0000AA760000}"/>
    <cellStyle name="好_6月份计划表样(呼和公司)5.24 5 2" xfId="23626" xr:uid="{00000000-0005-0000-0000-0000AB760000}"/>
    <cellStyle name="好_6月份计划表样(呼和公司)5.24 6" xfId="17415" xr:uid="{00000000-0005-0000-0000-0000AC760000}"/>
    <cellStyle name="好_6月份计划表样(呼和公司)5.24 6 2" xfId="37029" xr:uid="{00000000-0005-0000-0000-0000AD760000}"/>
    <cellStyle name="好_6月份计划表样(呼和公司)5.24 7" xfId="35627" xr:uid="{00000000-0005-0000-0000-0000AE760000}"/>
    <cellStyle name="好_6月份上半月产值(呼和公司)" xfId="3303" xr:uid="{00000000-0005-0000-0000-0000AF760000}"/>
    <cellStyle name="好_6月份上半月产值(呼和公司) 2" xfId="1053" xr:uid="{00000000-0005-0000-0000-0000B0760000}"/>
    <cellStyle name="好_6月份上半月产值(呼和公司) 2 2" xfId="6023" xr:uid="{00000000-0005-0000-0000-0000B1760000}"/>
    <cellStyle name="好_6月份上半月产值(呼和公司) 2 2 2" xfId="7806" xr:uid="{00000000-0005-0000-0000-0000B2760000}"/>
    <cellStyle name="好_6月份上半月产值(呼和公司) 2 2 2 2" xfId="37034" xr:uid="{00000000-0005-0000-0000-0000B3760000}"/>
    <cellStyle name="好_6月份上半月产值(呼和公司) 2 2 3" xfId="13661" xr:uid="{00000000-0005-0000-0000-0000B4760000}"/>
    <cellStyle name="好_6月份上半月产值(呼和公司) 2 2 3 2" xfId="37035" xr:uid="{00000000-0005-0000-0000-0000B5760000}"/>
    <cellStyle name="好_6月份上半月产值(呼和公司) 2 2 4" xfId="37033" xr:uid="{00000000-0005-0000-0000-0000B6760000}"/>
    <cellStyle name="好_6月份上半月产值(呼和公司) 2 3" xfId="8285" xr:uid="{00000000-0005-0000-0000-0000B7760000}"/>
    <cellStyle name="好_6月份上半月产值(呼和公司) 2 3 2" xfId="20864" xr:uid="{00000000-0005-0000-0000-0000B8760000}"/>
    <cellStyle name="好_6月份上半月产值(呼和公司) 2 4" xfId="9529" xr:uid="{00000000-0005-0000-0000-0000B9760000}"/>
    <cellStyle name="好_6月份上半月产值(呼和公司) 2 4 2" xfId="24255" xr:uid="{00000000-0005-0000-0000-0000BA760000}"/>
    <cellStyle name="好_6月份上半月产值(呼和公司) 2 5" xfId="15743" xr:uid="{00000000-0005-0000-0000-0000BB760000}"/>
    <cellStyle name="好_6月份上半月产值(呼和公司) 2 5 2" xfId="37036" xr:uid="{00000000-0005-0000-0000-0000BC760000}"/>
    <cellStyle name="好_6月份上半月产值(呼和公司) 2 6" xfId="37032" xr:uid="{00000000-0005-0000-0000-0000BD760000}"/>
    <cellStyle name="好_6月份上半月产值(呼和公司) 3" xfId="6022" xr:uid="{00000000-0005-0000-0000-0000BE760000}"/>
    <cellStyle name="好_6月份上半月产值(呼和公司) 3 2" xfId="7807" xr:uid="{00000000-0005-0000-0000-0000BF760000}"/>
    <cellStyle name="好_6月份上半月产值(呼和公司) 3 2 2" xfId="35270" xr:uid="{00000000-0005-0000-0000-0000C0760000}"/>
    <cellStyle name="好_6月份上半月产值(呼和公司) 3 3" xfId="12907" xr:uid="{00000000-0005-0000-0000-0000C1760000}"/>
    <cellStyle name="好_6月份上半月产值(呼和公司) 3 3 2" xfId="35273" xr:uid="{00000000-0005-0000-0000-0000C2760000}"/>
    <cellStyle name="好_6月份上半月产值(呼和公司) 3 4" xfId="37037" xr:uid="{00000000-0005-0000-0000-0000C3760000}"/>
    <cellStyle name="好_6月份上半月产值(呼和公司) 4" xfId="13662" xr:uid="{00000000-0005-0000-0000-0000C4760000}"/>
    <cellStyle name="好_6月份上半月产值(呼和公司) 4 2" xfId="37038" xr:uid="{00000000-0005-0000-0000-0000C5760000}"/>
    <cellStyle name="好_6月份上半月产值(呼和公司) 5" xfId="13663" xr:uid="{00000000-0005-0000-0000-0000C6760000}"/>
    <cellStyle name="好_6月份上半月产值(呼和公司) 5 2" xfId="37039" xr:uid="{00000000-0005-0000-0000-0000C7760000}"/>
    <cellStyle name="好_6月份上半月产值(呼和公司) 6" xfId="17888" xr:uid="{00000000-0005-0000-0000-0000C8760000}"/>
    <cellStyle name="好_6月份上半月产值(呼和公司) 6 2" xfId="37041" xr:uid="{00000000-0005-0000-0000-0000C9760000}"/>
    <cellStyle name="好_6月份上半月产值(呼和公司) 7" xfId="37031" xr:uid="{00000000-0005-0000-0000-0000CA760000}"/>
    <cellStyle name="好_6月建安动态（7.1改）" xfId="3304" xr:uid="{00000000-0005-0000-0000-0000CB760000}"/>
    <cellStyle name="好_6月建安动态（7.1改） 2" xfId="6024" xr:uid="{00000000-0005-0000-0000-0000CC760000}"/>
    <cellStyle name="好_6月建安动态（7.1改） 2 2" xfId="37043" xr:uid="{00000000-0005-0000-0000-0000CD760000}"/>
    <cellStyle name="好_6月建安动态（7.1改） 3" xfId="13664" xr:uid="{00000000-0005-0000-0000-0000CE760000}"/>
    <cellStyle name="好_6月建安动态（7.1改） 3 2" xfId="37044" xr:uid="{00000000-0005-0000-0000-0000CF760000}"/>
    <cellStyle name="好_6月建安动态（7.1改） 4" xfId="13665" xr:uid="{00000000-0005-0000-0000-0000D0760000}"/>
    <cellStyle name="好_6月建安动态（7.1改） 4 2" xfId="37045" xr:uid="{00000000-0005-0000-0000-0000D1760000}"/>
    <cellStyle name="好_6月建安动态（7.1改） 5" xfId="17889" xr:uid="{00000000-0005-0000-0000-0000D2760000}"/>
    <cellStyle name="好_6月建安动态（7.1改） 5 2" xfId="37046" xr:uid="{00000000-0005-0000-0000-0000D3760000}"/>
    <cellStyle name="好_6月建安动态（7.1改） 6" xfId="37042" xr:uid="{00000000-0005-0000-0000-0000D4760000}"/>
    <cellStyle name="好_7应付款统计表" xfId="3249" xr:uid="{00000000-0005-0000-0000-0000D5760000}"/>
    <cellStyle name="好_7应付款统计表 2" xfId="6025" xr:uid="{00000000-0005-0000-0000-0000D6760000}"/>
    <cellStyle name="好_7应付款统计表 2 2" xfId="7808" xr:uid="{00000000-0005-0000-0000-0000D7760000}"/>
    <cellStyle name="好_7应付款统计表 2 2 2" xfId="37049" xr:uid="{00000000-0005-0000-0000-0000D8760000}"/>
    <cellStyle name="好_7应付款统计表 2 3" xfId="13667" xr:uid="{00000000-0005-0000-0000-0000D9760000}"/>
    <cellStyle name="好_7应付款统计表 2 3 2" xfId="37050" xr:uid="{00000000-0005-0000-0000-0000DA760000}"/>
    <cellStyle name="好_7应付款统计表 2 4" xfId="35952" xr:uid="{00000000-0005-0000-0000-0000DB760000}"/>
    <cellStyle name="好_7应付款统计表 3" xfId="13188" xr:uid="{00000000-0005-0000-0000-0000DC760000}"/>
    <cellStyle name="好_7应付款统计表 3 2" xfId="35955" xr:uid="{00000000-0005-0000-0000-0000DD760000}"/>
    <cellStyle name="好_7应付款统计表 4" xfId="13669" xr:uid="{00000000-0005-0000-0000-0000DE760000}"/>
    <cellStyle name="好_7应付款统计表 4 2" xfId="21238" xr:uid="{00000000-0005-0000-0000-0000DF760000}"/>
    <cellStyle name="好_7应付款统计表 5" xfId="17835" xr:uid="{00000000-0005-0000-0000-0000E0760000}"/>
    <cellStyle name="好_7应付款统计表 5 2" xfId="24119" xr:uid="{00000000-0005-0000-0000-0000E1760000}"/>
    <cellStyle name="好_7应付款统计表 6" xfId="37048" xr:uid="{00000000-0005-0000-0000-0000E2760000}"/>
    <cellStyle name="好_7应付款统计表_8月应付款项" xfId="3305" xr:uid="{00000000-0005-0000-0000-0000E3760000}"/>
    <cellStyle name="好_7应付款统计表_8月应付款项 2" xfId="6026" xr:uid="{00000000-0005-0000-0000-0000E4760000}"/>
    <cellStyle name="好_7应付款统计表_8月应付款项 2 2" xfId="37051" xr:uid="{00000000-0005-0000-0000-0000E5760000}"/>
    <cellStyle name="好_7应付款统计表_8月应付款项 3" xfId="13670" xr:uid="{00000000-0005-0000-0000-0000E6760000}"/>
    <cellStyle name="好_7应付款统计表_8月应付款项 3 2" xfId="37052" xr:uid="{00000000-0005-0000-0000-0000E7760000}"/>
    <cellStyle name="好_7应付款统计表_8月应付款项 4" xfId="11912" xr:uid="{00000000-0005-0000-0000-0000E8760000}"/>
    <cellStyle name="好_7应付款统计表_8月应付款项 4 2" xfId="32092" xr:uid="{00000000-0005-0000-0000-0000E9760000}"/>
    <cellStyle name="好_7应付款统计表_8月应付款项 5" xfId="17890" xr:uid="{00000000-0005-0000-0000-0000EA760000}"/>
    <cellStyle name="好_7应付款统计表_8月应付款项 5 2" xfId="37053" xr:uid="{00000000-0005-0000-0000-0000EB760000}"/>
    <cellStyle name="好_7应付款统计表_8月应付款项 6" xfId="22265" xr:uid="{00000000-0005-0000-0000-0000EC760000}"/>
    <cellStyle name="好_7应付款统计表_理应付款" xfId="3306" xr:uid="{00000000-0005-0000-0000-0000ED760000}"/>
    <cellStyle name="好_7应付款统计表_理应付款 2" xfId="6027" xr:uid="{00000000-0005-0000-0000-0000EE760000}"/>
    <cellStyle name="好_7应付款统计表_理应付款 2 2" xfId="37055" xr:uid="{00000000-0005-0000-0000-0000EF760000}"/>
    <cellStyle name="好_7应付款统计表_理应付款 3" xfId="13673" xr:uid="{00000000-0005-0000-0000-0000F0760000}"/>
    <cellStyle name="好_7应付款统计表_理应付款 3 2" xfId="37057" xr:uid="{00000000-0005-0000-0000-0000F1760000}"/>
    <cellStyle name="好_7应付款统计表_理应付款 4" xfId="13675" xr:uid="{00000000-0005-0000-0000-0000F2760000}"/>
    <cellStyle name="好_7应付款统计表_理应付款 4 2" xfId="37059" xr:uid="{00000000-0005-0000-0000-0000F3760000}"/>
    <cellStyle name="好_7应付款统计表_理应付款 5" xfId="17891" xr:uid="{00000000-0005-0000-0000-0000F4760000}"/>
    <cellStyle name="好_7应付款统计表_理应付款 5 2" xfId="37060" xr:uid="{00000000-0005-0000-0000-0000F5760000}"/>
    <cellStyle name="好_7应付款统计表_理应付款 6" xfId="29455" xr:uid="{00000000-0005-0000-0000-0000F6760000}"/>
    <cellStyle name="好_7月报表" xfId="2794" xr:uid="{00000000-0005-0000-0000-0000F7760000}"/>
    <cellStyle name="好_7月报表 2" xfId="6028" xr:uid="{00000000-0005-0000-0000-0000F8760000}"/>
    <cellStyle name="好_7月报表 2 2" xfId="37062" xr:uid="{00000000-0005-0000-0000-0000F9760000}"/>
    <cellStyle name="好_7月报表 3" xfId="13676" xr:uid="{00000000-0005-0000-0000-0000FA760000}"/>
    <cellStyle name="好_7月报表 3 2" xfId="37063" xr:uid="{00000000-0005-0000-0000-0000FB760000}"/>
    <cellStyle name="好_7月报表 4" xfId="13677" xr:uid="{00000000-0005-0000-0000-0000FC760000}"/>
    <cellStyle name="好_7月报表 4 2" xfId="37064" xr:uid="{00000000-0005-0000-0000-0000FD760000}"/>
    <cellStyle name="好_7月报表 5" xfId="17388" xr:uid="{00000000-0005-0000-0000-0000FE760000}"/>
    <cellStyle name="好_7月报表 5 2" xfId="33017" xr:uid="{00000000-0005-0000-0000-0000FF760000}"/>
    <cellStyle name="好_7月报表 6" xfId="37061" xr:uid="{00000000-0005-0000-0000-000000770000}"/>
    <cellStyle name="好_7月份计划表样(呼和公司)" xfId="3307" xr:uid="{00000000-0005-0000-0000-000001770000}"/>
    <cellStyle name="好_7月份计划表样(呼和公司) 2" xfId="3308" xr:uid="{00000000-0005-0000-0000-000002770000}"/>
    <cellStyle name="好_7月份计划表样(呼和公司) 2 2" xfId="6030" xr:uid="{00000000-0005-0000-0000-000003770000}"/>
    <cellStyle name="好_7月份计划表样(呼和公司) 2 2 2" xfId="7809" xr:uid="{00000000-0005-0000-0000-000004770000}"/>
    <cellStyle name="好_7月份计划表样(呼和公司) 2 2 2 2" xfId="37068" xr:uid="{00000000-0005-0000-0000-000005770000}"/>
    <cellStyle name="好_7月份计划表样(呼和公司) 2 2 3" xfId="13678" xr:uid="{00000000-0005-0000-0000-000006770000}"/>
    <cellStyle name="好_7月份计划表样(呼和公司) 2 2 3 2" xfId="37069" xr:uid="{00000000-0005-0000-0000-000007770000}"/>
    <cellStyle name="好_7月份计划表样(呼和公司) 2 2 4" xfId="37067" xr:uid="{00000000-0005-0000-0000-000008770000}"/>
    <cellStyle name="好_7月份计划表样(呼和公司) 2 3" xfId="13679" xr:uid="{00000000-0005-0000-0000-000009770000}"/>
    <cellStyle name="好_7月份计划表样(呼和公司) 2 3 2" xfId="37070" xr:uid="{00000000-0005-0000-0000-00000A770000}"/>
    <cellStyle name="好_7月份计划表样(呼和公司) 2 4" xfId="13680" xr:uid="{00000000-0005-0000-0000-00000B770000}"/>
    <cellStyle name="好_7月份计划表样(呼和公司) 2 4 2" xfId="37071" xr:uid="{00000000-0005-0000-0000-00000C770000}"/>
    <cellStyle name="好_7月份计划表样(呼和公司) 2 5" xfId="17893" xr:uid="{00000000-0005-0000-0000-00000D770000}"/>
    <cellStyle name="好_7月份计划表样(呼和公司) 2 5 2" xfId="37072" xr:uid="{00000000-0005-0000-0000-00000E770000}"/>
    <cellStyle name="好_7月份计划表样(呼和公司) 2 6" xfId="37066" xr:uid="{00000000-0005-0000-0000-00000F770000}"/>
    <cellStyle name="好_7月份计划表样(呼和公司) 3" xfId="6029" xr:uid="{00000000-0005-0000-0000-000010770000}"/>
    <cellStyle name="好_7月份计划表样(呼和公司) 3 2" xfId="7810" xr:uid="{00000000-0005-0000-0000-000011770000}"/>
    <cellStyle name="好_7月份计划表样(呼和公司) 3 2 2" xfId="37074" xr:uid="{00000000-0005-0000-0000-000012770000}"/>
    <cellStyle name="好_7月份计划表样(呼和公司) 3 3" xfId="13681" xr:uid="{00000000-0005-0000-0000-000013770000}"/>
    <cellStyle name="好_7月份计划表样(呼和公司) 3 3 2" xfId="37075" xr:uid="{00000000-0005-0000-0000-000014770000}"/>
    <cellStyle name="好_7月份计划表样(呼和公司) 3 4" xfId="37073" xr:uid="{00000000-0005-0000-0000-000015770000}"/>
    <cellStyle name="好_7月份计划表样(呼和公司) 4" xfId="13682" xr:uid="{00000000-0005-0000-0000-000016770000}"/>
    <cellStyle name="好_7月份计划表样(呼和公司) 4 2" xfId="37076" xr:uid="{00000000-0005-0000-0000-000017770000}"/>
    <cellStyle name="好_7月份计划表样(呼和公司) 5" xfId="13683" xr:uid="{00000000-0005-0000-0000-000018770000}"/>
    <cellStyle name="好_7月份计划表样(呼和公司) 5 2" xfId="37077" xr:uid="{00000000-0005-0000-0000-000019770000}"/>
    <cellStyle name="好_7月份计划表样(呼和公司) 6" xfId="17892" xr:uid="{00000000-0005-0000-0000-00001A770000}"/>
    <cellStyle name="好_7月份计划表样(呼和公司) 6 2" xfId="20878" xr:uid="{00000000-0005-0000-0000-00001B770000}"/>
    <cellStyle name="好_7月份计划表样(呼和公司) 7" xfId="32473" xr:uid="{00000000-0005-0000-0000-00001C770000}"/>
    <cellStyle name="好_7月份计划表样(呼和公司)5.24" xfId="2533" xr:uid="{00000000-0005-0000-0000-00001D770000}"/>
    <cellStyle name="好_7月份计划表样(呼和公司)5.24 2" xfId="2535" xr:uid="{00000000-0005-0000-0000-00001E770000}"/>
    <cellStyle name="好_7月份计划表样(呼和公司)5.24 2 2" xfId="6032" xr:uid="{00000000-0005-0000-0000-00001F770000}"/>
    <cellStyle name="好_7月份计划表样(呼和公司)5.24 2 2 2" xfId="7811" xr:uid="{00000000-0005-0000-0000-000020770000}"/>
    <cellStyle name="好_7月份计划表样(呼和公司)5.24 2 2 2 2" xfId="37081" xr:uid="{00000000-0005-0000-0000-000021770000}"/>
    <cellStyle name="好_7月份计划表样(呼和公司)5.24 2 2 3" xfId="13684" xr:uid="{00000000-0005-0000-0000-000022770000}"/>
    <cellStyle name="好_7月份计划表样(呼和公司)5.24 2 2 3 2" xfId="37082" xr:uid="{00000000-0005-0000-0000-000023770000}"/>
    <cellStyle name="好_7月份计划表样(呼和公司)5.24 2 2 4" xfId="37080" xr:uid="{00000000-0005-0000-0000-000024770000}"/>
    <cellStyle name="好_7月份计划表样(呼和公司)5.24 2 3" xfId="13685" xr:uid="{00000000-0005-0000-0000-000025770000}"/>
    <cellStyle name="好_7月份计划表样(呼和公司)5.24 2 3 2" xfId="37083" xr:uid="{00000000-0005-0000-0000-000026770000}"/>
    <cellStyle name="好_7月份计划表样(呼和公司)5.24 2 4" xfId="13686" xr:uid="{00000000-0005-0000-0000-000027770000}"/>
    <cellStyle name="好_7月份计划表样(呼和公司)5.24 2 4 2" xfId="37084" xr:uid="{00000000-0005-0000-0000-000028770000}"/>
    <cellStyle name="好_7月份计划表样(呼和公司)5.24 2 5" xfId="17137" xr:uid="{00000000-0005-0000-0000-000029770000}"/>
    <cellStyle name="好_7月份计划表样(呼和公司)5.24 2 5 2" xfId="37085" xr:uid="{00000000-0005-0000-0000-00002A770000}"/>
    <cellStyle name="好_7月份计划表样(呼和公司)5.24 2 6" xfId="37079" xr:uid="{00000000-0005-0000-0000-00002B770000}"/>
    <cellStyle name="好_7月份计划表样(呼和公司)5.24 3" xfId="6031" xr:uid="{00000000-0005-0000-0000-00002C770000}"/>
    <cellStyle name="好_7月份计划表样(呼和公司)5.24 3 2" xfId="7812" xr:uid="{00000000-0005-0000-0000-00002D770000}"/>
    <cellStyle name="好_7月份计划表样(呼和公司)5.24 3 2 2" xfId="28669" xr:uid="{00000000-0005-0000-0000-00002E770000}"/>
    <cellStyle name="好_7月份计划表样(呼和公司)5.24 3 3" xfId="13687" xr:uid="{00000000-0005-0000-0000-00002F770000}"/>
    <cellStyle name="好_7月份计划表样(呼和公司)5.24 3 3 2" xfId="37087" xr:uid="{00000000-0005-0000-0000-000030770000}"/>
    <cellStyle name="好_7月份计划表样(呼和公司)5.24 3 4" xfId="37086" xr:uid="{00000000-0005-0000-0000-000031770000}"/>
    <cellStyle name="好_7月份计划表样(呼和公司)5.24 4" xfId="13688" xr:uid="{00000000-0005-0000-0000-000032770000}"/>
    <cellStyle name="好_7月份计划表样(呼和公司)5.24 4 2" xfId="37088" xr:uid="{00000000-0005-0000-0000-000033770000}"/>
    <cellStyle name="好_7月份计划表样(呼和公司)5.24 5" xfId="13689" xr:uid="{00000000-0005-0000-0000-000034770000}"/>
    <cellStyle name="好_7月份计划表样(呼和公司)5.24 5 2" xfId="37089" xr:uid="{00000000-0005-0000-0000-000035770000}"/>
    <cellStyle name="好_7月份计划表样(呼和公司)5.24 6" xfId="17135" xr:uid="{00000000-0005-0000-0000-000036770000}"/>
    <cellStyle name="好_7月份计划表样(呼和公司)5.24 6 2" xfId="37090" xr:uid="{00000000-0005-0000-0000-000037770000}"/>
    <cellStyle name="好_7月份计划表样(呼和公司)5.24 7" xfId="37078" xr:uid="{00000000-0005-0000-0000-000038770000}"/>
    <cellStyle name="好_7月份上半月(呼和公司)" xfId="3309" xr:uid="{00000000-0005-0000-0000-000039770000}"/>
    <cellStyle name="好_7月份上半月(呼和公司) 2" xfId="3310" xr:uid="{00000000-0005-0000-0000-00003A770000}"/>
    <cellStyle name="好_7月份上半月(呼和公司) 2 2" xfId="6034" xr:uid="{00000000-0005-0000-0000-00003B770000}"/>
    <cellStyle name="好_7月份上半月(呼和公司) 2 2 2" xfId="7813" xr:uid="{00000000-0005-0000-0000-00003C770000}"/>
    <cellStyle name="好_7月份上半月(呼和公司) 2 2 2 2" xfId="37092" xr:uid="{00000000-0005-0000-0000-00003D770000}"/>
    <cellStyle name="好_7月份上半月(呼和公司) 2 2 3" xfId="13690" xr:uid="{00000000-0005-0000-0000-00003E770000}"/>
    <cellStyle name="好_7月份上半月(呼和公司) 2 2 3 2" xfId="37093" xr:uid="{00000000-0005-0000-0000-00003F770000}"/>
    <cellStyle name="好_7月份上半月(呼和公司) 2 2 4" xfId="26641" xr:uid="{00000000-0005-0000-0000-000040770000}"/>
    <cellStyle name="好_7月份上半月(呼和公司) 2 3" xfId="13691" xr:uid="{00000000-0005-0000-0000-000041770000}"/>
    <cellStyle name="好_7月份上半月(呼和公司) 2 3 2" xfId="26643" xr:uid="{00000000-0005-0000-0000-000042770000}"/>
    <cellStyle name="好_7月份上半月(呼和公司) 2 4" xfId="13692" xr:uid="{00000000-0005-0000-0000-000043770000}"/>
    <cellStyle name="好_7月份上半月(呼和公司) 2 4 2" xfId="37095" xr:uid="{00000000-0005-0000-0000-000044770000}"/>
    <cellStyle name="好_7月份上半月(呼和公司) 2 5" xfId="17895" xr:uid="{00000000-0005-0000-0000-000045770000}"/>
    <cellStyle name="好_7月份上半月(呼和公司) 2 5 2" xfId="37096" xr:uid="{00000000-0005-0000-0000-000046770000}"/>
    <cellStyle name="好_7月份上半月(呼和公司) 2 6" xfId="30403" xr:uid="{00000000-0005-0000-0000-000047770000}"/>
    <cellStyle name="好_7月份上半月(呼和公司) 3" xfId="6033" xr:uid="{00000000-0005-0000-0000-000048770000}"/>
    <cellStyle name="好_7月份上半月(呼和公司) 3 2" xfId="7814" xr:uid="{00000000-0005-0000-0000-000049770000}"/>
    <cellStyle name="好_7月份上半月(呼和公司) 3 2 2" xfId="26665" xr:uid="{00000000-0005-0000-0000-00004A770000}"/>
    <cellStyle name="好_7月份上半月(呼和公司) 3 3" xfId="13693" xr:uid="{00000000-0005-0000-0000-00004B770000}"/>
    <cellStyle name="好_7月份上半月(呼和公司) 3 3 2" xfId="26669" xr:uid="{00000000-0005-0000-0000-00004C770000}"/>
    <cellStyle name="好_7月份上半月(呼和公司) 3 4" xfId="30406" xr:uid="{00000000-0005-0000-0000-00004D770000}"/>
    <cellStyle name="好_7月份上半月(呼和公司) 4" xfId="13694" xr:uid="{00000000-0005-0000-0000-00004E770000}"/>
    <cellStyle name="好_7月份上半月(呼和公司) 4 2" xfId="30409" xr:uid="{00000000-0005-0000-0000-00004F770000}"/>
    <cellStyle name="好_7月份上半月(呼和公司) 5" xfId="13696" xr:uid="{00000000-0005-0000-0000-000050770000}"/>
    <cellStyle name="好_7月份上半月(呼和公司) 5 2" xfId="37098" xr:uid="{00000000-0005-0000-0000-000051770000}"/>
    <cellStyle name="好_7月份上半月(呼和公司) 6" xfId="17894" xr:uid="{00000000-0005-0000-0000-000052770000}"/>
    <cellStyle name="好_7月份上半月(呼和公司) 6 2" xfId="37099" xr:uid="{00000000-0005-0000-0000-000053770000}"/>
    <cellStyle name="好_7月份上半月(呼和公司) 7" xfId="37091" xr:uid="{00000000-0005-0000-0000-000054770000}"/>
    <cellStyle name="好_7月份支出汇总表" xfId="443" xr:uid="{00000000-0005-0000-0000-000055770000}"/>
    <cellStyle name="好_7月份支出汇总表 2" xfId="6035" xr:uid="{00000000-0005-0000-0000-000056770000}"/>
    <cellStyle name="好_7月份支出汇总表 2 2" xfId="37100" xr:uid="{00000000-0005-0000-0000-000057770000}"/>
    <cellStyle name="好_7月份支出汇总表 3" xfId="13697" xr:uid="{00000000-0005-0000-0000-000058770000}"/>
    <cellStyle name="好_7月份支出汇总表 3 2" xfId="37101" xr:uid="{00000000-0005-0000-0000-000059770000}"/>
    <cellStyle name="好_7月份支出汇总表 4" xfId="13698" xr:uid="{00000000-0005-0000-0000-00005A770000}"/>
    <cellStyle name="好_7月份支出汇总表 4 2" xfId="37102" xr:uid="{00000000-0005-0000-0000-00005B770000}"/>
    <cellStyle name="好_7月份支出汇总表 5" xfId="15468" xr:uid="{00000000-0005-0000-0000-00005C770000}"/>
    <cellStyle name="好_7月份支出汇总表 5 2" xfId="37103" xr:uid="{00000000-0005-0000-0000-00005D770000}"/>
    <cellStyle name="好_7月份支出汇总表 6" xfId="31275" xr:uid="{00000000-0005-0000-0000-00005E770000}"/>
    <cellStyle name="好_7月份子分公司gai)" xfId="851" xr:uid="{00000000-0005-0000-0000-00005F770000}"/>
    <cellStyle name="好_7月份子分公司gai) 2" xfId="807" xr:uid="{00000000-0005-0000-0000-000060770000}"/>
    <cellStyle name="好_7月份子分公司gai) 2 2" xfId="6037" xr:uid="{00000000-0005-0000-0000-000061770000}"/>
    <cellStyle name="好_7月份子分公司gai) 2 2 2" xfId="7815" xr:uid="{00000000-0005-0000-0000-000062770000}"/>
    <cellStyle name="好_7月份子分公司gai) 2 2 2 2" xfId="37107" xr:uid="{00000000-0005-0000-0000-000063770000}"/>
    <cellStyle name="好_7月份子分公司gai) 2 2 3" xfId="13700" xr:uid="{00000000-0005-0000-0000-000064770000}"/>
    <cellStyle name="好_7月份子分公司gai) 2 2 3 2" xfId="37108" xr:uid="{00000000-0005-0000-0000-000065770000}"/>
    <cellStyle name="好_7月份子分公司gai) 2 2 4" xfId="37106" xr:uid="{00000000-0005-0000-0000-000066770000}"/>
    <cellStyle name="好_7月份子分公司gai) 2 3" xfId="13701" xr:uid="{00000000-0005-0000-0000-000067770000}"/>
    <cellStyle name="好_7月份子分公司gai) 2 3 2" xfId="37109" xr:uid="{00000000-0005-0000-0000-000068770000}"/>
    <cellStyle name="好_7月份子分公司gai) 2 4" xfId="13702" xr:uid="{00000000-0005-0000-0000-000069770000}"/>
    <cellStyle name="好_7月份子分公司gai) 2 4 2" xfId="37110" xr:uid="{00000000-0005-0000-0000-00006A770000}"/>
    <cellStyle name="好_7月份子分公司gai) 2 5" xfId="15922" xr:uid="{00000000-0005-0000-0000-00006B770000}"/>
    <cellStyle name="好_7月份子分公司gai) 2 5 2" xfId="37112" xr:uid="{00000000-0005-0000-0000-00006C770000}"/>
    <cellStyle name="好_7月份子分公司gai) 2 6" xfId="28756" xr:uid="{00000000-0005-0000-0000-00006D770000}"/>
    <cellStyle name="好_7月份子分公司gai) 3" xfId="6036" xr:uid="{00000000-0005-0000-0000-00006E770000}"/>
    <cellStyle name="好_7月份子分公司gai) 3 2" xfId="7816" xr:uid="{00000000-0005-0000-0000-00006F770000}"/>
    <cellStyle name="好_7月份子分公司gai) 3 2 2" xfId="37115" xr:uid="{00000000-0005-0000-0000-000070770000}"/>
    <cellStyle name="好_7月份子分公司gai) 3 3" xfId="8756" xr:uid="{00000000-0005-0000-0000-000071770000}"/>
    <cellStyle name="好_7月份子分公司gai) 3 3 2" xfId="29245" xr:uid="{00000000-0005-0000-0000-000072770000}"/>
    <cellStyle name="好_7月份子分公司gai) 3 4" xfId="37114" xr:uid="{00000000-0005-0000-0000-000073770000}"/>
    <cellStyle name="好_7月份子分公司gai) 4" xfId="13703" xr:uid="{00000000-0005-0000-0000-000074770000}"/>
    <cellStyle name="好_7月份子分公司gai) 4 2" xfId="37116" xr:uid="{00000000-0005-0000-0000-000075770000}"/>
    <cellStyle name="好_7月份子分公司gai) 5" xfId="13704" xr:uid="{00000000-0005-0000-0000-000076770000}"/>
    <cellStyle name="好_7月份子分公司gai) 5 2" xfId="37117" xr:uid="{00000000-0005-0000-0000-000077770000}"/>
    <cellStyle name="好_7月份子分公司gai) 6" xfId="15653" xr:uid="{00000000-0005-0000-0000-000078770000}"/>
    <cellStyle name="好_7月份子分公司gai) 6 2" xfId="37118" xr:uid="{00000000-0005-0000-0000-000079770000}"/>
    <cellStyle name="好_7月份子分公司gai) 7" xfId="37105" xr:uid="{00000000-0005-0000-0000-00007A770000}"/>
    <cellStyle name="好_8号线北段（清单模板）7.24" xfId="3311" xr:uid="{00000000-0005-0000-0000-00007B770000}"/>
    <cellStyle name="好_8号线北段（清单模板）7.24 2" xfId="3312" xr:uid="{00000000-0005-0000-0000-00007C770000}"/>
    <cellStyle name="好_8号线北段（清单模板）7.24 2 2" xfId="6039" xr:uid="{00000000-0005-0000-0000-00007D770000}"/>
    <cellStyle name="好_8号线北段（清单模板）7.24 2 2 2" xfId="7817" xr:uid="{00000000-0005-0000-0000-00007E770000}"/>
    <cellStyle name="好_8号线北段（清单模板）7.24 2 2 2 2" xfId="37122" xr:uid="{00000000-0005-0000-0000-00007F770000}"/>
    <cellStyle name="好_8号线北段（清单模板）7.24 2 2 3" xfId="13705" xr:uid="{00000000-0005-0000-0000-000080770000}"/>
    <cellStyle name="好_8号线北段（清单模板）7.24 2 2 3 2" xfId="37123" xr:uid="{00000000-0005-0000-0000-000081770000}"/>
    <cellStyle name="好_8号线北段（清单模板）7.24 2 2 4" xfId="37121" xr:uid="{00000000-0005-0000-0000-000082770000}"/>
    <cellStyle name="好_8号线北段（清单模板）7.24 2 3" xfId="11002" xr:uid="{00000000-0005-0000-0000-000083770000}"/>
    <cellStyle name="好_8号线北段（清单模板）7.24 2 3 2" xfId="22205" xr:uid="{00000000-0005-0000-0000-000084770000}"/>
    <cellStyle name="好_8号线北段（清单模板）7.24 2 4" xfId="13706" xr:uid="{00000000-0005-0000-0000-000085770000}"/>
    <cellStyle name="好_8号线北段（清单模板）7.24 2 4 2" xfId="37124" xr:uid="{00000000-0005-0000-0000-000086770000}"/>
    <cellStyle name="好_8号线北段（清单模板）7.24 2 5" xfId="17897" xr:uid="{00000000-0005-0000-0000-000087770000}"/>
    <cellStyle name="好_8号线北段（清单模板）7.24 2 5 2" xfId="33412" xr:uid="{00000000-0005-0000-0000-000088770000}"/>
    <cellStyle name="好_8号线北段（清单模板）7.24 2 6" xfId="37120" xr:uid="{00000000-0005-0000-0000-000089770000}"/>
    <cellStyle name="好_8号线北段（清单模板）7.24 3" xfId="6038" xr:uid="{00000000-0005-0000-0000-00008A770000}"/>
    <cellStyle name="好_8号线北段（清单模板）7.24 3 2" xfId="7818" xr:uid="{00000000-0005-0000-0000-00008B770000}"/>
    <cellStyle name="好_8号线北段（清单模板）7.24 3 2 2" xfId="37126" xr:uid="{00000000-0005-0000-0000-00008C770000}"/>
    <cellStyle name="好_8号线北段（清单模板）7.24 3 3" xfId="13707" xr:uid="{00000000-0005-0000-0000-00008D770000}"/>
    <cellStyle name="好_8号线北段（清单模板）7.24 3 3 2" xfId="37127" xr:uid="{00000000-0005-0000-0000-00008E770000}"/>
    <cellStyle name="好_8号线北段（清单模板）7.24 3 4" xfId="37125" xr:uid="{00000000-0005-0000-0000-00008F770000}"/>
    <cellStyle name="好_8号线北段（清单模板）7.24 4" xfId="13708" xr:uid="{00000000-0005-0000-0000-000090770000}"/>
    <cellStyle name="好_8号线北段（清单模板）7.24 4 2" xfId="37128" xr:uid="{00000000-0005-0000-0000-000091770000}"/>
    <cellStyle name="好_8号线北段（清单模板）7.24 5" xfId="13709" xr:uid="{00000000-0005-0000-0000-000092770000}"/>
    <cellStyle name="好_8号线北段（清单模板）7.24 5 2" xfId="37129" xr:uid="{00000000-0005-0000-0000-000093770000}"/>
    <cellStyle name="好_8号线北段（清单模板）7.24 6" xfId="17896" xr:uid="{00000000-0005-0000-0000-000094770000}"/>
    <cellStyle name="好_8号线北段（清单模板）7.24 6 2" xfId="37131" xr:uid="{00000000-0005-0000-0000-000095770000}"/>
    <cellStyle name="好_8号线北段（清单模板）7.24 7" xfId="37119" xr:uid="{00000000-0005-0000-0000-000096770000}"/>
    <cellStyle name="好_8号线调价" xfId="3314" xr:uid="{00000000-0005-0000-0000-000097770000}"/>
    <cellStyle name="好_8号线调价 2" xfId="1949" xr:uid="{00000000-0005-0000-0000-000098770000}"/>
    <cellStyle name="好_8号线调价 2 2" xfId="6041" xr:uid="{00000000-0005-0000-0000-000099770000}"/>
    <cellStyle name="好_8号线调价 2 2 2" xfId="7819" xr:uid="{00000000-0005-0000-0000-00009A770000}"/>
    <cellStyle name="好_8号线调价 2 2 2 2" xfId="37133" xr:uid="{00000000-0005-0000-0000-00009B770000}"/>
    <cellStyle name="好_8号线调价 2 2 3" xfId="13710" xr:uid="{00000000-0005-0000-0000-00009C770000}"/>
    <cellStyle name="好_8号线调价 2 2 3 2" xfId="37134" xr:uid="{00000000-0005-0000-0000-00009D770000}"/>
    <cellStyle name="好_8号线调价 2 2 4" xfId="31226" xr:uid="{00000000-0005-0000-0000-00009E770000}"/>
    <cellStyle name="好_8号线调价 2 3" xfId="11558" xr:uid="{00000000-0005-0000-0000-00009F770000}"/>
    <cellStyle name="好_8号线调价 2 3 2" xfId="31228" xr:uid="{00000000-0005-0000-0000-0000A0770000}"/>
    <cellStyle name="好_8号线调价 2 4" xfId="13711" xr:uid="{00000000-0005-0000-0000-0000A1770000}"/>
    <cellStyle name="好_8号线调价 2 4 2" xfId="31231" xr:uid="{00000000-0005-0000-0000-0000A2770000}"/>
    <cellStyle name="好_8号线调价 2 5" xfId="16575" xr:uid="{00000000-0005-0000-0000-0000A3770000}"/>
    <cellStyle name="好_8号线调价 2 5 2" xfId="29891" xr:uid="{00000000-0005-0000-0000-0000A4770000}"/>
    <cellStyle name="好_8号线调价 2 6" xfId="37132" xr:uid="{00000000-0005-0000-0000-0000A5770000}"/>
    <cellStyle name="好_8号线调价 3" xfId="6040" xr:uid="{00000000-0005-0000-0000-0000A6770000}"/>
    <cellStyle name="好_8号线调价 3 2" xfId="7820" xr:uid="{00000000-0005-0000-0000-0000A7770000}"/>
    <cellStyle name="好_8号线调价 3 2 2" xfId="37136" xr:uid="{00000000-0005-0000-0000-0000A8770000}"/>
    <cellStyle name="好_8号线调价 3 3" xfId="13712" xr:uid="{00000000-0005-0000-0000-0000A9770000}"/>
    <cellStyle name="好_8号线调价 3 3 2" xfId="37137" xr:uid="{00000000-0005-0000-0000-0000AA770000}"/>
    <cellStyle name="好_8号线调价 3 4" xfId="37135" xr:uid="{00000000-0005-0000-0000-0000AB770000}"/>
    <cellStyle name="好_8号线调价 4" xfId="13713" xr:uid="{00000000-0005-0000-0000-0000AC770000}"/>
    <cellStyle name="好_8号线调价 4 2" xfId="37138" xr:uid="{00000000-0005-0000-0000-0000AD770000}"/>
    <cellStyle name="好_8号线调价 5" xfId="13714" xr:uid="{00000000-0005-0000-0000-0000AE770000}"/>
    <cellStyle name="好_8号线调价 5 2" xfId="37139" xr:uid="{00000000-0005-0000-0000-0000AF770000}"/>
    <cellStyle name="好_8号线调价 6" xfId="17899" xr:uid="{00000000-0005-0000-0000-0000B0770000}"/>
    <cellStyle name="好_8号线调价 6 2" xfId="37140" xr:uid="{00000000-0005-0000-0000-0000B1770000}"/>
    <cellStyle name="好_8号线调价 7" xfId="34667" xr:uid="{00000000-0005-0000-0000-0000B2770000}"/>
    <cellStyle name="好_8月报销单(包含7月份）" xfId="3315" xr:uid="{00000000-0005-0000-0000-0000B3770000}"/>
    <cellStyle name="好_8月报销单(包含7月份） 2" xfId="6042" xr:uid="{00000000-0005-0000-0000-0000B4770000}"/>
    <cellStyle name="好_8月报销单(包含7月份） 2 2" xfId="35063" xr:uid="{00000000-0005-0000-0000-0000B5770000}"/>
    <cellStyle name="好_8月报销单(包含7月份） 3" xfId="12875" xr:uid="{00000000-0005-0000-0000-0000B6770000}"/>
    <cellStyle name="好_8月报销单(包含7月份） 3 2" xfId="24850" xr:uid="{00000000-0005-0000-0000-0000B7770000}"/>
    <cellStyle name="好_8月报销单(包含7月份） 4" xfId="13634" xr:uid="{00000000-0005-0000-0000-0000B8770000}"/>
    <cellStyle name="好_8月报销单(包含7月份） 4 2" xfId="35065" xr:uid="{00000000-0005-0000-0000-0000B9770000}"/>
    <cellStyle name="好_8月报销单(包含7月份） 5" xfId="17900" xr:uid="{00000000-0005-0000-0000-0000BA770000}"/>
    <cellStyle name="好_8月报销单(包含7月份） 5 2" xfId="36970" xr:uid="{00000000-0005-0000-0000-0000BB770000}"/>
    <cellStyle name="好_8月报销单(包含7月份） 6" xfId="28810" xr:uid="{00000000-0005-0000-0000-0000BC770000}"/>
    <cellStyle name="好_8月材料动态表" xfId="3316" xr:uid="{00000000-0005-0000-0000-0000BD770000}"/>
    <cellStyle name="好_8月材料动态表 2" xfId="6043" xr:uid="{00000000-0005-0000-0000-0000BE770000}"/>
    <cellStyle name="好_8月材料动态表 2 2" xfId="30511" xr:uid="{00000000-0005-0000-0000-0000BF770000}"/>
    <cellStyle name="好_8月材料动态表 3" xfId="13715" xr:uid="{00000000-0005-0000-0000-0000C0770000}"/>
    <cellStyle name="好_8月材料动态表 3 2" xfId="30513" xr:uid="{00000000-0005-0000-0000-0000C1770000}"/>
    <cellStyle name="好_8月材料动态表 4" xfId="13716" xr:uid="{00000000-0005-0000-0000-0000C2770000}"/>
    <cellStyle name="好_8月材料动态表 4 2" xfId="37143" xr:uid="{00000000-0005-0000-0000-0000C3770000}"/>
    <cellStyle name="好_8月材料动态表 5" xfId="17901" xr:uid="{00000000-0005-0000-0000-0000C4770000}"/>
    <cellStyle name="好_8月材料动态表 5 2" xfId="37146" xr:uid="{00000000-0005-0000-0000-0000C5770000}"/>
    <cellStyle name="好_8月材料动态表 6" xfId="33456" xr:uid="{00000000-0005-0000-0000-0000C6770000}"/>
    <cellStyle name="好_8月动态传" xfId="1498" xr:uid="{00000000-0005-0000-0000-0000C7770000}"/>
    <cellStyle name="好_8月动态传 2" xfId="6044" xr:uid="{00000000-0005-0000-0000-0000C8770000}"/>
    <cellStyle name="好_8月动态传 2 2" xfId="28847" xr:uid="{00000000-0005-0000-0000-0000C9770000}"/>
    <cellStyle name="好_8月动态传 3" xfId="8442" xr:uid="{00000000-0005-0000-0000-0000CA770000}"/>
    <cellStyle name="好_8月动态传 3 2" xfId="28865" xr:uid="{00000000-0005-0000-0000-0000CB770000}"/>
    <cellStyle name="好_8月动态传 4" xfId="8845" xr:uid="{00000000-0005-0000-0000-0000CC770000}"/>
    <cellStyle name="好_8月动态传 4 2" xfId="28882" xr:uid="{00000000-0005-0000-0000-0000CD770000}"/>
    <cellStyle name="好_8月动态传 5" xfId="16147" xr:uid="{00000000-0005-0000-0000-0000CE770000}"/>
    <cellStyle name="好_8月动态传 5 2" xfId="28893" xr:uid="{00000000-0005-0000-0000-0000CF770000}"/>
    <cellStyle name="好_8月动态传 6" xfId="24730" xr:uid="{00000000-0005-0000-0000-0000D0770000}"/>
    <cellStyle name="好_8月份计划(呼和公司)" xfId="573" xr:uid="{00000000-0005-0000-0000-0000D1770000}"/>
    <cellStyle name="好_8月份计划(呼和公司) 2" xfId="1338" xr:uid="{00000000-0005-0000-0000-0000D2770000}"/>
    <cellStyle name="好_8月份计划(呼和公司) 2 2" xfId="6046" xr:uid="{00000000-0005-0000-0000-0000D3770000}"/>
    <cellStyle name="好_8月份计划(呼和公司) 2 2 2" xfId="7821" xr:uid="{00000000-0005-0000-0000-0000D4770000}"/>
    <cellStyle name="好_8月份计划(呼和公司) 2 2 2 2" xfId="37150" xr:uid="{00000000-0005-0000-0000-0000D5770000}"/>
    <cellStyle name="好_8月份计划(呼和公司) 2 2 3" xfId="13717" xr:uid="{00000000-0005-0000-0000-0000D6770000}"/>
    <cellStyle name="好_8月份计划(呼和公司) 2 2 3 2" xfId="37151" xr:uid="{00000000-0005-0000-0000-0000D7770000}"/>
    <cellStyle name="好_8月份计划(呼和公司) 2 2 4" xfId="37148" xr:uid="{00000000-0005-0000-0000-0000D8770000}"/>
    <cellStyle name="好_8月份计划(呼和公司) 2 3" xfId="13718" xr:uid="{00000000-0005-0000-0000-0000D9770000}"/>
    <cellStyle name="好_8月份计划(呼和公司) 2 3 2" xfId="37152" xr:uid="{00000000-0005-0000-0000-0000DA770000}"/>
    <cellStyle name="好_8月份计划(呼和公司) 2 4" xfId="13307" xr:uid="{00000000-0005-0000-0000-0000DB770000}"/>
    <cellStyle name="好_8月份计划(呼和公司) 2 4 2" xfId="36219" xr:uid="{00000000-0005-0000-0000-0000DC770000}"/>
    <cellStyle name="好_8月份计划(呼和公司) 2 5" xfId="15989" xr:uid="{00000000-0005-0000-0000-0000DD770000}"/>
    <cellStyle name="好_8月份计划(呼和公司) 2 5 2" xfId="37153" xr:uid="{00000000-0005-0000-0000-0000DE770000}"/>
    <cellStyle name="好_8月份计划(呼和公司) 2 6" xfId="37147" xr:uid="{00000000-0005-0000-0000-0000DF770000}"/>
    <cellStyle name="好_8月份计划(呼和公司) 3" xfId="6045" xr:uid="{00000000-0005-0000-0000-0000E0770000}"/>
    <cellStyle name="好_8月份计划(呼和公司) 3 2" xfId="7822" xr:uid="{00000000-0005-0000-0000-0000E1770000}"/>
    <cellStyle name="好_8月份计划(呼和公司) 3 2 2" xfId="37155" xr:uid="{00000000-0005-0000-0000-0000E2770000}"/>
    <cellStyle name="好_8月份计划(呼和公司) 3 3" xfId="13719" xr:uid="{00000000-0005-0000-0000-0000E3770000}"/>
    <cellStyle name="好_8月份计划(呼和公司) 3 3 2" xfId="37156" xr:uid="{00000000-0005-0000-0000-0000E4770000}"/>
    <cellStyle name="好_8月份计划(呼和公司) 3 4" xfId="37154" xr:uid="{00000000-0005-0000-0000-0000E5770000}"/>
    <cellStyle name="好_8月份计划(呼和公司) 4" xfId="13720" xr:uid="{00000000-0005-0000-0000-0000E6770000}"/>
    <cellStyle name="好_8月份计划(呼和公司) 4 2" xfId="37157" xr:uid="{00000000-0005-0000-0000-0000E7770000}"/>
    <cellStyle name="好_8月份计划(呼和公司) 5" xfId="13721" xr:uid="{00000000-0005-0000-0000-0000E8770000}"/>
    <cellStyle name="好_8月份计划(呼和公司) 5 2" xfId="37158" xr:uid="{00000000-0005-0000-0000-0000E9770000}"/>
    <cellStyle name="好_8月份计划(呼和公司) 6" xfId="15546" xr:uid="{00000000-0005-0000-0000-0000EA770000}"/>
    <cellStyle name="好_8月份计划(呼和公司) 6 2" xfId="37160" xr:uid="{00000000-0005-0000-0000-0000EB770000}"/>
    <cellStyle name="好_8月份计划(呼和公司) 7" xfId="22802" xr:uid="{00000000-0005-0000-0000-0000EC770000}"/>
    <cellStyle name="好_8月份计划(呼和公司)(1)" xfId="3317" xr:uid="{00000000-0005-0000-0000-0000ED770000}"/>
    <cellStyle name="好_8月份计划(呼和公司)(1) 2" xfId="1113" xr:uid="{00000000-0005-0000-0000-0000EE770000}"/>
    <cellStyle name="好_8月份计划(呼和公司)(1) 2 2" xfId="6048" xr:uid="{00000000-0005-0000-0000-0000EF770000}"/>
    <cellStyle name="好_8月份计划(呼和公司)(1) 2 2 2" xfId="7823" xr:uid="{00000000-0005-0000-0000-0000F0770000}"/>
    <cellStyle name="好_8月份计划(呼和公司)(1) 2 2 2 2" xfId="37163" xr:uid="{00000000-0005-0000-0000-0000F1770000}"/>
    <cellStyle name="好_8月份计划(呼和公司)(1) 2 2 3" xfId="9837" xr:uid="{00000000-0005-0000-0000-0000F2770000}"/>
    <cellStyle name="好_8月份计划(呼和公司)(1) 2 2 3 2" xfId="25390" xr:uid="{00000000-0005-0000-0000-0000F3770000}"/>
    <cellStyle name="好_8月份计划(呼和公司)(1) 2 2 4" xfId="37162" xr:uid="{00000000-0005-0000-0000-0000F4770000}"/>
    <cellStyle name="好_8月份计划(呼和公司)(1) 2 3" xfId="13722" xr:uid="{00000000-0005-0000-0000-0000F5770000}"/>
    <cellStyle name="好_8月份计划(呼和公司)(1) 2 3 2" xfId="26606" xr:uid="{00000000-0005-0000-0000-0000F6770000}"/>
    <cellStyle name="好_8月份计划(呼和公司)(1) 2 4" xfId="13723" xr:uid="{00000000-0005-0000-0000-0000F7770000}"/>
    <cellStyle name="好_8月份计划(呼和公司)(1) 2 4 2" xfId="37164" xr:uid="{00000000-0005-0000-0000-0000F8770000}"/>
    <cellStyle name="好_8月份计划(呼和公司)(1) 2 5" xfId="15767" xr:uid="{00000000-0005-0000-0000-0000F9770000}"/>
    <cellStyle name="好_8月份计划(呼和公司)(1) 2 5 2" xfId="21464" xr:uid="{00000000-0005-0000-0000-0000FA770000}"/>
    <cellStyle name="好_8月份计划(呼和公司)(1) 2 6" xfId="37161" xr:uid="{00000000-0005-0000-0000-0000FB770000}"/>
    <cellStyle name="好_8月份计划(呼和公司)(1) 3" xfId="6047" xr:uid="{00000000-0005-0000-0000-0000FC770000}"/>
    <cellStyle name="好_8月份计划(呼和公司)(1) 3 2" xfId="7824" xr:uid="{00000000-0005-0000-0000-0000FD770000}"/>
    <cellStyle name="好_8月份计划(呼和公司)(1) 3 2 2" xfId="37166" xr:uid="{00000000-0005-0000-0000-0000FE770000}"/>
    <cellStyle name="好_8月份计划(呼和公司)(1) 3 3" xfId="13724" xr:uid="{00000000-0005-0000-0000-0000FF770000}"/>
    <cellStyle name="好_8月份计划(呼和公司)(1) 3 3 2" xfId="26612" xr:uid="{00000000-0005-0000-0000-000000780000}"/>
    <cellStyle name="好_8月份计划(呼和公司)(1) 3 4" xfId="37165" xr:uid="{00000000-0005-0000-0000-000001780000}"/>
    <cellStyle name="好_8月份计划(呼和公司)(1) 4" xfId="13725" xr:uid="{00000000-0005-0000-0000-000002780000}"/>
    <cellStyle name="好_8月份计划(呼和公司)(1) 4 2" xfId="37167" xr:uid="{00000000-0005-0000-0000-000003780000}"/>
    <cellStyle name="好_8月份计划(呼和公司)(1) 5" xfId="13726" xr:uid="{00000000-0005-0000-0000-000004780000}"/>
    <cellStyle name="好_8月份计划(呼和公司)(1) 5 2" xfId="37168" xr:uid="{00000000-0005-0000-0000-000005780000}"/>
    <cellStyle name="好_8月份计划(呼和公司)(1) 6" xfId="17902" xr:uid="{00000000-0005-0000-0000-000006780000}"/>
    <cellStyle name="好_8月份计划(呼和公司)(1) 6 2" xfId="37169" xr:uid="{00000000-0005-0000-0000-000007780000}"/>
    <cellStyle name="好_8月份计划(呼和公司)(1) 7" xfId="21754" xr:uid="{00000000-0005-0000-0000-000008780000}"/>
    <cellStyle name="好_8月建安动态" xfId="1553" xr:uid="{00000000-0005-0000-0000-000009780000}"/>
    <cellStyle name="好_8月建安动态 2" xfId="6049" xr:uid="{00000000-0005-0000-0000-00000A780000}"/>
    <cellStyle name="好_8月建安动态 2 2" xfId="7826" xr:uid="{00000000-0005-0000-0000-00000B780000}"/>
    <cellStyle name="好_8月建安动态 2 2 2" xfId="28175" xr:uid="{00000000-0005-0000-0000-00000C780000}"/>
    <cellStyle name="好_8月建安动态 2 3" xfId="13728" xr:uid="{00000000-0005-0000-0000-00000D780000}"/>
    <cellStyle name="好_8月建安动态 2 3 2" xfId="37173" xr:uid="{00000000-0005-0000-0000-00000E780000}"/>
    <cellStyle name="好_8月建安动态 2 4" xfId="37171" xr:uid="{00000000-0005-0000-0000-00000F780000}"/>
    <cellStyle name="好_8月建安动态 3" xfId="12276" xr:uid="{00000000-0005-0000-0000-000010780000}"/>
    <cellStyle name="好_8月建安动态 3 2" xfId="33048" xr:uid="{00000000-0005-0000-0000-000011780000}"/>
    <cellStyle name="好_8月建安动态 4" xfId="13730" xr:uid="{00000000-0005-0000-0000-000012780000}"/>
    <cellStyle name="好_8月建安动态 4 2" xfId="37175" xr:uid="{00000000-0005-0000-0000-000013780000}"/>
    <cellStyle name="好_8月建安动态 5" xfId="16201" xr:uid="{00000000-0005-0000-0000-000014780000}"/>
    <cellStyle name="好_8月建安动态 5 2" xfId="37177" xr:uid="{00000000-0005-0000-0000-000015780000}"/>
    <cellStyle name="好_8月建安动态 6" xfId="29812" xr:uid="{00000000-0005-0000-0000-000016780000}"/>
    <cellStyle name="好_8月建安动态(改后)" xfId="931" xr:uid="{00000000-0005-0000-0000-000017780000}"/>
    <cellStyle name="好_8月建安动态(改后) 2" xfId="6050" xr:uid="{00000000-0005-0000-0000-000018780000}"/>
    <cellStyle name="好_8月建安动态(改后) 2 2" xfId="7827" xr:uid="{00000000-0005-0000-0000-000019780000}"/>
    <cellStyle name="好_8月建安动态(改后) 2 2 2" xfId="37179" xr:uid="{00000000-0005-0000-0000-00001A780000}"/>
    <cellStyle name="好_8月建安动态(改后) 2 3" xfId="13731" xr:uid="{00000000-0005-0000-0000-00001B780000}"/>
    <cellStyle name="好_8月建安动态(改后) 2 3 2" xfId="37180" xr:uid="{00000000-0005-0000-0000-00001C780000}"/>
    <cellStyle name="好_8月建安动态(改后) 2 4" xfId="37178" xr:uid="{00000000-0005-0000-0000-00001D780000}"/>
    <cellStyle name="好_8月建安动态(改后) 3" xfId="13732" xr:uid="{00000000-0005-0000-0000-00001E780000}"/>
    <cellStyle name="好_8月建安动态(改后) 3 2" xfId="37181" xr:uid="{00000000-0005-0000-0000-00001F780000}"/>
    <cellStyle name="好_8月建安动态(改后) 4" xfId="13733" xr:uid="{00000000-0005-0000-0000-000020780000}"/>
    <cellStyle name="好_8月建安动态(改后) 4 2" xfId="37182" xr:uid="{00000000-0005-0000-0000-000021780000}"/>
    <cellStyle name="好_8月建安动态(改后) 5" xfId="15685" xr:uid="{00000000-0005-0000-0000-000022780000}"/>
    <cellStyle name="好_8月建安动态(改后) 5 2" xfId="37183" xr:uid="{00000000-0005-0000-0000-000023780000}"/>
    <cellStyle name="好_8月建安动态(改后) 6" xfId="36536" xr:uid="{00000000-0005-0000-0000-000024780000}"/>
    <cellStyle name="好_8月建安动态_12月材料动态最终修改" xfId="1726" xr:uid="{00000000-0005-0000-0000-000025780000}"/>
    <cellStyle name="好_8月建安动态_12月材料动态最终修改 2" xfId="6051" xr:uid="{00000000-0005-0000-0000-000026780000}"/>
    <cellStyle name="好_8月建安动态_12月材料动态最终修改 2 2" xfId="23164" xr:uid="{00000000-0005-0000-0000-000027780000}"/>
    <cellStyle name="好_8月建安动态_12月材料动态最终修改 3" xfId="9638" xr:uid="{00000000-0005-0000-0000-000028780000}"/>
    <cellStyle name="好_8月建安动态_12月材料动态最终修改 3 2" xfId="23166" xr:uid="{00000000-0005-0000-0000-000029780000}"/>
    <cellStyle name="好_8月建安动态_12月材料动态最终修改 4" xfId="8953" xr:uid="{00000000-0005-0000-0000-00002A780000}"/>
    <cellStyle name="好_8月建安动态_12月材料动态最终修改 4 2" xfId="23168" xr:uid="{00000000-0005-0000-0000-00002B780000}"/>
    <cellStyle name="好_8月建安动态_12月材料动态最终修改 5" xfId="16363" xr:uid="{00000000-0005-0000-0000-00002C780000}"/>
    <cellStyle name="好_8月建安动态_12月材料动态最终修改 5 2" xfId="37184" xr:uid="{00000000-0005-0000-0000-00002D780000}"/>
    <cellStyle name="好_8月建安动态_12月材料动态最终修改 6" xfId="23162" xr:uid="{00000000-0005-0000-0000-00002E780000}"/>
    <cellStyle name="好_8月建安动态_1月动态、资金动态" xfId="3318" xr:uid="{00000000-0005-0000-0000-00002F780000}"/>
    <cellStyle name="好_8月建安动态_1月动态、资金动态 2" xfId="6052" xr:uid="{00000000-0005-0000-0000-000030780000}"/>
    <cellStyle name="好_8月建安动态_1月动态、资金动态 2 2" xfId="7828" xr:uid="{00000000-0005-0000-0000-000031780000}"/>
    <cellStyle name="好_8月建安动态_1月动态、资金动态 2 2 2" xfId="37187" xr:uid="{00000000-0005-0000-0000-000032780000}"/>
    <cellStyle name="好_8月建安动态_1月动态、资金动态 2 3" xfId="13734" xr:uid="{00000000-0005-0000-0000-000033780000}"/>
    <cellStyle name="好_8月建安动态_1月动态、资金动态 2 3 2" xfId="37188" xr:uid="{00000000-0005-0000-0000-000034780000}"/>
    <cellStyle name="好_8月建安动态_1月动态、资金动态 2 4" xfId="37186" xr:uid="{00000000-0005-0000-0000-000035780000}"/>
    <cellStyle name="好_8月建安动态_1月动态、资金动态 3" xfId="13735" xr:uid="{00000000-0005-0000-0000-000036780000}"/>
    <cellStyle name="好_8月建安动态_1月动态、资金动态 3 2" xfId="37189" xr:uid="{00000000-0005-0000-0000-000037780000}"/>
    <cellStyle name="好_8月建安动态_1月动态、资金动态 4" xfId="13736" xr:uid="{00000000-0005-0000-0000-000038780000}"/>
    <cellStyle name="好_8月建安动态_1月动态、资金动态 4 2" xfId="37190" xr:uid="{00000000-0005-0000-0000-000039780000}"/>
    <cellStyle name="好_8月建安动态_1月动态、资金动态 5" xfId="17903" xr:uid="{00000000-0005-0000-0000-00003A780000}"/>
    <cellStyle name="好_8月建安动态_1月动态、资金动态 5 2" xfId="37191" xr:uid="{00000000-0005-0000-0000-00003B780000}"/>
    <cellStyle name="好_8月建安动态_1月动态、资金动态 6" xfId="37185" xr:uid="{00000000-0005-0000-0000-00003C780000}"/>
    <cellStyle name="好_8月建安动态_材料动态1" xfId="1144" xr:uid="{00000000-0005-0000-0000-00003D780000}"/>
    <cellStyle name="好_8月建安动态_材料动态1 2" xfId="6053" xr:uid="{00000000-0005-0000-0000-00003E780000}"/>
    <cellStyle name="好_8月建安动态_材料动态1 2 2" xfId="37194" xr:uid="{00000000-0005-0000-0000-00003F780000}"/>
    <cellStyle name="好_8月建安动态_材料动态1 3" xfId="13739" xr:uid="{00000000-0005-0000-0000-000040780000}"/>
    <cellStyle name="好_8月建安动态_材料动态1 3 2" xfId="37196" xr:uid="{00000000-0005-0000-0000-000041780000}"/>
    <cellStyle name="好_8月建安动态_材料动态1 4" xfId="13740" xr:uid="{00000000-0005-0000-0000-000042780000}"/>
    <cellStyle name="好_8月建安动态_材料动态1 4 2" xfId="37198" xr:uid="{00000000-0005-0000-0000-000043780000}"/>
    <cellStyle name="好_8月建安动态_材料动态1 5" xfId="15782" xr:uid="{00000000-0005-0000-0000-000044780000}"/>
    <cellStyle name="好_8月建安动态_材料动态1 5 2" xfId="37199" xr:uid="{00000000-0005-0000-0000-000045780000}"/>
    <cellStyle name="好_8月建安动态_材料动态1 6" xfId="37192" xr:uid="{00000000-0005-0000-0000-000046780000}"/>
    <cellStyle name="好_8月建安动态_动车10月资金动态" xfId="3121" xr:uid="{00000000-0005-0000-0000-000047780000}"/>
    <cellStyle name="好_8月建安动态_动车10月资金动态 2" xfId="6054" xr:uid="{00000000-0005-0000-0000-000048780000}"/>
    <cellStyle name="好_8月建安动态_动车10月资金动态 2 2" xfId="7718" xr:uid="{00000000-0005-0000-0000-000049780000}"/>
    <cellStyle name="好_8月建安动态_动车10月资金动态 2 2 2" xfId="37200" xr:uid="{00000000-0005-0000-0000-00004A780000}"/>
    <cellStyle name="好_8月建安动态_动车10月资金动态 2 3" xfId="13741" xr:uid="{00000000-0005-0000-0000-00004B780000}"/>
    <cellStyle name="好_8月建安动态_动车10月资金动态 2 3 2" xfId="37201" xr:uid="{00000000-0005-0000-0000-00004C780000}"/>
    <cellStyle name="好_8月建安动态_动车10月资金动态 2 4" xfId="27588" xr:uid="{00000000-0005-0000-0000-00004D780000}"/>
    <cellStyle name="好_8月建安动态_动车10月资金动态 3" xfId="13101" xr:uid="{00000000-0005-0000-0000-00004E780000}"/>
    <cellStyle name="好_8月建安动态_动车10月资金动态 3 2" xfId="27592" xr:uid="{00000000-0005-0000-0000-00004F780000}"/>
    <cellStyle name="好_8月建安动态_动车10月资金动态 4" xfId="13103" xr:uid="{00000000-0005-0000-0000-000050780000}"/>
    <cellStyle name="好_8月建安动态_动车10月资金动态 4 2" xfId="35732" xr:uid="{00000000-0005-0000-0000-000051780000}"/>
    <cellStyle name="好_8月建安动态_动车10月资金动态 5" xfId="17703" xr:uid="{00000000-0005-0000-0000-000052780000}"/>
    <cellStyle name="好_8月建安动态_动车10月资金动态 5 2" xfId="35734" xr:uid="{00000000-0005-0000-0000-000053780000}"/>
    <cellStyle name="好_8月建安动态_动车10月资金动态 6" xfId="27585" xr:uid="{00000000-0005-0000-0000-000054780000}"/>
    <cellStyle name="好_8月建安动态_动车9月材料动态" xfId="3319" xr:uid="{00000000-0005-0000-0000-000055780000}"/>
    <cellStyle name="好_8月建安动态_动车9月材料动态 2" xfId="6055" xr:uid="{00000000-0005-0000-0000-000056780000}"/>
    <cellStyle name="好_8月建安动态_动车9月材料动态 2 2" xfId="37203" xr:uid="{00000000-0005-0000-0000-000057780000}"/>
    <cellStyle name="好_8月建安动态_动车9月材料动态 3" xfId="13742" xr:uid="{00000000-0005-0000-0000-000058780000}"/>
    <cellStyle name="好_8月建安动态_动车9月材料动态 3 2" xfId="37204" xr:uid="{00000000-0005-0000-0000-000059780000}"/>
    <cellStyle name="好_8月建安动态_动车9月材料动态 4" xfId="13743" xr:uid="{00000000-0005-0000-0000-00005A780000}"/>
    <cellStyle name="好_8月建安动态_动车9月材料动态 4 2" xfId="37205" xr:uid="{00000000-0005-0000-0000-00005B780000}"/>
    <cellStyle name="好_8月建安动态_动车9月材料动态 5" xfId="17904" xr:uid="{00000000-0005-0000-0000-00005C780000}"/>
    <cellStyle name="好_8月建安动态_动车9月材料动态 5 2" xfId="37206" xr:uid="{00000000-0005-0000-0000-00005D780000}"/>
    <cellStyle name="好_8月建安动态_动车9月材料动态 6" xfId="37202" xr:uid="{00000000-0005-0000-0000-00005E780000}"/>
    <cellStyle name="好_8月建安动态_汇总10月材料动态" xfId="3320" xr:uid="{00000000-0005-0000-0000-00005F780000}"/>
    <cellStyle name="好_8月建安动态_汇总10月材料动态 2" xfId="6056" xr:uid="{00000000-0005-0000-0000-000060780000}"/>
    <cellStyle name="好_8月建安动态_汇总10月材料动态 2 2" xfId="21403" xr:uid="{00000000-0005-0000-0000-000061780000}"/>
    <cellStyle name="好_8月建安动态_汇总10月材料动态 3" xfId="13744" xr:uid="{00000000-0005-0000-0000-000062780000}"/>
    <cellStyle name="好_8月建安动态_汇总10月材料动态 3 2" xfId="37208" xr:uid="{00000000-0005-0000-0000-000063780000}"/>
    <cellStyle name="好_8月建安动态_汇总10月材料动态 4" xfId="13745" xr:uid="{00000000-0005-0000-0000-000064780000}"/>
    <cellStyle name="好_8月建安动态_汇总10月材料动态 4 2" xfId="37209" xr:uid="{00000000-0005-0000-0000-000065780000}"/>
    <cellStyle name="好_8月建安动态_汇总10月材料动态 5" xfId="17905" xr:uid="{00000000-0005-0000-0000-000066780000}"/>
    <cellStyle name="好_8月建安动态_汇总10月材料动态 5 2" xfId="37210" xr:uid="{00000000-0005-0000-0000-000067780000}"/>
    <cellStyle name="好_8月建安动态_汇总10月材料动态 6" xfId="37207" xr:uid="{00000000-0005-0000-0000-000068780000}"/>
    <cellStyle name="好_8月建安动态_建安1月材料动态" xfId="3321" xr:uid="{00000000-0005-0000-0000-000069780000}"/>
    <cellStyle name="好_8月建安动态_建安1月材料动态 2" xfId="6057" xr:uid="{00000000-0005-0000-0000-00006A780000}"/>
    <cellStyle name="好_8月建安动态_建安1月材料动态 2 2" xfId="37213" xr:uid="{00000000-0005-0000-0000-00006B780000}"/>
    <cellStyle name="好_8月建安动态_建安1月材料动态 3" xfId="13746" xr:uid="{00000000-0005-0000-0000-00006C780000}"/>
    <cellStyle name="好_8月建安动态_建安1月材料动态 3 2" xfId="37214" xr:uid="{00000000-0005-0000-0000-00006D780000}"/>
    <cellStyle name="好_8月建安动态_建安1月材料动态 4" xfId="13747" xr:uid="{00000000-0005-0000-0000-00006E780000}"/>
    <cellStyle name="好_8月建安动态_建安1月材料动态 4 2" xfId="37215" xr:uid="{00000000-0005-0000-0000-00006F780000}"/>
    <cellStyle name="好_8月建安动态_建安1月材料动态 5" xfId="17906" xr:uid="{00000000-0005-0000-0000-000070780000}"/>
    <cellStyle name="好_8月建安动态_建安1月材料动态 5 2" xfId="37216" xr:uid="{00000000-0005-0000-0000-000071780000}"/>
    <cellStyle name="好_8月建安动态_建安1月材料动态 6" xfId="37211" xr:uid="{00000000-0005-0000-0000-000072780000}"/>
    <cellStyle name="好_9" xfId="3252" xr:uid="{00000000-0005-0000-0000-000073780000}"/>
    <cellStyle name="好_9 2" xfId="6058" xr:uid="{00000000-0005-0000-0000-000074780000}"/>
    <cellStyle name="好_9 2 2" xfId="36720" xr:uid="{00000000-0005-0000-0000-000075780000}"/>
    <cellStyle name="好_9 3" xfId="13526" xr:uid="{00000000-0005-0000-0000-000076780000}"/>
    <cellStyle name="好_9 3 2" xfId="36722" xr:uid="{00000000-0005-0000-0000-000077780000}"/>
    <cellStyle name="好_9 4" xfId="13528" xr:uid="{00000000-0005-0000-0000-000078780000}"/>
    <cellStyle name="好_9 4 2" xfId="36724" xr:uid="{00000000-0005-0000-0000-000079780000}"/>
    <cellStyle name="好_9 5" xfId="17838" xr:uid="{00000000-0005-0000-0000-00007A780000}"/>
    <cellStyle name="好_9 5 2" xfId="36726" xr:uid="{00000000-0005-0000-0000-00007B780000}"/>
    <cellStyle name="好_9 6" xfId="23255" xr:uid="{00000000-0005-0000-0000-00007C780000}"/>
    <cellStyle name="好_9月报六局台账" xfId="4163" xr:uid="{00000000-0005-0000-0000-00007D780000}"/>
    <cellStyle name="好_9月报六局台账 2" xfId="37217" xr:uid="{00000000-0005-0000-0000-00007E780000}"/>
    <cellStyle name="好_9月报六局台账_项目物资管理台帐" xfId="3791" xr:uid="{00000000-0005-0000-0000-00007F780000}"/>
    <cellStyle name="好_9月报六局台账_项目物资管理台帐 2" xfId="35465" xr:uid="{00000000-0005-0000-0000-000080780000}"/>
    <cellStyle name="好_9月报六局台账_项目物资管理台帐汇总表(工程项目物资数量计划 实耗对比表)" xfId="4164" xr:uid="{00000000-0005-0000-0000-000081780000}"/>
    <cellStyle name="好_9月报六局台账_项目物资管理台帐汇总表(工程项目物资数量计划 实耗对比表) 2" xfId="37218" xr:uid="{00000000-0005-0000-0000-000082780000}"/>
    <cellStyle name="好_9月报六局台账_主要物资计划与到货报表" xfId="3720" xr:uid="{00000000-0005-0000-0000-000083780000}"/>
    <cellStyle name="好_9月报六局台账_主要物资计划与到货报表 2" xfId="31811" xr:uid="{00000000-0005-0000-0000-000084780000}"/>
    <cellStyle name="好_9月报销单" xfId="3323" xr:uid="{00000000-0005-0000-0000-000085780000}"/>
    <cellStyle name="好_9月报销单 2" xfId="6059" xr:uid="{00000000-0005-0000-0000-000086780000}"/>
    <cellStyle name="好_9月报销单 2 2" xfId="37219" xr:uid="{00000000-0005-0000-0000-000087780000}"/>
    <cellStyle name="好_9月报销单 3" xfId="13748" xr:uid="{00000000-0005-0000-0000-000088780000}"/>
    <cellStyle name="好_9月报销单 3 2" xfId="37220" xr:uid="{00000000-0005-0000-0000-000089780000}"/>
    <cellStyle name="好_9月报销单 4" xfId="13749" xr:uid="{00000000-0005-0000-0000-00008A780000}"/>
    <cellStyle name="好_9月报销单 4 2" xfId="37221" xr:uid="{00000000-0005-0000-0000-00008B780000}"/>
    <cellStyle name="好_9月报销单 5" xfId="17908" xr:uid="{00000000-0005-0000-0000-00008C780000}"/>
    <cellStyle name="好_9月报销单 5 2" xfId="37222" xr:uid="{00000000-0005-0000-0000-00008D780000}"/>
    <cellStyle name="好_9月报销单 6" xfId="32598" xr:uid="{00000000-0005-0000-0000-00008E780000}"/>
    <cellStyle name="好_9月动态" xfId="3324" xr:uid="{00000000-0005-0000-0000-00008F780000}"/>
    <cellStyle name="好_9月动态 2" xfId="6060" xr:uid="{00000000-0005-0000-0000-000090780000}"/>
    <cellStyle name="好_9月动态 2 2" xfId="7829" xr:uid="{00000000-0005-0000-0000-000091780000}"/>
    <cellStyle name="好_9月动态 2 2 2" xfId="37225" xr:uid="{00000000-0005-0000-0000-000092780000}"/>
    <cellStyle name="好_9月动态 2 3" xfId="13750" xr:uid="{00000000-0005-0000-0000-000093780000}"/>
    <cellStyle name="好_9月动态 2 3 2" xfId="37226" xr:uid="{00000000-0005-0000-0000-000094780000}"/>
    <cellStyle name="好_9月动态 2 4" xfId="32821" xr:uid="{00000000-0005-0000-0000-000095780000}"/>
    <cellStyle name="好_9月动态 3" xfId="12187" xr:uid="{00000000-0005-0000-0000-000096780000}"/>
    <cellStyle name="好_9月动态 3 2" xfId="32823" xr:uid="{00000000-0005-0000-0000-000097780000}"/>
    <cellStyle name="好_9月动态 4" xfId="13751" xr:uid="{00000000-0005-0000-0000-000098780000}"/>
    <cellStyle name="好_9月动态 4 2" xfId="32825" xr:uid="{00000000-0005-0000-0000-000099780000}"/>
    <cellStyle name="好_9月动态 5" xfId="17909" xr:uid="{00000000-0005-0000-0000-00009A780000}"/>
    <cellStyle name="好_9月动态 5 2" xfId="37227" xr:uid="{00000000-0005-0000-0000-00009B780000}"/>
    <cellStyle name="好_9月动态 6" xfId="37224" xr:uid="{00000000-0005-0000-0000-00009C780000}"/>
    <cellStyle name="好_9月动态_12月材料动态最终修改" xfId="451" xr:uid="{00000000-0005-0000-0000-00009D780000}"/>
    <cellStyle name="好_9月动态_12月材料动态最终修改 2" xfId="6061" xr:uid="{00000000-0005-0000-0000-00009E780000}"/>
    <cellStyle name="好_9月动态_12月材料动态最终修改 2 2" xfId="37229" xr:uid="{00000000-0005-0000-0000-00009F780000}"/>
    <cellStyle name="好_9月动态_12月材料动态最终修改 3" xfId="13752" xr:uid="{00000000-0005-0000-0000-0000A0780000}"/>
    <cellStyle name="好_9月动态_12月材料动态最终修改 3 2" xfId="37230" xr:uid="{00000000-0005-0000-0000-0000A1780000}"/>
    <cellStyle name="好_9月动态_12月材料动态最终修改 4" xfId="13753" xr:uid="{00000000-0005-0000-0000-0000A2780000}"/>
    <cellStyle name="好_9月动态_12月材料动态最终修改 4 2" xfId="37231" xr:uid="{00000000-0005-0000-0000-0000A3780000}"/>
    <cellStyle name="好_9月动态_12月材料动态最终修改 5" xfId="15472" xr:uid="{00000000-0005-0000-0000-0000A4780000}"/>
    <cellStyle name="好_9月动态_12月材料动态最终修改 5 2" xfId="37232" xr:uid="{00000000-0005-0000-0000-0000A5780000}"/>
    <cellStyle name="好_9月动态_12月材料动态最终修改 6" xfId="37228" xr:uid="{00000000-0005-0000-0000-0000A6780000}"/>
    <cellStyle name="好_9月动态_1月动态、资金动态" xfId="2452" xr:uid="{00000000-0005-0000-0000-0000A7780000}"/>
    <cellStyle name="好_9月动态_1月动态、资金动态 2" xfId="6062" xr:uid="{00000000-0005-0000-0000-0000A8780000}"/>
    <cellStyle name="好_9月动态_1月动态、资金动态 2 2" xfId="7830" xr:uid="{00000000-0005-0000-0000-0000A9780000}"/>
    <cellStyle name="好_9月动态_1月动态、资金动态 2 2 2" xfId="37234" xr:uid="{00000000-0005-0000-0000-0000AA780000}"/>
    <cellStyle name="好_9月动态_1月动态、资金动态 2 3" xfId="12797" xr:uid="{00000000-0005-0000-0000-0000AB780000}"/>
    <cellStyle name="好_9月动态_1月动态、资金动态 2 3 2" xfId="34468" xr:uid="{00000000-0005-0000-0000-0000AC780000}"/>
    <cellStyle name="好_9月动态_1月动态、资金动态 2 4" xfId="25113" xr:uid="{00000000-0005-0000-0000-0000AD780000}"/>
    <cellStyle name="好_9月动态_1月动态、资金动态 3" xfId="10619" xr:uid="{00000000-0005-0000-0000-0000AE780000}"/>
    <cellStyle name="好_9月动态_1月动态、资金动态 3 2" xfId="25116" xr:uid="{00000000-0005-0000-0000-0000AF780000}"/>
    <cellStyle name="好_9月动态_1月动态、资金动态 4" xfId="13754" xr:uid="{00000000-0005-0000-0000-0000B0780000}"/>
    <cellStyle name="好_9月动态_1月动态、资金动态 4 2" xfId="37236" xr:uid="{00000000-0005-0000-0000-0000B1780000}"/>
    <cellStyle name="好_9月动态_1月动态、资金动态 5" xfId="17052" xr:uid="{00000000-0005-0000-0000-0000B2780000}"/>
    <cellStyle name="好_9月动态_1月动态、资金动态 5 2" xfId="37238" xr:uid="{00000000-0005-0000-0000-0000B3780000}"/>
    <cellStyle name="好_9月动态_1月动态、资金动态 6" xfId="33112" xr:uid="{00000000-0005-0000-0000-0000B4780000}"/>
    <cellStyle name="好_9月动态_材料动态1" xfId="2948" xr:uid="{00000000-0005-0000-0000-0000B5780000}"/>
    <cellStyle name="好_9月动态_材料动态1 2" xfId="6063" xr:uid="{00000000-0005-0000-0000-0000B6780000}"/>
    <cellStyle name="好_9月动态_材料动态1 2 2" xfId="37240" xr:uid="{00000000-0005-0000-0000-0000B7780000}"/>
    <cellStyle name="好_9月动态_材料动态1 3" xfId="13755" xr:uid="{00000000-0005-0000-0000-0000B8780000}"/>
    <cellStyle name="好_9月动态_材料动态1 3 2" xfId="37241" xr:uid="{00000000-0005-0000-0000-0000B9780000}"/>
    <cellStyle name="好_9月动态_材料动态1 4" xfId="13756" xr:uid="{00000000-0005-0000-0000-0000BA780000}"/>
    <cellStyle name="好_9月动态_材料动态1 4 2" xfId="37242" xr:uid="{00000000-0005-0000-0000-0000BB780000}"/>
    <cellStyle name="好_9月动态_材料动态1 5" xfId="17536" xr:uid="{00000000-0005-0000-0000-0000BC780000}"/>
    <cellStyle name="好_9月动态_材料动态1 5 2" xfId="37243" xr:uid="{00000000-0005-0000-0000-0000BD780000}"/>
    <cellStyle name="好_9月动态_材料动态1 6" xfId="37239" xr:uid="{00000000-0005-0000-0000-0000BE780000}"/>
    <cellStyle name="好_9月动态_动车10月资金动态" xfId="3326" xr:uid="{00000000-0005-0000-0000-0000BF780000}"/>
    <cellStyle name="好_9月动态_动车10月资金动态 2" xfId="6064" xr:uid="{00000000-0005-0000-0000-0000C0780000}"/>
    <cellStyle name="好_9月动态_动车10月资金动态 2 2" xfId="7831" xr:uid="{00000000-0005-0000-0000-0000C1780000}"/>
    <cellStyle name="好_9月动态_动车10月资金动态 2 2 2" xfId="37247" xr:uid="{00000000-0005-0000-0000-0000C2780000}"/>
    <cellStyle name="好_9月动态_动车10月资金动态 2 3" xfId="13758" xr:uid="{00000000-0005-0000-0000-0000C3780000}"/>
    <cellStyle name="好_9月动态_动车10月资金动态 2 3 2" xfId="37248" xr:uid="{00000000-0005-0000-0000-0000C4780000}"/>
    <cellStyle name="好_9月动态_动车10月资金动态 2 4" xfId="37246" xr:uid="{00000000-0005-0000-0000-0000C5780000}"/>
    <cellStyle name="好_9月动态_动车10月资金动态 3" xfId="11602" xr:uid="{00000000-0005-0000-0000-0000C6780000}"/>
    <cellStyle name="好_9月动态_动车10月资金动态 3 2" xfId="31332" xr:uid="{00000000-0005-0000-0000-0000C7780000}"/>
    <cellStyle name="好_9月动态_动车10月资金动态 4" xfId="11603" xr:uid="{00000000-0005-0000-0000-0000C8780000}"/>
    <cellStyle name="好_9月动态_动车10月资金动态 4 2" xfId="31334" xr:uid="{00000000-0005-0000-0000-0000C9780000}"/>
    <cellStyle name="好_9月动态_动车10月资金动态 5" xfId="17911" xr:uid="{00000000-0005-0000-0000-0000CA780000}"/>
    <cellStyle name="好_9月动态_动车10月资金动态 5 2" xfId="31338" xr:uid="{00000000-0005-0000-0000-0000CB780000}"/>
    <cellStyle name="好_9月动态_动车10月资金动态 6" xfId="37245" xr:uid="{00000000-0005-0000-0000-0000CC780000}"/>
    <cellStyle name="好_9月动态_动车9月材料动态" xfId="3327" xr:uid="{00000000-0005-0000-0000-0000CD780000}"/>
    <cellStyle name="好_9月动态_动车9月材料动态 2" xfId="6065" xr:uid="{00000000-0005-0000-0000-0000CE780000}"/>
    <cellStyle name="好_9月动态_动车9月材料动态 2 2" xfId="37250" xr:uid="{00000000-0005-0000-0000-0000CF780000}"/>
    <cellStyle name="好_9月动态_动车9月材料动态 3" xfId="13759" xr:uid="{00000000-0005-0000-0000-0000D0780000}"/>
    <cellStyle name="好_9月动态_动车9月材料动态 3 2" xfId="37251" xr:uid="{00000000-0005-0000-0000-0000D1780000}"/>
    <cellStyle name="好_9月动态_动车9月材料动态 4" xfId="13760" xr:uid="{00000000-0005-0000-0000-0000D2780000}"/>
    <cellStyle name="好_9月动态_动车9月材料动态 4 2" xfId="37252" xr:uid="{00000000-0005-0000-0000-0000D3780000}"/>
    <cellStyle name="好_9月动态_动车9月材料动态 5" xfId="17912" xr:uid="{00000000-0005-0000-0000-0000D4780000}"/>
    <cellStyle name="好_9月动态_动车9月材料动态 5 2" xfId="23215" xr:uid="{00000000-0005-0000-0000-0000D5780000}"/>
    <cellStyle name="好_9月动态_动车9月材料动态 6" xfId="37249" xr:uid="{00000000-0005-0000-0000-0000D6780000}"/>
    <cellStyle name="好_9月动态_汇总10月材料动态" xfId="3328" xr:uid="{00000000-0005-0000-0000-0000D7780000}"/>
    <cellStyle name="好_9月动态_汇总10月材料动态 2" xfId="6066" xr:uid="{00000000-0005-0000-0000-0000D8780000}"/>
    <cellStyle name="好_9月动态_汇总10月材料动态 2 2" xfId="37255" xr:uid="{00000000-0005-0000-0000-0000D9780000}"/>
    <cellStyle name="好_9月动态_汇总10月材料动态 3" xfId="9884" xr:uid="{00000000-0005-0000-0000-0000DA780000}"/>
    <cellStyle name="好_9月动态_汇总10月材料动态 3 2" xfId="26266" xr:uid="{00000000-0005-0000-0000-0000DB780000}"/>
    <cellStyle name="好_9月动态_汇总10月材料动态 4" xfId="9983" xr:uid="{00000000-0005-0000-0000-0000DC780000}"/>
    <cellStyle name="好_9月动态_汇总10月材料动态 4 2" xfId="26268" xr:uid="{00000000-0005-0000-0000-0000DD780000}"/>
    <cellStyle name="好_9月动态_汇总10月材料动态 5" xfId="17913" xr:uid="{00000000-0005-0000-0000-0000DE780000}"/>
    <cellStyle name="好_9月动态_汇总10月材料动态 5 2" xfId="37256" xr:uid="{00000000-0005-0000-0000-0000DF780000}"/>
    <cellStyle name="好_9月动态_汇总10月材料动态 6" xfId="37253" xr:uid="{00000000-0005-0000-0000-0000E0780000}"/>
    <cellStyle name="好_9月动态_建安1月材料动态" xfId="1132" xr:uid="{00000000-0005-0000-0000-0000E1780000}"/>
    <cellStyle name="好_9月动态_建安1月材料动态 2" xfId="6067" xr:uid="{00000000-0005-0000-0000-0000E2780000}"/>
    <cellStyle name="好_9月动态_建安1月材料动态 2 2" xfId="35323" xr:uid="{00000000-0005-0000-0000-0000E3780000}"/>
    <cellStyle name="好_9月动态_建安1月材料动态 3" xfId="13762" xr:uid="{00000000-0005-0000-0000-0000E4780000}"/>
    <cellStyle name="好_9月动态_建安1月材料动态 3 2" xfId="37258" xr:uid="{00000000-0005-0000-0000-0000E5780000}"/>
    <cellStyle name="好_9月动态_建安1月材料动态 4" xfId="13763" xr:uid="{00000000-0005-0000-0000-0000E6780000}"/>
    <cellStyle name="好_9月动态_建安1月材料动态 4 2" xfId="37259" xr:uid="{00000000-0005-0000-0000-0000E7780000}"/>
    <cellStyle name="好_9月动态_建安1月材料动态 5" xfId="15774" xr:uid="{00000000-0005-0000-0000-0000E8780000}"/>
    <cellStyle name="好_9月动态_建安1月材料动态 5 2" xfId="37260" xr:uid="{00000000-0005-0000-0000-0000E9780000}"/>
    <cellStyle name="好_9月动态_建安1月材料动态 6" xfId="37257" xr:uid="{00000000-0005-0000-0000-0000EA780000}"/>
    <cellStyle name="好_9月份计划(呼和公司)" xfId="3330" xr:uid="{00000000-0005-0000-0000-0000EB780000}"/>
    <cellStyle name="好_9月份计划(呼和公司) 2" xfId="3332" xr:uid="{00000000-0005-0000-0000-0000EC780000}"/>
    <cellStyle name="好_9月份计划(呼和公司) 2 2" xfId="6069" xr:uid="{00000000-0005-0000-0000-0000ED780000}"/>
    <cellStyle name="好_9月份计划(呼和公司) 2 2 2" xfId="7832" xr:uid="{00000000-0005-0000-0000-0000EE780000}"/>
    <cellStyle name="好_9月份计划(呼和公司) 2 2 2 2" xfId="37268" xr:uid="{00000000-0005-0000-0000-0000EF780000}"/>
    <cellStyle name="好_9月份计划(呼和公司) 2 2 3" xfId="10470" xr:uid="{00000000-0005-0000-0000-0000F0780000}"/>
    <cellStyle name="好_9月份计划(呼和公司) 2 2 3 2" xfId="23680" xr:uid="{00000000-0005-0000-0000-0000F1780000}"/>
    <cellStyle name="好_9月份计划(呼和公司) 2 2 4" xfId="37266" xr:uid="{00000000-0005-0000-0000-0000F2780000}"/>
    <cellStyle name="好_9月份计划(呼和公司) 2 3" xfId="13765" xr:uid="{00000000-0005-0000-0000-0000F3780000}"/>
    <cellStyle name="好_9月份计划(呼和公司) 2 3 2" xfId="37270" xr:uid="{00000000-0005-0000-0000-0000F4780000}"/>
    <cellStyle name="好_9月份计划(呼和公司) 2 4" xfId="13767" xr:uid="{00000000-0005-0000-0000-0000F5780000}"/>
    <cellStyle name="好_9月份计划(呼和公司) 2 4 2" xfId="37272" xr:uid="{00000000-0005-0000-0000-0000F6780000}"/>
    <cellStyle name="好_9月份计划(呼和公司) 2 5" xfId="17917" xr:uid="{00000000-0005-0000-0000-0000F7780000}"/>
    <cellStyle name="好_9月份计划(呼和公司) 2 5 2" xfId="37274" xr:uid="{00000000-0005-0000-0000-0000F8780000}"/>
    <cellStyle name="好_9月份计划(呼和公司) 2 6" xfId="37264" xr:uid="{00000000-0005-0000-0000-0000F9780000}"/>
    <cellStyle name="好_9月份计划(呼和公司) 3" xfId="6068" xr:uid="{00000000-0005-0000-0000-0000FA780000}"/>
    <cellStyle name="好_9月份计划(呼和公司) 3 2" xfId="6924" xr:uid="{00000000-0005-0000-0000-0000FB780000}"/>
    <cellStyle name="好_9月份计划(呼和公司) 3 2 2" xfId="37275" xr:uid="{00000000-0005-0000-0000-0000FC780000}"/>
    <cellStyle name="好_9月份计划(呼和公司) 3 3" xfId="13768" xr:uid="{00000000-0005-0000-0000-0000FD780000}"/>
    <cellStyle name="好_9月份计划(呼和公司) 3 3 2" xfId="21645" xr:uid="{00000000-0005-0000-0000-0000FE780000}"/>
    <cellStyle name="好_9月份计划(呼和公司) 3 4" xfId="22225" xr:uid="{00000000-0005-0000-0000-0000FF780000}"/>
    <cellStyle name="好_9月份计划(呼和公司) 4" xfId="13769" xr:uid="{00000000-0005-0000-0000-000000790000}"/>
    <cellStyle name="好_9月份计划(呼和公司) 4 2" xfId="37276" xr:uid="{00000000-0005-0000-0000-000001790000}"/>
    <cellStyle name="好_9月份计划(呼和公司) 5" xfId="13770" xr:uid="{00000000-0005-0000-0000-000002790000}"/>
    <cellStyle name="好_9月份计划(呼和公司) 5 2" xfId="37277" xr:uid="{00000000-0005-0000-0000-000003790000}"/>
    <cellStyle name="好_9月份计划(呼和公司) 6" xfId="17915" xr:uid="{00000000-0005-0000-0000-000004790000}"/>
    <cellStyle name="好_9月份计划(呼和公司) 6 2" xfId="25487" xr:uid="{00000000-0005-0000-0000-000005790000}"/>
    <cellStyle name="好_9月份计划(呼和公司) 7" xfId="37262" xr:uid="{00000000-0005-0000-0000-000006790000}"/>
    <cellStyle name="好_9月建安动态" xfId="3333" xr:uid="{00000000-0005-0000-0000-000007790000}"/>
    <cellStyle name="好_9月建安动态 (version 1)" xfId="987" xr:uid="{00000000-0005-0000-0000-000008790000}"/>
    <cellStyle name="好_9月建安动态 (version 1) 2" xfId="6071" xr:uid="{00000000-0005-0000-0000-000009790000}"/>
    <cellStyle name="好_9月建安动态 (version 1) 2 2" xfId="7833" xr:uid="{00000000-0005-0000-0000-00000A790000}"/>
    <cellStyle name="好_9月建安动态 (version 1) 2 2 2" xfId="37279" xr:uid="{00000000-0005-0000-0000-00000B790000}"/>
    <cellStyle name="好_9月建安动态 (version 1) 2 3" xfId="13771" xr:uid="{00000000-0005-0000-0000-00000C790000}"/>
    <cellStyle name="好_9月建安动态 (version 1) 2 3 2" xfId="37280" xr:uid="{00000000-0005-0000-0000-00000D790000}"/>
    <cellStyle name="好_9月建安动态 (version 1) 2 4" xfId="36548" xr:uid="{00000000-0005-0000-0000-00000E790000}"/>
    <cellStyle name="好_9月建安动态 (version 1) 3" xfId="13772" xr:uid="{00000000-0005-0000-0000-00000F790000}"/>
    <cellStyle name="好_9月建安动态 (version 1) 3 2" xfId="36550" xr:uid="{00000000-0005-0000-0000-000010790000}"/>
    <cellStyle name="好_9月建安动态 (version 1) 4" xfId="13773" xr:uid="{00000000-0005-0000-0000-000011790000}"/>
    <cellStyle name="好_9月建安动态 (version 1) 4 2" xfId="37281" xr:uid="{00000000-0005-0000-0000-000012790000}"/>
    <cellStyle name="好_9月建安动态 (version 1) 5" xfId="15711" xr:uid="{00000000-0005-0000-0000-000013790000}"/>
    <cellStyle name="好_9月建安动态 (version 1) 5 2" xfId="34021" xr:uid="{00000000-0005-0000-0000-000014790000}"/>
    <cellStyle name="好_9月建安动态 (version 1) 6" xfId="36919" xr:uid="{00000000-0005-0000-0000-000015790000}"/>
    <cellStyle name="好_9月建安动态 10" xfId="17918" xr:uid="{00000000-0005-0000-0000-000016790000}"/>
    <cellStyle name="好_9月建安动态 10 2" xfId="36213" xr:uid="{00000000-0005-0000-0000-000017790000}"/>
    <cellStyle name="好_9月建安动态 11" xfId="37278" xr:uid="{00000000-0005-0000-0000-000018790000}"/>
    <cellStyle name="好_9月建安动态 2" xfId="6070" xr:uid="{00000000-0005-0000-0000-000019790000}"/>
    <cellStyle name="好_9月建安动态 2 2" xfId="37282" xr:uid="{00000000-0005-0000-0000-00001A790000}"/>
    <cellStyle name="好_9月建安动态 3" xfId="6743" xr:uid="{00000000-0005-0000-0000-00001B790000}"/>
    <cellStyle name="好_9月建安动态 3 2" xfId="37283" xr:uid="{00000000-0005-0000-0000-00001C790000}"/>
    <cellStyle name="好_9月建安动态 4" xfId="4282" xr:uid="{00000000-0005-0000-0000-00001D790000}"/>
    <cellStyle name="好_9月建安动态 4 2" xfId="28248" xr:uid="{00000000-0005-0000-0000-00001E790000}"/>
    <cellStyle name="好_9月建安动态 5" xfId="6744" xr:uid="{00000000-0005-0000-0000-00001F790000}"/>
    <cellStyle name="好_9月建安动态 5 2" xfId="21859" xr:uid="{00000000-0005-0000-0000-000020790000}"/>
    <cellStyle name="好_9月建安动态 6" xfId="4283" xr:uid="{00000000-0005-0000-0000-000021790000}"/>
    <cellStyle name="好_9月建安动态 6 2" xfId="37284" xr:uid="{00000000-0005-0000-0000-000022790000}"/>
    <cellStyle name="好_9月建安动态 7" xfId="13774" xr:uid="{00000000-0005-0000-0000-000023790000}"/>
    <cellStyle name="好_9月建安动态 7 2" xfId="37285" xr:uid="{00000000-0005-0000-0000-000024790000}"/>
    <cellStyle name="好_9月建安动态 8" xfId="13775" xr:uid="{00000000-0005-0000-0000-000025790000}"/>
    <cellStyle name="好_9月建安动态 8 2" xfId="37286" xr:uid="{00000000-0005-0000-0000-000026790000}"/>
    <cellStyle name="好_9月建安动态 9" xfId="13776" xr:uid="{00000000-0005-0000-0000-000027790000}"/>
    <cellStyle name="好_9月建安动态 9 2" xfId="37287" xr:uid="{00000000-0005-0000-0000-000028790000}"/>
    <cellStyle name="好_9月太原南站动态表" xfId="1613" xr:uid="{00000000-0005-0000-0000-000029790000}"/>
    <cellStyle name="好_9月太原南站动态表 2" xfId="6072" xr:uid="{00000000-0005-0000-0000-00002A790000}"/>
    <cellStyle name="好_9月太原南站动态表 2 2" xfId="7834" xr:uid="{00000000-0005-0000-0000-00002B790000}"/>
    <cellStyle name="好_9月太原南站动态表 2 2 2" xfId="37290" xr:uid="{00000000-0005-0000-0000-00002C790000}"/>
    <cellStyle name="好_9月太原南站动态表 2 3" xfId="13777" xr:uid="{00000000-0005-0000-0000-00002D790000}"/>
    <cellStyle name="好_9月太原南站动态表 2 3 2" xfId="37291" xr:uid="{00000000-0005-0000-0000-00002E790000}"/>
    <cellStyle name="好_9月太原南站动态表 2 4" xfId="37289" xr:uid="{00000000-0005-0000-0000-00002F790000}"/>
    <cellStyle name="好_9月太原南站动态表 3" xfId="13778" xr:uid="{00000000-0005-0000-0000-000030790000}"/>
    <cellStyle name="好_9月太原南站动态表 3 2" xfId="37292" xr:uid="{00000000-0005-0000-0000-000031790000}"/>
    <cellStyle name="好_9月太原南站动态表 4" xfId="13779" xr:uid="{00000000-0005-0000-0000-000032790000}"/>
    <cellStyle name="好_9月太原南站动态表 4 2" xfId="37293" xr:uid="{00000000-0005-0000-0000-000033790000}"/>
    <cellStyle name="好_9月太原南站动态表 5" xfId="16258" xr:uid="{00000000-0005-0000-0000-000034790000}"/>
    <cellStyle name="好_9月太原南站动态表 5 2" xfId="37294" xr:uid="{00000000-0005-0000-0000-000035790000}"/>
    <cellStyle name="好_9月太原南站动态表 6" xfId="37288" xr:uid="{00000000-0005-0000-0000-000036790000}"/>
    <cellStyle name="好_9月太原南站动态表_12月材料动态最终修改" xfId="3335" xr:uid="{00000000-0005-0000-0000-000037790000}"/>
    <cellStyle name="好_9月太原南站动态表_12月材料动态最终修改 2" xfId="6073" xr:uid="{00000000-0005-0000-0000-000038790000}"/>
    <cellStyle name="好_9月太原南站动态表_12月材料动态最终修改 2 2" xfId="37296" xr:uid="{00000000-0005-0000-0000-000039790000}"/>
    <cellStyle name="好_9月太原南站动态表_12月材料动态最终修改 3" xfId="11045" xr:uid="{00000000-0005-0000-0000-00003A790000}"/>
    <cellStyle name="好_9月太原南站动态表_12月材料动态最终修改 3 2" xfId="22047" xr:uid="{00000000-0005-0000-0000-00003B790000}"/>
    <cellStyle name="好_9月太原南站动态表_12月材料动态最终修改 4" xfId="13780" xr:uid="{00000000-0005-0000-0000-00003C790000}"/>
    <cellStyle name="好_9月太原南站动态表_12月材料动态最终修改 4 2" xfId="37297" xr:uid="{00000000-0005-0000-0000-00003D790000}"/>
    <cellStyle name="好_9月太原南站动态表_12月材料动态最终修改 5" xfId="17920" xr:uid="{00000000-0005-0000-0000-00003E790000}"/>
    <cellStyle name="好_9月太原南站动态表_12月材料动态最终修改 5 2" xfId="37298" xr:uid="{00000000-0005-0000-0000-00003F790000}"/>
    <cellStyle name="好_9月太原南站动态表_12月材料动态最终修改 6" xfId="37295" xr:uid="{00000000-0005-0000-0000-000040790000}"/>
    <cellStyle name="好_9月太原南站动态表_1月动态、资金动态" xfId="434" xr:uid="{00000000-0005-0000-0000-000041790000}"/>
    <cellStyle name="好_9月太原南站动态表_1月动态、资金动态 2" xfId="6074" xr:uid="{00000000-0005-0000-0000-000042790000}"/>
    <cellStyle name="好_9月太原南站动态表_1月动态、资金动态 2 2" xfId="7741" xr:uid="{00000000-0005-0000-0000-000043790000}"/>
    <cellStyle name="好_9月太原南站动态表_1月动态、资金动态 2 2 2" xfId="37300" xr:uid="{00000000-0005-0000-0000-000044790000}"/>
    <cellStyle name="好_9月太原南站动态表_1月动态、资金动态 2 3" xfId="13781" xr:uid="{00000000-0005-0000-0000-000045790000}"/>
    <cellStyle name="好_9月太原南站动态表_1月动态、资金动态 2 3 2" xfId="37302" xr:uid="{00000000-0005-0000-0000-000046790000}"/>
    <cellStyle name="好_9月太原南站动态表_1月动态、资金动态 2 4" xfId="36143" xr:uid="{00000000-0005-0000-0000-000047790000}"/>
    <cellStyle name="好_9月太原南站动态表_1月动态、资金动态 3" xfId="11884" xr:uid="{00000000-0005-0000-0000-000048790000}"/>
    <cellStyle name="好_9月太原南站动态表_1月动态、资金动态 3 2" xfId="32031" xr:uid="{00000000-0005-0000-0000-000049790000}"/>
    <cellStyle name="好_9月太原南站动态表_1月动态、资金动态 4" xfId="11887" xr:uid="{00000000-0005-0000-0000-00004A790000}"/>
    <cellStyle name="好_9月太原南站动态表_1月动态、资金动态 4 2" xfId="32036" xr:uid="{00000000-0005-0000-0000-00004B790000}"/>
    <cellStyle name="好_9月太原南站动态表_1月动态、资金动态 5" xfId="15462" xr:uid="{00000000-0005-0000-0000-00004C790000}"/>
    <cellStyle name="好_9月太原南站动态表_1月动态、资金动态 5 2" xfId="32039" xr:uid="{00000000-0005-0000-0000-00004D790000}"/>
    <cellStyle name="好_9月太原南站动态表_1月动态、资金动态 6" xfId="36140" xr:uid="{00000000-0005-0000-0000-00004E790000}"/>
    <cellStyle name="好_9月太原南站动态表_材料动态1" xfId="3336" xr:uid="{00000000-0005-0000-0000-00004F790000}"/>
    <cellStyle name="好_9月太原南站动态表_材料动态1 2" xfId="6075" xr:uid="{00000000-0005-0000-0000-000050790000}"/>
    <cellStyle name="好_9月太原南站动态表_材料动态1 2 2" xfId="37304" xr:uid="{00000000-0005-0000-0000-000051790000}"/>
    <cellStyle name="好_9月太原南站动态表_材料动态1 3" xfId="13782" xr:uid="{00000000-0005-0000-0000-000052790000}"/>
    <cellStyle name="好_9月太原南站动态表_材料动态1 3 2" xfId="37305" xr:uid="{00000000-0005-0000-0000-000053790000}"/>
    <cellStyle name="好_9月太原南站动态表_材料动态1 4" xfId="13783" xr:uid="{00000000-0005-0000-0000-000054790000}"/>
    <cellStyle name="好_9月太原南站动态表_材料动态1 4 2" xfId="37306" xr:uid="{00000000-0005-0000-0000-000055790000}"/>
    <cellStyle name="好_9月太原南站动态表_材料动态1 5" xfId="17921" xr:uid="{00000000-0005-0000-0000-000056790000}"/>
    <cellStyle name="好_9月太原南站动态表_材料动态1 5 2" xfId="37307" xr:uid="{00000000-0005-0000-0000-000057790000}"/>
    <cellStyle name="好_9月太原南站动态表_材料动态1 6" xfId="37303" xr:uid="{00000000-0005-0000-0000-000058790000}"/>
    <cellStyle name="好_9月太原南站动态表_动车10月资金动态" xfId="3338" xr:uid="{00000000-0005-0000-0000-000059790000}"/>
    <cellStyle name="好_9月太原南站动态表_动车10月资金动态 2" xfId="6076" xr:uid="{00000000-0005-0000-0000-00005A790000}"/>
    <cellStyle name="好_9月太原南站动态表_动车10月资金动态 2 2" xfId="7835" xr:uid="{00000000-0005-0000-0000-00005B790000}"/>
    <cellStyle name="好_9月太原南站动态表_动车10月资金动态 2 2 2" xfId="37312" xr:uid="{00000000-0005-0000-0000-00005C790000}"/>
    <cellStyle name="好_9月太原南站动态表_动车10月资金动态 2 3" xfId="13784" xr:uid="{00000000-0005-0000-0000-00005D790000}"/>
    <cellStyle name="好_9月太原南站动态表_动车10月资金动态 2 3 2" xfId="37313" xr:uid="{00000000-0005-0000-0000-00005E790000}"/>
    <cellStyle name="好_9月太原南站动态表_动车10月资金动态 2 4" xfId="37311" xr:uid="{00000000-0005-0000-0000-00005F790000}"/>
    <cellStyle name="好_9月太原南站动态表_动车10月资金动态 3" xfId="13785" xr:uid="{00000000-0005-0000-0000-000060790000}"/>
    <cellStyle name="好_9月太原南站动态表_动车10月资金动态 3 2" xfId="37314" xr:uid="{00000000-0005-0000-0000-000061790000}"/>
    <cellStyle name="好_9月太原南站动态表_动车10月资金动态 4" xfId="13786" xr:uid="{00000000-0005-0000-0000-000062790000}"/>
    <cellStyle name="好_9月太原南站动态表_动车10月资金动态 4 2" xfId="37315" xr:uid="{00000000-0005-0000-0000-000063790000}"/>
    <cellStyle name="好_9月太原南站动态表_动车10月资金动态 5" xfId="17922" xr:uid="{00000000-0005-0000-0000-000064790000}"/>
    <cellStyle name="好_9月太原南站动态表_动车10月资金动态 5 2" xfId="37316" xr:uid="{00000000-0005-0000-0000-000065790000}"/>
    <cellStyle name="好_9月太原南站动态表_动车10月资金动态 6" xfId="37308" xr:uid="{00000000-0005-0000-0000-000066790000}"/>
    <cellStyle name="好_9月太原南站动态表_动车9月材料动态" xfId="771" xr:uid="{00000000-0005-0000-0000-000067790000}"/>
    <cellStyle name="好_9月太原南站动态表_动车9月材料动态 2" xfId="6077" xr:uid="{00000000-0005-0000-0000-000068790000}"/>
    <cellStyle name="好_9月太原南站动态表_动车9月材料动态 2 2" xfId="29439" xr:uid="{00000000-0005-0000-0000-000069790000}"/>
    <cellStyle name="好_9月太原南站动态表_动车9月材料动态 3" xfId="10181" xr:uid="{00000000-0005-0000-0000-00006A790000}"/>
    <cellStyle name="好_9月太原南站动态表_动车9月材料动态 3 2" xfId="28867" xr:uid="{00000000-0005-0000-0000-00006B790000}"/>
    <cellStyle name="好_9月太原南站动态表_动车9月材料动态 4" xfId="8855" xr:uid="{00000000-0005-0000-0000-00006C790000}"/>
    <cellStyle name="好_9月太原南站动态表_动车9月材料动态 4 2" xfId="28869" xr:uid="{00000000-0005-0000-0000-00006D790000}"/>
    <cellStyle name="好_9月太原南站动态表_动车9月材料动态 5" xfId="15620" xr:uid="{00000000-0005-0000-0000-00006E790000}"/>
    <cellStyle name="好_9月太原南站动态表_动车9月材料动态 5 2" xfId="28878" xr:uid="{00000000-0005-0000-0000-00006F790000}"/>
    <cellStyle name="好_9月太原南站动态表_动车9月材料动态 6" xfId="37317" xr:uid="{00000000-0005-0000-0000-000070790000}"/>
    <cellStyle name="好_9月太原南站动态表_汇总10月材料动态" xfId="3339" xr:uid="{00000000-0005-0000-0000-000071790000}"/>
    <cellStyle name="好_9月太原南站动态表_汇总10月材料动态 2" xfId="6078" xr:uid="{00000000-0005-0000-0000-000072790000}"/>
    <cellStyle name="好_9月太原南站动态表_汇总10月材料动态 2 2" xfId="37318" xr:uid="{00000000-0005-0000-0000-000073790000}"/>
    <cellStyle name="好_9月太原南站动态表_汇总10月材料动态 3" xfId="13787" xr:uid="{00000000-0005-0000-0000-000074790000}"/>
    <cellStyle name="好_9月太原南站动态表_汇总10月材料动态 3 2" xfId="37319" xr:uid="{00000000-0005-0000-0000-000075790000}"/>
    <cellStyle name="好_9月太原南站动态表_汇总10月材料动态 4" xfId="12633" xr:uid="{00000000-0005-0000-0000-000076790000}"/>
    <cellStyle name="好_9月太原南站动态表_汇总10月材料动态 4 2" xfId="33923" xr:uid="{00000000-0005-0000-0000-000077790000}"/>
    <cellStyle name="好_9月太原南站动态表_汇总10月材料动态 5" xfId="17923" xr:uid="{00000000-0005-0000-0000-000078790000}"/>
    <cellStyle name="好_9月太原南站动态表_汇总10月材料动态 5 2" xfId="37320" xr:uid="{00000000-0005-0000-0000-000079790000}"/>
    <cellStyle name="好_9月太原南站动态表_汇总10月材料动态 6" xfId="28004" xr:uid="{00000000-0005-0000-0000-00007A790000}"/>
    <cellStyle name="好_9月太原南站动态表_建安1月材料动态" xfId="3340" xr:uid="{00000000-0005-0000-0000-00007B790000}"/>
    <cellStyle name="好_9月太原南站动态表_建安1月材料动态 2" xfId="6079" xr:uid="{00000000-0005-0000-0000-00007C790000}"/>
    <cellStyle name="好_9月太原南站动态表_建安1月材料动态 2 2" xfId="37321" xr:uid="{00000000-0005-0000-0000-00007D790000}"/>
    <cellStyle name="好_9月太原南站动态表_建安1月材料动态 3" xfId="13788" xr:uid="{00000000-0005-0000-0000-00007E790000}"/>
    <cellStyle name="好_9月太原南站动态表_建安1月材料动态 3 2" xfId="37322" xr:uid="{00000000-0005-0000-0000-00007F790000}"/>
    <cellStyle name="好_9月太原南站动态表_建安1月材料动态 4" xfId="13789" xr:uid="{00000000-0005-0000-0000-000080790000}"/>
    <cellStyle name="好_9月太原南站动态表_建安1月材料动态 4 2" xfId="37323" xr:uid="{00000000-0005-0000-0000-000081790000}"/>
    <cellStyle name="好_9月太原南站动态表_建安1月材料动态 5" xfId="17924" xr:uid="{00000000-0005-0000-0000-000082790000}"/>
    <cellStyle name="好_9月太原南站动态表_建安1月材料动态 5 2" xfId="37324" xr:uid="{00000000-0005-0000-0000-000083790000}"/>
    <cellStyle name="好_9月太原南站动态表_建安1月材料动态 6" xfId="32655" xr:uid="{00000000-0005-0000-0000-000084790000}"/>
    <cellStyle name="好_9月完成及 10月份计划(呼和公司)" xfId="911" xr:uid="{00000000-0005-0000-0000-000085790000}"/>
    <cellStyle name="好_9月完成及 10月份计划(呼和公司) 2" xfId="504" xr:uid="{00000000-0005-0000-0000-000086790000}"/>
    <cellStyle name="好_9月完成及 10月份计划(呼和公司) 2 2" xfId="6081" xr:uid="{00000000-0005-0000-0000-000087790000}"/>
    <cellStyle name="好_9月完成及 10月份计划(呼和公司) 2 2 2" xfId="7730" xr:uid="{00000000-0005-0000-0000-000088790000}"/>
    <cellStyle name="好_9月完成及 10月份计划(呼和公司) 2 2 2 2" xfId="30065" xr:uid="{00000000-0005-0000-0000-000089790000}"/>
    <cellStyle name="好_9月完成及 10月份计划(呼和公司) 2 2 3" xfId="13191" xr:uid="{00000000-0005-0000-0000-00008A790000}"/>
    <cellStyle name="好_9月完成及 10月份计划(呼和公司) 2 2 3 2" xfId="35962" xr:uid="{00000000-0005-0000-0000-00008B790000}"/>
    <cellStyle name="好_9月完成及 10月份计划(呼和公司) 2 2 4" xfId="35958" xr:uid="{00000000-0005-0000-0000-00008C790000}"/>
    <cellStyle name="好_9月完成及 10月份计划(呼和公司) 2 3" xfId="13791" xr:uid="{00000000-0005-0000-0000-00008D790000}"/>
    <cellStyle name="好_9月完成及 10月份计划(呼和公司) 2 3 2" xfId="23028" xr:uid="{00000000-0005-0000-0000-00008E790000}"/>
    <cellStyle name="好_9月完成及 10月份计划(呼和公司) 2 4" xfId="13793" xr:uid="{00000000-0005-0000-0000-00008F790000}"/>
    <cellStyle name="好_9月完成及 10月份计划(呼和公司) 2 4 2" xfId="37327" xr:uid="{00000000-0005-0000-0000-000090790000}"/>
    <cellStyle name="好_9月完成及 10月份计划(呼和公司) 2 5" xfId="15510" xr:uid="{00000000-0005-0000-0000-000091790000}"/>
    <cellStyle name="好_9月完成及 10月份计划(呼和公司) 2 5 2" xfId="37328" xr:uid="{00000000-0005-0000-0000-000092790000}"/>
    <cellStyle name="好_9月完成及 10月份计划(呼和公司) 2 6" xfId="20930" xr:uid="{00000000-0005-0000-0000-000093790000}"/>
    <cellStyle name="好_9月完成及 10月份计划(呼和公司) 3" xfId="6080" xr:uid="{00000000-0005-0000-0000-000094790000}"/>
    <cellStyle name="好_9月完成及 10月份计划(呼和公司) 3 2" xfId="7836" xr:uid="{00000000-0005-0000-0000-000095790000}"/>
    <cellStyle name="好_9月完成及 10月份计划(呼和公司) 3 2 2" xfId="37331" xr:uid="{00000000-0005-0000-0000-000096790000}"/>
    <cellStyle name="好_9月完成及 10月份计划(呼和公司) 3 3" xfId="13795" xr:uid="{00000000-0005-0000-0000-000097790000}"/>
    <cellStyle name="好_9月完成及 10月份计划(呼和公司) 3 3 2" xfId="37333" xr:uid="{00000000-0005-0000-0000-000098790000}"/>
    <cellStyle name="好_9月完成及 10月份计划(呼和公司) 3 4" xfId="37329" xr:uid="{00000000-0005-0000-0000-000099790000}"/>
    <cellStyle name="好_9月完成及 10月份计划(呼和公司) 4" xfId="13796" xr:uid="{00000000-0005-0000-0000-00009A790000}"/>
    <cellStyle name="好_9月完成及 10月份计划(呼和公司) 4 2" xfId="37334" xr:uid="{00000000-0005-0000-0000-00009B790000}"/>
    <cellStyle name="好_9月完成及 10月份计划(呼和公司) 5" xfId="13797" xr:uid="{00000000-0005-0000-0000-00009C790000}"/>
    <cellStyle name="好_9月完成及 10月份计划(呼和公司) 5 2" xfId="37336" xr:uid="{00000000-0005-0000-0000-00009D790000}"/>
    <cellStyle name="好_9月完成及 10月份计划(呼和公司) 6" xfId="15676" xr:uid="{00000000-0005-0000-0000-00009E790000}"/>
    <cellStyle name="好_9月完成及 10月份计划(呼和公司) 6 2" xfId="36233" xr:uid="{00000000-0005-0000-0000-00009F790000}"/>
    <cellStyle name="好_9月完成及 10月份计划(呼和公司) 7" xfId="22478" xr:uid="{00000000-0005-0000-0000-0000A0790000}"/>
    <cellStyle name="好_Book1" xfId="3341" xr:uid="{00000000-0005-0000-0000-0000A1790000}"/>
    <cellStyle name="好_Book1 2" xfId="965" xr:uid="{00000000-0005-0000-0000-0000A2790000}"/>
    <cellStyle name="好_Book1 2 2" xfId="6083" xr:uid="{00000000-0005-0000-0000-0000A3790000}"/>
    <cellStyle name="好_Book1 2 2 2" xfId="7837" xr:uid="{00000000-0005-0000-0000-0000A4790000}"/>
    <cellStyle name="好_Book1 2 2 2 2" xfId="37340" xr:uid="{00000000-0005-0000-0000-0000A5790000}"/>
    <cellStyle name="好_Book1 2 2 3" xfId="13798" xr:uid="{00000000-0005-0000-0000-0000A6790000}"/>
    <cellStyle name="好_Book1 2 2 3 2" xfId="37341" xr:uid="{00000000-0005-0000-0000-0000A7790000}"/>
    <cellStyle name="好_Book1 2 2 4" xfId="37339" xr:uid="{00000000-0005-0000-0000-0000A8790000}"/>
    <cellStyle name="好_Book1 2 3" xfId="13799" xr:uid="{00000000-0005-0000-0000-0000A9790000}"/>
    <cellStyle name="好_Book1 2 3 2" xfId="37342" xr:uid="{00000000-0005-0000-0000-0000AA790000}"/>
    <cellStyle name="好_Book1 2 4" xfId="13800" xr:uid="{00000000-0005-0000-0000-0000AB790000}"/>
    <cellStyle name="好_Book1 2 4 2" xfId="37343" xr:uid="{00000000-0005-0000-0000-0000AC790000}"/>
    <cellStyle name="好_Book1 2 5" xfId="15703" xr:uid="{00000000-0005-0000-0000-0000AD790000}"/>
    <cellStyle name="好_Book1 2 5 2" xfId="37344" xr:uid="{00000000-0005-0000-0000-0000AE790000}"/>
    <cellStyle name="好_Book1 2 6" xfId="37338" xr:uid="{00000000-0005-0000-0000-0000AF790000}"/>
    <cellStyle name="好_Book1 3" xfId="6082" xr:uid="{00000000-0005-0000-0000-0000B0790000}"/>
    <cellStyle name="好_Book1 3 2" xfId="7838" xr:uid="{00000000-0005-0000-0000-0000B1790000}"/>
    <cellStyle name="好_Book1 3 2 2" xfId="37346" xr:uid="{00000000-0005-0000-0000-0000B2790000}"/>
    <cellStyle name="好_Book1 3 3" xfId="13801" xr:uid="{00000000-0005-0000-0000-0000B3790000}"/>
    <cellStyle name="好_Book1 3 3 2" xfId="37347" xr:uid="{00000000-0005-0000-0000-0000B4790000}"/>
    <cellStyle name="好_Book1 3 4" xfId="37345" xr:uid="{00000000-0005-0000-0000-0000B5790000}"/>
    <cellStyle name="好_Book1 4" xfId="13802" xr:uid="{00000000-0005-0000-0000-0000B6790000}"/>
    <cellStyle name="好_Book1 4 2" xfId="37348" xr:uid="{00000000-0005-0000-0000-0000B7790000}"/>
    <cellStyle name="好_Book1 5" xfId="13803" xr:uid="{00000000-0005-0000-0000-0000B8790000}"/>
    <cellStyle name="好_Book1 5 2" xfId="37349" xr:uid="{00000000-0005-0000-0000-0000B9790000}"/>
    <cellStyle name="好_Book1 6" xfId="17925" xr:uid="{00000000-0005-0000-0000-0000BA790000}"/>
    <cellStyle name="好_Book1 6 2" xfId="37350" xr:uid="{00000000-0005-0000-0000-0000BB790000}"/>
    <cellStyle name="好_Book1 7" xfId="37337" xr:uid="{00000000-0005-0000-0000-0000BC790000}"/>
    <cellStyle name="好_Book1(2)" xfId="2733" xr:uid="{00000000-0005-0000-0000-0000BD790000}"/>
    <cellStyle name="好_Book1(2) 2" xfId="6084" xr:uid="{00000000-0005-0000-0000-0000BE790000}"/>
    <cellStyle name="好_Book1(2) 2 2" xfId="7839" xr:uid="{00000000-0005-0000-0000-0000BF790000}"/>
    <cellStyle name="好_Book1(2) 2 2 2" xfId="37352" xr:uid="{00000000-0005-0000-0000-0000C0790000}"/>
    <cellStyle name="好_Book1(2) 2 3" xfId="13804" xr:uid="{00000000-0005-0000-0000-0000C1790000}"/>
    <cellStyle name="好_Book1(2) 2 3 2" xfId="37353" xr:uid="{00000000-0005-0000-0000-0000C2790000}"/>
    <cellStyle name="好_Book1(2) 2 4" xfId="37351" xr:uid="{00000000-0005-0000-0000-0000C3790000}"/>
    <cellStyle name="好_Book1(2) 3" xfId="13805" xr:uid="{00000000-0005-0000-0000-0000C4790000}"/>
    <cellStyle name="好_Book1(2) 3 2" xfId="37354" xr:uid="{00000000-0005-0000-0000-0000C5790000}"/>
    <cellStyle name="好_Book1(2) 4" xfId="13806" xr:uid="{00000000-0005-0000-0000-0000C6790000}"/>
    <cellStyle name="好_Book1(2) 4 2" xfId="37355" xr:uid="{00000000-0005-0000-0000-0000C7790000}"/>
    <cellStyle name="好_Book1(2) 5" xfId="17327" xr:uid="{00000000-0005-0000-0000-0000C8790000}"/>
    <cellStyle name="好_Book1(2) 5 2" xfId="37356" xr:uid="{00000000-0005-0000-0000-0000C9790000}"/>
    <cellStyle name="好_Book1(2) 6" xfId="23595" xr:uid="{00000000-0005-0000-0000-0000CA790000}"/>
    <cellStyle name="好_Book1(2)_8月应付款项" xfId="2357" xr:uid="{00000000-0005-0000-0000-0000CB790000}"/>
    <cellStyle name="好_Book1(2)_8月应付款项 2" xfId="6085" xr:uid="{00000000-0005-0000-0000-0000CC790000}"/>
    <cellStyle name="好_Book1(2)_8月应付款项 2 2" xfId="37358" xr:uid="{00000000-0005-0000-0000-0000CD790000}"/>
    <cellStyle name="好_Book1(2)_8月应付款项 3" xfId="13807" xr:uid="{00000000-0005-0000-0000-0000CE790000}"/>
    <cellStyle name="好_Book1(2)_8月应付款项 3 2" xfId="37359" xr:uid="{00000000-0005-0000-0000-0000CF790000}"/>
    <cellStyle name="好_Book1(2)_8月应付款项 4" xfId="13808" xr:uid="{00000000-0005-0000-0000-0000D0790000}"/>
    <cellStyle name="好_Book1(2)_8月应付款项 4 2" xfId="37360" xr:uid="{00000000-0005-0000-0000-0000D1790000}"/>
    <cellStyle name="好_Book1(2)_8月应付款项 5" xfId="16957" xr:uid="{00000000-0005-0000-0000-0000D2790000}"/>
    <cellStyle name="好_Book1(2)_8月应付款项 5 2" xfId="37361" xr:uid="{00000000-0005-0000-0000-0000D3790000}"/>
    <cellStyle name="好_Book1(2)_8月应付款项 6" xfId="37357" xr:uid="{00000000-0005-0000-0000-0000D4790000}"/>
    <cellStyle name="好_Book1(2)_理应付款" xfId="3342" xr:uid="{00000000-0005-0000-0000-0000D5790000}"/>
    <cellStyle name="好_Book1(2)_理应付款 2" xfId="6086" xr:uid="{00000000-0005-0000-0000-0000D6790000}"/>
    <cellStyle name="好_Book1(2)_理应付款 2 2" xfId="37362" xr:uid="{00000000-0005-0000-0000-0000D7790000}"/>
    <cellStyle name="好_Book1(2)_理应付款 3" xfId="13809" xr:uid="{00000000-0005-0000-0000-0000D8790000}"/>
    <cellStyle name="好_Book1(2)_理应付款 3 2" xfId="37363" xr:uid="{00000000-0005-0000-0000-0000D9790000}"/>
    <cellStyle name="好_Book1(2)_理应付款 4" xfId="13810" xr:uid="{00000000-0005-0000-0000-0000DA790000}"/>
    <cellStyle name="好_Book1(2)_理应付款 4 2" xfId="37364" xr:uid="{00000000-0005-0000-0000-0000DB790000}"/>
    <cellStyle name="好_Book1(2)_理应付款 5" xfId="17926" xr:uid="{00000000-0005-0000-0000-0000DC790000}"/>
    <cellStyle name="好_Book1(2)_理应付款 5 2" xfId="37365" xr:uid="{00000000-0005-0000-0000-0000DD790000}"/>
    <cellStyle name="好_Book1(2)_理应付款 6" xfId="23318" xr:uid="{00000000-0005-0000-0000-0000DE790000}"/>
    <cellStyle name="好_Book1_1" xfId="3313" xr:uid="{00000000-0005-0000-0000-0000DF790000}"/>
    <cellStyle name="好_Book1_1 2" xfId="6087" xr:uid="{00000000-0005-0000-0000-0000E0790000}"/>
    <cellStyle name="好_Book1_1 2 2" xfId="7392" xr:uid="{00000000-0005-0000-0000-0000E1790000}"/>
    <cellStyle name="好_Book1_1 2 2 2" xfId="34073" xr:uid="{00000000-0005-0000-0000-0000E2790000}"/>
    <cellStyle name="好_Book1_1 2 3" xfId="12690" xr:uid="{00000000-0005-0000-0000-0000E3790000}"/>
    <cellStyle name="好_Book1_1 2 3 2" xfId="34075" xr:uid="{00000000-0005-0000-0000-0000E4790000}"/>
    <cellStyle name="好_Book1_1 2 4" xfId="34071" xr:uid="{00000000-0005-0000-0000-0000E5790000}"/>
    <cellStyle name="好_Book1_1 3" xfId="7840" xr:uid="{00000000-0005-0000-0000-0000E6790000}"/>
    <cellStyle name="好_Book1_1 3 2" xfId="37368" xr:uid="{00000000-0005-0000-0000-0000E7790000}"/>
    <cellStyle name="好_Book1_1 4" xfId="13812" xr:uid="{00000000-0005-0000-0000-0000E8790000}"/>
    <cellStyle name="好_Book1_1 4 2" xfId="37370" xr:uid="{00000000-0005-0000-0000-0000E9790000}"/>
    <cellStyle name="好_Book1_1 5" xfId="17898" xr:uid="{00000000-0005-0000-0000-0000EA790000}"/>
    <cellStyle name="好_Book1_1 5 2" xfId="34768" xr:uid="{00000000-0005-0000-0000-0000EB790000}"/>
    <cellStyle name="好_Book1_1 5 3" xfId="42759" xr:uid="{00000000-0005-0000-0000-0000EC790000}"/>
    <cellStyle name="好_Book1_1 6" xfId="37366" xr:uid="{00000000-0005-0000-0000-0000ED790000}"/>
    <cellStyle name="好_Book1_1_2013年一季度计划-各公司" xfId="3343" xr:uid="{00000000-0005-0000-0000-0000EE790000}"/>
    <cellStyle name="好_Book1_1_2013年一季度计划-各公司 2" xfId="6088" xr:uid="{00000000-0005-0000-0000-0000EF790000}"/>
    <cellStyle name="好_Book1_1_2013年一季度计划-各公司 2 2" xfId="7842" xr:uid="{00000000-0005-0000-0000-0000F0790000}"/>
    <cellStyle name="好_Book1_1_2013年一季度计划-各公司 2 2 2" xfId="37373" xr:uid="{00000000-0005-0000-0000-0000F1790000}"/>
    <cellStyle name="好_Book1_1_2013年一季度计划-各公司 2 3" xfId="13813" xr:uid="{00000000-0005-0000-0000-0000F2790000}"/>
    <cellStyle name="好_Book1_1_2013年一季度计划-各公司 2 3 2" xfId="37374" xr:uid="{00000000-0005-0000-0000-0000F3790000}"/>
    <cellStyle name="好_Book1_1_2013年一季度计划-各公司 2 4" xfId="37372" xr:uid="{00000000-0005-0000-0000-0000F4790000}"/>
    <cellStyle name="好_Book1_1_2013年一季度计划-各公司 3" xfId="7841" xr:uid="{00000000-0005-0000-0000-0000F5790000}"/>
    <cellStyle name="好_Book1_1_2013年一季度计划-各公司 3 2" xfId="35957" xr:uid="{00000000-0005-0000-0000-0000F6790000}"/>
    <cellStyle name="好_Book1_1_2013年一季度计划-各公司 4" xfId="13790" xr:uid="{00000000-0005-0000-0000-0000F7790000}"/>
    <cellStyle name="好_Book1_1_2013年一季度计划-各公司 4 2" xfId="23027" xr:uid="{00000000-0005-0000-0000-0000F8790000}"/>
    <cellStyle name="好_Book1_1_2013年一季度计划-各公司 5" xfId="17927" xr:uid="{00000000-0005-0000-0000-0000F9790000}"/>
    <cellStyle name="好_Book1_1_2013年一季度计划-各公司 5 2" xfId="37326" xr:uid="{00000000-0005-0000-0000-0000FA790000}"/>
    <cellStyle name="好_Book1_1_2013年一季度计划-各公司 5 3" xfId="42848" xr:uid="{00000000-0005-0000-0000-0000FB790000}"/>
    <cellStyle name="好_Book1_1_2013年一季度计划-各公司 6" xfId="37371" xr:uid="{00000000-0005-0000-0000-0000FC790000}"/>
    <cellStyle name="好_Book1_2" xfId="1091" xr:uid="{00000000-0005-0000-0000-0000FD790000}"/>
    <cellStyle name="好_Book1_2 2" xfId="3344" xr:uid="{00000000-0005-0000-0000-0000FE790000}"/>
    <cellStyle name="好_Book1_2 2 2" xfId="6090" xr:uid="{00000000-0005-0000-0000-0000FF790000}"/>
    <cellStyle name="好_Book1_2 2 2 2" xfId="7843" xr:uid="{00000000-0005-0000-0000-0000007A0000}"/>
    <cellStyle name="好_Book1_2 2 2 2 2" xfId="37378" xr:uid="{00000000-0005-0000-0000-0000017A0000}"/>
    <cellStyle name="好_Book1_2 2 2 3" xfId="13814" xr:uid="{00000000-0005-0000-0000-0000027A0000}"/>
    <cellStyle name="好_Book1_2 2 2 3 2" xfId="37379" xr:uid="{00000000-0005-0000-0000-0000037A0000}"/>
    <cellStyle name="好_Book1_2 2 2 4" xfId="37377" xr:uid="{00000000-0005-0000-0000-0000047A0000}"/>
    <cellStyle name="好_Book1_2 2 3" xfId="13815" xr:uid="{00000000-0005-0000-0000-0000057A0000}"/>
    <cellStyle name="好_Book1_2 2 3 2" xfId="37380" xr:uid="{00000000-0005-0000-0000-0000067A0000}"/>
    <cellStyle name="好_Book1_2 2 4" xfId="10260" xr:uid="{00000000-0005-0000-0000-0000077A0000}"/>
    <cellStyle name="好_Book1_2 2 4 2" xfId="27793" xr:uid="{00000000-0005-0000-0000-0000087A0000}"/>
    <cellStyle name="好_Book1_2 2 5" xfId="17928" xr:uid="{00000000-0005-0000-0000-0000097A0000}"/>
    <cellStyle name="好_Book1_2 2 5 2" xfId="27796" xr:uid="{00000000-0005-0000-0000-00000A7A0000}"/>
    <cellStyle name="好_Book1_2 2 6" xfId="37376" xr:uid="{00000000-0005-0000-0000-00000B7A0000}"/>
    <cellStyle name="好_Book1_2 3" xfId="6089" xr:uid="{00000000-0005-0000-0000-00000C7A0000}"/>
    <cellStyle name="好_Book1_2 3 2" xfId="7844" xr:uid="{00000000-0005-0000-0000-00000D7A0000}"/>
    <cellStyle name="好_Book1_2 3 2 2" xfId="37383" xr:uid="{00000000-0005-0000-0000-00000E7A0000}"/>
    <cellStyle name="好_Book1_2 3 3" xfId="13817" xr:uid="{00000000-0005-0000-0000-00000F7A0000}"/>
    <cellStyle name="好_Book1_2 3 3 2" xfId="37384" xr:uid="{00000000-0005-0000-0000-0000107A0000}"/>
    <cellStyle name="好_Book1_2 3 4" xfId="37382" xr:uid="{00000000-0005-0000-0000-0000117A0000}"/>
    <cellStyle name="好_Book1_2 4" xfId="13818" xr:uid="{00000000-0005-0000-0000-0000127A0000}"/>
    <cellStyle name="好_Book1_2 4 2" xfId="37386" xr:uid="{00000000-0005-0000-0000-0000137A0000}"/>
    <cellStyle name="好_Book1_2 5" xfId="13819" xr:uid="{00000000-0005-0000-0000-0000147A0000}"/>
    <cellStyle name="好_Book1_2 5 2" xfId="34774" xr:uid="{00000000-0005-0000-0000-0000157A0000}"/>
    <cellStyle name="好_Book1_2 6" xfId="15757" xr:uid="{00000000-0005-0000-0000-0000167A0000}"/>
    <cellStyle name="好_Book1_2 6 2" xfId="34777" xr:uid="{00000000-0005-0000-0000-0000177A0000}"/>
    <cellStyle name="好_Book1_2 7" xfId="37375" xr:uid="{00000000-0005-0000-0000-0000187A0000}"/>
    <cellStyle name="好_Book1_3" xfId="3195" xr:uid="{00000000-0005-0000-0000-0000197A0000}"/>
    <cellStyle name="好_Book1_3 2" xfId="6091" xr:uid="{00000000-0005-0000-0000-00001A7A0000}"/>
    <cellStyle name="好_Book1_3 2 2" xfId="37388" xr:uid="{00000000-0005-0000-0000-00001B7A0000}"/>
    <cellStyle name="好_Book1_3 3" xfId="37387" xr:uid="{00000000-0005-0000-0000-00001C7A0000}"/>
    <cellStyle name="好_Book1_8月应付款项" xfId="2894" xr:uid="{00000000-0005-0000-0000-00001D7A0000}"/>
    <cellStyle name="好_Book1_8月应付款项 2" xfId="6092" xr:uid="{00000000-0005-0000-0000-00001E7A0000}"/>
    <cellStyle name="好_Book1_8月应付款项 2 2" xfId="37390" xr:uid="{00000000-0005-0000-0000-00001F7A0000}"/>
    <cellStyle name="好_Book1_8月应付款项 3" xfId="13820" xr:uid="{00000000-0005-0000-0000-0000207A0000}"/>
    <cellStyle name="好_Book1_8月应付款项 3 2" xfId="37391" xr:uid="{00000000-0005-0000-0000-0000217A0000}"/>
    <cellStyle name="好_Book1_8月应付款项 4" xfId="13821" xr:uid="{00000000-0005-0000-0000-0000227A0000}"/>
    <cellStyle name="好_Book1_8月应付款项 4 2" xfId="37392" xr:uid="{00000000-0005-0000-0000-0000237A0000}"/>
    <cellStyle name="好_Book1_8月应付款项 5" xfId="17483" xr:uid="{00000000-0005-0000-0000-0000247A0000}"/>
    <cellStyle name="好_Book1_8月应付款项 5 2" xfId="37393" xr:uid="{00000000-0005-0000-0000-0000257A0000}"/>
    <cellStyle name="好_Book1_8月应付款项 6" xfId="37389" xr:uid="{00000000-0005-0000-0000-0000267A0000}"/>
    <cellStyle name="好_Book1_理应付款" xfId="1698" xr:uid="{00000000-0005-0000-0000-0000277A0000}"/>
    <cellStyle name="好_Book1_理应付款 2" xfId="6093" xr:uid="{00000000-0005-0000-0000-0000287A0000}"/>
    <cellStyle name="好_Book1_理应付款 2 2" xfId="37395" xr:uid="{00000000-0005-0000-0000-0000297A0000}"/>
    <cellStyle name="好_Book1_理应付款 3" xfId="13822" xr:uid="{00000000-0005-0000-0000-00002A7A0000}"/>
    <cellStyle name="好_Book1_理应付款 3 2" xfId="37396" xr:uid="{00000000-0005-0000-0000-00002B7A0000}"/>
    <cellStyle name="好_Book1_理应付款 4" xfId="13823" xr:uid="{00000000-0005-0000-0000-00002C7A0000}"/>
    <cellStyle name="好_Book1_理应付款 4 2" xfId="37397" xr:uid="{00000000-0005-0000-0000-00002D7A0000}"/>
    <cellStyle name="好_Book1_理应付款 5" xfId="16339" xr:uid="{00000000-0005-0000-0000-00002E7A0000}"/>
    <cellStyle name="好_Book1_理应付款 5 2" xfId="37398" xr:uid="{00000000-0005-0000-0000-00002F7A0000}"/>
    <cellStyle name="好_Book1_理应付款 6" xfId="37394" xr:uid="{00000000-0005-0000-0000-0000307A0000}"/>
    <cellStyle name="好_Book2" xfId="3346" xr:uid="{00000000-0005-0000-0000-0000317A0000}"/>
    <cellStyle name="好_Book2 2" xfId="6094" xr:uid="{00000000-0005-0000-0000-0000327A0000}"/>
    <cellStyle name="好_Book2 2 2" xfId="37400" xr:uid="{00000000-0005-0000-0000-0000337A0000}"/>
    <cellStyle name="好_Book2 3" xfId="13824" xr:uid="{00000000-0005-0000-0000-0000347A0000}"/>
    <cellStyle name="好_Book2 3 2" xfId="37401" xr:uid="{00000000-0005-0000-0000-0000357A0000}"/>
    <cellStyle name="好_Book2 4" xfId="8685" xr:uid="{00000000-0005-0000-0000-0000367A0000}"/>
    <cellStyle name="好_Book2 4 2" xfId="29636" xr:uid="{00000000-0005-0000-0000-0000377A0000}"/>
    <cellStyle name="好_Book2 5" xfId="17930" xr:uid="{00000000-0005-0000-0000-0000387A0000}"/>
    <cellStyle name="好_Book2 5 2" xfId="37402" xr:uid="{00000000-0005-0000-0000-0000397A0000}"/>
    <cellStyle name="好_Book2 6" xfId="37399" xr:uid="{00000000-0005-0000-0000-00003A7A0000}"/>
    <cellStyle name="好_Sheet1" xfId="3348" xr:uid="{00000000-0005-0000-0000-00003B7A0000}"/>
    <cellStyle name="好_Sheet1 2" xfId="4165" xr:uid="{00000000-0005-0000-0000-00003C7A0000}"/>
    <cellStyle name="好_Sheet1 2 2" xfId="37404" xr:uid="{00000000-0005-0000-0000-00003D7A0000}"/>
    <cellStyle name="好_Sheet1 3" xfId="13825" xr:uid="{00000000-0005-0000-0000-00003E7A0000}"/>
    <cellStyle name="好_Sheet1 3 2" xfId="37405" xr:uid="{00000000-0005-0000-0000-00003F7A0000}"/>
    <cellStyle name="好_Sheet1 4" xfId="13826" xr:uid="{00000000-0005-0000-0000-0000407A0000}"/>
    <cellStyle name="好_Sheet1 4 2" xfId="37406" xr:uid="{00000000-0005-0000-0000-0000417A0000}"/>
    <cellStyle name="好_Sheet1 5" xfId="17932" xr:uid="{00000000-0005-0000-0000-0000427A0000}"/>
    <cellStyle name="好_Sheet1 5 2" xfId="37407" xr:uid="{00000000-0005-0000-0000-0000437A0000}"/>
    <cellStyle name="好_Sheet1 6" xfId="37403" xr:uid="{00000000-0005-0000-0000-0000447A0000}"/>
    <cellStyle name="好_Sheet1_1" xfId="4166" xr:uid="{00000000-0005-0000-0000-0000457A0000}"/>
    <cellStyle name="好_Sheet1_1 2" xfId="37408" xr:uid="{00000000-0005-0000-0000-0000467A0000}"/>
    <cellStyle name="好_Sheet1_项目物资管理台帐" xfId="3777" xr:uid="{00000000-0005-0000-0000-0000477A0000}"/>
    <cellStyle name="好_Sheet1_项目物资管理台帐 2" xfId="30357" xr:uid="{00000000-0005-0000-0000-0000487A0000}"/>
    <cellStyle name="好_Sheet1_项目物资管理台帐汇总表(工程项目物资数量计划 实耗对比表)" xfId="4167" xr:uid="{00000000-0005-0000-0000-0000497A0000}"/>
    <cellStyle name="好_Sheet1_项目物资管理台帐汇总表(工程项目物资数量计划 实耗对比表) 2" xfId="37409" xr:uid="{00000000-0005-0000-0000-00004A7A0000}"/>
    <cellStyle name="好_Sheet1_主要物资计划与到货报表" xfId="4168" xr:uid="{00000000-0005-0000-0000-00004B7A0000}"/>
    <cellStyle name="好_Sheet1_主要物资计划与到货报表 2" xfId="37410" xr:uid="{00000000-0005-0000-0000-00004C7A0000}"/>
    <cellStyle name="好_Sheet2" xfId="4114" xr:uid="{00000000-0005-0000-0000-00004D7A0000}"/>
    <cellStyle name="好_Sheet2 2" xfId="37411" xr:uid="{00000000-0005-0000-0000-00004E7A0000}"/>
    <cellStyle name="好_Sheet2_项目物资管理台帐" xfId="4169" xr:uid="{00000000-0005-0000-0000-00004F7A0000}"/>
    <cellStyle name="好_Sheet2_项目物资管理台帐 2" xfId="30437" xr:uid="{00000000-0005-0000-0000-0000507A0000}"/>
    <cellStyle name="好_Sheet2_项目物资管理台帐汇总表(工程项目物资数量计划 实耗对比表)" xfId="4170" xr:uid="{00000000-0005-0000-0000-0000517A0000}"/>
    <cellStyle name="好_Sheet2_项目物资管理台帐汇总表(工程项目物资数量计划 实耗对比表) 2" xfId="33515" xr:uid="{00000000-0005-0000-0000-0000527A0000}"/>
    <cellStyle name="好_Sheet2_主要物资计划与到货报表" xfId="3733" xr:uid="{00000000-0005-0000-0000-0000537A0000}"/>
    <cellStyle name="好_Sheet2_主要物资计划与到货报表 2" xfId="22808" xr:uid="{00000000-0005-0000-0000-0000547A0000}"/>
    <cellStyle name="好_Sheet4" xfId="3349" xr:uid="{00000000-0005-0000-0000-0000557A0000}"/>
    <cellStyle name="好_Sheet4 2" xfId="3351" xr:uid="{00000000-0005-0000-0000-0000567A0000}"/>
    <cellStyle name="好_Sheet4 2 2" xfId="6096" xr:uid="{00000000-0005-0000-0000-0000577A0000}"/>
    <cellStyle name="好_Sheet4 2 2 2" xfId="37413" xr:uid="{00000000-0005-0000-0000-0000587A0000}"/>
    <cellStyle name="好_Sheet4 2 3" xfId="13827" xr:uid="{00000000-0005-0000-0000-0000597A0000}"/>
    <cellStyle name="好_Sheet4 2 3 2" xfId="37414" xr:uid="{00000000-0005-0000-0000-00005A7A0000}"/>
    <cellStyle name="好_Sheet4 2 4" xfId="13828" xr:uid="{00000000-0005-0000-0000-00005B7A0000}"/>
    <cellStyle name="好_Sheet4 2 4 2" xfId="37415" xr:uid="{00000000-0005-0000-0000-00005C7A0000}"/>
    <cellStyle name="好_Sheet4 2 5" xfId="17935" xr:uid="{00000000-0005-0000-0000-00005D7A0000}"/>
    <cellStyle name="好_Sheet4 2 5 2" xfId="37416" xr:uid="{00000000-0005-0000-0000-00005E7A0000}"/>
    <cellStyle name="好_Sheet4 2 6" xfId="30075" xr:uid="{00000000-0005-0000-0000-00005F7A0000}"/>
    <cellStyle name="好_Sheet4 3" xfId="6095" xr:uid="{00000000-0005-0000-0000-0000607A0000}"/>
    <cellStyle name="好_Sheet4 3 2" xfId="30079" xr:uid="{00000000-0005-0000-0000-0000617A0000}"/>
    <cellStyle name="好_Sheet4 4" xfId="13829" xr:uid="{00000000-0005-0000-0000-0000627A0000}"/>
    <cellStyle name="好_Sheet4 4 2" xfId="34415" xr:uid="{00000000-0005-0000-0000-0000637A0000}"/>
    <cellStyle name="好_Sheet4 5" xfId="13832" xr:uid="{00000000-0005-0000-0000-0000647A0000}"/>
    <cellStyle name="好_Sheet4 5 2" xfId="37419" xr:uid="{00000000-0005-0000-0000-0000657A0000}"/>
    <cellStyle name="好_Sheet4 6" xfId="17933" xr:uid="{00000000-0005-0000-0000-0000667A0000}"/>
    <cellStyle name="好_Sheet4 6 2" xfId="34952" xr:uid="{00000000-0005-0000-0000-0000677A0000}"/>
    <cellStyle name="好_Sheet4 7" xfId="37412" xr:uid="{00000000-0005-0000-0000-0000687A0000}"/>
    <cellStyle name="好_Sheet5" xfId="3352" xr:uid="{00000000-0005-0000-0000-0000697A0000}"/>
    <cellStyle name="好_Sheet5 2" xfId="3353" xr:uid="{00000000-0005-0000-0000-00006A7A0000}"/>
    <cellStyle name="好_Sheet5 2 2" xfId="6098" xr:uid="{00000000-0005-0000-0000-00006B7A0000}"/>
    <cellStyle name="好_Sheet5 2 2 2" xfId="37423" xr:uid="{00000000-0005-0000-0000-00006C7A0000}"/>
    <cellStyle name="好_Sheet5 2 3" xfId="13834" xr:uid="{00000000-0005-0000-0000-00006D7A0000}"/>
    <cellStyle name="好_Sheet5 2 3 2" xfId="37425" xr:uid="{00000000-0005-0000-0000-00006E7A0000}"/>
    <cellStyle name="好_Sheet5 2 4" xfId="13835" xr:uid="{00000000-0005-0000-0000-00006F7A0000}"/>
    <cellStyle name="好_Sheet5 2 4 2" xfId="37427" xr:uid="{00000000-0005-0000-0000-0000707A0000}"/>
    <cellStyle name="好_Sheet5 2 5" xfId="17937" xr:uid="{00000000-0005-0000-0000-0000717A0000}"/>
    <cellStyle name="好_Sheet5 2 5 2" xfId="37429" xr:uid="{00000000-0005-0000-0000-0000727A0000}"/>
    <cellStyle name="好_Sheet5 2 6" xfId="37421" xr:uid="{00000000-0005-0000-0000-0000737A0000}"/>
    <cellStyle name="好_Sheet5 3" xfId="3890" xr:uid="{00000000-0005-0000-0000-0000747A0000}"/>
    <cellStyle name="好_Sheet5 3 2" xfId="37430" xr:uid="{00000000-0005-0000-0000-0000757A0000}"/>
    <cellStyle name="好_Sheet5 4" xfId="13836" xr:uid="{00000000-0005-0000-0000-0000767A0000}"/>
    <cellStyle name="好_Sheet5 4 2" xfId="37431" xr:uid="{00000000-0005-0000-0000-0000777A0000}"/>
    <cellStyle name="好_Sheet5 5" xfId="13837" xr:uid="{00000000-0005-0000-0000-0000787A0000}"/>
    <cellStyle name="好_Sheet5 5 2" xfId="37432" xr:uid="{00000000-0005-0000-0000-0000797A0000}"/>
    <cellStyle name="好_Sheet5 6" xfId="17936" xr:uid="{00000000-0005-0000-0000-00007A7A0000}"/>
    <cellStyle name="好_Sheet5 6 2" xfId="35018" xr:uid="{00000000-0005-0000-0000-00007B7A0000}"/>
    <cellStyle name="好_Sheet5 7" xfId="37420" xr:uid="{00000000-0005-0000-0000-00007C7A0000}"/>
    <cellStyle name="好_Sheet5_项目物资管理台帐" xfId="3834" xr:uid="{00000000-0005-0000-0000-00007D7A0000}"/>
    <cellStyle name="好_Sheet5_项目物资管理台帐 2" xfId="36794" xr:uid="{00000000-0005-0000-0000-00007E7A0000}"/>
    <cellStyle name="好_Sheet5_项目物资管理台帐汇总表(工程项目物资数量计划 实耗对比表)" xfId="3788" xr:uid="{00000000-0005-0000-0000-00007F7A0000}"/>
    <cellStyle name="好_Sheet5_项目物资管理台帐汇总表(工程项目物资数量计划 实耗对比表) 2" xfId="36276" xr:uid="{00000000-0005-0000-0000-0000807A0000}"/>
    <cellStyle name="好_Sheet5_主要物资计划与到货报表" xfId="4024" xr:uid="{00000000-0005-0000-0000-0000817A0000}"/>
    <cellStyle name="好_Sheet5_主要物资计划与到货报表 2" xfId="36348" xr:uid="{00000000-0005-0000-0000-0000827A0000}"/>
    <cellStyle name="好_Xl0000001" xfId="2457" xr:uid="{00000000-0005-0000-0000-0000837A0000}"/>
    <cellStyle name="好_Xl0000001 2" xfId="3354" xr:uid="{00000000-0005-0000-0000-0000847A0000}"/>
    <cellStyle name="好_Xl0000001 2 2" xfId="6100" xr:uid="{00000000-0005-0000-0000-0000857A0000}"/>
    <cellStyle name="好_Xl0000001 2 2 2" xfId="31609" xr:uid="{00000000-0005-0000-0000-0000867A0000}"/>
    <cellStyle name="好_Xl0000001 2 3" xfId="11721" xr:uid="{00000000-0005-0000-0000-0000877A0000}"/>
    <cellStyle name="好_Xl0000001 2 3 2" xfId="31612" xr:uid="{00000000-0005-0000-0000-0000887A0000}"/>
    <cellStyle name="好_Xl0000001 2 4" xfId="13838" xr:uid="{00000000-0005-0000-0000-0000897A0000}"/>
    <cellStyle name="好_Xl0000001 2 4 2" xfId="31615" xr:uid="{00000000-0005-0000-0000-00008A7A0000}"/>
    <cellStyle name="好_Xl0000001 2 5" xfId="15542" xr:uid="{00000000-0005-0000-0000-00008B7A0000}"/>
    <cellStyle name="好_Xl0000001 2 5 2" xfId="37434" xr:uid="{00000000-0005-0000-0000-00008C7A0000}"/>
    <cellStyle name="好_Xl0000001 2 6" xfId="27579" xr:uid="{00000000-0005-0000-0000-00008D7A0000}"/>
    <cellStyle name="好_Xl0000001 3" xfId="6099" xr:uid="{00000000-0005-0000-0000-00008E7A0000}"/>
    <cellStyle name="好_Xl0000001 3 2" xfId="31158" xr:uid="{00000000-0005-0000-0000-00008F7A0000}"/>
    <cellStyle name="好_Xl0000001 4" xfId="11972" xr:uid="{00000000-0005-0000-0000-0000907A0000}"/>
    <cellStyle name="好_Xl0000001 4 2" xfId="31160" xr:uid="{00000000-0005-0000-0000-0000917A0000}"/>
    <cellStyle name="好_Xl0000001 5" xfId="13839" xr:uid="{00000000-0005-0000-0000-0000927A0000}"/>
    <cellStyle name="好_Xl0000001 5 2" xfId="37435" xr:uid="{00000000-0005-0000-0000-0000937A0000}"/>
    <cellStyle name="好_Xl0000001 6" xfId="17055" xr:uid="{00000000-0005-0000-0000-0000947A0000}"/>
    <cellStyle name="好_Xl0000001 6 2" xfId="37436" xr:uid="{00000000-0005-0000-0000-0000957A0000}"/>
    <cellStyle name="好_Xl0000001 7" xfId="37433" xr:uid="{00000000-0005-0000-0000-0000967A0000}"/>
    <cellStyle name="好_Xl0000002" xfId="3355" xr:uid="{00000000-0005-0000-0000-0000977A0000}"/>
    <cellStyle name="好_Xl0000002 2" xfId="3357" xr:uid="{00000000-0005-0000-0000-0000987A0000}"/>
    <cellStyle name="好_Xl0000002 2 2" xfId="6102" xr:uid="{00000000-0005-0000-0000-0000997A0000}"/>
    <cellStyle name="好_Xl0000002 2 2 2" xfId="37440" xr:uid="{00000000-0005-0000-0000-00009A7A0000}"/>
    <cellStyle name="好_Xl0000002 2 3" xfId="13841" xr:uid="{00000000-0005-0000-0000-00009B7A0000}"/>
    <cellStyle name="好_Xl0000002 2 3 2" xfId="37441" xr:uid="{00000000-0005-0000-0000-00009C7A0000}"/>
    <cellStyle name="好_Xl0000002 2 4" xfId="13842" xr:uid="{00000000-0005-0000-0000-00009D7A0000}"/>
    <cellStyle name="好_Xl0000002 2 4 2" xfId="37442" xr:uid="{00000000-0005-0000-0000-00009E7A0000}"/>
    <cellStyle name="好_Xl0000002 2 5" xfId="17940" xr:uid="{00000000-0005-0000-0000-00009F7A0000}"/>
    <cellStyle name="好_Xl0000002 2 5 2" xfId="37443" xr:uid="{00000000-0005-0000-0000-0000A07A0000}"/>
    <cellStyle name="好_Xl0000002 2 6" xfId="37438" xr:uid="{00000000-0005-0000-0000-0000A17A0000}"/>
    <cellStyle name="好_Xl0000002 3" xfId="6101" xr:uid="{00000000-0005-0000-0000-0000A27A0000}"/>
    <cellStyle name="好_Xl0000002 3 2" xfId="31679" xr:uid="{00000000-0005-0000-0000-0000A37A0000}"/>
    <cellStyle name="好_Xl0000002 4" xfId="13843" xr:uid="{00000000-0005-0000-0000-0000A47A0000}"/>
    <cellStyle name="好_Xl0000002 4 2" xfId="37444" xr:uid="{00000000-0005-0000-0000-0000A57A0000}"/>
    <cellStyle name="好_Xl0000002 5" xfId="13844" xr:uid="{00000000-0005-0000-0000-0000A67A0000}"/>
    <cellStyle name="好_Xl0000002 5 2" xfId="37445" xr:uid="{00000000-0005-0000-0000-0000A77A0000}"/>
    <cellStyle name="好_Xl0000002 6" xfId="17938" xr:uid="{00000000-0005-0000-0000-0000A87A0000}"/>
    <cellStyle name="好_Xl0000002 6 2" xfId="35473" xr:uid="{00000000-0005-0000-0000-0000A97A0000}"/>
    <cellStyle name="好_Xl0000002 7" xfId="37437" xr:uid="{00000000-0005-0000-0000-0000AA7A0000}"/>
    <cellStyle name="好_安装清单模板09.3.20（讨论后修改版）" xfId="3057" xr:uid="{00000000-0005-0000-0000-0000AB7A0000}"/>
    <cellStyle name="好_安装清单模板09.3.20（讨论后修改版） 2" xfId="3192" xr:uid="{00000000-0005-0000-0000-0000AC7A0000}"/>
    <cellStyle name="好_安装清单模板09.3.20（讨论后修改版） 2 2" xfId="6104" xr:uid="{00000000-0005-0000-0000-0000AD7A0000}"/>
    <cellStyle name="好_安装清单模板09.3.20（讨论后修改版） 2 2 2" xfId="7845" xr:uid="{00000000-0005-0000-0000-0000AE7A0000}"/>
    <cellStyle name="好_安装清单模板09.3.20（讨论后修改版） 2 2 2 2" xfId="34614" xr:uid="{00000000-0005-0000-0000-0000AF7A0000}"/>
    <cellStyle name="好_安装清单模板09.3.20（讨论后修改版） 2 2 3" xfId="13845" xr:uid="{00000000-0005-0000-0000-0000B07A0000}"/>
    <cellStyle name="好_安装清单模板09.3.20（讨论后修改版） 2 2 3 2" xfId="37447" xr:uid="{00000000-0005-0000-0000-0000B17A0000}"/>
    <cellStyle name="好_安装清单模板09.3.20（讨论后修改版） 2 2 4" xfId="27033" xr:uid="{00000000-0005-0000-0000-0000B27A0000}"/>
    <cellStyle name="好_安装清单模板09.3.20（讨论后修改版） 2 3" xfId="10903" xr:uid="{00000000-0005-0000-0000-0000B37A0000}"/>
    <cellStyle name="好_安装清单模板09.3.20（讨论后修改版） 2 3 2" xfId="27036" xr:uid="{00000000-0005-0000-0000-0000B47A0000}"/>
    <cellStyle name="好_安装清单模板09.3.20（讨论后修改版） 2 4" xfId="12362" xr:uid="{00000000-0005-0000-0000-0000B57A0000}"/>
    <cellStyle name="好_安装清单模板09.3.20（讨论后修改版） 2 4 2" xfId="27039" xr:uid="{00000000-0005-0000-0000-0000B67A0000}"/>
    <cellStyle name="好_安装清单模板09.3.20（讨论后修改版） 2 5" xfId="17773" xr:uid="{00000000-0005-0000-0000-0000B77A0000}"/>
    <cellStyle name="好_安装清单模板09.3.20（讨论后修改版） 2 5 2" xfId="37448" xr:uid="{00000000-0005-0000-0000-0000B87A0000}"/>
    <cellStyle name="好_安装清单模板09.3.20（讨论后修改版） 2 6" xfId="34611" xr:uid="{00000000-0005-0000-0000-0000B97A0000}"/>
    <cellStyle name="好_安装清单模板09.3.20（讨论后修改版） 3" xfId="6103" xr:uid="{00000000-0005-0000-0000-0000BA7A0000}"/>
    <cellStyle name="好_安装清单模板09.3.20（讨论后修改版） 3 2" xfId="6840" xr:uid="{00000000-0005-0000-0000-0000BB7A0000}"/>
    <cellStyle name="好_安装清单模板09.3.20（讨论后修改版） 3 2 2" xfId="34619" xr:uid="{00000000-0005-0000-0000-0000BC7A0000}"/>
    <cellStyle name="好_安装清单模板09.3.20（讨论后修改版） 3 3" xfId="13846" xr:uid="{00000000-0005-0000-0000-0000BD7A0000}"/>
    <cellStyle name="好_安装清单模板09.3.20（讨论后修改版） 3 3 2" xfId="35385" xr:uid="{00000000-0005-0000-0000-0000BE7A0000}"/>
    <cellStyle name="好_安装清单模板09.3.20（讨论后修改版） 3 4" xfId="34616" xr:uid="{00000000-0005-0000-0000-0000BF7A0000}"/>
    <cellStyle name="好_安装清单模板09.3.20（讨论后修改版） 4" xfId="13847" xr:uid="{00000000-0005-0000-0000-0000C07A0000}"/>
    <cellStyle name="好_安装清单模板09.3.20（讨论后修改版） 4 2" xfId="34640" xr:uid="{00000000-0005-0000-0000-0000C17A0000}"/>
    <cellStyle name="好_安装清单模板09.3.20（讨论后修改版） 5" xfId="13848" xr:uid="{00000000-0005-0000-0000-0000C27A0000}"/>
    <cellStyle name="好_安装清单模板09.3.20（讨论后修改版） 5 2" xfId="34642" xr:uid="{00000000-0005-0000-0000-0000C37A0000}"/>
    <cellStyle name="好_安装清单模板09.3.20（讨论后修改版） 6" xfId="17640" xr:uid="{00000000-0005-0000-0000-0000C47A0000}"/>
    <cellStyle name="好_安装清单模板09.3.20（讨论后修改版） 6 2" xfId="37449" xr:uid="{00000000-0005-0000-0000-0000C57A0000}"/>
    <cellStyle name="好_安装清单模板09.3.20（讨论后修改版） 7" xfId="37446" xr:uid="{00000000-0005-0000-0000-0000C67A0000}"/>
    <cellStyle name="好_北京公司3月上半月完成上报" xfId="2428" xr:uid="{00000000-0005-0000-0000-0000C77A0000}"/>
    <cellStyle name="好_北京公司3月上半月完成上报 2" xfId="1909" xr:uid="{00000000-0005-0000-0000-0000C87A0000}"/>
    <cellStyle name="好_北京公司3月上半月完成上报 2 2" xfId="6106" xr:uid="{00000000-0005-0000-0000-0000C97A0000}"/>
    <cellStyle name="好_北京公司3月上半月完成上报 2 2 2" xfId="7846" xr:uid="{00000000-0005-0000-0000-0000CA7A0000}"/>
    <cellStyle name="好_北京公司3月上半月完成上报 2 2 2 2" xfId="22071" xr:uid="{00000000-0005-0000-0000-0000CB7A0000}"/>
    <cellStyle name="好_北京公司3月上半月完成上报 2 2 3" xfId="8877" xr:uid="{00000000-0005-0000-0000-0000CC7A0000}"/>
    <cellStyle name="好_北京公司3月上半月完成上报 2 2 3 2" xfId="21695" xr:uid="{00000000-0005-0000-0000-0000CD7A0000}"/>
    <cellStyle name="好_北京公司3月上半月完成上报 2 2 4" xfId="37451" xr:uid="{00000000-0005-0000-0000-0000CE7A0000}"/>
    <cellStyle name="好_北京公司3月上半月完成上报 2 3" xfId="13849" xr:uid="{00000000-0005-0000-0000-0000CF7A0000}"/>
    <cellStyle name="好_北京公司3月上半月完成上报 2 3 2" xfId="37452" xr:uid="{00000000-0005-0000-0000-0000D07A0000}"/>
    <cellStyle name="好_北京公司3月上半月完成上报 2 4" xfId="13850" xr:uid="{00000000-0005-0000-0000-0000D17A0000}"/>
    <cellStyle name="好_北京公司3月上半月完成上报 2 4 2" xfId="37453" xr:uid="{00000000-0005-0000-0000-0000D27A0000}"/>
    <cellStyle name="好_北京公司3月上半月完成上报 2 5" xfId="16535" xr:uid="{00000000-0005-0000-0000-0000D37A0000}"/>
    <cellStyle name="好_北京公司3月上半月完成上报 2 5 2" xfId="37455" xr:uid="{00000000-0005-0000-0000-0000D47A0000}"/>
    <cellStyle name="好_北京公司3月上半月完成上报 2 6" xfId="36224" xr:uid="{00000000-0005-0000-0000-0000D57A0000}"/>
    <cellStyle name="好_北京公司3月上半月完成上报 3" xfId="6105" xr:uid="{00000000-0005-0000-0000-0000D67A0000}"/>
    <cellStyle name="好_北京公司3月上半月完成上报 3 2" xfId="7847" xr:uid="{00000000-0005-0000-0000-0000D77A0000}"/>
    <cellStyle name="好_北京公司3月上半月完成上报 3 2 2" xfId="37456" xr:uid="{00000000-0005-0000-0000-0000D87A0000}"/>
    <cellStyle name="好_北京公司3月上半月完成上报 3 3" xfId="13851" xr:uid="{00000000-0005-0000-0000-0000D97A0000}"/>
    <cellStyle name="好_北京公司3月上半月完成上报 3 3 2" xfId="37457" xr:uid="{00000000-0005-0000-0000-0000DA7A0000}"/>
    <cellStyle name="好_北京公司3月上半月完成上报 3 4" xfId="36226" xr:uid="{00000000-0005-0000-0000-0000DB7A0000}"/>
    <cellStyle name="好_北京公司3月上半月完成上报 4" xfId="11625" xr:uid="{00000000-0005-0000-0000-0000DC7A0000}"/>
    <cellStyle name="好_北京公司3月上半月完成上报 4 2" xfId="31382" xr:uid="{00000000-0005-0000-0000-0000DD7A0000}"/>
    <cellStyle name="好_北京公司3月上半月完成上报 5" xfId="11626" xr:uid="{00000000-0005-0000-0000-0000DE7A0000}"/>
    <cellStyle name="好_北京公司3月上半月完成上报 5 2" xfId="27139" xr:uid="{00000000-0005-0000-0000-0000DF7A0000}"/>
    <cellStyle name="好_北京公司3月上半月完成上报 6" xfId="17028" xr:uid="{00000000-0005-0000-0000-0000E07A0000}"/>
    <cellStyle name="好_北京公司3月上半月完成上报 6 2" xfId="31385" xr:uid="{00000000-0005-0000-0000-0000E17A0000}"/>
    <cellStyle name="好_北京公司3月上半月完成上报 7" xfId="36222" xr:uid="{00000000-0005-0000-0000-0000E27A0000}"/>
    <cellStyle name="好_北京公司4月上半月完成上报" xfId="3164" xr:uid="{00000000-0005-0000-0000-0000E37A0000}"/>
    <cellStyle name="好_北京公司4月上半月完成上报 2" xfId="3358" xr:uid="{00000000-0005-0000-0000-0000E47A0000}"/>
    <cellStyle name="好_北京公司4月上半月完成上报 2 2" xfId="6108" xr:uid="{00000000-0005-0000-0000-0000E57A0000}"/>
    <cellStyle name="好_北京公司4月上半月完成上报 2 2 2" xfId="7755" xr:uid="{00000000-0005-0000-0000-0000E67A0000}"/>
    <cellStyle name="好_北京公司4月上半月完成上报 2 2 2 2" xfId="36381" xr:uid="{00000000-0005-0000-0000-0000E77A0000}"/>
    <cellStyle name="好_北京公司4月上半月完成上报 2 2 3" xfId="13385" xr:uid="{00000000-0005-0000-0000-0000E87A0000}"/>
    <cellStyle name="好_北京公司4月上半月完成上报 2 2 3 2" xfId="36393" xr:uid="{00000000-0005-0000-0000-0000E97A0000}"/>
    <cellStyle name="好_北京公司4月上半月完成上报 2 2 4" xfId="36379" xr:uid="{00000000-0005-0000-0000-0000EA7A0000}"/>
    <cellStyle name="好_北京公司4月上半月完成上报 2 3" xfId="13853" xr:uid="{00000000-0005-0000-0000-0000EB7A0000}"/>
    <cellStyle name="好_北京公司4月上半月完成上报 2 3 2" xfId="37462" xr:uid="{00000000-0005-0000-0000-0000EC7A0000}"/>
    <cellStyle name="好_北京公司4月上半月完成上报 2 4" xfId="10060" xr:uid="{00000000-0005-0000-0000-0000ED7A0000}"/>
    <cellStyle name="好_北京公司4月上半月完成上报 2 4 2" xfId="21515" xr:uid="{00000000-0005-0000-0000-0000EE7A0000}"/>
    <cellStyle name="好_北京公司4月上半月完成上报 2 5" xfId="17941" xr:uid="{00000000-0005-0000-0000-0000EF7A0000}"/>
    <cellStyle name="好_北京公司4月上半月完成上报 2 5 2" xfId="37463" xr:uid="{00000000-0005-0000-0000-0000F07A0000}"/>
    <cellStyle name="好_北京公司4月上半月完成上报 2 6" xfId="37461" xr:uid="{00000000-0005-0000-0000-0000F17A0000}"/>
    <cellStyle name="好_北京公司4月上半月完成上报 3" xfId="6107" xr:uid="{00000000-0005-0000-0000-0000F27A0000}"/>
    <cellStyle name="好_北京公司4月上半月完成上报 3 2" xfId="7848" xr:uid="{00000000-0005-0000-0000-0000F37A0000}"/>
    <cellStyle name="好_北京公司4月上半月完成上报 3 2 2" xfId="37466" xr:uid="{00000000-0005-0000-0000-0000F47A0000}"/>
    <cellStyle name="好_北京公司4月上半月完成上报 3 3" xfId="13854" xr:uid="{00000000-0005-0000-0000-0000F57A0000}"/>
    <cellStyle name="好_北京公司4月上半月完成上报 3 3 2" xfId="37467" xr:uid="{00000000-0005-0000-0000-0000F67A0000}"/>
    <cellStyle name="好_北京公司4月上半月完成上报 3 4" xfId="37465" xr:uid="{00000000-0005-0000-0000-0000F77A0000}"/>
    <cellStyle name="好_北京公司4月上半月完成上报 4" xfId="13855" xr:uid="{00000000-0005-0000-0000-0000F87A0000}"/>
    <cellStyle name="好_北京公司4月上半月完成上报 4 2" xfId="37468" xr:uid="{00000000-0005-0000-0000-0000F97A0000}"/>
    <cellStyle name="好_北京公司4月上半月完成上报 5" xfId="13856" xr:uid="{00000000-0005-0000-0000-0000FA7A0000}"/>
    <cellStyle name="好_北京公司4月上半月完成上报 5 2" xfId="37469" xr:uid="{00000000-0005-0000-0000-0000FB7A0000}"/>
    <cellStyle name="好_北京公司4月上半月完成上报 6" xfId="17746" xr:uid="{00000000-0005-0000-0000-0000FC7A0000}"/>
    <cellStyle name="好_北京公司4月上半月完成上报 6 2" xfId="37470" xr:uid="{00000000-0005-0000-0000-0000FD7A0000}"/>
    <cellStyle name="好_北京公司4月上半月完成上报 7" xfId="37459" xr:uid="{00000000-0005-0000-0000-0000FE7A0000}"/>
    <cellStyle name="好_北京公司4月完成上报" xfId="432" xr:uid="{00000000-0005-0000-0000-0000FF7A0000}"/>
    <cellStyle name="好_北京公司4月完成上报 2" xfId="1703" xr:uid="{00000000-0005-0000-0000-0000007B0000}"/>
    <cellStyle name="好_北京公司4月完成上报 2 2" xfId="6110" xr:uid="{00000000-0005-0000-0000-0000017B0000}"/>
    <cellStyle name="好_北京公司4月完成上报 2 2 2" xfId="6874" xr:uid="{00000000-0005-0000-0000-0000027B0000}"/>
    <cellStyle name="好_北京公司4月完成上报 2 2 2 2" xfId="26795" xr:uid="{00000000-0005-0000-0000-0000037B0000}"/>
    <cellStyle name="好_北京公司4月完成上报 2 2 3" xfId="10379" xr:uid="{00000000-0005-0000-0000-0000047B0000}"/>
    <cellStyle name="好_北京公司4月完成上报 2 2 3 2" xfId="26797" xr:uid="{00000000-0005-0000-0000-0000057B0000}"/>
    <cellStyle name="好_北京公司4月完成上报 2 2 4" xfId="26793" xr:uid="{00000000-0005-0000-0000-0000067B0000}"/>
    <cellStyle name="好_北京公司4月完成上报 2 3" xfId="9856" xr:uid="{00000000-0005-0000-0000-0000077B0000}"/>
    <cellStyle name="好_北京公司4月完成上报 2 3 2" xfId="26800" xr:uid="{00000000-0005-0000-0000-0000087B0000}"/>
    <cellStyle name="好_北京公司4月完成上报 2 4" xfId="9978" xr:uid="{00000000-0005-0000-0000-0000097B0000}"/>
    <cellStyle name="好_北京公司4月完成上报 2 4 2" xfId="26803" xr:uid="{00000000-0005-0000-0000-00000A7B0000}"/>
    <cellStyle name="好_北京公司4月完成上报 2 5" xfId="16343" xr:uid="{00000000-0005-0000-0000-00000B7B0000}"/>
    <cellStyle name="好_北京公司4月完成上报 2 5 2" xfId="26809" xr:uid="{00000000-0005-0000-0000-00000C7B0000}"/>
    <cellStyle name="好_北京公司4月完成上报 2 6" xfId="26791" xr:uid="{00000000-0005-0000-0000-00000D7B0000}"/>
    <cellStyle name="好_北京公司4月完成上报 3" xfId="6109" xr:uid="{00000000-0005-0000-0000-00000E7B0000}"/>
    <cellStyle name="好_北京公司4月完成上报 3 2" xfId="6846" xr:uid="{00000000-0005-0000-0000-00000F7B0000}"/>
    <cellStyle name="好_北京公司4月完成上报 3 2 2" xfId="26821" xr:uid="{00000000-0005-0000-0000-0000107B0000}"/>
    <cellStyle name="好_北京公司4月完成上报 3 3" xfId="10338" xr:uid="{00000000-0005-0000-0000-0000117B0000}"/>
    <cellStyle name="好_北京公司4月完成上报 3 3 2" xfId="26824" xr:uid="{00000000-0005-0000-0000-0000127B0000}"/>
    <cellStyle name="好_北京公司4月完成上报 3 4" xfId="26817" xr:uid="{00000000-0005-0000-0000-0000137B0000}"/>
    <cellStyle name="好_北京公司4月完成上报 4" xfId="8856" xr:uid="{00000000-0005-0000-0000-0000147B0000}"/>
    <cellStyle name="好_北京公司4月完成上报 4 2" xfId="26831" xr:uid="{00000000-0005-0000-0000-0000157B0000}"/>
    <cellStyle name="好_北京公司4月完成上报 5" xfId="10310" xr:uid="{00000000-0005-0000-0000-0000167B0000}"/>
    <cellStyle name="好_北京公司4月完成上报 5 2" xfId="26839" xr:uid="{00000000-0005-0000-0000-0000177B0000}"/>
    <cellStyle name="好_北京公司4月完成上报 6" xfId="15460" xr:uid="{00000000-0005-0000-0000-0000187B0000}"/>
    <cellStyle name="好_北京公司4月完成上报 6 2" xfId="26845" xr:uid="{00000000-0005-0000-0000-0000197B0000}"/>
    <cellStyle name="好_北京公司4月完成上报 7" xfId="26788" xr:uid="{00000000-0005-0000-0000-00001A7B0000}"/>
    <cellStyle name="好_北京公司5月上半月完成上报最终5.10" xfId="1421" xr:uid="{00000000-0005-0000-0000-00001B7B0000}"/>
    <cellStyle name="好_北京公司5月上半月完成上报最终5.10 2" xfId="1424" xr:uid="{00000000-0005-0000-0000-00001C7B0000}"/>
    <cellStyle name="好_北京公司5月上半月完成上报最终5.10 2 2" xfId="6112" xr:uid="{00000000-0005-0000-0000-00001D7B0000}"/>
    <cellStyle name="好_北京公司5月上半月完成上报最终5.10 2 2 2" xfId="7849" xr:uid="{00000000-0005-0000-0000-00001E7B0000}"/>
    <cellStyle name="好_北京公司5月上半月完成上报最终5.10 2 2 2 2" xfId="27419" xr:uid="{00000000-0005-0000-0000-00001F7B0000}"/>
    <cellStyle name="好_北京公司5月上半月完成上报最终5.10 2 2 3" xfId="13857" xr:uid="{00000000-0005-0000-0000-0000207B0000}"/>
    <cellStyle name="好_北京公司5月上半月完成上报最终5.10 2 2 3 2" xfId="37474" xr:uid="{00000000-0005-0000-0000-0000217B0000}"/>
    <cellStyle name="好_北京公司5月上半月完成上报最终5.10 2 2 4" xfId="37473" xr:uid="{00000000-0005-0000-0000-0000227B0000}"/>
    <cellStyle name="好_北京公司5月上半月完成上报最终5.10 2 3" xfId="13858" xr:uid="{00000000-0005-0000-0000-0000237B0000}"/>
    <cellStyle name="好_北京公司5月上半月完成上报最终5.10 2 3 2" xfId="37475" xr:uid="{00000000-0005-0000-0000-0000247B0000}"/>
    <cellStyle name="好_北京公司5月上半月完成上报最终5.10 2 4" xfId="13429" xr:uid="{00000000-0005-0000-0000-0000257B0000}"/>
    <cellStyle name="好_北京公司5月上半月完成上报最终5.10 2 4 2" xfId="36507" xr:uid="{00000000-0005-0000-0000-0000267B0000}"/>
    <cellStyle name="好_北京公司5月上半月完成上报最终5.10 2 5" xfId="16075" xr:uid="{00000000-0005-0000-0000-0000277B0000}"/>
    <cellStyle name="好_北京公司5月上半月完成上报最终5.10 2 5 2" xfId="37476" xr:uid="{00000000-0005-0000-0000-0000287B0000}"/>
    <cellStyle name="好_北京公司5月上半月完成上报最终5.10 2 6" xfId="37472" xr:uid="{00000000-0005-0000-0000-0000297B0000}"/>
    <cellStyle name="好_北京公司5月上半月完成上报最终5.10 3" xfId="6111" xr:uid="{00000000-0005-0000-0000-00002A7B0000}"/>
    <cellStyle name="好_北京公司5月上半月完成上报最终5.10 3 2" xfId="7850" xr:uid="{00000000-0005-0000-0000-00002B7B0000}"/>
    <cellStyle name="好_北京公司5月上半月完成上报最终5.10 3 2 2" xfId="33732" xr:uid="{00000000-0005-0000-0000-00002C7B0000}"/>
    <cellStyle name="好_北京公司5月上半月完成上报最终5.10 3 3" xfId="12651" xr:uid="{00000000-0005-0000-0000-00002D7B0000}"/>
    <cellStyle name="好_北京公司5月上半月完成上报最终5.10 3 3 2" xfId="33979" xr:uid="{00000000-0005-0000-0000-00002E7B0000}"/>
    <cellStyle name="好_北京公司5月上半月完成上报最终5.10 3 4" xfId="37477" xr:uid="{00000000-0005-0000-0000-00002F7B0000}"/>
    <cellStyle name="好_北京公司5月上半月完成上报最终5.10 4" xfId="13859" xr:uid="{00000000-0005-0000-0000-0000307B0000}"/>
    <cellStyle name="好_北京公司5月上半月完成上报最终5.10 4 2" xfId="37478" xr:uid="{00000000-0005-0000-0000-0000317B0000}"/>
    <cellStyle name="好_北京公司5月上半月完成上报最终5.10 5" xfId="13860" xr:uid="{00000000-0005-0000-0000-0000327B0000}"/>
    <cellStyle name="好_北京公司5月上半月完成上报最终5.10 5 2" xfId="37479" xr:uid="{00000000-0005-0000-0000-0000337B0000}"/>
    <cellStyle name="好_北京公司5月上半月完成上报最终5.10 6" xfId="16072" xr:uid="{00000000-0005-0000-0000-0000347B0000}"/>
    <cellStyle name="好_北京公司5月上半月完成上报最终5.10 6 2" xfId="37481" xr:uid="{00000000-0005-0000-0000-0000357B0000}"/>
    <cellStyle name="好_北京公司5月上半月完成上报最终5.10 7" xfId="37471" xr:uid="{00000000-0005-0000-0000-0000367B0000}"/>
    <cellStyle name="好_北京公司5月完成上报5.24" xfId="3359" xr:uid="{00000000-0005-0000-0000-0000377B0000}"/>
    <cellStyle name="好_北京公司5月完成上报5.24 2" xfId="452" xr:uid="{00000000-0005-0000-0000-0000387B0000}"/>
    <cellStyle name="好_北京公司5月完成上报5.24 2 2" xfId="6114" xr:uid="{00000000-0005-0000-0000-0000397B0000}"/>
    <cellStyle name="好_北京公司5月完成上报5.24 2 2 2" xfId="7851" xr:uid="{00000000-0005-0000-0000-00003A7B0000}"/>
    <cellStyle name="好_北京公司5月完成上报5.24 2 2 2 2" xfId="32462" xr:uid="{00000000-0005-0000-0000-00003B7B0000}"/>
    <cellStyle name="好_北京公司5月完成上报5.24 2 2 3" xfId="13861" xr:uid="{00000000-0005-0000-0000-00003C7B0000}"/>
    <cellStyle name="好_北京公司5月完成上报5.24 2 2 3 2" xfId="37485" xr:uid="{00000000-0005-0000-0000-00003D7B0000}"/>
    <cellStyle name="好_北京公司5月完成上报5.24 2 2 4" xfId="37483" xr:uid="{00000000-0005-0000-0000-00003E7B0000}"/>
    <cellStyle name="好_北京公司5月完成上报5.24 2 3" xfId="13862" xr:uid="{00000000-0005-0000-0000-00003F7B0000}"/>
    <cellStyle name="好_北京公司5月完成上报5.24 2 3 2" xfId="24883" xr:uid="{00000000-0005-0000-0000-0000407B0000}"/>
    <cellStyle name="好_北京公司5月完成上报5.24 2 4" xfId="13863" xr:uid="{00000000-0005-0000-0000-0000417B0000}"/>
    <cellStyle name="好_北京公司5月完成上报5.24 2 4 2" xfId="37486" xr:uid="{00000000-0005-0000-0000-0000427B0000}"/>
    <cellStyle name="好_北京公司5月完成上报5.24 2 5" xfId="15473" xr:uid="{00000000-0005-0000-0000-0000437B0000}"/>
    <cellStyle name="好_北京公司5月完成上报5.24 2 5 2" xfId="37487" xr:uid="{00000000-0005-0000-0000-0000447B0000}"/>
    <cellStyle name="好_北京公司5月完成上报5.24 2 6" xfId="36972" xr:uid="{00000000-0005-0000-0000-0000457B0000}"/>
    <cellStyle name="好_北京公司5月完成上报5.24 3" xfId="6113" xr:uid="{00000000-0005-0000-0000-0000467B0000}"/>
    <cellStyle name="好_北京公司5月完成上报5.24 3 2" xfId="7852" xr:uid="{00000000-0005-0000-0000-0000477B0000}"/>
    <cellStyle name="好_北京公司5月完成上报5.24 3 2 2" xfId="35695" xr:uid="{00000000-0005-0000-0000-0000487B0000}"/>
    <cellStyle name="好_北京公司5月完成上报5.24 3 3" xfId="13864" xr:uid="{00000000-0005-0000-0000-0000497B0000}"/>
    <cellStyle name="好_北京公司5月完成上报5.24 3 3 2" xfId="24893" xr:uid="{00000000-0005-0000-0000-00004A7B0000}"/>
    <cellStyle name="好_北京公司5月完成上报5.24 3 4" xfId="36975" xr:uid="{00000000-0005-0000-0000-00004B7B0000}"/>
    <cellStyle name="好_北京公司5月完成上报5.24 4" xfId="13865" xr:uid="{00000000-0005-0000-0000-00004C7B0000}"/>
    <cellStyle name="好_北京公司5月完成上报5.24 4 2" xfId="36978" xr:uid="{00000000-0005-0000-0000-00004D7B0000}"/>
    <cellStyle name="好_北京公司5月完成上报5.24 5" xfId="13866" xr:uid="{00000000-0005-0000-0000-00004E7B0000}"/>
    <cellStyle name="好_北京公司5月完成上报5.24 5 2" xfId="37488" xr:uid="{00000000-0005-0000-0000-00004F7B0000}"/>
    <cellStyle name="好_北京公司5月完成上报5.24 6" xfId="17942" xr:uid="{00000000-0005-0000-0000-0000507B0000}"/>
    <cellStyle name="好_北京公司5月完成上报5.24 6 2" xfId="29366" xr:uid="{00000000-0005-0000-0000-0000517B0000}"/>
    <cellStyle name="好_北京公司5月完成上报5.24 7" xfId="25918" xr:uid="{00000000-0005-0000-0000-0000527B0000}"/>
    <cellStyle name="好_北京公司6月上半月完成上报6.9" xfId="3360" xr:uid="{00000000-0005-0000-0000-0000537B0000}"/>
    <cellStyle name="好_北京公司6月上半月完成上报6.9 2" xfId="3361" xr:uid="{00000000-0005-0000-0000-0000547B0000}"/>
    <cellStyle name="好_北京公司6月上半月完成上报6.9 2 2" xfId="6116" xr:uid="{00000000-0005-0000-0000-0000557B0000}"/>
    <cellStyle name="好_北京公司6月上半月完成上报6.9 2 2 2" xfId="7853" xr:uid="{00000000-0005-0000-0000-0000567B0000}"/>
    <cellStyle name="好_北京公司6月上半月完成上报6.9 2 2 2 2" xfId="35341" xr:uid="{00000000-0005-0000-0000-0000577B0000}"/>
    <cellStyle name="好_北京公司6月上半月完成上报6.9 2 2 3" xfId="12937" xr:uid="{00000000-0005-0000-0000-0000587B0000}"/>
    <cellStyle name="好_北京公司6月上半月完成上报6.9 2 2 3 2" xfId="35345" xr:uid="{00000000-0005-0000-0000-0000597B0000}"/>
    <cellStyle name="好_北京公司6月上半月完成上报6.9 2 2 4" xfId="37040" xr:uid="{00000000-0005-0000-0000-00005A7B0000}"/>
    <cellStyle name="好_北京公司6月上半月完成上报6.9 2 3" xfId="13867" xr:uid="{00000000-0005-0000-0000-00005B7B0000}"/>
    <cellStyle name="好_北京公司6月上半月完成上报6.9 2 3 2" xfId="37492" xr:uid="{00000000-0005-0000-0000-00005C7B0000}"/>
    <cellStyle name="好_北京公司6月上半月完成上报6.9 2 4" xfId="13868" xr:uid="{00000000-0005-0000-0000-00005D7B0000}"/>
    <cellStyle name="好_北京公司6月上半月完成上报6.9 2 4 2" xfId="37493" xr:uid="{00000000-0005-0000-0000-00005E7B0000}"/>
    <cellStyle name="好_北京公司6月上半月完成上报6.9 2 5" xfId="17944" xr:uid="{00000000-0005-0000-0000-00005F7B0000}"/>
    <cellStyle name="好_北京公司6月上半月完成上报6.9 2 5 2" xfId="37494" xr:uid="{00000000-0005-0000-0000-0000607B0000}"/>
    <cellStyle name="好_北京公司6月上半月完成上报6.9 2 6" xfId="37491" xr:uid="{00000000-0005-0000-0000-0000617B0000}"/>
    <cellStyle name="好_北京公司6月上半月完成上报6.9 3" xfId="6115" xr:uid="{00000000-0005-0000-0000-0000627B0000}"/>
    <cellStyle name="好_北京公司6月上半月完成上报6.9 3 2" xfId="7854" xr:uid="{00000000-0005-0000-0000-0000637B0000}"/>
    <cellStyle name="好_北京公司6月上半月完成上报6.9 3 2 2" xfId="37496" xr:uid="{00000000-0005-0000-0000-0000647B0000}"/>
    <cellStyle name="好_北京公司6月上半月完成上报6.9 3 3" xfId="13869" xr:uid="{00000000-0005-0000-0000-0000657B0000}"/>
    <cellStyle name="好_北京公司6月上半月完成上报6.9 3 3 2" xfId="37497" xr:uid="{00000000-0005-0000-0000-0000667B0000}"/>
    <cellStyle name="好_北京公司6月上半月完成上报6.9 3 4" xfId="37495" xr:uid="{00000000-0005-0000-0000-0000677B0000}"/>
    <cellStyle name="好_北京公司6月上半月完成上报6.9 4" xfId="13870" xr:uid="{00000000-0005-0000-0000-0000687B0000}"/>
    <cellStyle name="好_北京公司6月上半月完成上报6.9 4 2" xfId="37498" xr:uid="{00000000-0005-0000-0000-0000697B0000}"/>
    <cellStyle name="好_北京公司6月上半月完成上报6.9 5" xfId="13871" xr:uid="{00000000-0005-0000-0000-00006A7B0000}"/>
    <cellStyle name="好_北京公司6月上半月完成上报6.9 5 2" xfId="37499" xr:uid="{00000000-0005-0000-0000-00006B7B0000}"/>
    <cellStyle name="好_北京公司6月上半月完成上报6.9 6" xfId="17943" xr:uid="{00000000-0005-0000-0000-00006C7B0000}"/>
    <cellStyle name="好_北京公司6月上半月完成上报6.9 6 2" xfId="37500" xr:uid="{00000000-0005-0000-0000-00006D7B0000}"/>
    <cellStyle name="好_北京公司6月上半月完成上报6.9 7" xfId="37489" xr:uid="{00000000-0005-0000-0000-00006E7B0000}"/>
    <cellStyle name="好_北京公司6月完成6.27" xfId="1550" xr:uid="{00000000-0005-0000-0000-00006F7B0000}"/>
    <cellStyle name="好_北京公司6月完成6.27 2" xfId="1552" xr:uid="{00000000-0005-0000-0000-0000707B0000}"/>
    <cellStyle name="好_北京公司6月完成6.27 2 2" xfId="6118" xr:uid="{00000000-0005-0000-0000-0000717B0000}"/>
    <cellStyle name="好_北京公司6月完成6.27 2 2 2" xfId="7825" xr:uid="{00000000-0005-0000-0000-0000727B0000}"/>
    <cellStyle name="好_北京公司6月完成6.27 2 2 2 2" xfId="28174" xr:uid="{00000000-0005-0000-0000-0000737B0000}"/>
    <cellStyle name="好_北京公司6月完成6.27 2 2 3" xfId="13727" xr:uid="{00000000-0005-0000-0000-0000747B0000}"/>
    <cellStyle name="好_北京公司6月完成6.27 2 2 3 2" xfId="37172" xr:uid="{00000000-0005-0000-0000-0000757B0000}"/>
    <cellStyle name="好_北京公司6月完成6.27 2 2 4" xfId="37170" xr:uid="{00000000-0005-0000-0000-0000767B0000}"/>
    <cellStyle name="好_北京公司6月完成6.27 2 3" xfId="12275" xr:uid="{00000000-0005-0000-0000-0000777B0000}"/>
    <cellStyle name="好_北京公司6月完成6.27 2 3 2" xfId="33047" xr:uid="{00000000-0005-0000-0000-0000787B0000}"/>
    <cellStyle name="好_北京公司6月完成6.27 2 4" xfId="13729" xr:uid="{00000000-0005-0000-0000-0000797B0000}"/>
    <cellStyle name="好_北京公司6月完成6.27 2 4 2" xfId="37174" xr:uid="{00000000-0005-0000-0000-00007A7B0000}"/>
    <cellStyle name="好_北京公司6月完成6.27 2 5" xfId="16200" xr:uid="{00000000-0005-0000-0000-00007B7B0000}"/>
    <cellStyle name="好_北京公司6月完成6.27 2 5 2" xfId="37176" xr:uid="{00000000-0005-0000-0000-00007C7B0000}"/>
    <cellStyle name="好_北京公司6月完成6.27 2 6" xfId="29811" xr:uid="{00000000-0005-0000-0000-00007D7B0000}"/>
    <cellStyle name="好_北京公司6月完成6.27 3" xfId="6117" xr:uid="{00000000-0005-0000-0000-00007E7B0000}"/>
    <cellStyle name="好_北京公司6月完成6.27 3 2" xfId="7855" xr:uid="{00000000-0005-0000-0000-00007F7B0000}"/>
    <cellStyle name="好_北京公司6月完成6.27 3 2 2" xfId="37501" xr:uid="{00000000-0005-0000-0000-0000807B0000}"/>
    <cellStyle name="好_北京公司6月完成6.27 3 3" xfId="13872" xr:uid="{00000000-0005-0000-0000-0000817B0000}"/>
    <cellStyle name="好_北京公司6月完成6.27 3 3 2" xfId="37502" xr:uid="{00000000-0005-0000-0000-0000827B0000}"/>
    <cellStyle name="好_北京公司6月完成6.27 3 4" xfId="29814" xr:uid="{00000000-0005-0000-0000-0000837B0000}"/>
    <cellStyle name="好_北京公司6月完成6.27 4" xfId="13873" xr:uid="{00000000-0005-0000-0000-0000847B0000}"/>
    <cellStyle name="好_北京公司6月完成6.27 4 2" xfId="37503" xr:uid="{00000000-0005-0000-0000-0000857B0000}"/>
    <cellStyle name="好_北京公司6月完成6.27 5" xfId="13874" xr:uid="{00000000-0005-0000-0000-0000867B0000}"/>
    <cellStyle name="好_北京公司6月完成6.27 5 2" xfId="37504" xr:uid="{00000000-0005-0000-0000-0000877B0000}"/>
    <cellStyle name="好_北京公司6月完成6.27 6" xfId="16198" xr:uid="{00000000-0005-0000-0000-0000887B0000}"/>
    <cellStyle name="好_北京公司6月完成6.27 6 2" xfId="37505" xr:uid="{00000000-0005-0000-0000-0000897B0000}"/>
    <cellStyle name="好_北京公司6月完成6.27 7" xfId="29809" xr:uid="{00000000-0005-0000-0000-00008A7B0000}"/>
    <cellStyle name="好_北京公司6月完成6.28" xfId="1556" xr:uid="{00000000-0005-0000-0000-00008B7B0000}"/>
    <cellStyle name="好_北京公司6月完成6.28 2" xfId="1558" xr:uid="{00000000-0005-0000-0000-00008C7B0000}"/>
    <cellStyle name="好_北京公司6月完成6.28 2 2" xfId="6120" xr:uid="{00000000-0005-0000-0000-00008D7B0000}"/>
    <cellStyle name="好_北京公司6月完成6.28 2 2 2" xfId="7856" xr:uid="{00000000-0005-0000-0000-00008E7B0000}"/>
    <cellStyle name="好_北京公司6月完成6.28 2 2 2 2" xfId="37507" xr:uid="{00000000-0005-0000-0000-00008F7B0000}"/>
    <cellStyle name="好_北京公司6月完成6.28 2 2 3" xfId="13875" xr:uid="{00000000-0005-0000-0000-0000907B0000}"/>
    <cellStyle name="好_北京公司6月完成6.28 2 2 3 2" xfId="37508" xr:uid="{00000000-0005-0000-0000-0000917B0000}"/>
    <cellStyle name="好_北京公司6月完成6.28 2 2 4" xfId="32575" xr:uid="{00000000-0005-0000-0000-0000927B0000}"/>
    <cellStyle name="好_北京公司6月完成6.28 2 3" xfId="13876" xr:uid="{00000000-0005-0000-0000-0000937B0000}"/>
    <cellStyle name="好_北京公司6月完成6.28 2 3 2" xfId="32577" xr:uid="{00000000-0005-0000-0000-0000947B0000}"/>
    <cellStyle name="好_北京公司6月完成6.28 2 4" xfId="13877" xr:uid="{00000000-0005-0000-0000-0000957B0000}"/>
    <cellStyle name="好_北京公司6月完成6.28 2 4 2" xfId="37509" xr:uid="{00000000-0005-0000-0000-0000967B0000}"/>
    <cellStyle name="好_北京公司6月完成6.28 2 5" xfId="16206" xr:uid="{00000000-0005-0000-0000-0000977B0000}"/>
    <cellStyle name="好_北京公司6月完成6.28 2 5 2" xfId="37510" xr:uid="{00000000-0005-0000-0000-0000987B0000}"/>
    <cellStyle name="好_北京公司6月完成6.28 2 6" xfId="37506" xr:uid="{00000000-0005-0000-0000-0000997B0000}"/>
    <cellStyle name="好_北京公司6月完成6.28 3" xfId="6119" xr:uid="{00000000-0005-0000-0000-00009A7B0000}"/>
    <cellStyle name="好_北京公司6月完成6.28 3 2" xfId="7857" xr:uid="{00000000-0005-0000-0000-00009B7B0000}"/>
    <cellStyle name="好_北京公司6月完成6.28 3 2 2" xfId="37512" xr:uid="{00000000-0005-0000-0000-00009C7B0000}"/>
    <cellStyle name="好_北京公司6月完成6.28 3 3" xfId="13878" xr:uid="{00000000-0005-0000-0000-00009D7B0000}"/>
    <cellStyle name="好_北京公司6月完成6.28 3 3 2" xfId="37513" xr:uid="{00000000-0005-0000-0000-00009E7B0000}"/>
    <cellStyle name="好_北京公司6月完成6.28 3 4" xfId="37511" xr:uid="{00000000-0005-0000-0000-00009F7B0000}"/>
    <cellStyle name="好_北京公司6月完成6.28 4" xfId="13879" xr:uid="{00000000-0005-0000-0000-0000A07B0000}"/>
    <cellStyle name="好_北京公司6月完成6.28 4 2" xfId="37514" xr:uid="{00000000-0005-0000-0000-0000A17B0000}"/>
    <cellStyle name="好_北京公司6月完成6.28 5" xfId="13880" xr:uid="{00000000-0005-0000-0000-0000A27B0000}"/>
    <cellStyle name="好_北京公司6月完成6.28 5 2" xfId="37515" xr:uid="{00000000-0005-0000-0000-0000A37B0000}"/>
    <cellStyle name="好_北京公司6月完成6.28 6" xfId="16204" xr:uid="{00000000-0005-0000-0000-0000A47B0000}"/>
    <cellStyle name="好_北京公司6月完成6.28 6 2" xfId="37516" xr:uid="{00000000-0005-0000-0000-0000A57B0000}"/>
    <cellStyle name="好_北京公司6月完成6.28 7" xfId="29816" xr:uid="{00000000-0005-0000-0000-0000A67B0000}"/>
    <cellStyle name="好_北京公司7月上半月完成7.11" xfId="2246" xr:uid="{00000000-0005-0000-0000-0000A77B0000}"/>
    <cellStyle name="好_北京公司7月上半月完成7.11 2" xfId="1120" xr:uid="{00000000-0005-0000-0000-0000A87B0000}"/>
    <cellStyle name="好_北京公司7月上半月完成7.11 2 2" xfId="6122" xr:uid="{00000000-0005-0000-0000-0000A97B0000}"/>
    <cellStyle name="好_北京公司7月上半月完成7.11 2 2 2" xfId="7858" xr:uid="{00000000-0005-0000-0000-0000AA7B0000}"/>
    <cellStyle name="好_北京公司7月上半月完成7.11 2 2 2 2" xfId="37520" xr:uid="{00000000-0005-0000-0000-0000AB7B0000}"/>
    <cellStyle name="好_北京公司7月上半月完成7.11 2 2 3" xfId="13881" xr:uid="{00000000-0005-0000-0000-0000AC7B0000}"/>
    <cellStyle name="好_北京公司7月上半月完成7.11 2 2 3 2" xfId="37521" xr:uid="{00000000-0005-0000-0000-0000AD7B0000}"/>
    <cellStyle name="好_北京公司7月上半月完成7.11 2 2 4" xfId="37519" xr:uid="{00000000-0005-0000-0000-0000AE7B0000}"/>
    <cellStyle name="好_北京公司7月上半月完成7.11 2 3" xfId="13882" xr:uid="{00000000-0005-0000-0000-0000AF7B0000}"/>
    <cellStyle name="好_北京公司7月上半月完成7.11 2 3 2" xfId="37522" xr:uid="{00000000-0005-0000-0000-0000B07B0000}"/>
    <cellStyle name="好_北京公司7月上半月完成7.11 2 4" xfId="13883" xr:uid="{00000000-0005-0000-0000-0000B17B0000}"/>
    <cellStyle name="好_北京公司7月上半月完成7.11 2 4 2" xfId="37523" xr:uid="{00000000-0005-0000-0000-0000B27B0000}"/>
    <cellStyle name="好_北京公司7月上半月完成7.11 2 5" xfId="15770" xr:uid="{00000000-0005-0000-0000-0000B37B0000}"/>
    <cellStyle name="好_北京公司7月上半月完成7.11 2 5 2" xfId="37524" xr:uid="{00000000-0005-0000-0000-0000B47B0000}"/>
    <cellStyle name="好_北京公司7月上半月完成7.11 2 6" xfId="37517" xr:uid="{00000000-0005-0000-0000-0000B57B0000}"/>
    <cellStyle name="好_北京公司7月上半月完成7.11 3" xfId="6121" xr:uid="{00000000-0005-0000-0000-0000B67B0000}"/>
    <cellStyle name="好_北京公司7月上半月完成7.11 3 2" xfId="7859" xr:uid="{00000000-0005-0000-0000-0000B77B0000}"/>
    <cellStyle name="好_北京公司7月上半月完成7.11 3 2 2" xfId="37527" xr:uid="{00000000-0005-0000-0000-0000B87B0000}"/>
    <cellStyle name="好_北京公司7月上半月完成7.11 3 3" xfId="13885" xr:uid="{00000000-0005-0000-0000-0000B97B0000}"/>
    <cellStyle name="好_北京公司7月上半月完成7.11 3 3 2" xfId="37528" xr:uid="{00000000-0005-0000-0000-0000BA7B0000}"/>
    <cellStyle name="好_北京公司7月上半月完成7.11 3 4" xfId="37525" xr:uid="{00000000-0005-0000-0000-0000BB7B0000}"/>
    <cellStyle name="好_北京公司7月上半月完成7.11 4" xfId="13886" xr:uid="{00000000-0005-0000-0000-0000BC7B0000}"/>
    <cellStyle name="好_北京公司7月上半月完成7.11 4 2" xfId="37529" xr:uid="{00000000-0005-0000-0000-0000BD7B0000}"/>
    <cellStyle name="好_北京公司7月上半月完成7.11 5" xfId="13887" xr:uid="{00000000-0005-0000-0000-0000BE7B0000}"/>
    <cellStyle name="好_北京公司7月上半月完成7.11 5 2" xfId="37530" xr:uid="{00000000-0005-0000-0000-0000BF7B0000}"/>
    <cellStyle name="好_北京公司7月上半月完成7.11 6" xfId="16848" xr:uid="{00000000-0005-0000-0000-0000C07B0000}"/>
    <cellStyle name="好_北京公司7月上半月完成7.11 6 2" xfId="37531" xr:uid="{00000000-0005-0000-0000-0000C17B0000}"/>
    <cellStyle name="好_北京公司7月上半月完成7.11 7" xfId="22259" xr:uid="{00000000-0005-0000-0000-0000C27B0000}"/>
    <cellStyle name="好_北京公司7月完成7.25" xfId="3363" xr:uid="{00000000-0005-0000-0000-0000C37B0000}"/>
    <cellStyle name="好_北京公司7月完成7.25 2" xfId="3365" xr:uid="{00000000-0005-0000-0000-0000C47B0000}"/>
    <cellStyle name="好_北京公司7月完成7.25 2 2" xfId="6124" xr:uid="{00000000-0005-0000-0000-0000C57B0000}"/>
    <cellStyle name="好_北京公司7月完成7.25 2 2 2" xfId="7220" xr:uid="{00000000-0005-0000-0000-0000C67B0000}"/>
    <cellStyle name="好_北京公司7月完成7.25 2 2 2 2" xfId="26052" xr:uid="{00000000-0005-0000-0000-0000C77B0000}"/>
    <cellStyle name="好_北京公司7月完成7.25 2 2 3" xfId="10428" xr:uid="{00000000-0005-0000-0000-0000C87B0000}"/>
    <cellStyle name="好_北京公司7月完成7.25 2 2 3 2" xfId="26054" xr:uid="{00000000-0005-0000-0000-0000C97B0000}"/>
    <cellStyle name="好_北京公司7月完成7.25 2 2 4" xfId="26050" xr:uid="{00000000-0005-0000-0000-0000CA7B0000}"/>
    <cellStyle name="好_北京公司7月完成7.25 2 3" xfId="10427" xr:uid="{00000000-0005-0000-0000-0000CB7B0000}"/>
    <cellStyle name="好_北京公司7月完成7.25 2 3 2" xfId="26058" xr:uid="{00000000-0005-0000-0000-0000CC7B0000}"/>
    <cellStyle name="好_北京公司7月完成7.25 2 4" xfId="10696" xr:uid="{00000000-0005-0000-0000-0000CD7B0000}"/>
    <cellStyle name="好_北京公司7月完成7.25 2 4 2" xfId="24695" xr:uid="{00000000-0005-0000-0000-0000CE7B0000}"/>
    <cellStyle name="好_北京公司7月完成7.25 2 5" xfId="17948" xr:uid="{00000000-0005-0000-0000-0000CF7B0000}"/>
    <cellStyle name="好_北京公司7月完成7.25 2 5 2" xfId="24702" xr:uid="{00000000-0005-0000-0000-0000D07B0000}"/>
    <cellStyle name="好_北京公司7月完成7.25 2 6" xfId="37533" xr:uid="{00000000-0005-0000-0000-0000D17B0000}"/>
    <cellStyle name="好_北京公司7月完成7.25 3" xfId="6123" xr:uid="{00000000-0005-0000-0000-0000D27B0000}"/>
    <cellStyle name="好_北京公司7月完成7.25 3 2" xfId="7860" xr:uid="{00000000-0005-0000-0000-0000D37B0000}"/>
    <cellStyle name="好_北京公司7月完成7.25 3 2 2" xfId="21124" xr:uid="{00000000-0005-0000-0000-0000D47B0000}"/>
    <cellStyle name="好_北京公司7月完成7.25 3 3" xfId="10422" xr:uid="{00000000-0005-0000-0000-0000D57B0000}"/>
    <cellStyle name="好_北京公司7月完成7.25 3 3 2" xfId="26074" xr:uid="{00000000-0005-0000-0000-0000D67B0000}"/>
    <cellStyle name="好_北京公司7月完成7.25 3 4" xfId="37534" xr:uid="{00000000-0005-0000-0000-0000D77B0000}"/>
    <cellStyle name="好_北京公司7月完成7.25 4" xfId="13888" xr:uid="{00000000-0005-0000-0000-0000D87B0000}"/>
    <cellStyle name="好_北京公司7月完成7.25 4 2" xfId="37535" xr:uid="{00000000-0005-0000-0000-0000D97B0000}"/>
    <cellStyle name="好_北京公司7月完成7.25 5" xfId="13889" xr:uid="{00000000-0005-0000-0000-0000DA7B0000}"/>
    <cellStyle name="好_北京公司7月完成7.25 5 2" xfId="37536" xr:uid="{00000000-0005-0000-0000-0000DB7B0000}"/>
    <cellStyle name="好_北京公司7月完成7.25 6" xfId="17946" xr:uid="{00000000-0005-0000-0000-0000DC7B0000}"/>
    <cellStyle name="好_北京公司7月完成7.25 6 2" xfId="37537" xr:uid="{00000000-0005-0000-0000-0000DD7B0000}"/>
    <cellStyle name="好_北京公司7月完成7.25 7" xfId="37532" xr:uid="{00000000-0005-0000-0000-0000DE7B0000}"/>
    <cellStyle name="好_北京公司8月上半月完成8.8" xfId="3366" xr:uid="{00000000-0005-0000-0000-0000DF7B0000}"/>
    <cellStyle name="好_北京公司8月上半月完成8.8 2" xfId="1929" xr:uid="{00000000-0005-0000-0000-0000E07B0000}"/>
    <cellStyle name="好_北京公司8月上半月完成8.8 2 2" xfId="6126" xr:uid="{00000000-0005-0000-0000-0000E17B0000}"/>
    <cellStyle name="好_北京公司8月上半月完成8.8 2 2 2" xfId="7861" xr:uid="{00000000-0005-0000-0000-0000E27B0000}"/>
    <cellStyle name="好_北京公司8月上半月完成8.8 2 2 2 2" xfId="37542" xr:uid="{00000000-0005-0000-0000-0000E37B0000}"/>
    <cellStyle name="好_北京公司8月上半月完成8.8 2 2 3" xfId="13890" xr:uid="{00000000-0005-0000-0000-0000E47B0000}"/>
    <cellStyle name="好_北京公司8月上半月完成8.8 2 2 3 2" xfId="37543" xr:uid="{00000000-0005-0000-0000-0000E57B0000}"/>
    <cellStyle name="好_北京公司8月上半月完成8.8 2 2 4" xfId="37541" xr:uid="{00000000-0005-0000-0000-0000E67B0000}"/>
    <cellStyle name="好_北京公司8月上半月完成8.8 2 3" xfId="13757" xr:uid="{00000000-0005-0000-0000-0000E77B0000}"/>
    <cellStyle name="好_北京公司8月上半月完成8.8 2 3 2" xfId="37244" xr:uid="{00000000-0005-0000-0000-0000E87B0000}"/>
    <cellStyle name="好_北京公司8月上半月完成8.8 2 4" xfId="13891" xr:uid="{00000000-0005-0000-0000-0000E97B0000}"/>
    <cellStyle name="好_北京公司8月上半月完成8.8 2 4 2" xfId="37545" xr:uid="{00000000-0005-0000-0000-0000EA7B0000}"/>
    <cellStyle name="好_北京公司8月上半月完成8.8 2 5" xfId="16553" xr:uid="{00000000-0005-0000-0000-0000EB7B0000}"/>
    <cellStyle name="好_北京公司8月上半月完成8.8 2 5 2" xfId="37546" xr:uid="{00000000-0005-0000-0000-0000EC7B0000}"/>
    <cellStyle name="好_北京公司8月上半月完成8.8 2 6" xfId="37539" xr:uid="{00000000-0005-0000-0000-0000ED7B0000}"/>
    <cellStyle name="好_北京公司8月上半月完成8.8 3" xfId="6125" xr:uid="{00000000-0005-0000-0000-0000EE7B0000}"/>
    <cellStyle name="好_北京公司8月上半月完成8.8 3 2" xfId="7862" xr:uid="{00000000-0005-0000-0000-0000EF7B0000}"/>
    <cellStyle name="好_北京公司8月上半月完成8.8 3 2 2" xfId="37548" xr:uid="{00000000-0005-0000-0000-0000F07B0000}"/>
    <cellStyle name="好_北京公司8月上半月完成8.8 3 3" xfId="13892" xr:uid="{00000000-0005-0000-0000-0000F17B0000}"/>
    <cellStyle name="好_北京公司8月上半月完成8.8 3 3 2" xfId="37549" xr:uid="{00000000-0005-0000-0000-0000F27B0000}"/>
    <cellStyle name="好_北京公司8月上半月完成8.8 3 4" xfId="37547" xr:uid="{00000000-0005-0000-0000-0000F37B0000}"/>
    <cellStyle name="好_北京公司8月上半月完成8.8 4" xfId="13893" xr:uid="{00000000-0005-0000-0000-0000F47B0000}"/>
    <cellStyle name="好_北京公司8月上半月完成8.8 4 2" xfId="37550" xr:uid="{00000000-0005-0000-0000-0000F57B0000}"/>
    <cellStyle name="好_北京公司8月上半月完成8.8 5" xfId="13894" xr:uid="{00000000-0005-0000-0000-0000F67B0000}"/>
    <cellStyle name="好_北京公司8月上半月完成8.8 5 2" xfId="37551" xr:uid="{00000000-0005-0000-0000-0000F77B0000}"/>
    <cellStyle name="好_北京公司8月上半月完成8.8 6" xfId="17949" xr:uid="{00000000-0005-0000-0000-0000F87B0000}"/>
    <cellStyle name="好_北京公司8月上半月完成8.8 6 2" xfId="24181" xr:uid="{00000000-0005-0000-0000-0000F97B0000}"/>
    <cellStyle name="好_北京公司8月上半月完成8.8 7" xfId="37538" xr:uid="{00000000-0005-0000-0000-0000FA7B0000}"/>
    <cellStyle name="好_北京公司8月完成及9月计划8.22" xfId="484" xr:uid="{00000000-0005-0000-0000-0000FB7B0000}"/>
    <cellStyle name="好_北京公司8月完成及9月计划8.22 2" xfId="1271" xr:uid="{00000000-0005-0000-0000-0000FC7B0000}"/>
    <cellStyle name="好_北京公司8月完成及9月计划8.22 2 2" xfId="6128" xr:uid="{00000000-0005-0000-0000-0000FD7B0000}"/>
    <cellStyle name="好_北京公司8月完成及9月计划8.22 2 2 2" xfId="7013" xr:uid="{00000000-0005-0000-0000-0000FE7B0000}"/>
    <cellStyle name="好_北京公司8月完成及9月计划8.22 2 2 2 2" xfId="23405" xr:uid="{00000000-0005-0000-0000-0000FF7B0000}"/>
    <cellStyle name="好_北京公司8月完成及9月计划8.22 2 2 3" xfId="9702" xr:uid="{00000000-0005-0000-0000-0000007C0000}"/>
    <cellStyle name="好_北京公司8月完成及9月计划8.22 2 2 3 2" xfId="22443" xr:uid="{00000000-0005-0000-0000-0000017C0000}"/>
    <cellStyle name="好_北京公司8月完成及9月计划8.22 2 2 4" xfId="23400" xr:uid="{00000000-0005-0000-0000-0000027C0000}"/>
    <cellStyle name="好_北京公司8月完成及9月计划8.22 2 3" xfId="9826" xr:uid="{00000000-0005-0000-0000-0000037C0000}"/>
    <cellStyle name="好_北京公司8月完成及9月计划8.22 2 3 2" xfId="23441" xr:uid="{00000000-0005-0000-0000-0000047C0000}"/>
    <cellStyle name="好_北京公司8月完成及9月计划8.22 2 4" xfId="10026" xr:uid="{00000000-0005-0000-0000-0000057C0000}"/>
    <cellStyle name="好_北京公司8月完成及9月计划8.22 2 4 2" xfId="23448" xr:uid="{00000000-0005-0000-0000-0000067C0000}"/>
    <cellStyle name="好_北京公司8月完成及9月计划8.22 2 5" xfId="15895" xr:uid="{00000000-0005-0000-0000-0000077C0000}"/>
    <cellStyle name="好_北京公司8月完成及9月计划8.22 2 5 2" xfId="23454" xr:uid="{00000000-0005-0000-0000-0000087C0000}"/>
    <cellStyle name="好_北京公司8月完成及9月计划8.22 2 6" xfId="21870" xr:uid="{00000000-0005-0000-0000-0000097C0000}"/>
    <cellStyle name="好_北京公司8月完成及9月计划8.22 3" xfId="6127" xr:uid="{00000000-0005-0000-0000-00000A7C0000}"/>
    <cellStyle name="好_北京公司8月完成及9月计划8.22 3 2" xfId="6962" xr:uid="{00000000-0005-0000-0000-00000B7C0000}"/>
    <cellStyle name="好_北京公司8月完成及9月计划8.22 3 2 2" xfId="22351" xr:uid="{00000000-0005-0000-0000-00000C7C0000}"/>
    <cellStyle name="好_北京公司8月完成及9月计划8.22 3 3" xfId="10941" xr:uid="{00000000-0005-0000-0000-00000D7C0000}"/>
    <cellStyle name="好_北京公司8月完成及9月计划8.22 3 3 2" xfId="22694" xr:uid="{00000000-0005-0000-0000-00000E7C0000}"/>
    <cellStyle name="好_北京公司8月完成及9月计划8.22 3 4" xfId="22690" xr:uid="{00000000-0005-0000-0000-00000F7C0000}"/>
    <cellStyle name="好_北京公司8月完成及9月计划8.22 4" xfId="10939" xr:uid="{00000000-0005-0000-0000-0000107C0000}"/>
    <cellStyle name="好_北京公司8月完成及9月计划8.22 4 2" xfId="22704" xr:uid="{00000000-0005-0000-0000-0000117C0000}"/>
    <cellStyle name="好_北京公司8月完成及9月计划8.22 5" xfId="10985" xr:uid="{00000000-0005-0000-0000-0000127C0000}"/>
    <cellStyle name="好_北京公司8月完成及9月计划8.22 5 2" xfId="22404" xr:uid="{00000000-0005-0000-0000-0000137C0000}"/>
    <cellStyle name="好_北京公司8月完成及9月计划8.22 6" xfId="15491" xr:uid="{00000000-0005-0000-0000-0000147C0000}"/>
    <cellStyle name="好_北京公司8月完成及9月计划8.22 6 2" xfId="22709" xr:uid="{00000000-0005-0000-0000-0000157C0000}"/>
    <cellStyle name="好_北京公司8月完成及9月计划8.22 7" xfId="20874" xr:uid="{00000000-0005-0000-0000-0000167C0000}"/>
    <cellStyle name="好_北京公司9月上半月完成9.5" xfId="3331" xr:uid="{00000000-0005-0000-0000-0000177C0000}"/>
    <cellStyle name="好_北京公司9月上半月完成9.5 2" xfId="2814" xr:uid="{00000000-0005-0000-0000-0000187C0000}"/>
    <cellStyle name="好_北京公司9月上半月完成9.5 2 2" xfId="6130" xr:uid="{00000000-0005-0000-0000-0000197C0000}"/>
    <cellStyle name="好_北京公司9月上半月完成9.5 2 2 2" xfId="7863" xr:uid="{00000000-0005-0000-0000-00001A7C0000}"/>
    <cellStyle name="好_北京公司9月上半月完成9.5 2 2 2 2" xfId="37553" xr:uid="{00000000-0005-0000-0000-00001B7C0000}"/>
    <cellStyle name="好_北京公司9月上半月完成9.5 2 2 3" xfId="13896" xr:uid="{00000000-0005-0000-0000-00001C7C0000}"/>
    <cellStyle name="好_北京公司9月上半月完成9.5 2 2 3 2" xfId="37555" xr:uid="{00000000-0005-0000-0000-00001D7C0000}"/>
    <cellStyle name="好_北京公司9月上半月完成9.5 2 2 4" xfId="37267" xr:uid="{00000000-0005-0000-0000-00001E7C0000}"/>
    <cellStyle name="好_北京公司9月上半月完成9.5 2 3" xfId="9212" xr:uid="{00000000-0005-0000-0000-00001F7C0000}"/>
    <cellStyle name="好_北京公司9月上半月完成9.5 2 3 2" xfId="23679" xr:uid="{00000000-0005-0000-0000-0000207C0000}"/>
    <cellStyle name="好_北京公司9月上半月完成9.5 2 4" xfId="13897" xr:uid="{00000000-0005-0000-0000-0000217C0000}"/>
    <cellStyle name="好_北京公司9月上半月完成9.5 2 4 2" xfId="23688" xr:uid="{00000000-0005-0000-0000-0000227C0000}"/>
    <cellStyle name="好_北京公司9月上半月完成9.5 2 5" xfId="17408" xr:uid="{00000000-0005-0000-0000-0000237C0000}"/>
    <cellStyle name="好_北京公司9月上半月完成9.5 2 5 2" xfId="21686" xr:uid="{00000000-0005-0000-0000-0000247C0000}"/>
    <cellStyle name="好_北京公司9月上半月完成9.5 2 6" xfId="37265" xr:uid="{00000000-0005-0000-0000-0000257C0000}"/>
    <cellStyle name="好_北京公司9月上半月完成9.5 3" xfId="6129" xr:uid="{00000000-0005-0000-0000-0000267C0000}"/>
    <cellStyle name="好_北京公司9月上半月完成9.5 3 2" xfId="7864" xr:uid="{00000000-0005-0000-0000-0000277C0000}"/>
    <cellStyle name="好_北京公司9月上半月完成9.5 3 2 2" xfId="37556" xr:uid="{00000000-0005-0000-0000-0000287C0000}"/>
    <cellStyle name="好_北京公司9月上半月完成9.5 3 3" xfId="13898" xr:uid="{00000000-0005-0000-0000-0000297C0000}"/>
    <cellStyle name="好_北京公司9月上半月完成9.5 3 3 2" xfId="23469" xr:uid="{00000000-0005-0000-0000-00002A7C0000}"/>
    <cellStyle name="好_北京公司9月上半月完成9.5 3 4" xfId="37269" xr:uid="{00000000-0005-0000-0000-00002B7C0000}"/>
    <cellStyle name="好_北京公司9月上半月完成9.5 4" xfId="13766" xr:uid="{00000000-0005-0000-0000-00002C7C0000}"/>
    <cellStyle name="好_北京公司9月上半月完成9.5 4 2" xfId="37271" xr:uid="{00000000-0005-0000-0000-00002D7C0000}"/>
    <cellStyle name="好_北京公司9月上半月完成9.5 5" xfId="13899" xr:uid="{00000000-0005-0000-0000-00002E7C0000}"/>
    <cellStyle name="好_北京公司9月上半月完成9.5 5 2" xfId="37273" xr:uid="{00000000-0005-0000-0000-00002F7C0000}"/>
    <cellStyle name="好_北京公司9月上半月完成9.5 6" xfId="17916" xr:uid="{00000000-0005-0000-0000-0000307C0000}"/>
    <cellStyle name="好_北京公司9月上半月完成9.5 6 2" xfId="37557" xr:uid="{00000000-0005-0000-0000-0000317C0000}"/>
    <cellStyle name="好_北京公司9月上半月完成9.5 7" xfId="37263" xr:uid="{00000000-0005-0000-0000-0000327C0000}"/>
    <cellStyle name="好_北京公司9月完成及10月计划9.21" xfId="2007" xr:uid="{00000000-0005-0000-0000-0000337C0000}"/>
    <cellStyle name="好_北京公司9月完成及10月计划9.21 2" xfId="745" xr:uid="{00000000-0005-0000-0000-0000347C0000}"/>
    <cellStyle name="好_北京公司9月完成及10月计划9.21 2 2" xfId="6132" xr:uid="{00000000-0005-0000-0000-0000357C0000}"/>
    <cellStyle name="好_北京公司9月完成及10月计划9.21 2 2 2" xfId="7865" xr:uid="{00000000-0005-0000-0000-0000367C0000}"/>
    <cellStyle name="好_北京公司9月完成及10月计划9.21 2 2 2 2" xfId="37561" xr:uid="{00000000-0005-0000-0000-0000377C0000}"/>
    <cellStyle name="好_北京公司9月完成及10月计划9.21 2 2 3" xfId="13900" xr:uid="{00000000-0005-0000-0000-0000387C0000}"/>
    <cellStyle name="好_北京公司9月完成及10月计划9.21 2 2 3 2" xfId="34424" xr:uid="{00000000-0005-0000-0000-0000397C0000}"/>
    <cellStyle name="好_北京公司9月完成及10月计划9.21 2 2 4" xfId="37560" xr:uid="{00000000-0005-0000-0000-00003A7C0000}"/>
    <cellStyle name="好_北京公司9月完成及10月计划9.21 2 3" xfId="13901" xr:uid="{00000000-0005-0000-0000-00003B7C0000}"/>
    <cellStyle name="好_北京公司9月完成及10月计划9.21 2 3 2" xfId="37562" xr:uid="{00000000-0005-0000-0000-00003C7C0000}"/>
    <cellStyle name="好_北京公司9月完成及10月计划9.21 2 4" xfId="13902" xr:uid="{00000000-0005-0000-0000-00003D7C0000}"/>
    <cellStyle name="好_北京公司9月完成及10月计划9.21 2 4 2" xfId="37564" xr:uid="{00000000-0005-0000-0000-00003E7C0000}"/>
    <cellStyle name="好_北京公司9月完成及10月计划9.21 2 5" xfId="15610" xr:uid="{00000000-0005-0000-0000-00003F7C0000}"/>
    <cellStyle name="好_北京公司9月完成及10月计划9.21 2 5 2" xfId="37566" xr:uid="{00000000-0005-0000-0000-0000407C0000}"/>
    <cellStyle name="好_北京公司9月完成及10月计划9.21 2 6" xfId="37559" xr:uid="{00000000-0005-0000-0000-0000417C0000}"/>
    <cellStyle name="好_北京公司9月完成及10月计划9.21 3" xfId="6131" xr:uid="{00000000-0005-0000-0000-0000427C0000}"/>
    <cellStyle name="好_北京公司9月完成及10月计划9.21 3 2" xfId="7866" xr:uid="{00000000-0005-0000-0000-0000437C0000}"/>
    <cellStyle name="好_北京公司9月完成及10月计划9.21 3 2 2" xfId="37568" xr:uid="{00000000-0005-0000-0000-0000447C0000}"/>
    <cellStyle name="好_北京公司9月完成及10月计划9.21 3 3" xfId="13903" xr:uid="{00000000-0005-0000-0000-0000457C0000}"/>
    <cellStyle name="好_北京公司9月完成及10月计划9.21 3 3 2" xfId="37569" xr:uid="{00000000-0005-0000-0000-0000467C0000}"/>
    <cellStyle name="好_北京公司9月完成及10月计划9.21 3 4" xfId="37567" xr:uid="{00000000-0005-0000-0000-0000477C0000}"/>
    <cellStyle name="好_北京公司9月完成及10月计划9.21 4" xfId="13904" xr:uid="{00000000-0005-0000-0000-0000487C0000}"/>
    <cellStyle name="好_北京公司9月完成及10月计划9.21 4 2" xfId="37570" xr:uid="{00000000-0005-0000-0000-0000497C0000}"/>
    <cellStyle name="好_北京公司9月完成及10月计划9.21 5" xfId="13905" xr:uid="{00000000-0005-0000-0000-00004A7C0000}"/>
    <cellStyle name="好_北京公司9月完成及10月计划9.21 5 2" xfId="37571" xr:uid="{00000000-0005-0000-0000-00004B7C0000}"/>
    <cellStyle name="好_北京公司9月完成及10月计划9.21 6" xfId="16628" xr:uid="{00000000-0005-0000-0000-00004C7C0000}"/>
    <cellStyle name="好_北京公司9月完成及10月计划9.21 6 2" xfId="37572" xr:uid="{00000000-0005-0000-0000-00004D7C0000}"/>
    <cellStyle name="好_北京公司9月完成及10月计划9.21 7" xfId="37558" xr:uid="{00000000-0005-0000-0000-00004E7C0000}"/>
    <cellStyle name="好_北京西" xfId="3368" xr:uid="{00000000-0005-0000-0000-00004F7C0000}"/>
    <cellStyle name="好_北京西 2" xfId="6133" xr:uid="{00000000-0005-0000-0000-0000507C0000}"/>
    <cellStyle name="好_北京西 2 2" xfId="7867" xr:uid="{00000000-0005-0000-0000-0000517C0000}"/>
    <cellStyle name="好_北京西 2 2 2" xfId="37574" xr:uid="{00000000-0005-0000-0000-0000527C0000}"/>
    <cellStyle name="好_北京西 2 3" xfId="13906" xr:uid="{00000000-0005-0000-0000-0000537C0000}"/>
    <cellStyle name="好_北京西 2 3 2" xfId="37575" xr:uid="{00000000-0005-0000-0000-0000547C0000}"/>
    <cellStyle name="好_北京西 2 4" xfId="37573" xr:uid="{00000000-0005-0000-0000-0000557C0000}"/>
    <cellStyle name="好_北京西 3" xfId="13907" xr:uid="{00000000-0005-0000-0000-0000567C0000}"/>
    <cellStyle name="好_北京西 3 2" xfId="37576" xr:uid="{00000000-0005-0000-0000-0000577C0000}"/>
    <cellStyle name="好_北京西 4" xfId="12189" xr:uid="{00000000-0005-0000-0000-0000587C0000}"/>
    <cellStyle name="好_北京西 4 2" xfId="32830" xr:uid="{00000000-0005-0000-0000-0000597C0000}"/>
    <cellStyle name="好_北京西 5" xfId="17951" xr:uid="{00000000-0005-0000-0000-00005A7C0000}"/>
    <cellStyle name="好_北京西 5 2" xfId="32832" xr:uid="{00000000-0005-0000-0000-00005B7C0000}"/>
    <cellStyle name="好_北京西 6" xfId="36673" xr:uid="{00000000-0005-0000-0000-00005C7C0000}"/>
    <cellStyle name="好_车站及区间模板" xfId="3369" xr:uid="{00000000-0005-0000-0000-00005D7C0000}"/>
    <cellStyle name="好_车站及区间模板 2" xfId="3370" xr:uid="{00000000-0005-0000-0000-00005E7C0000}"/>
    <cellStyle name="好_车站及区间模板 2 2" xfId="6135" xr:uid="{00000000-0005-0000-0000-00005F7C0000}"/>
    <cellStyle name="好_车站及区间模板 2 2 2" xfId="7868" xr:uid="{00000000-0005-0000-0000-0000607C0000}"/>
    <cellStyle name="好_车站及区间模板 2 2 2 2" xfId="37578" xr:uid="{00000000-0005-0000-0000-0000617C0000}"/>
    <cellStyle name="好_车站及区间模板 2 2 3" xfId="13908" xr:uid="{00000000-0005-0000-0000-0000627C0000}"/>
    <cellStyle name="好_车站及区间模板 2 2 3 2" xfId="37579" xr:uid="{00000000-0005-0000-0000-0000637C0000}"/>
    <cellStyle name="好_车站及区间模板 2 2 4" xfId="28243" xr:uid="{00000000-0005-0000-0000-0000647C0000}"/>
    <cellStyle name="好_车站及区间模板 2 3" xfId="13909" xr:uid="{00000000-0005-0000-0000-0000657C0000}"/>
    <cellStyle name="好_车站及区间模板 2 3 2" xfId="28245" xr:uid="{00000000-0005-0000-0000-0000667C0000}"/>
    <cellStyle name="好_车站及区间模板 2 4" xfId="13910" xr:uid="{00000000-0005-0000-0000-0000677C0000}"/>
    <cellStyle name="好_车站及区间模板 2 4 2" xfId="37580" xr:uid="{00000000-0005-0000-0000-0000687C0000}"/>
    <cellStyle name="好_车站及区间模板 2 5" xfId="17953" xr:uid="{00000000-0005-0000-0000-0000697C0000}"/>
    <cellStyle name="好_车站及区间模板 2 5 2" xfId="37581" xr:uid="{00000000-0005-0000-0000-00006A7C0000}"/>
    <cellStyle name="好_车站及区间模板 2 6" xfId="37577" xr:uid="{00000000-0005-0000-0000-00006B7C0000}"/>
    <cellStyle name="好_车站及区间模板 3" xfId="6134" xr:uid="{00000000-0005-0000-0000-00006C7C0000}"/>
    <cellStyle name="好_车站及区间模板 3 2" xfId="7869" xr:uid="{00000000-0005-0000-0000-00006D7C0000}"/>
    <cellStyle name="好_车站及区间模板 3 2 2" xfId="37583" xr:uid="{00000000-0005-0000-0000-00006E7C0000}"/>
    <cellStyle name="好_车站及区间模板 3 3" xfId="13911" xr:uid="{00000000-0005-0000-0000-00006F7C0000}"/>
    <cellStyle name="好_车站及区间模板 3 3 2" xfId="37584" xr:uid="{00000000-0005-0000-0000-0000707C0000}"/>
    <cellStyle name="好_车站及区间模板 3 4" xfId="37582" xr:uid="{00000000-0005-0000-0000-0000717C0000}"/>
    <cellStyle name="好_车站及区间模板 4" xfId="12043" xr:uid="{00000000-0005-0000-0000-0000727C0000}"/>
    <cellStyle name="好_车站及区间模板 4 2" xfId="32453" xr:uid="{00000000-0005-0000-0000-0000737C0000}"/>
    <cellStyle name="好_车站及区间模板 5" xfId="13912" xr:uid="{00000000-0005-0000-0000-0000747C0000}"/>
    <cellStyle name="好_车站及区间模板 5 2" xfId="37585" xr:uid="{00000000-0005-0000-0000-0000757C0000}"/>
    <cellStyle name="好_车站及区间模板 6" xfId="17952" xr:uid="{00000000-0005-0000-0000-0000767C0000}"/>
    <cellStyle name="好_车站及区间模板 6 2" xfId="37586" xr:uid="{00000000-0005-0000-0000-0000777C0000}"/>
    <cellStyle name="好_车站及区间模板 7" xfId="33922" xr:uid="{00000000-0005-0000-0000-0000787C0000}"/>
    <cellStyle name="好_成本报表" xfId="4172" xr:uid="{00000000-0005-0000-0000-0000797C0000}"/>
    <cellStyle name="好_成本报表 2" xfId="37587" xr:uid="{00000000-0005-0000-0000-00007A7C0000}"/>
    <cellStyle name="好_成本报表_1" xfId="4173" xr:uid="{00000000-0005-0000-0000-00007B7C0000}"/>
    <cellStyle name="好_成本报表_1 2" xfId="24682" xr:uid="{00000000-0005-0000-0000-00007C7C0000}"/>
    <cellStyle name="好_成本报表_1_项目物资管理台帐" xfId="4042" xr:uid="{00000000-0005-0000-0000-00007D7C0000}"/>
    <cellStyle name="好_成本报表_1_项目物资管理台帐 2" xfId="22286" xr:uid="{00000000-0005-0000-0000-00007E7C0000}"/>
    <cellStyle name="好_成本报表_1_项目物资管理台帐汇总表(工程项目物资数量计划 实耗对比表)" xfId="3839" xr:uid="{00000000-0005-0000-0000-00007F7C0000}"/>
    <cellStyle name="好_成本报表_1_项目物资管理台帐汇总表(工程项目物资数量计划 实耗对比表) 2" xfId="37588" xr:uid="{00000000-0005-0000-0000-0000807C0000}"/>
    <cellStyle name="好_成本报表_14年4月六局台账" xfId="4060" xr:uid="{00000000-0005-0000-0000-0000817C0000}"/>
    <cellStyle name="好_成本报表_14年4月六局台账 2" xfId="37589" xr:uid="{00000000-0005-0000-0000-0000827C0000}"/>
    <cellStyle name="好_成本报表_14年4月六局台账_项目物资管理台帐" xfId="4174" xr:uid="{00000000-0005-0000-0000-0000837C0000}"/>
    <cellStyle name="好_成本报表_14年4月六局台账_项目物资管理台帐 2" xfId="20939" xr:uid="{00000000-0005-0000-0000-0000847C0000}"/>
    <cellStyle name="好_成本报表_14年4月六局台账_项目物资管理台帐汇总表(工程项目物资数量计划 实耗对比表)" xfId="4175" xr:uid="{00000000-0005-0000-0000-0000857C0000}"/>
    <cellStyle name="好_成本报表_14年4月六局台账_项目物资管理台帐汇总表(工程项目物资数量计划 实耗对比表) 2" xfId="37590" xr:uid="{00000000-0005-0000-0000-0000867C0000}"/>
    <cellStyle name="好_成本报表_14年4月六局台账_主要物资计划与到货报表" xfId="4176" xr:uid="{00000000-0005-0000-0000-0000877C0000}"/>
    <cellStyle name="好_成本报表_14年4月六局台账_主要物资计划与到货报表 2" xfId="20964" xr:uid="{00000000-0005-0000-0000-0000887C0000}"/>
    <cellStyle name="好_成本报表_Sheet1" xfId="4027" xr:uid="{00000000-0005-0000-0000-0000897C0000}"/>
    <cellStyle name="好_成本报表_Sheet1 2" xfId="37593" xr:uid="{00000000-0005-0000-0000-00008A7C0000}"/>
    <cellStyle name="好_成本报表_成本报表" xfId="3895" xr:uid="{00000000-0005-0000-0000-00008B7C0000}"/>
    <cellStyle name="好_成本报表_成本报表 2" xfId="37594" xr:uid="{00000000-0005-0000-0000-00008C7C0000}"/>
    <cellStyle name="好_成本报表_成本报表_Sheet1" xfId="4177" xr:uid="{00000000-0005-0000-0000-00008D7C0000}"/>
    <cellStyle name="好_成本报表_成本报表_Sheet1 2" xfId="37595" xr:uid="{00000000-0005-0000-0000-00008E7C0000}"/>
    <cellStyle name="好_成本报表_成本报表_付款" xfId="4101" xr:uid="{00000000-0005-0000-0000-00008F7C0000}"/>
    <cellStyle name="好_成本报表_成本报表_付款 2" xfId="31684" xr:uid="{00000000-0005-0000-0000-0000907C0000}"/>
    <cellStyle name="好_成本报表_成本报表_供方" xfId="3826" xr:uid="{00000000-0005-0000-0000-0000917C0000}"/>
    <cellStyle name="好_成本报表_成本报表_供方 2" xfId="37596" xr:uid="{00000000-0005-0000-0000-0000927C0000}"/>
    <cellStyle name="好_成本报表_成本报表_合同" xfId="3953" xr:uid="{00000000-0005-0000-0000-0000937C0000}"/>
    <cellStyle name="好_成本报表_成本报表_合同 2" xfId="37597" xr:uid="{00000000-0005-0000-0000-0000947C0000}"/>
    <cellStyle name="好_成本报表_成本报表_合同_项目物资管理台帐" xfId="4096" xr:uid="{00000000-0005-0000-0000-0000957C0000}"/>
    <cellStyle name="好_成本报表_成本报表_合同_项目物资管理台帐 2" xfId="24027" xr:uid="{00000000-0005-0000-0000-0000967C0000}"/>
    <cellStyle name="好_成本报表_成本报表_合同_项目物资管理台帐汇总表(工程项目物资数量计划 实耗对比表)" xfId="4178" xr:uid="{00000000-0005-0000-0000-0000977C0000}"/>
    <cellStyle name="好_成本报表_成本报表_合同_项目物资管理台帐汇总表(工程项目物资数量计划 实耗对比表) 2" xfId="37599" xr:uid="{00000000-0005-0000-0000-0000987C0000}"/>
    <cellStyle name="好_成本报表_成本报表_合同台帐" xfId="4061" xr:uid="{00000000-0005-0000-0000-0000997C0000}"/>
    <cellStyle name="好_成本报表_成本报表_合同台帐 2" xfId="35265" xr:uid="{00000000-0005-0000-0000-00009A7C0000}"/>
    <cellStyle name="好_成本报表_成本报表_履约" xfId="4179" xr:uid="{00000000-0005-0000-0000-00009B7C0000}"/>
    <cellStyle name="好_成本报表_成本报表_履约 2" xfId="37600" xr:uid="{00000000-0005-0000-0000-00009C7C0000}"/>
    <cellStyle name="好_成本报表_成本报表_其他" xfId="4181" xr:uid="{00000000-0005-0000-0000-00009D7C0000}"/>
    <cellStyle name="好_成本报表_成本报表_其他 2" xfId="25640" xr:uid="{00000000-0005-0000-0000-00009E7C0000}"/>
    <cellStyle name="好_成本报表_成本报表_其他_项目物资管理台帐" xfId="4183" xr:uid="{00000000-0005-0000-0000-00009F7C0000}"/>
    <cellStyle name="好_成本报表_成本报表_其他_项目物资管理台帐 2" xfId="21458" xr:uid="{00000000-0005-0000-0000-0000A07C0000}"/>
    <cellStyle name="好_成本报表_成本报表_其他_项目物资管理台帐汇总表(工程项目物资数量计划 实耗对比表)" xfId="4185" xr:uid="{00000000-0005-0000-0000-0000A17C0000}"/>
    <cellStyle name="好_成本报表_成本报表_其他_项目物资管理台帐汇总表(工程项目物资数量计划 实耗对比表) 2" xfId="27736" xr:uid="{00000000-0005-0000-0000-0000A27C0000}"/>
    <cellStyle name="好_成本报表_成本报表_商混" xfId="4137" xr:uid="{00000000-0005-0000-0000-0000A37C0000}"/>
    <cellStyle name="好_成本报表_成本报表_商混 2" xfId="24901" xr:uid="{00000000-0005-0000-0000-0000A47C0000}"/>
    <cellStyle name="好_成本报表_成本报表_台账" xfId="4186" xr:uid="{00000000-0005-0000-0000-0000A57C0000}"/>
    <cellStyle name="好_成本报表_成本报表_台账 2" xfId="26253" xr:uid="{00000000-0005-0000-0000-0000A67C0000}"/>
    <cellStyle name="好_成本报表_成本报表_统8-六局" xfId="4187" xr:uid="{00000000-0005-0000-0000-0000A77C0000}"/>
    <cellStyle name="好_成本报表_成本报表_统8-六局 2" xfId="37601" xr:uid="{00000000-0005-0000-0000-0000A87C0000}"/>
    <cellStyle name="好_成本报表_成本报表_物统8-六局" xfId="4092" xr:uid="{00000000-0005-0000-0000-0000A97C0000}"/>
    <cellStyle name="好_成本报表_成本报表_物统8-六局 2" xfId="25560" xr:uid="{00000000-0005-0000-0000-0000AA7C0000}"/>
    <cellStyle name="好_成本报表_成本报表_项目物资管理台帐" xfId="4025" xr:uid="{00000000-0005-0000-0000-0000AB7C0000}"/>
    <cellStyle name="好_成本报表_成本报表_项目物资管理台帐 2" xfId="37602" xr:uid="{00000000-0005-0000-0000-0000AC7C0000}"/>
    <cellStyle name="好_成本报表_成本报表_项目物资管理台帐汇总表(工程项目物资数量计划 实耗对比表)" xfId="3770" xr:uid="{00000000-0005-0000-0000-0000AD7C0000}"/>
    <cellStyle name="好_成本报表_成本报表_项目物资管理台帐汇总表(工程项目物资数量计划 实耗对比表) 2" xfId="37603" xr:uid="{00000000-0005-0000-0000-0000AE7C0000}"/>
    <cellStyle name="好_成本报表_成本报表_原材料(实盘)" xfId="3849" xr:uid="{00000000-0005-0000-0000-0000AF7C0000}"/>
    <cellStyle name="好_成本报表_成本报表_原材料(实盘) 2" xfId="37604" xr:uid="{00000000-0005-0000-0000-0000B07C0000}"/>
    <cellStyle name="好_成本报表_成本报表_周转料" xfId="4188" xr:uid="{00000000-0005-0000-0000-0000B17C0000}"/>
    <cellStyle name="好_成本报表_成本报表_周转料 2" xfId="36346" xr:uid="{00000000-0005-0000-0000-0000B27C0000}"/>
    <cellStyle name="好_成本报表_成本报表_周转料租赁台账" xfId="4189" xr:uid="{00000000-0005-0000-0000-0000B37C0000}"/>
    <cellStyle name="好_成本报表_成本报表_周转料租赁台账 2" xfId="37605" xr:uid="{00000000-0005-0000-0000-0000B47C0000}"/>
    <cellStyle name="好_成本报表_合同" xfId="4180" xr:uid="{00000000-0005-0000-0000-0000B57C0000}"/>
    <cellStyle name="好_成本报表_合同 2" xfId="27926" xr:uid="{00000000-0005-0000-0000-0000B67C0000}"/>
    <cellStyle name="好_成本报表_合同_项目物资管理台帐" xfId="4182" xr:uid="{00000000-0005-0000-0000-0000B77C0000}"/>
    <cellStyle name="好_成本报表_合同_项目物资管理台帐 2" xfId="37606" xr:uid="{00000000-0005-0000-0000-0000B87C0000}"/>
    <cellStyle name="好_成本报表_合同_项目物资管理台帐汇总表(工程项目物资数量计划 实耗对比表)" xfId="4184" xr:uid="{00000000-0005-0000-0000-0000B97C0000}"/>
    <cellStyle name="好_成本报表_合同_项目物资管理台帐汇总表(工程项目物资数量计划 实耗对比表) 2" xfId="37607" xr:uid="{00000000-0005-0000-0000-0000BA7C0000}"/>
    <cellStyle name="好_成本报表_合同_主要物资计划与到货报表" xfId="4171" xr:uid="{00000000-0005-0000-0000-0000BB7C0000}"/>
    <cellStyle name="好_成本报表_合同_主要物资计划与到货报表 2" xfId="26433" xr:uid="{00000000-0005-0000-0000-0000BC7C0000}"/>
    <cellStyle name="好_成本报表_合同台帐" xfId="3855" xr:uid="{00000000-0005-0000-0000-0000BD7C0000}"/>
    <cellStyle name="好_成本报表_合同台帐 2" xfId="37609" xr:uid="{00000000-0005-0000-0000-0000BE7C0000}"/>
    <cellStyle name="好_成本报表_合同台帐_1" xfId="4190" xr:uid="{00000000-0005-0000-0000-0000BF7C0000}"/>
    <cellStyle name="好_成本报表_合同台帐_1 2" xfId="37610" xr:uid="{00000000-0005-0000-0000-0000C07C0000}"/>
    <cellStyle name="好_成本报表_合同台帐_1_项目物资管理台帐" xfId="3949" xr:uid="{00000000-0005-0000-0000-0000C17C0000}"/>
    <cellStyle name="好_成本报表_合同台帐_1_项目物资管理台帐 2" xfId="37612" xr:uid="{00000000-0005-0000-0000-0000C27C0000}"/>
    <cellStyle name="好_成本报表_合同台帐_1_项目物资管理台帐汇总表(工程项目物资数量计划 实耗对比表)" xfId="4191" xr:uid="{00000000-0005-0000-0000-0000C37C0000}"/>
    <cellStyle name="好_成本报表_合同台帐_1_项目物资管理台帐汇总表(工程项目物资数量计划 实耗对比表) 2" xfId="37614" xr:uid="{00000000-0005-0000-0000-0000C47C0000}"/>
    <cellStyle name="好_成本报表_台账" xfId="4192" xr:uid="{00000000-0005-0000-0000-0000C57C0000}"/>
    <cellStyle name="好_成本报表_台账 2" xfId="23692" xr:uid="{00000000-0005-0000-0000-0000C67C0000}"/>
    <cellStyle name="好_成本报表_台账_项目物资管理台帐" xfId="4193" xr:uid="{00000000-0005-0000-0000-0000C77C0000}"/>
    <cellStyle name="好_成本报表_台账_项目物资管理台帐 2" xfId="22624" xr:uid="{00000000-0005-0000-0000-0000C87C0000}"/>
    <cellStyle name="好_成本报表_台账_项目物资管理台帐汇总表(工程项目物资数量计划 实耗对比表)" xfId="4194" xr:uid="{00000000-0005-0000-0000-0000C97C0000}"/>
    <cellStyle name="好_成本报表_台账_项目物资管理台帐汇总表(工程项目物资数量计划 实耗对比表) 2" xfId="36877" xr:uid="{00000000-0005-0000-0000-0000CA7C0000}"/>
    <cellStyle name="好_成本报表_台账_主要物资计划与到货报表" xfId="4195" xr:uid="{00000000-0005-0000-0000-0000CB7C0000}"/>
    <cellStyle name="好_成本报表_台账_主要物资计划与到货报表 2" xfId="37615" xr:uid="{00000000-0005-0000-0000-0000CC7C0000}"/>
    <cellStyle name="好_成本报表_物资收发存台帐" xfId="4196" xr:uid="{00000000-0005-0000-0000-0000CD7C0000}"/>
    <cellStyle name="好_成本报表_物资收发存台帐 2" xfId="37616" xr:uid="{00000000-0005-0000-0000-0000CE7C0000}"/>
    <cellStyle name="好_成本报表_物资收发存台帐_Sheet1" xfId="3884" xr:uid="{00000000-0005-0000-0000-0000CF7C0000}"/>
    <cellStyle name="好_成本报表_物资收发存台帐_Sheet1 2" xfId="21963" xr:uid="{00000000-0005-0000-0000-0000D07C0000}"/>
    <cellStyle name="好_成本报表_物资收发存台帐_Sheet1_项目物资管理台帐" xfId="4197" xr:uid="{00000000-0005-0000-0000-0000D17C0000}"/>
    <cellStyle name="好_成本报表_物资收发存台帐_Sheet1_项目物资管理台帐 2" xfId="37617" xr:uid="{00000000-0005-0000-0000-0000D27C0000}"/>
    <cellStyle name="好_成本报表_物资收发存台帐_Sheet1_项目物资管理台帐汇总表(工程项目物资数量计划 实耗对比表)" xfId="4198" xr:uid="{00000000-0005-0000-0000-0000D37C0000}"/>
    <cellStyle name="好_成本报表_物资收发存台帐_Sheet1_项目物资管理台帐汇总表(工程项目物资数量计划 实耗对比表) 2" xfId="24171" xr:uid="{00000000-0005-0000-0000-0000D47C0000}"/>
    <cellStyle name="好_成本报表_物资收发存台帐_Sheet1_主要物资计划与到货报表" xfId="4199" xr:uid="{00000000-0005-0000-0000-0000D57C0000}"/>
    <cellStyle name="好_成本报表_物资收发存台帐_Sheet1_主要物资计划与到货报表 2" xfId="24984" xr:uid="{00000000-0005-0000-0000-0000D67C0000}"/>
    <cellStyle name="好_成本报表_物资收发存台帐_成本报表" xfId="4200" xr:uid="{00000000-0005-0000-0000-0000D77C0000}"/>
    <cellStyle name="好_成本报表_物资收发存台帐_成本报表 2" xfId="37618" xr:uid="{00000000-0005-0000-0000-0000D87C0000}"/>
    <cellStyle name="好_成本报表_物资收发存台帐_成本报表_项目物资管理台帐" xfId="4201" xr:uid="{00000000-0005-0000-0000-0000D97C0000}"/>
    <cellStyle name="好_成本报表_物资收发存台帐_成本报表_项目物资管理台帐 2" xfId="29872" xr:uid="{00000000-0005-0000-0000-0000DA7C0000}"/>
    <cellStyle name="好_成本报表_物资收发存台帐_成本报表_项目物资管理台帐汇总表(工程项目物资数量计划 实耗对比表)" xfId="4202" xr:uid="{00000000-0005-0000-0000-0000DB7C0000}"/>
    <cellStyle name="好_成本报表_物资收发存台帐_成本报表_项目物资管理台帐汇总表(工程项目物资数量计划 实耗对比表) 2" xfId="37619" xr:uid="{00000000-0005-0000-0000-0000DC7C0000}"/>
    <cellStyle name="好_成本报表_物资收发存台帐_成本报表_主要物资计划与到货报表" xfId="4203" xr:uid="{00000000-0005-0000-0000-0000DD7C0000}"/>
    <cellStyle name="好_成本报表_物资收发存台帐_成本报表_主要物资计划与到货报表 2" xfId="35272" xr:uid="{00000000-0005-0000-0000-0000DE7C0000}"/>
    <cellStyle name="好_成本报表_物资收发存台帐_合同台帐" xfId="4204" xr:uid="{00000000-0005-0000-0000-0000DF7C0000}"/>
    <cellStyle name="好_成本报表_物资收发存台帐_合同台帐 2" xfId="30553" xr:uid="{00000000-0005-0000-0000-0000E07C0000}"/>
    <cellStyle name="好_成本报表_物资收发存台帐_合同台帐_项目物资管理台帐" xfId="4205" xr:uid="{00000000-0005-0000-0000-0000E17C0000}"/>
    <cellStyle name="好_成本报表_物资收发存台帐_合同台帐_项目物资管理台帐 2" xfId="27260" xr:uid="{00000000-0005-0000-0000-0000E27C0000}"/>
    <cellStyle name="好_成本报表_物资收发存台帐_合同台帐_项目物资管理台帐汇总表(工程项目物资数量计划 实耗对比表)" xfId="4206" xr:uid="{00000000-0005-0000-0000-0000E37C0000}"/>
    <cellStyle name="好_成本报表_物资收发存台帐_合同台帐_项目物资管理台帐汇总表(工程项目物资数量计划 实耗对比表) 2" xfId="27539" xr:uid="{00000000-0005-0000-0000-0000E47C0000}"/>
    <cellStyle name="好_成本报表_物资收发存台帐_合同台帐_主要物资计划与到货报表" xfId="4207" xr:uid="{00000000-0005-0000-0000-0000E57C0000}"/>
    <cellStyle name="好_成本报表_物资收发存台帐_合同台帐_主要物资计划与到货报表 2" xfId="29536" xr:uid="{00000000-0005-0000-0000-0000E67C0000}"/>
    <cellStyle name="好_成本报表_周转料" xfId="4208" xr:uid="{00000000-0005-0000-0000-0000E77C0000}"/>
    <cellStyle name="好_成本报表_周转料 2" xfId="37620" xr:uid="{00000000-0005-0000-0000-0000E87C0000}"/>
    <cellStyle name="好_成本报表_周转料_项目物资管理台帐" xfId="4209" xr:uid="{00000000-0005-0000-0000-0000E97C0000}"/>
    <cellStyle name="好_成本报表_周转料_项目物资管理台帐 2" xfId="37621" xr:uid="{00000000-0005-0000-0000-0000EA7C0000}"/>
    <cellStyle name="好_成本报表_周转料_项目物资管理台帐汇总表(工程项目物资数量计划 实耗对比表)" xfId="4210" xr:uid="{00000000-0005-0000-0000-0000EB7C0000}"/>
    <cellStyle name="好_成本报表_周转料_项目物资管理台帐汇总表(工程项目物资数量计划 实耗对比表) 2" xfId="37622" xr:uid="{00000000-0005-0000-0000-0000EC7C0000}"/>
    <cellStyle name="好_成本报表_周转料_主要物资计划与到货报表" xfId="4211" xr:uid="{00000000-0005-0000-0000-0000ED7C0000}"/>
    <cellStyle name="好_成本报表_周转料_主要物资计划与到货报表 2" xfId="35020" xr:uid="{00000000-0005-0000-0000-0000EE7C0000}"/>
    <cellStyle name="好_成本报表_周转料租赁台账" xfId="4212" xr:uid="{00000000-0005-0000-0000-0000EF7C0000}"/>
    <cellStyle name="好_成本报表_周转料租赁台账 2" xfId="29427" xr:uid="{00000000-0005-0000-0000-0000F07C0000}"/>
    <cellStyle name="好_成本报表_周转料租赁台账_项目物资管理台帐" xfId="4121" xr:uid="{00000000-0005-0000-0000-0000F17C0000}"/>
    <cellStyle name="好_成本报表_周转料租赁台账_项目物资管理台帐 2" xfId="37009" xr:uid="{00000000-0005-0000-0000-0000F27C0000}"/>
    <cellStyle name="好_成本报表_周转料租赁台账_项目物资管理台帐汇总表(工程项目物资数量计划 实耗对比表)" xfId="4213" xr:uid="{00000000-0005-0000-0000-0000F37C0000}"/>
    <cellStyle name="好_成本报表_周转料租赁台账_项目物资管理台帐汇总表(工程项目物资数量计划 实耗对比表) 2" xfId="27106" xr:uid="{00000000-0005-0000-0000-0000F47C0000}"/>
    <cellStyle name="好_大同棚户区12月报表" xfId="1231" xr:uid="{00000000-0005-0000-0000-0000F57C0000}"/>
    <cellStyle name="好_大同棚户区12月报表 2" xfId="6136" xr:uid="{00000000-0005-0000-0000-0000F67C0000}"/>
    <cellStyle name="好_大同棚户区12月报表 2 2" xfId="37625" xr:uid="{00000000-0005-0000-0000-0000F77C0000}"/>
    <cellStyle name="好_大同棚户区12月报表 3" xfId="10556" xr:uid="{00000000-0005-0000-0000-0000F87C0000}"/>
    <cellStyle name="好_大同棚户区12月报表 3 2" xfId="28131" xr:uid="{00000000-0005-0000-0000-0000F97C0000}"/>
    <cellStyle name="好_大同棚户区12月报表 4" xfId="13916" xr:uid="{00000000-0005-0000-0000-0000FA7C0000}"/>
    <cellStyle name="好_大同棚户区12月报表 4 2" xfId="28135" xr:uid="{00000000-0005-0000-0000-0000FB7C0000}"/>
    <cellStyle name="好_大同棚户区12月报表 5" xfId="15841" xr:uid="{00000000-0005-0000-0000-0000FC7C0000}"/>
    <cellStyle name="好_大同棚户区12月报表 5 2" xfId="35195" xr:uid="{00000000-0005-0000-0000-0000FD7C0000}"/>
    <cellStyle name="好_大同棚户区12月报表 6" xfId="37623" xr:uid="{00000000-0005-0000-0000-0000FE7C0000}"/>
    <cellStyle name="好_电气模板" xfId="2099" xr:uid="{00000000-0005-0000-0000-0000FF7C0000}"/>
    <cellStyle name="好_电气模板 2" xfId="446" xr:uid="{00000000-0005-0000-0000-0000007D0000}"/>
    <cellStyle name="好_电气模板 2 2" xfId="6138" xr:uid="{00000000-0005-0000-0000-0000017D0000}"/>
    <cellStyle name="好_电气模板 2 2 2" xfId="7870" xr:uid="{00000000-0005-0000-0000-0000027D0000}"/>
    <cellStyle name="好_电气模板 2 2 2 2" xfId="37159" xr:uid="{00000000-0005-0000-0000-0000037D0000}"/>
    <cellStyle name="好_电气模板 2 2 3" xfId="13917" xr:uid="{00000000-0005-0000-0000-0000047D0000}"/>
    <cellStyle name="好_电气模板 2 2 3 2" xfId="37629" xr:uid="{00000000-0005-0000-0000-0000057D0000}"/>
    <cellStyle name="好_电气模板 2 2 4" xfId="37628" xr:uid="{00000000-0005-0000-0000-0000067D0000}"/>
    <cellStyle name="好_电气模板 2 3" xfId="13918" xr:uid="{00000000-0005-0000-0000-0000077D0000}"/>
    <cellStyle name="好_电气模板 2 3 2" xfId="37630" xr:uid="{00000000-0005-0000-0000-0000087D0000}"/>
    <cellStyle name="好_电气模板 2 4" xfId="13919" xr:uid="{00000000-0005-0000-0000-0000097D0000}"/>
    <cellStyle name="好_电气模板 2 4 2" xfId="37631" xr:uid="{00000000-0005-0000-0000-00000A7D0000}"/>
    <cellStyle name="好_电气模板 2 5" xfId="15469" xr:uid="{00000000-0005-0000-0000-00000B7D0000}"/>
    <cellStyle name="好_电气模板 2 5 2" xfId="37632" xr:uid="{00000000-0005-0000-0000-00000C7D0000}"/>
    <cellStyle name="好_电气模板 2 6" xfId="37627" xr:uid="{00000000-0005-0000-0000-00000D7D0000}"/>
    <cellStyle name="好_电气模板 3" xfId="6137" xr:uid="{00000000-0005-0000-0000-00000E7D0000}"/>
    <cellStyle name="好_电气模板 3 2" xfId="7871" xr:uid="{00000000-0005-0000-0000-00000F7D0000}"/>
    <cellStyle name="好_电气模板 3 2 2" xfId="37634" xr:uid="{00000000-0005-0000-0000-0000107D0000}"/>
    <cellStyle name="好_电气模板 3 3" xfId="13920" xr:uid="{00000000-0005-0000-0000-0000117D0000}"/>
    <cellStyle name="好_电气模板 3 3 2" xfId="37635" xr:uid="{00000000-0005-0000-0000-0000127D0000}"/>
    <cellStyle name="好_电气模板 3 4" xfId="37633" xr:uid="{00000000-0005-0000-0000-0000137D0000}"/>
    <cellStyle name="好_电气模板 4" xfId="13921" xr:uid="{00000000-0005-0000-0000-0000147D0000}"/>
    <cellStyle name="好_电气模板 4 2" xfId="37636" xr:uid="{00000000-0005-0000-0000-0000157D0000}"/>
    <cellStyle name="好_电气模板 5" xfId="13922" xr:uid="{00000000-0005-0000-0000-0000167D0000}"/>
    <cellStyle name="好_电气模板 5 2" xfId="27544" xr:uid="{00000000-0005-0000-0000-0000177D0000}"/>
    <cellStyle name="好_电气模板 6" xfId="16709" xr:uid="{00000000-0005-0000-0000-0000187D0000}"/>
    <cellStyle name="好_电气模板 6 2" xfId="37637" xr:uid="{00000000-0005-0000-0000-0000197D0000}"/>
    <cellStyle name="好_电气模板 7" xfId="37626" xr:uid="{00000000-0005-0000-0000-00001A7D0000}"/>
    <cellStyle name="好_电务公司--7月份半月报" xfId="3371" xr:uid="{00000000-0005-0000-0000-00001B7D0000}"/>
    <cellStyle name="好_电务公司--7月份半月报 2" xfId="2277" xr:uid="{00000000-0005-0000-0000-00001C7D0000}"/>
    <cellStyle name="好_电务公司--7月份半月报 2 2" xfId="6140" xr:uid="{00000000-0005-0000-0000-00001D7D0000}"/>
    <cellStyle name="好_电务公司--7月份半月报 2 2 2" xfId="7872" xr:uid="{00000000-0005-0000-0000-00001E7D0000}"/>
    <cellStyle name="好_电务公司--7月份半月报 2 2 2 2" xfId="37639" xr:uid="{00000000-0005-0000-0000-00001F7D0000}"/>
    <cellStyle name="好_电务公司--7月份半月报 2 2 3" xfId="13923" xr:uid="{00000000-0005-0000-0000-0000207D0000}"/>
    <cellStyle name="好_电务公司--7月份半月报 2 2 3 2" xfId="37640" xr:uid="{00000000-0005-0000-0000-0000217D0000}"/>
    <cellStyle name="好_电务公司--7月份半月报 2 2 4" xfId="37638" xr:uid="{00000000-0005-0000-0000-0000227D0000}"/>
    <cellStyle name="好_电务公司--7月份半月报 2 3" xfId="13737" xr:uid="{00000000-0005-0000-0000-0000237D0000}"/>
    <cellStyle name="好_电务公司--7月份半月报 2 3 2" xfId="37193" xr:uid="{00000000-0005-0000-0000-0000247D0000}"/>
    <cellStyle name="好_电务公司--7月份半月报 2 4" xfId="13738" xr:uid="{00000000-0005-0000-0000-0000257D0000}"/>
    <cellStyle name="好_电务公司--7月份半月报 2 4 2" xfId="37195" xr:uid="{00000000-0005-0000-0000-0000267D0000}"/>
    <cellStyle name="好_电务公司--7月份半月报 2 5" xfId="16877" xr:uid="{00000000-0005-0000-0000-0000277D0000}"/>
    <cellStyle name="好_电务公司--7月份半月报 2 5 2" xfId="37197" xr:uid="{00000000-0005-0000-0000-0000287D0000}"/>
    <cellStyle name="好_电务公司--7月份半月报 2 6" xfId="25259" xr:uid="{00000000-0005-0000-0000-0000297D0000}"/>
    <cellStyle name="好_电务公司--7月份半月报 3" xfId="6139" xr:uid="{00000000-0005-0000-0000-00002A7D0000}"/>
    <cellStyle name="好_电务公司--7月份半月报 3 2" xfId="7873" xr:uid="{00000000-0005-0000-0000-00002B7D0000}"/>
    <cellStyle name="好_电务公司--7月份半月报 3 2 2" xfId="37641" xr:uid="{00000000-0005-0000-0000-00002C7D0000}"/>
    <cellStyle name="好_电务公司--7月份半月报 3 3" xfId="13924" xr:uid="{00000000-0005-0000-0000-00002D7D0000}"/>
    <cellStyle name="好_电务公司--7月份半月报 3 3 2" xfId="37642" xr:uid="{00000000-0005-0000-0000-00002E7D0000}"/>
    <cellStyle name="好_电务公司--7月份半月报 3 4" xfId="25261" xr:uid="{00000000-0005-0000-0000-00002F7D0000}"/>
    <cellStyle name="好_电务公司--7月份半月报 4" xfId="10600" xr:uid="{00000000-0005-0000-0000-0000307D0000}"/>
    <cellStyle name="好_电务公司--7月份半月报 4 2" xfId="25263" xr:uid="{00000000-0005-0000-0000-0000317D0000}"/>
    <cellStyle name="好_电务公司--7月份半月报 5" xfId="13925" xr:uid="{00000000-0005-0000-0000-0000327D0000}"/>
    <cellStyle name="好_电务公司--7月份半月报 5 2" xfId="37643" xr:uid="{00000000-0005-0000-0000-0000337D0000}"/>
    <cellStyle name="好_电务公司--7月份半月报 6" xfId="17954" xr:uid="{00000000-0005-0000-0000-0000347D0000}"/>
    <cellStyle name="好_电务公司--7月份半月报 6 2" xfId="37644" xr:uid="{00000000-0005-0000-0000-0000357D0000}"/>
    <cellStyle name="好_电务公司--7月份半月报 7" xfId="25257" xr:uid="{00000000-0005-0000-0000-0000367D0000}"/>
    <cellStyle name="好_电务公司-8月份半月报" xfId="1012" xr:uid="{00000000-0005-0000-0000-0000377D0000}"/>
    <cellStyle name="好_电务公司-8月份半月报 2" xfId="1973" xr:uid="{00000000-0005-0000-0000-0000387D0000}"/>
    <cellStyle name="好_电务公司-8月份半月报 2 2" xfId="6142" xr:uid="{00000000-0005-0000-0000-0000397D0000}"/>
    <cellStyle name="好_电务公司-8月份半月报 2 2 2" xfId="7874" xr:uid="{00000000-0005-0000-0000-00003A7D0000}"/>
    <cellStyle name="好_电务公司-8月份半月报 2 2 2 2" xfId="28462" xr:uid="{00000000-0005-0000-0000-00003B7D0000}"/>
    <cellStyle name="好_电务公司-8月份半月报 2 2 3" xfId="13926" xr:uid="{00000000-0005-0000-0000-00003C7D0000}"/>
    <cellStyle name="好_电务公司-8月份半月报 2 2 3 2" xfId="28464" xr:uid="{00000000-0005-0000-0000-00003D7D0000}"/>
    <cellStyle name="好_电务公司-8月份半月报 2 2 4" xfId="28460" xr:uid="{00000000-0005-0000-0000-00003E7D0000}"/>
    <cellStyle name="好_电务公司-8月份半月报 2 3" xfId="10416" xr:uid="{00000000-0005-0000-0000-00003F7D0000}"/>
    <cellStyle name="好_电务公司-8月份半月报 2 3 2" xfId="28467" xr:uid="{00000000-0005-0000-0000-0000407D0000}"/>
    <cellStyle name="好_电务公司-8月份半月报 2 4" xfId="13927" xr:uid="{00000000-0005-0000-0000-0000417D0000}"/>
    <cellStyle name="好_电务公司-8月份半月报 2 4 2" xfId="28474" xr:uid="{00000000-0005-0000-0000-0000427D0000}"/>
    <cellStyle name="好_电务公司-8月份半月报 2 5" xfId="16596" xr:uid="{00000000-0005-0000-0000-0000437D0000}"/>
    <cellStyle name="好_电务公司-8月份半月报 2 5 2" xfId="28482" xr:uid="{00000000-0005-0000-0000-0000447D0000}"/>
    <cellStyle name="好_电务公司-8月份半月报 2 6" xfId="28458" xr:uid="{00000000-0005-0000-0000-0000457D0000}"/>
    <cellStyle name="好_电务公司-8月份半月报 3" xfId="6141" xr:uid="{00000000-0005-0000-0000-0000467D0000}"/>
    <cellStyle name="好_电务公司-8月份半月报 3 2" xfId="7875" xr:uid="{00000000-0005-0000-0000-0000477D0000}"/>
    <cellStyle name="好_电务公司-8月份半月报 3 2 2" xfId="37646" xr:uid="{00000000-0005-0000-0000-0000487D0000}"/>
    <cellStyle name="好_电务公司-8月份半月报 3 3" xfId="13928" xr:uid="{00000000-0005-0000-0000-0000497D0000}"/>
    <cellStyle name="好_电务公司-8月份半月报 3 3 2" xfId="37647" xr:uid="{00000000-0005-0000-0000-00004A7D0000}"/>
    <cellStyle name="好_电务公司-8月份半月报 3 4" xfId="37645" xr:uid="{00000000-0005-0000-0000-00004B7D0000}"/>
    <cellStyle name="好_电务公司-8月份半月报 4" xfId="13929" xr:uid="{00000000-0005-0000-0000-00004C7D0000}"/>
    <cellStyle name="好_电务公司-8月份半月报 4 2" xfId="37648" xr:uid="{00000000-0005-0000-0000-00004D7D0000}"/>
    <cellStyle name="好_电务公司-8月份半月报 5" xfId="13930" xr:uid="{00000000-0005-0000-0000-00004E7D0000}"/>
    <cellStyle name="好_电务公司-8月份半月报 5 2" xfId="37649" xr:uid="{00000000-0005-0000-0000-00004F7D0000}"/>
    <cellStyle name="好_电务公司-8月份半月报 6" xfId="15729" xr:uid="{00000000-0005-0000-0000-0000507D0000}"/>
    <cellStyle name="好_电务公司-8月份半月报 6 2" xfId="37650" xr:uid="{00000000-0005-0000-0000-0000517D0000}"/>
    <cellStyle name="好_电务公司-8月份半月报 7" xfId="37094" xr:uid="{00000000-0005-0000-0000-0000527D0000}"/>
    <cellStyle name="好_电务公司-8月份计划" xfId="2665" xr:uid="{00000000-0005-0000-0000-0000537D0000}"/>
    <cellStyle name="好_电务公司-8月份计划 2" xfId="3372" xr:uid="{00000000-0005-0000-0000-0000547D0000}"/>
    <cellStyle name="好_电务公司-8月份计划 2 2" xfId="6144" xr:uid="{00000000-0005-0000-0000-0000557D0000}"/>
    <cellStyle name="好_电务公司-8月份计划 2 2 2" xfId="7876" xr:uid="{00000000-0005-0000-0000-0000567D0000}"/>
    <cellStyle name="好_电务公司-8月份计划 2 2 2 2" xfId="37651" xr:uid="{00000000-0005-0000-0000-0000577D0000}"/>
    <cellStyle name="好_电务公司-8月份计划 2 2 3" xfId="13931" xr:uid="{00000000-0005-0000-0000-0000587D0000}"/>
    <cellStyle name="好_电务公司-8月份计划 2 2 3 2" xfId="37652" xr:uid="{00000000-0005-0000-0000-0000597D0000}"/>
    <cellStyle name="好_电务公司-8月份计划 2 2 4" xfId="32267" xr:uid="{00000000-0005-0000-0000-00005A7D0000}"/>
    <cellStyle name="好_电务公司-8月份计划 2 3" xfId="11973" xr:uid="{00000000-0005-0000-0000-00005B7D0000}"/>
    <cellStyle name="好_电务公司-8月份计划 2 3 2" xfId="32269" xr:uid="{00000000-0005-0000-0000-00005C7D0000}"/>
    <cellStyle name="好_电务公司-8月份计划 2 4" xfId="13096" xr:uid="{00000000-0005-0000-0000-00005D7D0000}"/>
    <cellStyle name="好_电务公司-8月份计划 2 4 2" xfId="35722" xr:uid="{00000000-0005-0000-0000-00005E7D0000}"/>
    <cellStyle name="好_电务公司-8月份计划 2 5" xfId="17955" xr:uid="{00000000-0005-0000-0000-00005F7D0000}"/>
    <cellStyle name="好_电务公司-8月份计划 2 5 2" xfId="35724" xr:uid="{00000000-0005-0000-0000-0000607D0000}"/>
    <cellStyle name="好_电务公司-8月份计划 2 6" xfId="32265" xr:uid="{00000000-0005-0000-0000-0000617D0000}"/>
    <cellStyle name="好_电务公司-8月份计划 3" xfId="6143" xr:uid="{00000000-0005-0000-0000-0000627D0000}"/>
    <cellStyle name="好_电务公司-8月份计划 3 2" xfId="7877" xr:uid="{00000000-0005-0000-0000-0000637D0000}"/>
    <cellStyle name="好_电务公司-8月份计划 3 2 2" xfId="37653" xr:uid="{00000000-0005-0000-0000-0000647D0000}"/>
    <cellStyle name="好_电务公司-8月份计划 3 3" xfId="13932" xr:uid="{00000000-0005-0000-0000-0000657D0000}"/>
    <cellStyle name="好_电务公司-8月份计划 3 3 2" xfId="37654" xr:uid="{00000000-0005-0000-0000-0000667D0000}"/>
    <cellStyle name="好_电务公司-8月份计划 3 4" xfId="32271" xr:uid="{00000000-0005-0000-0000-0000677D0000}"/>
    <cellStyle name="好_电务公司-8月份计划 4" xfId="11976" xr:uid="{00000000-0005-0000-0000-0000687D0000}"/>
    <cellStyle name="好_电务公司-8月份计划 4 2" xfId="32273" xr:uid="{00000000-0005-0000-0000-0000697D0000}"/>
    <cellStyle name="好_电务公司-8月份计划 5" xfId="13933" xr:uid="{00000000-0005-0000-0000-00006A7D0000}"/>
    <cellStyle name="好_电务公司-8月份计划 5 2" xfId="32275" xr:uid="{00000000-0005-0000-0000-00006B7D0000}"/>
    <cellStyle name="好_电务公司-8月份计划 6" xfId="17263" xr:uid="{00000000-0005-0000-0000-00006C7D0000}"/>
    <cellStyle name="好_电务公司-8月份计划 6 2" xfId="37065" xr:uid="{00000000-0005-0000-0000-00006D7D0000}"/>
    <cellStyle name="好_电务公司-8月份计划 7" xfId="32263" xr:uid="{00000000-0005-0000-0000-00006E7D0000}"/>
    <cellStyle name="好_电务公司-9月份半月报" xfId="3373" xr:uid="{00000000-0005-0000-0000-00006F7D0000}"/>
    <cellStyle name="好_电务公司-9月份半月报 2" xfId="3374" xr:uid="{00000000-0005-0000-0000-0000707D0000}"/>
    <cellStyle name="好_电务公司-9月份半月报 2 2" xfId="6146" xr:uid="{00000000-0005-0000-0000-0000717D0000}"/>
    <cellStyle name="好_电务公司-9月份半月报 2 2 2" xfId="7878" xr:uid="{00000000-0005-0000-0000-0000727D0000}"/>
    <cellStyle name="好_电务公司-9月份半月报 2 2 2 2" xfId="37659" xr:uid="{00000000-0005-0000-0000-0000737D0000}"/>
    <cellStyle name="好_电务公司-9月份半月报 2 2 3" xfId="13936" xr:uid="{00000000-0005-0000-0000-0000747D0000}"/>
    <cellStyle name="好_电务公司-9月份半月报 2 2 3 2" xfId="37661" xr:uid="{00000000-0005-0000-0000-0000757D0000}"/>
    <cellStyle name="好_电务公司-9月份半月报 2 2 4" xfId="37657" xr:uid="{00000000-0005-0000-0000-0000767D0000}"/>
    <cellStyle name="好_电务公司-9月份半月报 2 3" xfId="13937" xr:uid="{00000000-0005-0000-0000-0000777D0000}"/>
    <cellStyle name="好_电务公司-9月份半月报 2 3 2" xfId="37662" xr:uid="{00000000-0005-0000-0000-0000787D0000}"/>
    <cellStyle name="好_电务公司-9月份半月报 2 4" xfId="13938" xr:uid="{00000000-0005-0000-0000-0000797D0000}"/>
    <cellStyle name="好_电务公司-9月份半月报 2 4 2" xfId="37663" xr:uid="{00000000-0005-0000-0000-00007A7D0000}"/>
    <cellStyle name="好_电务公司-9月份半月报 2 5" xfId="17957" xr:uid="{00000000-0005-0000-0000-00007B7D0000}"/>
    <cellStyle name="好_电务公司-9月份半月报 2 5 2" xfId="37664" xr:uid="{00000000-0005-0000-0000-00007C7D0000}"/>
    <cellStyle name="好_电务公司-9月份半月报 2 6" xfId="37656" xr:uid="{00000000-0005-0000-0000-00007D7D0000}"/>
    <cellStyle name="好_电务公司-9月份半月报 3" xfId="6145" xr:uid="{00000000-0005-0000-0000-00007E7D0000}"/>
    <cellStyle name="好_电务公司-9月份半月报 3 2" xfId="7879" xr:uid="{00000000-0005-0000-0000-00007F7D0000}"/>
    <cellStyle name="好_电务公司-9月份半月报 3 2 2" xfId="37480" xr:uid="{00000000-0005-0000-0000-0000807D0000}"/>
    <cellStyle name="好_电务公司-9月份半月报 3 3" xfId="13939" xr:uid="{00000000-0005-0000-0000-0000817D0000}"/>
    <cellStyle name="好_电务公司-9月份半月报 3 3 2" xfId="37666" xr:uid="{00000000-0005-0000-0000-0000827D0000}"/>
    <cellStyle name="好_电务公司-9月份半月报 3 4" xfId="37665" xr:uid="{00000000-0005-0000-0000-0000837D0000}"/>
    <cellStyle name="好_电务公司-9月份半月报 4" xfId="13940" xr:uid="{00000000-0005-0000-0000-0000847D0000}"/>
    <cellStyle name="好_电务公司-9月份半月报 4 2" xfId="37667" xr:uid="{00000000-0005-0000-0000-0000857D0000}"/>
    <cellStyle name="好_电务公司-9月份半月报 5" xfId="10216" xr:uid="{00000000-0005-0000-0000-0000867D0000}"/>
    <cellStyle name="好_电务公司-9月份半月报 5 2" xfId="28368" xr:uid="{00000000-0005-0000-0000-0000877D0000}"/>
    <cellStyle name="好_电务公司-9月份半月报 6" xfId="17956" xr:uid="{00000000-0005-0000-0000-0000887D0000}"/>
    <cellStyle name="好_电务公司-9月份半月报 6 2" xfId="28370" xr:uid="{00000000-0005-0000-0000-0000897D0000}"/>
    <cellStyle name="好_电务公司-9月份半月报 7" xfId="37655" xr:uid="{00000000-0005-0000-0000-00008A7D0000}"/>
    <cellStyle name="好_电务公司-9月份计划" xfId="2417" xr:uid="{00000000-0005-0000-0000-00008B7D0000}"/>
    <cellStyle name="好_电务公司-9月份计划 2" xfId="3325" xr:uid="{00000000-0005-0000-0000-00008C7D0000}"/>
    <cellStyle name="好_电务公司-9月份计划 2 2" xfId="6148" xr:uid="{00000000-0005-0000-0000-00008D7D0000}"/>
    <cellStyle name="好_电务公司-9月份计划 2 2 2" xfId="7880" xr:uid="{00000000-0005-0000-0000-00008E7D0000}"/>
    <cellStyle name="好_电务公司-9月份计划 2 2 2 2" xfId="37672" xr:uid="{00000000-0005-0000-0000-00008F7D0000}"/>
    <cellStyle name="好_电务公司-9月份计划 2 2 3" xfId="13941" xr:uid="{00000000-0005-0000-0000-0000907D0000}"/>
    <cellStyle name="好_电务公司-9月份计划 2 2 3 2" xfId="23683" xr:uid="{00000000-0005-0000-0000-0000917D0000}"/>
    <cellStyle name="好_电务公司-9月份计划 2 2 4" xfId="37671" xr:uid="{00000000-0005-0000-0000-0000927D0000}"/>
    <cellStyle name="好_电务公司-9月份计划 2 3" xfId="13942" xr:uid="{00000000-0005-0000-0000-0000937D0000}"/>
    <cellStyle name="好_电务公司-9月份计划 2 3 2" xfId="37673" xr:uid="{00000000-0005-0000-0000-0000947D0000}"/>
    <cellStyle name="好_电务公司-9月份计划 2 4" xfId="13943" xr:uid="{00000000-0005-0000-0000-0000957D0000}"/>
    <cellStyle name="好_电务公司-9月份计划 2 4 2" xfId="37674" xr:uid="{00000000-0005-0000-0000-0000967D0000}"/>
    <cellStyle name="好_电务公司-9月份计划 2 5" xfId="17910" xr:uid="{00000000-0005-0000-0000-0000977D0000}"/>
    <cellStyle name="好_电务公司-9月份计划 2 5 2" xfId="37675" xr:uid="{00000000-0005-0000-0000-0000987D0000}"/>
    <cellStyle name="好_电务公司-9月份计划 2 6" xfId="37670" xr:uid="{00000000-0005-0000-0000-0000997D0000}"/>
    <cellStyle name="好_电务公司-9月份计划 3" xfId="6147" xr:uid="{00000000-0005-0000-0000-00009A7D0000}"/>
    <cellStyle name="好_电务公司-9月份计划 3 2" xfId="7881" xr:uid="{00000000-0005-0000-0000-00009B7D0000}"/>
    <cellStyle name="好_电务公司-9月份计划 3 2 2" xfId="21160" xr:uid="{00000000-0005-0000-0000-00009C7D0000}"/>
    <cellStyle name="好_电务公司-9月份计划 3 3" xfId="10023" xr:uid="{00000000-0005-0000-0000-00009D7D0000}"/>
    <cellStyle name="好_电务公司-9月份计划 3 3 2" xfId="21206" xr:uid="{00000000-0005-0000-0000-00009E7D0000}"/>
    <cellStyle name="好_电务公司-9月份计划 3 4" xfId="37676" xr:uid="{00000000-0005-0000-0000-00009F7D0000}"/>
    <cellStyle name="好_电务公司-9月份计划 4" xfId="13944" xr:uid="{00000000-0005-0000-0000-0000A07D0000}"/>
    <cellStyle name="好_电务公司-9月份计划 4 2" xfId="37677" xr:uid="{00000000-0005-0000-0000-0000A17D0000}"/>
    <cellStyle name="好_电务公司-9月份计划 5" xfId="13945" xr:uid="{00000000-0005-0000-0000-0000A27D0000}"/>
    <cellStyle name="好_电务公司-9月份计划 5 2" xfId="37679" xr:uid="{00000000-0005-0000-0000-0000A37D0000}"/>
    <cellStyle name="好_电务公司-9月份计划 6" xfId="17016" xr:uid="{00000000-0005-0000-0000-0000A47D0000}"/>
    <cellStyle name="好_电务公司-9月份计划 6 2" xfId="37681" xr:uid="{00000000-0005-0000-0000-0000A57D0000}"/>
    <cellStyle name="好_电务公司-9月份计划 7" xfId="37669" xr:uid="{00000000-0005-0000-0000-0000A67D0000}"/>
    <cellStyle name="好_电务公司-四季度及10月份计划" xfId="3375" xr:uid="{00000000-0005-0000-0000-0000A77D0000}"/>
    <cellStyle name="好_电务公司-四季度及10月份计划 2" xfId="766" xr:uid="{00000000-0005-0000-0000-0000A87D0000}"/>
    <cellStyle name="好_电务公司-四季度及10月份计划 2 2" xfId="6150" xr:uid="{00000000-0005-0000-0000-0000A97D0000}"/>
    <cellStyle name="好_电务公司-四季度及10月份计划 2 2 2" xfId="7882" xr:uid="{00000000-0005-0000-0000-0000AA7D0000}"/>
    <cellStyle name="好_电务公司-四季度及10月份计划 2 2 2 2" xfId="37685" xr:uid="{00000000-0005-0000-0000-0000AB7D0000}"/>
    <cellStyle name="好_电务公司-四季度及10月份计划 2 2 3" xfId="13946" xr:uid="{00000000-0005-0000-0000-0000AC7D0000}"/>
    <cellStyle name="好_电务公司-四季度及10月份计划 2 2 3 2" xfId="37686" xr:uid="{00000000-0005-0000-0000-0000AD7D0000}"/>
    <cellStyle name="好_电务公司-四季度及10月份计划 2 2 4" xfId="37684" xr:uid="{00000000-0005-0000-0000-0000AE7D0000}"/>
    <cellStyle name="好_电务公司-四季度及10月份计划 2 3" xfId="13947" xr:uid="{00000000-0005-0000-0000-0000AF7D0000}"/>
    <cellStyle name="好_电务公司-四季度及10月份计划 2 3 2" xfId="37688" xr:uid="{00000000-0005-0000-0000-0000B07D0000}"/>
    <cellStyle name="好_电务公司-四季度及10月份计划 2 4" xfId="13948" xr:uid="{00000000-0005-0000-0000-0000B17D0000}"/>
    <cellStyle name="好_电务公司-四季度及10月份计划 2 4 2" xfId="37689" xr:uid="{00000000-0005-0000-0000-0000B27D0000}"/>
    <cellStyle name="好_电务公司-四季度及10月份计划 2 5" xfId="15618" xr:uid="{00000000-0005-0000-0000-0000B37D0000}"/>
    <cellStyle name="好_电务公司-四季度及10月份计划 2 5 2" xfId="37690" xr:uid="{00000000-0005-0000-0000-0000B47D0000}"/>
    <cellStyle name="好_电务公司-四季度及10月份计划 2 6" xfId="21440" xr:uid="{00000000-0005-0000-0000-0000B57D0000}"/>
    <cellStyle name="好_电务公司-四季度及10月份计划 3" xfId="6149" xr:uid="{00000000-0005-0000-0000-0000B67D0000}"/>
    <cellStyle name="好_电务公司-四季度及10月份计划 3 2" xfId="7883" xr:uid="{00000000-0005-0000-0000-0000B77D0000}"/>
    <cellStyle name="好_电务公司-四季度及10月份计划 3 2 2" xfId="37691" xr:uid="{00000000-0005-0000-0000-0000B87D0000}"/>
    <cellStyle name="好_电务公司-四季度及10月份计划 3 3" xfId="13949" xr:uid="{00000000-0005-0000-0000-0000B97D0000}"/>
    <cellStyle name="好_电务公司-四季度及10月份计划 3 3 2" xfId="37692" xr:uid="{00000000-0005-0000-0000-0000BA7D0000}"/>
    <cellStyle name="好_电务公司-四季度及10月份计划 3 4" xfId="21135" xr:uid="{00000000-0005-0000-0000-0000BB7D0000}"/>
    <cellStyle name="好_电务公司-四季度及10月份计划 4" xfId="13950" xr:uid="{00000000-0005-0000-0000-0000BC7D0000}"/>
    <cellStyle name="好_电务公司-四季度及10月份计划 4 2" xfId="37693" xr:uid="{00000000-0005-0000-0000-0000BD7D0000}"/>
    <cellStyle name="好_电务公司-四季度及10月份计划 5" xfId="13951" xr:uid="{00000000-0005-0000-0000-0000BE7D0000}"/>
    <cellStyle name="好_电务公司-四季度及10月份计划 5 2" xfId="37695" xr:uid="{00000000-0005-0000-0000-0000BF7D0000}"/>
    <cellStyle name="好_电务公司-四季度及10月份计划 6" xfId="17958" xr:uid="{00000000-0005-0000-0000-0000C07D0000}"/>
    <cellStyle name="好_电务公司-四季度及10月份计划 6 2" xfId="36603" xr:uid="{00000000-0005-0000-0000-0000C17D0000}"/>
    <cellStyle name="好_电务公司-四季度及10月份计划 7" xfId="37683" xr:uid="{00000000-0005-0000-0000-0000C27D0000}"/>
    <cellStyle name="好_动车10月资金动态" xfId="2756" xr:uid="{00000000-0005-0000-0000-0000C37D0000}"/>
    <cellStyle name="好_动车10月资金动态 2" xfId="6151" xr:uid="{00000000-0005-0000-0000-0000C47D0000}"/>
    <cellStyle name="好_动车10月资金动态 2 2" xfId="7884" xr:uid="{00000000-0005-0000-0000-0000C57D0000}"/>
    <cellStyle name="好_动车10月资金动态 2 2 2" xfId="32456" xr:uid="{00000000-0005-0000-0000-0000C67D0000}"/>
    <cellStyle name="好_动车10月资金动态 2 3" xfId="13884" xr:uid="{00000000-0005-0000-0000-0000C77D0000}"/>
    <cellStyle name="好_动车10月资金动态 2 3 2" xfId="37526" xr:uid="{00000000-0005-0000-0000-0000C87D0000}"/>
    <cellStyle name="好_动车10月资金动态 2 4" xfId="37696" xr:uid="{00000000-0005-0000-0000-0000C97D0000}"/>
    <cellStyle name="好_动车10月资金动态 3" xfId="13952" xr:uid="{00000000-0005-0000-0000-0000CA7D0000}"/>
    <cellStyle name="好_动车10月资金动态 3 2" xfId="37697" xr:uid="{00000000-0005-0000-0000-0000CB7D0000}"/>
    <cellStyle name="好_动车10月资金动态 4" xfId="13953" xr:uid="{00000000-0005-0000-0000-0000CC7D0000}"/>
    <cellStyle name="好_动车10月资金动态 4 2" xfId="37698" xr:uid="{00000000-0005-0000-0000-0000CD7D0000}"/>
    <cellStyle name="好_动车10月资金动态 5" xfId="17350" xr:uid="{00000000-0005-0000-0000-0000CE7D0000}"/>
    <cellStyle name="好_动车10月资金动态 5 2" xfId="37699" xr:uid="{00000000-0005-0000-0000-0000CF7D0000}"/>
    <cellStyle name="好_动车10月资金动态 6" xfId="23061" xr:uid="{00000000-0005-0000-0000-0000D07D0000}"/>
    <cellStyle name="好_动车9月材料动态" xfId="3377" xr:uid="{00000000-0005-0000-0000-0000D17D0000}"/>
    <cellStyle name="好_动车9月材料动态 2" xfId="6152" xr:uid="{00000000-0005-0000-0000-0000D27D0000}"/>
    <cellStyle name="好_动车9月材料动态 2 2" xfId="33968" xr:uid="{00000000-0005-0000-0000-0000D37D0000}"/>
    <cellStyle name="好_动车9月材料动态 3" xfId="13954" xr:uid="{00000000-0005-0000-0000-0000D47D0000}"/>
    <cellStyle name="好_动车9月材料动态 3 2" xfId="33971" xr:uid="{00000000-0005-0000-0000-0000D57D0000}"/>
    <cellStyle name="好_动车9月材料动态 4" xfId="12743" xr:uid="{00000000-0005-0000-0000-0000D67D0000}"/>
    <cellStyle name="好_动车9月材料动态 4 2" xfId="34205" xr:uid="{00000000-0005-0000-0000-0000D77D0000}"/>
    <cellStyle name="好_动车9月材料动态 5" xfId="17960" xr:uid="{00000000-0005-0000-0000-0000D87D0000}"/>
    <cellStyle name="好_动车9月材料动态 5 2" xfId="34208" xr:uid="{00000000-0005-0000-0000-0000D97D0000}"/>
    <cellStyle name="好_动车9月材料动态 6" xfId="26355" xr:uid="{00000000-0005-0000-0000-0000DA7D0000}"/>
    <cellStyle name="好_动车所" xfId="3378" xr:uid="{00000000-0005-0000-0000-0000DB7D0000}"/>
    <cellStyle name="好_动车所 2" xfId="6153" xr:uid="{00000000-0005-0000-0000-0000DC7D0000}"/>
    <cellStyle name="好_动车所 2 2" xfId="7885" xr:uid="{00000000-0005-0000-0000-0000DD7D0000}"/>
    <cellStyle name="好_动车所 2 2 2" xfId="37702" xr:uid="{00000000-0005-0000-0000-0000DE7D0000}"/>
    <cellStyle name="好_动车所 2 3" xfId="13955" xr:uid="{00000000-0005-0000-0000-0000DF7D0000}"/>
    <cellStyle name="好_动车所 2 3 2" xfId="37703" xr:uid="{00000000-0005-0000-0000-0000E07D0000}"/>
    <cellStyle name="好_动车所 2 4" xfId="37701" xr:uid="{00000000-0005-0000-0000-0000E17D0000}"/>
    <cellStyle name="好_动车所 3" xfId="13956" xr:uid="{00000000-0005-0000-0000-0000E27D0000}"/>
    <cellStyle name="好_动车所 3 2" xfId="37704" xr:uid="{00000000-0005-0000-0000-0000E37D0000}"/>
    <cellStyle name="好_动车所 4" xfId="13957" xr:uid="{00000000-0005-0000-0000-0000E47D0000}"/>
    <cellStyle name="好_动车所 4 2" xfId="37705" xr:uid="{00000000-0005-0000-0000-0000E57D0000}"/>
    <cellStyle name="好_动车所 5" xfId="17961" xr:uid="{00000000-0005-0000-0000-0000E67D0000}"/>
    <cellStyle name="好_动车所 5 2" xfId="32632" xr:uid="{00000000-0005-0000-0000-0000E77D0000}"/>
    <cellStyle name="好_动车所 6" xfId="37700" xr:uid="{00000000-0005-0000-0000-0000E87D0000}"/>
    <cellStyle name="好_动车所_12月材料动态最终修改" xfId="3379" xr:uid="{00000000-0005-0000-0000-0000E97D0000}"/>
    <cellStyle name="好_动车所_12月材料动态最终修改 2" xfId="6154" xr:uid="{00000000-0005-0000-0000-0000EA7D0000}"/>
    <cellStyle name="好_动车所_12月材料动态最终修改 2 2" xfId="34531" xr:uid="{00000000-0005-0000-0000-0000EB7D0000}"/>
    <cellStyle name="好_动车所_12月材料动态最终修改 3" xfId="12807" xr:uid="{00000000-0005-0000-0000-0000EC7D0000}"/>
    <cellStyle name="好_动车所_12月材料动态最终修改 3 2" xfId="34541" xr:uid="{00000000-0005-0000-0000-0000ED7D0000}"/>
    <cellStyle name="好_动车所_12月材料动态最终修改 4" xfId="11062" xr:uid="{00000000-0005-0000-0000-0000EE7D0000}"/>
    <cellStyle name="好_动车所_12月材料动态最终修改 4 2" xfId="21748" xr:uid="{00000000-0005-0000-0000-0000EF7D0000}"/>
    <cellStyle name="好_动车所_12月材料动态最终修改 5" xfId="17962" xr:uid="{00000000-0005-0000-0000-0000F07D0000}"/>
    <cellStyle name="好_动车所_12月材料动态最终修改 5 2" xfId="34554" xr:uid="{00000000-0005-0000-0000-0000F17D0000}"/>
    <cellStyle name="好_动车所_12月材料动态最终修改 6" xfId="37706" xr:uid="{00000000-0005-0000-0000-0000F27D0000}"/>
    <cellStyle name="好_动车所_1月动态、资金动态" xfId="1714" xr:uid="{00000000-0005-0000-0000-0000F37D0000}"/>
    <cellStyle name="好_动车所_1月动态、资金动态 2" xfId="6155" xr:uid="{00000000-0005-0000-0000-0000F47D0000}"/>
    <cellStyle name="好_动车所_1月动态、资金动态 2 2" xfId="7887" xr:uid="{00000000-0005-0000-0000-0000F57D0000}"/>
    <cellStyle name="好_动车所_1月动态、资金动态 2 2 2" xfId="37712" xr:uid="{00000000-0005-0000-0000-0000F67D0000}"/>
    <cellStyle name="好_动车所_1月动态、资金动态 2 3" xfId="13959" xr:uid="{00000000-0005-0000-0000-0000F77D0000}"/>
    <cellStyle name="好_动车所_1月动态、资金动态 2 3 2" xfId="37714" xr:uid="{00000000-0005-0000-0000-0000F87D0000}"/>
    <cellStyle name="好_动车所_1月动态、资金动态 2 4" xfId="37710" xr:uid="{00000000-0005-0000-0000-0000F97D0000}"/>
    <cellStyle name="好_动车所_1月动态、资金动态 3" xfId="13961" xr:uid="{00000000-0005-0000-0000-0000FA7D0000}"/>
    <cellStyle name="好_动车所_1月动态、资金动态 3 2" xfId="37716" xr:uid="{00000000-0005-0000-0000-0000FB7D0000}"/>
    <cellStyle name="好_动车所_1月动态、资金动态 4" xfId="13963" xr:uid="{00000000-0005-0000-0000-0000FC7D0000}"/>
    <cellStyle name="好_动车所_1月动态、资金动态 4 2" xfId="37718" xr:uid="{00000000-0005-0000-0000-0000FD7D0000}"/>
    <cellStyle name="好_动车所_1月动态、资金动态 5" xfId="16352" xr:uid="{00000000-0005-0000-0000-0000FE7D0000}"/>
    <cellStyle name="好_动车所_1月动态、资金动态 5 2" xfId="37720" xr:uid="{00000000-0005-0000-0000-0000FF7D0000}"/>
    <cellStyle name="好_动车所_1月动态、资金动态 6" xfId="37708" xr:uid="{00000000-0005-0000-0000-0000007E0000}"/>
    <cellStyle name="好_动车所_材料动态1" xfId="3380" xr:uid="{00000000-0005-0000-0000-0000017E0000}"/>
    <cellStyle name="好_动车所_材料动态1 2" xfId="6156" xr:uid="{00000000-0005-0000-0000-0000027E0000}"/>
    <cellStyle name="好_动车所_材料动态1 2 2" xfId="21261" xr:uid="{00000000-0005-0000-0000-0000037E0000}"/>
    <cellStyle name="好_动车所_材料动态1 3" xfId="13964" xr:uid="{00000000-0005-0000-0000-0000047E0000}"/>
    <cellStyle name="好_动车所_材料动态1 3 2" xfId="37722" xr:uid="{00000000-0005-0000-0000-0000057E0000}"/>
    <cellStyle name="好_动车所_材料动态1 4" xfId="13965" xr:uid="{00000000-0005-0000-0000-0000067E0000}"/>
    <cellStyle name="好_动车所_材料动态1 4 2" xfId="37723" xr:uid="{00000000-0005-0000-0000-0000077E0000}"/>
    <cellStyle name="好_动车所_材料动态1 5" xfId="17963" xr:uid="{00000000-0005-0000-0000-0000087E0000}"/>
    <cellStyle name="好_动车所_材料动态1 5 2" xfId="37724" xr:uid="{00000000-0005-0000-0000-0000097E0000}"/>
    <cellStyle name="好_动车所_材料动态1 6" xfId="37721" xr:uid="{00000000-0005-0000-0000-00000A7E0000}"/>
    <cellStyle name="好_动车所_动车10月资金动态" xfId="3381" xr:uid="{00000000-0005-0000-0000-00000B7E0000}"/>
    <cellStyle name="好_动车所_动车10月资金动态 2" xfId="6157" xr:uid="{00000000-0005-0000-0000-00000C7E0000}"/>
    <cellStyle name="好_动车所_动车10月资金动态 2 2" xfId="7888" xr:uid="{00000000-0005-0000-0000-00000D7E0000}"/>
    <cellStyle name="好_动车所_动车10月资金动态 2 2 2" xfId="37726" xr:uid="{00000000-0005-0000-0000-00000E7E0000}"/>
    <cellStyle name="好_动车所_动车10月资金动态 2 3" xfId="11853" xr:uid="{00000000-0005-0000-0000-00000F7E0000}"/>
    <cellStyle name="好_动车所_动车10月资金动态 2 3 2" xfId="31953" xr:uid="{00000000-0005-0000-0000-0000107E0000}"/>
    <cellStyle name="好_动车所_动车10月资金动态 2 4" xfId="37725" xr:uid="{00000000-0005-0000-0000-0000117E0000}"/>
    <cellStyle name="好_动车所_动车10月资金动态 3" xfId="13966" xr:uid="{00000000-0005-0000-0000-0000127E0000}"/>
    <cellStyle name="好_动车所_动车10月资金动态 3 2" xfId="37727" xr:uid="{00000000-0005-0000-0000-0000137E0000}"/>
    <cellStyle name="好_动车所_动车10月资金动态 4" xfId="13967" xr:uid="{00000000-0005-0000-0000-0000147E0000}"/>
    <cellStyle name="好_动车所_动车10月资金动态 4 2" xfId="37728" xr:uid="{00000000-0005-0000-0000-0000157E0000}"/>
    <cellStyle name="好_动车所_动车10月资金动态 5" xfId="17964" xr:uid="{00000000-0005-0000-0000-0000167E0000}"/>
    <cellStyle name="好_动车所_动车10月资金动态 5 2" xfId="37729" xr:uid="{00000000-0005-0000-0000-0000177E0000}"/>
    <cellStyle name="好_动车所_动车10月资金动态 6" xfId="31752" xr:uid="{00000000-0005-0000-0000-0000187E0000}"/>
    <cellStyle name="好_动车所_动车9月材料动态" xfId="2508" xr:uid="{00000000-0005-0000-0000-0000197E0000}"/>
    <cellStyle name="好_动车所_动车9月材料动态 2" xfId="6158" xr:uid="{00000000-0005-0000-0000-00001A7E0000}"/>
    <cellStyle name="好_动车所_动车9月材料动态 2 2" xfId="37731" xr:uid="{00000000-0005-0000-0000-00001B7E0000}"/>
    <cellStyle name="好_动车所_动车9月材料动态 3" xfId="13968" xr:uid="{00000000-0005-0000-0000-00001C7E0000}"/>
    <cellStyle name="好_动车所_动车9月材料动态 3 2" xfId="37732" xr:uid="{00000000-0005-0000-0000-00001D7E0000}"/>
    <cellStyle name="好_动车所_动车9月材料动态 4" xfId="13969" xr:uid="{00000000-0005-0000-0000-00001E7E0000}"/>
    <cellStyle name="好_动车所_动车9月材料动态 4 2" xfId="37733" xr:uid="{00000000-0005-0000-0000-00001F7E0000}"/>
    <cellStyle name="好_动车所_动车9月材料动态 5" xfId="17110" xr:uid="{00000000-0005-0000-0000-0000207E0000}"/>
    <cellStyle name="好_动车所_动车9月材料动态 5 2" xfId="37734" xr:uid="{00000000-0005-0000-0000-0000217E0000}"/>
    <cellStyle name="好_动车所_动车9月材料动态 6" xfId="37730" xr:uid="{00000000-0005-0000-0000-0000227E0000}"/>
    <cellStyle name="好_动车所_汇总10月材料动态" xfId="3382" xr:uid="{00000000-0005-0000-0000-0000237E0000}"/>
    <cellStyle name="好_动车所_汇总10月材料动态 2" xfId="6159" xr:uid="{00000000-0005-0000-0000-0000247E0000}"/>
    <cellStyle name="好_动车所_汇总10月材料动态 2 2" xfId="33226" xr:uid="{00000000-0005-0000-0000-0000257E0000}"/>
    <cellStyle name="好_动车所_汇总10月材料动态 3" xfId="13970" xr:uid="{00000000-0005-0000-0000-0000267E0000}"/>
    <cellStyle name="好_动车所_汇总10月材料动态 3 2" xfId="37736" xr:uid="{00000000-0005-0000-0000-0000277E0000}"/>
    <cellStyle name="好_动车所_汇总10月材料动态 4" xfId="13971" xr:uid="{00000000-0005-0000-0000-0000287E0000}"/>
    <cellStyle name="好_动车所_汇总10月材料动态 4 2" xfId="37737" xr:uid="{00000000-0005-0000-0000-0000297E0000}"/>
    <cellStyle name="好_动车所_汇总10月材料动态 5" xfId="17965" xr:uid="{00000000-0005-0000-0000-00002A7E0000}"/>
    <cellStyle name="好_动车所_汇总10月材料动态 5 2" xfId="36864" xr:uid="{00000000-0005-0000-0000-00002B7E0000}"/>
    <cellStyle name="好_动车所_汇总10月材料动态 6" xfId="37735" xr:uid="{00000000-0005-0000-0000-00002C7E0000}"/>
    <cellStyle name="好_动车所_建安1月材料动态" xfId="2714" xr:uid="{00000000-0005-0000-0000-00002D7E0000}"/>
    <cellStyle name="好_动车所_建安1月材料动态 2" xfId="6160" xr:uid="{00000000-0005-0000-0000-00002E7E0000}"/>
    <cellStyle name="好_动车所_建安1月材料动态 2 2" xfId="37738" xr:uid="{00000000-0005-0000-0000-00002F7E0000}"/>
    <cellStyle name="好_动车所_建安1月材料动态 3" xfId="13972" xr:uid="{00000000-0005-0000-0000-0000307E0000}"/>
    <cellStyle name="好_动车所_建安1月材料动态 3 2" xfId="37739" xr:uid="{00000000-0005-0000-0000-0000317E0000}"/>
    <cellStyle name="好_动车所_建安1月材料动态 4" xfId="13973" xr:uid="{00000000-0005-0000-0000-0000327E0000}"/>
    <cellStyle name="好_动车所_建安1月材料动态 4 2" xfId="37740" xr:uid="{00000000-0005-0000-0000-0000337E0000}"/>
    <cellStyle name="好_动车所_建安1月材料动态 5" xfId="17310" xr:uid="{00000000-0005-0000-0000-0000347E0000}"/>
    <cellStyle name="好_动车所_建安1月材料动态 5 2" xfId="37741" xr:uid="{00000000-0005-0000-0000-0000357E0000}"/>
    <cellStyle name="好_动车所_建安1月材料动态 6" xfId="28698" xr:uid="{00000000-0005-0000-0000-0000367E0000}"/>
    <cellStyle name="好_动态" xfId="3383" xr:uid="{00000000-0005-0000-0000-0000377E0000}"/>
    <cellStyle name="好_动态 2" xfId="6161" xr:uid="{00000000-0005-0000-0000-0000387E0000}"/>
    <cellStyle name="好_动态 2 2" xfId="32741" xr:uid="{00000000-0005-0000-0000-0000397E0000}"/>
    <cellStyle name="好_动态 3" xfId="12157" xr:uid="{00000000-0005-0000-0000-00003A7E0000}"/>
    <cellStyle name="好_动态 3 2" xfId="32743" xr:uid="{00000000-0005-0000-0000-00003B7E0000}"/>
    <cellStyle name="好_动态 4" xfId="12210" xr:uid="{00000000-0005-0000-0000-00003C7E0000}"/>
    <cellStyle name="好_动态 4 2" xfId="32746" xr:uid="{00000000-0005-0000-0000-00003D7E0000}"/>
    <cellStyle name="好_动态 5" xfId="17966" xr:uid="{00000000-0005-0000-0000-00003E7E0000}"/>
    <cellStyle name="好_动态 5 2" xfId="32889" xr:uid="{00000000-0005-0000-0000-00003F7E0000}"/>
    <cellStyle name="好_动态 6" xfId="21970" xr:uid="{00000000-0005-0000-0000-0000407E0000}"/>
    <cellStyle name="好_动态表" xfId="3384" xr:uid="{00000000-0005-0000-0000-0000417E0000}"/>
    <cellStyle name="好_动态表 2" xfId="6162" xr:uid="{00000000-0005-0000-0000-0000427E0000}"/>
    <cellStyle name="好_动态表 2 2" xfId="37743" xr:uid="{00000000-0005-0000-0000-0000437E0000}"/>
    <cellStyle name="好_动态表 3" xfId="13974" xr:uid="{00000000-0005-0000-0000-0000447E0000}"/>
    <cellStyle name="好_动态表 3 2" xfId="37744" xr:uid="{00000000-0005-0000-0000-0000457E0000}"/>
    <cellStyle name="好_动态表 4" xfId="13975" xr:uid="{00000000-0005-0000-0000-0000467E0000}"/>
    <cellStyle name="好_动态表 4 2" xfId="37745" xr:uid="{00000000-0005-0000-0000-0000477E0000}"/>
    <cellStyle name="好_动态表 5" xfId="17967" xr:uid="{00000000-0005-0000-0000-0000487E0000}"/>
    <cellStyle name="好_动态表 5 2" xfId="37746" xr:uid="{00000000-0005-0000-0000-0000497E0000}"/>
    <cellStyle name="好_动态表 6" xfId="37742" xr:uid="{00000000-0005-0000-0000-00004A7E0000}"/>
    <cellStyle name="好_动态表直径线" xfId="3356" xr:uid="{00000000-0005-0000-0000-00004B7E0000}"/>
    <cellStyle name="好_动态表直径线 2" xfId="6163" xr:uid="{00000000-0005-0000-0000-00004C7E0000}"/>
    <cellStyle name="好_动态表直径线 2 2" xfId="23573" xr:uid="{00000000-0005-0000-0000-00004D7E0000}"/>
    <cellStyle name="好_动态表直径线 3" xfId="9248" xr:uid="{00000000-0005-0000-0000-00004E7E0000}"/>
    <cellStyle name="好_动态表直径线 3 2" xfId="26086" xr:uid="{00000000-0005-0000-0000-00004F7E0000}"/>
    <cellStyle name="好_动态表直径线 4" xfId="13976" xr:uid="{00000000-0005-0000-0000-0000507E0000}"/>
    <cellStyle name="好_动态表直径线 4 2" xfId="37747" xr:uid="{00000000-0005-0000-0000-0000517E0000}"/>
    <cellStyle name="好_动态表直径线 5" xfId="17939" xr:uid="{00000000-0005-0000-0000-0000527E0000}"/>
    <cellStyle name="好_动态表直径线 5 2" xfId="37748" xr:uid="{00000000-0005-0000-0000-0000537E0000}"/>
    <cellStyle name="好_动态表直径线 6" xfId="25519" xr:uid="{00000000-0005-0000-0000-0000547E0000}"/>
    <cellStyle name="好_盾构分公司2011年2季度计划" xfId="3386" xr:uid="{00000000-0005-0000-0000-0000557E0000}"/>
    <cellStyle name="好_盾构分公司2011年2季度计划 2" xfId="706" xr:uid="{00000000-0005-0000-0000-0000567E0000}"/>
    <cellStyle name="好_盾构分公司2011年2季度计划 2 2" xfId="6165" xr:uid="{00000000-0005-0000-0000-0000577E0000}"/>
    <cellStyle name="好_盾构分公司2011年2季度计划 2 2 2" xfId="37750" xr:uid="{00000000-0005-0000-0000-0000587E0000}"/>
    <cellStyle name="好_盾构分公司2011年2季度计划 2 3" xfId="13977" xr:uid="{00000000-0005-0000-0000-0000597E0000}"/>
    <cellStyle name="好_盾构分公司2011年2季度计划 2 3 2" xfId="37751" xr:uid="{00000000-0005-0000-0000-00005A7E0000}"/>
    <cellStyle name="好_盾构分公司2011年2季度计划 2 4" xfId="13978" xr:uid="{00000000-0005-0000-0000-00005B7E0000}"/>
    <cellStyle name="好_盾构分公司2011年2季度计划 2 4 2" xfId="37752" xr:uid="{00000000-0005-0000-0000-00005C7E0000}"/>
    <cellStyle name="好_盾构分公司2011年2季度计划 2 5" xfId="15589" xr:uid="{00000000-0005-0000-0000-00005D7E0000}"/>
    <cellStyle name="好_盾构分公司2011年2季度计划 2 5 2" xfId="37753" xr:uid="{00000000-0005-0000-0000-00005E7E0000}"/>
    <cellStyle name="好_盾构分公司2011年2季度计划 2 6" xfId="21328" xr:uid="{00000000-0005-0000-0000-00005F7E0000}"/>
    <cellStyle name="好_盾构分公司2011年2季度计划 3" xfId="6164" xr:uid="{00000000-0005-0000-0000-0000607E0000}"/>
    <cellStyle name="好_盾构分公司2011年2季度计划 3 2" xfId="27857" xr:uid="{00000000-0005-0000-0000-0000617E0000}"/>
    <cellStyle name="好_盾构分公司2011年2季度计划 4" xfId="13979" xr:uid="{00000000-0005-0000-0000-0000627E0000}"/>
    <cellStyle name="好_盾构分公司2011年2季度计划 4 2" xfId="27859" xr:uid="{00000000-0005-0000-0000-0000637E0000}"/>
    <cellStyle name="好_盾构分公司2011年2季度计划 5" xfId="13980" xr:uid="{00000000-0005-0000-0000-0000647E0000}"/>
    <cellStyle name="好_盾构分公司2011年2季度计划 5 2" xfId="37754" xr:uid="{00000000-0005-0000-0000-0000657E0000}"/>
    <cellStyle name="好_盾构分公司2011年2季度计划 6" xfId="17968" xr:uid="{00000000-0005-0000-0000-0000667E0000}"/>
    <cellStyle name="好_盾构分公司2011年2季度计划 6 2" xfId="31714" xr:uid="{00000000-0005-0000-0000-0000677E0000}"/>
    <cellStyle name="好_盾构分公司2011年2季度计划 7" xfId="37749" xr:uid="{00000000-0005-0000-0000-0000687E0000}"/>
    <cellStyle name="好_盾构分公司2011年三季度计划" xfId="3387" xr:uid="{00000000-0005-0000-0000-0000697E0000}"/>
    <cellStyle name="好_盾构分公司2011年三季度计划 2" xfId="1193" xr:uid="{00000000-0005-0000-0000-00006A7E0000}"/>
    <cellStyle name="好_盾构分公司2011年三季度计划 2 2" xfId="6167" xr:uid="{00000000-0005-0000-0000-00006B7E0000}"/>
    <cellStyle name="好_盾构分公司2011年三季度计划 2 2 2" xfId="37758" xr:uid="{00000000-0005-0000-0000-00006C7E0000}"/>
    <cellStyle name="好_盾构分公司2011年三季度计划 2 3" xfId="13981" xr:uid="{00000000-0005-0000-0000-00006D7E0000}"/>
    <cellStyle name="好_盾构分公司2011年三季度计划 2 3 2" xfId="37760" xr:uid="{00000000-0005-0000-0000-00006E7E0000}"/>
    <cellStyle name="好_盾构分公司2011年三季度计划 2 4" xfId="13573" xr:uid="{00000000-0005-0000-0000-00006F7E0000}"/>
    <cellStyle name="好_盾构分公司2011年三季度计划 2 4 2" xfId="36840" xr:uid="{00000000-0005-0000-0000-0000707E0000}"/>
    <cellStyle name="好_盾构分公司2011年三季度计划 2 5" xfId="15807" xr:uid="{00000000-0005-0000-0000-0000717E0000}"/>
    <cellStyle name="好_盾构分公司2011年三季度计划 2 5 2" xfId="36843" xr:uid="{00000000-0005-0000-0000-0000727E0000}"/>
    <cellStyle name="好_盾构分公司2011年三季度计划 2 6" xfId="37756" xr:uid="{00000000-0005-0000-0000-0000737E0000}"/>
    <cellStyle name="好_盾构分公司2011年三季度计划 3" xfId="6166" xr:uid="{00000000-0005-0000-0000-0000747E0000}"/>
    <cellStyle name="好_盾构分公司2011年三季度计划 3 2" xfId="37761" xr:uid="{00000000-0005-0000-0000-0000757E0000}"/>
    <cellStyle name="好_盾构分公司2011年三季度计划 4" xfId="13982" xr:uid="{00000000-0005-0000-0000-0000767E0000}"/>
    <cellStyle name="好_盾构分公司2011年三季度计划 4 2" xfId="37762" xr:uid="{00000000-0005-0000-0000-0000777E0000}"/>
    <cellStyle name="好_盾构分公司2011年三季度计划 5" xfId="13983" xr:uid="{00000000-0005-0000-0000-0000787E0000}"/>
    <cellStyle name="好_盾构分公司2011年三季度计划 5 2" xfId="37763" xr:uid="{00000000-0005-0000-0000-0000797E0000}"/>
    <cellStyle name="好_盾构分公司2011年三季度计划 6" xfId="17969" xr:uid="{00000000-0005-0000-0000-00007A7E0000}"/>
    <cellStyle name="好_盾构分公司2011年三季度计划 6 2" xfId="37764" xr:uid="{00000000-0005-0000-0000-00007B7E0000}"/>
    <cellStyle name="好_盾构分公司2011年三季度计划 7" xfId="37755" xr:uid="{00000000-0005-0000-0000-00007C7E0000}"/>
    <cellStyle name="好_盾构公司5月份计划上报" xfId="620" xr:uid="{00000000-0005-0000-0000-00007D7E0000}"/>
    <cellStyle name="好_盾构公司5月份计划上报 2" xfId="3388" xr:uid="{00000000-0005-0000-0000-00007E7E0000}"/>
    <cellStyle name="好_盾构公司5月份计划上报 2 2" xfId="6169" xr:uid="{00000000-0005-0000-0000-00007F7E0000}"/>
    <cellStyle name="好_盾构公司5月份计划上报 2 2 2" xfId="7889" xr:uid="{00000000-0005-0000-0000-0000807E0000}"/>
    <cellStyle name="好_盾构公司5月份计划上报 2 2 2 2" xfId="26261" xr:uid="{00000000-0005-0000-0000-0000817E0000}"/>
    <cellStyle name="好_盾构公司5月份计划上报 2 2 3" xfId="13984" xr:uid="{00000000-0005-0000-0000-0000827E0000}"/>
    <cellStyle name="好_盾构公司5月份计划上报 2 2 3 2" xfId="37767" xr:uid="{00000000-0005-0000-0000-0000837E0000}"/>
    <cellStyle name="好_盾构公司5月份计划上报 2 2 4" xfId="27885" xr:uid="{00000000-0005-0000-0000-0000847E0000}"/>
    <cellStyle name="好_盾构公司5月份计划上报 2 3" xfId="13985" xr:uid="{00000000-0005-0000-0000-0000857E0000}"/>
    <cellStyle name="好_盾构公司5月份计划上报 2 3 2" xfId="37768" xr:uid="{00000000-0005-0000-0000-0000867E0000}"/>
    <cellStyle name="好_盾构公司5月份计划上报 2 4" xfId="13986" xr:uid="{00000000-0005-0000-0000-0000877E0000}"/>
    <cellStyle name="好_盾构公司5月份计划上报 2 4 2" xfId="37769" xr:uid="{00000000-0005-0000-0000-0000887E0000}"/>
    <cellStyle name="好_盾构公司5月份计划上报 2 5" xfId="17970" xr:uid="{00000000-0005-0000-0000-0000897E0000}"/>
    <cellStyle name="好_盾构公司5月份计划上报 2 5 2" xfId="37770" xr:uid="{00000000-0005-0000-0000-00008A7E0000}"/>
    <cellStyle name="好_盾构公司5月份计划上报 2 6" xfId="37766" xr:uid="{00000000-0005-0000-0000-00008B7E0000}"/>
    <cellStyle name="好_盾构公司5月份计划上报 3" xfId="6168" xr:uid="{00000000-0005-0000-0000-00008C7E0000}"/>
    <cellStyle name="好_盾构公司5月份计划上报 3 2" xfId="7890" xr:uid="{00000000-0005-0000-0000-00008D7E0000}"/>
    <cellStyle name="好_盾构公司5月份计划上报 3 2 2" xfId="27896" xr:uid="{00000000-0005-0000-0000-00008E7E0000}"/>
    <cellStyle name="好_盾构公司5月份计划上报 3 3" xfId="13987" xr:uid="{00000000-0005-0000-0000-00008F7E0000}"/>
    <cellStyle name="好_盾构公司5月份计划上报 3 3 2" xfId="37772" xr:uid="{00000000-0005-0000-0000-0000907E0000}"/>
    <cellStyle name="好_盾构公司5月份计划上报 3 4" xfId="37771" xr:uid="{00000000-0005-0000-0000-0000917E0000}"/>
    <cellStyle name="好_盾构公司5月份计划上报 4" xfId="13988" xr:uid="{00000000-0005-0000-0000-0000927E0000}"/>
    <cellStyle name="好_盾构公司5月份计划上报 4 2" xfId="37773" xr:uid="{00000000-0005-0000-0000-0000937E0000}"/>
    <cellStyle name="好_盾构公司5月份计划上报 5" xfId="13989" xr:uid="{00000000-0005-0000-0000-0000947E0000}"/>
    <cellStyle name="好_盾构公司5月份计划上报 5 2" xfId="37774" xr:uid="{00000000-0005-0000-0000-0000957E0000}"/>
    <cellStyle name="好_盾构公司5月份计划上报 6" xfId="15539" xr:uid="{00000000-0005-0000-0000-0000967E0000}"/>
    <cellStyle name="好_盾构公司5月份计划上报 6 2" xfId="37775" xr:uid="{00000000-0005-0000-0000-0000977E0000}"/>
    <cellStyle name="好_盾构公司5月份计划上报 7" xfId="37765" xr:uid="{00000000-0005-0000-0000-0000987E0000}"/>
    <cellStyle name="好_盾构公司6月份计划上报" xfId="3389" xr:uid="{00000000-0005-0000-0000-0000997E0000}"/>
    <cellStyle name="好_盾构公司6月份计划上报 2" xfId="3390" xr:uid="{00000000-0005-0000-0000-00009A7E0000}"/>
    <cellStyle name="好_盾构公司6月份计划上报 2 2" xfId="6171" xr:uid="{00000000-0005-0000-0000-00009B7E0000}"/>
    <cellStyle name="好_盾构公司6月份计划上报 2 2 2" xfId="7891" xr:uid="{00000000-0005-0000-0000-00009C7E0000}"/>
    <cellStyle name="好_盾构公司6月份计划上报 2 2 2 2" xfId="29584" xr:uid="{00000000-0005-0000-0000-00009D7E0000}"/>
    <cellStyle name="好_盾构公司6月份计划上报 2 2 3" xfId="8699" xr:uid="{00000000-0005-0000-0000-00009E7E0000}"/>
    <cellStyle name="好_盾构公司6月份计划上报 2 2 3 2" xfId="29586" xr:uid="{00000000-0005-0000-0000-00009F7E0000}"/>
    <cellStyle name="好_盾构公司6月份计划上报 2 2 4" xfId="37779" xr:uid="{00000000-0005-0000-0000-0000A07E0000}"/>
    <cellStyle name="好_盾构公司6月份计划上报 2 3" xfId="13990" xr:uid="{00000000-0005-0000-0000-0000A17E0000}"/>
    <cellStyle name="好_盾构公司6月份计划上报 2 3 2" xfId="37780" xr:uid="{00000000-0005-0000-0000-0000A27E0000}"/>
    <cellStyle name="好_盾构公司6月份计划上报 2 4" xfId="13991" xr:uid="{00000000-0005-0000-0000-0000A37E0000}"/>
    <cellStyle name="好_盾构公司6月份计划上报 2 4 2" xfId="37781" xr:uid="{00000000-0005-0000-0000-0000A47E0000}"/>
    <cellStyle name="好_盾构公司6月份计划上报 2 5" xfId="17972" xr:uid="{00000000-0005-0000-0000-0000A57E0000}"/>
    <cellStyle name="好_盾构公司6月份计划上报 2 5 2" xfId="37782" xr:uid="{00000000-0005-0000-0000-0000A67E0000}"/>
    <cellStyle name="好_盾构公司6月份计划上报 2 6" xfId="37778" xr:uid="{00000000-0005-0000-0000-0000A77E0000}"/>
    <cellStyle name="好_盾构公司6月份计划上报 3" xfId="6170" xr:uid="{00000000-0005-0000-0000-0000A87E0000}"/>
    <cellStyle name="好_盾构公司6月份计划上报 3 2" xfId="7892" xr:uid="{00000000-0005-0000-0000-0000A97E0000}"/>
    <cellStyle name="好_盾构公司6月份计划上报 3 2 2" xfId="37784" xr:uid="{00000000-0005-0000-0000-0000AA7E0000}"/>
    <cellStyle name="好_盾构公司6月份计划上报 3 3" xfId="13992" xr:uid="{00000000-0005-0000-0000-0000AB7E0000}"/>
    <cellStyle name="好_盾构公司6月份计划上报 3 3 2" xfId="25404" xr:uid="{00000000-0005-0000-0000-0000AC7E0000}"/>
    <cellStyle name="好_盾构公司6月份计划上报 3 4" xfId="37783" xr:uid="{00000000-0005-0000-0000-0000AD7E0000}"/>
    <cellStyle name="好_盾构公司6月份计划上报 4" xfId="13993" xr:uid="{00000000-0005-0000-0000-0000AE7E0000}"/>
    <cellStyle name="好_盾构公司6月份计划上报 4 2" xfId="37785" xr:uid="{00000000-0005-0000-0000-0000AF7E0000}"/>
    <cellStyle name="好_盾构公司6月份计划上报 5" xfId="13994" xr:uid="{00000000-0005-0000-0000-0000B07E0000}"/>
    <cellStyle name="好_盾构公司6月份计划上报 5 2" xfId="37786" xr:uid="{00000000-0005-0000-0000-0000B17E0000}"/>
    <cellStyle name="好_盾构公司6月份计划上报 6" xfId="17971" xr:uid="{00000000-0005-0000-0000-0000B27E0000}"/>
    <cellStyle name="好_盾构公司6月份计划上报 6 2" xfId="29575" xr:uid="{00000000-0005-0000-0000-0000B37E0000}"/>
    <cellStyle name="好_盾构公司6月份计划上报 7" xfId="37777" xr:uid="{00000000-0005-0000-0000-0000B47E0000}"/>
    <cellStyle name="好_盾构公司7月份计划上报" xfId="2140" xr:uid="{00000000-0005-0000-0000-0000B57E0000}"/>
    <cellStyle name="好_盾构公司7月份计划上报 2" xfId="3391" xr:uid="{00000000-0005-0000-0000-0000B67E0000}"/>
    <cellStyle name="好_盾构公司7月份计划上报 2 2" xfId="6173" xr:uid="{00000000-0005-0000-0000-0000B77E0000}"/>
    <cellStyle name="好_盾构公司7月份计划上报 2 2 2" xfId="7893" xr:uid="{00000000-0005-0000-0000-0000B87E0000}"/>
    <cellStyle name="好_盾构公司7月份计划上报 2 2 2 2" xfId="37789" xr:uid="{00000000-0005-0000-0000-0000B97E0000}"/>
    <cellStyle name="好_盾构公司7月份计划上报 2 2 3" xfId="13995" xr:uid="{00000000-0005-0000-0000-0000BA7E0000}"/>
    <cellStyle name="好_盾构公司7月份计划上报 2 2 3 2" xfId="37790" xr:uid="{00000000-0005-0000-0000-0000BB7E0000}"/>
    <cellStyle name="好_盾构公司7月份计划上报 2 2 4" xfId="37788" xr:uid="{00000000-0005-0000-0000-0000BC7E0000}"/>
    <cellStyle name="好_盾构公司7月份计划上报 2 3" xfId="13996" xr:uid="{00000000-0005-0000-0000-0000BD7E0000}"/>
    <cellStyle name="好_盾构公司7月份计划上报 2 3 2" xfId="37791" xr:uid="{00000000-0005-0000-0000-0000BE7E0000}"/>
    <cellStyle name="好_盾构公司7月份计划上报 2 4" xfId="13997" xr:uid="{00000000-0005-0000-0000-0000BF7E0000}"/>
    <cellStyle name="好_盾构公司7月份计划上报 2 4 2" xfId="37792" xr:uid="{00000000-0005-0000-0000-0000C07E0000}"/>
    <cellStyle name="好_盾构公司7月份计划上报 2 5" xfId="17974" xr:uid="{00000000-0005-0000-0000-0000C17E0000}"/>
    <cellStyle name="好_盾构公司7月份计划上报 2 5 2" xfId="37793" xr:uid="{00000000-0005-0000-0000-0000C27E0000}"/>
    <cellStyle name="好_盾构公司7月份计划上报 2 6" xfId="37787" xr:uid="{00000000-0005-0000-0000-0000C37E0000}"/>
    <cellStyle name="好_盾构公司7月份计划上报 3" xfId="6172" xr:uid="{00000000-0005-0000-0000-0000C47E0000}"/>
    <cellStyle name="好_盾构公司7月份计划上报 3 2" xfId="7894" xr:uid="{00000000-0005-0000-0000-0000C57E0000}"/>
    <cellStyle name="好_盾构公司7月份计划上报 3 2 2" xfId="37795" xr:uid="{00000000-0005-0000-0000-0000C67E0000}"/>
    <cellStyle name="好_盾构公司7月份计划上报 3 3" xfId="13998" xr:uid="{00000000-0005-0000-0000-0000C77E0000}"/>
    <cellStyle name="好_盾构公司7月份计划上报 3 3 2" xfId="37796" xr:uid="{00000000-0005-0000-0000-0000C87E0000}"/>
    <cellStyle name="好_盾构公司7月份计划上报 3 4" xfId="37794" xr:uid="{00000000-0005-0000-0000-0000C97E0000}"/>
    <cellStyle name="好_盾构公司7月份计划上报 4" xfId="13999" xr:uid="{00000000-0005-0000-0000-0000CA7E0000}"/>
    <cellStyle name="好_盾构公司7月份计划上报 4 2" xfId="37797" xr:uid="{00000000-0005-0000-0000-0000CB7E0000}"/>
    <cellStyle name="好_盾构公司7月份计划上报 5" xfId="14000" xr:uid="{00000000-0005-0000-0000-0000CC7E0000}"/>
    <cellStyle name="好_盾构公司7月份计划上报 5 2" xfId="37798" xr:uid="{00000000-0005-0000-0000-0000CD7E0000}"/>
    <cellStyle name="好_盾构公司7月份计划上报 6" xfId="17973" xr:uid="{00000000-0005-0000-0000-0000CE7E0000}"/>
    <cellStyle name="好_盾构公司7月份计划上报 6 2" xfId="37799" xr:uid="{00000000-0005-0000-0000-0000CF7E0000}"/>
    <cellStyle name="好_盾构公司7月份计划上报 7" xfId="29013" xr:uid="{00000000-0005-0000-0000-0000D07E0000}"/>
    <cellStyle name="好_盾构公司8月份计划上报" xfId="3392" xr:uid="{00000000-0005-0000-0000-0000D17E0000}"/>
    <cellStyle name="好_盾构公司8月份计划上报 2" xfId="3081" xr:uid="{00000000-0005-0000-0000-0000D27E0000}"/>
    <cellStyle name="好_盾构公司8月份计划上报 2 2" xfId="6175" xr:uid="{00000000-0005-0000-0000-0000D37E0000}"/>
    <cellStyle name="好_盾构公司8月份计划上报 2 2 2" xfId="7895" xr:uid="{00000000-0005-0000-0000-0000D47E0000}"/>
    <cellStyle name="好_盾构公司8月份计划上报 2 2 2 2" xfId="37803" xr:uid="{00000000-0005-0000-0000-0000D57E0000}"/>
    <cellStyle name="好_盾构公司8月份计划上报 2 2 3" xfId="14001" xr:uid="{00000000-0005-0000-0000-0000D67E0000}"/>
    <cellStyle name="好_盾构公司8月份计划上报 2 2 3 2" xfId="37804" xr:uid="{00000000-0005-0000-0000-0000D77E0000}"/>
    <cellStyle name="好_盾构公司8月份计划上报 2 2 4" xfId="37802" xr:uid="{00000000-0005-0000-0000-0000D87E0000}"/>
    <cellStyle name="好_盾构公司8月份计划上报 2 3" xfId="14002" xr:uid="{00000000-0005-0000-0000-0000D97E0000}"/>
    <cellStyle name="好_盾构公司8月份计划上报 2 3 2" xfId="37805" xr:uid="{00000000-0005-0000-0000-0000DA7E0000}"/>
    <cellStyle name="好_盾构公司8月份计划上报 2 4" xfId="14003" xr:uid="{00000000-0005-0000-0000-0000DB7E0000}"/>
    <cellStyle name="好_盾构公司8月份计划上报 2 4 2" xfId="37806" xr:uid="{00000000-0005-0000-0000-0000DC7E0000}"/>
    <cellStyle name="好_盾构公司8月份计划上报 2 5" xfId="17663" xr:uid="{00000000-0005-0000-0000-0000DD7E0000}"/>
    <cellStyle name="好_盾构公司8月份计划上报 2 5 2" xfId="23145" xr:uid="{00000000-0005-0000-0000-0000DE7E0000}"/>
    <cellStyle name="好_盾构公司8月份计划上报 2 6" xfId="37801" xr:uid="{00000000-0005-0000-0000-0000DF7E0000}"/>
    <cellStyle name="好_盾构公司8月份计划上报 3" xfId="6174" xr:uid="{00000000-0005-0000-0000-0000E07E0000}"/>
    <cellStyle name="好_盾构公司8月份计划上报 3 2" xfId="7896" xr:uid="{00000000-0005-0000-0000-0000E17E0000}"/>
    <cellStyle name="好_盾构公司8月份计划上报 3 2 2" xfId="37809" xr:uid="{00000000-0005-0000-0000-0000E27E0000}"/>
    <cellStyle name="好_盾构公司8月份计划上报 3 3" xfId="14005" xr:uid="{00000000-0005-0000-0000-0000E37E0000}"/>
    <cellStyle name="好_盾构公司8月份计划上报 3 3 2" xfId="37811" xr:uid="{00000000-0005-0000-0000-0000E47E0000}"/>
    <cellStyle name="好_盾构公司8月份计划上报 3 4" xfId="37807" xr:uid="{00000000-0005-0000-0000-0000E57E0000}"/>
    <cellStyle name="好_盾构公司8月份计划上报 4" xfId="14006" xr:uid="{00000000-0005-0000-0000-0000E67E0000}"/>
    <cellStyle name="好_盾构公司8月份计划上报 4 2" xfId="37812" xr:uid="{00000000-0005-0000-0000-0000E77E0000}"/>
    <cellStyle name="好_盾构公司8月份计划上报 5" xfId="14007" xr:uid="{00000000-0005-0000-0000-0000E87E0000}"/>
    <cellStyle name="好_盾构公司8月份计划上报 5 2" xfId="28445" xr:uid="{00000000-0005-0000-0000-0000E97E0000}"/>
    <cellStyle name="好_盾构公司8月份计划上报 6" xfId="17975" xr:uid="{00000000-0005-0000-0000-0000EA7E0000}"/>
    <cellStyle name="好_盾构公司8月份计划上报 6 2" xfId="37813" xr:uid="{00000000-0005-0000-0000-0000EB7E0000}"/>
    <cellStyle name="好_盾构公司8月份计划上报 7" xfId="37800" xr:uid="{00000000-0005-0000-0000-0000EC7E0000}"/>
    <cellStyle name="好_多方案比较" xfId="3393" xr:uid="{00000000-0005-0000-0000-0000ED7E0000}"/>
    <cellStyle name="好_多方案比较 2" xfId="6176" xr:uid="{00000000-0005-0000-0000-0000EE7E0000}"/>
    <cellStyle name="好_多方案比较 2 2" xfId="7897" xr:uid="{00000000-0005-0000-0000-0000EF7E0000}"/>
    <cellStyle name="好_多方案比较 2 2 2" xfId="37816" xr:uid="{00000000-0005-0000-0000-0000F07E0000}"/>
    <cellStyle name="好_多方案比较 2 3" xfId="14008" xr:uid="{00000000-0005-0000-0000-0000F17E0000}"/>
    <cellStyle name="好_多方案比较 2 3 2" xfId="37817" xr:uid="{00000000-0005-0000-0000-0000F27E0000}"/>
    <cellStyle name="好_多方案比较 2 4" xfId="37815" xr:uid="{00000000-0005-0000-0000-0000F37E0000}"/>
    <cellStyle name="好_多方案比较 3" xfId="37814" xr:uid="{00000000-0005-0000-0000-0000F47E0000}"/>
    <cellStyle name="好_二季度分析(广珠项目部）" xfId="3394" xr:uid="{00000000-0005-0000-0000-0000F57E0000}"/>
    <cellStyle name="好_二季度分析(广珠项目部） 2" xfId="1376" xr:uid="{00000000-0005-0000-0000-0000F67E0000}"/>
    <cellStyle name="好_二季度分析(广珠项目部） 2 2" xfId="6178" xr:uid="{00000000-0005-0000-0000-0000F77E0000}"/>
    <cellStyle name="好_二季度分析(广珠项目部） 2 2 2" xfId="7898" xr:uid="{00000000-0005-0000-0000-0000F87E0000}"/>
    <cellStyle name="好_二季度分析(广珠项目部） 2 2 2 2" xfId="35408" xr:uid="{00000000-0005-0000-0000-0000F97E0000}"/>
    <cellStyle name="好_二季度分析(广珠项目部） 2 2 3" xfId="11957" xr:uid="{00000000-0005-0000-0000-0000FA7E0000}"/>
    <cellStyle name="好_二季度分析(广珠项目部） 2 2 3 2" xfId="32221" xr:uid="{00000000-0005-0000-0000-0000FB7E0000}"/>
    <cellStyle name="好_二季度分析(广珠项目部） 2 2 4" xfId="36076" xr:uid="{00000000-0005-0000-0000-0000FC7E0000}"/>
    <cellStyle name="好_二季度分析(广珠项目部） 2 3" xfId="13244" xr:uid="{00000000-0005-0000-0000-0000FD7E0000}"/>
    <cellStyle name="好_二季度分析(广珠项目部） 2 3 2" xfId="36078" xr:uid="{00000000-0005-0000-0000-0000FE7E0000}"/>
    <cellStyle name="好_二季度分析(广珠项目部） 2 4" xfId="14009" xr:uid="{00000000-0005-0000-0000-0000FF7E0000}"/>
    <cellStyle name="好_二季度分析(广珠项目部） 2 4 2" xfId="36081" xr:uid="{00000000-0005-0000-0000-0000007F0000}"/>
    <cellStyle name="好_二季度分析(广珠项目部） 2 5" xfId="16027" xr:uid="{00000000-0005-0000-0000-0000017F0000}"/>
    <cellStyle name="好_二季度分析(广珠项目部） 2 5 2" xfId="29825" xr:uid="{00000000-0005-0000-0000-0000027F0000}"/>
    <cellStyle name="好_二季度分析(广珠项目部） 2 6" xfId="37819" xr:uid="{00000000-0005-0000-0000-0000037F0000}"/>
    <cellStyle name="好_二季度分析(广珠项目部） 3" xfId="6177" xr:uid="{00000000-0005-0000-0000-0000047F0000}"/>
    <cellStyle name="好_二季度分析(广珠项目部） 3 2" xfId="7899" xr:uid="{00000000-0005-0000-0000-0000057F0000}"/>
    <cellStyle name="好_二季度分析(广珠项目部） 3 2 2" xfId="37821" xr:uid="{00000000-0005-0000-0000-0000067F0000}"/>
    <cellStyle name="好_二季度分析(广珠项目部） 3 3" xfId="14010" xr:uid="{00000000-0005-0000-0000-0000077F0000}"/>
    <cellStyle name="好_二季度分析(广珠项目部） 3 3 2" xfId="37822" xr:uid="{00000000-0005-0000-0000-0000087F0000}"/>
    <cellStyle name="好_二季度分析(广珠项目部） 3 4" xfId="37820" xr:uid="{00000000-0005-0000-0000-0000097F0000}"/>
    <cellStyle name="好_二季度分析(广珠项目部） 4" xfId="14011" xr:uid="{00000000-0005-0000-0000-00000A7F0000}"/>
    <cellStyle name="好_二季度分析(广珠项目部） 4 2" xfId="37823" xr:uid="{00000000-0005-0000-0000-00000B7F0000}"/>
    <cellStyle name="好_二季度分析(广珠项目部） 5" xfId="14012" xr:uid="{00000000-0005-0000-0000-00000C7F0000}"/>
    <cellStyle name="好_二季度分析(广珠项目部） 5 2" xfId="37824" xr:uid="{00000000-0005-0000-0000-00000D7F0000}"/>
    <cellStyle name="好_二季度分析(广珠项目部） 6" xfId="17977" xr:uid="{00000000-0005-0000-0000-00000E7F0000}"/>
    <cellStyle name="好_二季度分析(广珠项目部） 6 2" xfId="37825" xr:uid="{00000000-0005-0000-0000-00000F7F0000}"/>
    <cellStyle name="好_二季度分析(广珠项目部） 7" xfId="37818" xr:uid="{00000000-0005-0000-0000-0000107F0000}"/>
    <cellStyle name="好_分工点计划表" xfId="3395" xr:uid="{00000000-0005-0000-0000-0000117F0000}"/>
    <cellStyle name="好_分工点计划表 2" xfId="3396" xr:uid="{00000000-0005-0000-0000-0000127F0000}"/>
    <cellStyle name="好_分工点计划表 2 2" xfId="6180" xr:uid="{00000000-0005-0000-0000-0000137F0000}"/>
    <cellStyle name="好_分工点计划表 2 2 2" xfId="37828" xr:uid="{00000000-0005-0000-0000-0000147F0000}"/>
    <cellStyle name="好_分工点计划表 2 3" xfId="14013" xr:uid="{00000000-0005-0000-0000-0000157F0000}"/>
    <cellStyle name="好_分工点计划表 2 3 2" xfId="28749" xr:uid="{00000000-0005-0000-0000-0000167F0000}"/>
    <cellStyle name="好_分工点计划表 2 4" xfId="14014" xr:uid="{00000000-0005-0000-0000-0000177F0000}"/>
    <cellStyle name="好_分工点计划表 2 4 2" xfId="37829" xr:uid="{00000000-0005-0000-0000-0000187F0000}"/>
    <cellStyle name="好_分工点计划表 2 5" xfId="17979" xr:uid="{00000000-0005-0000-0000-0000197F0000}"/>
    <cellStyle name="好_分工点计划表 2 5 2" xfId="37830" xr:uid="{00000000-0005-0000-0000-00001A7F0000}"/>
    <cellStyle name="好_分工点计划表 2 6" xfId="37827" xr:uid="{00000000-0005-0000-0000-00001B7F0000}"/>
    <cellStyle name="好_分工点计划表 3" xfId="6179" xr:uid="{00000000-0005-0000-0000-00001C7F0000}"/>
    <cellStyle name="好_分工点计划表 3 2" xfId="37831" xr:uid="{00000000-0005-0000-0000-00001D7F0000}"/>
    <cellStyle name="好_分工点计划表 4" xfId="10253" xr:uid="{00000000-0005-0000-0000-00001E7F0000}"/>
    <cellStyle name="好_分工点计划表 4 2" xfId="28567" xr:uid="{00000000-0005-0000-0000-00001F7F0000}"/>
    <cellStyle name="好_分工点计划表 5" xfId="12441" xr:uid="{00000000-0005-0000-0000-0000207F0000}"/>
    <cellStyle name="好_分工点计划表 5 2" xfId="33436" xr:uid="{00000000-0005-0000-0000-0000217F0000}"/>
    <cellStyle name="好_分工点计划表 6" xfId="17978" xr:uid="{00000000-0005-0000-0000-0000227F0000}"/>
    <cellStyle name="好_分工点计划表 6 2" xfId="33439" xr:uid="{00000000-0005-0000-0000-0000237F0000}"/>
    <cellStyle name="好_分工点计划表 7" xfId="37826" xr:uid="{00000000-0005-0000-0000-0000247F0000}"/>
    <cellStyle name="好_丰桥公司-2013年10月计划-6局" xfId="3397" xr:uid="{00000000-0005-0000-0000-0000257F0000}"/>
    <cellStyle name="好_丰桥公司-2013年10月计划-6局 2" xfId="3398" xr:uid="{00000000-0005-0000-0000-0000267F0000}"/>
    <cellStyle name="好_丰桥公司-2013年10月计划-6局 2 2" xfId="6182" xr:uid="{00000000-0005-0000-0000-0000277F0000}"/>
    <cellStyle name="好_丰桥公司-2013年10月计划-6局 2 2 2" xfId="7900" xr:uid="{00000000-0005-0000-0000-0000287F0000}"/>
    <cellStyle name="好_丰桥公司-2013年10月计划-6局 2 2 2 2" xfId="37834" xr:uid="{00000000-0005-0000-0000-0000297F0000}"/>
    <cellStyle name="好_丰桥公司-2013年10月计划-6局 2 2 3" xfId="11760" xr:uid="{00000000-0005-0000-0000-00002A7F0000}"/>
    <cellStyle name="好_丰桥公司-2013年10月计划-6局 2 2 3 2" xfId="31712" xr:uid="{00000000-0005-0000-0000-00002B7F0000}"/>
    <cellStyle name="好_丰桥公司-2013年10月计划-6局 2 2 4" xfId="37833" xr:uid="{00000000-0005-0000-0000-00002C7F0000}"/>
    <cellStyle name="好_丰桥公司-2013年10月计划-6局 2 3" xfId="14015" xr:uid="{00000000-0005-0000-0000-00002D7F0000}"/>
    <cellStyle name="好_丰桥公司-2013年10月计划-6局 2 3 2" xfId="37835" xr:uid="{00000000-0005-0000-0000-00002E7F0000}"/>
    <cellStyle name="好_丰桥公司-2013年10月计划-6局 2 4" xfId="14016" xr:uid="{00000000-0005-0000-0000-00002F7F0000}"/>
    <cellStyle name="好_丰桥公司-2013年10月计划-6局 2 4 2" xfId="37836" xr:uid="{00000000-0005-0000-0000-0000307F0000}"/>
    <cellStyle name="好_丰桥公司-2013年10月计划-6局 2 5" xfId="17981" xr:uid="{00000000-0005-0000-0000-0000317F0000}"/>
    <cellStyle name="好_丰桥公司-2013年10月计划-6局 2 5 2" xfId="37837" xr:uid="{00000000-0005-0000-0000-0000327F0000}"/>
    <cellStyle name="好_丰桥公司-2013年10月计划-6局 2 6" xfId="37832" xr:uid="{00000000-0005-0000-0000-0000337F0000}"/>
    <cellStyle name="好_丰桥公司-2013年10月计划-6局 3" xfId="6181" xr:uid="{00000000-0005-0000-0000-0000347F0000}"/>
    <cellStyle name="好_丰桥公司-2013年10月计划-6局 3 2" xfId="7901" xr:uid="{00000000-0005-0000-0000-0000357F0000}"/>
    <cellStyle name="好_丰桥公司-2013年10月计划-6局 3 2 2" xfId="37839" xr:uid="{00000000-0005-0000-0000-0000367F0000}"/>
    <cellStyle name="好_丰桥公司-2013年10月计划-6局 3 3" xfId="14017" xr:uid="{00000000-0005-0000-0000-0000377F0000}"/>
    <cellStyle name="好_丰桥公司-2013年10月计划-6局 3 3 2" xfId="37840" xr:uid="{00000000-0005-0000-0000-0000387F0000}"/>
    <cellStyle name="好_丰桥公司-2013年10月计划-6局 3 4" xfId="37838" xr:uid="{00000000-0005-0000-0000-0000397F0000}"/>
    <cellStyle name="好_丰桥公司-2013年10月计划-6局 4" xfId="8884" xr:uid="{00000000-0005-0000-0000-00003A7F0000}"/>
    <cellStyle name="好_丰桥公司-2013年10月计划-6局 4 2" xfId="28667" xr:uid="{00000000-0005-0000-0000-00003B7F0000}"/>
    <cellStyle name="好_丰桥公司-2013年10月计划-6局 5" xfId="14018" xr:uid="{00000000-0005-0000-0000-00003C7F0000}"/>
    <cellStyle name="好_丰桥公司-2013年10月计划-6局 5 2" xfId="37841" xr:uid="{00000000-0005-0000-0000-00003D7F0000}"/>
    <cellStyle name="好_丰桥公司-2013年10月计划-6局 6" xfId="17980" xr:uid="{00000000-0005-0000-0000-00003E7F0000}"/>
    <cellStyle name="好_丰桥公司-2013年10月计划-6局 6 2" xfId="37842" xr:uid="{00000000-0005-0000-0000-00003F7F0000}"/>
    <cellStyle name="好_丰桥公司-2013年10月计划-6局 7" xfId="25958" xr:uid="{00000000-0005-0000-0000-0000407F0000}"/>
    <cellStyle name="好_丰桥公司-2013年7月(半月）-6局" xfId="3399" xr:uid="{00000000-0005-0000-0000-0000417F0000}"/>
    <cellStyle name="好_丰桥公司-2013年7月(半月）-6局 2" xfId="3291" xr:uid="{00000000-0005-0000-0000-0000427F0000}"/>
    <cellStyle name="好_丰桥公司-2013年7月(半月）-6局 2 2" xfId="6184" xr:uid="{00000000-0005-0000-0000-0000437F0000}"/>
    <cellStyle name="好_丰桥公司-2013年7月(半月）-6局 2 2 2" xfId="7902" xr:uid="{00000000-0005-0000-0000-0000447F0000}"/>
    <cellStyle name="好_丰桥公司-2013年7月(半月）-6局 2 2 2 2" xfId="29150" xr:uid="{00000000-0005-0000-0000-0000457F0000}"/>
    <cellStyle name="好_丰桥公司-2013年7月(半月）-6局 2 2 3" xfId="14019" xr:uid="{00000000-0005-0000-0000-0000467F0000}"/>
    <cellStyle name="好_丰桥公司-2013年7月(半月）-6局 2 2 3 2" xfId="29152" xr:uid="{00000000-0005-0000-0000-0000477F0000}"/>
    <cellStyle name="好_丰桥公司-2013年7月(半月）-6局 2 2 4" xfId="29147" xr:uid="{00000000-0005-0000-0000-0000487F0000}"/>
    <cellStyle name="好_丰桥公司-2013年7月(半月）-6局 2 3" xfId="14020" xr:uid="{00000000-0005-0000-0000-0000497F0000}"/>
    <cellStyle name="好_丰桥公司-2013年7月(半月）-6局 2 3 2" xfId="29154" xr:uid="{00000000-0005-0000-0000-00004A7F0000}"/>
    <cellStyle name="好_丰桥公司-2013年7月(半月）-6局 2 4" xfId="8320" xr:uid="{00000000-0005-0000-0000-00004B7F0000}"/>
    <cellStyle name="好_丰桥公司-2013年7月(半月）-6局 2 4 2" xfId="27994" xr:uid="{00000000-0005-0000-0000-00004C7F0000}"/>
    <cellStyle name="好_丰桥公司-2013年7月(半月）-6局 2 5" xfId="17876" xr:uid="{00000000-0005-0000-0000-00004D7F0000}"/>
    <cellStyle name="好_丰桥公司-2013年7月(半月）-6局 2 5 2" xfId="27997" xr:uid="{00000000-0005-0000-0000-00004E7F0000}"/>
    <cellStyle name="好_丰桥公司-2013年7月(半月）-6局 2 6" xfId="29145" xr:uid="{00000000-0005-0000-0000-00004F7F0000}"/>
    <cellStyle name="好_丰桥公司-2013年7月(半月）-6局 3" xfId="6183" xr:uid="{00000000-0005-0000-0000-0000507F0000}"/>
    <cellStyle name="好_丰桥公司-2013年7月(半月）-6局 3 2" xfId="7903" xr:uid="{00000000-0005-0000-0000-0000517F0000}"/>
    <cellStyle name="好_丰桥公司-2013年7月(半月）-6局 3 2 2" xfId="29156" xr:uid="{00000000-0005-0000-0000-0000527F0000}"/>
    <cellStyle name="好_丰桥公司-2013年7月(半月）-6局 3 3" xfId="14021" xr:uid="{00000000-0005-0000-0000-0000537F0000}"/>
    <cellStyle name="好_丰桥公司-2013年7月(半月）-6局 3 3 2" xfId="29161" xr:uid="{00000000-0005-0000-0000-0000547F0000}"/>
    <cellStyle name="好_丰桥公司-2013年7月(半月）-6局 3 4" xfId="24619" xr:uid="{00000000-0005-0000-0000-0000557F0000}"/>
    <cellStyle name="好_丰桥公司-2013年7月(半月）-6局 4" xfId="14022" xr:uid="{00000000-0005-0000-0000-0000567F0000}"/>
    <cellStyle name="好_丰桥公司-2013年7月(半月）-6局 4 2" xfId="29164" xr:uid="{00000000-0005-0000-0000-0000577F0000}"/>
    <cellStyle name="好_丰桥公司-2013年7月(半月）-6局 5" xfId="14023" xr:uid="{00000000-0005-0000-0000-0000587F0000}"/>
    <cellStyle name="好_丰桥公司-2013年7月(半月）-6局 5 2" xfId="29168" xr:uid="{00000000-0005-0000-0000-0000597F0000}"/>
    <cellStyle name="好_丰桥公司-2013年7月(半月）-6局 6" xfId="17982" xr:uid="{00000000-0005-0000-0000-00005A7F0000}"/>
    <cellStyle name="好_丰桥公司-2013年7月(半月）-6局 6 2" xfId="29170" xr:uid="{00000000-0005-0000-0000-00005B7F0000}"/>
    <cellStyle name="好_丰桥公司-2013年7月(半月）-6局 7" xfId="37843" xr:uid="{00000000-0005-0000-0000-00005C7F0000}"/>
    <cellStyle name="好_丰桥公司-2013年8月（半月）-6局" xfId="1440" xr:uid="{00000000-0005-0000-0000-00005D7F0000}"/>
    <cellStyle name="好_丰桥公司-2013年8月（半月）-6局 2" xfId="1444" xr:uid="{00000000-0005-0000-0000-00005E7F0000}"/>
    <cellStyle name="好_丰桥公司-2013年8月（半月）-6局 2 2" xfId="6186" xr:uid="{00000000-0005-0000-0000-00005F7F0000}"/>
    <cellStyle name="好_丰桥公司-2013年8月（半月）-6局 2 2 2" xfId="7904" xr:uid="{00000000-0005-0000-0000-0000607F0000}"/>
    <cellStyle name="好_丰桥公司-2013年8月（半月）-6局 2 2 2 2" xfId="37846" xr:uid="{00000000-0005-0000-0000-0000617F0000}"/>
    <cellStyle name="好_丰桥公司-2013年8月（半月）-6局 2 2 3" xfId="14024" xr:uid="{00000000-0005-0000-0000-0000627F0000}"/>
    <cellStyle name="好_丰桥公司-2013年8月（半月）-6局 2 2 3 2" xfId="37847" xr:uid="{00000000-0005-0000-0000-0000637F0000}"/>
    <cellStyle name="好_丰桥公司-2013年8月（半月）-6局 2 2 4" xfId="37845" xr:uid="{00000000-0005-0000-0000-0000647F0000}"/>
    <cellStyle name="好_丰桥公司-2013年8月（半月）-6局 2 3" xfId="14025" xr:uid="{00000000-0005-0000-0000-0000657F0000}"/>
    <cellStyle name="好_丰桥公司-2013年8月（半月）-6局 2 3 2" xfId="37848" xr:uid="{00000000-0005-0000-0000-0000667F0000}"/>
    <cellStyle name="好_丰桥公司-2013年8月（半月）-6局 2 4" xfId="14026" xr:uid="{00000000-0005-0000-0000-0000677F0000}"/>
    <cellStyle name="好_丰桥公司-2013年8月（半月）-6局 2 4 2" xfId="37849" xr:uid="{00000000-0005-0000-0000-0000687F0000}"/>
    <cellStyle name="好_丰桥公司-2013年8月（半月）-6局 2 5" xfId="16095" xr:uid="{00000000-0005-0000-0000-0000697F0000}"/>
    <cellStyle name="好_丰桥公司-2013年8月（半月）-6局 2 5 2" xfId="37850" xr:uid="{00000000-0005-0000-0000-00006A7F0000}"/>
    <cellStyle name="好_丰桥公司-2013年8月（半月）-6局 2 6" xfId="37844" xr:uid="{00000000-0005-0000-0000-00006B7F0000}"/>
    <cellStyle name="好_丰桥公司-2013年8月（半月）-6局 3" xfId="6185" xr:uid="{00000000-0005-0000-0000-00006C7F0000}"/>
    <cellStyle name="好_丰桥公司-2013年8月（半月）-6局 3 2" xfId="7905" xr:uid="{00000000-0005-0000-0000-00006D7F0000}"/>
    <cellStyle name="好_丰桥公司-2013年8月（半月）-6局 3 2 2" xfId="29548" xr:uid="{00000000-0005-0000-0000-00006E7F0000}"/>
    <cellStyle name="好_丰桥公司-2013年8月（半月）-6局 3 3" xfId="14027" xr:uid="{00000000-0005-0000-0000-00006F7F0000}"/>
    <cellStyle name="好_丰桥公司-2013年8月（半月）-6局 3 3 2" xfId="37852" xr:uid="{00000000-0005-0000-0000-0000707F0000}"/>
    <cellStyle name="好_丰桥公司-2013年8月（半月）-6局 3 4" xfId="37851" xr:uid="{00000000-0005-0000-0000-0000717F0000}"/>
    <cellStyle name="好_丰桥公司-2013年8月（半月）-6局 4" xfId="14028" xr:uid="{00000000-0005-0000-0000-0000727F0000}"/>
    <cellStyle name="好_丰桥公司-2013年8月（半月）-6局 4 2" xfId="37853" xr:uid="{00000000-0005-0000-0000-0000737F0000}"/>
    <cellStyle name="好_丰桥公司-2013年8月（半月）-6局 5" xfId="11005" xr:uid="{00000000-0005-0000-0000-0000747F0000}"/>
    <cellStyle name="好_丰桥公司-2013年8月（半月）-6局 5 2" xfId="22187" xr:uid="{00000000-0005-0000-0000-0000757F0000}"/>
    <cellStyle name="好_丰桥公司-2013年8月（半月）-6局 6" xfId="16091" xr:uid="{00000000-0005-0000-0000-0000767F0000}"/>
    <cellStyle name="好_丰桥公司-2013年8月（半月）-6局 6 2" xfId="23784" xr:uid="{00000000-0005-0000-0000-0000777F0000}"/>
    <cellStyle name="好_丰桥公司-2013年8月（半月）-6局 7" xfId="30337" xr:uid="{00000000-0005-0000-0000-0000787F0000}"/>
    <cellStyle name="好_丰桥公司-2013年8月计划-6局" xfId="889" xr:uid="{00000000-0005-0000-0000-0000797F0000}"/>
    <cellStyle name="好_丰桥公司-2013年8月计划-6局 2" xfId="3400" xr:uid="{00000000-0005-0000-0000-00007A7F0000}"/>
    <cellStyle name="好_丰桥公司-2013年8月计划-6局 2 2" xfId="6188" xr:uid="{00000000-0005-0000-0000-00007B7F0000}"/>
    <cellStyle name="好_丰桥公司-2013年8月计划-6局 2 2 2" xfId="7906" xr:uid="{00000000-0005-0000-0000-00007C7F0000}"/>
    <cellStyle name="好_丰桥公司-2013年8月计划-6局 2 2 2 2" xfId="37854" xr:uid="{00000000-0005-0000-0000-00007D7F0000}"/>
    <cellStyle name="好_丰桥公司-2013年8月计划-6局 2 2 3" xfId="14029" xr:uid="{00000000-0005-0000-0000-00007E7F0000}"/>
    <cellStyle name="好_丰桥公司-2013年8月计划-6局 2 2 3 2" xfId="37855" xr:uid="{00000000-0005-0000-0000-00007F7F0000}"/>
    <cellStyle name="好_丰桥公司-2013年8月计划-6局 2 2 4" xfId="23808" xr:uid="{00000000-0005-0000-0000-0000807F0000}"/>
    <cellStyle name="好_丰桥公司-2013年8月计划-6局 2 3" xfId="9900" xr:uid="{00000000-0005-0000-0000-0000817F0000}"/>
    <cellStyle name="好_丰桥公司-2013年8月计划-6局 2 3 2" xfId="22284" xr:uid="{00000000-0005-0000-0000-0000827F0000}"/>
    <cellStyle name="好_丰桥公司-2013年8月计划-6局 2 4" xfId="14030" xr:uid="{00000000-0005-0000-0000-0000837F0000}"/>
    <cellStyle name="好_丰桥公司-2013年8月计划-6局 2 4 2" xfId="37856" xr:uid="{00000000-0005-0000-0000-0000847F0000}"/>
    <cellStyle name="好_丰桥公司-2013年8月计划-6局 2 5" xfId="17983" xr:uid="{00000000-0005-0000-0000-0000857F0000}"/>
    <cellStyle name="好_丰桥公司-2013年8月计划-6局 2 5 2" xfId="37857" xr:uid="{00000000-0005-0000-0000-0000867F0000}"/>
    <cellStyle name="好_丰桥公司-2013年8月计划-6局 2 6" xfId="23805" xr:uid="{00000000-0005-0000-0000-0000877F0000}"/>
    <cellStyle name="好_丰桥公司-2013年8月计划-6局 3" xfId="6187" xr:uid="{00000000-0005-0000-0000-0000887F0000}"/>
    <cellStyle name="好_丰桥公司-2013年8月计划-6局 3 2" xfId="7907" xr:uid="{00000000-0005-0000-0000-0000897F0000}"/>
    <cellStyle name="好_丰桥公司-2013年8月计划-6局 3 2 2" xfId="37006" xr:uid="{00000000-0005-0000-0000-00008A7F0000}"/>
    <cellStyle name="好_丰桥公司-2013年8月计划-6局 3 3" xfId="13218" xr:uid="{00000000-0005-0000-0000-00008B7F0000}"/>
    <cellStyle name="好_丰桥公司-2013年8月计划-6局 3 3 2" xfId="36023" xr:uid="{00000000-0005-0000-0000-00008C7F0000}"/>
    <cellStyle name="好_丰桥公司-2013年8月计划-6局 3 4" xfId="23812" xr:uid="{00000000-0005-0000-0000-00008D7F0000}"/>
    <cellStyle name="好_丰桥公司-2013年8月计划-6局 4" xfId="9771" xr:uid="{00000000-0005-0000-0000-00008E7F0000}"/>
    <cellStyle name="好_丰桥公司-2013年8月计划-6局 4 2" xfId="21485" xr:uid="{00000000-0005-0000-0000-00008F7F0000}"/>
    <cellStyle name="好_丰桥公司-2013年8月计划-6局 5" xfId="11637" xr:uid="{00000000-0005-0000-0000-0000907F0000}"/>
    <cellStyle name="好_丰桥公司-2013年8月计划-6局 5 2" xfId="23816" xr:uid="{00000000-0005-0000-0000-0000917F0000}"/>
    <cellStyle name="好_丰桥公司-2013年8月计划-6局 6" xfId="15914" xr:uid="{00000000-0005-0000-0000-0000927F0000}"/>
    <cellStyle name="好_丰桥公司-2013年8月计划-6局 6 2" xfId="21842" xr:uid="{00000000-0005-0000-0000-0000937F0000}"/>
    <cellStyle name="好_丰桥公司-2013年8月计划-6局 7" xfId="23803" xr:uid="{00000000-0005-0000-0000-0000947F0000}"/>
    <cellStyle name="好_丰桥公司-2013年9月(半月）-6局" xfId="1446" xr:uid="{00000000-0005-0000-0000-0000957F0000}"/>
    <cellStyle name="好_丰桥公司-2013年9月(半月）-6局 2" xfId="3401" xr:uid="{00000000-0005-0000-0000-0000967F0000}"/>
    <cellStyle name="好_丰桥公司-2013年9月(半月）-6局 2 2" xfId="6190" xr:uid="{00000000-0005-0000-0000-0000977F0000}"/>
    <cellStyle name="好_丰桥公司-2013年9月(半月）-6局 2 2 2" xfId="7908" xr:uid="{00000000-0005-0000-0000-0000987F0000}"/>
    <cellStyle name="好_丰桥公司-2013年9月(半月）-6局 2 2 2 2" xfId="37860" xr:uid="{00000000-0005-0000-0000-0000997F0000}"/>
    <cellStyle name="好_丰桥公司-2013年9月(半月）-6局 2 2 3" xfId="14031" xr:uid="{00000000-0005-0000-0000-00009A7F0000}"/>
    <cellStyle name="好_丰桥公司-2013年9月(半月）-6局 2 2 3 2" xfId="37862" xr:uid="{00000000-0005-0000-0000-00009B7F0000}"/>
    <cellStyle name="好_丰桥公司-2013年9月(半月）-6局 2 2 4" xfId="37859" xr:uid="{00000000-0005-0000-0000-00009C7F0000}"/>
    <cellStyle name="好_丰桥公司-2013年9月(半月）-6局 2 3" xfId="14032" xr:uid="{00000000-0005-0000-0000-00009D7F0000}"/>
    <cellStyle name="好_丰桥公司-2013年9月(半月）-6局 2 3 2" xfId="37863" xr:uid="{00000000-0005-0000-0000-00009E7F0000}"/>
    <cellStyle name="好_丰桥公司-2013年9月(半月）-6局 2 4" xfId="9670" xr:uid="{00000000-0005-0000-0000-00009F7F0000}"/>
    <cellStyle name="好_丰桥公司-2013年9月(半月）-6局 2 4 2" xfId="22797" xr:uid="{00000000-0005-0000-0000-0000A07F0000}"/>
    <cellStyle name="好_丰桥公司-2013年9月(半月）-6局 2 5" xfId="17984" xr:uid="{00000000-0005-0000-0000-0000A17F0000}"/>
    <cellStyle name="好_丰桥公司-2013年9月(半月）-6局 2 5 2" xfId="22817" xr:uid="{00000000-0005-0000-0000-0000A27F0000}"/>
    <cellStyle name="好_丰桥公司-2013年9月(半月）-6局 2 6" xfId="35280" xr:uid="{00000000-0005-0000-0000-0000A37F0000}"/>
    <cellStyle name="好_丰桥公司-2013年9月(半月）-6局 3" xfId="6189" xr:uid="{00000000-0005-0000-0000-0000A47F0000}"/>
    <cellStyle name="好_丰桥公司-2013年9月(半月）-6局 3 2" xfId="7909" xr:uid="{00000000-0005-0000-0000-0000A57F0000}"/>
    <cellStyle name="好_丰桥公司-2013年9月(半月）-6局 3 2 2" xfId="37864" xr:uid="{00000000-0005-0000-0000-0000A67F0000}"/>
    <cellStyle name="好_丰桥公司-2013年9月(半月）-6局 3 3" xfId="12774" xr:uid="{00000000-0005-0000-0000-0000A77F0000}"/>
    <cellStyle name="好_丰桥公司-2013年9月(半月）-6局 3 3 2" xfId="34275" xr:uid="{00000000-0005-0000-0000-0000A87F0000}"/>
    <cellStyle name="好_丰桥公司-2013年9月(半月）-6局 3 4" xfId="35282" xr:uid="{00000000-0005-0000-0000-0000A97F0000}"/>
    <cellStyle name="好_丰桥公司-2013年9月(半月）-6局 4" xfId="12911" xr:uid="{00000000-0005-0000-0000-0000AA7F0000}"/>
    <cellStyle name="好_丰桥公司-2013年9月(半月）-6局 4 2" xfId="35284" xr:uid="{00000000-0005-0000-0000-0000AB7F0000}"/>
    <cellStyle name="好_丰桥公司-2013年9月(半月）-6局 5" xfId="14033" xr:uid="{00000000-0005-0000-0000-0000AC7F0000}"/>
    <cellStyle name="好_丰桥公司-2013年9月(半月）-6局 5 2" xfId="35286" xr:uid="{00000000-0005-0000-0000-0000AD7F0000}"/>
    <cellStyle name="好_丰桥公司-2013年9月(半月）-6局 6" xfId="16097" xr:uid="{00000000-0005-0000-0000-0000AE7F0000}"/>
    <cellStyle name="好_丰桥公司-2013年9月(半月）-6局 6 2" xfId="22567" xr:uid="{00000000-0005-0000-0000-0000AF7F0000}"/>
    <cellStyle name="好_丰桥公司-2013年9月(半月）-6局 7" xfId="37858" xr:uid="{00000000-0005-0000-0000-0000B07F0000}"/>
    <cellStyle name="好_丰桥公司-2013年9月计划-6局" xfId="1732" xr:uid="{00000000-0005-0000-0000-0000B17F0000}"/>
    <cellStyle name="好_丰桥公司-2013年9月计划-6局 2" xfId="3402" xr:uid="{00000000-0005-0000-0000-0000B27F0000}"/>
    <cellStyle name="好_丰桥公司-2013年9月计划-6局 2 2" xfId="6192" xr:uid="{00000000-0005-0000-0000-0000B37F0000}"/>
    <cellStyle name="好_丰桥公司-2013年9月计划-6局 2 2 2" xfId="7910" xr:uid="{00000000-0005-0000-0000-0000B47F0000}"/>
    <cellStyle name="好_丰桥公司-2013年9月计划-6局 2 2 2 2" xfId="37865" xr:uid="{00000000-0005-0000-0000-0000B57F0000}"/>
    <cellStyle name="好_丰桥公司-2013年9月计划-6局 2 2 3" xfId="14034" xr:uid="{00000000-0005-0000-0000-0000B67F0000}"/>
    <cellStyle name="好_丰桥公司-2013年9月计划-6局 2 2 3 2" xfId="37866" xr:uid="{00000000-0005-0000-0000-0000B77F0000}"/>
    <cellStyle name="好_丰桥公司-2013年9月计划-6局 2 2 4" xfId="32616" xr:uid="{00000000-0005-0000-0000-0000B87F0000}"/>
    <cellStyle name="好_丰桥公司-2013年9月计划-6局 2 3" xfId="14035" xr:uid="{00000000-0005-0000-0000-0000B97F0000}"/>
    <cellStyle name="好_丰桥公司-2013年9月计划-6局 2 3 2" xfId="32618" xr:uid="{00000000-0005-0000-0000-0000BA7F0000}"/>
    <cellStyle name="好_丰桥公司-2013年9月计划-6局 2 4" xfId="14036" xr:uid="{00000000-0005-0000-0000-0000BB7F0000}"/>
    <cellStyle name="好_丰桥公司-2013年9月计划-6局 2 4 2" xfId="37867" xr:uid="{00000000-0005-0000-0000-0000BC7F0000}"/>
    <cellStyle name="好_丰桥公司-2013年9月计划-6局 2 5" xfId="17985" xr:uid="{00000000-0005-0000-0000-0000BD7F0000}"/>
    <cellStyle name="好_丰桥公司-2013年9月计划-6局 2 5 2" xfId="36858" xr:uid="{00000000-0005-0000-0000-0000BE7F0000}"/>
    <cellStyle name="好_丰桥公司-2013年9月计划-6局 2 6" xfId="27122" xr:uid="{00000000-0005-0000-0000-0000BF7F0000}"/>
    <cellStyle name="好_丰桥公司-2013年9月计划-6局 3" xfId="6191" xr:uid="{00000000-0005-0000-0000-0000C07F0000}"/>
    <cellStyle name="好_丰桥公司-2013年9月计划-6局 3 2" xfId="7911" xr:uid="{00000000-0005-0000-0000-0000C17F0000}"/>
    <cellStyle name="好_丰桥公司-2013年9月计划-6局 3 2 2" xfId="37868" xr:uid="{00000000-0005-0000-0000-0000C27F0000}"/>
    <cellStyle name="好_丰桥公司-2013年9月计划-6局 3 3" xfId="14037" xr:uid="{00000000-0005-0000-0000-0000C37F0000}"/>
    <cellStyle name="好_丰桥公司-2013年9月计划-6局 3 3 2" xfId="37869" xr:uid="{00000000-0005-0000-0000-0000C47F0000}"/>
    <cellStyle name="好_丰桥公司-2013年9月计划-6局 3 4" xfId="27125" xr:uid="{00000000-0005-0000-0000-0000C57F0000}"/>
    <cellStyle name="好_丰桥公司-2013年9月计划-6局 4" xfId="11168" xr:uid="{00000000-0005-0000-0000-0000C67F0000}"/>
    <cellStyle name="好_丰桥公司-2013年9月计划-6局 4 2" xfId="27127" xr:uid="{00000000-0005-0000-0000-0000C77F0000}"/>
    <cellStyle name="好_丰桥公司-2013年9月计划-6局 5" xfId="12226" xr:uid="{00000000-0005-0000-0000-0000C87F0000}"/>
    <cellStyle name="好_丰桥公司-2013年9月计划-6局 5 2" xfId="27130" xr:uid="{00000000-0005-0000-0000-0000C97F0000}"/>
    <cellStyle name="好_丰桥公司-2013年9月计划-6局 6" xfId="16369" xr:uid="{00000000-0005-0000-0000-0000CA7F0000}"/>
    <cellStyle name="好_丰桥公司-2013年9月计划-6局 6 2" xfId="32801" xr:uid="{00000000-0005-0000-0000-0000CB7F0000}"/>
    <cellStyle name="好_丰桥公司-2013年9月计划-6局 7" xfId="27119" xr:uid="{00000000-0005-0000-0000-0000CC7F0000}"/>
    <cellStyle name="好_福州威斯汀酒店_公共区_工程量清单100325" xfId="3403" xr:uid="{00000000-0005-0000-0000-0000CD7F0000}"/>
    <cellStyle name="好_福州威斯汀酒店_公共区_工程量清单100325 2" xfId="3376" xr:uid="{00000000-0005-0000-0000-0000CE7F0000}"/>
    <cellStyle name="好_福州威斯汀酒店_公共区_工程量清单100325 2 2" xfId="6194" xr:uid="{00000000-0005-0000-0000-0000CF7F0000}"/>
    <cellStyle name="好_福州威斯汀酒店_公共区_工程量清单100325 2 2 2" xfId="31384" xr:uid="{00000000-0005-0000-0000-0000D07F0000}"/>
    <cellStyle name="好_福州威斯汀酒店_公共区_工程量清单100325 2 3" xfId="14038" xr:uid="{00000000-0005-0000-0000-0000D17F0000}"/>
    <cellStyle name="好_福州威斯汀酒店_公共区_工程量清单100325 2 3 2" xfId="31387" xr:uid="{00000000-0005-0000-0000-0000D27F0000}"/>
    <cellStyle name="好_福州威斯汀酒店_公共区_工程量清单100325 2 4" xfId="14039" xr:uid="{00000000-0005-0000-0000-0000D37F0000}"/>
    <cellStyle name="好_福州威斯汀酒店_公共区_工程量清单100325 2 4 2" xfId="37872" xr:uid="{00000000-0005-0000-0000-0000D47F0000}"/>
    <cellStyle name="好_福州威斯汀酒店_公共区_工程量清单100325 2 5" xfId="17959" xr:uid="{00000000-0005-0000-0000-0000D57F0000}"/>
    <cellStyle name="好_福州威斯汀酒店_公共区_工程量清单100325 2 5 2" xfId="37873" xr:uid="{00000000-0005-0000-0000-0000D67F0000}"/>
    <cellStyle name="好_福州威斯汀酒店_公共区_工程量清单100325 2 6" xfId="37871" xr:uid="{00000000-0005-0000-0000-0000D77F0000}"/>
    <cellStyle name="好_福州威斯汀酒店_公共区_工程量清单100325 3" xfId="6193" xr:uid="{00000000-0005-0000-0000-0000D87F0000}"/>
    <cellStyle name="好_福州威斯汀酒店_公共区_工程量清单100325 3 2" xfId="37874" xr:uid="{00000000-0005-0000-0000-0000D97F0000}"/>
    <cellStyle name="好_福州威斯汀酒店_公共区_工程量清单100325 4" xfId="14040" xr:uid="{00000000-0005-0000-0000-0000DA7F0000}"/>
    <cellStyle name="好_福州威斯汀酒店_公共区_工程量清单100325 4 2" xfId="37875" xr:uid="{00000000-0005-0000-0000-0000DB7F0000}"/>
    <cellStyle name="好_福州威斯汀酒店_公共区_工程量清单100325 5" xfId="14041" xr:uid="{00000000-0005-0000-0000-0000DC7F0000}"/>
    <cellStyle name="好_福州威斯汀酒店_公共区_工程量清单100325 5 2" xfId="37876" xr:uid="{00000000-0005-0000-0000-0000DD7F0000}"/>
    <cellStyle name="好_福州威斯汀酒店_公共区_工程量清单100325 6" xfId="17986" xr:uid="{00000000-0005-0000-0000-0000DE7F0000}"/>
    <cellStyle name="好_福州威斯汀酒店_公共区_工程量清单100325 6 2" xfId="37877" xr:uid="{00000000-0005-0000-0000-0000DF7F0000}"/>
    <cellStyle name="好_福州威斯汀酒店_公共区_工程量清单100325 7" xfId="37870" xr:uid="{00000000-0005-0000-0000-0000E07F0000}"/>
    <cellStyle name="好_副本2013年6月中旬产值完成及计划表03" xfId="2676" xr:uid="{00000000-0005-0000-0000-0000E17F0000}"/>
    <cellStyle name="好_副本2013年6月中旬产值完成及计划表03 2" xfId="2216" xr:uid="{00000000-0005-0000-0000-0000E27F0000}"/>
    <cellStyle name="好_副本2013年6月中旬产值完成及计划表03 2 2" xfId="6196" xr:uid="{00000000-0005-0000-0000-0000E37F0000}"/>
    <cellStyle name="好_副本2013年6月中旬产值完成及计划表03 2 2 2" xfId="37878" xr:uid="{00000000-0005-0000-0000-0000E47F0000}"/>
    <cellStyle name="好_副本2013年6月中旬产值完成及计划表03 2 3" xfId="14042" xr:uid="{00000000-0005-0000-0000-0000E57F0000}"/>
    <cellStyle name="好_副本2013年6月中旬产值完成及计划表03 2 3 2" xfId="37879" xr:uid="{00000000-0005-0000-0000-0000E67F0000}"/>
    <cellStyle name="好_副本2013年6月中旬产值完成及计划表03 2 4" xfId="14043" xr:uid="{00000000-0005-0000-0000-0000E77F0000}"/>
    <cellStyle name="好_副本2013年6月中旬产值完成及计划表03 2 4 2" xfId="37880" xr:uid="{00000000-0005-0000-0000-0000E87F0000}"/>
    <cellStyle name="好_副本2013年6月中旬产值完成及计划表03 2 5" xfId="16818" xr:uid="{00000000-0005-0000-0000-0000E97F0000}"/>
    <cellStyle name="好_副本2013年6月中旬产值完成及计划表03 2 5 2" xfId="37881" xr:uid="{00000000-0005-0000-0000-0000EA7F0000}"/>
    <cellStyle name="好_副本2013年6月中旬产值完成及计划表03 2 6" xfId="25777" xr:uid="{00000000-0005-0000-0000-0000EB7F0000}"/>
    <cellStyle name="好_副本2013年6月中旬产值完成及计划表03 3" xfId="6195" xr:uid="{00000000-0005-0000-0000-0000EC7F0000}"/>
    <cellStyle name="好_副本2013年6月中旬产值完成及计划表03 3 2" xfId="25780" xr:uid="{00000000-0005-0000-0000-0000ED7F0000}"/>
    <cellStyle name="好_副本2013年6月中旬产值完成及计划表03 4" xfId="14044" xr:uid="{00000000-0005-0000-0000-0000EE7F0000}"/>
    <cellStyle name="好_副本2013年6月中旬产值完成及计划表03 4 2" xfId="25783" xr:uid="{00000000-0005-0000-0000-0000EF7F0000}"/>
    <cellStyle name="好_副本2013年6月中旬产值完成及计划表03 5" xfId="11833" xr:uid="{00000000-0005-0000-0000-0000F07F0000}"/>
    <cellStyle name="好_副本2013年6月中旬产值完成及计划表03 5 2" xfId="31895" xr:uid="{00000000-0005-0000-0000-0000F17F0000}"/>
    <cellStyle name="好_副本2013年6月中旬产值完成及计划表03 6" xfId="17274" xr:uid="{00000000-0005-0000-0000-0000F27F0000}"/>
    <cellStyle name="好_副本2013年6月中旬产值完成及计划表03 6 2" xfId="31898" xr:uid="{00000000-0005-0000-0000-0000F37F0000}"/>
    <cellStyle name="好_副本2013年6月中旬产值完成及计划表03 7" xfId="31343" xr:uid="{00000000-0005-0000-0000-0000F47F0000}"/>
    <cellStyle name="好_工程项目物资数量计划 实耗对比表" xfId="4214" xr:uid="{00000000-0005-0000-0000-0000F57F0000}"/>
    <cellStyle name="好_工程项目物资数量计划 实耗对比表 2" xfId="37882" xr:uid="{00000000-0005-0000-0000-0000F67F0000}"/>
    <cellStyle name="好_广州分公司2013年5月份计划及4月份完成情况" xfId="3404" xr:uid="{00000000-0005-0000-0000-0000F77F0000}"/>
    <cellStyle name="好_广州分公司2013年5月份计划及4月份完成情况 2" xfId="3094" xr:uid="{00000000-0005-0000-0000-0000F87F0000}"/>
    <cellStyle name="好_广州分公司2013年5月份计划及4月份完成情况 2 2" xfId="6198" xr:uid="{00000000-0005-0000-0000-0000F97F0000}"/>
    <cellStyle name="好_广州分公司2013年5月份计划及4月份完成情况 2 2 2" xfId="7912" xr:uid="{00000000-0005-0000-0000-0000FA7F0000}"/>
    <cellStyle name="好_广州分公司2013年5月份计划及4月份完成情况 2 2 2 2" xfId="35684" xr:uid="{00000000-0005-0000-0000-0000FB7F0000}"/>
    <cellStyle name="好_广州分公司2013年5月份计划及4月份完成情况 2 2 3" xfId="11100" xr:uid="{00000000-0005-0000-0000-0000FC7F0000}"/>
    <cellStyle name="好_广州分公司2013年5月份计划及4月份完成情况 2 2 3 2" xfId="21353" xr:uid="{00000000-0005-0000-0000-0000FD7F0000}"/>
    <cellStyle name="好_广州分公司2013年5月份计划及4月份完成情况 2 2 4" xfId="37145" xr:uid="{00000000-0005-0000-0000-0000FE7F0000}"/>
    <cellStyle name="好_广州分公司2013年5月份计划及4月份完成情况 2 3" xfId="14046" xr:uid="{00000000-0005-0000-0000-0000FF7F0000}"/>
    <cellStyle name="好_广州分公司2013年5月份计划及4月份完成情况 2 3 2" xfId="37883" xr:uid="{00000000-0005-0000-0000-000000800000}"/>
    <cellStyle name="好_广州分公司2013年5月份计划及4月份完成情况 2 4" xfId="8669" xr:uid="{00000000-0005-0000-0000-000001800000}"/>
    <cellStyle name="好_广州分公司2013年5月份计划及4月份完成情况 2 4 2" xfId="22472" xr:uid="{00000000-0005-0000-0000-000002800000}"/>
    <cellStyle name="好_广州分公司2013年5月份计划及4月份完成情况 2 5" xfId="17676" xr:uid="{00000000-0005-0000-0000-000003800000}"/>
    <cellStyle name="好_广州分公司2013年5月份计划及4月份完成情况 2 5 2" xfId="37884" xr:uid="{00000000-0005-0000-0000-000004800000}"/>
    <cellStyle name="好_广州分公司2013年5月份计划及4月份完成情况 2 6" xfId="31528" xr:uid="{00000000-0005-0000-0000-000005800000}"/>
    <cellStyle name="好_广州分公司2013年5月份计划及4月份完成情况 3" xfId="6197" xr:uid="{00000000-0005-0000-0000-000006800000}"/>
    <cellStyle name="好_广州分公司2013年5月份计划及4月份完成情况 3 2" xfId="7913" xr:uid="{00000000-0005-0000-0000-000007800000}"/>
    <cellStyle name="好_广州分公司2013年5月份计划及4月份完成情况 3 2 2" xfId="37885" xr:uid="{00000000-0005-0000-0000-000008800000}"/>
    <cellStyle name="好_广州分公司2013年5月份计划及4月份完成情况 3 3" xfId="14047" xr:uid="{00000000-0005-0000-0000-000009800000}"/>
    <cellStyle name="好_广州分公司2013年5月份计划及4月份完成情况 3 3 2" xfId="37886" xr:uid="{00000000-0005-0000-0000-00000A800000}"/>
    <cellStyle name="好_广州分公司2013年5月份计划及4月份完成情况 3 4" xfId="31530" xr:uid="{00000000-0005-0000-0000-00000B800000}"/>
    <cellStyle name="好_广州分公司2013年5月份计划及4月份完成情况 4" xfId="14048" xr:uid="{00000000-0005-0000-0000-00000C800000}"/>
    <cellStyle name="好_广州分公司2013年5月份计划及4月份完成情况 4 2" xfId="37887" xr:uid="{00000000-0005-0000-0000-00000D800000}"/>
    <cellStyle name="好_广州分公司2013年5月份计划及4月份完成情况 5" xfId="14049" xr:uid="{00000000-0005-0000-0000-00000E800000}"/>
    <cellStyle name="好_广州分公司2013年5月份计划及4月份完成情况 5 2" xfId="37888" xr:uid="{00000000-0005-0000-0000-00000F800000}"/>
    <cellStyle name="好_广州分公司2013年5月份计划及4月份完成情况 6" xfId="17987" xr:uid="{00000000-0005-0000-0000-000010800000}"/>
    <cellStyle name="好_广州分公司2013年5月份计划及4月份完成情况 6 2" xfId="37889" xr:uid="{00000000-0005-0000-0000-000011800000}"/>
    <cellStyle name="好_广州分公司2013年5月份计划及4月份完成情况 7" xfId="33208" xr:uid="{00000000-0005-0000-0000-000012800000}"/>
    <cellStyle name="好_广州分公司2013年6月份计划及5月份完成情况" xfId="3406" xr:uid="{00000000-0005-0000-0000-000013800000}"/>
    <cellStyle name="好_广州分公司2013年6月份计划及5月份完成情况 2" xfId="1849" xr:uid="{00000000-0005-0000-0000-000014800000}"/>
    <cellStyle name="好_广州分公司2013年6月份计划及5月份完成情况 2 2" xfId="6200" xr:uid="{00000000-0005-0000-0000-000015800000}"/>
    <cellStyle name="好_广州分公司2013年6月份计划及5月份完成情况 2 2 2" xfId="26495" xr:uid="{00000000-0005-0000-0000-000016800000}"/>
    <cellStyle name="好_广州分公司2013年6月份计划及5月份完成情况 2 3" xfId="10241" xr:uid="{00000000-0005-0000-0000-000017800000}"/>
    <cellStyle name="好_广州分公司2013年6月份计划及5月份完成情况 2 3 2" xfId="24808" xr:uid="{00000000-0005-0000-0000-000018800000}"/>
    <cellStyle name="好_广州分公司2013年6月份计划及5月份完成情况 2 4" xfId="10037" xr:uid="{00000000-0005-0000-0000-000019800000}"/>
    <cellStyle name="好_广州分公司2013年6月份计划及5月份完成情况 2 4 2" xfId="28089" xr:uid="{00000000-0005-0000-0000-00001A800000}"/>
    <cellStyle name="好_广州分公司2013年6月份计划及5月份完成情况 2 5" xfId="16479" xr:uid="{00000000-0005-0000-0000-00001B800000}"/>
    <cellStyle name="好_广州分公司2013年6月份计划及5月份完成情况 2 5 2" xfId="37891" xr:uid="{00000000-0005-0000-0000-00001C800000}"/>
    <cellStyle name="好_广州分公司2013年6月份计划及5月份完成情况 2 6" xfId="28086" xr:uid="{00000000-0005-0000-0000-00001D800000}"/>
    <cellStyle name="好_广州分公司2013年6月份计划及5月份完成情况 3" xfId="6199" xr:uid="{00000000-0005-0000-0000-00001E800000}"/>
    <cellStyle name="好_广州分公司2013年6月份计划及5月份完成情况 3 2" xfId="34456" xr:uid="{00000000-0005-0000-0000-00001F800000}"/>
    <cellStyle name="好_广州分公司2013年6月份计划及5月份完成情况 4" xfId="10966" xr:uid="{00000000-0005-0000-0000-000020800000}"/>
    <cellStyle name="好_广州分公司2013年6月份计划及5月份完成情况 4 2" xfId="22545" xr:uid="{00000000-0005-0000-0000-000021800000}"/>
    <cellStyle name="好_广州分公司2013年6月份计划及5月份完成情况 5" xfId="8614" xr:uid="{00000000-0005-0000-0000-000022800000}"/>
    <cellStyle name="好_广州分公司2013年6月份计划及5月份完成情况 5 2" xfId="30031" xr:uid="{00000000-0005-0000-0000-000023800000}"/>
    <cellStyle name="好_广州分公司2013年6月份计划及5月份完成情况 6" xfId="17989" xr:uid="{00000000-0005-0000-0000-000024800000}"/>
    <cellStyle name="好_广州分公司2013年6月份计划及5月份完成情况 6 2" xfId="30033" xr:uid="{00000000-0005-0000-0000-000025800000}"/>
    <cellStyle name="好_广州分公司2013年6月份计划及5月份完成情况 7" xfId="37890" xr:uid="{00000000-0005-0000-0000-000026800000}"/>
    <cellStyle name="好_广州分公司2013年7月份计划及6月份完成情况" xfId="3407" xr:uid="{00000000-0005-0000-0000-000027800000}"/>
    <cellStyle name="好_广州分公司2013年7月份计划及6月份完成情况 2" xfId="3408" xr:uid="{00000000-0005-0000-0000-000028800000}"/>
    <cellStyle name="好_广州分公司2013年7月份计划及6月份完成情况 2 2" xfId="6202" xr:uid="{00000000-0005-0000-0000-000029800000}"/>
    <cellStyle name="好_广州分公司2013年7月份计划及6月份完成情况 2 2 2" xfId="37893" xr:uid="{00000000-0005-0000-0000-00002A800000}"/>
    <cellStyle name="好_广州分公司2013年7月份计划及6月份完成情况 2 3" xfId="9174" xr:uid="{00000000-0005-0000-0000-00002B800000}"/>
    <cellStyle name="好_广州分公司2013年7月份计划及6月份完成情况 2 3 2" xfId="24237" xr:uid="{00000000-0005-0000-0000-00002C800000}"/>
    <cellStyle name="好_广州分公司2013年7月份计划及6月份完成情况 2 4" xfId="10347" xr:uid="{00000000-0005-0000-0000-00002D800000}"/>
    <cellStyle name="好_广州分公司2013年7月份计划及6月份完成情况 2 4 2" xfId="26410" xr:uid="{00000000-0005-0000-0000-00002E800000}"/>
    <cellStyle name="好_广州分公司2013年7月份计划及6月份完成情况 2 5" xfId="17991" xr:uid="{00000000-0005-0000-0000-00002F800000}"/>
    <cellStyle name="好_广州分公司2013年7月份计划及6月份完成情况 2 5 2" xfId="28036" xr:uid="{00000000-0005-0000-0000-000030800000}"/>
    <cellStyle name="好_广州分公司2013年7月份计划及6月份完成情况 2 6" xfId="37892" xr:uid="{00000000-0005-0000-0000-000031800000}"/>
    <cellStyle name="好_广州分公司2013年7月份计划及6月份完成情况 3" xfId="6201" xr:uid="{00000000-0005-0000-0000-000032800000}"/>
    <cellStyle name="好_广州分公司2013年7月份计划及6月份完成情况 3 2" xfId="37894" xr:uid="{00000000-0005-0000-0000-000033800000}"/>
    <cellStyle name="好_广州分公司2013年7月份计划及6月份完成情况 4" xfId="14050" xr:uid="{00000000-0005-0000-0000-000034800000}"/>
    <cellStyle name="好_广州分公司2013年7月份计划及6月份完成情况 4 2" xfId="28814" xr:uid="{00000000-0005-0000-0000-000035800000}"/>
    <cellStyle name="好_广州分公司2013年7月份计划及6月份完成情况 5" xfId="14051" xr:uid="{00000000-0005-0000-0000-000036800000}"/>
    <cellStyle name="好_广州分公司2013年7月份计划及6月份完成情况 5 2" xfId="28819" xr:uid="{00000000-0005-0000-0000-000037800000}"/>
    <cellStyle name="好_广州分公司2013年7月份计划及6月份完成情况 6" xfId="17990" xr:uid="{00000000-0005-0000-0000-000038800000}"/>
    <cellStyle name="好_广州分公司2013年7月份计划及6月份完成情况 6 2" xfId="28821" xr:uid="{00000000-0005-0000-0000-000039800000}"/>
    <cellStyle name="好_广州分公司2013年7月份计划及6月份完成情况 7" xfId="37212" xr:uid="{00000000-0005-0000-0000-00003A800000}"/>
    <cellStyle name="好_广州分公司2013年8月份计划及7月份完成情况" xfId="2030" xr:uid="{00000000-0005-0000-0000-00003B800000}"/>
    <cellStyle name="好_广州分公司2013年8月份计划及7月份完成情况 2" xfId="2174" xr:uid="{00000000-0005-0000-0000-00003C800000}"/>
    <cellStyle name="好_广州分公司2013年8月份计划及7月份完成情况 2 2" xfId="6204" xr:uid="{00000000-0005-0000-0000-00003D800000}"/>
    <cellStyle name="好_广州分公司2013年8月份计划及7月份完成情况 2 2 2" xfId="37896" xr:uid="{00000000-0005-0000-0000-00003E800000}"/>
    <cellStyle name="好_广州分公司2013年8月份计划及7月份完成情况 2 3" xfId="14052" xr:uid="{00000000-0005-0000-0000-00003F800000}"/>
    <cellStyle name="好_广州分公司2013年8月份计划及7月份完成情况 2 3 2" xfId="37897" xr:uid="{00000000-0005-0000-0000-000040800000}"/>
    <cellStyle name="好_广州分公司2013年8月份计划及7月份完成情况 2 4" xfId="14053" xr:uid="{00000000-0005-0000-0000-000041800000}"/>
    <cellStyle name="好_广州分公司2013年8月份计划及7月份完成情况 2 4 2" xfId="37898" xr:uid="{00000000-0005-0000-0000-000042800000}"/>
    <cellStyle name="好_广州分公司2013年8月份计划及7月份完成情况 2 5" xfId="16776" xr:uid="{00000000-0005-0000-0000-000043800000}"/>
    <cellStyle name="好_广州分公司2013年8月份计划及7月份完成情况 2 5 2" xfId="37899" xr:uid="{00000000-0005-0000-0000-000044800000}"/>
    <cellStyle name="好_广州分公司2013年8月份计划及7月份完成情况 2 6" xfId="37895" xr:uid="{00000000-0005-0000-0000-000045800000}"/>
    <cellStyle name="好_广州分公司2013年8月份计划及7月份完成情况 3" xfId="6203" xr:uid="{00000000-0005-0000-0000-000046800000}"/>
    <cellStyle name="好_广州分公司2013年8月份计划及7月份完成情况 3 2" xfId="34789" xr:uid="{00000000-0005-0000-0000-000047800000}"/>
    <cellStyle name="好_广州分公司2013年8月份计划及7月份完成情况 4" xfId="14054" xr:uid="{00000000-0005-0000-0000-000048800000}"/>
    <cellStyle name="好_广州分公司2013年8月份计划及7月份完成情况 4 2" xfId="37900" xr:uid="{00000000-0005-0000-0000-000049800000}"/>
    <cellStyle name="好_广州分公司2013年8月份计划及7月份完成情况 5" xfId="11068" xr:uid="{00000000-0005-0000-0000-00004A800000}"/>
    <cellStyle name="好_广州分公司2013年8月份计划及7月份完成情况 5 2" xfId="21720" xr:uid="{00000000-0005-0000-0000-00004B800000}"/>
    <cellStyle name="好_广州分公司2013年8月份计划及7月份完成情况 6" xfId="16641" xr:uid="{00000000-0005-0000-0000-00004C800000}"/>
    <cellStyle name="好_广州分公司2013年8月份计划及7月份完成情况 6 2" xfId="37901" xr:uid="{00000000-0005-0000-0000-00004D800000}"/>
    <cellStyle name="好_广州分公司2013年8月份计划及7月份完成情况 7" xfId="35373" xr:uid="{00000000-0005-0000-0000-00004E800000}"/>
    <cellStyle name="好_广州分公司2013年9月份计划及8月份完成情况" xfId="1922" xr:uid="{00000000-0005-0000-0000-00004F800000}"/>
    <cellStyle name="好_广州分公司2013年9月份计划及8月份完成情况 2" xfId="2003" xr:uid="{00000000-0005-0000-0000-000050800000}"/>
    <cellStyle name="好_广州分公司2013年9月份计划及8月份完成情况 2 2" xfId="6206" xr:uid="{00000000-0005-0000-0000-000051800000}"/>
    <cellStyle name="好_广州分公司2013年9月份计划及8月份完成情况 2 2 2" xfId="37902" xr:uid="{00000000-0005-0000-0000-000052800000}"/>
    <cellStyle name="好_广州分公司2013年9月份计划及8月份完成情况 2 3" xfId="14055" xr:uid="{00000000-0005-0000-0000-000053800000}"/>
    <cellStyle name="好_广州分公司2013年9月份计划及8月份完成情况 2 3 2" xfId="37903" xr:uid="{00000000-0005-0000-0000-000054800000}"/>
    <cellStyle name="好_广州分公司2013年9月份计划及8月份完成情况 2 4" xfId="11089" xr:uid="{00000000-0005-0000-0000-000055800000}"/>
    <cellStyle name="好_广州分公司2013年9月份计划及8月份完成情况 2 4 2" xfId="21565" xr:uid="{00000000-0005-0000-0000-000056800000}"/>
    <cellStyle name="好_广州分公司2013年9月份计划及8月份完成情况 2 5" xfId="16624" xr:uid="{00000000-0005-0000-0000-000057800000}"/>
    <cellStyle name="好_广州分公司2013年9月份计划及8月份完成情况 2 5 2" xfId="37904" xr:uid="{00000000-0005-0000-0000-000058800000}"/>
    <cellStyle name="好_广州分公司2013年9月份计划及8月份完成情况 2 6" xfId="23501" xr:uid="{00000000-0005-0000-0000-000059800000}"/>
    <cellStyle name="好_广州分公司2013年9月份计划及8月份完成情况 3" xfId="6205" xr:uid="{00000000-0005-0000-0000-00005A800000}"/>
    <cellStyle name="好_广州分公司2013年9月份计划及8月份完成情况 3 2" xfId="23505" xr:uid="{00000000-0005-0000-0000-00005B800000}"/>
    <cellStyle name="好_广州分公司2013年9月份计划及8月份完成情况 4" xfId="11728" xr:uid="{00000000-0005-0000-0000-00005C800000}"/>
    <cellStyle name="好_广州分公司2013年9月份计划及8月份完成情况 4 2" xfId="31634" xr:uid="{00000000-0005-0000-0000-00005D800000}"/>
    <cellStyle name="好_广州分公司2013年9月份计划及8月份完成情况 5" xfId="11729" xr:uid="{00000000-0005-0000-0000-00005E800000}"/>
    <cellStyle name="好_广州分公司2013年9月份计划及8月份完成情况 5 2" xfId="31636" xr:uid="{00000000-0005-0000-0000-00005F800000}"/>
    <cellStyle name="好_广州分公司2013年9月份计划及8月份完成情况 6" xfId="16547" xr:uid="{00000000-0005-0000-0000-000060800000}"/>
    <cellStyle name="好_广州分公司2013年9月份计划及8月份完成情况 6 2" xfId="31638" xr:uid="{00000000-0005-0000-0000-000061800000}"/>
    <cellStyle name="好_广州分公司2013年9月份计划及8月份完成情况 7" xfId="28560" xr:uid="{00000000-0005-0000-0000-000062800000}"/>
    <cellStyle name="好_广珠铁路五标10天完成统计表" xfId="2570" xr:uid="{00000000-0005-0000-0000-000063800000}"/>
    <cellStyle name="好_广珠铁路五标10天完成统计表 2" xfId="3409" xr:uid="{00000000-0005-0000-0000-000064800000}"/>
    <cellStyle name="好_广珠铁路五标10天完成统计表 2 2" xfId="6208" xr:uid="{00000000-0005-0000-0000-000065800000}"/>
    <cellStyle name="好_广珠铁路五标10天完成统计表 2 2 2" xfId="37908" xr:uid="{00000000-0005-0000-0000-000066800000}"/>
    <cellStyle name="好_广珠铁路五标10天完成统计表 2 3" xfId="14056" xr:uid="{00000000-0005-0000-0000-000067800000}"/>
    <cellStyle name="好_广珠铁路五标10天完成统计表 2 3 2" xfId="37909" xr:uid="{00000000-0005-0000-0000-000068800000}"/>
    <cellStyle name="好_广珠铁路五标10天完成统计表 2 4" xfId="14057" xr:uid="{00000000-0005-0000-0000-000069800000}"/>
    <cellStyle name="好_广珠铁路五标10天完成统计表 2 4 2" xfId="37910" xr:uid="{00000000-0005-0000-0000-00006A800000}"/>
    <cellStyle name="好_广珠铁路五标10天完成统计表 2 5" xfId="17992" xr:uid="{00000000-0005-0000-0000-00006B800000}"/>
    <cellStyle name="好_广珠铁路五标10天完成统计表 2 5 2" xfId="37911" xr:uid="{00000000-0005-0000-0000-00006C800000}"/>
    <cellStyle name="好_广珠铁路五标10天完成统计表 2 6" xfId="37907" xr:uid="{00000000-0005-0000-0000-00006D800000}"/>
    <cellStyle name="好_广珠铁路五标10天完成统计表 3" xfId="6207" xr:uid="{00000000-0005-0000-0000-00006E800000}"/>
    <cellStyle name="好_广珠铁路五标10天完成统计表 3 2" xfId="37913" xr:uid="{00000000-0005-0000-0000-00006F800000}"/>
    <cellStyle name="好_广珠铁路五标10天完成统计表 4" xfId="11830" xr:uid="{00000000-0005-0000-0000-000070800000}"/>
    <cellStyle name="好_广珠铁路五标10天完成统计表 4 2" xfId="31891" xr:uid="{00000000-0005-0000-0000-000071800000}"/>
    <cellStyle name="好_广珠铁路五标10天完成统计表 5" xfId="11831" xr:uid="{00000000-0005-0000-0000-000072800000}"/>
    <cellStyle name="好_广珠铁路五标10天完成统计表 5 2" xfId="31893" xr:uid="{00000000-0005-0000-0000-000073800000}"/>
    <cellStyle name="好_广珠铁路五标10天完成统计表 6" xfId="17174" xr:uid="{00000000-0005-0000-0000-000074800000}"/>
    <cellStyle name="好_广珠铁路五标10天完成统计表 6 2" xfId="22956" xr:uid="{00000000-0005-0000-0000-000075800000}"/>
    <cellStyle name="好_广珠铁路五标10天完成统计表 7" xfId="37905" xr:uid="{00000000-0005-0000-0000-000076800000}"/>
    <cellStyle name="好_广珠铁路五标10天完成统计表_4月完成及5、6、7、8、9月计划" xfId="3410" xr:uid="{00000000-0005-0000-0000-000077800000}"/>
    <cellStyle name="好_广珠铁路五标10天完成统计表_4月完成及5、6、7、8、9月计划 2" xfId="2353" xr:uid="{00000000-0005-0000-0000-000078800000}"/>
    <cellStyle name="好_广珠铁路五标10天完成统计表_4月完成及5、6、7、8、9月计划 2 2" xfId="6210" xr:uid="{00000000-0005-0000-0000-000079800000}"/>
    <cellStyle name="好_广珠铁路五标10天完成统计表_4月完成及5、6、7、8、9月计划 2 2 2" xfId="37915" xr:uid="{00000000-0005-0000-0000-00007A800000}"/>
    <cellStyle name="好_广珠铁路五标10天完成统计表_4月完成及5、6、7、8、9月计划 2 3" xfId="14058" xr:uid="{00000000-0005-0000-0000-00007B800000}"/>
    <cellStyle name="好_广珠铁路五标10天完成统计表_4月完成及5、6、7、8、9月计划 2 3 2" xfId="37916" xr:uid="{00000000-0005-0000-0000-00007C800000}"/>
    <cellStyle name="好_广珠铁路五标10天完成统计表_4月完成及5、6、7、8、9月计划 2 4" xfId="13295" xr:uid="{00000000-0005-0000-0000-00007D800000}"/>
    <cellStyle name="好_广珠铁路五标10天完成统计表_4月完成及5、6、7、8、9月计划 2 4 2" xfId="36194" xr:uid="{00000000-0005-0000-0000-00007E800000}"/>
    <cellStyle name="好_广珠铁路五标10天完成统计表_4月完成及5、6、7、8、9月计划 2 5" xfId="16953" xr:uid="{00000000-0005-0000-0000-00007F800000}"/>
    <cellStyle name="好_广珠铁路五标10天完成统计表_4月完成及5、6、7、8、9月计划 2 5 2" xfId="20727" xr:uid="{00000000-0005-0000-0000-000080800000}"/>
    <cellStyle name="好_广珠铁路五标10天完成统计表_4月完成及5、6、7、8、9月计划 2 6" xfId="37914" xr:uid="{00000000-0005-0000-0000-000081800000}"/>
    <cellStyle name="好_广珠铁路五标10天完成统计表_4月完成及5、6、7、8、9月计划 3" xfId="6209" xr:uid="{00000000-0005-0000-0000-000082800000}"/>
    <cellStyle name="好_广珠铁路五标10天完成统计表_4月完成及5、6、7、8、9月计划 3 2" xfId="37917" xr:uid="{00000000-0005-0000-0000-000083800000}"/>
    <cellStyle name="好_广珠铁路五标10天完成统计表_4月完成及5、6、7、8、9月计划 4" xfId="14059" xr:uid="{00000000-0005-0000-0000-000084800000}"/>
    <cellStyle name="好_广珠铁路五标10天完成统计表_4月完成及5、6、7、8、9月计划 4 2" xfId="37918" xr:uid="{00000000-0005-0000-0000-000085800000}"/>
    <cellStyle name="好_广珠铁路五标10天完成统计表_4月完成及5、6、7、8、9月计划 5" xfId="14060" xr:uid="{00000000-0005-0000-0000-000086800000}"/>
    <cellStyle name="好_广珠铁路五标10天完成统计表_4月完成及5、6、7、8、9月计划 5 2" xfId="37919" xr:uid="{00000000-0005-0000-0000-000087800000}"/>
    <cellStyle name="好_广珠铁路五标10天完成统计表_4月完成及5、6、7、8、9月计划 6" xfId="17993" xr:uid="{00000000-0005-0000-0000-000088800000}"/>
    <cellStyle name="好_广珠铁路五标10天完成统计表_4月完成及5、6、7、8、9月计划 6 2" xfId="37920" xr:uid="{00000000-0005-0000-0000-000089800000}"/>
    <cellStyle name="好_广珠铁路五标10天完成统计表_4月完成及5、6、7、8、9月计划 7" xfId="24439" xr:uid="{00000000-0005-0000-0000-00008A800000}"/>
    <cellStyle name="好_广珠铁路五标10天完成统计表_5、6、7、8、9月计划" xfId="3411" xr:uid="{00000000-0005-0000-0000-00008B800000}"/>
    <cellStyle name="好_广珠铁路五标10天完成统计表_5、6、7、8、9月计划 2" xfId="440" xr:uid="{00000000-0005-0000-0000-00008C800000}"/>
    <cellStyle name="好_广珠铁路五标10天完成统计表_5、6、7、8、9月计划 2 2" xfId="6212" xr:uid="{00000000-0005-0000-0000-00008D800000}"/>
    <cellStyle name="好_广珠铁路五标10天完成统计表_5、6、7、8、9月计划 2 2 2" xfId="37922" xr:uid="{00000000-0005-0000-0000-00008E800000}"/>
    <cellStyle name="好_广珠铁路五标10天完成统计表_5、6、7、8、9月计划 2 3" xfId="14061" xr:uid="{00000000-0005-0000-0000-00008F800000}"/>
    <cellStyle name="好_广珠铁路五标10天完成统计表_5、6、7、8、9月计划 2 3 2" xfId="37923" xr:uid="{00000000-0005-0000-0000-000090800000}"/>
    <cellStyle name="好_广珠铁路五标10天完成统计表_5、6、7、8、9月计划 2 4" xfId="14062" xr:uid="{00000000-0005-0000-0000-000091800000}"/>
    <cellStyle name="好_广珠铁路五标10天完成统计表_5、6、7、8、9月计划 2 4 2" xfId="37924" xr:uid="{00000000-0005-0000-0000-000092800000}"/>
    <cellStyle name="好_广珠铁路五标10天完成统计表_5、6、7、8、9月计划 2 5" xfId="15466" xr:uid="{00000000-0005-0000-0000-000093800000}"/>
    <cellStyle name="好_广珠铁路五标10天完成统计表_5、6、7、8、9月计划 2 5 2" xfId="37925" xr:uid="{00000000-0005-0000-0000-000094800000}"/>
    <cellStyle name="好_广珠铁路五标10天完成统计表_5、6、7、8、9月计划 2 6" xfId="37921" xr:uid="{00000000-0005-0000-0000-000095800000}"/>
    <cellStyle name="好_广珠铁路五标10天完成统计表_5、6、7、8、9月计划 3" xfId="6211" xr:uid="{00000000-0005-0000-0000-000096800000}"/>
    <cellStyle name="好_广珠铁路五标10天完成统计表_5、6、7、8、9月计划 3 2" xfId="37926" xr:uid="{00000000-0005-0000-0000-000097800000}"/>
    <cellStyle name="好_广珠铁路五标10天完成统计表_5、6、7、8、9月计划 4" xfId="8443" xr:uid="{00000000-0005-0000-0000-000098800000}"/>
    <cellStyle name="好_广珠铁路五标10天完成统计表_5、6、7、8、9月计划 4 2" xfId="30275" xr:uid="{00000000-0005-0000-0000-000099800000}"/>
    <cellStyle name="好_广珠铁路五标10天完成统计表_5、6、7、8、9月计划 5" xfId="8426" xr:uid="{00000000-0005-0000-0000-00009A800000}"/>
    <cellStyle name="好_广珠铁路五标10天完成统计表_5、6、7、8、9月计划 5 2" xfId="30277" xr:uid="{00000000-0005-0000-0000-00009B800000}"/>
    <cellStyle name="好_广珠铁路五标10天完成统计表_5、6、7、8、9月计划 6" xfId="17994" xr:uid="{00000000-0005-0000-0000-00009C800000}"/>
    <cellStyle name="好_广珠铁路五标10天完成统计表_5、6、7、8、9月计划 6 2" xfId="30279" xr:uid="{00000000-0005-0000-0000-00009D800000}"/>
    <cellStyle name="好_广珠铁路五标10天完成统计表_5、6、7、8、9月计划 7" xfId="26240" xr:uid="{00000000-0005-0000-0000-00009E800000}"/>
    <cellStyle name="好_广珠铁路五标10天完成统计表_5、6、7、8、9月计划_Book1" xfId="3412" xr:uid="{00000000-0005-0000-0000-00009F800000}"/>
    <cellStyle name="好_广珠铁路五标10天完成统计表_5、6、7、8、9月计划_Book1 2" xfId="2580" xr:uid="{00000000-0005-0000-0000-0000A0800000}"/>
    <cellStyle name="好_广珠铁路五标10天完成统计表_5、6、7、8、9月计划_Book1 2 2" xfId="6214" xr:uid="{00000000-0005-0000-0000-0000A1800000}"/>
    <cellStyle name="好_广珠铁路五标10天完成统计表_5、6、7、8、9月计划_Book1 2 2 2" xfId="7914" xr:uid="{00000000-0005-0000-0000-0000A2800000}"/>
    <cellStyle name="好_广珠铁路五标10天完成统计表_5、6、7、8、9月计划_Book1 2 2 2 2" xfId="37932" xr:uid="{00000000-0005-0000-0000-0000A3800000}"/>
    <cellStyle name="好_广珠铁路五标10天完成统计表_5、6、7、8、9月计划_Book1 2 2 3" xfId="14063" xr:uid="{00000000-0005-0000-0000-0000A4800000}"/>
    <cellStyle name="好_广珠铁路五标10天完成统计表_5、6、7、8、9月计划_Book1 2 2 3 2" xfId="37934" xr:uid="{00000000-0005-0000-0000-0000A5800000}"/>
    <cellStyle name="好_广珠铁路五标10天完成统计表_5、6、7、8、9月计划_Book1 2 2 4" xfId="37930" xr:uid="{00000000-0005-0000-0000-0000A6800000}"/>
    <cellStyle name="好_广珠铁路五标10天完成统计表_5、6、7、8、9月计划_Book1 2 3" xfId="14064" xr:uid="{00000000-0005-0000-0000-0000A7800000}"/>
    <cellStyle name="好_广珠铁路五标10天完成统计表_5、6、7、8、9月计划_Book1 2 3 2" xfId="37935" xr:uid="{00000000-0005-0000-0000-0000A8800000}"/>
    <cellStyle name="好_广珠铁路五标10天完成统计表_5、6、7、8、9月计划_Book1 2 4" xfId="13233" xr:uid="{00000000-0005-0000-0000-0000A9800000}"/>
    <cellStyle name="好_广珠铁路五标10天完成统计表_5、6、7、8、9月计划_Book1 2 4 2" xfId="36055" xr:uid="{00000000-0005-0000-0000-0000AA800000}"/>
    <cellStyle name="好_广珠铁路五标10天完成统计表_5、6、7、8、9月计划_Book1 2 5" xfId="17183" xr:uid="{00000000-0005-0000-0000-0000AB800000}"/>
    <cellStyle name="好_广珠铁路五标10天完成统计表_5、6、7、8、9月计划_Book1 2 5 2" xfId="37936" xr:uid="{00000000-0005-0000-0000-0000AC800000}"/>
    <cellStyle name="好_广珠铁路五标10天完成统计表_5、6、7、8、9月计划_Book1 2 6" xfId="37928" xr:uid="{00000000-0005-0000-0000-0000AD800000}"/>
    <cellStyle name="好_广珠铁路五标10天完成统计表_5、6、7、8、9月计划_Book1 3" xfId="6213" xr:uid="{00000000-0005-0000-0000-0000AE800000}"/>
    <cellStyle name="好_广珠铁路五标10天完成统计表_5、6、7、8、9月计划_Book1 3 2" xfId="7915" xr:uid="{00000000-0005-0000-0000-0000AF800000}"/>
    <cellStyle name="好_广珠铁路五标10天完成统计表_5、6、7、8、9月计划_Book1 3 2 2" xfId="37938" xr:uid="{00000000-0005-0000-0000-0000B0800000}"/>
    <cellStyle name="好_广珠铁路五标10天完成统计表_5、6、7、8、9月计划_Book1 3 3" xfId="14065" xr:uid="{00000000-0005-0000-0000-0000B1800000}"/>
    <cellStyle name="好_广珠铁路五标10天完成统计表_5、6、7、8、9月计划_Book1 3 3 2" xfId="37939" xr:uid="{00000000-0005-0000-0000-0000B2800000}"/>
    <cellStyle name="好_广珠铁路五标10天完成统计表_5、6、7、8、9月计划_Book1 3 4" xfId="37937" xr:uid="{00000000-0005-0000-0000-0000B3800000}"/>
    <cellStyle name="好_广珠铁路五标10天完成统计表_5、6、7、8、9月计划_Book1 4" xfId="14066" xr:uid="{00000000-0005-0000-0000-0000B4800000}"/>
    <cellStyle name="好_广珠铁路五标10天完成统计表_5、6、7、8、9月计划_Book1 4 2" xfId="37941" xr:uid="{00000000-0005-0000-0000-0000B5800000}"/>
    <cellStyle name="好_广珠铁路五标10天完成统计表_5、6、7、8、9月计划_Book1 5" xfId="14068" xr:uid="{00000000-0005-0000-0000-0000B6800000}"/>
    <cellStyle name="好_广珠铁路五标10天完成统计表_5、6、7、8、9月计划_Book1 5 2" xfId="37943" xr:uid="{00000000-0005-0000-0000-0000B7800000}"/>
    <cellStyle name="好_广珠铁路五标10天完成统计表_5、6、7、8、9月计划_Book1 6" xfId="17995" xr:uid="{00000000-0005-0000-0000-0000B8800000}"/>
    <cellStyle name="好_广珠铁路五标10天完成统计表_5、6、7、8、9月计划_Book1 6 2" xfId="37944" xr:uid="{00000000-0005-0000-0000-0000B9800000}"/>
    <cellStyle name="好_广珠铁路五标10天完成统计表_5、6、7、8、9月计划_Book1 7" xfId="37927" xr:uid="{00000000-0005-0000-0000-0000BA800000}"/>
    <cellStyle name="好_广珠铁路五标10天完成统计表_Book1" xfId="1316" xr:uid="{00000000-0005-0000-0000-0000BB800000}"/>
    <cellStyle name="好_广珠铁路五标10天完成统计表_Book1 2" xfId="1320" xr:uid="{00000000-0005-0000-0000-0000BC800000}"/>
    <cellStyle name="好_广珠铁路五标10天完成统计表_Book1 2 2" xfId="6216" xr:uid="{00000000-0005-0000-0000-0000BD800000}"/>
    <cellStyle name="好_广珠铁路五标10天完成统计表_Book1 2 2 2" xfId="7916" xr:uid="{00000000-0005-0000-0000-0000BE800000}"/>
    <cellStyle name="好_广珠铁路五标10天完成统计表_Book1 2 2 2 2" xfId="29275" xr:uid="{00000000-0005-0000-0000-0000BF800000}"/>
    <cellStyle name="好_广珠铁路五标10天完成统计表_Book1 2 2 3" xfId="14069" xr:uid="{00000000-0005-0000-0000-0000C0800000}"/>
    <cellStyle name="好_广珠铁路五标10天完成统计表_Book1 2 2 3 2" xfId="37948" xr:uid="{00000000-0005-0000-0000-0000C1800000}"/>
    <cellStyle name="好_广珠铁路五标10天完成统计表_Book1 2 2 4" xfId="37947" xr:uid="{00000000-0005-0000-0000-0000C2800000}"/>
    <cellStyle name="好_广珠铁路五标10天完成统计表_Book1 2 3" xfId="14070" xr:uid="{00000000-0005-0000-0000-0000C3800000}"/>
    <cellStyle name="好_广珠铁路五标10天完成统计表_Book1 2 3 2" xfId="37949" xr:uid="{00000000-0005-0000-0000-0000C4800000}"/>
    <cellStyle name="好_广珠铁路五标10天完成统计表_Book1 2 4" xfId="14071" xr:uid="{00000000-0005-0000-0000-0000C5800000}"/>
    <cellStyle name="好_广珠铁路五标10天完成统计表_Book1 2 4 2" xfId="37950" xr:uid="{00000000-0005-0000-0000-0000C6800000}"/>
    <cellStyle name="好_广珠铁路五标10天完成统计表_Book1 2 5" xfId="15971" xr:uid="{00000000-0005-0000-0000-0000C7800000}"/>
    <cellStyle name="好_广珠铁路五标10天完成统计表_Book1 2 5 2" xfId="37951" xr:uid="{00000000-0005-0000-0000-0000C8800000}"/>
    <cellStyle name="好_广珠铁路五标10天完成统计表_Book1 2 6" xfId="37946" xr:uid="{00000000-0005-0000-0000-0000C9800000}"/>
    <cellStyle name="好_广珠铁路五标10天完成统计表_Book1 3" xfId="6215" xr:uid="{00000000-0005-0000-0000-0000CA800000}"/>
    <cellStyle name="好_广珠铁路五标10天完成统计表_Book1 3 2" xfId="7917" xr:uid="{00000000-0005-0000-0000-0000CB800000}"/>
    <cellStyle name="好_广珠铁路五标10天完成统计表_Book1 3 2 2" xfId="37953" xr:uid="{00000000-0005-0000-0000-0000CC800000}"/>
    <cellStyle name="好_广珠铁路五标10天完成统计表_Book1 3 3" xfId="14072" xr:uid="{00000000-0005-0000-0000-0000CD800000}"/>
    <cellStyle name="好_广珠铁路五标10天完成统计表_Book1 3 3 2" xfId="37954" xr:uid="{00000000-0005-0000-0000-0000CE800000}"/>
    <cellStyle name="好_广珠铁路五标10天完成统计表_Book1 3 4" xfId="37952" xr:uid="{00000000-0005-0000-0000-0000CF800000}"/>
    <cellStyle name="好_广珠铁路五标10天完成统计表_Book1 4" xfId="14073" xr:uid="{00000000-0005-0000-0000-0000D0800000}"/>
    <cellStyle name="好_广珠铁路五标10天完成统计表_Book1 4 2" xfId="37956" xr:uid="{00000000-0005-0000-0000-0000D1800000}"/>
    <cellStyle name="好_广珠铁路五标10天完成统计表_Book1 5" xfId="8922" xr:uid="{00000000-0005-0000-0000-0000D2800000}"/>
    <cellStyle name="好_广珠铁路五标10天完成统计表_Book1 5 2" xfId="21904" xr:uid="{00000000-0005-0000-0000-0000D3800000}"/>
    <cellStyle name="好_广珠铁路五标10天完成统计表_Book1 6" xfId="15967" xr:uid="{00000000-0005-0000-0000-0000D4800000}"/>
    <cellStyle name="好_广珠铁路五标10天完成统计表_Book1 6 2" xfId="21956" xr:uid="{00000000-0005-0000-0000-0000D5800000}"/>
    <cellStyle name="好_广珠铁路五标10天完成统计表_Book1 7" xfId="37945" xr:uid="{00000000-0005-0000-0000-0000D6800000}"/>
    <cellStyle name="好_广珠铁路五标7月1-10日完成统计表(1)(1)" xfId="3413" xr:uid="{00000000-0005-0000-0000-0000D7800000}"/>
    <cellStyle name="好_广珠铁路五标7月1-10日完成统计表(1)(1) 2" xfId="2405" xr:uid="{00000000-0005-0000-0000-0000D8800000}"/>
    <cellStyle name="好_广珠铁路五标7月1-10日完成统计表(1)(1) 2 2" xfId="6218" xr:uid="{00000000-0005-0000-0000-0000D9800000}"/>
    <cellStyle name="好_广珠铁路五标7月1-10日完成统计表(1)(1) 2 2 2" xfId="32893" xr:uid="{00000000-0005-0000-0000-0000DA800000}"/>
    <cellStyle name="好_广珠铁路五标7月1-10日完成统计表(1)(1) 2 3" xfId="9811" xr:uid="{00000000-0005-0000-0000-0000DB800000}"/>
    <cellStyle name="好_广珠铁路五标7月1-10日完成统计表(1)(1) 2 3 2" xfId="20853" xr:uid="{00000000-0005-0000-0000-0000DC800000}"/>
    <cellStyle name="好_广珠铁路五标7月1-10日完成统计表(1)(1) 2 4" xfId="9812" xr:uid="{00000000-0005-0000-0000-0000DD800000}"/>
    <cellStyle name="好_广珠铁路五标7月1-10日完成统计表(1)(1) 2 4 2" xfId="20810" xr:uid="{00000000-0005-0000-0000-0000DE800000}"/>
    <cellStyle name="好_广珠铁路五标7月1-10日完成统计表(1)(1) 2 5" xfId="17004" xr:uid="{00000000-0005-0000-0000-0000DF800000}"/>
    <cellStyle name="好_广珠铁路五标7月1-10日完成统计表(1)(1) 2 5 2" xfId="20887" xr:uid="{00000000-0005-0000-0000-0000E0800000}"/>
    <cellStyle name="好_广珠铁路五标7月1-10日完成统计表(1)(1) 2 6" xfId="37958" xr:uid="{00000000-0005-0000-0000-0000E1800000}"/>
    <cellStyle name="好_广珠铁路五标7月1-10日完成统计表(1)(1) 3" xfId="6217" xr:uid="{00000000-0005-0000-0000-0000E2800000}"/>
    <cellStyle name="好_广珠铁路五标7月1-10日完成统计表(1)(1) 3 2" xfId="37959" xr:uid="{00000000-0005-0000-0000-0000E3800000}"/>
    <cellStyle name="好_广珠铁路五标7月1-10日完成统计表(1)(1) 4" xfId="14074" xr:uid="{00000000-0005-0000-0000-0000E4800000}"/>
    <cellStyle name="好_广珠铁路五标7月1-10日完成统计表(1)(1) 4 2" xfId="37960" xr:uid="{00000000-0005-0000-0000-0000E5800000}"/>
    <cellStyle name="好_广珠铁路五标7月1-10日完成统计表(1)(1) 5" xfId="10128" xr:uid="{00000000-0005-0000-0000-0000E6800000}"/>
    <cellStyle name="好_广珠铁路五标7月1-10日完成统计表(1)(1) 5 2" xfId="29208" xr:uid="{00000000-0005-0000-0000-0000E7800000}"/>
    <cellStyle name="好_广珠铁路五标7月1-10日完成统计表(1)(1) 6" xfId="17996" xr:uid="{00000000-0005-0000-0000-0000E8800000}"/>
    <cellStyle name="好_广珠铁路五标7月1-10日完成统计表(1)(1) 6 2" xfId="29220" xr:uid="{00000000-0005-0000-0000-0000E9800000}"/>
    <cellStyle name="好_广珠铁路五标7月1-10日完成统计表(1)(1) 7" xfId="37957" xr:uid="{00000000-0005-0000-0000-0000EA800000}"/>
    <cellStyle name="好_广珠铁路五标7月1-10日完成统计表(1)(1)_4月完成及5、6、7、8、9月计划" xfId="3414" xr:uid="{00000000-0005-0000-0000-0000EB800000}"/>
    <cellStyle name="好_广珠铁路五标7月1-10日完成统计表(1)(1)_4月完成及5、6、7、8、9月计划 2" xfId="894" xr:uid="{00000000-0005-0000-0000-0000EC800000}"/>
    <cellStyle name="好_广珠铁路五标7月1-10日完成统计表(1)(1)_4月完成及5、6、7、8、9月计划 2 2" xfId="6220" xr:uid="{00000000-0005-0000-0000-0000ED800000}"/>
    <cellStyle name="好_广珠铁路五标7月1-10日完成统计表(1)(1)_4月完成及5、6、7、8、9月计划 2 2 2" xfId="30141" xr:uid="{00000000-0005-0000-0000-0000EE800000}"/>
    <cellStyle name="好_广珠铁路五标7月1-10日完成统计表(1)(1)_4月完成及5、6、7、8、9月计划 2 3" xfId="14075" xr:uid="{00000000-0005-0000-0000-0000EF800000}"/>
    <cellStyle name="好_广珠铁路五标7月1-10日完成统计表(1)(1)_4月完成及5、6、7、8、9月计划 2 3 2" xfId="30143" xr:uid="{00000000-0005-0000-0000-0000F0800000}"/>
    <cellStyle name="好_广珠铁路五标7月1-10日完成统计表(1)(1)_4月完成及5、6、7、8、9月计划 2 4" xfId="14076" xr:uid="{00000000-0005-0000-0000-0000F1800000}"/>
    <cellStyle name="好_广珠铁路五标7月1-10日完成统计表(1)(1)_4月完成及5、6、7、8、9月计划 2 4 2" xfId="37963" xr:uid="{00000000-0005-0000-0000-0000F2800000}"/>
    <cellStyle name="好_广珠铁路五标7月1-10日完成统计表(1)(1)_4月完成及5、6、7、8、9月计划 2 5" xfId="15672" xr:uid="{00000000-0005-0000-0000-0000F3800000}"/>
    <cellStyle name="好_广珠铁路五标7月1-10日完成统计表(1)(1)_4月完成及5、6、7、8、9月计划 2 5 2" xfId="34273" xr:uid="{00000000-0005-0000-0000-0000F4800000}"/>
    <cellStyle name="好_广珠铁路五标7月1-10日完成统计表(1)(1)_4月完成及5、6、7、8、9月计划 2 6" xfId="37962" xr:uid="{00000000-0005-0000-0000-0000F5800000}"/>
    <cellStyle name="好_广珠铁路五标7月1-10日完成统计表(1)(1)_4月完成及5、6、7、8、9月计划 3" xfId="6219" xr:uid="{00000000-0005-0000-0000-0000F6800000}"/>
    <cellStyle name="好_广珠铁路五标7月1-10日完成统计表(1)(1)_4月完成及5、6、7、8、9月计划 3 2" xfId="37964" xr:uid="{00000000-0005-0000-0000-0000F7800000}"/>
    <cellStyle name="好_广珠铁路五标7月1-10日完成统计表(1)(1)_4月完成及5、6、7、8、9月计划 4" xfId="14077" xr:uid="{00000000-0005-0000-0000-0000F8800000}"/>
    <cellStyle name="好_广珠铁路五标7月1-10日完成统计表(1)(1)_4月完成及5、6、7、8、9月计划 4 2" xfId="37965" xr:uid="{00000000-0005-0000-0000-0000F9800000}"/>
    <cellStyle name="好_广珠铁路五标7月1-10日完成统计表(1)(1)_4月完成及5、6、7、8、9月计划 5" xfId="14078" xr:uid="{00000000-0005-0000-0000-0000FA800000}"/>
    <cellStyle name="好_广珠铁路五标7月1-10日完成统计表(1)(1)_4月完成及5、6、7、8、9月计划 5 2" xfId="37966" xr:uid="{00000000-0005-0000-0000-0000FB800000}"/>
    <cellStyle name="好_广珠铁路五标7月1-10日完成统计表(1)(1)_4月完成及5、6、7、8、9月计划 6" xfId="17997" xr:uid="{00000000-0005-0000-0000-0000FC800000}"/>
    <cellStyle name="好_广珠铁路五标7月1-10日完成统计表(1)(1)_4月完成及5、6、7、8、9月计划 6 2" xfId="37967" xr:uid="{00000000-0005-0000-0000-0000FD800000}"/>
    <cellStyle name="好_广珠铁路五标7月1-10日完成统计表(1)(1)_4月完成及5、6、7、8、9月计划 7" xfId="37961" xr:uid="{00000000-0005-0000-0000-0000FE800000}"/>
    <cellStyle name="好_广珠铁路五标7月1-10日完成统计表(1)(1)_5、6、7、8、9月计划" xfId="1182" xr:uid="{00000000-0005-0000-0000-0000FF800000}"/>
    <cellStyle name="好_广珠铁路五标7月1-10日完成统计表(1)(1)_5、6、7、8、9月计划 2" xfId="1135" xr:uid="{00000000-0005-0000-0000-000000810000}"/>
    <cellStyle name="好_广珠铁路五标7月1-10日完成统计表(1)(1)_5、6、7、8、9月计划 2 2" xfId="6222" xr:uid="{00000000-0005-0000-0000-000001810000}"/>
    <cellStyle name="好_广珠铁路五标7月1-10日完成统计表(1)(1)_5、6、7、8、9月计划 2 2 2" xfId="34800" xr:uid="{00000000-0005-0000-0000-000002810000}"/>
    <cellStyle name="好_广珠铁路五标7月1-10日完成统计表(1)(1)_5、6、7、8、9月计划 2 3" xfId="12840" xr:uid="{00000000-0005-0000-0000-000003810000}"/>
    <cellStyle name="好_广珠铁路五标7月1-10日完成统计表(1)(1)_5、6、7、8、9月计划 2 3 2" xfId="34803" xr:uid="{00000000-0005-0000-0000-000004810000}"/>
    <cellStyle name="好_广珠铁路五标7月1-10日完成统计表(1)(1)_5、6、7、8、9月计划 2 4" xfId="12843" xr:uid="{00000000-0005-0000-0000-000005810000}"/>
    <cellStyle name="好_广珠铁路五标7月1-10日完成统计表(1)(1)_5、6、7、8、9月计划 2 4 2" xfId="34806" xr:uid="{00000000-0005-0000-0000-000006810000}"/>
    <cellStyle name="好_广珠铁路五标7月1-10日完成统计表(1)(1)_5、6、7、8、9月计划 2 5" xfId="15775" xr:uid="{00000000-0005-0000-0000-000007810000}"/>
    <cellStyle name="好_广珠铁路五标7月1-10日完成统计表(1)(1)_5、6、7、8、9月计划 2 5 2" xfId="34808" xr:uid="{00000000-0005-0000-0000-000008810000}"/>
    <cellStyle name="好_广珠铁路五标7月1-10日完成统计表(1)(1)_5、6、7、8、9月计划 2 6" xfId="22355" xr:uid="{00000000-0005-0000-0000-000009810000}"/>
    <cellStyle name="好_广珠铁路五标7月1-10日完成统计表(1)(1)_5、6、7、8、9月计划 3" xfId="6221" xr:uid="{00000000-0005-0000-0000-00000A810000}"/>
    <cellStyle name="好_广珠铁路五标7月1-10日完成统计表(1)(1)_5、6、7、8、9月计划 3 2" xfId="34811" xr:uid="{00000000-0005-0000-0000-00000B810000}"/>
    <cellStyle name="好_广珠铁路五标7月1-10日完成统计表(1)(1)_5、6、7、8、9月计划 4" xfId="12846" xr:uid="{00000000-0005-0000-0000-00000C810000}"/>
    <cellStyle name="好_广珠铁路五标7月1-10日完成统计表(1)(1)_5、6、7、8、9月计划 4 2" xfId="34818" xr:uid="{00000000-0005-0000-0000-00000D810000}"/>
    <cellStyle name="好_广珠铁路五标7月1-10日完成统计表(1)(1)_5、6、7、8、9月计划 5" xfId="12848" xr:uid="{00000000-0005-0000-0000-00000E810000}"/>
    <cellStyle name="好_广珠铁路五标7月1-10日完成统计表(1)(1)_5、6、7、8、9月计划 5 2" xfId="34823" xr:uid="{00000000-0005-0000-0000-00000F810000}"/>
    <cellStyle name="好_广珠铁路五标7月1-10日完成统计表(1)(1)_5、6、7、8、9月计划 6" xfId="15801" xr:uid="{00000000-0005-0000-0000-000010810000}"/>
    <cellStyle name="好_广珠铁路五标7月1-10日完成统计表(1)(1)_5、6、7、8、9月计划 6 2" xfId="34831" xr:uid="{00000000-0005-0000-0000-000011810000}"/>
    <cellStyle name="好_广珠铁路五标7月1-10日完成统计表(1)(1)_5、6、7、8、9月计划 7" xfId="37968" xr:uid="{00000000-0005-0000-0000-000012810000}"/>
    <cellStyle name="好_广珠铁路五标7月1-10日完成统计表(1)(1)_5、6、7、8、9月计划_Book1" xfId="3415" xr:uid="{00000000-0005-0000-0000-000013810000}"/>
    <cellStyle name="好_广珠铁路五标7月1-10日完成统计表(1)(1)_5、6、7、8、9月计划_Book1 2" xfId="1940" xr:uid="{00000000-0005-0000-0000-000014810000}"/>
    <cellStyle name="好_广珠铁路五标7月1-10日完成统计表(1)(1)_5、6、7、8、9月计划_Book1 2 2" xfId="6224" xr:uid="{00000000-0005-0000-0000-000015810000}"/>
    <cellStyle name="好_广珠铁路五标7月1-10日完成统计表(1)(1)_5、6、7、8、9月计划_Book1 2 2 2" xfId="7391" xr:uid="{00000000-0005-0000-0000-000016810000}"/>
    <cellStyle name="好_广珠铁路五标7月1-10日完成统计表(1)(1)_5、6、7、8、9月计划_Book1 2 2 2 2" xfId="37971" xr:uid="{00000000-0005-0000-0000-000017810000}"/>
    <cellStyle name="好_广珠铁路五标7月1-10日完成统计表(1)(1)_5、6、7、8、9月计划_Book1 2 2 3" xfId="14080" xr:uid="{00000000-0005-0000-0000-000018810000}"/>
    <cellStyle name="好_广珠铁路五标7月1-10日完成统计表(1)(1)_5、6、7、8、9月计划_Book1 2 2 3 2" xfId="34797" xr:uid="{00000000-0005-0000-0000-000019810000}"/>
    <cellStyle name="好_广珠铁路五标7月1-10日完成统计表(1)(1)_5、6、7、8、9月计划_Book1 2 2 4" xfId="28325" xr:uid="{00000000-0005-0000-0000-00001A810000}"/>
    <cellStyle name="好_广珠铁路五标7月1-10日完成统计表(1)(1)_5、6、7、8、9月计划_Book1 2 3" xfId="10220" xr:uid="{00000000-0005-0000-0000-00001B810000}"/>
    <cellStyle name="好_广珠铁路五标7月1-10日完成统计表(1)(1)_5、6、7、8、9月计划_Book1 2 3 2" xfId="28327" xr:uid="{00000000-0005-0000-0000-00001C810000}"/>
    <cellStyle name="好_广珠铁路五标7月1-10日完成统计表(1)(1)_5、6、7、8、9月计划_Book1 2 4" xfId="8918" xr:uid="{00000000-0005-0000-0000-00001D810000}"/>
    <cellStyle name="好_广珠铁路五标7月1-10日完成统计表(1)(1)_5、6、7、8、9月计划_Book1 2 4 2" xfId="28329" xr:uid="{00000000-0005-0000-0000-00001E810000}"/>
    <cellStyle name="好_广珠铁路五标7月1-10日完成统计表(1)(1)_5、6、7、8、9月计划_Book1 2 5" xfId="16564" xr:uid="{00000000-0005-0000-0000-00001F810000}"/>
    <cellStyle name="好_广珠铁路五标7月1-10日完成统计表(1)(1)_5、6、7、8、9月计划_Book1 2 5 2" xfId="28331" xr:uid="{00000000-0005-0000-0000-000020810000}"/>
    <cellStyle name="好_广珠铁路五标7月1-10日完成统计表(1)(1)_5、6、7、8、9月计划_Book1 2 6" xfId="28322" xr:uid="{00000000-0005-0000-0000-000021810000}"/>
    <cellStyle name="好_广珠铁路五标7月1-10日完成统计表(1)(1)_5、6、7、8、9月计划_Book1 3" xfId="6223" xr:uid="{00000000-0005-0000-0000-000022810000}"/>
    <cellStyle name="好_广珠铁路五标7月1-10日完成统计表(1)(1)_5、6、7、8、9月计划_Book1 3 2" xfId="7591" xr:uid="{00000000-0005-0000-0000-000023810000}"/>
    <cellStyle name="好_广珠铁路五标7月1-10日完成统计表(1)(1)_5、6、7、8、9月计划_Book1 3 2 2" xfId="37972" xr:uid="{00000000-0005-0000-0000-000024810000}"/>
    <cellStyle name="好_广珠铁路五标7月1-10日完成统计表(1)(1)_5、6、7、8、9月计划_Book1 3 3" xfId="14081" xr:uid="{00000000-0005-0000-0000-000025810000}"/>
    <cellStyle name="好_广珠铁路五标7月1-10日完成统计表(1)(1)_5、6、7、8、9月计划_Book1 3 3 2" xfId="37973" xr:uid="{00000000-0005-0000-0000-000026810000}"/>
    <cellStyle name="好_广珠铁路五标7月1-10日完成统计表(1)(1)_5、6、7、8、9月计划_Book1 3 4" xfId="32470" xr:uid="{00000000-0005-0000-0000-000027810000}"/>
    <cellStyle name="好_广珠铁路五标7月1-10日完成统计表(1)(1)_5、6、7、8、9月计划_Book1 4" xfId="14082" xr:uid="{00000000-0005-0000-0000-000028810000}"/>
    <cellStyle name="好_广珠铁路五标7月1-10日完成统计表(1)(1)_5、6、7、8、9月计划_Book1 4 2" xfId="37974" xr:uid="{00000000-0005-0000-0000-000029810000}"/>
    <cellStyle name="好_广珠铁路五标7月1-10日完成统计表(1)(1)_5、6、7、8、9月计划_Book1 5" xfId="14083" xr:uid="{00000000-0005-0000-0000-00002A810000}"/>
    <cellStyle name="好_广珠铁路五标7月1-10日完成统计表(1)(1)_5、6、7、8、9月计划_Book1 5 2" xfId="37975" xr:uid="{00000000-0005-0000-0000-00002B810000}"/>
    <cellStyle name="好_广珠铁路五标7月1-10日完成统计表(1)(1)_5、6、7、8、9月计划_Book1 6" xfId="17998" xr:uid="{00000000-0005-0000-0000-00002C810000}"/>
    <cellStyle name="好_广珠铁路五标7月1-10日完成统计表(1)(1)_5、6、7、8、9月计划_Book1 6 2" xfId="37976" xr:uid="{00000000-0005-0000-0000-00002D810000}"/>
    <cellStyle name="好_广珠铁路五标7月1-10日完成统计表(1)(1)_5、6、7、8、9月计划_Book1 7" xfId="37969" xr:uid="{00000000-0005-0000-0000-00002E810000}"/>
    <cellStyle name="好_广珠铁路五标7月1-10日完成统计表(1)(1)_Book1" xfId="3416" xr:uid="{00000000-0005-0000-0000-00002F810000}"/>
    <cellStyle name="好_广珠铁路五标7月1-10日完成统计表(1)(1)_Book1 2" xfId="3417" xr:uid="{00000000-0005-0000-0000-000030810000}"/>
    <cellStyle name="好_广珠铁路五标7月1-10日完成统计表(1)(1)_Book1 2 2" xfId="6226" xr:uid="{00000000-0005-0000-0000-000031810000}"/>
    <cellStyle name="好_广珠铁路五标7月1-10日完成统计表(1)(1)_Book1 2 2 2" xfId="7918" xr:uid="{00000000-0005-0000-0000-000032810000}"/>
    <cellStyle name="好_广珠铁路五标7月1-10日完成统计表(1)(1)_Book1 2 2 2 2" xfId="32903" xr:uid="{00000000-0005-0000-0000-000033810000}"/>
    <cellStyle name="好_广珠铁路五标7月1-10日完成统计表(1)(1)_Book1 2 2 3" xfId="12219" xr:uid="{00000000-0005-0000-0000-000034810000}"/>
    <cellStyle name="好_广珠铁路五标7月1-10日完成统计表(1)(1)_Book1 2 2 3 2" xfId="32905" xr:uid="{00000000-0005-0000-0000-000035810000}"/>
    <cellStyle name="好_广珠铁路五标7月1-10日完成统计表(1)(1)_Book1 2 2 4" xfId="24283" xr:uid="{00000000-0005-0000-0000-000036810000}"/>
    <cellStyle name="好_广珠铁路五标7月1-10日完成统计表(1)(1)_Book1 2 3" xfId="9517" xr:uid="{00000000-0005-0000-0000-000037810000}"/>
    <cellStyle name="好_广珠铁路五标7月1-10日完成统计表(1)(1)_Book1 2 3 2" xfId="24287" xr:uid="{00000000-0005-0000-0000-000038810000}"/>
    <cellStyle name="好_广珠铁路五标7月1-10日完成统计表(1)(1)_Book1 2 4" xfId="14084" xr:uid="{00000000-0005-0000-0000-000039810000}"/>
    <cellStyle name="好_广珠铁路五标7月1-10日完成统计表(1)(1)_Book1 2 4 2" xfId="24291" xr:uid="{00000000-0005-0000-0000-00003A810000}"/>
    <cellStyle name="好_广珠铁路五标7月1-10日完成统计表(1)(1)_Book1 2 5" xfId="18000" xr:uid="{00000000-0005-0000-0000-00003B810000}"/>
    <cellStyle name="好_广珠铁路五标7月1-10日完成统计表(1)(1)_Book1 2 5 2" xfId="37978" xr:uid="{00000000-0005-0000-0000-00003C810000}"/>
    <cellStyle name="好_广珠铁路五标7月1-10日完成统计表(1)(1)_Book1 2 6" xfId="37977" xr:uid="{00000000-0005-0000-0000-00003D810000}"/>
    <cellStyle name="好_广珠铁路五标7月1-10日完成统计表(1)(1)_Book1 3" xfId="6225" xr:uid="{00000000-0005-0000-0000-00003E810000}"/>
    <cellStyle name="好_广珠铁路五标7月1-10日完成统计表(1)(1)_Book1 3 2" xfId="7919" xr:uid="{00000000-0005-0000-0000-00003F810000}"/>
    <cellStyle name="好_广珠铁路五标7月1-10日完成统计表(1)(1)_Book1 3 2 2" xfId="24299" xr:uid="{00000000-0005-0000-0000-000040810000}"/>
    <cellStyle name="好_广珠铁路五标7月1-10日完成统计表(1)(1)_Book1 3 3" xfId="14085" xr:uid="{00000000-0005-0000-0000-000041810000}"/>
    <cellStyle name="好_广珠铁路五标7月1-10日完成统计表(1)(1)_Book1 3 3 2" xfId="37980" xr:uid="{00000000-0005-0000-0000-000042810000}"/>
    <cellStyle name="好_广珠铁路五标7月1-10日完成统计表(1)(1)_Book1 3 4" xfId="37979" xr:uid="{00000000-0005-0000-0000-000043810000}"/>
    <cellStyle name="好_广珠铁路五标7月1-10日完成统计表(1)(1)_Book1 4" xfId="14086" xr:uid="{00000000-0005-0000-0000-000044810000}"/>
    <cellStyle name="好_广珠铁路五标7月1-10日完成统计表(1)(1)_Book1 4 2" xfId="37981" xr:uid="{00000000-0005-0000-0000-000045810000}"/>
    <cellStyle name="好_广珠铁路五标7月1-10日完成统计表(1)(1)_Book1 5" xfId="14087" xr:uid="{00000000-0005-0000-0000-000046810000}"/>
    <cellStyle name="好_广珠铁路五标7月1-10日完成统计表(1)(1)_Book1 5 2" xfId="37982" xr:uid="{00000000-0005-0000-0000-000047810000}"/>
    <cellStyle name="好_广珠铁路五标7月1-10日完成统计表(1)(1)_Book1 6" xfId="17999" xr:uid="{00000000-0005-0000-0000-000048810000}"/>
    <cellStyle name="好_广珠铁路五标7月1-10日完成统计表(1)(1)_Book1 6 2" xfId="37983" xr:uid="{00000000-0005-0000-0000-000049810000}"/>
    <cellStyle name="好_广珠铁路五标7月1-10日完成统计表(1)(1)_Book1 7" xfId="23327" xr:uid="{00000000-0005-0000-0000-00004A810000}"/>
    <cellStyle name="好_合同" xfId="3908" xr:uid="{00000000-0005-0000-0000-00004B810000}"/>
    <cellStyle name="好_合同 2" xfId="37984" xr:uid="{00000000-0005-0000-0000-00004C810000}"/>
    <cellStyle name="好_合同台帐" xfId="4215" xr:uid="{00000000-0005-0000-0000-00004D810000}"/>
    <cellStyle name="好_合同台帐 2" xfId="37985" xr:uid="{00000000-0005-0000-0000-00004E810000}"/>
    <cellStyle name="好_合同台帐_项目物资管理台帐" xfId="4216" xr:uid="{00000000-0005-0000-0000-00004F810000}"/>
    <cellStyle name="好_合同台帐_项目物资管理台帐 2" xfId="37986" xr:uid="{00000000-0005-0000-0000-000050810000}"/>
    <cellStyle name="好_合同台帐_项目物资管理台帐汇总表(工程项目物资数量计划 实耗对比表)" xfId="3873" xr:uid="{00000000-0005-0000-0000-000051810000}"/>
    <cellStyle name="好_合同台帐_项目物资管理台帐汇总表(工程项目物资数量计划 实耗对比表) 2" xfId="21369" xr:uid="{00000000-0005-0000-0000-000052810000}"/>
    <cellStyle name="好_合同台帐_主要物资计划与到货报表" xfId="4217" xr:uid="{00000000-0005-0000-0000-000053810000}"/>
    <cellStyle name="好_合同台帐_主要物资计划与到货报表 2" xfId="37987" xr:uid="{00000000-0005-0000-0000-000054810000}"/>
    <cellStyle name="好_呼和项目责任费用预算编制表" xfId="1752" xr:uid="{00000000-0005-0000-0000-000055810000}"/>
    <cellStyle name="好_呼和项目责任费用预算编制表 2" xfId="1754" xr:uid="{00000000-0005-0000-0000-000056810000}"/>
    <cellStyle name="好_呼和项目责任费用预算编制表 2 2" xfId="6228" xr:uid="{00000000-0005-0000-0000-000057810000}"/>
    <cellStyle name="好_呼和项目责任费用预算编制表 2 2 2" xfId="7920" xr:uid="{00000000-0005-0000-0000-000058810000}"/>
    <cellStyle name="好_呼和项目责任费用预算编制表 2 2 2 2" xfId="37990" xr:uid="{00000000-0005-0000-0000-000059810000}"/>
    <cellStyle name="好_呼和项目责任费用预算编制表 2 2 3" xfId="14088" xr:uid="{00000000-0005-0000-0000-00005A810000}"/>
    <cellStyle name="好_呼和项目责任费用预算编制表 2 2 3 2" xfId="37991" xr:uid="{00000000-0005-0000-0000-00005B810000}"/>
    <cellStyle name="好_呼和项目责任费用预算编制表 2 2 4" xfId="37989" xr:uid="{00000000-0005-0000-0000-00005C810000}"/>
    <cellStyle name="好_呼和项目责任费用预算编制表 2 3" xfId="14089" xr:uid="{00000000-0005-0000-0000-00005D810000}"/>
    <cellStyle name="好_呼和项目责任费用预算编制表 2 3 2" xfId="34961" xr:uid="{00000000-0005-0000-0000-00005E810000}"/>
    <cellStyle name="好_呼和项目责任费用预算编制表 2 4" xfId="14090" xr:uid="{00000000-0005-0000-0000-00005F810000}"/>
    <cellStyle name="好_呼和项目责任费用预算编制表 2 4 2" xfId="37992" xr:uid="{00000000-0005-0000-0000-000060810000}"/>
    <cellStyle name="好_呼和项目责任费用预算编制表 2 5" xfId="16390" xr:uid="{00000000-0005-0000-0000-000061810000}"/>
    <cellStyle name="好_呼和项目责任费用预算编制表 2 5 2" xfId="37993" xr:uid="{00000000-0005-0000-0000-000062810000}"/>
    <cellStyle name="好_呼和项目责任费用预算编制表 2 6" xfId="28615" xr:uid="{00000000-0005-0000-0000-000063810000}"/>
    <cellStyle name="好_呼和项目责任费用预算编制表 3" xfId="6227" xr:uid="{00000000-0005-0000-0000-000064810000}"/>
    <cellStyle name="好_呼和项目责任费用预算编制表 3 2" xfId="6900" xr:uid="{00000000-0005-0000-0000-000065810000}"/>
    <cellStyle name="好_呼和项目责任费用预算编制表 3 2 2" xfId="37994" xr:uid="{00000000-0005-0000-0000-000066810000}"/>
    <cellStyle name="好_呼和项目责任费用预算编制表 3 3" xfId="10205" xr:uid="{00000000-0005-0000-0000-000067810000}"/>
    <cellStyle name="好_呼和项目责任费用预算编制表 3 3 2" xfId="28640" xr:uid="{00000000-0005-0000-0000-000068810000}"/>
    <cellStyle name="好_呼和项目责任费用预算编制表 3 4" xfId="21932" xr:uid="{00000000-0005-0000-0000-000069810000}"/>
    <cellStyle name="好_呼和项目责任费用预算编制表 4" xfId="9729" xr:uid="{00000000-0005-0000-0000-00006A810000}"/>
    <cellStyle name="好_呼和项目责任费用预算编制表 4 2" xfId="21962" xr:uid="{00000000-0005-0000-0000-00006B810000}"/>
    <cellStyle name="好_呼和项目责任费用预算编制表 5" xfId="14091" xr:uid="{00000000-0005-0000-0000-00006C810000}"/>
    <cellStyle name="好_呼和项目责任费用预算编制表 5 2" xfId="37995" xr:uid="{00000000-0005-0000-0000-00006D810000}"/>
    <cellStyle name="好_呼和项目责任费用预算编制表 6" xfId="16388" xr:uid="{00000000-0005-0000-0000-00006E810000}"/>
    <cellStyle name="好_呼和项目责任费用预算编制表 6 2" xfId="37996" xr:uid="{00000000-0005-0000-0000-00006F810000}"/>
    <cellStyle name="好_呼和项目责任费用预算编制表 7" xfId="37988" xr:uid="{00000000-0005-0000-0000-000070810000}"/>
    <cellStyle name="好_呼和项目责任费用预算编制表(14-2-25)" xfId="1396" xr:uid="{00000000-0005-0000-0000-000071810000}"/>
    <cellStyle name="好_呼和项目责任费用预算编制表(14-2-25) 2" xfId="3418" xr:uid="{00000000-0005-0000-0000-000072810000}"/>
    <cellStyle name="好_呼和项目责任费用预算编制表(14-2-25) 2 2" xfId="6230" xr:uid="{00000000-0005-0000-0000-000073810000}"/>
    <cellStyle name="好_呼和项目责任费用预算编制表(14-2-25) 2 2 2" xfId="7922" xr:uid="{00000000-0005-0000-0000-000074810000}"/>
    <cellStyle name="好_呼和项目责任费用预算编制表(14-2-25) 2 2 2 2" xfId="33970" xr:uid="{00000000-0005-0000-0000-000075810000}"/>
    <cellStyle name="好_呼和项目责任费用预算编制表(14-2-25) 2 2 3" xfId="12742" xr:uid="{00000000-0005-0000-0000-000076810000}"/>
    <cellStyle name="好_呼和项目责任费用预算编制表(14-2-25) 2 2 3 2" xfId="34204" xr:uid="{00000000-0005-0000-0000-000077810000}"/>
    <cellStyle name="好_呼和项目责任费用预算编制表(14-2-25) 2 2 4" xfId="37997" xr:uid="{00000000-0005-0000-0000-000078810000}"/>
    <cellStyle name="好_呼和项目责任费用预算编制表(14-2-25) 2 3" xfId="14092" xr:uid="{00000000-0005-0000-0000-000079810000}"/>
    <cellStyle name="好_呼和项目责任费用预算编制表(14-2-25) 2 3 2" xfId="37998" xr:uid="{00000000-0005-0000-0000-00007A810000}"/>
    <cellStyle name="好_呼和项目责任费用预算编制表(14-2-25) 2 4" xfId="14093" xr:uid="{00000000-0005-0000-0000-00007B810000}"/>
    <cellStyle name="好_呼和项目责任费用预算编制表(14-2-25) 2 4 2" xfId="37999" xr:uid="{00000000-0005-0000-0000-00007C810000}"/>
    <cellStyle name="好_呼和项目责任费用预算编制表(14-2-25) 2 5" xfId="18001" xr:uid="{00000000-0005-0000-0000-00007D810000}"/>
    <cellStyle name="好_呼和项目责任费用预算编制表(14-2-25) 2 5 2" xfId="38000" xr:uid="{00000000-0005-0000-0000-00007E810000}"/>
    <cellStyle name="好_呼和项目责任费用预算编制表(14-2-25) 2 6" xfId="34848" xr:uid="{00000000-0005-0000-0000-00007F810000}"/>
    <cellStyle name="好_呼和项目责任费用预算编制表(14-2-25) 3" xfId="6229" xr:uid="{00000000-0005-0000-0000-000080810000}"/>
    <cellStyle name="好_呼和项目责任费用预算编制表(14-2-25) 3 2" xfId="7923" xr:uid="{00000000-0005-0000-0000-000081810000}"/>
    <cellStyle name="好_呼和项目责任费用预算编制表(14-2-25) 3 2 2" xfId="38001" xr:uid="{00000000-0005-0000-0000-000082810000}"/>
    <cellStyle name="好_呼和项目责任费用预算编制表(14-2-25) 3 3" xfId="14094" xr:uid="{00000000-0005-0000-0000-000083810000}"/>
    <cellStyle name="好_呼和项目责任费用预算编制表(14-2-25) 3 3 2" xfId="38002" xr:uid="{00000000-0005-0000-0000-000084810000}"/>
    <cellStyle name="好_呼和项目责任费用预算编制表(14-2-25) 3 4" xfId="34851" xr:uid="{00000000-0005-0000-0000-000085810000}"/>
    <cellStyle name="好_呼和项目责任费用预算编制表(14-2-25) 4" xfId="14095" xr:uid="{00000000-0005-0000-0000-000086810000}"/>
    <cellStyle name="好_呼和项目责任费用预算编制表(14-2-25) 4 2" xfId="34853" xr:uid="{00000000-0005-0000-0000-000087810000}"/>
    <cellStyle name="好_呼和项目责任费用预算编制表(14-2-25) 5" xfId="14096" xr:uid="{00000000-0005-0000-0000-000088810000}"/>
    <cellStyle name="好_呼和项目责任费用预算编制表(14-2-25) 5 2" xfId="38003" xr:uid="{00000000-0005-0000-0000-000089810000}"/>
    <cellStyle name="好_呼和项目责任费用预算编制表(14-2-25) 6" xfId="16047" xr:uid="{00000000-0005-0000-0000-00008A810000}"/>
    <cellStyle name="好_呼和项目责任费用预算编制表(14-2-25) 6 2" xfId="38004" xr:uid="{00000000-0005-0000-0000-00008B810000}"/>
    <cellStyle name="好_呼和项目责任费用预算编制表(14-2-25) 7" xfId="28978" xr:uid="{00000000-0005-0000-0000-00008C810000}"/>
    <cellStyle name="好_汇总10月材料动态" xfId="3419" xr:uid="{00000000-0005-0000-0000-00008D810000}"/>
    <cellStyle name="好_汇总10月材料动态 2" xfId="6231" xr:uid="{00000000-0005-0000-0000-00008E810000}"/>
    <cellStyle name="好_汇总10月材料动态 2 2" xfId="37970" xr:uid="{00000000-0005-0000-0000-00008F810000}"/>
    <cellStyle name="好_汇总10月材料动态 3" xfId="14079" xr:uid="{00000000-0005-0000-0000-000090810000}"/>
    <cellStyle name="好_汇总10月材料动态 3 2" xfId="34796" xr:uid="{00000000-0005-0000-0000-000091810000}"/>
    <cellStyle name="好_汇总10月材料动态 4" xfId="14097" xr:uid="{00000000-0005-0000-0000-000092810000}"/>
    <cellStyle name="好_汇总10月材料动态 4 2" xfId="38005" xr:uid="{00000000-0005-0000-0000-000093810000}"/>
    <cellStyle name="好_汇总10月材料动态 5" xfId="18002" xr:uid="{00000000-0005-0000-0000-000094810000}"/>
    <cellStyle name="好_汇总10月材料动态 5 2" xfId="38006" xr:uid="{00000000-0005-0000-0000-000095810000}"/>
    <cellStyle name="好_汇总10月材料动态 6" xfId="28324" xr:uid="{00000000-0005-0000-0000-000096810000}"/>
    <cellStyle name="好_甲供材料" xfId="3420" xr:uid="{00000000-0005-0000-0000-000097810000}"/>
    <cellStyle name="好_甲供材料 2" xfId="3421" xr:uid="{00000000-0005-0000-0000-000098810000}"/>
    <cellStyle name="好_甲供材料 2 2" xfId="6233" xr:uid="{00000000-0005-0000-0000-000099810000}"/>
    <cellStyle name="好_甲供材料 2 2 2" xfId="7924" xr:uid="{00000000-0005-0000-0000-00009A810000}"/>
    <cellStyle name="好_甲供材料 2 2 2 2" xfId="38009" xr:uid="{00000000-0005-0000-0000-00009B810000}"/>
    <cellStyle name="好_甲供材料 2 2 3" xfId="14098" xr:uid="{00000000-0005-0000-0000-00009C810000}"/>
    <cellStyle name="好_甲供材料 2 2 3 2" xfId="38010" xr:uid="{00000000-0005-0000-0000-00009D810000}"/>
    <cellStyle name="好_甲供材料 2 2 4" xfId="38008" xr:uid="{00000000-0005-0000-0000-00009E810000}"/>
    <cellStyle name="好_甲供材料 2 3" xfId="8801" xr:uid="{00000000-0005-0000-0000-00009F810000}"/>
    <cellStyle name="好_甲供材料 2 3 2" xfId="29055" xr:uid="{00000000-0005-0000-0000-0000A0810000}"/>
    <cellStyle name="好_甲供材料 2 4" xfId="8800" xr:uid="{00000000-0005-0000-0000-0000A1810000}"/>
    <cellStyle name="好_甲供材料 2 4 2" xfId="29057" xr:uid="{00000000-0005-0000-0000-0000A2810000}"/>
    <cellStyle name="好_甲供材料 2 5" xfId="18004" xr:uid="{00000000-0005-0000-0000-0000A3810000}"/>
    <cellStyle name="好_甲供材料 2 5 2" xfId="29059" xr:uid="{00000000-0005-0000-0000-0000A4810000}"/>
    <cellStyle name="好_甲供材料 2 6" xfId="27969" xr:uid="{00000000-0005-0000-0000-0000A5810000}"/>
    <cellStyle name="好_甲供材料 3" xfId="6232" xr:uid="{00000000-0005-0000-0000-0000A6810000}"/>
    <cellStyle name="好_甲供材料 3 2" xfId="7925" xr:uid="{00000000-0005-0000-0000-0000A7810000}"/>
    <cellStyle name="好_甲供材料 3 2 2" xfId="38012" xr:uid="{00000000-0005-0000-0000-0000A8810000}"/>
    <cellStyle name="好_甲供材料 3 3" xfId="8791" xr:uid="{00000000-0005-0000-0000-0000A9810000}"/>
    <cellStyle name="好_甲供材料 3 3 2" xfId="29065" xr:uid="{00000000-0005-0000-0000-0000AA810000}"/>
    <cellStyle name="好_甲供材料 3 4" xfId="38011" xr:uid="{00000000-0005-0000-0000-0000AB810000}"/>
    <cellStyle name="好_甲供材料 4" xfId="14099" xr:uid="{00000000-0005-0000-0000-0000AC810000}"/>
    <cellStyle name="好_甲供材料 4 2" xfId="38013" xr:uid="{00000000-0005-0000-0000-0000AD810000}"/>
    <cellStyle name="好_甲供材料 5" xfId="14100" xr:uid="{00000000-0005-0000-0000-0000AE810000}"/>
    <cellStyle name="好_甲供材料 5 2" xfId="35027" xr:uid="{00000000-0005-0000-0000-0000AF810000}"/>
    <cellStyle name="好_甲供材料 6" xfId="18003" xr:uid="{00000000-0005-0000-0000-0000B0810000}"/>
    <cellStyle name="好_甲供材料 6 2" xfId="38014" xr:uid="{00000000-0005-0000-0000-0000B1810000}"/>
    <cellStyle name="好_甲供材料 7" xfId="38007" xr:uid="{00000000-0005-0000-0000-0000B2810000}"/>
    <cellStyle name="好_建安1-3月动态(改后)" xfId="2037" xr:uid="{00000000-0005-0000-0000-0000B3810000}"/>
    <cellStyle name="好_建安1-3月动态(改后) 2" xfId="6234" xr:uid="{00000000-0005-0000-0000-0000B4810000}"/>
    <cellStyle name="好_建安1-3月动态(改后) 2 2" xfId="7926" xr:uid="{00000000-0005-0000-0000-0000B5810000}"/>
    <cellStyle name="好_建安1-3月动态(改后) 2 2 2" xfId="38017" xr:uid="{00000000-0005-0000-0000-0000B6810000}"/>
    <cellStyle name="好_建安1-3月动态(改后) 2 3" xfId="14101" xr:uid="{00000000-0005-0000-0000-0000B7810000}"/>
    <cellStyle name="好_建安1-3月动态(改后) 2 3 2" xfId="38018" xr:uid="{00000000-0005-0000-0000-0000B8810000}"/>
    <cellStyle name="好_建安1-3月动态(改后) 2 4" xfId="38016" xr:uid="{00000000-0005-0000-0000-0000B9810000}"/>
    <cellStyle name="好_建安1-3月动态(改后) 3" xfId="14102" xr:uid="{00000000-0005-0000-0000-0000BA810000}"/>
    <cellStyle name="好_建安1-3月动态(改后) 3 2" xfId="38019" xr:uid="{00000000-0005-0000-0000-0000BB810000}"/>
    <cellStyle name="好_建安1-3月动态(改后) 4" xfId="14103" xr:uid="{00000000-0005-0000-0000-0000BC810000}"/>
    <cellStyle name="好_建安1-3月动态(改后) 4 2" xfId="38020" xr:uid="{00000000-0005-0000-0000-0000BD810000}"/>
    <cellStyle name="好_建安1-3月动态(改后) 5" xfId="16646" xr:uid="{00000000-0005-0000-0000-0000BE810000}"/>
    <cellStyle name="好_建安1-3月动态(改后) 5 2" xfId="38021" xr:uid="{00000000-0005-0000-0000-0000BF810000}"/>
    <cellStyle name="好_建安1-3月动态(改后) 6" xfId="38015" xr:uid="{00000000-0005-0000-0000-0000C0810000}"/>
    <cellStyle name="好_建安1季报表4.1" xfId="3422" xr:uid="{00000000-0005-0000-0000-0000C1810000}"/>
    <cellStyle name="好_建安1季报表4.1 2" xfId="6235" xr:uid="{00000000-0005-0000-0000-0000C2810000}"/>
    <cellStyle name="好_建安1季报表4.1 2 2" xfId="7927" xr:uid="{00000000-0005-0000-0000-0000C3810000}"/>
    <cellStyle name="好_建安1季报表4.1 2 2 2" xfId="38024" xr:uid="{00000000-0005-0000-0000-0000C4810000}"/>
    <cellStyle name="好_建安1季报表4.1 2 3" xfId="14104" xr:uid="{00000000-0005-0000-0000-0000C5810000}"/>
    <cellStyle name="好_建安1季报表4.1 2 3 2" xfId="34995" xr:uid="{00000000-0005-0000-0000-0000C6810000}"/>
    <cellStyle name="好_建安1季报表4.1 2 4" xfId="38023" xr:uid="{00000000-0005-0000-0000-0000C7810000}"/>
    <cellStyle name="好_建安1季报表4.1 3" xfId="14105" xr:uid="{00000000-0005-0000-0000-0000C8810000}"/>
    <cellStyle name="好_建安1季报表4.1 3 2" xfId="38026" xr:uid="{00000000-0005-0000-0000-0000C9810000}"/>
    <cellStyle name="好_建安1季报表4.1 4" xfId="14106" xr:uid="{00000000-0005-0000-0000-0000CA810000}"/>
    <cellStyle name="好_建安1季报表4.1 4 2" xfId="38028" xr:uid="{00000000-0005-0000-0000-0000CB810000}"/>
    <cellStyle name="好_建安1季报表4.1 5" xfId="18005" xr:uid="{00000000-0005-0000-0000-0000CC810000}"/>
    <cellStyle name="好_建安1季报表4.1 5 2" xfId="38030" xr:uid="{00000000-0005-0000-0000-0000CD810000}"/>
    <cellStyle name="好_建安1季报表4.1 6" xfId="38022" xr:uid="{00000000-0005-0000-0000-0000CE810000}"/>
    <cellStyle name="好_建安1月材料动态" xfId="3424" xr:uid="{00000000-0005-0000-0000-0000CF810000}"/>
    <cellStyle name="好_建安1月材料动态 2" xfId="6236" xr:uid="{00000000-0005-0000-0000-0000D0810000}"/>
    <cellStyle name="好_建安1月材料动态 2 2" xfId="38032" xr:uid="{00000000-0005-0000-0000-0000D1810000}"/>
    <cellStyle name="好_建安1月材料动态 3" xfId="14107" xr:uid="{00000000-0005-0000-0000-0000D2810000}"/>
    <cellStyle name="好_建安1月材料动态 3 2" xfId="38033" xr:uid="{00000000-0005-0000-0000-0000D3810000}"/>
    <cellStyle name="好_建安1月材料动态 4" xfId="14108" xr:uid="{00000000-0005-0000-0000-0000D4810000}"/>
    <cellStyle name="好_建安1月材料动态 4 2" xfId="38034" xr:uid="{00000000-0005-0000-0000-0000D5810000}"/>
    <cellStyle name="好_建安1月材料动态 5" xfId="18007" xr:uid="{00000000-0005-0000-0000-0000D6810000}"/>
    <cellStyle name="好_建安1月材料动态 5 2" xfId="38035" xr:uid="{00000000-0005-0000-0000-0000D7810000}"/>
    <cellStyle name="好_建安1月材料动态 6" xfId="24049" xr:uid="{00000000-0005-0000-0000-0000D8810000}"/>
    <cellStyle name="好_建安4季应付款项全" xfId="3425" xr:uid="{00000000-0005-0000-0000-0000D9810000}"/>
    <cellStyle name="好_建安4季应付款项全 2" xfId="6237" xr:uid="{00000000-0005-0000-0000-0000DA810000}"/>
    <cellStyle name="好_建安4季应付款项全 2 2" xfId="7589" xr:uid="{00000000-0005-0000-0000-0000DB810000}"/>
    <cellStyle name="好_建安4季应付款项全 2 2 2" xfId="38036" xr:uid="{00000000-0005-0000-0000-0000DC810000}"/>
    <cellStyle name="好_建安4季应付款项全 2 3" xfId="14109" xr:uid="{00000000-0005-0000-0000-0000DD810000}"/>
    <cellStyle name="好_建安4季应付款项全 2 3 2" xfId="38037" xr:uid="{00000000-0005-0000-0000-0000DE810000}"/>
    <cellStyle name="好_建安4季应付款项全 2 4" xfId="24561" xr:uid="{00000000-0005-0000-0000-0000DF810000}"/>
    <cellStyle name="好_建安4季应付款项全 3" xfId="14110" xr:uid="{00000000-0005-0000-0000-0000E0810000}"/>
    <cellStyle name="好_建安4季应付款项全 3 2" xfId="24569" xr:uid="{00000000-0005-0000-0000-0000E1810000}"/>
    <cellStyle name="好_建安4季应付款项全 4" xfId="14111" xr:uid="{00000000-0005-0000-0000-0000E2810000}"/>
    <cellStyle name="好_建安4季应付款项全 4 2" xfId="25298" xr:uid="{00000000-0005-0000-0000-0000E3810000}"/>
    <cellStyle name="好_建安4季应付款项全 5" xfId="18008" xr:uid="{00000000-0005-0000-0000-0000E4810000}"/>
    <cellStyle name="好_建安4季应付款项全 5 2" xfId="38038" xr:uid="{00000000-0005-0000-0000-0000E5810000}"/>
    <cellStyle name="好_建安4季应付款项全 6" xfId="24555" xr:uid="{00000000-0005-0000-0000-0000E6810000}"/>
    <cellStyle name="好_建安4季应付款项全_8月应付款项" xfId="2423" xr:uid="{00000000-0005-0000-0000-0000E7810000}"/>
    <cellStyle name="好_建安4季应付款项全_8月应付款项 2" xfId="6238" xr:uid="{00000000-0005-0000-0000-0000E8810000}"/>
    <cellStyle name="好_建安4季应付款项全_8月应付款项 2 2" xfId="29386" xr:uid="{00000000-0005-0000-0000-0000E9810000}"/>
    <cellStyle name="好_建安4季应付款项全_8月应付款项 3" xfId="8295" xr:uid="{00000000-0005-0000-0000-0000EA810000}"/>
    <cellStyle name="好_建安4季应付款项全_8月应付款项 3 2" xfId="29390" xr:uid="{00000000-0005-0000-0000-0000EB810000}"/>
    <cellStyle name="好_建安4季应付款项全_8月应付款项 4" xfId="11040" xr:uid="{00000000-0005-0000-0000-0000EC810000}"/>
    <cellStyle name="好_建安4季应付款项全_8月应付款项 4 2" xfId="21882" xr:uid="{00000000-0005-0000-0000-0000ED810000}"/>
    <cellStyle name="好_建安4季应付款项全_8月应付款项 5" xfId="17022" xr:uid="{00000000-0005-0000-0000-0000EE810000}"/>
    <cellStyle name="好_建安4季应付款项全_8月应付款项 5 2" xfId="22101" xr:uid="{00000000-0005-0000-0000-0000EF810000}"/>
    <cellStyle name="好_建安4季应付款项全_8月应付款项 6" xfId="38040" xr:uid="{00000000-0005-0000-0000-0000F0810000}"/>
    <cellStyle name="好_建安4季应付款项全_理应付款" xfId="3426" xr:uid="{00000000-0005-0000-0000-0000F1810000}"/>
    <cellStyle name="好_建安4季应付款项全_理应付款 2" xfId="6239" xr:uid="{00000000-0005-0000-0000-0000F2810000}"/>
    <cellStyle name="好_建安4季应付款项全_理应付款 2 2" xfId="38042" xr:uid="{00000000-0005-0000-0000-0000F3810000}"/>
    <cellStyle name="好_建安4季应付款项全_理应付款 3" xfId="13536" xr:uid="{00000000-0005-0000-0000-0000F4810000}"/>
    <cellStyle name="好_建安4季应付款项全_理应付款 3 2" xfId="36748" xr:uid="{00000000-0005-0000-0000-0000F5810000}"/>
    <cellStyle name="好_建安4季应付款项全_理应付款 4" xfId="13537" xr:uid="{00000000-0005-0000-0000-0000F6810000}"/>
    <cellStyle name="好_建安4季应付款项全_理应付款 4 2" xfId="36750" xr:uid="{00000000-0005-0000-0000-0000F7810000}"/>
    <cellStyle name="好_建安4季应付款项全_理应付款 5" xfId="18009" xr:uid="{00000000-0005-0000-0000-0000F8810000}"/>
    <cellStyle name="好_建安4季应付款项全_理应付款 5 2" xfId="36753" xr:uid="{00000000-0005-0000-0000-0000F9810000}"/>
    <cellStyle name="好_建安4季应付款项全_理应付款 6" xfId="38041" xr:uid="{00000000-0005-0000-0000-0000FA810000}"/>
    <cellStyle name="好_建安4月动态" xfId="3427" xr:uid="{00000000-0005-0000-0000-0000FB810000}"/>
    <cellStyle name="好_建安4月动态 2" xfId="6240" xr:uid="{00000000-0005-0000-0000-0000FC810000}"/>
    <cellStyle name="好_建安4月动态 2 2" xfId="31137" xr:uid="{00000000-0005-0000-0000-0000FD810000}"/>
    <cellStyle name="好_建安4月动态 3" xfId="14112" xr:uid="{00000000-0005-0000-0000-0000FE810000}"/>
    <cellStyle name="好_建安4月动态 3 2" xfId="38044" xr:uid="{00000000-0005-0000-0000-0000FF810000}"/>
    <cellStyle name="好_建安4月动态 4" xfId="14113" xr:uid="{00000000-0005-0000-0000-000000820000}"/>
    <cellStyle name="好_建安4月动态 4 2" xfId="38045" xr:uid="{00000000-0005-0000-0000-000001820000}"/>
    <cellStyle name="好_建安4月动态 5" xfId="18010" xr:uid="{00000000-0005-0000-0000-000002820000}"/>
    <cellStyle name="好_建安4月动态 5 2" xfId="38046" xr:uid="{00000000-0005-0000-0000-000003820000}"/>
    <cellStyle name="好_建安4月动态 6" xfId="38043" xr:uid="{00000000-0005-0000-0000-000004820000}"/>
    <cellStyle name="好_建安物表2（11月不含白）" xfId="1995" xr:uid="{00000000-0005-0000-0000-000005820000}"/>
    <cellStyle name="好_建安物表2（11月不含白） 2" xfId="6241" xr:uid="{00000000-0005-0000-0000-000006820000}"/>
    <cellStyle name="好_建安物表2（11月不含白） 2 2" xfId="38047" xr:uid="{00000000-0005-0000-0000-000007820000}"/>
    <cellStyle name="好_建安物表2（11月不含白） 3" xfId="14114" xr:uid="{00000000-0005-0000-0000-000008820000}"/>
    <cellStyle name="好_建安物表2（11月不含白） 3 2" xfId="38048" xr:uid="{00000000-0005-0000-0000-000009820000}"/>
    <cellStyle name="好_建安物表2（11月不含白） 4" xfId="11405" xr:uid="{00000000-0005-0000-0000-00000A820000}"/>
    <cellStyle name="好_建安物表2（11月不含白） 4 2" xfId="30836" xr:uid="{00000000-0005-0000-0000-00000B820000}"/>
    <cellStyle name="好_建安物表2（11月不含白） 5" xfId="16617" xr:uid="{00000000-0005-0000-0000-00000C820000}"/>
    <cellStyle name="好_建安物表2（11月不含白） 5 2" xfId="30840" xr:uid="{00000000-0005-0000-0000-00000D820000}"/>
    <cellStyle name="好_建安物表2（11月不含白） 6" xfId="37335" xr:uid="{00000000-0005-0000-0000-00000E820000}"/>
    <cellStyle name="好_介休35KV城东变电站二电源送电线路工程预算23" xfId="3428" xr:uid="{00000000-0005-0000-0000-00000F820000}"/>
    <cellStyle name="好_介休35KV城东变电站二电源送电线路工程预算23 2" xfId="3429" xr:uid="{00000000-0005-0000-0000-000010820000}"/>
    <cellStyle name="好_介休35KV城东变电站二电源送电线路工程预算23 2 2" xfId="6243" xr:uid="{00000000-0005-0000-0000-000011820000}"/>
    <cellStyle name="好_介休35KV城东变电站二电源送电线路工程预算23 2 2 2" xfId="38050" xr:uid="{00000000-0005-0000-0000-000012820000}"/>
    <cellStyle name="好_介休35KV城东变电站二电源送电线路工程预算23 2 3" xfId="14115" xr:uid="{00000000-0005-0000-0000-000013820000}"/>
    <cellStyle name="好_介休35KV城东变电站二电源送电线路工程预算23 2 3 2" xfId="38051" xr:uid="{00000000-0005-0000-0000-000014820000}"/>
    <cellStyle name="好_介休35KV城东变电站二电源送电线路工程预算23 2 4" xfId="14116" xr:uid="{00000000-0005-0000-0000-000015820000}"/>
    <cellStyle name="好_介休35KV城东变电站二电源送电线路工程预算23 2 4 2" xfId="38052" xr:uid="{00000000-0005-0000-0000-000016820000}"/>
    <cellStyle name="好_介休35KV城东变电站二电源送电线路工程预算23 2 5" xfId="18012" xr:uid="{00000000-0005-0000-0000-000017820000}"/>
    <cellStyle name="好_介休35KV城东变电站二电源送电线路工程预算23 2 5 2" xfId="38053" xr:uid="{00000000-0005-0000-0000-000018820000}"/>
    <cellStyle name="好_介休35KV城东变电站二电源送电线路工程预算23 2 6" xfId="38049" xr:uid="{00000000-0005-0000-0000-000019820000}"/>
    <cellStyle name="好_介休35KV城东变电站二电源送电线路工程预算23 3" xfId="6242" xr:uid="{00000000-0005-0000-0000-00001A820000}"/>
    <cellStyle name="好_介休35KV城东变电站二电源送电线路工程预算23 3 2" xfId="38054" xr:uid="{00000000-0005-0000-0000-00001B820000}"/>
    <cellStyle name="好_介休35KV城东变电站二电源送电线路工程预算23 4" xfId="14117" xr:uid="{00000000-0005-0000-0000-00001C820000}"/>
    <cellStyle name="好_介休35KV城东变电站二电源送电线路工程预算23 4 2" xfId="38055" xr:uid="{00000000-0005-0000-0000-00001D820000}"/>
    <cellStyle name="好_介休35KV城东变电站二电源送电线路工程预算23 5" xfId="14118" xr:uid="{00000000-0005-0000-0000-00001E820000}"/>
    <cellStyle name="好_介休35KV城东变电站二电源送电线路工程预算23 5 2" xfId="38056" xr:uid="{00000000-0005-0000-0000-00001F820000}"/>
    <cellStyle name="好_介休35KV城东变电站二电源送电线路工程预算23 6" xfId="18011" xr:uid="{00000000-0005-0000-0000-000020820000}"/>
    <cellStyle name="好_介休35KV城东变电站二电源送电线路工程预算23 6 2" xfId="34660" xr:uid="{00000000-0005-0000-0000-000021820000}"/>
    <cellStyle name="好_介休35KV城东变电站二电源送电线路工程预算23 7" xfId="28118" xr:uid="{00000000-0005-0000-0000-000022820000}"/>
    <cellStyle name="好_京石9月报表" xfId="3430" xr:uid="{00000000-0005-0000-0000-000023820000}"/>
    <cellStyle name="好_京石9月报表 2" xfId="6244" xr:uid="{00000000-0005-0000-0000-000024820000}"/>
    <cellStyle name="好_京石9月报表 2 2" xfId="36094" xr:uid="{00000000-0005-0000-0000-000025820000}"/>
    <cellStyle name="好_京石9月报表 3" xfId="14119" xr:uid="{00000000-0005-0000-0000-000026820000}"/>
    <cellStyle name="好_京石9月报表 3 2" xfId="36097" xr:uid="{00000000-0005-0000-0000-000027820000}"/>
    <cellStyle name="好_京石9月报表 4" xfId="14120" xr:uid="{00000000-0005-0000-0000-000028820000}"/>
    <cellStyle name="好_京石9月报表 4 2" xfId="34651" xr:uid="{00000000-0005-0000-0000-000029820000}"/>
    <cellStyle name="好_京石9月报表 5" xfId="18013" xr:uid="{00000000-0005-0000-0000-00002A820000}"/>
    <cellStyle name="好_京石9月报表 5 2" xfId="37592" xr:uid="{00000000-0005-0000-0000-00002B820000}"/>
    <cellStyle name="好_京石9月报表 6" xfId="38057" xr:uid="{00000000-0005-0000-0000-00002C820000}"/>
    <cellStyle name="好_九部12月报销单" xfId="3431" xr:uid="{00000000-0005-0000-0000-00002D820000}"/>
    <cellStyle name="好_九部12月报销单 2" xfId="6245" xr:uid="{00000000-0005-0000-0000-00002E820000}"/>
    <cellStyle name="好_九部12月报销单 2 2" xfId="38058" xr:uid="{00000000-0005-0000-0000-00002F820000}"/>
    <cellStyle name="好_九部12月报销单 3" xfId="14121" xr:uid="{00000000-0005-0000-0000-000030820000}"/>
    <cellStyle name="好_九部12月报销单 3 2" xfId="38059" xr:uid="{00000000-0005-0000-0000-000031820000}"/>
    <cellStyle name="好_九部12月报销单 4" xfId="14122" xr:uid="{00000000-0005-0000-0000-000032820000}"/>
    <cellStyle name="好_九部12月报销单 4 2" xfId="38060" xr:uid="{00000000-0005-0000-0000-000033820000}"/>
    <cellStyle name="好_九部12月报销单 5" xfId="18014" xr:uid="{00000000-0005-0000-0000-000034820000}"/>
    <cellStyle name="好_九部12月报销单 5 2" xfId="38061" xr:uid="{00000000-0005-0000-0000-000035820000}"/>
    <cellStyle name="好_九部12月报销单 6" xfId="36905" xr:uid="{00000000-0005-0000-0000-000036820000}"/>
    <cellStyle name="好_昆明地铁清单模板09.12.28" xfId="503" xr:uid="{00000000-0005-0000-0000-000037820000}"/>
    <cellStyle name="好_昆明地铁清单模板09.12.28 2" xfId="1603" xr:uid="{00000000-0005-0000-0000-000038820000}"/>
    <cellStyle name="好_昆明地铁清单模板09.12.28 2 2" xfId="6247" xr:uid="{00000000-0005-0000-0000-000039820000}"/>
    <cellStyle name="好_昆明地铁清单模板09.12.28 2 2 2" xfId="7928" xr:uid="{00000000-0005-0000-0000-00003A820000}"/>
    <cellStyle name="好_昆明地铁清单模板09.12.28 2 2 2 2" xfId="38065" xr:uid="{00000000-0005-0000-0000-00003B820000}"/>
    <cellStyle name="好_昆明地铁清单模板09.12.28 2 2 3" xfId="14123" xr:uid="{00000000-0005-0000-0000-00003C820000}"/>
    <cellStyle name="好_昆明地铁清单模板09.12.28 2 2 3 2" xfId="38066" xr:uid="{00000000-0005-0000-0000-00003D820000}"/>
    <cellStyle name="好_昆明地铁清单模板09.12.28 2 2 4" xfId="38064" xr:uid="{00000000-0005-0000-0000-00003E820000}"/>
    <cellStyle name="好_昆明地铁清单模板09.12.28 2 3" xfId="14124" xr:uid="{00000000-0005-0000-0000-00003F820000}"/>
    <cellStyle name="好_昆明地铁清单模板09.12.28 2 3 2" xfId="38067" xr:uid="{00000000-0005-0000-0000-000040820000}"/>
    <cellStyle name="好_昆明地铁清单模板09.12.28 2 4" xfId="14125" xr:uid="{00000000-0005-0000-0000-000041820000}"/>
    <cellStyle name="好_昆明地铁清单模板09.12.28 2 4 2" xfId="38068" xr:uid="{00000000-0005-0000-0000-000042820000}"/>
    <cellStyle name="好_昆明地铁清单模板09.12.28 2 5" xfId="16248" xr:uid="{00000000-0005-0000-0000-000043820000}"/>
    <cellStyle name="好_昆明地铁清单模板09.12.28 2 5 2" xfId="30659" xr:uid="{00000000-0005-0000-0000-000044820000}"/>
    <cellStyle name="好_昆明地铁清单模板09.12.28 2 6" xfId="38063" xr:uid="{00000000-0005-0000-0000-000045820000}"/>
    <cellStyle name="好_昆明地铁清单模板09.12.28 3" xfId="6246" xr:uid="{00000000-0005-0000-0000-000046820000}"/>
    <cellStyle name="好_昆明地铁清单模板09.12.28 3 2" xfId="7929" xr:uid="{00000000-0005-0000-0000-000047820000}"/>
    <cellStyle name="好_昆明地铁清单模板09.12.28 3 2 2" xfId="38070" xr:uid="{00000000-0005-0000-0000-000048820000}"/>
    <cellStyle name="好_昆明地铁清单模板09.12.28 3 3" xfId="14126" xr:uid="{00000000-0005-0000-0000-000049820000}"/>
    <cellStyle name="好_昆明地铁清单模板09.12.28 3 3 2" xfId="38071" xr:uid="{00000000-0005-0000-0000-00004A820000}"/>
    <cellStyle name="好_昆明地铁清单模板09.12.28 3 4" xfId="38069" xr:uid="{00000000-0005-0000-0000-00004B820000}"/>
    <cellStyle name="好_昆明地铁清单模板09.12.28 4" xfId="9192" xr:uid="{00000000-0005-0000-0000-00004C820000}"/>
    <cellStyle name="好_昆明地铁清单模板09.12.28 4 2" xfId="27230" xr:uid="{00000000-0005-0000-0000-00004D820000}"/>
    <cellStyle name="好_昆明地铁清单模板09.12.28 5" xfId="10353" xr:uid="{00000000-0005-0000-0000-00004E820000}"/>
    <cellStyle name="好_昆明地铁清单模板09.12.28 5 2" xfId="27250" xr:uid="{00000000-0005-0000-0000-00004F820000}"/>
    <cellStyle name="好_昆明地铁清单模板09.12.28 6" xfId="15509" xr:uid="{00000000-0005-0000-0000-000050820000}"/>
    <cellStyle name="好_昆明地铁清单模板09.12.28 6 2" xfId="26820" xr:uid="{00000000-0005-0000-0000-000051820000}"/>
    <cellStyle name="好_昆明地铁清单模板09.12.28 7" xfId="38062" xr:uid="{00000000-0005-0000-0000-000052820000}"/>
    <cellStyle name="好_理" xfId="454" xr:uid="{00000000-0005-0000-0000-000053820000}"/>
    <cellStyle name="好_理 2" xfId="6248" xr:uid="{00000000-0005-0000-0000-000054820000}"/>
    <cellStyle name="好_理 2 2" xfId="28951" xr:uid="{00000000-0005-0000-0000-000055820000}"/>
    <cellStyle name="好_理 3" xfId="8238" xr:uid="{00000000-0005-0000-0000-000056820000}"/>
    <cellStyle name="好_理 3 2" xfId="24754" xr:uid="{00000000-0005-0000-0000-000057820000}"/>
    <cellStyle name="好_理 4" xfId="10158" xr:uid="{00000000-0005-0000-0000-000058820000}"/>
    <cellStyle name="好_理 4 2" xfId="24759" xr:uid="{00000000-0005-0000-0000-000059820000}"/>
    <cellStyle name="好_理 5" xfId="15475" xr:uid="{00000000-0005-0000-0000-00005A820000}"/>
    <cellStyle name="好_理 5 2" xfId="29021" xr:uid="{00000000-0005-0000-0000-00005B820000}"/>
    <cellStyle name="好_理 6" xfId="20775" xr:uid="{00000000-0005-0000-0000-00005C820000}"/>
    <cellStyle name="好_南步亭--亿隆" xfId="3432" xr:uid="{00000000-0005-0000-0000-00005D820000}"/>
    <cellStyle name="好_南步亭--亿隆 2" xfId="3433" xr:uid="{00000000-0005-0000-0000-00005E820000}"/>
    <cellStyle name="好_南步亭--亿隆 2 2" xfId="6250" xr:uid="{00000000-0005-0000-0000-00005F820000}"/>
    <cellStyle name="好_南步亭--亿隆 2 2 2" xfId="38073" xr:uid="{00000000-0005-0000-0000-000060820000}"/>
    <cellStyle name="好_南步亭--亿隆 2 3" xfId="14127" xr:uid="{00000000-0005-0000-0000-000061820000}"/>
    <cellStyle name="好_南步亭--亿隆 2 3 2" xfId="38074" xr:uid="{00000000-0005-0000-0000-000062820000}"/>
    <cellStyle name="好_南步亭--亿隆 2 4" xfId="14128" xr:uid="{00000000-0005-0000-0000-000063820000}"/>
    <cellStyle name="好_南步亭--亿隆 2 4 2" xfId="38075" xr:uid="{00000000-0005-0000-0000-000064820000}"/>
    <cellStyle name="好_南步亭--亿隆 2 5" xfId="18016" xr:uid="{00000000-0005-0000-0000-000065820000}"/>
    <cellStyle name="好_南步亭--亿隆 2 5 2" xfId="38076" xr:uid="{00000000-0005-0000-0000-000066820000}"/>
    <cellStyle name="好_南步亭--亿隆 2 6" xfId="38072" xr:uid="{00000000-0005-0000-0000-000067820000}"/>
    <cellStyle name="好_南步亭--亿隆 3" xfId="6249" xr:uid="{00000000-0005-0000-0000-000068820000}"/>
    <cellStyle name="好_南步亭--亿隆 3 2" xfId="31748" xr:uid="{00000000-0005-0000-0000-000069820000}"/>
    <cellStyle name="好_南步亭--亿隆 4" xfId="11771" xr:uid="{00000000-0005-0000-0000-00006A820000}"/>
    <cellStyle name="好_南步亭--亿隆 4 2" xfId="31750" xr:uid="{00000000-0005-0000-0000-00006B820000}"/>
    <cellStyle name="好_南步亭--亿隆 5" xfId="14129" xr:uid="{00000000-0005-0000-0000-00006C820000}"/>
    <cellStyle name="好_南步亭--亿隆 5 2" xfId="38077" xr:uid="{00000000-0005-0000-0000-00006D820000}"/>
    <cellStyle name="好_南步亭--亿隆 6" xfId="18015" xr:uid="{00000000-0005-0000-0000-00006E820000}"/>
    <cellStyle name="好_南步亭--亿隆 6 2" xfId="38078" xr:uid="{00000000-0005-0000-0000-00006F820000}"/>
    <cellStyle name="好_南步亭--亿隆 7" xfId="26036" xr:uid="{00000000-0005-0000-0000-000070820000}"/>
    <cellStyle name="好_南步亭-张端35KV线路工程线路预算表" xfId="3434" xr:uid="{00000000-0005-0000-0000-000071820000}"/>
    <cellStyle name="好_南步亭-张端35KV线路工程线路预算表 2" xfId="1899" xr:uid="{00000000-0005-0000-0000-000072820000}"/>
    <cellStyle name="好_南步亭-张端35KV线路工程线路预算表 2 2" xfId="6252" xr:uid="{00000000-0005-0000-0000-000073820000}"/>
    <cellStyle name="好_南步亭-张端35KV线路工程线路预算表 2 2 2" xfId="38081" xr:uid="{00000000-0005-0000-0000-000074820000}"/>
    <cellStyle name="好_南步亭-张端35KV线路工程线路预算表 2 3" xfId="14130" xr:uid="{00000000-0005-0000-0000-000075820000}"/>
    <cellStyle name="好_南步亭-张端35KV线路工程线路预算表 2 3 2" xfId="38082" xr:uid="{00000000-0005-0000-0000-000076820000}"/>
    <cellStyle name="好_南步亭-张端35KV线路工程线路预算表 2 4" xfId="13550" xr:uid="{00000000-0005-0000-0000-000077820000}"/>
    <cellStyle name="好_南步亭-张端35KV线路工程线路预算表 2 4 2" xfId="36782" xr:uid="{00000000-0005-0000-0000-000078820000}"/>
    <cellStyle name="好_南步亭-张端35KV线路工程线路预算表 2 5" xfId="16524" xr:uid="{00000000-0005-0000-0000-000079820000}"/>
    <cellStyle name="好_南步亭-张端35KV线路工程线路预算表 2 5 2" xfId="30385" xr:uid="{00000000-0005-0000-0000-00007A820000}"/>
    <cellStyle name="好_南步亭-张端35KV线路工程线路预算表 2 6" xfId="38080" xr:uid="{00000000-0005-0000-0000-00007B820000}"/>
    <cellStyle name="好_南步亭-张端35KV线路工程线路预算表 3" xfId="6251" xr:uid="{00000000-0005-0000-0000-00007C820000}"/>
    <cellStyle name="好_南步亭-张端35KV线路工程线路预算表 3 2" xfId="38083" xr:uid="{00000000-0005-0000-0000-00007D820000}"/>
    <cellStyle name="好_南步亭-张端35KV线路工程线路预算表 4" xfId="14131" xr:uid="{00000000-0005-0000-0000-00007E820000}"/>
    <cellStyle name="好_南步亭-张端35KV线路工程线路预算表 4 2" xfId="38084" xr:uid="{00000000-0005-0000-0000-00007F820000}"/>
    <cellStyle name="好_南步亭-张端35KV线路工程线路预算表 5" xfId="10606" xr:uid="{00000000-0005-0000-0000-000080820000}"/>
    <cellStyle name="好_南步亭-张端35KV线路工程线路预算表 5 2" xfId="25202" xr:uid="{00000000-0005-0000-0000-000081820000}"/>
    <cellStyle name="好_南步亭-张端35KV线路工程线路预算表 6" xfId="18017" xr:uid="{00000000-0005-0000-0000-000082820000}"/>
    <cellStyle name="好_南步亭-张端35KV线路工程线路预算表 6 2" xfId="25207" xr:uid="{00000000-0005-0000-0000-000083820000}"/>
    <cellStyle name="好_南步亭-张端35KV线路工程线路预算表 7" xfId="38079" xr:uid="{00000000-0005-0000-0000-000084820000}"/>
    <cellStyle name="好_年度计划" xfId="2892" xr:uid="{00000000-0005-0000-0000-000085820000}"/>
    <cellStyle name="好_年度计划 2" xfId="3435" xr:uid="{00000000-0005-0000-0000-000086820000}"/>
    <cellStyle name="好_年度计划 2 2" xfId="6254" xr:uid="{00000000-0005-0000-0000-000087820000}"/>
    <cellStyle name="好_年度计划 2 2 2" xfId="38086" xr:uid="{00000000-0005-0000-0000-000088820000}"/>
    <cellStyle name="好_年度计划 2 3" xfId="14132" xr:uid="{00000000-0005-0000-0000-000089820000}"/>
    <cellStyle name="好_年度计划 2 3 2" xfId="38087" xr:uid="{00000000-0005-0000-0000-00008A820000}"/>
    <cellStyle name="好_年度计划 2 4" xfId="14133" xr:uid="{00000000-0005-0000-0000-00008B820000}"/>
    <cellStyle name="好_年度计划 2 4 2" xfId="38088" xr:uid="{00000000-0005-0000-0000-00008C820000}"/>
    <cellStyle name="好_年度计划 2 5" xfId="18018" xr:uid="{00000000-0005-0000-0000-00008D820000}"/>
    <cellStyle name="好_年度计划 2 5 2" xfId="38089" xr:uid="{00000000-0005-0000-0000-00008E820000}"/>
    <cellStyle name="好_年度计划 2 6" xfId="37694" xr:uid="{00000000-0005-0000-0000-00008F820000}"/>
    <cellStyle name="好_年度计划 3" xfId="6253" xr:uid="{00000000-0005-0000-0000-000090820000}"/>
    <cellStyle name="好_年度计划 3 2" xfId="36602" xr:uid="{00000000-0005-0000-0000-000091820000}"/>
    <cellStyle name="好_年度计划 4" xfId="12827" xr:uid="{00000000-0005-0000-0000-000092820000}"/>
    <cellStyle name="好_年度计划 4 2" xfId="34747" xr:uid="{00000000-0005-0000-0000-000093820000}"/>
    <cellStyle name="好_年度计划 5" xfId="12828" xr:uid="{00000000-0005-0000-0000-000094820000}"/>
    <cellStyle name="好_年度计划 5 2" xfId="34507" xr:uid="{00000000-0005-0000-0000-000095820000}"/>
    <cellStyle name="好_年度计划 6" xfId="17481" xr:uid="{00000000-0005-0000-0000-000096820000}"/>
    <cellStyle name="好_年度计划 6 2" xfId="34512" xr:uid="{00000000-0005-0000-0000-000097820000}"/>
    <cellStyle name="好_年度计划 7" xfId="38085" xr:uid="{00000000-0005-0000-0000-000098820000}"/>
    <cellStyle name="好_七号线清单模板09.06.08" xfId="924" xr:uid="{00000000-0005-0000-0000-000099820000}"/>
    <cellStyle name="好_七号线清单模板09.06.08 2" xfId="3436" xr:uid="{00000000-0005-0000-0000-00009A820000}"/>
    <cellStyle name="好_七号线清单模板09.06.08 2 2" xfId="6256" xr:uid="{00000000-0005-0000-0000-00009B820000}"/>
    <cellStyle name="好_七号线清单模板09.06.08 2 2 2" xfId="7930" xr:uid="{00000000-0005-0000-0000-00009C820000}"/>
    <cellStyle name="好_七号线清单模板09.06.08 2 2 2 2" xfId="38092" xr:uid="{00000000-0005-0000-0000-00009D820000}"/>
    <cellStyle name="好_七号线清单模板09.06.08 2 2 3" xfId="14134" xr:uid="{00000000-0005-0000-0000-00009E820000}"/>
    <cellStyle name="好_七号线清单模板09.06.08 2 2 3 2" xfId="23941" xr:uid="{00000000-0005-0000-0000-00009F820000}"/>
    <cellStyle name="好_七号线清单模板09.06.08 2 2 4" xfId="38091" xr:uid="{00000000-0005-0000-0000-0000A0820000}"/>
    <cellStyle name="好_七号线清单模板09.06.08 2 3" xfId="14135" xr:uid="{00000000-0005-0000-0000-0000A1820000}"/>
    <cellStyle name="好_七号线清单模板09.06.08 2 3 2" xfId="38093" xr:uid="{00000000-0005-0000-0000-0000A2820000}"/>
    <cellStyle name="好_七号线清单模板09.06.08 2 4" xfId="11761" xr:uid="{00000000-0005-0000-0000-0000A3820000}"/>
    <cellStyle name="好_七号线清单模板09.06.08 2 4 2" xfId="31717" xr:uid="{00000000-0005-0000-0000-0000A4820000}"/>
    <cellStyle name="好_七号线清单模板09.06.08 2 5" xfId="18019" xr:uid="{00000000-0005-0000-0000-0000A5820000}"/>
    <cellStyle name="好_七号线清单模板09.06.08 2 5 2" xfId="31719" xr:uid="{00000000-0005-0000-0000-0000A6820000}"/>
    <cellStyle name="好_七号线清单模板09.06.08 2 6" xfId="36635" xr:uid="{00000000-0005-0000-0000-0000A7820000}"/>
    <cellStyle name="好_七号线清单模板09.06.08 3" xfId="6255" xr:uid="{00000000-0005-0000-0000-0000A8820000}"/>
    <cellStyle name="好_七号线清单模板09.06.08 3 2" xfId="7931" xr:uid="{00000000-0005-0000-0000-0000A9820000}"/>
    <cellStyle name="好_七号线清单模板09.06.08 3 2 2" xfId="38095" xr:uid="{00000000-0005-0000-0000-0000AA820000}"/>
    <cellStyle name="好_七号线清单模板09.06.08 3 3" xfId="14136" xr:uid="{00000000-0005-0000-0000-0000AB820000}"/>
    <cellStyle name="好_七号线清单模板09.06.08 3 3 2" xfId="38096" xr:uid="{00000000-0005-0000-0000-0000AC820000}"/>
    <cellStyle name="好_七号线清单模板09.06.08 3 4" xfId="38094" xr:uid="{00000000-0005-0000-0000-0000AD820000}"/>
    <cellStyle name="好_七号线清单模板09.06.08 4" xfId="14137" xr:uid="{00000000-0005-0000-0000-0000AE820000}"/>
    <cellStyle name="好_七号线清单模板09.06.08 4 2" xfId="38097" xr:uid="{00000000-0005-0000-0000-0000AF820000}"/>
    <cellStyle name="好_七号线清单模板09.06.08 5" xfId="14138" xr:uid="{00000000-0005-0000-0000-0000B0820000}"/>
    <cellStyle name="好_七号线清单模板09.06.08 5 2" xfId="38098" xr:uid="{00000000-0005-0000-0000-0000B1820000}"/>
    <cellStyle name="好_七号线清单模板09.06.08 6" xfId="15683" xr:uid="{00000000-0005-0000-0000-0000B2820000}"/>
    <cellStyle name="好_七号线清单模板09.06.08 6 2" xfId="38100" xr:uid="{00000000-0005-0000-0000-0000B3820000}"/>
    <cellStyle name="好_七号线清单模板09.06.08 7" xfId="38090" xr:uid="{00000000-0005-0000-0000-0000B4820000}"/>
    <cellStyle name="好_其他材料选价" xfId="3018" xr:uid="{00000000-0005-0000-0000-0000B5820000}"/>
    <cellStyle name="好_其他材料选价 2" xfId="3437" xr:uid="{00000000-0005-0000-0000-0000B6820000}"/>
    <cellStyle name="好_其他材料选价 2 2" xfId="6258" xr:uid="{00000000-0005-0000-0000-0000B7820000}"/>
    <cellStyle name="好_其他材料选价 2 2 2" xfId="7721" xr:uid="{00000000-0005-0000-0000-0000B8820000}"/>
    <cellStyle name="好_其他材料选价 2 2 2 2" xfId="35812" xr:uid="{00000000-0005-0000-0000-0000B9820000}"/>
    <cellStyle name="好_其他材料选价 2 2 3" xfId="11599" xr:uid="{00000000-0005-0000-0000-0000BA820000}"/>
    <cellStyle name="好_其他材料选价 2 2 3 2" xfId="31324" xr:uid="{00000000-0005-0000-0000-0000BB820000}"/>
    <cellStyle name="好_其他材料选价 2 2 4" xfId="35810" xr:uid="{00000000-0005-0000-0000-0000BC820000}"/>
    <cellStyle name="好_其他材料选价 2 3" xfId="14139" xr:uid="{00000000-0005-0000-0000-0000BD820000}"/>
    <cellStyle name="好_其他材料选价 2 3 2" xfId="38104" xr:uid="{00000000-0005-0000-0000-0000BE820000}"/>
    <cellStyle name="好_其他材料选价 2 4" xfId="14140" xr:uid="{00000000-0005-0000-0000-0000BF820000}"/>
    <cellStyle name="好_其他材料选价 2 4 2" xfId="38105" xr:uid="{00000000-0005-0000-0000-0000C0820000}"/>
    <cellStyle name="好_其他材料选价 2 5" xfId="18020" xr:uid="{00000000-0005-0000-0000-0000C1820000}"/>
    <cellStyle name="好_其他材料选价 2 5 2" xfId="38106" xr:uid="{00000000-0005-0000-0000-0000C2820000}"/>
    <cellStyle name="好_其他材料选价 2 6" xfId="38103" xr:uid="{00000000-0005-0000-0000-0000C3820000}"/>
    <cellStyle name="好_其他材料选价 3" xfId="6257" xr:uid="{00000000-0005-0000-0000-0000C4820000}"/>
    <cellStyle name="好_其他材料选价 3 2" xfId="7932" xr:uid="{00000000-0005-0000-0000-0000C5820000}"/>
    <cellStyle name="好_其他材料选价 3 2 2" xfId="38109" xr:uid="{00000000-0005-0000-0000-0000C6820000}"/>
    <cellStyle name="好_其他材料选价 3 3" xfId="14142" xr:uid="{00000000-0005-0000-0000-0000C7820000}"/>
    <cellStyle name="好_其他材料选价 3 3 2" xfId="38110" xr:uid="{00000000-0005-0000-0000-0000C8820000}"/>
    <cellStyle name="好_其他材料选价 3 4" xfId="38108" xr:uid="{00000000-0005-0000-0000-0000C9820000}"/>
    <cellStyle name="好_其他材料选价 4" xfId="14144" xr:uid="{00000000-0005-0000-0000-0000CA820000}"/>
    <cellStyle name="好_其他材料选价 4 2" xfId="38112" xr:uid="{00000000-0005-0000-0000-0000CB820000}"/>
    <cellStyle name="好_其他材料选价 5" xfId="11593" xr:uid="{00000000-0005-0000-0000-0000CC820000}"/>
    <cellStyle name="好_其他材料选价 5 2" xfId="31309" xr:uid="{00000000-0005-0000-0000-0000CD820000}"/>
    <cellStyle name="好_其他材料选价 6" xfId="17602" xr:uid="{00000000-0005-0000-0000-0000CE820000}"/>
    <cellStyle name="好_其他材料选价 6 2" xfId="31311" xr:uid="{00000000-0005-0000-0000-0000CF820000}"/>
    <cellStyle name="好_其他材料选价 7" xfId="38101" xr:uid="{00000000-0005-0000-0000-0000D0820000}"/>
    <cellStyle name="好_欠款" xfId="4218" xr:uid="{00000000-0005-0000-0000-0000D1820000}"/>
    <cellStyle name="好_欠款 2" xfId="38113" xr:uid="{00000000-0005-0000-0000-0000D2820000}"/>
    <cellStyle name="好_桥隧分公司3月13日完成 " xfId="3438" xr:uid="{00000000-0005-0000-0000-0000D3820000}"/>
    <cellStyle name="好_桥隧分公司3月13日完成  2" xfId="2466" xr:uid="{00000000-0005-0000-0000-0000D4820000}"/>
    <cellStyle name="好_桥隧分公司3月13日完成  2 2" xfId="6260" xr:uid="{00000000-0005-0000-0000-0000D5820000}"/>
    <cellStyle name="好_桥隧分公司3月13日完成  2 2 2" xfId="7933" xr:uid="{00000000-0005-0000-0000-0000D6820000}"/>
    <cellStyle name="好_桥隧分公司3月13日完成  2 2 2 2" xfId="38117" xr:uid="{00000000-0005-0000-0000-0000D7820000}"/>
    <cellStyle name="好_桥隧分公司3月13日完成  2 2 3" xfId="14145" xr:uid="{00000000-0005-0000-0000-0000D8820000}"/>
    <cellStyle name="好_桥隧分公司3月13日完成  2 2 3 2" xfId="38118" xr:uid="{00000000-0005-0000-0000-0000D9820000}"/>
    <cellStyle name="好_桥隧分公司3月13日完成  2 2 4" xfId="38116" xr:uid="{00000000-0005-0000-0000-0000DA820000}"/>
    <cellStyle name="好_桥隧分公司3月13日完成  2 3" xfId="14146" xr:uid="{00000000-0005-0000-0000-0000DB820000}"/>
    <cellStyle name="好_桥隧分公司3月13日完成  2 3 2" xfId="38119" xr:uid="{00000000-0005-0000-0000-0000DC820000}"/>
    <cellStyle name="好_桥隧分公司3月13日完成  2 4" xfId="14147" xr:uid="{00000000-0005-0000-0000-0000DD820000}"/>
    <cellStyle name="好_桥隧分公司3月13日完成  2 4 2" xfId="38120" xr:uid="{00000000-0005-0000-0000-0000DE820000}"/>
    <cellStyle name="好_桥隧分公司3月13日完成  2 5" xfId="17064" xr:uid="{00000000-0005-0000-0000-0000DF820000}"/>
    <cellStyle name="好_桥隧分公司3月13日完成  2 5 2" xfId="38121" xr:uid="{00000000-0005-0000-0000-0000E0820000}"/>
    <cellStyle name="好_桥隧分公司3月13日完成  2 6" xfId="38115" xr:uid="{00000000-0005-0000-0000-0000E1820000}"/>
    <cellStyle name="好_桥隧分公司3月13日完成  3" xfId="6259" xr:uid="{00000000-0005-0000-0000-0000E2820000}"/>
    <cellStyle name="好_桥隧分公司3月13日完成  3 2" xfId="7934" xr:uid="{00000000-0005-0000-0000-0000E3820000}"/>
    <cellStyle name="好_桥隧分公司3月13日完成  3 2 2" xfId="38123" xr:uid="{00000000-0005-0000-0000-0000E4820000}"/>
    <cellStyle name="好_桥隧分公司3月13日完成  3 3" xfId="14148" xr:uid="{00000000-0005-0000-0000-0000E5820000}"/>
    <cellStyle name="好_桥隧分公司3月13日完成  3 3 2" xfId="38124" xr:uid="{00000000-0005-0000-0000-0000E6820000}"/>
    <cellStyle name="好_桥隧分公司3月13日完成  3 4" xfId="38122" xr:uid="{00000000-0005-0000-0000-0000E7820000}"/>
    <cellStyle name="好_桥隧分公司3月13日完成  4" xfId="14149" xr:uid="{00000000-0005-0000-0000-0000E8820000}"/>
    <cellStyle name="好_桥隧分公司3月13日完成  4 2" xfId="38125" xr:uid="{00000000-0005-0000-0000-0000E9820000}"/>
    <cellStyle name="好_桥隧分公司3月13日完成  5" xfId="14150" xr:uid="{00000000-0005-0000-0000-0000EA820000}"/>
    <cellStyle name="好_桥隧分公司3月13日完成  5 2" xfId="38127" xr:uid="{00000000-0005-0000-0000-0000EB820000}"/>
    <cellStyle name="好_桥隧分公司3月13日完成  6" xfId="18021" xr:uid="{00000000-0005-0000-0000-0000EC820000}"/>
    <cellStyle name="好_桥隧分公司3月13日完成  6 2" xfId="38129" xr:uid="{00000000-0005-0000-0000-0000ED820000}"/>
    <cellStyle name="好_桥隧分公司3月13日完成  7" xfId="38114" xr:uid="{00000000-0005-0000-0000-0000EE820000}"/>
    <cellStyle name="好_桥隧分公司5月份计划" xfId="2315" xr:uid="{00000000-0005-0000-0000-0000EF820000}"/>
    <cellStyle name="好_桥隧分公司5月份计划 2" xfId="3439" xr:uid="{00000000-0005-0000-0000-0000F0820000}"/>
    <cellStyle name="好_桥隧分公司5月份计划 2 2" xfId="6262" xr:uid="{00000000-0005-0000-0000-0000F1820000}"/>
    <cellStyle name="好_桥隧分公司5月份计划 2 2 2" xfId="7935" xr:uid="{00000000-0005-0000-0000-0000F2820000}"/>
    <cellStyle name="好_桥隧分公司5月份计划 2 2 2 2" xfId="27421" xr:uid="{00000000-0005-0000-0000-0000F3820000}"/>
    <cellStyle name="好_桥隧分公司5月份计划 2 2 3" xfId="12221" xr:uid="{00000000-0005-0000-0000-0000F4820000}"/>
    <cellStyle name="好_桥隧分公司5月份计划 2 2 3 2" xfId="32909" xr:uid="{00000000-0005-0000-0000-0000F5820000}"/>
    <cellStyle name="好_桥隧分公司5月份计划 2 2 4" xfId="38131" xr:uid="{00000000-0005-0000-0000-0000F6820000}"/>
    <cellStyle name="好_桥隧分公司5月份计划 2 3" xfId="14151" xr:uid="{00000000-0005-0000-0000-0000F7820000}"/>
    <cellStyle name="好_桥隧分公司5月份计划 2 3 2" xfId="38132" xr:uid="{00000000-0005-0000-0000-0000F8820000}"/>
    <cellStyle name="好_桥隧分公司5月份计划 2 4" xfId="14152" xr:uid="{00000000-0005-0000-0000-0000F9820000}"/>
    <cellStyle name="好_桥隧分公司5月份计划 2 4 2" xfId="38133" xr:uid="{00000000-0005-0000-0000-0000FA820000}"/>
    <cellStyle name="好_桥隧分公司5月份计划 2 5" xfId="18022" xr:uid="{00000000-0005-0000-0000-0000FB820000}"/>
    <cellStyle name="好_桥隧分公司5月份计划 2 5 2" xfId="38134" xr:uid="{00000000-0005-0000-0000-0000FC820000}"/>
    <cellStyle name="好_桥隧分公司5月份计划 2 6" xfId="38130" xr:uid="{00000000-0005-0000-0000-0000FD820000}"/>
    <cellStyle name="好_桥隧分公司5月份计划 3" xfId="6261" xr:uid="{00000000-0005-0000-0000-0000FE820000}"/>
    <cellStyle name="好_桥隧分公司5月份计划 3 2" xfId="7936" xr:uid="{00000000-0005-0000-0000-0000FF820000}"/>
    <cellStyle name="好_桥隧分公司5月份计划 3 2 2" xfId="38136" xr:uid="{00000000-0005-0000-0000-000000830000}"/>
    <cellStyle name="好_桥隧分公司5月份计划 3 3" xfId="14153" xr:uid="{00000000-0005-0000-0000-000001830000}"/>
    <cellStyle name="好_桥隧分公司5月份计划 3 3 2" xfId="38137" xr:uid="{00000000-0005-0000-0000-000002830000}"/>
    <cellStyle name="好_桥隧分公司5月份计划 3 4" xfId="38135" xr:uid="{00000000-0005-0000-0000-000003830000}"/>
    <cellStyle name="好_桥隧分公司5月份计划 4" xfId="14154" xr:uid="{00000000-0005-0000-0000-000004830000}"/>
    <cellStyle name="好_桥隧分公司5月份计划 4 2" xfId="38138" xr:uid="{00000000-0005-0000-0000-000005830000}"/>
    <cellStyle name="好_桥隧分公司5月份计划 5" xfId="14155" xr:uid="{00000000-0005-0000-0000-000006830000}"/>
    <cellStyle name="好_桥隧分公司5月份计划 5 2" xfId="38139" xr:uid="{00000000-0005-0000-0000-000007830000}"/>
    <cellStyle name="好_桥隧分公司5月份计划 6" xfId="16915" xr:uid="{00000000-0005-0000-0000-000008830000}"/>
    <cellStyle name="好_桥隧分公司5月份计划 6 2" xfId="35532" xr:uid="{00000000-0005-0000-0000-000009830000}"/>
    <cellStyle name="好_桥隧分公司5月份计划 7" xfId="37687" xr:uid="{00000000-0005-0000-0000-00000A830000}"/>
    <cellStyle name="好_桥隧分公司5月份上半月完成" xfId="2850" xr:uid="{00000000-0005-0000-0000-00000B830000}"/>
    <cellStyle name="好_桥隧分公司5月份上半月完成 2" xfId="2852" xr:uid="{00000000-0005-0000-0000-00000C830000}"/>
    <cellStyle name="好_桥隧分公司5月份上半月完成 2 2" xfId="6264" xr:uid="{00000000-0005-0000-0000-00000D830000}"/>
    <cellStyle name="好_桥隧分公司5月份上半月完成 2 2 2" xfId="7937" xr:uid="{00000000-0005-0000-0000-00000E830000}"/>
    <cellStyle name="好_桥隧分公司5月份上半月完成 2 2 2 2" xfId="38144" xr:uid="{00000000-0005-0000-0000-00000F830000}"/>
    <cellStyle name="好_桥隧分公司5月份上半月完成 2 2 3" xfId="14156" xr:uid="{00000000-0005-0000-0000-000010830000}"/>
    <cellStyle name="好_桥隧分公司5月份上半月完成 2 2 3 2" xfId="38145" xr:uid="{00000000-0005-0000-0000-000011830000}"/>
    <cellStyle name="好_桥隧分公司5月份上半月完成 2 2 4" xfId="38142" xr:uid="{00000000-0005-0000-0000-000012830000}"/>
    <cellStyle name="好_桥隧分公司5月份上半月完成 2 3" xfId="14157" xr:uid="{00000000-0005-0000-0000-000013830000}"/>
    <cellStyle name="好_桥隧分公司5月份上半月完成 2 3 2" xfId="38146" xr:uid="{00000000-0005-0000-0000-000014830000}"/>
    <cellStyle name="好_桥隧分公司5月份上半月完成 2 4" xfId="14158" xr:uid="{00000000-0005-0000-0000-000015830000}"/>
    <cellStyle name="好_桥隧分公司5月份上半月完成 2 4 2" xfId="38147" xr:uid="{00000000-0005-0000-0000-000016830000}"/>
    <cellStyle name="好_桥隧分公司5月份上半月完成 2 5" xfId="17442" xr:uid="{00000000-0005-0000-0000-000017830000}"/>
    <cellStyle name="好_桥隧分公司5月份上半月完成 2 5 2" xfId="38148" xr:uid="{00000000-0005-0000-0000-000018830000}"/>
    <cellStyle name="好_桥隧分公司5月份上半月完成 2 6" xfId="38141" xr:uid="{00000000-0005-0000-0000-000019830000}"/>
    <cellStyle name="好_桥隧分公司5月份上半月完成 3" xfId="6263" xr:uid="{00000000-0005-0000-0000-00001A830000}"/>
    <cellStyle name="好_桥隧分公司5月份上半月完成 3 2" xfId="7938" xr:uid="{00000000-0005-0000-0000-00001B830000}"/>
    <cellStyle name="好_桥隧分公司5月份上半月完成 3 2 2" xfId="38150" xr:uid="{00000000-0005-0000-0000-00001C830000}"/>
    <cellStyle name="好_桥隧分公司5月份上半月完成 3 3" xfId="14159" xr:uid="{00000000-0005-0000-0000-00001D830000}"/>
    <cellStyle name="好_桥隧分公司5月份上半月完成 3 3 2" xfId="38151" xr:uid="{00000000-0005-0000-0000-00001E830000}"/>
    <cellStyle name="好_桥隧分公司5月份上半月完成 3 4" xfId="38149" xr:uid="{00000000-0005-0000-0000-00001F830000}"/>
    <cellStyle name="好_桥隧分公司5月份上半月完成 4" xfId="14160" xr:uid="{00000000-0005-0000-0000-000020830000}"/>
    <cellStyle name="好_桥隧分公司5月份上半月完成 4 2" xfId="38152" xr:uid="{00000000-0005-0000-0000-000021830000}"/>
    <cellStyle name="好_桥隧分公司5月份上半月完成 5" xfId="14161" xr:uid="{00000000-0005-0000-0000-000022830000}"/>
    <cellStyle name="好_桥隧分公司5月份上半月完成 5 2" xfId="38153" xr:uid="{00000000-0005-0000-0000-000023830000}"/>
    <cellStyle name="好_桥隧分公司5月份上半月完成 6" xfId="17440" xr:uid="{00000000-0005-0000-0000-000024830000}"/>
    <cellStyle name="好_桥隧分公司5月份上半月完成 6 2" xfId="38154" xr:uid="{00000000-0005-0000-0000-000025830000}"/>
    <cellStyle name="好_桥隧分公司5月份上半月完成 7" xfId="38140" xr:uid="{00000000-0005-0000-0000-000026830000}"/>
    <cellStyle name="好_桥隧分公司5月份完成 " xfId="3440" xr:uid="{00000000-0005-0000-0000-000027830000}"/>
    <cellStyle name="好_桥隧分公司5月份完成  2" xfId="3442" xr:uid="{00000000-0005-0000-0000-000028830000}"/>
    <cellStyle name="好_桥隧分公司5月份完成  2 2" xfId="6266" xr:uid="{00000000-0005-0000-0000-000029830000}"/>
    <cellStyle name="好_桥隧分公司5月份完成  2 2 2" xfId="6825" xr:uid="{00000000-0005-0000-0000-00002A830000}"/>
    <cellStyle name="好_桥隧分公司5月份完成  2 2 2 2" xfId="38155" xr:uid="{00000000-0005-0000-0000-00002B830000}"/>
    <cellStyle name="好_桥隧分公司5月份完成  2 2 3" xfId="9195" xr:uid="{00000000-0005-0000-0000-00002C830000}"/>
    <cellStyle name="好_桥隧分公司5月份完成  2 2 3 2" xfId="25699" xr:uid="{00000000-0005-0000-0000-00002D830000}"/>
    <cellStyle name="好_桥隧分公司5月份完成  2 2 4" xfId="21082" xr:uid="{00000000-0005-0000-0000-00002E830000}"/>
    <cellStyle name="好_桥隧分公司5月份完成  2 3" xfId="14162" xr:uid="{00000000-0005-0000-0000-00002F830000}"/>
    <cellStyle name="好_桥隧分公司5月份完成  2 3 2" xfId="38156" xr:uid="{00000000-0005-0000-0000-000030830000}"/>
    <cellStyle name="好_桥隧分公司5月份完成  2 4" xfId="9792" xr:uid="{00000000-0005-0000-0000-000031830000}"/>
    <cellStyle name="好_桥隧分公司5月份完成  2 4 2" xfId="21154" xr:uid="{00000000-0005-0000-0000-000032830000}"/>
    <cellStyle name="好_桥隧分公司5月份完成  2 5" xfId="18025" xr:uid="{00000000-0005-0000-0000-000033830000}"/>
    <cellStyle name="好_桥隧分公司5月份完成  2 5 2" xfId="20723" xr:uid="{00000000-0005-0000-0000-000034830000}"/>
    <cellStyle name="好_桥隧分公司5月份完成  2 6" xfId="24373" xr:uid="{00000000-0005-0000-0000-000035830000}"/>
    <cellStyle name="好_桥隧分公司5月份完成  3" xfId="6265" xr:uid="{00000000-0005-0000-0000-000036830000}"/>
    <cellStyle name="好_桥隧分公司5月份完成  3 2" xfId="7939" xr:uid="{00000000-0005-0000-0000-000037830000}"/>
    <cellStyle name="好_桥隧分公司5月份完成  3 2 2" xfId="38157" xr:uid="{00000000-0005-0000-0000-000038830000}"/>
    <cellStyle name="好_桥隧分公司5月份完成  3 3" xfId="14163" xr:uid="{00000000-0005-0000-0000-000039830000}"/>
    <cellStyle name="好_桥隧分公司5月份完成  3 3 2" xfId="38158" xr:uid="{00000000-0005-0000-0000-00003A830000}"/>
    <cellStyle name="好_桥隧分公司5月份完成  3 4" xfId="24652" xr:uid="{00000000-0005-0000-0000-00003B830000}"/>
    <cellStyle name="好_桥隧分公司5月份完成  4" xfId="10245" xr:uid="{00000000-0005-0000-0000-00003C830000}"/>
    <cellStyle name="好_桥隧分公司5月份完成  4 2" xfId="28053" xr:uid="{00000000-0005-0000-0000-00003D830000}"/>
    <cellStyle name="好_桥隧分公司5月份完成  5" xfId="10244" xr:uid="{00000000-0005-0000-0000-00003E830000}"/>
    <cellStyle name="好_桥隧分公司5月份完成  5 2" xfId="28066" xr:uid="{00000000-0005-0000-0000-00003F830000}"/>
    <cellStyle name="好_桥隧分公司5月份完成  6" xfId="18023" xr:uid="{00000000-0005-0000-0000-000040830000}"/>
    <cellStyle name="好_桥隧分公司5月份完成  6 2" xfId="28070" xr:uid="{00000000-0005-0000-0000-000041830000}"/>
    <cellStyle name="好_桥隧分公司5月份完成  7" xfId="29138" xr:uid="{00000000-0005-0000-0000-000042830000}"/>
    <cellStyle name="好_桥隧分公司6月份上半月完成" xfId="624" xr:uid="{00000000-0005-0000-0000-000043830000}"/>
    <cellStyle name="好_桥隧分公司6月份上半月完成 2" xfId="3443" xr:uid="{00000000-0005-0000-0000-000044830000}"/>
    <cellStyle name="好_桥隧分公司6月份上半月完成 2 2" xfId="6268" xr:uid="{00000000-0005-0000-0000-000045830000}"/>
    <cellStyle name="好_桥隧分公司6月份上半月完成 2 2 2" xfId="7940" xr:uid="{00000000-0005-0000-0000-000046830000}"/>
    <cellStyle name="好_桥隧分公司6月份上半月完成 2 2 2 2" xfId="38160" xr:uid="{00000000-0005-0000-0000-000047830000}"/>
    <cellStyle name="好_桥隧分公司6月份上半月完成 2 2 3" xfId="14164" xr:uid="{00000000-0005-0000-0000-000048830000}"/>
    <cellStyle name="好_桥隧分公司6月份上半月完成 2 2 3 2" xfId="38161" xr:uid="{00000000-0005-0000-0000-000049830000}"/>
    <cellStyle name="好_桥隧分公司6月份上半月完成 2 2 4" xfId="38159" xr:uid="{00000000-0005-0000-0000-00004A830000}"/>
    <cellStyle name="好_桥隧分公司6月份上半月完成 2 3" xfId="14165" xr:uid="{00000000-0005-0000-0000-00004B830000}"/>
    <cellStyle name="好_桥隧分公司6月份上半月完成 2 3 2" xfId="38162" xr:uid="{00000000-0005-0000-0000-00004C830000}"/>
    <cellStyle name="好_桥隧分公司6月份上半月完成 2 4" xfId="14166" xr:uid="{00000000-0005-0000-0000-00004D830000}"/>
    <cellStyle name="好_桥隧分公司6月份上半月完成 2 4 2" xfId="38163" xr:uid="{00000000-0005-0000-0000-00004E830000}"/>
    <cellStyle name="好_桥隧分公司6月份上半月完成 2 5" xfId="17070" xr:uid="{00000000-0005-0000-0000-00004F830000}"/>
    <cellStyle name="好_桥隧分公司6月份上半月完成 2 5 2" xfId="24948" xr:uid="{00000000-0005-0000-0000-000050830000}"/>
    <cellStyle name="好_桥隧分公司6月份上半月完成 2 6" xfId="24116" xr:uid="{00000000-0005-0000-0000-000051830000}"/>
    <cellStyle name="好_桥隧分公司6月份上半月完成 3" xfId="6267" xr:uid="{00000000-0005-0000-0000-000052830000}"/>
    <cellStyle name="好_桥隧分公司6月份上半月完成 3 2" xfId="7710" xr:uid="{00000000-0005-0000-0000-000053830000}"/>
    <cellStyle name="好_桥隧分公司6月份上半月完成 3 2 2" xfId="35632" xr:uid="{00000000-0005-0000-0000-000054830000}"/>
    <cellStyle name="好_桥隧分公司6月份上半月完成 3 3" xfId="13058" xr:uid="{00000000-0005-0000-0000-000055830000}"/>
    <cellStyle name="好_桥隧分公司6月份上半月完成 3 3 2" xfId="35638" xr:uid="{00000000-0005-0000-0000-000056830000}"/>
    <cellStyle name="好_桥隧分公司6月份上半月完成 3 4" xfId="35630" xr:uid="{00000000-0005-0000-0000-000057830000}"/>
    <cellStyle name="好_桥隧分公司6月份上半月完成 4" xfId="14167" xr:uid="{00000000-0005-0000-0000-000058830000}"/>
    <cellStyle name="好_桥隧分公司6月份上半月完成 4 2" xfId="38164" xr:uid="{00000000-0005-0000-0000-000059830000}"/>
    <cellStyle name="好_桥隧分公司6月份上半月完成 5" xfId="13794" xr:uid="{00000000-0005-0000-0000-00005A830000}"/>
    <cellStyle name="好_桥隧分公司6月份上半月完成 5 2" xfId="37330" xr:uid="{00000000-0005-0000-0000-00005B830000}"/>
    <cellStyle name="好_桥隧分公司6月份上半月完成 6" xfId="15569" xr:uid="{00000000-0005-0000-0000-00005C830000}"/>
    <cellStyle name="好_桥隧分公司6月份上半月完成 6 2" xfId="37332" xr:uid="{00000000-0005-0000-0000-00005D830000}"/>
    <cellStyle name="好_桥隧分公司6月份上半月完成 7" xfId="21237" xr:uid="{00000000-0005-0000-0000-00005E830000}"/>
    <cellStyle name="好_桥隧分公司7月份计划" xfId="1692" xr:uid="{00000000-0005-0000-0000-00005F830000}"/>
    <cellStyle name="好_桥隧分公司7月份计划 2" xfId="465" xr:uid="{00000000-0005-0000-0000-000060830000}"/>
    <cellStyle name="好_桥隧分公司7月份计划 2 2" xfId="6270" xr:uid="{00000000-0005-0000-0000-000061830000}"/>
    <cellStyle name="好_桥隧分公司7月份计划 2 2 2" xfId="7941" xr:uid="{00000000-0005-0000-0000-000062830000}"/>
    <cellStyle name="好_桥隧分公司7月份计划 2 2 2 2" xfId="38168" xr:uid="{00000000-0005-0000-0000-000063830000}"/>
    <cellStyle name="好_桥隧分公司7月份计划 2 2 3" xfId="14168" xr:uid="{00000000-0005-0000-0000-000064830000}"/>
    <cellStyle name="好_桥隧分公司7月份计划 2 2 3 2" xfId="38169" xr:uid="{00000000-0005-0000-0000-000065830000}"/>
    <cellStyle name="好_桥隧分公司7月份计划 2 2 4" xfId="38167" xr:uid="{00000000-0005-0000-0000-000066830000}"/>
    <cellStyle name="好_桥隧分公司7月份计划 2 3" xfId="14169" xr:uid="{00000000-0005-0000-0000-000067830000}"/>
    <cellStyle name="好_桥隧分公司7月份计划 2 3 2" xfId="38170" xr:uid="{00000000-0005-0000-0000-000068830000}"/>
    <cellStyle name="好_桥隧分公司7月份计划 2 4" xfId="14170" xr:uid="{00000000-0005-0000-0000-000069830000}"/>
    <cellStyle name="好_桥隧分公司7月份计划 2 4 2" xfId="38171" xr:uid="{00000000-0005-0000-0000-00006A830000}"/>
    <cellStyle name="好_桥隧分公司7月份计划 2 5" xfId="15478" xr:uid="{00000000-0005-0000-0000-00006B830000}"/>
    <cellStyle name="好_桥隧分公司7月份计划 2 5 2" xfId="38172" xr:uid="{00000000-0005-0000-0000-00006C830000}"/>
    <cellStyle name="好_桥隧分公司7月份计划 2 6" xfId="38166" xr:uid="{00000000-0005-0000-0000-00006D830000}"/>
    <cellStyle name="好_桥隧分公司7月份计划 3" xfId="6269" xr:uid="{00000000-0005-0000-0000-00006E830000}"/>
    <cellStyle name="好_桥隧分公司7月份计划 3 2" xfId="7942" xr:uid="{00000000-0005-0000-0000-00006F830000}"/>
    <cellStyle name="好_桥隧分公司7月份计划 3 2 2" xfId="38174" xr:uid="{00000000-0005-0000-0000-000070830000}"/>
    <cellStyle name="好_桥隧分公司7月份计划 3 3" xfId="13287" xr:uid="{00000000-0005-0000-0000-000071830000}"/>
    <cellStyle name="好_桥隧分公司7月份计划 3 3 2" xfId="36179" xr:uid="{00000000-0005-0000-0000-000072830000}"/>
    <cellStyle name="好_桥隧分公司7月份计划 3 4" xfId="38173" xr:uid="{00000000-0005-0000-0000-000073830000}"/>
    <cellStyle name="好_桥隧分公司7月份计划 4" xfId="14171" xr:uid="{00000000-0005-0000-0000-000074830000}"/>
    <cellStyle name="好_桥隧分公司7月份计划 4 2" xfId="38175" xr:uid="{00000000-0005-0000-0000-000075830000}"/>
    <cellStyle name="好_桥隧分公司7月份计划 5" xfId="11471" xr:uid="{00000000-0005-0000-0000-000076830000}"/>
    <cellStyle name="好_桥隧分公司7月份计划 5 2" xfId="31014" xr:uid="{00000000-0005-0000-0000-000077830000}"/>
    <cellStyle name="好_桥隧分公司7月份计划 6" xfId="16333" xr:uid="{00000000-0005-0000-0000-000078830000}"/>
    <cellStyle name="好_桥隧分公司7月份计划 6 2" xfId="20915" xr:uid="{00000000-0005-0000-0000-000079830000}"/>
    <cellStyle name="好_桥隧分公司7月份计划 7" xfId="38165" xr:uid="{00000000-0005-0000-0000-00007A830000}"/>
    <cellStyle name="好_桥隧分公司7月份上半月完成" xfId="665" xr:uid="{00000000-0005-0000-0000-00007B830000}"/>
    <cellStyle name="好_桥隧分公司7月份上半月完成 2" xfId="1392" xr:uid="{00000000-0005-0000-0000-00007C830000}"/>
    <cellStyle name="好_桥隧分公司7月份上半月完成 2 2" xfId="6272" xr:uid="{00000000-0005-0000-0000-00007D830000}"/>
    <cellStyle name="好_桥隧分公司7月份上半月完成 2 2 2" xfId="7921" xr:uid="{00000000-0005-0000-0000-00007E830000}"/>
    <cellStyle name="好_桥隧分公司7月份上半月完成 2 2 2 2" xfId="34847" xr:uid="{00000000-0005-0000-0000-00007F830000}"/>
    <cellStyle name="好_桥隧分公司7月份上半月完成 2 2 3" xfId="12850" xr:uid="{00000000-0005-0000-0000-000080830000}"/>
    <cellStyle name="好_桥隧分公司7月份上半月完成 2 2 3 2" xfId="34850" xr:uid="{00000000-0005-0000-0000-000081830000}"/>
    <cellStyle name="好_桥隧分公司7月份上半月完成 2 2 4" xfId="28977" xr:uid="{00000000-0005-0000-0000-000082830000}"/>
    <cellStyle name="好_桥隧分公司7月份上半月完成 2 3" xfId="14172" xr:uid="{00000000-0005-0000-0000-000083830000}"/>
    <cellStyle name="好_桥隧分公司7月份上半月完成 2 3 2" xfId="38176" xr:uid="{00000000-0005-0000-0000-000084830000}"/>
    <cellStyle name="好_桥隧分公司7月份上半月完成 2 4" xfId="14173" xr:uid="{00000000-0005-0000-0000-000085830000}"/>
    <cellStyle name="好_桥隧分公司7月份上半月完成 2 4 2" xfId="38177" xr:uid="{00000000-0005-0000-0000-000086830000}"/>
    <cellStyle name="好_桥隧分公司7月份上半月完成 2 5" xfId="16043" xr:uid="{00000000-0005-0000-0000-000087830000}"/>
    <cellStyle name="好_桥隧分公司7月份上半月完成 2 5 2" xfId="38178" xr:uid="{00000000-0005-0000-0000-000088830000}"/>
    <cellStyle name="好_桥隧分公司7月份上半月完成 2 6" xfId="28975" xr:uid="{00000000-0005-0000-0000-000089830000}"/>
    <cellStyle name="好_桥隧分公司7月份上半月完成 3" xfId="6271" xr:uid="{00000000-0005-0000-0000-00008A830000}"/>
    <cellStyle name="好_桥隧分公司7月份上半月完成 3 2" xfId="7943" xr:uid="{00000000-0005-0000-0000-00008B830000}"/>
    <cellStyle name="好_桥隧分公司7月份上半月完成 3 2 2" xfId="22607" xr:uid="{00000000-0005-0000-0000-00008C830000}"/>
    <cellStyle name="好_桥隧分公司7月份上半月完成 3 3" xfId="14174" xr:uid="{00000000-0005-0000-0000-00008D830000}"/>
    <cellStyle name="好_桥隧分公司7月份上半月完成 3 3 2" xfId="22613" xr:uid="{00000000-0005-0000-0000-00008E830000}"/>
    <cellStyle name="好_桥隧分公司7月份上半月完成 3 4" xfId="38179" xr:uid="{00000000-0005-0000-0000-00008F830000}"/>
    <cellStyle name="好_桥隧分公司7月份上半月完成 4" xfId="14175" xr:uid="{00000000-0005-0000-0000-000090830000}"/>
    <cellStyle name="好_桥隧分公司7月份上半月完成 4 2" xfId="38180" xr:uid="{00000000-0005-0000-0000-000091830000}"/>
    <cellStyle name="好_桥隧分公司7月份上半月完成 5" xfId="10010" xr:uid="{00000000-0005-0000-0000-000092830000}"/>
    <cellStyle name="好_桥隧分公司7月份上半月完成 5 2" xfId="27387" xr:uid="{00000000-0005-0000-0000-000093830000}"/>
    <cellStyle name="好_桥隧分公司7月份上半月完成 6" xfId="15574" xr:uid="{00000000-0005-0000-0000-000094830000}"/>
    <cellStyle name="好_桥隧分公司7月份上半月完成 6 2" xfId="27391" xr:uid="{00000000-0005-0000-0000-000095830000}"/>
    <cellStyle name="好_桥隧分公司7月份上半月完成 7" xfId="28973" xr:uid="{00000000-0005-0000-0000-000096830000}"/>
    <cellStyle name="好_桥隧分公司8月份计划" xfId="3444" xr:uid="{00000000-0005-0000-0000-000097830000}"/>
    <cellStyle name="好_桥隧分公司8月份计划 2" xfId="2333" xr:uid="{00000000-0005-0000-0000-000098830000}"/>
    <cellStyle name="好_桥隧分公司8月份计划 2 2" xfId="6274" xr:uid="{00000000-0005-0000-0000-000099830000}"/>
    <cellStyle name="好_桥隧分公司8月份计划 2 2 2" xfId="7481" xr:uid="{00000000-0005-0000-0000-00009A830000}"/>
    <cellStyle name="好_桥隧分公司8月份计划 2 2 2 2" xfId="38182" xr:uid="{00000000-0005-0000-0000-00009B830000}"/>
    <cellStyle name="好_桥隧分公司8月份计划 2 2 3" xfId="14176" xr:uid="{00000000-0005-0000-0000-00009C830000}"/>
    <cellStyle name="好_桥隧分公司8月份计划 2 2 3 2" xfId="38183" xr:uid="{00000000-0005-0000-0000-00009D830000}"/>
    <cellStyle name="好_桥隧分公司8月份计划 2 2 4" xfId="30186" xr:uid="{00000000-0005-0000-0000-00009E830000}"/>
    <cellStyle name="好_桥隧分公司8月份计划 2 3" xfId="8535" xr:uid="{00000000-0005-0000-0000-00009F830000}"/>
    <cellStyle name="好_桥隧分公司8月份计划 2 3 2" xfId="30188" xr:uid="{00000000-0005-0000-0000-0000A0830000}"/>
    <cellStyle name="好_桥隧分公司8月份计划 2 4" xfId="8439" xr:uid="{00000000-0005-0000-0000-0000A1830000}"/>
    <cellStyle name="好_桥隧分公司8月份计划 2 4 2" xfId="22001" xr:uid="{00000000-0005-0000-0000-0000A2830000}"/>
    <cellStyle name="好_桥隧分公司8月份计划 2 5" xfId="16933" xr:uid="{00000000-0005-0000-0000-0000A3830000}"/>
    <cellStyle name="好_桥隧分公司8月份计划 2 5 2" xfId="30190" xr:uid="{00000000-0005-0000-0000-0000A4830000}"/>
    <cellStyle name="好_桥隧分公司8月份计划 2 6" xfId="30184" xr:uid="{00000000-0005-0000-0000-0000A5830000}"/>
    <cellStyle name="好_桥隧分公司8月份计划 3" xfId="6273" xr:uid="{00000000-0005-0000-0000-0000A6830000}"/>
    <cellStyle name="好_桥隧分公司8月份计划 3 2" xfId="7944" xr:uid="{00000000-0005-0000-0000-0000A7830000}"/>
    <cellStyle name="好_桥隧分公司8月份计划 3 2 2" xfId="38185" xr:uid="{00000000-0005-0000-0000-0000A8830000}"/>
    <cellStyle name="好_桥隧分公司8月份计划 3 3" xfId="14177" xr:uid="{00000000-0005-0000-0000-0000A9830000}"/>
    <cellStyle name="好_桥隧分公司8月份计划 3 3 2" xfId="38186" xr:uid="{00000000-0005-0000-0000-0000AA830000}"/>
    <cellStyle name="好_桥隧分公司8月份计划 3 4" xfId="38184" xr:uid="{00000000-0005-0000-0000-0000AB830000}"/>
    <cellStyle name="好_桥隧分公司8月份计划 4" xfId="14178" xr:uid="{00000000-0005-0000-0000-0000AC830000}"/>
    <cellStyle name="好_桥隧分公司8月份计划 4 2" xfId="38187" xr:uid="{00000000-0005-0000-0000-0000AD830000}"/>
    <cellStyle name="好_桥隧分公司8月份计划 5" xfId="14179" xr:uid="{00000000-0005-0000-0000-0000AE830000}"/>
    <cellStyle name="好_桥隧分公司8月份计划 5 2" xfId="38188" xr:uid="{00000000-0005-0000-0000-0000AF830000}"/>
    <cellStyle name="好_桥隧分公司8月份计划 6" xfId="18026" xr:uid="{00000000-0005-0000-0000-0000B0830000}"/>
    <cellStyle name="好_桥隧分公司8月份计划 6 2" xfId="29874" xr:uid="{00000000-0005-0000-0000-0000B1830000}"/>
    <cellStyle name="好_桥隧分公司8月份计划 7" xfId="38181" xr:uid="{00000000-0005-0000-0000-0000B2830000}"/>
    <cellStyle name="好_桥隧分公司8月份上半月完成" xfId="1491" xr:uid="{00000000-0005-0000-0000-0000B3830000}"/>
    <cellStyle name="好_桥隧分公司8月份上半月完成 2" xfId="1494" xr:uid="{00000000-0005-0000-0000-0000B4830000}"/>
    <cellStyle name="好_桥隧分公司8月份上半月完成 2 2" xfId="6276" xr:uid="{00000000-0005-0000-0000-0000B5830000}"/>
    <cellStyle name="好_桥隧分公司8月份上半月完成 2 2 2" xfId="7945" xr:uid="{00000000-0005-0000-0000-0000B6830000}"/>
    <cellStyle name="好_桥隧分公司8月份上半月完成 2 2 2 2" xfId="38193" xr:uid="{00000000-0005-0000-0000-0000B7830000}"/>
    <cellStyle name="好_桥隧分公司8月份上半月完成 2 2 3" xfId="14180" xr:uid="{00000000-0005-0000-0000-0000B8830000}"/>
    <cellStyle name="好_桥隧分公司8月份上半月完成 2 2 3 2" xfId="38194" xr:uid="{00000000-0005-0000-0000-0000B9830000}"/>
    <cellStyle name="好_桥隧分公司8月份上半月完成 2 2 4" xfId="38191" xr:uid="{00000000-0005-0000-0000-0000BA830000}"/>
    <cellStyle name="好_桥隧分公司8月份上半月完成 2 3" xfId="14181" xr:uid="{00000000-0005-0000-0000-0000BB830000}"/>
    <cellStyle name="好_桥隧分公司8月份上半月完成 2 3 2" xfId="38195" xr:uid="{00000000-0005-0000-0000-0000BC830000}"/>
    <cellStyle name="好_桥隧分公司8月份上半月完成 2 4" xfId="14182" xr:uid="{00000000-0005-0000-0000-0000BD830000}"/>
    <cellStyle name="好_桥隧分公司8月份上半月完成 2 4 2" xfId="38196" xr:uid="{00000000-0005-0000-0000-0000BE830000}"/>
    <cellStyle name="好_桥隧分公司8月份上半月完成 2 5" xfId="16143" xr:uid="{00000000-0005-0000-0000-0000BF830000}"/>
    <cellStyle name="好_桥隧分公司8月份上半月完成 2 5 2" xfId="38197" xr:uid="{00000000-0005-0000-0000-0000C0830000}"/>
    <cellStyle name="好_桥隧分公司8月份上半月完成 2 6" xfId="38190" xr:uid="{00000000-0005-0000-0000-0000C1830000}"/>
    <cellStyle name="好_桥隧分公司8月份上半月完成 3" xfId="6275" xr:uid="{00000000-0005-0000-0000-0000C2830000}"/>
    <cellStyle name="好_桥隧分公司8月份上半月完成 3 2" xfId="7173" xr:uid="{00000000-0005-0000-0000-0000C3830000}"/>
    <cellStyle name="好_桥隧分公司8月份上半月完成 3 2 2" xfId="31130" xr:uid="{00000000-0005-0000-0000-0000C4830000}"/>
    <cellStyle name="好_桥隧分公司8月份上半月完成 3 3" xfId="11515" xr:uid="{00000000-0005-0000-0000-0000C5830000}"/>
    <cellStyle name="好_桥隧分公司8月份上半月完成 3 3 2" xfId="31132" xr:uid="{00000000-0005-0000-0000-0000C6830000}"/>
    <cellStyle name="好_桥隧分公司8月份上半月完成 3 4" xfId="31128" xr:uid="{00000000-0005-0000-0000-0000C7830000}"/>
    <cellStyle name="好_桥隧分公司8月份上半月完成 4" xfId="14183" xr:uid="{00000000-0005-0000-0000-0000C8830000}"/>
    <cellStyle name="好_桥隧分公司8月份上半月完成 4 2" xfId="38198" xr:uid="{00000000-0005-0000-0000-0000C9830000}"/>
    <cellStyle name="好_桥隧分公司8月份上半月完成 5" xfId="14184" xr:uid="{00000000-0005-0000-0000-0000CA830000}"/>
    <cellStyle name="好_桥隧分公司8月份上半月完成 5 2" xfId="38199" xr:uid="{00000000-0005-0000-0000-0000CB830000}"/>
    <cellStyle name="好_桥隧分公司8月份上半月完成 6" xfId="16140" xr:uid="{00000000-0005-0000-0000-0000CC830000}"/>
    <cellStyle name="好_桥隧分公司8月份上半月完成 6 2" xfId="38200" xr:uid="{00000000-0005-0000-0000-0000CD830000}"/>
    <cellStyle name="好_桥隧分公司8月份上半月完成 7" xfId="38189" xr:uid="{00000000-0005-0000-0000-0000CE830000}"/>
    <cellStyle name="好_桥隧分公司9月份计划" xfId="2409" xr:uid="{00000000-0005-0000-0000-0000CF830000}"/>
    <cellStyle name="好_桥隧分公司9月份计划 2" xfId="2412" xr:uid="{00000000-0005-0000-0000-0000D0830000}"/>
    <cellStyle name="好_桥隧分公司9月份计划 2 2" xfId="6278" xr:uid="{00000000-0005-0000-0000-0000D1830000}"/>
    <cellStyle name="好_桥隧分公司9月份计划 2 2 2" xfId="7946" xr:uid="{00000000-0005-0000-0000-0000D2830000}"/>
    <cellStyle name="好_桥隧分公司9月份计划 2 2 2 2" xfId="38204" xr:uid="{00000000-0005-0000-0000-0000D3830000}"/>
    <cellStyle name="好_桥隧分公司9月份计划 2 2 3" xfId="14185" xr:uid="{00000000-0005-0000-0000-0000D4830000}"/>
    <cellStyle name="好_桥隧分公司9月份计划 2 2 3 2" xfId="38205" xr:uid="{00000000-0005-0000-0000-0000D5830000}"/>
    <cellStyle name="好_桥隧分公司9月份计划 2 2 4" xfId="38203" xr:uid="{00000000-0005-0000-0000-0000D6830000}"/>
    <cellStyle name="好_桥隧分公司9月份计划 2 3" xfId="14186" xr:uid="{00000000-0005-0000-0000-0000D7830000}"/>
    <cellStyle name="好_桥隧分公司9月份计划 2 3 2" xfId="38206" xr:uid="{00000000-0005-0000-0000-0000D8830000}"/>
    <cellStyle name="好_桥隧分公司9月份计划 2 4" xfId="14187" xr:uid="{00000000-0005-0000-0000-0000D9830000}"/>
    <cellStyle name="好_桥隧分公司9月份计划 2 4 2" xfId="38207" xr:uid="{00000000-0005-0000-0000-0000DA830000}"/>
    <cellStyle name="好_桥隧分公司9月份计划 2 5" xfId="17011" xr:uid="{00000000-0005-0000-0000-0000DB830000}"/>
    <cellStyle name="好_桥隧分公司9月份计划 2 5 2" xfId="38208" xr:uid="{00000000-0005-0000-0000-0000DC830000}"/>
    <cellStyle name="好_桥隧分公司9月份计划 2 6" xfId="38202" xr:uid="{00000000-0005-0000-0000-0000DD830000}"/>
    <cellStyle name="好_桥隧分公司9月份计划 3" xfId="6277" xr:uid="{00000000-0005-0000-0000-0000DE830000}"/>
    <cellStyle name="好_桥隧分公司9月份计划 3 2" xfId="7743" xr:uid="{00000000-0005-0000-0000-0000DF830000}"/>
    <cellStyle name="好_桥隧分公司9月份计划 3 2 2" xfId="21708" xr:uid="{00000000-0005-0000-0000-0000E0830000}"/>
    <cellStyle name="好_桥隧分公司9月份计划 3 3" xfId="13283" xr:uid="{00000000-0005-0000-0000-0000E1830000}"/>
    <cellStyle name="好_桥隧分公司9月份计划 3 3 2" xfId="36172" xr:uid="{00000000-0005-0000-0000-0000E2830000}"/>
    <cellStyle name="好_桥隧分公司9月份计划 3 4" xfId="36170" xr:uid="{00000000-0005-0000-0000-0000E3830000}"/>
    <cellStyle name="好_桥隧分公司9月份计划 4" xfId="13285" xr:uid="{00000000-0005-0000-0000-0000E4830000}"/>
    <cellStyle name="好_桥隧分公司9月份计划 4 2" xfId="36174" xr:uid="{00000000-0005-0000-0000-0000E5830000}"/>
    <cellStyle name="好_桥隧分公司9月份计划 5" xfId="9728" xr:uid="{00000000-0005-0000-0000-0000E6830000}"/>
    <cellStyle name="好_桥隧分公司9月份计划 5 2" xfId="20686" xr:uid="{00000000-0005-0000-0000-0000E7830000}"/>
    <cellStyle name="好_桥隧分公司9月份计划 6" xfId="17008" xr:uid="{00000000-0005-0000-0000-0000E8830000}"/>
    <cellStyle name="好_桥隧分公司9月份计划 6 2" xfId="36176" xr:uid="{00000000-0005-0000-0000-0000E9830000}"/>
    <cellStyle name="好_桥隧分公司9月份计划 7" xfId="38201" xr:uid="{00000000-0005-0000-0000-0000EA830000}"/>
    <cellStyle name="好_桥隧分公司9月份上半月完成" xfId="3445" xr:uid="{00000000-0005-0000-0000-0000EB830000}"/>
    <cellStyle name="好_桥隧分公司9月份上半月完成 2" xfId="1633" xr:uid="{00000000-0005-0000-0000-0000EC830000}"/>
    <cellStyle name="好_桥隧分公司9月份上半月完成 2 2" xfId="6280" xr:uid="{00000000-0005-0000-0000-0000ED830000}"/>
    <cellStyle name="好_桥隧分公司9月份上半月完成 2 2 2" xfId="7947" xr:uid="{00000000-0005-0000-0000-0000EE830000}"/>
    <cellStyle name="好_桥隧分公司9月份上半月完成 2 2 2 2" xfId="24819" xr:uid="{00000000-0005-0000-0000-0000EF830000}"/>
    <cellStyle name="好_桥隧分公司9月份上半月完成 2 2 3" xfId="10682" xr:uid="{00000000-0005-0000-0000-0000F0830000}"/>
    <cellStyle name="好_桥隧分公司9月份上半月完成 2 2 3 2" xfId="24821" xr:uid="{00000000-0005-0000-0000-0000F1830000}"/>
    <cellStyle name="好_桥隧分公司9月份上半月完成 2 2 4" xfId="38212" xr:uid="{00000000-0005-0000-0000-0000F2830000}"/>
    <cellStyle name="好_桥隧分公司9月份上半月完成 2 3" xfId="14188" xr:uid="{00000000-0005-0000-0000-0000F3830000}"/>
    <cellStyle name="好_桥隧分公司9月份上半月完成 2 3 2" xfId="38213" xr:uid="{00000000-0005-0000-0000-0000F4830000}"/>
    <cellStyle name="好_桥隧分公司9月份上半月完成 2 4" xfId="14189" xr:uid="{00000000-0005-0000-0000-0000F5830000}"/>
    <cellStyle name="好_桥隧分公司9月份上半月完成 2 4 2" xfId="38214" xr:uid="{00000000-0005-0000-0000-0000F6830000}"/>
    <cellStyle name="好_桥隧分公司9月份上半月完成 2 5" xfId="16277" xr:uid="{00000000-0005-0000-0000-0000F7830000}"/>
    <cellStyle name="好_桥隧分公司9月份上半月完成 2 5 2" xfId="38215" xr:uid="{00000000-0005-0000-0000-0000F8830000}"/>
    <cellStyle name="好_桥隧分公司9月份上半月完成 2 6" xfId="38211" xr:uid="{00000000-0005-0000-0000-0000F9830000}"/>
    <cellStyle name="好_桥隧分公司9月份上半月完成 3" xfId="6279" xr:uid="{00000000-0005-0000-0000-0000FA830000}"/>
    <cellStyle name="好_桥隧分公司9月份上半月完成 3 2" xfId="7948" xr:uid="{00000000-0005-0000-0000-0000FB830000}"/>
    <cellStyle name="好_桥隧分公司9月份上半月完成 3 2 2" xfId="35498" xr:uid="{00000000-0005-0000-0000-0000FC830000}"/>
    <cellStyle name="好_桥隧分公司9月份上半月完成 3 3" xfId="13002" xr:uid="{00000000-0005-0000-0000-0000FD830000}"/>
    <cellStyle name="好_桥隧分公司9月份上半月完成 3 3 2" xfId="35500" xr:uid="{00000000-0005-0000-0000-0000FE830000}"/>
    <cellStyle name="好_桥隧分公司9月份上半月完成 3 4" xfId="38217" xr:uid="{00000000-0005-0000-0000-0000FF830000}"/>
    <cellStyle name="好_桥隧分公司9月份上半月完成 4" xfId="14191" xr:uid="{00000000-0005-0000-0000-000000840000}"/>
    <cellStyle name="好_桥隧分公司9月份上半月完成 4 2" xfId="38219" xr:uid="{00000000-0005-0000-0000-000001840000}"/>
    <cellStyle name="好_桥隧分公司9月份上半月完成 5" xfId="14192" xr:uid="{00000000-0005-0000-0000-000002840000}"/>
    <cellStyle name="好_桥隧分公司9月份上半月完成 5 2" xfId="38221" xr:uid="{00000000-0005-0000-0000-000003840000}"/>
    <cellStyle name="好_桥隧分公司9月份上半月完成 6" xfId="18027" xr:uid="{00000000-0005-0000-0000-000004840000}"/>
    <cellStyle name="好_桥隧分公司9月份上半月完成 6 2" xfId="38223" xr:uid="{00000000-0005-0000-0000-000005840000}"/>
    <cellStyle name="好_桥隧分公司9月份上半月完成 7" xfId="38209" xr:uid="{00000000-0005-0000-0000-000006840000}"/>
    <cellStyle name="好_桥隧分公司9月份完成" xfId="3446" xr:uid="{00000000-0005-0000-0000-000007840000}"/>
    <cellStyle name="好_桥隧分公司9月份完成 2" xfId="428" xr:uid="{00000000-0005-0000-0000-000008840000}"/>
    <cellStyle name="好_桥隧分公司9月份完成 2 2" xfId="6282" xr:uid="{00000000-0005-0000-0000-000009840000}"/>
    <cellStyle name="好_桥隧分公司9月份完成 2 2 2" xfId="7949" xr:uid="{00000000-0005-0000-0000-00000A840000}"/>
    <cellStyle name="好_桥隧分公司9月份完成 2 2 2 2" xfId="38227" xr:uid="{00000000-0005-0000-0000-00000B840000}"/>
    <cellStyle name="好_桥隧分公司9月份完成 2 2 3" xfId="10208" xr:uid="{00000000-0005-0000-0000-00000C840000}"/>
    <cellStyle name="好_桥隧分公司9月份完成 2 2 3 2" xfId="28599" xr:uid="{00000000-0005-0000-0000-00000D840000}"/>
    <cellStyle name="好_桥隧分公司9月份完成 2 2 4" xfId="38226" xr:uid="{00000000-0005-0000-0000-00000E840000}"/>
    <cellStyle name="好_桥隧分公司9月份完成 2 3" xfId="14193" xr:uid="{00000000-0005-0000-0000-00000F840000}"/>
    <cellStyle name="好_桥隧分公司9月份完成 2 3 2" xfId="38228" xr:uid="{00000000-0005-0000-0000-000010840000}"/>
    <cellStyle name="好_桥隧分公司9月份完成 2 4" xfId="8361" xr:uid="{00000000-0005-0000-0000-000011840000}"/>
    <cellStyle name="好_桥隧分公司9月份完成 2 4 2" xfId="21978" xr:uid="{00000000-0005-0000-0000-000012840000}"/>
    <cellStyle name="好_桥隧分公司9月份完成 2 5" xfId="15454" xr:uid="{00000000-0005-0000-0000-000013840000}"/>
    <cellStyle name="好_桥隧分公司9月份完成 2 5 2" xfId="24115" xr:uid="{00000000-0005-0000-0000-000014840000}"/>
    <cellStyle name="好_桥隧分公司9月份完成 2 6" xfId="38225" xr:uid="{00000000-0005-0000-0000-000015840000}"/>
    <cellStyle name="好_桥隧分公司9月份完成 3" xfId="6281" xr:uid="{00000000-0005-0000-0000-000016840000}"/>
    <cellStyle name="好_桥隧分公司9月份完成 3 2" xfId="7950" xr:uid="{00000000-0005-0000-0000-000017840000}"/>
    <cellStyle name="好_桥隧分公司9月份完成 3 2 2" xfId="38232" xr:uid="{00000000-0005-0000-0000-000018840000}"/>
    <cellStyle name="好_桥隧分公司9月份完成 3 3" xfId="14195" xr:uid="{00000000-0005-0000-0000-000019840000}"/>
    <cellStyle name="好_桥隧分公司9月份完成 3 3 2" xfId="22399" xr:uid="{00000000-0005-0000-0000-00001A840000}"/>
    <cellStyle name="好_桥隧分公司9月份完成 3 4" xfId="38230" xr:uid="{00000000-0005-0000-0000-00001B840000}"/>
    <cellStyle name="好_桥隧分公司9月份完成 4" xfId="14196" xr:uid="{00000000-0005-0000-0000-00001C840000}"/>
    <cellStyle name="好_桥隧分公司9月份完成 4 2" xfId="38234" xr:uid="{00000000-0005-0000-0000-00001D840000}"/>
    <cellStyle name="好_桥隧分公司9月份完成 5" xfId="14198" xr:uid="{00000000-0005-0000-0000-00001E840000}"/>
    <cellStyle name="好_桥隧分公司9月份完成 5 2" xfId="38236" xr:uid="{00000000-0005-0000-0000-00001F840000}"/>
    <cellStyle name="好_桥隧分公司9月份完成 6" xfId="18028" xr:uid="{00000000-0005-0000-0000-000020840000}"/>
    <cellStyle name="好_桥隧分公司9月份完成 6 2" xfId="38238" xr:uid="{00000000-0005-0000-0000-000021840000}"/>
    <cellStyle name="好_桥隧分公司9月份完成 7" xfId="38224" xr:uid="{00000000-0005-0000-0000-000022840000}"/>
    <cellStyle name="好_三家公司份9月份完成" xfId="546" xr:uid="{00000000-0005-0000-0000-000023840000}"/>
    <cellStyle name="好_三家公司份9月份完成 2" xfId="2712" xr:uid="{00000000-0005-0000-0000-000024840000}"/>
    <cellStyle name="好_三家公司份9月份完成 2 2" xfId="6284" xr:uid="{00000000-0005-0000-0000-000025840000}"/>
    <cellStyle name="好_三家公司份9月份完成 2 2 2" xfId="32717" xr:uid="{00000000-0005-0000-0000-000026840000}"/>
    <cellStyle name="好_三家公司份9月份完成 2 3" xfId="8448" xr:uid="{00000000-0005-0000-0000-000027840000}"/>
    <cellStyle name="好_三家公司份9月份完成 2 3 2" xfId="30192" xr:uid="{00000000-0005-0000-0000-000028840000}"/>
    <cellStyle name="好_三家公司份9月份完成 2 4" xfId="12146" xr:uid="{00000000-0005-0000-0000-000029840000}"/>
    <cellStyle name="好_三家公司份9月份完成 2 4 2" xfId="32721" xr:uid="{00000000-0005-0000-0000-00002A840000}"/>
    <cellStyle name="好_三家公司份9月份完成 2 5" xfId="17308" xr:uid="{00000000-0005-0000-0000-00002B840000}"/>
    <cellStyle name="好_三家公司份9月份完成 2 5 2" xfId="32723" xr:uid="{00000000-0005-0000-0000-00002C840000}"/>
    <cellStyle name="好_三家公司份9月份完成 2 6" xfId="32715" xr:uid="{00000000-0005-0000-0000-00002D840000}"/>
    <cellStyle name="好_三家公司份9月份完成 3" xfId="6283" xr:uid="{00000000-0005-0000-0000-00002E840000}"/>
    <cellStyle name="好_三家公司份9月份完成 3 2" xfId="20956" xr:uid="{00000000-0005-0000-0000-00002F840000}"/>
    <cellStyle name="好_三家公司份9月份完成 4" xfId="12149" xr:uid="{00000000-0005-0000-0000-000030840000}"/>
    <cellStyle name="好_三家公司份9月份完成 4 2" xfId="32727" xr:uid="{00000000-0005-0000-0000-000031840000}"/>
    <cellStyle name="好_三家公司份9月份完成 5" xfId="12151" xr:uid="{00000000-0005-0000-0000-000032840000}"/>
    <cellStyle name="好_三家公司份9月份完成 5 2" xfId="32729" xr:uid="{00000000-0005-0000-0000-000033840000}"/>
    <cellStyle name="好_三家公司份9月份完成 6" xfId="15518" xr:uid="{00000000-0005-0000-0000-000034840000}"/>
    <cellStyle name="好_三家公司份9月份完成 6 2" xfId="31466" xr:uid="{00000000-0005-0000-0000-000035840000}"/>
    <cellStyle name="好_三家公司份9月份完成 7" xfId="32713" xr:uid="{00000000-0005-0000-0000-000036840000}"/>
    <cellStyle name="好_石家庄公司2013年3季度施工生产计划(修改2013.6.19）" xfId="2827" xr:uid="{00000000-0005-0000-0000-000037840000}"/>
    <cellStyle name="好_石家庄公司2013年3季度施工生产计划(修改2013.6.19） 2" xfId="3105" xr:uid="{00000000-0005-0000-0000-000038840000}"/>
    <cellStyle name="好_石家庄公司2013年3季度施工生产计划(修改2013.6.19） 2 2" xfId="6286" xr:uid="{00000000-0005-0000-0000-000039840000}"/>
    <cellStyle name="好_石家庄公司2013年3季度施工生产计划(修改2013.6.19） 2 2 2" xfId="6910" xr:uid="{00000000-0005-0000-0000-00003A840000}"/>
    <cellStyle name="好_石家庄公司2013年3季度施工生产计划(修改2013.6.19） 2 2 2 2" xfId="24173" xr:uid="{00000000-0005-0000-0000-00003B840000}"/>
    <cellStyle name="好_石家庄公司2013年3季度施工生产计划(修改2013.6.19） 2 2 3" xfId="9546" xr:uid="{00000000-0005-0000-0000-00003C840000}"/>
    <cellStyle name="好_石家庄公司2013年3季度施工生产计划(修改2013.6.19） 2 2 3 2" xfId="24183" xr:uid="{00000000-0005-0000-0000-00003D840000}"/>
    <cellStyle name="好_石家庄公司2013年3季度施工生产计划(修改2013.6.19） 2 2 4" xfId="26626" xr:uid="{00000000-0005-0000-0000-00003E840000}"/>
    <cellStyle name="好_石家庄公司2013年3季度施工生产计划(修改2013.6.19） 2 3" xfId="8328" xr:uid="{00000000-0005-0000-0000-00003F840000}"/>
    <cellStyle name="好_石家庄公司2013年3季度施工生产计划(修改2013.6.19） 2 3 2" xfId="26628" xr:uid="{00000000-0005-0000-0000-000040840000}"/>
    <cellStyle name="好_石家庄公司2013年3季度施工生产计划(修改2013.6.19） 2 4" xfId="8292" xr:uid="{00000000-0005-0000-0000-000041840000}"/>
    <cellStyle name="好_石家庄公司2013年3季度施工生产计划(修改2013.6.19） 2 4 2" xfId="26630" xr:uid="{00000000-0005-0000-0000-000042840000}"/>
    <cellStyle name="好_石家庄公司2013年3季度施工生产计划(修改2013.6.19） 2 5" xfId="17687" xr:uid="{00000000-0005-0000-0000-000043840000}"/>
    <cellStyle name="好_石家庄公司2013年3季度施工生产计划(修改2013.6.19） 2 5 2" xfId="26632" xr:uid="{00000000-0005-0000-0000-000044840000}"/>
    <cellStyle name="好_石家庄公司2013年3季度施工生产计划(修改2013.6.19） 2 6" xfId="38240" xr:uid="{00000000-0005-0000-0000-000045840000}"/>
    <cellStyle name="好_石家庄公司2013年3季度施工生产计划(修改2013.6.19） 3" xfId="6285" xr:uid="{00000000-0005-0000-0000-000046840000}"/>
    <cellStyle name="好_石家庄公司2013年3季度施工生产计划(修改2013.6.19） 3 2" xfId="7951" xr:uid="{00000000-0005-0000-0000-000047840000}"/>
    <cellStyle name="好_石家庄公司2013年3季度施工生产计划(修改2013.6.19） 3 2 2" xfId="26655" xr:uid="{00000000-0005-0000-0000-000048840000}"/>
    <cellStyle name="好_石家庄公司2013年3季度施工生产计划(修改2013.6.19） 3 3" xfId="9126" xr:uid="{00000000-0005-0000-0000-000049840000}"/>
    <cellStyle name="好_石家庄公司2013年3季度施工生产计划(修改2013.6.19） 3 3 2" xfId="26657" xr:uid="{00000000-0005-0000-0000-00004A840000}"/>
    <cellStyle name="好_石家庄公司2013年3季度施工生产计划(修改2013.6.19） 3 4" xfId="38241" xr:uid="{00000000-0005-0000-0000-00004B840000}"/>
    <cellStyle name="好_石家庄公司2013年3季度施工生产计划(修改2013.6.19） 4" xfId="14199" xr:uid="{00000000-0005-0000-0000-00004C840000}"/>
    <cellStyle name="好_石家庄公司2013年3季度施工生产计划(修改2013.6.19） 4 2" xfId="38243" xr:uid="{00000000-0005-0000-0000-00004D840000}"/>
    <cellStyle name="好_石家庄公司2013年3季度施工生产计划(修改2013.6.19） 5" xfId="12033" xr:uid="{00000000-0005-0000-0000-00004E840000}"/>
    <cellStyle name="好_石家庄公司2013年3季度施工生产计划(修改2013.6.19） 5 2" xfId="32422" xr:uid="{00000000-0005-0000-0000-00004F840000}"/>
    <cellStyle name="好_石家庄公司2013年3季度施工生产计划(修改2013.6.19） 6" xfId="17421" xr:uid="{00000000-0005-0000-0000-000050840000}"/>
    <cellStyle name="好_石家庄公司2013年3季度施工生产计划(修改2013.6.19） 6 2" xfId="28712" xr:uid="{00000000-0005-0000-0000-000051840000}"/>
    <cellStyle name="好_石家庄公司2013年3季度施工生产计划(修改2013.6.19） 7" xfId="38239" xr:uid="{00000000-0005-0000-0000-000052840000}"/>
    <cellStyle name="好_石家庄公司2013年3月份上半月完成产值" xfId="2239" xr:uid="{00000000-0005-0000-0000-000053840000}"/>
    <cellStyle name="好_石家庄公司2013年3月份上半月完成产值 2" xfId="2242" xr:uid="{00000000-0005-0000-0000-000054840000}"/>
    <cellStyle name="好_石家庄公司2013年3月份上半月完成产值 2 2" xfId="6288" xr:uid="{00000000-0005-0000-0000-000055840000}"/>
    <cellStyle name="好_石家庄公司2013年3月份上半月完成产值 2 2 2" xfId="7952" xr:uid="{00000000-0005-0000-0000-000056840000}"/>
    <cellStyle name="好_石家庄公司2013年3月份上半月完成产值 2 2 2 2" xfId="38247" xr:uid="{00000000-0005-0000-0000-000057840000}"/>
    <cellStyle name="好_石家庄公司2013年3月份上半月完成产值 2 2 3" xfId="14200" xr:uid="{00000000-0005-0000-0000-000058840000}"/>
    <cellStyle name="好_石家庄公司2013年3月份上半月完成产值 2 2 3 2" xfId="38248" xr:uid="{00000000-0005-0000-0000-000059840000}"/>
    <cellStyle name="好_石家庄公司2013年3月份上半月完成产值 2 2 4" xfId="38246" xr:uid="{00000000-0005-0000-0000-00005A840000}"/>
    <cellStyle name="好_石家庄公司2013年3月份上半月完成产值 2 3" xfId="14201" xr:uid="{00000000-0005-0000-0000-00005B840000}"/>
    <cellStyle name="好_石家庄公司2013年3月份上半月完成产值 2 3 2" xfId="38249" xr:uid="{00000000-0005-0000-0000-00005C840000}"/>
    <cellStyle name="好_石家庄公司2013年3月份上半月完成产值 2 4" xfId="14202" xr:uid="{00000000-0005-0000-0000-00005D840000}"/>
    <cellStyle name="好_石家庄公司2013年3月份上半月完成产值 2 4 2" xfId="38250" xr:uid="{00000000-0005-0000-0000-00005E840000}"/>
    <cellStyle name="好_石家庄公司2013年3月份上半月完成产值 2 5" xfId="16844" xr:uid="{00000000-0005-0000-0000-00005F840000}"/>
    <cellStyle name="好_石家庄公司2013年3月份上半月完成产值 2 5 2" xfId="38251" xr:uid="{00000000-0005-0000-0000-000060840000}"/>
    <cellStyle name="好_石家庄公司2013年3月份上半月完成产值 2 6" xfId="38245" xr:uid="{00000000-0005-0000-0000-000061840000}"/>
    <cellStyle name="好_石家庄公司2013年3月份上半月完成产值 3" xfId="6287" xr:uid="{00000000-0005-0000-0000-000062840000}"/>
    <cellStyle name="好_石家庄公司2013年3月份上半月完成产值 3 2" xfId="7953" xr:uid="{00000000-0005-0000-0000-000063840000}"/>
    <cellStyle name="好_石家庄公司2013年3月份上半月完成产值 3 2 2" xfId="38253" xr:uid="{00000000-0005-0000-0000-000064840000}"/>
    <cellStyle name="好_石家庄公司2013年3月份上半月完成产值 3 3" xfId="14203" xr:uid="{00000000-0005-0000-0000-000065840000}"/>
    <cellStyle name="好_石家庄公司2013年3月份上半月完成产值 3 3 2" xfId="27568" xr:uid="{00000000-0005-0000-0000-000066840000}"/>
    <cellStyle name="好_石家庄公司2013年3月份上半月完成产值 3 4" xfId="38252" xr:uid="{00000000-0005-0000-0000-000067840000}"/>
    <cellStyle name="好_石家庄公司2013年3月份上半月完成产值 4" xfId="13934" xr:uid="{00000000-0005-0000-0000-000068840000}"/>
    <cellStyle name="好_石家庄公司2013年3月份上半月完成产值 4 2" xfId="37658" xr:uid="{00000000-0005-0000-0000-000069840000}"/>
    <cellStyle name="好_石家庄公司2013年3月份上半月完成产值 5" xfId="13935" xr:uid="{00000000-0005-0000-0000-00006A840000}"/>
    <cellStyle name="好_石家庄公司2013年3月份上半月完成产值 5 2" xfId="37660" xr:uid="{00000000-0005-0000-0000-00006B840000}"/>
    <cellStyle name="好_石家庄公司2013年3月份上半月完成产值 6" xfId="16841" xr:uid="{00000000-0005-0000-0000-00006C840000}"/>
    <cellStyle name="好_石家庄公司2013年3月份上半月完成产值 6 2" xfId="38254" xr:uid="{00000000-0005-0000-0000-00006D840000}"/>
    <cellStyle name="好_石家庄公司2013年3月份上半月完成产值 7" xfId="38244" xr:uid="{00000000-0005-0000-0000-00006E840000}"/>
    <cellStyle name="好_石家庄公司2013年4月15日上半月产值完成情况" xfId="3447" xr:uid="{00000000-0005-0000-0000-00006F840000}"/>
    <cellStyle name="好_石家庄公司2013年4月15日上半月产值完成情况 2" xfId="869" xr:uid="{00000000-0005-0000-0000-000070840000}"/>
    <cellStyle name="好_石家庄公司2013年4月15日上半月产值完成情况 2 2" xfId="6290" xr:uid="{00000000-0005-0000-0000-000071840000}"/>
    <cellStyle name="好_石家庄公司2013年4月15日上半月产值完成情况 2 2 2" xfId="7954" xr:uid="{00000000-0005-0000-0000-000072840000}"/>
    <cellStyle name="好_石家庄公司2013年4月15日上半月产值完成情况 2 2 2 2" xfId="27444" xr:uid="{00000000-0005-0000-0000-000073840000}"/>
    <cellStyle name="好_石家庄公司2013年4月15日上半月产值完成情况 2 2 3" xfId="14204" xr:uid="{00000000-0005-0000-0000-000074840000}"/>
    <cellStyle name="好_石家庄公司2013年4月15日上半月产值完成情况 2 2 3 2" xfId="38256" xr:uid="{00000000-0005-0000-0000-000075840000}"/>
    <cellStyle name="好_石家庄公司2013年4月15日上半月产值完成情况 2 2 4" xfId="27442" xr:uid="{00000000-0005-0000-0000-000076840000}"/>
    <cellStyle name="好_石家庄公司2013年4月15日上半月产值完成情况 2 3" xfId="14205" xr:uid="{00000000-0005-0000-0000-000077840000}"/>
    <cellStyle name="好_石家庄公司2013年4月15日上半月产值完成情况 2 3 2" xfId="27446" xr:uid="{00000000-0005-0000-0000-000078840000}"/>
    <cellStyle name="好_石家庄公司2013年4月15日上半月产值完成情况 2 4" xfId="14206" xr:uid="{00000000-0005-0000-0000-000079840000}"/>
    <cellStyle name="好_石家庄公司2013年4月15日上半月产值完成情况 2 4 2" xfId="27448" xr:uid="{00000000-0005-0000-0000-00007A840000}"/>
    <cellStyle name="好_石家庄公司2013年4月15日上半月产值完成情况 2 5" xfId="15662" xr:uid="{00000000-0005-0000-0000-00007B840000}"/>
    <cellStyle name="好_石家庄公司2013年4月15日上半月产值完成情况 2 5 2" xfId="38257" xr:uid="{00000000-0005-0000-0000-00007C840000}"/>
    <cellStyle name="好_石家庄公司2013年4月15日上半月产值完成情况 2 6" xfId="38255" xr:uid="{00000000-0005-0000-0000-00007D840000}"/>
    <cellStyle name="好_石家庄公司2013年4月15日上半月产值完成情况 3" xfId="6289" xr:uid="{00000000-0005-0000-0000-00007E840000}"/>
    <cellStyle name="好_石家庄公司2013年4月15日上半月产值完成情况 3 2" xfId="7955" xr:uid="{00000000-0005-0000-0000-00007F840000}"/>
    <cellStyle name="好_石家庄公司2013年4月15日上半月产值完成情况 3 2 2" xfId="27456" xr:uid="{00000000-0005-0000-0000-000080840000}"/>
    <cellStyle name="好_石家庄公司2013年4月15日上半月产值完成情况 3 3" xfId="14207" xr:uid="{00000000-0005-0000-0000-000081840000}"/>
    <cellStyle name="好_石家庄公司2013年4月15日上半月产值完成情况 3 3 2" xfId="38258" xr:uid="{00000000-0005-0000-0000-000082840000}"/>
    <cellStyle name="好_石家庄公司2013年4月15日上半月产值完成情况 3 4" xfId="37552" xr:uid="{00000000-0005-0000-0000-000083840000}"/>
    <cellStyle name="好_石家庄公司2013年4月15日上半月产值完成情况 4" xfId="13895" xr:uid="{00000000-0005-0000-0000-000084840000}"/>
    <cellStyle name="好_石家庄公司2013年4月15日上半月产值完成情况 4 2" xfId="37554" xr:uid="{00000000-0005-0000-0000-000085840000}"/>
    <cellStyle name="好_石家庄公司2013年4月15日上半月产值完成情况 5" xfId="14208" xr:uid="{00000000-0005-0000-0000-000086840000}"/>
    <cellStyle name="好_石家庄公司2013年4月15日上半月产值完成情况 5 2" xfId="38259" xr:uid="{00000000-0005-0000-0000-000087840000}"/>
    <cellStyle name="好_石家庄公司2013年4月15日上半月产值完成情况 6" xfId="18029" xr:uid="{00000000-0005-0000-0000-000088840000}"/>
    <cellStyle name="好_石家庄公司2013年4月15日上半月产值完成情况 6 2" xfId="38260" xr:uid="{00000000-0005-0000-0000-000089840000}"/>
    <cellStyle name="好_石家庄公司2013年4月15日上半月产值完成情况 7" xfId="33991" xr:uid="{00000000-0005-0000-0000-00008A840000}"/>
    <cellStyle name="好_石家庄公司2013年5月15日上半月完成" xfId="1542" xr:uid="{00000000-0005-0000-0000-00008B840000}"/>
    <cellStyle name="好_石家庄公司2013年5月15日上半月完成 2" xfId="1545" xr:uid="{00000000-0005-0000-0000-00008C840000}"/>
    <cellStyle name="好_石家庄公司2013年5月15日上半月完成 2 2" xfId="6292" xr:uid="{00000000-0005-0000-0000-00008D840000}"/>
    <cellStyle name="好_石家庄公司2013年5月15日上半月完成 2 2 2" xfId="7956" xr:uid="{00000000-0005-0000-0000-00008E840000}"/>
    <cellStyle name="好_石家庄公司2013年5月15日上半月完成 2 2 2 2" xfId="38264" xr:uid="{00000000-0005-0000-0000-00008F840000}"/>
    <cellStyle name="好_石家庄公司2013年5月15日上半月完成 2 2 3" xfId="14209" xr:uid="{00000000-0005-0000-0000-000090840000}"/>
    <cellStyle name="好_石家庄公司2013年5月15日上半月完成 2 2 3 2" xfId="38265" xr:uid="{00000000-0005-0000-0000-000091840000}"/>
    <cellStyle name="好_石家庄公司2013年5月15日上半月完成 2 2 4" xfId="38263" xr:uid="{00000000-0005-0000-0000-000092840000}"/>
    <cellStyle name="好_石家庄公司2013年5月15日上半月完成 2 3" xfId="14210" xr:uid="{00000000-0005-0000-0000-000093840000}"/>
    <cellStyle name="好_石家庄公司2013年5月15日上半月完成 2 3 2" xfId="38266" xr:uid="{00000000-0005-0000-0000-000094840000}"/>
    <cellStyle name="好_石家庄公司2013年5月15日上半月完成 2 4" xfId="14211" xr:uid="{00000000-0005-0000-0000-000095840000}"/>
    <cellStyle name="好_石家庄公司2013年5月15日上半月完成 2 4 2" xfId="38267" xr:uid="{00000000-0005-0000-0000-000096840000}"/>
    <cellStyle name="好_石家庄公司2013年5月15日上半月完成 2 5" xfId="16193" xr:uid="{00000000-0005-0000-0000-000097840000}"/>
    <cellStyle name="好_石家庄公司2013年5月15日上半月完成 2 5 2" xfId="30829" xr:uid="{00000000-0005-0000-0000-000098840000}"/>
    <cellStyle name="好_石家庄公司2013年5月15日上半月完成 2 6" xfId="38262" xr:uid="{00000000-0005-0000-0000-000099840000}"/>
    <cellStyle name="好_石家庄公司2013年5月15日上半月完成 3" xfId="6291" xr:uid="{00000000-0005-0000-0000-00009A840000}"/>
    <cellStyle name="好_石家庄公司2013年5月15日上半月完成 3 2" xfId="7957" xr:uid="{00000000-0005-0000-0000-00009B840000}"/>
    <cellStyle name="好_石家庄公司2013年5月15日上半月完成 3 2 2" xfId="38269" xr:uid="{00000000-0005-0000-0000-00009C840000}"/>
    <cellStyle name="好_石家庄公司2013年5月15日上半月完成 3 3" xfId="14212" xr:uid="{00000000-0005-0000-0000-00009D840000}"/>
    <cellStyle name="好_石家庄公司2013年5月15日上半月完成 3 3 2" xfId="38270" xr:uid="{00000000-0005-0000-0000-00009E840000}"/>
    <cellStyle name="好_石家庄公司2013年5月15日上半月完成 3 4" xfId="38268" xr:uid="{00000000-0005-0000-0000-00009F840000}"/>
    <cellStyle name="好_石家庄公司2013年5月15日上半月完成 4" xfId="14213" xr:uid="{00000000-0005-0000-0000-0000A0840000}"/>
    <cellStyle name="好_石家庄公司2013年5月15日上半月完成 4 2" xfId="38271" xr:uid="{00000000-0005-0000-0000-0000A1840000}"/>
    <cellStyle name="好_石家庄公司2013年5月15日上半月完成 5" xfId="14214" xr:uid="{00000000-0005-0000-0000-0000A2840000}"/>
    <cellStyle name="好_石家庄公司2013年5月15日上半月完成 5 2" xfId="38272" xr:uid="{00000000-0005-0000-0000-0000A3840000}"/>
    <cellStyle name="好_石家庄公司2013年5月15日上半月完成 6" xfId="16190" xr:uid="{00000000-0005-0000-0000-0000A4840000}"/>
    <cellStyle name="好_石家庄公司2013年5月15日上半月完成 6 2" xfId="38273" xr:uid="{00000000-0005-0000-0000-0000A5840000}"/>
    <cellStyle name="好_石家庄公司2013年5月15日上半月完成 7" xfId="38261" xr:uid="{00000000-0005-0000-0000-0000A6840000}"/>
    <cellStyle name="好_石家庄公司2013年5月份施工生产计划" xfId="3062" xr:uid="{00000000-0005-0000-0000-0000A7840000}"/>
    <cellStyle name="好_石家庄公司2013年5月份施工生产计划 2" xfId="3448" xr:uid="{00000000-0005-0000-0000-0000A8840000}"/>
    <cellStyle name="好_石家庄公司2013年5月份施工生产计划 2 2" xfId="6294" xr:uid="{00000000-0005-0000-0000-0000A9840000}"/>
    <cellStyle name="好_石家庄公司2013年5月份施工生产计划 2 2 2" xfId="7958" xr:uid="{00000000-0005-0000-0000-0000AA840000}"/>
    <cellStyle name="好_石家庄公司2013年5月份施工生产计划 2 2 2 2" xfId="35306" xr:uid="{00000000-0005-0000-0000-0000AB840000}"/>
    <cellStyle name="好_石家庄公司2013年5月份施工生产计划 2 2 3" xfId="12922" xr:uid="{00000000-0005-0000-0000-0000AC840000}"/>
    <cellStyle name="好_石家庄公司2013年5月份施工生产计划 2 2 3 2" xfId="35308" xr:uid="{00000000-0005-0000-0000-0000AD840000}"/>
    <cellStyle name="好_石家庄公司2013年5月份施工生产计划 2 2 4" xfId="38276" xr:uid="{00000000-0005-0000-0000-0000AE840000}"/>
    <cellStyle name="好_石家庄公司2013年5月份施工生产计划 2 3" xfId="14215" xr:uid="{00000000-0005-0000-0000-0000AF840000}"/>
    <cellStyle name="好_石家庄公司2013年5月份施工生产计划 2 3 2" xfId="38277" xr:uid="{00000000-0005-0000-0000-0000B0840000}"/>
    <cellStyle name="好_石家庄公司2013年5月份施工生产计划 2 4" xfId="14216" xr:uid="{00000000-0005-0000-0000-0000B1840000}"/>
    <cellStyle name="好_石家庄公司2013年5月份施工生产计划 2 4 2" xfId="38278" xr:uid="{00000000-0005-0000-0000-0000B2840000}"/>
    <cellStyle name="好_石家庄公司2013年5月份施工生产计划 2 5" xfId="18030" xr:uid="{00000000-0005-0000-0000-0000B3840000}"/>
    <cellStyle name="好_石家庄公司2013年5月份施工生产计划 2 5 2" xfId="38279" xr:uid="{00000000-0005-0000-0000-0000B4840000}"/>
    <cellStyle name="好_石家庄公司2013年5月份施工生产计划 2 6" xfId="38275" xr:uid="{00000000-0005-0000-0000-0000B5840000}"/>
    <cellStyle name="好_石家庄公司2013年5月份施工生产计划 3" xfId="6293" xr:uid="{00000000-0005-0000-0000-0000B6840000}"/>
    <cellStyle name="好_石家庄公司2013年5月份施工生产计划 3 2" xfId="7959" xr:uid="{00000000-0005-0000-0000-0000B7840000}"/>
    <cellStyle name="好_石家庄公司2013年5月份施工生产计划 3 2 2" xfId="38281" xr:uid="{00000000-0005-0000-0000-0000B8840000}"/>
    <cellStyle name="好_石家庄公司2013年5月份施工生产计划 3 3" xfId="14217" xr:uid="{00000000-0005-0000-0000-0000B9840000}"/>
    <cellStyle name="好_石家庄公司2013年5月份施工生产计划 3 3 2" xfId="38282" xr:uid="{00000000-0005-0000-0000-0000BA840000}"/>
    <cellStyle name="好_石家庄公司2013年5月份施工生产计划 3 4" xfId="38280" xr:uid="{00000000-0005-0000-0000-0000BB840000}"/>
    <cellStyle name="好_石家庄公司2013年5月份施工生产计划 4" xfId="14218" xr:uid="{00000000-0005-0000-0000-0000BC840000}"/>
    <cellStyle name="好_石家庄公司2013年5月份施工生产计划 4 2" xfId="38284" xr:uid="{00000000-0005-0000-0000-0000BD840000}"/>
    <cellStyle name="好_石家庄公司2013年5月份施工生产计划 5" xfId="14219" xr:uid="{00000000-0005-0000-0000-0000BE840000}"/>
    <cellStyle name="好_石家庄公司2013年5月份施工生产计划 5 2" xfId="38285" xr:uid="{00000000-0005-0000-0000-0000BF840000}"/>
    <cellStyle name="好_石家庄公司2013年5月份施工生产计划 6" xfId="17645" xr:uid="{00000000-0005-0000-0000-0000C0840000}"/>
    <cellStyle name="好_石家庄公司2013年5月份施工生产计划 6 2" xfId="38286" xr:uid="{00000000-0005-0000-0000-0000C1840000}"/>
    <cellStyle name="好_石家庄公司2013年5月份施工生产计划 7" xfId="38274" xr:uid="{00000000-0005-0000-0000-0000C2840000}"/>
    <cellStyle name="好_石家庄公司2013年6月份上半月产值完成情况表" xfId="3449" xr:uid="{00000000-0005-0000-0000-0000C3840000}"/>
    <cellStyle name="好_石家庄公司2013年6月份上半月产值完成情况表 2" xfId="3450" xr:uid="{00000000-0005-0000-0000-0000C4840000}"/>
    <cellStyle name="好_石家庄公司2013年6月份上半月产值完成情况表 2 2" xfId="6296" xr:uid="{00000000-0005-0000-0000-0000C5840000}"/>
    <cellStyle name="好_石家庄公司2013年6月份上半月产值完成情况表 2 2 2" xfId="6800" xr:uid="{00000000-0005-0000-0000-0000C6840000}"/>
    <cellStyle name="好_石家庄公司2013年6月份上半月产值完成情况表 2 2 2 2" xfId="30095" xr:uid="{00000000-0005-0000-0000-0000C7840000}"/>
    <cellStyle name="好_石家庄公司2013年6月份上半月产值完成情况表 2 2 3" xfId="8583" xr:uid="{00000000-0005-0000-0000-0000C8840000}"/>
    <cellStyle name="好_石家庄公司2013年6月份上半月产值完成情况表 2 2 3 2" xfId="30097" xr:uid="{00000000-0005-0000-0000-0000C9840000}"/>
    <cellStyle name="好_石家庄公司2013年6月份上半月产值完成情况表 2 2 4" xfId="30093" xr:uid="{00000000-0005-0000-0000-0000CA840000}"/>
    <cellStyle name="好_石家庄公司2013年6月份上半月产值完成情况表 2 3" xfId="14220" xr:uid="{00000000-0005-0000-0000-0000CB840000}"/>
    <cellStyle name="好_石家庄公司2013年6月份上半月产值完成情况表 2 3 2" xfId="38289" xr:uid="{00000000-0005-0000-0000-0000CC840000}"/>
    <cellStyle name="好_石家庄公司2013年6月份上半月产值完成情况表 2 4" xfId="14221" xr:uid="{00000000-0005-0000-0000-0000CD840000}"/>
    <cellStyle name="好_石家庄公司2013年6月份上半月产值完成情况表 2 4 2" xfId="38290" xr:uid="{00000000-0005-0000-0000-0000CE840000}"/>
    <cellStyle name="好_石家庄公司2013年6月份上半月产值完成情况表 2 5" xfId="18032" xr:uid="{00000000-0005-0000-0000-0000CF840000}"/>
    <cellStyle name="好_石家庄公司2013年6月份上半月产值完成情况表 2 5 2" xfId="38291" xr:uid="{00000000-0005-0000-0000-0000D0840000}"/>
    <cellStyle name="好_石家庄公司2013年6月份上半月产值完成情况表 2 6" xfId="38288" xr:uid="{00000000-0005-0000-0000-0000D1840000}"/>
    <cellStyle name="好_石家庄公司2013年6月份上半月产值完成情况表 3" xfId="6295" xr:uid="{00000000-0005-0000-0000-0000D2840000}"/>
    <cellStyle name="好_石家庄公司2013年6月份上半月产值完成情况表 3 2" xfId="7537" xr:uid="{00000000-0005-0000-0000-0000D3840000}"/>
    <cellStyle name="好_石家庄公司2013年6月份上半月产值完成情况表 3 2 2" xfId="30734" xr:uid="{00000000-0005-0000-0000-0000D4840000}"/>
    <cellStyle name="好_石家庄公司2013年6月份上半月产值完成情况表 3 3" xfId="11613" xr:uid="{00000000-0005-0000-0000-0000D5840000}"/>
    <cellStyle name="好_石家庄公司2013年6月份上半月产值完成情况表 3 3 2" xfId="31359" xr:uid="{00000000-0005-0000-0000-0000D6840000}"/>
    <cellStyle name="好_石家庄公司2013年6月份上半月产值完成情况表 3 4" xfId="31355" xr:uid="{00000000-0005-0000-0000-0000D7840000}"/>
    <cellStyle name="好_石家庄公司2013年6月份上半月产值完成情况表 4" xfId="11615" xr:uid="{00000000-0005-0000-0000-0000D8840000}"/>
    <cellStyle name="好_石家庄公司2013年6月份上半月产值完成情况表 4 2" xfId="31361" xr:uid="{00000000-0005-0000-0000-0000D9840000}"/>
    <cellStyle name="好_石家庄公司2013年6月份上半月产值完成情况表 5" xfId="11617" xr:uid="{00000000-0005-0000-0000-0000DA840000}"/>
    <cellStyle name="好_石家庄公司2013年6月份上半月产值完成情况表 5 2" xfId="31365" xr:uid="{00000000-0005-0000-0000-0000DB840000}"/>
    <cellStyle name="好_石家庄公司2013年6月份上半月产值完成情况表 6" xfId="18031" xr:uid="{00000000-0005-0000-0000-0000DC840000}"/>
    <cellStyle name="好_石家庄公司2013年6月份上半月产值完成情况表 6 2" xfId="31367" xr:uid="{00000000-0005-0000-0000-0000DD840000}"/>
    <cellStyle name="好_石家庄公司2013年6月份上半月产值完成情况表 7" xfId="38287" xr:uid="{00000000-0005-0000-0000-0000DE840000}"/>
    <cellStyle name="好_石家庄公司2013年6月份施工生产计划" xfId="3451" xr:uid="{00000000-0005-0000-0000-0000DF840000}"/>
    <cellStyle name="好_石家庄公司2013年6月份施工生产计划 2" xfId="915" xr:uid="{00000000-0005-0000-0000-0000E0840000}"/>
    <cellStyle name="好_石家庄公司2013年6月份施工生产计划 2 2" xfId="6298" xr:uid="{00000000-0005-0000-0000-0000E1840000}"/>
    <cellStyle name="好_石家庄公司2013年6月份施工生产计划 2 2 2" xfId="7960" xr:uid="{00000000-0005-0000-0000-0000E2840000}"/>
    <cellStyle name="好_石家庄公司2013年6月份施工生产计划 2 2 2 2" xfId="38296" xr:uid="{00000000-0005-0000-0000-0000E3840000}"/>
    <cellStyle name="好_石家庄公司2013年6月份施工生产计划 2 2 3" xfId="14223" xr:uid="{00000000-0005-0000-0000-0000E4840000}"/>
    <cellStyle name="好_石家庄公司2013年6月份施工生产计划 2 2 3 2" xfId="38298" xr:uid="{00000000-0005-0000-0000-0000E5840000}"/>
    <cellStyle name="好_石家庄公司2013年6月份施工生产计划 2 2 4" xfId="38294" xr:uid="{00000000-0005-0000-0000-0000E6840000}"/>
    <cellStyle name="好_石家庄公司2013年6月份施工生产计划 2 3" xfId="12605" xr:uid="{00000000-0005-0000-0000-0000E7840000}"/>
    <cellStyle name="好_石家庄公司2013年6月份施工生产计划 2 3 2" xfId="33846" xr:uid="{00000000-0005-0000-0000-0000E8840000}"/>
    <cellStyle name="好_石家庄公司2013年6月份施工生产计划 2 4" xfId="14224" xr:uid="{00000000-0005-0000-0000-0000E9840000}"/>
    <cellStyle name="好_石家庄公司2013年6月份施工生产计划 2 4 2" xfId="38300" xr:uid="{00000000-0005-0000-0000-0000EA840000}"/>
    <cellStyle name="好_石家庄公司2013年6月份施工生产计划 2 5" xfId="15681" xr:uid="{00000000-0005-0000-0000-0000EB840000}"/>
    <cellStyle name="好_石家庄公司2013年6月份施工生产计划 2 5 2" xfId="38303" xr:uid="{00000000-0005-0000-0000-0000EC840000}"/>
    <cellStyle name="好_石家庄公司2013年6月份施工生产计划 2 6" xfId="38126" xr:uid="{00000000-0005-0000-0000-0000ED840000}"/>
    <cellStyle name="好_石家庄公司2013年6月份施工生产计划 3" xfId="6297" xr:uid="{00000000-0005-0000-0000-0000EE840000}"/>
    <cellStyle name="好_石家庄公司2013年6月份施工生产计划 3 2" xfId="7961" xr:uid="{00000000-0005-0000-0000-0000EF840000}"/>
    <cellStyle name="好_石家庄公司2013年6月份施工生产计划 3 2 2" xfId="38305" xr:uid="{00000000-0005-0000-0000-0000F0840000}"/>
    <cellStyle name="好_石家庄公司2013年6月份施工生产计划 3 3" xfId="14225" xr:uid="{00000000-0005-0000-0000-0000F1840000}"/>
    <cellStyle name="好_石家庄公司2013年6月份施工生产计划 3 3 2" xfId="38306" xr:uid="{00000000-0005-0000-0000-0000F2840000}"/>
    <cellStyle name="好_石家庄公司2013年6月份施工生产计划 3 4" xfId="38128" xr:uid="{00000000-0005-0000-0000-0000F3840000}"/>
    <cellStyle name="好_石家庄公司2013年6月份施工生产计划 4" xfId="14226" xr:uid="{00000000-0005-0000-0000-0000F4840000}"/>
    <cellStyle name="好_石家庄公司2013年6月份施工生产计划 4 2" xfId="38307" xr:uid="{00000000-0005-0000-0000-0000F5840000}"/>
    <cellStyle name="好_石家庄公司2013年6月份施工生产计划 5" xfId="14227" xr:uid="{00000000-0005-0000-0000-0000F6840000}"/>
    <cellStyle name="好_石家庄公司2013年6月份施工生产计划 5 2" xfId="38308" xr:uid="{00000000-0005-0000-0000-0000F7840000}"/>
    <cellStyle name="好_石家庄公司2013年6月份施工生产计划 6" xfId="18033" xr:uid="{00000000-0005-0000-0000-0000F8840000}"/>
    <cellStyle name="好_石家庄公司2013年6月份施工生产计划 6 2" xfId="38309" xr:uid="{00000000-0005-0000-0000-0000F9840000}"/>
    <cellStyle name="好_石家庄公司2013年6月份施工生产计划 7" xfId="38292" xr:uid="{00000000-0005-0000-0000-0000FA840000}"/>
    <cellStyle name="好_石家庄公司2013年7月份上半月产值完成" xfId="3452" xr:uid="{00000000-0005-0000-0000-0000FB840000}"/>
    <cellStyle name="好_石家庄公司2013年7月份上半月产值完成 2" xfId="2270" xr:uid="{00000000-0005-0000-0000-0000FC840000}"/>
    <cellStyle name="好_石家庄公司2013年7月份上半月产值完成 2 2" xfId="6300" xr:uid="{00000000-0005-0000-0000-0000FD840000}"/>
    <cellStyle name="好_石家庄公司2013年7月份上半月产值完成 2 2 2" xfId="7411" xr:uid="{00000000-0005-0000-0000-0000FE840000}"/>
    <cellStyle name="好_石家庄公司2013年7月份上半月产值完成 2 2 2 2" xfId="38311" xr:uid="{00000000-0005-0000-0000-0000FF840000}"/>
    <cellStyle name="好_石家庄公司2013年7月份上半月产值完成 2 2 3" xfId="14228" xr:uid="{00000000-0005-0000-0000-000000850000}"/>
    <cellStyle name="好_石家庄公司2013年7月份上半月产值完成 2 2 3 2" xfId="38312" xr:uid="{00000000-0005-0000-0000-000001850000}"/>
    <cellStyle name="好_石家庄公司2013年7月份上半月产值完成 2 2 4" xfId="29761" xr:uid="{00000000-0005-0000-0000-000002850000}"/>
    <cellStyle name="好_石家庄公司2013年7月份上半月产值完成 2 3" xfId="9942" xr:uid="{00000000-0005-0000-0000-000003850000}"/>
    <cellStyle name="好_石家庄公司2013年7月份上半月产值完成 2 3 2" xfId="29763" xr:uid="{00000000-0005-0000-0000-000004850000}"/>
    <cellStyle name="好_石家庄公司2013年7月份上半月产值完成 2 4" xfId="9940" xr:uid="{00000000-0005-0000-0000-000005850000}"/>
    <cellStyle name="好_石家庄公司2013年7月份上半月产值完成 2 4 2" xfId="29765" xr:uid="{00000000-0005-0000-0000-000006850000}"/>
    <cellStyle name="好_石家庄公司2013年7月份上半月产值完成 2 5" xfId="16870" xr:uid="{00000000-0005-0000-0000-000007850000}"/>
    <cellStyle name="好_石家庄公司2013年7月份上半月产值完成 2 5 2" xfId="28816" xr:uid="{00000000-0005-0000-0000-000008850000}"/>
    <cellStyle name="好_石家庄公司2013年7月份上半月产值完成 2 6" xfId="29759" xr:uid="{00000000-0005-0000-0000-000009850000}"/>
    <cellStyle name="好_石家庄公司2013年7月份上半月产值完成 3" xfId="6299" xr:uid="{00000000-0005-0000-0000-00000A850000}"/>
    <cellStyle name="好_石家庄公司2013年7月份上半月产值完成 3 2" xfId="7335" xr:uid="{00000000-0005-0000-0000-00000B850000}"/>
    <cellStyle name="好_石家庄公司2013年7月份上半月产值完成 3 2 2" xfId="27474" xr:uid="{00000000-0005-0000-0000-00000C850000}"/>
    <cellStyle name="好_石家庄公司2013年7月份上半月产值完成 3 3" xfId="9001" xr:uid="{00000000-0005-0000-0000-00000D850000}"/>
    <cellStyle name="好_石家庄公司2013年7月份上半月产值完成 3 3 2" xfId="27476" xr:uid="{00000000-0005-0000-0000-00000E850000}"/>
    <cellStyle name="好_石家庄公司2013年7月份上半月产值完成 3 4" xfId="27472" xr:uid="{00000000-0005-0000-0000-00000F850000}"/>
    <cellStyle name="好_石家庄公司2013年7月份上半月产值完成 4" xfId="8998" xr:uid="{00000000-0005-0000-0000-000010850000}"/>
    <cellStyle name="好_石家庄公司2013年7月份上半月产值完成 4 2" xfId="27479" xr:uid="{00000000-0005-0000-0000-000011850000}"/>
    <cellStyle name="好_石家庄公司2013年7月份上半月产值完成 5" xfId="11163" xr:uid="{00000000-0005-0000-0000-000012850000}"/>
    <cellStyle name="好_石家庄公司2013年7月份上半月产值完成 5 2" xfId="23685" xr:uid="{00000000-0005-0000-0000-000013850000}"/>
    <cellStyle name="好_石家庄公司2013年7月份上半月产值完成 6" xfId="18034" xr:uid="{00000000-0005-0000-0000-000014850000}"/>
    <cellStyle name="好_石家庄公司2013年7月份上半月产值完成 6 2" xfId="27484" xr:uid="{00000000-0005-0000-0000-000015850000}"/>
    <cellStyle name="好_石家庄公司2013年7月份上半月产值完成 7" xfId="38310" xr:uid="{00000000-0005-0000-0000-000016850000}"/>
    <cellStyle name="好_石家庄公司2013年8月份上半月产值完成情况表" xfId="3093" xr:uid="{00000000-0005-0000-0000-000017850000}"/>
    <cellStyle name="好_石家庄公司2013年8月份上半月产值完成情况表 2" xfId="561" xr:uid="{00000000-0005-0000-0000-000018850000}"/>
    <cellStyle name="好_石家庄公司2013年8月份上半月产值完成情况表 2 2" xfId="6302" xr:uid="{00000000-0005-0000-0000-000019850000}"/>
    <cellStyle name="好_石家庄公司2013年8月份上半月产值完成情况表 2 2 2" xfId="7962" xr:uid="{00000000-0005-0000-0000-00001A850000}"/>
    <cellStyle name="好_石家庄公司2013年8月份上半月产值完成情况表 2 2 2 2" xfId="38316" xr:uid="{00000000-0005-0000-0000-00001B850000}"/>
    <cellStyle name="好_石家庄公司2013年8月份上半月产值完成情况表 2 2 3" xfId="14229" xr:uid="{00000000-0005-0000-0000-00001C850000}"/>
    <cellStyle name="好_石家庄公司2013年8月份上半月产值完成情况表 2 2 3 2" xfId="38317" xr:uid="{00000000-0005-0000-0000-00001D850000}"/>
    <cellStyle name="好_石家庄公司2013年8月份上半月产值完成情况表 2 2 4" xfId="38315" xr:uid="{00000000-0005-0000-0000-00001E850000}"/>
    <cellStyle name="好_石家庄公司2013年8月份上半月产值完成情况表 2 3" xfId="14230" xr:uid="{00000000-0005-0000-0000-00001F850000}"/>
    <cellStyle name="好_石家庄公司2013年8月份上半月产值完成情况表 2 3 2" xfId="38318" xr:uid="{00000000-0005-0000-0000-000020850000}"/>
    <cellStyle name="好_石家庄公司2013年8月份上半月产值完成情况表 2 4" xfId="14231" xr:uid="{00000000-0005-0000-0000-000021850000}"/>
    <cellStyle name="好_石家庄公司2013年8月份上半月产值完成情况表 2 4 2" xfId="38320" xr:uid="{00000000-0005-0000-0000-000022850000}"/>
    <cellStyle name="好_石家庄公司2013年8月份上半月产值完成情况表 2 5" xfId="15524" xr:uid="{00000000-0005-0000-0000-000023850000}"/>
    <cellStyle name="好_石家庄公司2013年8月份上半月产值完成情况表 2 5 2" xfId="38322" xr:uid="{00000000-0005-0000-0000-000024850000}"/>
    <cellStyle name="好_石家庄公司2013年8月份上半月产值完成情况表 2 6" xfId="38314" xr:uid="{00000000-0005-0000-0000-000025850000}"/>
    <cellStyle name="好_石家庄公司2013年8月份上半月产值完成情况表 3" xfId="6301" xr:uid="{00000000-0005-0000-0000-000026850000}"/>
    <cellStyle name="好_石家庄公司2013年8月份上半月产值完成情况表 3 2" xfId="7963" xr:uid="{00000000-0005-0000-0000-000027850000}"/>
    <cellStyle name="好_石家庄公司2013年8月份上半月产值完成情况表 3 2 2" xfId="33755" xr:uid="{00000000-0005-0000-0000-000028850000}"/>
    <cellStyle name="好_石家庄公司2013年8月份上半月产值完成情况表 3 3" xfId="12570" xr:uid="{00000000-0005-0000-0000-000029850000}"/>
    <cellStyle name="好_石家庄公司2013年8月份上半月产值完成情况表 3 3 2" xfId="33757" xr:uid="{00000000-0005-0000-0000-00002A850000}"/>
    <cellStyle name="好_石家庄公司2013年8月份上半月产值完成情况表 3 4" xfId="29334" xr:uid="{00000000-0005-0000-0000-00002B850000}"/>
    <cellStyle name="好_石家庄公司2013年8月份上半月产值完成情况表 4" xfId="8420" xr:uid="{00000000-0005-0000-0000-00002C850000}"/>
    <cellStyle name="好_石家庄公司2013年8月份上半月产值完成情况表 4 2" xfId="29336" xr:uid="{00000000-0005-0000-0000-00002D850000}"/>
    <cellStyle name="好_石家庄公司2013年8月份上半月产值完成情况表 5" xfId="10086" xr:uid="{00000000-0005-0000-0000-00002E850000}"/>
    <cellStyle name="好_石家庄公司2013年8月份上半月产值完成情况表 5 2" xfId="28968" xr:uid="{00000000-0005-0000-0000-00002F850000}"/>
    <cellStyle name="好_石家庄公司2013年8月份上半月产值完成情况表 6" xfId="17675" xr:uid="{00000000-0005-0000-0000-000030850000}"/>
    <cellStyle name="好_石家庄公司2013年8月份上半月产值完成情况表 6 2" xfId="38323" xr:uid="{00000000-0005-0000-0000-000031850000}"/>
    <cellStyle name="好_石家庄公司2013年8月份上半月产值完成情况表 7" xfId="38313" xr:uid="{00000000-0005-0000-0000-000032850000}"/>
    <cellStyle name="好_石家庄公司2013年8月份施工生产计划" xfId="3453" xr:uid="{00000000-0005-0000-0000-000033850000}"/>
    <cellStyle name="好_石家庄公司2013年8月份施工生产计划 2" xfId="3454" xr:uid="{00000000-0005-0000-0000-000034850000}"/>
    <cellStyle name="好_石家庄公司2013年8月份施工生产计划 2 2" xfId="6304" xr:uid="{00000000-0005-0000-0000-000035850000}"/>
    <cellStyle name="好_石家庄公司2013年8月份施工生产计划 2 2 2" xfId="7378" xr:uid="{00000000-0005-0000-0000-000036850000}"/>
    <cellStyle name="好_石家庄公司2013年8月份施工生产计划 2 2 2 2" xfId="36250" xr:uid="{00000000-0005-0000-0000-000037850000}"/>
    <cellStyle name="好_石家庄公司2013年8月份施工生产计划 2 2 3" xfId="13319" xr:uid="{00000000-0005-0000-0000-000038850000}"/>
    <cellStyle name="好_石家庄公司2013年8月份施工生产计划 2 2 3 2" xfId="36252" xr:uid="{00000000-0005-0000-0000-000039850000}"/>
    <cellStyle name="好_石家庄公司2013年8月份施工生产计划 2 2 4" xfId="28150" xr:uid="{00000000-0005-0000-0000-00003A850000}"/>
    <cellStyle name="好_石家庄公司2013年8月份施工生产计划 2 3" xfId="14232" xr:uid="{00000000-0005-0000-0000-00003B850000}"/>
    <cellStyle name="好_石家庄公司2013年8月份施工生产计划 2 3 2" xfId="38328" xr:uid="{00000000-0005-0000-0000-00003C850000}"/>
    <cellStyle name="好_石家庄公司2013年8月份施工生产计划 2 4" xfId="14233" xr:uid="{00000000-0005-0000-0000-00003D850000}"/>
    <cellStyle name="好_石家庄公司2013年8月份施工生产计划 2 4 2" xfId="38329" xr:uid="{00000000-0005-0000-0000-00003E850000}"/>
    <cellStyle name="好_石家庄公司2013年8月份施工生产计划 2 5" xfId="18036" xr:uid="{00000000-0005-0000-0000-00003F850000}"/>
    <cellStyle name="好_石家庄公司2013年8月份施工生产计划 2 5 2" xfId="38331" xr:uid="{00000000-0005-0000-0000-000040850000}"/>
    <cellStyle name="好_石家庄公司2013年8月份施工生产计划 2 6" xfId="38327" xr:uid="{00000000-0005-0000-0000-000041850000}"/>
    <cellStyle name="好_石家庄公司2013年8月份施工生产计划 3" xfId="6303" xr:uid="{00000000-0005-0000-0000-000042850000}"/>
    <cellStyle name="好_石家庄公司2013年8月份施工生产计划 3 2" xfId="7964" xr:uid="{00000000-0005-0000-0000-000043850000}"/>
    <cellStyle name="好_石家庄公司2013年8月份施工生产计划 3 2 2" xfId="38334" xr:uid="{00000000-0005-0000-0000-000044850000}"/>
    <cellStyle name="好_石家庄公司2013年8月份施工生产计划 3 3" xfId="13308" xr:uid="{00000000-0005-0000-0000-000045850000}"/>
    <cellStyle name="好_石家庄公司2013年8月份施工生产计划 3 3 2" xfId="36221" xr:uid="{00000000-0005-0000-0000-000046850000}"/>
    <cellStyle name="好_石家庄公司2013年8月份施工生产计划 3 4" xfId="38333" xr:uid="{00000000-0005-0000-0000-000047850000}"/>
    <cellStyle name="好_石家庄公司2013年8月份施工生产计划 4" xfId="14235" xr:uid="{00000000-0005-0000-0000-000048850000}"/>
    <cellStyle name="好_石家庄公司2013年8月份施工生产计划 4 2" xfId="38336" xr:uid="{00000000-0005-0000-0000-000049850000}"/>
    <cellStyle name="好_石家庄公司2013年8月份施工生产计划 5" xfId="14236" xr:uid="{00000000-0005-0000-0000-00004A850000}"/>
    <cellStyle name="好_石家庄公司2013年8月份施工生产计划 5 2" xfId="38337" xr:uid="{00000000-0005-0000-0000-00004B850000}"/>
    <cellStyle name="好_石家庄公司2013年8月份施工生产计划 6" xfId="18035" xr:uid="{00000000-0005-0000-0000-00004C850000}"/>
    <cellStyle name="好_石家庄公司2013年8月份施工生产计划 6 2" xfId="38338" xr:uid="{00000000-0005-0000-0000-00004D850000}"/>
    <cellStyle name="好_石家庄公司2013年8月份施工生产计划 7" xfId="38325" xr:uid="{00000000-0005-0000-0000-00004E850000}"/>
    <cellStyle name="好_石家庄公司2013年9月份产值完成" xfId="3455" xr:uid="{00000000-0005-0000-0000-00004F850000}"/>
    <cellStyle name="好_石家庄公司2013年9月份产值完成 2" xfId="3458" xr:uid="{00000000-0005-0000-0000-000050850000}"/>
    <cellStyle name="好_石家庄公司2013年9月份产值完成 2 2" xfId="6306" xr:uid="{00000000-0005-0000-0000-000051850000}"/>
    <cellStyle name="好_石家庄公司2013年9月份产值完成 2 2 2" xfId="7965" xr:uid="{00000000-0005-0000-0000-000052850000}"/>
    <cellStyle name="好_石家庄公司2013年9月份产值完成 2 2 2 2" xfId="38341" xr:uid="{00000000-0005-0000-0000-000053850000}"/>
    <cellStyle name="好_石家庄公司2013年9月份产值完成 2 2 3" xfId="14237" xr:uid="{00000000-0005-0000-0000-000054850000}"/>
    <cellStyle name="好_石家庄公司2013年9月份产值完成 2 2 3 2" xfId="38342" xr:uid="{00000000-0005-0000-0000-000055850000}"/>
    <cellStyle name="好_石家庄公司2013年9月份产值完成 2 2 4" xfId="38340" xr:uid="{00000000-0005-0000-0000-000056850000}"/>
    <cellStyle name="好_石家庄公司2013年9月份产值完成 2 3" xfId="14238" xr:uid="{00000000-0005-0000-0000-000057850000}"/>
    <cellStyle name="好_石家庄公司2013年9月份产值完成 2 3 2" xfId="38343" xr:uid="{00000000-0005-0000-0000-000058850000}"/>
    <cellStyle name="好_石家庄公司2013年9月份产值完成 2 4" xfId="14239" xr:uid="{00000000-0005-0000-0000-000059850000}"/>
    <cellStyle name="好_石家庄公司2013年9月份产值完成 2 4 2" xfId="38344" xr:uid="{00000000-0005-0000-0000-00005A850000}"/>
    <cellStyle name="好_石家庄公司2013年9月份产值完成 2 5" xfId="18038" xr:uid="{00000000-0005-0000-0000-00005B850000}"/>
    <cellStyle name="好_石家庄公司2013年9月份产值完成 2 5 2" xfId="30351" xr:uid="{00000000-0005-0000-0000-00005C850000}"/>
    <cellStyle name="好_石家庄公司2013年9月份产值完成 2 6" xfId="38339" xr:uid="{00000000-0005-0000-0000-00005D850000}"/>
    <cellStyle name="好_石家庄公司2013年9月份产值完成 3" xfId="6305" xr:uid="{00000000-0005-0000-0000-00005E850000}"/>
    <cellStyle name="好_石家庄公司2013年9月份产值完成 3 2" xfId="7966" xr:uid="{00000000-0005-0000-0000-00005F850000}"/>
    <cellStyle name="好_石家庄公司2013年9月份产值完成 3 2 2" xfId="35766" xr:uid="{00000000-0005-0000-0000-000060850000}"/>
    <cellStyle name="好_石家庄公司2013年9月份产值完成 3 3" xfId="14240" xr:uid="{00000000-0005-0000-0000-000061850000}"/>
    <cellStyle name="好_石家庄公司2013年9月份产值完成 3 3 2" xfId="38346" xr:uid="{00000000-0005-0000-0000-000062850000}"/>
    <cellStyle name="好_石家庄公司2013年9月份产值完成 3 4" xfId="38345" xr:uid="{00000000-0005-0000-0000-000063850000}"/>
    <cellStyle name="好_石家庄公司2013年9月份产值完成 4" xfId="14241" xr:uid="{00000000-0005-0000-0000-000064850000}"/>
    <cellStyle name="好_石家庄公司2013年9月份产值完成 4 2" xfId="38347" xr:uid="{00000000-0005-0000-0000-000065850000}"/>
    <cellStyle name="好_石家庄公司2013年9月份产值完成 5" xfId="9697" xr:uid="{00000000-0005-0000-0000-000066850000}"/>
    <cellStyle name="好_石家庄公司2013年9月份产值完成 5 2" xfId="22508" xr:uid="{00000000-0005-0000-0000-000067850000}"/>
    <cellStyle name="好_石家庄公司2013年9月份产值完成 6" xfId="18037" xr:uid="{00000000-0005-0000-0000-000068850000}"/>
    <cellStyle name="好_石家庄公司2013年9月份产值完成 6 2" xfId="38348" xr:uid="{00000000-0005-0000-0000-000069850000}"/>
    <cellStyle name="好_石家庄公司2013年9月份产值完成 7" xfId="28683" xr:uid="{00000000-0005-0000-0000-00006A850000}"/>
    <cellStyle name="好_石家庄公司2013年9月份上半月产值完成" xfId="2767" xr:uid="{00000000-0005-0000-0000-00006B850000}"/>
    <cellStyle name="好_石家庄公司2013年9月份上半月产值完成 2" xfId="2567" xr:uid="{00000000-0005-0000-0000-00006C850000}"/>
    <cellStyle name="好_石家庄公司2013年9月份上半月产值完成 2 2" xfId="6308" xr:uid="{00000000-0005-0000-0000-00006D850000}"/>
    <cellStyle name="好_石家庄公司2013年9月份上半月产值完成 2 2 2" xfId="7967" xr:uid="{00000000-0005-0000-0000-00006E850000}"/>
    <cellStyle name="好_石家庄公司2013年9月份上半月产值完成 2 2 2 2" xfId="22300" xr:uid="{00000000-0005-0000-0000-00006F850000}"/>
    <cellStyle name="好_石家庄公司2013年9月份上半月产值完成 2 2 3" xfId="13490" xr:uid="{00000000-0005-0000-0000-000070850000}"/>
    <cellStyle name="好_石家庄公司2013年9月份上半月产值完成 2 2 3 2" xfId="21830" xr:uid="{00000000-0005-0000-0000-000071850000}"/>
    <cellStyle name="好_石家庄公司2013年9月份上半月产值完成 2 2 4" xfId="23253" xr:uid="{00000000-0005-0000-0000-000072850000}"/>
    <cellStyle name="好_石家庄公司2013年9月份上半月产值完成 2 3" xfId="9630" xr:uid="{00000000-0005-0000-0000-000073850000}"/>
    <cellStyle name="好_石家庄公司2013年9月份上半月产值完成 2 3 2" xfId="23265" xr:uid="{00000000-0005-0000-0000-000074850000}"/>
    <cellStyle name="好_石家庄公司2013年9月份上半月产值完成 2 4" xfId="14242" xr:uid="{00000000-0005-0000-0000-000075850000}"/>
    <cellStyle name="好_石家庄公司2013年9月份上半月产值完成 2 4 2" xfId="20827" xr:uid="{00000000-0005-0000-0000-000076850000}"/>
    <cellStyle name="好_石家庄公司2013年9月份上半月产值完成 2 5" xfId="17171" xr:uid="{00000000-0005-0000-0000-000077850000}"/>
    <cellStyle name="好_石家庄公司2013年9月份上半月产值完成 2 5 2" xfId="23267" xr:uid="{00000000-0005-0000-0000-000078850000}"/>
    <cellStyle name="好_石家庄公司2013年9月份上半月产值完成 2 6" xfId="37931" xr:uid="{00000000-0005-0000-0000-000079850000}"/>
    <cellStyle name="好_石家庄公司2013年9月份上半月产值完成 3" xfId="6307" xr:uid="{00000000-0005-0000-0000-00007A850000}"/>
    <cellStyle name="好_石家庄公司2013年9月份上半月产值完成 3 2" xfId="7968" xr:uid="{00000000-0005-0000-0000-00007B850000}"/>
    <cellStyle name="好_石家庄公司2013年9月份上半月产值完成 3 2 2" xfId="21666" xr:uid="{00000000-0005-0000-0000-00007C850000}"/>
    <cellStyle name="好_石家庄公司2013年9月份上半月产值完成 3 3" xfId="10055" xr:uid="{00000000-0005-0000-0000-00007D850000}"/>
    <cellStyle name="好_石家庄公司2013年9月份上半月产值完成 3 3 2" xfId="21678" xr:uid="{00000000-0005-0000-0000-00007E850000}"/>
    <cellStyle name="好_石家庄公司2013年9月份上半月产值完成 3 4" xfId="37933" xr:uid="{00000000-0005-0000-0000-00007F850000}"/>
    <cellStyle name="好_石家庄公司2013年9月份上半月产值完成 4" xfId="14243" xr:uid="{00000000-0005-0000-0000-000080850000}"/>
    <cellStyle name="好_石家庄公司2013年9月份上半月产值完成 4 2" xfId="38349" xr:uid="{00000000-0005-0000-0000-000081850000}"/>
    <cellStyle name="好_石家庄公司2013年9月份上半月产值完成 5" xfId="14244" xr:uid="{00000000-0005-0000-0000-000082850000}"/>
    <cellStyle name="好_石家庄公司2013年9月份上半月产值完成 5 2" xfId="38350" xr:uid="{00000000-0005-0000-0000-000083850000}"/>
    <cellStyle name="好_石家庄公司2013年9月份上半月产值完成 6" xfId="17362" xr:uid="{00000000-0005-0000-0000-000084850000}"/>
    <cellStyle name="好_石家庄公司2013年9月份上半月产值完成 6 2" xfId="38351" xr:uid="{00000000-0005-0000-0000-000085850000}"/>
    <cellStyle name="好_石家庄公司2013年9月份上半月产值完成 7" xfId="37929" xr:uid="{00000000-0005-0000-0000-000086850000}"/>
    <cellStyle name="好_石家庄公司2013年9月份施工生产计划" xfId="3459" xr:uid="{00000000-0005-0000-0000-000087850000}"/>
    <cellStyle name="好_石家庄公司2013年9月份施工生产计划 2" xfId="2493" xr:uid="{00000000-0005-0000-0000-000088850000}"/>
    <cellStyle name="好_石家庄公司2013年9月份施工生产计划 2 2" xfId="6310" xr:uid="{00000000-0005-0000-0000-000089850000}"/>
    <cellStyle name="好_石家庄公司2013年9月份施工生产计划 2 2 2" xfId="7969" xr:uid="{00000000-0005-0000-0000-00008A850000}"/>
    <cellStyle name="好_石家庄公司2013年9月份施工生产计划 2 2 2 2" xfId="21481" xr:uid="{00000000-0005-0000-0000-00008B850000}"/>
    <cellStyle name="好_石家庄公司2013年9月份施工生产计划 2 2 3" xfId="14245" xr:uid="{00000000-0005-0000-0000-00008C850000}"/>
    <cellStyle name="好_石家庄公司2013年9月份施工生产计划 2 2 3 2" xfId="38356" xr:uid="{00000000-0005-0000-0000-00008D850000}"/>
    <cellStyle name="好_石家庄公司2013年9月份施工生产计划 2 2 4" xfId="38355" xr:uid="{00000000-0005-0000-0000-00008E850000}"/>
    <cellStyle name="好_石家庄公司2013年9月份施工生产计划 2 3" xfId="14246" xr:uid="{00000000-0005-0000-0000-00008F850000}"/>
    <cellStyle name="好_石家庄公司2013年9月份施工生产计划 2 3 2" xfId="34322" xr:uid="{00000000-0005-0000-0000-000090850000}"/>
    <cellStyle name="好_石家庄公司2013年9月份施工生产计划 2 4" xfId="14247" xr:uid="{00000000-0005-0000-0000-000091850000}"/>
    <cellStyle name="好_石家庄公司2013年9月份施工生产计划 2 4 2" xfId="34326" xr:uid="{00000000-0005-0000-0000-000092850000}"/>
    <cellStyle name="好_石家庄公司2013年9月份施工生产计划 2 5" xfId="17095" xr:uid="{00000000-0005-0000-0000-000093850000}"/>
    <cellStyle name="好_石家庄公司2013年9月份施工生产计划 2 5 2" xfId="38357" xr:uid="{00000000-0005-0000-0000-000094850000}"/>
    <cellStyle name="好_石家庄公司2013年9月份施工生产计划 2 6" xfId="38353" xr:uid="{00000000-0005-0000-0000-000095850000}"/>
    <cellStyle name="好_石家庄公司2013年9月份施工生产计划 3" xfId="6309" xr:uid="{00000000-0005-0000-0000-000096850000}"/>
    <cellStyle name="好_石家庄公司2013年9月份施工生产计划 3 2" xfId="7970" xr:uid="{00000000-0005-0000-0000-000097850000}"/>
    <cellStyle name="好_石家庄公司2013年9月份施工生产计划 3 2 2" xfId="38360" xr:uid="{00000000-0005-0000-0000-000098850000}"/>
    <cellStyle name="好_石家庄公司2013年9月份施工生产计划 3 3" xfId="14248" xr:uid="{00000000-0005-0000-0000-000099850000}"/>
    <cellStyle name="好_石家庄公司2013年9月份施工生产计划 3 3 2" xfId="38361" xr:uid="{00000000-0005-0000-0000-00009A850000}"/>
    <cellStyle name="好_石家庄公司2013年9月份施工生产计划 3 4" xfId="38358" xr:uid="{00000000-0005-0000-0000-00009B850000}"/>
    <cellStyle name="好_石家庄公司2013年9月份施工生产计划 4" xfId="14249" xr:uid="{00000000-0005-0000-0000-00009C850000}"/>
    <cellStyle name="好_石家庄公司2013年9月份施工生产计划 4 2" xfId="38362" xr:uid="{00000000-0005-0000-0000-00009D850000}"/>
    <cellStyle name="好_石家庄公司2013年9月份施工生产计划 5" xfId="14250" xr:uid="{00000000-0005-0000-0000-00009E850000}"/>
    <cellStyle name="好_石家庄公司2013年9月份施工生产计划 5 2" xfId="38363" xr:uid="{00000000-0005-0000-0000-00009F850000}"/>
    <cellStyle name="好_石家庄公司2013年9月份施工生产计划 6" xfId="18039" xr:uid="{00000000-0005-0000-0000-0000A0850000}"/>
    <cellStyle name="好_石家庄公司2013年9月份施工生产计划 6 2" xfId="22298" xr:uid="{00000000-0005-0000-0000-0000A1850000}"/>
    <cellStyle name="好_石家庄公司2013年9月份施工生产计划 7" xfId="38352" xr:uid="{00000000-0005-0000-0000-0000A2850000}"/>
    <cellStyle name="好_台账" xfId="4219" xr:uid="{00000000-0005-0000-0000-0000A3850000}"/>
    <cellStyle name="好_台账 2" xfId="38364" xr:uid="{00000000-0005-0000-0000-0000A4850000}"/>
    <cellStyle name="好_台账_1" xfId="4220" xr:uid="{00000000-0005-0000-0000-0000A5850000}"/>
    <cellStyle name="好_台账_1 2" xfId="38365" xr:uid="{00000000-0005-0000-0000-0000A6850000}"/>
    <cellStyle name="好_台账_1_项目物资管理台帐" xfId="4221" xr:uid="{00000000-0005-0000-0000-0000A7850000}"/>
    <cellStyle name="好_台账_1_项目物资管理台帐 2" xfId="38366" xr:uid="{00000000-0005-0000-0000-0000A8850000}"/>
    <cellStyle name="好_台账_1_项目物资管理台帐汇总表(工程项目物资数量计划 实耗对比表)" xfId="4222" xr:uid="{00000000-0005-0000-0000-0000A9850000}"/>
    <cellStyle name="好_台账_1_项目物资管理台帐汇总表(工程项目物资数量计划 实耗对比表) 2" xfId="38367" xr:uid="{00000000-0005-0000-0000-0000AA850000}"/>
    <cellStyle name="好_台账_1_主要物资计划与到货报表" xfId="4223" xr:uid="{00000000-0005-0000-0000-0000AB850000}"/>
    <cellStyle name="好_台账_1_主要物资计划与到货报表 2" xfId="36531" xr:uid="{00000000-0005-0000-0000-0000AC850000}"/>
    <cellStyle name="好_太钢2012.8月动态" xfId="3460" xr:uid="{00000000-0005-0000-0000-0000AD850000}"/>
    <cellStyle name="好_太钢2012.8月动态 2" xfId="6311" xr:uid="{00000000-0005-0000-0000-0000AE850000}"/>
    <cellStyle name="好_太钢2012.8月动态 2 2" xfId="38369" xr:uid="{00000000-0005-0000-0000-0000AF850000}"/>
    <cellStyle name="好_太钢2012.8月动态 3" xfId="14251" xr:uid="{00000000-0005-0000-0000-0000B0850000}"/>
    <cellStyle name="好_太钢2012.8月动态 3 2" xfId="38370" xr:uid="{00000000-0005-0000-0000-0000B1850000}"/>
    <cellStyle name="好_太钢2012.8月动态 4" xfId="14253" xr:uid="{00000000-0005-0000-0000-0000B2850000}"/>
    <cellStyle name="好_太钢2012.8月动态 4 2" xfId="38372" xr:uid="{00000000-0005-0000-0000-0000B3850000}"/>
    <cellStyle name="好_太钢2012.8月动态 5" xfId="18040" xr:uid="{00000000-0005-0000-0000-0000B4850000}"/>
    <cellStyle name="好_太钢2012.8月动态 5 2" xfId="38374" xr:uid="{00000000-0005-0000-0000-0000B5850000}"/>
    <cellStyle name="好_太钢2012.8月动态 6" xfId="38368" xr:uid="{00000000-0005-0000-0000-0000B6850000}"/>
    <cellStyle name="好_太钢2012.9月动态" xfId="1647" xr:uid="{00000000-0005-0000-0000-0000B7850000}"/>
    <cellStyle name="好_太钢2012.9月动态 2" xfId="6312" xr:uid="{00000000-0005-0000-0000-0000B8850000}"/>
    <cellStyle name="好_太钢2012.9月动态 2 2" xfId="35215" xr:uid="{00000000-0005-0000-0000-0000B9850000}"/>
    <cellStyle name="好_太钢2012.9月动态 3" xfId="14254" xr:uid="{00000000-0005-0000-0000-0000BA850000}"/>
    <cellStyle name="好_太钢2012.9月动态 3 2" xfId="38375" xr:uid="{00000000-0005-0000-0000-0000BB850000}"/>
    <cellStyle name="好_太钢2012.9月动态 4" xfId="14255" xr:uid="{00000000-0005-0000-0000-0000BC850000}"/>
    <cellStyle name="好_太钢2012.9月动态 4 2" xfId="38377" xr:uid="{00000000-0005-0000-0000-0000BD850000}"/>
    <cellStyle name="好_太钢2012.9月动态 5" xfId="16291" xr:uid="{00000000-0005-0000-0000-0000BE850000}"/>
    <cellStyle name="好_太钢2012.9月动态 5 2" xfId="38379" xr:uid="{00000000-0005-0000-0000-0000BF850000}"/>
    <cellStyle name="好_太钢2012.9月动态 6" xfId="35213" xr:uid="{00000000-0005-0000-0000-0000C0850000}"/>
    <cellStyle name="好_太原公司2月度计划" xfId="881" xr:uid="{00000000-0005-0000-0000-0000C1850000}"/>
    <cellStyle name="好_太原公司2月度计划 2" xfId="3461" xr:uid="{00000000-0005-0000-0000-0000C2850000}"/>
    <cellStyle name="好_太原公司2月度计划 2 2" xfId="6314" xr:uid="{00000000-0005-0000-0000-0000C3850000}"/>
    <cellStyle name="好_太原公司2月度计划 2 2 2" xfId="38381" xr:uid="{00000000-0005-0000-0000-0000C4850000}"/>
    <cellStyle name="好_太原公司2月度计划 2 3" xfId="14256" xr:uid="{00000000-0005-0000-0000-0000C5850000}"/>
    <cellStyle name="好_太原公司2月度计划 2 3 2" xfId="38382" xr:uid="{00000000-0005-0000-0000-0000C6850000}"/>
    <cellStyle name="好_太原公司2月度计划 2 4" xfId="14257" xr:uid="{00000000-0005-0000-0000-0000C7850000}"/>
    <cellStyle name="好_太原公司2月度计划 2 4 2" xfId="38383" xr:uid="{00000000-0005-0000-0000-0000C8850000}"/>
    <cellStyle name="好_太原公司2月度计划 2 5" xfId="18041" xr:uid="{00000000-0005-0000-0000-0000C9850000}"/>
    <cellStyle name="好_太原公司2月度计划 2 5 2" xfId="38384" xr:uid="{00000000-0005-0000-0000-0000CA850000}"/>
    <cellStyle name="好_太原公司2月度计划 2 6" xfId="27159" xr:uid="{00000000-0005-0000-0000-0000CB850000}"/>
    <cellStyle name="好_太原公司2月度计划 3" xfId="6313" xr:uid="{00000000-0005-0000-0000-0000CC850000}"/>
    <cellStyle name="好_太原公司2月度计划 3 2" xfId="27161" xr:uid="{00000000-0005-0000-0000-0000CD850000}"/>
    <cellStyle name="好_太原公司2月度计划 4" xfId="10298" xr:uid="{00000000-0005-0000-0000-0000CE850000}"/>
    <cellStyle name="好_太原公司2月度计划 4 2" xfId="27163" xr:uid="{00000000-0005-0000-0000-0000CF850000}"/>
    <cellStyle name="好_太原公司2月度计划 5" xfId="14258" xr:uid="{00000000-0005-0000-0000-0000D0850000}"/>
    <cellStyle name="好_太原公司2月度计划 5 2" xfId="38385" xr:uid="{00000000-0005-0000-0000-0000D1850000}"/>
    <cellStyle name="好_太原公司2月度计划 6" xfId="15668" xr:uid="{00000000-0005-0000-0000-0000D2850000}"/>
    <cellStyle name="好_太原公司2月度计划 6 2" xfId="38386" xr:uid="{00000000-0005-0000-0000-0000D3850000}"/>
    <cellStyle name="好_太原公司2月度计划 7" xfId="27157" xr:uid="{00000000-0005-0000-0000-0000D4850000}"/>
    <cellStyle name="好_太原公司3月度计划" xfId="3462" xr:uid="{00000000-0005-0000-0000-0000D5850000}"/>
    <cellStyle name="好_太原公司3月度计划 2" xfId="3322" xr:uid="{00000000-0005-0000-0000-0000D6850000}"/>
    <cellStyle name="好_太原公司3月度计划 2 2" xfId="6316" xr:uid="{00000000-0005-0000-0000-0000D7850000}"/>
    <cellStyle name="好_太原公司3月度计划 2 2 2" xfId="38387" xr:uid="{00000000-0005-0000-0000-0000D8850000}"/>
    <cellStyle name="好_太原公司3月度计划 2 3" xfId="14259" xr:uid="{00000000-0005-0000-0000-0000D9850000}"/>
    <cellStyle name="好_太原公司3月度计划 2 3 2" xfId="27341" xr:uid="{00000000-0005-0000-0000-0000DA850000}"/>
    <cellStyle name="好_太原公司3月度计划 2 4" xfId="14260" xr:uid="{00000000-0005-0000-0000-0000DB850000}"/>
    <cellStyle name="好_太原公司3月度计划 2 4 2" xfId="38388" xr:uid="{00000000-0005-0000-0000-0000DC850000}"/>
    <cellStyle name="好_太原公司3月度计划 2 5" xfId="17907" xr:uid="{00000000-0005-0000-0000-0000DD850000}"/>
    <cellStyle name="好_太原公司3月度计划 2 5 2" xfId="35585" xr:uid="{00000000-0005-0000-0000-0000DE850000}"/>
    <cellStyle name="好_太原公司3月度计划 2 6" xfId="27348" xr:uid="{00000000-0005-0000-0000-0000DF850000}"/>
    <cellStyle name="好_太原公司3月度计划 3" xfId="6315" xr:uid="{00000000-0005-0000-0000-0000E0850000}"/>
    <cellStyle name="好_太原公司3月度计划 3 2" xfId="27350" xr:uid="{00000000-0005-0000-0000-0000E1850000}"/>
    <cellStyle name="好_太原公司3月度计划 4" xfId="9022" xr:uid="{00000000-0005-0000-0000-0000E2850000}"/>
    <cellStyle name="好_太原公司3月度计划 4 2" xfId="27352" xr:uid="{00000000-0005-0000-0000-0000E3850000}"/>
    <cellStyle name="好_太原公司3月度计划 5" xfId="14261" xr:uid="{00000000-0005-0000-0000-0000E4850000}"/>
    <cellStyle name="好_太原公司3月度计划 5 2" xfId="38389" xr:uid="{00000000-0005-0000-0000-0000E5850000}"/>
    <cellStyle name="好_太原公司3月度计划 6" xfId="18042" xr:uid="{00000000-0005-0000-0000-0000E6850000}"/>
    <cellStyle name="好_太原公司3月度计划 6 2" xfId="38390" xr:uid="{00000000-0005-0000-0000-0000E7850000}"/>
    <cellStyle name="好_太原公司3月度计划 7" xfId="27346" xr:uid="{00000000-0005-0000-0000-0000E8850000}"/>
    <cellStyle name="好_太原公司3月份上半月完成情况统计 " xfId="1921" xr:uid="{00000000-0005-0000-0000-0000E9850000}"/>
    <cellStyle name="好_太原公司3月份上半月完成情况统计  2" xfId="2002" xr:uid="{00000000-0005-0000-0000-0000EA850000}"/>
    <cellStyle name="好_太原公司3月份上半月完成情况统计  2 2" xfId="6318" xr:uid="{00000000-0005-0000-0000-0000EB850000}"/>
    <cellStyle name="好_太原公司3月份上半月完成情况统计  2 2 2" xfId="29928" xr:uid="{00000000-0005-0000-0000-0000EC850000}"/>
    <cellStyle name="好_太原公司3月份上半月完成情况统计  2 3" xfId="9861" xr:uid="{00000000-0005-0000-0000-0000ED850000}"/>
    <cellStyle name="好_太原公司3月份上半月完成情况统计  2 3 2" xfId="29930" xr:uid="{00000000-0005-0000-0000-0000EE850000}"/>
    <cellStyle name="好_太原公司3月份上半月完成情况统计  2 4" xfId="14262" xr:uid="{00000000-0005-0000-0000-0000EF850000}"/>
    <cellStyle name="好_太原公司3月份上半月完成情况统计  2 4 2" xfId="29932" xr:uid="{00000000-0005-0000-0000-0000F0850000}"/>
    <cellStyle name="好_太原公司3月份上半月完成情况统计  2 5" xfId="16623" xr:uid="{00000000-0005-0000-0000-0000F1850000}"/>
    <cellStyle name="好_太原公司3月份上半月完成情况统计  2 5 2" xfId="38393" xr:uid="{00000000-0005-0000-0000-0000F2850000}"/>
    <cellStyle name="好_太原公司3月份上半月完成情况统计  2 6" xfId="38392" xr:uid="{00000000-0005-0000-0000-0000F3850000}"/>
    <cellStyle name="好_太原公司3月份上半月完成情况统计  3" xfId="6317" xr:uid="{00000000-0005-0000-0000-0000F4850000}"/>
    <cellStyle name="好_太原公司3月份上半月完成情况统计  3 2" xfId="38394" xr:uid="{00000000-0005-0000-0000-0000F5850000}"/>
    <cellStyle name="好_太原公司3月份上半月完成情况统计  4" xfId="14263" xr:uid="{00000000-0005-0000-0000-0000F6850000}"/>
    <cellStyle name="好_太原公司3月份上半月完成情况统计  4 2" xfId="38395" xr:uid="{00000000-0005-0000-0000-0000F7850000}"/>
    <cellStyle name="好_太原公司3月份上半月完成情况统计  5" xfId="14264" xr:uid="{00000000-0005-0000-0000-0000F8850000}"/>
    <cellStyle name="好_太原公司3月份上半月完成情况统计  5 2" xfId="38396" xr:uid="{00000000-0005-0000-0000-0000F9850000}"/>
    <cellStyle name="好_太原公司3月份上半月完成情况统计  6" xfId="16546" xr:uid="{00000000-0005-0000-0000-0000FA850000}"/>
    <cellStyle name="好_太原公司3月份上半月完成情况统计  6 2" xfId="38397" xr:uid="{00000000-0005-0000-0000-0000FB850000}"/>
    <cellStyle name="好_太原公司3月份上半月完成情况统计  7" xfId="38391" xr:uid="{00000000-0005-0000-0000-0000FC850000}"/>
    <cellStyle name="好_太原公司5月份半月报xls" xfId="2927" xr:uid="{00000000-0005-0000-0000-0000FD850000}"/>
    <cellStyle name="好_太原公司5月份半月报xls 2" xfId="2929" xr:uid="{00000000-0005-0000-0000-0000FE850000}"/>
    <cellStyle name="好_太原公司5月份半月报xls 2 2" xfId="6320" xr:uid="{00000000-0005-0000-0000-0000FF850000}"/>
    <cellStyle name="好_太原公司5月份半月报xls 2 2 2" xfId="34203" xr:uid="{00000000-0005-0000-0000-000000860000}"/>
    <cellStyle name="好_太原公司5月份半月报xls 2 3" xfId="12744" xr:uid="{00000000-0005-0000-0000-000001860000}"/>
    <cellStyle name="好_太原公司5月份半月报xls 2 3 2" xfId="34207" xr:uid="{00000000-0005-0000-0000-000002860000}"/>
    <cellStyle name="好_太原公司5月份半月报xls 2 4" xfId="12746" xr:uid="{00000000-0005-0000-0000-000003860000}"/>
    <cellStyle name="好_太原公司5月份半月报xls 2 4 2" xfId="34210" xr:uid="{00000000-0005-0000-0000-000004860000}"/>
    <cellStyle name="好_太原公司5月份半月报xls 2 5" xfId="17518" xr:uid="{00000000-0005-0000-0000-000005860000}"/>
    <cellStyle name="好_太原公司5月份半月报xls 2 5 2" xfId="34212" xr:uid="{00000000-0005-0000-0000-000006860000}"/>
    <cellStyle name="好_太原公司5月份半月报xls 2 6" xfId="34201" xr:uid="{00000000-0005-0000-0000-000007860000}"/>
    <cellStyle name="好_太原公司5月份半月报xls 3" xfId="6319" xr:uid="{00000000-0005-0000-0000-000008860000}"/>
    <cellStyle name="好_太原公司5月份半月报xls 3 2" xfId="31946" xr:uid="{00000000-0005-0000-0000-000009860000}"/>
    <cellStyle name="好_太原公司5月份半月报xls 4" xfId="12749" xr:uid="{00000000-0005-0000-0000-00000A860000}"/>
    <cellStyle name="好_太原公司5月份半月报xls 4 2" xfId="34215" xr:uid="{00000000-0005-0000-0000-00000B860000}"/>
    <cellStyle name="好_太原公司5月份半月报xls 5" xfId="12751" xr:uid="{00000000-0005-0000-0000-00000C860000}"/>
    <cellStyle name="好_太原公司5月份半月报xls 5 2" xfId="34218" xr:uid="{00000000-0005-0000-0000-00000D860000}"/>
    <cellStyle name="好_太原公司5月份半月报xls 6" xfId="17516" xr:uid="{00000000-0005-0000-0000-00000E860000}"/>
    <cellStyle name="好_太原公司5月份半月报xls 6 2" xfId="34221" xr:uid="{00000000-0005-0000-0000-00000F860000}"/>
    <cellStyle name="好_太原公司5月份半月报xls 7" xfId="34198" xr:uid="{00000000-0005-0000-0000-000010860000}"/>
    <cellStyle name="好_太原公司5月份计划 " xfId="710" xr:uid="{00000000-0005-0000-0000-000011860000}"/>
    <cellStyle name="好_太原公司5月份计划  2" xfId="2876" xr:uid="{00000000-0005-0000-0000-000012860000}"/>
    <cellStyle name="好_太原公司5月份计划  2 2" xfId="6322" xr:uid="{00000000-0005-0000-0000-000013860000}"/>
    <cellStyle name="好_太原公司5月份计划  2 2 2" xfId="38400" xr:uid="{00000000-0005-0000-0000-000014860000}"/>
    <cellStyle name="好_太原公司5月份计划  2 3" xfId="14265" xr:uid="{00000000-0005-0000-0000-000015860000}"/>
    <cellStyle name="好_太原公司5月份计划  2 3 2" xfId="38401" xr:uid="{00000000-0005-0000-0000-000016860000}"/>
    <cellStyle name="好_太原公司5月份计划  2 4" xfId="14266" xr:uid="{00000000-0005-0000-0000-000017860000}"/>
    <cellStyle name="好_太原公司5月份计划  2 4 2" xfId="38402" xr:uid="{00000000-0005-0000-0000-000018860000}"/>
    <cellStyle name="好_太原公司5月份计划  2 5" xfId="17466" xr:uid="{00000000-0005-0000-0000-000019860000}"/>
    <cellStyle name="好_太原公司5月份计划  2 5 2" xfId="38403" xr:uid="{00000000-0005-0000-0000-00001A860000}"/>
    <cellStyle name="好_太原公司5月份计划  2 6" xfId="38399" xr:uid="{00000000-0005-0000-0000-00001B860000}"/>
    <cellStyle name="好_太原公司5月份计划  3" xfId="6321" xr:uid="{00000000-0005-0000-0000-00001C860000}"/>
    <cellStyle name="好_太原公司5月份计划  3 2" xfId="38405" xr:uid="{00000000-0005-0000-0000-00001D860000}"/>
    <cellStyle name="好_太原公司5月份计划  4" xfId="14267" xr:uid="{00000000-0005-0000-0000-00001E860000}"/>
    <cellStyle name="好_太原公司5月份计划  4 2" xfId="38407" xr:uid="{00000000-0005-0000-0000-00001F860000}"/>
    <cellStyle name="好_太原公司5月份计划  5" xfId="14268" xr:uid="{00000000-0005-0000-0000-000020860000}"/>
    <cellStyle name="好_太原公司5月份计划  5 2" xfId="38408" xr:uid="{00000000-0005-0000-0000-000021860000}"/>
    <cellStyle name="好_太原公司5月份计划  6" xfId="15590" xr:uid="{00000000-0005-0000-0000-000022860000}"/>
    <cellStyle name="好_太原公司5月份计划  6 2" xfId="38409" xr:uid="{00000000-0005-0000-0000-000023860000}"/>
    <cellStyle name="好_太原公司5月份计划  7" xfId="38398" xr:uid="{00000000-0005-0000-0000-000024860000}"/>
    <cellStyle name="好_太原公司6月份半月完成 " xfId="1839" xr:uid="{00000000-0005-0000-0000-000025860000}"/>
    <cellStyle name="好_太原公司6月份半月完成  2" xfId="1844" xr:uid="{00000000-0005-0000-0000-000026860000}"/>
    <cellStyle name="好_太原公司6月份半月完成  2 2" xfId="6324" xr:uid="{00000000-0005-0000-0000-000027860000}"/>
    <cellStyle name="好_太原公司6月份半月完成  2 2 2" xfId="28056" xr:uid="{00000000-0005-0000-0000-000028860000}"/>
    <cellStyle name="好_太原公司6月份半月完成  2 3" xfId="11152" xr:uid="{00000000-0005-0000-0000-000029860000}"/>
    <cellStyle name="好_太原公司6月份半月完成  2 3 2" xfId="28058" xr:uid="{00000000-0005-0000-0000-00002A860000}"/>
    <cellStyle name="好_太原公司6月份半月完成  2 4" xfId="11153" xr:uid="{00000000-0005-0000-0000-00002B860000}"/>
    <cellStyle name="好_太原公司6月份半月完成  2 4 2" xfId="28060" xr:uid="{00000000-0005-0000-0000-00002C860000}"/>
    <cellStyle name="好_太原公司6月份半月完成  2 5" xfId="16475" xr:uid="{00000000-0005-0000-0000-00002D860000}"/>
    <cellStyle name="好_太原公司6月份半月完成  2 5 2" xfId="28063" xr:uid="{00000000-0005-0000-0000-00002E860000}"/>
    <cellStyle name="好_太原公司6月份半月完成  2 6" xfId="28052" xr:uid="{00000000-0005-0000-0000-00002F860000}"/>
    <cellStyle name="好_太原公司6月份半月完成  3" xfId="6323" xr:uid="{00000000-0005-0000-0000-000030860000}"/>
    <cellStyle name="好_太原公司6月份半月完成  3 2" xfId="28065" xr:uid="{00000000-0005-0000-0000-000031860000}"/>
    <cellStyle name="好_太原公司6月份半月完成  4" xfId="8936" xr:uid="{00000000-0005-0000-0000-000032860000}"/>
    <cellStyle name="好_太原公司6月份半月完成  4 2" xfId="28069" xr:uid="{00000000-0005-0000-0000-000033860000}"/>
    <cellStyle name="好_太原公司6月份半月完成  5" xfId="10242" xr:uid="{00000000-0005-0000-0000-000034860000}"/>
    <cellStyle name="好_太原公司6月份半月完成  5 2" xfId="28073" xr:uid="{00000000-0005-0000-0000-000035860000}"/>
    <cellStyle name="好_太原公司6月份半月完成  6" xfId="16470" xr:uid="{00000000-0005-0000-0000-000036860000}"/>
    <cellStyle name="好_太原公司6月份半月完成  6 2" xfId="28076" xr:uid="{00000000-0005-0000-0000-000037860000}"/>
    <cellStyle name="好_太原公司6月份半月完成  7" xfId="28032" xr:uid="{00000000-0005-0000-0000-000038860000}"/>
    <cellStyle name="好_太原公司6月份计划1 " xfId="2880" xr:uid="{00000000-0005-0000-0000-000039860000}"/>
    <cellStyle name="好_太原公司6月份计划1  2" xfId="3463" xr:uid="{00000000-0005-0000-0000-00003A860000}"/>
    <cellStyle name="好_太原公司6月份计划1  2 2" xfId="6326" xr:uid="{00000000-0005-0000-0000-00003B860000}"/>
    <cellStyle name="好_太原公司6月份计划1  2 2 2" xfId="38412" xr:uid="{00000000-0005-0000-0000-00003C860000}"/>
    <cellStyle name="好_太原公司6月份计划1  2 3" xfId="14270" xr:uid="{00000000-0005-0000-0000-00003D860000}"/>
    <cellStyle name="好_太原公司6月份计划1  2 3 2" xfId="38413" xr:uid="{00000000-0005-0000-0000-00003E860000}"/>
    <cellStyle name="好_太原公司6月份计划1  2 4" xfId="14271" xr:uid="{00000000-0005-0000-0000-00003F860000}"/>
    <cellStyle name="好_太原公司6月份计划1  2 4 2" xfId="38414" xr:uid="{00000000-0005-0000-0000-000040860000}"/>
    <cellStyle name="好_太原公司6月份计划1  2 5" xfId="18043" xr:uid="{00000000-0005-0000-0000-000041860000}"/>
    <cellStyle name="好_太原公司6月份计划1  2 5 2" xfId="38415" xr:uid="{00000000-0005-0000-0000-000042860000}"/>
    <cellStyle name="好_太原公司6月份计划1  2 6" xfId="30762" xr:uid="{00000000-0005-0000-0000-000043860000}"/>
    <cellStyle name="好_太原公司6月份计划1  3" xfId="6325" xr:uid="{00000000-0005-0000-0000-000044860000}"/>
    <cellStyle name="好_太原公司6月份计划1  3 2" xfId="35846" xr:uid="{00000000-0005-0000-0000-000045860000}"/>
    <cellStyle name="好_太原公司6月份计划1  4" xfId="14272" xr:uid="{00000000-0005-0000-0000-000046860000}"/>
    <cellStyle name="好_太原公司6月份计划1  4 2" xfId="35848" xr:uid="{00000000-0005-0000-0000-000047860000}"/>
    <cellStyle name="好_太原公司6月份计划1  5" xfId="14273" xr:uid="{00000000-0005-0000-0000-000048860000}"/>
    <cellStyle name="好_太原公司6月份计划1  5 2" xfId="38416" xr:uid="{00000000-0005-0000-0000-000049860000}"/>
    <cellStyle name="好_太原公司6月份计划1  6" xfId="17469" xr:uid="{00000000-0005-0000-0000-00004A860000}"/>
    <cellStyle name="好_太原公司6月份计划1  6 2" xfId="38417" xr:uid="{00000000-0005-0000-0000-00004B860000}"/>
    <cellStyle name="好_太原公司6月份计划1  7" xfId="38411" xr:uid="{00000000-0005-0000-0000-00004C860000}"/>
    <cellStyle name="好_太原公司7月份半月报 " xfId="3464" xr:uid="{00000000-0005-0000-0000-00004D860000}"/>
    <cellStyle name="好_太原公司7月份半月报  2" xfId="3465" xr:uid="{00000000-0005-0000-0000-00004E860000}"/>
    <cellStyle name="好_太原公司7月份半月报  2 2" xfId="6328" xr:uid="{00000000-0005-0000-0000-00004F860000}"/>
    <cellStyle name="好_太原公司7月份半月报  2 2 2" xfId="36259" xr:uid="{00000000-0005-0000-0000-000050860000}"/>
    <cellStyle name="好_太原公司7月份半月报  2 3" xfId="14274" xr:uid="{00000000-0005-0000-0000-000051860000}"/>
    <cellStyle name="好_太原公司7月份半月报  2 3 2" xfId="38420" xr:uid="{00000000-0005-0000-0000-000052860000}"/>
    <cellStyle name="好_太原公司7月份半月报  2 4" xfId="14275" xr:uid="{00000000-0005-0000-0000-000053860000}"/>
    <cellStyle name="好_太原公司7月份半月报  2 4 2" xfId="38421" xr:uid="{00000000-0005-0000-0000-000054860000}"/>
    <cellStyle name="好_太原公司7月份半月报  2 5" xfId="18045" xr:uid="{00000000-0005-0000-0000-000055860000}"/>
    <cellStyle name="好_太原公司7月份半月报  2 5 2" xfId="38422" xr:uid="{00000000-0005-0000-0000-000056860000}"/>
    <cellStyle name="好_太原公司7月份半月报  2 6" xfId="38419" xr:uid="{00000000-0005-0000-0000-000057860000}"/>
    <cellStyle name="好_太原公司7月份半月报  3" xfId="6327" xr:uid="{00000000-0005-0000-0000-000058860000}"/>
    <cellStyle name="好_太原公司7月份半月报  3 2" xfId="38102" xr:uid="{00000000-0005-0000-0000-000059860000}"/>
    <cellStyle name="好_太原公司7月份半月报  4" xfId="14141" xr:uid="{00000000-0005-0000-0000-00005A860000}"/>
    <cellStyle name="好_太原公司7月份半月报  4 2" xfId="38107" xr:uid="{00000000-0005-0000-0000-00005B860000}"/>
    <cellStyle name="好_太原公司7月份半月报  5" xfId="14143" xr:uid="{00000000-0005-0000-0000-00005C860000}"/>
    <cellStyle name="好_太原公司7月份半月报  5 2" xfId="38111" xr:uid="{00000000-0005-0000-0000-00005D860000}"/>
    <cellStyle name="好_太原公司7月份半月报  6" xfId="18044" xr:uid="{00000000-0005-0000-0000-00005E860000}"/>
    <cellStyle name="好_太原公司7月份半月报  6 2" xfId="31308" xr:uid="{00000000-0005-0000-0000-00005F860000}"/>
    <cellStyle name="好_太原公司7月份半月报  7" xfId="38418" xr:uid="{00000000-0005-0000-0000-000060860000}"/>
    <cellStyle name="好_太原公司7月份月报 " xfId="3466" xr:uid="{00000000-0005-0000-0000-000061860000}"/>
    <cellStyle name="好_太原公司7月份月报  2" xfId="3467" xr:uid="{00000000-0005-0000-0000-000062860000}"/>
    <cellStyle name="好_太原公司7月份月报  2 2" xfId="6330" xr:uid="{00000000-0005-0000-0000-000063860000}"/>
    <cellStyle name="好_太原公司7月份月报  2 2 2" xfId="36006" xr:uid="{00000000-0005-0000-0000-000064860000}"/>
    <cellStyle name="好_太原公司7月份月报  2 3" xfId="14276" xr:uid="{00000000-0005-0000-0000-000065860000}"/>
    <cellStyle name="好_太原公司7月份月报  2 3 2" xfId="36008" xr:uid="{00000000-0005-0000-0000-000066860000}"/>
    <cellStyle name="好_太原公司7月份月报  2 4" xfId="14277" xr:uid="{00000000-0005-0000-0000-000067860000}"/>
    <cellStyle name="好_太原公司7月份月报  2 4 2" xfId="38423" xr:uid="{00000000-0005-0000-0000-000068860000}"/>
    <cellStyle name="好_太原公司7月份月报  2 5" xfId="18047" xr:uid="{00000000-0005-0000-0000-000069860000}"/>
    <cellStyle name="好_太原公司7月份月报  2 5 2" xfId="38424" xr:uid="{00000000-0005-0000-0000-00006A860000}"/>
    <cellStyle name="好_太原公司7月份月报  2 6" xfId="34991" xr:uid="{00000000-0005-0000-0000-00006B860000}"/>
    <cellStyle name="好_太原公司7月份月报  3" xfId="6329" xr:uid="{00000000-0005-0000-0000-00006C860000}"/>
    <cellStyle name="好_太原公司7月份月报  3 2" xfId="24812" xr:uid="{00000000-0005-0000-0000-00006D860000}"/>
    <cellStyle name="好_太原公司7月份月报  4" xfId="14278" xr:uid="{00000000-0005-0000-0000-00006E860000}"/>
    <cellStyle name="好_太原公司7月份月报  4 2" xfId="34993" xr:uid="{00000000-0005-0000-0000-00006F860000}"/>
    <cellStyle name="好_太原公司7月份月报  5" xfId="14279" xr:uid="{00000000-0005-0000-0000-000070860000}"/>
    <cellStyle name="好_太原公司7月份月报  5 2" xfId="38425" xr:uid="{00000000-0005-0000-0000-000071860000}"/>
    <cellStyle name="好_太原公司7月份月报  6" xfId="18046" xr:uid="{00000000-0005-0000-0000-000072860000}"/>
    <cellStyle name="好_太原公司7月份月报  6 2" xfId="38426" xr:uid="{00000000-0005-0000-0000-000073860000}"/>
    <cellStyle name="好_太原公司7月份月报  7" xfId="28804" xr:uid="{00000000-0005-0000-0000-000074860000}"/>
    <cellStyle name="好_太原公司8月份 月报 " xfId="3350" xr:uid="{00000000-0005-0000-0000-000075860000}"/>
    <cellStyle name="好_太原公司8月份 月报  2" xfId="2051" xr:uid="{00000000-0005-0000-0000-000076860000}"/>
    <cellStyle name="好_太原公司8月份 月报  2 2" xfId="6332" xr:uid="{00000000-0005-0000-0000-000077860000}"/>
    <cellStyle name="好_太原公司8月份 月报  2 2 2" xfId="23909" xr:uid="{00000000-0005-0000-0000-000078860000}"/>
    <cellStyle name="好_太原公司8月份 月报  2 3" xfId="9386" xr:uid="{00000000-0005-0000-0000-000079860000}"/>
    <cellStyle name="好_太原公司8月份 月报  2 3 2" xfId="23911" xr:uid="{00000000-0005-0000-0000-00007A860000}"/>
    <cellStyle name="好_太原公司8月份 月报  2 4" xfId="10767" xr:uid="{00000000-0005-0000-0000-00007B860000}"/>
    <cellStyle name="好_太原公司8月份 月报  2 4 2" xfId="23926" xr:uid="{00000000-0005-0000-0000-00007C860000}"/>
    <cellStyle name="好_太原公司8月份 月报  2 5" xfId="16659" xr:uid="{00000000-0005-0000-0000-00007D860000}"/>
    <cellStyle name="好_太原公司8月份 月报  2 5 2" xfId="22173" xr:uid="{00000000-0005-0000-0000-00007E860000}"/>
    <cellStyle name="好_太原公司8月份 月报  2 6" xfId="38427" xr:uid="{00000000-0005-0000-0000-00007F860000}"/>
    <cellStyle name="好_太原公司8月份 月报  3" xfId="6331" xr:uid="{00000000-0005-0000-0000-000080860000}"/>
    <cellStyle name="好_太原公司8月份 月报  3 2" xfId="31293" xr:uid="{00000000-0005-0000-0000-000081860000}"/>
    <cellStyle name="好_太原公司8月份 月报  4" xfId="10974" xr:uid="{00000000-0005-0000-0000-000082860000}"/>
    <cellStyle name="好_太原公司8月份 月报  4 2" xfId="22501" xr:uid="{00000000-0005-0000-0000-000083860000}"/>
    <cellStyle name="好_太原公司8月份 月报  5" xfId="9937" xr:uid="{00000000-0005-0000-0000-000084860000}"/>
    <cellStyle name="好_太原公司8月份 月报  5 2" xfId="29769" xr:uid="{00000000-0005-0000-0000-000085860000}"/>
    <cellStyle name="好_太原公司8月份 月报  6" xfId="17934" xr:uid="{00000000-0005-0000-0000-000086860000}"/>
    <cellStyle name="好_太原公司8月份 月报  6 2" xfId="31295" xr:uid="{00000000-0005-0000-0000-000087860000}"/>
    <cellStyle name="好_太原公司8月份 月报  7" xfId="36013" xr:uid="{00000000-0005-0000-0000-000088860000}"/>
    <cellStyle name="好_太原公司8月份半月报 " xfId="3468" xr:uid="{00000000-0005-0000-0000-000089860000}"/>
    <cellStyle name="好_太原公司8月份半月报  2" xfId="3470" xr:uid="{00000000-0005-0000-0000-00008A860000}"/>
    <cellStyle name="好_太原公司8月份半月报  2 2" xfId="6334" xr:uid="{00000000-0005-0000-0000-00008B860000}"/>
    <cellStyle name="好_太原公司8月份半月报  2 2 2" xfId="38431" xr:uid="{00000000-0005-0000-0000-00008C860000}"/>
    <cellStyle name="好_太原公司8月份半月报  2 3" xfId="14280" xr:uid="{00000000-0005-0000-0000-00008D860000}"/>
    <cellStyle name="好_太原公司8月份半月报  2 3 2" xfId="38432" xr:uid="{00000000-0005-0000-0000-00008E860000}"/>
    <cellStyle name="好_太原公司8月份半月报  2 4" xfId="14281" xr:uid="{00000000-0005-0000-0000-00008F860000}"/>
    <cellStyle name="好_太原公司8月份半月报  2 4 2" xfId="38433" xr:uid="{00000000-0005-0000-0000-000090860000}"/>
    <cellStyle name="好_太原公司8月份半月报  2 5" xfId="18050" xr:uid="{00000000-0005-0000-0000-000091860000}"/>
    <cellStyle name="好_太原公司8月份半月报  2 5 2" xfId="38434" xr:uid="{00000000-0005-0000-0000-000092860000}"/>
    <cellStyle name="好_太原公司8月份半月报  2 6" xfId="38430" xr:uid="{00000000-0005-0000-0000-000093860000}"/>
    <cellStyle name="好_太原公司8月份半月报  3" xfId="6333" xr:uid="{00000000-0005-0000-0000-000094860000}"/>
    <cellStyle name="好_太原公司8月份半月报  3 2" xfId="38435" xr:uid="{00000000-0005-0000-0000-000095860000}"/>
    <cellStyle name="好_太原公司8月份半月报  4" xfId="14282" xr:uid="{00000000-0005-0000-0000-000096860000}"/>
    <cellStyle name="好_太原公司8月份半月报  4 2" xfId="38436" xr:uid="{00000000-0005-0000-0000-000097860000}"/>
    <cellStyle name="好_太原公司8月份半月报  5" xfId="14283" xr:uid="{00000000-0005-0000-0000-000098860000}"/>
    <cellStyle name="好_太原公司8月份半月报  5 2" xfId="38437" xr:uid="{00000000-0005-0000-0000-000099860000}"/>
    <cellStyle name="好_太原公司8月份半月报  6" xfId="18048" xr:uid="{00000000-0005-0000-0000-00009A860000}"/>
    <cellStyle name="好_太原公司8月份半月报  6 2" xfId="38438" xr:uid="{00000000-0005-0000-0000-00009B860000}"/>
    <cellStyle name="好_太原公司8月份半月报  7" xfId="38428" xr:uid="{00000000-0005-0000-0000-00009C860000}"/>
    <cellStyle name="好_太原公司9月份半月报 " xfId="3471" xr:uid="{00000000-0005-0000-0000-00009D860000}"/>
    <cellStyle name="好_太原公司9月份半月报  2" xfId="3472" xr:uid="{00000000-0005-0000-0000-00009E860000}"/>
    <cellStyle name="好_太原公司9月份半月报  2 2" xfId="6336" xr:uid="{00000000-0005-0000-0000-00009F860000}"/>
    <cellStyle name="好_太原公司9月份半月报  2 2 2" xfId="38439" xr:uid="{00000000-0005-0000-0000-0000A0860000}"/>
    <cellStyle name="好_太原公司9月份半月报  2 3" xfId="14284" xr:uid="{00000000-0005-0000-0000-0000A1860000}"/>
    <cellStyle name="好_太原公司9月份半月报  2 3 2" xfId="38440" xr:uid="{00000000-0005-0000-0000-0000A2860000}"/>
    <cellStyle name="好_太原公司9月份半月报  2 4" xfId="14285" xr:uid="{00000000-0005-0000-0000-0000A3860000}"/>
    <cellStyle name="好_太原公司9月份半月报  2 4 2" xfId="38441" xr:uid="{00000000-0005-0000-0000-0000A4860000}"/>
    <cellStyle name="好_太原公司9月份半月报  2 5" xfId="18052" xr:uid="{00000000-0005-0000-0000-0000A5860000}"/>
    <cellStyle name="好_太原公司9月份半月报  2 5 2" xfId="38442" xr:uid="{00000000-0005-0000-0000-0000A6860000}"/>
    <cellStyle name="好_太原公司9月份半月报  2 6" xfId="24236" xr:uid="{00000000-0005-0000-0000-0000A7860000}"/>
    <cellStyle name="好_太原公司9月份半月报  3" xfId="6335" xr:uid="{00000000-0005-0000-0000-0000A8860000}"/>
    <cellStyle name="好_太原公司9月份半月报  3 2" xfId="26409" xr:uid="{00000000-0005-0000-0000-0000A9860000}"/>
    <cellStyle name="好_太原公司9月份半月报  4" xfId="8441" xr:uid="{00000000-0005-0000-0000-0000AA860000}"/>
    <cellStyle name="好_太原公司9月份半月报  4 2" xfId="28035" xr:uid="{00000000-0005-0000-0000-0000AB860000}"/>
    <cellStyle name="好_太原公司9月份半月报  5" xfId="14286" xr:uid="{00000000-0005-0000-0000-0000AC860000}"/>
    <cellStyle name="好_太原公司9月份半月报  5 2" xfId="38443" xr:uid="{00000000-0005-0000-0000-0000AD860000}"/>
    <cellStyle name="好_太原公司9月份半月报  6" xfId="18051" xr:uid="{00000000-0005-0000-0000-0000AE860000}"/>
    <cellStyle name="好_太原公司9月份半月报  6 2" xfId="38444" xr:uid="{00000000-0005-0000-0000-0000AF860000}"/>
    <cellStyle name="好_太原公司9月份半月报  7" xfId="26406" xr:uid="{00000000-0005-0000-0000-0000B0860000}"/>
    <cellStyle name="好_太原公司半月报" xfId="3473" xr:uid="{00000000-0005-0000-0000-0000B1860000}"/>
    <cellStyle name="好_太原公司半月报 2" xfId="3474" xr:uid="{00000000-0005-0000-0000-0000B2860000}"/>
    <cellStyle name="好_太原公司半月报 2 2" xfId="6338" xr:uid="{00000000-0005-0000-0000-0000B3860000}"/>
    <cellStyle name="好_太原公司半月报 2 2 2" xfId="38447" xr:uid="{00000000-0005-0000-0000-0000B4860000}"/>
    <cellStyle name="好_太原公司半月报 2 3" xfId="13666" xr:uid="{00000000-0005-0000-0000-0000B5860000}"/>
    <cellStyle name="好_太原公司半月报 2 3 2" xfId="37047" xr:uid="{00000000-0005-0000-0000-0000B6860000}"/>
    <cellStyle name="好_太原公司半月报 2 4" xfId="14004" xr:uid="{00000000-0005-0000-0000-0000B7860000}"/>
    <cellStyle name="好_太原公司半月报 2 4 2" xfId="37808" xr:uid="{00000000-0005-0000-0000-0000B8860000}"/>
    <cellStyle name="好_太原公司半月报 2 5" xfId="18054" xr:uid="{00000000-0005-0000-0000-0000B9860000}"/>
    <cellStyle name="好_太原公司半月报 2 5 2" xfId="37810" xr:uid="{00000000-0005-0000-0000-0000BA860000}"/>
    <cellStyle name="好_太原公司半月报 2 6" xfId="38446" xr:uid="{00000000-0005-0000-0000-0000BB860000}"/>
    <cellStyle name="好_太原公司半月报 3" xfId="6337" xr:uid="{00000000-0005-0000-0000-0000BC860000}"/>
    <cellStyle name="好_太原公司半月报 3 2" xfId="38448" xr:uid="{00000000-0005-0000-0000-0000BD860000}"/>
    <cellStyle name="好_太原公司半月报 4" xfId="14287" xr:uid="{00000000-0005-0000-0000-0000BE860000}"/>
    <cellStyle name="好_太原公司半月报 4 2" xfId="38449" xr:uid="{00000000-0005-0000-0000-0000BF860000}"/>
    <cellStyle name="好_太原公司半月报 5" xfId="14288" xr:uid="{00000000-0005-0000-0000-0000C0860000}"/>
    <cellStyle name="好_太原公司半月报 5 2" xfId="38450" xr:uid="{00000000-0005-0000-0000-0000C1860000}"/>
    <cellStyle name="好_太原公司半月报 6" xfId="18053" xr:uid="{00000000-0005-0000-0000-0000C2860000}"/>
    <cellStyle name="好_太原公司半月报 6 2" xfId="38451" xr:uid="{00000000-0005-0000-0000-0000C3860000}"/>
    <cellStyle name="好_太原公司半月报 7" xfId="38445" xr:uid="{00000000-0005-0000-0000-0000C4860000}"/>
    <cellStyle name="好_太原公司上报7月份计划6.27  " xfId="3475" xr:uid="{00000000-0005-0000-0000-0000C5860000}"/>
    <cellStyle name="好_太原公司上报7月份计划6.27   2" xfId="3476" xr:uid="{00000000-0005-0000-0000-0000C6860000}"/>
    <cellStyle name="好_太原公司上报7月份计划6.27   2 2" xfId="6340" xr:uid="{00000000-0005-0000-0000-0000C7860000}"/>
    <cellStyle name="好_太原公司上报7月份计划6.27   2 2 2" xfId="38453" xr:uid="{00000000-0005-0000-0000-0000C8860000}"/>
    <cellStyle name="好_太原公司上报7月份计划6.27   2 3" xfId="14289" xr:uid="{00000000-0005-0000-0000-0000C9860000}"/>
    <cellStyle name="好_太原公司上报7月份计划6.27   2 3 2" xfId="38454" xr:uid="{00000000-0005-0000-0000-0000CA860000}"/>
    <cellStyle name="好_太原公司上报7月份计划6.27   2 4" xfId="14290" xr:uid="{00000000-0005-0000-0000-0000CB860000}"/>
    <cellStyle name="好_太原公司上报7月份计划6.27   2 4 2" xfId="38455" xr:uid="{00000000-0005-0000-0000-0000CC860000}"/>
    <cellStyle name="好_太原公司上报7月份计划6.27   2 5" xfId="18056" xr:uid="{00000000-0005-0000-0000-0000CD860000}"/>
    <cellStyle name="好_太原公司上报7月份计划6.27   2 5 2" xfId="38456" xr:uid="{00000000-0005-0000-0000-0000CE860000}"/>
    <cellStyle name="好_太原公司上报7月份计划6.27   2 6" xfId="38452" xr:uid="{00000000-0005-0000-0000-0000CF860000}"/>
    <cellStyle name="好_太原公司上报7月份计划6.27   3" xfId="6339" xr:uid="{00000000-0005-0000-0000-0000D0860000}"/>
    <cellStyle name="好_太原公司上报7月份计划6.27   3 2" xfId="38457" xr:uid="{00000000-0005-0000-0000-0000D1860000}"/>
    <cellStyle name="好_太原公司上报7月份计划6.27   4" xfId="14291" xr:uid="{00000000-0005-0000-0000-0000D2860000}"/>
    <cellStyle name="好_太原公司上报7月份计划6.27   4 2" xfId="38458" xr:uid="{00000000-0005-0000-0000-0000D3860000}"/>
    <cellStyle name="好_太原公司上报7月份计划6.27   5" xfId="8894" xr:uid="{00000000-0005-0000-0000-0000D4860000}"/>
    <cellStyle name="好_太原公司上报7月份计划6.27   5 2" xfId="28625" xr:uid="{00000000-0005-0000-0000-0000D5860000}"/>
    <cellStyle name="好_太原公司上报7月份计划6.27   6" xfId="18055" xr:uid="{00000000-0005-0000-0000-0000D6860000}"/>
    <cellStyle name="好_太原公司上报7月份计划6.27   6 2" xfId="38459" xr:uid="{00000000-0005-0000-0000-0000D7860000}"/>
    <cellStyle name="好_太原公司上报7月份计划6.27   7" xfId="26038" xr:uid="{00000000-0005-0000-0000-0000D8860000}"/>
    <cellStyle name="好_太原合同外路基工点计划" xfId="506" xr:uid="{00000000-0005-0000-0000-0000D9860000}"/>
    <cellStyle name="好_太原合同外路基工点计划 2" xfId="467" xr:uid="{00000000-0005-0000-0000-0000DA860000}"/>
    <cellStyle name="好_太原合同外路基工点计划 2 2" xfId="6342" xr:uid="{00000000-0005-0000-0000-0000DB860000}"/>
    <cellStyle name="好_太原合同外路基工点计划 2 2 2" xfId="38461" xr:uid="{00000000-0005-0000-0000-0000DC860000}"/>
    <cellStyle name="好_太原合同外路基工点计划 2 3" xfId="14292" xr:uid="{00000000-0005-0000-0000-0000DD860000}"/>
    <cellStyle name="好_太原合同外路基工点计划 2 3 2" xfId="38462" xr:uid="{00000000-0005-0000-0000-0000DE860000}"/>
    <cellStyle name="好_太原合同外路基工点计划 2 4" xfId="12779" xr:uid="{00000000-0005-0000-0000-0000DF860000}"/>
    <cellStyle name="好_太原合同外路基工点计划 2 4 2" xfId="34283" xr:uid="{00000000-0005-0000-0000-0000E0860000}"/>
    <cellStyle name="好_太原合同外路基工点计划 2 5" xfId="15480" xr:uid="{00000000-0005-0000-0000-0000E1860000}"/>
    <cellStyle name="好_太原合同外路基工点计划 2 5 2" xfId="38463" xr:uid="{00000000-0005-0000-0000-0000E2860000}"/>
    <cellStyle name="好_太原合同外路基工点计划 2 6" xfId="38460" xr:uid="{00000000-0005-0000-0000-0000E3860000}"/>
    <cellStyle name="好_太原合同外路基工点计划 3" xfId="6341" xr:uid="{00000000-0005-0000-0000-0000E4860000}"/>
    <cellStyle name="好_太原合同外路基工点计划 3 2" xfId="38464" xr:uid="{00000000-0005-0000-0000-0000E5860000}"/>
    <cellStyle name="好_太原合同外路基工点计划 4" xfId="9765" xr:uid="{00000000-0005-0000-0000-0000E6860000}"/>
    <cellStyle name="好_太原合同外路基工点计划 4 2" xfId="21519" xr:uid="{00000000-0005-0000-0000-0000E7860000}"/>
    <cellStyle name="好_太原合同外路基工点计划 5" xfId="14293" xr:uid="{00000000-0005-0000-0000-0000E8860000}"/>
    <cellStyle name="好_太原合同外路基工点计划 5 2" xfId="38465" xr:uid="{00000000-0005-0000-0000-0000E9860000}"/>
    <cellStyle name="好_太原合同外路基工点计划 6" xfId="15513" xr:uid="{00000000-0005-0000-0000-0000EA860000}"/>
    <cellStyle name="好_太原合同外路基工点计划 6 2" xfId="32055" xr:uid="{00000000-0005-0000-0000-0000EB860000}"/>
    <cellStyle name="好_太原合同外路基工点计划 7" xfId="32834" xr:uid="{00000000-0005-0000-0000-0000EC860000}"/>
    <cellStyle name="好_太原汇总表" xfId="3477" xr:uid="{00000000-0005-0000-0000-0000ED860000}"/>
    <cellStyle name="好_太原汇总表 2" xfId="2926" xr:uid="{00000000-0005-0000-0000-0000EE860000}"/>
    <cellStyle name="好_太原汇总表 2 2" xfId="6344" xr:uid="{00000000-0005-0000-0000-0000EF860000}"/>
    <cellStyle name="好_太原汇总表 2 2 2" xfId="38468" xr:uid="{00000000-0005-0000-0000-0000F0860000}"/>
    <cellStyle name="好_太原汇总表 2 3" xfId="14294" xr:uid="{00000000-0005-0000-0000-0000F1860000}"/>
    <cellStyle name="好_太原汇总表 2 3 2" xfId="38469" xr:uid="{00000000-0005-0000-0000-0000F2860000}"/>
    <cellStyle name="好_太原汇总表 2 4" xfId="14295" xr:uid="{00000000-0005-0000-0000-0000F3860000}"/>
    <cellStyle name="好_太原汇总表 2 4 2" xfId="38470" xr:uid="{00000000-0005-0000-0000-0000F4860000}"/>
    <cellStyle name="好_太原汇总表 2 5" xfId="17515" xr:uid="{00000000-0005-0000-0000-0000F5860000}"/>
    <cellStyle name="好_太原汇总表 2 5 2" xfId="38471" xr:uid="{00000000-0005-0000-0000-0000F6860000}"/>
    <cellStyle name="好_太原汇总表 2 6" xfId="38467" xr:uid="{00000000-0005-0000-0000-0000F7860000}"/>
    <cellStyle name="好_太原汇总表 3" xfId="6343" xr:uid="{00000000-0005-0000-0000-0000F8860000}"/>
    <cellStyle name="好_太原汇总表 3 2" xfId="38472" xr:uid="{00000000-0005-0000-0000-0000F9860000}"/>
    <cellStyle name="好_太原汇总表 4" xfId="14296" xr:uid="{00000000-0005-0000-0000-0000FA860000}"/>
    <cellStyle name="好_太原汇总表 4 2" xfId="38473" xr:uid="{00000000-0005-0000-0000-0000FB860000}"/>
    <cellStyle name="好_太原汇总表 5" xfId="14297" xr:uid="{00000000-0005-0000-0000-0000FC860000}"/>
    <cellStyle name="好_太原汇总表 5 2" xfId="38474" xr:uid="{00000000-0005-0000-0000-0000FD860000}"/>
    <cellStyle name="好_太原汇总表 6" xfId="18057" xr:uid="{00000000-0005-0000-0000-0000FE860000}"/>
    <cellStyle name="好_太原汇总表 6 2" xfId="24981" xr:uid="{00000000-0005-0000-0000-0000FF860000}"/>
    <cellStyle name="好_太原汇总表 7" xfId="38466" xr:uid="{00000000-0005-0000-0000-000000870000}"/>
    <cellStyle name="好_太原桥涵工点计划" xfId="3479" xr:uid="{00000000-0005-0000-0000-000001870000}"/>
    <cellStyle name="好_太原桥涵工点计划 2" xfId="3480" xr:uid="{00000000-0005-0000-0000-000002870000}"/>
    <cellStyle name="好_太原桥涵工点计划 2 2" xfId="6346" xr:uid="{00000000-0005-0000-0000-000003870000}"/>
    <cellStyle name="好_太原桥涵工点计划 2 2 2" xfId="38478" xr:uid="{00000000-0005-0000-0000-000004870000}"/>
    <cellStyle name="好_太原桥涵工点计划 2 3" xfId="14298" xr:uid="{00000000-0005-0000-0000-000005870000}"/>
    <cellStyle name="好_太原桥涵工点计划 2 3 2" xfId="38480" xr:uid="{00000000-0005-0000-0000-000006870000}"/>
    <cellStyle name="好_太原桥涵工点计划 2 4" xfId="14299" xr:uid="{00000000-0005-0000-0000-000007870000}"/>
    <cellStyle name="好_太原桥涵工点计划 2 4 2" xfId="38482" xr:uid="{00000000-0005-0000-0000-000008870000}"/>
    <cellStyle name="好_太原桥涵工点计划 2 5" xfId="18060" xr:uid="{00000000-0005-0000-0000-000009870000}"/>
    <cellStyle name="好_太原桥涵工点计划 2 5 2" xfId="38483" xr:uid="{00000000-0005-0000-0000-00000A870000}"/>
    <cellStyle name="好_太原桥涵工点计划 2 6" xfId="38477" xr:uid="{00000000-0005-0000-0000-00000B870000}"/>
    <cellStyle name="好_太原桥涵工点计划 3" xfId="6345" xr:uid="{00000000-0005-0000-0000-00000C870000}"/>
    <cellStyle name="好_太原桥涵工点计划 3 2" xfId="30622" xr:uid="{00000000-0005-0000-0000-00000D870000}"/>
    <cellStyle name="好_太原桥涵工点计划 4" xfId="11316" xr:uid="{00000000-0005-0000-0000-00000E870000}"/>
    <cellStyle name="好_太原桥涵工点计划 4 2" xfId="30630" xr:uid="{00000000-0005-0000-0000-00000F870000}"/>
    <cellStyle name="好_太原桥涵工点计划 5" xfId="11318" xr:uid="{00000000-0005-0000-0000-000010870000}"/>
    <cellStyle name="好_太原桥涵工点计划 5 2" xfId="30633" xr:uid="{00000000-0005-0000-0000-000011870000}"/>
    <cellStyle name="好_太原桥涵工点计划 6" xfId="18059" xr:uid="{00000000-0005-0000-0000-000012870000}"/>
    <cellStyle name="好_太原桥涵工点计划 6 2" xfId="30636" xr:uid="{00000000-0005-0000-0000-000013870000}"/>
    <cellStyle name="好_太原桥涵工点计划 7" xfId="38475" xr:uid="{00000000-0005-0000-0000-000014870000}"/>
    <cellStyle name="好_天津9月动态表" xfId="3482" xr:uid="{00000000-0005-0000-0000-000015870000}"/>
    <cellStyle name="好_天津9月动态表 2" xfId="6347" xr:uid="{00000000-0005-0000-0000-000016870000}"/>
    <cellStyle name="好_天津9月动态表 2 2" xfId="7971" xr:uid="{00000000-0005-0000-0000-000017870000}"/>
    <cellStyle name="好_天津9月动态表 2 2 2" xfId="20676" xr:uid="{00000000-0005-0000-0000-000018870000}"/>
    <cellStyle name="好_天津9月动态表 2 3" xfId="14300" xr:uid="{00000000-0005-0000-0000-000019870000}"/>
    <cellStyle name="好_天津9月动态表 2 3 2" xfId="38485" xr:uid="{00000000-0005-0000-0000-00001A870000}"/>
    <cellStyle name="好_天津9月动态表 2 4" xfId="38484" xr:uid="{00000000-0005-0000-0000-00001B870000}"/>
    <cellStyle name="好_天津9月动态表 3" xfId="14301" xr:uid="{00000000-0005-0000-0000-00001C870000}"/>
    <cellStyle name="好_天津9月动态表 3 2" xfId="38486" xr:uid="{00000000-0005-0000-0000-00001D870000}"/>
    <cellStyle name="好_天津9月动态表 4" xfId="14302" xr:uid="{00000000-0005-0000-0000-00001E870000}"/>
    <cellStyle name="好_天津9月动态表 4 2" xfId="38487" xr:uid="{00000000-0005-0000-0000-00001F870000}"/>
    <cellStyle name="好_天津9月动态表 5" xfId="18062" xr:uid="{00000000-0005-0000-0000-000020870000}"/>
    <cellStyle name="好_天津9月动态表 5 2" xfId="38488" xr:uid="{00000000-0005-0000-0000-000021870000}"/>
    <cellStyle name="好_天津9月动态表 6" xfId="20944" xr:uid="{00000000-0005-0000-0000-000022870000}"/>
    <cellStyle name="好_天津公司2013年10月度计划表（报六局）" xfId="658" xr:uid="{00000000-0005-0000-0000-000023870000}"/>
    <cellStyle name="好_天津公司2013年10月度计划表（报六局） 2" xfId="2476" xr:uid="{00000000-0005-0000-0000-000024870000}"/>
    <cellStyle name="好_天津公司2013年10月度计划表（报六局） 2 2" xfId="6349" xr:uid="{00000000-0005-0000-0000-000025870000}"/>
    <cellStyle name="好_天津公司2013年10月度计划表（报六局） 2 2 2" xfId="38493" xr:uid="{00000000-0005-0000-0000-000026870000}"/>
    <cellStyle name="好_天津公司2013年10月度计划表（报六局） 2 3" xfId="14303" xr:uid="{00000000-0005-0000-0000-000027870000}"/>
    <cellStyle name="好_天津公司2013年10月度计划表（报六局） 2 3 2" xfId="38495" xr:uid="{00000000-0005-0000-0000-000028870000}"/>
    <cellStyle name="好_天津公司2013年10月度计划表（报六局） 2 4" xfId="14304" xr:uid="{00000000-0005-0000-0000-000029870000}"/>
    <cellStyle name="好_天津公司2013年10月度计划表（报六局） 2 4 2" xfId="38496" xr:uid="{00000000-0005-0000-0000-00002A870000}"/>
    <cellStyle name="好_天津公司2013年10月度计划表（报六局） 2 5" xfId="17078" xr:uid="{00000000-0005-0000-0000-00002B870000}"/>
    <cellStyle name="好_天津公司2013年10月度计划表（报六局） 2 5 2" xfId="38380" xr:uid="{00000000-0005-0000-0000-00002C870000}"/>
    <cellStyle name="好_天津公司2013年10月度计划表（报六局） 2 6" xfId="38491" xr:uid="{00000000-0005-0000-0000-00002D870000}"/>
    <cellStyle name="好_天津公司2013年10月度计划表（报六局） 3" xfId="6348" xr:uid="{00000000-0005-0000-0000-00002E870000}"/>
    <cellStyle name="好_天津公司2013年10月度计划表（报六局） 3 2" xfId="22269" xr:uid="{00000000-0005-0000-0000-00002F870000}"/>
    <cellStyle name="好_天津公司2013年10月度计划表（报六局） 4" xfId="12541" xr:uid="{00000000-0005-0000-0000-000030870000}"/>
    <cellStyle name="好_天津公司2013年10月度计划表（报六局） 4 2" xfId="33686" xr:uid="{00000000-0005-0000-0000-000031870000}"/>
    <cellStyle name="好_天津公司2013年10月度计划表（报六局） 5" xfId="14305" xr:uid="{00000000-0005-0000-0000-000032870000}"/>
    <cellStyle name="好_天津公司2013年10月度计划表（报六局） 5 2" xfId="38497" xr:uid="{00000000-0005-0000-0000-000033870000}"/>
    <cellStyle name="好_天津公司2013年10月度计划表（报六局） 6" xfId="17164" xr:uid="{00000000-0005-0000-0000-000034870000}"/>
    <cellStyle name="好_天津公司2013年10月度计划表（报六局） 6 2" xfId="38498" xr:uid="{00000000-0005-0000-0000-000035870000}"/>
    <cellStyle name="好_天津公司2013年10月度计划表（报六局） 7" xfId="38489" xr:uid="{00000000-0005-0000-0000-000036870000}"/>
    <cellStyle name="好_天津公司2013年2月度计划表（报六局）" xfId="3483" xr:uid="{00000000-0005-0000-0000-000037870000}"/>
    <cellStyle name="好_天津公司2013年2月度计划表（报六局） 2" xfId="2180" xr:uid="{00000000-0005-0000-0000-000038870000}"/>
    <cellStyle name="好_天津公司2013年2月度计划表（报六局） 2 2" xfId="6351" xr:uid="{00000000-0005-0000-0000-000039870000}"/>
    <cellStyle name="好_天津公司2013年2月度计划表（报六局） 2 2 2" xfId="29207" xr:uid="{00000000-0005-0000-0000-00003A870000}"/>
    <cellStyle name="好_天津公司2013年2月度计划表（报六局） 2 3" xfId="8766" xr:uid="{00000000-0005-0000-0000-00003B870000}"/>
    <cellStyle name="好_天津公司2013年2月度计划表（报六局） 2 3 2" xfId="29219" xr:uid="{00000000-0005-0000-0000-00003C870000}"/>
    <cellStyle name="好_天津公司2013年2月度计划表（报六局） 2 4" xfId="8765" xr:uid="{00000000-0005-0000-0000-00003D870000}"/>
    <cellStyle name="好_天津公司2013年2月度计划表（报六局） 2 4 2" xfId="29224" xr:uid="{00000000-0005-0000-0000-00003E870000}"/>
    <cellStyle name="好_天津公司2013年2月度计划表（报六局） 2 5" xfId="16782" xr:uid="{00000000-0005-0000-0000-00003F870000}"/>
    <cellStyle name="好_天津公司2013年2月度计划表（报六局） 2 5 2" xfId="29226" xr:uid="{00000000-0005-0000-0000-000040870000}"/>
    <cellStyle name="好_天津公司2013年2月度计划表（报六局） 2 6" xfId="29205" xr:uid="{00000000-0005-0000-0000-000041870000}"/>
    <cellStyle name="好_天津公司2013年2月度计划表（报六局） 3" xfId="6350" xr:uid="{00000000-0005-0000-0000-000042870000}"/>
    <cellStyle name="好_天津公司2013年2月度计划表（报六局） 3 2" xfId="29230" xr:uid="{00000000-0005-0000-0000-000043870000}"/>
    <cellStyle name="好_天津公司2013年2月度计划表（报六局） 4" xfId="10122" xr:uid="{00000000-0005-0000-0000-000044870000}"/>
    <cellStyle name="好_天津公司2013年2月度计划表（报六局） 4 2" xfId="29238" xr:uid="{00000000-0005-0000-0000-000045870000}"/>
    <cellStyle name="好_天津公司2013年2月度计划表（报六局） 5" xfId="14306" xr:uid="{00000000-0005-0000-0000-000046870000}"/>
    <cellStyle name="好_天津公司2013年2月度计划表（报六局） 5 2" xfId="38500" xr:uid="{00000000-0005-0000-0000-000047870000}"/>
    <cellStyle name="好_天津公司2013年2月度计划表（报六局） 6" xfId="18063" xr:uid="{00000000-0005-0000-0000-000048870000}"/>
    <cellStyle name="好_天津公司2013年2月度计划表（报六局） 6 2" xfId="38502" xr:uid="{00000000-0005-0000-0000-000049870000}"/>
    <cellStyle name="好_天津公司2013年2月度计划表（报六局） 7" xfId="38499" xr:uid="{00000000-0005-0000-0000-00004A870000}"/>
    <cellStyle name="好_天津公司2013年3月度计划表（报六局）" xfId="722" xr:uid="{00000000-0005-0000-0000-00004B870000}"/>
    <cellStyle name="好_天津公司2013年3月度计划表（报六局） 2" xfId="3484" xr:uid="{00000000-0005-0000-0000-00004C870000}"/>
    <cellStyle name="好_天津公司2013年3月度计划表（报六局） 2 2" xfId="6353" xr:uid="{00000000-0005-0000-0000-00004D870000}"/>
    <cellStyle name="好_天津公司2013年3月度计划表（报六局） 2 2 2" xfId="38505" xr:uid="{00000000-0005-0000-0000-00004E870000}"/>
    <cellStyle name="好_天津公司2013年3月度计划表（报六局） 2 3" xfId="14307" xr:uid="{00000000-0005-0000-0000-00004F870000}"/>
    <cellStyle name="好_天津公司2013年3月度计划表（报六局） 2 3 2" xfId="38506" xr:uid="{00000000-0005-0000-0000-000050870000}"/>
    <cellStyle name="好_天津公司2013年3月度计划表（报六局） 2 4" xfId="14308" xr:uid="{00000000-0005-0000-0000-000051870000}"/>
    <cellStyle name="好_天津公司2013年3月度计划表（报六局） 2 4 2" xfId="38507" xr:uid="{00000000-0005-0000-0000-000052870000}"/>
    <cellStyle name="好_天津公司2013年3月度计划表（报六局） 2 5" xfId="18064" xr:uid="{00000000-0005-0000-0000-000053870000}"/>
    <cellStyle name="好_天津公司2013年3月度计划表（报六局） 2 5 2" xfId="38508" xr:uid="{00000000-0005-0000-0000-000054870000}"/>
    <cellStyle name="好_天津公司2013年3月度计划表（报六局） 2 6" xfId="38504" xr:uid="{00000000-0005-0000-0000-000055870000}"/>
    <cellStyle name="好_天津公司2013年3月度计划表（报六局） 3" xfId="6352" xr:uid="{00000000-0005-0000-0000-000056870000}"/>
    <cellStyle name="好_天津公司2013年3月度计划表（报六局） 3 2" xfId="38509" xr:uid="{00000000-0005-0000-0000-000057870000}"/>
    <cellStyle name="好_天津公司2013年3月度计划表（报六局） 4" xfId="14309" xr:uid="{00000000-0005-0000-0000-000058870000}"/>
    <cellStyle name="好_天津公司2013年3月度计划表（报六局） 4 2" xfId="38510" xr:uid="{00000000-0005-0000-0000-000059870000}"/>
    <cellStyle name="好_天津公司2013年3月度计划表（报六局） 5" xfId="14310" xr:uid="{00000000-0005-0000-0000-00005A870000}"/>
    <cellStyle name="好_天津公司2013年3月度计划表（报六局） 5 2" xfId="38511" xr:uid="{00000000-0005-0000-0000-00005B870000}"/>
    <cellStyle name="好_天津公司2013年3月度计划表（报六局） 6" xfId="15597" xr:uid="{00000000-0005-0000-0000-00005C870000}"/>
    <cellStyle name="好_天津公司2013年3月度计划表（报六局） 6 2" xfId="33429" xr:uid="{00000000-0005-0000-0000-00005D870000}"/>
    <cellStyle name="好_天津公司2013年3月度计划表（报六局） 7" xfId="38503" xr:uid="{00000000-0005-0000-0000-00005E870000}"/>
    <cellStyle name="好_天津公司2013年3月度计划表（报六局半月报）" xfId="2871" xr:uid="{00000000-0005-0000-0000-00005F870000}"/>
    <cellStyle name="好_天津公司2013年3月度计划表（报六局半月报） 2" xfId="3486" xr:uid="{00000000-0005-0000-0000-000060870000}"/>
    <cellStyle name="好_天津公司2013年3月度计划表（报六局半月报） 2 2" xfId="6355" xr:uid="{00000000-0005-0000-0000-000061870000}"/>
    <cellStyle name="好_天津公司2013年3月度计划表（报六局半月报） 2 2 2" xfId="26469" xr:uid="{00000000-0005-0000-0000-000062870000}"/>
    <cellStyle name="好_天津公司2013年3月度计划表（报六局半月报） 2 3" xfId="12459" xr:uid="{00000000-0005-0000-0000-000063870000}"/>
    <cellStyle name="好_天津公司2013年3月度计划表（报六局半月报） 2 3 2" xfId="33474" xr:uid="{00000000-0005-0000-0000-000064870000}"/>
    <cellStyle name="好_天津公司2013年3月度计划表（报六局半月报） 2 4" xfId="14312" xr:uid="{00000000-0005-0000-0000-000065870000}"/>
    <cellStyle name="好_天津公司2013年3月度计划表（报六局半月报） 2 4 2" xfId="38515" xr:uid="{00000000-0005-0000-0000-000066870000}"/>
    <cellStyle name="好_天津公司2013年3月度计划表（报六局半月报） 2 5" xfId="18066" xr:uid="{00000000-0005-0000-0000-000067870000}"/>
    <cellStyle name="好_天津公司2013年3月度计划表（报六局半月报） 2 5 2" xfId="38516" xr:uid="{00000000-0005-0000-0000-000068870000}"/>
    <cellStyle name="好_天津公司2013年3月度计划表（报六局半月报） 2 6" xfId="38514" xr:uid="{00000000-0005-0000-0000-000069870000}"/>
    <cellStyle name="好_天津公司2013年3月度计划表（报六局半月报） 3" xfId="6354" xr:uid="{00000000-0005-0000-0000-00006A870000}"/>
    <cellStyle name="好_天津公司2013年3月度计划表（报六局半月报） 3 2" xfId="38517" xr:uid="{00000000-0005-0000-0000-00006B870000}"/>
    <cellStyle name="好_天津公司2013年3月度计划表（报六局半月报） 4" xfId="14313" xr:uid="{00000000-0005-0000-0000-00006C870000}"/>
    <cellStyle name="好_天津公司2013年3月度计划表（报六局半月报） 4 2" xfId="38518" xr:uid="{00000000-0005-0000-0000-00006D870000}"/>
    <cellStyle name="好_天津公司2013年3月度计划表（报六局半月报） 5" xfId="14314" xr:uid="{00000000-0005-0000-0000-00006E870000}"/>
    <cellStyle name="好_天津公司2013年3月度计划表（报六局半月报） 5 2" xfId="38519" xr:uid="{00000000-0005-0000-0000-00006F870000}"/>
    <cellStyle name="好_天津公司2013年3月度计划表（报六局半月报） 6" xfId="17461" xr:uid="{00000000-0005-0000-0000-000070870000}"/>
    <cellStyle name="好_天津公司2013年3月度计划表（报六局半月报） 6 2" xfId="38520" xr:uid="{00000000-0005-0000-0000-000071870000}"/>
    <cellStyle name="好_天津公司2013年3月度计划表（报六局半月报） 7" xfId="38513" xr:uid="{00000000-0005-0000-0000-000072870000}"/>
    <cellStyle name="好_天津公司2013年4月度计划表（报六局半月）" xfId="2233" xr:uid="{00000000-0005-0000-0000-000073870000}"/>
    <cellStyle name="好_天津公司2013年4月度计划表（报六局半月） 2" xfId="1148" xr:uid="{00000000-0005-0000-0000-000074870000}"/>
    <cellStyle name="好_天津公司2013年4月度计划表（报六局半月） 2 2" xfId="6357" xr:uid="{00000000-0005-0000-0000-000075870000}"/>
    <cellStyle name="好_天津公司2013年4月度计划表（报六局半月） 2 2 2" xfId="37458" xr:uid="{00000000-0005-0000-0000-000076870000}"/>
    <cellStyle name="好_天津公司2013年4月度计划表（报六局半月） 2 3" xfId="14315" xr:uid="{00000000-0005-0000-0000-000077870000}"/>
    <cellStyle name="好_天津公司2013年4月度计划表（报六局半月） 2 3 2" xfId="38523" xr:uid="{00000000-0005-0000-0000-000078870000}"/>
    <cellStyle name="好_天津公司2013年4月度计划表（报六局半月） 2 4" xfId="10039" xr:uid="{00000000-0005-0000-0000-000079870000}"/>
    <cellStyle name="好_天津公司2013年4月度计划表（报六局半月） 2 4 2" xfId="22296" xr:uid="{00000000-0005-0000-0000-00007A870000}"/>
    <cellStyle name="好_天津公司2013年4月度计划表（报六局半月） 2 5" xfId="15784" xr:uid="{00000000-0005-0000-0000-00007B870000}"/>
    <cellStyle name="好_天津公司2013年4月度计划表（报六局半月） 2 5 2" xfId="38524" xr:uid="{00000000-0005-0000-0000-00007C870000}"/>
    <cellStyle name="好_天津公司2013年4月度计划表（报六局半月） 2 6" xfId="38522" xr:uid="{00000000-0005-0000-0000-00007D870000}"/>
    <cellStyle name="好_天津公司2013年4月度计划表（报六局半月） 3" xfId="6356" xr:uid="{00000000-0005-0000-0000-00007E870000}"/>
    <cellStyle name="好_天津公司2013年4月度计划表（报六局半月） 3 2" xfId="38525" xr:uid="{00000000-0005-0000-0000-00007F870000}"/>
    <cellStyle name="好_天津公司2013年4月度计划表（报六局半月） 4" xfId="14316" xr:uid="{00000000-0005-0000-0000-000080870000}"/>
    <cellStyle name="好_天津公司2013年4月度计划表（报六局半月） 4 2" xfId="38526" xr:uid="{00000000-0005-0000-0000-000081870000}"/>
    <cellStyle name="好_天津公司2013年4月度计划表（报六局半月） 5" xfId="14317" xr:uid="{00000000-0005-0000-0000-000082870000}"/>
    <cellStyle name="好_天津公司2013年4月度计划表（报六局半月） 5 2" xfId="38527" xr:uid="{00000000-0005-0000-0000-000083870000}"/>
    <cellStyle name="好_天津公司2013年4月度计划表（报六局半月） 6" xfId="16835" xr:uid="{00000000-0005-0000-0000-000084870000}"/>
    <cellStyle name="好_天津公司2013年4月度计划表（报六局半月） 6 2" xfId="37668" xr:uid="{00000000-0005-0000-0000-000085870000}"/>
    <cellStyle name="好_天津公司2013年4月度计划表（报六局半月） 7" xfId="38521" xr:uid="{00000000-0005-0000-0000-000086870000}"/>
    <cellStyle name="好_天津公司2013年5月度计划表（报六局）" xfId="1112" xr:uid="{00000000-0005-0000-0000-000087870000}"/>
    <cellStyle name="好_天津公司2013年5月度计划表（报六局） 2" xfId="3150" xr:uid="{00000000-0005-0000-0000-000088870000}"/>
    <cellStyle name="好_天津公司2013年5月度计划表（报六局） 2 2" xfId="6359" xr:uid="{00000000-0005-0000-0000-000089870000}"/>
    <cellStyle name="好_天津公司2013年5月度计划表（报六局） 2 2 2" xfId="38529" xr:uid="{00000000-0005-0000-0000-00008A870000}"/>
    <cellStyle name="好_天津公司2013年5月度计划表（报六局） 2 3" xfId="14318" xr:uid="{00000000-0005-0000-0000-00008B870000}"/>
    <cellStyle name="好_天津公司2013年5月度计划表（报六局） 2 3 2" xfId="38530" xr:uid="{00000000-0005-0000-0000-00008C870000}"/>
    <cellStyle name="好_天津公司2013年5月度计划表（报六局） 2 4" xfId="14319" xr:uid="{00000000-0005-0000-0000-00008D870000}"/>
    <cellStyle name="好_天津公司2013年5月度计划表（报六局） 2 4 2" xfId="38531" xr:uid="{00000000-0005-0000-0000-00008E870000}"/>
    <cellStyle name="好_天津公司2013年5月度计划表（报六局） 2 5" xfId="17733" xr:uid="{00000000-0005-0000-0000-00008F870000}"/>
    <cellStyle name="好_天津公司2013年5月度计划表（报六局） 2 5 2" xfId="38532" xr:uid="{00000000-0005-0000-0000-000090870000}"/>
    <cellStyle name="好_天津公司2013年5月度计划表（报六局） 2 6" xfId="38528" xr:uid="{00000000-0005-0000-0000-000091870000}"/>
    <cellStyle name="好_天津公司2013年5月度计划表（报六局） 3" xfId="6358" xr:uid="{00000000-0005-0000-0000-000092870000}"/>
    <cellStyle name="好_天津公司2013年5月度计划表（报六局） 3 2" xfId="38534" xr:uid="{00000000-0005-0000-0000-000093870000}"/>
    <cellStyle name="好_天津公司2013年5月度计划表（报六局） 4" xfId="12317" xr:uid="{00000000-0005-0000-0000-000094870000}"/>
    <cellStyle name="好_天津公司2013年5月度计划表（报六局） 4 2" xfId="33152" xr:uid="{00000000-0005-0000-0000-000095870000}"/>
    <cellStyle name="好_天津公司2013年5月度计划表（报六局） 5" xfId="12318" xr:uid="{00000000-0005-0000-0000-000096870000}"/>
    <cellStyle name="好_天津公司2013年5月度计划表（报六局） 5 2" xfId="33154" xr:uid="{00000000-0005-0000-0000-000097870000}"/>
    <cellStyle name="好_天津公司2013年5月度计划表（报六局） 6" xfId="15766" xr:uid="{00000000-0005-0000-0000-000098870000}"/>
    <cellStyle name="好_天津公司2013年5月度计划表（报六局） 6 2" xfId="33156" xr:uid="{00000000-0005-0000-0000-000099870000}"/>
    <cellStyle name="好_天津公司2013年5月度计划表（报六局） 7" xfId="27319" xr:uid="{00000000-0005-0000-0000-00009A870000}"/>
    <cellStyle name="好_天津公司2013年5月度计划表（报六局上半月产值）" xfId="3487" xr:uid="{00000000-0005-0000-0000-00009B870000}"/>
    <cellStyle name="好_天津公司2013年5月度计划表（报六局上半月产值） 2" xfId="2286" xr:uid="{00000000-0005-0000-0000-00009C870000}"/>
    <cellStyle name="好_天津公司2013年5月度计划表（报六局上半月产值） 2 2" xfId="6361" xr:uid="{00000000-0005-0000-0000-00009D870000}"/>
    <cellStyle name="好_天津公司2013年5月度计划表（报六局上半月产值） 2 2 2" xfId="29845" xr:uid="{00000000-0005-0000-0000-00009E870000}"/>
    <cellStyle name="好_天津公司2013年5月度计划表（报六局上半月产值） 2 3" xfId="9835" xr:uid="{00000000-0005-0000-0000-00009F870000}"/>
    <cellStyle name="好_天津公司2013年5月度计划表（报六局上半月产值） 2 3 2" xfId="29851" xr:uid="{00000000-0005-0000-0000-0000A0870000}"/>
    <cellStyle name="好_天津公司2013年5月度计划表（报六局上半月产值） 2 4" xfId="9899" xr:uid="{00000000-0005-0000-0000-0000A1870000}"/>
    <cellStyle name="好_天津公司2013年5月度计划表（报六局上半月产值） 2 4 2" xfId="29853" xr:uid="{00000000-0005-0000-0000-0000A2870000}"/>
    <cellStyle name="好_天津公司2013年5月度计划表（报六局上半月产值） 2 5" xfId="16886" xr:uid="{00000000-0005-0000-0000-0000A3870000}"/>
    <cellStyle name="好_天津公司2013年5月度计划表（报六局上半月产值） 2 5 2" xfId="29855" xr:uid="{00000000-0005-0000-0000-0000A4870000}"/>
    <cellStyle name="好_天津公司2013年5月度计划表（报六局上半月产值） 2 6" xfId="29843" xr:uid="{00000000-0005-0000-0000-0000A5870000}"/>
    <cellStyle name="好_天津公司2013年5月度计划表（报六局上半月产值） 3" xfId="6360" xr:uid="{00000000-0005-0000-0000-0000A6870000}"/>
    <cellStyle name="好_天津公司2013年5月度计划表（报六局上半月产值） 3 2" xfId="38537" xr:uid="{00000000-0005-0000-0000-0000A7870000}"/>
    <cellStyle name="好_天津公司2013年5月度计划表（报六局上半月产值） 4" xfId="14320" xr:uid="{00000000-0005-0000-0000-0000A8870000}"/>
    <cellStyle name="好_天津公司2013年5月度计划表（报六局上半月产值） 4 2" xfId="38538" xr:uid="{00000000-0005-0000-0000-0000A9870000}"/>
    <cellStyle name="好_天津公司2013年5月度计划表（报六局上半月产值） 5" xfId="14321" xr:uid="{00000000-0005-0000-0000-0000AA870000}"/>
    <cellStyle name="好_天津公司2013年5月度计划表（报六局上半月产值） 5 2" xfId="38539" xr:uid="{00000000-0005-0000-0000-0000AB870000}"/>
    <cellStyle name="好_天津公司2013年5月度计划表（报六局上半月产值） 6" xfId="18067" xr:uid="{00000000-0005-0000-0000-0000AC870000}"/>
    <cellStyle name="好_天津公司2013年5月度计划表（报六局上半月产值） 6 2" xfId="38540" xr:uid="{00000000-0005-0000-0000-0000AD870000}"/>
    <cellStyle name="好_天津公司2013年5月度计划表（报六局上半月产值） 7" xfId="38536" xr:uid="{00000000-0005-0000-0000-0000AE870000}"/>
    <cellStyle name="好_天津公司2013年6月度计划表（报六局）" xfId="1448" xr:uid="{00000000-0005-0000-0000-0000AF870000}"/>
    <cellStyle name="好_天津公司2013年6月度计划表（报六局） 2" xfId="1452" xr:uid="{00000000-0005-0000-0000-0000B0870000}"/>
    <cellStyle name="好_天津公司2013年6月度计划表（报六局） 2 2" xfId="6363" xr:uid="{00000000-0005-0000-0000-0000B1870000}"/>
    <cellStyle name="好_天津公司2013年6月度计划表（报六局） 2 2 2" xfId="32538" xr:uid="{00000000-0005-0000-0000-0000B2870000}"/>
    <cellStyle name="好_天津公司2013年6月度计划表（报六局） 2 3" xfId="12062" xr:uid="{00000000-0005-0000-0000-0000B3870000}"/>
    <cellStyle name="好_天津公司2013年6月度计划表（报六局） 2 3 2" xfId="32540" xr:uid="{00000000-0005-0000-0000-0000B4870000}"/>
    <cellStyle name="好_天津公司2013年6月度计划表（报六局） 2 4" xfId="14322" xr:uid="{00000000-0005-0000-0000-0000B5870000}"/>
    <cellStyle name="好_天津公司2013年6月度计划表（报六局） 2 4 2" xfId="38541" xr:uid="{00000000-0005-0000-0000-0000B6870000}"/>
    <cellStyle name="好_天津公司2013年6月度计划表（报六局） 2 5" xfId="16103" xr:uid="{00000000-0005-0000-0000-0000B7870000}"/>
    <cellStyle name="好_天津公司2013年6月度计划表（报六局） 2 5 2" xfId="38542" xr:uid="{00000000-0005-0000-0000-0000B8870000}"/>
    <cellStyle name="好_天津公司2013年6月度计划表（报六局） 2 6" xfId="32536" xr:uid="{00000000-0005-0000-0000-0000B9870000}"/>
    <cellStyle name="好_天津公司2013年6月度计划表（报六局） 3" xfId="6362" xr:uid="{00000000-0005-0000-0000-0000BA870000}"/>
    <cellStyle name="好_天津公司2013年6月度计划表（报六局） 3 2" xfId="32542" xr:uid="{00000000-0005-0000-0000-0000BB870000}"/>
    <cellStyle name="好_天津公司2013年6月度计划表（报六局） 4" xfId="12065" xr:uid="{00000000-0005-0000-0000-0000BC870000}"/>
    <cellStyle name="好_天津公司2013年6月度计划表（报六局） 4 2" xfId="32544" xr:uid="{00000000-0005-0000-0000-0000BD870000}"/>
    <cellStyle name="好_天津公司2013年6月度计划表（报六局） 5" xfId="14323" xr:uid="{00000000-0005-0000-0000-0000BE870000}"/>
    <cellStyle name="好_天津公司2013年6月度计划表（报六局） 5 2" xfId="32546" xr:uid="{00000000-0005-0000-0000-0000BF870000}"/>
    <cellStyle name="好_天津公司2013年6月度计划表（报六局） 6" xfId="16099" xr:uid="{00000000-0005-0000-0000-0000C0870000}"/>
    <cellStyle name="好_天津公司2013年6月度计划表（报六局） 6 2" xfId="38543" xr:uid="{00000000-0005-0000-0000-0000C1870000}"/>
    <cellStyle name="好_天津公司2013年6月度计划表（报六局） 7" xfId="32534" xr:uid="{00000000-0005-0000-0000-0000C2870000}"/>
    <cellStyle name="好_天津公司2013年7月度计划表（报六局）" xfId="2697" xr:uid="{00000000-0005-0000-0000-0000C3870000}"/>
    <cellStyle name="好_天津公司2013年7月度计划表（报六局） 2" xfId="3264" xr:uid="{00000000-0005-0000-0000-0000C4870000}"/>
    <cellStyle name="好_天津公司2013年7月度计划表（报六局） 2 2" xfId="6365" xr:uid="{00000000-0005-0000-0000-0000C5870000}"/>
    <cellStyle name="好_天津公司2013年7月度计划表（报六局） 2 2 2" xfId="38547" xr:uid="{00000000-0005-0000-0000-0000C6870000}"/>
    <cellStyle name="好_天津公司2013年7月度计划表（报六局） 2 3" xfId="14324" xr:uid="{00000000-0005-0000-0000-0000C7870000}"/>
    <cellStyle name="好_天津公司2013年7月度计划表（报六局） 2 3 2" xfId="38549" xr:uid="{00000000-0005-0000-0000-0000C8870000}"/>
    <cellStyle name="好_天津公司2013年7月度计划表（报六局） 2 4" xfId="14325" xr:uid="{00000000-0005-0000-0000-0000C9870000}"/>
    <cellStyle name="好_天津公司2013年7月度计划表（报六局） 2 4 2" xfId="38550" xr:uid="{00000000-0005-0000-0000-0000CA870000}"/>
    <cellStyle name="好_天津公司2013年7月度计划表（报六局） 2 5" xfId="17850" xr:uid="{00000000-0005-0000-0000-0000CB870000}"/>
    <cellStyle name="好_天津公司2013年7月度计划表（报六局） 2 5 2" xfId="32134" xr:uid="{00000000-0005-0000-0000-0000CC870000}"/>
    <cellStyle name="好_天津公司2013年7月度计划表（报六局） 2 6" xfId="38545" xr:uid="{00000000-0005-0000-0000-0000CD870000}"/>
    <cellStyle name="好_天津公司2013年7月度计划表（报六局） 3" xfId="6364" xr:uid="{00000000-0005-0000-0000-0000CE870000}"/>
    <cellStyle name="好_天津公司2013年7月度计划表（报六局） 3 2" xfId="38551" xr:uid="{00000000-0005-0000-0000-0000CF870000}"/>
    <cellStyle name="好_天津公司2013年7月度计划表（报六局） 4" xfId="14326" xr:uid="{00000000-0005-0000-0000-0000D0870000}"/>
    <cellStyle name="好_天津公司2013年7月度计划表（报六局） 4 2" xfId="38552" xr:uid="{00000000-0005-0000-0000-0000D1870000}"/>
    <cellStyle name="好_天津公司2013年7月度计划表（报六局） 5" xfId="14327" xr:uid="{00000000-0005-0000-0000-0000D2870000}"/>
    <cellStyle name="好_天津公司2013年7月度计划表（报六局） 5 2" xfId="38553" xr:uid="{00000000-0005-0000-0000-0000D3870000}"/>
    <cellStyle name="好_天津公司2013年7月度计划表（报六局） 6" xfId="17294" xr:uid="{00000000-0005-0000-0000-0000D4870000}"/>
    <cellStyle name="好_天津公司2013年7月度计划表（报六局） 6 2" xfId="38554" xr:uid="{00000000-0005-0000-0000-0000D5870000}"/>
    <cellStyle name="好_天津公司2013年7月度计划表（报六局） 7" xfId="38544" xr:uid="{00000000-0005-0000-0000-0000D6870000}"/>
    <cellStyle name="好_天津公司2013年8月度计划表（报六局）" xfId="3488" xr:uid="{00000000-0005-0000-0000-0000D7870000}"/>
    <cellStyle name="好_天津公司2013年8月度计划表（报六局） 2" xfId="3329" xr:uid="{00000000-0005-0000-0000-0000D8870000}"/>
    <cellStyle name="好_天津公司2013年8月度计划表（报六局） 2 2" xfId="6367" xr:uid="{00000000-0005-0000-0000-0000D9870000}"/>
    <cellStyle name="好_天津公司2013年8月度计划表（报六局） 2 2 2" xfId="38556" xr:uid="{00000000-0005-0000-0000-0000DA870000}"/>
    <cellStyle name="好_天津公司2013年8月度计划表（报六局） 2 3" xfId="14328" xr:uid="{00000000-0005-0000-0000-0000DB870000}"/>
    <cellStyle name="好_天津公司2013年8月度计划表（报六局） 2 3 2" xfId="38557" xr:uid="{00000000-0005-0000-0000-0000DC870000}"/>
    <cellStyle name="好_天津公司2013年8月度计划表（报六局） 2 4" xfId="14329" xr:uid="{00000000-0005-0000-0000-0000DD870000}"/>
    <cellStyle name="好_天津公司2013年8月度计划表（报六局） 2 4 2" xfId="38558" xr:uid="{00000000-0005-0000-0000-0000DE870000}"/>
    <cellStyle name="好_天津公司2013年8月度计划表（报六局） 2 5" xfId="17914" xr:uid="{00000000-0005-0000-0000-0000DF870000}"/>
    <cellStyle name="好_天津公司2013年8月度计划表（报六局） 2 5 2" xfId="38559" xr:uid="{00000000-0005-0000-0000-0000E0870000}"/>
    <cellStyle name="好_天津公司2013年8月度计划表（报六局） 2 6" xfId="38555" xr:uid="{00000000-0005-0000-0000-0000E1870000}"/>
    <cellStyle name="好_天津公司2013年8月度计划表（报六局） 3" xfId="6366" xr:uid="{00000000-0005-0000-0000-0000E2870000}"/>
    <cellStyle name="好_天津公司2013年8月度计划表（报六局） 3 2" xfId="38560" xr:uid="{00000000-0005-0000-0000-0000E3870000}"/>
    <cellStyle name="好_天津公司2013年8月度计划表（报六局） 4" xfId="14330" xr:uid="{00000000-0005-0000-0000-0000E4870000}"/>
    <cellStyle name="好_天津公司2013年8月度计划表（报六局） 4 2" xfId="38561" xr:uid="{00000000-0005-0000-0000-0000E5870000}"/>
    <cellStyle name="好_天津公司2013年8月度计划表（报六局） 5" xfId="14331" xr:uid="{00000000-0005-0000-0000-0000E6870000}"/>
    <cellStyle name="好_天津公司2013年8月度计划表（报六局） 5 2" xfId="38562" xr:uid="{00000000-0005-0000-0000-0000E7870000}"/>
    <cellStyle name="好_天津公司2013年8月度计划表（报六局） 6" xfId="18068" xr:uid="{00000000-0005-0000-0000-0000E8870000}"/>
    <cellStyle name="好_天津公司2013年8月度计划表（报六局） 6 2" xfId="37682" xr:uid="{00000000-0005-0000-0000-0000E9870000}"/>
    <cellStyle name="好_天津公司2013年8月度计划表（报六局） 7" xfId="23262" xr:uid="{00000000-0005-0000-0000-0000EA870000}"/>
    <cellStyle name="好_天津公司2013年9月度计划表（报六局）" xfId="3489" xr:uid="{00000000-0005-0000-0000-0000EB870000}"/>
    <cellStyle name="好_天津公司2013年9月度计划表（报六局） 2" xfId="650" xr:uid="{00000000-0005-0000-0000-0000EC870000}"/>
    <cellStyle name="好_天津公司2013年9月度计划表（报六局） 2 2" xfId="6369" xr:uid="{00000000-0005-0000-0000-0000ED870000}"/>
    <cellStyle name="好_天津公司2013年9月度计划表（报六局） 2 2 2" xfId="38565" xr:uid="{00000000-0005-0000-0000-0000EE870000}"/>
    <cellStyle name="好_天津公司2013年9月度计划表（报六局） 2 3" xfId="14332" xr:uid="{00000000-0005-0000-0000-0000EF870000}"/>
    <cellStyle name="好_天津公司2013年9月度计划表（报六局） 2 3 2" xfId="38566" xr:uid="{00000000-0005-0000-0000-0000F0870000}"/>
    <cellStyle name="好_天津公司2013年9月度计划表（报六局） 2 4" xfId="14333" xr:uid="{00000000-0005-0000-0000-0000F1870000}"/>
    <cellStyle name="好_天津公司2013年9月度计划表（报六局） 2 4 2" xfId="38567" xr:uid="{00000000-0005-0000-0000-0000F2870000}"/>
    <cellStyle name="好_天津公司2013年9月度计划表（报六局） 2 5" xfId="15565" xr:uid="{00000000-0005-0000-0000-0000F3870000}"/>
    <cellStyle name="好_天津公司2013年9月度计划表（报六局） 2 5 2" xfId="20947" xr:uid="{00000000-0005-0000-0000-0000F4870000}"/>
    <cellStyle name="好_天津公司2013年9月度计划表（报六局） 2 6" xfId="38564" xr:uid="{00000000-0005-0000-0000-0000F5870000}"/>
    <cellStyle name="好_天津公司2013年9月度计划表（报六局） 3" xfId="6368" xr:uid="{00000000-0005-0000-0000-0000F6870000}"/>
    <cellStyle name="好_天津公司2013年9月度计划表（报六局） 3 2" xfId="38568" xr:uid="{00000000-0005-0000-0000-0000F7870000}"/>
    <cellStyle name="好_天津公司2013年9月度计划表（报六局） 4" xfId="14334" xr:uid="{00000000-0005-0000-0000-0000F8870000}"/>
    <cellStyle name="好_天津公司2013年9月度计划表（报六局） 4 2" xfId="38569" xr:uid="{00000000-0005-0000-0000-0000F9870000}"/>
    <cellStyle name="好_天津公司2013年9月度计划表（报六局） 5" xfId="10604" xr:uid="{00000000-0005-0000-0000-0000FA870000}"/>
    <cellStyle name="好_天津公司2013年9月度计划表（报六局） 5 2" xfId="25227" xr:uid="{00000000-0005-0000-0000-0000FB870000}"/>
    <cellStyle name="好_天津公司2013年9月度计划表（报六局） 6" xfId="18069" xr:uid="{00000000-0005-0000-0000-0000FC870000}"/>
    <cellStyle name="好_天津公司2013年9月度计划表（报六局） 6 2" xfId="25256" xr:uid="{00000000-0005-0000-0000-0000FD870000}"/>
    <cellStyle name="好_天津公司2013年9月度计划表（报六局） 7" xfId="38563" xr:uid="{00000000-0005-0000-0000-0000FE870000}"/>
    <cellStyle name="好_天津铁建公 司2013年9 月份半月施 工生产计划表" xfId="1927" xr:uid="{00000000-0005-0000-0000-0000FF870000}"/>
    <cellStyle name="好_天津铁建公 司2013年9 月份半月施 工生产计划表 2" xfId="3137" xr:uid="{00000000-0005-0000-0000-000000880000}"/>
    <cellStyle name="好_天津铁建公 司2013年9 月份半月施 工生产计划表 2 2" xfId="6371" xr:uid="{00000000-0005-0000-0000-000001880000}"/>
    <cellStyle name="好_天津铁建公 司2013年9 月份半月施 工生产计划表 2 2 2" xfId="35894" xr:uid="{00000000-0005-0000-0000-000002880000}"/>
    <cellStyle name="好_天津铁建公 司2013年9 月份半月施 工生产计划表 2 3" xfId="13160" xr:uid="{00000000-0005-0000-0000-000003880000}"/>
    <cellStyle name="好_天津铁建公 司2013年9 月份半月施 工生产计划表 2 3 2" xfId="35898" xr:uid="{00000000-0005-0000-0000-000004880000}"/>
    <cellStyle name="好_天津铁建公 司2013年9 月份半月施 工生产计划表 2 4" xfId="11540" xr:uid="{00000000-0005-0000-0000-000005880000}"/>
    <cellStyle name="好_天津铁建公 司2013年9 月份半月施 工生产计划表 2 4 2" xfId="31189" xr:uid="{00000000-0005-0000-0000-000006880000}"/>
    <cellStyle name="好_天津铁建公 司2013年9 月份半月施 工生产计划表 2 5" xfId="17720" xr:uid="{00000000-0005-0000-0000-000007880000}"/>
    <cellStyle name="好_天津铁建公 司2013年9 月份半月施 工生产计划表 2 5 2" xfId="31193" xr:uid="{00000000-0005-0000-0000-000008880000}"/>
    <cellStyle name="好_天津铁建公 司2013年9 月份半月施 工生产计划表 2 6" xfId="24342" xr:uid="{00000000-0005-0000-0000-000009880000}"/>
    <cellStyle name="好_天津铁建公 司2013年9 月份半月施 工生产计划表 3" xfId="6370" xr:uid="{00000000-0005-0000-0000-00000A880000}"/>
    <cellStyle name="好_天津铁建公 司2013年9 月份半月施 工生产计划表 3 2" xfId="38572" xr:uid="{00000000-0005-0000-0000-00000B880000}"/>
    <cellStyle name="好_天津铁建公 司2013年9 月份半月施 工生产计划表 4" xfId="14336" xr:uid="{00000000-0005-0000-0000-00000C880000}"/>
    <cellStyle name="好_天津铁建公 司2013年9 月份半月施 工生产计划表 4 2" xfId="38573" xr:uid="{00000000-0005-0000-0000-00000D880000}"/>
    <cellStyle name="好_天津铁建公 司2013年9 月份半月施 工生产计划表 5" xfId="12887" xr:uid="{00000000-0005-0000-0000-00000E880000}"/>
    <cellStyle name="好_天津铁建公 司2013年9 月份半月施 工生产计划表 5 2" xfId="23179" xr:uid="{00000000-0005-0000-0000-00000F880000}"/>
    <cellStyle name="好_天津铁建公 司2013年9 月份半月施 工生产计划表 6" xfId="16551" xr:uid="{00000000-0005-0000-0000-000010880000}"/>
    <cellStyle name="好_天津铁建公 司2013年9 月份半月施 工生产计划表 6 2" xfId="38574" xr:uid="{00000000-0005-0000-0000-000011880000}"/>
    <cellStyle name="好_天津铁建公 司2013年9 月份半月施 工生产计划表 7" xfId="38571" xr:uid="{00000000-0005-0000-0000-000012880000}"/>
    <cellStyle name="好_天易公司2013年10月份施工生产计划" xfId="3490" xr:uid="{00000000-0005-0000-0000-000013880000}"/>
    <cellStyle name="好_天易公司2013年10月份施工生产计划 2" xfId="508" xr:uid="{00000000-0005-0000-0000-000014880000}"/>
    <cellStyle name="好_天易公司2013年10月份施工生产计划 2 2" xfId="6373" xr:uid="{00000000-0005-0000-0000-000015880000}"/>
    <cellStyle name="好_天易公司2013年10月份施工生产计划 2 2 2" xfId="7972" xr:uid="{00000000-0005-0000-0000-000016880000}"/>
    <cellStyle name="好_天易公司2013年10月份施工生产计划 2 2 2 2" xfId="28294" xr:uid="{00000000-0005-0000-0000-000017880000}"/>
    <cellStyle name="好_天易公司2013年10月份施工生产计划 2 2 3" xfId="14337" xr:uid="{00000000-0005-0000-0000-000018880000}"/>
    <cellStyle name="好_天易公司2013年10月份施工生产计划 2 2 3 2" xfId="38576" xr:uid="{00000000-0005-0000-0000-000019880000}"/>
    <cellStyle name="好_天易公司2013年10月份施工生产计划 2 2 4" xfId="28293" xr:uid="{00000000-0005-0000-0000-00001A880000}"/>
    <cellStyle name="好_天易公司2013年10月份施工生产计划 2 3" xfId="14338" xr:uid="{00000000-0005-0000-0000-00001B880000}"/>
    <cellStyle name="好_天易公司2013年10月份施工生产计划 2 3 2" xfId="28295" xr:uid="{00000000-0005-0000-0000-00001C880000}"/>
    <cellStyle name="好_天易公司2013年10月份施工生产计划 2 4" xfId="9055" xr:uid="{00000000-0005-0000-0000-00001D880000}"/>
    <cellStyle name="好_天易公司2013年10月份施工生产计划 2 4 2" xfId="27121" xr:uid="{00000000-0005-0000-0000-00001E880000}"/>
    <cellStyle name="好_天易公司2013年10月份施工生产计划 2 5" xfId="18071" xr:uid="{00000000-0005-0000-0000-00001F880000}"/>
    <cellStyle name="好_天易公司2013年10月份施工生产计划 2 5 2" xfId="27124" xr:uid="{00000000-0005-0000-0000-000020880000}"/>
    <cellStyle name="好_天易公司2013年10月份施工生产计划 2 6" xfId="28020" xr:uid="{00000000-0005-0000-0000-000021880000}"/>
    <cellStyle name="好_天易公司2013年10月份施工生产计划 3" xfId="6372" xr:uid="{00000000-0005-0000-0000-000022880000}"/>
    <cellStyle name="好_天易公司2013年10月份施工生产计划 3 2" xfId="6932" xr:uid="{00000000-0005-0000-0000-000023880000}"/>
    <cellStyle name="好_天易公司2013年10月份施工生产计划 3 2 2" xfId="22830" xr:uid="{00000000-0005-0000-0000-000024880000}"/>
    <cellStyle name="好_天易公司2013年10月份施工生产计划 3 3" xfId="10829" xr:uid="{00000000-0005-0000-0000-000025880000}"/>
    <cellStyle name="好_天易公司2013年10月份施工生产计划 3 3 2" xfId="23343" xr:uid="{00000000-0005-0000-0000-000026880000}"/>
    <cellStyle name="好_天易公司2013年10月份施工生产计划 3 4" xfId="28022" xr:uid="{00000000-0005-0000-0000-000027880000}"/>
    <cellStyle name="好_天易公司2013年10月份施工生产计划 4" xfId="9327" xr:uid="{00000000-0005-0000-0000-000028880000}"/>
    <cellStyle name="好_天易公司2013年10月份施工生产计划 4 2" xfId="28024" xr:uid="{00000000-0005-0000-0000-000029880000}"/>
    <cellStyle name="好_天易公司2013年10月份施工生产计划 5" xfId="8897" xr:uid="{00000000-0005-0000-0000-00002A880000}"/>
    <cellStyle name="好_天易公司2013年10月份施工生产计划 5 2" xfId="28026" xr:uid="{00000000-0005-0000-0000-00002B880000}"/>
    <cellStyle name="好_天易公司2013年10月份施工生产计划 6" xfId="18070" xr:uid="{00000000-0005-0000-0000-00002C880000}"/>
    <cellStyle name="好_天易公司2013年10月份施工生产计划 6 2" xfId="28028" xr:uid="{00000000-0005-0000-0000-00002D880000}"/>
    <cellStyle name="好_天易公司2013年10月份施工生产计划 7" xfId="38575" xr:uid="{00000000-0005-0000-0000-00002E880000}"/>
    <cellStyle name="好_同煤2011年12月报表 - 副本" xfId="2170" xr:uid="{00000000-0005-0000-0000-00002F880000}"/>
    <cellStyle name="好_同煤2011年12月报表 - 副本 2" xfId="6374" xr:uid="{00000000-0005-0000-0000-000030880000}"/>
    <cellStyle name="好_同煤2011年12月报表 - 副本 2 2" xfId="38578" xr:uid="{00000000-0005-0000-0000-000031880000}"/>
    <cellStyle name="好_同煤2011年12月报表 - 副本 3" xfId="14339" xr:uid="{00000000-0005-0000-0000-000032880000}"/>
    <cellStyle name="好_同煤2011年12月报表 - 副本 3 2" xfId="38579" xr:uid="{00000000-0005-0000-0000-000033880000}"/>
    <cellStyle name="好_同煤2011年12月报表 - 副本 4" xfId="14340" xr:uid="{00000000-0005-0000-0000-000034880000}"/>
    <cellStyle name="好_同煤2011年12月报表 - 副本 4 2" xfId="38580" xr:uid="{00000000-0005-0000-0000-000035880000}"/>
    <cellStyle name="好_同煤2011年12月报表 - 副本 5" xfId="16773" xr:uid="{00000000-0005-0000-0000-000036880000}"/>
    <cellStyle name="好_同煤2011年12月报表 - 副本 5 2" xfId="38581" xr:uid="{00000000-0005-0000-0000-000037880000}"/>
    <cellStyle name="好_同煤2011年12月报表 - 副本 6" xfId="38577" xr:uid="{00000000-0005-0000-0000-000038880000}"/>
    <cellStyle name="好_同煤2012年9月报表" xfId="3491" xr:uid="{00000000-0005-0000-0000-000039880000}"/>
    <cellStyle name="好_同煤2012年9月报表 2" xfId="6375" xr:uid="{00000000-0005-0000-0000-00003A880000}"/>
    <cellStyle name="好_同煤2012年9月报表 2 2" xfId="38583" xr:uid="{00000000-0005-0000-0000-00003B880000}"/>
    <cellStyle name="好_同煤2012年9月报表 3" xfId="14341" xr:uid="{00000000-0005-0000-0000-00003C880000}"/>
    <cellStyle name="好_同煤2012年9月报表 3 2" xfId="38584" xr:uid="{00000000-0005-0000-0000-00003D880000}"/>
    <cellStyle name="好_同煤2012年9月报表 4" xfId="14342" xr:uid="{00000000-0005-0000-0000-00003E880000}"/>
    <cellStyle name="好_同煤2012年9月报表 4 2" xfId="38585" xr:uid="{00000000-0005-0000-0000-00003F880000}"/>
    <cellStyle name="好_同煤2012年9月报表 5" xfId="18072" xr:uid="{00000000-0005-0000-0000-000040880000}"/>
    <cellStyle name="好_同煤2012年9月报表 5 2" xfId="38586" xr:uid="{00000000-0005-0000-0000-000041880000}"/>
    <cellStyle name="好_同煤2012年9月报表 6" xfId="38582" xr:uid="{00000000-0005-0000-0000-000042880000}"/>
    <cellStyle name="好_统8-六局" xfId="4224" xr:uid="{00000000-0005-0000-0000-000043880000}"/>
    <cellStyle name="好_统8-六局 2" xfId="38587" xr:uid="{00000000-0005-0000-0000-000044880000}"/>
    <cellStyle name="好_物统8-六局" xfId="4225" xr:uid="{00000000-0005-0000-0000-000045880000}"/>
    <cellStyle name="好_物统8-六局 2" xfId="35865" xr:uid="{00000000-0005-0000-0000-000046880000}"/>
    <cellStyle name="好_物资收发存台帐" xfId="4226" xr:uid="{00000000-0005-0000-0000-000047880000}"/>
    <cellStyle name="好_物资收发存台帐 2" xfId="38588" xr:uid="{00000000-0005-0000-0000-000048880000}"/>
    <cellStyle name="好_物资收发存台帐_Sheet1" xfId="3844" xr:uid="{00000000-0005-0000-0000-000049880000}"/>
    <cellStyle name="好_物资收发存台帐_Sheet1 2" xfId="38589" xr:uid="{00000000-0005-0000-0000-00004A880000}"/>
    <cellStyle name="好_物资收发存台帐_成本报表" xfId="4227" xr:uid="{00000000-0005-0000-0000-00004B880000}"/>
    <cellStyle name="好_物资收发存台帐_成本报表 2" xfId="24429" xr:uid="{00000000-0005-0000-0000-00004C880000}"/>
    <cellStyle name="好_物资收发存台帐_合同台帐" xfId="4228" xr:uid="{00000000-0005-0000-0000-00004D880000}"/>
    <cellStyle name="好_物资收发存台帐_合同台帐 2" xfId="30049" xr:uid="{00000000-0005-0000-0000-00004E880000}"/>
    <cellStyle name="好_物资收发存台帐_项目物资管理台帐" xfId="4229" xr:uid="{00000000-0005-0000-0000-00004F880000}"/>
    <cellStyle name="好_物资收发存台帐_项目物资管理台帐 2" xfId="27787" xr:uid="{00000000-0005-0000-0000-000050880000}"/>
    <cellStyle name="好_物资收发存台帐_项目物资管理台帐汇总表(工程项目物资数量计划 实耗对比表)" xfId="4230" xr:uid="{00000000-0005-0000-0000-000051880000}"/>
    <cellStyle name="好_物资收发存台帐_项目物资管理台帐汇总表(工程项目物资数量计划 实耗对比表) 2" xfId="38590" xr:uid="{00000000-0005-0000-0000-000052880000}"/>
    <cellStyle name="好_物资收发存台帐_主要物资计划与到货报表" xfId="4231" xr:uid="{00000000-0005-0000-0000-000053880000}"/>
    <cellStyle name="好_物资收发存台帐_主要物资计划与到货报表 2" xfId="30267" xr:uid="{00000000-0005-0000-0000-000054880000}"/>
    <cellStyle name="好_西安地铁(电气)2008.7.11" xfId="3262" xr:uid="{00000000-0005-0000-0000-000055880000}"/>
    <cellStyle name="好_西安地铁(电气)2008.7.11 2" xfId="3492" xr:uid="{00000000-0005-0000-0000-000056880000}"/>
    <cellStyle name="好_西安地铁(电气)2008.7.11 2 2" xfId="6377" xr:uid="{00000000-0005-0000-0000-000057880000}"/>
    <cellStyle name="好_西安地铁(电气)2008.7.11 2 2 2" xfId="38593" xr:uid="{00000000-0005-0000-0000-000058880000}"/>
    <cellStyle name="好_西安地铁(电气)2008.7.11 2 3" xfId="14343" xr:uid="{00000000-0005-0000-0000-000059880000}"/>
    <cellStyle name="好_西安地铁(电气)2008.7.11 2 3 2" xfId="34940" xr:uid="{00000000-0005-0000-0000-00005A880000}"/>
    <cellStyle name="好_西安地铁(电气)2008.7.11 2 4" xfId="14344" xr:uid="{00000000-0005-0000-0000-00005B880000}"/>
    <cellStyle name="好_西安地铁(电气)2008.7.11 2 4 2" xfId="38594" xr:uid="{00000000-0005-0000-0000-00005C880000}"/>
    <cellStyle name="好_西安地铁(电气)2008.7.11 2 5" xfId="18073" xr:uid="{00000000-0005-0000-0000-00005D880000}"/>
    <cellStyle name="好_西安地铁(电气)2008.7.11 2 5 2" xfId="38595" xr:uid="{00000000-0005-0000-0000-00005E880000}"/>
    <cellStyle name="好_西安地铁(电气)2008.7.11 2 6" xfId="38591" xr:uid="{00000000-0005-0000-0000-00005F880000}"/>
    <cellStyle name="好_西安地铁(电气)2008.7.11 3" xfId="6376" xr:uid="{00000000-0005-0000-0000-000060880000}"/>
    <cellStyle name="好_西安地铁(电气)2008.7.11 3 2" xfId="38597" xr:uid="{00000000-0005-0000-0000-000061880000}"/>
    <cellStyle name="好_西安地铁(电气)2008.7.11 4" xfId="14346" xr:uid="{00000000-0005-0000-0000-000062880000}"/>
    <cellStyle name="好_西安地铁(电气)2008.7.11 4 2" xfId="38599" xr:uid="{00000000-0005-0000-0000-000063880000}"/>
    <cellStyle name="好_西安地铁(电气)2008.7.11 5" xfId="14348" xr:uid="{00000000-0005-0000-0000-000064880000}"/>
    <cellStyle name="好_西安地铁(电气)2008.7.11 5 2" xfId="38601" xr:uid="{00000000-0005-0000-0000-000065880000}"/>
    <cellStyle name="好_西安地铁(电气)2008.7.11 6" xfId="17848" xr:uid="{00000000-0005-0000-0000-000066880000}"/>
    <cellStyle name="好_西安地铁(电气)2008.7.11 6 2" xfId="38603" xr:uid="{00000000-0005-0000-0000-000067880000}"/>
    <cellStyle name="好_西安地铁(电气)2008.7.11 7" xfId="37130" xr:uid="{00000000-0005-0000-0000-000068880000}"/>
    <cellStyle name="好_项目部物资设备应付款项统计表" xfId="728" xr:uid="{00000000-0005-0000-0000-000069880000}"/>
    <cellStyle name="好_项目部物资设备应付款项统计表 2" xfId="6378" xr:uid="{00000000-0005-0000-0000-00006A880000}"/>
    <cellStyle name="好_项目部物资设备应付款项统计表 2 2" xfId="7006" xr:uid="{00000000-0005-0000-0000-00006B880000}"/>
    <cellStyle name="好_项目部物资设备应付款项统计表 2 2 2" xfId="23326" xr:uid="{00000000-0005-0000-0000-00006C880000}"/>
    <cellStyle name="好_项目部物资设备应付款项统计表 2 3" xfId="10832" xr:uid="{00000000-0005-0000-0000-00006D880000}"/>
    <cellStyle name="好_项目部物资设备应付款项统计表 2 3 2" xfId="23332" xr:uid="{00000000-0005-0000-0000-00006E880000}"/>
    <cellStyle name="好_项目部物资设备应付款项统计表 2 4" xfId="23322" xr:uid="{00000000-0005-0000-0000-00006F880000}"/>
    <cellStyle name="好_项目部物资设备应付款项统计表 3" xfId="11000" xr:uid="{00000000-0005-0000-0000-000070880000}"/>
    <cellStyle name="好_项目部物资设备应付款项统计表 3 2" xfId="22210" xr:uid="{00000000-0005-0000-0000-000071880000}"/>
    <cellStyle name="好_项目部物资设备应付款项统计表 4" xfId="10831" xr:uid="{00000000-0005-0000-0000-000072880000}"/>
    <cellStyle name="好_项目部物资设备应付款项统计表 4 2" xfId="23334" xr:uid="{00000000-0005-0000-0000-000073880000}"/>
    <cellStyle name="好_项目部物资设备应付款项统计表 5" xfId="15600" xr:uid="{00000000-0005-0000-0000-000074880000}"/>
    <cellStyle name="好_项目部物资设备应付款项统计表 5 2" xfId="23337" xr:uid="{00000000-0005-0000-0000-000075880000}"/>
    <cellStyle name="好_项目部物资设备应付款项统计表 6" xfId="21356" xr:uid="{00000000-0005-0000-0000-000076880000}"/>
    <cellStyle name="好_项目部物资设备应付款项统计表_8月应付款项" xfId="3493" xr:uid="{00000000-0005-0000-0000-000077880000}"/>
    <cellStyle name="好_项目部物资设备应付款项统计表_8月应付款项 2" xfId="6379" xr:uid="{00000000-0005-0000-0000-000078880000}"/>
    <cellStyle name="好_项目部物资设备应付款项统计表_8月应付款项 2 2" xfId="38604" xr:uid="{00000000-0005-0000-0000-000079880000}"/>
    <cellStyle name="好_项目部物资设备应付款项统计表_8月应付款项 3" xfId="14349" xr:uid="{00000000-0005-0000-0000-00007A880000}"/>
    <cellStyle name="好_项目部物资设备应付款项统计表_8月应付款项 3 2" xfId="38605" xr:uid="{00000000-0005-0000-0000-00007B880000}"/>
    <cellStyle name="好_项目部物资设备应付款项统计表_8月应付款项 4" xfId="10841" xr:uid="{00000000-0005-0000-0000-00007C880000}"/>
    <cellStyle name="好_项目部物资设备应付款项统计表_8月应付款项 4 2" xfId="23284" xr:uid="{00000000-0005-0000-0000-00007D880000}"/>
    <cellStyle name="好_项目部物资设备应付款项统计表_8月应付款项 5" xfId="18074" xr:uid="{00000000-0005-0000-0000-00007E880000}"/>
    <cellStyle name="好_项目部物资设备应付款项统计表_8月应付款项 5 2" xfId="23301" xr:uid="{00000000-0005-0000-0000-00007F880000}"/>
    <cellStyle name="好_项目部物资设备应付款项统计表_8月应付款项 6" xfId="26542" xr:uid="{00000000-0005-0000-0000-000080880000}"/>
    <cellStyle name="好_项目部物资设备应付款项统计表_理应付款" xfId="1153" xr:uid="{00000000-0005-0000-0000-000081880000}"/>
    <cellStyle name="好_项目部物资设备应付款项统计表_理应付款 2" xfId="6380" xr:uid="{00000000-0005-0000-0000-000082880000}"/>
    <cellStyle name="好_项目部物资设备应付款项统计表_理应付款 2 2" xfId="22515" xr:uid="{00000000-0005-0000-0000-000083880000}"/>
    <cellStyle name="好_项目部物资设备应付款项统计表_理应付款 3" xfId="10972" xr:uid="{00000000-0005-0000-0000-000084880000}"/>
    <cellStyle name="好_项目部物资设备应付款项统计表_理应付款 3 2" xfId="22519" xr:uid="{00000000-0005-0000-0000-000085880000}"/>
    <cellStyle name="好_项目部物资设备应付款项统计表_理应付款 4" xfId="12923" xr:uid="{00000000-0005-0000-0000-000086880000}"/>
    <cellStyle name="好_项目部物资设备应付款项统计表_理应付款 4 2" xfId="35315" xr:uid="{00000000-0005-0000-0000-000087880000}"/>
    <cellStyle name="好_项目部物资设备应付款项统计表_理应付款 5" xfId="15787" xr:uid="{00000000-0005-0000-0000-000088880000}"/>
    <cellStyle name="好_项目部物资设备应付款项统计表_理应付款 5 2" xfId="35317" xr:uid="{00000000-0005-0000-0000-000089880000}"/>
    <cellStyle name="好_项目部物资设备应付款项统计表_理应付款 6" xfId="38607" xr:uid="{00000000-0005-0000-0000-00008A880000}"/>
    <cellStyle name="好_项目物资管理台帐" xfId="3726" xr:uid="{00000000-0005-0000-0000-00008B880000}"/>
    <cellStyle name="好_项目物资管理台帐 2" xfId="38608" xr:uid="{00000000-0005-0000-0000-00008C880000}"/>
    <cellStyle name="好_项目物资管理台帐_工程项目物资数量计划 实耗对比表" xfId="4232" xr:uid="{00000000-0005-0000-0000-00008D880000}"/>
    <cellStyle name="好_项目物资管理台帐_工程项目物资数量计划 实耗对比表 2" xfId="37142" xr:uid="{00000000-0005-0000-0000-00008E880000}"/>
    <cellStyle name="好_项目物资管理台帐_项目物资管理台帐" xfId="4233" xr:uid="{00000000-0005-0000-0000-00008F880000}"/>
    <cellStyle name="好_项目物资管理台帐_项目物资管理台帐 2" xfId="38610" xr:uid="{00000000-0005-0000-0000-000090880000}"/>
    <cellStyle name="好_项目物资管理台帐_项目物资管理台帐汇总表(工程项目物资数量计划 实耗对比表)" xfId="4234" xr:uid="{00000000-0005-0000-0000-000091880000}"/>
    <cellStyle name="好_项目物资管理台帐_项目物资管理台帐汇总表(工程项目物资数量计划 实耗对比表) 2" xfId="23944" xr:uid="{00000000-0005-0000-0000-000092880000}"/>
    <cellStyle name="好_项目物资管理台帐_主要物资计划与到货报表" xfId="4235" xr:uid="{00000000-0005-0000-0000-000093880000}"/>
    <cellStyle name="好_项目物资管理台帐_主要物资计划与到货报表 2" xfId="36915" xr:uid="{00000000-0005-0000-0000-000094880000}"/>
    <cellStyle name="好_项目物资管理台帐汇总表(工程项目物资数量计划 实耗对比表)" xfId="4236" xr:uid="{00000000-0005-0000-0000-000095880000}"/>
    <cellStyle name="好_项目物资管理台帐汇总表(工程项目物资数量计划 实耗对比表) 2" xfId="38611" xr:uid="{00000000-0005-0000-0000-000096880000}"/>
    <cellStyle name="好_项目物资管理台帐汇总表(工程项目物资数量计划 实耗对比表)_项目物资管理台帐" xfId="4237" xr:uid="{00000000-0005-0000-0000-000097880000}"/>
    <cellStyle name="好_项目物资管理台帐汇总表(工程项目物资数量计划 实耗对比表)_项目物资管理台帐 2" xfId="38612" xr:uid="{00000000-0005-0000-0000-000098880000}"/>
    <cellStyle name="好_项目物资管理台帐汇总表(工程项目物资数量计划 实耗对比表)_项目物资管理台帐汇总表(工程项目物资数量计划 实耗对比表)" xfId="3739" xr:uid="{00000000-0005-0000-0000-000099880000}"/>
    <cellStyle name="好_项目物资管理台帐汇总表(工程项目物资数量计划 实耗对比表)_项目物资管理台帐汇总表(工程项目物资数量计划 实耗对比表) 2" xfId="28183" xr:uid="{00000000-0005-0000-0000-00009A880000}"/>
    <cellStyle name="好_项目物资管理台帐汇总表(工程项目物资数量计划 实耗对比表)_主要物资计划与到货报表" xfId="4105" xr:uid="{00000000-0005-0000-0000-00009B880000}"/>
    <cellStyle name="好_项目物资管理台帐汇总表(工程项目物资数量计划 实耗对比表)_主要物资计划与到货报表 2" xfId="32485" xr:uid="{00000000-0005-0000-0000-00009C880000}"/>
    <cellStyle name="好_项目应付款统计表" xfId="1123" xr:uid="{00000000-0005-0000-0000-00009D880000}"/>
    <cellStyle name="好_项目应付款统计表 2" xfId="6381" xr:uid="{00000000-0005-0000-0000-00009E880000}"/>
    <cellStyle name="好_项目应付款统计表 2 2" xfId="7974" xr:uid="{00000000-0005-0000-0000-00009F880000}"/>
    <cellStyle name="好_项目应付款统计表 2 2 2" xfId="38614" xr:uid="{00000000-0005-0000-0000-0000A0880000}"/>
    <cellStyle name="好_项目应付款统计表 2 3" xfId="12724" xr:uid="{00000000-0005-0000-0000-0000A1880000}"/>
    <cellStyle name="好_项目应付款统计表 2 3 2" xfId="34151" xr:uid="{00000000-0005-0000-0000-0000A2880000}"/>
    <cellStyle name="好_项目应付款统计表 2 4" xfId="38613" xr:uid="{00000000-0005-0000-0000-0000A3880000}"/>
    <cellStyle name="好_项目应付款统计表 3" xfId="8378" xr:uid="{00000000-0005-0000-0000-0000A4880000}"/>
    <cellStyle name="好_项目应付款统计表 3 2" xfId="23965" xr:uid="{00000000-0005-0000-0000-0000A5880000}"/>
    <cellStyle name="好_项目应付款统计表 4" xfId="9568" xr:uid="{00000000-0005-0000-0000-0000A6880000}"/>
    <cellStyle name="好_项目应付款统计表 4 2" xfId="23968" xr:uid="{00000000-0005-0000-0000-0000A7880000}"/>
    <cellStyle name="好_项目应付款统计表 5" xfId="15771" xr:uid="{00000000-0005-0000-0000-0000A8880000}"/>
    <cellStyle name="好_项目应付款统计表 5 2" xfId="23971" xr:uid="{00000000-0005-0000-0000-0000A9880000}"/>
    <cellStyle name="好_项目应付款统计表 6" xfId="29234" xr:uid="{00000000-0005-0000-0000-0000AA880000}"/>
    <cellStyle name="好_项目应付款统计表_8月应付款项" xfId="3495" xr:uid="{00000000-0005-0000-0000-0000AB880000}"/>
    <cellStyle name="好_项目应付款统计表_8月应付款项 2" xfId="6382" xr:uid="{00000000-0005-0000-0000-0000AC880000}"/>
    <cellStyle name="好_项目应付款统计表_8月应付款项 2 2" xfId="28629" xr:uid="{00000000-0005-0000-0000-0000AD880000}"/>
    <cellStyle name="好_项目应付款统计表_8月应付款项 3" xfId="14350" xr:uid="{00000000-0005-0000-0000-0000AE880000}"/>
    <cellStyle name="好_项目应付款统计表_8月应付款项 3 2" xfId="28633" xr:uid="{00000000-0005-0000-0000-0000AF880000}"/>
    <cellStyle name="好_项目应付款统计表_8月应付款项 4" xfId="9776" xr:uid="{00000000-0005-0000-0000-0000B0880000}"/>
    <cellStyle name="好_项目应付款统计表_8月应付款项 4 2" xfId="21366" xr:uid="{00000000-0005-0000-0000-0000B1880000}"/>
    <cellStyle name="好_项目应付款统计表_8月应付款项 5" xfId="18076" xr:uid="{00000000-0005-0000-0000-0000B2880000}"/>
    <cellStyle name="好_项目应付款统计表_8月应付款项 5 2" xfId="28194" xr:uid="{00000000-0005-0000-0000-0000B3880000}"/>
    <cellStyle name="好_项目应付款统计表_8月应付款项 6" xfId="38616" xr:uid="{00000000-0005-0000-0000-0000B4880000}"/>
    <cellStyle name="好_项目应付款统计表_理应付款" xfId="3496" xr:uid="{00000000-0005-0000-0000-0000B5880000}"/>
    <cellStyle name="好_项目应付款统计表_理应付款 2" xfId="6383" xr:uid="{00000000-0005-0000-0000-0000B6880000}"/>
    <cellStyle name="好_项目应付款统计表_理应付款 2 2" xfId="38618" xr:uid="{00000000-0005-0000-0000-0000B7880000}"/>
    <cellStyle name="好_项目应付款统计表_理应付款 3" xfId="14351" xr:uid="{00000000-0005-0000-0000-0000B8880000}"/>
    <cellStyle name="好_项目应付款统计表_理应付款 3 2" xfId="38619" xr:uid="{00000000-0005-0000-0000-0000B9880000}"/>
    <cellStyle name="好_项目应付款统计表_理应付款 4" xfId="14352" xr:uid="{00000000-0005-0000-0000-0000BA880000}"/>
    <cellStyle name="好_项目应付款统计表_理应付款 4 2" xfId="38620" xr:uid="{00000000-0005-0000-0000-0000BB880000}"/>
    <cellStyle name="好_项目应付款统计表_理应付款 5" xfId="18077" xr:uid="{00000000-0005-0000-0000-0000BC880000}"/>
    <cellStyle name="好_项目应付款统计表_理应付款 5 2" xfId="38621" xr:uid="{00000000-0005-0000-0000-0000BD880000}"/>
    <cellStyle name="好_项目应付款统计表_理应付款 6" xfId="38617" xr:uid="{00000000-0005-0000-0000-0000BE880000}"/>
    <cellStyle name="好_医" xfId="1105" xr:uid="{00000000-0005-0000-0000-0000BF880000}"/>
    <cellStyle name="好_医 2" xfId="6384" xr:uid="{00000000-0005-0000-0000-0000C0880000}"/>
    <cellStyle name="好_医 2 2" xfId="34551" xr:uid="{00000000-0005-0000-0000-0000C1880000}"/>
    <cellStyle name="好_医 3" xfId="14353" xr:uid="{00000000-0005-0000-0000-0000C2880000}"/>
    <cellStyle name="好_医 3 2" xfId="38622" xr:uid="{00000000-0005-0000-0000-0000C3880000}"/>
    <cellStyle name="好_医 4" xfId="14354" xr:uid="{00000000-0005-0000-0000-0000C4880000}"/>
    <cellStyle name="好_医 4 2" xfId="38623" xr:uid="{00000000-0005-0000-0000-0000C5880000}"/>
    <cellStyle name="好_医 5" xfId="15935" xr:uid="{00000000-0005-0000-0000-0000C6880000}"/>
    <cellStyle name="好_医 5 2" xfId="38624" xr:uid="{00000000-0005-0000-0000-0000C7880000}"/>
    <cellStyle name="好_医 6" xfId="21762" xr:uid="{00000000-0005-0000-0000-0000C8880000}"/>
    <cellStyle name="好_应付款" xfId="3497" xr:uid="{00000000-0005-0000-0000-0000C9880000}"/>
    <cellStyle name="好_应付款 2" xfId="6385" xr:uid="{00000000-0005-0000-0000-0000CA880000}"/>
    <cellStyle name="好_应付款 2 2" xfId="7975" xr:uid="{00000000-0005-0000-0000-0000CB880000}"/>
    <cellStyle name="好_应付款 2 2 2" xfId="38625" xr:uid="{00000000-0005-0000-0000-0000CC880000}"/>
    <cellStyle name="好_应付款 2 3" xfId="14355" xr:uid="{00000000-0005-0000-0000-0000CD880000}"/>
    <cellStyle name="好_应付款 2 3 2" xfId="38626" xr:uid="{00000000-0005-0000-0000-0000CE880000}"/>
    <cellStyle name="好_应付款 2 4" xfId="27495" xr:uid="{00000000-0005-0000-0000-0000CF880000}"/>
    <cellStyle name="好_应付款 3" xfId="14356" xr:uid="{00000000-0005-0000-0000-0000D0880000}"/>
    <cellStyle name="好_应付款 3 2" xfId="27497" xr:uid="{00000000-0005-0000-0000-0000D1880000}"/>
    <cellStyle name="好_应付款 4" xfId="14357" xr:uid="{00000000-0005-0000-0000-0000D2880000}"/>
    <cellStyle name="好_应付款 4 2" xfId="38627" xr:uid="{00000000-0005-0000-0000-0000D3880000}"/>
    <cellStyle name="好_应付款 5" xfId="18078" xr:uid="{00000000-0005-0000-0000-0000D4880000}"/>
    <cellStyle name="好_应付款 5 2" xfId="38628" xr:uid="{00000000-0005-0000-0000-0000D5880000}"/>
    <cellStyle name="好_应付款 6" xfId="23690" xr:uid="{00000000-0005-0000-0000-0000D6880000}"/>
    <cellStyle name="好_应付款_8月应付款项" xfId="3498" xr:uid="{00000000-0005-0000-0000-0000D7880000}"/>
    <cellStyle name="好_应付款_8月应付款项 2" xfId="6386" xr:uid="{00000000-0005-0000-0000-0000D8880000}"/>
    <cellStyle name="好_应付款_8月应付款项 2 2" xfId="38630" xr:uid="{00000000-0005-0000-0000-0000D9880000}"/>
    <cellStyle name="好_应付款_8月应付款项 3" xfId="14358" xr:uid="{00000000-0005-0000-0000-0000DA880000}"/>
    <cellStyle name="好_应付款_8月应付款项 3 2" xfId="38631" xr:uid="{00000000-0005-0000-0000-0000DB880000}"/>
    <cellStyle name="好_应付款_8月应付款项 4" xfId="14359" xr:uid="{00000000-0005-0000-0000-0000DC880000}"/>
    <cellStyle name="好_应付款_8月应付款项 4 2" xfId="38632" xr:uid="{00000000-0005-0000-0000-0000DD880000}"/>
    <cellStyle name="好_应付款_8月应付款项 5" xfId="18079" xr:uid="{00000000-0005-0000-0000-0000DE880000}"/>
    <cellStyle name="好_应付款_8月应付款项 5 2" xfId="37518" xr:uid="{00000000-0005-0000-0000-0000DF880000}"/>
    <cellStyle name="好_应付款_8月应付款项 6" xfId="38629" xr:uid="{00000000-0005-0000-0000-0000E0880000}"/>
    <cellStyle name="好_应付款_理应付款" xfId="3186" xr:uid="{00000000-0005-0000-0000-0000E1880000}"/>
    <cellStyle name="好_应付款_理应付款 2" xfId="6387" xr:uid="{00000000-0005-0000-0000-0000E2880000}"/>
    <cellStyle name="好_应付款_理应付款 2 2" xfId="38633" xr:uid="{00000000-0005-0000-0000-0000E3880000}"/>
    <cellStyle name="好_应付款_理应付款 3" xfId="14360" xr:uid="{00000000-0005-0000-0000-0000E4880000}"/>
    <cellStyle name="好_应付款_理应付款 3 2" xfId="38634" xr:uid="{00000000-0005-0000-0000-0000E5880000}"/>
    <cellStyle name="好_应付款_理应付款 4" xfId="14361" xr:uid="{00000000-0005-0000-0000-0000E6880000}"/>
    <cellStyle name="好_应付款_理应付款 4 2" xfId="38635" xr:uid="{00000000-0005-0000-0000-0000E7880000}"/>
    <cellStyle name="好_应付款_理应付款 5" xfId="17767" xr:uid="{00000000-0005-0000-0000-0000E8880000}"/>
    <cellStyle name="好_应付款_理应付款 5 2" xfId="38636" xr:uid="{00000000-0005-0000-0000-0000E9880000}"/>
    <cellStyle name="好_应付款_理应付款 6" xfId="29985" xr:uid="{00000000-0005-0000-0000-0000EA880000}"/>
    <cellStyle name="好_预计总收入" xfId="2513" xr:uid="{00000000-0005-0000-0000-0000EB880000}"/>
    <cellStyle name="好_预计总收入 2" xfId="3499" xr:uid="{00000000-0005-0000-0000-0000EC880000}"/>
    <cellStyle name="好_预计总收入 2 2" xfId="6389" xr:uid="{00000000-0005-0000-0000-0000ED880000}"/>
    <cellStyle name="好_预计总收入 2 2 2" xfId="38606" xr:uid="{00000000-0005-0000-0000-0000EE880000}"/>
    <cellStyle name="好_预计总收入 2 3" xfId="11608" xr:uid="{00000000-0005-0000-0000-0000EF880000}"/>
    <cellStyle name="好_预计总收入 2 3 2" xfId="31347" xr:uid="{00000000-0005-0000-0000-0000F0880000}"/>
    <cellStyle name="好_预计总收入 2 4" xfId="11609" xr:uid="{00000000-0005-0000-0000-0000F1880000}"/>
    <cellStyle name="好_预计总收入 2 4 2" xfId="31349" xr:uid="{00000000-0005-0000-0000-0000F2880000}"/>
    <cellStyle name="好_预计总收入 2 5" xfId="18080" xr:uid="{00000000-0005-0000-0000-0000F3880000}"/>
    <cellStyle name="好_预计总收入 2 5 2" xfId="31351" xr:uid="{00000000-0005-0000-0000-0000F4880000}"/>
    <cellStyle name="好_预计总收入 2 6" xfId="38638" xr:uid="{00000000-0005-0000-0000-0000F5880000}"/>
    <cellStyle name="好_预计总收入 3" xfId="6388" xr:uid="{00000000-0005-0000-0000-0000F6880000}"/>
    <cellStyle name="好_预计总收入 3 2" xfId="38639" xr:uid="{00000000-0005-0000-0000-0000F7880000}"/>
    <cellStyle name="好_预计总收入 4" xfId="14362" xr:uid="{00000000-0005-0000-0000-0000F8880000}"/>
    <cellStyle name="好_预计总收入 4 2" xfId="38640" xr:uid="{00000000-0005-0000-0000-0000F9880000}"/>
    <cellStyle name="好_预计总收入 5" xfId="14363" xr:uid="{00000000-0005-0000-0000-0000FA880000}"/>
    <cellStyle name="好_预计总收入 5 2" xfId="38641" xr:uid="{00000000-0005-0000-0000-0000FB880000}"/>
    <cellStyle name="好_预计总收入 6" xfId="17115" xr:uid="{00000000-0005-0000-0000-0000FC880000}"/>
    <cellStyle name="好_预计总收入 6 2" xfId="38642" xr:uid="{00000000-0005-0000-0000-0000FD880000}"/>
    <cellStyle name="好_预计总收入 7" xfId="38637" xr:uid="{00000000-0005-0000-0000-0000FE880000}"/>
    <cellStyle name="好_预计总收入11.6.14" xfId="3500" xr:uid="{00000000-0005-0000-0000-0000FF880000}"/>
    <cellStyle name="好_预计总收入11.6.14 2" xfId="3501" xr:uid="{00000000-0005-0000-0000-000000890000}"/>
    <cellStyle name="好_预计总收入11.6.14 2 2" xfId="6391" xr:uid="{00000000-0005-0000-0000-000001890000}"/>
    <cellStyle name="好_预计总收入11.6.14 2 2 2" xfId="38643" xr:uid="{00000000-0005-0000-0000-000002890000}"/>
    <cellStyle name="好_预计总收入11.6.14 2 3" xfId="14364" xr:uid="{00000000-0005-0000-0000-000003890000}"/>
    <cellStyle name="好_预计总收入11.6.14 2 3 2" xfId="38644" xr:uid="{00000000-0005-0000-0000-000004890000}"/>
    <cellStyle name="好_预计总收入11.6.14 2 4" xfId="14365" xr:uid="{00000000-0005-0000-0000-000005890000}"/>
    <cellStyle name="好_预计总收入11.6.14 2 4 2" xfId="38645" xr:uid="{00000000-0005-0000-0000-000006890000}"/>
    <cellStyle name="好_预计总收入11.6.14 2 5" xfId="18082" xr:uid="{00000000-0005-0000-0000-000007890000}"/>
    <cellStyle name="好_预计总收入11.6.14 2 5 2" xfId="38646" xr:uid="{00000000-0005-0000-0000-000008890000}"/>
    <cellStyle name="好_预计总收入11.6.14 2 6" xfId="33114" xr:uid="{00000000-0005-0000-0000-000009890000}"/>
    <cellStyle name="好_预计总收入11.6.14 3" xfId="6390" xr:uid="{00000000-0005-0000-0000-00000A890000}"/>
    <cellStyle name="好_预计总收入11.6.14 3 2" xfId="33116" xr:uid="{00000000-0005-0000-0000-00000B890000}"/>
    <cellStyle name="好_预计总收入11.6.14 4" xfId="14366" xr:uid="{00000000-0005-0000-0000-00000C890000}"/>
    <cellStyle name="好_预计总收入11.6.14 4 2" xfId="38647" xr:uid="{00000000-0005-0000-0000-00000D890000}"/>
    <cellStyle name="好_预计总收入11.6.14 5" xfId="14367" xr:uid="{00000000-0005-0000-0000-00000E890000}"/>
    <cellStyle name="好_预计总收入11.6.14 5 2" xfId="38648" xr:uid="{00000000-0005-0000-0000-00000F890000}"/>
    <cellStyle name="好_预计总收入11.6.14 6" xfId="18081" xr:uid="{00000000-0005-0000-0000-000010890000}"/>
    <cellStyle name="好_预计总收入11.6.14 6 2" xfId="38476" xr:uid="{00000000-0005-0000-0000-000011890000}"/>
    <cellStyle name="好_预计总收入11.6.14 7" xfId="25286" xr:uid="{00000000-0005-0000-0000-000012890000}"/>
    <cellStyle name="好_月度、季度、年度计划表样(辽宁分公司)" xfId="3502" xr:uid="{00000000-0005-0000-0000-000013890000}"/>
    <cellStyle name="好_月度、季度、年度计划表样(辽宁分公司) 2" xfId="3503" xr:uid="{00000000-0005-0000-0000-000014890000}"/>
    <cellStyle name="好_月度、季度、年度计划表样(辽宁分公司) 2 2" xfId="6393" xr:uid="{00000000-0005-0000-0000-000015890000}"/>
    <cellStyle name="好_月度、季度、年度计划表样(辽宁分公司) 2 2 2" xfId="6951" xr:uid="{00000000-0005-0000-0000-000016890000}"/>
    <cellStyle name="好_月度、季度、年度计划表样(辽宁分公司) 2 2 2 2" xfId="38651" xr:uid="{00000000-0005-0000-0000-000017890000}"/>
    <cellStyle name="好_月度、季度、年度计划表样(辽宁分公司) 2 2 3" xfId="14368" xr:uid="{00000000-0005-0000-0000-000018890000}"/>
    <cellStyle name="好_月度、季度、年度计划表样(辽宁分公司) 2 2 3 2" xfId="38652" xr:uid="{00000000-0005-0000-0000-000019890000}"/>
    <cellStyle name="好_月度、季度、年度计划表样(辽宁分公司) 2 2 4" xfId="22542" xr:uid="{00000000-0005-0000-0000-00001A890000}"/>
    <cellStyle name="好_月度、季度、年度计划表样(辽宁分公司) 2 3" xfId="12601" xr:uid="{00000000-0005-0000-0000-00001B890000}"/>
    <cellStyle name="好_月度、季度、年度计划表样(辽宁分公司) 2 3 2" xfId="33838" xr:uid="{00000000-0005-0000-0000-00001C890000}"/>
    <cellStyle name="好_月度、季度、年度计划表样(辽宁分公司) 2 4" xfId="14369" xr:uid="{00000000-0005-0000-0000-00001D890000}"/>
    <cellStyle name="好_月度、季度、年度计划表样(辽宁分公司) 2 4 2" xfId="33840" xr:uid="{00000000-0005-0000-0000-00001E890000}"/>
    <cellStyle name="好_月度、季度、年度计划表样(辽宁分公司) 2 5" xfId="18084" xr:uid="{00000000-0005-0000-0000-00001F890000}"/>
    <cellStyle name="好_月度、季度、年度计划表样(辽宁分公司) 2 5 2" xfId="38653" xr:uid="{00000000-0005-0000-0000-000020890000}"/>
    <cellStyle name="好_月度、季度、年度计划表样(辽宁分公司) 2 6" xfId="38650" xr:uid="{00000000-0005-0000-0000-000021890000}"/>
    <cellStyle name="好_月度、季度、年度计划表样(辽宁分公司) 3" xfId="6392" xr:uid="{00000000-0005-0000-0000-000022890000}"/>
    <cellStyle name="好_月度、季度、年度计划表样(辽宁分公司) 3 2" xfId="7976" xr:uid="{00000000-0005-0000-0000-000023890000}"/>
    <cellStyle name="好_月度、季度、年度计划表样(辽宁分公司) 3 2 2" xfId="38655" xr:uid="{00000000-0005-0000-0000-000024890000}"/>
    <cellStyle name="好_月度、季度、年度计划表样(辽宁分公司) 3 3" xfId="13487" xr:uid="{00000000-0005-0000-0000-000025890000}"/>
    <cellStyle name="好_月度、季度、年度计划表样(辽宁分公司) 3 3 2" xfId="36642" xr:uid="{00000000-0005-0000-0000-000026890000}"/>
    <cellStyle name="好_月度、季度、年度计划表样(辽宁分公司) 3 4" xfId="38654" xr:uid="{00000000-0005-0000-0000-000027890000}"/>
    <cellStyle name="好_月度、季度、年度计划表样(辽宁分公司) 4" xfId="14370" xr:uid="{00000000-0005-0000-0000-000028890000}"/>
    <cellStyle name="好_月度、季度、年度计划表样(辽宁分公司) 4 2" xfId="38656" xr:uid="{00000000-0005-0000-0000-000029890000}"/>
    <cellStyle name="好_月度、季度、年度计划表样(辽宁分公司) 5" xfId="14371" xr:uid="{00000000-0005-0000-0000-00002A890000}"/>
    <cellStyle name="好_月度、季度、年度计划表样(辽宁分公司) 5 2" xfId="38657" xr:uid="{00000000-0005-0000-0000-00002B890000}"/>
    <cellStyle name="好_月度、季度、年度计划表样(辽宁分公司) 6" xfId="18083" xr:uid="{00000000-0005-0000-0000-00002C890000}"/>
    <cellStyle name="好_月度、季度、年度计划表样(辽宁分公司) 6 2" xfId="38658" xr:uid="{00000000-0005-0000-0000-00002D890000}"/>
    <cellStyle name="好_月度、季度、年度计划表样(辽宁分公司) 7" xfId="38649" xr:uid="{00000000-0005-0000-0000-00002E890000}"/>
    <cellStyle name="好_长白山威斯汀公共及客房2011.5.31（未锁-修订）" xfId="3504" xr:uid="{00000000-0005-0000-0000-00002F890000}"/>
    <cellStyle name="好_长白山威斯汀公共及客房2011.5.31（未锁-修订） 2" xfId="3505" xr:uid="{00000000-0005-0000-0000-000030890000}"/>
    <cellStyle name="好_长白山威斯汀公共及客房2011.5.31（未锁-修订） 2 2" xfId="6395" xr:uid="{00000000-0005-0000-0000-000031890000}"/>
    <cellStyle name="好_长白山威斯汀公共及客房2011.5.31（未锁-修订） 2 2 2" xfId="7343" xr:uid="{00000000-0005-0000-0000-000032890000}"/>
    <cellStyle name="好_长白山威斯汀公共及客房2011.5.31（未锁-修订） 2 2 2 2" xfId="26912" xr:uid="{00000000-0005-0000-0000-000033890000}"/>
    <cellStyle name="好_长白山威斯汀公共及客房2011.5.31（未锁-修订） 2 2 3" xfId="10275" xr:uid="{00000000-0005-0000-0000-000034890000}"/>
    <cellStyle name="好_长白山威斯汀公共及客房2011.5.31（未锁-修订） 2 2 3 2" xfId="27563" xr:uid="{00000000-0005-0000-0000-000035890000}"/>
    <cellStyle name="好_长白山威斯汀公共及客房2011.5.31（未锁-修订） 2 2 4" xfId="26909" xr:uid="{00000000-0005-0000-0000-000036890000}"/>
    <cellStyle name="好_长白山威斯汀公共及客房2011.5.31（未锁-修订） 2 3" xfId="10274" xr:uid="{00000000-0005-0000-0000-000037890000}"/>
    <cellStyle name="好_长白山威斯汀公共及客房2011.5.31（未锁-修订） 2 3 2" xfId="27565" xr:uid="{00000000-0005-0000-0000-000038890000}"/>
    <cellStyle name="好_长白山威斯汀公共及客房2011.5.31（未锁-修订） 2 4" xfId="8562" xr:uid="{00000000-0005-0000-0000-000039890000}"/>
    <cellStyle name="好_长白山威斯汀公共及客房2011.5.31（未锁-修订） 2 4 2" xfId="27571" xr:uid="{00000000-0005-0000-0000-00003A890000}"/>
    <cellStyle name="好_长白山威斯汀公共及客房2011.5.31（未锁-修订） 2 5" xfId="18086" xr:uid="{00000000-0005-0000-0000-00003B890000}"/>
    <cellStyle name="好_长白山威斯汀公共及客房2011.5.31（未锁-修订） 2 5 2" xfId="27575" xr:uid="{00000000-0005-0000-0000-00003C890000}"/>
    <cellStyle name="好_长白山威斯汀公共及客房2011.5.31（未锁-修订） 2 6" xfId="26906" xr:uid="{00000000-0005-0000-0000-00003D890000}"/>
    <cellStyle name="好_长白山威斯汀公共及客房2011.5.31（未锁-修订） 3" xfId="6394" xr:uid="{00000000-0005-0000-0000-00003E890000}"/>
    <cellStyle name="好_长白山威斯汀公共及客房2011.5.31（未锁-修订） 3 2" xfId="7977" xr:uid="{00000000-0005-0000-0000-00003F890000}"/>
    <cellStyle name="好_长白山威斯汀公共及客房2011.5.31（未锁-修订） 3 2 2" xfId="26917" xr:uid="{00000000-0005-0000-0000-000040890000}"/>
    <cellStyle name="好_长白山威斯汀公共及客房2011.5.31（未锁-修订） 3 3" xfId="14372" xr:uid="{00000000-0005-0000-0000-000041890000}"/>
    <cellStyle name="好_长白山威斯汀公共及客房2011.5.31（未锁-修订） 3 3 2" xfId="27602" xr:uid="{00000000-0005-0000-0000-000042890000}"/>
    <cellStyle name="好_长白山威斯汀公共及客房2011.5.31（未锁-修订） 3 4" xfId="26915" xr:uid="{00000000-0005-0000-0000-000043890000}"/>
    <cellStyle name="好_长白山威斯汀公共及客房2011.5.31（未锁-修订） 4" xfId="14373" xr:uid="{00000000-0005-0000-0000-000044890000}"/>
    <cellStyle name="好_长白山威斯汀公共及客房2011.5.31（未锁-修订） 4 2" xfId="26920" xr:uid="{00000000-0005-0000-0000-000045890000}"/>
    <cellStyle name="好_长白山威斯汀公共及客房2011.5.31（未锁-修订） 5" xfId="14374" xr:uid="{00000000-0005-0000-0000-000046890000}"/>
    <cellStyle name="好_长白山威斯汀公共及客房2011.5.31（未锁-修订） 5 2" xfId="26922" xr:uid="{00000000-0005-0000-0000-000047890000}"/>
    <cellStyle name="好_长白山威斯汀公共及客房2011.5.31（未锁-修订） 6" xfId="18085" xr:uid="{00000000-0005-0000-0000-000048890000}"/>
    <cellStyle name="好_长白山威斯汀公共及客房2011.5.31（未锁-修订） 6 2" xfId="38660" xr:uid="{00000000-0005-0000-0000-000049890000}"/>
    <cellStyle name="好_长白山威斯汀公共及客房2011.5.31（未锁-修订） 7" xfId="38659" xr:uid="{00000000-0005-0000-0000-00004A890000}"/>
    <cellStyle name="好_长白山威斯汀公共及客房2011.5.31（未锁-修订）_（已锁）长沙开福万达酒店客房区清单0920" xfId="3506" xr:uid="{00000000-0005-0000-0000-00004B890000}"/>
    <cellStyle name="好_长白山威斯汀公共及客房2011.5.31（未锁-修订）_（已锁）长沙开福万达酒店客房区清单0920 2" xfId="3091" xr:uid="{00000000-0005-0000-0000-00004C890000}"/>
    <cellStyle name="好_长白山威斯汀公共及客房2011.5.31（未锁-修订）_（已锁）长沙开福万达酒店客房区清单0920 2 2" xfId="6397" xr:uid="{00000000-0005-0000-0000-00004D890000}"/>
    <cellStyle name="好_长白山威斯汀公共及客房2011.5.31（未锁-修订）_（已锁）长沙开福万达酒店客房区清单0920 2 2 2" xfId="7978" xr:uid="{00000000-0005-0000-0000-00004E890000}"/>
    <cellStyle name="好_长白山威斯汀公共及客房2011.5.31（未锁-修订）_（已锁）长沙开福万达酒店客房区清单0920 2 2 2 2" xfId="34414" xr:uid="{00000000-0005-0000-0000-00004F890000}"/>
    <cellStyle name="好_长白山威斯汀公共及客房2011.5.31（未锁-修订）_（已锁）长沙开福万达酒店客房区清单0920 2 2 3" xfId="13831" xr:uid="{00000000-0005-0000-0000-000050890000}"/>
    <cellStyle name="好_长白山威斯汀公共及客房2011.5.31（未锁-修订）_（已锁）长沙开福万达酒店客房区清单0920 2 2 3 2" xfId="37418" xr:uid="{00000000-0005-0000-0000-000051890000}"/>
    <cellStyle name="好_长白山威斯汀公共及客房2011.5.31（未锁-修订）_（已锁）长沙开福万达酒店客房区清单0920 2 2 4" xfId="38664" xr:uid="{00000000-0005-0000-0000-000052890000}"/>
    <cellStyle name="好_长白山威斯汀公共及客房2011.5.31（未锁-修订）_（已锁）长沙开福万达酒店客房区清单0920 2 3" xfId="14377" xr:uid="{00000000-0005-0000-0000-000053890000}"/>
    <cellStyle name="好_长白山威斯汀公共及客房2011.5.31（未锁-修订）_（已锁）长沙开福万达酒店客房区清单0920 2 3 2" xfId="38666" xr:uid="{00000000-0005-0000-0000-000054890000}"/>
    <cellStyle name="好_长白山威斯汀公共及客房2011.5.31（未锁-修订）_（已锁）长沙开福万达酒店客房区清单0920 2 4" xfId="14379" xr:uid="{00000000-0005-0000-0000-000055890000}"/>
    <cellStyle name="好_长白山威斯汀公共及客房2011.5.31（未锁-修订）_（已锁）长沙开福万达酒店客房区清单0920 2 4 2" xfId="38668" xr:uid="{00000000-0005-0000-0000-000056890000}"/>
    <cellStyle name="好_长白山威斯汀公共及客房2011.5.31（未锁-修订）_（已锁）长沙开福万达酒店客房区清单0920 2 5" xfId="17673" xr:uid="{00000000-0005-0000-0000-000057890000}"/>
    <cellStyle name="好_长白山威斯汀公共及客房2011.5.31（未锁-修订）_（已锁）长沙开福万达酒店客房区清单0920 2 5 2" xfId="38670" xr:uid="{00000000-0005-0000-0000-000058890000}"/>
    <cellStyle name="好_长白山威斯汀公共及客房2011.5.31（未锁-修订）_（已锁）长沙开福万达酒店客房区清单0920 2 6" xfId="38662" xr:uid="{00000000-0005-0000-0000-000059890000}"/>
    <cellStyle name="好_长白山威斯汀公共及客房2011.5.31（未锁-修订）_（已锁）长沙开福万达酒店客房区清单0920 3" xfId="6396" xr:uid="{00000000-0005-0000-0000-00005A890000}"/>
    <cellStyle name="好_长白山威斯汀公共及客房2011.5.31（未锁-修订）_（已锁）长沙开福万达酒店客房区清单0920 3 2" xfId="7979" xr:uid="{00000000-0005-0000-0000-00005B890000}"/>
    <cellStyle name="好_长白山威斯汀公共及客房2011.5.31（未锁-修订）_（已锁）长沙开福万达酒店客房区清单0920 3 2 2" xfId="38674" xr:uid="{00000000-0005-0000-0000-00005C890000}"/>
    <cellStyle name="好_长白山威斯汀公共及客房2011.5.31（未锁-修订）_（已锁）长沙开福万达酒店客房区清单0920 3 3" xfId="14382" xr:uid="{00000000-0005-0000-0000-00005D890000}"/>
    <cellStyle name="好_长白山威斯汀公共及客房2011.5.31（未锁-修订）_（已锁）长沙开福万达酒店客房区清单0920 3 3 2" xfId="38676" xr:uid="{00000000-0005-0000-0000-00005E890000}"/>
    <cellStyle name="好_长白山威斯汀公共及客房2011.5.31（未锁-修订）_（已锁）长沙开福万达酒店客房区清单0920 3 4" xfId="38672" xr:uid="{00000000-0005-0000-0000-00005F890000}"/>
    <cellStyle name="好_长白山威斯汀公共及客房2011.5.31（未锁-修订）_（已锁）长沙开福万达酒店客房区清单0920 4" xfId="14383" xr:uid="{00000000-0005-0000-0000-000060890000}"/>
    <cellStyle name="好_长白山威斯汀公共及客房2011.5.31（未锁-修订）_（已锁）长沙开福万达酒店客房区清单0920 4 2" xfId="38677" xr:uid="{00000000-0005-0000-0000-000061890000}"/>
    <cellStyle name="好_长白山威斯汀公共及客房2011.5.31（未锁-修订）_（已锁）长沙开福万达酒店客房区清单0920 5" xfId="11165" xr:uid="{00000000-0005-0000-0000-000062890000}"/>
    <cellStyle name="好_长白山威斯汀公共及客房2011.5.31（未锁-修订）_（已锁）长沙开福万达酒店客房区清单0920 5 2" xfId="25596" xr:uid="{00000000-0005-0000-0000-000063890000}"/>
    <cellStyle name="好_长白山威斯汀公共及客房2011.5.31（未锁-修订）_（已锁）长沙开福万达酒店客房区清单0920 6" xfId="18087" xr:uid="{00000000-0005-0000-0000-000064890000}"/>
    <cellStyle name="好_长白山威斯汀公共及客房2011.5.31（未锁-修订）_（已锁）长沙开福万达酒店客房区清单0920 6 2" xfId="25598" xr:uid="{00000000-0005-0000-0000-000065890000}"/>
    <cellStyle name="好_长白山威斯汀公共及客房2011.5.31（未锁-修订）_（已锁）长沙开福万达酒店客房区清单0920 7" xfId="33067" xr:uid="{00000000-0005-0000-0000-000066890000}"/>
    <cellStyle name="好_长白山威斯汀公共及客房2011.5.9" xfId="3284" xr:uid="{00000000-0005-0000-0000-000067890000}"/>
    <cellStyle name="好_长白山威斯汀公共及客房2011.5.9 2" xfId="3508" xr:uid="{00000000-0005-0000-0000-000068890000}"/>
    <cellStyle name="好_长白山威斯汀公共及客房2011.5.9 2 2" xfId="6399" xr:uid="{00000000-0005-0000-0000-000069890000}"/>
    <cellStyle name="好_长白山威斯汀公共及客房2011.5.9 2 2 2" xfId="7980" xr:uid="{00000000-0005-0000-0000-00006A890000}"/>
    <cellStyle name="好_长白山威斯汀公共及客房2011.5.9 2 2 2 2" xfId="38680" xr:uid="{00000000-0005-0000-0000-00006B890000}"/>
    <cellStyle name="好_长白山威斯汀公共及客房2011.5.9 2 2 3" xfId="13840" xr:uid="{00000000-0005-0000-0000-00006C890000}"/>
    <cellStyle name="好_长白山威斯汀公共及客房2011.5.9 2 2 3 2" xfId="37439" xr:uid="{00000000-0005-0000-0000-00006D890000}"/>
    <cellStyle name="好_长白山威斯汀公共及客房2011.5.9 2 2 4" xfId="38679" xr:uid="{00000000-0005-0000-0000-00006E890000}"/>
    <cellStyle name="好_长白山威斯汀公共及客房2011.5.9 2 3" xfId="14384" xr:uid="{00000000-0005-0000-0000-00006F890000}"/>
    <cellStyle name="好_长白山威斯汀公共及客房2011.5.9 2 3 2" xfId="38681" xr:uid="{00000000-0005-0000-0000-000070890000}"/>
    <cellStyle name="好_长白山威斯汀公共及客房2011.5.9 2 4" xfId="14385" xr:uid="{00000000-0005-0000-0000-000071890000}"/>
    <cellStyle name="好_长白山威斯汀公共及客房2011.5.9 2 4 2" xfId="38682" xr:uid="{00000000-0005-0000-0000-000072890000}"/>
    <cellStyle name="好_长白山威斯汀公共及客房2011.5.9 2 5" xfId="18088" xr:uid="{00000000-0005-0000-0000-000073890000}"/>
    <cellStyle name="好_长白山威斯汀公共及客房2011.5.9 2 5 2" xfId="38683" xr:uid="{00000000-0005-0000-0000-000074890000}"/>
    <cellStyle name="好_长白山威斯汀公共及客房2011.5.9 2 6" xfId="38678" xr:uid="{00000000-0005-0000-0000-000075890000}"/>
    <cellStyle name="好_长白山威斯汀公共及客房2011.5.9 3" xfId="6398" xr:uid="{00000000-0005-0000-0000-000076890000}"/>
    <cellStyle name="好_长白山威斯汀公共及客房2011.5.9 3 2" xfId="7981" xr:uid="{00000000-0005-0000-0000-000077890000}"/>
    <cellStyle name="好_长白山威斯汀公共及客房2011.5.9 3 2 2" xfId="37940" xr:uid="{00000000-0005-0000-0000-000078890000}"/>
    <cellStyle name="好_长白山威斯汀公共及客房2011.5.9 3 3" xfId="14067" xr:uid="{00000000-0005-0000-0000-000079890000}"/>
    <cellStyle name="好_长白山威斯汀公共及客房2011.5.9 3 3 2" xfId="37942" xr:uid="{00000000-0005-0000-0000-00007A890000}"/>
    <cellStyle name="好_长白山威斯汀公共及客房2011.5.9 3 4" xfId="38684" xr:uid="{00000000-0005-0000-0000-00007B890000}"/>
    <cellStyle name="好_长白山威斯汀公共及客房2011.5.9 4" xfId="14386" xr:uid="{00000000-0005-0000-0000-00007C890000}"/>
    <cellStyle name="好_长白山威斯汀公共及客房2011.5.9 4 2" xfId="38685" xr:uid="{00000000-0005-0000-0000-00007D890000}"/>
    <cellStyle name="好_长白山威斯汀公共及客房2011.5.9 5" xfId="14387" xr:uid="{00000000-0005-0000-0000-00007E890000}"/>
    <cellStyle name="好_长白山威斯汀公共及客房2011.5.9 5 2" xfId="38686" xr:uid="{00000000-0005-0000-0000-00007F890000}"/>
    <cellStyle name="好_长白山威斯汀公共及客房2011.5.9 6" xfId="17869" xr:uid="{00000000-0005-0000-0000-000080890000}"/>
    <cellStyle name="好_长白山威斯汀公共及客房2011.5.9 6 2" xfId="38687" xr:uid="{00000000-0005-0000-0000-000081890000}"/>
    <cellStyle name="好_长白山威斯汀公共及客房2011.5.9 7" xfId="32950" xr:uid="{00000000-0005-0000-0000-000082890000}"/>
    <cellStyle name="好_长风二季度报表" xfId="3509" xr:uid="{00000000-0005-0000-0000-000083890000}"/>
    <cellStyle name="好_长风二季度报表 2" xfId="6400" xr:uid="{00000000-0005-0000-0000-000084890000}"/>
    <cellStyle name="好_长风二季度报表 2 2" xfId="38689" xr:uid="{00000000-0005-0000-0000-000085890000}"/>
    <cellStyle name="好_长风二季度报表 3" xfId="14388" xr:uid="{00000000-0005-0000-0000-000086890000}"/>
    <cellStyle name="好_长风二季度报表 3 2" xfId="38690" xr:uid="{00000000-0005-0000-0000-000087890000}"/>
    <cellStyle name="好_长风二季度报表 4" xfId="14389" xr:uid="{00000000-0005-0000-0000-000088890000}"/>
    <cellStyle name="好_长风二季度报表 4 2" xfId="38691" xr:uid="{00000000-0005-0000-0000-000089890000}"/>
    <cellStyle name="好_长风二季度报表 5" xfId="18089" xr:uid="{00000000-0005-0000-0000-00008A890000}"/>
    <cellStyle name="好_长风二季度报表 5 2" xfId="38693" xr:uid="{00000000-0005-0000-0000-00008B890000}"/>
    <cellStyle name="好_长风二季度报表 6" xfId="38688" xr:uid="{00000000-0005-0000-0000-00008C890000}"/>
    <cellStyle name="好_长沙客房SU1 SU2" xfId="3510" xr:uid="{00000000-0005-0000-0000-00008D890000}"/>
    <cellStyle name="好_长沙客房SU1 SU2 2" xfId="3511" xr:uid="{00000000-0005-0000-0000-00008E890000}"/>
    <cellStyle name="好_长沙客房SU1 SU2 2 2" xfId="6402" xr:uid="{00000000-0005-0000-0000-00008F890000}"/>
    <cellStyle name="好_长沙客房SU1 SU2 2 2 2" xfId="7982" xr:uid="{00000000-0005-0000-0000-000090890000}"/>
    <cellStyle name="好_长沙客房SU1 SU2 2 2 2 2" xfId="38695" xr:uid="{00000000-0005-0000-0000-000091890000}"/>
    <cellStyle name="好_长沙客房SU1 SU2 2 2 3" xfId="14390" xr:uid="{00000000-0005-0000-0000-000092890000}"/>
    <cellStyle name="好_长沙客房SU1 SU2 2 2 3 2" xfId="38696" xr:uid="{00000000-0005-0000-0000-000093890000}"/>
    <cellStyle name="好_长沙客房SU1 SU2 2 2 4" xfId="29405" xr:uid="{00000000-0005-0000-0000-000094890000}"/>
    <cellStyle name="好_长沙客房SU1 SU2 2 3" xfId="14391" xr:uid="{00000000-0005-0000-0000-000095890000}"/>
    <cellStyle name="好_长沙客房SU1 SU2 2 3 2" xfId="29407" xr:uid="{00000000-0005-0000-0000-000096890000}"/>
    <cellStyle name="好_长沙客房SU1 SU2 2 4" xfId="14392" xr:uid="{00000000-0005-0000-0000-000097890000}"/>
    <cellStyle name="好_长沙客房SU1 SU2 2 4 2" xfId="38697" xr:uid="{00000000-0005-0000-0000-000098890000}"/>
    <cellStyle name="好_长沙客房SU1 SU2 2 5" xfId="18091" xr:uid="{00000000-0005-0000-0000-000099890000}"/>
    <cellStyle name="好_长沙客房SU1 SU2 2 5 2" xfId="38698" xr:uid="{00000000-0005-0000-0000-00009A890000}"/>
    <cellStyle name="好_长沙客房SU1 SU2 2 6" xfId="38694" xr:uid="{00000000-0005-0000-0000-00009B890000}"/>
    <cellStyle name="好_长沙客房SU1 SU2 3" xfId="6401" xr:uid="{00000000-0005-0000-0000-00009C890000}"/>
    <cellStyle name="好_长沙客房SU1 SU2 3 2" xfId="7983" xr:uid="{00000000-0005-0000-0000-00009D890000}"/>
    <cellStyle name="好_长沙客房SU1 SU2 3 2 2" xfId="38700" xr:uid="{00000000-0005-0000-0000-00009E890000}"/>
    <cellStyle name="好_长沙客房SU1 SU2 3 3" xfId="14393" xr:uid="{00000000-0005-0000-0000-00009F890000}"/>
    <cellStyle name="好_长沙客房SU1 SU2 3 3 2" xfId="38701" xr:uid="{00000000-0005-0000-0000-0000A0890000}"/>
    <cellStyle name="好_长沙客房SU1 SU2 3 4" xfId="38699" xr:uid="{00000000-0005-0000-0000-0000A1890000}"/>
    <cellStyle name="好_长沙客房SU1 SU2 4" xfId="14394" xr:uid="{00000000-0005-0000-0000-0000A2890000}"/>
    <cellStyle name="好_长沙客房SU1 SU2 4 2" xfId="38702" xr:uid="{00000000-0005-0000-0000-0000A3890000}"/>
    <cellStyle name="好_长沙客房SU1 SU2 5" xfId="14395" xr:uid="{00000000-0005-0000-0000-0000A4890000}"/>
    <cellStyle name="好_长沙客房SU1 SU2 5 2" xfId="38703" xr:uid="{00000000-0005-0000-0000-0000A5890000}"/>
    <cellStyle name="好_长沙客房SU1 SU2 6" xfId="18090" xr:uid="{00000000-0005-0000-0000-0000A6890000}"/>
    <cellStyle name="好_长沙客房SU1 SU2 6 2" xfId="38704" xr:uid="{00000000-0005-0000-0000-0000A7890000}"/>
    <cellStyle name="好_长沙客房SU1 SU2 7" xfId="38692" xr:uid="{00000000-0005-0000-0000-0000A8890000}"/>
    <cellStyle name="好_长沙客房SU1 SU2_（已锁）长沙开福万达酒店客房区清单0920" xfId="3512" xr:uid="{00000000-0005-0000-0000-0000A9890000}"/>
    <cellStyle name="好_长沙客房SU1 SU2_（已锁）长沙开福万达酒店客房区清单0920 2" xfId="2518" xr:uid="{00000000-0005-0000-0000-0000AA890000}"/>
    <cellStyle name="好_长沙客房SU1 SU2_（已锁）长沙开福万达酒店客房区清单0920 2 2" xfId="6404" xr:uid="{00000000-0005-0000-0000-0000AB890000}"/>
    <cellStyle name="好_长沙客房SU1 SU2_（已锁）长沙开福万达酒店客房区清单0920 2 2 2" xfId="7984" xr:uid="{00000000-0005-0000-0000-0000AC890000}"/>
    <cellStyle name="好_长沙客房SU1 SU2_（已锁）长沙开福万达酒店客房区清单0920 2 2 2 2" xfId="23026" xr:uid="{00000000-0005-0000-0000-0000AD890000}"/>
    <cellStyle name="好_长沙客房SU1 SU2_（已锁）长沙开福万达酒店客房区清单0920 2 2 3" xfId="13792" xr:uid="{00000000-0005-0000-0000-0000AE890000}"/>
    <cellStyle name="好_长沙客房SU1 SU2_（已锁）长沙开福万达酒店客房区清单0920 2 2 3 2" xfId="37325" xr:uid="{00000000-0005-0000-0000-0000AF890000}"/>
    <cellStyle name="好_长沙客房SU1 SU2_（已锁）长沙开福万达酒店客房区清单0920 2 2 4" xfId="31120" xr:uid="{00000000-0005-0000-0000-0000B0890000}"/>
    <cellStyle name="好_长沙客房SU1 SU2_（已锁）长沙开福万达酒店客房区清单0920 2 3" xfId="14396" xr:uid="{00000000-0005-0000-0000-0000B1890000}"/>
    <cellStyle name="好_长沙客房SU1 SU2_（已锁）长沙开福万达酒店客房区清单0920 2 3 2" xfId="31122" xr:uid="{00000000-0005-0000-0000-0000B2890000}"/>
    <cellStyle name="好_长沙客房SU1 SU2_（已锁）长沙开福万达酒店客房区清单0920 2 4" xfId="14397" xr:uid="{00000000-0005-0000-0000-0000B3890000}"/>
    <cellStyle name="好_长沙客房SU1 SU2_（已锁）长沙开福万达酒店客房区清单0920 2 4 2" xfId="38707" xr:uid="{00000000-0005-0000-0000-0000B4890000}"/>
    <cellStyle name="好_长沙客房SU1 SU2_（已锁）长沙开福万达酒店客房区清单0920 2 5" xfId="17120" xr:uid="{00000000-0005-0000-0000-0000B5890000}"/>
    <cellStyle name="好_长沙客房SU1 SU2_（已锁）长沙开福万达酒店客房区清单0920 2 5 2" xfId="38708" xr:uid="{00000000-0005-0000-0000-0000B6890000}"/>
    <cellStyle name="好_长沙客房SU1 SU2_（已锁）长沙开福万达酒店客房区清单0920 2 6" xfId="38706" xr:uid="{00000000-0005-0000-0000-0000B7890000}"/>
    <cellStyle name="好_长沙客房SU1 SU2_（已锁）长沙开福万达酒店客房区清单0920 3" xfId="6403" xr:uid="{00000000-0005-0000-0000-0000B8890000}"/>
    <cellStyle name="好_长沙客房SU1 SU2_（已锁）长沙开福万达酒店客房区清单0920 3 2" xfId="7985" xr:uid="{00000000-0005-0000-0000-0000B9890000}"/>
    <cellStyle name="好_长沙客房SU1 SU2_（已锁）长沙开福万达酒店客房区清单0920 3 2 2" xfId="31558" xr:uid="{00000000-0005-0000-0000-0000BA890000}"/>
    <cellStyle name="好_长沙客房SU1 SU2_（已锁）长沙开福万达酒店客房区清单0920 3 3" xfId="11695" xr:uid="{00000000-0005-0000-0000-0000BB890000}"/>
    <cellStyle name="好_长沙客房SU1 SU2_（已锁）长沙开福万达酒店客房区清单0920 3 3 2" xfId="31561" xr:uid="{00000000-0005-0000-0000-0000BC890000}"/>
    <cellStyle name="好_长沙客房SU1 SU2_（已锁）长沙开福万达酒店客房区清单0920 3 4" xfId="38709" xr:uid="{00000000-0005-0000-0000-0000BD890000}"/>
    <cellStyle name="好_长沙客房SU1 SU2_（已锁）长沙开福万达酒店客房区清单0920 4" xfId="14398" xr:uid="{00000000-0005-0000-0000-0000BE890000}"/>
    <cellStyle name="好_长沙客房SU1 SU2_（已锁）长沙开福万达酒店客房区清单0920 4 2" xfId="38710" xr:uid="{00000000-0005-0000-0000-0000BF890000}"/>
    <cellStyle name="好_长沙客房SU1 SU2_（已锁）长沙开福万达酒店客房区清单0920 5" xfId="14399" xr:uid="{00000000-0005-0000-0000-0000C0890000}"/>
    <cellStyle name="好_长沙客房SU1 SU2_（已锁）长沙开福万达酒店客房区清单0920 5 2" xfId="38711" xr:uid="{00000000-0005-0000-0000-0000C1890000}"/>
    <cellStyle name="好_长沙客房SU1 SU2_（已锁）长沙开福万达酒店客房区清单0920 6" xfId="18092" xr:uid="{00000000-0005-0000-0000-0000C2890000}"/>
    <cellStyle name="好_长沙客房SU1 SU2_（已锁）长沙开福万达酒店客房区清单0920 6 2" xfId="31097" xr:uid="{00000000-0005-0000-0000-0000C3890000}"/>
    <cellStyle name="好_长沙客房SU1 SU2_（已锁）长沙开福万达酒店客房区清单0920 7" xfId="38705" xr:uid="{00000000-0005-0000-0000-0000C4890000}"/>
    <cellStyle name="好_支出汇总 " xfId="3513" xr:uid="{00000000-0005-0000-0000-0000C5890000}"/>
    <cellStyle name="好_支出汇总  2" xfId="6405" xr:uid="{00000000-0005-0000-0000-0000C6890000}"/>
    <cellStyle name="好_支出汇总  2 2" xfId="38713" xr:uid="{00000000-0005-0000-0000-0000C7890000}"/>
    <cellStyle name="好_支出汇总  3" xfId="14401" xr:uid="{00000000-0005-0000-0000-0000C8890000}"/>
    <cellStyle name="好_支出汇总  3 2" xfId="38715" xr:uid="{00000000-0005-0000-0000-0000C9890000}"/>
    <cellStyle name="好_支出汇总  4" xfId="14402" xr:uid="{00000000-0005-0000-0000-0000CA890000}"/>
    <cellStyle name="好_支出汇总  4 2" xfId="38717" xr:uid="{00000000-0005-0000-0000-0000CB890000}"/>
    <cellStyle name="好_支出汇总  5" xfId="18093" xr:uid="{00000000-0005-0000-0000-0000CC890000}"/>
    <cellStyle name="好_支出汇总  5 2" xfId="38719" xr:uid="{00000000-0005-0000-0000-0000CD890000}"/>
    <cellStyle name="好_支出汇总  6" xfId="31761" xr:uid="{00000000-0005-0000-0000-0000CE890000}"/>
    <cellStyle name="好_直径线10月份支出汇总表" xfId="3514" xr:uid="{00000000-0005-0000-0000-0000CF890000}"/>
    <cellStyle name="好_直径线10月份支出汇总表 2" xfId="6406" xr:uid="{00000000-0005-0000-0000-0000D0890000}"/>
    <cellStyle name="好_直径线10月份支出汇总表 2 2" xfId="38720" xr:uid="{00000000-0005-0000-0000-0000D1890000}"/>
    <cellStyle name="好_直径线10月份支出汇总表 3" xfId="14403" xr:uid="{00000000-0005-0000-0000-0000D2890000}"/>
    <cellStyle name="好_直径线10月份支出汇总表 3 2" xfId="38721" xr:uid="{00000000-0005-0000-0000-0000D3890000}"/>
    <cellStyle name="好_直径线10月份支出汇总表 4" xfId="14404" xr:uid="{00000000-0005-0000-0000-0000D4890000}"/>
    <cellStyle name="好_直径线10月份支出汇总表 4 2" xfId="38722" xr:uid="{00000000-0005-0000-0000-0000D5890000}"/>
    <cellStyle name="好_直径线10月份支出汇总表 5" xfId="18094" xr:uid="{00000000-0005-0000-0000-0000D6890000}"/>
    <cellStyle name="好_直径线10月份支出汇总表 5 2" xfId="36150" xr:uid="{00000000-0005-0000-0000-0000D7890000}"/>
    <cellStyle name="好_直径线10月份支出汇总表 6" xfId="24262" xr:uid="{00000000-0005-0000-0000-0000D8890000}"/>
    <cellStyle name="好_直径线11月报表" xfId="3516" xr:uid="{00000000-0005-0000-0000-0000D9890000}"/>
    <cellStyle name="好_直径线11月报表 2" xfId="6407" xr:uid="{00000000-0005-0000-0000-0000DA890000}"/>
    <cellStyle name="好_直径线11月报表 2 2" xfId="38724" xr:uid="{00000000-0005-0000-0000-0000DB890000}"/>
    <cellStyle name="好_直径线11月报表 3" xfId="14405" xr:uid="{00000000-0005-0000-0000-0000DC890000}"/>
    <cellStyle name="好_直径线11月报表 3 2" xfId="38725" xr:uid="{00000000-0005-0000-0000-0000DD890000}"/>
    <cellStyle name="好_直径线11月报表 4" xfId="14406" xr:uid="{00000000-0005-0000-0000-0000DE890000}"/>
    <cellStyle name="好_直径线11月报表 4 2" xfId="38726" xr:uid="{00000000-0005-0000-0000-0000DF890000}"/>
    <cellStyle name="好_直径线11月报表 5" xfId="18096" xr:uid="{00000000-0005-0000-0000-0000E0890000}"/>
    <cellStyle name="好_直径线11月报表 5 2" xfId="32466" xr:uid="{00000000-0005-0000-0000-0000E1890000}"/>
    <cellStyle name="好_直径线11月报表 6" xfId="38723" xr:uid="{00000000-0005-0000-0000-0000E2890000}"/>
    <cellStyle name="好_直径线5月报表" xfId="3065" xr:uid="{00000000-0005-0000-0000-0000E3890000}"/>
    <cellStyle name="好_直径线5月报表 2" xfId="6408" xr:uid="{00000000-0005-0000-0000-0000E4890000}"/>
    <cellStyle name="好_直径线5月报表 2 2" xfId="28298" xr:uid="{00000000-0005-0000-0000-0000E5890000}"/>
    <cellStyle name="好_直径线5月报表 3" xfId="9818" xr:uid="{00000000-0005-0000-0000-0000E6890000}"/>
    <cellStyle name="好_直径线5月报表 3 2" xfId="24123" xr:uid="{00000000-0005-0000-0000-0000E7890000}"/>
    <cellStyle name="好_直径线5月报表 4" xfId="9545" xr:uid="{00000000-0005-0000-0000-0000E8890000}"/>
    <cellStyle name="好_直径线5月报表 4 2" xfId="24136" xr:uid="{00000000-0005-0000-0000-0000E9890000}"/>
    <cellStyle name="好_直径线5月报表 5" xfId="17647" xr:uid="{00000000-0005-0000-0000-0000EA890000}"/>
    <cellStyle name="好_直径线5月报表 5 2" xfId="24145" xr:uid="{00000000-0005-0000-0000-0000EB890000}"/>
    <cellStyle name="好_直径线5月报表 6" xfId="26599" xr:uid="{00000000-0005-0000-0000-0000EC890000}"/>
    <cellStyle name="好_直径线9月报表" xfId="3405" xr:uid="{00000000-0005-0000-0000-0000ED890000}"/>
    <cellStyle name="好_直径线9月报表 2" xfId="6409" xr:uid="{00000000-0005-0000-0000-0000EE890000}"/>
    <cellStyle name="好_直径线9月报表 2 2" xfId="38728" xr:uid="{00000000-0005-0000-0000-0000EF890000}"/>
    <cellStyle name="好_直径线9月报表 3" xfId="14407" xr:uid="{00000000-0005-0000-0000-0000F0890000}"/>
    <cellStyle name="好_直径线9月报表 3 2" xfId="38729" xr:uid="{00000000-0005-0000-0000-0000F1890000}"/>
    <cellStyle name="好_直径线9月报表 4" xfId="14408" xr:uid="{00000000-0005-0000-0000-0000F2890000}"/>
    <cellStyle name="好_直径线9月报表 4 2" xfId="38730" xr:uid="{00000000-0005-0000-0000-0000F3890000}"/>
    <cellStyle name="好_直径线9月报表 5" xfId="17988" xr:uid="{00000000-0005-0000-0000-0000F4890000}"/>
    <cellStyle name="好_直径线9月报表 5 2" xfId="38731" xr:uid="{00000000-0005-0000-0000-0000F5890000}"/>
    <cellStyle name="好_直径线9月报表 6" xfId="38727" xr:uid="{00000000-0005-0000-0000-0000F6890000}"/>
    <cellStyle name="好_直径线报销" xfId="1969" xr:uid="{00000000-0005-0000-0000-0000F7890000}"/>
    <cellStyle name="好_直径线报销 2" xfId="6410" xr:uid="{00000000-0005-0000-0000-0000F8890000}"/>
    <cellStyle name="好_直径线报销 2 2" xfId="38734" xr:uid="{00000000-0005-0000-0000-0000F9890000}"/>
    <cellStyle name="好_直径线报销 3" xfId="14409" xr:uid="{00000000-0005-0000-0000-0000FA890000}"/>
    <cellStyle name="好_直径线报销 3 2" xfId="38735" xr:uid="{00000000-0005-0000-0000-0000FB890000}"/>
    <cellStyle name="好_直径线报销 4" xfId="14410" xr:uid="{00000000-0005-0000-0000-0000FC890000}"/>
    <cellStyle name="好_直径线报销 4 2" xfId="38736" xr:uid="{00000000-0005-0000-0000-0000FD890000}"/>
    <cellStyle name="好_直径线报销 5" xfId="16592" xr:uid="{00000000-0005-0000-0000-0000FE890000}"/>
    <cellStyle name="好_直径线报销 5 2" xfId="38737" xr:uid="{00000000-0005-0000-0000-0000FF890000}"/>
    <cellStyle name="好_直径线报销 6" xfId="38732" xr:uid="{00000000-0005-0000-0000-0000008A0000}"/>
    <cellStyle name="好_中昌标底汇报" xfId="1319" xr:uid="{00000000-0005-0000-0000-0000018A0000}"/>
    <cellStyle name="好_中昌标底汇报 2" xfId="3517" xr:uid="{00000000-0005-0000-0000-0000028A0000}"/>
    <cellStyle name="好_中昌标底汇报 2 2" xfId="6412" xr:uid="{00000000-0005-0000-0000-0000038A0000}"/>
    <cellStyle name="好_中昌标底汇报 2 2 2" xfId="7986" xr:uid="{00000000-0005-0000-0000-0000048A0000}"/>
    <cellStyle name="好_中昌标底汇报 2 2 2 2" xfId="38739" xr:uid="{00000000-0005-0000-0000-0000058A0000}"/>
    <cellStyle name="好_中昌标底汇报 2 2 3" xfId="14411" xr:uid="{00000000-0005-0000-0000-0000068A0000}"/>
    <cellStyle name="好_中昌标底汇报 2 2 3 2" xfId="38740" xr:uid="{00000000-0005-0000-0000-0000078A0000}"/>
    <cellStyle name="好_中昌标底汇报 2 2 4" xfId="38738" xr:uid="{00000000-0005-0000-0000-0000088A0000}"/>
    <cellStyle name="好_中昌标底汇报 2 3" xfId="14412" xr:uid="{00000000-0005-0000-0000-0000098A0000}"/>
    <cellStyle name="好_中昌标底汇报 2 3 2" xfId="38741" xr:uid="{00000000-0005-0000-0000-00000A8A0000}"/>
    <cellStyle name="好_中昌标底汇报 2 4" xfId="14413" xr:uid="{00000000-0005-0000-0000-00000B8A0000}"/>
    <cellStyle name="好_中昌标底汇报 2 4 2" xfId="38742" xr:uid="{00000000-0005-0000-0000-00000C8A0000}"/>
    <cellStyle name="好_中昌标底汇报 2 5" xfId="18097" xr:uid="{00000000-0005-0000-0000-00000D8A0000}"/>
    <cellStyle name="好_中昌标底汇报 2 5 2" xfId="38535" xr:uid="{00000000-0005-0000-0000-00000E8A0000}"/>
    <cellStyle name="好_中昌标底汇报 2 6" xfId="24596" xr:uid="{00000000-0005-0000-0000-00000F8A0000}"/>
    <cellStyle name="好_中昌标底汇报 3" xfId="6411" xr:uid="{00000000-0005-0000-0000-0000108A0000}"/>
    <cellStyle name="好_中昌标底汇报 3 2" xfId="7987" xr:uid="{00000000-0005-0000-0000-0000118A0000}"/>
    <cellStyle name="好_中昌标底汇报 3 2 2" xfId="31915" xr:uid="{00000000-0005-0000-0000-0000128A0000}"/>
    <cellStyle name="好_中昌标底汇报 3 3" xfId="14414" xr:uid="{00000000-0005-0000-0000-0000138A0000}"/>
    <cellStyle name="好_中昌标底汇报 3 3 2" xfId="38744" xr:uid="{00000000-0005-0000-0000-0000148A0000}"/>
    <cellStyle name="好_中昌标底汇报 3 4" xfId="38743" xr:uid="{00000000-0005-0000-0000-0000158A0000}"/>
    <cellStyle name="好_中昌标底汇报 4" xfId="14415" xr:uid="{00000000-0005-0000-0000-0000168A0000}"/>
    <cellStyle name="好_中昌标底汇报 4 2" xfId="38745" xr:uid="{00000000-0005-0000-0000-0000178A0000}"/>
    <cellStyle name="好_中昌标底汇报 5" xfId="14416" xr:uid="{00000000-0005-0000-0000-0000188A0000}"/>
    <cellStyle name="好_中昌标底汇报 5 2" xfId="38746" xr:uid="{00000000-0005-0000-0000-0000198A0000}"/>
    <cellStyle name="好_中昌标底汇报 6" xfId="15970" xr:uid="{00000000-0005-0000-0000-00001A8A0000}"/>
    <cellStyle name="好_中昌标底汇报 6 2" xfId="38747" xr:uid="{00000000-0005-0000-0000-00001B8A0000}"/>
    <cellStyle name="好_中昌标底汇报 7" xfId="24593" xr:uid="{00000000-0005-0000-0000-00001C8A0000}"/>
    <cellStyle name="好_中铁六局辽宁公司2013年3月份上半月产值上报" xfId="2201" xr:uid="{00000000-0005-0000-0000-00001D8A0000}"/>
    <cellStyle name="好_中铁六局辽宁公司2013年3月份上半月产值上报 2" xfId="2204" xr:uid="{00000000-0005-0000-0000-00001E8A0000}"/>
    <cellStyle name="好_中铁六局辽宁公司2013年3月份上半月产值上报 2 2" xfId="6414" xr:uid="{00000000-0005-0000-0000-00001F8A0000}"/>
    <cellStyle name="好_中铁六局辽宁公司2013年3月份上半月产值上报 2 2 2" xfId="6956" xr:uid="{00000000-0005-0000-0000-0000208A0000}"/>
    <cellStyle name="好_中铁六局辽宁公司2013年3月份上半月产值上报 2 2 2 2" xfId="38750" xr:uid="{00000000-0005-0000-0000-0000218A0000}"/>
    <cellStyle name="好_中铁六局辽宁公司2013年3月份上半月产值上报 2 2 3" xfId="14417" xr:uid="{00000000-0005-0000-0000-0000228A0000}"/>
    <cellStyle name="好_中铁六局辽宁公司2013年3月份上半月产值上报 2 2 3 2" xfId="38751" xr:uid="{00000000-0005-0000-0000-0000238A0000}"/>
    <cellStyle name="好_中铁六局辽宁公司2013年3月份上半月产值上报 2 2 4" xfId="28759" xr:uid="{00000000-0005-0000-0000-0000248A0000}"/>
    <cellStyle name="好_中铁六局辽宁公司2013年3月份上半月产值上报 2 3" xfId="9795" xr:uid="{00000000-0005-0000-0000-0000258A0000}"/>
    <cellStyle name="好_中铁六局辽宁公司2013年3月份上半月产值上报 2 3 2" xfId="21131" xr:uid="{00000000-0005-0000-0000-0000268A0000}"/>
    <cellStyle name="好_中铁六局辽宁公司2013年3月份上半月产值上报 2 4" xfId="14418" xr:uid="{00000000-0005-0000-0000-0000278A0000}"/>
    <cellStyle name="好_中铁六局辽宁公司2013年3月份上半月产值上报 2 4 2" xfId="38752" xr:uid="{00000000-0005-0000-0000-0000288A0000}"/>
    <cellStyle name="好_中铁六局辽宁公司2013年3月份上半月产值上报 2 5" xfId="16806" xr:uid="{00000000-0005-0000-0000-0000298A0000}"/>
    <cellStyle name="好_中铁六局辽宁公司2013年3月份上半月产值上报 2 5 2" xfId="38753" xr:uid="{00000000-0005-0000-0000-00002A8A0000}"/>
    <cellStyle name="好_中铁六局辽宁公司2013年3月份上半月产值上报 2 6" xfId="38749" xr:uid="{00000000-0005-0000-0000-00002B8A0000}"/>
    <cellStyle name="好_中铁六局辽宁公司2013年3月份上半月产值上报 3" xfId="6413" xr:uid="{00000000-0005-0000-0000-00002C8A0000}"/>
    <cellStyle name="好_中铁六局辽宁公司2013年3月份上半月产值上报 3 2" xfId="7988" xr:uid="{00000000-0005-0000-0000-00002D8A0000}"/>
    <cellStyle name="好_中铁六局辽宁公司2013年3月份上半月产值上报 3 2 2" xfId="38755" xr:uid="{00000000-0005-0000-0000-00002E8A0000}"/>
    <cellStyle name="好_中铁六局辽宁公司2013年3月份上半月产值上报 3 3" xfId="14419" xr:uid="{00000000-0005-0000-0000-00002F8A0000}"/>
    <cellStyle name="好_中铁六局辽宁公司2013年3月份上半月产值上报 3 3 2" xfId="38756" xr:uid="{00000000-0005-0000-0000-0000308A0000}"/>
    <cellStyle name="好_中铁六局辽宁公司2013年3月份上半月产值上报 3 4" xfId="38754" xr:uid="{00000000-0005-0000-0000-0000318A0000}"/>
    <cellStyle name="好_中铁六局辽宁公司2013年3月份上半月产值上报 4" xfId="14420" xr:uid="{00000000-0005-0000-0000-0000328A0000}"/>
    <cellStyle name="好_中铁六局辽宁公司2013年3月份上半月产值上报 4 2" xfId="38757" xr:uid="{00000000-0005-0000-0000-0000338A0000}"/>
    <cellStyle name="好_中铁六局辽宁公司2013年3月份上半月产值上报 5" xfId="14421" xr:uid="{00000000-0005-0000-0000-0000348A0000}"/>
    <cellStyle name="好_中铁六局辽宁公司2013年3月份上半月产值上报 5 2" xfId="38758" xr:uid="{00000000-0005-0000-0000-0000358A0000}"/>
    <cellStyle name="好_中铁六局辽宁公司2013年3月份上半月产值上报 6" xfId="16803" xr:uid="{00000000-0005-0000-0000-0000368A0000}"/>
    <cellStyle name="好_中铁六局辽宁公司2013年3月份上半月产值上报 6 2" xfId="38759" xr:uid="{00000000-0005-0000-0000-0000378A0000}"/>
    <cellStyle name="好_中铁六局辽宁公司2013年3月份上半月产值上报 7" xfId="38748" xr:uid="{00000000-0005-0000-0000-0000388A0000}"/>
    <cellStyle name="好_中铁六局铺架分公司2013年3月份产值完成计划表" xfId="3518" xr:uid="{00000000-0005-0000-0000-0000398A0000}"/>
    <cellStyle name="好_中铁六局铺架分公司2013年3月份产值完成计划表 2" xfId="3519" xr:uid="{00000000-0005-0000-0000-00003A8A0000}"/>
    <cellStyle name="好_中铁六局铺架分公司2013年3月份产值完成计划表 2 2" xfId="6416" xr:uid="{00000000-0005-0000-0000-00003B8A0000}"/>
    <cellStyle name="好_中铁六局铺架分公司2013年3月份产值完成计划表 2 2 2" xfId="7989" xr:uid="{00000000-0005-0000-0000-00003C8A0000}"/>
    <cellStyle name="好_中铁六局铺架分公司2013年3月份产值完成计划表 2 2 2 2" xfId="38761" xr:uid="{00000000-0005-0000-0000-00003D8A0000}"/>
    <cellStyle name="好_中铁六局铺架分公司2013年3月份产值完成计划表 2 2 3" xfId="14422" xr:uid="{00000000-0005-0000-0000-00003E8A0000}"/>
    <cellStyle name="好_中铁六局铺架分公司2013年3月份产值完成计划表 2 2 3 2" xfId="38762" xr:uid="{00000000-0005-0000-0000-00003F8A0000}"/>
    <cellStyle name="好_中铁六局铺架分公司2013年3月份产值完成计划表 2 2 4" xfId="38231" xr:uid="{00000000-0005-0000-0000-0000408A0000}"/>
    <cellStyle name="好_中铁六局铺架分公司2013年3月份产值完成计划表 2 3" xfId="14194" xr:uid="{00000000-0005-0000-0000-0000418A0000}"/>
    <cellStyle name="好_中铁六局铺架分公司2013年3月份产值完成计划表 2 3 2" xfId="22398" xr:uid="{00000000-0005-0000-0000-0000428A0000}"/>
    <cellStyle name="好_中铁六局铺架分公司2013年3月份产值完成计划表 2 4" xfId="14423" xr:uid="{00000000-0005-0000-0000-0000438A0000}"/>
    <cellStyle name="好_中铁六局铺架分公司2013年3月份产值完成计划表 2 4 2" xfId="38763" xr:uid="{00000000-0005-0000-0000-0000448A0000}"/>
    <cellStyle name="好_中铁六局铺架分公司2013年3月份产值完成计划表 2 5" xfId="18099" xr:uid="{00000000-0005-0000-0000-0000458A0000}"/>
    <cellStyle name="好_中铁六局铺架分公司2013年3月份产值完成计划表 2 5 2" xfId="38764" xr:uid="{00000000-0005-0000-0000-0000468A0000}"/>
    <cellStyle name="好_中铁六局铺架分公司2013年3月份产值完成计划表 2 6" xfId="38229" xr:uid="{00000000-0005-0000-0000-0000478A0000}"/>
    <cellStyle name="好_中铁六局铺架分公司2013年3月份产值完成计划表 3" xfId="6415" xr:uid="{00000000-0005-0000-0000-0000488A0000}"/>
    <cellStyle name="好_中铁六局铺架分公司2013年3月份产值完成计划表 3 2" xfId="7990" xr:uid="{00000000-0005-0000-0000-0000498A0000}"/>
    <cellStyle name="好_中铁六局铺架分公司2013年3月份产值完成计划表 3 2 2" xfId="22887" xr:uid="{00000000-0005-0000-0000-00004A8A0000}"/>
    <cellStyle name="好_中铁六局铺架分公司2013年3月份产值完成计划表 3 3" xfId="10901" xr:uid="{00000000-0005-0000-0000-00004B8A0000}"/>
    <cellStyle name="好_中铁六局铺架分公司2013年3月份产值完成计划表 3 3 2" xfId="22901" xr:uid="{00000000-0005-0000-0000-00004C8A0000}"/>
    <cellStyle name="好_中铁六局铺架分公司2013年3月份产值完成计划表 3 4" xfId="38233" xr:uid="{00000000-0005-0000-0000-00004D8A0000}"/>
    <cellStyle name="好_中铁六局铺架分公司2013年3月份产值完成计划表 4" xfId="14197" xr:uid="{00000000-0005-0000-0000-00004E8A0000}"/>
    <cellStyle name="好_中铁六局铺架分公司2013年3月份产值完成计划表 4 2" xfId="38235" xr:uid="{00000000-0005-0000-0000-00004F8A0000}"/>
    <cellStyle name="好_中铁六局铺架分公司2013年3月份产值完成计划表 5" xfId="14424" xr:uid="{00000000-0005-0000-0000-0000508A0000}"/>
    <cellStyle name="好_中铁六局铺架分公司2013年3月份产值完成计划表 5 2" xfId="38237" xr:uid="{00000000-0005-0000-0000-0000518A0000}"/>
    <cellStyle name="好_中铁六局铺架分公司2013年3月份产值完成计划表 6" xfId="18098" xr:uid="{00000000-0005-0000-0000-0000528A0000}"/>
    <cellStyle name="好_中铁六局铺架分公司2013年3月份产值完成计划表 6 2" xfId="28093" xr:uid="{00000000-0005-0000-0000-0000538A0000}"/>
    <cellStyle name="好_中铁六局铺架分公司2013年3月份产值完成计划表 7" xfId="38760" xr:uid="{00000000-0005-0000-0000-0000548A0000}"/>
    <cellStyle name="好_中铁六局铺架分公司2013年4月份产值完成" xfId="916" xr:uid="{00000000-0005-0000-0000-0000558A0000}"/>
    <cellStyle name="好_中铁六局铺架分公司2013年4月份产值完成 2" xfId="3520" xr:uid="{00000000-0005-0000-0000-0000568A0000}"/>
    <cellStyle name="好_中铁六局铺架分公司2013年4月份产值完成 2 2" xfId="6418" xr:uid="{00000000-0005-0000-0000-0000578A0000}"/>
    <cellStyle name="好_中铁六局铺架分公司2013年4月份产值完成 2 2 2" xfId="7991" xr:uid="{00000000-0005-0000-0000-0000588A0000}"/>
    <cellStyle name="好_中铁六局铺架分公司2013年4月份产值完成 2 2 2 2" xfId="38766" xr:uid="{00000000-0005-0000-0000-0000598A0000}"/>
    <cellStyle name="好_中铁六局铺架分公司2013年4月份产值完成 2 2 3" xfId="10655" xr:uid="{00000000-0005-0000-0000-00005A8A0000}"/>
    <cellStyle name="好_中铁六局铺架分公司2013年4月份产值完成 2 2 3 2" xfId="24988" xr:uid="{00000000-0005-0000-0000-00005B8A0000}"/>
    <cellStyle name="好_中铁六局铺架分公司2013年4月份产值完成 2 2 4" xfId="38765" xr:uid="{00000000-0005-0000-0000-00005C8A0000}"/>
    <cellStyle name="好_中铁六局铺架分公司2013年4月份产值完成 2 3" xfId="14425" xr:uid="{00000000-0005-0000-0000-00005D8A0000}"/>
    <cellStyle name="好_中铁六局铺架分公司2013年4月份产值完成 2 3 2" xfId="38767" xr:uid="{00000000-0005-0000-0000-00005E8A0000}"/>
    <cellStyle name="好_中铁六局铺架分公司2013年4月份产值完成 2 4" xfId="14426" xr:uid="{00000000-0005-0000-0000-00005F8A0000}"/>
    <cellStyle name="好_中铁六局铺架分公司2013年4月份产值完成 2 4 2" xfId="38768" xr:uid="{00000000-0005-0000-0000-0000608A0000}"/>
    <cellStyle name="好_中铁六局铺架分公司2013年4月份产值完成 2 5" xfId="17816" xr:uid="{00000000-0005-0000-0000-0000618A0000}"/>
    <cellStyle name="好_中铁六局铺架分公司2013年4月份产值完成 2 5 2" xfId="38769" xr:uid="{00000000-0005-0000-0000-0000628A0000}"/>
    <cellStyle name="好_中铁六局铺架分公司2013年4月份产值完成 2 6" xfId="26404" xr:uid="{00000000-0005-0000-0000-0000638A0000}"/>
    <cellStyle name="好_中铁六局铺架分公司2013年4月份产值完成 3" xfId="6417" xr:uid="{00000000-0005-0000-0000-0000648A0000}"/>
    <cellStyle name="好_中铁六局铺架分公司2013年4月份产值完成 3 2" xfId="7992" xr:uid="{00000000-0005-0000-0000-0000658A0000}"/>
    <cellStyle name="好_中铁六局铺架分公司2013年4月份产值完成 3 2 2" xfId="38771" xr:uid="{00000000-0005-0000-0000-0000668A0000}"/>
    <cellStyle name="好_中铁六局铺架分公司2013年4月份产值完成 3 3" xfId="14427" xr:uid="{00000000-0005-0000-0000-0000678A0000}"/>
    <cellStyle name="好_中铁六局铺架分公司2013年4月份产值完成 3 3 2" xfId="38772" xr:uid="{00000000-0005-0000-0000-0000688A0000}"/>
    <cellStyle name="好_中铁六局铺架分公司2013年4月份产值完成 3 4" xfId="38770" xr:uid="{00000000-0005-0000-0000-0000698A0000}"/>
    <cellStyle name="好_中铁六局铺架分公司2013年4月份产值完成 4" xfId="14428" xr:uid="{00000000-0005-0000-0000-00006A8A0000}"/>
    <cellStyle name="好_中铁六局铺架分公司2013年4月份产值完成 4 2" xfId="38773" xr:uid="{00000000-0005-0000-0000-00006B8A0000}"/>
    <cellStyle name="好_中铁六局铺架分公司2013年4月份产值完成 5" xfId="14429" xr:uid="{00000000-0005-0000-0000-00006C8A0000}"/>
    <cellStyle name="好_中铁六局铺架分公司2013年4月份产值完成 5 2" xfId="27745" xr:uid="{00000000-0005-0000-0000-00006D8A0000}"/>
    <cellStyle name="好_中铁六局铺架分公司2013年4月份产值完成 6" xfId="15680" xr:uid="{00000000-0005-0000-0000-00006E8A0000}"/>
    <cellStyle name="好_中铁六局铺架分公司2013年4月份产值完成 6 2" xfId="22490" xr:uid="{00000000-0005-0000-0000-00006F8A0000}"/>
    <cellStyle name="好_中铁六局铺架分公司2013年4月份产值完成 7" xfId="33028" xr:uid="{00000000-0005-0000-0000-0000708A0000}"/>
    <cellStyle name="好_中铁六局铺架分公司2013年5月份产值完成" xfId="3521" xr:uid="{00000000-0005-0000-0000-0000718A0000}"/>
    <cellStyle name="好_中铁六局铺架分公司2013年5月份产值完成 2" xfId="3522" xr:uid="{00000000-0005-0000-0000-0000728A0000}"/>
    <cellStyle name="好_中铁六局铺架分公司2013年5月份产值完成 2 2" xfId="6420" xr:uid="{00000000-0005-0000-0000-0000738A0000}"/>
    <cellStyle name="好_中铁六局铺架分公司2013年5月份产值完成 2 2 2" xfId="35352" xr:uid="{00000000-0005-0000-0000-0000748A0000}"/>
    <cellStyle name="好_中铁六局铺架分公司2013年5月份产值完成 2 3" xfId="12942" xr:uid="{00000000-0005-0000-0000-0000758A0000}"/>
    <cellStyle name="好_中铁六局铺架分公司2013年5月份产值完成 2 3 2" xfId="35355" xr:uid="{00000000-0005-0000-0000-0000768A0000}"/>
    <cellStyle name="好_中铁六局铺架分公司2013年5月份产值完成 2 4" xfId="9325" xr:uid="{00000000-0005-0000-0000-0000778A0000}"/>
    <cellStyle name="好_中铁六局铺架分公司2013年5月份产值完成 2 4 2" xfId="25765" xr:uid="{00000000-0005-0000-0000-0000788A0000}"/>
    <cellStyle name="好_中铁六局铺架分公司2013年5月份产值完成 2 5" xfId="18101" xr:uid="{00000000-0005-0000-0000-0000798A0000}"/>
    <cellStyle name="好_中铁六局铺架分公司2013年5月份产值完成 2 5 2" xfId="24668" xr:uid="{00000000-0005-0000-0000-00007A8A0000}"/>
    <cellStyle name="好_中铁六局铺架分公司2013年5月份产值完成 2 6" xfId="38774" xr:uid="{00000000-0005-0000-0000-00007B8A0000}"/>
    <cellStyle name="好_中铁六局铺架分公司2013年5月份产值完成 3" xfId="6419" xr:uid="{00000000-0005-0000-0000-00007C8A0000}"/>
    <cellStyle name="好_中铁六局铺架分公司2013年5月份产值完成 3 2" xfId="38775" xr:uid="{00000000-0005-0000-0000-00007D8A0000}"/>
    <cellStyle name="好_中铁六局铺架分公司2013年5月份产值完成 4" xfId="13172" xr:uid="{00000000-0005-0000-0000-00007E8A0000}"/>
    <cellStyle name="好_中铁六局铺架分公司2013年5月份产值完成 4 2" xfId="35920" xr:uid="{00000000-0005-0000-0000-00007F8A0000}"/>
    <cellStyle name="好_中铁六局铺架分公司2013年5月份产值完成 5" xfId="13173" xr:uid="{00000000-0005-0000-0000-0000808A0000}"/>
    <cellStyle name="好_中铁六局铺架分公司2013年5月份产值完成 5 2" xfId="35922" xr:uid="{00000000-0005-0000-0000-0000818A0000}"/>
    <cellStyle name="好_中铁六局铺架分公司2013年5月份产值完成 6" xfId="18100" xr:uid="{00000000-0005-0000-0000-0000828A0000}"/>
    <cellStyle name="好_中铁六局铺架分公司2013年5月份产值完成 6 2" xfId="35924" xr:uid="{00000000-0005-0000-0000-0000838A0000}"/>
    <cellStyle name="好_中铁六局铺架分公司2013年5月份产值完成 7" xfId="38283" xr:uid="{00000000-0005-0000-0000-0000848A0000}"/>
    <cellStyle name="好_中铁六局铺架分公司2013年6月份产值完成" xfId="3523" xr:uid="{00000000-0005-0000-0000-0000858A0000}"/>
    <cellStyle name="好_中铁六局铺架分公司2013年6月份产值完成 2" xfId="2021" xr:uid="{00000000-0005-0000-0000-0000868A0000}"/>
    <cellStyle name="好_中铁六局铺架分公司2013年6月份产值完成 2 2" xfId="6422" xr:uid="{00000000-0005-0000-0000-0000878A0000}"/>
    <cellStyle name="好_中铁六局铺架分公司2013年6月份产值完成 2 2 2" xfId="38778" xr:uid="{00000000-0005-0000-0000-0000888A0000}"/>
    <cellStyle name="好_中铁六局铺架分公司2013年6月份产值完成 2 3" xfId="14430" xr:uid="{00000000-0005-0000-0000-0000898A0000}"/>
    <cellStyle name="好_中铁六局铺架分公司2013年6月份产值完成 2 3 2" xfId="38780" xr:uid="{00000000-0005-0000-0000-00008A8A0000}"/>
    <cellStyle name="好_中铁六局铺架分公司2013年6月份产值完成 2 4" xfId="14432" xr:uid="{00000000-0005-0000-0000-00008B8A0000}"/>
    <cellStyle name="好_中铁六局铺架分公司2013年6月份产值完成 2 4 2" xfId="38782" xr:uid="{00000000-0005-0000-0000-00008C8A0000}"/>
    <cellStyle name="好_中铁六局铺架分公司2013年6月份产值完成 2 5" xfId="16635" xr:uid="{00000000-0005-0000-0000-00008D8A0000}"/>
    <cellStyle name="好_中铁六局铺架分公司2013年6月份产值完成 2 5 2" xfId="38784" xr:uid="{00000000-0005-0000-0000-00008E8A0000}"/>
    <cellStyle name="好_中铁六局铺架分公司2013年6月份产值完成 2 6" xfId="38777" xr:uid="{00000000-0005-0000-0000-00008F8A0000}"/>
    <cellStyle name="好_中铁六局铺架分公司2013年6月份产值完成 3" xfId="6421" xr:uid="{00000000-0005-0000-0000-0000908A0000}"/>
    <cellStyle name="好_中铁六局铺架分公司2013年6月份产值完成 3 2" xfId="38785" xr:uid="{00000000-0005-0000-0000-0000918A0000}"/>
    <cellStyle name="好_中铁六局铺架分公司2013年6月份产值完成 4" xfId="9848" xr:uid="{00000000-0005-0000-0000-0000928A0000}"/>
    <cellStyle name="好_中铁六局铺架分公司2013年6月份产值完成 4 2" xfId="29941" xr:uid="{00000000-0005-0000-0000-0000938A0000}"/>
    <cellStyle name="好_中铁六局铺架分公司2013年6月份产值完成 5" xfId="13421" xr:uid="{00000000-0005-0000-0000-0000948A0000}"/>
    <cellStyle name="好_中铁六局铺架分公司2013年6月份产值完成 5 2" xfId="36484" xr:uid="{00000000-0005-0000-0000-0000958A0000}"/>
    <cellStyle name="好_中铁六局铺架分公司2013年6月份产值完成 6" xfId="18102" xr:uid="{00000000-0005-0000-0000-0000968A0000}"/>
    <cellStyle name="好_中铁六局铺架分公司2013年6月份产值完成 6 2" xfId="36493" xr:uid="{00000000-0005-0000-0000-0000978A0000}"/>
    <cellStyle name="好_中铁六局铺架分公司2013年6月份产值完成 7" xfId="38776" xr:uid="{00000000-0005-0000-0000-0000988A0000}"/>
    <cellStyle name="好_中铁六局铺架分公司2013年6月份产值完成123" xfId="3524" xr:uid="{00000000-0005-0000-0000-0000998A0000}"/>
    <cellStyle name="好_中铁六局铺架分公司2013年6月份产值完成123 2" xfId="3525" xr:uid="{00000000-0005-0000-0000-00009A8A0000}"/>
    <cellStyle name="好_中铁六局铺架分公司2013年6月份产值完成123 2 2" xfId="6424" xr:uid="{00000000-0005-0000-0000-00009B8A0000}"/>
    <cellStyle name="好_中铁六局铺架分公司2013年6月份产值完成123 2 2 2" xfId="21550" xr:uid="{00000000-0005-0000-0000-00009C8A0000}"/>
    <cellStyle name="好_中铁六局铺架分公司2013年6月份产值完成123 2 3" xfId="14433" xr:uid="{00000000-0005-0000-0000-00009D8A0000}"/>
    <cellStyle name="好_中铁六局铺架分公司2013年6月份产值完成123 2 3 2" xfId="38787" xr:uid="{00000000-0005-0000-0000-00009E8A0000}"/>
    <cellStyle name="好_中铁六局铺架分公司2013年6月份产值完成123 2 4" xfId="14434" xr:uid="{00000000-0005-0000-0000-00009F8A0000}"/>
    <cellStyle name="好_中铁六局铺架分公司2013年6月份产值完成123 2 4 2" xfId="38788" xr:uid="{00000000-0005-0000-0000-0000A08A0000}"/>
    <cellStyle name="好_中铁六局铺架分公司2013年6月份产值完成123 2 5" xfId="18104" xr:uid="{00000000-0005-0000-0000-0000A18A0000}"/>
    <cellStyle name="好_中铁六局铺架分公司2013年6月份产值完成123 2 5 2" xfId="36587" xr:uid="{00000000-0005-0000-0000-0000A28A0000}"/>
    <cellStyle name="好_中铁六局铺架分公司2013年6月份产值完成123 2 6" xfId="33843" xr:uid="{00000000-0005-0000-0000-0000A38A0000}"/>
    <cellStyle name="好_中铁六局铺架分公司2013年6月份产值完成123 3" xfId="6423" xr:uid="{00000000-0005-0000-0000-0000A48A0000}"/>
    <cellStyle name="好_中铁六局铺架分公司2013年6月份产值完成123 3 2" xfId="30560" xr:uid="{00000000-0005-0000-0000-0000A58A0000}"/>
    <cellStyle name="好_中铁六局铺架分公司2013年6月份产值完成123 4" xfId="11290" xr:uid="{00000000-0005-0000-0000-0000A68A0000}"/>
    <cellStyle name="好_中铁六局铺架分公司2013年6月份产值完成123 4 2" xfId="30563" xr:uid="{00000000-0005-0000-0000-0000A78A0000}"/>
    <cellStyle name="好_中铁六局铺架分公司2013年6月份产值完成123 5" xfId="11292" xr:uid="{00000000-0005-0000-0000-0000A88A0000}"/>
    <cellStyle name="好_中铁六局铺架分公司2013年6月份产值完成123 5 2" xfId="30566" xr:uid="{00000000-0005-0000-0000-0000A98A0000}"/>
    <cellStyle name="好_中铁六局铺架分公司2013年6月份产值完成123 6" xfId="18103" xr:uid="{00000000-0005-0000-0000-0000AA8A0000}"/>
    <cellStyle name="好_中铁六局铺架分公司2013年6月份产值完成123 6 2" xfId="30568" xr:uid="{00000000-0005-0000-0000-0000AB8A0000}"/>
    <cellStyle name="好_中铁六局铺架分公司2013年6月份产值完成123 7" xfId="38786" xr:uid="{00000000-0005-0000-0000-0000AC8A0000}"/>
    <cellStyle name="好_中铁六局铺架分公司2013年7月份产值完成" xfId="2870" xr:uid="{00000000-0005-0000-0000-0000AD8A0000}"/>
    <cellStyle name="好_中铁六局铺架分公司2013年7月份产值完成 2" xfId="3485" xr:uid="{00000000-0005-0000-0000-0000AE8A0000}"/>
    <cellStyle name="好_中铁六局铺架分公司2013年7月份产值完成 2 2" xfId="6426" xr:uid="{00000000-0005-0000-0000-0000AF8A0000}"/>
    <cellStyle name="好_中铁六局铺架分公司2013年7月份产值完成 2 2 2" xfId="24872" xr:uid="{00000000-0005-0000-0000-0000B08A0000}"/>
    <cellStyle name="好_中铁六局铺架分公司2013年7月份产值完成 2 3" xfId="14435" xr:uid="{00000000-0005-0000-0000-0000B18A0000}"/>
    <cellStyle name="好_中铁六局铺架分公司2013年7月份产值完成 2 3 2" xfId="24874" xr:uid="{00000000-0005-0000-0000-0000B28A0000}"/>
    <cellStyle name="好_中铁六局铺架分公司2013年7月份产值完成 2 4" xfId="14436" xr:uid="{00000000-0005-0000-0000-0000B38A0000}"/>
    <cellStyle name="好_中铁六局铺架分公司2013年7月份产值完成 2 4 2" xfId="24877" xr:uid="{00000000-0005-0000-0000-0000B48A0000}"/>
    <cellStyle name="好_中铁六局铺架分公司2013年7月份产值完成 2 5" xfId="18065" xr:uid="{00000000-0005-0000-0000-0000B58A0000}"/>
    <cellStyle name="好_中铁六局铺架分公司2013年7月份产值完成 2 5 2" xfId="32775" xr:uid="{00000000-0005-0000-0000-0000B68A0000}"/>
    <cellStyle name="好_中铁六局铺架分公司2013年7月份产值完成 2 6" xfId="33824" xr:uid="{00000000-0005-0000-0000-0000B78A0000}"/>
    <cellStyle name="好_中铁六局铺架分公司2013年7月份产值完成 3" xfId="6425" xr:uid="{00000000-0005-0000-0000-0000B88A0000}"/>
    <cellStyle name="好_中铁六局铺架分公司2013年7月份产值完成 3 2" xfId="33826" xr:uid="{00000000-0005-0000-0000-0000B98A0000}"/>
    <cellStyle name="好_中铁六局铺架分公司2013年7月份产值完成 4" xfId="12598" xr:uid="{00000000-0005-0000-0000-0000BA8A0000}"/>
    <cellStyle name="好_中铁六局铺架分公司2013年7月份产值完成 4 2" xfId="33828" xr:uid="{00000000-0005-0000-0000-0000BB8A0000}"/>
    <cellStyle name="好_中铁六局铺架分公司2013年7月份产值完成 5" xfId="14437" xr:uid="{00000000-0005-0000-0000-0000BC8A0000}"/>
    <cellStyle name="好_中铁六局铺架分公司2013年7月份产值完成 5 2" xfId="33830" xr:uid="{00000000-0005-0000-0000-0000BD8A0000}"/>
    <cellStyle name="好_中铁六局铺架分公司2013年7月份产值完成 6" xfId="17460" xr:uid="{00000000-0005-0000-0000-0000BE8A0000}"/>
    <cellStyle name="好_中铁六局铺架分公司2013年7月份产值完成 6 2" xfId="38789" xr:uid="{00000000-0005-0000-0000-0000BF8A0000}"/>
    <cellStyle name="好_中铁六局铺架分公司2013年7月份产值完成 7" xfId="33822" xr:uid="{00000000-0005-0000-0000-0000C08A0000}"/>
    <cellStyle name="好_中铁六局铺架分公司2013年7月份产值完成123" xfId="3526" xr:uid="{00000000-0005-0000-0000-0000C18A0000}"/>
    <cellStyle name="好_中铁六局铺架分公司2013年7月份产值完成123 2" xfId="3527" xr:uid="{00000000-0005-0000-0000-0000C28A0000}"/>
    <cellStyle name="好_中铁六局铺架分公司2013年7月份产值完成123 2 2" xfId="6428" xr:uid="{00000000-0005-0000-0000-0000C38A0000}"/>
    <cellStyle name="好_中铁六局铺架分公司2013年7月份产值完成123 2 2 2" xfId="38793" xr:uid="{00000000-0005-0000-0000-0000C48A0000}"/>
    <cellStyle name="好_中铁六局铺架分公司2013年7月份产值完成123 2 3" xfId="14439" xr:uid="{00000000-0005-0000-0000-0000C58A0000}"/>
    <cellStyle name="好_中铁六局铺架分公司2013年7月份产值完成123 2 3 2" xfId="38794" xr:uid="{00000000-0005-0000-0000-0000C68A0000}"/>
    <cellStyle name="好_中铁六局铺架分公司2013年7月份产值完成123 2 4" xfId="11510" xr:uid="{00000000-0005-0000-0000-0000C78A0000}"/>
    <cellStyle name="好_中铁六局铺架分公司2013年7月份产值完成123 2 4 2" xfId="31116" xr:uid="{00000000-0005-0000-0000-0000C88A0000}"/>
    <cellStyle name="好_中铁六局铺架分公司2013年7月份产值完成123 2 5" xfId="18106" xr:uid="{00000000-0005-0000-0000-0000C98A0000}"/>
    <cellStyle name="好_中铁六局铺架分公司2013年7月份产值完成123 2 5 2" xfId="31118" xr:uid="{00000000-0005-0000-0000-0000CA8A0000}"/>
    <cellStyle name="好_中铁六局铺架分公司2013年7月份产值完成123 2 6" xfId="38792" xr:uid="{00000000-0005-0000-0000-0000CB8A0000}"/>
    <cellStyle name="好_中铁六局铺架分公司2013年7月份产值完成123 3" xfId="6427" xr:uid="{00000000-0005-0000-0000-0000CC8A0000}"/>
    <cellStyle name="好_中铁六局铺架分公司2013年7月份产值完成123 3 2" xfId="38795" xr:uid="{00000000-0005-0000-0000-0000CD8A0000}"/>
    <cellStyle name="好_中铁六局铺架分公司2013年7月份产值完成123 4" xfId="14440" xr:uid="{00000000-0005-0000-0000-0000CE8A0000}"/>
    <cellStyle name="好_中铁六局铺架分公司2013年7月份产值完成123 4 2" xfId="38796" xr:uid="{00000000-0005-0000-0000-0000CF8A0000}"/>
    <cellStyle name="好_中铁六局铺架分公司2013年7月份产值完成123 5" xfId="14441" xr:uid="{00000000-0005-0000-0000-0000D08A0000}"/>
    <cellStyle name="好_中铁六局铺架分公司2013年7月份产值完成123 5 2" xfId="38797" xr:uid="{00000000-0005-0000-0000-0000D18A0000}"/>
    <cellStyle name="好_中铁六局铺架分公司2013年7月份产值完成123 6" xfId="18105" xr:uid="{00000000-0005-0000-0000-0000D28A0000}"/>
    <cellStyle name="好_中铁六局铺架分公司2013年7月份产值完成123 6 2" xfId="29041" xr:uid="{00000000-0005-0000-0000-0000D38A0000}"/>
    <cellStyle name="好_中铁六局铺架分公司2013年7月份产值完成123 7" xfId="38791" xr:uid="{00000000-0005-0000-0000-0000D48A0000}"/>
    <cellStyle name="好_中铁六局铺架分公司2013年8月份半月产值完成" xfId="3528" xr:uid="{00000000-0005-0000-0000-0000D58A0000}"/>
    <cellStyle name="好_中铁六局铺架分公司2013年8月份半月产值完成 2" xfId="2969" xr:uid="{00000000-0005-0000-0000-0000D68A0000}"/>
    <cellStyle name="好_中铁六局铺架分公司2013年8月份半月产值完成 2 2" xfId="6430" xr:uid="{00000000-0005-0000-0000-0000D78A0000}"/>
    <cellStyle name="好_中铁六局铺架分公司2013年8月份半月产值完成 2 2 2" xfId="34501" xr:uid="{00000000-0005-0000-0000-0000D88A0000}"/>
    <cellStyle name="好_中铁六局铺架分公司2013年8月份半月产值完成 2 3" xfId="14442" xr:uid="{00000000-0005-0000-0000-0000D98A0000}"/>
    <cellStyle name="好_中铁六局铺架分公司2013年8月份半月产值完成 2 3 2" xfId="27699" xr:uid="{00000000-0005-0000-0000-0000DA8A0000}"/>
    <cellStyle name="好_中铁六局铺架分公司2013年8月份半月产值完成 2 4" xfId="14443" xr:uid="{00000000-0005-0000-0000-0000DB8A0000}"/>
    <cellStyle name="好_中铁六局铺架分公司2013年8月份半月产值完成 2 4 2" xfId="38799" xr:uid="{00000000-0005-0000-0000-0000DC8A0000}"/>
    <cellStyle name="好_中铁六局铺架分公司2013年8月份半月产值完成 2 5" xfId="17555" xr:uid="{00000000-0005-0000-0000-0000DD8A0000}"/>
    <cellStyle name="好_中铁六局铺架分公司2013年8月份半月产值完成 2 5 2" xfId="29719" xr:uid="{00000000-0005-0000-0000-0000DE8A0000}"/>
    <cellStyle name="好_中铁六局铺架分公司2013年8月份半月产值完成 2 6" xfId="34498" xr:uid="{00000000-0005-0000-0000-0000DF8A0000}"/>
    <cellStyle name="好_中铁六局铺架分公司2013年8月份半月产值完成 3" xfId="6429" xr:uid="{00000000-0005-0000-0000-0000E08A0000}"/>
    <cellStyle name="好_中铁六局铺架分公司2013年8月份半月产值完成 3 2" xfId="34504" xr:uid="{00000000-0005-0000-0000-0000E18A0000}"/>
    <cellStyle name="好_中铁六局铺架分公司2013年8月份半月产值完成 4" xfId="9452" xr:uid="{00000000-0005-0000-0000-0000E28A0000}"/>
    <cellStyle name="好_中铁六局铺架分公司2013年8月份半月产值完成 4 2" xfId="21874" xr:uid="{00000000-0005-0000-0000-0000E38A0000}"/>
    <cellStyle name="好_中铁六局铺架分公司2013年8月份半月产值完成 5" xfId="12805" xr:uid="{00000000-0005-0000-0000-0000E48A0000}"/>
    <cellStyle name="好_中铁六局铺架分公司2013年8月份半月产值完成 5 2" xfId="34522" xr:uid="{00000000-0005-0000-0000-0000E58A0000}"/>
    <cellStyle name="好_中铁六局铺架分公司2013年8月份半月产值完成 6" xfId="18107" xr:uid="{00000000-0005-0000-0000-0000E68A0000}"/>
    <cellStyle name="好_中铁六局铺架分公司2013年8月份半月产值完成 6 2" xfId="34530" xr:uid="{00000000-0005-0000-0000-0000E78A0000}"/>
    <cellStyle name="好_中铁六局铺架分公司2013年8月份半月产值完成 7" xfId="38798" xr:uid="{00000000-0005-0000-0000-0000E88A0000}"/>
    <cellStyle name="好_中铁六局铺架分公司2013年8月份产值完成统计表" xfId="2331" xr:uid="{00000000-0005-0000-0000-0000E98A0000}"/>
    <cellStyle name="好_中铁六局铺架分公司2013年8月份产值完成统计表 2" xfId="3529" xr:uid="{00000000-0005-0000-0000-0000EA8A0000}"/>
    <cellStyle name="好_中铁六局铺架分公司2013年8月份产值完成统计表 2 2" xfId="6432" xr:uid="{00000000-0005-0000-0000-0000EB8A0000}"/>
    <cellStyle name="好_中铁六局铺架分公司2013年8月份产值完成统计表 2 2 2" xfId="26725" xr:uid="{00000000-0005-0000-0000-0000EC8A0000}"/>
    <cellStyle name="好_中铁六局铺架分公司2013年8月份产值完成统计表 2 3" xfId="8849" xr:uid="{00000000-0005-0000-0000-0000ED8A0000}"/>
    <cellStyle name="好_中铁六局铺架分公司2013年8月份产值完成统计表 2 3 2" xfId="26727" xr:uid="{00000000-0005-0000-0000-0000EE8A0000}"/>
    <cellStyle name="好_中铁六局铺架分公司2013年8月份产值完成统计表 2 4" xfId="14444" xr:uid="{00000000-0005-0000-0000-0000EF8A0000}"/>
    <cellStyle name="好_中铁六局铺架分公司2013年8月份产值完成统计表 2 4 2" xfId="26729" xr:uid="{00000000-0005-0000-0000-0000F08A0000}"/>
    <cellStyle name="好_中铁六局铺架分公司2013年8月份产值完成统计表 2 5" xfId="18108" xr:uid="{00000000-0005-0000-0000-0000F18A0000}"/>
    <cellStyle name="好_中铁六局铺架分公司2013年8月份产值完成统计表 2 5 2" xfId="38800" xr:uid="{00000000-0005-0000-0000-0000F28A0000}"/>
    <cellStyle name="好_中铁六局铺架分公司2013年8月份产值完成统计表 2 6" xfId="29975" xr:uid="{00000000-0005-0000-0000-0000F38A0000}"/>
    <cellStyle name="好_中铁六局铺架分公司2013年8月份产值完成统计表 3" xfId="6431" xr:uid="{00000000-0005-0000-0000-0000F48A0000}"/>
    <cellStyle name="好_中铁六局铺架分公司2013年8月份产值完成统计表 3 2" xfId="31124" xr:uid="{00000000-0005-0000-0000-0000F58A0000}"/>
    <cellStyle name="好_中铁六局铺架分公司2013年8月份产值完成统计表 4" xfId="14445" xr:uid="{00000000-0005-0000-0000-0000F68A0000}"/>
    <cellStyle name="好_中铁六局铺架分公司2013年8月份产值完成统计表 4 2" xfId="38801" xr:uid="{00000000-0005-0000-0000-0000F78A0000}"/>
    <cellStyle name="好_中铁六局铺架分公司2013年8月份产值完成统计表 5" xfId="14446" xr:uid="{00000000-0005-0000-0000-0000F88A0000}"/>
    <cellStyle name="好_中铁六局铺架分公司2013年8月份产值完成统计表 5 2" xfId="38802" xr:uid="{00000000-0005-0000-0000-0000F98A0000}"/>
    <cellStyle name="好_中铁六局铺架分公司2013年8月份产值完成统计表 6" xfId="16931" xr:uid="{00000000-0005-0000-0000-0000FA8A0000}"/>
    <cellStyle name="好_中铁六局铺架分公司2013年8月份产值完成统计表 6 2" xfId="38803" xr:uid="{00000000-0005-0000-0000-0000FB8A0000}"/>
    <cellStyle name="好_中铁六局铺架分公司2013年8月份产值完成统计表 7" xfId="25436" xr:uid="{00000000-0005-0000-0000-0000FC8A0000}"/>
    <cellStyle name="好_中铁六局铺架分公司2013年9月份产值完成统计表" xfId="2227" xr:uid="{00000000-0005-0000-0000-0000FD8A0000}"/>
    <cellStyle name="好_中铁六局铺架分公司2013年9月份产值完成统计表 2" xfId="2229" xr:uid="{00000000-0005-0000-0000-0000FE8A0000}"/>
    <cellStyle name="好_中铁六局铺架分公司2013年9月份产值完成统计表 2 2" xfId="6434" xr:uid="{00000000-0005-0000-0000-0000FF8A0000}"/>
    <cellStyle name="好_中铁六局铺架分公司2013年9月份产值完成统计表 2 2 2" xfId="38806" xr:uid="{00000000-0005-0000-0000-0000008B0000}"/>
    <cellStyle name="好_中铁六局铺架分公司2013年9月份产值完成统计表 2 3" xfId="14447" xr:uid="{00000000-0005-0000-0000-0000018B0000}"/>
    <cellStyle name="好_中铁六局铺架分公司2013年9月份产值完成统计表 2 3 2" xfId="38807" xr:uid="{00000000-0005-0000-0000-0000028B0000}"/>
    <cellStyle name="好_中铁六局铺架分公司2013年9月份产值完成统计表 2 4" xfId="14448" xr:uid="{00000000-0005-0000-0000-0000038B0000}"/>
    <cellStyle name="好_中铁六局铺架分公司2013年9月份产值完成统计表 2 4 2" xfId="38808" xr:uid="{00000000-0005-0000-0000-0000048B0000}"/>
    <cellStyle name="好_中铁六局铺架分公司2013年9月份产值完成统计表 2 5" xfId="16831" xr:uid="{00000000-0005-0000-0000-0000058B0000}"/>
    <cellStyle name="好_中铁六局铺架分公司2013年9月份产值完成统计表 2 5 2" xfId="38809" xr:uid="{00000000-0005-0000-0000-0000068B0000}"/>
    <cellStyle name="好_中铁六局铺架分公司2013年9月份产值完成统计表 2 6" xfId="38805" xr:uid="{00000000-0005-0000-0000-0000078B0000}"/>
    <cellStyle name="好_中铁六局铺架分公司2013年9月份产值完成统计表 3" xfId="6433" xr:uid="{00000000-0005-0000-0000-0000088B0000}"/>
    <cellStyle name="好_中铁六局铺架分公司2013年9月份产值完成统计表 3 2" xfId="28645" xr:uid="{00000000-0005-0000-0000-0000098B0000}"/>
    <cellStyle name="好_中铁六局铺架分公司2013年9月份产值完成统计表 4" xfId="14449" xr:uid="{00000000-0005-0000-0000-00000A8B0000}"/>
    <cellStyle name="好_中铁六局铺架分公司2013年9月份产值完成统计表 4 2" xfId="28649" xr:uid="{00000000-0005-0000-0000-00000B8B0000}"/>
    <cellStyle name="好_中铁六局铺架分公司2013年9月份产值完成统计表 5" xfId="14450" xr:uid="{00000000-0005-0000-0000-00000C8B0000}"/>
    <cellStyle name="好_中铁六局铺架分公司2013年9月份产值完成统计表 5 2" xfId="38811" xr:uid="{00000000-0005-0000-0000-00000D8B0000}"/>
    <cellStyle name="好_中铁六局铺架分公司2013年9月份产值完成统计表 6" xfId="16829" xr:uid="{00000000-0005-0000-0000-00000E8B0000}"/>
    <cellStyle name="好_中铁六局铺架分公司2013年9月份产值完成统计表 6 2" xfId="38813" xr:uid="{00000000-0005-0000-0000-00000F8B0000}"/>
    <cellStyle name="好_中铁六局铺架分公司2013年9月份产值完成统计表 7" xfId="38804" xr:uid="{00000000-0005-0000-0000-0000108B0000}"/>
    <cellStyle name="好_中铁六局铺架分公司2013年9月份上半月产值完成统计表" xfId="2192" xr:uid="{00000000-0005-0000-0000-0000118B0000}"/>
    <cellStyle name="好_中铁六局铺架分公司2013年9月份上半月产值完成统计表 2" xfId="2299" xr:uid="{00000000-0005-0000-0000-0000128B0000}"/>
    <cellStyle name="好_中铁六局铺架分公司2013年9月份上半月产值完成统计表 2 2" xfId="6436" xr:uid="{00000000-0005-0000-0000-0000138B0000}"/>
    <cellStyle name="好_中铁六局铺架分公司2013年9月份上半月产值完成统计表 2 2 2" xfId="38816" xr:uid="{00000000-0005-0000-0000-0000148B0000}"/>
    <cellStyle name="好_中铁六局铺架分公司2013年9月份上半月产值完成统计表 2 3" xfId="14451" xr:uid="{00000000-0005-0000-0000-0000158B0000}"/>
    <cellStyle name="好_中铁六局铺架分公司2013年9月份上半月产值完成统计表 2 3 2" xfId="38817" xr:uid="{00000000-0005-0000-0000-0000168B0000}"/>
    <cellStyle name="好_中铁六局铺架分公司2013年9月份上半月产值完成统计表 2 4" xfId="14452" xr:uid="{00000000-0005-0000-0000-0000178B0000}"/>
    <cellStyle name="好_中铁六局铺架分公司2013年9月份上半月产值完成统计表 2 4 2" xfId="38818" xr:uid="{00000000-0005-0000-0000-0000188B0000}"/>
    <cellStyle name="好_中铁六局铺架分公司2013年9月份上半月产值完成统计表 2 5" xfId="16899" xr:uid="{00000000-0005-0000-0000-0000198B0000}"/>
    <cellStyle name="好_中铁六局铺架分公司2013年9月份上半月产值完成统计表 2 5 2" xfId="38819" xr:uid="{00000000-0005-0000-0000-00001A8B0000}"/>
    <cellStyle name="好_中铁六局铺架分公司2013年9月份上半月产值完成统计表 2 6" xfId="38815" xr:uid="{00000000-0005-0000-0000-00001B8B0000}"/>
    <cellStyle name="好_中铁六局铺架分公司2013年9月份上半月产值完成统计表 3" xfId="6435" xr:uid="{00000000-0005-0000-0000-00001C8B0000}"/>
    <cellStyle name="好_中铁六局铺架分公司2013年9月份上半月产值完成统计表 3 2" xfId="38820" xr:uid="{00000000-0005-0000-0000-00001D8B0000}"/>
    <cellStyle name="好_中铁六局铺架分公司2013年9月份上半月产值完成统计表 4" xfId="14453" xr:uid="{00000000-0005-0000-0000-00001E8B0000}"/>
    <cellStyle name="好_中铁六局铺架分公司2013年9月份上半月产值完成统计表 4 2" xfId="38821" xr:uid="{00000000-0005-0000-0000-00001F8B0000}"/>
    <cellStyle name="好_中铁六局铺架分公司2013年9月份上半月产值完成统计表 5" xfId="14454" xr:uid="{00000000-0005-0000-0000-0000208B0000}"/>
    <cellStyle name="好_中铁六局铺架分公司2013年9月份上半月产值完成统计表 5 2" xfId="38822" xr:uid="{00000000-0005-0000-0000-0000218B0000}"/>
    <cellStyle name="好_中铁六局铺架分公司2013年9月份上半月产值完成统计表 6" xfId="16794" xr:uid="{00000000-0005-0000-0000-0000228B0000}"/>
    <cellStyle name="好_中铁六局铺架分公司2013年9月份上半月产值完成统计表 6 2" xfId="38824" xr:uid="{00000000-0005-0000-0000-0000238B0000}"/>
    <cellStyle name="好_中铁六局铺架分公司2013年9月份上半月产值完成统计表 7" xfId="38814" xr:uid="{00000000-0005-0000-0000-0000248B0000}"/>
    <cellStyle name="好_中铁六局天易公司2013年3月份上旬完成情况分析" xfId="3530" xr:uid="{00000000-0005-0000-0000-0000258B0000}"/>
    <cellStyle name="好_中铁六局天易公司2013年3月份上旬完成情况分析 2" xfId="3531" xr:uid="{00000000-0005-0000-0000-0000268B0000}"/>
    <cellStyle name="好_中铁六局天易公司2013年3月份上旬完成情况分析 2 2" xfId="6438" xr:uid="{00000000-0005-0000-0000-0000278B0000}"/>
    <cellStyle name="好_中铁六局天易公司2013年3月份上旬完成情况分析 2 2 2" xfId="7993" xr:uid="{00000000-0005-0000-0000-0000288B0000}"/>
    <cellStyle name="好_中铁六局天易公司2013年3月份上旬完成情况分析 2 2 2 2" xfId="38827" xr:uid="{00000000-0005-0000-0000-0000298B0000}"/>
    <cellStyle name="好_中铁六局天易公司2013年3月份上旬完成情况分析 2 2 3" xfId="14455" xr:uid="{00000000-0005-0000-0000-00002A8B0000}"/>
    <cellStyle name="好_中铁六局天易公司2013年3月份上旬完成情况分析 2 2 3 2" xfId="38828" xr:uid="{00000000-0005-0000-0000-00002B8B0000}"/>
    <cellStyle name="好_中铁六局天易公司2013年3月份上旬完成情况分析 2 2 4" xfId="23537" xr:uid="{00000000-0005-0000-0000-00002C8B0000}"/>
    <cellStyle name="好_中铁六局天易公司2013年3月份上旬完成情况分析 2 3" xfId="14456" xr:uid="{00000000-0005-0000-0000-00002D8B0000}"/>
    <cellStyle name="好_中铁六局天易公司2013年3月份上旬完成情况分析 2 3 2" xfId="23540" xr:uid="{00000000-0005-0000-0000-00002E8B0000}"/>
    <cellStyle name="好_中铁六局天易公司2013年3月份上旬完成情况分析 2 4" xfId="14457" xr:uid="{00000000-0005-0000-0000-00002F8B0000}"/>
    <cellStyle name="好_中铁六局天易公司2013年3月份上旬完成情况分析 2 4 2" xfId="38829" xr:uid="{00000000-0005-0000-0000-0000308B0000}"/>
    <cellStyle name="好_中铁六局天易公司2013年3月份上旬完成情况分析 2 5" xfId="18110" xr:uid="{00000000-0005-0000-0000-0000318B0000}"/>
    <cellStyle name="好_中铁六局天易公司2013年3月份上旬完成情况分析 2 5 2" xfId="38830" xr:uid="{00000000-0005-0000-0000-0000328B0000}"/>
    <cellStyle name="好_中铁六局天易公司2013年3月份上旬完成情况分析 2 6" xfId="38826" xr:uid="{00000000-0005-0000-0000-0000338B0000}"/>
    <cellStyle name="好_中铁六局天易公司2013年3月份上旬完成情况分析 3" xfId="6437" xr:uid="{00000000-0005-0000-0000-0000348B0000}"/>
    <cellStyle name="好_中铁六局天易公司2013年3月份上旬完成情况分析 3 2" xfId="7994" xr:uid="{00000000-0005-0000-0000-0000358B0000}"/>
    <cellStyle name="好_中铁六局天易公司2013年3月份上旬完成情况分析 3 2 2" xfId="23549" xr:uid="{00000000-0005-0000-0000-0000368B0000}"/>
    <cellStyle name="好_中铁六局天易公司2013年3月份上旬完成情况分析 3 3" xfId="14458" xr:uid="{00000000-0005-0000-0000-0000378B0000}"/>
    <cellStyle name="好_中铁六局天易公司2013年3月份上旬完成情况分析 3 3 2" xfId="38832" xr:uid="{00000000-0005-0000-0000-0000388B0000}"/>
    <cellStyle name="好_中铁六局天易公司2013年3月份上旬完成情况分析 3 4" xfId="38831" xr:uid="{00000000-0005-0000-0000-0000398B0000}"/>
    <cellStyle name="好_中铁六局天易公司2013年3月份上旬完成情况分析 4" xfId="14459" xr:uid="{00000000-0005-0000-0000-00003A8B0000}"/>
    <cellStyle name="好_中铁六局天易公司2013年3月份上旬完成情况分析 4 2" xfId="38833" xr:uid="{00000000-0005-0000-0000-00003B8B0000}"/>
    <cellStyle name="好_中铁六局天易公司2013年3月份上旬完成情况分析 5" xfId="14460" xr:uid="{00000000-0005-0000-0000-00003C8B0000}"/>
    <cellStyle name="好_中铁六局天易公司2013年3月份上旬完成情况分析 5 2" xfId="22968" xr:uid="{00000000-0005-0000-0000-00003D8B0000}"/>
    <cellStyle name="好_中铁六局天易公司2013年3月份上旬完成情况分析 6" xfId="18109" xr:uid="{00000000-0005-0000-0000-00003E8B0000}"/>
    <cellStyle name="好_中铁六局天易公司2013年3月份上旬完成情况分析 6 2" xfId="38834" xr:uid="{00000000-0005-0000-0000-00003F8B0000}"/>
    <cellStyle name="好_中铁六局天易公司2013年3月份上旬完成情况分析 7" xfId="38825" xr:uid="{00000000-0005-0000-0000-0000408B0000}"/>
    <cellStyle name="好_中铁六局天易公司2013年4月份上旬完成情况分析" xfId="3532" xr:uid="{00000000-0005-0000-0000-0000418B0000}"/>
    <cellStyle name="好_中铁六局天易公司2013年4月份上旬完成情况分析 2" xfId="3533" xr:uid="{00000000-0005-0000-0000-0000428B0000}"/>
    <cellStyle name="好_中铁六局天易公司2013年4月份上旬完成情况分析 2 2" xfId="6440" xr:uid="{00000000-0005-0000-0000-0000438B0000}"/>
    <cellStyle name="好_中铁六局天易公司2013年4月份上旬完成情况分析 2 2 2" xfId="7995" xr:uid="{00000000-0005-0000-0000-0000448B0000}"/>
    <cellStyle name="好_中铁六局天易公司2013年4月份上旬完成情况分析 2 2 2 2" xfId="38838" xr:uid="{00000000-0005-0000-0000-0000458B0000}"/>
    <cellStyle name="好_中铁六局天易公司2013年4月份上旬完成情况分析 2 2 3" xfId="14461" xr:uid="{00000000-0005-0000-0000-0000468B0000}"/>
    <cellStyle name="好_中铁六局天易公司2013年4月份上旬完成情况分析 2 2 3 2" xfId="38839" xr:uid="{00000000-0005-0000-0000-0000478B0000}"/>
    <cellStyle name="好_中铁六局天易公司2013年4月份上旬完成情况分析 2 2 4" xfId="35954" xr:uid="{00000000-0005-0000-0000-0000488B0000}"/>
    <cellStyle name="好_中铁六局天易公司2013年4月份上旬完成情况分析 2 3" xfId="13668" xr:uid="{00000000-0005-0000-0000-0000498B0000}"/>
    <cellStyle name="好_中铁六局天易公司2013年4月份上旬完成情况分析 2 3 2" xfId="21236" xr:uid="{00000000-0005-0000-0000-00004A8B0000}"/>
    <cellStyle name="好_中铁六局天易公司2013年4月份上旬完成情况分析 2 4" xfId="14462" xr:uid="{00000000-0005-0000-0000-00004B8B0000}"/>
    <cellStyle name="好_中铁六局天易公司2013年4月份上旬完成情况分析 2 4 2" xfId="24118" xr:uid="{00000000-0005-0000-0000-00004C8B0000}"/>
    <cellStyle name="好_中铁六局天易公司2013年4月份上旬完成情况分析 2 5" xfId="18112" xr:uid="{00000000-0005-0000-0000-00004D8B0000}"/>
    <cellStyle name="好_中铁六局天易公司2013年4月份上旬完成情况分析 2 5 2" xfId="38840" xr:uid="{00000000-0005-0000-0000-00004E8B0000}"/>
    <cellStyle name="好_中铁六局天易公司2013年4月份上旬完成情况分析 2 6" xfId="38837" xr:uid="{00000000-0005-0000-0000-00004F8B0000}"/>
    <cellStyle name="好_中铁六局天易公司2013年4月份上旬完成情况分析 3" xfId="6439" xr:uid="{00000000-0005-0000-0000-0000508B0000}"/>
    <cellStyle name="好_中铁六局天易公司2013年4月份上旬完成情况分析 3 2" xfId="7996" xr:uid="{00000000-0005-0000-0000-0000518B0000}"/>
    <cellStyle name="好_中铁六局天易公司2013年4月份上旬完成情况分析 3 2 2" xfId="38842" xr:uid="{00000000-0005-0000-0000-0000528B0000}"/>
    <cellStyle name="好_中铁六局天易公司2013年4月份上旬完成情况分析 3 3" xfId="14463" xr:uid="{00000000-0005-0000-0000-0000538B0000}"/>
    <cellStyle name="好_中铁六局天易公司2013年4月份上旬完成情况分析 3 3 2" xfId="38843" xr:uid="{00000000-0005-0000-0000-0000548B0000}"/>
    <cellStyle name="好_中铁六局天易公司2013年4月份上旬完成情况分析 3 4" xfId="38841" xr:uid="{00000000-0005-0000-0000-0000558B0000}"/>
    <cellStyle name="好_中铁六局天易公司2013年4月份上旬完成情况分析 4" xfId="14464" xr:uid="{00000000-0005-0000-0000-0000568B0000}"/>
    <cellStyle name="好_中铁六局天易公司2013年4月份上旬完成情况分析 4 2" xfId="38844" xr:uid="{00000000-0005-0000-0000-0000578B0000}"/>
    <cellStyle name="好_中铁六局天易公司2013年4月份上旬完成情况分析 5" xfId="14465" xr:uid="{00000000-0005-0000-0000-0000588B0000}"/>
    <cellStyle name="好_中铁六局天易公司2013年4月份上旬完成情况分析 5 2" xfId="23421" xr:uid="{00000000-0005-0000-0000-0000598B0000}"/>
    <cellStyle name="好_中铁六局天易公司2013年4月份上旬完成情况分析 6" xfId="18111" xr:uid="{00000000-0005-0000-0000-00005A8B0000}"/>
    <cellStyle name="好_中铁六局天易公司2013年4月份上旬完成情况分析 6 2" xfId="38845" xr:uid="{00000000-0005-0000-0000-00005B8B0000}"/>
    <cellStyle name="好_中铁六局天易公司2013年4月份上旬完成情况分析 7" xfId="38835" xr:uid="{00000000-0005-0000-0000-00005C8B0000}"/>
    <cellStyle name="好_周转料" xfId="4238" xr:uid="{00000000-0005-0000-0000-00005D8B0000}"/>
    <cellStyle name="好_周转料 2" xfId="38846" xr:uid="{00000000-0005-0000-0000-00005E8B0000}"/>
    <cellStyle name="好_周转料租赁台账" xfId="4239" xr:uid="{00000000-0005-0000-0000-00005F8B0000}"/>
    <cellStyle name="好_周转料租赁台账 2" xfId="37544" xr:uid="{00000000-0005-0000-0000-0000608B0000}"/>
    <cellStyle name="好_周转料租赁台账_项目物资管理台帐" xfId="4240" xr:uid="{00000000-0005-0000-0000-0000618B0000}"/>
    <cellStyle name="好_周转料租赁台账_项目物资管理台帐 2" xfId="32558" xr:uid="{00000000-0005-0000-0000-0000628B0000}"/>
    <cellStyle name="好_周转料租赁台账_项目物资管理台帐汇总表(工程项目物资数量计划 实耗对比表)" xfId="4241" xr:uid="{00000000-0005-0000-0000-0000638B0000}"/>
    <cellStyle name="好_周转料租赁台账_项目物资管理台帐汇总表(工程项目物资数量计划 实耗对比表) 2" xfId="24041" xr:uid="{00000000-0005-0000-0000-0000648B0000}"/>
    <cellStyle name="好_主线清单模板09.3.19（讨论后修改版）" xfId="3534" xr:uid="{00000000-0005-0000-0000-0000658B0000}"/>
    <cellStyle name="好_主线清单模板09.3.19（讨论后修改版） 2" xfId="3535" xr:uid="{00000000-0005-0000-0000-0000668B0000}"/>
    <cellStyle name="好_主线清单模板09.3.19（讨论后修改版） 2 2" xfId="6442" xr:uid="{00000000-0005-0000-0000-0000678B0000}"/>
    <cellStyle name="好_主线清单模板09.3.19（讨论后修改版） 2 2 2" xfId="7346" xr:uid="{00000000-0005-0000-0000-0000688B0000}"/>
    <cellStyle name="好_主线清单模板09.3.19（讨论后修改版） 2 2 2 2" xfId="27615" xr:uid="{00000000-0005-0000-0000-0000698B0000}"/>
    <cellStyle name="好_主线清单模板09.3.19（讨论后修改版） 2 2 3" xfId="11156" xr:uid="{00000000-0005-0000-0000-00006A8B0000}"/>
    <cellStyle name="好_主线清单模板09.3.19（讨论后修改版） 2 2 3 2" xfId="27619" xr:uid="{00000000-0005-0000-0000-00006B8B0000}"/>
    <cellStyle name="好_主线清单模板09.3.19（讨论后修改版） 2 2 4" xfId="27613" xr:uid="{00000000-0005-0000-0000-00006C8B0000}"/>
    <cellStyle name="好_主线清单模板09.3.19（讨论后修改版） 2 3" xfId="11157" xr:uid="{00000000-0005-0000-0000-00006D8B0000}"/>
    <cellStyle name="好_主线清单模板09.3.19（讨论后修改版） 2 3 2" xfId="27623" xr:uid="{00000000-0005-0000-0000-00006E8B0000}"/>
    <cellStyle name="好_主线清单模板09.3.19（讨论后修改版） 2 4" xfId="14466" xr:uid="{00000000-0005-0000-0000-00006F8B0000}"/>
    <cellStyle name="好_主线清单模板09.3.19（讨论后修改版） 2 4 2" xfId="38848" xr:uid="{00000000-0005-0000-0000-0000708B0000}"/>
    <cellStyle name="好_主线清单模板09.3.19（讨论后修改版） 2 5" xfId="18114" xr:uid="{00000000-0005-0000-0000-0000718B0000}"/>
    <cellStyle name="好_主线清单模板09.3.19（讨论后修改版） 2 5 2" xfId="38849" xr:uid="{00000000-0005-0000-0000-0000728B0000}"/>
    <cellStyle name="好_主线清单模板09.3.19（讨论后修改版） 2 6" xfId="35979" xr:uid="{00000000-0005-0000-0000-0000738B0000}"/>
    <cellStyle name="好_主线清单模板09.3.19（讨论后修改版） 3" xfId="6441" xr:uid="{00000000-0005-0000-0000-0000748B0000}"/>
    <cellStyle name="好_主线清单模板09.3.19（讨论后修改版） 3 2" xfId="7997" xr:uid="{00000000-0005-0000-0000-0000758B0000}"/>
    <cellStyle name="好_主线清单模板09.3.19（讨论后修改版） 3 2 2" xfId="27826" xr:uid="{00000000-0005-0000-0000-0000768B0000}"/>
    <cellStyle name="好_主线清单模板09.3.19（讨论后修改版） 3 3" xfId="10255" xr:uid="{00000000-0005-0000-0000-0000778B0000}"/>
    <cellStyle name="好_主线清单模板09.3.19（讨论后修改版） 3 3 2" xfId="27834" xr:uid="{00000000-0005-0000-0000-0000788B0000}"/>
    <cellStyle name="好_主线清单模板09.3.19（讨论后修改版） 3 4" xfId="35982" xr:uid="{00000000-0005-0000-0000-0000798B0000}"/>
    <cellStyle name="好_主线清单模板09.3.19（讨论后修改版） 4" xfId="14467" xr:uid="{00000000-0005-0000-0000-00007A8B0000}"/>
    <cellStyle name="好_主线清单模板09.3.19（讨论后修改版） 4 2" xfId="35985" xr:uid="{00000000-0005-0000-0000-00007B8B0000}"/>
    <cellStyle name="好_主线清单模板09.3.19（讨论后修改版） 5" xfId="14468" xr:uid="{00000000-0005-0000-0000-00007C8B0000}"/>
    <cellStyle name="好_主线清单模板09.3.19（讨论后修改版） 5 2" xfId="38850" xr:uid="{00000000-0005-0000-0000-00007D8B0000}"/>
    <cellStyle name="好_主线清单模板09.3.19（讨论后修改版） 6" xfId="18113" xr:uid="{00000000-0005-0000-0000-00007E8B0000}"/>
    <cellStyle name="好_主线清单模板09.3.19（讨论后修改版） 6 2" xfId="38851" xr:uid="{00000000-0005-0000-0000-00007F8B0000}"/>
    <cellStyle name="好_主线清单模板09.3.19（讨论后修改版） 7" xfId="38847" xr:uid="{00000000-0005-0000-0000-0000808B0000}"/>
    <cellStyle name="好_主线清单模板09.3.20（讨论后修改版）" xfId="3347" xr:uid="{00000000-0005-0000-0000-0000818B0000}"/>
    <cellStyle name="好_主线清单模板09.3.20（讨论后修改版） 2" xfId="3536" xr:uid="{00000000-0005-0000-0000-0000828B0000}"/>
    <cellStyle name="好_主线清单模板09.3.20（讨论后修改版） 2 2" xfId="6444" xr:uid="{00000000-0005-0000-0000-0000838B0000}"/>
    <cellStyle name="好_主线清单模板09.3.20（讨论后修改版） 2 2 2" xfId="7998" xr:uid="{00000000-0005-0000-0000-0000848B0000}"/>
    <cellStyle name="好_主线清单模板09.3.20（讨论后修改版） 2 2 2 2" xfId="38854" xr:uid="{00000000-0005-0000-0000-0000858B0000}"/>
    <cellStyle name="好_主线清单模板09.3.20（讨论后修改版） 2 2 3" xfId="14469" xr:uid="{00000000-0005-0000-0000-0000868B0000}"/>
    <cellStyle name="好_主线清单模板09.3.20（讨论后修改版） 2 2 3 2" xfId="38855" xr:uid="{00000000-0005-0000-0000-0000878B0000}"/>
    <cellStyle name="好_主线清单模板09.3.20（讨论后修改版） 2 2 4" xfId="38853" xr:uid="{00000000-0005-0000-0000-0000888B0000}"/>
    <cellStyle name="好_主线清单模板09.3.20（讨论后修改版） 2 3" xfId="14470" xr:uid="{00000000-0005-0000-0000-0000898B0000}"/>
    <cellStyle name="好_主线清单模板09.3.20（讨论后修改版） 2 3 2" xfId="38856" xr:uid="{00000000-0005-0000-0000-00008A8B0000}"/>
    <cellStyle name="好_主线清单模板09.3.20（讨论后修改版） 2 4" xfId="13056" xr:uid="{00000000-0005-0000-0000-00008B8B0000}"/>
    <cellStyle name="好_主线清单模板09.3.20（讨论后修改版） 2 4 2" xfId="35634" xr:uid="{00000000-0005-0000-0000-00008C8B0000}"/>
    <cellStyle name="好_主线清单模板09.3.20（讨论后修改版） 2 5" xfId="18115" xr:uid="{00000000-0005-0000-0000-00008D8B0000}"/>
    <cellStyle name="好_主线清单模板09.3.20（讨论后修改版） 2 5 2" xfId="35636" xr:uid="{00000000-0005-0000-0000-00008E8B0000}"/>
    <cellStyle name="好_主线清单模板09.3.20（讨论后修改版） 2 6" xfId="38852" xr:uid="{00000000-0005-0000-0000-00008F8B0000}"/>
    <cellStyle name="好_主线清单模板09.3.20（讨论后修改版） 3" xfId="6443" xr:uid="{00000000-0005-0000-0000-0000908B0000}"/>
    <cellStyle name="好_主线清单模板09.3.20（讨论后修改版） 3 2" xfId="7999" xr:uid="{00000000-0005-0000-0000-0000918B0000}"/>
    <cellStyle name="好_主线清单模板09.3.20（讨论后修改版） 3 2 2" xfId="38858" xr:uid="{00000000-0005-0000-0000-0000928B0000}"/>
    <cellStyle name="好_主线清单模板09.3.20（讨论后修改版） 3 3" xfId="14471" xr:uid="{00000000-0005-0000-0000-0000938B0000}"/>
    <cellStyle name="好_主线清单模板09.3.20（讨论后修改版） 3 3 2" xfId="38859" xr:uid="{00000000-0005-0000-0000-0000948B0000}"/>
    <cellStyle name="好_主线清单模板09.3.20（讨论后修改版） 3 4" xfId="38857" xr:uid="{00000000-0005-0000-0000-0000958B0000}"/>
    <cellStyle name="好_主线清单模板09.3.20（讨论后修改版） 4" xfId="14472" xr:uid="{00000000-0005-0000-0000-0000968B0000}"/>
    <cellStyle name="好_主线清单模板09.3.20（讨论后修改版） 4 2" xfId="22413" xr:uid="{00000000-0005-0000-0000-0000978B0000}"/>
    <cellStyle name="好_主线清单模板09.3.20（讨论后修改版） 5" xfId="14473" xr:uid="{00000000-0005-0000-0000-0000988B0000}"/>
    <cellStyle name="好_主线清单模板09.3.20（讨论后修改版） 5 2" xfId="38860" xr:uid="{00000000-0005-0000-0000-0000998B0000}"/>
    <cellStyle name="好_主线清单模板09.3.20（讨论后修改版） 6" xfId="17931" xr:uid="{00000000-0005-0000-0000-00009A8B0000}"/>
    <cellStyle name="好_主线清单模板09.3.20（讨论后修改版） 6 2" xfId="38861" xr:uid="{00000000-0005-0000-0000-00009B8B0000}"/>
    <cellStyle name="好_主线清单模板09.3.20（讨论后修改版） 7" xfId="26194" xr:uid="{00000000-0005-0000-0000-00009C8B0000}"/>
    <cellStyle name="好_主线清单模板09.4.10" xfId="3537" xr:uid="{00000000-0005-0000-0000-00009D8B0000}"/>
    <cellStyle name="好_主线清单模板09.4.10 2" xfId="3538" xr:uid="{00000000-0005-0000-0000-00009E8B0000}"/>
    <cellStyle name="好_主线清单模板09.4.10 2 2" xfId="6446" xr:uid="{00000000-0005-0000-0000-00009F8B0000}"/>
    <cellStyle name="好_主线清单模板09.4.10 2 2 2" xfId="8000" xr:uid="{00000000-0005-0000-0000-0000A08B0000}"/>
    <cellStyle name="好_主线清单模板09.4.10 2 2 2 2" xfId="38863" xr:uid="{00000000-0005-0000-0000-0000A18B0000}"/>
    <cellStyle name="好_主线清单模板09.4.10 2 2 3" xfId="14474" xr:uid="{00000000-0005-0000-0000-0000A28B0000}"/>
    <cellStyle name="好_主线清单模板09.4.10 2 2 3 2" xfId="38864" xr:uid="{00000000-0005-0000-0000-0000A38B0000}"/>
    <cellStyle name="好_主线清单模板09.4.10 2 2 4" xfId="27358" xr:uid="{00000000-0005-0000-0000-0000A48B0000}"/>
    <cellStyle name="好_主线清单模板09.4.10 2 3" xfId="14475" xr:uid="{00000000-0005-0000-0000-0000A58B0000}"/>
    <cellStyle name="好_主线清单模板09.4.10 2 3 2" xfId="38866" xr:uid="{00000000-0005-0000-0000-0000A68B0000}"/>
    <cellStyle name="好_主线清单模板09.4.10 2 4" xfId="14476" xr:uid="{00000000-0005-0000-0000-0000A78B0000}"/>
    <cellStyle name="好_主线清单模板09.4.10 2 4 2" xfId="38868" xr:uid="{00000000-0005-0000-0000-0000A88B0000}"/>
    <cellStyle name="好_主线清单模板09.4.10 2 5" xfId="18117" xr:uid="{00000000-0005-0000-0000-0000A98B0000}"/>
    <cellStyle name="好_主线清单模板09.4.10 2 5 2" xfId="38870" xr:uid="{00000000-0005-0000-0000-0000AA8B0000}"/>
    <cellStyle name="好_主线清单模板09.4.10 2 6" xfId="27356" xr:uid="{00000000-0005-0000-0000-0000AB8B0000}"/>
    <cellStyle name="好_主线清单模板09.4.10 3" xfId="6445" xr:uid="{00000000-0005-0000-0000-0000AC8B0000}"/>
    <cellStyle name="好_主线清单模板09.4.10 3 2" xfId="6858" xr:uid="{00000000-0005-0000-0000-0000AD8B0000}"/>
    <cellStyle name="好_主线清单模板09.4.10 3 2 2" xfId="38871" xr:uid="{00000000-0005-0000-0000-0000AE8B0000}"/>
    <cellStyle name="好_主线清单模板09.4.10 3 3" xfId="14477" xr:uid="{00000000-0005-0000-0000-0000AF8B0000}"/>
    <cellStyle name="好_主线清单模板09.4.10 3 3 2" xfId="38873" xr:uid="{00000000-0005-0000-0000-0000B08B0000}"/>
    <cellStyle name="好_主线清单模板09.4.10 3 4" xfId="27360" xr:uid="{00000000-0005-0000-0000-0000B18B0000}"/>
    <cellStyle name="好_主线清单模板09.4.10 4" xfId="9582" xr:uid="{00000000-0005-0000-0000-0000B28B0000}"/>
    <cellStyle name="好_主线清单模板09.4.10 4 2" xfId="27362" xr:uid="{00000000-0005-0000-0000-0000B38B0000}"/>
    <cellStyle name="好_主线清单模板09.4.10 5" xfId="8271" xr:uid="{00000000-0005-0000-0000-0000B48B0000}"/>
    <cellStyle name="好_主线清单模板09.4.10 5 2" xfId="28261" xr:uid="{00000000-0005-0000-0000-0000B58B0000}"/>
    <cellStyle name="好_主线清单模板09.4.10 6" xfId="18116" xr:uid="{00000000-0005-0000-0000-0000B68B0000}"/>
    <cellStyle name="好_主线清单模板09.4.10 6 2" xfId="28263" xr:uid="{00000000-0005-0000-0000-0000B78B0000}"/>
    <cellStyle name="好_主线清单模板09.4.10 7" xfId="38862" xr:uid="{00000000-0005-0000-0000-0000B88B0000}"/>
    <cellStyle name="好_主要物资计划与到货报表" xfId="4011" xr:uid="{00000000-0005-0000-0000-0000B98B0000}"/>
    <cellStyle name="好_主要物资计划与到货报表 2" xfId="31096" xr:uid="{00000000-0005-0000-0000-0000BA8B0000}"/>
    <cellStyle name="好_主要物资计划与到货对比台帐" xfId="4242" xr:uid="{00000000-0005-0000-0000-0000BB8B0000}"/>
    <cellStyle name="好_主要物资计划与到货对比台帐 2" xfId="38874" xr:uid="{00000000-0005-0000-0000-0000BC8B0000}"/>
    <cellStyle name="好_最终" xfId="3539" xr:uid="{00000000-0005-0000-0000-0000BD8B0000}"/>
    <cellStyle name="好_最终 2" xfId="6447" xr:uid="{00000000-0005-0000-0000-0000BE8B0000}"/>
    <cellStyle name="好_最终 2 2" xfId="38875" xr:uid="{00000000-0005-0000-0000-0000BF8B0000}"/>
    <cellStyle name="好_最终 3" xfId="14478" xr:uid="{00000000-0005-0000-0000-0000C08B0000}"/>
    <cellStyle name="好_最终 3 2" xfId="38876" xr:uid="{00000000-0005-0000-0000-0000C18B0000}"/>
    <cellStyle name="好_最终 4" xfId="14479" xr:uid="{00000000-0005-0000-0000-0000C28B0000}"/>
    <cellStyle name="好_最终 4 2" xfId="38877" xr:uid="{00000000-0005-0000-0000-0000C38B0000}"/>
    <cellStyle name="好_最终 5" xfId="18118" xr:uid="{00000000-0005-0000-0000-0000C48B0000}"/>
    <cellStyle name="好_最终 5 2" xfId="37450" xr:uid="{00000000-0005-0000-0000-0000C58B0000}"/>
    <cellStyle name="好_最终 6" xfId="35419" xr:uid="{00000000-0005-0000-0000-0000C68B0000}"/>
    <cellStyle name="后继超级链接" xfId="3540" xr:uid="{00000000-0005-0000-0000-0000C78B0000}"/>
    <cellStyle name="后继超级链接 2" xfId="38878" xr:uid="{00000000-0005-0000-0000-0000C88B0000}"/>
    <cellStyle name="汇总 2" xfId="184" xr:uid="{00000000-0005-0000-0000-0000C98B0000}"/>
    <cellStyle name="汇总 2 2" xfId="352" xr:uid="{00000000-0005-0000-0000-0000CA8B0000}"/>
    <cellStyle name="汇总 2 2 2" xfId="3541" xr:uid="{00000000-0005-0000-0000-0000CB8B0000}"/>
    <cellStyle name="汇总 2 2 2 2" xfId="19686" xr:uid="{00000000-0005-0000-0000-0000CC8B0000}"/>
    <cellStyle name="汇总 2 2 2 2 2" xfId="38882" xr:uid="{00000000-0005-0000-0000-0000CD8B0000}"/>
    <cellStyle name="汇总 2 2 2 2 3" xfId="42892" xr:uid="{00000000-0005-0000-0000-0000CE8B0000}"/>
    <cellStyle name="汇总 2 2 2 3" xfId="20033" xr:uid="{00000000-0005-0000-0000-0000CF8B0000}"/>
    <cellStyle name="汇总 2 2 2 3 2" xfId="38884" xr:uid="{00000000-0005-0000-0000-0000D08B0000}"/>
    <cellStyle name="汇总 2 2 2 3 3" xfId="42894" xr:uid="{00000000-0005-0000-0000-0000D18B0000}"/>
    <cellStyle name="汇总 2 2 2 4" xfId="38880" xr:uid="{00000000-0005-0000-0000-0000D28B0000}"/>
    <cellStyle name="汇总 2 2 2 5" xfId="42891" xr:uid="{00000000-0005-0000-0000-0000D38B0000}"/>
    <cellStyle name="汇总 2 2 3" xfId="16615" xr:uid="{00000000-0005-0000-0000-0000D48B0000}"/>
    <cellStyle name="汇总 2 2 3 2" xfId="38885" xr:uid="{00000000-0005-0000-0000-0000D58B0000}"/>
    <cellStyle name="汇总 2 2 4" xfId="38879" xr:uid="{00000000-0005-0000-0000-0000D68B0000}"/>
    <cellStyle name="汇总 2 3" xfId="3542" xr:uid="{00000000-0005-0000-0000-0000D78B0000}"/>
    <cellStyle name="汇总 2 3 2" xfId="20400" xr:uid="{00000000-0005-0000-0000-0000D88B0000}"/>
    <cellStyle name="汇总 2 3 2 2" xfId="25432" xr:uid="{00000000-0005-0000-0000-0000D98B0000}"/>
    <cellStyle name="汇总 2 3 2 3" xfId="41984" xr:uid="{00000000-0005-0000-0000-0000DA8B0000}"/>
    <cellStyle name="汇总 2 3 3" xfId="20434" xr:uid="{00000000-0005-0000-0000-0000DB8B0000}"/>
    <cellStyle name="汇总 2 3 3 2" xfId="25434" xr:uid="{00000000-0005-0000-0000-0000DC8B0000}"/>
    <cellStyle name="汇总 2 3 3 3" xfId="41985" xr:uid="{00000000-0005-0000-0000-0000DD8B0000}"/>
    <cellStyle name="汇总 2 3 4" xfId="38886" xr:uid="{00000000-0005-0000-0000-0000DE8B0000}"/>
    <cellStyle name="汇总 2 3 5" xfId="42896" xr:uid="{00000000-0005-0000-0000-0000DF8B0000}"/>
    <cellStyle name="汇总 2 4" xfId="1061" xr:uid="{00000000-0005-0000-0000-0000E08B0000}"/>
    <cellStyle name="汇总 2 4 2" xfId="20232" xr:uid="{00000000-0005-0000-0000-0000E18B0000}"/>
    <cellStyle name="汇总 2 4 2 2" xfId="25453" xr:uid="{00000000-0005-0000-0000-0000E28B0000}"/>
    <cellStyle name="汇总 2 4 2 3" xfId="41987" xr:uid="{00000000-0005-0000-0000-0000E38B0000}"/>
    <cellStyle name="汇总 2 4 3" xfId="20660" xr:uid="{00000000-0005-0000-0000-0000E48B0000}"/>
    <cellStyle name="汇总 2 4 3 2" xfId="22183" xr:uid="{00000000-0005-0000-0000-0000E58B0000}"/>
    <cellStyle name="汇总 2 4 3 3" xfId="41172" xr:uid="{00000000-0005-0000-0000-0000E68B0000}"/>
    <cellStyle name="汇总 2 4 4" xfId="38887" xr:uid="{00000000-0005-0000-0000-0000E78B0000}"/>
    <cellStyle name="汇总 2 4 5" xfId="42897" xr:uid="{00000000-0005-0000-0000-0000E88B0000}"/>
    <cellStyle name="汇总 2 5" xfId="14480" xr:uid="{00000000-0005-0000-0000-0000E98B0000}"/>
    <cellStyle name="汇总 2 5 2" xfId="38888" xr:uid="{00000000-0005-0000-0000-0000EA8B0000}"/>
    <cellStyle name="汇总 2 6" xfId="14481" xr:uid="{00000000-0005-0000-0000-0000EB8B0000}"/>
    <cellStyle name="汇总 2 6 2" xfId="38889" xr:uid="{00000000-0005-0000-0000-0000EC8B0000}"/>
    <cellStyle name="汇总 2 7" xfId="16040" xr:uid="{00000000-0005-0000-0000-0000ED8B0000}"/>
    <cellStyle name="汇总 2 7 2" xfId="38890" xr:uid="{00000000-0005-0000-0000-0000EE8B0000}"/>
    <cellStyle name="汇总 2 8" xfId="33523" xr:uid="{00000000-0005-0000-0000-0000EF8B0000}"/>
    <cellStyle name="汇总 3" xfId="185" xr:uid="{00000000-0005-0000-0000-0000F08B0000}"/>
    <cellStyle name="汇总 3 2" xfId="353" xr:uid="{00000000-0005-0000-0000-0000F18B0000}"/>
    <cellStyle name="汇总 3 2 2" xfId="3543" xr:uid="{00000000-0005-0000-0000-0000F28B0000}"/>
    <cellStyle name="汇总 3 2 2 2" xfId="19543" xr:uid="{00000000-0005-0000-0000-0000F38B0000}"/>
    <cellStyle name="汇总 3 2 2 2 2" xfId="35798" xr:uid="{00000000-0005-0000-0000-0000F48B0000}"/>
    <cellStyle name="汇总 3 2 2 2 3" xfId="42811" xr:uid="{00000000-0005-0000-0000-0000F58B0000}"/>
    <cellStyle name="汇总 3 2 2 3" xfId="19775" xr:uid="{00000000-0005-0000-0000-0000F68B0000}"/>
    <cellStyle name="汇总 3 2 2 3 2" xfId="38893" xr:uid="{00000000-0005-0000-0000-0000F78B0000}"/>
    <cellStyle name="汇总 3 2 2 3 3" xfId="42898" xr:uid="{00000000-0005-0000-0000-0000F88B0000}"/>
    <cellStyle name="汇总 3 2 2 4" xfId="38479" xr:uid="{00000000-0005-0000-0000-0000F98B0000}"/>
    <cellStyle name="汇总 3 2 2 5" xfId="42881" xr:uid="{00000000-0005-0000-0000-0000FA8B0000}"/>
    <cellStyle name="汇总 3 2 3" xfId="16614" xr:uid="{00000000-0005-0000-0000-0000FB8B0000}"/>
    <cellStyle name="汇总 3 2 3 2" xfId="38481" xr:uid="{00000000-0005-0000-0000-0000FC8B0000}"/>
    <cellStyle name="汇总 3 2 4" xfId="38892" xr:uid="{00000000-0005-0000-0000-0000FD8B0000}"/>
    <cellStyle name="汇总 3 3" xfId="3544" xr:uid="{00000000-0005-0000-0000-0000FE8B0000}"/>
    <cellStyle name="汇总 3 3 2" xfId="19554" xr:uid="{00000000-0005-0000-0000-0000FF8B0000}"/>
    <cellStyle name="汇总 3 3 2 2" xfId="30627" xr:uid="{00000000-0005-0000-0000-0000008C0000}"/>
    <cellStyle name="汇总 3 3 2 3" xfId="42609" xr:uid="{00000000-0005-0000-0000-0000018C0000}"/>
    <cellStyle name="汇总 3 3 3" xfId="20650" xr:uid="{00000000-0005-0000-0000-0000028C0000}"/>
    <cellStyle name="汇总 3 3 3 2" xfId="36628" xr:uid="{00000000-0005-0000-0000-0000038C0000}"/>
    <cellStyle name="汇总 3 3 3 3" xfId="42835" xr:uid="{00000000-0005-0000-0000-0000048C0000}"/>
    <cellStyle name="汇总 3 3 4" xfId="38894" xr:uid="{00000000-0005-0000-0000-0000058C0000}"/>
    <cellStyle name="汇总 3 3 5" xfId="42899" xr:uid="{00000000-0005-0000-0000-0000068C0000}"/>
    <cellStyle name="汇总 3 4" xfId="2172" xr:uid="{00000000-0005-0000-0000-0000078C0000}"/>
    <cellStyle name="汇总 3 4 2" xfId="20406" xr:uid="{00000000-0005-0000-0000-0000088C0000}"/>
    <cellStyle name="汇总 3 4 2 2" xfId="28162" xr:uid="{00000000-0005-0000-0000-0000098C0000}"/>
    <cellStyle name="汇总 3 4 2 3" xfId="42400" xr:uid="{00000000-0005-0000-0000-00000A8C0000}"/>
    <cellStyle name="汇总 3 4 3" xfId="19717" xr:uid="{00000000-0005-0000-0000-00000B8C0000}"/>
    <cellStyle name="汇总 3 4 3 2" xfId="28165" xr:uid="{00000000-0005-0000-0000-00000C8C0000}"/>
    <cellStyle name="汇总 3 4 3 3" xfId="41571" xr:uid="{00000000-0005-0000-0000-00000D8C0000}"/>
    <cellStyle name="汇总 3 4 4" xfId="38895" xr:uid="{00000000-0005-0000-0000-00000E8C0000}"/>
    <cellStyle name="汇总 3 4 5" xfId="42900" xr:uid="{00000000-0005-0000-0000-00000F8C0000}"/>
    <cellStyle name="汇总 3 5" xfId="14482" xr:uid="{00000000-0005-0000-0000-0000108C0000}"/>
    <cellStyle name="汇总 3 5 2" xfId="38896" xr:uid="{00000000-0005-0000-0000-0000118C0000}"/>
    <cellStyle name="汇总 3 6" xfId="14483" xr:uid="{00000000-0005-0000-0000-0000128C0000}"/>
    <cellStyle name="汇总 3 6 2" xfId="38897" xr:uid="{00000000-0005-0000-0000-0000138C0000}"/>
    <cellStyle name="汇总 3 7" xfId="16038" xr:uid="{00000000-0005-0000-0000-0000148C0000}"/>
    <cellStyle name="汇总 3 7 2" xfId="38898" xr:uid="{00000000-0005-0000-0000-0000158C0000}"/>
    <cellStyle name="汇总 3 8" xfId="38891" xr:uid="{00000000-0005-0000-0000-0000168C0000}"/>
    <cellStyle name="汇总 4" xfId="186" xr:uid="{00000000-0005-0000-0000-0000178C0000}"/>
    <cellStyle name="汇总 4 2" xfId="354" xr:uid="{00000000-0005-0000-0000-0000188C0000}"/>
    <cellStyle name="汇总 4 2 2" xfId="2577" xr:uid="{00000000-0005-0000-0000-0000198C0000}"/>
    <cellStyle name="汇总 4 2 2 2" xfId="19614" xr:uid="{00000000-0005-0000-0000-00001A8C0000}"/>
    <cellStyle name="汇总 4 2 2 2 2" xfId="38901" xr:uid="{00000000-0005-0000-0000-00001B8C0000}"/>
    <cellStyle name="汇总 4 2 2 2 3" xfId="42902" xr:uid="{00000000-0005-0000-0000-00001C8C0000}"/>
    <cellStyle name="汇总 4 2 2 3" xfId="20559" xr:uid="{00000000-0005-0000-0000-00001D8C0000}"/>
    <cellStyle name="汇总 4 2 2 3 2" xfId="38902" xr:uid="{00000000-0005-0000-0000-00001E8C0000}"/>
    <cellStyle name="汇总 4 2 2 3 3" xfId="42903" xr:uid="{00000000-0005-0000-0000-00001F8C0000}"/>
    <cellStyle name="汇总 4 2 2 4" xfId="38900" xr:uid="{00000000-0005-0000-0000-0000208C0000}"/>
    <cellStyle name="汇总 4 2 2 5" xfId="42901" xr:uid="{00000000-0005-0000-0000-0000218C0000}"/>
    <cellStyle name="汇总 4 2 3" xfId="16612" xr:uid="{00000000-0005-0000-0000-0000228C0000}"/>
    <cellStyle name="汇总 4 2 3 2" xfId="38903" xr:uid="{00000000-0005-0000-0000-0000238C0000}"/>
    <cellStyle name="汇总 4 2 4" xfId="38899" xr:uid="{00000000-0005-0000-0000-0000248C0000}"/>
    <cellStyle name="汇总 4 3" xfId="663" xr:uid="{00000000-0005-0000-0000-0000258C0000}"/>
    <cellStyle name="汇总 4 3 2" xfId="20265" xr:uid="{00000000-0005-0000-0000-0000268C0000}"/>
    <cellStyle name="汇总 4 3 2 2" xfId="38905" xr:uid="{00000000-0005-0000-0000-0000278C0000}"/>
    <cellStyle name="汇总 4 3 2 3" xfId="42905" xr:uid="{00000000-0005-0000-0000-0000288C0000}"/>
    <cellStyle name="汇总 4 3 3" xfId="20175" xr:uid="{00000000-0005-0000-0000-0000298C0000}"/>
    <cellStyle name="汇总 4 3 3 2" xfId="23112" xr:uid="{00000000-0005-0000-0000-00002A8C0000}"/>
    <cellStyle name="汇总 4 3 3 3" xfId="41359" xr:uid="{00000000-0005-0000-0000-00002B8C0000}"/>
    <cellStyle name="汇总 4 3 4" xfId="38904" xr:uid="{00000000-0005-0000-0000-00002C8C0000}"/>
    <cellStyle name="汇总 4 3 5" xfId="42904" xr:uid="{00000000-0005-0000-0000-00002D8C0000}"/>
    <cellStyle name="汇总 4 4" xfId="14484" xr:uid="{00000000-0005-0000-0000-00002E8C0000}"/>
    <cellStyle name="汇总 4 4 2" xfId="38906" xr:uid="{00000000-0005-0000-0000-00002F8C0000}"/>
    <cellStyle name="汇总 4 5" xfId="14485" xr:uid="{00000000-0005-0000-0000-0000308C0000}"/>
    <cellStyle name="汇总 4 5 2" xfId="38907" xr:uid="{00000000-0005-0000-0000-0000318C0000}"/>
    <cellStyle name="汇总 4 6" xfId="16985" xr:uid="{00000000-0005-0000-0000-0000328C0000}"/>
    <cellStyle name="汇总 4 6 2" xfId="38908" xr:uid="{00000000-0005-0000-0000-0000338C0000}"/>
    <cellStyle name="汇总 4 7" xfId="21248" xr:uid="{00000000-0005-0000-0000-0000348C0000}"/>
    <cellStyle name="汇总 5" xfId="187" xr:uid="{00000000-0005-0000-0000-0000358C0000}"/>
    <cellStyle name="汇总 5 2" xfId="355" xr:uid="{00000000-0005-0000-0000-0000368C0000}"/>
    <cellStyle name="汇总 5 2 2" xfId="3546" xr:uid="{00000000-0005-0000-0000-0000378C0000}"/>
    <cellStyle name="汇总 5 2 2 2" xfId="20169" xr:uid="{00000000-0005-0000-0000-0000388C0000}"/>
    <cellStyle name="汇总 5 2 2 2 2" xfId="38910" xr:uid="{00000000-0005-0000-0000-0000398C0000}"/>
    <cellStyle name="汇总 5 2 2 2 3" xfId="42907" xr:uid="{00000000-0005-0000-0000-00003A8C0000}"/>
    <cellStyle name="汇总 5 2 2 3" xfId="20065" xr:uid="{00000000-0005-0000-0000-00003B8C0000}"/>
    <cellStyle name="汇总 5 2 2 3 2" xfId="38911" xr:uid="{00000000-0005-0000-0000-00003C8C0000}"/>
    <cellStyle name="汇总 5 2 2 3 3" xfId="42908" xr:uid="{00000000-0005-0000-0000-00003D8C0000}"/>
    <cellStyle name="汇总 5 2 2 4" xfId="38909" xr:uid="{00000000-0005-0000-0000-00003E8C0000}"/>
    <cellStyle name="汇总 5 2 2 5" xfId="42906" xr:uid="{00000000-0005-0000-0000-00003F8C0000}"/>
    <cellStyle name="汇总 5 2 3" xfId="16611" xr:uid="{00000000-0005-0000-0000-0000408C0000}"/>
    <cellStyle name="汇总 5 2 3 2" xfId="38912" xr:uid="{00000000-0005-0000-0000-0000418C0000}"/>
    <cellStyle name="汇总 5 2 4" xfId="33103" xr:uid="{00000000-0005-0000-0000-0000428C0000}"/>
    <cellStyle name="汇总 5 3" xfId="3545" xr:uid="{00000000-0005-0000-0000-0000438C0000}"/>
    <cellStyle name="汇总 5 3 2" xfId="20166" xr:uid="{00000000-0005-0000-0000-0000448C0000}"/>
    <cellStyle name="汇总 5 3 2 2" xfId="35535" xr:uid="{00000000-0005-0000-0000-0000458C0000}"/>
    <cellStyle name="汇总 5 3 2 3" xfId="42803" xr:uid="{00000000-0005-0000-0000-0000468C0000}"/>
    <cellStyle name="汇总 5 3 3" xfId="20542" xr:uid="{00000000-0005-0000-0000-0000478C0000}"/>
    <cellStyle name="汇总 5 3 3 2" xfId="22423" xr:uid="{00000000-0005-0000-0000-0000488C0000}"/>
    <cellStyle name="汇总 5 3 3 3" xfId="41224" xr:uid="{00000000-0005-0000-0000-0000498C0000}"/>
    <cellStyle name="汇总 5 3 4" xfId="38913" xr:uid="{00000000-0005-0000-0000-00004A8C0000}"/>
    <cellStyle name="汇总 5 3 5" xfId="42909" xr:uid="{00000000-0005-0000-0000-00004B8C0000}"/>
    <cellStyle name="汇总 5 4" xfId="14486" xr:uid="{00000000-0005-0000-0000-00004C8C0000}"/>
    <cellStyle name="汇总 5 4 2" xfId="38914" xr:uid="{00000000-0005-0000-0000-00004D8C0000}"/>
    <cellStyle name="汇总 5 5" xfId="14487" xr:uid="{00000000-0005-0000-0000-00004E8C0000}"/>
    <cellStyle name="汇总 5 5 2" xfId="38915" xr:uid="{00000000-0005-0000-0000-00004F8C0000}"/>
    <cellStyle name="汇总 5 6" xfId="16982" xr:uid="{00000000-0005-0000-0000-0000508C0000}"/>
    <cellStyle name="汇总 5 6 2" xfId="38916" xr:uid="{00000000-0005-0000-0000-0000518C0000}"/>
    <cellStyle name="汇总 5 7" xfId="34536" xr:uid="{00000000-0005-0000-0000-0000528C0000}"/>
    <cellStyle name="汇总 6" xfId="3547" xr:uid="{00000000-0005-0000-0000-0000538C0000}"/>
    <cellStyle name="汇总 6 2" xfId="2341" xr:uid="{00000000-0005-0000-0000-0000548C0000}"/>
    <cellStyle name="汇总 6 2 2" xfId="12548" xr:uid="{00000000-0005-0000-0000-0000558C0000}"/>
    <cellStyle name="汇总 6 2 2 2" xfId="33596" xr:uid="{00000000-0005-0000-0000-0000568C0000}"/>
    <cellStyle name="汇总 6 2 3" xfId="16482" xr:uid="{00000000-0005-0000-0000-0000578C0000}"/>
    <cellStyle name="汇总 6 2 3 2" xfId="33702" xr:uid="{00000000-0005-0000-0000-0000588C0000}"/>
    <cellStyle name="汇总 6 2 4" xfId="20362" xr:uid="{00000000-0005-0000-0000-0000598C0000}"/>
    <cellStyle name="汇总 6 2 4 2" xfId="33704" xr:uid="{00000000-0005-0000-0000-00005A8C0000}"/>
    <cellStyle name="汇总 6 2 4 3" xfId="42685" xr:uid="{00000000-0005-0000-0000-00005B8C0000}"/>
    <cellStyle name="汇总 6 2 5" xfId="20521" xr:uid="{00000000-0005-0000-0000-00005C8C0000}"/>
    <cellStyle name="汇总 6 2 5 2" xfId="33707" xr:uid="{00000000-0005-0000-0000-00005D8C0000}"/>
    <cellStyle name="汇总 6 2 5 3" xfId="42686" xr:uid="{00000000-0005-0000-0000-00005E8C0000}"/>
    <cellStyle name="汇总 6 2 6" xfId="36091" xr:uid="{00000000-0005-0000-0000-00005F8C0000}"/>
    <cellStyle name="汇总 6 2 7" xfId="42815" xr:uid="{00000000-0005-0000-0000-0000608C0000}"/>
    <cellStyle name="汇总 6 3" xfId="13250" xr:uid="{00000000-0005-0000-0000-0000618C0000}"/>
    <cellStyle name="汇总 6 3 2" xfId="36093" xr:uid="{00000000-0005-0000-0000-0000628C0000}"/>
    <cellStyle name="汇总 6 4" xfId="15820" xr:uid="{00000000-0005-0000-0000-0000638C0000}"/>
    <cellStyle name="汇总 6 4 2" xfId="36096" xr:uid="{00000000-0005-0000-0000-0000648C0000}"/>
    <cellStyle name="汇总 6 5" xfId="20299" xr:uid="{00000000-0005-0000-0000-0000658C0000}"/>
    <cellStyle name="汇总 6 5 2" xfId="34650" xr:uid="{00000000-0005-0000-0000-0000668C0000}"/>
    <cellStyle name="汇总 6 5 3" xfId="42054" xr:uid="{00000000-0005-0000-0000-0000678C0000}"/>
    <cellStyle name="汇总 6 6" xfId="20178" xr:uid="{00000000-0005-0000-0000-0000688C0000}"/>
    <cellStyle name="汇总 6 6 2" xfId="37591" xr:uid="{00000000-0005-0000-0000-0000698C0000}"/>
    <cellStyle name="汇总 6 6 3" xfId="42855" xr:uid="{00000000-0005-0000-0000-00006A8C0000}"/>
    <cellStyle name="汇总 6 7" xfId="38917" xr:uid="{00000000-0005-0000-0000-00006B8C0000}"/>
    <cellStyle name="汇总 6 8" xfId="42910" xr:uid="{00000000-0005-0000-0000-00006C8C0000}"/>
    <cellStyle name="汇总 7" xfId="3548" xr:uid="{00000000-0005-0000-0000-00006D8C0000}"/>
    <cellStyle name="汇总 7 2" xfId="3549" xr:uid="{00000000-0005-0000-0000-00006E8C0000}"/>
    <cellStyle name="汇总 7 2 2" xfId="19555" xr:uid="{00000000-0005-0000-0000-00006F8C0000}"/>
    <cellStyle name="汇总 7 2 2 2" xfId="38921" xr:uid="{00000000-0005-0000-0000-0000708C0000}"/>
    <cellStyle name="汇总 7 2 2 3" xfId="42913" xr:uid="{00000000-0005-0000-0000-0000718C0000}"/>
    <cellStyle name="汇总 7 2 3" xfId="20649" xr:uid="{00000000-0005-0000-0000-0000728C0000}"/>
    <cellStyle name="汇总 7 2 3 2" xfId="29327" xr:uid="{00000000-0005-0000-0000-0000738C0000}"/>
    <cellStyle name="汇总 7 2 3 3" xfId="41139" xr:uid="{00000000-0005-0000-0000-0000748C0000}"/>
    <cellStyle name="汇总 7 2 4" xfId="38919" xr:uid="{00000000-0005-0000-0000-0000758C0000}"/>
    <cellStyle name="汇总 7 2 5" xfId="42912" xr:uid="{00000000-0005-0000-0000-0000768C0000}"/>
    <cellStyle name="汇总 7 3" xfId="20366" xr:uid="{00000000-0005-0000-0000-0000778C0000}"/>
    <cellStyle name="汇总 7 3 2" xfId="38922" xr:uid="{00000000-0005-0000-0000-0000788C0000}"/>
    <cellStyle name="汇总 7 3 3" xfId="42915" xr:uid="{00000000-0005-0000-0000-0000798C0000}"/>
    <cellStyle name="汇总 7 4" xfId="20022" xr:uid="{00000000-0005-0000-0000-00007A8C0000}"/>
    <cellStyle name="汇总 7 4 2" xfId="38923" xr:uid="{00000000-0005-0000-0000-00007B8C0000}"/>
    <cellStyle name="汇总 7 4 3" xfId="42916" xr:uid="{00000000-0005-0000-0000-00007C8C0000}"/>
    <cellStyle name="汇总 7 5" xfId="38918" xr:uid="{00000000-0005-0000-0000-00007D8C0000}"/>
    <cellStyle name="汇总 7 6" xfId="42911" xr:uid="{00000000-0005-0000-0000-00007E8C0000}"/>
    <cellStyle name="汇总 8" xfId="3550" xr:uid="{00000000-0005-0000-0000-00007F8C0000}"/>
    <cellStyle name="汇总 8 2" xfId="3551" xr:uid="{00000000-0005-0000-0000-0000808C0000}"/>
    <cellStyle name="汇总 8 2 2" xfId="19957" xr:uid="{00000000-0005-0000-0000-0000818C0000}"/>
    <cellStyle name="汇总 8 2 2 2" xfId="38926" xr:uid="{00000000-0005-0000-0000-0000828C0000}"/>
    <cellStyle name="汇总 8 2 2 3" xfId="42918" xr:uid="{00000000-0005-0000-0000-0000838C0000}"/>
    <cellStyle name="汇总 8 2 3" xfId="19657" xr:uid="{00000000-0005-0000-0000-0000848C0000}"/>
    <cellStyle name="汇总 8 2 3 2" xfId="30320" xr:uid="{00000000-0005-0000-0000-0000858C0000}"/>
    <cellStyle name="汇总 8 2 3 3" xfId="42603" xr:uid="{00000000-0005-0000-0000-0000868C0000}"/>
    <cellStyle name="汇总 8 2 4" xfId="38924" xr:uid="{00000000-0005-0000-0000-0000878C0000}"/>
    <cellStyle name="汇总 8 2 5" xfId="42917" xr:uid="{00000000-0005-0000-0000-0000888C0000}"/>
    <cellStyle name="汇总 8 3" xfId="19783" xr:uid="{00000000-0005-0000-0000-0000898C0000}"/>
    <cellStyle name="汇总 8 3 2" xfId="38927" xr:uid="{00000000-0005-0000-0000-00008A8C0000}"/>
    <cellStyle name="汇总 8 3 3" xfId="42920" xr:uid="{00000000-0005-0000-0000-00008B8C0000}"/>
    <cellStyle name="汇总 8 4" xfId="19630" xr:uid="{00000000-0005-0000-0000-00008C8C0000}"/>
    <cellStyle name="汇总 8 4 2" xfId="38928" xr:uid="{00000000-0005-0000-0000-00008D8C0000}"/>
    <cellStyle name="汇总 8 4 3" xfId="42921" xr:uid="{00000000-0005-0000-0000-00008E8C0000}"/>
    <cellStyle name="汇总 8 5" xfId="38881" xr:uid="{00000000-0005-0000-0000-00008F8C0000}"/>
    <cellStyle name="汇总 8 6" xfId="42893" xr:uid="{00000000-0005-0000-0000-0000908C0000}"/>
    <cellStyle name="汇总 9" xfId="3552" xr:uid="{00000000-0005-0000-0000-0000918C0000}"/>
    <cellStyle name="汇总 9 2" xfId="20300" xr:uid="{00000000-0005-0000-0000-0000928C0000}"/>
    <cellStyle name="汇总 9 2 2" xfId="38929" xr:uid="{00000000-0005-0000-0000-0000938C0000}"/>
    <cellStyle name="汇总 9 2 3" xfId="42922" xr:uid="{00000000-0005-0000-0000-0000948C0000}"/>
    <cellStyle name="汇总 9 3" xfId="19655" xr:uid="{00000000-0005-0000-0000-0000958C0000}"/>
    <cellStyle name="汇总 9 3 2" xfId="38930" xr:uid="{00000000-0005-0000-0000-0000968C0000}"/>
    <cellStyle name="汇总 9 3 3" xfId="42923" xr:uid="{00000000-0005-0000-0000-0000978C0000}"/>
    <cellStyle name="汇总 9 4" xfId="38883" xr:uid="{00000000-0005-0000-0000-0000988C0000}"/>
    <cellStyle name="汇总 9 5" xfId="42895" xr:uid="{00000000-0005-0000-0000-0000998C0000}"/>
    <cellStyle name="货币 10" xfId="3553" xr:uid="{00000000-0005-0000-0000-00009A8C0000}"/>
    <cellStyle name="货币 10 2" xfId="8001" xr:uid="{00000000-0005-0000-0000-00009B8C0000}"/>
    <cellStyle name="货币 10 2 2" xfId="18737" xr:uid="{00000000-0005-0000-0000-00009C8C0000}"/>
    <cellStyle name="货币 10 3" xfId="14488" xr:uid="{00000000-0005-0000-0000-00009D8C0000}"/>
    <cellStyle name="货币 10 3 2" xfId="19016" xr:uid="{00000000-0005-0000-0000-00009E8C0000}"/>
    <cellStyle name="货币 10 4" xfId="18132" xr:uid="{00000000-0005-0000-0000-00009F8C0000}"/>
    <cellStyle name="货币 10 4 2" xfId="19446" xr:uid="{00000000-0005-0000-0000-0000A08C0000}"/>
    <cellStyle name="货币 10 4 2 2" xfId="38932" xr:uid="{00000000-0005-0000-0000-0000A18C0000}"/>
    <cellStyle name="货币 10 4 3" xfId="38931" xr:uid="{00000000-0005-0000-0000-0000A28C0000}"/>
    <cellStyle name="货币 10 5" xfId="18574" xr:uid="{00000000-0005-0000-0000-0000A38C0000}"/>
    <cellStyle name="货币 10 5 2" xfId="38933" xr:uid="{00000000-0005-0000-0000-0000A48C0000}"/>
    <cellStyle name="货币 11" xfId="1336" xr:uid="{00000000-0005-0000-0000-0000A58C0000}"/>
    <cellStyle name="货币 11 2" xfId="8002" xr:uid="{00000000-0005-0000-0000-0000A68C0000}"/>
    <cellStyle name="货币 11 2 2" xfId="18738" xr:uid="{00000000-0005-0000-0000-0000A78C0000}"/>
    <cellStyle name="货币 11 3" xfId="12237" xr:uid="{00000000-0005-0000-0000-0000A88C0000}"/>
    <cellStyle name="货币 11 3 2" xfId="18992" xr:uid="{00000000-0005-0000-0000-0000A98C0000}"/>
    <cellStyle name="货币 11 4" xfId="15987" xr:uid="{00000000-0005-0000-0000-0000AA8C0000}"/>
    <cellStyle name="货币 11 4 2" xfId="19222" xr:uid="{00000000-0005-0000-0000-0000AB8C0000}"/>
    <cellStyle name="货币 11 4 2 2" xfId="38935" xr:uid="{00000000-0005-0000-0000-0000AC8C0000}"/>
    <cellStyle name="货币 11 4 3" xfId="38934" xr:uid="{00000000-0005-0000-0000-0000AD8C0000}"/>
    <cellStyle name="货币 11 5" xfId="18438" xr:uid="{00000000-0005-0000-0000-0000AE8C0000}"/>
    <cellStyle name="货币 11 5 2" xfId="38936" xr:uid="{00000000-0005-0000-0000-0000AF8C0000}"/>
    <cellStyle name="货币 12" xfId="3554" xr:uid="{00000000-0005-0000-0000-0000B08C0000}"/>
    <cellStyle name="货币 12 2" xfId="8003" xr:uid="{00000000-0005-0000-0000-0000B18C0000}"/>
    <cellStyle name="货币 12 2 2" xfId="18739" xr:uid="{00000000-0005-0000-0000-0000B28C0000}"/>
    <cellStyle name="货币 12 3" xfId="14489" xr:uid="{00000000-0005-0000-0000-0000B38C0000}"/>
    <cellStyle name="货币 12 3 2" xfId="19017" xr:uid="{00000000-0005-0000-0000-0000B48C0000}"/>
    <cellStyle name="货币 12 4" xfId="18133" xr:uid="{00000000-0005-0000-0000-0000B58C0000}"/>
    <cellStyle name="货币 12 4 2" xfId="19447" xr:uid="{00000000-0005-0000-0000-0000B68C0000}"/>
    <cellStyle name="货币 12 4 2 2" xfId="38938" xr:uid="{00000000-0005-0000-0000-0000B78C0000}"/>
    <cellStyle name="货币 12 4 3" xfId="38937" xr:uid="{00000000-0005-0000-0000-0000B88C0000}"/>
    <cellStyle name="货币 12 5" xfId="18575" xr:uid="{00000000-0005-0000-0000-0000B98C0000}"/>
    <cellStyle name="货币 12 5 2" xfId="38939" xr:uid="{00000000-0005-0000-0000-0000BA8C0000}"/>
    <cellStyle name="货币 13" xfId="3555" xr:uid="{00000000-0005-0000-0000-0000BB8C0000}"/>
    <cellStyle name="货币 13 2" xfId="8004" xr:uid="{00000000-0005-0000-0000-0000BC8C0000}"/>
    <cellStyle name="货币 13 2 2" xfId="18740" xr:uid="{00000000-0005-0000-0000-0000BD8C0000}"/>
    <cellStyle name="货币 13 3" xfId="11531" xr:uid="{00000000-0005-0000-0000-0000BE8C0000}"/>
    <cellStyle name="货币 13 3 2" xfId="18985" xr:uid="{00000000-0005-0000-0000-0000BF8C0000}"/>
    <cellStyle name="货币 13 4" xfId="18134" xr:uid="{00000000-0005-0000-0000-0000C08C0000}"/>
    <cellStyle name="货币 13 4 2" xfId="19448" xr:uid="{00000000-0005-0000-0000-0000C18C0000}"/>
    <cellStyle name="货币 13 4 2 2" xfId="26012" xr:uid="{00000000-0005-0000-0000-0000C28C0000}"/>
    <cellStyle name="货币 13 4 3" xfId="31166" xr:uid="{00000000-0005-0000-0000-0000C38C0000}"/>
    <cellStyle name="货币 13 5" xfId="18576" xr:uid="{00000000-0005-0000-0000-0000C48C0000}"/>
    <cellStyle name="货币 13 5 2" xfId="36016" xr:uid="{00000000-0005-0000-0000-0000C58C0000}"/>
    <cellStyle name="货币 14" xfId="2529" xr:uid="{00000000-0005-0000-0000-0000C68C0000}"/>
    <cellStyle name="货币 14 2" xfId="8005" xr:uid="{00000000-0005-0000-0000-0000C78C0000}"/>
    <cellStyle name="货币 14 2 2" xfId="18741" xr:uid="{00000000-0005-0000-0000-0000C88C0000}"/>
    <cellStyle name="货币 14 3" xfId="12321" xr:uid="{00000000-0005-0000-0000-0000C98C0000}"/>
    <cellStyle name="货币 14 3 2" xfId="18993" xr:uid="{00000000-0005-0000-0000-0000CA8C0000}"/>
    <cellStyle name="货币 14 4" xfId="17131" xr:uid="{00000000-0005-0000-0000-0000CB8C0000}"/>
    <cellStyle name="货币 14 4 2" xfId="19343" xr:uid="{00000000-0005-0000-0000-0000CC8C0000}"/>
    <cellStyle name="货币 14 4 2 2" xfId="33168" xr:uid="{00000000-0005-0000-0000-0000CD8C0000}"/>
    <cellStyle name="货币 14 4 3" xfId="33166" xr:uid="{00000000-0005-0000-0000-0000CE8C0000}"/>
    <cellStyle name="货币 14 5" xfId="18487" xr:uid="{00000000-0005-0000-0000-0000CF8C0000}"/>
    <cellStyle name="货币 14 5 2" xfId="28270" xr:uid="{00000000-0005-0000-0000-0000D08C0000}"/>
    <cellStyle name="货币 15" xfId="3717" xr:uid="{00000000-0005-0000-0000-0000D18C0000}"/>
    <cellStyle name="货币 15 2" xfId="8006" xr:uid="{00000000-0005-0000-0000-0000D28C0000}"/>
    <cellStyle name="货币 15 2 2" xfId="18742" xr:uid="{00000000-0005-0000-0000-0000D38C0000}"/>
    <cellStyle name="货币 15 3" xfId="13273" xr:uid="{00000000-0005-0000-0000-0000D48C0000}"/>
    <cellStyle name="货币 15 3 2" xfId="19013" xr:uid="{00000000-0005-0000-0000-0000D58C0000}"/>
    <cellStyle name="货币 15 4" xfId="18587" xr:uid="{00000000-0005-0000-0000-0000D68C0000}"/>
    <cellStyle name="货币 15 4 2" xfId="38943" xr:uid="{00000000-0005-0000-0000-0000D78C0000}"/>
    <cellStyle name="货币 2" xfId="3556" xr:uid="{00000000-0005-0000-0000-0000D88C0000}"/>
    <cellStyle name="货币 2 2" xfId="8007" xr:uid="{00000000-0005-0000-0000-0000D98C0000}"/>
    <cellStyle name="货币 2 2 2" xfId="18743" xr:uid="{00000000-0005-0000-0000-0000DA8C0000}"/>
    <cellStyle name="货币 2 3" xfId="11313" xr:uid="{00000000-0005-0000-0000-0000DB8C0000}"/>
    <cellStyle name="货币 2 3 2" xfId="18984" xr:uid="{00000000-0005-0000-0000-0000DC8C0000}"/>
    <cellStyle name="货币 2 4" xfId="18135" xr:uid="{00000000-0005-0000-0000-0000DD8C0000}"/>
    <cellStyle name="货币 2 4 2" xfId="19449" xr:uid="{00000000-0005-0000-0000-0000DE8C0000}"/>
    <cellStyle name="货币 2 4 2 2" xfId="30641" xr:uid="{00000000-0005-0000-0000-0000DF8C0000}"/>
    <cellStyle name="货币 2 4 3" xfId="30639" xr:uid="{00000000-0005-0000-0000-0000E08C0000}"/>
    <cellStyle name="货币 2 5" xfId="18577" xr:uid="{00000000-0005-0000-0000-0000E18C0000}"/>
    <cellStyle name="货币 2 5 2" xfId="30644" xr:uid="{00000000-0005-0000-0000-0000E28C0000}"/>
    <cellStyle name="货币 3" xfId="3557" xr:uid="{00000000-0005-0000-0000-0000E38C0000}"/>
    <cellStyle name="货币 3 2" xfId="8008" xr:uid="{00000000-0005-0000-0000-0000E48C0000}"/>
    <cellStyle name="货币 3 2 2" xfId="18744" xr:uid="{00000000-0005-0000-0000-0000E58C0000}"/>
    <cellStyle name="货币 3 3" xfId="14490" xr:uid="{00000000-0005-0000-0000-0000E68C0000}"/>
    <cellStyle name="货币 3 3 2" xfId="19018" xr:uid="{00000000-0005-0000-0000-0000E78C0000}"/>
    <cellStyle name="货币 3 4" xfId="18136" xr:uid="{00000000-0005-0000-0000-0000E88C0000}"/>
    <cellStyle name="货币 3 4 2" xfId="19450" xr:uid="{00000000-0005-0000-0000-0000E98C0000}"/>
    <cellStyle name="货币 3 4 2 2" xfId="38948" xr:uid="{00000000-0005-0000-0000-0000EA8C0000}"/>
    <cellStyle name="货币 3 4 3" xfId="38946" xr:uid="{00000000-0005-0000-0000-0000EB8C0000}"/>
    <cellStyle name="货币 3 5" xfId="18578" xr:uid="{00000000-0005-0000-0000-0000EC8C0000}"/>
    <cellStyle name="货币 3 5 2" xfId="21539" xr:uid="{00000000-0005-0000-0000-0000ED8C0000}"/>
    <cellStyle name="货币 4" xfId="3558" xr:uid="{00000000-0005-0000-0000-0000EE8C0000}"/>
    <cellStyle name="货币 4 2" xfId="8009" xr:uid="{00000000-0005-0000-0000-0000EF8C0000}"/>
    <cellStyle name="货币 4 2 2" xfId="18745" xr:uid="{00000000-0005-0000-0000-0000F08C0000}"/>
    <cellStyle name="货币 4 3" xfId="13357" xr:uid="{00000000-0005-0000-0000-0000F18C0000}"/>
    <cellStyle name="货币 4 3 2" xfId="19014" xr:uid="{00000000-0005-0000-0000-0000F28C0000}"/>
    <cellStyle name="货币 4 4" xfId="18137" xr:uid="{00000000-0005-0000-0000-0000F38C0000}"/>
    <cellStyle name="货币 4 4 2" xfId="19451" xr:uid="{00000000-0005-0000-0000-0000F48C0000}"/>
    <cellStyle name="货币 4 4 2 2" xfId="38950" xr:uid="{00000000-0005-0000-0000-0000F58C0000}"/>
    <cellStyle name="货币 4 4 3" xfId="38949" xr:uid="{00000000-0005-0000-0000-0000F68C0000}"/>
    <cellStyle name="货币 4 5" xfId="18579" xr:uid="{00000000-0005-0000-0000-0000F78C0000}"/>
    <cellStyle name="货币 4 5 2" xfId="38951" xr:uid="{00000000-0005-0000-0000-0000F88C0000}"/>
    <cellStyle name="货币 5" xfId="1629" xr:uid="{00000000-0005-0000-0000-0000F98C0000}"/>
    <cellStyle name="货币 5 2" xfId="8010" xr:uid="{00000000-0005-0000-0000-0000FA8C0000}"/>
    <cellStyle name="货币 5 2 2" xfId="18746" xr:uid="{00000000-0005-0000-0000-0000FB8C0000}"/>
    <cellStyle name="货币 5 3" xfId="14491" xr:uid="{00000000-0005-0000-0000-0000FC8C0000}"/>
    <cellStyle name="货币 5 3 2" xfId="19019" xr:uid="{00000000-0005-0000-0000-0000FD8C0000}"/>
    <cellStyle name="货币 5 4" xfId="16273" xr:uid="{00000000-0005-0000-0000-0000FE8C0000}"/>
    <cellStyle name="货币 5 4 2" xfId="19240" xr:uid="{00000000-0005-0000-0000-0000FF8C0000}"/>
    <cellStyle name="货币 5 4 2 2" xfId="38955" xr:uid="{00000000-0005-0000-0000-0000008D0000}"/>
    <cellStyle name="货币 5 4 3" xfId="38954" xr:uid="{00000000-0005-0000-0000-0000018D0000}"/>
    <cellStyle name="货币 5 5" xfId="18445" xr:uid="{00000000-0005-0000-0000-0000028D0000}"/>
    <cellStyle name="货币 5 5 2" xfId="38956" xr:uid="{00000000-0005-0000-0000-0000038D0000}"/>
    <cellStyle name="货币 6" xfId="1632" xr:uid="{00000000-0005-0000-0000-0000048D0000}"/>
    <cellStyle name="货币 6 2" xfId="8011" xr:uid="{00000000-0005-0000-0000-0000058D0000}"/>
    <cellStyle name="货币 6 2 2" xfId="18747" xr:uid="{00000000-0005-0000-0000-0000068D0000}"/>
    <cellStyle name="货币 6 3" xfId="14492" xr:uid="{00000000-0005-0000-0000-0000078D0000}"/>
    <cellStyle name="货币 6 3 2" xfId="19020" xr:uid="{00000000-0005-0000-0000-0000088D0000}"/>
    <cellStyle name="货币 6 4" xfId="16276" xr:uid="{00000000-0005-0000-0000-0000098D0000}"/>
    <cellStyle name="货币 6 4 2" xfId="19241" xr:uid="{00000000-0005-0000-0000-00000A8D0000}"/>
    <cellStyle name="货币 6 4 2 2" xfId="38958" xr:uid="{00000000-0005-0000-0000-00000B8D0000}"/>
    <cellStyle name="货币 6 4 3" xfId="38957" xr:uid="{00000000-0005-0000-0000-00000C8D0000}"/>
    <cellStyle name="货币 6 5" xfId="18446" xr:uid="{00000000-0005-0000-0000-00000D8D0000}"/>
    <cellStyle name="货币 6 5 2" xfId="38959" xr:uid="{00000000-0005-0000-0000-00000E8D0000}"/>
    <cellStyle name="货币 7" xfId="1636" xr:uid="{00000000-0005-0000-0000-00000F8D0000}"/>
    <cellStyle name="货币 7 2" xfId="7801" xr:uid="{00000000-0005-0000-0000-0000108D0000}"/>
    <cellStyle name="货币 7 2 2" xfId="18736" xr:uid="{00000000-0005-0000-0000-0000118D0000}"/>
    <cellStyle name="货币 7 3" xfId="13636" xr:uid="{00000000-0005-0000-0000-0000128D0000}"/>
    <cellStyle name="货币 7 3 2" xfId="19015" xr:uid="{00000000-0005-0000-0000-0000138D0000}"/>
    <cellStyle name="货币 7 4" xfId="16280" xr:uid="{00000000-0005-0000-0000-0000148D0000}"/>
    <cellStyle name="货币 7 4 2" xfId="19242" xr:uid="{00000000-0005-0000-0000-0000158D0000}"/>
    <cellStyle name="货币 7 4 2 2" xfId="35694" xr:uid="{00000000-0005-0000-0000-0000168D0000}"/>
    <cellStyle name="货币 7 4 3" xfId="36974" xr:uid="{00000000-0005-0000-0000-0000178D0000}"/>
    <cellStyle name="货币 7 5" xfId="18447" xr:uid="{00000000-0005-0000-0000-0000188D0000}"/>
    <cellStyle name="货币 7 5 2" xfId="36977" xr:uid="{00000000-0005-0000-0000-0000198D0000}"/>
    <cellStyle name="货币 8" xfId="1642" xr:uid="{00000000-0005-0000-0000-00001A8D0000}"/>
    <cellStyle name="货币 8 2" xfId="8012" xr:uid="{00000000-0005-0000-0000-00001B8D0000}"/>
    <cellStyle name="货币 8 2 2" xfId="18748" xr:uid="{00000000-0005-0000-0000-00001C8D0000}"/>
    <cellStyle name="货币 8 3" xfId="14493" xr:uid="{00000000-0005-0000-0000-00001D8D0000}"/>
    <cellStyle name="货币 8 3 2" xfId="19021" xr:uid="{00000000-0005-0000-0000-00001E8D0000}"/>
    <cellStyle name="货币 8 4" xfId="16286" xr:uid="{00000000-0005-0000-0000-00001F8D0000}"/>
    <cellStyle name="货币 8 4 2" xfId="19243" xr:uid="{00000000-0005-0000-0000-0000208D0000}"/>
    <cellStyle name="货币 8 4 2 2" xfId="38962" xr:uid="{00000000-0005-0000-0000-0000218D0000}"/>
    <cellStyle name="货币 8 4 3" xfId="38961" xr:uid="{00000000-0005-0000-0000-0000228D0000}"/>
    <cellStyle name="货币 8 5" xfId="18448" xr:uid="{00000000-0005-0000-0000-0000238D0000}"/>
    <cellStyle name="货币 8 5 2" xfId="38963" xr:uid="{00000000-0005-0000-0000-0000248D0000}"/>
    <cellStyle name="货币 9" xfId="1646" xr:uid="{00000000-0005-0000-0000-0000258D0000}"/>
    <cellStyle name="货币 9 2" xfId="8013" xr:uid="{00000000-0005-0000-0000-0000268D0000}"/>
    <cellStyle name="货币 9 2 2" xfId="18749" xr:uid="{00000000-0005-0000-0000-0000278D0000}"/>
    <cellStyle name="货币 9 3" xfId="14494" xr:uid="{00000000-0005-0000-0000-0000288D0000}"/>
    <cellStyle name="货币 9 3 2" xfId="19022" xr:uid="{00000000-0005-0000-0000-0000298D0000}"/>
    <cellStyle name="货币 9 4" xfId="16290" xr:uid="{00000000-0005-0000-0000-00002A8D0000}"/>
    <cellStyle name="货币 9 4 2" xfId="19244" xr:uid="{00000000-0005-0000-0000-00002B8D0000}"/>
    <cellStyle name="货币 9 4 2 2" xfId="36294" xr:uid="{00000000-0005-0000-0000-00002C8D0000}"/>
    <cellStyle name="货币 9 4 3" xfId="38964" xr:uid="{00000000-0005-0000-0000-00002D8D0000}"/>
    <cellStyle name="货币 9 5" xfId="18449" xr:uid="{00000000-0005-0000-0000-00002E8D0000}"/>
    <cellStyle name="货币 9 5 2" xfId="38965" xr:uid="{00000000-0005-0000-0000-00002F8D0000}"/>
    <cellStyle name="计算 10" xfId="3559" xr:uid="{00000000-0005-0000-0000-0000308D0000}"/>
    <cellStyle name="计算 10 2" xfId="3560" xr:uid="{00000000-0005-0000-0000-0000318D0000}"/>
    <cellStyle name="计算 10 2 2" xfId="6451" xr:uid="{00000000-0005-0000-0000-0000328D0000}"/>
    <cellStyle name="计算 10 2 2 2" xfId="8014" xr:uid="{00000000-0005-0000-0000-0000338D0000}"/>
    <cellStyle name="计算 10 2 2 2 2" xfId="20116" xr:uid="{00000000-0005-0000-0000-0000348D0000}"/>
    <cellStyle name="计算 10 2 2 2 2 2" xfId="38971" xr:uid="{00000000-0005-0000-0000-0000358D0000}"/>
    <cellStyle name="计算 10 2 2 2 2 3" xfId="42929" xr:uid="{00000000-0005-0000-0000-0000368D0000}"/>
    <cellStyle name="计算 10 2 2 2 3" xfId="19855" xr:uid="{00000000-0005-0000-0000-0000378D0000}"/>
    <cellStyle name="计算 10 2 2 2 3 2" xfId="38972" xr:uid="{00000000-0005-0000-0000-0000388D0000}"/>
    <cellStyle name="计算 10 2 2 2 3 3" xfId="42930" xr:uid="{00000000-0005-0000-0000-0000398D0000}"/>
    <cellStyle name="计算 10 2 2 2 4" xfId="32552" xr:uid="{00000000-0005-0000-0000-00003A8D0000}"/>
    <cellStyle name="计算 10 2 2 2 5" xfId="42672" xr:uid="{00000000-0005-0000-0000-00003B8D0000}"/>
    <cellStyle name="计算 10 2 2 3" xfId="14496" xr:uid="{00000000-0005-0000-0000-00003C8D0000}"/>
    <cellStyle name="计算 10 2 2 3 2" xfId="20254" xr:uid="{00000000-0005-0000-0000-00003D8D0000}"/>
    <cellStyle name="计算 10 2 2 3 2 2" xfId="38974" xr:uid="{00000000-0005-0000-0000-00003E8D0000}"/>
    <cellStyle name="计算 10 2 2 3 2 3" xfId="42932" xr:uid="{00000000-0005-0000-0000-00003F8D0000}"/>
    <cellStyle name="计算 10 2 2 3 3" xfId="20273" xr:uid="{00000000-0005-0000-0000-0000408D0000}"/>
    <cellStyle name="计算 10 2 2 3 3 2" xfId="38975" xr:uid="{00000000-0005-0000-0000-0000418D0000}"/>
    <cellStyle name="计算 10 2 2 3 3 3" xfId="42933" xr:uid="{00000000-0005-0000-0000-0000428D0000}"/>
    <cellStyle name="计算 10 2 2 3 4" xfId="38973" xr:uid="{00000000-0005-0000-0000-0000438D0000}"/>
    <cellStyle name="计算 10 2 2 3 5" xfId="42931" xr:uid="{00000000-0005-0000-0000-0000448D0000}"/>
    <cellStyle name="计算 10 2 2 4" xfId="19606" xr:uid="{00000000-0005-0000-0000-0000458D0000}"/>
    <cellStyle name="计算 10 2 2 4 2" xfId="32398" xr:uid="{00000000-0005-0000-0000-0000468D0000}"/>
    <cellStyle name="计算 10 2 2 4 3" xfId="42666" xr:uid="{00000000-0005-0000-0000-0000478D0000}"/>
    <cellStyle name="计算 10 2 2 5" xfId="20081" xr:uid="{00000000-0005-0000-0000-0000488D0000}"/>
    <cellStyle name="计算 10 2 2 5 2" xfId="38976" xr:uid="{00000000-0005-0000-0000-0000498D0000}"/>
    <cellStyle name="计算 10 2 2 5 3" xfId="42934" xr:uid="{00000000-0005-0000-0000-00004A8D0000}"/>
    <cellStyle name="计算 10 2 2 6" xfId="38970" xr:uid="{00000000-0005-0000-0000-00004B8D0000}"/>
    <cellStyle name="计算 10 2 2 7" xfId="42928" xr:uid="{00000000-0005-0000-0000-00004C8D0000}"/>
    <cellStyle name="计算 10 2 3" xfId="20438" xr:uid="{00000000-0005-0000-0000-00004D8D0000}"/>
    <cellStyle name="计算 10 2 3 2" xfId="25844" xr:uid="{00000000-0005-0000-0000-00004E8D0000}"/>
    <cellStyle name="计算 10 2 3 3" xfId="42060" xr:uid="{00000000-0005-0000-0000-00004F8D0000}"/>
    <cellStyle name="计算 10 2 4" xfId="20502" xr:uid="{00000000-0005-0000-0000-0000508D0000}"/>
    <cellStyle name="计算 10 2 4 2" xfId="24679" xr:uid="{00000000-0005-0000-0000-0000518D0000}"/>
    <cellStyle name="计算 10 2 4 3" xfId="41763" xr:uid="{00000000-0005-0000-0000-0000528D0000}"/>
    <cellStyle name="计算 10 2 5" xfId="38968" xr:uid="{00000000-0005-0000-0000-0000538D0000}"/>
    <cellStyle name="计算 10 2 6" xfId="42927" xr:uid="{00000000-0005-0000-0000-0000548D0000}"/>
    <cellStyle name="计算 10 3" xfId="6450" xr:uid="{00000000-0005-0000-0000-0000558D0000}"/>
    <cellStyle name="计算 10 3 2" xfId="8015" xr:uid="{00000000-0005-0000-0000-0000568D0000}"/>
    <cellStyle name="计算 10 3 2 2" xfId="20117" xr:uid="{00000000-0005-0000-0000-0000578D0000}"/>
    <cellStyle name="计算 10 3 2 2 2" xfId="38981" xr:uid="{00000000-0005-0000-0000-0000588D0000}"/>
    <cellStyle name="计算 10 3 2 2 3" xfId="42937" xr:uid="{00000000-0005-0000-0000-0000598D0000}"/>
    <cellStyle name="计算 10 3 2 3" xfId="20618" xr:uid="{00000000-0005-0000-0000-00005A8D0000}"/>
    <cellStyle name="计算 10 3 2 3 2" xfId="37310" xr:uid="{00000000-0005-0000-0000-00005B8D0000}"/>
    <cellStyle name="计算 10 3 2 3 3" xfId="42847" xr:uid="{00000000-0005-0000-0000-00005C8D0000}"/>
    <cellStyle name="计算 10 3 2 4" xfId="38979" xr:uid="{00000000-0005-0000-0000-00005D8D0000}"/>
    <cellStyle name="计算 10 3 2 5" xfId="42936" xr:uid="{00000000-0005-0000-0000-00005E8D0000}"/>
    <cellStyle name="计算 10 3 3" xfId="14497" xr:uid="{00000000-0005-0000-0000-00005F8D0000}"/>
    <cellStyle name="计算 10 3 3 2" xfId="19959" xr:uid="{00000000-0005-0000-0000-0000608D0000}"/>
    <cellStyle name="计算 10 3 3 2 2" xfId="38985" xr:uid="{00000000-0005-0000-0000-0000618D0000}"/>
    <cellStyle name="计算 10 3 3 2 3" xfId="42940" xr:uid="{00000000-0005-0000-0000-0000628D0000}"/>
    <cellStyle name="计算 10 3 3 3" xfId="20309" xr:uid="{00000000-0005-0000-0000-0000638D0000}"/>
    <cellStyle name="计算 10 3 3 3 2" xfId="38986" xr:uid="{00000000-0005-0000-0000-0000648D0000}"/>
    <cellStyle name="计算 10 3 3 3 3" xfId="42942" xr:uid="{00000000-0005-0000-0000-0000658D0000}"/>
    <cellStyle name="计算 10 3 3 4" xfId="38983" xr:uid="{00000000-0005-0000-0000-0000668D0000}"/>
    <cellStyle name="计算 10 3 3 5" xfId="42938" xr:uid="{00000000-0005-0000-0000-0000678D0000}"/>
    <cellStyle name="计算 10 3 4" xfId="19739" xr:uid="{00000000-0005-0000-0000-0000688D0000}"/>
    <cellStyle name="计算 10 3 4 2" xfId="38988" xr:uid="{00000000-0005-0000-0000-0000698D0000}"/>
    <cellStyle name="计算 10 3 4 3" xfId="42943" xr:uid="{00000000-0005-0000-0000-00006A8D0000}"/>
    <cellStyle name="计算 10 3 5" xfId="19880" xr:uid="{00000000-0005-0000-0000-00006B8D0000}"/>
    <cellStyle name="计算 10 3 5 2" xfId="38990" xr:uid="{00000000-0005-0000-0000-00006C8D0000}"/>
    <cellStyle name="计算 10 3 5 3" xfId="42944" xr:uid="{00000000-0005-0000-0000-00006D8D0000}"/>
    <cellStyle name="计算 10 3 6" xfId="38977" xr:uid="{00000000-0005-0000-0000-00006E8D0000}"/>
    <cellStyle name="计算 10 3 7" xfId="42935" xr:uid="{00000000-0005-0000-0000-00006F8D0000}"/>
    <cellStyle name="计算 10 4" xfId="20107" xr:uid="{00000000-0005-0000-0000-0000708D0000}"/>
    <cellStyle name="计算 10 4 2" xfId="38991" xr:uid="{00000000-0005-0000-0000-0000718D0000}"/>
    <cellStyle name="计算 10 4 3" xfId="42945" xr:uid="{00000000-0005-0000-0000-0000728D0000}"/>
    <cellStyle name="计算 10 5" xfId="19945" xr:uid="{00000000-0005-0000-0000-0000738D0000}"/>
    <cellStyle name="计算 10 5 2" xfId="38992" xr:uid="{00000000-0005-0000-0000-0000748D0000}"/>
    <cellStyle name="计算 10 5 3" xfId="42946" xr:uid="{00000000-0005-0000-0000-0000758D0000}"/>
    <cellStyle name="计算 10 6" xfId="38966" xr:uid="{00000000-0005-0000-0000-0000768D0000}"/>
    <cellStyle name="计算 10 7" xfId="42926" xr:uid="{00000000-0005-0000-0000-0000778D0000}"/>
    <cellStyle name="计算 11" xfId="3362" xr:uid="{00000000-0005-0000-0000-0000788D0000}"/>
    <cellStyle name="计算 11 2" xfId="3364" xr:uid="{00000000-0005-0000-0000-0000798D0000}"/>
    <cellStyle name="计算 11 2 2" xfId="6453" xr:uid="{00000000-0005-0000-0000-00007A8D0000}"/>
    <cellStyle name="计算 11 2 2 2" xfId="8016" xr:uid="{00000000-0005-0000-0000-00007B8D0000}"/>
    <cellStyle name="计算 11 2 2 2 2" xfId="19912" xr:uid="{00000000-0005-0000-0000-00007C8D0000}"/>
    <cellStyle name="计算 11 2 2 2 2 2" xfId="38997" xr:uid="{00000000-0005-0000-0000-00007D8D0000}"/>
    <cellStyle name="计算 11 2 2 2 2 3" xfId="42951" xr:uid="{00000000-0005-0000-0000-00007E8D0000}"/>
    <cellStyle name="计算 11 2 2 2 3" xfId="20330" xr:uid="{00000000-0005-0000-0000-00007F8D0000}"/>
    <cellStyle name="计算 11 2 2 2 3 2" xfId="38998" xr:uid="{00000000-0005-0000-0000-0000808D0000}"/>
    <cellStyle name="计算 11 2 2 2 3 3" xfId="42952" xr:uid="{00000000-0005-0000-0000-0000818D0000}"/>
    <cellStyle name="计算 11 2 2 2 4" xfId="38996" xr:uid="{00000000-0005-0000-0000-0000828D0000}"/>
    <cellStyle name="计算 11 2 2 2 5" xfId="42950" xr:uid="{00000000-0005-0000-0000-0000838D0000}"/>
    <cellStyle name="计算 11 2 2 3" xfId="14498" xr:uid="{00000000-0005-0000-0000-0000848D0000}"/>
    <cellStyle name="计算 11 2 2 3 2" xfId="19709" xr:uid="{00000000-0005-0000-0000-0000858D0000}"/>
    <cellStyle name="计算 11 2 2 3 2 2" xfId="38999" xr:uid="{00000000-0005-0000-0000-0000868D0000}"/>
    <cellStyle name="计算 11 2 2 3 2 3" xfId="42953" xr:uid="{00000000-0005-0000-0000-0000878D0000}"/>
    <cellStyle name="计算 11 2 2 3 3" xfId="20453" xr:uid="{00000000-0005-0000-0000-0000888D0000}"/>
    <cellStyle name="计算 11 2 2 3 3 2" xfId="39000" xr:uid="{00000000-0005-0000-0000-0000898D0000}"/>
    <cellStyle name="计算 11 2 2 3 3 3" xfId="42954" xr:uid="{00000000-0005-0000-0000-00008A8D0000}"/>
    <cellStyle name="计算 11 2 2 3 4" xfId="29044" xr:uid="{00000000-0005-0000-0000-00008B8D0000}"/>
    <cellStyle name="计算 11 2 2 3 5" xfId="42566" xr:uid="{00000000-0005-0000-0000-00008C8D0000}"/>
    <cellStyle name="计算 11 2 2 4" xfId="19975" xr:uid="{00000000-0005-0000-0000-00008D8D0000}"/>
    <cellStyle name="计算 11 2 2 4 2" xfId="29617" xr:uid="{00000000-0005-0000-0000-00008E8D0000}"/>
    <cellStyle name="计算 11 2 2 4 3" xfId="42589" xr:uid="{00000000-0005-0000-0000-00008F8D0000}"/>
    <cellStyle name="计算 11 2 2 5" xfId="20368" xr:uid="{00000000-0005-0000-0000-0000908D0000}"/>
    <cellStyle name="计算 11 2 2 5 2" xfId="39001" xr:uid="{00000000-0005-0000-0000-0000918D0000}"/>
    <cellStyle name="计算 11 2 2 5 3" xfId="42955" xr:uid="{00000000-0005-0000-0000-0000928D0000}"/>
    <cellStyle name="计算 11 2 2 6" xfId="38995" xr:uid="{00000000-0005-0000-0000-0000938D0000}"/>
    <cellStyle name="计算 11 2 2 7" xfId="42949" xr:uid="{00000000-0005-0000-0000-0000948D0000}"/>
    <cellStyle name="计算 11 2 3" xfId="19594" xr:uid="{00000000-0005-0000-0000-0000958D0000}"/>
    <cellStyle name="计算 11 2 3 2" xfId="39002" xr:uid="{00000000-0005-0000-0000-0000968D0000}"/>
    <cellStyle name="计算 11 2 3 3" xfId="42956" xr:uid="{00000000-0005-0000-0000-0000978D0000}"/>
    <cellStyle name="计算 11 2 4" xfId="20248" xr:uid="{00000000-0005-0000-0000-0000988D0000}"/>
    <cellStyle name="计算 11 2 4 2" xfId="39003" xr:uid="{00000000-0005-0000-0000-0000998D0000}"/>
    <cellStyle name="计算 11 2 4 3" xfId="42957" xr:uid="{00000000-0005-0000-0000-00009A8D0000}"/>
    <cellStyle name="计算 11 2 5" xfId="38994" xr:uid="{00000000-0005-0000-0000-00009B8D0000}"/>
    <cellStyle name="计算 11 2 6" xfId="42948" xr:uid="{00000000-0005-0000-0000-00009C8D0000}"/>
    <cellStyle name="计算 11 3" xfId="6452" xr:uid="{00000000-0005-0000-0000-00009D8D0000}"/>
    <cellStyle name="计算 11 3 2" xfId="8017" xr:uid="{00000000-0005-0000-0000-00009E8D0000}"/>
    <cellStyle name="计算 11 3 2 2" xfId="20320" xr:uid="{00000000-0005-0000-0000-00009F8D0000}"/>
    <cellStyle name="计算 11 3 2 2 2" xfId="33635" xr:uid="{00000000-0005-0000-0000-0000A08D0000}"/>
    <cellStyle name="计算 11 3 2 2 3" xfId="42701" xr:uid="{00000000-0005-0000-0000-0000A18D0000}"/>
    <cellStyle name="计算 11 3 2 3" xfId="19531" xr:uid="{00000000-0005-0000-0000-0000A28D0000}"/>
    <cellStyle name="计算 11 3 2 3 2" xfId="39006" xr:uid="{00000000-0005-0000-0000-0000A38D0000}"/>
    <cellStyle name="计算 11 3 2 3 3" xfId="42960" xr:uid="{00000000-0005-0000-0000-0000A48D0000}"/>
    <cellStyle name="计算 11 3 2 4" xfId="39005" xr:uid="{00000000-0005-0000-0000-0000A58D0000}"/>
    <cellStyle name="计算 11 3 2 5" xfId="42959" xr:uid="{00000000-0005-0000-0000-0000A68D0000}"/>
    <cellStyle name="计算 11 3 3" xfId="14499" xr:uid="{00000000-0005-0000-0000-0000A78D0000}"/>
    <cellStyle name="计算 11 3 3 2" xfId="20144" xr:uid="{00000000-0005-0000-0000-0000A88D0000}"/>
    <cellStyle name="计算 11 3 3 2 2" xfId="23320" xr:uid="{00000000-0005-0000-0000-0000A98D0000}"/>
    <cellStyle name="计算 11 3 3 2 3" xfId="41260" xr:uid="{00000000-0005-0000-0000-0000AA8D0000}"/>
    <cellStyle name="计算 11 3 3 3" xfId="20101" xr:uid="{00000000-0005-0000-0000-0000AB8D0000}"/>
    <cellStyle name="计算 11 3 3 3 2" xfId="35235" xr:uid="{00000000-0005-0000-0000-0000AC8D0000}"/>
    <cellStyle name="计算 11 3 3 3 3" xfId="42754" xr:uid="{00000000-0005-0000-0000-0000AD8D0000}"/>
    <cellStyle name="计算 11 3 3 4" xfId="39007" xr:uid="{00000000-0005-0000-0000-0000AE8D0000}"/>
    <cellStyle name="计算 11 3 3 5" xfId="42961" xr:uid="{00000000-0005-0000-0000-0000AF8D0000}"/>
    <cellStyle name="计算 11 3 4" xfId="19620" xr:uid="{00000000-0005-0000-0000-0000B08D0000}"/>
    <cellStyle name="计算 11 3 4 2" xfId="39008" xr:uid="{00000000-0005-0000-0000-0000B18D0000}"/>
    <cellStyle name="计算 11 3 4 3" xfId="42962" xr:uid="{00000000-0005-0000-0000-0000B28D0000}"/>
    <cellStyle name="计算 11 3 5" xfId="19885" xr:uid="{00000000-0005-0000-0000-0000B38D0000}"/>
    <cellStyle name="计算 11 3 5 2" xfId="39009" xr:uid="{00000000-0005-0000-0000-0000B48D0000}"/>
    <cellStyle name="计算 11 3 5 3" xfId="42963" xr:uid="{00000000-0005-0000-0000-0000B58D0000}"/>
    <cellStyle name="计算 11 3 6" xfId="39004" xr:uid="{00000000-0005-0000-0000-0000B68D0000}"/>
    <cellStyle name="计算 11 3 7" xfId="42958" xr:uid="{00000000-0005-0000-0000-0000B78D0000}"/>
    <cellStyle name="计算 11 4" xfId="20256" xr:uid="{00000000-0005-0000-0000-0000B88D0000}"/>
    <cellStyle name="计算 11 4 2" xfId="39010" xr:uid="{00000000-0005-0000-0000-0000B98D0000}"/>
    <cellStyle name="计算 11 4 3" xfId="42964" xr:uid="{00000000-0005-0000-0000-0000BA8D0000}"/>
    <cellStyle name="计算 11 5" xfId="19756" xr:uid="{00000000-0005-0000-0000-0000BB8D0000}"/>
    <cellStyle name="计算 11 5 2" xfId="39011" xr:uid="{00000000-0005-0000-0000-0000BC8D0000}"/>
    <cellStyle name="计算 11 5 3" xfId="42965" xr:uid="{00000000-0005-0000-0000-0000BD8D0000}"/>
    <cellStyle name="计算 11 6" xfId="38993" xr:uid="{00000000-0005-0000-0000-0000BE8D0000}"/>
    <cellStyle name="计算 11 7" xfId="42947" xr:uid="{00000000-0005-0000-0000-0000BF8D0000}"/>
    <cellStyle name="计算 12" xfId="3561" xr:uid="{00000000-0005-0000-0000-0000C08D0000}"/>
    <cellStyle name="计算 12 2" xfId="20601" xr:uid="{00000000-0005-0000-0000-0000C18D0000}"/>
    <cellStyle name="计算 12 2 2" xfId="29596" xr:uid="{00000000-0005-0000-0000-0000C28D0000}"/>
    <cellStyle name="计算 12 2 3" xfId="42122" xr:uid="{00000000-0005-0000-0000-0000C38D0000}"/>
    <cellStyle name="计算 12 3" xfId="20223" xr:uid="{00000000-0005-0000-0000-0000C48D0000}"/>
    <cellStyle name="计算 12 3 2" xfId="29598" xr:uid="{00000000-0005-0000-0000-0000C58D0000}"/>
    <cellStyle name="计算 12 3 3" xfId="42588" xr:uid="{00000000-0005-0000-0000-0000C68D0000}"/>
    <cellStyle name="计算 12 4" xfId="39012" xr:uid="{00000000-0005-0000-0000-0000C78D0000}"/>
    <cellStyle name="计算 12 5" xfId="42966" xr:uid="{00000000-0005-0000-0000-0000C88D0000}"/>
    <cellStyle name="计算 13" xfId="6449" xr:uid="{00000000-0005-0000-0000-0000C98D0000}"/>
    <cellStyle name="计算 13 2" xfId="8018" xr:uid="{00000000-0005-0000-0000-0000CA8D0000}"/>
    <cellStyle name="计算 13 2 2" xfId="19751" xr:uid="{00000000-0005-0000-0000-0000CB8D0000}"/>
    <cellStyle name="计算 13 2 2 2" xfId="39015" xr:uid="{00000000-0005-0000-0000-0000CC8D0000}"/>
    <cellStyle name="计算 13 2 2 3" xfId="42969" xr:uid="{00000000-0005-0000-0000-0000CD8D0000}"/>
    <cellStyle name="计算 13 2 3" xfId="20430" xr:uid="{00000000-0005-0000-0000-0000CE8D0000}"/>
    <cellStyle name="计算 13 2 3 2" xfId="39016" xr:uid="{00000000-0005-0000-0000-0000CF8D0000}"/>
    <cellStyle name="计算 13 2 3 3" xfId="42970" xr:uid="{00000000-0005-0000-0000-0000D08D0000}"/>
    <cellStyle name="计算 13 2 4" xfId="39014" xr:uid="{00000000-0005-0000-0000-0000D18D0000}"/>
    <cellStyle name="计算 13 2 5" xfId="42968" xr:uid="{00000000-0005-0000-0000-0000D28D0000}"/>
    <cellStyle name="计算 13 3" xfId="14500" xr:uid="{00000000-0005-0000-0000-0000D38D0000}"/>
    <cellStyle name="计算 13 3 2" xfId="20195" xr:uid="{00000000-0005-0000-0000-0000D48D0000}"/>
    <cellStyle name="计算 13 3 2 2" xfId="35545" xr:uid="{00000000-0005-0000-0000-0000D58D0000}"/>
    <cellStyle name="计算 13 3 2 3" xfId="42804" xr:uid="{00000000-0005-0000-0000-0000D68D0000}"/>
    <cellStyle name="计算 13 3 3" xfId="19603" xr:uid="{00000000-0005-0000-0000-0000D78D0000}"/>
    <cellStyle name="计算 13 3 3 2" xfId="39018" xr:uid="{00000000-0005-0000-0000-0000D88D0000}"/>
    <cellStyle name="计算 13 3 3 3" xfId="42972" xr:uid="{00000000-0005-0000-0000-0000D98D0000}"/>
    <cellStyle name="计算 13 3 4" xfId="39017" xr:uid="{00000000-0005-0000-0000-0000DA8D0000}"/>
    <cellStyle name="计算 13 3 5" xfId="42971" xr:uid="{00000000-0005-0000-0000-0000DB8D0000}"/>
    <cellStyle name="计算 13 4" xfId="20091" xr:uid="{00000000-0005-0000-0000-0000DC8D0000}"/>
    <cellStyle name="计算 13 4 2" xfId="39019" xr:uid="{00000000-0005-0000-0000-0000DD8D0000}"/>
    <cellStyle name="计算 13 4 3" xfId="42973" xr:uid="{00000000-0005-0000-0000-0000DE8D0000}"/>
    <cellStyle name="计算 13 5" xfId="20094" xr:uid="{00000000-0005-0000-0000-0000DF8D0000}"/>
    <cellStyle name="计算 13 5 2" xfId="35548" xr:uid="{00000000-0005-0000-0000-0000E08D0000}"/>
    <cellStyle name="计算 13 5 3" xfId="42805" xr:uid="{00000000-0005-0000-0000-0000E18D0000}"/>
    <cellStyle name="计算 13 6" xfId="39013" xr:uid="{00000000-0005-0000-0000-0000E28D0000}"/>
    <cellStyle name="计算 13 7" xfId="42967" xr:uid="{00000000-0005-0000-0000-0000E38D0000}"/>
    <cellStyle name="计算 2" xfId="188" xr:uid="{00000000-0005-0000-0000-0000E48D0000}"/>
    <cellStyle name="计算 2 2" xfId="356" xr:uid="{00000000-0005-0000-0000-0000E58D0000}"/>
    <cellStyle name="计算 2 2 2" xfId="2382" xr:uid="{00000000-0005-0000-0000-0000E68D0000}"/>
    <cellStyle name="计算 2 2 2 2" xfId="19611" xr:uid="{00000000-0005-0000-0000-0000E78D0000}"/>
    <cellStyle name="计算 2 2 2 2 2" xfId="39022" xr:uid="{00000000-0005-0000-0000-0000E88D0000}"/>
    <cellStyle name="计算 2 2 2 2 3" xfId="42975" xr:uid="{00000000-0005-0000-0000-0000E98D0000}"/>
    <cellStyle name="计算 2 2 2 3" xfId="20634" xr:uid="{00000000-0005-0000-0000-0000EA8D0000}"/>
    <cellStyle name="计算 2 2 2 3 2" xfId="39023" xr:uid="{00000000-0005-0000-0000-0000EB8D0000}"/>
    <cellStyle name="计算 2 2 2 3 3" xfId="42976" xr:uid="{00000000-0005-0000-0000-0000EC8D0000}"/>
    <cellStyle name="计算 2 2 2 4" xfId="39021" xr:uid="{00000000-0005-0000-0000-0000ED8D0000}"/>
    <cellStyle name="计算 2 2 2 5" xfId="42974" xr:uid="{00000000-0005-0000-0000-0000EE8D0000}"/>
    <cellStyle name="计算 2 2 3" xfId="8020" xr:uid="{00000000-0005-0000-0000-0000EF8D0000}"/>
    <cellStyle name="计算 2 2 3 2" xfId="39024" xr:uid="{00000000-0005-0000-0000-0000F08D0000}"/>
    <cellStyle name="计算 2 2 4" xfId="14501" xr:uid="{00000000-0005-0000-0000-0000F18D0000}"/>
    <cellStyle name="计算 2 2 4 2" xfId="39025" xr:uid="{00000000-0005-0000-0000-0000F28D0000}"/>
    <cellStyle name="计算 2 2 5" xfId="16610" xr:uid="{00000000-0005-0000-0000-0000F38D0000}"/>
    <cellStyle name="计算 2 2 5 2" xfId="39026" xr:uid="{00000000-0005-0000-0000-0000F48D0000}"/>
    <cellStyle name="计算 2 2 5 3" xfId="42977" xr:uid="{00000000-0005-0000-0000-0000F58D0000}"/>
    <cellStyle name="计算 2 2 6" xfId="39020" xr:uid="{00000000-0005-0000-0000-0000F68D0000}"/>
    <cellStyle name="计算 2 3" xfId="2385" xr:uid="{00000000-0005-0000-0000-0000F78D0000}"/>
    <cellStyle name="计算 2 3 2" xfId="20295" xr:uid="{00000000-0005-0000-0000-0000F88D0000}"/>
    <cellStyle name="计算 2 3 2 2" xfId="31941" xr:uid="{00000000-0005-0000-0000-0000F98D0000}"/>
    <cellStyle name="计算 2 3 2 3" xfId="42637" xr:uid="{00000000-0005-0000-0000-0000FA8D0000}"/>
    <cellStyle name="计算 2 3 3" xfId="20131" xr:uid="{00000000-0005-0000-0000-0000FB8D0000}"/>
    <cellStyle name="计算 2 3 3 2" xfId="31943" xr:uid="{00000000-0005-0000-0000-0000FC8D0000}"/>
    <cellStyle name="计算 2 3 3 3" xfId="42638" xr:uid="{00000000-0005-0000-0000-0000FD8D0000}"/>
    <cellStyle name="计算 2 3 4" xfId="39027" xr:uid="{00000000-0005-0000-0000-0000FE8D0000}"/>
    <cellStyle name="计算 2 3 5" xfId="42978" xr:uid="{00000000-0005-0000-0000-0000FF8D0000}"/>
    <cellStyle name="计算 2 4" xfId="3562" xr:uid="{00000000-0005-0000-0000-0000008E0000}"/>
    <cellStyle name="计算 2 4 2" xfId="19876" xr:uid="{00000000-0005-0000-0000-0000018E0000}"/>
    <cellStyle name="计算 2 4 2 2" xfId="39029" xr:uid="{00000000-0005-0000-0000-0000028E0000}"/>
    <cellStyle name="计算 2 4 2 3" xfId="42980" xr:uid="{00000000-0005-0000-0000-0000038E0000}"/>
    <cellStyle name="计算 2 4 3" xfId="19521" xr:uid="{00000000-0005-0000-0000-0000048E0000}"/>
    <cellStyle name="计算 2 4 3 2" xfId="39030" xr:uid="{00000000-0005-0000-0000-0000058E0000}"/>
    <cellStyle name="计算 2 4 3 3" xfId="42981" xr:uid="{00000000-0005-0000-0000-0000068E0000}"/>
    <cellStyle name="计算 2 4 4" xfId="39028" xr:uid="{00000000-0005-0000-0000-0000078E0000}"/>
    <cellStyle name="计算 2 4 5" xfId="42979" xr:uid="{00000000-0005-0000-0000-0000088E0000}"/>
    <cellStyle name="计算 2 5" xfId="8019" xr:uid="{00000000-0005-0000-0000-0000098E0000}"/>
    <cellStyle name="计算 2 5 2" xfId="24385" xr:uid="{00000000-0005-0000-0000-00000A8E0000}"/>
    <cellStyle name="计算 2 6" xfId="14502" xr:uid="{00000000-0005-0000-0000-00000B8E0000}"/>
    <cellStyle name="计算 2 6 2" xfId="39031" xr:uid="{00000000-0005-0000-0000-00000C8E0000}"/>
    <cellStyle name="计算 2 7" xfId="18141" xr:uid="{00000000-0005-0000-0000-00000D8E0000}"/>
    <cellStyle name="计算 2 7 2" xfId="32590" xr:uid="{00000000-0005-0000-0000-00000E8E0000}"/>
    <cellStyle name="计算 2 7 3" xfId="42673" xr:uid="{00000000-0005-0000-0000-00000F8E0000}"/>
    <cellStyle name="计算 2 8" xfId="27905" xr:uid="{00000000-0005-0000-0000-0000108E0000}"/>
    <cellStyle name="计算 3" xfId="189" xr:uid="{00000000-0005-0000-0000-0000118E0000}"/>
    <cellStyle name="计算 3 2" xfId="357" xr:uid="{00000000-0005-0000-0000-0000128E0000}"/>
    <cellStyle name="计算 3 2 2" xfId="1389" xr:uid="{00000000-0005-0000-0000-0000138E0000}"/>
    <cellStyle name="计算 3 2 2 2" xfId="19796" xr:uid="{00000000-0005-0000-0000-0000148E0000}"/>
    <cellStyle name="计算 3 2 2 2 2" xfId="28310" xr:uid="{00000000-0005-0000-0000-0000158E0000}"/>
    <cellStyle name="计算 3 2 2 2 3" xfId="40971" xr:uid="{00000000-0005-0000-0000-0000168E0000}"/>
    <cellStyle name="计算 3 2 2 3" xfId="19691" xr:uid="{00000000-0005-0000-0000-0000178E0000}"/>
    <cellStyle name="计算 3 2 2 3 2" xfId="28311" xr:uid="{00000000-0005-0000-0000-0000188E0000}"/>
    <cellStyle name="计算 3 2 2 3 3" xfId="41481" xr:uid="{00000000-0005-0000-0000-0000198E0000}"/>
    <cellStyle name="计算 3 2 2 4" xfId="28309" xr:uid="{00000000-0005-0000-0000-00001A8E0000}"/>
    <cellStyle name="计算 3 2 2 5" xfId="41969" xr:uid="{00000000-0005-0000-0000-00001B8E0000}"/>
    <cellStyle name="计算 3 2 3" xfId="8022" xr:uid="{00000000-0005-0000-0000-00001C8E0000}"/>
    <cellStyle name="计算 3 2 3 2" xfId="35803" xr:uid="{00000000-0005-0000-0000-00001D8E0000}"/>
    <cellStyle name="计算 3 2 4" xfId="14503" xr:uid="{00000000-0005-0000-0000-00001E8E0000}"/>
    <cellStyle name="计算 3 2 4 2" xfId="39034" xr:uid="{00000000-0005-0000-0000-00001F8E0000}"/>
    <cellStyle name="计算 3 2 5" xfId="16607" xr:uid="{00000000-0005-0000-0000-0000208E0000}"/>
    <cellStyle name="计算 3 2 5 2" xfId="28702" xr:uid="{00000000-0005-0000-0000-0000218E0000}"/>
    <cellStyle name="计算 3 2 5 3" xfId="40925" xr:uid="{00000000-0005-0000-0000-0000228E0000}"/>
    <cellStyle name="计算 3 2 6" xfId="39033" xr:uid="{00000000-0005-0000-0000-0000238E0000}"/>
    <cellStyle name="计算 3 3" xfId="3563" xr:uid="{00000000-0005-0000-0000-0000248E0000}"/>
    <cellStyle name="计算 3 3 2" xfId="19989" xr:uid="{00000000-0005-0000-0000-0000258E0000}"/>
    <cellStyle name="计算 3 3 2 2" xfId="32952" xr:uid="{00000000-0005-0000-0000-0000268E0000}"/>
    <cellStyle name="计算 3 3 2 3" xfId="42681" xr:uid="{00000000-0005-0000-0000-0000278E0000}"/>
    <cellStyle name="计算 3 3 3" xfId="20365" xr:uid="{00000000-0005-0000-0000-0000288E0000}"/>
    <cellStyle name="计算 3 3 3 2" xfId="39036" xr:uid="{00000000-0005-0000-0000-0000298E0000}"/>
    <cellStyle name="计算 3 3 3 3" xfId="42983" xr:uid="{00000000-0005-0000-0000-00002A8E0000}"/>
    <cellStyle name="计算 3 3 4" xfId="39035" xr:uid="{00000000-0005-0000-0000-00002B8E0000}"/>
    <cellStyle name="计算 3 3 5" xfId="42982" xr:uid="{00000000-0005-0000-0000-00002C8E0000}"/>
    <cellStyle name="计算 3 4" xfId="1387" xr:uid="{00000000-0005-0000-0000-00002D8E0000}"/>
    <cellStyle name="计算 3 4 2" xfId="20480" xr:uid="{00000000-0005-0000-0000-00002E8E0000}"/>
    <cellStyle name="计算 3 4 2 2" xfId="21789" xr:uid="{00000000-0005-0000-0000-00002F8E0000}"/>
    <cellStyle name="计算 3 4 2 3" xfId="41091" xr:uid="{00000000-0005-0000-0000-0000308E0000}"/>
    <cellStyle name="计算 3 4 3" xfId="19829" xr:uid="{00000000-0005-0000-0000-0000318E0000}"/>
    <cellStyle name="计算 3 4 3 2" xfId="39037" xr:uid="{00000000-0005-0000-0000-0000328E0000}"/>
    <cellStyle name="计算 3 4 3 3" xfId="42984" xr:uid="{00000000-0005-0000-0000-0000338E0000}"/>
    <cellStyle name="计算 3 4 4" xfId="35147" xr:uid="{00000000-0005-0000-0000-0000348E0000}"/>
    <cellStyle name="计算 3 4 5" xfId="42786" xr:uid="{00000000-0005-0000-0000-0000358E0000}"/>
    <cellStyle name="计算 3 5" xfId="6454" xr:uid="{00000000-0005-0000-0000-0000368E0000}"/>
    <cellStyle name="计算 3 5 2" xfId="8023" xr:uid="{00000000-0005-0000-0000-0000378E0000}"/>
    <cellStyle name="计算 3 5 2 2" xfId="20319" xr:uid="{00000000-0005-0000-0000-0000388E0000}"/>
    <cellStyle name="计算 3 5 2 2 2" xfId="34524" xr:uid="{00000000-0005-0000-0000-0000398E0000}"/>
    <cellStyle name="计算 3 5 2 2 3" xfId="42734" xr:uid="{00000000-0005-0000-0000-00003A8E0000}"/>
    <cellStyle name="计算 3 5 2 3" xfId="20494" xr:uid="{00000000-0005-0000-0000-00003B8E0000}"/>
    <cellStyle name="计算 3 5 2 3 2" xfId="34527" xr:uid="{00000000-0005-0000-0000-00003C8E0000}"/>
    <cellStyle name="计算 3 5 2 3 3" xfId="42735" xr:uid="{00000000-0005-0000-0000-00003D8E0000}"/>
    <cellStyle name="计算 3 5 2 4" xfId="34521" xr:uid="{00000000-0005-0000-0000-00003E8E0000}"/>
    <cellStyle name="计算 3 5 2 5" xfId="42733" xr:uid="{00000000-0005-0000-0000-00003F8E0000}"/>
    <cellStyle name="计算 3 5 3" xfId="12806" xr:uid="{00000000-0005-0000-0000-0000408E0000}"/>
    <cellStyle name="计算 3 5 3 2" xfId="20589" xr:uid="{00000000-0005-0000-0000-0000418E0000}"/>
    <cellStyle name="计算 3 5 3 2 2" xfId="34533" xr:uid="{00000000-0005-0000-0000-0000428E0000}"/>
    <cellStyle name="计算 3 5 3 2 3" xfId="42737" xr:uid="{00000000-0005-0000-0000-0000438E0000}"/>
    <cellStyle name="计算 3 5 3 3" xfId="20558" xr:uid="{00000000-0005-0000-0000-0000448E0000}"/>
    <cellStyle name="计算 3 5 3 3 2" xfId="34538" xr:uid="{00000000-0005-0000-0000-0000458E0000}"/>
    <cellStyle name="计算 3 5 3 3 3" xfId="42738" xr:uid="{00000000-0005-0000-0000-0000468E0000}"/>
    <cellStyle name="计算 3 5 3 4" xfId="34529" xr:uid="{00000000-0005-0000-0000-0000478E0000}"/>
    <cellStyle name="计算 3 5 3 5" xfId="42736" xr:uid="{00000000-0005-0000-0000-0000488E0000}"/>
    <cellStyle name="计算 3 5 4" xfId="20481" xr:uid="{00000000-0005-0000-0000-0000498E0000}"/>
    <cellStyle name="计算 3 5 4 2" xfId="34540" xr:uid="{00000000-0005-0000-0000-00004A8E0000}"/>
    <cellStyle name="计算 3 5 4 3" xfId="42739" xr:uid="{00000000-0005-0000-0000-00004B8E0000}"/>
    <cellStyle name="计算 3 5 5" xfId="19836" xr:uid="{00000000-0005-0000-0000-00004C8E0000}"/>
    <cellStyle name="计算 3 5 5 2" xfId="21747" xr:uid="{00000000-0005-0000-0000-00004D8E0000}"/>
    <cellStyle name="计算 3 5 5 3" xfId="41081" xr:uid="{00000000-0005-0000-0000-00004E8E0000}"/>
    <cellStyle name="计算 3 5 6" xfId="39038" xr:uid="{00000000-0005-0000-0000-00004F8E0000}"/>
    <cellStyle name="计算 3 5 7" xfId="42985" xr:uid="{00000000-0005-0000-0000-0000508E0000}"/>
    <cellStyle name="计算 3 6" xfId="8021" xr:uid="{00000000-0005-0000-0000-0000518E0000}"/>
    <cellStyle name="计算 3 6 2" xfId="39039" xr:uid="{00000000-0005-0000-0000-0000528E0000}"/>
    <cellStyle name="计算 3 7" xfId="13604" xr:uid="{00000000-0005-0000-0000-0000538E0000}"/>
    <cellStyle name="计算 3 7 2" xfId="36902" xr:uid="{00000000-0005-0000-0000-0000548E0000}"/>
    <cellStyle name="计算 3 8" xfId="18140" xr:uid="{00000000-0005-0000-0000-0000558E0000}"/>
    <cellStyle name="计算 3 8 2" xfId="39040" xr:uid="{00000000-0005-0000-0000-0000568E0000}"/>
    <cellStyle name="计算 3 8 3" xfId="42986" xr:uid="{00000000-0005-0000-0000-0000578E0000}"/>
    <cellStyle name="计算 3 9" xfId="39032" xr:uid="{00000000-0005-0000-0000-0000588E0000}"/>
    <cellStyle name="计算 4" xfId="190" xr:uid="{00000000-0005-0000-0000-0000598E0000}"/>
    <cellStyle name="计算 4 2" xfId="358" xr:uid="{00000000-0005-0000-0000-00005A8E0000}"/>
    <cellStyle name="计算 4 2 2" xfId="1395" xr:uid="{00000000-0005-0000-0000-00005B8E0000}"/>
    <cellStyle name="计算 4 2 2 2" xfId="19953" xr:uid="{00000000-0005-0000-0000-00005C8E0000}"/>
    <cellStyle name="计算 4 2 2 2 2" xfId="35676" xr:uid="{00000000-0005-0000-0000-00005D8E0000}"/>
    <cellStyle name="计算 4 2 2 2 3" xfId="42807" xr:uid="{00000000-0005-0000-0000-00005E8E0000}"/>
    <cellStyle name="计算 4 2 2 3" xfId="20181" xr:uid="{00000000-0005-0000-0000-00005F8E0000}"/>
    <cellStyle name="计算 4 2 2 3 2" xfId="35678" xr:uid="{00000000-0005-0000-0000-0000608E0000}"/>
    <cellStyle name="计算 4 2 2 3 3" xfId="42808" xr:uid="{00000000-0005-0000-0000-0000618E0000}"/>
    <cellStyle name="计算 4 2 2 4" xfId="39043" xr:uid="{00000000-0005-0000-0000-0000628E0000}"/>
    <cellStyle name="计算 4 2 2 5" xfId="42987" xr:uid="{00000000-0005-0000-0000-0000638E0000}"/>
    <cellStyle name="计算 4 2 3" xfId="8025" xr:uid="{00000000-0005-0000-0000-0000648E0000}"/>
    <cellStyle name="计算 4 2 3 2" xfId="39044" xr:uid="{00000000-0005-0000-0000-0000658E0000}"/>
    <cellStyle name="计算 4 2 4" xfId="14504" xr:uid="{00000000-0005-0000-0000-0000668E0000}"/>
    <cellStyle name="计算 4 2 4 2" xfId="39045" xr:uid="{00000000-0005-0000-0000-0000678E0000}"/>
    <cellStyle name="计算 4 2 5" xfId="16347" xr:uid="{00000000-0005-0000-0000-0000688E0000}"/>
    <cellStyle name="计算 4 2 5 2" xfId="39046" xr:uid="{00000000-0005-0000-0000-0000698E0000}"/>
    <cellStyle name="计算 4 2 5 3" xfId="42988" xr:uid="{00000000-0005-0000-0000-00006A8E0000}"/>
    <cellStyle name="计算 4 2 6" xfId="39042" xr:uid="{00000000-0005-0000-0000-00006B8E0000}"/>
    <cellStyle name="计算 4 3" xfId="3564" xr:uid="{00000000-0005-0000-0000-00006C8E0000}"/>
    <cellStyle name="计算 4 3 2" xfId="20037" xr:uid="{00000000-0005-0000-0000-00006D8E0000}"/>
    <cellStyle name="计算 4 3 2 2" xfId="39048" xr:uid="{00000000-0005-0000-0000-00006E8E0000}"/>
    <cellStyle name="计算 4 3 2 3" xfId="42990" xr:uid="{00000000-0005-0000-0000-00006F8E0000}"/>
    <cellStyle name="计算 4 3 3" xfId="20648" xr:uid="{00000000-0005-0000-0000-0000708E0000}"/>
    <cellStyle name="计算 4 3 3 2" xfId="39049" xr:uid="{00000000-0005-0000-0000-0000718E0000}"/>
    <cellStyle name="计算 4 3 3 3" xfId="42991" xr:uid="{00000000-0005-0000-0000-0000728E0000}"/>
    <cellStyle name="计算 4 3 4" xfId="39047" xr:uid="{00000000-0005-0000-0000-0000738E0000}"/>
    <cellStyle name="计算 4 3 5" xfId="42989" xr:uid="{00000000-0005-0000-0000-0000748E0000}"/>
    <cellStyle name="计算 4 4" xfId="1391" xr:uid="{00000000-0005-0000-0000-0000758E0000}"/>
    <cellStyle name="计算 4 4 2" xfId="19524" xr:uid="{00000000-0005-0000-0000-0000768E0000}"/>
    <cellStyle name="计算 4 4 2 2" xfId="39051" xr:uid="{00000000-0005-0000-0000-0000778E0000}"/>
    <cellStyle name="计算 4 4 2 3" xfId="42993" xr:uid="{00000000-0005-0000-0000-0000788E0000}"/>
    <cellStyle name="计算 4 4 3" xfId="19609" xr:uid="{00000000-0005-0000-0000-0000798E0000}"/>
    <cellStyle name="计算 4 4 3 2" xfId="37149" xr:uid="{00000000-0005-0000-0000-00007A8E0000}"/>
    <cellStyle name="计算 4 4 3 3" xfId="42843" xr:uid="{00000000-0005-0000-0000-00007B8E0000}"/>
    <cellStyle name="计算 4 4 4" xfId="39050" xr:uid="{00000000-0005-0000-0000-00007C8E0000}"/>
    <cellStyle name="计算 4 4 5" xfId="42992" xr:uid="{00000000-0005-0000-0000-00007D8E0000}"/>
    <cellStyle name="计算 4 5" xfId="8024" xr:uid="{00000000-0005-0000-0000-00007E8E0000}"/>
    <cellStyle name="计算 4 5 2" xfId="38326" xr:uid="{00000000-0005-0000-0000-00007F8E0000}"/>
    <cellStyle name="计算 4 6" xfId="14234" xr:uid="{00000000-0005-0000-0000-0000808E0000}"/>
    <cellStyle name="计算 4 6 2" xfId="38332" xr:uid="{00000000-0005-0000-0000-0000818E0000}"/>
    <cellStyle name="计算 4 7" xfId="17947" xr:uid="{00000000-0005-0000-0000-0000828E0000}"/>
    <cellStyle name="计算 4 7 2" xfId="38335" xr:uid="{00000000-0005-0000-0000-0000838E0000}"/>
    <cellStyle name="计算 4 7 3" xfId="42875" xr:uid="{00000000-0005-0000-0000-0000848E0000}"/>
    <cellStyle name="计算 4 8" xfId="39041" xr:uid="{00000000-0005-0000-0000-0000858E0000}"/>
    <cellStyle name="计算 5" xfId="191" xr:uid="{00000000-0005-0000-0000-0000868E0000}"/>
    <cellStyle name="计算 5 2" xfId="359" xr:uid="{00000000-0005-0000-0000-0000878E0000}"/>
    <cellStyle name="计算 5 2 2" xfId="1401" xr:uid="{00000000-0005-0000-0000-0000888E0000}"/>
    <cellStyle name="计算 5 2 2 2" xfId="19835" xr:uid="{00000000-0005-0000-0000-0000898E0000}"/>
    <cellStyle name="计算 5 2 2 2 2" xfId="39056" xr:uid="{00000000-0005-0000-0000-00008A8E0000}"/>
    <cellStyle name="计算 5 2 2 2 3" xfId="42995" xr:uid="{00000000-0005-0000-0000-00008B8E0000}"/>
    <cellStyle name="计算 5 2 2 3" xfId="20024" xr:uid="{00000000-0005-0000-0000-00008C8E0000}"/>
    <cellStyle name="计算 5 2 2 3 2" xfId="39058" xr:uid="{00000000-0005-0000-0000-00008D8E0000}"/>
    <cellStyle name="计算 5 2 2 3 3" xfId="42997" xr:uid="{00000000-0005-0000-0000-00008E8E0000}"/>
    <cellStyle name="计算 5 2 2 4" xfId="39054" xr:uid="{00000000-0005-0000-0000-00008F8E0000}"/>
    <cellStyle name="计算 5 2 2 5" xfId="42994" xr:uid="{00000000-0005-0000-0000-0000908E0000}"/>
    <cellStyle name="计算 5 2 3" xfId="6456" xr:uid="{00000000-0005-0000-0000-0000918E0000}"/>
    <cellStyle name="计算 5 2 3 2" xfId="8028" xr:uid="{00000000-0005-0000-0000-0000928E0000}"/>
    <cellStyle name="计算 5 2 3 2 2" xfId="20042" xr:uid="{00000000-0005-0000-0000-0000938E0000}"/>
    <cellStyle name="计算 5 2 3 2 2 2" xfId="39062" xr:uid="{00000000-0005-0000-0000-0000948E0000}"/>
    <cellStyle name="计算 5 2 3 2 2 3" xfId="43002" xr:uid="{00000000-0005-0000-0000-0000958E0000}"/>
    <cellStyle name="计算 5 2 3 2 3" xfId="19735" xr:uid="{00000000-0005-0000-0000-0000968E0000}"/>
    <cellStyle name="计算 5 2 3 2 3 2" xfId="39063" xr:uid="{00000000-0005-0000-0000-0000978E0000}"/>
    <cellStyle name="计算 5 2 3 2 3 3" xfId="43003" xr:uid="{00000000-0005-0000-0000-0000988E0000}"/>
    <cellStyle name="计算 5 2 3 2 4" xfId="39061" xr:uid="{00000000-0005-0000-0000-0000998E0000}"/>
    <cellStyle name="计算 5 2 3 2 5" xfId="43000" xr:uid="{00000000-0005-0000-0000-00009A8E0000}"/>
    <cellStyle name="计算 5 2 3 3" xfId="14505" xr:uid="{00000000-0005-0000-0000-00009B8E0000}"/>
    <cellStyle name="计算 5 2 3 3 2" xfId="19941" xr:uid="{00000000-0005-0000-0000-00009C8E0000}"/>
    <cellStyle name="计算 5 2 3 3 2 2" xfId="39066" xr:uid="{00000000-0005-0000-0000-00009D8E0000}"/>
    <cellStyle name="计算 5 2 3 3 2 3" xfId="43006" xr:uid="{00000000-0005-0000-0000-00009E8E0000}"/>
    <cellStyle name="计算 5 2 3 3 3" xfId="20463" xr:uid="{00000000-0005-0000-0000-00009F8E0000}"/>
    <cellStyle name="计算 5 2 3 3 3 2" xfId="39067" xr:uid="{00000000-0005-0000-0000-0000A08E0000}"/>
    <cellStyle name="计算 5 2 3 3 3 3" xfId="43007" xr:uid="{00000000-0005-0000-0000-0000A18E0000}"/>
    <cellStyle name="计算 5 2 3 3 4" xfId="39065" xr:uid="{00000000-0005-0000-0000-0000A28E0000}"/>
    <cellStyle name="计算 5 2 3 3 5" xfId="43004" xr:uid="{00000000-0005-0000-0000-0000A38E0000}"/>
    <cellStyle name="计算 5 2 3 4" xfId="19621" xr:uid="{00000000-0005-0000-0000-0000A48E0000}"/>
    <cellStyle name="计算 5 2 3 4 2" xfId="39068" xr:uid="{00000000-0005-0000-0000-0000A58E0000}"/>
    <cellStyle name="计算 5 2 3 4 3" xfId="43008" xr:uid="{00000000-0005-0000-0000-0000A68E0000}"/>
    <cellStyle name="计算 5 2 3 5" xfId="20008" xr:uid="{00000000-0005-0000-0000-0000A78E0000}"/>
    <cellStyle name="计算 5 2 3 5 2" xfId="27150" xr:uid="{00000000-0005-0000-0000-0000A88E0000}"/>
    <cellStyle name="计算 5 2 3 5 3" xfId="41379" xr:uid="{00000000-0005-0000-0000-0000A98E0000}"/>
    <cellStyle name="计算 5 2 3 6" xfId="39059" xr:uid="{00000000-0005-0000-0000-0000AA8E0000}"/>
    <cellStyle name="计算 5 2 3 7" xfId="42999" xr:uid="{00000000-0005-0000-0000-0000AB8E0000}"/>
    <cellStyle name="计算 5 2 4" xfId="8027" xr:uid="{00000000-0005-0000-0000-0000AC8E0000}"/>
    <cellStyle name="计算 5 2 4 2" xfId="39069" xr:uid="{00000000-0005-0000-0000-0000AD8E0000}"/>
    <cellStyle name="计算 5 2 5" xfId="14506" xr:uid="{00000000-0005-0000-0000-0000AE8E0000}"/>
    <cellStyle name="计算 5 2 5 2" xfId="39070" xr:uid="{00000000-0005-0000-0000-0000AF8E0000}"/>
    <cellStyle name="计算 5 2 6" xfId="16606" xr:uid="{00000000-0005-0000-0000-0000B08E0000}"/>
    <cellStyle name="计算 5 2 6 2" xfId="39071" xr:uid="{00000000-0005-0000-0000-0000B18E0000}"/>
    <cellStyle name="计算 5 2 6 3" xfId="43009" xr:uid="{00000000-0005-0000-0000-0000B28E0000}"/>
    <cellStyle name="计算 5 2 7" xfId="39053" xr:uid="{00000000-0005-0000-0000-0000B38E0000}"/>
    <cellStyle name="计算 5 3" xfId="1399" xr:uid="{00000000-0005-0000-0000-0000B48E0000}"/>
    <cellStyle name="计算 5 3 2" xfId="19734" xr:uid="{00000000-0005-0000-0000-0000B58E0000}"/>
    <cellStyle name="计算 5 3 2 2" xfId="39073" xr:uid="{00000000-0005-0000-0000-0000B68E0000}"/>
    <cellStyle name="计算 5 3 2 3" xfId="43011" xr:uid="{00000000-0005-0000-0000-0000B78E0000}"/>
    <cellStyle name="计算 5 3 3" xfId="20520" xr:uid="{00000000-0005-0000-0000-0000B88E0000}"/>
    <cellStyle name="计算 5 3 3 2" xfId="38490" xr:uid="{00000000-0005-0000-0000-0000B98E0000}"/>
    <cellStyle name="计算 5 3 3 3" xfId="42882" xr:uid="{00000000-0005-0000-0000-0000BA8E0000}"/>
    <cellStyle name="计算 5 3 4" xfId="39072" xr:uid="{00000000-0005-0000-0000-0000BB8E0000}"/>
    <cellStyle name="计算 5 3 5" xfId="43010" xr:uid="{00000000-0005-0000-0000-0000BC8E0000}"/>
    <cellStyle name="计算 5 4" xfId="6455" xr:uid="{00000000-0005-0000-0000-0000BD8E0000}"/>
    <cellStyle name="计算 5 4 2" xfId="8029" xr:uid="{00000000-0005-0000-0000-0000BE8E0000}"/>
    <cellStyle name="计算 5 4 2 2" xfId="20606" xr:uid="{00000000-0005-0000-0000-0000BF8E0000}"/>
    <cellStyle name="计算 5 4 2 2 2" xfId="39074" xr:uid="{00000000-0005-0000-0000-0000C08E0000}"/>
    <cellStyle name="计算 5 4 2 2 3" xfId="43012" xr:uid="{00000000-0005-0000-0000-0000C18E0000}"/>
    <cellStyle name="计算 5 4 2 3" xfId="20353" xr:uid="{00000000-0005-0000-0000-0000C28E0000}"/>
    <cellStyle name="计算 5 4 2 3 2" xfId="39075" xr:uid="{00000000-0005-0000-0000-0000C38E0000}"/>
    <cellStyle name="计算 5 4 2 3 3" xfId="41211" xr:uid="{00000000-0005-0000-0000-0000C48E0000}"/>
    <cellStyle name="计算 5 4 2 4" xfId="35655" xr:uid="{00000000-0005-0000-0000-0000C58E0000}"/>
    <cellStyle name="计算 5 4 2 5" xfId="42527" xr:uid="{00000000-0005-0000-0000-0000C68E0000}"/>
    <cellStyle name="计算 5 4 3" xfId="14507" xr:uid="{00000000-0005-0000-0000-0000C78E0000}"/>
    <cellStyle name="计算 5 4 3 2" xfId="19922" xr:uid="{00000000-0005-0000-0000-0000C88E0000}"/>
    <cellStyle name="计算 5 4 3 2 2" xfId="29827" xr:uid="{00000000-0005-0000-0000-0000C98E0000}"/>
    <cellStyle name="计算 5 4 3 2 3" xfId="41152" xr:uid="{00000000-0005-0000-0000-0000CA8E0000}"/>
    <cellStyle name="计算 5 4 3 3" xfId="20059" xr:uid="{00000000-0005-0000-0000-0000CB8E0000}"/>
    <cellStyle name="计算 5 4 3 3 2" xfId="29829" xr:uid="{00000000-0005-0000-0000-0000CC8E0000}"/>
    <cellStyle name="计算 5 4 3 3 3" xfId="41052" xr:uid="{00000000-0005-0000-0000-0000CD8E0000}"/>
    <cellStyle name="计算 5 4 3 4" xfId="39076" xr:uid="{00000000-0005-0000-0000-0000CE8E0000}"/>
    <cellStyle name="计算 5 4 3 5" xfId="43013" xr:uid="{00000000-0005-0000-0000-0000CF8E0000}"/>
    <cellStyle name="计算 5 4 4" xfId="19740" xr:uid="{00000000-0005-0000-0000-0000D08E0000}"/>
    <cellStyle name="计算 5 4 4 2" xfId="39077" xr:uid="{00000000-0005-0000-0000-0000D18E0000}"/>
    <cellStyle name="计算 5 4 4 3" xfId="43014" xr:uid="{00000000-0005-0000-0000-0000D28E0000}"/>
    <cellStyle name="计算 5 4 5" xfId="20627" xr:uid="{00000000-0005-0000-0000-0000D38E0000}"/>
    <cellStyle name="计算 5 4 5 2" xfId="39079" xr:uid="{00000000-0005-0000-0000-0000D48E0000}"/>
    <cellStyle name="计算 5 4 5 3" xfId="43015" xr:uid="{00000000-0005-0000-0000-0000D58E0000}"/>
    <cellStyle name="计算 5 4 6" xfId="25356" xr:uid="{00000000-0005-0000-0000-0000D68E0000}"/>
    <cellStyle name="计算 5 4 7" xfId="41972" xr:uid="{00000000-0005-0000-0000-0000D78E0000}"/>
    <cellStyle name="计算 5 5" xfId="8026" xr:uid="{00000000-0005-0000-0000-0000D88E0000}"/>
    <cellStyle name="计算 5 5 2" xfId="25359" xr:uid="{00000000-0005-0000-0000-0000D98E0000}"/>
    <cellStyle name="计算 5 6" xfId="14508" xr:uid="{00000000-0005-0000-0000-0000DA8E0000}"/>
    <cellStyle name="计算 5 6 2" xfId="39080" xr:uid="{00000000-0005-0000-0000-0000DB8E0000}"/>
    <cellStyle name="计算 5 7" xfId="17945" xr:uid="{00000000-0005-0000-0000-0000DC8E0000}"/>
    <cellStyle name="计算 5 7 2" xfId="39081" xr:uid="{00000000-0005-0000-0000-0000DD8E0000}"/>
    <cellStyle name="计算 5 7 3" xfId="43016" xr:uid="{00000000-0005-0000-0000-0000DE8E0000}"/>
    <cellStyle name="计算 5 8" xfId="39052" xr:uid="{00000000-0005-0000-0000-0000DF8E0000}"/>
    <cellStyle name="计算 6" xfId="1403" xr:uid="{00000000-0005-0000-0000-0000E08E0000}"/>
    <cellStyle name="计算 6 2" xfId="1405" xr:uid="{00000000-0005-0000-0000-0000E18E0000}"/>
    <cellStyle name="计算 6 2 2" xfId="6458" xr:uid="{00000000-0005-0000-0000-0000E28E0000}"/>
    <cellStyle name="计算 6 2 2 2" xfId="8030" xr:uid="{00000000-0005-0000-0000-0000E38E0000}"/>
    <cellStyle name="计算 6 2 2 2 2" xfId="19882" xr:uid="{00000000-0005-0000-0000-0000E48E0000}"/>
    <cellStyle name="计算 6 2 2 2 2 2" xfId="37563" xr:uid="{00000000-0005-0000-0000-0000E58E0000}"/>
    <cellStyle name="计算 6 2 2 2 2 3" xfId="42853" xr:uid="{00000000-0005-0000-0000-0000E68E0000}"/>
    <cellStyle name="计算 6 2 2 2 3" xfId="20198" xr:uid="{00000000-0005-0000-0000-0000E78E0000}"/>
    <cellStyle name="计算 6 2 2 2 3 2" xfId="37565" xr:uid="{00000000-0005-0000-0000-0000E88E0000}"/>
    <cellStyle name="计算 6 2 2 2 3 3" xfId="42854" xr:uid="{00000000-0005-0000-0000-0000E98E0000}"/>
    <cellStyle name="计算 6 2 2 2 4" xfId="21442" xr:uid="{00000000-0005-0000-0000-0000EA8E0000}"/>
    <cellStyle name="计算 6 2 2 2 5" xfId="40996" xr:uid="{00000000-0005-0000-0000-0000EB8E0000}"/>
    <cellStyle name="计算 6 2 2 3" xfId="9793" xr:uid="{00000000-0005-0000-0000-0000EC8E0000}"/>
    <cellStyle name="计算 6 2 2 3 2" xfId="19564" xr:uid="{00000000-0005-0000-0000-0000ED8E0000}"/>
    <cellStyle name="计算 6 2 2 3 2 2" xfId="39084" xr:uid="{00000000-0005-0000-0000-0000EE8E0000}"/>
    <cellStyle name="计算 6 2 2 3 2 3" xfId="43019" xr:uid="{00000000-0005-0000-0000-0000EF8E0000}"/>
    <cellStyle name="计算 6 2 2 3 3" xfId="19967" xr:uid="{00000000-0005-0000-0000-0000F08E0000}"/>
    <cellStyle name="计算 6 2 2 3 3 2" xfId="39085" xr:uid="{00000000-0005-0000-0000-0000F18E0000}"/>
    <cellStyle name="计算 6 2 2 3 3 3" xfId="43020" xr:uid="{00000000-0005-0000-0000-0000F28E0000}"/>
    <cellStyle name="计算 6 2 2 3 4" xfId="21138" xr:uid="{00000000-0005-0000-0000-0000F38E0000}"/>
    <cellStyle name="计算 6 2 2 3 5" xfId="40918" xr:uid="{00000000-0005-0000-0000-0000F48E0000}"/>
    <cellStyle name="计算 6 2 2 4" xfId="19788" xr:uid="{00000000-0005-0000-0000-0000F58E0000}"/>
    <cellStyle name="计算 6 2 2 4 2" xfId="39086" xr:uid="{00000000-0005-0000-0000-0000F68E0000}"/>
    <cellStyle name="计算 6 2 2 4 3" xfId="43021" xr:uid="{00000000-0005-0000-0000-0000F78E0000}"/>
    <cellStyle name="计算 6 2 2 5" xfId="20544" xr:uid="{00000000-0005-0000-0000-0000F88E0000}"/>
    <cellStyle name="计算 6 2 2 5 2" xfId="39087" xr:uid="{00000000-0005-0000-0000-0000F98E0000}"/>
    <cellStyle name="计算 6 2 2 5 3" xfId="43022" xr:uid="{00000000-0005-0000-0000-0000FA8E0000}"/>
    <cellStyle name="计算 6 2 2 6" xfId="39083" xr:uid="{00000000-0005-0000-0000-0000FB8E0000}"/>
    <cellStyle name="计算 6 2 2 7" xfId="43018" xr:uid="{00000000-0005-0000-0000-0000FC8E0000}"/>
    <cellStyle name="计算 6 2 3" xfId="14509" xr:uid="{00000000-0005-0000-0000-0000FD8E0000}"/>
    <cellStyle name="计算 6 2 3 2" xfId="39088" xr:uid="{00000000-0005-0000-0000-0000FE8E0000}"/>
    <cellStyle name="计算 6 2 4" xfId="16487" xr:uid="{00000000-0005-0000-0000-0000FF8E0000}"/>
    <cellStyle name="计算 6 2 4 2" xfId="39089" xr:uid="{00000000-0005-0000-0000-0000008F0000}"/>
    <cellStyle name="计算 6 2 4 3" xfId="43023" xr:uid="{00000000-0005-0000-0000-0000018F0000}"/>
    <cellStyle name="计算 6 2 5" xfId="20458" xr:uid="{00000000-0005-0000-0000-0000028F0000}"/>
    <cellStyle name="计算 6 2 5 2" xfId="25365" xr:uid="{00000000-0005-0000-0000-0000038F0000}"/>
    <cellStyle name="计算 6 2 5 3" xfId="41973" xr:uid="{00000000-0005-0000-0000-0000048F0000}"/>
    <cellStyle name="计算 6 2 6" xfId="20659" xr:uid="{00000000-0005-0000-0000-0000058F0000}"/>
    <cellStyle name="计算 6 2 6 2" xfId="26003" xr:uid="{00000000-0005-0000-0000-0000068F0000}"/>
    <cellStyle name="计算 6 2 6 3" xfId="42083" xr:uid="{00000000-0005-0000-0000-0000078F0000}"/>
    <cellStyle name="计算 6 2 7" xfId="39082" xr:uid="{00000000-0005-0000-0000-0000088F0000}"/>
    <cellStyle name="计算 6 2 8" xfId="43017" xr:uid="{00000000-0005-0000-0000-0000098F0000}"/>
    <cellStyle name="计算 6 3" xfId="6457" xr:uid="{00000000-0005-0000-0000-00000A8F0000}"/>
    <cellStyle name="计算 6 3 2" xfId="8031" xr:uid="{00000000-0005-0000-0000-00000B8F0000}"/>
    <cellStyle name="计算 6 3 2 2" xfId="20490" xr:uid="{00000000-0005-0000-0000-00000C8F0000}"/>
    <cellStyle name="计算 6 3 2 2 2" xfId="39092" xr:uid="{00000000-0005-0000-0000-00000D8F0000}"/>
    <cellStyle name="计算 6 3 2 2 3" xfId="43026" xr:uid="{00000000-0005-0000-0000-00000E8F0000}"/>
    <cellStyle name="计算 6 3 2 3" xfId="20185" xr:uid="{00000000-0005-0000-0000-00000F8F0000}"/>
    <cellStyle name="计算 6 3 2 3 2" xfId="39093" xr:uid="{00000000-0005-0000-0000-0000108F0000}"/>
    <cellStyle name="计算 6 3 2 3 3" xfId="43027" xr:uid="{00000000-0005-0000-0000-0000118F0000}"/>
    <cellStyle name="计算 6 3 2 4" xfId="39091" xr:uid="{00000000-0005-0000-0000-0000128F0000}"/>
    <cellStyle name="计算 6 3 2 5" xfId="43025" xr:uid="{00000000-0005-0000-0000-0000138F0000}"/>
    <cellStyle name="计算 6 3 3" xfId="14510" xr:uid="{00000000-0005-0000-0000-0000148F0000}"/>
    <cellStyle name="计算 6 3 3 2" xfId="20271" xr:uid="{00000000-0005-0000-0000-0000158F0000}"/>
    <cellStyle name="计算 6 3 3 2 2" xfId="39095" xr:uid="{00000000-0005-0000-0000-0000168F0000}"/>
    <cellStyle name="计算 6 3 3 2 3" xfId="43029" xr:uid="{00000000-0005-0000-0000-0000178F0000}"/>
    <cellStyle name="计算 6 3 3 3" xfId="20040" xr:uid="{00000000-0005-0000-0000-0000188F0000}"/>
    <cellStyle name="计算 6 3 3 3 2" xfId="39096" xr:uid="{00000000-0005-0000-0000-0000198F0000}"/>
    <cellStyle name="计算 6 3 3 3 3" xfId="43030" xr:uid="{00000000-0005-0000-0000-00001A8F0000}"/>
    <cellStyle name="计算 6 3 3 4" xfId="39094" xr:uid="{00000000-0005-0000-0000-00001B8F0000}"/>
    <cellStyle name="计算 6 3 3 5" xfId="43028" xr:uid="{00000000-0005-0000-0000-00001C8F0000}"/>
    <cellStyle name="计算 6 3 4" xfId="20199" xr:uid="{00000000-0005-0000-0000-00001D8F0000}"/>
    <cellStyle name="计算 6 3 4 2" xfId="28335" xr:uid="{00000000-0005-0000-0000-00001E8F0000}"/>
    <cellStyle name="计算 6 3 4 3" xfId="42429" xr:uid="{00000000-0005-0000-0000-00001F8F0000}"/>
    <cellStyle name="计算 6 3 5" xfId="20569" xr:uid="{00000000-0005-0000-0000-0000208F0000}"/>
    <cellStyle name="计算 6 3 5 2" xfId="21922" xr:uid="{00000000-0005-0000-0000-0000218F0000}"/>
    <cellStyle name="计算 6 3 5 3" xfId="41126" xr:uid="{00000000-0005-0000-0000-0000228F0000}"/>
    <cellStyle name="计算 6 3 6" xfId="39090" xr:uid="{00000000-0005-0000-0000-0000238F0000}"/>
    <cellStyle name="计算 6 3 7" xfId="43024" xr:uid="{00000000-0005-0000-0000-0000248F0000}"/>
    <cellStyle name="计算 6 4" xfId="10007" xr:uid="{00000000-0005-0000-0000-0000258F0000}"/>
    <cellStyle name="计算 6 4 2" xfId="25370" xr:uid="{00000000-0005-0000-0000-0000268F0000}"/>
    <cellStyle name="计算 6 5" xfId="15818" xr:uid="{00000000-0005-0000-0000-0000278F0000}"/>
    <cellStyle name="计算 6 5 2" xfId="25373" xr:uid="{00000000-0005-0000-0000-0000288F0000}"/>
    <cellStyle name="计算 6 5 3" xfId="41974" xr:uid="{00000000-0005-0000-0000-0000298F0000}"/>
    <cellStyle name="计算 6 6" xfId="20010" xr:uid="{00000000-0005-0000-0000-00002A8F0000}"/>
    <cellStyle name="计算 6 6 2" xfId="39097" xr:uid="{00000000-0005-0000-0000-00002B8F0000}"/>
    <cellStyle name="计算 6 6 3" xfId="43031" xr:uid="{00000000-0005-0000-0000-00002C8F0000}"/>
    <cellStyle name="计算 6 7" xfId="20188" xr:uid="{00000000-0005-0000-0000-00002D8F0000}"/>
    <cellStyle name="计算 6 7 2" xfId="31938" xr:uid="{00000000-0005-0000-0000-00002E8F0000}"/>
    <cellStyle name="计算 6 7 3" xfId="42636" xr:uid="{00000000-0005-0000-0000-00002F8F0000}"/>
    <cellStyle name="计算 6 8" xfId="32374" xr:uid="{00000000-0005-0000-0000-0000308F0000}"/>
    <cellStyle name="计算 6 9" xfId="42660" xr:uid="{00000000-0005-0000-0000-0000318F0000}"/>
    <cellStyle name="计算 7" xfId="1408" xr:uid="{00000000-0005-0000-0000-0000328F0000}"/>
    <cellStyle name="计算 7 2" xfId="1410" xr:uid="{00000000-0005-0000-0000-0000338F0000}"/>
    <cellStyle name="计算 7 2 2" xfId="6460" xr:uid="{00000000-0005-0000-0000-0000348F0000}"/>
    <cellStyle name="计算 7 2 2 2" xfId="8032" xr:uid="{00000000-0005-0000-0000-0000358F0000}"/>
    <cellStyle name="计算 7 2 2 2 2" xfId="20114" xr:uid="{00000000-0005-0000-0000-0000368F0000}"/>
    <cellStyle name="计算 7 2 2 2 2 2" xfId="28400" xr:uid="{00000000-0005-0000-0000-0000378F0000}"/>
    <cellStyle name="计算 7 2 2 2 2 3" xfId="42439" xr:uid="{00000000-0005-0000-0000-0000388F0000}"/>
    <cellStyle name="计算 7 2 2 2 3" xfId="20598" xr:uid="{00000000-0005-0000-0000-0000398F0000}"/>
    <cellStyle name="计算 7 2 2 2 3 2" xfId="28407" xr:uid="{00000000-0005-0000-0000-00003A8F0000}"/>
    <cellStyle name="计算 7 2 2 2 3 3" xfId="42153" xr:uid="{00000000-0005-0000-0000-00003B8F0000}"/>
    <cellStyle name="计算 7 2 2 2 4" xfId="39100" xr:uid="{00000000-0005-0000-0000-00003C8F0000}"/>
    <cellStyle name="计算 7 2 2 2 5" xfId="43034" xr:uid="{00000000-0005-0000-0000-00003D8F0000}"/>
    <cellStyle name="计算 7 2 2 3" xfId="14511" xr:uid="{00000000-0005-0000-0000-00003E8F0000}"/>
    <cellStyle name="计算 7 2 2 3 2" xfId="19556" xr:uid="{00000000-0005-0000-0000-00003F8F0000}"/>
    <cellStyle name="计算 7 2 2 3 2 2" xfId="39102" xr:uid="{00000000-0005-0000-0000-0000408F0000}"/>
    <cellStyle name="计算 7 2 2 3 2 3" xfId="43036" xr:uid="{00000000-0005-0000-0000-0000418F0000}"/>
    <cellStyle name="计算 7 2 2 3 3" xfId="20486" xr:uid="{00000000-0005-0000-0000-0000428F0000}"/>
    <cellStyle name="计算 7 2 2 3 3 2" xfId="39103" xr:uid="{00000000-0005-0000-0000-0000438F0000}"/>
    <cellStyle name="计算 7 2 2 3 3 3" xfId="43037" xr:uid="{00000000-0005-0000-0000-0000448F0000}"/>
    <cellStyle name="计算 7 2 2 3 4" xfId="39101" xr:uid="{00000000-0005-0000-0000-0000458F0000}"/>
    <cellStyle name="计算 7 2 2 3 5" xfId="43035" xr:uid="{00000000-0005-0000-0000-0000468F0000}"/>
    <cellStyle name="计算 7 2 2 4" xfId="20230" xr:uid="{00000000-0005-0000-0000-0000478F0000}"/>
    <cellStyle name="计算 7 2 2 4 2" xfId="39104" xr:uid="{00000000-0005-0000-0000-0000488F0000}"/>
    <cellStyle name="计算 7 2 2 4 3" xfId="43038" xr:uid="{00000000-0005-0000-0000-0000498F0000}"/>
    <cellStyle name="计算 7 2 2 5" xfId="19977" xr:uid="{00000000-0005-0000-0000-00004A8F0000}"/>
    <cellStyle name="计算 7 2 2 5 2" xfId="39105" xr:uid="{00000000-0005-0000-0000-00004B8F0000}"/>
    <cellStyle name="计算 7 2 2 5 3" xfId="43039" xr:uid="{00000000-0005-0000-0000-00004C8F0000}"/>
    <cellStyle name="计算 7 2 2 6" xfId="39099" xr:uid="{00000000-0005-0000-0000-00004D8F0000}"/>
    <cellStyle name="计算 7 2 2 7" xfId="43033" xr:uid="{00000000-0005-0000-0000-00004E8F0000}"/>
    <cellStyle name="计算 7 2 3" xfId="19539" xr:uid="{00000000-0005-0000-0000-00004F8F0000}"/>
    <cellStyle name="计算 7 2 3 2" xfId="39106" xr:uid="{00000000-0005-0000-0000-0000508F0000}"/>
    <cellStyle name="计算 7 2 3 3" xfId="43040" xr:uid="{00000000-0005-0000-0000-0000518F0000}"/>
    <cellStyle name="计算 7 2 4" xfId="20130" xr:uid="{00000000-0005-0000-0000-0000528F0000}"/>
    <cellStyle name="计算 7 2 4 2" xfId="39107" xr:uid="{00000000-0005-0000-0000-0000538F0000}"/>
    <cellStyle name="计算 7 2 4 3" xfId="43041" xr:uid="{00000000-0005-0000-0000-0000548F0000}"/>
    <cellStyle name="计算 7 2 5" xfId="39098" xr:uid="{00000000-0005-0000-0000-0000558F0000}"/>
    <cellStyle name="计算 7 2 6" xfId="43032" xr:uid="{00000000-0005-0000-0000-0000568F0000}"/>
    <cellStyle name="计算 7 3" xfId="6459" xr:uid="{00000000-0005-0000-0000-0000578F0000}"/>
    <cellStyle name="计算 7 3 2" xfId="8033" xr:uid="{00000000-0005-0000-0000-0000588F0000}"/>
    <cellStyle name="计算 7 3 2 2" xfId="20115" xr:uid="{00000000-0005-0000-0000-0000598F0000}"/>
    <cellStyle name="计算 7 3 2 2 2" xfId="39109" xr:uid="{00000000-0005-0000-0000-00005A8F0000}"/>
    <cellStyle name="计算 7 3 2 2 3" xfId="43043" xr:uid="{00000000-0005-0000-0000-00005B8F0000}"/>
    <cellStyle name="计算 7 3 2 3" xfId="19592" xr:uid="{00000000-0005-0000-0000-00005C8F0000}"/>
    <cellStyle name="计算 7 3 2 3 2" xfId="39110" xr:uid="{00000000-0005-0000-0000-00005D8F0000}"/>
    <cellStyle name="计算 7 3 2 3 3" xfId="43044" xr:uid="{00000000-0005-0000-0000-00005E8F0000}"/>
    <cellStyle name="计算 7 3 2 4" xfId="29991" xr:uid="{00000000-0005-0000-0000-00005F8F0000}"/>
    <cellStyle name="计算 7 3 2 5" xfId="42597" xr:uid="{00000000-0005-0000-0000-0000608F0000}"/>
    <cellStyle name="计算 7 3 3" xfId="9698" xr:uid="{00000000-0005-0000-0000-0000618F0000}"/>
    <cellStyle name="计算 7 3 3 2" xfId="19985" xr:uid="{00000000-0005-0000-0000-0000628F0000}"/>
    <cellStyle name="计算 7 3 3 2 2" xfId="39111" xr:uid="{00000000-0005-0000-0000-0000638F0000}"/>
    <cellStyle name="计算 7 3 3 2 3" xfId="43045" xr:uid="{00000000-0005-0000-0000-0000648F0000}"/>
    <cellStyle name="计算 7 3 3 3" xfId="19850" xr:uid="{00000000-0005-0000-0000-0000658F0000}"/>
    <cellStyle name="计算 7 3 3 3 2" xfId="39112" xr:uid="{00000000-0005-0000-0000-0000668F0000}"/>
    <cellStyle name="计算 7 3 3 3 3" xfId="43046" xr:uid="{00000000-0005-0000-0000-0000678F0000}"/>
    <cellStyle name="计算 7 3 3 4" xfId="26864" xr:uid="{00000000-0005-0000-0000-0000688F0000}"/>
    <cellStyle name="计算 7 3 3 5" xfId="41237" xr:uid="{00000000-0005-0000-0000-0000698F0000}"/>
    <cellStyle name="计算 7 3 4" xfId="20639" xr:uid="{00000000-0005-0000-0000-00006A8F0000}"/>
    <cellStyle name="计算 7 3 4 2" xfId="26866" xr:uid="{00000000-0005-0000-0000-00006B8F0000}"/>
    <cellStyle name="计算 7 3 4 3" xfId="42217" xr:uid="{00000000-0005-0000-0000-00006C8F0000}"/>
    <cellStyle name="计算 7 3 5" xfId="20334" xr:uid="{00000000-0005-0000-0000-00006D8F0000}"/>
    <cellStyle name="计算 7 3 5 2" xfId="26868" xr:uid="{00000000-0005-0000-0000-00006E8F0000}"/>
    <cellStyle name="计算 7 3 5 3" xfId="42218" xr:uid="{00000000-0005-0000-0000-00006F8F0000}"/>
    <cellStyle name="计算 7 3 6" xfId="39108" xr:uid="{00000000-0005-0000-0000-0000708F0000}"/>
    <cellStyle name="计算 7 3 7" xfId="43042" xr:uid="{00000000-0005-0000-0000-0000718F0000}"/>
    <cellStyle name="计算 7 4" xfId="20423" xr:uid="{00000000-0005-0000-0000-0000728F0000}"/>
    <cellStyle name="计算 7 4 2" xfId="39113" xr:uid="{00000000-0005-0000-0000-0000738F0000}"/>
    <cellStyle name="计算 7 4 3" xfId="43047" xr:uid="{00000000-0005-0000-0000-0000748F0000}"/>
    <cellStyle name="计算 7 5" xfId="19861" xr:uid="{00000000-0005-0000-0000-0000758F0000}"/>
    <cellStyle name="计算 7 5 2" xfId="39114" xr:uid="{00000000-0005-0000-0000-0000768F0000}"/>
    <cellStyle name="计算 7 5 3" xfId="43048" xr:uid="{00000000-0005-0000-0000-0000778F0000}"/>
    <cellStyle name="计算 7 6" xfId="32377" xr:uid="{00000000-0005-0000-0000-0000788F0000}"/>
    <cellStyle name="计算 7 7" xfId="42662" xr:uid="{00000000-0005-0000-0000-0000798F0000}"/>
    <cellStyle name="计算 8" xfId="1412" xr:uid="{00000000-0005-0000-0000-00007A8F0000}"/>
    <cellStyle name="计算 8 2" xfId="1414" xr:uid="{00000000-0005-0000-0000-00007B8F0000}"/>
    <cellStyle name="计算 8 2 2" xfId="6462" xr:uid="{00000000-0005-0000-0000-00007C8F0000}"/>
    <cellStyle name="计算 8 2 2 2" xfId="8034" xr:uid="{00000000-0005-0000-0000-00007D8F0000}"/>
    <cellStyle name="计算 8 2 2 2 2" xfId="19690" xr:uid="{00000000-0005-0000-0000-00007E8F0000}"/>
    <cellStyle name="计算 8 2 2 2 2 2" xfId="39119" xr:uid="{00000000-0005-0000-0000-00007F8F0000}"/>
    <cellStyle name="计算 8 2 2 2 2 3" xfId="43053" xr:uid="{00000000-0005-0000-0000-0000808F0000}"/>
    <cellStyle name="计算 8 2 2 2 3" xfId="20028" xr:uid="{00000000-0005-0000-0000-0000818F0000}"/>
    <cellStyle name="计算 8 2 2 2 3 2" xfId="39120" xr:uid="{00000000-0005-0000-0000-0000828F0000}"/>
    <cellStyle name="计算 8 2 2 2 3 3" xfId="43054" xr:uid="{00000000-0005-0000-0000-0000838F0000}"/>
    <cellStyle name="计算 8 2 2 2 4" xfId="39118" xr:uid="{00000000-0005-0000-0000-0000848F0000}"/>
    <cellStyle name="计算 8 2 2 2 5" xfId="43052" xr:uid="{00000000-0005-0000-0000-0000858F0000}"/>
    <cellStyle name="计算 8 2 2 3" xfId="14512" xr:uid="{00000000-0005-0000-0000-0000868F0000}"/>
    <cellStyle name="计算 8 2 2 3 2" xfId="20566" xr:uid="{00000000-0005-0000-0000-0000878F0000}"/>
    <cellStyle name="计算 8 2 2 3 2 2" xfId="39122" xr:uid="{00000000-0005-0000-0000-0000888F0000}"/>
    <cellStyle name="计算 8 2 2 3 2 3" xfId="43056" xr:uid="{00000000-0005-0000-0000-0000898F0000}"/>
    <cellStyle name="计算 8 2 2 3 3" xfId="20657" xr:uid="{00000000-0005-0000-0000-00008A8F0000}"/>
    <cellStyle name="计算 8 2 2 3 3 2" xfId="37611" xr:uid="{00000000-0005-0000-0000-00008B8F0000}"/>
    <cellStyle name="计算 8 2 2 3 3 3" xfId="42856" xr:uid="{00000000-0005-0000-0000-00008C8F0000}"/>
    <cellStyle name="计算 8 2 2 3 4" xfId="39121" xr:uid="{00000000-0005-0000-0000-00008D8F0000}"/>
    <cellStyle name="计算 8 2 2 3 5" xfId="43055" xr:uid="{00000000-0005-0000-0000-00008E8F0000}"/>
    <cellStyle name="计算 8 2 2 4" xfId="19754" xr:uid="{00000000-0005-0000-0000-00008F8F0000}"/>
    <cellStyle name="计算 8 2 2 4 2" xfId="39123" xr:uid="{00000000-0005-0000-0000-0000908F0000}"/>
    <cellStyle name="计算 8 2 2 4 3" xfId="43057" xr:uid="{00000000-0005-0000-0000-0000918F0000}"/>
    <cellStyle name="计算 8 2 2 5" xfId="19986" xr:uid="{00000000-0005-0000-0000-0000928F0000}"/>
    <cellStyle name="计算 8 2 2 5 2" xfId="39124" xr:uid="{00000000-0005-0000-0000-0000938F0000}"/>
    <cellStyle name="计算 8 2 2 5 3" xfId="43058" xr:uid="{00000000-0005-0000-0000-0000948F0000}"/>
    <cellStyle name="计算 8 2 2 6" xfId="39117" xr:uid="{00000000-0005-0000-0000-0000958F0000}"/>
    <cellStyle name="计算 8 2 2 7" xfId="43051" xr:uid="{00000000-0005-0000-0000-0000968F0000}"/>
    <cellStyle name="计算 8 2 3" xfId="19780" xr:uid="{00000000-0005-0000-0000-0000978F0000}"/>
    <cellStyle name="计算 8 2 3 2" xfId="27452" xr:uid="{00000000-0005-0000-0000-0000988F0000}"/>
    <cellStyle name="计算 8 2 3 3" xfId="41073" xr:uid="{00000000-0005-0000-0000-0000998F0000}"/>
    <cellStyle name="计算 8 2 4" xfId="20409" xr:uid="{00000000-0005-0000-0000-00009A8F0000}"/>
    <cellStyle name="计算 8 2 4 2" xfId="27454" xr:uid="{00000000-0005-0000-0000-00009B8F0000}"/>
    <cellStyle name="计算 8 2 4 3" xfId="41976" xr:uid="{00000000-0005-0000-0000-00009C8F0000}"/>
    <cellStyle name="计算 8 2 5" xfId="39116" xr:uid="{00000000-0005-0000-0000-00009D8F0000}"/>
    <cellStyle name="计算 8 2 6" xfId="43050" xr:uid="{00000000-0005-0000-0000-00009E8F0000}"/>
    <cellStyle name="计算 8 3" xfId="6461" xr:uid="{00000000-0005-0000-0000-00009F8F0000}"/>
    <cellStyle name="计算 8 3 2" xfId="7646" xr:uid="{00000000-0005-0000-0000-0000A08F0000}"/>
    <cellStyle name="计算 8 3 2 2" xfId="19773" xr:uid="{00000000-0005-0000-0000-0000A18F0000}"/>
    <cellStyle name="计算 8 3 2 2 2" xfId="39127" xr:uid="{00000000-0005-0000-0000-0000A28F0000}"/>
    <cellStyle name="计算 8 3 2 2 3" xfId="43060" xr:uid="{00000000-0005-0000-0000-0000A38F0000}"/>
    <cellStyle name="计算 8 3 2 3" xfId="20477" xr:uid="{00000000-0005-0000-0000-0000A48F0000}"/>
    <cellStyle name="计算 8 3 2 3 2" xfId="39129" xr:uid="{00000000-0005-0000-0000-0000A58F0000}"/>
    <cellStyle name="计算 8 3 2 3 3" xfId="43061" xr:uid="{00000000-0005-0000-0000-0000A68F0000}"/>
    <cellStyle name="计算 8 3 2 4" xfId="39125" xr:uid="{00000000-0005-0000-0000-0000A78F0000}"/>
    <cellStyle name="计算 8 3 2 5" xfId="43059" xr:uid="{00000000-0005-0000-0000-0000A88F0000}"/>
    <cellStyle name="计算 8 3 3" xfId="8961" xr:uid="{00000000-0005-0000-0000-0000A98F0000}"/>
    <cellStyle name="计算 8 3 3 2" xfId="20026" xr:uid="{00000000-0005-0000-0000-0000AA8F0000}"/>
    <cellStyle name="计算 8 3 3 2 2" xfId="38242" xr:uid="{00000000-0005-0000-0000-0000AB8F0000}"/>
    <cellStyle name="计算 8 3 3 2 3" xfId="42698" xr:uid="{00000000-0005-0000-0000-0000AC8F0000}"/>
    <cellStyle name="计算 8 3 3 3" xfId="20152" xr:uid="{00000000-0005-0000-0000-0000AD8F0000}"/>
    <cellStyle name="计算 8 3 3 3 2" xfId="32421" xr:uid="{00000000-0005-0000-0000-0000AE8F0000}"/>
    <cellStyle name="计算 8 3 3 3 3" xfId="42667" xr:uid="{00000000-0005-0000-0000-0000AF8F0000}"/>
    <cellStyle name="计算 8 3 3 4" xfId="27459" xr:uid="{00000000-0005-0000-0000-0000B08F0000}"/>
    <cellStyle name="计算 8 3 3 5" xfId="42315" xr:uid="{00000000-0005-0000-0000-0000B18F0000}"/>
    <cellStyle name="计算 8 3 4" xfId="20615" xr:uid="{00000000-0005-0000-0000-0000B28F0000}"/>
    <cellStyle name="计算 8 3 4 2" xfId="27461" xr:uid="{00000000-0005-0000-0000-0000B38F0000}"/>
    <cellStyle name="计算 8 3 4 3" xfId="42316" xr:uid="{00000000-0005-0000-0000-0000B48F0000}"/>
    <cellStyle name="计算 8 3 5" xfId="20432" xr:uid="{00000000-0005-0000-0000-0000B58F0000}"/>
    <cellStyle name="计算 8 3 5 2" xfId="27463" xr:uid="{00000000-0005-0000-0000-0000B68F0000}"/>
    <cellStyle name="计算 8 3 5 3" xfId="42317" xr:uid="{00000000-0005-0000-0000-0000B78F0000}"/>
    <cellStyle name="计算 8 3 6" xfId="33862" xr:uid="{00000000-0005-0000-0000-0000B88F0000}"/>
    <cellStyle name="计算 8 3 7" xfId="41977" xr:uid="{00000000-0005-0000-0000-0000B98F0000}"/>
    <cellStyle name="计算 8 4" xfId="20267" xr:uid="{00000000-0005-0000-0000-0000BA8F0000}"/>
    <cellStyle name="计算 8 4 2" xfId="33864" xr:uid="{00000000-0005-0000-0000-0000BB8F0000}"/>
    <cellStyle name="计算 8 4 3" xfId="42711" xr:uid="{00000000-0005-0000-0000-0000BC8F0000}"/>
    <cellStyle name="计算 8 5" xfId="20581" xr:uid="{00000000-0005-0000-0000-0000BD8F0000}"/>
    <cellStyle name="计算 8 5 2" xfId="33866" xr:uid="{00000000-0005-0000-0000-0000BE8F0000}"/>
    <cellStyle name="计算 8 5 3" xfId="42712" xr:uid="{00000000-0005-0000-0000-0000BF8F0000}"/>
    <cellStyle name="计算 8 6" xfId="39115" xr:uid="{00000000-0005-0000-0000-0000C08F0000}"/>
    <cellStyle name="计算 8 7" xfId="43049" xr:uid="{00000000-0005-0000-0000-0000C18F0000}"/>
    <cellStyle name="计算 9" xfId="1963" xr:uid="{00000000-0005-0000-0000-0000C28F0000}"/>
    <cellStyle name="计算 9 2" xfId="1965" xr:uid="{00000000-0005-0000-0000-0000C38F0000}"/>
    <cellStyle name="计算 9 2 2" xfId="6464" xr:uid="{00000000-0005-0000-0000-0000C48F0000}"/>
    <cellStyle name="计算 9 2 2 2" xfId="8035" xr:uid="{00000000-0005-0000-0000-0000C58F0000}"/>
    <cellStyle name="计算 9 2 2 2 2" xfId="20376" xr:uid="{00000000-0005-0000-0000-0000C68F0000}"/>
    <cellStyle name="计算 9 2 2 2 2 2" xfId="39133" xr:uid="{00000000-0005-0000-0000-0000C78F0000}"/>
    <cellStyle name="计算 9 2 2 2 2 3" xfId="43065" xr:uid="{00000000-0005-0000-0000-0000C88F0000}"/>
    <cellStyle name="计算 9 2 2 2 3" xfId="19763" xr:uid="{00000000-0005-0000-0000-0000C98F0000}"/>
    <cellStyle name="计算 9 2 2 2 3 2" xfId="39134" xr:uid="{00000000-0005-0000-0000-0000CA8F0000}"/>
    <cellStyle name="计算 9 2 2 2 3 3" xfId="43066" xr:uid="{00000000-0005-0000-0000-0000CB8F0000}"/>
    <cellStyle name="计算 9 2 2 2 4" xfId="39132" xr:uid="{00000000-0005-0000-0000-0000CC8F0000}"/>
    <cellStyle name="计算 9 2 2 2 5" xfId="43064" xr:uid="{00000000-0005-0000-0000-0000CD8F0000}"/>
    <cellStyle name="计算 9 2 2 3" xfId="14513" xr:uid="{00000000-0005-0000-0000-0000CE8F0000}"/>
    <cellStyle name="计算 9 2 2 3 2" xfId="20506" xr:uid="{00000000-0005-0000-0000-0000CF8F0000}"/>
    <cellStyle name="计算 9 2 2 3 2 2" xfId="30009" xr:uid="{00000000-0005-0000-0000-0000D08F0000}"/>
    <cellStyle name="计算 9 2 2 3 2 3" xfId="42598" xr:uid="{00000000-0005-0000-0000-0000D18F0000}"/>
    <cellStyle name="计算 9 2 2 3 3" xfId="19719" xr:uid="{00000000-0005-0000-0000-0000D28F0000}"/>
    <cellStyle name="计算 9 2 2 3 3 2" xfId="30011" xr:uid="{00000000-0005-0000-0000-0000D38F0000}"/>
    <cellStyle name="计算 9 2 2 3 3 3" xfId="42599" xr:uid="{00000000-0005-0000-0000-0000D48F0000}"/>
    <cellStyle name="计算 9 2 2 3 4" xfId="39135" xr:uid="{00000000-0005-0000-0000-0000D58F0000}"/>
    <cellStyle name="计算 9 2 2 3 5" xfId="43067" xr:uid="{00000000-0005-0000-0000-0000D68F0000}"/>
    <cellStyle name="计算 9 2 2 4" xfId="20123" xr:uid="{00000000-0005-0000-0000-0000D78F0000}"/>
    <cellStyle name="计算 9 2 2 4 2" xfId="27976" xr:uid="{00000000-0005-0000-0000-0000D88F0000}"/>
    <cellStyle name="计算 9 2 2 4 3" xfId="42402" xr:uid="{00000000-0005-0000-0000-0000D98F0000}"/>
    <cellStyle name="计算 9 2 2 5" xfId="20472" xr:uid="{00000000-0005-0000-0000-0000DA8F0000}"/>
    <cellStyle name="计算 9 2 2 5 2" xfId="27979" xr:uid="{00000000-0005-0000-0000-0000DB8F0000}"/>
    <cellStyle name="计算 9 2 2 5 3" xfId="42403" xr:uid="{00000000-0005-0000-0000-0000DC8F0000}"/>
    <cellStyle name="计算 9 2 2 6" xfId="39131" xr:uid="{00000000-0005-0000-0000-0000DD8F0000}"/>
    <cellStyle name="计算 9 2 2 7" xfId="43063" xr:uid="{00000000-0005-0000-0000-0000DE8F0000}"/>
    <cellStyle name="计算 9 2 3" xfId="19897" xr:uid="{00000000-0005-0000-0000-0000DF8F0000}"/>
    <cellStyle name="计算 9 2 3 2" xfId="27491" xr:uid="{00000000-0005-0000-0000-0000E08F0000}"/>
    <cellStyle name="计算 9 2 3 3" xfId="42325" xr:uid="{00000000-0005-0000-0000-0000E18F0000}"/>
    <cellStyle name="计算 9 2 4" xfId="20586" xr:uid="{00000000-0005-0000-0000-0000E28F0000}"/>
    <cellStyle name="计算 9 2 4 2" xfId="27493" xr:uid="{00000000-0005-0000-0000-0000E38F0000}"/>
    <cellStyle name="计算 9 2 4 3" xfId="42326" xr:uid="{00000000-0005-0000-0000-0000E48F0000}"/>
    <cellStyle name="计算 9 2 5" xfId="39130" xr:uid="{00000000-0005-0000-0000-0000E58F0000}"/>
    <cellStyle name="计算 9 2 6" xfId="43062" xr:uid="{00000000-0005-0000-0000-0000E68F0000}"/>
    <cellStyle name="计算 9 3" xfId="6463" xr:uid="{00000000-0005-0000-0000-0000E78F0000}"/>
    <cellStyle name="计算 9 3 2" xfId="8036" xr:uid="{00000000-0005-0000-0000-0000E88F0000}"/>
    <cellStyle name="计算 9 3 2 2" xfId="20048" xr:uid="{00000000-0005-0000-0000-0000E98F0000}"/>
    <cellStyle name="计算 9 3 2 2 2" xfId="32349" xr:uid="{00000000-0005-0000-0000-0000EA8F0000}"/>
    <cellStyle name="计算 9 3 2 2 3" xfId="42657" xr:uid="{00000000-0005-0000-0000-0000EB8F0000}"/>
    <cellStyle name="计算 9 3 2 3" xfId="20620" xr:uid="{00000000-0005-0000-0000-0000EC8F0000}"/>
    <cellStyle name="计算 9 3 2 3 2" xfId="32351" xr:uid="{00000000-0005-0000-0000-0000ED8F0000}"/>
    <cellStyle name="计算 9 3 2 3 3" xfId="42658" xr:uid="{00000000-0005-0000-0000-0000EE8F0000}"/>
    <cellStyle name="计算 9 3 2 4" xfId="32347" xr:uid="{00000000-0005-0000-0000-0000EF8F0000}"/>
    <cellStyle name="计算 9 3 2 5" xfId="42656" xr:uid="{00000000-0005-0000-0000-0000F08F0000}"/>
    <cellStyle name="计算 9 3 3" xfId="8995" xr:uid="{00000000-0005-0000-0000-0000F18F0000}"/>
    <cellStyle name="计算 9 3 3 2" xfId="19637" xr:uid="{00000000-0005-0000-0000-0000F28F0000}"/>
    <cellStyle name="计算 9 3 3 2 2" xfId="39137" xr:uid="{00000000-0005-0000-0000-0000F38F0000}"/>
    <cellStyle name="计算 9 3 3 2 3" xfId="43069" xr:uid="{00000000-0005-0000-0000-0000F48F0000}"/>
    <cellStyle name="计算 9 3 3 3" xfId="20597" xr:uid="{00000000-0005-0000-0000-0000F58F0000}"/>
    <cellStyle name="计算 9 3 3 3 2" xfId="39138" xr:uid="{00000000-0005-0000-0000-0000F68F0000}"/>
    <cellStyle name="计算 9 3 3 3 3" xfId="43070" xr:uid="{00000000-0005-0000-0000-0000F78F0000}"/>
    <cellStyle name="计算 9 3 3 4" xfId="27499" xr:uid="{00000000-0005-0000-0000-0000F88F0000}"/>
    <cellStyle name="计算 9 3 3 5" xfId="42327" xr:uid="{00000000-0005-0000-0000-0000F98F0000}"/>
    <cellStyle name="计算 9 3 4" xfId="20055" xr:uid="{00000000-0005-0000-0000-0000FA8F0000}"/>
    <cellStyle name="计算 9 3 4 2" xfId="27502" xr:uid="{00000000-0005-0000-0000-0000FB8F0000}"/>
    <cellStyle name="计算 9 3 4 3" xfId="42328" xr:uid="{00000000-0005-0000-0000-0000FC8F0000}"/>
    <cellStyle name="计算 9 3 5" xfId="19716" xr:uid="{00000000-0005-0000-0000-0000FD8F0000}"/>
    <cellStyle name="计算 9 3 5 2" xfId="27505" xr:uid="{00000000-0005-0000-0000-0000FE8F0000}"/>
    <cellStyle name="计算 9 3 5 3" xfId="42329" xr:uid="{00000000-0005-0000-0000-0000FF8F0000}"/>
    <cellStyle name="计算 9 3 6" xfId="39136" xr:uid="{00000000-0005-0000-0000-000000900000}"/>
    <cellStyle name="计算 9 3 7" xfId="43068" xr:uid="{00000000-0005-0000-0000-000001900000}"/>
    <cellStyle name="计算 9 4" xfId="20466" xr:uid="{00000000-0005-0000-0000-000002900000}"/>
    <cellStyle name="计算 9 4 2" xfId="26422" xr:uid="{00000000-0005-0000-0000-000003900000}"/>
    <cellStyle name="计算 9 4 3" xfId="42148" xr:uid="{00000000-0005-0000-0000-000004900000}"/>
    <cellStyle name="计算 9 5" xfId="20240" xr:uid="{00000000-0005-0000-0000-000005900000}"/>
    <cellStyle name="计算 9 5 2" xfId="39139" xr:uid="{00000000-0005-0000-0000-000006900000}"/>
    <cellStyle name="计算 9 5 3" xfId="43071" xr:uid="{00000000-0005-0000-0000-000007900000}"/>
    <cellStyle name="计算 9 6" xfId="25102" xr:uid="{00000000-0005-0000-0000-000008900000}"/>
    <cellStyle name="计算 9 7" xfId="41879" xr:uid="{00000000-0005-0000-0000-000009900000}"/>
    <cellStyle name="检查单元格 10" xfId="2842" xr:uid="{00000000-0005-0000-0000-00000A900000}"/>
    <cellStyle name="检查单元格 10 2" xfId="6466" xr:uid="{00000000-0005-0000-0000-00000B900000}"/>
    <cellStyle name="检查单元格 10 2 2" xfId="8037" xr:uid="{00000000-0005-0000-0000-00000C900000}"/>
    <cellStyle name="检查单元格 10 2 2 2" xfId="39140" xr:uid="{00000000-0005-0000-0000-00000D900000}"/>
    <cellStyle name="检查单元格 10 2 3" xfId="14514" xr:uid="{00000000-0005-0000-0000-00000E900000}"/>
    <cellStyle name="检查单元格 10 2 3 2" xfId="39141" xr:uid="{00000000-0005-0000-0000-00000F900000}"/>
    <cellStyle name="检查单元格 10 2 4" xfId="33628" xr:uid="{00000000-0005-0000-0000-000010900000}"/>
    <cellStyle name="检查单元格 10 3" xfId="30003" xr:uid="{00000000-0005-0000-0000-000011900000}"/>
    <cellStyle name="检查单元格 11" xfId="2681" xr:uid="{00000000-0005-0000-0000-000012900000}"/>
    <cellStyle name="检查单元格 11 2" xfId="6467" xr:uid="{00000000-0005-0000-0000-000013900000}"/>
    <cellStyle name="检查单元格 11 2 2" xfId="8038" xr:uid="{00000000-0005-0000-0000-000014900000}"/>
    <cellStyle name="检查单元格 11 2 2 2" xfId="21382" xr:uid="{00000000-0005-0000-0000-000015900000}"/>
    <cellStyle name="检查单元格 11 2 3" xfId="14515" xr:uid="{00000000-0005-0000-0000-000016900000}"/>
    <cellStyle name="检查单元格 11 2 3 2" xfId="39142" xr:uid="{00000000-0005-0000-0000-000017900000}"/>
    <cellStyle name="检查单元格 11 2 4" xfId="32175" xr:uid="{00000000-0005-0000-0000-000018900000}"/>
    <cellStyle name="检查单元格 11 3" xfId="31445" xr:uid="{00000000-0005-0000-0000-000019900000}"/>
    <cellStyle name="检查单元格 12" xfId="2749" xr:uid="{00000000-0005-0000-0000-00001A900000}"/>
    <cellStyle name="检查单元格 12 2" xfId="31447" xr:uid="{00000000-0005-0000-0000-00001B900000}"/>
    <cellStyle name="检查单元格 13" xfId="6465" xr:uid="{00000000-0005-0000-0000-00001C900000}"/>
    <cellStyle name="检查单元格 13 2" xfId="8039" xr:uid="{00000000-0005-0000-0000-00001D900000}"/>
    <cellStyle name="检查单元格 13 2 2" xfId="39143" xr:uid="{00000000-0005-0000-0000-00001E900000}"/>
    <cellStyle name="检查单元格 13 3" xfId="14516" xr:uid="{00000000-0005-0000-0000-00001F900000}"/>
    <cellStyle name="检查单元格 13 3 2" xfId="39144" xr:uid="{00000000-0005-0000-0000-000020900000}"/>
    <cellStyle name="检查单元格 13 4" xfId="31449" xr:uid="{00000000-0005-0000-0000-000021900000}"/>
    <cellStyle name="检查单元格 2" xfId="192" xr:uid="{00000000-0005-0000-0000-000022900000}"/>
    <cellStyle name="检查单元格 2 2" xfId="360" xr:uid="{00000000-0005-0000-0000-000023900000}"/>
    <cellStyle name="检查单元格 2 2 2" xfId="3566" xr:uid="{00000000-0005-0000-0000-000024900000}"/>
    <cellStyle name="检查单元格 2 2 2 2" xfId="32318" xr:uid="{00000000-0005-0000-0000-000025900000}"/>
    <cellStyle name="检查单元格 2 2 3" xfId="8041" xr:uid="{00000000-0005-0000-0000-000026900000}"/>
    <cellStyle name="检查单元格 2 2 3 2" xfId="39146" xr:uid="{00000000-0005-0000-0000-000027900000}"/>
    <cellStyle name="检查单元格 2 2 4" xfId="14517" xr:uid="{00000000-0005-0000-0000-000028900000}"/>
    <cellStyle name="检查单元格 2 2 4 2" xfId="39147" xr:uid="{00000000-0005-0000-0000-000029900000}"/>
    <cellStyle name="检查单元格 2 2 5" xfId="16605" xr:uid="{00000000-0005-0000-0000-00002A900000}"/>
    <cellStyle name="检查单元格 2 2 5 2" xfId="39148" xr:uid="{00000000-0005-0000-0000-00002B900000}"/>
    <cellStyle name="检查单元格 2 2 5 3" xfId="43072" xr:uid="{00000000-0005-0000-0000-00002C900000}"/>
    <cellStyle name="检查单元格 2 2 6" xfId="27354" xr:uid="{00000000-0005-0000-0000-00002D900000}"/>
    <cellStyle name="检查单元格 2 3" xfId="3567" xr:uid="{00000000-0005-0000-0000-00002E900000}"/>
    <cellStyle name="检查单元格 2 3 2" xfId="39149" xr:uid="{00000000-0005-0000-0000-00002F900000}"/>
    <cellStyle name="检查单元格 2 4" xfId="3565" xr:uid="{00000000-0005-0000-0000-000030900000}"/>
    <cellStyle name="检查单元格 2 4 2" xfId="39150" xr:uid="{00000000-0005-0000-0000-000031900000}"/>
    <cellStyle name="检查单元格 2 5" xfId="8040" xr:uid="{00000000-0005-0000-0000-000032900000}"/>
    <cellStyle name="检查单元格 2 5 2" xfId="39151" xr:uid="{00000000-0005-0000-0000-000033900000}"/>
    <cellStyle name="检查单元格 2 6" xfId="14518" xr:uid="{00000000-0005-0000-0000-000034900000}"/>
    <cellStyle name="检查单元格 2 6 2" xfId="39152" xr:uid="{00000000-0005-0000-0000-000035900000}"/>
    <cellStyle name="检查单元格 2 7" xfId="18139" xr:uid="{00000000-0005-0000-0000-000036900000}"/>
    <cellStyle name="检查单元格 2 7 2" xfId="39153" xr:uid="{00000000-0005-0000-0000-000037900000}"/>
    <cellStyle name="检查单元格 2 7 3" xfId="43073" xr:uid="{00000000-0005-0000-0000-000038900000}"/>
    <cellStyle name="检查单元格 2 8" xfId="39145" xr:uid="{00000000-0005-0000-0000-000039900000}"/>
    <cellStyle name="检查单元格 3" xfId="193" xr:uid="{00000000-0005-0000-0000-00003A900000}"/>
    <cellStyle name="检查单元格 3 2" xfId="361" xr:uid="{00000000-0005-0000-0000-00003B900000}"/>
    <cellStyle name="检查单元格 3 2 2" xfId="3569" xr:uid="{00000000-0005-0000-0000-00003C900000}"/>
    <cellStyle name="检查单元格 3 2 2 2" xfId="39155" xr:uid="{00000000-0005-0000-0000-00003D900000}"/>
    <cellStyle name="检查单元格 3 2 3" xfId="8043" xr:uid="{00000000-0005-0000-0000-00003E900000}"/>
    <cellStyle name="检查单元格 3 2 3 2" xfId="39156" xr:uid="{00000000-0005-0000-0000-00003F900000}"/>
    <cellStyle name="检查单元格 3 2 4" xfId="14519" xr:uid="{00000000-0005-0000-0000-000040900000}"/>
    <cellStyle name="检查单元格 3 2 4 2" xfId="24434" xr:uid="{00000000-0005-0000-0000-000041900000}"/>
    <cellStyle name="检查单元格 3 2 5" xfId="16604" xr:uid="{00000000-0005-0000-0000-000042900000}"/>
    <cellStyle name="检查单元格 3 2 5 2" xfId="24438" xr:uid="{00000000-0005-0000-0000-000043900000}"/>
    <cellStyle name="检查单元格 3 2 5 3" xfId="41711" xr:uid="{00000000-0005-0000-0000-000044900000}"/>
    <cellStyle name="检查单元格 3 2 6" xfId="26523" xr:uid="{00000000-0005-0000-0000-000045900000}"/>
    <cellStyle name="检查单元格 3 3" xfId="3570" xr:uid="{00000000-0005-0000-0000-000046900000}"/>
    <cellStyle name="检查单元格 3 3 2" xfId="26526" xr:uid="{00000000-0005-0000-0000-000047900000}"/>
    <cellStyle name="检查单元格 3 4" xfId="3568" xr:uid="{00000000-0005-0000-0000-000048900000}"/>
    <cellStyle name="检查单元格 3 4 2" xfId="39157" xr:uid="{00000000-0005-0000-0000-000049900000}"/>
    <cellStyle name="检查单元格 3 5" xfId="6468" xr:uid="{00000000-0005-0000-0000-00004A900000}"/>
    <cellStyle name="检查单元格 3 5 2" xfId="8044" xr:uid="{00000000-0005-0000-0000-00004B900000}"/>
    <cellStyle name="检查单元格 3 5 2 2" xfId="33604" xr:uid="{00000000-0005-0000-0000-00004C900000}"/>
    <cellStyle name="检查单元格 3 5 3" xfId="14520" xr:uid="{00000000-0005-0000-0000-00004D900000}"/>
    <cellStyle name="检查单元格 3 5 3 2" xfId="35199" xr:uid="{00000000-0005-0000-0000-00004E900000}"/>
    <cellStyle name="检查单元格 3 5 4" xfId="39158" xr:uid="{00000000-0005-0000-0000-00004F900000}"/>
    <cellStyle name="检查单元格 3 6" xfId="8042" xr:uid="{00000000-0005-0000-0000-000050900000}"/>
    <cellStyle name="检查单元格 3 6 2" xfId="39159" xr:uid="{00000000-0005-0000-0000-000051900000}"/>
    <cellStyle name="检查单元格 3 7" xfId="14521" xr:uid="{00000000-0005-0000-0000-000052900000}"/>
    <cellStyle name="检查单元格 3 7 2" xfId="39160" xr:uid="{00000000-0005-0000-0000-000053900000}"/>
    <cellStyle name="检查单元格 3 8" xfId="18138" xr:uid="{00000000-0005-0000-0000-000054900000}"/>
    <cellStyle name="检查单元格 3 8 2" xfId="39161" xr:uid="{00000000-0005-0000-0000-000055900000}"/>
    <cellStyle name="检查单元格 3 8 3" xfId="43074" xr:uid="{00000000-0005-0000-0000-000056900000}"/>
    <cellStyle name="检查单元格 3 9" xfId="39154" xr:uid="{00000000-0005-0000-0000-000057900000}"/>
    <cellStyle name="检查单元格 4" xfId="194" xr:uid="{00000000-0005-0000-0000-000058900000}"/>
    <cellStyle name="检查单元格 4 2" xfId="362" xr:uid="{00000000-0005-0000-0000-000059900000}"/>
    <cellStyle name="检查单元格 4 2 2" xfId="3572" xr:uid="{00000000-0005-0000-0000-00005A900000}"/>
    <cellStyle name="检查单元格 4 2 2 2" xfId="39163" xr:uid="{00000000-0005-0000-0000-00005B900000}"/>
    <cellStyle name="检查单元格 4 2 3" xfId="8046" xr:uid="{00000000-0005-0000-0000-00005C900000}"/>
    <cellStyle name="检查单元格 4 2 3 2" xfId="39164" xr:uid="{00000000-0005-0000-0000-00005D900000}"/>
    <cellStyle name="检查单元格 4 2 4" xfId="11261" xr:uid="{00000000-0005-0000-0000-00005E900000}"/>
    <cellStyle name="检查单元格 4 2 4 2" xfId="30498" xr:uid="{00000000-0005-0000-0000-00005F900000}"/>
    <cellStyle name="检查单元格 4 2 5" xfId="16600" xr:uid="{00000000-0005-0000-0000-000060900000}"/>
    <cellStyle name="检查单元格 4 2 5 2" xfId="30502" xr:uid="{00000000-0005-0000-0000-000061900000}"/>
    <cellStyle name="检查单元格 4 2 5 3" xfId="42376" xr:uid="{00000000-0005-0000-0000-000062900000}"/>
    <cellStyle name="检查单元格 4 2 6" xfId="38865" xr:uid="{00000000-0005-0000-0000-000063900000}"/>
    <cellStyle name="检查单元格 4 3" xfId="3573" xr:uid="{00000000-0005-0000-0000-000064900000}"/>
    <cellStyle name="检查单元格 4 3 2" xfId="38867" xr:uid="{00000000-0005-0000-0000-000065900000}"/>
    <cellStyle name="检查单元格 4 4" xfId="3571" xr:uid="{00000000-0005-0000-0000-000066900000}"/>
    <cellStyle name="检查单元格 4 4 2" xfId="38869" xr:uid="{00000000-0005-0000-0000-000067900000}"/>
    <cellStyle name="检查单元格 4 5" xfId="8045" xr:uid="{00000000-0005-0000-0000-000068900000}"/>
    <cellStyle name="检查单元格 4 5 2" xfId="39165" xr:uid="{00000000-0005-0000-0000-000069900000}"/>
    <cellStyle name="检查单元格 4 6" xfId="14522" xr:uid="{00000000-0005-0000-0000-00006A900000}"/>
    <cellStyle name="检查单元格 4 6 2" xfId="39166" xr:uid="{00000000-0005-0000-0000-00006B900000}"/>
    <cellStyle name="检查单元格 4 7" xfId="18131" xr:uid="{00000000-0005-0000-0000-00006C900000}"/>
    <cellStyle name="检查单元格 4 7 2" xfId="39167" xr:uid="{00000000-0005-0000-0000-00006D900000}"/>
    <cellStyle name="检查单元格 4 7 3" xfId="43075" xr:uid="{00000000-0005-0000-0000-00006E900000}"/>
    <cellStyle name="检查单元格 4 8" xfId="39162" xr:uid="{00000000-0005-0000-0000-00006F900000}"/>
    <cellStyle name="检查单元格 5" xfId="195" xr:uid="{00000000-0005-0000-0000-000070900000}"/>
    <cellStyle name="检查单元格 5 2" xfId="363" xr:uid="{00000000-0005-0000-0000-000071900000}"/>
    <cellStyle name="检查单元格 5 2 2" xfId="8048" xr:uid="{00000000-0005-0000-0000-000072900000}"/>
    <cellStyle name="检查单元格 5 2 2 2" xfId="39169" xr:uid="{00000000-0005-0000-0000-000073900000}"/>
    <cellStyle name="检查单元格 5 2 3" xfId="14523" xr:uid="{00000000-0005-0000-0000-000074900000}"/>
    <cellStyle name="检查单元格 5 2 3 2" xfId="39170" xr:uid="{00000000-0005-0000-0000-000075900000}"/>
    <cellStyle name="检查单元格 5 2 4" xfId="15452" xr:uid="{00000000-0005-0000-0000-000076900000}"/>
    <cellStyle name="检查单元格 5 2 4 2" xfId="39171" xr:uid="{00000000-0005-0000-0000-000077900000}"/>
    <cellStyle name="检查单元格 5 2 4 3" xfId="43076" xr:uid="{00000000-0005-0000-0000-000078900000}"/>
    <cellStyle name="检查单元格 5 2 5" xfId="38872" xr:uid="{00000000-0005-0000-0000-000079900000}"/>
    <cellStyle name="检查单元格 5 3" xfId="2388" xr:uid="{00000000-0005-0000-0000-00007A900000}"/>
    <cellStyle name="检查单元格 5 3 2" xfId="39172" xr:uid="{00000000-0005-0000-0000-00007B900000}"/>
    <cellStyle name="检查单元格 5 4" xfId="6469" xr:uid="{00000000-0005-0000-0000-00007C900000}"/>
    <cellStyle name="检查单元格 5 4 2" xfId="8049" xr:uid="{00000000-0005-0000-0000-00007D900000}"/>
    <cellStyle name="检查单元格 5 4 2 2" xfId="39174" xr:uid="{00000000-0005-0000-0000-00007E900000}"/>
    <cellStyle name="检查单元格 5 4 3" xfId="9669" xr:uid="{00000000-0005-0000-0000-00007F900000}"/>
    <cellStyle name="检查单元格 5 4 3 2" xfId="22866" xr:uid="{00000000-0005-0000-0000-000080900000}"/>
    <cellStyle name="检查单元格 5 4 4" xfId="39173" xr:uid="{00000000-0005-0000-0000-000081900000}"/>
    <cellStyle name="检查单元格 5 5" xfId="8047" xr:uid="{00000000-0005-0000-0000-000082900000}"/>
    <cellStyle name="检查单元格 5 5 2" xfId="39175" xr:uid="{00000000-0005-0000-0000-000083900000}"/>
    <cellStyle name="检查单元格 5 6" xfId="10292" xr:uid="{00000000-0005-0000-0000-000084900000}"/>
    <cellStyle name="检查单元格 5 6 2" xfId="27208" xr:uid="{00000000-0005-0000-0000-000085900000}"/>
    <cellStyle name="检查单元格 5 7" xfId="18130" xr:uid="{00000000-0005-0000-0000-000086900000}"/>
    <cellStyle name="检查单元格 5 7 2" xfId="27212" xr:uid="{00000000-0005-0000-0000-000087900000}"/>
    <cellStyle name="检查单元格 5 7 3" xfId="42074" xr:uid="{00000000-0005-0000-0000-000088900000}"/>
    <cellStyle name="检查单元格 5 8" xfId="39168" xr:uid="{00000000-0005-0000-0000-000089900000}"/>
    <cellStyle name="检查单元格 6" xfId="3337" xr:uid="{00000000-0005-0000-0000-00008A900000}"/>
    <cellStyle name="检查单元格 6 2" xfId="6470" xr:uid="{00000000-0005-0000-0000-00008B900000}"/>
    <cellStyle name="检查单元格 6 2 2" xfId="8050" xr:uid="{00000000-0005-0000-0000-00008C900000}"/>
    <cellStyle name="检查单元格 6 2 2 2" xfId="14525" xr:uid="{00000000-0005-0000-0000-00008D900000}"/>
    <cellStyle name="检查单元格 6 2 2 2 2" xfId="39179" xr:uid="{00000000-0005-0000-0000-00008E900000}"/>
    <cellStyle name="检查单元格 6 2 2 3" xfId="14524" xr:uid="{00000000-0005-0000-0000-00008F900000}"/>
    <cellStyle name="检查单元格 6 2 2 3 2" xfId="39180" xr:uid="{00000000-0005-0000-0000-000090900000}"/>
    <cellStyle name="检查单元格 6 2 2 4" xfId="39178" xr:uid="{00000000-0005-0000-0000-000091900000}"/>
    <cellStyle name="检查单元格 6 2 3" xfId="14526" xr:uid="{00000000-0005-0000-0000-000092900000}"/>
    <cellStyle name="检查单元格 6 2 3 2" xfId="39181" xr:uid="{00000000-0005-0000-0000-000093900000}"/>
    <cellStyle name="检查单元格 6 2 4" xfId="16491" xr:uid="{00000000-0005-0000-0000-000094900000}"/>
    <cellStyle name="检查单元格 6 2 4 2" xfId="39182" xr:uid="{00000000-0005-0000-0000-000095900000}"/>
    <cellStyle name="检查单元格 6 2 4 3" xfId="43077" xr:uid="{00000000-0005-0000-0000-000096900000}"/>
    <cellStyle name="检查单元格 6 2 5" xfId="39177" xr:uid="{00000000-0005-0000-0000-000097900000}"/>
    <cellStyle name="检查单元格 6 3" xfId="14527" xr:uid="{00000000-0005-0000-0000-000098900000}"/>
    <cellStyle name="检查单元格 6 3 2" xfId="39183" xr:uid="{00000000-0005-0000-0000-000099900000}"/>
    <cellStyle name="检查单元格 6 4" xfId="15817" xr:uid="{00000000-0005-0000-0000-00009A900000}"/>
    <cellStyle name="检查单元格 6 4 2" xfId="39184" xr:uid="{00000000-0005-0000-0000-00009B900000}"/>
    <cellStyle name="检查单元格 6 4 3" xfId="43078" xr:uid="{00000000-0005-0000-0000-00009C900000}"/>
    <cellStyle name="检查单元格 6 5" xfId="39176" xr:uid="{00000000-0005-0000-0000-00009D900000}"/>
    <cellStyle name="检查单元格 7" xfId="3574" xr:uid="{00000000-0005-0000-0000-00009E900000}"/>
    <cellStyle name="检查单元格 7 2" xfId="6471" xr:uid="{00000000-0005-0000-0000-00009F900000}"/>
    <cellStyle name="检查单元格 7 2 2" xfId="7413" xr:uid="{00000000-0005-0000-0000-0000A0900000}"/>
    <cellStyle name="检查单元格 7 2 2 2" xfId="36931" xr:uid="{00000000-0005-0000-0000-0000A1900000}"/>
    <cellStyle name="检查单元格 7 2 3" xfId="14528" xr:uid="{00000000-0005-0000-0000-0000A2900000}"/>
    <cellStyle name="检查单元格 7 2 3 2" xfId="39186" xr:uid="{00000000-0005-0000-0000-0000A3900000}"/>
    <cellStyle name="检查单元格 7 2 4" xfId="28758" xr:uid="{00000000-0005-0000-0000-0000A4900000}"/>
    <cellStyle name="检查单元格 7 3" xfId="39185" xr:uid="{00000000-0005-0000-0000-0000A5900000}"/>
    <cellStyle name="检查单元格 8" xfId="2833" xr:uid="{00000000-0005-0000-0000-0000A6900000}"/>
    <cellStyle name="检查单元格 8 2" xfId="6472" xr:uid="{00000000-0005-0000-0000-0000A7900000}"/>
    <cellStyle name="检查单元格 8 2 2" xfId="8051" xr:uid="{00000000-0005-0000-0000-0000A8900000}"/>
    <cellStyle name="检查单元格 8 2 2 2" xfId="39188" xr:uid="{00000000-0005-0000-0000-0000A9900000}"/>
    <cellStyle name="检查单元格 8 2 3" xfId="14529" xr:uid="{00000000-0005-0000-0000-0000AA900000}"/>
    <cellStyle name="检查单元格 8 2 3 2" xfId="39189" xr:uid="{00000000-0005-0000-0000-0000AB900000}"/>
    <cellStyle name="检查单元格 8 2 4" xfId="39187" xr:uid="{00000000-0005-0000-0000-0000AC900000}"/>
    <cellStyle name="检查单元格 8 3" xfId="26071" xr:uid="{00000000-0005-0000-0000-0000AD900000}"/>
    <cellStyle name="检查单元格 9" xfId="3575" xr:uid="{00000000-0005-0000-0000-0000AE900000}"/>
    <cellStyle name="检查单元格 9 2" xfId="6473" xr:uid="{00000000-0005-0000-0000-0000AF900000}"/>
    <cellStyle name="检查单元格 9 2 2" xfId="8052" xr:uid="{00000000-0005-0000-0000-0000B0900000}"/>
    <cellStyle name="检查单元格 9 2 2 2" xfId="37141" xr:uid="{00000000-0005-0000-0000-0000B1900000}"/>
    <cellStyle name="检查单元格 9 2 3" xfId="14045" xr:uid="{00000000-0005-0000-0000-0000B2900000}"/>
    <cellStyle name="检查单元格 9 2 3 2" xfId="37144" xr:uid="{00000000-0005-0000-0000-0000B3900000}"/>
    <cellStyle name="检查单元格 9 2 4" xfId="29492" xr:uid="{00000000-0005-0000-0000-0000B4900000}"/>
    <cellStyle name="检查单元格 9 3" xfId="21401" xr:uid="{00000000-0005-0000-0000-0000B5900000}"/>
    <cellStyle name="解释性文本 10" xfId="6474" xr:uid="{00000000-0005-0000-0000-0000B6900000}"/>
    <cellStyle name="解释性文本 10 2" xfId="32285" xr:uid="{00000000-0005-0000-0000-0000B7900000}"/>
    <cellStyle name="解释性文本 2" xfId="196" xr:uid="{00000000-0005-0000-0000-0000B8900000}"/>
    <cellStyle name="解释性文本 2 2" xfId="364" xr:uid="{00000000-0005-0000-0000-0000B9900000}"/>
    <cellStyle name="解释性文本 2 2 2" xfId="3494" xr:uid="{00000000-0005-0000-0000-0000BA900000}"/>
    <cellStyle name="解释性文本 2 2 2 2" xfId="14530" xr:uid="{00000000-0005-0000-0000-0000BB900000}"/>
    <cellStyle name="解释性文本 2 2 2 2 2" xfId="28630" xr:uid="{00000000-0005-0000-0000-0000BC900000}"/>
    <cellStyle name="解释性文本 2 2 2 3" xfId="8500" xr:uid="{00000000-0005-0000-0000-0000BD900000}"/>
    <cellStyle name="解释性文本 2 2 2 3 2" xfId="30060" xr:uid="{00000000-0005-0000-0000-0000BE900000}"/>
    <cellStyle name="解释性文本 2 2 2 4" xfId="8599" xr:uid="{00000000-0005-0000-0000-0000BF900000}"/>
    <cellStyle name="解释性文本 2 2 2 4 2" xfId="30062" xr:uid="{00000000-0005-0000-0000-0000C0900000}"/>
    <cellStyle name="解释性文本 2 2 2 5" xfId="28628" xr:uid="{00000000-0005-0000-0000-0000C1900000}"/>
    <cellStyle name="解释性文本 2 2 3" xfId="6476" xr:uid="{00000000-0005-0000-0000-0000C2900000}"/>
    <cellStyle name="解释性文本 2 2 3 2" xfId="28632" xr:uid="{00000000-0005-0000-0000-0000C3900000}"/>
    <cellStyle name="解释性文本 2 2 4" xfId="15721" xr:uid="{00000000-0005-0000-0000-0000C4900000}"/>
    <cellStyle name="解释性文本 2 2 4 2" xfId="21365" xr:uid="{00000000-0005-0000-0000-0000C5900000}"/>
    <cellStyle name="解释性文本 2 2 5" xfId="38615" xr:uid="{00000000-0005-0000-0000-0000C6900000}"/>
    <cellStyle name="解释性文本 2 3" xfId="3576" xr:uid="{00000000-0005-0000-0000-0000C7900000}"/>
    <cellStyle name="解释性文本 2 3 2" xfId="14531" xr:uid="{00000000-0005-0000-0000-0000C8900000}"/>
    <cellStyle name="解释性文本 2 3 2 2" xfId="39191" xr:uid="{00000000-0005-0000-0000-0000C9900000}"/>
    <cellStyle name="解释性文本 2 3 3" xfId="14532" xr:uid="{00000000-0005-0000-0000-0000CA900000}"/>
    <cellStyle name="解释性文本 2 3 3 2" xfId="39192" xr:uid="{00000000-0005-0000-0000-0000CB900000}"/>
    <cellStyle name="解释性文本 2 3 4" xfId="14533" xr:uid="{00000000-0005-0000-0000-0000CC900000}"/>
    <cellStyle name="解释性文本 2 3 4 2" xfId="39193" xr:uid="{00000000-0005-0000-0000-0000CD900000}"/>
    <cellStyle name="解释性文本 2 3 5" xfId="39190" xr:uid="{00000000-0005-0000-0000-0000CE900000}"/>
    <cellStyle name="解释性文本 2 4" xfId="6475" xr:uid="{00000000-0005-0000-0000-0000CF900000}"/>
    <cellStyle name="解释性文本 2 4 2" xfId="39194" xr:uid="{00000000-0005-0000-0000-0000D0900000}"/>
    <cellStyle name="解释性文本 2 5" xfId="14534" xr:uid="{00000000-0005-0000-0000-0000D1900000}"/>
    <cellStyle name="解释性文本 2 5 2" xfId="39195" xr:uid="{00000000-0005-0000-0000-0000D2900000}"/>
    <cellStyle name="解释性文本 2 6" xfId="14535" xr:uid="{00000000-0005-0000-0000-0000D3900000}"/>
    <cellStyle name="解释性文本 2 6 2" xfId="39196" xr:uid="{00000000-0005-0000-0000-0000D4900000}"/>
    <cellStyle name="解释性文本 2 7" xfId="18129" xr:uid="{00000000-0005-0000-0000-0000D5900000}"/>
    <cellStyle name="解释性文本 2 7 2" xfId="39197" xr:uid="{00000000-0005-0000-0000-0000D6900000}"/>
    <cellStyle name="解释性文本 2 8" xfId="25685" xr:uid="{00000000-0005-0000-0000-0000D7900000}"/>
    <cellStyle name="解释性文本 3" xfId="197" xr:uid="{00000000-0005-0000-0000-0000D8900000}"/>
    <cellStyle name="解释性文本 3 2" xfId="365" xr:uid="{00000000-0005-0000-0000-0000D9900000}"/>
    <cellStyle name="解释性文本 3 2 2" xfId="3578" xr:uid="{00000000-0005-0000-0000-0000DA900000}"/>
    <cellStyle name="解释性文本 3 2 2 2" xfId="14536" xr:uid="{00000000-0005-0000-0000-0000DB900000}"/>
    <cellStyle name="解释性文本 3 2 2 2 2" xfId="39199" xr:uid="{00000000-0005-0000-0000-0000DC900000}"/>
    <cellStyle name="解释性文本 3 2 2 3" xfId="14537" xr:uid="{00000000-0005-0000-0000-0000DD900000}"/>
    <cellStyle name="解释性文本 3 2 2 3 2" xfId="39200" xr:uid="{00000000-0005-0000-0000-0000DE900000}"/>
    <cellStyle name="解释性文本 3 2 2 4" xfId="14538" xr:uid="{00000000-0005-0000-0000-0000DF900000}"/>
    <cellStyle name="解释性文本 3 2 2 4 2" xfId="39201" xr:uid="{00000000-0005-0000-0000-0000E0900000}"/>
    <cellStyle name="解释性文本 3 2 2 5" xfId="39198" xr:uid="{00000000-0005-0000-0000-0000E1900000}"/>
    <cellStyle name="解释性文本 3 2 3" xfId="6478" xr:uid="{00000000-0005-0000-0000-0000E2900000}"/>
    <cellStyle name="解释性文本 3 2 3 2" xfId="39202" xr:uid="{00000000-0005-0000-0000-0000E3900000}"/>
    <cellStyle name="解释性文本 3 2 4" xfId="16599" xr:uid="{00000000-0005-0000-0000-0000E4900000}"/>
    <cellStyle name="解释性文本 3 2 4 2" xfId="39203" xr:uid="{00000000-0005-0000-0000-0000E5900000}"/>
    <cellStyle name="解释性文本 3 2 5" xfId="24454" xr:uid="{00000000-0005-0000-0000-0000E6900000}"/>
    <cellStyle name="解释性文本 3 3" xfId="3577" xr:uid="{00000000-0005-0000-0000-0000E7900000}"/>
    <cellStyle name="解释性文本 3 3 2" xfId="11053" xr:uid="{00000000-0005-0000-0000-0000E8900000}"/>
    <cellStyle name="解释性文本 3 3 2 2" xfId="21799" xr:uid="{00000000-0005-0000-0000-0000E9900000}"/>
    <cellStyle name="解释性文本 3 3 3" xfId="14539" xr:uid="{00000000-0005-0000-0000-0000EA900000}"/>
    <cellStyle name="解释性文本 3 3 3 2" xfId="39205" xr:uid="{00000000-0005-0000-0000-0000EB900000}"/>
    <cellStyle name="解释性文本 3 3 4" xfId="10050" xr:uid="{00000000-0005-0000-0000-0000EC900000}"/>
    <cellStyle name="解释性文本 3 3 4 2" xfId="22228" xr:uid="{00000000-0005-0000-0000-0000ED900000}"/>
    <cellStyle name="解释性文本 3 3 5" xfId="39204" xr:uid="{00000000-0005-0000-0000-0000EE900000}"/>
    <cellStyle name="解释性文本 3 4" xfId="6477" xr:uid="{00000000-0005-0000-0000-0000EF900000}"/>
    <cellStyle name="解释性文本 3 4 2" xfId="39206" xr:uid="{00000000-0005-0000-0000-0000F0900000}"/>
    <cellStyle name="解释性文本 3 5" xfId="14540" xr:uid="{00000000-0005-0000-0000-0000F1900000}"/>
    <cellStyle name="解释性文本 3 5 2" xfId="39207" xr:uid="{00000000-0005-0000-0000-0000F2900000}"/>
    <cellStyle name="解释性文本 3 6" xfId="14541" xr:uid="{00000000-0005-0000-0000-0000F3900000}"/>
    <cellStyle name="解释性文本 3 6 2" xfId="34306" xr:uid="{00000000-0005-0000-0000-0000F4900000}"/>
    <cellStyle name="解释性文本 3 7" xfId="18128" xr:uid="{00000000-0005-0000-0000-0000F5900000}"/>
    <cellStyle name="解释性文本 3 7 2" xfId="39208" xr:uid="{00000000-0005-0000-0000-0000F6900000}"/>
    <cellStyle name="解释性文本 3 8" xfId="25687" xr:uid="{00000000-0005-0000-0000-0000F7900000}"/>
    <cellStyle name="解释性文本 4" xfId="198" xr:uid="{00000000-0005-0000-0000-0000F8900000}"/>
    <cellStyle name="解释性文本 4 2" xfId="366" xr:uid="{00000000-0005-0000-0000-0000F9900000}"/>
    <cellStyle name="解释性文本 4 2 2" xfId="2478" xr:uid="{00000000-0005-0000-0000-0000FA900000}"/>
    <cellStyle name="解释性文本 4 2 2 2" xfId="12833" xr:uid="{00000000-0005-0000-0000-0000FB900000}"/>
    <cellStyle name="解释性文本 4 2 2 2 2" xfId="34779" xr:uid="{00000000-0005-0000-0000-0000FC900000}"/>
    <cellStyle name="解释性文本 4 2 2 3" xfId="12256" xr:uid="{00000000-0005-0000-0000-0000FD900000}"/>
    <cellStyle name="解释性文本 4 2 2 3 2" xfId="32994" xr:uid="{00000000-0005-0000-0000-0000FE900000}"/>
    <cellStyle name="解释性文本 4 2 2 4" xfId="12834" xr:uid="{00000000-0005-0000-0000-0000FF900000}"/>
    <cellStyle name="解释性文本 4 2 2 4 2" xfId="34784" xr:uid="{00000000-0005-0000-0000-000000910000}"/>
    <cellStyle name="解释性文本 4 2 2 5" xfId="31044" xr:uid="{00000000-0005-0000-0000-000001910000}"/>
    <cellStyle name="解释性文本 4 2 3" xfId="6480" xr:uid="{00000000-0005-0000-0000-000002910000}"/>
    <cellStyle name="解释性文本 4 2 3 2" xfId="31046" xr:uid="{00000000-0005-0000-0000-000003910000}"/>
    <cellStyle name="解释性文本 4 2 4" xfId="16595" xr:uid="{00000000-0005-0000-0000-000004910000}"/>
    <cellStyle name="解释性文本 4 2 4 2" xfId="31048" xr:uid="{00000000-0005-0000-0000-000005910000}"/>
    <cellStyle name="解释性文本 4 2 5" xfId="24466" xr:uid="{00000000-0005-0000-0000-000006910000}"/>
    <cellStyle name="解释性文本 4 3" xfId="2475" xr:uid="{00000000-0005-0000-0000-000007910000}"/>
    <cellStyle name="解释性文本 4 3 2" xfId="14542" xr:uid="{00000000-0005-0000-0000-000008910000}"/>
    <cellStyle name="解释性文本 4 3 2 2" xfId="39209" xr:uid="{00000000-0005-0000-0000-000009910000}"/>
    <cellStyle name="解释性文本 4 3 3" xfId="12584" xr:uid="{00000000-0005-0000-0000-00000A910000}"/>
    <cellStyle name="解释性文本 4 3 3 2" xfId="33789" xr:uid="{00000000-0005-0000-0000-00000B910000}"/>
    <cellStyle name="解释性文本 4 3 4" xfId="12585" xr:uid="{00000000-0005-0000-0000-00000C910000}"/>
    <cellStyle name="解释性文本 4 3 4 2" xfId="33793" xr:uid="{00000000-0005-0000-0000-00000D910000}"/>
    <cellStyle name="解释性文本 4 3 5" xfId="31051" xr:uid="{00000000-0005-0000-0000-00000E910000}"/>
    <cellStyle name="解释性文本 4 4" xfId="6479" xr:uid="{00000000-0005-0000-0000-00000F910000}"/>
    <cellStyle name="解释性文本 4 4 2" xfId="31053" xr:uid="{00000000-0005-0000-0000-000010910000}"/>
    <cellStyle name="解释性文本 4 5" xfId="11486" xr:uid="{00000000-0005-0000-0000-000011910000}"/>
    <cellStyle name="解释性文本 4 5 2" xfId="31055" xr:uid="{00000000-0005-0000-0000-000012910000}"/>
    <cellStyle name="解释性文本 4 6" xfId="14543" xr:uid="{00000000-0005-0000-0000-000013910000}"/>
    <cellStyle name="解释性文本 4 6 2" xfId="31057" xr:uid="{00000000-0005-0000-0000-000014910000}"/>
    <cellStyle name="解释性文本 4 7" xfId="18127" xr:uid="{00000000-0005-0000-0000-000015910000}"/>
    <cellStyle name="解释性文本 4 7 2" xfId="39210" xr:uid="{00000000-0005-0000-0000-000016910000}"/>
    <cellStyle name="解释性文本 4 8" xfId="21824" xr:uid="{00000000-0005-0000-0000-000017910000}"/>
    <cellStyle name="解释性文本 5" xfId="199" xr:uid="{00000000-0005-0000-0000-000018910000}"/>
    <cellStyle name="解释性文本 5 2" xfId="367" xr:uid="{00000000-0005-0000-0000-000019910000}"/>
    <cellStyle name="解释性文本 5 2 2" xfId="1026" xr:uid="{00000000-0005-0000-0000-00001A910000}"/>
    <cellStyle name="解释性文本 5 2 2 2" xfId="14544" xr:uid="{00000000-0005-0000-0000-00001B910000}"/>
    <cellStyle name="解释性文本 5 2 2 2 2" xfId="39213" xr:uid="{00000000-0005-0000-0000-00001C910000}"/>
    <cellStyle name="解释性文本 5 2 2 3" xfId="14545" xr:uid="{00000000-0005-0000-0000-00001D910000}"/>
    <cellStyle name="解释性文本 5 2 2 3 2" xfId="39214" xr:uid="{00000000-0005-0000-0000-00001E910000}"/>
    <cellStyle name="解释性文本 5 2 2 4" xfId="14546" xr:uid="{00000000-0005-0000-0000-00001F910000}"/>
    <cellStyle name="解释性文本 5 2 2 4 2" xfId="39215" xr:uid="{00000000-0005-0000-0000-000020910000}"/>
    <cellStyle name="解释性文本 5 2 2 5" xfId="39212" xr:uid="{00000000-0005-0000-0000-000021910000}"/>
    <cellStyle name="解释性文本 5 2 3" xfId="6482" xr:uid="{00000000-0005-0000-0000-000022910000}"/>
    <cellStyle name="解释性文本 5 2 3 2" xfId="39216" xr:uid="{00000000-0005-0000-0000-000023910000}"/>
    <cellStyle name="解释性文本 5 2 4" xfId="16188" xr:uid="{00000000-0005-0000-0000-000024910000}"/>
    <cellStyle name="解释性文本 5 2 4 2" xfId="39217" xr:uid="{00000000-0005-0000-0000-000025910000}"/>
    <cellStyle name="解释性文本 5 2 5" xfId="39211" xr:uid="{00000000-0005-0000-0000-000026910000}"/>
    <cellStyle name="解释性文本 5 3" xfId="2183" xr:uid="{00000000-0005-0000-0000-000027910000}"/>
    <cellStyle name="解释性文本 5 3 2" xfId="13105" xr:uid="{00000000-0005-0000-0000-000028910000}"/>
    <cellStyle name="解释性文本 5 3 2 2" xfId="35736" xr:uid="{00000000-0005-0000-0000-000029910000}"/>
    <cellStyle name="解释性文本 5 3 3" xfId="14547" xr:uid="{00000000-0005-0000-0000-00002A910000}"/>
    <cellStyle name="解释性文本 5 3 3 2" xfId="39219" xr:uid="{00000000-0005-0000-0000-00002B910000}"/>
    <cellStyle name="解释性文本 5 3 4" xfId="14548" xr:uid="{00000000-0005-0000-0000-00002C910000}"/>
    <cellStyle name="解释性文本 5 3 4 2" xfId="39220" xr:uid="{00000000-0005-0000-0000-00002D910000}"/>
    <cellStyle name="解释性文本 5 3 5" xfId="39218" xr:uid="{00000000-0005-0000-0000-00002E910000}"/>
    <cellStyle name="解释性文本 5 4" xfId="6481" xr:uid="{00000000-0005-0000-0000-00002F910000}"/>
    <cellStyle name="解释性文本 5 4 2" xfId="30958" xr:uid="{00000000-0005-0000-0000-000030910000}"/>
    <cellStyle name="解释性文本 5 5" xfId="8438" xr:uid="{00000000-0005-0000-0000-000031910000}"/>
    <cellStyle name="解释性文本 5 5 2" xfId="30290" xr:uid="{00000000-0005-0000-0000-000032910000}"/>
    <cellStyle name="解释性文本 5 6" xfId="9628" xr:uid="{00000000-0005-0000-0000-000033910000}"/>
    <cellStyle name="解释性文本 5 6 2" xfId="27634" xr:uid="{00000000-0005-0000-0000-000034910000}"/>
    <cellStyle name="解释性文本 5 7" xfId="16941" xr:uid="{00000000-0005-0000-0000-000035910000}"/>
    <cellStyle name="解释性文本 5 7 2" xfId="27640" xr:uid="{00000000-0005-0000-0000-000036910000}"/>
    <cellStyle name="解释性文本 5 8" xfId="22267" xr:uid="{00000000-0005-0000-0000-000037910000}"/>
    <cellStyle name="解释性文本 6" xfId="1218" xr:uid="{00000000-0005-0000-0000-000038910000}"/>
    <cellStyle name="解释性文本 6 2" xfId="2185" xr:uid="{00000000-0005-0000-0000-000039910000}"/>
    <cellStyle name="解释性文本 6 2 2" xfId="6484" xr:uid="{00000000-0005-0000-0000-00003A910000}"/>
    <cellStyle name="解释性文本 6 2 2 2" xfId="39221" xr:uid="{00000000-0005-0000-0000-00003B910000}"/>
    <cellStyle name="解释性文本 6 2 3" xfId="14549" xr:uid="{00000000-0005-0000-0000-00003C910000}"/>
    <cellStyle name="解释性文本 6 2 3 2" xfId="14550" xr:uid="{00000000-0005-0000-0000-00003D910000}"/>
    <cellStyle name="解释性文本 6 2 3 2 2" xfId="39223" xr:uid="{00000000-0005-0000-0000-00003E910000}"/>
    <cellStyle name="解释性文本 6 2 3 3" xfId="39222" xr:uid="{00000000-0005-0000-0000-00003F910000}"/>
    <cellStyle name="解释性文本 6 2 4" xfId="14551" xr:uid="{00000000-0005-0000-0000-000040910000}"/>
    <cellStyle name="解释性文本 6 2 4 2" xfId="39224" xr:uid="{00000000-0005-0000-0000-000041910000}"/>
    <cellStyle name="解释性文本 6 2 5" xfId="16502" xr:uid="{00000000-0005-0000-0000-000042910000}"/>
    <cellStyle name="解释性文本 6 2 5 2" xfId="39225" xr:uid="{00000000-0005-0000-0000-000043910000}"/>
    <cellStyle name="解释性文本 6 2 6" xfId="25013" xr:uid="{00000000-0005-0000-0000-000044910000}"/>
    <cellStyle name="解释性文本 6 3" xfId="6483" xr:uid="{00000000-0005-0000-0000-000045910000}"/>
    <cellStyle name="解释性文本 6 3 2" xfId="39227" xr:uid="{00000000-0005-0000-0000-000046910000}"/>
    <cellStyle name="解释性文本 6 4" xfId="14553" xr:uid="{00000000-0005-0000-0000-000047910000}"/>
    <cellStyle name="解释性文本 6 4 2" xfId="14554" xr:uid="{00000000-0005-0000-0000-000048910000}"/>
    <cellStyle name="解释性文本 6 4 2 2" xfId="39230" xr:uid="{00000000-0005-0000-0000-000049910000}"/>
    <cellStyle name="解释性文本 6 4 3" xfId="39229" xr:uid="{00000000-0005-0000-0000-00004A910000}"/>
    <cellStyle name="解释性文本 6 5" xfId="14555" xr:uid="{00000000-0005-0000-0000-00004B910000}"/>
    <cellStyle name="解释性文本 6 5 2" xfId="39232" xr:uid="{00000000-0005-0000-0000-00004C910000}"/>
    <cellStyle name="解释性文本 6 6" xfId="15562" xr:uid="{00000000-0005-0000-0000-00004D910000}"/>
    <cellStyle name="解释性文本 6 6 2" xfId="27649" xr:uid="{00000000-0005-0000-0000-00004E910000}"/>
    <cellStyle name="解释性文本 6 7" xfId="22572" xr:uid="{00000000-0005-0000-0000-00004F910000}"/>
    <cellStyle name="解释性文本 7" xfId="2189" xr:uid="{00000000-0005-0000-0000-000050910000}"/>
    <cellStyle name="解释性文本 7 2" xfId="2191" xr:uid="{00000000-0005-0000-0000-000051910000}"/>
    <cellStyle name="解释性文本 7 2 2" xfId="6486" xr:uid="{00000000-0005-0000-0000-000052910000}"/>
    <cellStyle name="解释性文本 7 2 2 2" xfId="30477" xr:uid="{00000000-0005-0000-0000-000053910000}"/>
    <cellStyle name="解释性文本 7 2 3" xfId="14556" xr:uid="{00000000-0005-0000-0000-000054910000}"/>
    <cellStyle name="解释性文本 7 2 3 2" xfId="30479" xr:uid="{00000000-0005-0000-0000-000055910000}"/>
    <cellStyle name="解释性文本 7 2 4" xfId="14557" xr:uid="{00000000-0005-0000-0000-000056910000}"/>
    <cellStyle name="解释性文本 7 2 4 2" xfId="39234" xr:uid="{00000000-0005-0000-0000-000057910000}"/>
    <cellStyle name="解释性文本 7 2 5" xfId="39233" xr:uid="{00000000-0005-0000-0000-000058910000}"/>
    <cellStyle name="解释性文本 7 3" xfId="6485" xr:uid="{00000000-0005-0000-0000-000059910000}"/>
    <cellStyle name="解释性文本 7 3 2" xfId="39236" xr:uid="{00000000-0005-0000-0000-00005A910000}"/>
    <cellStyle name="解释性文本 7 4" xfId="14560" xr:uid="{00000000-0005-0000-0000-00005B910000}"/>
    <cellStyle name="解释性文本 7 4 2" xfId="39238" xr:uid="{00000000-0005-0000-0000-00005C910000}"/>
    <cellStyle name="解释性文本 7 5" xfId="14562" xr:uid="{00000000-0005-0000-0000-00005D910000}"/>
    <cellStyle name="解释性文本 7 5 2" xfId="39240" xr:uid="{00000000-0005-0000-0000-00005E910000}"/>
    <cellStyle name="解释性文本 7 6" xfId="25689" xr:uid="{00000000-0005-0000-0000-00005F910000}"/>
    <cellStyle name="解释性文本 8" xfId="1099" xr:uid="{00000000-0005-0000-0000-000060910000}"/>
    <cellStyle name="解释性文本 8 2" xfId="2196" xr:uid="{00000000-0005-0000-0000-000061910000}"/>
    <cellStyle name="解释性文本 8 2 2" xfId="6488" xr:uid="{00000000-0005-0000-0000-000062910000}"/>
    <cellStyle name="解释性文本 8 2 2 2" xfId="39242" xr:uid="{00000000-0005-0000-0000-000063910000}"/>
    <cellStyle name="解释性文本 8 2 3" xfId="14563" xr:uid="{00000000-0005-0000-0000-000064910000}"/>
    <cellStyle name="解释性文本 8 2 3 2" xfId="39244" xr:uid="{00000000-0005-0000-0000-000065910000}"/>
    <cellStyle name="解释性文本 8 2 4" xfId="14564" xr:uid="{00000000-0005-0000-0000-000066910000}"/>
    <cellStyle name="解释性文本 8 2 4 2" xfId="39246" xr:uid="{00000000-0005-0000-0000-000067910000}"/>
    <cellStyle name="解释性文本 8 2 5" xfId="32159" xr:uid="{00000000-0005-0000-0000-000068910000}"/>
    <cellStyle name="解释性文本 8 3" xfId="6487" xr:uid="{00000000-0005-0000-0000-000069910000}"/>
    <cellStyle name="解释性文本 8 3 2" xfId="29604" xr:uid="{00000000-0005-0000-0000-00006A910000}"/>
    <cellStyle name="解释性文本 8 4" xfId="8502" xr:uid="{00000000-0005-0000-0000-00006B910000}"/>
    <cellStyle name="解释性文本 8 4 2" xfId="29607" xr:uid="{00000000-0005-0000-0000-00006C910000}"/>
    <cellStyle name="解释性文本 8 5" xfId="14565" xr:uid="{00000000-0005-0000-0000-00006D910000}"/>
    <cellStyle name="解释性文本 8 5 2" xfId="39247" xr:uid="{00000000-0005-0000-0000-00006E910000}"/>
    <cellStyle name="解释性文本 8 6" xfId="39241" xr:uid="{00000000-0005-0000-0000-00006F910000}"/>
    <cellStyle name="解释性文本 9" xfId="2198" xr:uid="{00000000-0005-0000-0000-000070910000}"/>
    <cellStyle name="解释性文本 9 2" xfId="6489" xr:uid="{00000000-0005-0000-0000-000071910000}"/>
    <cellStyle name="解释性文本 9 2 2" xfId="27368" xr:uid="{00000000-0005-0000-0000-000072910000}"/>
    <cellStyle name="解释性文本 9 3" xfId="14567" xr:uid="{00000000-0005-0000-0000-000073910000}"/>
    <cellStyle name="解释性文本 9 3 2" xfId="39250" xr:uid="{00000000-0005-0000-0000-000074910000}"/>
    <cellStyle name="解释性文本 9 4" xfId="14568" xr:uid="{00000000-0005-0000-0000-000075910000}"/>
    <cellStyle name="解释性文本 9 4 2" xfId="39252" xr:uid="{00000000-0005-0000-0000-000076910000}"/>
    <cellStyle name="解释性文本 9 5" xfId="39248" xr:uid="{00000000-0005-0000-0000-000077910000}"/>
    <cellStyle name="借出原因" xfId="3579" xr:uid="{00000000-0005-0000-0000-000078910000}"/>
    <cellStyle name="借出原因 2" xfId="4823" xr:uid="{00000000-0005-0000-0000-000079910000}"/>
    <cellStyle name="借出原因 2 2" xfId="14570" xr:uid="{00000000-0005-0000-0000-00007A910000}"/>
    <cellStyle name="借出原因 2 2 2" xfId="19647" xr:uid="{00000000-0005-0000-0000-00007B910000}"/>
    <cellStyle name="借出原因 2 2 2 2" xfId="24506" xr:uid="{00000000-0005-0000-0000-00007C910000}"/>
    <cellStyle name="借出原因 2 2 3" xfId="39256" xr:uid="{00000000-0005-0000-0000-00007D910000}"/>
    <cellStyle name="借出原因 2 3" xfId="14571" xr:uid="{00000000-0005-0000-0000-00007E910000}"/>
    <cellStyle name="借出原因 2 3 2" xfId="20381" xr:uid="{00000000-0005-0000-0000-00007F910000}"/>
    <cellStyle name="借出原因 2 3 2 2" xfId="24707" xr:uid="{00000000-0005-0000-0000-000080910000}"/>
    <cellStyle name="借出原因 2 3 3" xfId="39258" xr:uid="{00000000-0005-0000-0000-000081910000}"/>
    <cellStyle name="借出原因 2 4" xfId="20578" xr:uid="{00000000-0005-0000-0000-000082910000}"/>
    <cellStyle name="借出原因 2 4 2" xfId="39259" xr:uid="{00000000-0005-0000-0000-000083910000}"/>
    <cellStyle name="借出原因 2 5" xfId="39254" xr:uid="{00000000-0005-0000-0000-000084910000}"/>
    <cellStyle name="借出原因 3" xfId="14572" xr:uid="{00000000-0005-0000-0000-000085910000}"/>
    <cellStyle name="借出原因 3 2" xfId="20451" xr:uid="{00000000-0005-0000-0000-000086910000}"/>
    <cellStyle name="借出原因 3 2 2" xfId="39262" xr:uid="{00000000-0005-0000-0000-000087910000}"/>
    <cellStyle name="借出原因 3 3" xfId="39260" xr:uid="{00000000-0005-0000-0000-000088910000}"/>
    <cellStyle name="借出原因 4" xfId="14573" xr:uid="{00000000-0005-0000-0000-000089910000}"/>
    <cellStyle name="借出原因 4 2" xfId="19813" xr:uid="{00000000-0005-0000-0000-00008A910000}"/>
    <cellStyle name="借出原因 4 2 2" xfId="39265" xr:uid="{00000000-0005-0000-0000-00008B910000}"/>
    <cellStyle name="借出原因 4 3" xfId="39263" xr:uid="{00000000-0005-0000-0000-00008C910000}"/>
    <cellStyle name="借出原因 5" xfId="20647" xr:uid="{00000000-0005-0000-0000-00008D910000}"/>
    <cellStyle name="借出原因 5 2" xfId="39266" xr:uid="{00000000-0005-0000-0000-00008E910000}"/>
    <cellStyle name="借出原因 6" xfId="39253" xr:uid="{00000000-0005-0000-0000-00008F910000}"/>
    <cellStyle name="警告文本 10" xfId="6490" xr:uid="{00000000-0005-0000-0000-000090910000}"/>
    <cellStyle name="警告文本 10 2" xfId="33351" xr:uid="{00000000-0005-0000-0000-000091910000}"/>
    <cellStyle name="警告文本 2" xfId="200" xr:uid="{00000000-0005-0000-0000-000092910000}"/>
    <cellStyle name="警告文本 2 2" xfId="368" xr:uid="{00000000-0005-0000-0000-000093910000}"/>
    <cellStyle name="警告文本 2 2 2" xfId="1431" xr:uid="{00000000-0005-0000-0000-000094910000}"/>
    <cellStyle name="警告文本 2 2 2 2" xfId="8282" xr:uid="{00000000-0005-0000-0000-000095910000}"/>
    <cellStyle name="警告文本 2 2 2 2 2" xfId="21157" xr:uid="{00000000-0005-0000-0000-000096910000}"/>
    <cellStyle name="警告文本 2 2 2 3" xfId="14574" xr:uid="{00000000-0005-0000-0000-000097910000}"/>
    <cellStyle name="警告文本 2 2 2 3 2" xfId="39271" xr:uid="{00000000-0005-0000-0000-000098910000}"/>
    <cellStyle name="警告文本 2 2 2 4" xfId="14575" xr:uid="{00000000-0005-0000-0000-000099910000}"/>
    <cellStyle name="警告文本 2 2 2 4 2" xfId="39272" xr:uid="{00000000-0005-0000-0000-00009A910000}"/>
    <cellStyle name="警告文本 2 2 2 5" xfId="39270" xr:uid="{00000000-0005-0000-0000-00009B910000}"/>
    <cellStyle name="警告文本 2 2 3" xfId="6492" xr:uid="{00000000-0005-0000-0000-00009C910000}"/>
    <cellStyle name="警告文本 2 2 3 2" xfId="39273" xr:uid="{00000000-0005-0000-0000-00009D910000}"/>
    <cellStyle name="警告文本 2 2 4" xfId="15506" xr:uid="{00000000-0005-0000-0000-00009E910000}"/>
    <cellStyle name="警告文本 2 2 4 2" xfId="39274" xr:uid="{00000000-0005-0000-0000-00009F910000}"/>
    <cellStyle name="警告文本 2 2 5" xfId="39269" xr:uid="{00000000-0005-0000-0000-0000A0910000}"/>
    <cellStyle name="警告文本 2 3" xfId="1429" xr:uid="{00000000-0005-0000-0000-0000A1910000}"/>
    <cellStyle name="警告文本 2 3 2" xfId="14311" xr:uid="{00000000-0005-0000-0000-0000A2910000}"/>
    <cellStyle name="警告文本 2 3 2 2" xfId="38512" xr:uid="{00000000-0005-0000-0000-0000A3910000}"/>
    <cellStyle name="警告文本 2 3 3" xfId="11929" xr:uid="{00000000-0005-0000-0000-0000A4910000}"/>
    <cellStyle name="警告文本 2 3 3 2" xfId="32152" xr:uid="{00000000-0005-0000-0000-0000A5910000}"/>
    <cellStyle name="警告文本 2 3 4" xfId="11930" xr:uid="{00000000-0005-0000-0000-0000A6910000}"/>
    <cellStyle name="警告文本 2 3 4 2" xfId="32154" xr:uid="{00000000-0005-0000-0000-0000A7910000}"/>
    <cellStyle name="警告文本 2 3 5" xfId="39275" xr:uid="{00000000-0005-0000-0000-0000A8910000}"/>
    <cellStyle name="警告文本 2 4" xfId="6491" xr:uid="{00000000-0005-0000-0000-0000A9910000}"/>
    <cellStyle name="警告文本 2 4 2" xfId="39276" xr:uid="{00000000-0005-0000-0000-0000AA910000}"/>
    <cellStyle name="警告文本 2 5" xfId="14576" xr:uid="{00000000-0005-0000-0000-0000AB910000}"/>
    <cellStyle name="警告文本 2 5 2" xfId="39277" xr:uid="{00000000-0005-0000-0000-0000AC910000}"/>
    <cellStyle name="警告文本 2 6" xfId="14577" xr:uid="{00000000-0005-0000-0000-0000AD910000}"/>
    <cellStyle name="警告文本 2 6 2" xfId="39278" xr:uid="{00000000-0005-0000-0000-0000AE910000}"/>
    <cellStyle name="警告文本 2 7" xfId="18126" xr:uid="{00000000-0005-0000-0000-0000AF910000}"/>
    <cellStyle name="警告文本 2 7 2" xfId="39279" xr:uid="{00000000-0005-0000-0000-0000B0910000}"/>
    <cellStyle name="警告文本 2 8" xfId="39267" xr:uid="{00000000-0005-0000-0000-0000B1910000}"/>
    <cellStyle name="警告文本 3" xfId="201" xr:uid="{00000000-0005-0000-0000-0000B2910000}"/>
    <cellStyle name="警告文本 3 2" xfId="369" xr:uid="{00000000-0005-0000-0000-0000B3910000}"/>
    <cellStyle name="警告文本 3 2 2" xfId="1433" xr:uid="{00000000-0005-0000-0000-0000B4910000}"/>
    <cellStyle name="警告文本 3 2 2 2" xfId="14578" xr:uid="{00000000-0005-0000-0000-0000B5910000}"/>
    <cellStyle name="警告文本 3 2 2 2 2" xfId="39283" xr:uid="{00000000-0005-0000-0000-0000B6910000}"/>
    <cellStyle name="警告文本 3 2 2 3" xfId="14579" xr:uid="{00000000-0005-0000-0000-0000B7910000}"/>
    <cellStyle name="警告文本 3 2 2 3 2" xfId="39284" xr:uid="{00000000-0005-0000-0000-0000B8910000}"/>
    <cellStyle name="警告文本 3 2 2 4" xfId="14580" xr:uid="{00000000-0005-0000-0000-0000B9910000}"/>
    <cellStyle name="警告文本 3 2 2 4 2" xfId="39285" xr:uid="{00000000-0005-0000-0000-0000BA910000}"/>
    <cellStyle name="警告文本 3 2 2 5" xfId="39282" xr:uid="{00000000-0005-0000-0000-0000BB910000}"/>
    <cellStyle name="警告文本 3 2 3" xfId="6494" xr:uid="{00000000-0005-0000-0000-0000BC910000}"/>
    <cellStyle name="警告文本 3 2 3 2" xfId="37030" xr:uid="{00000000-0005-0000-0000-0000BD910000}"/>
    <cellStyle name="警告文本 3 2 4" xfId="16594" xr:uid="{00000000-0005-0000-0000-0000BE910000}"/>
    <cellStyle name="警告文本 3 2 4 2" xfId="39286" xr:uid="{00000000-0005-0000-0000-0000BF910000}"/>
    <cellStyle name="警告文本 3 2 5" xfId="39281" xr:uid="{00000000-0005-0000-0000-0000C0910000}"/>
    <cellStyle name="警告文本 3 3" xfId="1043" xr:uid="{00000000-0005-0000-0000-0000C1910000}"/>
    <cellStyle name="警告文本 3 3 2" xfId="14581" xr:uid="{00000000-0005-0000-0000-0000C2910000}"/>
    <cellStyle name="警告文本 3 3 2 2" xfId="39288" xr:uid="{00000000-0005-0000-0000-0000C3910000}"/>
    <cellStyle name="警告文本 3 3 3" xfId="14582" xr:uid="{00000000-0005-0000-0000-0000C4910000}"/>
    <cellStyle name="警告文本 3 3 3 2" xfId="39289" xr:uid="{00000000-0005-0000-0000-0000C5910000}"/>
    <cellStyle name="警告文本 3 3 4" xfId="14583" xr:uid="{00000000-0005-0000-0000-0000C6910000}"/>
    <cellStyle name="警告文本 3 3 4 2" xfId="39290" xr:uid="{00000000-0005-0000-0000-0000C7910000}"/>
    <cellStyle name="警告文本 3 3 5" xfId="39287" xr:uid="{00000000-0005-0000-0000-0000C8910000}"/>
    <cellStyle name="警告文本 3 4" xfId="6493" xr:uid="{00000000-0005-0000-0000-0000C9910000}"/>
    <cellStyle name="警告文本 3 4 2" xfId="39291" xr:uid="{00000000-0005-0000-0000-0000CA910000}"/>
    <cellStyle name="警告文本 3 5" xfId="14584" xr:uid="{00000000-0005-0000-0000-0000CB910000}"/>
    <cellStyle name="警告文本 3 5 2" xfId="28170" xr:uid="{00000000-0005-0000-0000-0000CC910000}"/>
    <cellStyle name="警告文本 3 6" xfId="9727" xr:uid="{00000000-0005-0000-0000-0000CD910000}"/>
    <cellStyle name="警告文本 3 6 2" xfId="21058" xr:uid="{00000000-0005-0000-0000-0000CE910000}"/>
    <cellStyle name="警告文本 3 7" xfId="18125" xr:uid="{00000000-0005-0000-0000-0000CF910000}"/>
    <cellStyle name="警告文本 3 7 2" xfId="33178" xr:uid="{00000000-0005-0000-0000-0000D0910000}"/>
    <cellStyle name="警告文本 3 8" xfId="39280" xr:uid="{00000000-0005-0000-0000-0000D1910000}"/>
    <cellStyle name="警告文本 4" xfId="202" xr:uid="{00000000-0005-0000-0000-0000D2910000}"/>
    <cellStyle name="警告文本 4 2" xfId="370" xr:uid="{00000000-0005-0000-0000-0000D3910000}"/>
    <cellStyle name="警告文本 4 2 2" xfId="580" xr:uid="{00000000-0005-0000-0000-0000D4910000}"/>
    <cellStyle name="警告文本 4 2 2 2" xfId="14585" xr:uid="{00000000-0005-0000-0000-0000D5910000}"/>
    <cellStyle name="警告文本 4 2 2 2 2" xfId="39294" xr:uid="{00000000-0005-0000-0000-0000D6910000}"/>
    <cellStyle name="警告文本 4 2 2 3" xfId="14586" xr:uid="{00000000-0005-0000-0000-0000D7910000}"/>
    <cellStyle name="警告文本 4 2 2 3 2" xfId="39295" xr:uid="{00000000-0005-0000-0000-0000D8910000}"/>
    <cellStyle name="警告文本 4 2 2 4" xfId="14587" xr:uid="{00000000-0005-0000-0000-0000D9910000}"/>
    <cellStyle name="警告文本 4 2 2 4 2" xfId="39296" xr:uid="{00000000-0005-0000-0000-0000DA910000}"/>
    <cellStyle name="警告文本 4 2 2 5" xfId="39293" xr:uid="{00000000-0005-0000-0000-0000DB910000}"/>
    <cellStyle name="警告文本 4 2 3" xfId="6496" xr:uid="{00000000-0005-0000-0000-0000DC910000}"/>
    <cellStyle name="警告文本 4 2 3 2" xfId="39297" xr:uid="{00000000-0005-0000-0000-0000DD910000}"/>
    <cellStyle name="警告文本 4 2 4" xfId="16593" xr:uid="{00000000-0005-0000-0000-0000DE910000}"/>
    <cellStyle name="警告文本 4 2 4 2" xfId="39298" xr:uid="{00000000-0005-0000-0000-0000DF910000}"/>
    <cellStyle name="警告文本 4 2 5" xfId="37598" xr:uid="{00000000-0005-0000-0000-0000E0910000}"/>
    <cellStyle name="警告文本 4 3" xfId="3580" xr:uid="{00000000-0005-0000-0000-0000E1910000}"/>
    <cellStyle name="警告文本 4 3 2" xfId="13178" xr:uid="{00000000-0005-0000-0000-0000E2910000}"/>
    <cellStyle name="警告文本 4 3 2 2" xfId="35934" xr:uid="{00000000-0005-0000-0000-0000E3910000}"/>
    <cellStyle name="警告文本 4 3 3" xfId="13180" xr:uid="{00000000-0005-0000-0000-0000E4910000}"/>
    <cellStyle name="警告文本 4 3 3 2" xfId="35938" xr:uid="{00000000-0005-0000-0000-0000E5910000}"/>
    <cellStyle name="警告文本 4 3 4" xfId="13182" xr:uid="{00000000-0005-0000-0000-0000E6910000}"/>
    <cellStyle name="警告文本 4 3 4 2" xfId="35940" xr:uid="{00000000-0005-0000-0000-0000E7910000}"/>
    <cellStyle name="警告文本 4 3 5" xfId="35932" xr:uid="{00000000-0005-0000-0000-0000E8910000}"/>
    <cellStyle name="警告文本 4 4" xfId="6495" xr:uid="{00000000-0005-0000-0000-0000E9910000}"/>
    <cellStyle name="警告文本 4 4 2" xfId="39299" xr:uid="{00000000-0005-0000-0000-0000EA910000}"/>
    <cellStyle name="警告文本 4 5" xfId="14588" xr:uid="{00000000-0005-0000-0000-0000EB910000}"/>
    <cellStyle name="警告文本 4 5 2" xfId="39300" xr:uid="{00000000-0005-0000-0000-0000EC910000}"/>
    <cellStyle name="警告文本 4 6" xfId="14589" xr:uid="{00000000-0005-0000-0000-0000ED910000}"/>
    <cellStyle name="警告文本 4 6 2" xfId="39301" xr:uid="{00000000-0005-0000-0000-0000EE910000}"/>
    <cellStyle name="警告文本 4 7" xfId="18124" xr:uid="{00000000-0005-0000-0000-0000EF910000}"/>
    <cellStyle name="警告文本 4 7 2" xfId="39302" xr:uid="{00000000-0005-0000-0000-0000F0910000}"/>
    <cellStyle name="警告文本 4 8" xfId="39292" xr:uid="{00000000-0005-0000-0000-0000F1910000}"/>
    <cellStyle name="警告文本 5" xfId="203" xr:uid="{00000000-0005-0000-0000-0000F2910000}"/>
    <cellStyle name="警告文本 5 2" xfId="371" xr:uid="{00000000-0005-0000-0000-0000F3910000}"/>
    <cellStyle name="警告文本 5 2 2" xfId="3582" xr:uid="{00000000-0005-0000-0000-0000F4910000}"/>
    <cellStyle name="警告文本 5 2 2 2" xfId="14590" xr:uid="{00000000-0005-0000-0000-0000F5910000}"/>
    <cellStyle name="警告文本 5 2 2 2 2" xfId="39306" xr:uid="{00000000-0005-0000-0000-0000F6910000}"/>
    <cellStyle name="警告文本 5 2 2 3" xfId="14591" xr:uid="{00000000-0005-0000-0000-0000F7910000}"/>
    <cellStyle name="警告文本 5 2 2 3 2" xfId="39307" xr:uid="{00000000-0005-0000-0000-0000F8910000}"/>
    <cellStyle name="警告文本 5 2 2 4" xfId="14592" xr:uid="{00000000-0005-0000-0000-0000F9910000}"/>
    <cellStyle name="警告文本 5 2 2 4 2" xfId="39308" xr:uid="{00000000-0005-0000-0000-0000FA910000}"/>
    <cellStyle name="警告文本 5 2 2 5" xfId="39305" xr:uid="{00000000-0005-0000-0000-0000FB910000}"/>
    <cellStyle name="警告文本 5 2 3" xfId="6498" xr:uid="{00000000-0005-0000-0000-0000FC910000}"/>
    <cellStyle name="警告文本 5 2 3 2" xfId="39309" xr:uid="{00000000-0005-0000-0000-0000FD910000}"/>
    <cellStyle name="警告文本 5 2 4" xfId="16591" xr:uid="{00000000-0005-0000-0000-0000FE910000}"/>
    <cellStyle name="警告文本 5 2 4 2" xfId="39310" xr:uid="{00000000-0005-0000-0000-0000FF910000}"/>
    <cellStyle name="警告文本 5 2 5" xfId="39304" xr:uid="{00000000-0005-0000-0000-000000920000}"/>
    <cellStyle name="警告文本 5 3" xfId="3581" xr:uid="{00000000-0005-0000-0000-000001920000}"/>
    <cellStyle name="警告文本 5 3 2" xfId="14593" xr:uid="{00000000-0005-0000-0000-000002920000}"/>
    <cellStyle name="警告文本 5 3 2 2" xfId="39312" xr:uid="{00000000-0005-0000-0000-000003920000}"/>
    <cellStyle name="警告文本 5 3 3" xfId="14594" xr:uid="{00000000-0005-0000-0000-000004920000}"/>
    <cellStyle name="警告文本 5 3 3 2" xfId="39313" xr:uid="{00000000-0005-0000-0000-000005920000}"/>
    <cellStyle name="警告文本 5 3 4" xfId="14595" xr:uid="{00000000-0005-0000-0000-000006920000}"/>
    <cellStyle name="警告文本 5 3 4 2" xfId="39314" xr:uid="{00000000-0005-0000-0000-000007920000}"/>
    <cellStyle name="警告文本 5 3 5" xfId="39311" xr:uid="{00000000-0005-0000-0000-000008920000}"/>
    <cellStyle name="警告文本 5 4" xfId="6497" xr:uid="{00000000-0005-0000-0000-000009920000}"/>
    <cellStyle name="警告文本 5 4 2" xfId="36355" xr:uid="{00000000-0005-0000-0000-00000A920000}"/>
    <cellStyle name="警告文本 5 5" xfId="13372" xr:uid="{00000000-0005-0000-0000-00000B920000}"/>
    <cellStyle name="警告文本 5 5 2" xfId="36359" xr:uid="{00000000-0005-0000-0000-00000C920000}"/>
    <cellStyle name="警告文本 5 6" xfId="8751" xr:uid="{00000000-0005-0000-0000-00000D920000}"/>
    <cellStyle name="警告文本 5 6 2" xfId="28122" xr:uid="{00000000-0005-0000-0000-00000E920000}"/>
    <cellStyle name="警告文本 5 7" xfId="17180" xr:uid="{00000000-0005-0000-0000-00000F920000}"/>
    <cellStyle name="警告文本 5 7 2" xfId="36361" xr:uid="{00000000-0005-0000-0000-000010920000}"/>
    <cellStyle name="警告文本 5 8" xfId="39303" xr:uid="{00000000-0005-0000-0000-000011920000}"/>
    <cellStyle name="警告文本 6" xfId="2524" xr:uid="{00000000-0005-0000-0000-000012920000}"/>
    <cellStyle name="警告文本 6 2" xfId="2779" xr:uid="{00000000-0005-0000-0000-000013920000}"/>
    <cellStyle name="警告文本 6 2 2" xfId="6500" xr:uid="{00000000-0005-0000-0000-000014920000}"/>
    <cellStyle name="警告文本 6 2 2 2" xfId="30225" xr:uid="{00000000-0005-0000-0000-000015920000}"/>
    <cellStyle name="警告文本 6 2 3" xfId="8509" xr:uid="{00000000-0005-0000-0000-000016920000}"/>
    <cellStyle name="警告文本 6 2 3 2" xfId="14596" xr:uid="{00000000-0005-0000-0000-000017920000}"/>
    <cellStyle name="警告文本 6 2 3 2 2" xfId="39317" xr:uid="{00000000-0005-0000-0000-000018920000}"/>
    <cellStyle name="警告文本 6 2 3 3" xfId="30228" xr:uid="{00000000-0005-0000-0000-000019920000}"/>
    <cellStyle name="警告文本 6 2 4" xfId="13241" xr:uid="{00000000-0005-0000-0000-00001A920000}"/>
    <cellStyle name="警告文本 6 2 4 2" xfId="30231" xr:uid="{00000000-0005-0000-0000-00001B920000}"/>
    <cellStyle name="警告文本 6 2 5" xfId="16504" xr:uid="{00000000-0005-0000-0000-00001C920000}"/>
    <cellStyle name="警告文本 6 2 5 2" xfId="39318" xr:uid="{00000000-0005-0000-0000-00001D920000}"/>
    <cellStyle name="警告文本 6 2 6" xfId="39316" xr:uid="{00000000-0005-0000-0000-00001E920000}"/>
    <cellStyle name="警告文本 6 3" xfId="6499" xr:uid="{00000000-0005-0000-0000-00001F920000}"/>
    <cellStyle name="警告文本 6 3 2" xfId="39319" xr:uid="{00000000-0005-0000-0000-000020920000}"/>
    <cellStyle name="警告文本 6 4" xfId="13374" xr:uid="{00000000-0005-0000-0000-000021920000}"/>
    <cellStyle name="警告文本 6 4 2" xfId="12181" xr:uid="{00000000-0005-0000-0000-000022920000}"/>
    <cellStyle name="警告文本 6 4 2 2" xfId="32814" xr:uid="{00000000-0005-0000-0000-000023920000}"/>
    <cellStyle name="警告文本 6 4 3" xfId="36364" xr:uid="{00000000-0005-0000-0000-000024920000}"/>
    <cellStyle name="警告文本 6 5" xfId="13375" xr:uid="{00000000-0005-0000-0000-000025920000}"/>
    <cellStyle name="警告文本 6 5 2" xfId="36366" xr:uid="{00000000-0005-0000-0000-000026920000}"/>
    <cellStyle name="警告文本 6 6" xfId="15622" xr:uid="{00000000-0005-0000-0000-000027920000}"/>
    <cellStyle name="警告文本 6 6 2" xfId="39320" xr:uid="{00000000-0005-0000-0000-000028920000}"/>
    <cellStyle name="警告文本 6 7" xfId="39315" xr:uid="{00000000-0005-0000-0000-000029920000}"/>
    <cellStyle name="警告文本 7" xfId="3334" xr:uid="{00000000-0005-0000-0000-00002A920000}"/>
    <cellStyle name="警告文本 7 2" xfId="3160" xr:uid="{00000000-0005-0000-0000-00002B920000}"/>
    <cellStyle name="警告文本 7 2 2" xfId="6502" xr:uid="{00000000-0005-0000-0000-00002C920000}"/>
    <cellStyle name="警告文本 7 2 2 2" xfId="39322" xr:uid="{00000000-0005-0000-0000-00002D920000}"/>
    <cellStyle name="警告文本 7 2 3" xfId="11468" xr:uid="{00000000-0005-0000-0000-00002E920000}"/>
    <cellStyle name="警告文本 7 2 3 2" xfId="31001" xr:uid="{00000000-0005-0000-0000-00002F920000}"/>
    <cellStyle name="警告文本 7 2 4" xfId="14597" xr:uid="{00000000-0005-0000-0000-000030920000}"/>
    <cellStyle name="警告文本 7 2 4 2" xfId="39323" xr:uid="{00000000-0005-0000-0000-000031920000}"/>
    <cellStyle name="警告文本 7 2 5" xfId="39243" xr:uid="{00000000-0005-0000-0000-000032920000}"/>
    <cellStyle name="警告文本 7 3" xfId="6501" xr:uid="{00000000-0005-0000-0000-000033920000}"/>
    <cellStyle name="警告文本 7 3 2" xfId="39245" xr:uid="{00000000-0005-0000-0000-000034920000}"/>
    <cellStyle name="警告文本 7 4" xfId="14598" xr:uid="{00000000-0005-0000-0000-000035920000}"/>
    <cellStyle name="警告文本 7 4 2" xfId="39324" xr:uid="{00000000-0005-0000-0000-000036920000}"/>
    <cellStyle name="警告文本 7 5" xfId="14599" xr:uid="{00000000-0005-0000-0000-000037920000}"/>
    <cellStyle name="警告文本 7 5 2" xfId="39325" xr:uid="{00000000-0005-0000-0000-000038920000}"/>
    <cellStyle name="警告文本 7 6" xfId="39321" xr:uid="{00000000-0005-0000-0000-000039920000}"/>
    <cellStyle name="警告文本 8" xfId="3583" xr:uid="{00000000-0005-0000-0000-00003A920000}"/>
    <cellStyle name="警告文本 8 2" xfId="1179" xr:uid="{00000000-0005-0000-0000-00003B920000}"/>
    <cellStyle name="警告文本 8 2 2" xfId="6504" xr:uid="{00000000-0005-0000-0000-00003C920000}"/>
    <cellStyle name="警告文本 8 2 2 2" xfId="39328" xr:uid="{00000000-0005-0000-0000-00003D920000}"/>
    <cellStyle name="警告文本 8 2 3" xfId="14600" xr:uid="{00000000-0005-0000-0000-00003E920000}"/>
    <cellStyle name="警告文本 8 2 3 2" xfId="39329" xr:uid="{00000000-0005-0000-0000-00003F920000}"/>
    <cellStyle name="警告文本 8 2 4" xfId="14601" xr:uid="{00000000-0005-0000-0000-000040920000}"/>
    <cellStyle name="警告文本 8 2 4 2" xfId="39330" xr:uid="{00000000-0005-0000-0000-000041920000}"/>
    <cellStyle name="警告文本 8 2 5" xfId="39327" xr:uid="{00000000-0005-0000-0000-000042920000}"/>
    <cellStyle name="警告文本 8 3" xfId="6503" xr:uid="{00000000-0005-0000-0000-000043920000}"/>
    <cellStyle name="警告文本 8 3 2" xfId="39331" xr:uid="{00000000-0005-0000-0000-000044920000}"/>
    <cellStyle name="警告文本 8 4" xfId="14602" xr:uid="{00000000-0005-0000-0000-000045920000}"/>
    <cellStyle name="警告文本 8 4 2" xfId="39332" xr:uid="{00000000-0005-0000-0000-000046920000}"/>
    <cellStyle name="警告文本 8 5" xfId="14603" xr:uid="{00000000-0005-0000-0000-000047920000}"/>
    <cellStyle name="警告文本 8 5 2" xfId="39333" xr:uid="{00000000-0005-0000-0000-000048920000}"/>
    <cellStyle name="警告文本 8 6" xfId="39326" xr:uid="{00000000-0005-0000-0000-000049920000}"/>
    <cellStyle name="警告文本 9" xfId="2169" xr:uid="{00000000-0005-0000-0000-00004A920000}"/>
    <cellStyle name="警告文本 9 2" xfId="6505" xr:uid="{00000000-0005-0000-0000-00004B920000}"/>
    <cellStyle name="警告文本 9 2 2" xfId="39335" xr:uid="{00000000-0005-0000-0000-00004C920000}"/>
    <cellStyle name="警告文本 9 3" xfId="14604" xr:uid="{00000000-0005-0000-0000-00004D920000}"/>
    <cellStyle name="警告文本 9 3 2" xfId="39336" xr:uid="{00000000-0005-0000-0000-00004E920000}"/>
    <cellStyle name="警告文本 9 4" xfId="14605" xr:uid="{00000000-0005-0000-0000-00004F920000}"/>
    <cellStyle name="警告文本 9 4 2" xfId="39337" xr:uid="{00000000-0005-0000-0000-000050920000}"/>
    <cellStyle name="警告文本 9 5" xfId="39334" xr:uid="{00000000-0005-0000-0000-000051920000}"/>
    <cellStyle name="链接单元格 2" xfId="204" xr:uid="{00000000-0005-0000-0000-000052920000}"/>
    <cellStyle name="链接单元格 2 2" xfId="372" xr:uid="{00000000-0005-0000-0000-000053920000}"/>
    <cellStyle name="链接单元格 2 2 2" xfId="3585" xr:uid="{00000000-0005-0000-0000-000054920000}"/>
    <cellStyle name="链接单元格 2 2 2 2" xfId="39339" xr:uid="{00000000-0005-0000-0000-000055920000}"/>
    <cellStyle name="链接单元格 2 2 3" xfId="16590" xr:uid="{00000000-0005-0000-0000-000056920000}"/>
    <cellStyle name="链接单元格 2 2 3 2" xfId="39340" xr:uid="{00000000-0005-0000-0000-000057920000}"/>
    <cellStyle name="链接单元格 2 2 4" xfId="39338" xr:uid="{00000000-0005-0000-0000-000058920000}"/>
    <cellStyle name="链接单元格 2 3" xfId="3584" xr:uid="{00000000-0005-0000-0000-000059920000}"/>
    <cellStyle name="链接单元格 2 3 2" xfId="39341" xr:uid="{00000000-0005-0000-0000-00005A920000}"/>
    <cellStyle name="链接单元格 2 4" xfId="14606" xr:uid="{00000000-0005-0000-0000-00005B920000}"/>
    <cellStyle name="链接单元格 2 4 2" xfId="39342" xr:uid="{00000000-0005-0000-0000-00005C920000}"/>
    <cellStyle name="链接单元格 2 5" xfId="14607" xr:uid="{00000000-0005-0000-0000-00005D920000}"/>
    <cellStyle name="链接单元格 2 5 2" xfId="39343" xr:uid="{00000000-0005-0000-0000-00005E920000}"/>
    <cellStyle name="链接单元格 2 6" xfId="15573" xr:uid="{00000000-0005-0000-0000-00005F920000}"/>
    <cellStyle name="链接单元格 2 6 2" xfId="39344" xr:uid="{00000000-0005-0000-0000-000060920000}"/>
    <cellStyle name="链接单元格 2 7" xfId="36752" xr:uid="{00000000-0005-0000-0000-000061920000}"/>
    <cellStyle name="链接单元格 3" xfId="205" xr:uid="{00000000-0005-0000-0000-000062920000}"/>
    <cellStyle name="链接单元格 3 2" xfId="373" xr:uid="{00000000-0005-0000-0000-000063920000}"/>
    <cellStyle name="链接单元格 3 2 2" xfId="3587" xr:uid="{00000000-0005-0000-0000-000064920000}"/>
    <cellStyle name="链接单元格 3 2 2 2" xfId="39346" xr:uid="{00000000-0005-0000-0000-000065920000}"/>
    <cellStyle name="链接单元格 3 2 3" xfId="16589" xr:uid="{00000000-0005-0000-0000-000066920000}"/>
    <cellStyle name="链接单元格 3 2 3 2" xfId="39347" xr:uid="{00000000-0005-0000-0000-000067920000}"/>
    <cellStyle name="链接单元格 3 2 4" xfId="39345" xr:uid="{00000000-0005-0000-0000-000068920000}"/>
    <cellStyle name="链接单元格 3 3" xfId="3586" xr:uid="{00000000-0005-0000-0000-000069920000}"/>
    <cellStyle name="链接单元格 3 3 2" xfId="39348" xr:uid="{00000000-0005-0000-0000-00006A920000}"/>
    <cellStyle name="链接单元格 3 4" xfId="14608" xr:uid="{00000000-0005-0000-0000-00006B920000}"/>
    <cellStyle name="链接单元格 3 4 2" xfId="39349" xr:uid="{00000000-0005-0000-0000-00006C920000}"/>
    <cellStyle name="链接单元格 3 5" xfId="14609" xr:uid="{00000000-0005-0000-0000-00006D920000}"/>
    <cellStyle name="链接单元格 3 5 2" xfId="39350" xr:uid="{00000000-0005-0000-0000-00006E920000}"/>
    <cellStyle name="链接单元格 3 6" xfId="18123" xr:uid="{00000000-0005-0000-0000-00006F920000}"/>
    <cellStyle name="链接单元格 3 6 2" xfId="39351" xr:uid="{00000000-0005-0000-0000-000070920000}"/>
    <cellStyle name="链接单元格 3 7" xfId="36755" xr:uid="{00000000-0005-0000-0000-000071920000}"/>
    <cellStyle name="链接单元格 4" xfId="206" xr:uid="{00000000-0005-0000-0000-000072920000}"/>
    <cellStyle name="链接单元格 4 2" xfId="374" xr:uid="{00000000-0005-0000-0000-000073920000}"/>
    <cellStyle name="链接单元格 4 2 2" xfId="2938" xr:uid="{00000000-0005-0000-0000-000074920000}"/>
    <cellStyle name="链接单元格 4 2 2 2" xfId="39354" xr:uid="{00000000-0005-0000-0000-000075920000}"/>
    <cellStyle name="链接单元格 4 2 3" xfId="16587" xr:uid="{00000000-0005-0000-0000-000076920000}"/>
    <cellStyle name="链接单元格 4 2 3 2" xfId="39355" xr:uid="{00000000-0005-0000-0000-000077920000}"/>
    <cellStyle name="链接单元格 4 2 4" xfId="39353" xr:uid="{00000000-0005-0000-0000-000078920000}"/>
    <cellStyle name="链接单元格 4 3" xfId="2936" xr:uid="{00000000-0005-0000-0000-000079920000}"/>
    <cellStyle name="链接单元格 4 3 2" xfId="39356" xr:uid="{00000000-0005-0000-0000-00007A920000}"/>
    <cellStyle name="链接单元格 4 4" xfId="14610" xr:uid="{00000000-0005-0000-0000-00007B920000}"/>
    <cellStyle name="链接单元格 4 4 2" xfId="39357" xr:uid="{00000000-0005-0000-0000-00007C920000}"/>
    <cellStyle name="链接单元格 4 5" xfId="14611" xr:uid="{00000000-0005-0000-0000-00007D920000}"/>
    <cellStyle name="链接单元格 4 5 2" xfId="39358" xr:uid="{00000000-0005-0000-0000-00007E920000}"/>
    <cellStyle name="链接单元格 4 6" xfId="18122" xr:uid="{00000000-0005-0000-0000-00007F920000}"/>
    <cellStyle name="链接单元格 4 6 2" xfId="23404" xr:uid="{00000000-0005-0000-0000-000080920000}"/>
    <cellStyle name="链接单元格 4 7" xfId="39352" xr:uid="{00000000-0005-0000-0000-000081920000}"/>
    <cellStyle name="链接单元格 5" xfId="207" xr:uid="{00000000-0005-0000-0000-000082920000}"/>
    <cellStyle name="链接单元格 5 2" xfId="375" xr:uid="{00000000-0005-0000-0000-000083920000}"/>
    <cellStyle name="链接单元格 5 2 2" xfId="2924" xr:uid="{00000000-0005-0000-0000-000084920000}"/>
    <cellStyle name="链接单元格 5 2 2 2" xfId="39360" xr:uid="{00000000-0005-0000-0000-000085920000}"/>
    <cellStyle name="链接单元格 5 2 3" xfId="16586" xr:uid="{00000000-0005-0000-0000-000086920000}"/>
    <cellStyle name="链接单元格 5 2 3 2" xfId="38192" xr:uid="{00000000-0005-0000-0000-000087920000}"/>
    <cellStyle name="链接单元格 5 2 4" xfId="39359" xr:uid="{00000000-0005-0000-0000-000088920000}"/>
    <cellStyle name="链接单元格 5 3" xfId="2921" xr:uid="{00000000-0005-0000-0000-000089920000}"/>
    <cellStyle name="链接单元格 5 3 2" xfId="39361" xr:uid="{00000000-0005-0000-0000-00008A920000}"/>
    <cellStyle name="链接单元格 5 4" xfId="14612" xr:uid="{00000000-0005-0000-0000-00008B920000}"/>
    <cellStyle name="链接单元格 5 4 2" xfId="39362" xr:uid="{00000000-0005-0000-0000-00008C920000}"/>
    <cellStyle name="链接单元格 5 5" xfId="14613" xr:uid="{00000000-0005-0000-0000-00008D920000}"/>
    <cellStyle name="链接单元格 5 5 2" xfId="39363" xr:uid="{00000000-0005-0000-0000-00008E920000}"/>
    <cellStyle name="链接单元格 5 6" xfId="16775" xr:uid="{00000000-0005-0000-0000-00008F920000}"/>
    <cellStyle name="链接单元格 5 6 2" xfId="21845" xr:uid="{00000000-0005-0000-0000-000090920000}"/>
    <cellStyle name="链接单元格 5 7" xfId="33000" xr:uid="{00000000-0005-0000-0000-000091920000}"/>
    <cellStyle name="链接单元格 6" xfId="3588" xr:uid="{00000000-0005-0000-0000-000092920000}"/>
    <cellStyle name="链接单元格 6 2" xfId="3589" xr:uid="{00000000-0005-0000-0000-000093920000}"/>
    <cellStyle name="链接单元格 6 2 2" xfId="14614" xr:uid="{00000000-0005-0000-0000-000094920000}"/>
    <cellStyle name="链接单元格 6 2 2 2" xfId="39365" xr:uid="{00000000-0005-0000-0000-000095920000}"/>
    <cellStyle name="链接单元格 6 2 3" xfId="16428" xr:uid="{00000000-0005-0000-0000-000096920000}"/>
    <cellStyle name="链接单元格 6 2 3 2" xfId="39366" xr:uid="{00000000-0005-0000-0000-000097920000}"/>
    <cellStyle name="链接单元格 6 2 4" xfId="39364" xr:uid="{00000000-0005-0000-0000-000098920000}"/>
    <cellStyle name="链接单元格 6 3" xfId="14615" xr:uid="{00000000-0005-0000-0000-000099920000}"/>
    <cellStyle name="链接单元格 6 3 2" xfId="39367" xr:uid="{00000000-0005-0000-0000-00009A920000}"/>
    <cellStyle name="链接单元格 6 4" xfId="15528" xr:uid="{00000000-0005-0000-0000-00009B920000}"/>
    <cellStyle name="链接单元格 6 4 2" xfId="39368" xr:uid="{00000000-0005-0000-0000-00009C920000}"/>
    <cellStyle name="链接单元格 6 5" xfId="33002" xr:uid="{00000000-0005-0000-0000-00009D920000}"/>
    <cellStyle name="链接单元格 7" xfId="3056" xr:uid="{00000000-0005-0000-0000-00009E920000}"/>
    <cellStyle name="链接单元格 7 2" xfId="3191" xr:uid="{00000000-0005-0000-0000-00009F920000}"/>
    <cellStyle name="链接单元格 7 2 2" xfId="39370" xr:uid="{00000000-0005-0000-0000-0000A0920000}"/>
    <cellStyle name="链接单元格 7 3" xfId="39369" xr:uid="{00000000-0005-0000-0000-0000A1920000}"/>
    <cellStyle name="链接单元格 8" xfId="3059" xr:uid="{00000000-0005-0000-0000-0000A2920000}"/>
    <cellStyle name="链接单元格 8 2" xfId="3590" xr:uid="{00000000-0005-0000-0000-0000A3920000}"/>
    <cellStyle name="链接单元格 8 2 2" xfId="39372" xr:uid="{00000000-0005-0000-0000-0000A4920000}"/>
    <cellStyle name="链接单元格 8 3" xfId="39371" xr:uid="{00000000-0005-0000-0000-0000A5920000}"/>
    <cellStyle name="链接单元格 9" xfId="3591" xr:uid="{00000000-0005-0000-0000-0000A6920000}"/>
    <cellStyle name="链接单元格 9 2" xfId="34341" xr:uid="{00000000-0005-0000-0000-0000A7920000}"/>
    <cellStyle name="霓付 [0]_97MBO" xfId="1685" xr:uid="{00000000-0005-0000-0000-0000A8920000}"/>
    <cellStyle name="霓付_97MBO" xfId="3592" xr:uid="{00000000-0005-0000-0000-0000A9920000}"/>
    <cellStyle name="烹拳 [0]_97MBO" xfId="3593" xr:uid="{00000000-0005-0000-0000-0000AA920000}"/>
    <cellStyle name="烹拳_97MBO" xfId="507" xr:uid="{00000000-0005-0000-0000-0000AB920000}"/>
    <cellStyle name="普通_ 白土" xfId="3594" xr:uid="{00000000-0005-0000-0000-0000AC920000}"/>
    <cellStyle name="千分位[0]_ 白土" xfId="2600" xr:uid="{00000000-0005-0000-0000-0000AD920000}"/>
    <cellStyle name="千分位_ 白土" xfId="3595" xr:uid="{00000000-0005-0000-0000-0000AE920000}"/>
    <cellStyle name="千位[0]_ 方正PC" xfId="3596" xr:uid="{00000000-0005-0000-0000-0000AF920000}"/>
    <cellStyle name="千位_ 方正PC" xfId="3515" xr:uid="{00000000-0005-0000-0000-0000B0920000}"/>
    <cellStyle name="千位分隔 11" xfId="59" xr:uid="{00000000-0005-0000-0000-0000B1920000}"/>
    <cellStyle name="千位分隔 15" xfId="62" xr:uid="{00000000-0005-0000-0000-0000B2920000}"/>
    <cellStyle name="千位分隔 2" xfId="24" xr:uid="{00000000-0005-0000-0000-0000B3920000}"/>
    <cellStyle name="千位分隔 2 2" xfId="3597" xr:uid="{00000000-0005-0000-0000-0000B4920000}"/>
    <cellStyle name="千位分隔 2 2 2" xfId="3598" xr:uid="{00000000-0005-0000-0000-0000B5920000}"/>
    <cellStyle name="千位分隔 2 2 3" xfId="3599" xr:uid="{00000000-0005-0000-0000-0000B6920000}"/>
    <cellStyle name="千位分隔 2 2 4" xfId="18164" xr:uid="{00000000-0005-0000-0000-0000B7920000}"/>
    <cellStyle name="千位分隔 2 2 4 2" xfId="19463" xr:uid="{00000000-0005-0000-0000-0000B8920000}"/>
    <cellStyle name="千位分隔 2 2 5" xfId="18580" xr:uid="{00000000-0005-0000-0000-0000B9920000}"/>
    <cellStyle name="千位分隔 2 3" xfId="3469" xr:uid="{00000000-0005-0000-0000-0000BA920000}"/>
    <cellStyle name="千位分隔 2 3 2" xfId="18049" xr:uid="{00000000-0005-0000-0000-0000BB920000}"/>
    <cellStyle name="千位分隔 2 3 2 2" xfId="19444" xr:uid="{00000000-0005-0000-0000-0000BC920000}"/>
    <cellStyle name="千位分隔 2 3 3" xfId="18573" xr:uid="{00000000-0005-0000-0000-0000BD920000}"/>
    <cellStyle name="千位分隔 2 4" xfId="17492" xr:uid="{00000000-0005-0000-0000-0000BE920000}"/>
    <cellStyle name="千位分隔 2 4 2" xfId="19360" xr:uid="{00000000-0005-0000-0000-0000BF920000}"/>
    <cellStyle name="千位分隔 2 5" xfId="18501" xr:uid="{00000000-0005-0000-0000-0000C0920000}"/>
    <cellStyle name="千位分隔 2 6" xfId="2903" xr:uid="{00000000-0005-0000-0000-0000C1920000}"/>
    <cellStyle name="千位分隔 2 7" xfId="64" xr:uid="{00000000-0005-0000-0000-0000C2920000}"/>
    <cellStyle name="千位分隔 2 8" xfId="39373" xr:uid="{00000000-0005-0000-0000-0000C3920000}"/>
    <cellStyle name="千位分隔 3" xfId="2141" xr:uid="{00000000-0005-0000-0000-0000C4920000}"/>
    <cellStyle name="千位分隔 3 2" xfId="16748" xr:uid="{00000000-0005-0000-0000-0000C5920000}"/>
    <cellStyle name="千位分隔 3 2 2" xfId="702" xr:uid="{00000000-0005-0000-0000-0000C6920000}"/>
    <cellStyle name="千位分隔 3 2 2 2" xfId="15588" xr:uid="{00000000-0005-0000-0000-0000C7920000}"/>
    <cellStyle name="千位分隔 3 2 2 2 2" xfId="19185" xr:uid="{00000000-0005-0000-0000-0000C8920000}"/>
    <cellStyle name="千位分隔 3 2 2 3" xfId="18421" xr:uid="{00000000-0005-0000-0000-0000C9920000}"/>
    <cellStyle name="千位分隔 3 2 3" xfId="19332" xr:uid="{00000000-0005-0000-0000-0000CA920000}"/>
    <cellStyle name="千位分隔 3 3" xfId="18478" xr:uid="{00000000-0005-0000-0000-0000CB920000}"/>
    <cellStyle name="千位分隔 4" xfId="53" xr:uid="{00000000-0005-0000-0000-0000CC920000}"/>
    <cellStyle name="千位分隔 4 2" xfId="16752" xr:uid="{00000000-0005-0000-0000-0000CD920000}"/>
    <cellStyle name="千位分隔 4 2 2" xfId="19335" xr:uid="{00000000-0005-0000-0000-0000CE920000}"/>
    <cellStyle name="千位分隔 4 3" xfId="18479" xr:uid="{00000000-0005-0000-0000-0000CF920000}"/>
    <cellStyle name="千位分隔 4 4" xfId="2145" xr:uid="{00000000-0005-0000-0000-0000D0920000}"/>
    <cellStyle name="千位分隔 5" xfId="25" xr:uid="{00000000-0005-0000-0000-0000D1920000}"/>
    <cellStyle name="千位分隔 5 2" xfId="18616" xr:uid="{00000000-0005-0000-0000-0000D2920000}"/>
    <cellStyle name="千位分隔 6" xfId="27809" xr:uid="{00000000-0005-0000-0000-0000D3920000}"/>
    <cellStyle name="千位分隔 7" xfId="56" xr:uid="{00000000-0005-0000-0000-0000D4920000}"/>
    <cellStyle name="千位分隔 9" xfId="2153" xr:uid="{00000000-0005-0000-0000-0000D5920000}"/>
    <cellStyle name="千位分隔 9 2" xfId="16760" xr:uid="{00000000-0005-0000-0000-0000D6920000}"/>
    <cellStyle name="千位分隔 9 2 2" xfId="19336" xr:uid="{00000000-0005-0000-0000-0000D7920000}"/>
    <cellStyle name="千位分隔 9 3" xfId="18480" xr:uid="{00000000-0005-0000-0000-0000D8920000}"/>
    <cellStyle name="千位分隔[0] 2 2" xfId="3600" xr:uid="{00000000-0005-0000-0000-0000D9920000}"/>
    <cellStyle name="千位分隔[0] 2 2 2" xfId="3601" xr:uid="{00000000-0005-0000-0000-0000DA920000}"/>
    <cellStyle name="千位分隔[0] 2 2 2 2" xfId="18168" xr:uid="{00000000-0005-0000-0000-0000DB920000}"/>
    <cellStyle name="千位分隔[0] 2 2 2 2 2" xfId="19467" xr:uid="{00000000-0005-0000-0000-0000DC920000}"/>
    <cellStyle name="千位分隔[0] 2 2 2 3" xfId="18582" xr:uid="{00000000-0005-0000-0000-0000DD920000}"/>
    <cellStyle name="千位分隔[0] 2 2 3" xfId="18167" xr:uid="{00000000-0005-0000-0000-0000DE920000}"/>
    <cellStyle name="千位分隔[0] 2 2 3 2" xfId="19466" xr:uid="{00000000-0005-0000-0000-0000DF920000}"/>
    <cellStyle name="千位分隔[0] 2 2 4" xfId="18581" xr:uid="{00000000-0005-0000-0000-0000E0920000}"/>
    <cellStyle name="钎霖_laroux" xfId="3603" xr:uid="{00000000-0005-0000-0000-0000E1920000}"/>
    <cellStyle name="强调 1" xfId="1354" xr:uid="{00000000-0005-0000-0000-0000E2920000}"/>
    <cellStyle name="强调 1 2" xfId="39377" xr:uid="{00000000-0005-0000-0000-0000E3920000}"/>
    <cellStyle name="强调 2" xfId="1358" xr:uid="{00000000-0005-0000-0000-0000E4920000}"/>
    <cellStyle name="强调 2 2" xfId="39378" xr:uid="{00000000-0005-0000-0000-0000E5920000}"/>
    <cellStyle name="强调 3" xfId="3604" xr:uid="{00000000-0005-0000-0000-0000E6920000}"/>
    <cellStyle name="强调 3 2" xfId="39379" xr:uid="{00000000-0005-0000-0000-0000E7920000}"/>
    <cellStyle name="强调文字颜色 1 10" xfId="3605" xr:uid="{00000000-0005-0000-0000-0000E8920000}"/>
    <cellStyle name="强调文字颜色 1 10 2" xfId="6507" xr:uid="{00000000-0005-0000-0000-0000E9920000}"/>
    <cellStyle name="强调文字颜色 1 10 2 2" xfId="7973" xr:uid="{00000000-0005-0000-0000-0000EA920000}"/>
    <cellStyle name="强调文字颜色 1 10 2 2 2" xfId="33332" xr:uid="{00000000-0005-0000-0000-0000EB920000}"/>
    <cellStyle name="强调文字颜色 1 10 2 3" xfId="12400" xr:uid="{00000000-0005-0000-0000-0000EC920000}"/>
    <cellStyle name="强调文字颜色 1 10 2 3 2" xfId="33334" xr:uid="{00000000-0005-0000-0000-0000ED920000}"/>
    <cellStyle name="强调文字颜色 1 10 2 4" xfId="38596" xr:uid="{00000000-0005-0000-0000-0000EE920000}"/>
    <cellStyle name="强调文字颜色 1 10 3" xfId="14345" xr:uid="{00000000-0005-0000-0000-0000EF920000}"/>
    <cellStyle name="强调文字颜色 1 10 3 2" xfId="38598" xr:uid="{00000000-0005-0000-0000-0000F0920000}"/>
    <cellStyle name="强调文字颜色 1 10 4" xfId="14347" xr:uid="{00000000-0005-0000-0000-0000F1920000}"/>
    <cellStyle name="强调文字颜色 1 10 4 2" xfId="38600" xr:uid="{00000000-0005-0000-0000-0000F2920000}"/>
    <cellStyle name="强调文字颜色 1 10 5" xfId="18171" xr:uid="{00000000-0005-0000-0000-0000F3920000}"/>
    <cellStyle name="强调文字颜色 1 10 5 2" xfId="38602" xr:uid="{00000000-0005-0000-0000-0000F4920000}"/>
    <cellStyle name="强调文字颜色 1 10 6" xfId="39380" xr:uid="{00000000-0005-0000-0000-0000F5920000}"/>
    <cellStyle name="强调文字颜色 1 11" xfId="3606" xr:uid="{00000000-0005-0000-0000-0000F6920000}"/>
    <cellStyle name="强调文字颜色 1 11 2" xfId="6508" xr:uid="{00000000-0005-0000-0000-0000F7920000}"/>
    <cellStyle name="强调文字颜色 1 11 2 2" xfId="8053" xr:uid="{00000000-0005-0000-0000-0000F8920000}"/>
    <cellStyle name="强调文字颜色 1 11 2 2 2" xfId="39383" xr:uid="{00000000-0005-0000-0000-0000F9920000}"/>
    <cellStyle name="强调文字颜色 1 11 2 3" xfId="13593" xr:uid="{00000000-0005-0000-0000-0000FA920000}"/>
    <cellStyle name="强调文字颜色 1 11 2 3 2" xfId="36879" xr:uid="{00000000-0005-0000-0000-0000FB920000}"/>
    <cellStyle name="强调文字颜色 1 11 2 4" xfId="39382" xr:uid="{00000000-0005-0000-0000-0000FC920000}"/>
    <cellStyle name="强调文字颜色 1 11 3" xfId="14616" xr:uid="{00000000-0005-0000-0000-0000FD920000}"/>
    <cellStyle name="强调文字颜色 1 11 3 2" xfId="39384" xr:uid="{00000000-0005-0000-0000-0000FE920000}"/>
    <cellStyle name="强调文字颜色 1 11 4" xfId="12886" xr:uid="{00000000-0005-0000-0000-0000FF920000}"/>
    <cellStyle name="强调文字颜色 1 11 4 2" xfId="39385" xr:uid="{00000000-0005-0000-0000-000000930000}"/>
    <cellStyle name="强调文字颜色 1 11 5" xfId="18172" xr:uid="{00000000-0005-0000-0000-000001930000}"/>
    <cellStyle name="强调文字颜色 1 11 5 2" xfId="39386" xr:uid="{00000000-0005-0000-0000-000002930000}"/>
    <cellStyle name="强调文字颜色 1 11 6" xfId="39381" xr:uid="{00000000-0005-0000-0000-000003930000}"/>
    <cellStyle name="强调文字颜色 1 12" xfId="3607" xr:uid="{00000000-0005-0000-0000-000004930000}"/>
    <cellStyle name="强调文字颜色 1 12 2" xfId="6509" xr:uid="{00000000-0005-0000-0000-000005930000}"/>
    <cellStyle name="强调文字颜色 1 12 2 2" xfId="39388" xr:uid="{00000000-0005-0000-0000-000006930000}"/>
    <cellStyle name="强调文字颜色 1 12 3" xfId="14617" xr:uid="{00000000-0005-0000-0000-000007930000}"/>
    <cellStyle name="强调文字颜色 1 12 3 2" xfId="39389" xr:uid="{00000000-0005-0000-0000-000008930000}"/>
    <cellStyle name="强调文字颜色 1 12 4" xfId="14618" xr:uid="{00000000-0005-0000-0000-000009930000}"/>
    <cellStyle name="强调文字颜色 1 12 4 2" xfId="39390" xr:uid="{00000000-0005-0000-0000-00000A930000}"/>
    <cellStyle name="强调文字颜色 1 12 5" xfId="18173" xr:uid="{00000000-0005-0000-0000-00000B930000}"/>
    <cellStyle name="强调文字颜色 1 12 5 2" xfId="39391" xr:uid="{00000000-0005-0000-0000-00000C930000}"/>
    <cellStyle name="强调文字颜色 1 12 6" xfId="39387" xr:uid="{00000000-0005-0000-0000-00000D930000}"/>
    <cellStyle name="强调文字颜色 1 2" xfId="208" xr:uid="{00000000-0005-0000-0000-00000E930000}"/>
    <cellStyle name="强调文字颜色 1 2 10" xfId="39392" xr:uid="{00000000-0005-0000-0000-00000F930000}"/>
    <cellStyle name="强调文字颜色 1 2 2" xfId="376" xr:uid="{00000000-0005-0000-0000-000010930000}"/>
    <cellStyle name="强调文字颜色 1 2 2 2" xfId="1740" xr:uid="{00000000-0005-0000-0000-000011930000}"/>
    <cellStyle name="强调文字颜色 1 2 2 2 2" xfId="14619" xr:uid="{00000000-0005-0000-0000-000012930000}"/>
    <cellStyle name="强调文字颜色 1 2 2 2 2 2" xfId="39394" xr:uid="{00000000-0005-0000-0000-000013930000}"/>
    <cellStyle name="强调文字颜色 1 2 2 2 3" xfId="14620" xr:uid="{00000000-0005-0000-0000-000014930000}"/>
    <cellStyle name="强调文字颜色 1 2 2 2 3 2" xfId="39395" xr:uid="{00000000-0005-0000-0000-000015930000}"/>
    <cellStyle name="强调文字颜色 1 2 2 2 4" xfId="14621" xr:uid="{00000000-0005-0000-0000-000016930000}"/>
    <cellStyle name="强调文字颜色 1 2 2 2 4 2" xfId="39396" xr:uid="{00000000-0005-0000-0000-000017930000}"/>
    <cellStyle name="强调文字颜色 1 2 2 2 5" xfId="39393" xr:uid="{00000000-0005-0000-0000-000018930000}"/>
    <cellStyle name="强调文字颜色 1 2 2 3" xfId="6511" xr:uid="{00000000-0005-0000-0000-000019930000}"/>
    <cellStyle name="强调文字颜色 1 2 2 3 2" xfId="39397" xr:uid="{00000000-0005-0000-0000-00001A930000}"/>
    <cellStyle name="强调文字颜色 1 2 2 4" xfId="8055" xr:uid="{00000000-0005-0000-0000-00001B930000}"/>
    <cellStyle name="强调文字颜色 1 2 2 4 2" xfId="39398" xr:uid="{00000000-0005-0000-0000-00001C930000}"/>
    <cellStyle name="强调文字颜色 1 2 2 5" xfId="12974" xr:uid="{00000000-0005-0000-0000-00001D930000}"/>
    <cellStyle name="强调文字颜色 1 2 2 5 2" xfId="35424" xr:uid="{00000000-0005-0000-0000-00001E930000}"/>
    <cellStyle name="强调文字颜色 1 2 2 6" xfId="16376" xr:uid="{00000000-0005-0000-0000-00001F930000}"/>
    <cellStyle name="强调文字颜色 1 2 2 6 2" xfId="35432" xr:uid="{00000000-0005-0000-0000-000020930000}"/>
    <cellStyle name="强调文字颜色 1 2 2 7" xfId="16011" xr:uid="{00000000-0005-0000-0000-000021930000}"/>
    <cellStyle name="强调文字颜色 1 2 2 7 2" xfId="35436" xr:uid="{00000000-0005-0000-0000-000022930000}"/>
    <cellStyle name="强调文字颜色 1 2 2 7 3" xfId="41725" xr:uid="{00000000-0005-0000-0000-000023930000}"/>
    <cellStyle name="强调文字颜色 1 2 2 8" xfId="35161" xr:uid="{00000000-0005-0000-0000-000024930000}"/>
    <cellStyle name="强调文字颜色 1 2 3" xfId="1509" xr:uid="{00000000-0005-0000-0000-000025930000}"/>
    <cellStyle name="强调文字颜色 1 2 3 2" xfId="6512" xr:uid="{00000000-0005-0000-0000-000026930000}"/>
    <cellStyle name="强调文字颜色 1 2 3 2 2" xfId="35167" xr:uid="{00000000-0005-0000-0000-000027930000}"/>
    <cellStyle name="强调文字颜色 1 2 3 3" xfId="14622" xr:uid="{00000000-0005-0000-0000-000028930000}"/>
    <cellStyle name="强调文字颜色 1 2 3 3 2" xfId="35169" xr:uid="{00000000-0005-0000-0000-000029930000}"/>
    <cellStyle name="强调文字颜色 1 2 3 4" xfId="14623" xr:uid="{00000000-0005-0000-0000-00002A930000}"/>
    <cellStyle name="强调文字颜色 1 2 3 4 2" xfId="39399" xr:uid="{00000000-0005-0000-0000-00002B930000}"/>
    <cellStyle name="强调文字颜色 1 2 3 5" xfId="16158" xr:uid="{00000000-0005-0000-0000-00002C930000}"/>
    <cellStyle name="强调文字颜色 1 2 3 5 2" xfId="39400" xr:uid="{00000000-0005-0000-0000-00002D930000}"/>
    <cellStyle name="强调文字颜色 1 2 3 6" xfId="35164" xr:uid="{00000000-0005-0000-0000-00002E930000}"/>
    <cellStyle name="强调文字颜色 1 2 4" xfId="3217" xr:uid="{00000000-0005-0000-0000-00002F930000}"/>
    <cellStyle name="强调文字颜色 1 2 4 2" xfId="14624" xr:uid="{00000000-0005-0000-0000-000030930000}"/>
    <cellStyle name="强调文字颜色 1 2 4 2 2" xfId="39401" xr:uid="{00000000-0005-0000-0000-000031930000}"/>
    <cellStyle name="强调文字颜色 1 2 4 3" xfId="14625" xr:uid="{00000000-0005-0000-0000-000032930000}"/>
    <cellStyle name="强调文字颜色 1 2 4 3 2" xfId="39402" xr:uid="{00000000-0005-0000-0000-000033930000}"/>
    <cellStyle name="强调文字颜色 1 2 4 4" xfId="14626" xr:uid="{00000000-0005-0000-0000-000034930000}"/>
    <cellStyle name="强调文字颜色 1 2 4 4 2" xfId="39403" xr:uid="{00000000-0005-0000-0000-000035930000}"/>
    <cellStyle name="强调文字颜色 1 2 4 5" xfId="35171" xr:uid="{00000000-0005-0000-0000-000036930000}"/>
    <cellStyle name="强调文字颜色 1 2 5" xfId="6510" xr:uid="{00000000-0005-0000-0000-000037930000}"/>
    <cellStyle name="强调文字颜色 1 2 5 2" xfId="39404" xr:uid="{00000000-0005-0000-0000-000038930000}"/>
    <cellStyle name="强调文字颜色 1 2 6" xfId="8054" xr:uid="{00000000-0005-0000-0000-000039930000}"/>
    <cellStyle name="强调文字颜色 1 2 6 2" xfId="39405" xr:uid="{00000000-0005-0000-0000-00003A930000}"/>
    <cellStyle name="强调文字颜色 1 2 7" xfId="14627" xr:uid="{00000000-0005-0000-0000-00003B930000}"/>
    <cellStyle name="强调文字颜色 1 2 7 2" xfId="39406" xr:uid="{00000000-0005-0000-0000-00003C930000}"/>
    <cellStyle name="强调文字颜色 1 2 8" xfId="17798" xr:uid="{00000000-0005-0000-0000-00003D930000}"/>
    <cellStyle name="强调文字颜色 1 2 8 2" xfId="39407" xr:uid="{00000000-0005-0000-0000-00003E930000}"/>
    <cellStyle name="强调文字颜色 1 2 9" xfId="18121" xr:uid="{00000000-0005-0000-0000-00003F930000}"/>
    <cellStyle name="强调文字颜色 1 2 9 2" xfId="39408" xr:uid="{00000000-0005-0000-0000-000040930000}"/>
    <cellStyle name="强调文字颜色 1 2 9 3" xfId="43081" xr:uid="{00000000-0005-0000-0000-000041930000}"/>
    <cellStyle name="强调文字颜色 1 3" xfId="209" xr:uid="{00000000-0005-0000-0000-000042930000}"/>
    <cellStyle name="强调文字颜色 1 3 10" xfId="39409" xr:uid="{00000000-0005-0000-0000-000043930000}"/>
    <cellStyle name="强调文字颜色 1 3 2" xfId="377" xr:uid="{00000000-0005-0000-0000-000044930000}"/>
    <cellStyle name="强调文字颜色 1 3 2 2" xfId="3609" xr:uid="{00000000-0005-0000-0000-000045930000}"/>
    <cellStyle name="强调文字颜色 1 3 2 2 2" xfId="12619" xr:uid="{00000000-0005-0000-0000-000046930000}"/>
    <cellStyle name="强调文字颜色 1 3 2 2 2 2" xfId="33889" xr:uid="{00000000-0005-0000-0000-000047930000}"/>
    <cellStyle name="强调文字颜色 1 3 2 2 3" xfId="11431" xr:uid="{00000000-0005-0000-0000-000048930000}"/>
    <cellStyle name="强调文字颜色 1 3 2 2 3 2" xfId="30905" xr:uid="{00000000-0005-0000-0000-000049930000}"/>
    <cellStyle name="强调文字颜色 1 3 2 2 4" xfId="14628" xr:uid="{00000000-0005-0000-0000-00004A930000}"/>
    <cellStyle name="强调文字颜色 1 3 2 2 4 2" xfId="39410" xr:uid="{00000000-0005-0000-0000-00004B930000}"/>
    <cellStyle name="强调文字颜色 1 3 2 2 5" xfId="30430" xr:uid="{00000000-0005-0000-0000-00004C930000}"/>
    <cellStyle name="强调文字颜色 1 3 2 3" xfId="6514" xr:uid="{00000000-0005-0000-0000-00004D930000}"/>
    <cellStyle name="强调文字颜色 1 3 2 3 2" xfId="30432" xr:uid="{00000000-0005-0000-0000-00004E930000}"/>
    <cellStyle name="强调文字颜色 1 3 2 4" xfId="6860" xr:uid="{00000000-0005-0000-0000-00004F930000}"/>
    <cellStyle name="强调文字颜色 1 3 2 4 2" xfId="30434" xr:uid="{00000000-0005-0000-0000-000050930000}"/>
    <cellStyle name="强调文字颜色 1 3 2 5" xfId="14629" xr:uid="{00000000-0005-0000-0000-000051930000}"/>
    <cellStyle name="强调文字颜色 1 3 2 5 2" xfId="39411" xr:uid="{00000000-0005-0000-0000-000052930000}"/>
    <cellStyle name="强调文字颜色 1 3 2 6" xfId="18175" xr:uid="{00000000-0005-0000-0000-000053930000}"/>
    <cellStyle name="强调文字颜色 1 3 2 6 2" xfId="39412" xr:uid="{00000000-0005-0000-0000-000054930000}"/>
    <cellStyle name="强调文字颜色 1 3 2 7" xfId="16584" xr:uid="{00000000-0005-0000-0000-000055930000}"/>
    <cellStyle name="强调文字颜色 1 3 2 7 2" xfId="36502" xr:uid="{00000000-0005-0000-0000-000056930000}"/>
    <cellStyle name="强调文字颜色 1 3 2 7 3" xfId="42829" xr:uid="{00000000-0005-0000-0000-000057930000}"/>
    <cellStyle name="强调文字颜色 1 3 2 8" xfId="21492" xr:uid="{00000000-0005-0000-0000-000058930000}"/>
    <cellStyle name="强调文字颜色 1 3 3" xfId="3610" xr:uid="{00000000-0005-0000-0000-000059930000}"/>
    <cellStyle name="强调文字颜色 1 3 3 2" xfId="6515" xr:uid="{00000000-0005-0000-0000-00005A930000}"/>
    <cellStyle name="强调文字颜色 1 3 3 2 2" xfId="28660" xr:uid="{00000000-0005-0000-0000-00005B930000}"/>
    <cellStyle name="强调文字颜色 1 3 3 3" xfId="14630" xr:uid="{00000000-0005-0000-0000-00005C930000}"/>
    <cellStyle name="强调文字颜色 1 3 3 3 2" xfId="39414" xr:uid="{00000000-0005-0000-0000-00005D930000}"/>
    <cellStyle name="强调文字颜色 1 3 3 4" xfId="14631" xr:uid="{00000000-0005-0000-0000-00005E930000}"/>
    <cellStyle name="强调文字颜色 1 3 3 4 2" xfId="39415" xr:uid="{00000000-0005-0000-0000-00005F930000}"/>
    <cellStyle name="强调文字颜色 1 3 3 5" xfId="18176" xr:uid="{00000000-0005-0000-0000-000060930000}"/>
    <cellStyle name="强调文字颜色 1 3 3 5 2" xfId="39416" xr:uid="{00000000-0005-0000-0000-000061930000}"/>
    <cellStyle name="强调文字颜色 1 3 3 6" xfId="39413" xr:uid="{00000000-0005-0000-0000-000062930000}"/>
    <cellStyle name="强调文字颜色 1 3 4" xfId="3608" xr:uid="{00000000-0005-0000-0000-000063930000}"/>
    <cellStyle name="强调文字颜色 1 3 4 2" xfId="14632" xr:uid="{00000000-0005-0000-0000-000064930000}"/>
    <cellStyle name="强调文字颜色 1 3 4 2 2" xfId="39418" xr:uid="{00000000-0005-0000-0000-000065930000}"/>
    <cellStyle name="强调文字颜色 1 3 4 3" xfId="14633" xr:uid="{00000000-0005-0000-0000-000066930000}"/>
    <cellStyle name="强调文字颜色 1 3 4 3 2" xfId="39419" xr:uid="{00000000-0005-0000-0000-000067930000}"/>
    <cellStyle name="强调文字颜色 1 3 4 4" xfId="11895" xr:uid="{00000000-0005-0000-0000-000068930000}"/>
    <cellStyle name="强调文字颜色 1 3 4 4 2" xfId="32053" xr:uid="{00000000-0005-0000-0000-000069930000}"/>
    <cellStyle name="强调文字颜色 1 3 4 5" xfId="39417" xr:uid="{00000000-0005-0000-0000-00006A930000}"/>
    <cellStyle name="强调文字颜色 1 3 5" xfId="6513" xr:uid="{00000000-0005-0000-0000-00006B930000}"/>
    <cellStyle name="强调文字颜色 1 3 5 2" xfId="8057" xr:uid="{00000000-0005-0000-0000-00006C930000}"/>
    <cellStyle name="强调文字颜色 1 3 5 2 2" xfId="39421" xr:uid="{00000000-0005-0000-0000-00006D930000}"/>
    <cellStyle name="强调文字颜色 1 3 5 3" xfId="14634" xr:uid="{00000000-0005-0000-0000-00006E930000}"/>
    <cellStyle name="强调文字颜色 1 3 5 3 2" xfId="39422" xr:uid="{00000000-0005-0000-0000-00006F930000}"/>
    <cellStyle name="强调文字颜色 1 3 5 4" xfId="39420" xr:uid="{00000000-0005-0000-0000-000070930000}"/>
    <cellStyle name="强调文字颜色 1 3 6" xfId="8056" xr:uid="{00000000-0005-0000-0000-000071930000}"/>
    <cellStyle name="强调文字颜色 1 3 6 2" xfId="14636" xr:uid="{00000000-0005-0000-0000-000072930000}"/>
    <cellStyle name="强调文字颜色 1 3 6 2 2" xfId="39424" xr:uid="{00000000-0005-0000-0000-000073930000}"/>
    <cellStyle name="强调文字颜色 1 3 6 3" xfId="14635" xr:uid="{00000000-0005-0000-0000-000074930000}"/>
    <cellStyle name="强调文字颜色 1 3 6 3 2" xfId="39425" xr:uid="{00000000-0005-0000-0000-000075930000}"/>
    <cellStyle name="强调文字颜色 1 3 6 4" xfId="39423" xr:uid="{00000000-0005-0000-0000-000076930000}"/>
    <cellStyle name="强调文字颜色 1 3 7" xfId="14637" xr:uid="{00000000-0005-0000-0000-000077930000}"/>
    <cellStyle name="强调文字颜色 1 3 7 2" xfId="34597" xr:uid="{00000000-0005-0000-0000-000078930000}"/>
    <cellStyle name="强调文字颜色 1 3 8" xfId="18174" xr:uid="{00000000-0005-0000-0000-000079930000}"/>
    <cellStyle name="强调文字颜色 1 3 8 2" xfId="39426" xr:uid="{00000000-0005-0000-0000-00007A930000}"/>
    <cellStyle name="强调文字颜色 1 3 9" xfId="18120" xr:uid="{00000000-0005-0000-0000-00007B930000}"/>
    <cellStyle name="强调文字颜色 1 3 9 2" xfId="39427" xr:uid="{00000000-0005-0000-0000-00007C930000}"/>
    <cellStyle name="强调文字颜色 1 3 9 3" xfId="43082" xr:uid="{00000000-0005-0000-0000-00007D930000}"/>
    <cellStyle name="强调文字颜色 1 4" xfId="210" xr:uid="{00000000-0005-0000-0000-00007E930000}"/>
    <cellStyle name="强调文字颜色 1 4 10" xfId="39428" xr:uid="{00000000-0005-0000-0000-00007F930000}"/>
    <cellStyle name="强调文字颜色 1 4 2" xfId="378" xr:uid="{00000000-0005-0000-0000-000080930000}"/>
    <cellStyle name="强调文字颜色 1 4 2 2" xfId="3612" xr:uid="{00000000-0005-0000-0000-000081930000}"/>
    <cellStyle name="强调文字颜色 1 4 2 2 2" xfId="14638" xr:uid="{00000000-0005-0000-0000-000082930000}"/>
    <cellStyle name="强调文字颜色 1 4 2 2 2 2" xfId="38501" xr:uid="{00000000-0005-0000-0000-000083930000}"/>
    <cellStyle name="强调文字颜色 1 4 2 2 3" xfId="14639" xr:uid="{00000000-0005-0000-0000-000084930000}"/>
    <cellStyle name="强调文字颜色 1 4 2 2 3 2" xfId="39430" xr:uid="{00000000-0005-0000-0000-000085930000}"/>
    <cellStyle name="强调文字颜色 1 4 2 2 4" xfId="14640" xr:uid="{00000000-0005-0000-0000-000086930000}"/>
    <cellStyle name="强调文字颜色 1 4 2 2 4 2" xfId="39431" xr:uid="{00000000-0005-0000-0000-000087930000}"/>
    <cellStyle name="强调文字颜色 1 4 2 2 5" xfId="39429" xr:uid="{00000000-0005-0000-0000-000088930000}"/>
    <cellStyle name="强调文字颜色 1 4 2 3" xfId="6517" xr:uid="{00000000-0005-0000-0000-000089930000}"/>
    <cellStyle name="强调文字颜色 1 4 2 3 2" xfId="34200" xr:uid="{00000000-0005-0000-0000-00008A930000}"/>
    <cellStyle name="强调文字颜色 1 4 2 4" xfId="8059" xr:uid="{00000000-0005-0000-0000-00008B930000}"/>
    <cellStyle name="强调文字颜色 1 4 2 4 2" xfId="31945" xr:uid="{00000000-0005-0000-0000-00008C930000}"/>
    <cellStyle name="强调文字颜色 1 4 2 5" xfId="12748" xr:uid="{00000000-0005-0000-0000-00008D930000}"/>
    <cellStyle name="强调文字颜色 1 4 2 5 2" xfId="34214" xr:uid="{00000000-0005-0000-0000-00008E930000}"/>
    <cellStyle name="强调文字颜色 1 4 2 6" xfId="18178" xr:uid="{00000000-0005-0000-0000-00008F930000}"/>
    <cellStyle name="强调文字颜色 1 4 2 6 2" xfId="34217" xr:uid="{00000000-0005-0000-0000-000090930000}"/>
    <cellStyle name="强调文字颜色 1 4 2 7" xfId="16577" xr:uid="{00000000-0005-0000-0000-000091930000}"/>
    <cellStyle name="强调文字颜色 1 4 2 7 2" xfId="34220" xr:uid="{00000000-0005-0000-0000-000092930000}"/>
    <cellStyle name="强调文字颜色 1 4 2 7 3" xfId="42719" xr:uid="{00000000-0005-0000-0000-000093930000}"/>
    <cellStyle name="强调文字颜色 1 4 2 8" xfId="35522" xr:uid="{00000000-0005-0000-0000-000094930000}"/>
    <cellStyle name="强调文字颜色 1 4 3" xfId="3613" xr:uid="{00000000-0005-0000-0000-000095930000}"/>
    <cellStyle name="强调文字颜色 1 4 3 2" xfId="6518" xr:uid="{00000000-0005-0000-0000-000096930000}"/>
    <cellStyle name="强调文字颜色 1 4 3 2 2" xfId="39432" xr:uid="{00000000-0005-0000-0000-000097930000}"/>
    <cellStyle name="强调文字颜色 1 4 3 3" xfId="14641" xr:uid="{00000000-0005-0000-0000-000098930000}"/>
    <cellStyle name="强调文字颜色 1 4 3 3 2" xfId="39433" xr:uid="{00000000-0005-0000-0000-000099930000}"/>
    <cellStyle name="强调文字颜色 1 4 3 4" xfId="14642" xr:uid="{00000000-0005-0000-0000-00009A930000}"/>
    <cellStyle name="强调文字颜色 1 4 3 4 2" xfId="39434" xr:uid="{00000000-0005-0000-0000-00009B930000}"/>
    <cellStyle name="强调文字颜色 1 4 3 5" xfId="18179" xr:uid="{00000000-0005-0000-0000-00009C930000}"/>
    <cellStyle name="强调文字颜色 1 4 3 5 2" xfId="39435" xr:uid="{00000000-0005-0000-0000-00009D930000}"/>
    <cellStyle name="强调文字颜色 1 4 3 6" xfId="35524" xr:uid="{00000000-0005-0000-0000-00009E930000}"/>
    <cellStyle name="强调文字颜色 1 4 4" xfId="3611" xr:uid="{00000000-0005-0000-0000-00009F930000}"/>
    <cellStyle name="强调文字颜色 1 4 4 2" xfId="14643" xr:uid="{00000000-0005-0000-0000-0000A0930000}"/>
    <cellStyle name="强调文字颜色 1 4 4 2 2" xfId="39437" xr:uid="{00000000-0005-0000-0000-0000A1930000}"/>
    <cellStyle name="强调文字颜色 1 4 4 3" xfId="14644" xr:uid="{00000000-0005-0000-0000-0000A2930000}"/>
    <cellStyle name="强调文字颜色 1 4 4 3 2" xfId="39438" xr:uid="{00000000-0005-0000-0000-0000A3930000}"/>
    <cellStyle name="强调文字颜色 1 4 4 4" xfId="14645" xr:uid="{00000000-0005-0000-0000-0000A4930000}"/>
    <cellStyle name="强调文字颜色 1 4 4 4 2" xfId="39439" xr:uid="{00000000-0005-0000-0000-0000A5930000}"/>
    <cellStyle name="强调文字颜色 1 4 4 5" xfId="39436" xr:uid="{00000000-0005-0000-0000-0000A6930000}"/>
    <cellStyle name="强调文字颜色 1 4 5" xfId="6516" xr:uid="{00000000-0005-0000-0000-0000A7930000}"/>
    <cellStyle name="强调文字颜色 1 4 5 2" xfId="32472" xr:uid="{00000000-0005-0000-0000-0000A8930000}"/>
    <cellStyle name="强调文字颜色 1 4 6" xfId="8058" xr:uid="{00000000-0005-0000-0000-0000A9930000}"/>
    <cellStyle name="强调文字颜色 1 4 6 2" xfId="39440" xr:uid="{00000000-0005-0000-0000-0000AA930000}"/>
    <cellStyle name="强调文字颜色 1 4 7" xfId="14646" xr:uid="{00000000-0005-0000-0000-0000AB930000}"/>
    <cellStyle name="强调文字颜色 1 4 7 2" xfId="39441" xr:uid="{00000000-0005-0000-0000-0000AC930000}"/>
    <cellStyle name="强调文字颜色 1 4 8" xfId="18177" xr:uid="{00000000-0005-0000-0000-0000AD930000}"/>
    <cellStyle name="强调文字颜色 1 4 8 2" xfId="39442" xr:uid="{00000000-0005-0000-0000-0000AE930000}"/>
    <cellStyle name="强调文字颜色 1 4 9" xfId="15747" xr:uid="{00000000-0005-0000-0000-0000AF930000}"/>
    <cellStyle name="强调文字颜色 1 4 9 2" xfId="39443" xr:uid="{00000000-0005-0000-0000-0000B0930000}"/>
    <cellStyle name="强调文字颜色 1 4 9 3" xfId="43083" xr:uid="{00000000-0005-0000-0000-0000B1930000}"/>
    <cellStyle name="强调文字颜色 1 5" xfId="211" xr:uid="{00000000-0005-0000-0000-0000B2930000}"/>
    <cellStyle name="强调文字颜色 1 5 2" xfId="379" xr:uid="{00000000-0005-0000-0000-0000B3930000}"/>
    <cellStyle name="强调文字颜色 1 5 2 2" xfId="8061" xr:uid="{00000000-0005-0000-0000-0000B4930000}"/>
    <cellStyle name="强调文字颜色 1 5 2 2 2" xfId="33472" xr:uid="{00000000-0005-0000-0000-0000B5930000}"/>
    <cellStyle name="强调文字颜色 1 5 2 3" xfId="12159" xr:uid="{00000000-0005-0000-0000-0000B6930000}"/>
    <cellStyle name="强调文字颜色 1 5 2 3 2" xfId="32749" xr:uid="{00000000-0005-0000-0000-0000B7930000}"/>
    <cellStyle name="强调文字颜色 1 5 2 4" xfId="16574" xr:uid="{00000000-0005-0000-0000-0000B8930000}"/>
    <cellStyle name="强调文字颜色 1 5 2 4 2" xfId="39446" xr:uid="{00000000-0005-0000-0000-0000B9930000}"/>
    <cellStyle name="强调文字颜色 1 5 2 4 3" xfId="43084" xr:uid="{00000000-0005-0000-0000-0000BA930000}"/>
    <cellStyle name="强调文字颜色 1 5 2 5" xfId="39445" xr:uid="{00000000-0005-0000-0000-0000BB930000}"/>
    <cellStyle name="强调文字颜色 1 5 3" xfId="3283" xr:uid="{00000000-0005-0000-0000-0000BC930000}"/>
    <cellStyle name="强调文字颜色 1 5 3 2" xfId="14647" xr:uid="{00000000-0005-0000-0000-0000BD930000}"/>
    <cellStyle name="强调文字颜色 1 5 3 2 2" xfId="39448" xr:uid="{00000000-0005-0000-0000-0000BE930000}"/>
    <cellStyle name="强调文字颜色 1 5 3 3" xfId="14648" xr:uid="{00000000-0005-0000-0000-0000BF930000}"/>
    <cellStyle name="强调文字颜色 1 5 3 3 2" xfId="39449" xr:uid="{00000000-0005-0000-0000-0000C0930000}"/>
    <cellStyle name="强调文字颜色 1 5 3 4" xfId="14649" xr:uid="{00000000-0005-0000-0000-0000C1930000}"/>
    <cellStyle name="强调文字颜色 1 5 3 4 2" xfId="39450" xr:uid="{00000000-0005-0000-0000-0000C2930000}"/>
    <cellStyle name="强调文字颜色 1 5 3 5" xfId="39447" xr:uid="{00000000-0005-0000-0000-0000C3930000}"/>
    <cellStyle name="强调文字颜色 1 5 4" xfId="6519" xr:uid="{00000000-0005-0000-0000-0000C4930000}"/>
    <cellStyle name="强调文字颜色 1 5 4 2" xfId="6797" xr:uid="{00000000-0005-0000-0000-0000C5930000}"/>
    <cellStyle name="强调文字颜色 1 5 4 2 2" xfId="39451" xr:uid="{00000000-0005-0000-0000-0000C6930000}"/>
    <cellStyle name="强调文字颜色 1 5 4 3" xfId="14650" xr:uid="{00000000-0005-0000-0000-0000C7930000}"/>
    <cellStyle name="强调文字颜色 1 5 4 3 2" xfId="39452" xr:uid="{00000000-0005-0000-0000-0000C8930000}"/>
    <cellStyle name="强调文字颜色 1 5 4 4" xfId="20806" xr:uid="{00000000-0005-0000-0000-0000C9930000}"/>
    <cellStyle name="强调文字颜色 1 5 5" xfId="8060" xr:uid="{00000000-0005-0000-0000-0000CA930000}"/>
    <cellStyle name="强调文字颜色 1 5 5 2" xfId="14652" xr:uid="{00000000-0005-0000-0000-0000CB930000}"/>
    <cellStyle name="强调文字颜色 1 5 5 2 2" xfId="39454" xr:uid="{00000000-0005-0000-0000-0000CC930000}"/>
    <cellStyle name="强调文字颜色 1 5 5 3" xfId="14651" xr:uid="{00000000-0005-0000-0000-0000CD930000}"/>
    <cellStyle name="强调文字颜色 1 5 5 3 2" xfId="39455" xr:uid="{00000000-0005-0000-0000-0000CE930000}"/>
    <cellStyle name="强调文字颜色 1 5 5 4" xfId="39453" xr:uid="{00000000-0005-0000-0000-0000CF930000}"/>
    <cellStyle name="强调文字颜色 1 5 6" xfId="14653" xr:uid="{00000000-0005-0000-0000-0000D0930000}"/>
    <cellStyle name="强调文字颜色 1 5 6 2" xfId="39456" xr:uid="{00000000-0005-0000-0000-0000D1930000}"/>
    <cellStyle name="强调文字颜色 1 5 7" xfId="17868" xr:uid="{00000000-0005-0000-0000-0000D2930000}"/>
    <cellStyle name="强调文字颜色 1 5 7 2" xfId="39457" xr:uid="{00000000-0005-0000-0000-0000D3930000}"/>
    <cellStyle name="强调文字颜色 1 5 8" xfId="18119" xr:uid="{00000000-0005-0000-0000-0000D4930000}"/>
    <cellStyle name="强调文字颜色 1 5 8 2" xfId="21972" xr:uid="{00000000-0005-0000-0000-0000D5930000}"/>
    <cellStyle name="强调文字颜色 1 5 8 3" xfId="40927" xr:uid="{00000000-0005-0000-0000-0000D6930000}"/>
    <cellStyle name="强调文字颜色 1 5 9" xfId="39444" xr:uid="{00000000-0005-0000-0000-0000D7930000}"/>
    <cellStyle name="强调文字颜色 1 6" xfId="3614" xr:uid="{00000000-0005-0000-0000-0000D8930000}"/>
    <cellStyle name="强调文字颜色 1 6 2" xfId="6520" xr:uid="{00000000-0005-0000-0000-0000D9930000}"/>
    <cellStyle name="强调文字颜色 1 6 2 2" xfId="8062" xr:uid="{00000000-0005-0000-0000-0000DA930000}"/>
    <cellStyle name="强调文字颜色 1 6 2 2 2" xfId="14655" xr:uid="{00000000-0005-0000-0000-0000DB930000}"/>
    <cellStyle name="强调文字颜色 1 6 2 2 2 2" xfId="39461" xr:uid="{00000000-0005-0000-0000-0000DC930000}"/>
    <cellStyle name="强调文字颜色 1 6 2 2 3" xfId="14654" xr:uid="{00000000-0005-0000-0000-0000DD930000}"/>
    <cellStyle name="强调文字颜色 1 6 2 2 3 2" xfId="39463" xr:uid="{00000000-0005-0000-0000-0000DE930000}"/>
    <cellStyle name="强调文字颜色 1 6 2 2 4" xfId="39460" xr:uid="{00000000-0005-0000-0000-0000DF930000}"/>
    <cellStyle name="强调文字颜色 1 6 2 3" xfId="8501" xr:uid="{00000000-0005-0000-0000-0000E0930000}"/>
    <cellStyle name="强调文字颜色 1 6 2 3 2" xfId="29589" xr:uid="{00000000-0005-0000-0000-0000E1930000}"/>
    <cellStyle name="强调文字颜色 1 6 2 4" xfId="16506" xr:uid="{00000000-0005-0000-0000-0000E2930000}"/>
    <cellStyle name="强调文字颜色 1 6 2 4 2" xfId="39464" xr:uid="{00000000-0005-0000-0000-0000E3930000}"/>
    <cellStyle name="强调文字颜色 1 6 2 4 3" xfId="43085" xr:uid="{00000000-0005-0000-0000-0000E4930000}"/>
    <cellStyle name="强调文字颜色 1 6 2 5" xfId="39459" xr:uid="{00000000-0005-0000-0000-0000E5930000}"/>
    <cellStyle name="强调文字颜色 1 6 3" xfId="14656" xr:uid="{00000000-0005-0000-0000-0000E6930000}"/>
    <cellStyle name="强调文字颜色 1 6 3 2" xfId="14657" xr:uid="{00000000-0005-0000-0000-0000E7930000}"/>
    <cellStyle name="强调文字颜色 1 6 3 2 2" xfId="39466" xr:uid="{00000000-0005-0000-0000-0000E8930000}"/>
    <cellStyle name="强调文字颜色 1 6 3 3" xfId="39465" xr:uid="{00000000-0005-0000-0000-0000E9930000}"/>
    <cellStyle name="强调文字颜色 1 6 4" xfId="14658" xr:uid="{00000000-0005-0000-0000-0000EA930000}"/>
    <cellStyle name="强调文字颜色 1 6 4 2" xfId="39467" xr:uid="{00000000-0005-0000-0000-0000EB930000}"/>
    <cellStyle name="强调文字颜色 1 6 5" xfId="18180" xr:uid="{00000000-0005-0000-0000-0000EC930000}"/>
    <cellStyle name="强调文字颜色 1 6 5 2" xfId="39468" xr:uid="{00000000-0005-0000-0000-0000ED930000}"/>
    <cellStyle name="强调文字颜色 1 6 6" xfId="15814" xr:uid="{00000000-0005-0000-0000-0000EE930000}"/>
    <cellStyle name="强调文字颜色 1 6 6 2" xfId="39469" xr:uid="{00000000-0005-0000-0000-0000EF930000}"/>
    <cellStyle name="强调文字颜色 1 6 6 3" xfId="43086" xr:uid="{00000000-0005-0000-0000-0000F0930000}"/>
    <cellStyle name="强调文字颜色 1 6 7" xfId="39458" xr:uid="{00000000-0005-0000-0000-0000F1930000}"/>
    <cellStyle name="强调文字颜色 1 7" xfId="3615" xr:uid="{00000000-0005-0000-0000-0000F2930000}"/>
    <cellStyle name="强调文字颜色 1 7 2" xfId="6521" xr:uid="{00000000-0005-0000-0000-0000F3930000}"/>
    <cellStyle name="强调文字颜色 1 7 2 2" xfId="8063" xr:uid="{00000000-0005-0000-0000-0000F4930000}"/>
    <cellStyle name="强调文字颜色 1 7 2 2 2" xfId="30408" xr:uid="{00000000-0005-0000-0000-0000F5930000}"/>
    <cellStyle name="强调文字颜色 1 7 2 3" xfId="13695" xr:uid="{00000000-0005-0000-0000-0000F6930000}"/>
    <cellStyle name="强调文字颜色 1 7 2 3 2" xfId="37097" xr:uid="{00000000-0005-0000-0000-0000F7930000}"/>
    <cellStyle name="强调文字颜色 1 7 2 4" xfId="39471" xr:uid="{00000000-0005-0000-0000-0000F8930000}"/>
    <cellStyle name="强调文字颜色 1 7 3" xfId="11070" xr:uid="{00000000-0005-0000-0000-0000F9930000}"/>
    <cellStyle name="强调文字颜色 1 7 3 2" xfId="21698" xr:uid="{00000000-0005-0000-0000-0000FA930000}"/>
    <cellStyle name="强调文字颜色 1 7 4" xfId="10881" xr:uid="{00000000-0005-0000-0000-0000FB930000}"/>
    <cellStyle name="强调文字颜色 1 7 4 2" xfId="22996" xr:uid="{00000000-0005-0000-0000-0000FC930000}"/>
    <cellStyle name="强调文字颜色 1 7 5" xfId="18181" xr:uid="{00000000-0005-0000-0000-0000FD930000}"/>
    <cellStyle name="强调文字颜色 1 7 5 2" xfId="39472" xr:uid="{00000000-0005-0000-0000-0000FE930000}"/>
    <cellStyle name="强调文字颜色 1 7 6" xfId="39470" xr:uid="{00000000-0005-0000-0000-0000FF930000}"/>
    <cellStyle name="强调文字颜色 1 8" xfId="3616" xr:uid="{00000000-0005-0000-0000-000000940000}"/>
    <cellStyle name="强调文字颜色 1 8 2" xfId="6522" xr:uid="{00000000-0005-0000-0000-000001940000}"/>
    <cellStyle name="强调文字颜色 1 8 2 2" xfId="8064" xr:uid="{00000000-0005-0000-0000-000002940000}"/>
    <cellStyle name="强调文字颜色 1 8 2 2 2" xfId="39475" xr:uid="{00000000-0005-0000-0000-000003940000}"/>
    <cellStyle name="强调文字颜色 1 8 2 3" xfId="14659" xr:uid="{00000000-0005-0000-0000-000004940000}"/>
    <cellStyle name="强调文字颜色 1 8 2 3 2" xfId="39476" xr:uid="{00000000-0005-0000-0000-000005940000}"/>
    <cellStyle name="强调文字颜色 1 8 2 4" xfId="39474" xr:uid="{00000000-0005-0000-0000-000006940000}"/>
    <cellStyle name="强调文字颜色 1 8 3" xfId="14660" xr:uid="{00000000-0005-0000-0000-000007940000}"/>
    <cellStyle name="强调文字颜色 1 8 3 2" xfId="39477" xr:uid="{00000000-0005-0000-0000-000008940000}"/>
    <cellStyle name="强调文字颜色 1 8 4" xfId="14661" xr:uid="{00000000-0005-0000-0000-000009940000}"/>
    <cellStyle name="强调文字颜色 1 8 4 2" xfId="39478" xr:uid="{00000000-0005-0000-0000-00000A940000}"/>
    <cellStyle name="强调文字颜色 1 8 5" xfId="18182" xr:uid="{00000000-0005-0000-0000-00000B940000}"/>
    <cellStyle name="强调文字颜色 1 8 5 2" xfId="39479" xr:uid="{00000000-0005-0000-0000-00000C940000}"/>
    <cellStyle name="强调文字颜色 1 8 6" xfId="39473" xr:uid="{00000000-0005-0000-0000-00000D940000}"/>
    <cellStyle name="强调文字颜色 1 9" xfId="2670" xr:uid="{00000000-0005-0000-0000-00000E940000}"/>
    <cellStyle name="强调文字颜色 1 9 2" xfId="6523" xr:uid="{00000000-0005-0000-0000-00000F940000}"/>
    <cellStyle name="强调文字颜色 1 9 2 2" xfId="8065" xr:uid="{00000000-0005-0000-0000-000010940000}"/>
    <cellStyle name="强调文字颜色 1 9 2 2 2" xfId="39482" xr:uid="{00000000-0005-0000-0000-000011940000}"/>
    <cellStyle name="强调文字颜色 1 9 2 3" xfId="14662" xr:uid="{00000000-0005-0000-0000-000012940000}"/>
    <cellStyle name="强调文字颜色 1 9 2 3 2" xfId="39483" xr:uid="{00000000-0005-0000-0000-000013940000}"/>
    <cellStyle name="强调文字颜色 1 9 2 4" xfId="39481" xr:uid="{00000000-0005-0000-0000-000014940000}"/>
    <cellStyle name="强调文字颜色 1 9 3" xfId="14663" xr:uid="{00000000-0005-0000-0000-000015940000}"/>
    <cellStyle name="强调文字颜色 1 9 3 2" xfId="39484" xr:uid="{00000000-0005-0000-0000-000016940000}"/>
    <cellStyle name="强调文字颜色 1 9 4" xfId="14664" xr:uid="{00000000-0005-0000-0000-000017940000}"/>
    <cellStyle name="强调文字颜色 1 9 4 2" xfId="39485" xr:uid="{00000000-0005-0000-0000-000018940000}"/>
    <cellStyle name="强调文字颜色 1 9 5" xfId="17268" xr:uid="{00000000-0005-0000-0000-000019940000}"/>
    <cellStyle name="强调文字颜色 1 9 5 2" xfId="39486" xr:uid="{00000000-0005-0000-0000-00001A940000}"/>
    <cellStyle name="强调文字颜色 1 9 6" xfId="39480" xr:uid="{00000000-0005-0000-0000-00001B940000}"/>
    <cellStyle name="强调文字颜色 2 10" xfId="3617" xr:uid="{00000000-0005-0000-0000-00001C940000}"/>
    <cellStyle name="强调文字颜色 2 10 2" xfId="6524" xr:uid="{00000000-0005-0000-0000-00001D940000}"/>
    <cellStyle name="强调文字颜色 2 10 2 2" xfId="8066" xr:uid="{00000000-0005-0000-0000-00001E940000}"/>
    <cellStyle name="强调文字颜色 2 10 2 2 2" xfId="39487" xr:uid="{00000000-0005-0000-0000-00001F940000}"/>
    <cellStyle name="强调文字颜色 2 10 2 3" xfId="14665" xr:uid="{00000000-0005-0000-0000-000020940000}"/>
    <cellStyle name="强调文字颜色 2 10 2 3 2" xfId="39488" xr:uid="{00000000-0005-0000-0000-000021940000}"/>
    <cellStyle name="强调文字颜色 2 10 2 4" xfId="34390" xr:uid="{00000000-0005-0000-0000-000022940000}"/>
    <cellStyle name="强调文字颜色 2 10 3" xfId="14666" xr:uid="{00000000-0005-0000-0000-000023940000}"/>
    <cellStyle name="强调文字颜色 2 10 3 2" xfId="39489" xr:uid="{00000000-0005-0000-0000-000024940000}"/>
    <cellStyle name="强调文字颜色 2 10 4" xfId="13761" xr:uid="{00000000-0005-0000-0000-000025940000}"/>
    <cellStyle name="强调文字颜色 2 10 4 2" xfId="37254" xr:uid="{00000000-0005-0000-0000-000026940000}"/>
    <cellStyle name="强调文字颜色 2 10 5" xfId="18183" xr:uid="{00000000-0005-0000-0000-000027940000}"/>
    <cellStyle name="强调文字颜色 2 10 5 2" xfId="26265" xr:uid="{00000000-0005-0000-0000-000028940000}"/>
    <cellStyle name="强调文字颜色 2 10 6" xfId="34388" xr:uid="{00000000-0005-0000-0000-000029940000}"/>
    <cellStyle name="强调文字颜色 2 11" xfId="3618" xr:uid="{00000000-0005-0000-0000-00002A940000}"/>
    <cellStyle name="强调文字颜色 2 11 2" xfId="6525" xr:uid="{00000000-0005-0000-0000-00002B940000}"/>
    <cellStyle name="强调文字颜色 2 11 2 2" xfId="8067" xr:uid="{00000000-0005-0000-0000-00002C940000}"/>
    <cellStyle name="强调文字颜色 2 11 2 2 2" xfId="39491" xr:uid="{00000000-0005-0000-0000-00002D940000}"/>
    <cellStyle name="强调文字颜色 2 11 2 3" xfId="14667" xr:uid="{00000000-0005-0000-0000-00002E940000}"/>
    <cellStyle name="强调文字颜色 2 11 2 3 2" xfId="39492" xr:uid="{00000000-0005-0000-0000-00002F940000}"/>
    <cellStyle name="强调文字颜色 2 11 2 4" xfId="39490" xr:uid="{00000000-0005-0000-0000-000030940000}"/>
    <cellStyle name="强调文字颜色 2 11 3" xfId="14668" xr:uid="{00000000-0005-0000-0000-000031940000}"/>
    <cellStyle name="强调文字颜色 2 11 3 2" xfId="39493" xr:uid="{00000000-0005-0000-0000-000032940000}"/>
    <cellStyle name="强调文字颜色 2 11 4" xfId="12045" xr:uid="{00000000-0005-0000-0000-000033940000}"/>
    <cellStyle name="强调文字颜色 2 11 4 2" xfId="32478" xr:uid="{00000000-0005-0000-0000-000034940000}"/>
    <cellStyle name="强调文字颜色 2 11 5" xfId="18184" xr:uid="{00000000-0005-0000-0000-000035940000}"/>
    <cellStyle name="强调文字颜色 2 11 5 2" xfId="39494" xr:uid="{00000000-0005-0000-0000-000036940000}"/>
    <cellStyle name="强调文字颜色 2 11 6" xfId="34392" xr:uid="{00000000-0005-0000-0000-000037940000}"/>
    <cellStyle name="强调文字颜色 2 12" xfId="3619" xr:uid="{00000000-0005-0000-0000-000038940000}"/>
    <cellStyle name="强调文字颜色 2 12 2" xfId="6526" xr:uid="{00000000-0005-0000-0000-000039940000}"/>
    <cellStyle name="强调文字颜色 2 12 2 2" xfId="33400" xr:uid="{00000000-0005-0000-0000-00003A940000}"/>
    <cellStyle name="强调文字颜色 2 12 3" xfId="14669" xr:uid="{00000000-0005-0000-0000-00003B940000}"/>
    <cellStyle name="强调文字颜色 2 12 3 2" xfId="39496" xr:uid="{00000000-0005-0000-0000-00003C940000}"/>
    <cellStyle name="强调文字颜色 2 12 4" xfId="14335" xr:uid="{00000000-0005-0000-0000-00003D940000}"/>
    <cellStyle name="强调文字颜色 2 12 4 2" xfId="38570" xr:uid="{00000000-0005-0000-0000-00003E940000}"/>
    <cellStyle name="强调文字颜色 2 12 5" xfId="18185" xr:uid="{00000000-0005-0000-0000-00003F940000}"/>
    <cellStyle name="强调文字颜色 2 12 5 2" xfId="39497" xr:uid="{00000000-0005-0000-0000-000040940000}"/>
    <cellStyle name="强调文字颜色 2 12 6" xfId="39495" xr:uid="{00000000-0005-0000-0000-000041940000}"/>
    <cellStyle name="强调文字颜色 2 2" xfId="212" xr:uid="{00000000-0005-0000-0000-000042940000}"/>
    <cellStyle name="强调文字颜色 2 2 10" xfId="39498" xr:uid="{00000000-0005-0000-0000-000043940000}"/>
    <cellStyle name="强调文字颜色 2 2 2" xfId="380" xr:uid="{00000000-0005-0000-0000-000044940000}"/>
    <cellStyle name="强调文字颜色 2 2 2 2" xfId="1236" xr:uid="{00000000-0005-0000-0000-000045940000}"/>
    <cellStyle name="强调文字颜色 2 2 2 2 2" xfId="10945" xr:uid="{00000000-0005-0000-0000-000046940000}"/>
    <cellStyle name="强调文字颜色 2 2 2 2 2 2" xfId="22657" xr:uid="{00000000-0005-0000-0000-000047940000}"/>
    <cellStyle name="强调文字颜色 2 2 2 2 3" xfId="8560" xr:uid="{00000000-0005-0000-0000-000048940000}"/>
    <cellStyle name="强调文字颜色 2 2 2 2 3 2" xfId="22661" xr:uid="{00000000-0005-0000-0000-000049940000}"/>
    <cellStyle name="强调文字颜色 2 2 2 2 4" xfId="10943" xr:uid="{00000000-0005-0000-0000-00004A940000}"/>
    <cellStyle name="强调文字颜色 2 2 2 2 4 2" xfId="22665" xr:uid="{00000000-0005-0000-0000-00004B940000}"/>
    <cellStyle name="强调文字颜色 2 2 2 2 5" xfId="22652" xr:uid="{00000000-0005-0000-0000-00004C940000}"/>
    <cellStyle name="强调文字颜色 2 2 2 3" xfId="6528" xr:uid="{00000000-0005-0000-0000-00004D940000}"/>
    <cellStyle name="强调文字颜色 2 2 2 3 2" xfId="22672" xr:uid="{00000000-0005-0000-0000-00004E940000}"/>
    <cellStyle name="强调文字颜色 2 2 2 4" xfId="6958" xr:uid="{00000000-0005-0000-0000-00004F940000}"/>
    <cellStyle name="强调文字颜色 2 2 2 4 2" xfId="22675" xr:uid="{00000000-0005-0000-0000-000050940000}"/>
    <cellStyle name="强调文字颜色 2 2 2 5" xfId="9620" xr:uid="{00000000-0005-0000-0000-000051940000}"/>
    <cellStyle name="强调文字颜色 2 2 2 5 2" xfId="22679" xr:uid="{00000000-0005-0000-0000-000052940000}"/>
    <cellStyle name="强调文字颜色 2 2 2 6" xfId="15844" xr:uid="{00000000-0005-0000-0000-000053940000}"/>
    <cellStyle name="强调文字颜色 2 2 2 6 2" xfId="22682" xr:uid="{00000000-0005-0000-0000-000054940000}"/>
    <cellStyle name="强调文字颜色 2 2 2 7" xfId="15673" xr:uid="{00000000-0005-0000-0000-000055940000}"/>
    <cellStyle name="强调文字颜色 2 2 2 7 2" xfId="23286" xr:uid="{00000000-0005-0000-0000-000056940000}"/>
    <cellStyle name="强调文字颜色 2 2 2 7 3" xfId="41426" xr:uid="{00000000-0005-0000-0000-000057940000}"/>
    <cellStyle name="强调文字颜色 2 2 2 8" xfId="22648" xr:uid="{00000000-0005-0000-0000-000058940000}"/>
    <cellStyle name="强调文字颜色 2 2 3" xfId="1246" xr:uid="{00000000-0005-0000-0000-000059940000}"/>
    <cellStyle name="强调文字颜色 2 2 3 2" xfId="6529" xr:uid="{00000000-0005-0000-0000-00005A940000}"/>
    <cellStyle name="强调文字颜色 2 2 3 2 2" xfId="22689" xr:uid="{00000000-0005-0000-0000-00005B940000}"/>
    <cellStyle name="强调文字颜色 2 2 3 3" xfId="8761" xr:uid="{00000000-0005-0000-0000-00005C940000}"/>
    <cellStyle name="强调文字颜色 2 2 3 3 2" xfId="22703" xr:uid="{00000000-0005-0000-0000-00005D940000}"/>
    <cellStyle name="强调文字颜色 2 2 3 4" xfId="8923" xr:uid="{00000000-0005-0000-0000-00005E940000}"/>
    <cellStyle name="强调文字颜色 2 2 3 4 2" xfId="22403" xr:uid="{00000000-0005-0000-0000-00005F940000}"/>
    <cellStyle name="强调文字颜色 2 2 3 5" xfId="15853" xr:uid="{00000000-0005-0000-0000-000060940000}"/>
    <cellStyle name="强调文字颜色 2 2 3 5 2" xfId="22708" xr:uid="{00000000-0005-0000-0000-000061940000}"/>
    <cellStyle name="强调文字颜色 2 2 3 6" xfId="22687" xr:uid="{00000000-0005-0000-0000-000062940000}"/>
    <cellStyle name="强调文字颜色 2 2 4" xfId="3620" xr:uid="{00000000-0005-0000-0000-000063940000}"/>
    <cellStyle name="强调文字颜色 2 2 4 2" xfId="8605" xr:uid="{00000000-0005-0000-0000-000064940000}"/>
    <cellStyle name="强调文字颜色 2 2 4 2 2" xfId="22718" xr:uid="{00000000-0005-0000-0000-000065940000}"/>
    <cellStyle name="强调文字颜色 2 2 4 3" xfId="11021" xr:uid="{00000000-0005-0000-0000-000066940000}"/>
    <cellStyle name="强调文字颜色 2 2 4 3 2" xfId="22023" xr:uid="{00000000-0005-0000-0000-000067940000}"/>
    <cellStyle name="强调文字颜色 2 2 4 4" xfId="9680" xr:uid="{00000000-0005-0000-0000-000068940000}"/>
    <cellStyle name="强调文字颜色 2 2 4 4 2" xfId="22726" xr:uid="{00000000-0005-0000-0000-000069940000}"/>
    <cellStyle name="强调文字颜色 2 2 4 5" xfId="22716" xr:uid="{00000000-0005-0000-0000-00006A940000}"/>
    <cellStyle name="强调文字颜色 2 2 5" xfId="6527" xr:uid="{00000000-0005-0000-0000-00006B940000}"/>
    <cellStyle name="强调文字颜色 2 2 5 2" xfId="22745" xr:uid="{00000000-0005-0000-0000-00006C940000}"/>
    <cellStyle name="强调文字颜色 2 2 6" xfId="8068" xr:uid="{00000000-0005-0000-0000-00006D940000}"/>
    <cellStyle name="强调文字颜色 2 2 6 2" xfId="22795" xr:uid="{00000000-0005-0000-0000-00006E940000}"/>
    <cellStyle name="强调文字颜色 2 2 7" xfId="10916" xr:uid="{00000000-0005-0000-0000-00006F940000}"/>
    <cellStyle name="强调文字颜色 2 2 7 2" xfId="22832" xr:uid="{00000000-0005-0000-0000-000070940000}"/>
    <cellStyle name="强调文字颜色 2 2 8" xfId="18186" xr:uid="{00000000-0005-0000-0000-000071940000}"/>
    <cellStyle name="强调文字颜色 2 2 8 2" xfId="39499" xr:uid="{00000000-0005-0000-0000-000072940000}"/>
    <cellStyle name="强调文字颜色 2 2 9" xfId="17976" xr:uid="{00000000-0005-0000-0000-000073940000}"/>
    <cellStyle name="强调文字颜色 2 2 9 2" xfId="39500" xr:uid="{00000000-0005-0000-0000-000074940000}"/>
    <cellStyle name="强调文字颜色 2 2 9 3" xfId="43087" xr:uid="{00000000-0005-0000-0000-000075940000}"/>
    <cellStyle name="强调文字颜色 2 3" xfId="213" xr:uid="{00000000-0005-0000-0000-000076940000}"/>
    <cellStyle name="强调文字颜色 2 3 10" xfId="39501" xr:uid="{00000000-0005-0000-0000-000077940000}"/>
    <cellStyle name="强调文字颜色 2 3 2" xfId="381" xr:uid="{00000000-0005-0000-0000-000078940000}"/>
    <cellStyle name="强调文字颜色 2 3 2 2" xfId="417" xr:uid="{00000000-0005-0000-0000-000079940000}"/>
    <cellStyle name="强调文字颜色 2 3 2 2 2" xfId="14269" xr:uid="{00000000-0005-0000-0000-00007A940000}"/>
    <cellStyle name="强调文字颜色 2 3 2 2 2 2" xfId="38410" xr:uid="{00000000-0005-0000-0000-00007B940000}"/>
    <cellStyle name="强调文字颜色 2 3 2 2 3" xfId="14670" xr:uid="{00000000-0005-0000-0000-00007C940000}"/>
    <cellStyle name="强调文字颜色 2 3 2 2 3 2" xfId="39503" xr:uid="{00000000-0005-0000-0000-00007D940000}"/>
    <cellStyle name="强调文字颜色 2 3 2 2 4" xfId="14671" xr:uid="{00000000-0005-0000-0000-00007E940000}"/>
    <cellStyle name="强调文字颜色 2 3 2 2 4 2" xfId="39504" xr:uid="{00000000-0005-0000-0000-00007F940000}"/>
    <cellStyle name="强调文字颜色 2 3 2 2 5" xfId="39502" xr:uid="{00000000-0005-0000-0000-000080940000}"/>
    <cellStyle name="强调文字颜色 2 3 2 3" xfId="6531" xr:uid="{00000000-0005-0000-0000-000081940000}"/>
    <cellStyle name="强调文字颜色 2 3 2 3 2" xfId="39505" xr:uid="{00000000-0005-0000-0000-000082940000}"/>
    <cellStyle name="强调文字颜色 2 3 2 4" xfId="6784" xr:uid="{00000000-0005-0000-0000-000083940000}"/>
    <cellStyle name="强调文字颜色 2 3 2 4 2" xfId="35757" xr:uid="{00000000-0005-0000-0000-000084940000}"/>
    <cellStyle name="强调文字颜色 2 3 2 5" xfId="13117" xr:uid="{00000000-0005-0000-0000-000085940000}"/>
    <cellStyle name="强调文字颜色 2 3 2 5 2" xfId="35759" xr:uid="{00000000-0005-0000-0000-000086940000}"/>
    <cellStyle name="强调文字颜色 2 3 2 6" xfId="15446" xr:uid="{00000000-0005-0000-0000-000087940000}"/>
    <cellStyle name="强调文字颜色 2 3 2 6 2" xfId="35761" xr:uid="{00000000-0005-0000-0000-000088940000}"/>
    <cellStyle name="强调文字颜色 2 3 2 7" xfId="16572" xr:uid="{00000000-0005-0000-0000-000089940000}"/>
    <cellStyle name="强调文字颜色 2 3 2 7 2" xfId="35763" xr:uid="{00000000-0005-0000-0000-00008A940000}"/>
    <cellStyle name="强调文字颜色 2 3 2 7 3" xfId="42810" xr:uid="{00000000-0005-0000-0000-00008B940000}"/>
    <cellStyle name="强调文字颜色 2 3 2 8" xfId="33642" xr:uid="{00000000-0005-0000-0000-00008C940000}"/>
    <cellStyle name="强调文字颜色 2 3 3" xfId="3299" xr:uid="{00000000-0005-0000-0000-00008D940000}"/>
    <cellStyle name="强调文字颜色 2 3 3 2" xfId="6532" xr:uid="{00000000-0005-0000-0000-00008E940000}"/>
    <cellStyle name="强调文字颜色 2 3 3 2 2" xfId="39506" xr:uid="{00000000-0005-0000-0000-00008F940000}"/>
    <cellStyle name="强调文字颜色 2 3 3 3" xfId="14672" xr:uid="{00000000-0005-0000-0000-000090940000}"/>
    <cellStyle name="强调文字颜色 2 3 3 3 2" xfId="39507" xr:uid="{00000000-0005-0000-0000-000091940000}"/>
    <cellStyle name="强调文字颜色 2 3 3 4" xfId="14673" xr:uid="{00000000-0005-0000-0000-000092940000}"/>
    <cellStyle name="强调文字颜色 2 3 3 4 2" xfId="39508" xr:uid="{00000000-0005-0000-0000-000093940000}"/>
    <cellStyle name="强调文字颜色 2 3 3 5" xfId="17884" xr:uid="{00000000-0005-0000-0000-000094940000}"/>
    <cellStyle name="强调文字颜色 2 3 3 5 2" xfId="39509" xr:uid="{00000000-0005-0000-0000-000095940000}"/>
    <cellStyle name="强调文字颜色 2 3 3 6" xfId="33644" xr:uid="{00000000-0005-0000-0000-000096940000}"/>
    <cellStyle name="强调文字颜色 2 3 4" xfId="3621" xr:uid="{00000000-0005-0000-0000-000097940000}"/>
    <cellStyle name="强调文字颜色 2 3 4 2" xfId="14674" xr:uid="{00000000-0005-0000-0000-000098940000}"/>
    <cellStyle name="强调文字颜色 2 3 4 2 2" xfId="39510" xr:uid="{00000000-0005-0000-0000-000099940000}"/>
    <cellStyle name="强调文字颜色 2 3 4 3" xfId="14675" xr:uid="{00000000-0005-0000-0000-00009A940000}"/>
    <cellStyle name="强调文字颜色 2 3 4 3 2" xfId="39511" xr:uid="{00000000-0005-0000-0000-00009B940000}"/>
    <cellStyle name="强调文字颜色 2 3 4 4" xfId="14676" xr:uid="{00000000-0005-0000-0000-00009C940000}"/>
    <cellStyle name="强调文字颜色 2 3 4 4 2" xfId="39512" xr:uid="{00000000-0005-0000-0000-00009D940000}"/>
    <cellStyle name="强调文字颜色 2 3 4 5" xfId="33647" xr:uid="{00000000-0005-0000-0000-00009E940000}"/>
    <cellStyle name="强调文字颜色 2 3 5" xfId="6530" xr:uid="{00000000-0005-0000-0000-00009F940000}"/>
    <cellStyle name="强调文字颜色 2 3 5 2" xfId="7009" xr:uid="{00000000-0005-0000-0000-0000A0940000}"/>
    <cellStyle name="强调文字颜色 2 3 5 2 2" xfId="39513" xr:uid="{00000000-0005-0000-0000-0000A1940000}"/>
    <cellStyle name="强调文字颜色 2 3 5 3" xfId="14677" xr:uid="{00000000-0005-0000-0000-0000A2940000}"/>
    <cellStyle name="强调文字颜色 2 3 5 3 2" xfId="39514" xr:uid="{00000000-0005-0000-0000-0000A3940000}"/>
    <cellStyle name="强调文字颜色 2 3 5 4" xfId="30420" xr:uid="{00000000-0005-0000-0000-0000A4940000}"/>
    <cellStyle name="强调文字颜色 2 3 6" xfId="8069" xr:uid="{00000000-0005-0000-0000-0000A5940000}"/>
    <cellStyle name="强调文字颜色 2 3 6 2" xfId="14678" xr:uid="{00000000-0005-0000-0000-0000A6940000}"/>
    <cellStyle name="强调文字颜色 2 3 6 2 2" xfId="39515" xr:uid="{00000000-0005-0000-0000-0000A7940000}"/>
    <cellStyle name="强调文字颜色 2 3 6 3" xfId="11230" xr:uid="{00000000-0005-0000-0000-0000A8940000}"/>
    <cellStyle name="强调文字颜色 2 3 6 3 2" xfId="39516" xr:uid="{00000000-0005-0000-0000-0000A9940000}"/>
    <cellStyle name="强调文字颜色 2 3 6 4" xfId="30423" xr:uid="{00000000-0005-0000-0000-0000AA940000}"/>
    <cellStyle name="强调文字颜色 2 3 7" xfId="11232" xr:uid="{00000000-0005-0000-0000-0000AB940000}"/>
    <cellStyle name="强调文字颜色 2 3 7 2" xfId="30425" xr:uid="{00000000-0005-0000-0000-0000AC940000}"/>
    <cellStyle name="强调文字颜色 2 3 8" xfId="18187" xr:uid="{00000000-0005-0000-0000-0000AD940000}"/>
    <cellStyle name="强调文字颜色 2 3 8 2" xfId="30427" xr:uid="{00000000-0005-0000-0000-0000AE940000}"/>
    <cellStyle name="强调文字颜色 2 3 9" xfId="17776" xr:uid="{00000000-0005-0000-0000-0000AF940000}"/>
    <cellStyle name="强调文字颜色 2 3 9 2" xfId="39517" xr:uid="{00000000-0005-0000-0000-0000B0940000}"/>
    <cellStyle name="强调文字颜色 2 3 9 3" xfId="43088" xr:uid="{00000000-0005-0000-0000-0000B1940000}"/>
    <cellStyle name="强调文字颜色 2 4" xfId="214" xr:uid="{00000000-0005-0000-0000-0000B2940000}"/>
    <cellStyle name="强调文字颜色 2 4 10" xfId="39518" xr:uid="{00000000-0005-0000-0000-0000B3940000}"/>
    <cellStyle name="强调文字颜色 2 4 2" xfId="382" xr:uid="{00000000-0005-0000-0000-0000B4940000}"/>
    <cellStyle name="强调文字颜色 2 4 2 2" xfId="1817" xr:uid="{00000000-0005-0000-0000-0000B5940000}"/>
    <cellStyle name="强调文字颜色 2 4 2 2 2" xfId="14679" xr:uid="{00000000-0005-0000-0000-0000B6940000}"/>
    <cellStyle name="强调文字颜色 2 4 2 2 2 2" xfId="39520" xr:uid="{00000000-0005-0000-0000-0000B7940000}"/>
    <cellStyle name="强调文字颜色 2 4 2 2 3" xfId="14680" xr:uid="{00000000-0005-0000-0000-0000B8940000}"/>
    <cellStyle name="强调文字颜色 2 4 2 2 3 2" xfId="39521" xr:uid="{00000000-0005-0000-0000-0000B9940000}"/>
    <cellStyle name="强调文字颜色 2 4 2 2 4" xfId="14681" xr:uid="{00000000-0005-0000-0000-0000BA940000}"/>
    <cellStyle name="强调文字颜色 2 4 2 2 4 2" xfId="39522" xr:uid="{00000000-0005-0000-0000-0000BB940000}"/>
    <cellStyle name="强调文字颜色 2 4 2 2 5" xfId="39519" xr:uid="{00000000-0005-0000-0000-0000BC940000}"/>
    <cellStyle name="强调文字颜色 2 4 2 3" xfId="6534" xr:uid="{00000000-0005-0000-0000-0000BD940000}"/>
    <cellStyle name="强调文字颜色 2 4 2 3 2" xfId="33246" xr:uid="{00000000-0005-0000-0000-0000BE940000}"/>
    <cellStyle name="强调文字颜色 2 4 2 4" xfId="8071" xr:uid="{00000000-0005-0000-0000-0000BF940000}"/>
    <cellStyle name="强调文字颜色 2 4 2 4 2" xfId="39523" xr:uid="{00000000-0005-0000-0000-0000C0940000}"/>
    <cellStyle name="强调文字颜色 2 4 2 5" xfId="14682" xr:uid="{00000000-0005-0000-0000-0000C1940000}"/>
    <cellStyle name="强调文字颜色 2 4 2 5 2" xfId="39524" xr:uid="{00000000-0005-0000-0000-0000C2940000}"/>
    <cellStyle name="强调文字颜色 2 4 2 6" xfId="16451" xr:uid="{00000000-0005-0000-0000-0000C3940000}"/>
    <cellStyle name="强调文字颜色 2 4 2 6 2" xfId="39525" xr:uid="{00000000-0005-0000-0000-0000C4940000}"/>
    <cellStyle name="强调文字颜色 2 4 2 7" xfId="16570" xr:uid="{00000000-0005-0000-0000-0000C5940000}"/>
    <cellStyle name="强调文字颜色 2 4 2 7 2" xfId="39526" xr:uid="{00000000-0005-0000-0000-0000C6940000}"/>
    <cellStyle name="强调文字颜色 2 4 2 7 3" xfId="43089" xr:uid="{00000000-0005-0000-0000-0000C7940000}"/>
    <cellStyle name="强调文字颜色 2 4 2 8" xfId="30161" xr:uid="{00000000-0005-0000-0000-0000C8940000}"/>
    <cellStyle name="强调文字颜色 2 4 3" xfId="3623" xr:uid="{00000000-0005-0000-0000-0000C9940000}"/>
    <cellStyle name="强调文字颜色 2 4 3 2" xfId="6535" xr:uid="{00000000-0005-0000-0000-0000CA940000}"/>
    <cellStyle name="强调文字颜色 2 4 3 2 2" xfId="39528" xr:uid="{00000000-0005-0000-0000-0000CB940000}"/>
    <cellStyle name="强调文字颜色 2 4 3 3" xfId="14683" xr:uid="{00000000-0005-0000-0000-0000CC940000}"/>
    <cellStyle name="强调文字颜色 2 4 3 3 2" xfId="39529" xr:uid="{00000000-0005-0000-0000-0000CD940000}"/>
    <cellStyle name="强调文字颜色 2 4 3 4" xfId="14684" xr:uid="{00000000-0005-0000-0000-0000CE940000}"/>
    <cellStyle name="强调文字颜色 2 4 3 4 2" xfId="39530" xr:uid="{00000000-0005-0000-0000-0000CF940000}"/>
    <cellStyle name="强调文字颜色 2 4 3 5" xfId="18189" xr:uid="{00000000-0005-0000-0000-0000D0940000}"/>
    <cellStyle name="强调文字颜色 2 4 3 5 2" xfId="39531" xr:uid="{00000000-0005-0000-0000-0000D1940000}"/>
    <cellStyle name="强调文字颜色 2 4 3 6" xfId="30163" xr:uid="{00000000-0005-0000-0000-0000D2940000}"/>
    <cellStyle name="强调文字颜色 2 4 4" xfId="3622" xr:uid="{00000000-0005-0000-0000-0000D3940000}"/>
    <cellStyle name="强调文字颜色 2 4 4 2" xfId="14685" xr:uid="{00000000-0005-0000-0000-0000D4940000}"/>
    <cellStyle name="强调文字颜色 2 4 4 2 2" xfId="39534" xr:uid="{00000000-0005-0000-0000-0000D5940000}"/>
    <cellStyle name="强调文字颜色 2 4 4 3" xfId="14686" xr:uid="{00000000-0005-0000-0000-0000D6940000}"/>
    <cellStyle name="强调文字颜色 2 4 4 3 2" xfId="39535" xr:uid="{00000000-0005-0000-0000-0000D7940000}"/>
    <cellStyle name="强调文字颜色 2 4 4 4" xfId="14687" xr:uid="{00000000-0005-0000-0000-0000D8940000}"/>
    <cellStyle name="强调文字颜色 2 4 4 4 2" xfId="39536" xr:uid="{00000000-0005-0000-0000-0000D9940000}"/>
    <cellStyle name="强调文字颜色 2 4 4 5" xfId="39532" xr:uid="{00000000-0005-0000-0000-0000DA940000}"/>
    <cellStyle name="强调文字颜色 2 4 5" xfId="6533" xr:uid="{00000000-0005-0000-0000-0000DB940000}"/>
    <cellStyle name="强调文字颜色 2 4 5 2" xfId="39537" xr:uid="{00000000-0005-0000-0000-0000DC940000}"/>
    <cellStyle name="强调文字颜色 2 4 6" xfId="8070" xr:uid="{00000000-0005-0000-0000-0000DD940000}"/>
    <cellStyle name="强调文字颜色 2 4 6 2" xfId="39538" xr:uid="{00000000-0005-0000-0000-0000DE940000}"/>
    <cellStyle name="强调文字颜色 2 4 7" xfId="13764" xr:uid="{00000000-0005-0000-0000-0000DF940000}"/>
    <cellStyle name="强调文字颜色 2 4 7 2" xfId="37261" xr:uid="{00000000-0005-0000-0000-0000E0940000}"/>
    <cellStyle name="强调文字颜色 2 4 8" xfId="18188" xr:uid="{00000000-0005-0000-0000-0000E1940000}"/>
    <cellStyle name="强调文字颜色 2 4 8 2" xfId="39539" xr:uid="{00000000-0005-0000-0000-0000E2940000}"/>
    <cellStyle name="强调文字颜色 2 4 9" xfId="16738" xr:uid="{00000000-0005-0000-0000-0000E3940000}"/>
    <cellStyle name="强调文字颜色 2 4 9 2" xfId="39540" xr:uid="{00000000-0005-0000-0000-0000E4940000}"/>
    <cellStyle name="强调文字颜色 2 4 9 3" xfId="43092" xr:uid="{00000000-0005-0000-0000-0000E5940000}"/>
    <cellStyle name="强调文字颜色 2 5" xfId="215" xr:uid="{00000000-0005-0000-0000-0000E6940000}"/>
    <cellStyle name="强调文字颜色 2 5 2" xfId="383" xr:uid="{00000000-0005-0000-0000-0000E7940000}"/>
    <cellStyle name="强调文字颜色 2 5 2 2" xfId="8073" xr:uid="{00000000-0005-0000-0000-0000E8940000}"/>
    <cellStyle name="强调文字颜色 2 5 2 2 2" xfId="39543" xr:uid="{00000000-0005-0000-0000-0000E9940000}"/>
    <cellStyle name="强调文字颜色 2 5 2 3" xfId="14688" xr:uid="{00000000-0005-0000-0000-0000EA940000}"/>
    <cellStyle name="强调文字颜色 2 5 2 3 2" xfId="39544" xr:uid="{00000000-0005-0000-0000-0000EB940000}"/>
    <cellStyle name="强调文字颜色 2 5 2 4" xfId="16569" xr:uid="{00000000-0005-0000-0000-0000EC940000}"/>
    <cellStyle name="强调文字颜色 2 5 2 4 2" xfId="38143" xr:uid="{00000000-0005-0000-0000-0000ED940000}"/>
    <cellStyle name="强调文字颜色 2 5 2 4 3" xfId="42867" xr:uid="{00000000-0005-0000-0000-0000EE940000}"/>
    <cellStyle name="强调文字颜色 2 5 2 5" xfId="39542" xr:uid="{00000000-0005-0000-0000-0000EF940000}"/>
    <cellStyle name="强调文字颜色 2 5 3" xfId="3624" xr:uid="{00000000-0005-0000-0000-0000F0940000}"/>
    <cellStyle name="强调文字颜色 2 5 3 2" xfId="12624" xr:uid="{00000000-0005-0000-0000-0000F1940000}"/>
    <cellStyle name="强调文字颜色 2 5 3 2 2" xfId="33901" xr:uid="{00000000-0005-0000-0000-0000F2940000}"/>
    <cellStyle name="强调文字颜色 2 5 3 3" xfId="8347" xr:uid="{00000000-0005-0000-0000-0000F3940000}"/>
    <cellStyle name="强调文字颜色 2 5 3 3 2" xfId="21307" xr:uid="{00000000-0005-0000-0000-0000F4940000}"/>
    <cellStyle name="强调文字颜色 2 5 3 4" xfId="14689" xr:uid="{00000000-0005-0000-0000-0000F5940000}"/>
    <cellStyle name="强调文字颜色 2 5 3 4 2" xfId="39546" xr:uid="{00000000-0005-0000-0000-0000F6940000}"/>
    <cellStyle name="强调文字颜色 2 5 3 5" xfId="39545" xr:uid="{00000000-0005-0000-0000-0000F7940000}"/>
    <cellStyle name="强调文字颜色 2 5 4" xfId="6536" xr:uid="{00000000-0005-0000-0000-0000F8940000}"/>
    <cellStyle name="强调文字颜色 2 5 4 2" xfId="8074" xr:uid="{00000000-0005-0000-0000-0000F9940000}"/>
    <cellStyle name="强调文字颜色 2 5 4 2 2" xfId="33088" xr:uid="{00000000-0005-0000-0000-0000FA940000}"/>
    <cellStyle name="强调文字颜色 2 5 4 3" xfId="14690" xr:uid="{00000000-0005-0000-0000-0000FB940000}"/>
    <cellStyle name="强调文字颜色 2 5 4 3 2" xfId="39548" xr:uid="{00000000-0005-0000-0000-0000FC940000}"/>
    <cellStyle name="强调文字颜色 2 5 4 4" xfId="39547" xr:uid="{00000000-0005-0000-0000-0000FD940000}"/>
    <cellStyle name="强调文字颜色 2 5 5" xfId="8072" xr:uid="{00000000-0005-0000-0000-0000FE940000}"/>
    <cellStyle name="强调文字颜色 2 5 5 2" xfId="9188" xr:uid="{00000000-0005-0000-0000-0000FF940000}"/>
    <cellStyle name="强调文字颜色 2 5 5 2 2" xfId="27238" xr:uid="{00000000-0005-0000-0000-000000950000}"/>
    <cellStyle name="强调文字颜色 2 5 5 3" xfId="14691" xr:uid="{00000000-0005-0000-0000-000001950000}"/>
    <cellStyle name="强调文字颜色 2 5 5 3 2" xfId="39550" xr:uid="{00000000-0005-0000-0000-000002950000}"/>
    <cellStyle name="强调文字颜色 2 5 5 4" xfId="39549" xr:uid="{00000000-0005-0000-0000-000003950000}"/>
    <cellStyle name="强调文字颜色 2 5 6" xfId="14692" xr:uid="{00000000-0005-0000-0000-000004950000}"/>
    <cellStyle name="强调文字颜色 2 5 6 2" xfId="39551" xr:uid="{00000000-0005-0000-0000-000005950000}"/>
    <cellStyle name="强调文字颜色 2 5 7" xfId="18190" xr:uid="{00000000-0005-0000-0000-000006950000}"/>
    <cellStyle name="强调文字颜色 2 5 7 2" xfId="38546" xr:uid="{00000000-0005-0000-0000-000007950000}"/>
    <cellStyle name="强调文字颜色 2 5 8" xfId="17221" xr:uid="{00000000-0005-0000-0000-000008950000}"/>
    <cellStyle name="强调文字颜色 2 5 8 2" xfId="38548" xr:uid="{00000000-0005-0000-0000-000009950000}"/>
    <cellStyle name="强调文字颜色 2 5 8 3" xfId="42886" xr:uid="{00000000-0005-0000-0000-00000A950000}"/>
    <cellStyle name="强调文字颜色 2 5 9" xfId="39541" xr:uid="{00000000-0005-0000-0000-00000B950000}"/>
    <cellStyle name="强调文字颜色 2 6" xfId="1020" xr:uid="{00000000-0005-0000-0000-00000C950000}"/>
    <cellStyle name="强调文字颜色 2 6 2" xfId="6537" xr:uid="{00000000-0005-0000-0000-00000D950000}"/>
    <cellStyle name="强调文字颜色 2 6 2 2" xfId="8075" xr:uid="{00000000-0005-0000-0000-00000E950000}"/>
    <cellStyle name="强调文字颜色 2 6 2 2 2" xfId="14693" xr:uid="{00000000-0005-0000-0000-00000F950000}"/>
    <cellStyle name="强调文字颜色 2 6 2 2 2 2" xfId="39554" xr:uid="{00000000-0005-0000-0000-000010950000}"/>
    <cellStyle name="强调文字颜色 2 6 2 2 3" xfId="12405" xr:uid="{00000000-0005-0000-0000-000011950000}"/>
    <cellStyle name="强调文字颜色 2 6 2 2 3 2" xfId="39555" xr:uid="{00000000-0005-0000-0000-000012950000}"/>
    <cellStyle name="强调文字颜色 2 6 2 2 4" xfId="33345" xr:uid="{00000000-0005-0000-0000-000013950000}"/>
    <cellStyle name="强调文字颜色 2 6 2 3" xfId="12378" xr:uid="{00000000-0005-0000-0000-000014950000}"/>
    <cellStyle name="强调文字颜色 2 6 2 3 2" xfId="33290" xr:uid="{00000000-0005-0000-0000-000015950000}"/>
    <cellStyle name="强调文字颜色 2 6 2 4" xfId="15805" xr:uid="{00000000-0005-0000-0000-000016950000}"/>
    <cellStyle name="强调文字颜色 2 6 2 4 2" xfId="33426" xr:uid="{00000000-0005-0000-0000-000017950000}"/>
    <cellStyle name="强调文字颜色 2 6 2 4 3" xfId="42696" xr:uid="{00000000-0005-0000-0000-000018950000}"/>
    <cellStyle name="强调文字颜色 2 6 2 5" xfId="39553" xr:uid="{00000000-0005-0000-0000-000019950000}"/>
    <cellStyle name="强调文字颜色 2 6 3" xfId="14694" xr:uid="{00000000-0005-0000-0000-00001A950000}"/>
    <cellStyle name="强调文字颜色 2 6 3 2" xfId="14695" xr:uid="{00000000-0005-0000-0000-00001B950000}"/>
    <cellStyle name="强调文字颜色 2 6 3 2 2" xfId="39557" xr:uid="{00000000-0005-0000-0000-00001C950000}"/>
    <cellStyle name="强调文字颜色 2 6 3 3" xfId="39556" xr:uid="{00000000-0005-0000-0000-00001D950000}"/>
    <cellStyle name="强调文字颜色 2 6 4" xfId="14696" xr:uid="{00000000-0005-0000-0000-00001E950000}"/>
    <cellStyle name="强调文字颜色 2 6 4 2" xfId="39558" xr:uid="{00000000-0005-0000-0000-00001F950000}"/>
    <cellStyle name="强调文字颜色 2 6 5" xfId="15730" xr:uid="{00000000-0005-0000-0000-000020950000}"/>
    <cellStyle name="强调文字颜色 2 6 5 2" xfId="39559" xr:uid="{00000000-0005-0000-0000-000021950000}"/>
    <cellStyle name="强调文字颜色 2 6 6" xfId="15748" xr:uid="{00000000-0005-0000-0000-000022950000}"/>
    <cellStyle name="强调文字颜色 2 6 6 2" xfId="39560" xr:uid="{00000000-0005-0000-0000-000023950000}"/>
    <cellStyle name="强调文字颜色 2 6 6 3" xfId="43093" xr:uid="{00000000-0005-0000-0000-000024950000}"/>
    <cellStyle name="强调文字颜色 2 6 7" xfId="39552" xr:uid="{00000000-0005-0000-0000-000025950000}"/>
    <cellStyle name="强调文字颜色 2 7" xfId="3625" xr:uid="{00000000-0005-0000-0000-000026950000}"/>
    <cellStyle name="强调文字颜色 2 7 2" xfId="6538" xr:uid="{00000000-0005-0000-0000-000027950000}"/>
    <cellStyle name="强调文字颜色 2 7 2 2" xfId="8076" xr:uid="{00000000-0005-0000-0000-000028950000}"/>
    <cellStyle name="强调文字颜色 2 7 2 2 2" xfId="21847" xr:uid="{00000000-0005-0000-0000-000029950000}"/>
    <cellStyle name="强调文字颜色 2 7 2 3" xfId="12390" xr:uid="{00000000-0005-0000-0000-00002A950000}"/>
    <cellStyle name="强调文字颜色 2 7 2 3 2" xfId="33313" xr:uid="{00000000-0005-0000-0000-00002B950000}"/>
    <cellStyle name="强调文字颜色 2 7 2 4" xfId="39562" xr:uid="{00000000-0005-0000-0000-00002C950000}"/>
    <cellStyle name="强调文字颜色 2 7 3" xfId="14697" xr:uid="{00000000-0005-0000-0000-00002D950000}"/>
    <cellStyle name="强调文字颜色 2 7 3 2" xfId="39563" xr:uid="{00000000-0005-0000-0000-00002E950000}"/>
    <cellStyle name="强调文字颜色 2 7 4" xfId="14698" xr:uid="{00000000-0005-0000-0000-00002F950000}"/>
    <cellStyle name="强调文字颜色 2 7 4 2" xfId="39564" xr:uid="{00000000-0005-0000-0000-000030950000}"/>
    <cellStyle name="强调文字颜色 2 7 5" xfId="18191" xr:uid="{00000000-0005-0000-0000-000031950000}"/>
    <cellStyle name="强调文字颜色 2 7 5 2" xfId="39565" xr:uid="{00000000-0005-0000-0000-000032950000}"/>
    <cellStyle name="强调文字颜色 2 7 6" xfId="39561" xr:uid="{00000000-0005-0000-0000-000033950000}"/>
    <cellStyle name="强调文字颜色 2 8" xfId="2758" xr:uid="{00000000-0005-0000-0000-000034950000}"/>
    <cellStyle name="强调文字颜色 2 8 2" xfId="6539" xr:uid="{00000000-0005-0000-0000-000035950000}"/>
    <cellStyle name="强调文字颜色 2 8 2 2" xfId="7666" xr:uid="{00000000-0005-0000-0000-000036950000}"/>
    <cellStyle name="强调文字颜色 2 8 2 2 2" xfId="34814" xr:uid="{00000000-0005-0000-0000-000037950000}"/>
    <cellStyle name="强调文字颜色 2 8 2 3" xfId="12408" xr:uid="{00000000-0005-0000-0000-000038950000}"/>
    <cellStyle name="强调文字颜色 2 8 2 3 2" xfId="33348" xr:uid="{00000000-0005-0000-0000-000039950000}"/>
    <cellStyle name="强调文字颜色 2 8 2 4" xfId="34810" xr:uid="{00000000-0005-0000-0000-00003A950000}"/>
    <cellStyle name="强调文字颜色 2 8 3" xfId="12845" xr:uid="{00000000-0005-0000-0000-00003B950000}"/>
    <cellStyle name="强调文字颜色 2 8 3 2" xfId="34817" xr:uid="{00000000-0005-0000-0000-00003C950000}"/>
    <cellStyle name="强调文字颜色 2 8 4" xfId="12847" xr:uid="{00000000-0005-0000-0000-00003D950000}"/>
    <cellStyle name="强调文字颜色 2 8 4 2" xfId="34822" xr:uid="{00000000-0005-0000-0000-00003E950000}"/>
    <cellStyle name="强调文字颜色 2 8 5" xfId="17352" xr:uid="{00000000-0005-0000-0000-00003F950000}"/>
    <cellStyle name="强调文字颜色 2 8 5 2" xfId="34830" xr:uid="{00000000-0005-0000-0000-000040950000}"/>
    <cellStyle name="强调文字颜色 2 8 6" xfId="39566" xr:uid="{00000000-0005-0000-0000-000041950000}"/>
    <cellStyle name="强调文字颜色 2 9" xfId="3626" xr:uid="{00000000-0005-0000-0000-000042950000}"/>
    <cellStyle name="强调文字颜色 2 9 2" xfId="6540" xr:uid="{00000000-0005-0000-0000-000043950000}"/>
    <cellStyle name="强调文字颜色 2 9 2 2" xfId="8077" xr:uid="{00000000-0005-0000-0000-000044950000}"/>
    <cellStyle name="强调文字颜色 2 9 2 2 2" xfId="39568" xr:uid="{00000000-0005-0000-0000-000045950000}"/>
    <cellStyle name="强调文字颜色 2 9 2 3" xfId="14699" xr:uid="{00000000-0005-0000-0000-000046950000}"/>
    <cellStyle name="强调文字颜色 2 9 2 3 2" xfId="39569" xr:uid="{00000000-0005-0000-0000-000047950000}"/>
    <cellStyle name="强调文字颜色 2 9 2 4" xfId="35178" xr:uid="{00000000-0005-0000-0000-000048950000}"/>
    <cellStyle name="强调文字颜色 2 9 3" xfId="14700" xr:uid="{00000000-0005-0000-0000-000049950000}"/>
    <cellStyle name="强调文字颜色 2 9 3 2" xfId="35181" xr:uid="{00000000-0005-0000-0000-00004A950000}"/>
    <cellStyle name="强调文字颜色 2 9 4" xfId="14701" xr:uid="{00000000-0005-0000-0000-00004B950000}"/>
    <cellStyle name="强调文字颜色 2 9 4 2" xfId="35185" xr:uid="{00000000-0005-0000-0000-00004C950000}"/>
    <cellStyle name="强调文字颜色 2 9 5" xfId="18192" xr:uid="{00000000-0005-0000-0000-00004D950000}"/>
    <cellStyle name="强调文字颜色 2 9 5 2" xfId="35189" xr:uid="{00000000-0005-0000-0000-00004E950000}"/>
    <cellStyle name="强调文字颜色 2 9 6" xfId="39567" xr:uid="{00000000-0005-0000-0000-00004F950000}"/>
    <cellStyle name="强调文字颜色 3 10" xfId="3627" xr:uid="{00000000-0005-0000-0000-000050950000}"/>
    <cellStyle name="强调文字颜色 3 10 2" xfId="6541" xr:uid="{00000000-0005-0000-0000-000051950000}"/>
    <cellStyle name="强调文字颜色 3 10 2 2" xfId="8078" xr:uid="{00000000-0005-0000-0000-000052950000}"/>
    <cellStyle name="强调文字颜色 3 10 2 2 2" xfId="39572" xr:uid="{00000000-0005-0000-0000-000053950000}"/>
    <cellStyle name="强调文字颜色 3 10 2 3" xfId="14702" xr:uid="{00000000-0005-0000-0000-000054950000}"/>
    <cellStyle name="强调文字颜色 3 10 2 3 2" xfId="39573" xr:uid="{00000000-0005-0000-0000-000055950000}"/>
    <cellStyle name="强调文字颜色 3 10 2 4" xfId="39571" xr:uid="{00000000-0005-0000-0000-000056950000}"/>
    <cellStyle name="强调文字颜色 3 10 3" xfId="14703" xr:uid="{00000000-0005-0000-0000-000057950000}"/>
    <cellStyle name="强调文字颜色 3 10 3 2" xfId="39574" xr:uid="{00000000-0005-0000-0000-000058950000}"/>
    <cellStyle name="强调文字颜色 3 10 4" xfId="10317" xr:uid="{00000000-0005-0000-0000-000059950000}"/>
    <cellStyle name="强调文字颜色 3 10 4 2" xfId="26711" xr:uid="{00000000-0005-0000-0000-00005A950000}"/>
    <cellStyle name="强调文字颜色 3 10 5" xfId="18193" xr:uid="{00000000-0005-0000-0000-00005B950000}"/>
    <cellStyle name="强调文字颜色 3 10 5 2" xfId="26715" xr:uid="{00000000-0005-0000-0000-00005C950000}"/>
    <cellStyle name="强调文字颜色 3 10 6" xfId="39570" xr:uid="{00000000-0005-0000-0000-00005D950000}"/>
    <cellStyle name="强调文字颜色 3 11" xfId="3628" xr:uid="{00000000-0005-0000-0000-00005E950000}"/>
    <cellStyle name="强调文字颜色 3 11 2" xfId="6542" xr:uid="{00000000-0005-0000-0000-00005F950000}"/>
    <cellStyle name="强调文字颜色 3 11 2 2" xfId="8079" xr:uid="{00000000-0005-0000-0000-000060950000}"/>
    <cellStyle name="强调文字颜色 3 11 2 2 2" xfId="39576" xr:uid="{00000000-0005-0000-0000-000061950000}"/>
    <cellStyle name="强调文字颜色 3 11 2 3" xfId="14704" xr:uid="{00000000-0005-0000-0000-000062950000}"/>
    <cellStyle name="强调文字颜色 3 11 2 3 2" xfId="39577" xr:uid="{00000000-0005-0000-0000-000063950000}"/>
    <cellStyle name="强调文字颜色 3 11 2 4" xfId="38099" xr:uid="{00000000-0005-0000-0000-000064950000}"/>
    <cellStyle name="强调文字颜色 3 11 3" xfId="14705" xr:uid="{00000000-0005-0000-0000-000065950000}"/>
    <cellStyle name="强调文字颜色 3 11 3 2" xfId="39578" xr:uid="{00000000-0005-0000-0000-000066950000}"/>
    <cellStyle name="强调文字颜色 3 11 4" xfId="14706" xr:uid="{00000000-0005-0000-0000-000067950000}"/>
    <cellStyle name="强调文字颜色 3 11 4 2" xfId="39579" xr:uid="{00000000-0005-0000-0000-000068950000}"/>
    <cellStyle name="强调文字颜色 3 11 5" xfId="17819" xr:uid="{00000000-0005-0000-0000-000069950000}"/>
    <cellStyle name="强调文字颜色 3 11 5 2" xfId="39580" xr:uid="{00000000-0005-0000-0000-00006A950000}"/>
    <cellStyle name="强调文字颜色 3 11 6" xfId="39575" xr:uid="{00000000-0005-0000-0000-00006B950000}"/>
    <cellStyle name="强调文字颜色 3 12" xfId="3629" xr:uid="{00000000-0005-0000-0000-00006C950000}"/>
    <cellStyle name="强调文字颜色 3 12 2" xfId="6543" xr:uid="{00000000-0005-0000-0000-00006D950000}"/>
    <cellStyle name="强调文字颜色 3 12 2 2" xfId="30935" xr:uid="{00000000-0005-0000-0000-00006E950000}"/>
    <cellStyle name="强调文字颜色 3 12 3" xfId="14707" xr:uid="{00000000-0005-0000-0000-00006F950000}"/>
    <cellStyle name="强调文字颜色 3 12 3 2" xfId="39582" xr:uid="{00000000-0005-0000-0000-000070950000}"/>
    <cellStyle name="强调文字颜色 3 12 4" xfId="14708" xr:uid="{00000000-0005-0000-0000-000071950000}"/>
    <cellStyle name="强调文字颜色 3 12 4 2" xfId="39583" xr:uid="{00000000-0005-0000-0000-000072950000}"/>
    <cellStyle name="强调文字颜色 3 12 5" xfId="18194" xr:uid="{00000000-0005-0000-0000-000073950000}"/>
    <cellStyle name="强调文字颜色 3 12 5 2" xfId="39584" xr:uid="{00000000-0005-0000-0000-000074950000}"/>
    <cellStyle name="强调文字颜色 3 12 6" xfId="39581" xr:uid="{00000000-0005-0000-0000-000075950000}"/>
    <cellStyle name="强调文字颜色 3 2" xfId="216" xr:uid="{00000000-0005-0000-0000-000076950000}"/>
    <cellStyle name="强调文字颜色 3 2 10" xfId="39585" xr:uid="{00000000-0005-0000-0000-000077950000}"/>
    <cellStyle name="强调文字颜色 3 2 2" xfId="384" xr:uid="{00000000-0005-0000-0000-000078950000}"/>
    <cellStyle name="强调文字颜色 3 2 2 2" xfId="3631" xr:uid="{00000000-0005-0000-0000-000079950000}"/>
    <cellStyle name="强调文字颜色 3 2 2 2 2" xfId="14709" xr:uid="{00000000-0005-0000-0000-00007A950000}"/>
    <cellStyle name="强调文字颜色 3 2 2 2 2 2" xfId="39588" xr:uid="{00000000-0005-0000-0000-00007B950000}"/>
    <cellStyle name="强调文字颜色 3 2 2 2 3" xfId="12114" xr:uid="{00000000-0005-0000-0000-00007C950000}"/>
    <cellStyle name="强调文字颜色 3 2 2 2 3 2" xfId="32652" xr:uid="{00000000-0005-0000-0000-00007D950000}"/>
    <cellStyle name="强调文字颜色 3 2 2 2 4" xfId="12117" xr:uid="{00000000-0005-0000-0000-00007E950000}"/>
    <cellStyle name="强调文字颜色 3 2 2 2 4 2" xfId="32659" xr:uid="{00000000-0005-0000-0000-00007F950000}"/>
    <cellStyle name="强调文字颜色 3 2 2 2 5" xfId="39587" xr:uid="{00000000-0005-0000-0000-000080950000}"/>
    <cellStyle name="强调文字颜色 3 2 2 3" xfId="6545" xr:uid="{00000000-0005-0000-0000-000081950000}"/>
    <cellStyle name="强调文字颜色 3 2 2 3 2" xfId="39589" xr:uid="{00000000-0005-0000-0000-000082950000}"/>
    <cellStyle name="强调文字颜色 3 2 2 4" xfId="8081" xr:uid="{00000000-0005-0000-0000-000083950000}"/>
    <cellStyle name="强调文字颜色 3 2 2 4 2" xfId="39590" xr:uid="{00000000-0005-0000-0000-000084950000}"/>
    <cellStyle name="强调文字颜色 3 2 2 5" xfId="14710" xr:uid="{00000000-0005-0000-0000-000085950000}"/>
    <cellStyle name="强调文字颜色 3 2 2 5 2" xfId="39591" xr:uid="{00000000-0005-0000-0000-000086950000}"/>
    <cellStyle name="强调文字颜色 3 2 2 6" xfId="18196" xr:uid="{00000000-0005-0000-0000-000087950000}"/>
    <cellStyle name="强调文字颜色 3 2 2 6 2" xfId="39592" xr:uid="{00000000-0005-0000-0000-000088950000}"/>
    <cellStyle name="强调文字颜色 3 2 2 7" xfId="16563" xr:uid="{00000000-0005-0000-0000-000089950000}"/>
    <cellStyle name="强调文字颜色 3 2 2 7 2" xfId="31745" xr:uid="{00000000-0005-0000-0000-00008A950000}"/>
    <cellStyle name="强调文字颜色 3 2 2 7 3" xfId="42633" xr:uid="{00000000-0005-0000-0000-00008B950000}"/>
    <cellStyle name="强调文字颜色 3 2 2 8" xfId="39586" xr:uid="{00000000-0005-0000-0000-00008C950000}"/>
    <cellStyle name="强调文字颜色 3 2 3" xfId="820" xr:uid="{00000000-0005-0000-0000-00008D950000}"/>
    <cellStyle name="强调文字颜色 3 2 3 2" xfId="6546" xr:uid="{00000000-0005-0000-0000-00008E950000}"/>
    <cellStyle name="强调文字颜色 3 2 3 2 2" xfId="39594" xr:uid="{00000000-0005-0000-0000-00008F950000}"/>
    <cellStyle name="强调文字颜色 3 2 3 3" xfId="14711" xr:uid="{00000000-0005-0000-0000-000090950000}"/>
    <cellStyle name="强调文字颜色 3 2 3 3 2" xfId="39595" xr:uid="{00000000-0005-0000-0000-000091950000}"/>
    <cellStyle name="强调文字颜色 3 2 3 4" xfId="11046" xr:uid="{00000000-0005-0000-0000-000092950000}"/>
    <cellStyle name="强调文字颜色 3 2 3 4 2" xfId="21851" xr:uid="{00000000-0005-0000-0000-000093950000}"/>
    <cellStyle name="强调文字颜色 3 2 3 5" xfId="15641" xr:uid="{00000000-0005-0000-0000-000094950000}"/>
    <cellStyle name="强调文字颜色 3 2 3 5 2" xfId="38733" xr:uid="{00000000-0005-0000-0000-000095950000}"/>
    <cellStyle name="强调文字颜色 3 2 3 6" xfId="39593" xr:uid="{00000000-0005-0000-0000-000096950000}"/>
    <cellStyle name="强调文字颜色 3 2 4" xfId="3630" xr:uid="{00000000-0005-0000-0000-000097950000}"/>
    <cellStyle name="强调文字颜色 3 2 4 2" xfId="14712" xr:uid="{00000000-0005-0000-0000-000098950000}"/>
    <cellStyle name="强调文字颜色 3 2 4 2 2" xfId="39596" xr:uid="{00000000-0005-0000-0000-000099950000}"/>
    <cellStyle name="强调文字颜色 3 2 4 3" xfId="14713" xr:uid="{00000000-0005-0000-0000-00009A950000}"/>
    <cellStyle name="强调文字颜色 3 2 4 3 2" xfId="39597" xr:uid="{00000000-0005-0000-0000-00009B950000}"/>
    <cellStyle name="强调文字颜色 3 2 4 4" xfId="14714" xr:uid="{00000000-0005-0000-0000-00009C950000}"/>
    <cellStyle name="强调文字颜色 3 2 4 4 2" xfId="39598" xr:uid="{00000000-0005-0000-0000-00009D950000}"/>
    <cellStyle name="强调文字颜色 3 2 4 5" xfId="20825" xr:uid="{00000000-0005-0000-0000-00009E950000}"/>
    <cellStyle name="强调文字颜色 3 2 5" xfId="6544" xr:uid="{00000000-0005-0000-0000-00009F950000}"/>
    <cellStyle name="强调文字颜色 3 2 5 2" xfId="39374" xr:uid="{00000000-0005-0000-0000-0000A0950000}"/>
    <cellStyle name="强调文字颜色 3 2 6" xfId="8080" xr:uid="{00000000-0005-0000-0000-0000A1950000}"/>
    <cellStyle name="强调文字颜色 3 2 6 2" xfId="22161" xr:uid="{00000000-0005-0000-0000-0000A2950000}"/>
    <cellStyle name="强调文字颜色 3 2 7" xfId="14715" xr:uid="{00000000-0005-0000-0000-0000A3950000}"/>
    <cellStyle name="强调文字颜色 3 2 7 2" xfId="39599" xr:uid="{00000000-0005-0000-0000-0000A4950000}"/>
    <cellStyle name="强调文字颜色 3 2 8" xfId="18195" xr:uid="{00000000-0005-0000-0000-0000A5950000}"/>
    <cellStyle name="强调文字颜色 3 2 8 2" xfId="39600" xr:uid="{00000000-0005-0000-0000-0000A6950000}"/>
    <cellStyle name="强调文字颜色 3 2 9" xfId="17649" xr:uid="{00000000-0005-0000-0000-0000A7950000}"/>
    <cellStyle name="强调文字颜色 3 2 9 2" xfId="39601" xr:uid="{00000000-0005-0000-0000-0000A8950000}"/>
    <cellStyle name="强调文字颜色 3 2 9 3" xfId="43094" xr:uid="{00000000-0005-0000-0000-0000A9950000}"/>
    <cellStyle name="强调文字颜色 3 3" xfId="217" xr:uid="{00000000-0005-0000-0000-0000AA950000}"/>
    <cellStyle name="强调文字颜色 3 3 10" xfId="39602" xr:uid="{00000000-0005-0000-0000-0000AB950000}"/>
    <cellStyle name="强调文字颜色 3 3 2" xfId="385" xr:uid="{00000000-0005-0000-0000-0000AC950000}"/>
    <cellStyle name="强调文字颜色 3 3 2 2" xfId="3222" xr:uid="{00000000-0005-0000-0000-0000AD950000}"/>
    <cellStyle name="强调文字颜色 3 3 2 2 2" xfId="14716" xr:uid="{00000000-0005-0000-0000-0000AE950000}"/>
    <cellStyle name="强调文字颜色 3 3 2 2 2 2" xfId="39604" xr:uid="{00000000-0005-0000-0000-0000AF950000}"/>
    <cellStyle name="强调文字颜色 3 3 2 2 3" xfId="14717" xr:uid="{00000000-0005-0000-0000-0000B0950000}"/>
    <cellStyle name="强调文字颜色 3 3 2 2 3 2" xfId="39605" xr:uid="{00000000-0005-0000-0000-0000B1950000}"/>
    <cellStyle name="强调文字颜色 3 3 2 2 4" xfId="14718" xr:uid="{00000000-0005-0000-0000-0000B2950000}"/>
    <cellStyle name="强调文字颜色 3 3 2 2 4 2" xfId="39606" xr:uid="{00000000-0005-0000-0000-0000B3950000}"/>
    <cellStyle name="强调文字颜色 3 3 2 2 5" xfId="37111" xr:uid="{00000000-0005-0000-0000-0000B4950000}"/>
    <cellStyle name="强调文字颜色 3 3 2 3" xfId="6548" xr:uid="{00000000-0005-0000-0000-0000B5950000}"/>
    <cellStyle name="强调文字颜色 3 3 2 3 2" xfId="39607" xr:uid="{00000000-0005-0000-0000-0000B6950000}"/>
    <cellStyle name="强调文字颜色 3 3 2 4" xfId="8083" xr:uid="{00000000-0005-0000-0000-0000B7950000}"/>
    <cellStyle name="强调文字颜色 3 3 2 4 2" xfId="39608" xr:uid="{00000000-0005-0000-0000-0000B8950000}"/>
    <cellStyle name="强调文字颜色 3 3 2 5" xfId="14719" xr:uid="{00000000-0005-0000-0000-0000B9950000}"/>
    <cellStyle name="强调文字颜色 3 3 2 5 2" xfId="39609" xr:uid="{00000000-0005-0000-0000-0000BA950000}"/>
    <cellStyle name="强调文字颜色 3 3 2 6" xfId="17803" xr:uid="{00000000-0005-0000-0000-0000BB950000}"/>
    <cellStyle name="强调文字颜色 3 3 2 6 2" xfId="31524" xr:uid="{00000000-0005-0000-0000-0000BC950000}"/>
    <cellStyle name="强调文字颜色 3 3 2 7" xfId="16560" xr:uid="{00000000-0005-0000-0000-0000BD950000}"/>
    <cellStyle name="强调文字颜色 3 3 2 7 2" xfId="31526" xr:uid="{00000000-0005-0000-0000-0000BE950000}"/>
    <cellStyle name="强调文字颜色 3 3 2 7 3" xfId="42632" xr:uid="{00000000-0005-0000-0000-0000BF950000}"/>
    <cellStyle name="强调文字颜色 3 3 2 8" xfId="39603" xr:uid="{00000000-0005-0000-0000-0000C0950000}"/>
    <cellStyle name="强调文字颜色 3 3 3" xfId="3632" xr:uid="{00000000-0005-0000-0000-0000C1950000}"/>
    <cellStyle name="强调文字颜色 3 3 3 2" xfId="6549" xr:uid="{00000000-0005-0000-0000-0000C2950000}"/>
    <cellStyle name="强调文字颜色 3 3 3 2 2" xfId="29248" xr:uid="{00000000-0005-0000-0000-0000C3950000}"/>
    <cellStyle name="强调文字颜色 3 3 3 3" xfId="14720" xr:uid="{00000000-0005-0000-0000-0000C4950000}"/>
    <cellStyle name="强调文字颜色 3 3 3 3 2" xfId="39611" xr:uid="{00000000-0005-0000-0000-0000C5950000}"/>
    <cellStyle name="强调文字颜色 3 3 3 4" xfId="14721" xr:uid="{00000000-0005-0000-0000-0000C6950000}"/>
    <cellStyle name="强调文字颜色 3 3 3 4 2" xfId="39612" xr:uid="{00000000-0005-0000-0000-0000C7950000}"/>
    <cellStyle name="强调文字颜色 3 3 3 5" xfId="18197" xr:uid="{00000000-0005-0000-0000-0000C8950000}"/>
    <cellStyle name="强调文字颜色 3 3 3 5 2" xfId="39613" xr:uid="{00000000-0005-0000-0000-0000C9950000}"/>
    <cellStyle name="强调文字颜色 3 3 3 6" xfId="39610" xr:uid="{00000000-0005-0000-0000-0000CA950000}"/>
    <cellStyle name="强调文字颜色 3 3 4" xfId="2968" xr:uid="{00000000-0005-0000-0000-0000CB950000}"/>
    <cellStyle name="强调文字颜色 3 3 4 2" xfId="14722" xr:uid="{00000000-0005-0000-0000-0000CC950000}"/>
    <cellStyle name="强调文字颜色 3 3 4 2 2" xfId="39615" xr:uid="{00000000-0005-0000-0000-0000CD950000}"/>
    <cellStyle name="强调文字颜色 3 3 4 3" xfId="12227" xr:uid="{00000000-0005-0000-0000-0000CE950000}"/>
    <cellStyle name="强调文字颜色 3 3 4 3 2" xfId="32924" xr:uid="{00000000-0005-0000-0000-0000CF950000}"/>
    <cellStyle name="强调文字颜色 3 3 4 4" xfId="12230" xr:uid="{00000000-0005-0000-0000-0000D0950000}"/>
    <cellStyle name="强调文字颜色 3 3 4 4 2" xfId="32929" xr:uid="{00000000-0005-0000-0000-0000D1950000}"/>
    <cellStyle name="强调文字颜色 3 3 4 5" xfId="39614" xr:uid="{00000000-0005-0000-0000-0000D2950000}"/>
    <cellStyle name="强调文字颜色 3 3 5" xfId="6547" xr:uid="{00000000-0005-0000-0000-0000D3950000}"/>
    <cellStyle name="强调文字颜色 3 3 5 2" xfId="8084" xr:uid="{00000000-0005-0000-0000-0000D4950000}"/>
    <cellStyle name="强调文字颜色 3 3 5 2 2" xfId="39617" xr:uid="{00000000-0005-0000-0000-0000D5950000}"/>
    <cellStyle name="强调文字颜色 3 3 5 3" xfId="14723" xr:uid="{00000000-0005-0000-0000-0000D6950000}"/>
    <cellStyle name="强调文字颜色 3 3 5 3 2" xfId="39618" xr:uid="{00000000-0005-0000-0000-0000D7950000}"/>
    <cellStyle name="强调文字颜色 3 3 5 4" xfId="39616" xr:uid="{00000000-0005-0000-0000-0000D8950000}"/>
    <cellStyle name="强调文字颜色 3 3 6" xfId="8082" xr:uid="{00000000-0005-0000-0000-0000D9950000}"/>
    <cellStyle name="强调文字颜色 3 3 6 2" xfId="14725" xr:uid="{00000000-0005-0000-0000-0000DA950000}"/>
    <cellStyle name="强调文字颜色 3 3 6 2 2" xfId="39620" xr:uid="{00000000-0005-0000-0000-0000DB950000}"/>
    <cellStyle name="强调文字颜色 3 3 6 3" xfId="14724" xr:uid="{00000000-0005-0000-0000-0000DC950000}"/>
    <cellStyle name="强调文字颜色 3 3 6 3 2" xfId="39621" xr:uid="{00000000-0005-0000-0000-0000DD950000}"/>
    <cellStyle name="强调文字颜色 3 3 6 4" xfId="39619" xr:uid="{00000000-0005-0000-0000-0000DE950000}"/>
    <cellStyle name="强调文字颜色 3 3 7" xfId="14726" xr:uid="{00000000-0005-0000-0000-0000DF950000}"/>
    <cellStyle name="强调文字颜色 3 3 7 2" xfId="39622" xr:uid="{00000000-0005-0000-0000-0000E0950000}"/>
    <cellStyle name="强调文字颜色 3 3 8" xfId="17554" xr:uid="{00000000-0005-0000-0000-0000E1950000}"/>
    <cellStyle name="强调文字颜色 3 3 8 2" xfId="39623" xr:uid="{00000000-0005-0000-0000-0000E2950000}"/>
    <cellStyle name="强调文字颜色 3 3 9" xfId="15724" xr:uid="{00000000-0005-0000-0000-0000E3950000}"/>
    <cellStyle name="强调文字颜色 3 3 9 2" xfId="39624" xr:uid="{00000000-0005-0000-0000-0000E4950000}"/>
    <cellStyle name="强调文字颜色 3 3 9 3" xfId="43095" xr:uid="{00000000-0005-0000-0000-0000E5950000}"/>
    <cellStyle name="强调文字颜色 3 4" xfId="218" xr:uid="{00000000-0005-0000-0000-0000E6950000}"/>
    <cellStyle name="强调文字颜色 3 4 10" xfId="39625" xr:uid="{00000000-0005-0000-0000-0000E7950000}"/>
    <cellStyle name="强调文字颜色 3 4 2" xfId="386" xr:uid="{00000000-0005-0000-0000-0000E8950000}"/>
    <cellStyle name="强调文字颜色 3 4 2 2" xfId="3633" xr:uid="{00000000-0005-0000-0000-0000E9950000}"/>
    <cellStyle name="强调文字颜色 3 4 2 2 2" xfId="14727" xr:uid="{00000000-0005-0000-0000-0000EA950000}"/>
    <cellStyle name="强调文字颜色 3 4 2 2 2 2" xfId="39627" xr:uid="{00000000-0005-0000-0000-0000EB950000}"/>
    <cellStyle name="强调文字颜色 3 4 2 2 3" xfId="14728" xr:uid="{00000000-0005-0000-0000-0000EC950000}"/>
    <cellStyle name="强调文字颜色 3 4 2 2 3 2" xfId="39629" xr:uid="{00000000-0005-0000-0000-0000ED950000}"/>
    <cellStyle name="强调文字颜色 3 4 2 2 4" xfId="14730" xr:uid="{00000000-0005-0000-0000-0000EE950000}"/>
    <cellStyle name="强调文字颜色 3 4 2 2 4 2" xfId="39631" xr:uid="{00000000-0005-0000-0000-0000EF950000}"/>
    <cellStyle name="强调文字颜色 3 4 2 2 5" xfId="39626" xr:uid="{00000000-0005-0000-0000-0000F0950000}"/>
    <cellStyle name="强调文字颜色 3 4 2 3" xfId="6551" xr:uid="{00000000-0005-0000-0000-0000F1950000}"/>
    <cellStyle name="强调文字颜色 3 4 2 3 2" xfId="37757" xr:uid="{00000000-0005-0000-0000-0000F2950000}"/>
    <cellStyle name="强调文字颜色 3 4 2 4" xfId="8086" xr:uid="{00000000-0005-0000-0000-0000F3950000}"/>
    <cellStyle name="强调文字颜色 3 4 2 4 2" xfId="37759" xr:uid="{00000000-0005-0000-0000-0000F4950000}"/>
    <cellStyle name="强调文字颜色 3 4 2 5" xfId="13572" xr:uid="{00000000-0005-0000-0000-0000F5950000}"/>
    <cellStyle name="强调文字颜色 3 4 2 5 2" xfId="36839" xr:uid="{00000000-0005-0000-0000-0000F6950000}"/>
    <cellStyle name="强调文字颜色 3 4 2 6" xfId="18198" xr:uid="{00000000-0005-0000-0000-0000F7950000}"/>
    <cellStyle name="强调文字颜色 3 4 2 6 2" xfId="36842" xr:uid="{00000000-0005-0000-0000-0000F8950000}"/>
    <cellStyle name="强调文字颜色 3 4 2 7" xfId="16559" xr:uid="{00000000-0005-0000-0000-0000F9950000}"/>
    <cellStyle name="强调文字颜色 3 4 2 7 2" xfId="36845" xr:uid="{00000000-0005-0000-0000-0000FA950000}"/>
    <cellStyle name="强调文字颜色 3 4 2 7 3" xfId="42840" xr:uid="{00000000-0005-0000-0000-0000FB950000}"/>
    <cellStyle name="强调文字颜色 3 4 2 8" xfId="35238" xr:uid="{00000000-0005-0000-0000-0000FC950000}"/>
    <cellStyle name="强调文字颜色 3 4 3" xfId="3634" xr:uid="{00000000-0005-0000-0000-0000FD950000}"/>
    <cellStyle name="强调文字颜色 3 4 3 2" xfId="6552" xr:uid="{00000000-0005-0000-0000-0000FE950000}"/>
    <cellStyle name="强调文字颜色 3 4 3 2 2" xfId="39633" xr:uid="{00000000-0005-0000-0000-0000FF950000}"/>
    <cellStyle name="强调文字颜色 3 4 3 3" xfId="14731" xr:uid="{00000000-0005-0000-0000-000000960000}"/>
    <cellStyle name="强调文字颜色 3 4 3 3 2" xfId="39634" xr:uid="{00000000-0005-0000-0000-000001960000}"/>
    <cellStyle name="强调文字颜色 3 4 3 4" xfId="14732" xr:uid="{00000000-0005-0000-0000-000002960000}"/>
    <cellStyle name="强调文字颜色 3 4 3 4 2" xfId="39635" xr:uid="{00000000-0005-0000-0000-000003960000}"/>
    <cellStyle name="强调文字颜色 3 4 3 5" xfId="18199" xr:uid="{00000000-0005-0000-0000-000004960000}"/>
    <cellStyle name="强调文字颜色 3 4 3 5 2" xfId="39636" xr:uid="{00000000-0005-0000-0000-000005960000}"/>
    <cellStyle name="强调文字颜色 3 4 3 6" xfId="39632" xr:uid="{00000000-0005-0000-0000-000006960000}"/>
    <cellStyle name="强调文字颜色 3 4 4" xfId="2971" xr:uid="{00000000-0005-0000-0000-000007960000}"/>
    <cellStyle name="强调文字颜色 3 4 4 2" xfId="14733" xr:uid="{00000000-0005-0000-0000-000008960000}"/>
    <cellStyle name="强调文字颜色 3 4 4 2 2" xfId="39638" xr:uid="{00000000-0005-0000-0000-000009960000}"/>
    <cellStyle name="强调文字颜色 3 4 4 3" xfId="14734" xr:uid="{00000000-0005-0000-0000-00000A960000}"/>
    <cellStyle name="强调文字颜色 3 4 4 3 2" xfId="39639" xr:uid="{00000000-0005-0000-0000-00000B960000}"/>
    <cellStyle name="强调文字颜色 3 4 4 4" xfId="14735" xr:uid="{00000000-0005-0000-0000-00000C960000}"/>
    <cellStyle name="强调文字颜色 3 4 4 4 2" xfId="39640" xr:uid="{00000000-0005-0000-0000-00000D960000}"/>
    <cellStyle name="强调文字颜色 3 4 4 5" xfId="39637" xr:uid="{00000000-0005-0000-0000-00000E960000}"/>
    <cellStyle name="强调文字颜色 3 4 5" xfId="6550" xr:uid="{00000000-0005-0000-0000-00000F960000}"/>
    <cellStyle name="强调文字颜色 3 4 5 2" xfId="39641" xr:uid="{00000000-0005-0000-0000-000010960000}"/>
    <cellStyle name="强调文字颜色 3 4 6" xfId="8085" xr:uid="{00000000-0005-0000-0000-000011960000}"/>
    <cellStyle name="强调文字颜色 3 4 6 2" xfId="39642" xr:uid="{00000000-0005-0000-0000-000012960000}"/>
    <cellStyle name="强调文字颜色 3 4 7" xfId="14736" xr:uid="{00000000-0005-0000-0000-000013960000}"/>
    <cellStyle name="强调文字颜色 3 4 7 2" xfId="39643" xr:uid="{00000000-0005-0000-0000-000014960000}"/>
    <cellStyle name="强调文字颜色 3 4 8" xfId="17557" xr:uid="{00000000-0005-0000-0000-000015960000}"/>
    <cellStyle name="强调文字颜色 3 4 8 2" xfId="39644" xr:uid="{00000000-0005-0000-0000-000016960000}"/>
    <cellStyle name="强调文字颜色 3 4 9" xfId="15723" xr:uid="{00000000-0005-0000-0000-000017960000}"/>
    <cellStyle name="强调文字颜色 3 4 9 2" xfId="39645" xr:uid="{00000000-0005-0000-0000-000018960000}"/>
    <cellStyle name="强调文字颜色 3 4 9 3" xfId="43096" xr:uid="{00000000-0005-0000-0000-000019960000}"/>
    <cellStyle name="强调文字颜色 3 5" xfId="219" xr:uid="{00000000-0005-0000-0000-00001A960000}"/>
    <cellStyle name="强调文字颜色 3 5 2" xfId="387" xr:uid="{00000000-0005-0000-0000-00001B960000}"/>
    <cellStyle name="强调文字颜色 3 5 2 2" xfId="8088" xr:uid="{00000000-0005-0000-0000-00001C960000}"/>
    <cellStyle name="强调文字颜色 3 5 2 2 2" xfId="39648" xr:uid="{00000000-0005-0000-0000-00001D960000}"/>
    <cellStyle name="强调文字颜色 3 5 2 3" xfId="8896" xr:uid="{00000000-0005-0000-0000-00001E960000}"/>
    <cellStyle name="强调文字颜色 3 5 2 3 2" xfId="28596" xr:uid="{00000000-0005-0000-0000-00001F960000}"/>
    <cellStyle name="强调文字颜色 3 5 2 4" xfId="16557" xr:uid="{00000000-0005-0000-0000-000020960000}"/>
    <cellStyle name="强调文字颜色 3 5 2 4 2" xfId="38429" xr:uid="{00000000-0005-0000-0000-000021960000}"/>
    <cellStyle name="强调文字颜色 3 5 2 4 3" xfId="42880" xr:uid="{00000000-0005-0000-0000-000022960000}"/>
    <cellStyle name="强调文字颜色 3 5 2 5" xfId="39647" xr:uid="{00000000-0005-0000-0000-000023960000}"/>
    <cellStyle name="强调文字颜色 3 5 3" xfId="2973" xr:uid="{00000000-0005-0000-0000-000024960000}"/>
    <cellStyle name="强调文字颜色 3 5 3 2" xfId="14737" xr:uid="{00000000-0005-0000-0000-000025960000}"/>
    <cellStyle name="强调文字颜色 3 5 3 2 2" xfId="39650" xr:uid="{00000000-0005-0000-0000-000026960000}"/>
    <cellStyle name="强调文字颜色 3 5 3 3" xfId="14738" xr:uid="{00000000-0005-0000-0000-000027960000}"/>
    <cellStyle name="强调文字颜色 3 5 3 3 2" xfId="39651" xr:uid="{00000000-0005-0000-0000-000028960000}"/>
    <cellStyle name="强调文字颜色 3 5 3 4" xfId="14739" xr:uid="{00000000-0005-0000-0000-000029960000}"/>
    <cellStyle name="强调文字颜色 3 5 3 4 2" xfId="39652" xr:uid="{00000000-0005-0000-0000-00002A960000}"/>
    <cellStyle name="强调文字颜色 3 5 3 5" xfId="39649" xr:uid="{00000000-0005-0000-0000-00002B960000}"/>
    <cellStyle name="强调文字颜色 3 5 4" xfId="6553" xr:uid="{00000000-0005-0000-0000-00002C960000}"/>
    <cellStyle name="强调文字颜色 3 5 4 2" xfId="8089" xr:uid="{00000000-0005-0000-0000-00002D960000}"/>
    <cellStyle name="强调文字颜色 3 5 4 2 2" xfId="39654" xr:uid="{00000000-0005-0000-0000-00002E960000}"/>
    <cellStyle name="强调文字颜色 3 5 4 3" xfId="14740" xr:uid="{00000000-0005-0000-0000-00002F960000}"/>
    <cellStyle name="强调文字颜色 3 5 4 3 2" xfId="39655" xr:uid="{00000000-0005-0000-0000-000030960000}"/>
    <cellStyle name="强调文字颜色 3 5 4 4" xfId="39653" xr:uid="{00000000-0005-0000-0000-000031960000}"/>
    <cellStyle name="强调文字颜色 3 5 5" xfId="8087" xr:uid="{00000000-0005-0000-0000-000032960000}"/>
    <cellStyle name="强调文字颜色 3 5 5 2" xfId="9032" xr:uid="{00000000-0005-0000-0000-000033960000}"/>
    <cellStyle name="强调文字颜色 3 5 5 2 2" xfId="27271" xr:uid="{00000000-0005-0000-0000-000034960000}"/>
    <cellStyle name="强调文字颜色 3 5 5 3" xfId="14741" xr:uid="{00000000-0005-0000-0000-000035960000}"/>
    <cellStyle name="强调文字颜色 3 5 5 3 2" xfId="39657" xr:uid="{00000000-0005-0000-0000-000036960000}"/>
    <cellStyle name="强调文字颜色 3 5 5 4" xfId="39656" xr:uid="{00000000-0005-0000-0000-000037960000}"/>
    <cellStyle name="强调文字颜色 3 5 6" xfId="14742" xr:uid="{00000000-0005-0000-0000-000038960000}"/>
    <cellStyle name="强调文字颜色 3 5 6 2" xfId="39658" xr:uid="{00000000-0005-0000-0000-000039960000}"/>
    <cellStyle name="强调文字颜色 3 5 7" xfId="17559" xr:uid="{00000000-0005-0000-0000-00003A960000}"/>
    <cellStyle name="强调文字颜色 3 5 7 2" xfId="39659" xr:uid="{00000000-0005-0000-0000-00003B960000}"/>
    <cellStyle name="强调文字颜色 3 5 8" xfId="17546" xr:uid="{00000000-0005-0000-0000-00003C960000}"/>
    <cellStyle name="强调文字颜色 3 5 8 2" xfId="39660" xr:uid="{00000000-0005-0000-0000-00003D960000}"/>
    <cellStyle name="强调文字颜色 3 5 8 3" xfId="43097" xr:uid="{00000000-0005-0000-0000-00003E960000}"/>
    <cellStyle name="强调文字颜色 3 5 9" xfId="39646" xr:uid="{00000000-0005-0000-0000-00003F960000}"/>
    <cellStyle name="强调文字颜色 3 6" xfId="2975" xr:uid="{00000000-0005-0000-0000-000040960000}"/>
    <cellStyle name="强调文字颜色 3 6 2" xfId="6554" xr:uid="{00000000-0005-0000-0000-000041960000}"/>
    <cellStyle name="强调文字颜色 3 6 2 2" xfId="7712" xr:uid="{00000000-0005-0000-0000-000042960000}"/>
    <cellStyle name="强调文字颜色 3 6 2 2 2" xfId="14252" xr:uid="{00000000-0005-0000-0000-000043960000}"/>
    <cellStyle name="强调文字颜色 3 6 2 2 2 2" xfId="38371" xr:uid="{00000000-0005-0000-0000-000044960000}"/>
    <cellStyle name="强调文字颜色 3 6 2 2 3" xfId="14743" xr:uid="{00000000-0005-0000-0000-000045960000}"/>
    <cellStyle name="强调文字颜色 3 6 2 2 3 2" xfId="38373" xr:uid="{00000000-0005-0000-0000-000046960000}"/>
    <cellStyle name="强调文字颜色 3 6 2 2 4" xfId="39661" xr:uid="{00000000-0005-0000-0000-000047960000}"/>
    <cellStyle name="强调文字颜色 3 6 2 3" xfId="11822" xr:uid="{00000000-0005-0000-0000-000048960000}"/>
    <cellStyle name="强调文字颜色 3 6 2 3 2" xfId="31873" xr:uid="{00000000-0005-0000-0000-000049960000}"/>
    <cellStyle name="强调文字颜色 3 6 2 4" xfId="15804" xr:uid="{00000000-0005-0000-0000-00004A960000}"/>
    <cellStyle name="强调文字颜色 3 6 2 4 2" xfId="31876" xr:uid="{00000000-0005-0000-0000-00004B960000}"/>
    <cellStyle name="强调文字颜色 3 6 2 4 3" xfId="42635" xr:uid="{00000000-0005-0000-0000-00004C960000}"/>
    <cellStyle name="强调文字颜色 3 6 2 5" xfId="35643" xr:uid="{00000000-0005-0000-0000-00004D960000}"/>
    <cellStyle name="强调文字颜色 3 6 3" xfId="13061" xr:uid="{00000000-0005-0000-0000-00004E960000}"/>
    <cellStyle name="强调文字颜色 3 6 3 2" xfId="14744" xr:uid="{00000000-0005-0000-0000-00004F960000}"/>
    <cellStyle name="强调文字颜色 3 6 3 2 2" xfId="39662" xr:uid="{00000000-0005-0000-0000-000050960000}"/>
    <cellStyle name="强调文字颜色 3 6 3 3" xfId="35645" xr:uid="{00000000-0005-0000-0000-000051960000}"/>
    <cellStyle name="强调文字颜色 3 6 4" xfId="12630" xr:uid="{00000000-0005-0000-0000-000052960000}"/>
    <cellStyle name="强调文字颜色 3 6 4 2" xfId="33916" xr:uid="{00000000-0005-0000-0000-000053960000}"/>
    <cellStyle name="强调文字颜色 3 6 5" xfId="17561" xr:uid="{00000000-0005-0000-0000-000054960000}"/>
    <cellStyle name="强调文字颜色 3 6 5 2" xfId="35647" xr:uid="{00000000-0005-0000-0000-000055960000}"/>
    <cellStyle name="强调文字颜色 3 6 6" xfId="15474" xr:uid="{00000000-0005-0000-0000-000056960000}"/>
    <cellStyle name="强调文字颜色 3 6 6 2" xfId="39663" xr:uid="{00000000-0005-0000-0000-000057960000}"/>
    <cellStyle name="强调文字颜色 3 6 6 3" xfId="43098" xr:uid="{00000000-0005-0000-0000-000058960000}"/>
    <cellStyle name="强调文字颜色 3 6 7" xfId="35641" xr:uid="{00000000-0005-0000-0000-000059960000}"/>
    <cellStyle name="强调文字颜色 3 7" xfId="2978" xr:uid="{00000000-0005-0000-0000-00005A960000}"/>
    <cellStyle name="强调文字颜色 3 7 2" xfId="6555" xr:uid="{00000000-0005-0000-0000-00005B960000}"/>
    <cellStyle name="强调文字颜色 3 7 2 2" xfId="8090" xr:uid="{00000000-0005-0000-0000-00005C960000}"/>
    <cellStyle name="强调文字颜色 3 7 2 2 2" xfId="32125" xr:uid="{00000000-0005-0000-0000-00005D960000}"/>
    <cellStyle name="强调文字颜色 3 7 2 3" xfId="14745" xr:uid="{00000000-0005-0000-0000-00005E960000}"/>
    <cellStyle name="强调文字颜色 3 7 2 3 2" xfId="39666" xr:uid="{00000000-0005-0000-0000-00005F960000}"/>
    <cellStyle name="强调文字颜色 3 7 2 4" xfId="39665" xr:uid="{00000000-0005-0000-0000-000060960000}"/>
    <cellStyle name="强调文字颜色 3 7 3" xfId="14746" xr:uid="{00000000-0005-0000-0000-000061960000}"/>
    <cellStyle name="强调文字颜色 3 7 3 2" xfId="39667" xr:uid="{00000000-0005-0000-0000-000062960000}"/>
    <cellStyle name="强调文字颜色 3 7 4" xfId="14747" xr:uid="{00000000-0005-0000-0000-000063960000}"/>
    <cellStyle name="强调文字颜色 3 7 4 2" xfId="39668" xr:uid="{00000000-0005-0000-0000-000064960000}"/>
    <cellStyle name="强调文字颜色 3 7 5" xfId="17564" xr:uid="{00000000-0005-0000-0000-000065960000}"/>
    <cellStyle name="强调文字颜色 3 7 5 2" xfId="39669" xr:uid="{00000000-0005-0000-0000-000066960000}"/>
    <cellStyle name="强调文字颜色 3 7 6" xfId="39664" xr:uid="{00000000-0005-0000-0000-000067960000}"/>
    <cellStyle name="强调文字颜色 3 8" xfId="2980" xr:uid="{00000000-0005-0000-0000-000068960000}"/>
    <cellStyle name="强调文字颜色 3 8 2" xfId="6556" xr:uid="{00000000-0005-0000-0000-000069960000}"/>
    <cellStyle name="强调文字颜色 3 8 2 2" xfId="8091" xr:uid="{00000000-0005-0000-0000-00006A960000}"/>
    <cellStyle name="强调文字颜色 3 8 2 2 2" xfId="39671" xr:uid="{00000000-0005-0000-0000-00006B960000}"/>
    <cellStyle name="强调文字颜色 3 8 2 3" xfId="14748" xr:uid="{00000000-0005-0000-0000-00006C960000}"/>
    <cellStyle name="强调文字颜色 3 8 2 3 2" xfId="39672" xr:uid="{00000000-0005-0000-0000-00006D960000}"/>
    <cellStyle name="强调文字颜色 3 8 2 4" xfId="39670" xr:uid="{00000000-0005-0000-0000-00006E960000}"/>
    <cellStyle name="强调文字颜色 3 8 3" xfId="11101" xr:uid="{00000000-0005-0000-0000-00006F960000}"/>
    <cellStyle name="强调文字颜色 3 8 3 2" xfId="21344" xr:uid="{00000000-0005-0000-0000-000070960000}"/>
    <cellStyle name="强调文字颜色 3 8 4" xfId="9777" xr:uid="{00000000-0005-0000-0000-000071960000}"/>
    <cellStyle name="强调文字颜色 3 8 4 2" xfId="21359" xr:uid="{00000000-0005-0000-0000-000072960000}"/>
    <cellStyle name="强调文字颜色 3 8 5" xfId="17566" xr:uid="{00000000-0005-0000-0000-000073960000}"/>
    <cellStyle name="强调文字颜色 3 8 5 2" xfId="21384" xr:uid="{00000000-0005-0000-0000-000074960000}"/>
    <cellStyle name="强调文字颜色 3 8 6" xfId="36606" xr:uid="{00000000-0005-0000-0000-000075960000}"/>
    <cellStyle name="强调文字颜色 3 9" xfId="993" xr:uid="{00000000-0005-0000-0000-000076960000}"/>
    <cellStyle name="强调文字颜色 3 9 2" xfId="6557" xr:uid="{00000000-0005-0000-0000-000077960000}"/>
    <cellStyle name="强调文字颜色 3 9 2 2" xfId="8092" xr:uid="{00000000-0005-0000-0000-000078960000}"/>
    <cellStyle name="强调文字颜色 3 9 2 2 2" xfId="39674" xr:uid="{00000000-0005-0000-0000-000079960000}"/>
    <cellStyle name="强调文字颜色 3 9 2 3" xfId="14749" xr:uid="{00000000-0005-0000-0000-00007A960000}"/>
    <cellStyle name="强调文字颜色 3 9 2 3 2" xfId="39675" xr:uid="{00000000-0005-0000-0000-00007B960000}"/>
    <cellStyle name="强调文字颜色 3 9 2 4" xfId="39673" xr:uid="{00000000-0005-0000-0000-00007C960000}"/>
    <cellStyle name="强调文字颜色 3 9 3" xfId="11059" xr:uid="{00000000-0005-0000-0000-00007D960000}"/>
    <cellStyle name="强调文字颜色 3 9 3 2" xfId="21770" xr:uid="{00000000-0005-0000-0000-00007E960000}"/>
    <cellStyle name="强调文字颜色 3 9 4" xfId="9819" xr:uid="{00000000-0005-0000-0000-00007F960000}"/>
    <cellStyle name="强调文字颜色 3 9 4 2" xfId="21031" xr:uid="{00000000-0005-0000-0000-000080960000}"/>
    <cellStyle name="强调文字颜色 3 9 5" xfId="15716" xr:uid="{00000000-0005-0000-0000-000081960000}"/>
    <cellStyle name="强调文字颜色 3 9 5 2" xfId="22601" xr:uid="{00000000-0005-0000-0000-000082960000}"/>
    <cellStyle name="强调文字颜色 3 9 6" xfId="36608" xr:uid="{00000000-0005-0000-0000-000083960000}"/>
    <cellStyle name="强调文字颜色 4 10" xfId="552" xr:uid="{00000000-0005-0000-0000-000084960000}"/>
    <cellStyle name="强调文字颜色 4 10 2" xfId="6558" xr:uid="{00000000-0005-0000-0000-000085960000}"/>
    <cellStyle name="强调文字颜色 4 10 2 2" xfId="8093" xr:uid="{00000000-0005-0000-0000-000086960000}"/>
    <cellStyle name="强调文字颜色 4 10 2 2 2" xfId="39677" xr:uid="{00000000-0005-0000-0000-000087960000}"/>
    <cellStyle name="强调文字颜色 4 10 2 3" xfId="12325" xr:uid="{00000000-0005-0000-0000-000088960000}"/>
    <cellStyle name="强调文字颜色 4 10 2 3 2" xfId="33171" xr:uid="{00000000-0005-0000-0000-000089960000}"/>
    <cellStyle name="强调文字颜色 4 10 2 4" xfId="39676" xr:uid="{00000000-0005-0000-0000-00008A960000}"/>
    <cellStyle name="强调文字颜色 4 10 3" xfId="9785" xr:uid="{00000000-0005-0000-0000-00008B960000}"/>
    <cellStyle name="强调文字颜色 4 10 3 2" xfId="21274" xr:uid="{00000000-0005-0000-0000-00008C960000}"/>
    <cellStyle name="强调文字颜色 4 10 4" xfId="8951" xr:uid="{00000000-0005-0000-0000-00008D960000}"/>
    <cellStyle name="强调文字颜色 4 10 4 2" xfId="27838" xr:uid="{00000000-0005-0000-0000-00008E960000}"/>
    <cellStyle name="强调文字颜色 4 10 5" xfId="15564" xr:uid="{00000000-0005-0000-0000-00008F960000}"/>
    <cellStyle name="强调文字颜色 4 10 5 2" xfId="27846" xr:uid="{00000000-0005-0000-0000-000090960000}"/>
    <cellStyle name="强调文字颜色 4 10 6" xfId="21209" xr:uid="{00000000-0005-0000-0000-000091960000}"/>
    <cellStyle name="强调文字颜色 4 11" xfId="3635" xr:uid="{00000000-0005-0000-0000-000092960000}"/>
    <cellStyle name="强调文字颜色 4 11 2" xfId="6559" xr:uid="{00000000-0005-0000-0000-000093960000}"/>
    <cellStyle name="强调文字颜色 4 11 2 2" xfId="8094" xr:uid="{00000000-0005-0000-0000-000094960000}"/>
    <cellStyle name="强调文字颜色 4 11 2 2 2" xfId="34318" xr:uid="{00000000-0005-0000-0000-000095960000}"/>
    <cellStyle name="强调文字颜色 4 11 2 3" xfId="14750" xr:uid="{00000000-0005-0000-0000-000096960000}"/>
    <cellStyle name="强调文字颜色 4 11 2 3 2" xfId="39680" xr:uid="{00000000-0005-0000-0000-000097960000}"/>
    <cellStyle name="强调文字颜色 4 11 2 4" xfId="39679" xr:uid="{00000000-0005-0000-0000-000098960000}"/>
    <cellStyle name="强调文字颜色 4 11 3" xfId="14751" xr:uid="{00000000-0005-0000-0000-000099960000}"/>
    <cellStyle name="强调文字颜色 4 11 3 2" xfId="39681" xr:uid="{00000000-0005-0000-0000-00009A960000}"/>
    <cellStyle name="强调文字颜色 4 11 4" xfId="14752" xr:uid="{00000000-0005-0000-0000-00009B960000}"/>
    <cellStyle name="强调文字颜色 4 11 4 2" xfId="39682" xr:uid="{00000000-0005-0000-0000-00009C960000}"/>
    <cellStyle name="强调文字颜色 4 11 5" xfId="18200" xr:uid="{00000000-0005-0000-0000-00009D960000}"/>
    <cellStyle name="强调文字颜色 4 11 5 2" xfId="39683" xr:uid="{00000000-0005-0000-0000-00009E960000}"/>
    <cellStyle name="强调文字颜色 4 11 6" xfId="39678" xr:uid="{00000000-0005-0000-0000-00009F960000}"/>
    <cellStyle name="强调文字颜色 4 12" xfId="3636" xr:uid="{00000000-0005-0000-0000-0000A0960000}"/>
    <cellStyle name="强调文字颜色 4 12 2" xfId="6560" xr:uid="{00000000-0005-0000-0000-0000A1960000}"/>
    <cellStyle name="强调文字颜色 4 12 2 2" xfId="39685" xr:uid="{00000000-0005-0000-0000-0000A2960000}"/>
    <cellStyle name="强调文字颜色 4 12 3" xfId="14753" xr:uid="{00000000-0005-0000-0000-0000A3960000}"/>
    <cellStyle name="强调文字颜色 4 12 3 2" xfId="39686" xr:uid="{00000000-0005-0000-0000-0000A4960000}"/>
    <cellStyle name="强调文字颜色 4 12 4" xfId="14754" xr:uid="{00000000-0005-0000-0000-0000A5960000}"/>
    <cellStyle name="强调文字颜色 4 12 4 2" xfId="39687" xr:uid="{00000000-0005-0000-0000-0000A6960000}"/>
    <cellStyle name="强调文字颜色 4 12 5" xfId="18201" xr:uid="{00000000-0005-0000-0000-0000A7960000}"/>
    <cellStyle name="强调文字颜色 4 12 5 2" xfId="39688" xr:uid="{00000000-0005-0000-0000-0000A8960000}"/>
    <cellStyle name="强调文字颜色 4 12 6" xfId="39684" xr:uid="{00000000-0005-0000-0000-0000A9960000}"/>
    <cellStyle name="强调文字颜色 4 2" xfId="220" xr:uid="{00000000-0005-0000-0000-0000AA960000}"/>
    <cellStyle name="强调文字颜色 4 2 10" xfId="39689" xr:uid="{00000000-0005-0000-0000-0000AB960000}"/>
    <cellStyle name="强调文字颜色 4 2 2" xfId="388" xr:uid="{00000000-0005-0000-0000-0000AC960000}"/>
    <cellStyle name="强调文字颜色 4 2 2 2" xfId="1666" xr:uid="{00000000-0005-0000-0000-0000AD960000}"/>
    <cellStyle name="强调文字颜色 4 2 2 2 2" xfId="14755" xr:uid="{00000000-0005-0000-0000-0000AE960000}"/>
    <cellStyle name="强调文字颜色 4 2 2 2 2 2" xfId="39691" xr:uid="{00000000-0005-0000-0000-0000AF960000}"/>
    <cellStyle name="强调文字颜色 4 2 2 2 3" xfId="14756" xr:uid="{00000000-0005-0000-0000-0000B0960000}"/>
    <cellStyle name="强调文字颜色 4 2 2 2 3 2" xfId="39692" xr:uid="{00000000-0005-0000-0000-0000B1960000}"/>
    <cellStyle name="强调文字颜色 4 2 2 2 4" xfId="14757" xr:uid="{00000000-0005-0000-0000-0000B2960000}"/>
    <cellStyle name="强调文字颜色 4 2 2 2 4 2" xfId="39693" xr:uid="{00000000-0005-0000-0000-0000B3960000}"/>
    <cellStyle name="强调文字颜色 4 2 2 2 5" xfId="36735" xr:uid="{00000000-0005-0000-0000-0000B4960000}"/>
    <cellStyle name="强调文字颜色 4 2 2 3" xfId="6562" xr:uid="{00000000-0005-0000-0000-0000B5960000}"/>
    <cellStyle name="强调文字颜色 4 2 2 3 2" xfId="36737" xr:uid="{00000000-0005-0000-0000-0000B6960000}"/>
    <cellStyle name="强调文字颜色 4 2 2 4" xfId="8096" xr:uid="{00000000-0005-0000-0000-0000B7960000}"/>
    <cellStyle name="强调文字颜色 4 2 2 4 2" xfId="36739" xr:uid="{00000000-0005-0000-0000-0000B8960000}"/>
    <cellStyle name="强调文字颜色 4 2 2 5" xfId="14758" xr:uid="{00000000-0005-0000-0000-0000B9960000}"/>
    <cellStyle name="强调文字颜色 4 2 2 5 2" xfId="39694" xr:uid="{00000000-0005-0000-0000-0000BA960000}"/>
    <cellStyle name="强调文字颜色 4 2 2 6" xfId="16308" xr:uid="{00000000-0005-0000-0000-0000BB960000}"/>
    <cellStyle name="强调文字颜色 4 2 2 6 2" xfId="30169" xr:uid="{00000000-0005-0000-0000-0000BC960000}"/>
    <cellStyle name="强调文字颜色 4 2 2 7" xfId="16556" xr:uid="{00000000-0005-0000-0000-0000BD960000}"/>
    <cellStyle name="强调文字颜色 4 2 2 7 2" xfId="39695" xr:uid="{00000000-0005-0000-0000-0000BE960000}"/>
    <cellStyle name="强调文字颜色 4 2 2 7 3" xfId="43099" xr:uid="{00000000-0005-0000-0000-0000BF960000}"/>
    <cellStyle name="强调文字颜色 4 2 2 8" xfId="39690" xr:uid="{00000000-0005-0000-0000-0000C0960000}"/>
    <cellStyle name="强调文字颜色 4 2 3" xfId="3637" xr:uid="{00000000-0005-0000-0000-0000C1960000}"/>
    <cellStyle name="强调文字颜色 4 2 3 2" xfId="6563" xr:uid="{00000000-0005-0000-0000-0000C2960000}"/>
    <cellStyle name="强调文字颜色 4 2 3 2 2" xfId="38302" xr:uid="{00000000-0005-0000-0000-0000C3960000}"/>
    <cellStyle name="强调文字颜色 4 2 3 3" xfId="14759" xr:uid="{00000000-0005-0000-0000-0000C4960000}"/>
    <cellStyle name="强调文字颜色 4 2 3 3 2" xfId="39697" xr:uid="{00000000-0005-0000-0000-0000C5960000}"/>
    <cellStyle name="强调文字颜色 4 2 3 4" xfId="14760" xr:uid="{00000000-0005-0000-0000-0000C6960000}"/>
    <cellStyle name="强调文字颜色 4 2 3 4 2" xfId="39698" xr:uid="{00000000-0005-0000-0000-0000C7960000}"/>
    <cellStyle name="强调文字颜色 4 2 3 5" xfId="18202" xr:uid="{00000000-0005-0000-0000-0000C8960000}"/>
    <cellStyle name="强调文字颜色 4 2 3 5 2" xfId="22409" xr:uid="{00000000-0005-0000-0000-0000C9960000}"/>
    <cellStyle name="强调文字颜色 4 2 3 6" xfId="39696" xr:uid="{00000000-0005-0000-0000-0000CA960000}"/>
    <cellStyle name="强调文字颜色 4 2 4" xfId="1664" xr:uid="{00000000-0005-0000-0000-0000CB960000}"/>
    <cellStyle name="强调文字颜色 4 2 4 2" xfId="13914" xr:uid="{00000000-0005-0000-0000-0000CC960000}"/>
    <cellStyle name="强调文字颜色 4 2 4 2 2" xfId="37613" xr:uid="{00000000-0005-0000-0000-0000CD960000}"/>
    <cellStyle name="强调文字颜色 4 2 4 3" xfId="14761" xr:uid="{00000000-0005-0000-0000-0000CE960000}"/>
    <cellStyle name="强调文字颜色 4 2 4 3 2" xfId="39700" xr:uid="{00000000-0005-0000-0000-0000CF960000}"/>
    <cellStyle name="强调文字颜色 4 2 4 4" xfId="14762" xr:uid="{00000000-0005-0000-0000-0000D0960000}"/>
    <cellStyle name="强调文字颜色 4 2 4 4 2" xfId="39701" xr:uid="{00000000-0005-0000-0000-0000D1960000}"/>
    <cellStyle name="强调文字颜色 4 2 4 5" xfId="39699" xr:uid="{00000000-0005-0000-0000-0000D2960000}"/>
    <cellStyle name="强调文字颜色 4 2 5" xfId="6561" xr:uid="{00000000-0005-0000-0000-0000D3960000}"/>
    <cellStyle name="强调文字颜色 4 2 5 2" xfId="39702" xr:uid="{00000000-0005-0000-0000-0000D4960000}"/>
    <cellStyle name="强调文字颜色 4 2 6" xfId="8095" xr:uid="{00000000-0005-0000-0000-0000D5960000}"/>
    <cellStyle name="强调文字颜色 4 2 6 2" xfId="38712" xr:uid="{00000000-0005-0000-0000-0000D6960000}"/>
    <cellStyle name="强调文字颜色 4 2 7" xfId="14400" xr:uid="{00000000-0005-0000-0000-0000D7960000}"/>
    <cellStyle name="强调文字颜色 4 2 7 2" xfId="38714" xr:uid="{00000000-0005-0000-0000-0000D8960000}"/>
    <cellStyle name="强调文字颜色 4 2 8" xfId="16306" xr:uid="{00000000-0005-0000-0000-0000D9960000}"/>
    <cellStyle name="强调文字颜色 4 2 8 2" xfId="38716" xr:uid="{00000000-0005-0000-0000-0000DA960000}"/>
    <cellStyle name="强调文字颜色 4 2 9" xfId="17545" xr:uid="{00000000-0005-0000-0000-0000DB960000}"/>
    <cellStyle name="强调文字颜色 4 2 9 2" xfId="38718" xr:uid="{00000000-0005-0000-0000-0000DC960000}"/>
    <cellStyle name="强调文字颜色 4 2 9 3" xfId="42889" xr:uid="{00000000-0005-0000-0000-0000DD960000}"/>
    <cellStyle name="强调文字颜色 4 3" xfId="221" xr:uid="{00000000-0005-0000-0000-0000DE960000}"/>
    <cellStyle name="强调文字颜色 4 3 10" xfId="39703" xr:uid="{00000000-0005-0000-0000-0000DF960000}"/>
    <cellStyle name="强调文字颜色 4 3 2" xfId="389" xr:uid="{00000000-0005-0000-0000-0000E0960000}"/>
    <cellStyle name="强调文字颜色 4 3 2 2" xfId="1670" xr:uid="{00000000-0005-0000-0000-0000E1960000}"/>
    <cellStyle name="强调文字颜色 4 3 2 2 2" xfId="14763" xr:uid="{00000000-0005-0000-0000-0000E2960000}"/>
    <cellStyle name="强调文字颜色 4 3 2 2 2 2" xfId="39706" xr:uid="{00000000-0005-0000-0000-0000E3960000}"/>
    <cellStyle name="强调文字颜色 4 3 2 2 3" xfId="14764" xr:uid="{00000000-0005-0000-0000-0000E4960000}"/>
    <cellStyle name="强调文字颜色 4 3 2 2 3 2" xfId="39707" xr:uid="{00000000-0005-0000-0000-0000E5960000}"/>
    <cellStyle name="强调文字颜色 4 3 2 2 4" xfId="8425" xr:uid="{00000000-0005-0000-0000-0000E6960000}"/>
    <cellStyle name="强调文字颜色 4 3 2 2 4 2" xfId="29653" xr:uid="{00000000-0005-0000-0000-0000E7960000}"/>
    <cellStyle name="强调文字颜色 4 3 2 2 5" xfId="39705" xr:uid="{00000000-0005-0000-0000-0000E8960000}"/>
    <cellStyle name="强调文字颜色 4 3 2 3" xfId="6565" xr:uid="{00000000-0005-0000-0000-0000E9960000}"/>
    <cellStyle name="强调文字颜色 4 3 2 3 2" xfId="39708" xr:uid="{00000000-0005-0000-0000-0000EA960000}"/>
    <cellStyle name="强调文字颜色 4 3 2 4" xfId="8098" xr:uid="{00000000-0005-0000-0000-0000EB960000}"/>
    <cellStyle name="强调文字颜色 4 3 2 4 2" xfId="33463" xr:uid="{00000000-0005-0000-0000-0000EC960000}"/>
    <cellStyle name="强调文字颜色 4 3 2 5" xfId="14765" xr:uid="{00000000-0005-0000-0000-0000ED960000}"/>
    <cellStyle name="强调文字颜色 4 3 2 5 2" xfId="39709" xr:uid="{00000000-0005-0000-0000-0000EE960000}"/>
    <cellStyle name="强调文字颜色 4 3 2 6" xfId="16312" xr:uid="{00000000-0005-0000-0000-0000EF960000}"/>
    <cellStyle name="强调文字颜色 4 3 2 6 2" xfId="39710" xr:uid="{00000000-0005-0000-0000-0000F0960000}"/>
    <cellStyle name="强调文字颜色 4 3 2 7" xfId="16554" xr:uid="{00000000-0005-0000-0000-0000F1960000}"/>
    <cellStyle name="强调文字颜色 4 3 2 7 2" xfId="39711" xr:uid="{00000000-0005-0000-0000-0000F2960000}"/>
    <cellStyle name="强调文字颜色 4 3 2 7 3" xfId="43100" xr:uid="{00000000-0005-0000-0000-0000F3960000}"/>
    <cellStyle name="强调文字颜色 4 3 2 8" xfId="39704" xr:uid="{00000000-0005-0000-0000-0000F4960000}"/>
    <cellStyle name="强调文字颜色 4 3 3" xfId="3638" xr:uid="{00000000-0005-0000-0000-0000F5960000}"/>
    <cellStyle name="强调文字颜色 4 3 3 2" xfId="6566" xr:uid="{00000000-0005-0000-0000-0000F6960000}"/>
    <cellStyle name="强调文字颜色 4 3 3 2 2" xfId="29266" xr:uid="{00000000-0005-0000-0000-0000F7960000}"/>
    <cellStyle name="强调文字颜色 4 3 3 3" xfId="14766" xr:uid="{00000000-0005-0000-0000-0000F8960000}"/>
    <cellStyle name="强调文字颜色 4 3 3 3 2" xfId="39713" xr:uid="{00000000-0005-0000-0000-0000F9960000}"/>
    <cellStyle name="强调文字颜色 4 3 3 4" xfId="14767" xr:uid="{00000000-0005-0000-0000-0000FA960000}"/>
    <cellStyle name="强调文字颜色 4 3 3 4 2" xfId="39714" xr:uid="{00000000-0005-0000-0000-0000FB960000}"/>
    <cellStyle name="强调文字颜色 4 3 3 5" xfId="18203" xr:uid="{00000000-0005-0000-0000-0000FC960000}"/>
    <cellStyle name="强调文字颜色 4 3 3 5 2" xfId="39715" xr:uid="{00000000-0005-0000-0000-0000FD960000}"/>
    <cellStyle name="强调文字颜色 4 3 3 6" xfId="39712" xr:uid="{00000000-0005-0000-0000-0000FE960000}"/>
    <cellStyle name="强调文字颜色 4 3 4" xfId="1668" xr:uid="{00000000-0005-0000-0000-0000FF960000}"/>
    <cellStyle name="强调文字颜色 4 3 4 2" xfId="10217" xr:uid="{00000000-0005-0000-0000-000000970000}"/>
    <cellStyle name="强调文字颜色 4 3 4 2 2" xfId="28343" xr:uid="{00000000-0005-0000-0000-000001970000}"/>
    <cellStyle name="强调文字颜色 4 3 4 3" xfId="9276" xr:uid="{00000000-0005-0000-0000-000002970000}"/>
    <cellStyle name="强调文字颜色 4 3 4 3 2" xfId="28349" xr:uid="{00000000-0005-0000-0000-000003970000}"/>
    <cellStyle name="强调文字颜色 4 3 4 4" xfId="8352" xr:uid="{00000000-0005-0000-0000-000004970000}"/>
    <cellStyle name="强调文字颜色 4 3 4 4 2" xfId="28351" xr:uid="{00000000-0005-0000-0000-000005970000}"/>
    <cellStyle name="强调文字颜色 4 3 4 5" xfId="28341" xr:uid="{00000000-0005-0000-0000-000006970000}"/>
    <cellStyle name="强调文字颜色 4 3 5" xfId="6564" xr:uid="{00000000-0005-0000-0000-000007970000}"/>
    <cellStyle name="强调文字颜色 4 3 5 2" xfId="8099" xr:uid="{00000000-0005-0000-0000-000008970000}"/>
    <cellStyle name="强调文字颜色 4 3 5 2 2" xfId="39717" xr:uid="{00000000-0005-0000-0000-000009970000}"/>
    <cellStyle name="强调文字颜色 4 3 5 3" xfId="14768" xr:uid="{00000000-0005-0000-0000-00000A970000}"/>
    <cellStyle name="强调文字颜色 4 3 5 3 2" xfId="39718" xr:uid="{00000000-0005-0000-0000-00000B970000}"/>
    <cellStyle name="强调文字颜色 4 3 5 4" xfId="39716" xr:uid="{00000000-0005-0000-0000-00000C970000}"/>
    <cellStyle name="强调文字颜色 4 3 6" xfId="8097" xr:uid="{00000000-0005-0000-0000-00000D970000}"/>
    <cellStyle name="强调文字颜色 4 3 6 2" xfId="14438" xr:uid="{00000000-0005-0000-0000-00000E970000}"/>
    <cellStyle name="强调文字颜色 4 3 6 2 2" xfId="38790" xr:uid="{00000000-0005-0000-0000-00000F970000}"/>
    <cellStyle name="强调文字颜色 4 3 6 3" xfId="14769" xr:uid="{00000000-0005-0000-0000-000010970000}"/>
    <cellStyle name="强调文字颜色 4 3 6 3 2" xfId="39720" xr:uid="{00000000-0005-0000-0000-000011970000}"/>
    <cellStyle name="强调文字颜色 4 3 6 4" xfId="39719" xr:uid="{00000000-0005-0000-0000-000012970000}"/>
    <cellStyle name="强调文字颜色 4 3 7" xfId="14770" xr:uid="{00000000-0005-0000-0000-000013970000}"/>
    <cellStyle name="强调文字颜色 4 3 7 2" xfId="34602" xr:uid="{00000000-0005-0000-0000-000014970000}"/>
    <cellStyle name="强调文字颜色 4 3 8" xfId="16310" xr:uid="{00000000-0005-0000-0000-000015970000}"/>
    <cellStyle name="强调文字颜色 4 3 8 2" xfId="39721" xr:uid="{00000000-0005-0000-0000-000016970000}"/>
    <cellStyle name="强调文字颜色 4 3 9" xfId="17311" xr:uid="{00000000-0005-0000-0000-000017970000}"/>
    <cellStyle name="强调文字颜色 4 3 9 2" xfId="31181" xr:uid="{00000000-0005-0000-0000-000018970000}"/>
    <cellStyle name="强调文字颜色 4 3 9 3" xfId="42617" xr:uid="{00000000-0005-0000-0000-000019970000}"/>
    <cellStyle name="强调文字颜色 4 4" xfId="222" xr:uid="{00000000-0005-0000-0000-00001A970000}"/>
    <cellStyle name="强调文字颜色 4 4 10" xfId="39722" xr:uid="{00000000-0005-0000-0000-00001B970000}"/>
    <cellStyle name="强调文字颜色 4 4 2" xfId="390" xr:uid="{00000000-0005-0000-0000-00001C970000}"/>
    <cellStyle name="强调文字颜色 4 4 2 2" xfId="3640" xr:uid="{00000000-0005-0000-0000-00001D970000}"/>
    <cellStyle name="强调文字颜色 4 4 2 2 2" xfId="14771" xr:uid="{00000000-0005-0000-0000-00001E970000}"/>
    <cellStyle name="强调文字颜色 4 4 2 2 2 2" xfId="25543" xr:uid="{00000000-0005-0000-0000-00001F970000}"/>
    <cellStyle name="强调文字颜色 4 4 2 2 3" xfId="14772" xr:uid="{00000000-0005-0000-0000-000020970000}"/>
    <cellStyle name="强调文字颜色 4 4 2 2 3 2" xfId="39724" xr:uid="{00000000-0005-0000-0000-000021970000}"/>
    <cellStyle name="强调文字颜色 4 4 2 2 4" xfId="12498" xr:uid="{00000000-0005-0000-0000-000022970000}"/>
    <cellStyle name="强调文字颜色 4 4 2 2 4 2" xfId="33570" xr:uid="{00000000-0005-0000-0000-000023970000}"/>
    <cellStyle name="强调文字颜色 4 4 2 2 5" xfId="25541" xr:uid="{00000000-0005-0000-0000-000024970000}"/>
    <cellStyle name="强调文字颜色 4 4 2 3" xfId="6568" xr:uid="{00000000-0005-0000-0000-000025970000}"/>
    <cellStyle name="强调文字颜色 4 4 2 3 2" xfId="38210" xr:uid="{00000000-0005-0000-0000-000026970000}"/>
    <cellStyle name="强调文字颜色 4 4 2 4" xfId="8101" xr:uid="{00000000-0005-0000-0000-000027970000}"/>
    <cellStyle name="强调文字颜色 4 4 2 4 2" xfId="38216" xr:uid="{00000000-0005-0000-0000-000028970000}"/>
    <cellStyle name="强调文字颜色 4 4 2 5" xfId="14190" xr:uid="{00000000-0005-0000-0000-000029970000}"/>
    <cellStyle name="强调文字颜色 4 4 2 5 2" xfId="38218" xr:uid="{00000000-0005-0000-0000-00002A970000}"/>
    <cellStyle name="强调文字颜色 4 4 2 6" xfId="18205" xr:uid="{00000000-0005-0000-0000-00002B970000}"/>
    <cellStyle name="强调文字颜色 4 4 2 6 2" xfId="38220" xr:uid="{00000000-0005-0000-0000-00002C970000}"/>
    <cellStyle name="强调文字颜色 4 4 2 7" xfId="16356" xr:uid="{00000000-0005-0000-0000-00002D970000}"/>
    <cellStyle name="强调文字颜色 4 4 2 7 2" xfId="38222" xr:uid="{00000000-0005-0000-0000-00002E970000}"/>
    <cellStyle name="强调文字颜色 4 4 2 7 3" xfId="42156" xr:uid="{00000000-0005-0000-0000-00002F970000}"/>
    <cellStyle name="强调文字颜色 4 4 2 8" xfId="39723" xr:uid="{00000000-0005-0000-0000-000030970000}"/>
    <cellStyle name="强调文字颜色 4 4 3" xfId="3641" xr:uid="{00000000-0005-0000-0000-000031970000}"/>
    <cellStyle name="强调文字颜色 4 4 3 2" xfId="6569" xr:uid="{00000000-0005-0000-0000-000032970000}"/>
    <cellStyle name="强调文字颜色 4 4 3 2 2" xfId="25593" xr:uid="{00000000-0005-0000-0000-000033970000}"/>
    <cellStyle name="强调文字颜色 4 4 3 3" xfId="14773" xr:uid="{00000000-0005-0000-0000-000034970000}"/>
    <cellStyle name="强调文字颜色 4 4 3 3 2" xfId="39726" xr:uid="{00000000-0005-0000-0000-000035970000}"/>
    <cellStyle name="强调文字颜色 4 4 3 4" xfId="12402" xr:uid="{00000000-0005-0000-0000-000036970000}"/>
    <cellStyle name="强调文字颜色 4 4 3 4 2" xfId="33338" xr:uid="{00000000-0005-0000-0000-000037970000}"/>
    <cellStyle name="强调文字颜色 4 4 3 5" xfId="18206" xr:uid="{00000000-0005-0000-0000-000038970000}"/>
    <cellStyle name="强调文字颜色 4 4 3 5 2" xfId="39727" xr:uid="{00000000-0005-0000-0000-000039970000}"/>
    <cellStyle name="强调文字颜色 4 4 3 6" xfId="39725" xr:uid="{00000000-0005-0000-0000-00003A970000}"/>
    <cellStyle name="强调文字颜色 4 4 4" xfId="3639" xr:uid="{00000000-0005-0000-0000-00003B970000}"/>
    <cellStyle name="强调文字颜色 4 4 4 2" xfId="14774" xr:uid="{00000000-0005-0000-0000-00003C970000}"/>
    <cellStyle name="强调文字颜色 4 4 4 2 2" xfId="39729" xr:uid="{00000000-0005-0000-0000-00003D970000}"/>
    <cellStyle name="强调文字颜色 4 4 4 3" xfId="14775" xr:uid="{00000000-0005-0000-0000-00003E970000}"/>
    <cellStyle name="强调文字颜色 4 4 4 3 2" xfId="39730" xr:uid="{00000000-0005-0000-0000-00003F970000}"/>
    <cellStyle name="强调文字颜色 4 4 4 4" xfId="14776" xr:uid="{00000000-0005-0000-0000-000040970000}"/>
    <cellStyle name="强调文字颜色 4 4 4 4 2" xfId="39731" xr:uid="{00000000-0005-0000-0000-000041970000}"/>
    <cellStyle name="强调文字颜色 4 4 4 5" xfId="39728" xr:uid="{00000000-0005-0000-0000-000042970000}"/>
    <cellStyle name="强调文字颜色 4 4 5" xfId="6567" xr:uid="{00000000-0005-0000-0000-000043970000}"/>
    <cellStyle name="强调文字颜色 4 4 5 2" xfId="39732" xr:uid="{00000000-0005-0000-0000-000044970000}"/>
    <cellStyle name="强调文字颜色 4 4 6" xfId="8100" xr:uid="{00000000-0005-0000-0000-000045970000}"/>
    <cellStyle name="强调文字颜色 4 4 6 2" xfId="39733" xr:uid="{00000000-0005-0000-0000-000046970000}"/>
    <cellStyle name="强调文字颜色 4 4 7" xfId="14777" xr:uid="{00000000-0005-0000-0000-000047970000}"/>
    <cellStyle name="强调文字颜色 4 4 7 2" xfId="39734" xr:uid="{00000000-0005-0000-0000-000048970000}"/>
    <cellStyle name="强调文字颜色 4 4 8" xfId="18204" xr:uid="{00000000-0005-0000-0000-000049970000}"/>
    <cellStyle name="强调文字颜色 4 4 8 2" xfId="39735" xr:uid="{00000000-0005-0000-0000-00004A970000}"/>
    <cellStyle name="强调文字颜色 4 4 9" xfId="17236" xr:uid="{00000000-0005-0000-0000-00004B970000}"/>
    <cellStyle name="强调文字颜色 4 4 9 2" xfId="39736" xr:uid="{00000000-0005-0000-0000-00004C970000}"/>
    <cellStyle name="强调文字颜色 4 4 9 3" xfId="43101" xr:uid="{00000000-0005-0000-0000-00004D970000}"/>
    <cellStyle name="强调文字颜色 4 5" xfId="223" xr:uid="{00000000-0005-0000-0000-00004E970000}"/>
    <cellStyle name="强调文字颜色 4 5 2" xfId="391" xr:uid="{00000000-0005-0000-0000-00004F970000}"/>
    <cellStyle name="强调文字颜色 4 5 2 2" xfId="8103" xr:uid="{00000000-0005-0000-0000-000050970000}"/>
    <cellStyle name="强调文字颜色 4 5 2 2 2" xfId="23132" xr:uid="{00000000-0005-0000-0000-000051970000}"/>
    <cellStyle name="强调文字颜色 4 5 2 3" xfId="14778" xr:uid="{00000000-0005-0000-0000-000052970000}"/>
    <cellStyle name="强调文字颜色 4 5 2 3 2" xfId="39739" xr:uid="{00000000-0005-0000-0000-000053970000}"/>
    <cellStyle name="强调文字颜色 4 5 2 4" xfId="16552" xr:uid="{00000000-0005-0000-0000-000054970000}"/>
    <cellStyle name="强调文字颜色 4 5 2 4 2" xfId="39740" xr:uid="{00000000-0005-0000-0000-000055970000}"/>
    <cellStyle name="强调文字颜色 4 5 2 4 3" xfId="43102" xr:uid="{00000000-0005-0000-0000-000056970000}"/>
    <cellStyle name="强调文字颜色 4 5 2 5" xfId="39738" xr:uid="{00000000-0005-0000-0000-000057970000}"/>
    <cellStyle name="强调文字颜色 4 5 3" xfId="873" xr:uid="{00000000-0005-0000-0000-000058970000}"/>
    <cellStyle name="强调文字颜色 4 5 3 2" xfId="14779" xr:uid="{00000000-0005-0000-0000-000059970000}"/>
    <cellStyle name="强调文字颜色 4 5 3 2 2" xfId="23202" xr:uid="{00000000-0005-0000-0000-00005A970000}"/>
    <cellStyle name="强调文字颜色 4 5 3 3" xfId="14780" xr:uid="{00000000-0005-0000-0000-00005B970000}"/>
    <cellStyle name="强调文字颜色 4 5 3 3 2" xfId="39742" xr:uid="{00000000-0005-0000-0000-00005C970000}"/>
    <cellStyle name="强调文字颜色 4 5 3 4" xfId="8526" xr:uid="{00000000-0005-0000-0000-00005D970000}"/>
    <cellStyle name="强调文字颜色 4 5 3 4 2" xfId="22447" xr:uid="{00000000-0005-0000-0000-00005E970000}"/>
    <cellStyle name="强调文字颜色 4 5 3 5" xfId="39741" xr:uid="{00000000-0005-0000-0000-00005F970000}"/>
    <cellStyle name="强调文字颜色 4 5 4" xfId="6570" xr:uid="{00000000-0005-0000-0000-000060970000}"/>
    <cellStyle name="强调文字颜色 4 5 4 2" xfId="8104" xr:uid="{00000000-0005-0000-0000-000061970000}"/>
    <cellStyle name="强调文字颜色 4 5 4 2 2" xfId="36040" xr:uid="{00000000-0005-0000-0000-000062970000}"/>
    <cellStyle name="强调文字颜色 4 5 4 3" xfId="11894" xr:uid="{00000000-0005-0000-0000-000063970000}"/>
    <cellStyle name="强调文字颜色 4 5 4 3 2" xfId="32049" xr:uid="{00000000-0005-0000-0000-000064970000}"/>
    <cellStyle name="强调文字颜色 4 5 4 4" xfId="39743" xr:uid="{00000000-0005-0000-0000-000065970000}"/>
    <cellStyle name="强调文字颜色 4 5 5" xfId="8102" xr:uid="{00000000-0005-0000-0000-000066970000}"/>
    <cellStyle name="强调文字颜色 4 5 5 2" xfId="8678" xr:uid="{00000000-0005-0000-0000-000067970000}"/>
    <cellStyle name="强调文字颜色 4 5 5 2 2" xfId="27306" xr:uid="{00000000-0005-0000-0000-000068970000}"/>
    <cellStyle name="强调文字颜色 4 5 5 3" xfId="14781" xr:uid="{00000000-0005-0000-0000-000069970000}"/>
    <cellStyle name="强调文字颜色 4 5 5 3 2" xfId="39745" xr:uid="{00000000-0005-0000-0000-00006A970000}"/>
    <cellStyle name="强调文字颜色 4 5 5 4" xfId="39744" xr:uid="{00000000-0005-0000-0000-00006B970000}"/>
    <cellStyle name="强调文字颜色 4 5 6" xfId="14782" xr:uid="{00000000-0005-0000-0000-00006C970000}"/>
    <cellStyle name="强调文字颜色 4 5 6 2" xfId="39746" xr:uid="{00000000-0005-0000-0000-00006D970000}"/>
    <cellStyle name="强调文字颜色 4 5 7" xfId="15663" xr:uid="{00000000-0005-0000-0000-00006E970000}"/>
    <cellStyle name="强调文字颜色 4 5 7 2" xfId="39747" xr:uid="{00000000-0005-0000-0000-00006F970000}"/>
    <cellStyle name="强调文字颜色 4 5 8" xfId="16778" xr:uid="{00000000-0005-0000-0000-000070970000}"/>
    <cellStyle name="强调文字颜色 4 5 8 2" xfId="39748" xr:uid="{00000000-0005-0000-0000-000071970000}"/>
    <cellStyle name="强调文字颜色 4 5 8 3" xfId="43103" xr:uid="{00000000-0005-0000-0000-000072970000}"/>
    <cellStyle name="强调文字颜色 4 5 9" xfId="39737" xr:uid="{00000000-0005-0000-0000-000073970000}"/>
    <cellStyle name="强调文字颜色 4 6" xfId="3642" xr:uid="{00000000-0005-0000-0000-000074970000}"/>
    <cellStyle name="强调文字颜色 4 6 2" xfId="6571" xr:uid="{00000000-0005-0000-0000-000075970000}"/>
    <cellStyle name="强调文字颜色 4 6 2 2" xfId="8105" xr:uid="{00000000-0005-0000-0000-000076970000}"/>
    <cellStyle name="强调文字颜色 4 6 2 2 2" xfId="10812" xr:uid="{00000000-0005-0000-0000-000077970000}"/>
    <cellStyle name="强调文字颜色 4 6 2 2 2 2" xfId="23601" xr:uid="{00000000-0005-0000-0000-000078970000}"/>
    <cellStyle name="强调文字颜色 4 6 2 2 3" xfId="14783" xr:uid="{00000000-0005-0000-0000-000079970000}"/>
    <cellStyle name="强调文字颜色 4 6 2 2 3 2" xfId="22062" xr:uid="{00000000-0005-0000-0000-00007A970000}"/>
    <cellStyle name="强调文字颜色 4 6 2 2 4" xfId="23597" xr:uid="{00000000-0005-0000-0000-00007B970000}"/>
    <cellStyle name="强调文字颜色 4 6 2 3" xfId="14784" xr:uid="{00000000-0005-0000-0000-00007C970000}"/>
    <cellStyle name="强调文字颜色 4 6 2 3 2" xfId="39751" xr:uid="{00000000-0005-0000-0000-00007D970000}"/>
    <cellStyle name="强调文字颜色 4 6 2 4" xfId="15594" xr:uid="{00000000-0005-0000-0000-00007E970000}"/>
    <cellStyle name="强调文字颜色 4 6 2 4 2" xfId="39752" xr:uid="{00000000-0005-0000-0000-00007F970000}"/>
    <cellStyle name="强调文字颜色 4 6 2 4 3" xfId="43104" xr:uid="{00000000-0005-0000-0000-000080970000}"/>
    <cellStyle name="强调文字颜色 4 6 2 5" xfId="39750" xr:uid="{00000000-0005-0000-0000-000081970000}"/>
    <cellStyle name="强调文字颜色 4 6 3" xfId="14785" xr:uid="{00000000-0005-0000-0000-000082970000}"/>
    <cellStyle name="强调文字颜色 4 6 3 2" xfId="12044" xr:uid="{00000000-0005-0000-0000-000083970000}"/>
    <cellStyle name="强调文字颜色 4 6 3 2 2" xfId="23668" xr:uid="{00000000-0005-0000-0000-000084970000}"/>
    <cellStyle name="强调文字颜色 4 6 3 3" xfId="39753" xr:uid="{00000000-0005-0000-0000-000085970000}"/>
    <cellStyle name="强调文字颜色 4 6 4" xfId="14786" xr:uid="{00000000-0005-0000-0000-000086970000}"/>
    <cellStyle name="强调文字颜色 4 6 4 2" xfId="39754" xr:uid="{00000000-0005-0000-0000-000087970000}"/>
    <cellStyle name="强调文字颜色 4 6 5" xfId="18207" xr:uid="{00000000-0005-0000-0000-000088970000}"/>
    <cellStyle name="强调文字颜色 4 6 5 2" xfId="36662" xr:uid="{00000000-0005-0000-0000-000089970000}"/>
    <cellStyle name="强调文字颜色 4 6 6" xfId="15621" xr:uid="{00000000-0005-0000-0000-00008A970000}"/>
    <cellStyle name="强调文字颜色 4 6 6 2" xfId="36664" xr:uid="{00000000-0005-0000-0000-00008B970000}"/>
    <cellStyle name="强调文字颜色 4 6 6 3" xfId="42433" xr:uid="{00000000-0005-0000-0000-00008C970000}"/>
    <cellStyle name="强调文字颜色 4 6 7" xfId="39749" xr:uid="{00000000-0005-0000-0000-00008D970000}"/>
    <cellStyle name="强调文字颜色 4 7" xfId="3643" xr:uid="{00000000-0005-0000-0000-00008E970000}"/>
    <cellStyle name="强调文字颜色 4 7 2" xfId="6572" xr:uid="{00000000-0005-0000-0000-00008F970000}"/>
    <cellStyle name="强调文字颜色 4 7 2 2" xfId="8106" xr:uid="{00000000-0005-0000-0000-000090970000}"/>
    <cellStyle name="强调文字颜色 4 7 2 2 2" xfId="21767" xr:uid="{00000000-0005-0000-0000-000091970000}"/>
    <cellStyle name="强调文字颜色 4 7 2 3" xfId="12386" xr:uid="{00000000-0005-0000-0000-000092970000}"/>
    <cellStyle name="强调文字颜色 4 7 2 3 2" xfId="33308" xr:uid="{00000000-0005-0000-0000-000093970000}"/>
    <cellStyle name="强调文字颜色 4 7 2 4" xfId="39756" xr:uid="{00000000-0005-0000-0000-000094970000}"/>
    <cellStyle name="强调文字颜色 4 7 3" xfId="14787" xr:uid="{00000000-0005-0000-0000-000095970000}"/>
    <cellStyle name="强调文字颜色 4 7 3 2" xfId="39757" xr:uid="{00000000-0005-0000-0000-000096970000}"/>
    <cellStyle name="强调文字颜色 4 7 4" xfId="13852" xr:uid="{00000000-0005-0000-0000-000097970000}"/>
    <cellStyle name="强调文字颜色 4 7 4 2" xfId="37460" xr:uid="{00000000-0005-0000-0000-000098970000}"/>
    <cellStyle name="强调文字颜色 4 7 5" xfId="18208" xr:uid="{00000000-0005-0000-0000-000099970000}"/>
    <cellStyle name="强调文字颜色 4 7 5 2" xfId="37464" xr:uid="{00000000-0005-0000-0000-00009A970000}"/>
    <cellStyle name="强调文字颜色 4 7 6" xfId="39755" xr:uid="{00000000-0005-0000-0000-00009B970000}"/>
    <cellStyle name="强调文字颜色 4 8" xfId="3645" xr:uid="{00000000-0005-0000-0000-00009C970000}"/>
    <cellStyle name="强调文字颜色 4 8 2" xfId="6573" xr:uid="{00000000-0005-0000-0000-00009D970000}"/>
    <cellStyle name="强调文字颜色 4 8 2 2" xfId="8107" xr:uid="{00000000-0005-0000-0000-00009E970000}"/>
    <cellStyle name="强调文字颜色 4 8 2 2 2" xfId="24387" xr:uid="{00000000-0005-0000-0000-00009F970000}"/>
    <cellStyle name="强调文字颜色 4 8 2 3" xfId="14788" xr:uid="{00000000-0005-0000-0000-0000A0970000}"/>
    <cellStyle name="强调文字颜色 4 8 2 3 2" xfId="39759" xr:uid="{00000000-0005-0000-0000-0000A1970000}"/>
    <cellStyle name="强调文字颜色 4 8 2 4" xfId="22759" xr:uid="{00000000-0005-0000-0000-0000A2970000}"/>
    <cellStyle name="强调文字颜色 4 8 3" xfId="10928" xr:uid="{00000000-0005-0000-0000-0000A3970000}"/>
    <cellStyle name="强调文字颜色 4 8 3 2" xfId="22768" xr:uid="{00000000-0005-0000-0000-0000A4970000}"/>
    <cellStyle name="强调文字颜色 4 8 4" xfId="10750" xr:uid="{00000000-0005-0000-0000-0000A5970000}"/>
    <cellStyle name="强调文字颜色 4 8 4 2" xfId="22772" xr:uid="{00000000-0005-0000-0000-0000A6970000}"/>
    <cellStyle name="强调文字颜色 4 8 5" xfId="18209" xr:uid="{00000000-0005-0000-0000-0000A7970000}"/>
    <cellStyle name="强调文字颜色 4 8 5 2" xfId="24346" xr:uid="{00000000-0005-0000-0000-0000A8970000}"/>
    <cellStyle name="强调文字颜色 4 8 6" xfId="39758" xr:uid="{00000000-0005-0000-0000-0000A9970000}"/>
    <cellStyle name="强调文字颜色 4 9" xfId="3647" xr:uid="{00000000-0005-0000-0000-0000AA970000}"/>
    <cellStyle name="强调文字颜色 4 9 2" xfId="6574" xr:uid="{00000000-0005-0000-0000-0000AB970000}"/>
    <cellStyle name="强调文字颜色 4 9 2 2" xfId="8108" xr:uid="{00000000-0005-0000-0000-0000AC970000}"/>
    <cellStyle name="强调文字颜色 4 9 2 2 2" xfId="22133" xr:uid="{00000000-0005-0000-0000-0000AD970000}"/>
    <cellStyle name="强调文字颜色 4 9 2 3" xfId="14789" xr:uid="{00000000-0005-0000-0000-0000AE970000}"/>
    <cellStyle name="强调文字颜色 4 9 2 3 2" xfId="39762" xr:uid="{00000000-0005-0000-0000-0000AF970000}"/>
    <cellStyle name="强调文字颜色 4 9 2 4" xfId="39761" xr:uid="{00000000-0005-0000-0000-0000B0970000}"/>
    <cellStyle name="强调文字颜色 4 9 3" xfId="8645" xr:uid="{00000000-0005-0000-0000-0000B1970000}"/>
    <cellStyle name="强调文字颜色 4 9 3 2" xfId="24391" xr:uid="{00000000-0005-0000-0000-0000B2970000}"/>
    <cellStyle name="强调文字颜色 4 9 4" xfId="10748" xr:uid="{00000000-0005-0000-0000-0000B3970000}"/>
    <cellStyle name="强调文字颜色 4 9 4 2" xfId="24394" xr:uid="{00000000-0005-0000-0000-0000B4970000}"/>
    <cellStyle name="强调文字颜色 4 9 5" xfId="18210" xr:uid="{00000000-0005-0000-0000-0000B5970000}"/>
    <cellStyle name="强调文字颜色 4 9 5 2" xfId="24398" xr:uid="{00000000-0005-0000-0000-0000B6970000}"/>
    <cellStyle name="强调文字颜色 4 9 6" xfId="39760" xr:uid="{00000000-0005-0000-0000-0000B7970000}"/>
    <cellStyle name="强调文字颜色 5 10" xfId="3648" xr:uid="{00000000-0005-0000-0000-0000B8970000}"/>
    <cellStyle name="强调文字颜色 5 10 2" xfId="6575" xr:uid="{00000000-0005-0000-0000-0000B9970000}"/>
    <cellStyle name="强调文字颜色 5 10 2 2" xfId="8109" xr:uid="{00000000-0005-0000-0000-0000BA970000}"/>
    <cellStyle name="强调文字颜色 5 10 2 2 2" xfId="39763" xr:uid="{00000000-0005-0000-0000-0000BB970000}"/>
    <cellStyle name="强调文字颜色 5 10 2 3" xfId="14790" xr:uid="{00000000-0005-0000-0000-0000BC970000}"/>
    <cellStyle name="强调文字颜色 5 10 2 3 2" xfId="39764" xr:uid="{00000000-0005-0000-0000-0000BD970000}"/>
    <cellStyle name="强调文字颜色 5 10 2 4" xfId="36236" xr:uid="{00000000-0005-0000-0000-0000BE970000}"/>
    <cellStyle name="强调文字颜色 5 10 3" xfId="14791" xr:uid="{00000000-0005-0000-0000-0000BF970000}"/>
    <cellStyle name="强调文字颜色 5 10 3 2" xfId="36238" xr:uid="{00000000-0005-0000-0000-0000C0970000}"/>
    <cellStyle name="强调文字颜色 5 10 4" xfId="14792" xr:uid="{00000000-0005-0000-0000-0000C1970000}"/>
    <cellStyle name="强调文字颜色 5 10 4 2" xfId="28389" xr:uid="{00000000-0005-0000-0000-0000C2970000}"/>
    <cellStyle name="强调文字颜色 5 10 5" xfId="18211" xr:uid="{00000000-0005-0000-0000-0000C3970000}"/>
    <cellStyle name="强调文字颜色 5 10 5 2" xfId="28391" xr:uid="{00000000-0005-0000-0000-0000C4970000}"/>
    <cellStyle name="强调文字颜色 5 10 6" xfId="30372" xr:uid="{00000000-0005-0000-0000-0000C5970000}"/>
    <cellStyle name="强调文字颜色 5 11" xfId="3649" xr:uid="{00000000-0005-0000-0000-0000C6970000}"/>
    <cellStyle name="强调文字颜色 5 11 2" xfId="6576" xr:uid="{00000000-0005-0000-0000-0000C7970000}"/>
    <cellStyle name="强调文字颜色 5 11 2 2" xfId="8110" xr:uid="{00000000-0005-0000-0000-0000C8970000}"/>
    <cellStyle name="强调文字颜色 5 11 2 2 2" xfId="39766" xr:uid="{00000000-0005-0000-0000-0000C9970000}"/>
    <cellStyle name="强调文字颜色 5 11 2 3" xfId="14793" xr:uid="{00000000-0005-0000-0000-0000CA970000}"/>
    <cellStyle name="强调文字颜色 5 11 2 3 2" xfId="39767" xr:uid="{00000000-0005-0000-0000-0000CB970000}"/>
    <cellStyle name="强调文字颜色 5 11 2 4" xfId="39765" xr:uid="{00000000-0005-0000-0000-0000CC970000}"/>
    <cellStyle name="强调文字颜色 5 11 3" xfId="14794" xr:uid="{00000000-0005-0000-0000-0000CD970000}"/>
    <cellStyle name="强调文字颜色 5 11 3 2" xfId="39768" xr:uid="{00000000-0005-0000-0000-0000CE970000}"/>
    <cellStyle name="强调文字颜色 5 11 4" xfId="14795" xr:uid="{00000000-0005-0000-0000-0000CF970000}"/>
    <cellStyle name="强调文字颜色 5 11 4 2" xfId="28395" xr:uid="{00000000-0005-0000-0000-0000D0970000}"/>
    <cellStyle name="强调文字颜色 5 11 5" xfId="18212" xr:uid="{00000000-0005-0000-0000-0000D1970000}"/>
    <cellStyle name="强调文字颜色 5 11 5 2" xfId="28397" xr:uid="{00000000-0005-0000-0000-0000D2970000}"/>
    <cellStyle name="强调文字颜色 5 11 6" xfId="30374" xr:uid="{00000000-0005-0000-0000-0000D3970000}"/>
    <cellStyle name="强调文字颜色 5 12" xfId="2427" xr:uid="{00000000-0005-0000-0000-0000D4970000}"/>
    <cellStyle name="强调文字颜色 5 12 2" xfId="6577" xr:uid="{00000000-0005-0000-0000-0000D5970000}"/>
    <cellStyle name="强调文字颜色 5 12 2 2" xfId="31008" xr:uid="{00000000-0005-0000-0000-0000D6970000}"/>
    <cellStyle name="强调文字颜色 5 12 3" xfId="14796" xr:uid="{00000000-0005-0000-0000-0000D7970000}"/>
    <cellStyle name="强调文字颜色 5 12 3 2" xfId="39769" xr:uid="{00000000-0005-0000-0000-0000D8970000}"/>
    <cellStyle name="强调文字颜色 5 12 4" xfId="14797" xr:uid="{00000000-0005-0000-0000-0000D9970000}"/>
    <cellStyle name="强调文字颜色 5 12 4 2" xfId="28402" xr:uid="{00000000-0005-0000-0000-0000DA970000}"/>
    <cellStyle name="强调文字颜色 5 12 5" xfId="17027" xr:uid="{00000000-0005-0000-0000-0000DB970000}"/>
    <cellStyle name="强调文字颜色 5 12 5 2" xfId="28404" xr:uid="{00000000-0005-0000-0000-0000DC970000}"/>
    <cellStyle name="强调文字颜色 5 12 6" xfId="30376" xr:uid="{00000000-0005-0000-0000-0000DD970000}"/>
    <cellStyle name="强调文字颜色 5 2" xfId="224" xr:uid="{00000000-0005-0000-0000-0000DE970000}"/>
    <cellStyle name="强调文字颜色 5 2 10" xfId="29450" xr:uid="{00000000-0005-0000-0000-0000DF970000}"/>
    <cellStyle name="强调文字颜色 5 2 2" xfId="392" xr:uid="{00000000-0005-0000-0000-0000E0970000}"/>
    <cellStyle name="强调文字颜色 5 2 2 2" xfId="1959" xr:uid="{00000000-0005-0000-0000-0000E1970000}"/>
    <cellStyle name="强调文字颜色 5 2 2 2 2" xfId="13671" xr:uid="{00000000-0005-0000-0000-0000E2970000}"/>
    <cellStyle name="强调文字颜色 5 2 2 2 2 2" xfId="37054" xr:uid="{00000000-0005-0000-0000-0000E3970000}"/>
    <cellStyle name="强调文字颜色 5 2 2 2 3" xfId="13672" xr:uid="{00000000-0005-0000-0000-0000E4970000}"/>
    <cellStyle name="强调文字颜色 5 2 2 2 3 2" xfId="37056" xr:uid="{00000000-0005-0000-0000-0000E5970000}"/>
    <cellStyle name="强调文字颜色 5 2 2 2 4" xfId="13674" xr:uid="{00000000-0005-0000-0000-0000E6970000}"/>
    <cellStyle name="强调文字颜色 5 2 2 2 4 2" xfId="37058" xr:uid="{00000000-0005-0000-0000-0000E7970000}"/>
    <cellStyle name="强调文字颜色 5 2 2 2 5" xfId="29454" xr:uid="{00000000-0005-0000-0000-0000E8970000}"/>
    <cellStyle name="强调文字颜色 5 2 2 3" xfId="6579" xr:uid="{00000000-0005-0000-0000-0000E9970000}"/>
    <cellStyle name="强调文字颜色 5 2 2 3 2" xfId="29457" xr:uid="{00000000-0005-0000-0000-0000EA970000}"/>
    <cellStyle name="强调文字颜色 5 2 2 4" xfId="7394" xr:uid="{00000000-0005-0000-0000-0000EB970000}"/>
    <cellStyle name="强调文字颜色 5 2 2 4 2" xfId="37422" xr:uid="{00000000-0005-0000-0000-0000EC970000}"/>
    <cellStyle name="强调文字颜色 5 2 2 5" xfId="13833" xr:uid="{00000000-0005-0000-0000-0000ED970000}"/>
    <cellStyle name="强调文字颜色 5 2 2 5 2" xfId="37424" xr:uid="{00000000-0005-0000-0000-0000EE970000}"/>
    <cellStyle name="强调文字颜色 5 2 2 6" xfId="16585" xr:uid="{00000000-0005-0000-0000-0000EF970000}"/>
    <cellStyle name="强调文字颜色 5 2 2 6 2" xfId="37426" xr:uid="{00000000-0005-0000-0000-0000F0970000}"/>
    <cellStyle name="强调文字颜色 5 2 2 7" xfId="16057" xr:uid="{00000000-0005-0000-0000-0000F1970000}"/>
    <cellStyle name="强调文字颜色 5 2 2 7 2" xfId="37428" xr:uid="{00000000-0005-0000-0000-0000F2970000}"/>
    <cellStyle name="强调文字颜色 5 2 2 7 3" xfId="42851" xr:uid="{00000000-0005-0000-0000-0000F3970000}"/>
    <cellStyle name="强调文字颜色 5 2 2 8" xfId="29452" xr:uid="{00000000-0005-0000-0000-0000F4970000}"/>
    <cellStyle name="强调文字颜色 5 2 3" xfId="878" xr:uid="{00000000-0005-0000-0000-0000F5970000}"/>
    <cellStyle name="强调文字颜色 5 2 3 2" xfId="6580" xr:uid="{00000000-0005-0000-0000-0000F6970000}"/>
    <cellStyle name="强调文字颜色 5 2 3 2 2" xfId="39771" xr:uid="{00000000-0005-0000-0000-0000F7970000}"/>
    <cellStyle name="强调文字颜色 5 2 3 3" xfId="14798" xr:uid="{00000000-0005-0000-0000-0000F8970000}"/>
    <cellStyle name="强调文字颜色 5 2 3 3 2" xfId="39772" xr:uid="{00000000-0005-0000-0000-0000F9970000}"/>
    <cellStyle name="强调文字颜色 5 2 3 4" xfId="14799" xr:uid="{00000000-0005-0000-0000-0000FA970000}"/>
    <cellStyle name="强调文字颜色 5 2 3 4 2" xfId="39773" xr:uid="{00000000-0005-0000-0000-0000FB970000}"/>
    <cellStyle name="强调文字颜色 5 2 3 5" xfId="15666" xr:uid="{00000000-0005-0000-0000-0000FC970000}"/>
    <cellStyle name="强调文字颜色 5 2 3 5 2" xfId="39774" xr:uid="{00000000-0005-0000-0000-0000FD970000}"/>
    <cellStyle name="强调文字颜色 5 2 3 6" xfId="29459" xr:uid="{00000000-0005-0000-0000-0000FE970000}"/>
    <cellStyle name="强调文字颜色 5 2 4" xfId="947" xr:uid="{00000000-0005-0000-0000-0000FF970000}"/>
    <cellStyle name="强调文字颜色 5 2 4 2" xfId="8901" xr:uid="{00000000-0005-0000-0000-000000980000}"/>
    <cellStyle name="强调文字颜色 5 2 4 2 2" xfId="28518" xr:uid="{00000000-0005-0000-0000-000001980000}"/>
    <cellStyle name="强调文字颜色 5 2 4 3" xfId="14800" xr:uid="{00000000-0005-0000-0000-000002980000}"/>
    <cellStyle name="强调文字颜色 5 2 4 3 2" xfId="28522" xr:uid="{00000000-0005-0000-0000-000003980000}"/>
    <cellStyle name="强调文字颜色 5 2 4 4" xfId="14801" xr:uid="{00000000-0005-0000-0000-000004980000}"/>
    <cellStyle name="强调文字颜色 5 2 4 4 2" xfId="28524" xr:uid="{00000000-0005-0000-0000-000005980000}"/>
    <cellStyle name="强调文字颜色 5 2 4 5" xfId="29461" xr:uid="{00000000-0005-0000-0000-000006980000}"/>
    <cellStyle name="强调文字颜色 5 2 5" xfId="6578" xr:uid="{00000000-0005-0000-0000-000007980000}"/>
    <cellStyle name="强调文字颜色 5 2 5 2" xfId="29464" xr:uid="{00000000-0005-0000-0000-000008980000}"/>
    <cellStyle name="强调文字颜色 5 2 6" xfId="6876" xr:uid="{00000000-0005-0000-0000-000009980000}"/>
    <cellStyle name="强调文字颜色 5 2 6 2" xfId="36283" xr:uid="{00000000-0005-0000-0000-00000A980000}"/>
    <cellStyle name="强调文字颜色 5 2 7" xfId="13336" xr:uid="{00000000-0005-0000-0000-00000B980000}"/>
    <cellStyle name="强调文字颜色 5 2 7 2" xfId="36288" xr:uid="{00000000-0005-0000-0000-00000C980000}"/>
    <cellStyle name="强调文字颜色 5 2 8" xfId="15694" xr:uid="{00000000-0005-0000-0000-00000D980000}"/>
    <cellStyle name="强调文字颜色 5 2 8 2" xfId="24019" xr:uid="{00000000-0005-0000-0000-00000E980000}"/>
    <cellStyle name="强调文字颜色 5 2 9" xfId="16777" xr:uid="{00000000-0005-0000-0000-00000F980000}"/>
    <cellStyle name="强调文字颜色 5 2 9 2" xfId="36291" xr:uid="{00000000-0005-0000-0000-000010980000}"/>
    <cellStyle name="强调文字颜色 5 2 9 3" xfId="42822" xr:uid="{00000000-0005-0000-0000-000011980000}"/>
    <cellStyle name="强调文字颜色 5 3" xfId="225" xr:uid="{00000000-0005-0000-0000-000012980000}"/>
    <cellStyle name="强调文字颜色 5 3 10" xfId="29466" xr:uid="{00000000-0005-0000-0000-000013980000}"/>
    <cellStyle name="强调文字颜色 5 3 2" xfId="393" xr:uid="{00000000-0005-0000-0000-000014980000}"/>
    <cellStyle name="强调文字颜色 5 3 2 2" xfId="3651" xr:uid="{00000000-0005-0000-0000-000015980000}"/>
    <cellStyle name="强调文字颜色 5 3 2 2 2" xfId="14802" xr:uid="{00000000-0005-0000-0000-000016980000}"/>
    <cellStyle name="强调文字颜色 5 3 2 2 2 2" xfId="39776" xr:uid="{00000000-0005-0000-0000-000017980000}"/>
    <cellStyle name="强调文字颜色 5 3 2 2 3" xfId="14803" xr:uid="{00000000-0005-0000-0000-000018980000}"/>
    <cellStyle name="强调文字颜色 5 3 2 2 3 2" xfId="39777" xr:uid="{00000000-0005-0000-0000-000019980000}"/>
    <cellStyle name="强调文字颜色 5 3 2 2 4" xfId="11590" xr:uid="{00000000-0005-0000-0000-00001A980000}"/>
    <cellStyle name="强调文字颜色 5 3 2 2 4 2" xfId="31302" xr:uid="{00000000-0005-0000-0000-00001B980000}"/>
    <cellStyle name="强调文字颜色 5 3 2 2 5" xfId="39775" xr:uid="{00000000-0005-0000-0000-00001C980000}"/>
    <cellStyle name="强调文字颜色 5 3 2 3" xfId="6582" xr:uid="{00000000-0005-0000-0000-00001D980000}"/>
    <cellStyle name="强调文字颜色 5 3 2 3 2" xfId="39778" xr:uid="{00000000-0005-0000-0000-00001E980000}"/>
    <cellStyle name="强调文字颜色 5 3 2 4" xfId="8111" xr:uid="{00000000-0005-0000-0000-00001F980000}"/>
    <cellStyle name="强调文字颜色 5 3 2 4 2" xfId="39779" xr:uid="{00000000-0005-0000-0000-000020980000}"/>
    <cellStyle name="强调文字颜色 5 3 2 5" xfId="14804" xr:uid="{00000000-0005-0000-0000-000021980000}"/>
    <cellStyle name="强调文字颜色 5 3 2 5 2" xfId="39780" xr:uid="{00000000-0005-0000-0000-000022980000}"/>
    <cellStyle name="强调文字颜色 5 3 2 6" xfId="18214" xr:uid="{00000000-0005-0000-0000-000023980000}"/>
    <cellStyle name="强调文字颜色 5 3 2 6 2" xfId="31502" xr:uid="{00000000-0005-0000-0000-000024980000}"/>
    <cellStyle name="强调文字颜色 5 3 2 7" xfId="16542" xr:uid="{00000000-0005-0000-0000-000025980000}"/>
    <cellStyle name="强调文字颜色 5 3 2 7 2" xfId="31504" xr:uid="{00000000-0005-0000-0000-000026980000}"/>
    <cellStyle name="强调文字颜色 5 3 2 7 3" xfId="42420" xr:uid="{00000000-0005-0000-0000-000027980000}"/>
    <cellStyle name="强调文字颜色 5 3 2 8" xfId="29468" xr:uid="{00000000-0005-0000-0000-000028980000}"/>
    <cellStyle name="强调文字颜色 5 3 3" xfId="2362" xr:uid="{00000000-0005-0000-0000-000029980000}"/>
    <cellStyle name="强调文字颜色 5 3 3 2" xfId="6583" xr:uid="{00000000-0005-0000-0000-00002A980000}"/>
    <cellStyle name="强调文字颜色 5 3 3 2 2" xfId="29299" xr:uid="{00000000-0005-0000-0000-00002B980000}"/>
    <cellStyle name="强调文字颜色 5 3 3 3" xfId="14805" xr:uid="{00000000-0005-0000-0000-00002C980000}"/>
    <cellStyle name="强调文字颜色 5 3 3 3 2" xfId="39781" xr:uid="{00000000-0005-0000-0000-00002D980000}"/>
    <cellStyle name="强调文字颜色 5 3 3 4" xfId="14806" xr:uid="{00000000-0005-0000-0000-00002E980000}"/>
    <cellStyle name="强调文字颜色 5 3 3 4 2" xfId="39782" xr:uid="{00000000-0005-0000-0000-00002F980000}"/>
    <cellStyle name="强调文字颜色 5 3 3 5" xfId="16962" xr:uid="{00000000-0005-0000-0000-000030980000}"/>
    <cellStyle name="强调文字颜色 5 3 3 5 2" xfId="39783" xr:uid="{00000000-0005-0000-0000-000031980000}"/>
    <cellStyle name="强调文字颜色 5 3 3 6" xfId="29470" xr:uid="{00000000-0005-0000-0000-000032980000}"/>
    <cellStyle name="强调文字颜色 5 3 4" xfId="3650" xr:uid="{00000000-0005-0000-0000-000033980000}"/>
    <cellStyle name="强调文字颜色 5 3 4 2" xfId="14807" xr:uid="{00000000-0005-0000-0000-000034980000}"/>
    <cellStyle name="强调文字颜色 5 3 4 2 2" xfId="39784" xr:uid="{00000000-0005-0000-0000-000035980000}"/>
    <cellStyle name="强调文字颜色 5 3 4 3" xfId="14808" xr:uid="{00000000-0005-0000-0000-000036980000}"/>
    <cellStyle name="强调文字颜色 5 3 4 3 2" xfId="39785" xr:uid="{00000000-0005-0000-0000-000037980000}"/>
    <cellStyle name="强调文字颜色 5 3 4 4" xfId="14809" xr:uid="{00000000-0005-0000-0000-000038980000}"/>
    <cellStyle name="强调文字颜色 5 3 4 4 2" xfId="39786" xr:uid="{00000000-0005-0000-0000-000039980000}"/>
    <cellStyle name="强调文字颜色 5 3 4 5" xfId="29663" xr:uid="{00000000-0005-0000-0000-00003A980000}"/>
    <cellStyle name="强调文字颜色 5 3 5" xfId="6581" xr:uid="{00000000-0005-0000-0000-00003B980000}"/>
    <cellStyle name="强调文字颜色 5 3 5 2" xfId="8112" xr:uid="{00000000-0005-0000-0000-00003C980000}"/>
    <cellStyle name="强调文字颜色 5 3 5 2 2" xfId="39788" xr:uid="{00000000-0005-0000-0000-00003D980000}"/>
    <cellStyle name="强调文字颜色 5 3 5 3" xfId="14811" xr:uid="{00000000-0005-0000-0000-00003E980000}"/>
    <cellStyle name="强调文字颜色 5 3 5 3 2" xfId="39790" xr:uid="{00000000-0005-0000-0000-00003F980000}"/>
    <cellStyle name="强调文字颜色 5 3 5 4" xfId="29666" xr:uid="{00000000-0005-0000-0000-000040980000}"/>
    <cellStyle name="强调文字颜色 5 3 6" xfId="7448" xr:uid="{00000000-0005-0000-0000-000041980000}"/>
    <cellStyle name="强调文字颜色 5 3 6 2" xfId="11677" xr:uid="{00000000-0005-0000-0000-000042980000}"/>
    <cellStyle name="强调文字颜色 5 3 6 2 2" xfId="31515" xr:uid="{00000000-0005-0000-0000-000043980000}"/>
    <cellStyle name="强调文字颜色 5 3 6 3" xfId="8444" xr:uid="{00000000-0005-0000-0000-000044980000}"/>
    <cellStyle name="强调文字颜色 5 3 6 3 2" xfId="39792" xr:uid="{00000000-0005-0000-0000-000045980000}"/>
    <cellStyle name="强调文字颜色 5 3 6 4" xfId="29669" xr:uid="{00000000-0005-0000-0000-000046980000}"/>
    <cellStyle name="强调文字颜色 5 3 7" xfId="13341" xr:uid="{00000000-0005-0000-0000-000047980000}"/>
    <cellStyle name="强调文字颜色 5 3 7 2" xfId="29673" xr:uid="{00000000-0005-0000-0000-000048980000}"/>
    <cellStyle name="强调文字颜色 5 3 8" xfId="18213" xr:uid="{00000000-0005-0000-0000-000049980000}"/>
    <cellStyle name="强调文字颜色 5 3 8 2" xfId="39794" xr:uid="{00000000-0005-0000-0000-00004A980000}"/>
    <cellStyle name="强调文字颜色 5 3 9" xfId="16774" xr:uid="{00000000-0005-0000-0000-00004B980000}"/>
    <cellStyle name="强调文字颜色 5 3 9 2" xfId="39796" xr:uid="{00000000-0005-0000-0000-00004C980000}"/>
    <cellStyle name="强调文字颜色 5 3 9 3" xfId="43110" xr:uid="{00000000-0005-0000-0000-00004D980000}"/>
    <cellStyle name="强调文字颜色 5 4" xfId="226" xr:uid="{00000000-0005-0000-0000-00004E980000}"/>
    <cellStyle name="强调文字颜色 5 4 10" xfId="29472" xr:uid="{00000000-0005-0000-0000-00004F980000}"/>
    <cellStyle name="强调文字颜色 5 4 2" xfId="394" xr:uid="{00000000-0005-0000-0000-000050980000}"/>
    <cellStyle name="强调文字颜色 5 4 2 2" xfId="3478" xr:uid="{00000000-0005-0000-0000-000051980000}"/>
    <cellStyle name="强调文字颜色 5 4 2 2 2" xfId="14812" xr:uid="{00000000-0005-0000-0000-000052980000}"/>
    <cellStyle name="强调文字颜色 5 4 2 2 2 2" xfId="39798" xr:uid="{00000000-0005-0000-0000-000053980000}"/>
    <cellStyle name="强调文字颜色 5 4 2 2 3" xfId="14813" xr:uid="{00000000-0005-0000-0000-000054980000}"/>
    <cellStyle name="强调文字颜色 5 4 2 2 3 2" xfId="39799" xr:uid="{00000000-0005-0000-0000-000055980000}"/>
    <cellStyle name="强调文字颜色 5 4 2 2 4" xfId="12503" xr:uid="{00000000-0005-0000-0000-000056980000}"/>
    <cellStyle name="强调文字颜色 5 4 2 2 4 2" xfId="33586" xr:uid="{00000000-0005-0000-0000-000057980000}"/>
    <cellStyle name="强调文字颜色 5 4 2 2 5" xfId="22159" xr:uid="{00000000-0005-0000-0000-000058980000}"/>
    <cellStyle name="强调文字颜色 5 4 2 3" xfId="6585" xr:uid="{00000000-0005-0000-0000-000059980000}"/>
    <cellStyle name="强调文字颜色 5 4 2 3 2" xfId="33051" xr:uid="{00000000-0005-0000-0000-00005A980000}"/>
    <cellStyle name="强调文字颜色 5 4 2 4" xfId="8114" xr:uid="{00000000-0005-0000-0000-00005B980000}"/>
    <cellStyle name="强调文字颜色 5 4 2 4 2" xfId="33053" xr:uid="{00000000-0005-0000-0000-00005C980000}"/>
    <cellStyle name="强调文字颜色 5 4 2 5" xfId="12278" xr:uid="{00000000-0005-0000-0000-00005D980000}"/>
    <cellStyle name="强调文字颜色 5 4 2 5 2" xfId="33055" xr:uid="{00000000-0005-0000-0000-00005E980000}"/>
    <cellStyle name="强调文字颜色 5 4 2 6" xfId="18058" xr:uid="{00000000-0005-0000-0000-00005F980000}"/>
    <cellStyle name="强调文字颜色 5 4 2 6 2" xfId="33058" xr:uid="{00000000-0005-0000-0000-000060980000}"/>
    <cellStyle name="强调文字颜色 5 4 2 7" xfId="16539" xr:uid="{00000000-0005-0000-0000-000061980000}"/>
    <cellStyle name="强调文字颜色 5 4 2 7 2" xfId="35491" xr:uid="{00000000-0005-0000-0000-000062980000}"/>
    <cellStyle name="强调文字颜色 5 4 2 7 3" xfId="42802" xr:uid="{00000000-0005-0000-0000-000063980000}"/>
    <cellStyle name="强调文字颜色 5 4 2 8" xfId="39797" xr:uid="{00000000-0005-0000-0000-000064980000}"/>
    <cellStyle name="强调文字颜色 5 4 3" xfId="3653" xr:uid="{00000000-0005-0000-0000-000065980000}"/>
    <cellStyle name="强调文字颜色 5 4 3 2" xfId="6586" xr:uid="{00000000-0005-0000-0000-000066980000}"/>
    <cellStyle name="强调文字颜色 5 4 3 2 2" xfId="39801" xr:uid="{00000000-0005-0000-0000-000067980000}"/>
    <cellStyle name="强调文字颜色 5 4 3 3" xfId="12280" xr:uid="{00000000-0005-0000-0000-000068980000}"/>
    <cellStyle name="强调文字颜色 5 4 3 3 2" xfId="33062" xr:uid="{00000000-0005-0000-0000-000069980000}"/>
    <cellStyle name="强调文字颜色 5 4 3 4" xfId="12281" xr:uid="{00000000-0005-0000-0000-00006A980000}"/>
    <cellStyle name="强调文字颜色 5 4 3 4 2" xfId="33064" xr:uid="{00000000-0005-0000-0000-00006B980000}"/>
    <cellStyle name="强调文字颜色 5 4 3 5" xfId="18216" xr:uid="{00000000-0005-0000-0000-00006C980000}"/>
    <cellStyle name="强调文字颜色 5 4 3 5 2" xfId="34289" xr:uid="{00000000-0005-0000-0000-00006D980000}"/>
    <cellStyle name="强调文字颜色 5 4 3 6" xfId="39800" xr:uid="{00000000-0005-0000-0000-00006E980000}"/>
    <cellStyle name="强调文字颜色 5 4 4" xfId="3652" xr:uid="{00000000-0005-0000-0000-00006F980000}"/>
    <cellStyle name="强调文字颜色 5 4 4 2" xfId="14814" xr:uid="{00000000-0005-0000-0000-000070980000}"/>
    <cellStyle name="强调文字颜色 5 4 4 2 2" xfId="39803" xr:uid="{00000000-0005-0000-0000-000071980000}"/>
    <cellStyle name="强调文字颜色 5 4 4 3" xfId="14375" xr:uid="{00000000-0005-0000-0000-000072980000}"/>
    <cellStyle name="强调文字颜色 5 4 4 3 2" xfId="38661" xr:uid="{00000000-0005-0000-0000-000073980000}"/>
    <cellStyle name="强调文字颜色 5 4 4 4" xfId="14380" xr:uid="{00000000-0005-0000-0000-000074980000}"/>
    <cellStyle name="强调文字颜色 5 4 4 4 2" xfId="38671" xr:uid="{00000000-0005-0000-0000-000075980000}"/>
    <cellStyle name="强调文字颜色 5 4 4 5" xfId="39802" xr:uid="{00000000-0005-0000-0000-000076980000}"/>
    <cellStyle name="强调文字颜色 5 4 5" xfId="6584" xr:uid="{00000000-0005-0000-0000-000077980000}"/>
    <cellStyle name="强调文字颜色 5 4 5 2" xfId="35603" xr:uid="{00000000-0005-0000-0000-000078980000}"/>
    <cellStyle name="强调文字颜色 5 4 6" xfId="8113" xr:uid="{00000000-0005-0000-0000-000079980000}"/>
    <cellStyle name="强调文字颜色 5 4 6 2" xfId="35610" xr:uid="{00000000-0005-0000-0000-00007A980000}"/>
    <cellStyle name="强调文字颜色 5 4 7" xfId="13050" xr:uid="{00000000-0005-0000-0000-00007B980000}"/>
    <cellStyle name="强调文字颜色 5 4 7 2" xfId="35613" xr:uid="{00000000-0005-0000-0000-00007C980000}"/>
    <cellStyle name="强调文字颜色 5 4 8" xfId="18215" xr:uid="{00000000-0005-0000-0000-00007D980000}"/>
    <cellStyle name="强调文字颜色 5 4 8 2" xfId="35616" xr:uid="{00000000-0005-0000-0000-00007E980000}"/>
    <cellStyle name="强调文字颜色 5 4 9" xfId="16771" xr:uid="{00000000-0005-0000-0000-00007F980000}"/>
    <cellStyle name="强调文字颜色 5 4 9 2" xfId="39805" xr:uid="{00000000-0005-0000-0000-000080980000}"/>
    <cellStyle name="强调文字颜色 5 4 9 3" xfId="43112" xr:uid="{00000000-0005-0000-0000-000081980000}"/>
    <cellStyle name="强调文字颜色 5 5" xfId="227" xr:uid="{00000000-0005-0000-0000-000082980000}"/>
    <cellStyle name="强调文字颜色 5 5 2" xfId="395" xr:uid="{00000000-0005-0000-0000-000083980000}"/>
    <cellStyle name="强调文字颜色 5 5 2 2" xfId="8116" xr:uid="{00000000-0005-0000-0000-000084980000}"/>
    <cellStyle name="强调文字颜色 5 5 2 2 2" xfId="39806" xr:uid="{00000000-0005-0000-0000-000085980000}"/>
    <cellStyle name="强调文字颜色 5 5 2 3" xfId="14815" xr:uid="{00000000-0005-0000-0000-000086980000}"/>
    <cellStyle name="强调文字颜色 5 5 2 3 2" xfId="39807" xr:uid="{00000000-0005-0000-0000-000087980000}"/>
    <cellStyle name="强调文字颜色 5 5 2 4" xfId="16538" xr:uid="{00000000-0005-0000-0000-000088980000}"/>
    <cellStyle name="强调文字颜色 5 5 2 4 2" xfId="39808" xr:uid="{00000000-0005-0000-0000-000089980000}"/>
    <cellStyle name="强调文字颜色 5 5 2 4 3" xfId="43114" xr:uid="{00000000-0005-0000-0000-00008A980000}"/>
    <cellStyle name="强调文字颜色 5 5 2 5" xfId="38810" xr:uid="{00000000-0005-0000-0000-00008B980000}"/>
    <cellStyle name="强调文字颜色 5 5 3" xfId="3654" xr:uid="{00000000-0005-0000-0000-00008C980000}"/>
    <cellStyle name="强调文字颜色 5 5 3 2" xfId="14816" xr:uid="{00000000-0005-0000-0000-00008D980000}"/>
    <cellStyle name="强调文字颜色 5 5 3 2 2" xfId="39809" xr:uid="{00000000-0005-0000-0000-00008E980000}"/>
    <cellStyle name="强调文字颜色 5 5 3 3" xfId="14817" xr:uid="{00000000-0005-0000-0000-00008F980000}"/>
    <cellStyle name="强调文字颜色 5 5 3 3 2" xfId="39810" xr:uid="{00000000-0005-0000-0000-000090980000}"/>
    <cellStyle name="强调文字颜色 5 5 3 4" xfId="14818" xr:uid="{00000000-0005-0000-0000-000091980000}"/>
    <cellStyle name="强调文字颜色 5 5 3 4 2" xfId="39811" xr:uid="{00000000-0005-0000-0000-000092980000}"/>
    <cellStyle name="强调文字颜色 5 5 3 5" xfId="38812" xr:uid="{00000000-0005-0000-0000-000093980000}"/>
    <cellStyle name="强调文字颜色 5 5 4" xfId="6587" xr:uid="{00000000-0005-0000-0000-000094980000}"/>
    <cellStyle name="强调文字颜色 5 5 4 2" xfId="8117" xr:uid="{00000000-0005-0000-0000-000095980000}"/>
    <cellStyle name="强调文字颜色 5 5 4 2 2" xfId="32511" xr:uid="{00000000-0005-0000-0000-000096980000}"/>
    <cellStyle name="强调文字颜色 5 5 4 3" xfId="14819" xr:uid="{00000000-0005-0000-0000-000097980000}"/>
    <cellStyle name="强调文字颜色 5 5 4 3 2" xfId="39813" xr:uid="{00000000-0005-0000-0000-000098980000}"/>
    <cellStyle name="强调文字颜色 5 5 4 4" xfId="39812" xr:uid="{00000000-0005-0000-0000-000099980000}"/>
    <cellStyle name="强调文字颜色 5 5 5" xfId="8115" xr:uid="{00000000-0005-0000-0000-00009A980000}"/>
    <cellStyle name="强调文字颜色 5 5 5 2" xfId="14821" xr:uid="{00000000-0005-0000-0000-00009B980000}"/>
    <cellStyle name="强调文字颜色 5 5 5 2 2" xfId="39817" xr:uid="{00000000-0005-0000-0000-00009C980000}"/>
    <cellStyle name="强调文字颜色 5 5 5 3" xfId="14820" xr:uid="{00000000-0005-0000-0000-00009D980000}"/>
    <cellStyle name="强调文字颜色 5 5 5 3 2" xfId="39819" xr:uid="{00000000-0005-0000-0000-00009E980000}"/>
    <cellStyle name="强调文字颜色 5 5 5 4" xfId="39815" xr:uid="{00000000-0005-0000-0000-00009F980000}"/>
    <cellStyle name="强调文字颜色 5 5 6" xfId="14822" xr:uid="{00000000-0005-0000-0000-0000A0980000}"/>
    <cellStyle name="强调文字颜色 5 5 6 2" xfId="39821" xr:uid="{00000000-0005-0000-0000-0000A1980000}"/>
    <cellStyle name="强调文字颜色 5 5 7" xfId="18217" xr:uid="{00000000-0005-0000-0000-0000A2980000}"/>
    <cellStyle name="强调文字颜色 5 5 7 2" xfId="39823" xr:uid="{00000000-0005-0000-0000-0000A3980000}"/>
    <cellStyle name="强调文字颜色 5 5 8" xfId="16770" xr:uid="{00000000-0005-0000-0000-0000A4980000}"/>
    <cellStyle name="强调文字颜色 5 5 8 2" xfId="39825" xr:uid="{00000000-0005-0000-0000-0000A5980000}"/>
    <cellStyle name="强调文字颜色 5 5 8 3" xfId="43120" xr:uid="{00000000-0005-0000-0000-0000A6980000}"/>
    <cellStyle name="强调文字颜色 5 5 9" xfId="29474" xr:uid="{00000000-0005-0000-0000-0000A7980000}"/>
    <cellStyle name="强调文字颜色 5 6" xfId="3481" xr:uid="{00000000-0005-0000-0000-0000A8980000}"/>
    <cellStyle name="强调文字颜色 5 6 2" xfId="6588" xr:uid="{00000000-0005-0000-0000-0000A9980000}"/>
    <cellStyle name="强调文字颜色 5 6 2 2" xfId="8118" xr:uid="{00000000-0005-0000-0000-0000AA980000}"/>
    <cellStyle name="强调文字颜色 5 6 2 2 2" xfId="11149" xr:uid="{00000000-0005-0000-0000-0000AB980000}"/>
    <cellStyle name="强调文字颜色 5 6 2 2 2 2" xfId="20774" xr:uid="{00000000-0005-0000-0000-0000AC980000}"/>
    <cellStyle name="强调文字颜色 5 6 2 2 3" xfId="14823" xr:uid="{00000000-0005-0000-0000-0000AD980000}"/>
    <cellStyle name="强调文字颜色 5 6 2 2 3 2" xfId="20745" xr:uid="{00000000-0005-0000-0000-0000AE980000}"/>
    <cellStyle name="强调文字颜色 5 6 2 2 4" xfId="39826" xr:uid="{00000000-0005-0000-0000-0000AF980000}"/>
    <cellStyle name="强调文字颜色 5 6 2 3" xfId="14824" xr:uid="{00000000-0005-0000-0000-0000B0980000}"/>
    <cellStyle name="强调文字颜色 5 6 2 3 2" xfId="39827" xr:uid="{00000000-0005-0000-0000-0000B1980000}"/>
    <cellStyle name="强调文字颜色 5 6 2 4" xfId="15678" xr:uid="{00000000-0005-0000-0000-0000B2980000}"/>
    <cellStyle name="强调文字颜色 5 6 2 4 2" xfId="39828" xr:uid="{00000000-0005-0000-0000-0000B3980000}"/>
    <cellStyle name="强调文字颜色 5 6 2 4 3" xfId="43122" xr:uid="{00000000-0005-0000-0000-0000B4980000}"/>
    <cellStyle name="强调文字颜色 5 6 2 5" xfId="37861" xr:uid="{00000000-0005-0000-0000-0000B5980000}"/>
    <cellStyle name="强调文字颜色 5 6 3" xfId="14825" xr:uid="{00000000-0005-0000-0000-0000B6980000}"/>
    <cellStyle name="强调文字颜色 5 6 3 2" xfId="14826" xr:uid="{00000000-0005-0000-0000-0000B7980000}"/>
    <cellStyle name="强调文字颜色 5 6 3 2 2" xfId="39830" xr:uid="{00000000-0005-0000-0000-0000B8980000}"/>
    <cellStyle name="强调文字颜色 5 6 3 3" xfId="39829" xr:uid="{00000000-0005-0000-0000-0000B9980000}"/>
    <cellStyle name="强调文字颜色 5 6 4" xfId="14827" xr:uid="{00000000-0005-0000-0000-0000BA980000}"/>
    <cellStyle name="强调文字颜色 5 6 4 2" xfId="39831" xr:uid="{00000000-0005-0000-0000-0000BB980000}"/>
    <cellStyle name="强调文字颜色 5 6 5" xfId="18061" xr:uid="{00000000-0005-0000-0000-0000BC980000}"/>
    <cellStyle name="强调文字颜色 5 6 5 2" xfId="39832" xr:uid="{00000000-0005-0000-0000-0000BD980000}"/>
    <cellStyle name="强调文字颜色 5 6 6" xfId="15810" xr:uid="{00000000-0005-0000-0000-0000BE980000}"/>
    <cellStyle name="强调文字颜色 5 6 6 2" xfId="39833" xr:uid="{00000000-0005-0000-0000-0000BF980000}"/>
    <cellStyle name="强调文字颜色 5 6 6 3" xfId="43123" xr:uid="{00000000-0005-0000-0000-0000C0980000}"/>
    <cellStyle name="强调文字颜色 5 6 7" xfId="29476" xr:uid="{00000000-0005-0000-0000-0000C1980000}"/>
    <cellStyle name="强调文字颜色 5 7" xfId="3655" xr:uid="{00000000-0005-0000-0000-0000C2980000}"/>
    <cellStyle name="强调文字颜色 5 7 2" xfId="6589" xr:uid="{00000000-0005-0000-0000-0000C3980000}"/>
    <cellStyle name="强调文字颜色 5 7 2 2" xfId="8119" xr:uid="{00000000-0005-0000-0000-0000C4980000}"/>
    <cellStyle name="强调文字颜色 5 7 2 2 2" xfId="39835" xr:uid="{00000000-0005-0000-0000-0000C5980000}"/>
    <cellStyle name="强调文字颜色 5 7 2 3" xfId="14828" xr:uid="{00000000-0005-0000-0000-0000C6980000}"/>
    <cellStyle name="强调文字颜色 5 7 2 3 2" xfId="39836" xr:uid="{00000000-0005-0000-0000-0000C7980000}"/>
    <cellStyle name="强调文字颜色 5 7 2 4" xfId="39834" xr:uid="{00000000-0005-0000-0000-0000C8980000}"/>
    <cellStyle name="强调文字颜色 5 7 3" xfId="14829" xr:uid="{00000000-0005-0000-0000-0000C9980000}"/>
    <cellStyle name="强调文字颜色 5 7 3 2" xfId="39837" xr:uid="{00000000-0005-0000-0000-0000CA980000}"/>
    <cellStyle name="强调文字颜色 5 7 4" xfId="14830" xr:uid="{00000000-0005-0000-0000-0000CB980000}"/>
    <cellStyle name="强调文字颜色 5 7 4 2" xfId="39838" xr:uid="{00000000-0005-0000-0000-0000CC980000}"/>
    <cellStyle name="强调文字颜色 5 7 5" xfId="18218" xr:uid="{00000000-0005-0000-0000-0000CD980000}"/>
    <cellStyle name="强调文字颜色 5 7 5 2" xfId="39839" xr:uid="{00000000-0005-0000-0000-0000CE980000}"/>
    <cellStyle name="强调文字颜色 5 7 6" xfId="30044" xr:uid="{00000000-0005-0000-0000-0000CF980000}"/>
    <cellStyle name="强调文字颜色 5 8" xfId="3656" xr:uid="{00000000-0005-0000-0000-0000D0980000}"/>
    <cellStyle name="强调文字颜色 5 8 2" xfId="6590" xr:uid="{00000000-0005-0000-0000-0000D1980000}"/>
    <cellStyle name="强调文字颜色 5 8 2 2" xfId="8120" xr:uid="{00000000-0005-0000-0000-0000D2980000}"/>
    <cellStyle name="强调文字颜色 5 8 2 2 2" xfId="39840" xr:uid="{00000000-0005-0000-0000-0000D3980000}"/>
    <cellStyle name="强调文字颜色 5 8 2 3" xfId="14831" xr:uid="{00000000-0005-0000-0000-0000D4980000}"/>
    <cellStyle name="强调文字颜色 5 8 2 3 2" xfId="39841" xr:uid="{00000000-0005-0000-0000-0000D5980000}"/>
    <cellStyle name="强调文字颜色 5 8 2 4" xfId="29913" xr:uid="{00000000-0005-0000-0000-0000D6980000}"/>
    <cellStyle name="强调文字颜色 5 8 3" xfId="9753" xr:uid="{00000000-0005-0000-0000-0000D7980000}"/>
    <cellStyle name="强调文字颜色 5 8 3 2" xfId="20764" xr:uid="{00000000-0005-0000-0000-0000D8980000}"/>
    <cellStyle name="强调文字颜色 5 8 4" xfId="10741" xr:uid="{00000000-0005-0000-0000-0000D9980000}"/>
    <cellStyle name="强调文字颜色 5 8 4 2" xfId="22814" xr:uid="{00000000-0005-0000-0000-0000DA980000}"/>
    <cellStyle name="强调文字颜色 5 8 5" xfId="18219" xr:uid="{00000000-0005-0000-0000-0000DB980000}"/>
    <cellStyle name="强调文字颜色 5 8 5 2" xfId="24419" xr:uid="{00000000-0005-0000-0000-0000DC980000}"/>
    <cellStyle name="强调文字颜色 5 8 6" xfId="30046" xr:uid="{00000000-0005-0000-0000-0000DD980000}"/>
    <cellStyle name="强调文字颜色 5 9" xfId="3657" xr:uid="{00000000-0005-0000-0000-0000DE980000}"/>
    <cellStyle name="强调文字颜色 5 9 2" xfId="6591" xr:uid="{00000000-0005-0000-0000-0000DF980000}"/>
    <cellStyle name="强调文字颜色 5 9 2 2" xfId="8121" xr:uid="{00000000-0005-0000-0000-0000E0980000}"/>
    <cellStyle name="强调文字颜色 5 9 2 2 2" xfId="39843" xr:uid="{00000000-0005-0000-0000-0000E1980000}"/>
    <cellStyle name="强调文字颜色 5 9 2 3" xfId="14832" xr:uid="{00000000-0005-0000-0000-0000E2980000}"/>
    <cellStyle name="强调文字颜色 5 9 2 3 2" xfId="39844" xr:uid="{00000000-0005-0000-0000-0000E3980000}"/>
    <cellStyle name="强调文字颜色 5 9 2 4" xfId="39842" xr:uid="{00000000-0005-0000-0000-0000E4980000}"/>
    <cellStyle name="强调文字颜色 5 9 3" xfId="8786" xr:uid="{00000000-0005-0000-0000-0000E5980000}"/>
    <cellStyle name="强调文字颜色 5 9 3 2" xfId="22136" xr:uid="{00000000-0005-0000-0000-0000E6980000}"/>
    <cellStyle name="强调文字颜色 5 9 4" xfId="9501" xr:uid="{00000000-0005-0000-0000-0000E7980000}"/>
    <cellStyle name="强调文字颜色 5 9 4 2" xfId="24452" xr:uid="{00000000-0005-0000-0000-0000E8980000}"/>
    <cellStyle name="强调文字颜色 5 9 5" xfId="18220" xr:uid="{00000000-0005-0000-0000-0000E9980000}"/>
    <cellStyle name="强调文字颜色 5 9 5 2" xfId="24458" xr:uid="{00000000-0005-0000-0000-0000EA980000}"/>
    <cellStyle name="强调文字颜色 5 9 6" xfId="30048" xr:uid="{00000000-0005-0000-0000-0000EB980000}"/>
    <cellStyle name="强调文字颜色 6 10" xfId="2737" xr:uid="{00000000-0005-0000-0000-0000EC980000}"/>
    <cellStyle name="强调文字颜色 6 10 2" xfId="6592" xr:uid="{00000000-0005-0000-0000-0000ED980000}"/>
    <cellStyle name="强调文字颜色 6 10 2 2" xfId="7174" xr:uid="{00000000-0005-0000-0000-0000EE980000}"/>
    <cellStyle name="强调文字颜色 6 10 2 2 2" xfId="21147" xr:uid="{00000000-0005-0000-0000-0000EF980000}"/>
    <cellStyle name="强调文字颜色 6 10 2 3" xfId="9324" xr:uid="{00000000-0005-0000-0000-0000F0980000}"/>
    <cellStyle name="强调文字颜色 6 10 2 3 2" xfId="25772" xr:uid="{00000000-0005-0000-0000-0000F1980000}"/>
    <cellStyle name="强调文字颜色 6 10 2 4" xfId="22922" xr:uid="{00000000-0005-0000-0000-0000F2980000}"/>
    <cellStyle name="强调文字颜色 6 10 3" xfId="9584" xr:uid="{00000000-0005-0000-0000-0000F3980000}"/>
    <cellStyle name="强调文字颜色 6 10 3 2" xfId="22931" xr:uid="{00000000-0005-0000-0000-0000F4980000}"/>
    <cellStyle name="强调文字颜色 6 10 4" xfId="8354" xr:uid="{00000000-0005-0000-0000-0000F5980000}"/>
    <cellStyle name="强调文字颜色 6 10 4 2" xfId="21065" xr:uid="{00000000-0005-0000-0000-0000F6980000}"/>
    <cellStyle name="强调文字颜色 6 10 5" xfId="17331" xr:uid="{00000000-0005-0000-0000-0000F7980000}"/>
    <cellStyle name="强调文字颜色 6 10 5 2" xfId="25774" xr:uid="{00000000-0005-0000-0000-0000F8980000}"/>
    <cellStyle name="强调文字颜色 6 10 6" xfId="27425" xr:uid="{00000000-0005-0000-0000-0000F9980000}"/>
    <cellStyle name="强调文字颜色 6 11" xfId="3658" xr:uid="{00000000-0005-0000-0000-0000FA980000}"/>
    <cellStyle name="强调文字颜色 6 11 2" xfId="6593" xr:uid="{00000000-0005-0000-0000-0000FB980000}"/>
    <cellStyle name="强调文字颜色 6 11 2 2" xfId="7177" xr:uid="{00000000-0005-0000-0000-0000FC980000}"/>
    <cellStyle name="强调文字颜色 6 11 2 2 2" xfId="25785" xr:uid="{00000000-0005-0000-0000-0000FD980000}"/>
    <cellStyle name="强调文字颜色 6 11 2 3" xfId="9321" xr:uid="{00000000-0005-0000-0000-0000FE980000}"/>
    <cellStyle name="强调文字颜色 6 11 2 3 2" xfId="25787" xr:uid="{00000000-0005-0000-0000-0000FF980000}"/>
    <cellStyle name="强调文字颜色 6 11 2 4" xfId="24722" xr:uid="{00000000-0005-0000-0000-000000990000}"/>
    <cellStyle name="强调文字颜色 6 11 3" xfId="10690" xr:uid="{00000000-0005-0000-0000-000001990000}"/>
    <cellStyle name="强调文字颜色 6 11 3 2" xfId="24725" xr:uid="{00000000-0005-0000-0000-000002990000}"/>
    <cellStyle name="强调文字颜色 6 11 4" xfId="10499" xr:uid="{00000000-0005-0000-0000-000003990000}"/>
    <cellStyle name="强调文字颜色 6 11 4 2" xfId="25790" xr:uid="{00000000-0005-0000-0000-000004990000}"/>
    <cellStyle name="强调文字颜色 6 11 5" xfId="18221" xr:uid="{00000000-0005-0000-0000-000005990000}"/>
    <cellStyle name="强调文字颜色 6 11 5 2" xfId="21224" xr:uid="{00000000-0005-0000-0000-000006990000}"/>
    <cellStyle name="强调文字颜色 6 11 6" xfId="27427" xr:uid="{00000000-0005-0000-0000-000007990000}"/>
    <cellStyle name="强调文字颜色 6 12" xfId="3659" xr:uid="{00000000-0005-0000-0000-000008990000}"/>
    <cellStyle name="强调文字颜色 6 12 2" xfId="6594" xr:uid="{00000000-0005-0000-0000-000009990000}"/>
    <cellStyle name="强调文字颜色 6 12 2 2" xfId="25801" xr:uid="{00000000-0005-0000-0000-00000A990000}"/>
    <cellStyle name="强调文字颜色 6 12 3" xfId="9316" xr:uid="{00000000-0005-0000-0000-00000B990000}"/>
    <cellStyle name="强调文字颜色 6 12 3 2" xfId="25806" xr:uid="{00000000-0005-0000-0000-00000C990000}"/>
    <cellStyle name="强调文字颜色 6 12 4" xfId="9313" xr:uid="{00000000-0005-0000-0000-00000D990000}"/>
    <cellStyle name="强调文字颜色 6 12 4 2" xfId="25808" xr:uid="{00000000-0005-0000-0000-00000E990000}"/>
    <cellStyle name="强调文字颜色 6 12 5" xfId="18222" xr:uid="{00000000-0005-0000-0000-00000F990000}"/>
    <cellStyle name="强调文字颜色 6 12 5 2" xfId="21430" xr:uid="{00000000-0005-0000-0000-000010990000}"/>
    <cellStyle name="强调文字颜色 6 12 6" xfId="27429" xr:uid="{00000000-0005-0000-0000-000011990000}"/>
    <cellStyle name="强调文字颜色 6 2" xfId="228" xr:uid="{00000000-0005-0000-0000-000012990000}"/>
    <cellStyle name="强调文字颜色 6 2 10" xfId="36825" xr:uid="{00000000-0005-0000-0000-000013990000}"/>
    <cellStyle name="强调文字颜色 6 2 2" xfId="396" xr:uid="{00000000-0005-0000-0000-000014990000}"/>
    <cellStyle name="强调文字颜色 6 2 2 2" xfId="3660" xr:uid="{00000000-0005-0000-0000-000015990000}"/>
    <cellStyle name="强调文字颜色 6 2 2 2 2" xfId="14833" xr:uid="{00000000-0005-0000-0000-000016990000}"/>
    <cellStyle name="强调文字颜色 6 2 2 2 2 2" xfId="39847" xr:uid="{00000000-0005-0000-0000-000017990000}"/>
    <cellStyle name="强调文字颜色 6 2 2 2 3" xfId="14834" xr:uid="{00000000-0005-0000-0000-000018990000}"/>
    <cellStyle name="强调文字颜色 6 2 2 2 3 2" xfId="39848" xr:uid="{00000000-0005-0000-0000-000019990000}"/>
    <cellStyle name="强调文字颜色 6 2 2 2 4" xfId="14835" xr:uid="{00000000-0005-0000-0000-00001A990000}"/>
    <cellStyle name="强调文字颜色 6 2 2 2 4 2" xfId="39849" xr:uid="{00000000-0005-0000-0000-00001B990000}"/>
    <cellStyle name="强调文字颜色 6 2 2 2 5" xfId="39846" xr:uid="{00000000-0005-0000-0000-00001C990000}"/>
    <cellStyle name="强调文字颜色 6 2 2 3" xfId="6596" xr:uid="{00000000-0005-0000-0000-00001D990000}"/>
    <cellStyle name="强调文字颜色 6 2 2 3 2" xfId="30769" xr:uid="{00000000-0005-0000-0000-00001E990000}"/>
    <cellStyle name="强调文字颜色 6 2 2 4" xfId="8122" xr:uid="{00000000-0005-0000-0000-00001F990000}"/>
    <cellStyle name="强调文字颜色 6 2 2 4 2" xfId="30778" xr:uid="{00000000-0005-0000-0000-000020990000}"/>
    <cellStyle name="强调文字颜色 6 2 2 5" xfId="11378" xr:uid="{00000000-0005-0000-0000-000021990000}"/>
    <cellStyle name="强调文字颜色 6 2 2 5 2" xfId="30780" xr:uid="{00000000-0005-0000-0000-000022990000}"/>
    <cellStyle name="强调文字颜色 6 2 2 6" xfId="18223" xr:uid="{00000000-0005-0000-0000-000023990000}"/>
    <cellStyle name="强调文字颜色 6 2 2 6 2" xfId="30783" xr:uid="{00000000-0005-0000-0000-000024990000}"/>
    <cellStyle name="强调文字颜色 6 2 2 7" xfId="16532" xr:uid="{00000000-0005-0000-0000-000025990000}"/>
    <cellStyle name="强调文字颜色 6 2 2 7 2" xfId="20702" xr:uid="{00000000-0005-0000-0000-000026990000}"/>
    <cellStyle name="强调文字颜色 6 2 2 7 3" xfId="32173" xr:uid="{00000000-0005-0000-0000-000027990000}"/>
    <cellStyle name="强调文字颜色 6 2 2 8" xfId="39845" xr:uid="{00000000-0005-0000-0000-000028990000}"/>
    <cellStyle name="强调文字颜色 6 2 3" xfId="3661" xr:uid="{00000000-0005-0000-0000-000029990000}"/>
    <cellStyle name="强调文字颜色 6 2 3 2" xfId="6597" xr:uid="{00000000-0005-0000-0000-00002A990000}"/>
    <cellStyle name="强调文字颜色 6 2 3 2 2" xfId="29798" xr:uid="{00000000-0005-0000-0000-00002B990000}"/>
    <cellStyle name="强调文字颜色 6 2 3 3" xfId="9882" xr:uid="{00000000-0005-0000-0000-00002C990000}"/>
    <cellStyle name="强调文字颜色 6 2 3 3 2" xfId="29800" xr:uid="{00000000-0005-0000-0000-00002D990000}"/>
    <cellStyle name="强调文字颜色 6 2 3 4" xfId="14836" xr:uid="{00000000-0005-0000-0000-00002E990000}"/>
    <cellStyle name="强调文字颜色 6 2 3 4 2" xfId="39850" xr:uid="{00000000-0005-0000-0000-00002F990000}"/>
    <cellStyle name="强调文字颜色 6 2 3 5" xfId="18224" xr:uid="{00000000-0005-0000-0000-000030990000}"/>
    <cellStyle name="强调文字颜色 6 2 3 5 2" xfId="31148" xr:uid="{00000000-0005-0000-0000-000031990000}"/>
    <cellStyle name="强调文字颜色 6 2 3 6" xfId="29795" xr:uid="{00000000-0005-0000-0000-000032990000}"/>
    <cellStyle name="强调文字颜色 6 2 4" xfId="3345" xr:uid="{00000000-0005-0000-0000-000033990000}"/>
    <cellStyle name="强调文字颜色 6 2 4 2" xfId="14837" xr:uid="{00000000-0005-0000-0000-000034990000}"/>
    <cellStyle name="强调文字颜色 6 2 4 2 2" xfId="33706" xr:uid="{00000000-0005-0000-0000-000035990000}"/>
    <cellStyle name="强调文字颜色 6 2 4 3" xfId="14838" xr:uid="{00000000-0005-0000-0000-000036990000}"/>
    <cellStyle name="强调文字颜色 6 2 4 3 2" xfId="39851" xr:uid="{00000000-0005-0000-0000-000037990000}"/>
    <cellStyle name="强调文字颜色 6 2 4 4" xfId="14839" xr:uid="{00000000-0005-0000-0000-000038990000}"/>
    <cellStyle name="强调文字颜色 6 2 4 4 2" xfId="39852" xr:uid="{00000000-0005-0000-0000-000039990000}"/>
    <cellStyle name="强调文字颜色 6 2 4 5" xfId="29802" xr:uid="{00000000-0005-0000-0000-00003A990000}"/>
    <cellStyle name="强调文字颜色 6 2 5" xfId="6595" xr:uid="{00000000-0005-0000-0000-00003B990000}"/>
    <cellStyle name="强调文字颜色 6 2 5 2" xfId="29804" xr:uid="{00000000-0005-0000-0000-00003C990000}"/>
    <cellStyle name="强调文字颜色 6 2 6" xfId="7789" xr:uid="{00000000-0005-0000-0000-00003D990000}"/>
    <cellStyle name="强调文字颜色 6 2 6 2" xfId="29806" xr:uid="{00000000-0005-0000-0000-00003E990000}"/>
    <cellStyle name="强调文字颜色 6 2 7" xfId="13913" xr:uid="{00000000-0005-0000-0000-00003F990000}"/>
    <cellStyle name="强调文字颜色 6 2 7 2" xfId="37608" xr:uid="{00000000-0005-0000-0000-000040990000}"/>
    <cellStyle name="强调文字颜色 6 2 8" xfId="17929" xr:uid="{00000000-0005-0000-0000-000041990000}"/>
    <cellStyle name="强调文字颜色 6 2 8 2" xfId="39853" xr:uid="{00000000-0005-0000-0000-000042990000}"/>
    <cellStyle name="强调文字颜色 6 2 9" xfId="16769" xr:uid="{00000000-0005-0000-0000-000043990000}"/>
    <cellStyle name="强调文字颜色 6 2 9 2" xfId="39854" xr:uid="{00000000-0005-0000-0000-000044990000}"/>
    <cellStyle name="强调文字颜色 6 2 9 3" xfId="43124" xr:uid="{00000000-0005-0000-0000-000045990000}"/>
    <cellStyle name="强调文字颜色 6 3" xfId="229" xr:uid="{00000000-0005-0000-0000-000046990000}"/>
    <cellStyle name="强调文字颜色 6 3 10" xfId="36827" xr:uid="{00000000-0005-0000-0000-000047990000}"/>
    <cellStyle name="强调文字颜色 6 3 2" xfId="397" xr:uid="{00000000-0005-0000-0000-000048990000}"/>
    <cellStyle name="强调文字颜色 6 3 2 2" xfId="3663" xr:uid="{00000000-0005-0000-0000-000049990000}"/>
    <cellStyle name="强调文字颜色 6 3 2 2 2" xfId="14840" xr:uid="{00000000-0005-0000-0000-00004A990000}"/>
    <cellStyle name="强调文字颜色 6 3 2 2 2 2" xfId="28211" xr:uid="{00000000-0005-0000-0000-00004B990000}"/>
    <cellStyle name="强调文字颜色 6 3 2 2 3" xfId="14841" xr:uid="{00000000-0005-0000-0000-00004C990000}"/>
    <cellStyle name="强调文字颜色 6 3 2 2 3 2" xfId="39855" xr:uid="{00000000-0005-0000-0000-00004D990000}"/>
    <cellStyle name="强调文字颜色 6 3 2 2 4" xfId="14842" xr:uid="{00000000-0005-0000-0000-00004E990000}"/>
    <cellStyle name="强调文字颜色 6 3 2 2 4 2" xfId="39856" xr:uid="{00000000-0005-0000-0000-00004F990000}"/>
    <cellStyle name="强调文字颜色 6 3 2 2 5" xfId="38025" xr:uid="{00000000-0005-0000-0000-000050990000}"/>
    <cellStyle name="强调文字颜色 6 3 2 3" xfId="6599" xr:uid="{00000000-0005-0000-0000-000051990000}"/>
    <cellStyle name="强调文字颜色 6 3 2 3 2" xfId="38027" xr:uid="{00000000-0005-0000-0000-000052990000}"/>
    <cellStyle name="强调文字颜色 6 3 2 4" xfId="6907" xr:uid="{00000000-0005-0000-0000-000053990000}"/>
    <cellStyle name="强调文字颜色 6 3 2 4 2" xfId="38029" xr:uid="{00000000-0005-0000-0000-000054990000}"/>
    <cellStyle name="强调文字颜色 6 3 2 5" xfId="14843" xr:uid="{00000000-0005-0000-0000-000055990000}"/>
    <cellStyle name="强调文字颜色 6 3 2 5 2" xfId="23205" xr:uid="{00000000-0005-0000-0000-000056990000}"/>
    <cellStyle name="强调文字颜色 6 3 2 6" xfId="18226" xr:uid="{00000000-0005-0000-0000-000057990000}"/>
    <cellStyle name="强调文字颜色 6 3 2 6 2" xfId="39857" xr:uid="{00000000-0005-0000-0000-000058990000}"/>
    <cellStyle name="强调文字颜色 6 3 2 7" xfId="16531" xr:uid="{00000000-0005-0000-0000-000059990000}"/>
    <cellStyle name="强调文字颜色 6 3 2 7 2" xfId="39858" xr:uid="{00000000-0005-0000-0000-00005A990000}"/>
    <cellStyle name="强调文字颜色 6 3 2 7 3" xfId="43125" xr:uid="{00000000-0005-0000-0000-00005B990000}"/>
    <cellStyle name="强调文字颜色 6 3 2 8" xfId="21968" xr:uid="{00000000-0005-0000-0000-00005C990000}"/>
    <cellStyle name="强调文字颜色 6 3 3" xfId="3664" xr:uid="{00000000-0005-0000-0000-00005D990000}"/>
    <cellStyle name="强调文字颜色 6 3 3 2" xfId="6600" xr:uid="{00000000-0005-0000-0000-00005E990000}"/>
    <cellStyle name="强调文字颜色 6 3 3 2 2" xfId="29324" xr:uid="{00000000-0005-0000-0000-00005F990000}"/>
    <cellStyle name="强调文字颜色 6 3 3 3" xfId="14844" xr:uid="{00000000-0005-0000-0000-000060990000}"/>
    <cellStyle name="强调文字颜色 6 3 3 3 2" xfId="39860" xr:uid="{00000000-0005-0000-0000-000061990000}"/>
    <cellStyle name="强调文字颜色 6 3 3 4" xfId="14845" xr:uid="{00000000-0005-0000-0000-000062990000}"/>
    <cellStyle name="强调文字颜色 6 3 3 4 2" xfId="39861" xr:uid="{00000000-0005-0000-0000-000063990000}"/>
    <cellStyle name="强调文字颜色 6 3 3 5" xfId="18227" xr:uid="{00000000-0005-0000-0000-000064990000}"/>
    <cellStyle name="强调文字颜色 6 3 3 5 2" xfId="39862" xr:uid="{00000000-0005-0000-0000-000065990000}"/>
    <cellStyle name="强调文字颜色 6 3 3 6" xfId="39859" xr:uid="{00000000-0005-0000-0000-000066990000}"/>
    <cellStyle name="强调文字颜色 6 3 4" xfId="3662" xr:uid="{00000000-0005-0000-0000-000067990000}"/>
    <cellStyle name="强调文字颜色 6 3 4 2" xfId="14846" xr:uid="{00000000-0005-0000-0000-000068990000}"/>
    <cellStyle name="强调文字颜色 6 3 4 2 2" xfId="39864" xr:uid="{00000000-0005-0000-0000-000069990000}"/>
    <cellStyle name="强调文字颜色 6 3 4 3" xfId="14847" xr:uid="{00000000-0005-0000-0000-00006A990000}"/>
    <cellStyle name="强调文字颜色 6 3 4 3 2" xfId="39865" xr:uid="{00000000-0005-0000-0000-00006B990000}"/>
    <cellStyle name="强调文字颜色 6 3 4 4" xfId="14848" xr:uid="{00000000-0005-0000-0000-00006C990000}"/>
    <cellStyle name="强调文字颜色 6 3 4 4 2" xfId="39866" xr:uid="{00000000-0005-0000-0000-00006D990000}"/>
    <cellStyle name="强调文字颜色 6 3 4 5" xfId="39863" xr:uid="{00000000-0005-0000-0000-00006E990000}"/>
    <cellStyle name="强调文字颜色 6 3 5" xfId="6598" xr:uid="{00000000-0005-0000-0000-00006F990000}"/>
    <cellStyle name="强调文字颜色 6 3 5 2" xfId="8124" xr:uid="{00000000-0005-0000-0000-000070990000}"/>
    <cellStyle name="强调文字颜色 6 3 5 2 2" xfId="39868" xr:uid="{00000000-0005-0000-0000-000071990000}"/>
    <cellStyle name="强调文字颜色 6 3 5 3" xfId="14849" xr:uid="{00000000-0005-0000-0000-000072990000}"/>
    <cellStyle name="强调文字颜色 6 3 5 3 2" xfId="39869" xr:uid="{00000000-0005-0000-0000-000073990000}"/>
    <cellStyle name="强调文字颜色 6 3 5 4" xfId="39867" xr:uid="{00000000-0005-0000-0000-000074990000}"/>
    <cellStyle name="强调文字颜色 6 3 6" xfId="8123" xr:uid="{00000000-0005-0000-0000-000075990000}"/>
    <cellStyle name="强调文字颜色 6 3 6 2" xfId="14851" xr:uid="{00000000-0005-0000-0000-000076990000}"/>
    <cellStyle name="强调文字颜色 6 3 6 2 2" xfId="39871" xr:uid="{00000000-0005-0000-0000-000077990000}"/>
    <cellStyle name="强调文字颜色 6 3 6 3" xfId="14850" xr:uid="{00000000-0005-0000-0000-000078990000}"/>
    <cellStyle name="强调文字颜色 6 3 6 3 2" xfId="39872" xr:uid="{00000000-0005-0000-0000-000079990000}"/>
    <cellStyle name="强调文字颜色 6 3 6 4" xfId="39870" xr:uid="{00000000-0005-0000-0000-00007A990000}"/>
    <cellStyle name="强调文字颜色 6 3 7" xfId="14852" xr:uid="{00000000-0005-0000-0000-00007B990000}"/>
    <cellStyle name="强调文字颜色 6 3 7 2" xfId="39873" xr:uid="{00000000-0005-0000-0000-00007C990000}"/>
    <cellStyle name="强调文字颜色 6 3 8" xfId="18225" xr:uid="{00000000-0005-0000-0000-00007D990000}"/>
    <cellStyle name="强调文字颜色 6 3 8 2" xfId="39874" xr:uid="{00000000-0005-0000-0000-00007E990000}"/>
    <cellStyle name="强调文字颜色 6 3 9" xfId="16768" xr:uid="{00000000-0005-0000-0000-00007F990000}"/>
    <cellStyle name="强调文字颜色 6 3 9 2" xfId="39875" xr:uid="{00000000-0005-0000-0000-000080990000}"/>
    <cellStyle name="强调文字颜色 6 3 9 3" xfId="43126" xr:uid="{00000000-0005-0000-0000-000081990000}"/>
    <cellStyle name="强调文字颜色 6 4" xfId="230" xr:uid="{00000000-0005-0000-0000-000082990000}"/>
    <cellStyle name="强调文字颜色 6 4 10" xfId="36829" xr:uid="{00000000-0005-0000-0000-000083990000}"/>
    <cellStyle name="强调文字颜色 6 4 2" xfId="398" xr:uid="{00000000-0005-0000-0000-000084990000}"/>
    <cellStyle name="强调文字颜色 6 4 2 2" xfId="1831" xr:uid="{00000000-0005-0000-0000-000085990000}"/>
    <cellStyle name="强调文字颜色 6 4 2 2 2" xfId="14853" xr:uid="{00000000-0005-0000-0000-000086990000}"/>
    <cellStyle name="强调文字颜色 6 4 2 2 2 2" xfId="39877" xr:uid="{00000000-0005-0000-0000-000087990000}"/>
    <cellStyle name="强调文字颜色 6 4 2 2 3" xfId="14854" xr:uid="{00000000-0005-0000-0000-000088990000}"/>
    <cellStyle name="强调文字颜色 6 4 2 2 3 2" xfId="39878" xr:uid="{00000000-0005-0000-0000-000089990000}"/>
    <cellStyle name="强调文字颜色 6 4 2 2 4" xfId="14855" xr:uid="{00000000-0005-0000-0000-00008A990000}"/>
    <cellStyle name="强调文字颜色 6 4 2 2 4 2" xfId="39879" xr:uid="{00000000-0005-0000-0000-00008B990000}"/>
    <cellStyle name="强调文字颜色 6 4 2 2 5" xfId="38319" xr:uid="{00000000-0005-0000-0000-00008C990000}"/>
    <cellStyle name="强调文字颜色 6 4 2 3" xfId="6602" xr:uid="{00000000-0005-0000-0000-00008D990000}"/>
    <cellStyle name="强调文字颜色 6 4 2 3 2" xfId="38321" xr:uid="{00000000-0005-0000-0000-00008E990000}"/>
    <cellStyle name="强调文字颜色 6 4 2 4" xfId="8126" xr:uid="{00000000-0005-0000-0000-00008F990000}"/>
    <cellStyle name="强调文字颜色 6 4 2 4 2" xfId="39880" xr:uid="{00000000-0005-0000-0000-000090990000}"/>
    <cellStyle name="强调文字颜色 6 4 2 5" xfId="9709" xr:uid="{00000000-0005-0000-0000-000091990000}"/>
    <cellStyle name="强调文字颜色 6 4 2 5 2" xfId="22302" xr:uid="{00000000-0005-0000-0000-000092990000}"/>
    <cellStyle name="强调文字颜色 6 4 2 6" xfId="16463" xr:uid="{00000000-0005-0000-0000-000093990000}"/>
    <cellStyle name="强调文字颜色 6 4 2 6 2" xfId="39881" xr:uid="{00000000-0005-0000-0000-000094990000}"/>
    <cellStyle name="强调文字颜色 6 4 2 7" xfId="16529" xr:uid="{00000000-0005-0000-0000-000095990000}"/>
    <cellStyle name="强调文字颜色 6 4 2 7 2" xfId="39882" xr:uid="{00000000-0005-0000-0000-000096990000}"/>
    <cellStyle name="强调文字颜色 6 4 2 7 3" xfId="43127" xr:uid="{00000000-0005-0000-0000-000097990000}"/>
    <cellStyle name="强调文字颜色 6 4 2 8" xfId="39876" xr:uid="{00000000-0005-0000-0000-000098990000}"/>
    <cellStyle name="强调文字颜色 6 4 3" xfId="1838" xr:uid="{00000000-0005-0000-0000-000099990000}"/>
    <cellStyle name="强调文字颜色 6 4 3 2" xfId="6603" xr:uid="{00000000-0005-0000-0000-00009A990000}"/>
    <cellStyle name="强调文字颜色 6 4 3 2 2" xfId="33759" xr:uid="{00000000-0005-0000-0000-00009B990000}"/>
    <cellStyle name="强调文字颜色 6 4 3 3" xfId="14856" xr:uid="{00000000-0005-0000-0000-00009C990000}"/>
    <cellStyle name="强调文字颜色 6 4 3 3 2" xfId="39884" xr:uid="{00000000-0005-0000-0000-00009D990000}"/>
    <cellStyle name="强调文字颜色 6 4 3 4" xfId="13422" xr:uid="{00000000-0005-0000-0000-00009E990000}"/>
    <cellStyle name="强调文字颜色 6 4 3 4 2" xfId="36487" xr:uid="{00000000-0005-0000-0000-00009F990000}"/>
    <cellStyle name="强调文字颜色 6 4 3 5" xfId="16469" xr:uid="{00000000-0005-0000-0000-0000A0990000}"/>
    <cellStyle name="强调文字颜色 6 4 3 5 2" xfId="36489" xr:uid="{00000000-0005-0000-0000-0000A1990000}"/>
    <cellStyle name="强调文字颜色 6 4 3 6" xfId="39883" xr:uid="{00000000-0005-0000-0000-0000A2990000}"/>
    <cellStyle name="强调文字颜色 6 4 4" xfId="3665" xr:uid="{00000000-0005-0000-0000-0000A3990000}"/>
    <cellStyle name="强调文字颜色 6 4 4 2" xfId="14857" xr:uid="{00000000-0005-0000-0000-0000A4990000}"/>
    <cellStyle name="强调文字颜色 6 4 4 2 2" xfId="39886" xr:uid="{00000000-0005-0000-0000-0000A5990000}"/>
    <cellStyle name="强调文字颜色 6 4 4 3" xfId="14858" xr:uid="{00000000-0005-0000-0000-0000A6990000}"/>
    <cellStyle name="强调文字颜色 6 4 4 3 2" xfId="39887" xr:uid="{00000000-0005-0000-0000-0000A7990000}"/>
    <cellStyle name="强调文字颜色 6 4 4 4" xfId="14859" xr:uid="{00000000-0005-0000-0000-0000A8990000}"/>
    <cellStyle name="强调文字颜色 6 4 4 4 2" xfId="39888" xr:uid="{00000000-0005-0000-0000-0000A9990000}"/>
    <cellStyle name="强调文字颜色 6 4 4 5" xfId="39885" xr:uid="{00000000-0005-0000-0000-0000AA990000}"/>
    <cellStyle name="强调文字颜色 6 4 5" xfId="6601" xr:uid="{00000000-0005-0000-0000-0000AB990000}"/>
    <cellStyle name="强调文字颜色 6 4 5 2" xfId="39889" xr:uid="{00000000-0005-0000-0000-0000AC990000}"/>
    <cellStyle name="强调文字颜色 6 4 6" xfId="8125" xr:uid="{00000000-0005-0000-0000-0000AD990000}"/>
    <cellStyle name="强调文字颜色 6 4 6 2" xfId="39890" xr:uid="{00000000-0005-0000-0000-0000AE990000}"/>
    <cellStyle name="强调文字颜色 6 4 7" xfId="14860" xr:uid="{00000000-0005-0000-0000-0000AF990000}"/>
    <cellStyle name="强调文字颜色 6 4 7 2" xfId="39891" xr:uid="{00000000-0005-0000-0000-0000B0990000}"/>
    <cellStyle name="强调文字颜色 6 4 8" xfId="18228" xr:uid="{00000000-0005-0000-0000-0000B1990000}"/>
    <cellStyle name="强调文字颜色 6 4 8 2" xfId="39892" xr:uid="{00000000-0005-0000-0000-0000B2990000}"/>
    <cellStyle name="强调文字颜色 6 4 9" xfId="16766" xr:uid="{00000000-0005-0000-0000-0000B3990000}"/>
    <cellStyle name="强调文字颜色 6 4 9 2" xfId="36246" xr:uid="{00000000-0005-0000-0000-0000B4990000}"/>
    <cellStyle name="强调文字颜色 6 4 9 3" xfId="42614" xr:uid="{00000000-0005-0000-0000-0000B5990000}"/>
    <cellStyle name="强调文字颜色 6 5" xfId="231" xr:uid="{00000000-0005-0000-0000-0000B6990000}"/>
    <cellStyle name="强调文字颜色 6 5 2" xfId="399" xr:uid="{00000000-0005-0000-0000-0000B7990000}"/>
    <cellStyle name="强调文字颜色 6 5 2 2" xfId="8128" xr:uid="{00000000-0005-0000-0000-0000B8990000}"/>
    <cellStyle name="强调文字颜色 6 5 2 2 2" xfId="39226" xr:uid="{00000000-0005-0000-0000-0000B9990000}"/>
    <cellStyle name="强调文字颜色 6 5 2 3" xfId="14552" xr:uid="{00000000-0005-0000-0000-0000BA990000}"/>
    <cellStyle name="强调文字颜色 6 5 2 3 2" xfId="39228" xr:uid="{00000000-0005-0000-0000-0000BB990000}"/>
    <cellStyle name="强调文字颜色 6 5 2 4" xfId="16528" xr:uid="{00000000-0005-0000-0000-0000BC990000}"/>
    <cellStyle name="强调文字颜色 6 5 2 4 2" xfId="39231" xr:uid="{00000000-0005-0000-0000-0000BD990000}"/>
    <cellStyle name="强调文字颜色 6 5 2 4 3" xfId="43079" xr:uid="{00000000-0005-0000-0000-0000BE990000}"/>
    <cellStyle name="强调文字颜色 6 5 2 5" xfId="39893" xr:uid="{00000000-0005-0000-0000-0000BF990000}"/>
    <cellStyle name="强调文字颜色 6 5 3" xfId="2541" xr:uid="{00000000-0005-0000-0000-0000C0990000}"/>
    <cellStyle name="强调文字颜色 6 5 3 2" xfId="14558" xr:uid="{00000000-0005-0000-0000-0000C1990000}"/>
    <cellStyle name="强调文字颜色 6 5 3 2 2" xfId="39235" xr:uid="{00000000-0005-0000-0000-0000C2990000}"/>
    <cellStyle name="强调文字颜色 6 5 3 3" xfId="14559" xr:uid="{00000000-0005-0000-0000-0000C3990000}"/>
    <cellStyle name="强调文字颜色 6 5 3 3 2" xfId="39237" xr:uid="{00000000-0005-0000-0000-0000C4990000}"/>
    <cellStyle name="强调文字颜色 6 5 3 4" xfId="14561" xr:uid="{00000000-0005-0000-0000-0000C5990000}"/>
    <cellStyle name="强调文字颜色 6 5 3 4 2" xfId="39239" xr:uid="{00000000-0005-0000-0000-0000C6990000}"/>
    <cellStyle name="强调文字颜色 6 5 3 5" xfId="39894" xr:uid="{00000000-0005-0000-0000-0000C7990000}"/>
    <cellStyle name="强调文字颜色 6 5 4" xfId="6604" xr:uid="{00000000-0005-0000-0000-0000C8990000}"/>
    <cellStyle name="强调文字颜色 6 5 4 2" xfId="6890" xr:uid="{00000000-0005-0000-0000-0000C9990000}"/>
    <cellStyle name="强调文字颜色 6 5 4 2 2" xfId="29603" xr:uid="{00000000-0005-0000-0000-0000CA990000}"/>
    <cellStyle name="强调文字颜色 6 5 4 3" xfId="8553" xr:uid="{00000000-0005-0000-0000-0000CB990000}"/>
    <cellStyle name="强调文字颜色 6 5 4 3 2" xfId="29606" xr:uid="{00000000-0005-0000-0000-0000CC990000}"/>
    <cellStyle name="强调文字颜色 6 5 4 4" xfId="29601" xr:uid="{00000000-0005-0000-0000-0000CD990000}"/>
    <cellStyle name="强调文字颜色 6 5 5" xfId="8127" xr:uid="{00000000-0005-0000-0000-0000CE990000}"/>
    <cellStyle name="强调文字颜色 6 5 5 2" xfId="14566" xr:uid="{00000000-0005-0000-0000-0000CF990000}"/>
    <cellStyle name="强调文字颜色 6 5 5 2 2" xfId="39249" xr:uid="{00000000-0005-0000-0000-0000D0990000}"/>
    <cellStyle name="强调文字颜色 6 5 5 3" xfId="8690" xr:uid="{00000000-0005-0000-0000-0000D1990000}"/>
    <cellStyle name="强调文字颜色 6 5 5 3 2" xfId="39251" xr:uid="{00000000-0005-0000-0000-0000D2990000}"/>
    <cellStyle name="强调文字颜色 6 5 5 4" xfId="29609" xr:uid="{00000000-0005-0000-0000-0000D3990000}"/>
    <cellStyle name="强调文字颜色 6 5 6" xfId="8688" xr:uid="{00000000-0005-0000-0000-0000D4990000}"/>
    <cellStyle name="强调文字颜色 6 5 6 2" xfId="29611" xr:uid="{00000000-0005-0000-0000-0000D5990000}"/>
    <cellStyle name="强调文字颜色 6 5 7" xfId="17143" xr:uid="{00000000-0005-0000-0000-0000D6990000}"/>
    <cellStyle name="强调文字颜色 6 5 7 2" xfId="29614" xr:uid="{00000000-0005-0000-0000-0000D7990000}"/>
    <cellStyle name="强调文字颜色 6 5 8" xfId="16643" xr:uid="{00000000-0005-0000-0000-0000D8990000}"/>
    <cellStyle name="强调文字颜色 6 5 8 2" xfId="36799" xr:uid="{00000000-0005-0000-0000-0000D9990000}"/>
    <cellStyle name="强调文字颜色 6 5 8 3" xfId="42713" xr:uid="{00000000-0005-0000-0000-0000DA990000}"/>
    <cellStyle name="强调文字颜色 6 5 9" xfId="36831" xr:uid="{00000000-0005-0000-0000-0000DB990000}"/>
    <cellStyle name="强调文字颜色 6 6" xfId="3666" xr:uid="{00000000-0005-0000-0000-0000DC990000}"/>
    <cellStyle name="强调文字颜色 6 6 2" xfId="6605" xr:uid="{00000000-0005-0000-0000-0000DD990000}"/>
    <cellStyle name="强调文字颜色 6 6 2 2" xfId="8129" xr:uid="{00000000-0005-0000-0000-0000DE990000}"/>
    <cellStyle name="强调文字颜色 6 6 2 2 2" xfId="14861" xr:uid="{00000000-0005-0000-0000-0000DF990000}"/>
    <cellStyle name="强调文字颜色 6 6 2 2 2 2" xfId="39897" xr:uid="{00000000-0005-0000-0000-0000E0990000}"/>
    <cellStyle name="强调文字颜色 6 6 2 2 3" xfId="11542" xr:uid="{00000000-0005-0000-0000-0000E1990000}"/>
    <cellStyle name="强调文字颜色 6 6 2 2 3 2" xfId="39898" xr:uid="{00000000-0005-0000-0000-0000E2990000}"/>
    <cellStyle name="强调文字颜色 6 6 2 2 4" xfId="31192" xr:uid="{00000000-0005-0000-0000-0000E3990000}"/>
    <cellStyle name="强调文字颜色 6 6 2 3" xfId="11544" xr:uid="{00000000-0005-0000-0000-0000E4990000}"/>
    <cellStyle name="强调文字颜色 6 6 2 3 2" xfId="31196" xr:uid="{00000000-0005-0000-0000-0000E5990000}"/>
    <cellStyle name="强调文字颜色 6 6 2 4" xfId="15746" xr:uid="{00000000-0005-0000-0000-0000E6990000}"/>
    <cellStyle name="强调文字颜色 6 6 2 4 2" xfId="31198" xr:uid="{00000000-0005-0000-0000-0000E7990000}"/>
    <cellStyle name="强调文字颜色 6 6 2 4 3" xfId="42618" xr:uid="{00000000-0005-0000-0000-0000E8990000}"/>
    <cellStyle name="强调文字颜色 6 6 2 5" xfId="39896" xr:uid="{00000000-0005-0000-0000-0000E9990000}"/>
    <cellStyle name="强调文字颜色 6 6 3" xfId="14862" xr:uid="{00000000-0005-0000-0000-0000EA990000}"/>
    <cellStyle name="强调文字颜色 6 6 3 2" xfId="14863" xr:uid="{00000000-0005-0000-0000-0000EB990000}"/>
    <cellStyle name="强调文字颜色 6 6 3 2 2" xfId="39900" xr:uid="{00000000-0005-0000-0000-0000EC990000}"/>
    <cellStyle name="强调文字颜色 6 6 3 3" xfId="39899" xr:uid="{00000000-0005-0000-0000-0000ED990000}"/>
    <cellStyle name="强调文字颜色 6 6 4" xfId="14864" xr:uid="{00000000-0005-0000-0000-0000EE990000}"/>
    <cellStyle name="强调文字颜色 6 6 4 2" xfId="39901" xr:uid="{00000000-0005-0000-0000-0000EF990000}"/>
    <cellStyle name="强调文字颜色 6 6 5" xfId="18229" xr:uid="{00000000-0005-0000-0000-0000F0990000}"/>
    <cellStyle name="强调文字颜色 6 6 5 2" xfId="39902" xr:uid="{00000000-0005-0000-0000-0000F1990000}"/>
    <cellStyle name="强调文字颜色 6 6 6" xfId="15809" xr:uid="{00000000-0005-0000-0000-0000F2990000}"/>
    <cellStyle name="强调文字颜色 6 6 6 2" xfId="39903" xr:uid="{00000000-0005-0000-0000-0000F3990000}"/>
    <cellStyle name="强调文字颜色 6 6 6 3" xfId="43128" xr:uid="{00000000-0005-0000-0000-0000F4990000}"/>
    <cellStyle name="强调文字颜色 6 6 7" xfId="39895" xr:uid="{00000000-0005-0000-0000-0000F5990000}"/>
    <cellStyle name="强调文字颜色 6 7" xfId="3367" xr:uid="{00000000-0005-0000-0000-0000F6990000}"/>
    <cellStyle name="强调文字颜色 6 7 2" xfId="6606" xr:uid="{00000000-0005-0000-0000-0000F7990000}"/>
    <cellStyle name="强调文字颜色 6 7 2 2" xfId="8130" xr:uid="{00000000-0005-0000-0000-0000F8990000}"/>
    <cellStyle name="强调文字颜色 6 7 2 2 2" xfId="30132" xr:uid="{00000000-0005-0000-0000-0000F9990000}"/>
    <cellStyle name="强调文字颜色 6 7 2 3" xfId="8563" xr:uid="{00000000-0005-0000-0000-0000FA990000}"/>
    <cellStyle name="强调文字颜色 6 7 2 3 2" xfId="30134" xr:uid="{00000000-0005-0000-0000-0000FB990000}"/>
    <cellStyle name="强调文字颜色 6 7 2 4" xfId="39905" xr:uid="{00000000-0005-0000-0000-0000FC990000}"/>
    <cellStyle name="强调文字颜色 6 7 3" xfId="14865" xr:uid="{00000000-0005-0000-0000-0000FD990000}"/>
    <cellStyle name="强调文字颜色 6 7 3 2" xfId="39906" xr:uid="{00000000-0005-0000-0000-0000FE990000}"/>
    <cellStyle name="强调文字颜色 6 7 4" xfId="14866" xr:uid="{00000000-0005-0000-0000-0000FF990000}"/>
    <cellStyle name="强调文字颜色 6 7 4 2" xfId="39907" xr:uid="{00000000-0005-0000-0000-0000009A0000}"/>
    <cellStyle name="强调文字颜色 6 7 5" xfId="17950" xr:uid="{00000000-0005-0000-0000-0000019A0000}"/>
    <cellStyle name="强调文字颜色 6 7 5 2" xfId="39908" xr:uid="{00000000-0005-0000-0000-0000029A0000}"/>
    <cellStyle name="强调文字颜色 6 7 6" xfId="39904" xr:uid="{00000000-0005-0000-0000-0000039A0000}"/>
    <cellStyle name="强调文字颜色 6 8" xfId="3667" xr:uid="{00000000-0005-0000-0000-0000049A0000}"/>
    <cellStyle name="强调文字颜色 6 8 2" xfId="6607" xr:uid="{00000000-0005-0000-0000-0000059A0000}"/>
    <cellStyle name="强调文字颜色 6 8 2 2" xfId="8131" xr:uid="{00000000-0005-0000-0000-0000069A0000}"/>
    <cellStyle name="强调文字颜色 6 8 2 2 2" xfId="39909" xr:uid="{00000000-0005-0000-0000-0000079A0000}"/>
    <cellStyle name="强调文字颜色 6 8 2 3" xfId="14867" xr:uid="{00000000-0005-0000-0000-0000089A0000}"/>
    <cellStyle name="强调文字颜色 6 8 2 3 2" xfId="39910" xr:uid="{00000000-0005-0000-0000-0000099A0000}"/>
    <cellStyle name="强调文字颜色 6 8 2 4" xfId="30342" xr:uid="{00000000-0005-0000-0000-00000A9A0000}"/>
    <cellStyle name="强调文字颜色 6 8 3" xfId="10912" xr:uid="{00000000-0005-0000-0000-00000B9A0000}"/>
    <cellStyle name="强调文字颜色 6 8 3 2" xfId="22845" xr:uid="{00000000-0005-0000-0000-00000C9A0000}"/>
    <cellStyle name="强调文字颜色 6 8 4" xfId="11141" xr:uid="{00000000-0005-0000-0000-00000D9A0000}"/>
    <cellStyle name="强调文字颜色 6 8 4 2" xfId="20820" xr:uid="{00000000-0005-0000-0000-00000E9A0000}"/>
    <cellStyle name="强调文字颜色 6 8 5" xfId="18230" xr:uid="{00000000-0005-0000-0000-00000F9A0000}"/>
    <cellStyle name="强调文字颜色 6 8 5 2" xfId="24499" xr:uid="{00000000-0005-0000-0000-0000109A0000}"/>
    <cellStyle name="强调文字颜色 6 8 6" xfId="29994" xr:uid="{00000000-0005-0000-0000-0000119A0000}"/>
    <cellStyle name="强调文字颜色 6 9" xfId="3668" xr:uid="{00000000-0005-0000-0000-0000129A0000}"/>
    <cellStyle name="强调文字颜色 6 9 2" xfId="6608" xr:uid="{00000000-0005-0000-0000-0000139A0000}"/>
    <cellStyle name="强调文字颜色 6 9 2 2" xfId="8132" xr:uid="{00000000-0005-0000-0000-0000149A0000}"/>
    <cellStyle name="强调文字颜色 6 9 2 2 2" xfId="28255" xr:uid="{00000000-0005-0000-0000-0000159A0000}"/>
    <cellStyle name="强调文字颜色 6 9 2 3" xfId="10607" xr:uid="{00000000-0005-0000-0000-0000169A0000}"/>
    <cellStyle name="强调文字颜色 6 9 2 3 2" xfId="28256" xr:uid="{00000000-0005-0000-0000-0000179A0000}"/>
    <cellStyle name="强调文字颜色 6 9 2 4" xfId="39913" xr:uid="{00000000-0005-0000-0000-0000189A0000}"/>
    <cellStyle name="强调文字颜色 6 9 3" xfId="10724" xr:uid="{00000000-0005-0000-0000-0000199A0000}"/>
    <cellStyle name="强调文字颜色 6 9 3 2" xfId="24540" xr:uid="{00000000-0005-0000-0000-00001A9A0000}"/>
    <cellStyle name="强调文字颜色 6 9 4" xfId="9492" xr:uid="{00000000-0005-0000-0000-00001B9A0000}"/>
    <cellStyle name="强调文字颜色 6 9 4 2" xfId="24544" xr:uid="{00000000-0005-0000-0000-00001C9A0000}"/>
    <cellStyle name="强调文字颜色 6 9 5" xfId="15790" xr:uid="{00000000-0005-0000-0000-00001D9A0000}"/>
    <cellStyle name="强调文字颜色 6 9 5 2" xfId="24547" xr:uid="{00000000-0005-0000-0000-00001E9A0000}"/>
    <cellStyle name="强调文字颜色 6 9 6" xfId="39911" xr:uid="{00000000-0005-0000-0000-00001F9A0000}"/>
    <cellStyle name="日期" xfId="1783" xr:uid="{00000000-0005-0000-0000-0000209A0000}"/>
    <cellStyle name="日期 2" xfId="6097" xr:uid="{00000000-0005-0000-0000-0000219A0000}"/>
    <cellStyle name="日期 2 2" xfId="19589" xr:uid="{00000000-0005-0000-0000-0000229A0000}"/>
    <cellStyle name="日期 3" xfId="11841" xr:uid="{00000000-0005-0000-0000-0000239A0000}"/>
    <cellStyle name="日期 3 2" xfId="20304" xr:uid="{00000000-0005-0000-0000-0000249A0000}"/>
    <cellStyle name="日期 4" xfId="13508" xr:uid="{00000000-0005-0000-0000-0000259A0000}"/>
    <cellStyle name="日期 4 2" xfId="19579" xr:uid="{00000000-0005-0000-0000-0000269A0000}"/>
    <cellStyle name="日期 5" xfId="20207" xr:uid="{00000000-0005-0000-0000-0000279A0000}"/>
    <cellStyle name="商品名称" xfId="3670" xr:uid="{00000000-0005-0000-0000-0000289A0000}"/>
    <cellStyle name="商品名称 2" xfId="6448" xr:uid="{00000000-0005-0000-0000-0000299A0000}"/>
    <cellStyle name="商品名称 2 2" xfId="15416" xr:uid="{00000000-0005-0000-0000-00002A9A0000}"/>
    <cellStyle name="商品名称 2 2 2" xfId="20027" xr:uid="{00000000-0005-0000-0000-00002B9A0000}"/>
    <cellStyle name="商品名称 2 2 2 2" xfId="34472" xr:uid="{00000000-0005-0000-0000-00002C9A0000}"/>
    <cellStyle name="商品名称 2 2 3" xfId="19156" xr:uid="{00000000-0005-0000-0000-00002D9A0000}"/>
    <cellStyle name="商品名称 2 2 3 2" xfId="34474" xr:uid="{00000000-0005-0000-0000-00002E9A0000}"/>
    <cellStyle name="商品名称 2 2 4" xfId="39915" xr:uid="{00000000-0005-0000-0000-00002F9A0000}"/>
    <cellStyle name="商品名称 2 3" xfId="19845" xr:uid="{00000000-0005-0000-0000-0000309A0000}"/>
    <cellStyle name="商品名称 2 3 2" xfId="39916" xr:uid="{00000000-0005-0000-0000-0000319A0000}"/>
    <cellStyle name="商品名称 2 4" xfId="18593" xr:uid="{00000000-0005-0000-0000-0000329A0000}"/>
    <cellStyle name="商品名称 2 4 2" xfId="39917" xr:uid="{00000000-0005-0000-0000-0000339A0000}"/>
    <cellStyle name="商品名称 2 5" xfId="38823" xr:uid="{00000000-0005-0000-0000-0000349A0000}"/>
    <cellStyle name="商品名称 3" xfId="14868" xr:uid="{00000000-0005-0000-0000-0000359A0000}"/>
    <cellStyle name="商品名称 3 2" xfId="15439" xr:uid="{00000000-0005-0000-0000-0000369A0000}"/>
    <cellStyle name="商品名称 3 2 2" xfId="19528" xr:uid="{00000000-0005-0000-0000-0000379A0000}"/>
    <cellStyle name="商品名称 3 2 2 2" xfId="34493" xr:uid="{00000000-0005-0000-0000-0000389A0000}"/>
    <cellStyle name="商品名称 3 2 3" xfId="19165" xr:uid="{00000000-0005-0000-0000-0000399A0000}"/>
    <cellStyle name="商品名称 3 2 3 2" xfId="39920" xr:uid="{00000000-0005-0000-0000-00003A9A0000}"/>
    <cellStyle name="商品名称 3 2 4" xfId="39919" xr:uid="{00000000-0005-0000-0000-00003B9A0000}"/>
    <cellStyle name="商品名称 3 3" xfId="20617" xr:uid="{00000000-0005-0000-0000-00003C9A0000}"/>
    <cellStyle name="商品名称 3 3 2" xfId="37906" xr:uid="{00000000-0005-0000-0000-00003D9A0000}"/>
    <cellStyle name="商品名称 3 4" xfId="19024" xr:uid="{00000000-0005-0000-0000-00003E9A0000}"/>
    <cellStyle name="商品名称 3 4 2" xfId="37912" xr:uid="{00000000-0005-0000-0000-00003F9A0000}"/>
    <cellStyle name="商品名称 3 5" xfId="39918" xr:uid="{00000000-0005-0000-0000-0000409A0000}"/>
    <cellStyle name="商品名称 4" xfId="14869" xr:uid="{00000000-0005-0000-0000-0000419A0000}"/>
    <cellStyle name="商品名称 4 2" xfId="15440" xr:uid="{00000000-0005-0000-0000-0000429A0000}"/>
    <cellStyle name="商品名称 4 2 2" xfId="20128" xr:uid="{00000000-0005-0000-0000-0000439A0000}"/>
    <cellStyle name="商品名称 4 2 2 2" xfId="39923" xr:uid="{00000000-0005-0000-0000-0000449A0000}"/>
    <cellStyle name="商品名称 4 2 3" xfId="19166" xr:uid="{00000000-0005-0000-0000-0000459A0000}"/>
    <cellStyle name="商品名称 4 2 3 2" xfId="39924" xr:uid="{00000000-0005-0000-0000-0000469A0000}"/>
    <cellStyle name="商品名称 4 2 4" xfId="39922" xr:uid="{00000000-0005-0000-0000-0000479A0000}"/>
    <cellStyle name="商品名称 4 3" xfId="20172" xr:uid="{00000000-0005-0000-0000-0000489A0000}"/>
    <cellStyle name="商品名称 4 3 2" xfId="39925" xr:uid="{00000000-0005-0000-0000-0000499A0000}"/>
    <cellStyle name="商品名称 4 4" xfId="19025" xr:uid="{00000000-0005-0000-0000-00004A9A0000}"/>
    <cellStyle name="商品名称 4 4 2" xfId="39926" xr:uid="{00000000-0005-0000-0000-00004B9A0000}"/>
    <cellStyle name="商品名称 4 5" xfId="39921" xr:uid="{00000000-0005-0000-0000-00004C9A0000}"/>
    <cellStyle name="商品名称 5" xfId="15281" xr:uid="{00000000-0005-0000-0000-00004D9A0000}"/>
    <cellStyle name="商品名称 5 2" xfId="19696" xr:uid="{00000000-0005-0000-0000-00004E9A0000}"/>
    <cellStyle name="商品名称 5 2 2" xfId="21046" xr:uid="{00000000-0005-0000-0000-00004F9A0000}"/>
    <cellStyle name="商品名称 5 3" xfId="19090" xr:uid="{00000000-0005-0000-0000-0000509A0000}"/>
    <cellStyle name="商品名称 5 3 2" xfId="21061" xr:uid="{00000000-0005-0000-0000-0000519A0000}"/>
    <cellStyle name="商品名称 5 4" xfId="21042" xr:uid="{00000000-0005-0000-0000-0000529A0000}"/>
    <cellStyle name="商品名称 6" xfId="19600" xr:uid="{00000000-0005-0000-0000-0000539A0000}"/>
    <cellStyle name="商品名称 6 2" xfId="39927" xr:uid="{00000000-0005-0000-0000-0000549A0000}"/>
    <cellStyle name="商品名称 7" xfId="18583" xr:uid="{00000000-0005-0000-0000-0000559A0000}"/>
    <cellStyle name="商品名称 7 2" xfId="39928" xr:uid="{00000000-0005-0000-0000-0000569A0000}"/>
    <cellStyle name="商品名称 8" xfId="39914" xr:uid="{00000000-0005-0000-0000-0000579A0000}"/>
    <cellStyle name="适中 10" xfId="2857" xr:uid="{00000000-0005-0000-0000-0000589A0000}"/>
    <cellStyle name="适中 10 2" xfId="805" xr:uid="{00000000-0005-0000-0000-0000599A0000}"/>
    <cellStyle name="适中 10 2 2" xfId="6611" xr:uid="{00000000-0005-0000-0000-00005A9A0000}"/>
    <cellStyle name="适中 10 2 2 2" xfId="8133" xr:uid="{00000000-0005-0000-0000-00005B9A0000}"/>
    <cellStyle name="适中 10 2 2 2 2" xfId="39932" xr:uid="{00000000-0005-0000-0000-00005C9A0000}"/>
    <cellStyle name="适中 10 2 2 3" xfId="14870" xr:uid="{00000000-0005-0000-0000-00005D9A0000}"/>
    <cellStyle name="适中 10 2 2 3 2" xfId="39933" xr:uid="{00000000-0005-0000-0000-00005E9A0000}"/>
    <cellStyle name="适中 10 2 2 4" xfId="39931" xr:uid="{00000000-0005-0000-0000-00005F9A0000}"/>
    <cellStyle name="适中 10 2 3" xfId="14871" xr:uid="{00000000-0005-0000-0000-0000609A0000}"/>
    <cellStyle name="适中 10 2 3 2" xfId="39934" xr:uid="{00000000-0005-0000-0000-0000619A0000}"/>
    <cellStyle name="适中 10 2 4" xfId="14872" xr:uid="{00000000-0005-0000-0000-0000629A0000}"/>
    <cellStyle name="适中 10 2 4 2" xfId="39935" xr:uid="{00000000-0005-0000-0000-0000639A0000}"/>
    <cellStyle name="适中 10 2 5" xfId="39930" xr:uid="{00000000-0005-0000-0000-0000649A0000}"/>
    <cellStyle name="适中 10 3" xfId="6610" xr:uid="{00000000-0005-0000-0000-0000659A0000}"/>
    <cellStyle name="适中 10 3 2" xfId="8134" xr:uid="{00000000-0005-0000-0000-0000669A0000}"/>
    <cellStyle name="适中 10 3 2 2" xfId="39937" xr:uid="{00000000-0005-0000-0000-0000679A0000}"/>
    <cellStyle name="适中 10 3 3" xfId="14873" xr:uid="{00000000-0005-0000-0000-0000689A0000}"/>
    <cellStyle name="适中 10 3 3 2" xfId="39938" xr:uid="{00000000-0005-0000-0000-0000699A0000}"/>
    <cellStyle name="适中 10 3 4" xfId="39936" xr:uid="{00000000-0005-0000-0000-00006A9A0000}"/>
    <cellStyle name="适中 10 4" xfId="14874" xr:uid="{00000000-0005-0000-0000-00006B9A0000}"/>
    <cellStyle name="适中 10 4 2" xfId="39939" xr:uid="{00000000-0005-0000-0000-00006C9A0000}"/>
    <cellStyle name="适中 10 5" xfId="14875" xr:uid="{00000000-0005-0000-0000-00006D9A0000}"/>
    <cellStyle name="适中 10 5 2" xfId="39941" xr:uid="{00000000-0005-0000-0000-00006E9A0000}"/>
    <cellStyle name="适中 10 6" xfId="39929" xr:uid="{00000000-0005-0000-0000-00006F9A0000}"/>
    <cellStyle name="适中 11" xfId="3671" xr:uid="{00000000-0005-0000-0000-0000709A0000}"/>
    <cellStyle name="适中 11 2" xfId="609" xr:uid="{00000000-0005-0000-0000-0000719A0000}"/>
    <cellStyle name="适中 11 2 2" xfId="6613" xr:uid="{00000000-0005-0000-0000-0000729A0000}"/>
    <cellStyle name="适中 11 2 2 2" xfId="8135" xr:uid="{00000000-0005-0000-0000-0000739A0000}"/>
    <cellStyle name="适中 11 2 2 2 2" xfId="33387" xr:uid="{00000000-0005-0000-0000-0000749A0000}"/>
    <cellStyle name="适中 11 2 2 3" xfId="14876" xr:uid="{00000000-0005-0000-0000-0000759A0000}"/>
    <cellStyle name="适中 11 2 2 3 2" xfId="39943" xr:uid="{00000000-0005-0000-0000-0000769A0000}"/>
    <cellStyle name="适中 11 2 2 4" xfId="39942" xr:uid="{00000000-0005-0000-0000-0000779A0000}"/>
    <cellStyle name="适中 11 2 3" xfId="14877" xr:uid="{00000000-0005-0000-0000-0000789A0000}"/>
    <cellStyle name="适中 11 2 3 2" xfId="39944" xr:uid="{00000000-0005-0000-0000-0000799A0000}"/>
    <cellStyle name="适中 11 2 4" xfId="14878" xr:uid="{00000000-0005-0000-0000-00007A9A0000}"/>
    <cellStyle name="适中 11 2 4 2" xfId="39945" xr:uid="{00000000-0005-0000-0000-00007B9A0000}"/>
    <cellStyle name="适中 11 2 5" xfId="21193" xr:uid="{00000000-0005-0000-0000-00007C9A0000}"/>
    <cellStyle name="适中 11 3" xfId="6612" xr:uid="{00000000-0005-0000-0000-00007D9A0000}"/>
    <cellStyle name="适中 11 3 2" xfId="8136" xr:uid="{00000000-0005-0000-0000-00007E9A0000}"/>
    <cellStyle name="适中 11 3 2 2" xfId="39947" xr:uid="{00000000-0005-0000-0000-00007F9A0000}"/>
    <cellStyle name="适中 11 3 3" xfId="14879" xr:uid="{00000000-0005-0000-0000-0000809A0000}"/>
    <cellStyle name="适中 11 3 3 2" xfId="39948" xr:uid="{00000000-0005-0000-0000-0000819A0000}"/>
    <cellStyle name="适中 11 3 4" xfId="39946" xr:uid="{00000000-0005-0000-0000-0000829A0000}"/>
    <cellStyle name="适中 11 4" xfId="14880" xr:uid="{00000000-0005-0000-0000-0000839A0000}"/>
    <cellStyle name="适中 11 4 2" xfId="39949" xr:uid="{00000000-0005-0000-0000-0000849A0000}"/>
    <cellStyle name="适中 11 5" xfId="14882" xr:uid="{00000000-0005-0000-0000-0000859A0000}"/>
    <cellStyle name="适中 11 5 2" xfId="39951" xr:uid="{00000000-0005-0000-0000-0000869A0000}"/>
    <cellStyle name="适中 11 6" xfId="24371" xr:uid="{00000000-0005-0000-0000-0000879A0000}"/>
    <cellStyle name="适中 12" xfId="3441" xr:uid="{00000000-0005-0000-0000-0000889A0000}"/>
    <cellStyle name="适中 12 2" xfId="6614" xr:uid="{00000000-0005-0000-0000-0000899A0000}"/>
    <cellStyle name="适中 12 2 2" xfId="36111" xr:uid="{00000000-0005-0000-0000-00008A9A0000}"/>
    <cellStyle name="适中 12 3" xfId="14883" xr:uid="{00000000-0005-0000-0000-00008B9A0000}"/>
    <cellStyle name="适中 12 3 2" xfId="36113" xr:uid="{00000000-0005-0000-0000-00008C9A0000}"/>
    <cellStyle name="适中 12 4" xfId="14884" xr:uid="{00000000-0005-0000-0000-00008D9A0000}"/>
    <cellStyle name="适中 12 4 2" xfId="39952" xr:uid="{00000000-0005-0000-0000-00008E9A0000}"/>
    <cellStyle name="适中 12 5" xfId="24378" xr:uid="{00000000-0005-0000-0000-00008F9A0000}"/>
    <cellStyle name="适中 13" xfId="6609" xr:uid="{00000000-0005-0000-0000-0000909A0000}"/>
    <cellStyle name="适中 13 2" xfId="8137" xr:uid="{00000000-0005-0000-0000-0000919A0000}"/>
    <cellStyle name="适中 13 2 2" xfId="28252" xr:uid="{00000000-0005-0000-0000-0000929A0000}"/>
    <cellStyle name="适中 13 3" xfId="10229" xr:uid="{00000000-0005-0000-0000-0000939A0000}"/>
    <cellStyle name="适中 13 3 2" xfId="28253" xr:uid="{00000000-0005-0000-0000-0000949A0000}"/>
    <cellStyle name="适中 13 4" xfId="39953" xr:uid="{00000000-0005-0000-0000-0000959A0000}"/>
    <cellStyle name="适中 2" xfId="232" xr:uid="{00000000-0005-0000-0000-0000969A0000}"/>
    <cellStyle name="适中 2 2" xfId="400" xr:uid="{00000000-0005-0000-0000-0000979A0000}"/>
    <cellStyle name="适中 2 2 2" xfId="3673" xr:uid="{00000000-0005-0000-0000-0000989A0000}"/>
    <cellStyle name="适中 2 2 2 2" xfId="11402" xr:uid="{00000000-0005-0000-0000-0000999A0000}"/>
    <cellStyle name="适中 2 2 2 2 2" xfId="30831" xr:uid="{00000000-0005-0000-0000-00009A9A0000}"/>
    <cellStyle name="适中 2 2 2 3" xfId="13503" xr:uid="{00000000-0005-0000-0000-00009B9A0000}"/>
    <cellStyle name="适中 2 2 2 3 2" xfId="36676" xr:uid="{00000000-0005-0000-0000-00009C9A0000}"/>
    <cellStyle name="适中 2 2 2 4" xfId="13504" xr:uid="{00000000-0005-0000-0000-00009D9A0000}"/>
    <cellStyle name="适中 2 2 2 4 2" xfId="36678" xr:uid="{00000000-0005-0000-0000-00009E9A0000}"/>
    <cellStyle name="适中 2 2 2 5" xfId="39940" xr:uid="{00000000-0005-0000-0000-00009F9A0000}"/>
    <cellStyle name="适中 2 2 3" xfId="6616" xr:uid="{00000000-0005-0000-0000-0000A09A0000}"/>
    <cellStyle name="适中 2 2 3 2" xfId="39956" xr:uid="{00000000-0005-0000-0000-0000A19A0000}"/>
    <cellStyle name="适中 2 2 4" xfId="8139" xr:uid="{00000000-0005-0000-0000-0000A29A0000}"/>
    <cellStyle name="适中 2 2 4 2" xfId="39957" xr:uid="{00000000-0005-0000-0000-0000A39A0000}"/>
    <cellStyle name="适中 2 2 5" xfId="14885" xr:uid="{00000000-0005-0000-0000-0000A49A0000}"/>
    <cellStyle name="适中 2 2 5 2" xfId="39958" xr:uid="{00000000-0005-0000-0000-0000A59A0000}"/>
    <cellStyle name="适中 2 2 6" xfId="16527" xr:uid="{00000000-0005-0000-0000-0000A69A0000}"/>
    <cellStyle name="适中 2 2 6 2" xfId="39959" xr:uid="{00000000-0005-0000-0000-0000A79A0000}"/>
    <cellStyle name="适中 2 2 6 3" xfId="43129" xr:uid="{00000000-0005-0000-0000-0000A89A0000}"/>
    <cellStyle name="适中 2 2 7" xfId="39955" xr:uid="{00000000-0005-0000-0000-0000A99A0000}"/>
    <cellStyle name="适中 2 3" xfId="3672" xr:uid="{00000000-0005-0000-0000-0000AA9A0000}"/>
    <cellStyle name="适中 2 3 2" xfId="14881" xr:uid="{00000000-0005-0000-0000-0000AB9A0000}"/>
    <cellStyle name="适中 2 3 2 2" xfId="39950" xr:uid="{00000000-0005-0000-0000-0000AC9A0000}"/>
    <cellStyle name="适中 2 3 3" xfId="14886" xr:uid="{00000000-0005-0000-0000-0000AD9A0000}"/>
    <cellStyle name="适中 2 3 3 2" xfId="39960" xr:uid="{00000000-0005-0000-0000-0000AE9A0000}"/>
    <cellStyle name="适中 2 3 4" xfId="14887" xr:uid="{00000000-0005-0000-0000-0000AF9A0000}"/>
    <cellStyle name="适中 2 3 4 2" xfId="39961" xr:uid="{00000000-0005-0000-0000-0000B09A0000}"/>
    <cellStyle name="适中 2 3 5" xfId="24106" xr:uid="{00000000-0005-0000-0000-0000B19A0000}"/>
    <cellStyle name="适中 2 4" xfId="6615" xr:uid="{00000000-0005-0000-0000-0000B29A0000}"/>
    <cellStyle name="适中 2 4 2" xfId="39962" xr:uid="{00000000-0005-0000-0000-0000B39A0000}"/>
    <cellStyle name="适中 2 5" xfId="8138" xr:uid="{00000000-0005-0000-0000-0000B49A0000}"/>
    <cellStyle name="适中 2 5 2" xfId="39912" xr:uid="{00000000-0005-0000-0000-0000B59A0000}"/>
    <cellStyle name="适中 2 6" xfId="9493" xr:uid="{00000000-0005-0000-0000-0000B69A0000}"/>
    <cellStyle name="适中 2 6 2" xfId="24539" xr:uid="{00000000-0005-0000-0000-0000B79A0000}"/>
    <cellStyle name="适中 2 7" xfId="16667" xr:uid="{00000000-0005-0000-0000-0000B89A0000}"/>
    <cellStyle name="适中 2 7 2" xfId="24543" xr:uid="{00000000-0005-0000-0000-0000B99A0000}"/>
    <cellStyle name="适中 2 7 3" xfId="41167" xr:uid="{00000000-0005-0000-0000-0000BA9A0000}"/>
    <cellStyle name="适中 2 8" xfId="39954" xr:uid="{00000000-0005-0000-0000-0000BB9A0000}"/>
    <cellStyle name="适中 3" xfId="233" xr:uid="{00000000-0005-0000-0000-0000BC9A0000}"/>
    <cellStyle name="适中 3 2" xfId="401" xr:uid="{00000000-0005-0000-0000-0000BD9A0000}"/>
    <cellStyle name="适中 3 2 2" xfId="3288" xr:uid="{00000000-0005-0000-0000-0000BE9A0000}"/>
    <cellStyle name="适中 3 2 2 2" xfId="10251" xr:uid="{00000000-0005-0000-0000-0000BF9A0000}"/>
    <cellStyle name="适中 3 2 2 2 2" xfId="39965" xr:uid="{00000000-0005-0000-0000-0000C09A0000}"/>
    <cellStyle name="适中 3 2 2 3" xfId="13129" xr:uid="{00000000-0005-0000-0000-0000C19A0000}"/>
    <cellStyle name="适中 3 2 2 3 2" xfId="35808" xr:uid="{00000000-0005-0000-0000-0000C29A0000}"/>
    <cellStyle name="适中 3 2 2 4" xfId="14888" xr:uid="{00000000-0005-0000-0000-0000C39A0000}"/>
    <cellStyle name="适中 3 2 2 4 2" xfId="39966" xr:uid="{00000000-0005-0000-0000-0000C49A0000}"/>
    <cellStyle name="适中 3 2 2 5" xfId="39964" xr:uid="{00000000-0005-0000-0000-0000C59A0000}"/>
    <cellStyle name="适中 3 2 3" xfId="6618" xr:uid="{00000000-0005-0000-0000-0000C69A0000}"/>
    <cellStyle name="适中 3 2 3 2" xfId="39967" xr:uid="{00000000-0005-0000-0000-0000C79A0000}"/>
    <cellStyle name="适中 3 2 4" xfId="8140" xr:uid="{00000000-0005-0000-0000-0000C89A0000}"/>
    <cellStyle name="适中 3 2 4 2" xfId="39968" xr:uid="{00000000-0005-0000-0000-0000C99A0000}"/>
    <cellStyle name="适中 3 2 5" xfId="14889" xr:uid="{00000000-0005-0000-0000-0000CA9A0000}"/>
    <cellStyle name="适中 3 2 5 2" xfId="39969" xr:uid="{00000000-0005-0000-0000-0000CB9A0000}"/>
    <cellStyle name="适中 3 2 6" xfId="16445" xr:uid="{00000000-0005-0000-0000-0000CC9A0000}"/>
    <cellStyle name="适中 3 2 6 2" xfId="39970" xr:uid="{00000000-0005-0000-0000-0000CD9A0000}"/>
    <cellStyle name="适中 3 2 6 3" xfId="43130" xr:uid="{00000000-0005-0000-0000-0000CE9A0000}"/>
    <cellStyle name="适中 3 2 7" xfId="39963" xr:uid="{00000000-0005-0000-0000-0000CF9A0000}"/>
    <cellStyle name="适中 3 3" xfId="3674" xr:uid="{00000000-0005-0000-0000-0000D09A0000}"/>
    <cellStyle name="适中 3 3 2" xfId="6619" xr:uid="{00000000-0005-0000-0000-0000D19A0000}"/>
    <cellStyle name="适中 3 3 2 2" xfId="39971" xr:uid="{00000000-0005-0000-0000-0000D29A0000}"/>
    <cellStyle name="适中 3 3 3" xfId="14890" xr:uid="{00000000-0005-0000-0000-0000D39A0000}"/>
    <cellStyle name="适中 3 3 3 2" xfId="39972" xr:uid="{00000000-0005-0000-0000-0000D49A0000}"/>
    <cellStyle name="适中 3 3 4" xfId="14891" xr:uid="{00000000-0005-0000-0000-0000D59A0000}"/>
    <cellStyle name="适中 3 3 4 2" xfId="39973" xr:uid="{00000000-0005-0000-0000-0000D69A0000}"/>
    <cellStyle name="适中 3 3 5" xfId="29638" xr:uid="{00000000-0005-0000-0000-0000D79A0000}"/>
    <cellStyle name="适中 3 4" xfId="1226" xr:uid="{00000000-0005-0000-0000-0000D89A0000}"/>
    <cellStyle name="适中 3 4 2" xfId="14892" xr:uid="{00000000-0005-0000-0000-0000D99A0000}"/>
    <cellStyle name="适中 3 4 2 2" xfId="39974" xr:uid="{00000000-0005-0000-0000-0000DA9A0000}"/>
    <cellStyle name="适中 3 4 3" xfId="14893" xr:uid="{00000000-0005-0000-0000-0000DB9A0000}"/>
    <cellStyle name="适中 3 4 3 2" xfId="39975" xr:uid="{00000000-0005-0000-0000-0000DC9A0000}"/>
    <cellStyle name="适中 3 4 4" xfId="14894" xr:uid="{00000000-0005-0000-0000-0000DD9A0000}"/>
    <cellStyle name="适中 3 4 4 2" xfId="39976" xr:uid="{00000000-0005-0000-0000-0000DE9A0000}"/>
    <cellStyle name="适中 3 4 5" xfId="29640" xr:uid="{00000000-0005-0000-0000-0000DF9A0000}"/>
    <cellStyle name="适中 3 5" xfId="6617" xr:uid="{00000000-0005-0000-0000-0000E09A0000}"/>
    <cellStyle name="适中 3 5 2" xfId="8141" xr:uid="{00000000-0005-0000-0000-0000E19A0000}"/>
    <cellStyle name="适中 3 5 2 2" xfId="39978" xr:uid="{00000000-0005-0000-0000-0000E29A0000}"/>
    <cellStyle name="适中 3 5 3" xfId="14895" xr:uid="{00000000-0005-0000-0000-0000E39A0000}"/>
    <cellStyle name="适中 3 5 3 2" xfId="39979" xr:uid="{00000000-0005-0000-0000-0000E49A0000}"/>
    <cellStyle name="适中 3 5 4" xfId="39977" xr:uid="{00000000-0005-0000-0000-0000E59A0000}"/>
    <cellStyle name="适中 3 6" xfId="6954" xr:uid="{00000000-0005-0000-0000-0000E69A0000}"/>
    <cellStyle name="适中 3 6 2" xfId="24550" xr:uid="{00000000-0005-0000-0000-0000E79A0000}"/>
    <cellStyle name="适中 3 7" xfId="9489" xr:uid="{00000000-0005-0000-0000-0000E89A0000}"/>
    <cellStyle name="适中 3 7 2" xfId="24553" xr:uid="{00000000-0005-0000-0000-0000E99A0000}"/>
    <cellStyle name="适中 3 8" xfId="16666" xr:uid="{00000000-0005-0000-0000-0000EA9A0000}"/>
    <cellStyle name="适中 3 8 2" xfId="39980" xr:uid="{00000000-0005-0000-0000-0000EB9A0000}"/>
    <cellStyle name="适中 3 8 3" xfId="43131" xr:uid="{00000000-0005-0000-0000-0000EC9A0000}"/>
    <cellStyle name="适中 3 9" xfId="22585" xr:uid="{00000000-0005-0000-0000-0000ED9A0000}"/>
    <cellStyle name="适中 4" xfId="234" xr:uid="{00000000-0005-0000-0000-0000EE9A0000}"/>
    <cellStyle name="适中 4 2" xfId="402" xr:uid="{00000000-0005-0000-0000-0000EF9A0000}"/>
    <cellStyle name="适中 4 2 2" xfId="3676" xr:uid="{00000000-0005-0000-0000-0000F09A0000}"/>
    <cellStyle name="适中 4 2 2 2" xfId="14896" xr:uid="{00000000-0005-0000-0000-0000F19A0000}"/>
    <cellStyle name="适中 4 2 2 2 2" xfId="39984" xr:uid="{00000000-0005-0000-0000-0000F29A0000}"/>
    <cellStyle name="适中 4 2 2 3" xfId="14897" xr:uid="{00000000-0005-0000-0000-0000F39A0000}"/>
    <cellStyle name="适中 4 2 2 3 2" xfId="39985" xr:uid="{00000000-0005-0000-0000-0000F49A0000}"/>
    <cellStyle name="适中 4 2 2 4" xfId="14898" xr:uid="{00000000-0005-0000-0000-0000F59A0000}"/>
    <cellStyle name="适中 4 2 2 4 2" xfId="39986" xr:uid="{00000000-0005-0000-0000-0000F69A0000}"/>
    <cellStyle name="适中 4 2 2 5" xfId="39983" xr:uid="{00000000-0005-0000-0000-0000F79A0000}"/>
    <cellStyle name="适中 4 2 3" xfId="6621" xr:uid="{00000000-0005-0000-0000-0000F89A0000}"/>
    <cellStyle name="适中 4 2 3 2" xfId="39987" xr:uid="{00000000-0005-0000-0000-0000F99A0000}"/>
    <cellStyle name="适中 4 2 4" xfId="8143" xr:uid="{00000000-0005-0000-0000-0000FA9A0000}"/>
    <cellStyle name="适中 4 2 4 2" xfId="39988" xr:uid="{00000000-0005-0000-0000-0000FB9A0000}"/>
    <cellStyle name="适中 4 2 5" xfId="14899" xr:uid="{00000000-0005-0000-0000-0000FC9A0000}"/>
    <cellStyle name="适中 4 2 5 2" xfId="39989" xr:uid="{00000000-0005-0000-0000-0000FD9A0000}"/>
    <cellStyle name="适中 4 2 6" xfId="16526" xr:uid="{00000000-0005-0000-0000-0000FE9A0000}"/>
    <cellStyle name="适中 4 2 6 2" xfId="33663" xr:uid="{00000000-0005-0000-0000-0000FF9A0000}"/>
    <cellStyle name="适中 4 2 6 3" xfId="42703" xr:uid="{00000000-0005-0000-0000-0000009B0000}"/>
    <cellStyle name="适中 4 2 7" xfId="39982" xr:uid="{00000000-0005-0000-0000-0000019B0000}"/>
    <cellStyle name="适中 4 3" xfId="3677" xr:uid="{00000000-0005-0000-0000-0000029B0000}"/>
    <cellStyle name="适中 4 3 2" xfId="6622" xr:uid="{00000000-0005-0000-0000-0000039B0000}"/>
    <cellStyle name="适中 4 3 2 2" xfId="39991" xr:uid="{00000000-0005-0000-0000-0000049B0000}"/>
    <cellStyle name="适中 4 3 3" xfId="14900" xr:uid="{00000000-0005-0000-0000-0000059B0000}"/>
    <cellStyle name="适中 4 3 3 2" xfId="39992" xr:uid="{00000000-0005-0000-0000-0000069B0000}"/>
    <cellStyle name="适中 4 3 4" xfId="14901" xr:uid="{00000000-0005-0000-0000-0000079B0000}"/>
    <cellStyle name="适中 4 3 4 2" xfId="39993" xr:uid="{00000000-0005-0000-0000-0000089B0000}"/>
    <cellStyle name="适中 4 3 5" xfId="39990" xr:uid="{00000000-0005-0000-0000-0000099B0000}"/>
    <cellStyle name="适中 4 4" xfId="3675" xr:uid="{00000000-0005-0000-0000-00000A9B0000}"/>
    <cellStyle name="适中 4 4 2" xfId="14902" xr:uid="{00000000-0005-0000-0000-00000B9B0000}"/>
    <cellStyle name="适中 4 4 2 2" xfId="39994" xr:uid="{00000000-0005-0000-0000-00000C9B0000}"/>
    <cellStyle name="适中 4 4 3" xfId="13112" xr:uid="{00000000-0005-0000-0000-00000D9B0000}"/>
    <cellStyle name="适中 4 4 3 2" xfId="35748" xr:uid="{00000000-0005-0000-0000-00000E9B0000}"/>
    <cellStyle name="适中 4 4 4" xfId="13270" xr:uid="{00000000-0005-0000-0000-00000F9B0000}"/>
    <cellStyle name="适中 4 4 4 2" xfId="36145" xr:uid="{00000000-0005-0000-0000-0000109B0000}"/>
    <cellStyle name="适中 4 4 5" xfId="31922" xr:uid="{00000000-0005-0000-0000-0000119B0000}"/>
    <cellStyle name="适中 4 5" xfId="6620" xr:uid="{00000000-0005-0000-0000-0000129B0000}"/>
    <cellStyle name="适中 4 5 2" xfId="31924" xr:uid="{00000000-0005-0000-0000-0000139B0000}"/>
    <cellStyle name="适中 4 6" xfId="8142" xr:uid="{00000000-0005-0000-0000-0000149B0000}"/>
    <cellStyle name="适中 4 6 2" xfId="24558" xr:uid="{00000000-0005-0000-0000-0000159B0000}"/>
    <cellStyle name="适中 4 7" xfId="14903" xr:uid="{00000000-0005-0000-0000-0000169B0000}"/>
    <cellStyle name="适中 4 7 2" xfId="24576" xr:uid="{00000000-0005-0000-0000-0000179B0000}"/>
    <cellStyle name="适中 4 8" xfId="16765" xr:uid="{00000000-0005-0000-0000-0000189B0000}"/>
    <cellStyle name="适中 4 8 2" xfId="24579" xr:uid="{00000000-0005-0000-0000-0000199B0000}"/>
    <cellStyle name="适中 4 8 3" xfId="41751" xr:uid="{00000000-0005-0000-0000-00001A9B0000}"/>
    <cellStyle name="适中 4 9" xfId="39981" xr:uid="{00000000-0005-0000-0000-00001B9B0000}"/>
    <cellStyle name="适中 5" xfId="235" xr:uid="{00000000-0005-0000-0000-00001C9B0000}"/>
    <cellStyle name="适中 5 2" xfId="403" xr:uid="{00000000-0005-0000-0000-00001D9B0000}"/>
    <cellStyle name="适中 5 2 2" xfId="3679" xr:uid="{00000000-0005-0000-0000-00001E9B0000}"/>
    <cellStyle name="适中 5 2 2 2" xfId="14904" xr:uid="{00000000-0005-0000-0000-00001F9B0000}"/>
    <cellStyle name="适中 5 2 2 2 2" xfId="39998" xr:uid="{00000000-0005-0000-0000-0000209B0000}"/>
    <cellStyle name="适中 5 2 2 3" xfId="14905" xr:uid="{00000000-0005-0000-0000-0000219B0000}"/>
    <cellStyle name="适中 5 2 2 3 2" xfId="39999" xr:uid="{00000000-0005-0000-0000-0000229B0000}"/>
    <cellStyle name="适中 5 2 2 4" xfId="14906" xr:uid="{00000000-0005-0000-0000-0000239B0000}"/>
    <cellStyle name="适中 5 2 2 4 2" xfId="40000" xr:uid="{00000000-0005-0000-0000-0000249B0000}"/>
    <cellStyle name="适中 5 2 2 5" xfId="39997" xr:uid="{00000000-0005-0000-0000-0000259B0000}"/>
    <cellStyle name="适中 5 2 3" xfId="6624" xr:uid="{00000000-0005-0000-0000-0000269B0000}"/>
    <cellStyle name="适中 5 2 3 2" xfId="8146" xr:uid="{00000000-0005-0000-0000-0000279B0000}"/>
    <cellStyle name="适中 5 2 3 2 2" xfId="40002" xr:uid="{00000000-0005-0000-0000-0000289B0000}"/>
    <cellStyle name="适中 5 2 3 3" xfId="14907" xr:uid="{00000000-0005-0000-0000-0000299B0000}"/>
    <cellStyle name="适中 5 2 3 3 2" xfId="40003" xr:uid="{00000000-0005-0000-0000-00002A9B0000}"/>
    <cellStyle name="适中 5 2 3 4" xfId="40001" xr:uid="{00000000-0005-0000-0000-00002B9B0000}"/>
    <cellStyle name="适中 5 2 4" xfId="8145" xr:uid="{00000000-0005-0000-0000-00002C9B0000}"/>
    <cellStyle name="适中 5 2 4 2" xfId="14909" xr:uid="{00000000-0005-0000-0000-00002D9B0000}"/>
    <cellStyle name="适中 5 2 4 2 2" xfId="36321" xr:uid="{00000000-0005-0000-0000-00002E9B0000}"/>
    <cellStyle name="适中 5 2 4 3" xfId="14908" xr:uid="{00000000-0005-0000-0000-00002F9B0000}"/>
    <cellStyle name="适中 5 2 4 3 2" xfId="40005" xr:uid="{00000000-0005-0000-0000-0000309B0000}"/>
    <cellStyle name="适中 5 2 4 4" xfId="40004" xr:uid="{00000000-0005-0000-0000-0000319B0000}"/>
    <cellStyle name="适中 5 2 5" xfId="14910" xr:uid="{00000000-0005-0000-0000-0000329B0000}"/>
    <cellStyle name="适中 5 2 5 2" xfId="40006" xr:uid="{00000000-0005-0000-0000-0000339B0000}"/>
    <cellStyle name="适中 5 2 6" xfId="16525" xr:uid="{00000000-0005-0000-0000-0000349B0000}"/>
    <cellStyle name="适中 5 2 6 2" xfId="38031" xr:uid="{00000000-0005-0000-0000-0000359B0000}"/>
    <cellStyle name="适中 5 2 6 3" xfId="42866" xr:uid="{00000000-0005-0000-0000-0000369B0000}"/>
    <cellStyle name="适中 5 2 7" xfId="39996" xr:uid="{00000000-0005-0000-0000-0000379B0000}"/>
    <cellStyle name="适中 5 3" xfId="3678" xr:uid="{00000000-0005-0000-0000-0000389B0000}"/>
    <cellStyle name="适中 5 3 2" xfId="11061" xr:uid="{00000000-0005-0000-0000-0000399B0000}"/>
    <cellStyle name="适中 5 3 2 2" xfId="21746" xr:uid="{00000000-0005-0000-0000-00003A9B0000}"/>
    <cellStyle name="适中 5 3 3" xfId="12808" xr:uid="{00000000-0005-0000-0000-00003B9B0000}"/>
    <cellStyle name="适中 5 3 3 2" xfId="34553" xr:uid="{00000000-0005-0000-0000-00003C9B0000}"/>
    <cellStyle name="适中 5 3 4" xfId="12809" xr:uid="{00000000-0005-0000-0000-00003D9B0000}"/>
    <cellStyle name="适中 5 3 4 2" xfId="34559" xr:uid="{00000000-0005-0000-0000-00003E9B0000}"/>
    <cellStyle name="适中 5 3 5" xfId="40007" xr:uid="{00000000-0005-0000-0000-00003F9B0000}"/>
    <cellStyle name="适中 5 4" xfId="6623" xr:uid="{00000000-0005-0000-0000-0000409B0000}"/>
    <cellStyle name="适中 5 4 2" xfId="8147" xr:uid="{00000000-0005-0000-0000-0000419B0000}"/>
    <cellStyle name="适中 5 4 2 2" xfId="36481" xr:uid="{00000000-0005-0000-0000-0000429B0000}"/>
    <cellStyle name="适中 5 4 3" xfId="9028" xr:uid="{00000000-0005-0000-0000-0000439B0000}"/>
    <cellStyle name="适中 5 4 3 2" xfId="21692" xr:uid="{00000000-0005-0000-0000-0000449B0000}"/>
    <cellStyle name="适中 5 4 4" xfId="40008" xr:uid="{00000000-0005-0000-0000-0000459B0000}"/>
    <cellStyle name="适中 5 5" xfId="8144" xr:uid="{00000000-0005-0000-0000-0000469B0000}"/>
    <cellStyle name="适中 5 5 2" xfId="14912" xr:uid="{00000000-0005-0000-0000-0000479B0000}"/>
    <cellStyle name="适中 5 5 2 2" xfId="36910" xr:uid="{00000000-0005-0000-0000-0000489B0000}"/>
    <cellStyle name="适中 5 5 3" xfId="14911" xr:uid="{00000000-0005-0000-0000-0000499B0000}"/>
    <cellStyle name="适中 5 5 3 2" xfId="40010" xr:uid="{00000000-0005-0000-0000-00004A9B0000}"/>
    <cellStyle name="适中 5 5 4" xfId="40009" xr:uid="{00000000-0005-0000-0000-00004B9B0000}"/>
    <cellStyle name="适中 5 6" xfId="14913" xr:uid="{00000000-0005-0000-0000-00004C9B0000}"/>
    <cellStyle name="适中 5 6 2" xfId="24584" xr:uid="{00000000-0005-0000-0000-00004D9B0000}"/>
    <cellStyle name="适中 5 7" xfId="16764" xr:uid="{00000000-0005-0000-0000-00004E9B0000}"/>
    <cellStyle name="适中 5 7 2" xfId="21548" xr:uid="{00000000-0005-0000-0000-00004F9B0000}"/>
    <cellStyle name="适中 5 7 3" xfId="41024" xr:uid="{00000000-0005-0000-0000-0000509B0000}"/>
    <cellStyle name="适中 5 8" xfId="39995" xr:uid="{00000000-0005-0000-0000-0000519B0000}"/>
    <cellStyle name="适中 6" xfId="3680" xr:uid="{00000000-0005-0000-0000-0000529B0000}"/>
    <cellStyle name="适中 6 2" xfId="3681" xr:uid="{00000000-0005-0000-0000-0000539B0000}"/>
    <cellStyle name="适中 6 2 2" xfId="6626" xr:uid="{00000000-0005-0000-0000-0000549B0000}"/>
    <cellStyle name="适中 6 2 2 2" xfId="8148" xr:uid="{00000000-0005-0000-0000-0000559B0000}"/>
    <cellStyle name="适中 6 2 2 2 2" xfId="40013" xr:uid="{00000000-0005-0000-0000-0000569B0000}"/>
    <cellStyle name="适中 6 2 2 3" xfId="14914" xr:uid="{00000000-0005-0000-0000-0000579B0000}"/>
    <cellStyle name="适中 6 2 2 3 2" xfId="40014" xr:uid="{00000000-0005-0000-0000-0000589B0000}"/>
    <cellStyle name="适中 6 2 2 4" xfId="40012" xr:uid="{00000000-0005-0000-0000-0000599B0000}"/>
    <cellStyle name="适中 6 2 3" xfId="14915" xr:uid="{00000000-0005-0000-0000-00005A9B0000}"/>
    <cellStyle name="适中 6 2 3 2" xfId="14916" xr:uid="{00000000-0005-0000-0000-00005B9B0000}"/>
    <cellStyle name="适中 6 2 3 2 2" xfId="40016" xr:uid="{00000000-0005-0000-0000-00005C9B0000}"/>
    <cellStyle name="适中 6 2 3 3" xfId="40015" xr:uid="{00000000-0005-0000-0000-00005D9B0000}"/>
    <cellStyle name="适中 6 2 4" xfId="14917" xr:uid="{00000000-0005-0000-0000-00005E9B0000}"/>
    <cellStyle name="适中 6 2 4 2" xfId="40017" xr:uid="{00000000-0005-0000-0000-00005F9B0000}"/>
    <cellStyle name="适中 6 2 5" xfId="15791" xr:uid="{00000000-0005-0000-0000-0000609B0000}"/>
    <cellStyle name="适中 6 2 5 2" xfId="40018" xr:uid="{00000000-0005-0000-0000-0000619B0000}"/>
    <cellStyle name="适中 6 2 5 3" xfId="43132" xr:uid="{00000000-0005-0000-0000-0000629B0000}"/>
    <cellStyle name="适中 6 2 6" xfId="35873" xr:uid="{00000000-0005-0000-0000-0000639B0000}"/>
    <cellStyle name="适中 6 3" xfId="6625" xr:uid="{00000000-0005-0000-0000-0000649B0000}"/>
    <cellStyle name="适中 6 3 2" xfId="8149" xr:uid="{00000000-0005-0000-0000-0000659B0000}"/>
    <cellStyle name="适中 6 3 2 2" xfId="38330" xr:uid="{00000000-0005-0000-0000-0000669B0000}"/>
    <cellStyle name="适中 6 3 3" xfId="14918" xr:uid="{00000000-0005-0000-0000-0000679B0000}"/>
    <cellStyle name="适中 6 3 3 2" xfId="40020" xr:uid="{00000000-0005-0000-0000-0000689B0000}"/>
    <cellStyle name="适中 6 3 4" xfId="40019" xr:uid="{00000000-0005-0000-0000-0000699B0000}"/>
    <cellStyle name="适中 6 4" xfId="14919" xr:uid="{00000000-0005-0000-0000-00006A9B0000}"/>
    <cellStyle name="适中 6 4 2" xfId="13311" xr:uid="{00000000-0005-0000-0000-00006B9B0000}"/>
    <cellStyle name="适中 6 4 2 2" xfId="36229" xr:uid="{00000000-0005-0000-0000-00006C9B0000}"/>
    <cellStyle name="适中 6 4 3" xfId="40021" xr:uid="{00000000-0005-0000-0000-00006D9B0000}"/>
    <cellStyle name="适中 6 5" xfId="14920" xr:uid="{00000000-0005-0000-0000-00006E9B0000}"/>
    <cellStyle name="适中 6 5 2" xfId="40022" xr:uid="{00000000-0005-0000-0000-00006F9B0000}"/>
    <cellStyle name="适中 6 6" xfId="15561" xr:uid="{00000000-0005-0000-0000-0000709B0000}"/>
    <cellStyle name="适中 6 6 2" xfId="27952" xr:uid="{00000000-0005-0000-0000-0000719B0000}"/>
    <cellStyle name="适中 6 6 3" xfId="42401" xr:uid="{00000000-0005-0000-0000-0000729B0000}"/>
    <cellStyle name="适中 6 7" xfId="40011" xr:uid="{00000000-0005-0000-0000-0000739B0000}"/>
    <cellStyle name="适中 7" xfId="2596" xr:uid="{00000000-0005-0000-0000-0000749B0000}"/>
    <cellStyle name="适中 7 2" xfId="3682" xr:uid="{00000000-0005-0000-0000-0000759B0000}"/>
    <cellStyle name="适中 7 2 2" xfId="6628" xr:uid="{00000000-0005-0000-0000-0000769B0000}"/>
    <cellStyle name="适中 7 2 2 2" xfId="8150" xr:uid="{00000000-0005-0000-0000-0000779B0000}"/>
    <cellStyle name="适中 7 2 2 2 2" xfId="40025" xr:uid="{00000000-0005-0000-0000-0000789B0000}"/>
    <cellStyle name="适中 7 2 2 3" xfId="14921" xr:uid="{00000000-0005-0000-0000-0000799B0000}"/>
    <cellStyle name="适中 7 2 2 3 2" xfId="40026" xr:uid="{00000000-0005-0000-0000-00007A9B0000}"/>
    <cellStyle name="适中 7 2 2 4" xfId="39078" xr:uid="{00000000-0005-0000-0000-00007B9B0000}"/>
    <cellStyle name="适中 7 2 3" xfId="14922" xr:uid="{00000000-0005-0000-0000-00007C9B0000}"/>
    <cellStyle name="适中 7 2 3 2" xfId="40027" xr:uid="{00000000-0005-0000-0000-00007D9B0000}"/>
    <cellStyle name="适中 7 2 4" xfId="14923" xr:uid="{00000000-0005-0000-0000-00007E9B0000}"/>
    <cellStyle name="适中 7 2 4 2" xfId="40028" xr:uid="{00000000-0005-0000-0000-00007F9B0000}"/>
    <cellStyle name="适中 7 2 5" xfId="40024" xr:uid="{00000000-0005-0000-0000-0000809B0000}"/>
    <cellStyle name="适中 7 3" xfId="6627" xr:uid="{00000000-0005-0000-0000-0000819B0000}"/>
    <cellStyle name="适中 7 3 2" xfId="8151" xr:uid="{00000000-0005-0000-0000-0000829B0000}"/>
    <cellStyle name="适中 7 3 2 2" xfId="39628" xr:uid="{00000000-0005-0000-0000-0000839B0000}"/>
    <cellStyle name="适中 7 3 3" xfId="14729" xr:uid="{00000000-0005-0000-0000-0000849B0000}"/>
    <cellStyle name="适中 7 3 3 2" xfId="39630" xr:uid="{00000000-0005-0000-0000-0000859B0000}"/>
    <cellStyle name="适中 7 3 4" xfId="40029" xr:uid="{00000000-0005-0000-0000-0000869B0000}"/>
    <cellStyle name="适中 7 4" xfId="14924" xr:uid="{00000000-0005-0000-0000-0000879B0000}"/>
    <cellStyle name="适中 7 4 2" xfId="40030" xr:uid="{00000000-0005-0000-0000-0000889B0000}"/>
    <cellStyle name="适中 7 5" xfId="14925" xr:uid="{00000000-0005-0000-0000-0000899B0000}"/>
    <cellStyle name="适中 7 5 2" xfId="40031" xr:uid="{00000000-0005-0000-0000-00008A9B0000}"/>
    <cellStyle name="适中 7 6" xfId="40023" xr:uid="{00000000-0005-0000-0000-00008B9B0000}"/>
    <cellStyle name="适中 8" xfId="3683" xr:uid="{00000000-0005-0000-0000-00008C9B0000}"/>
    <cellStyle name="适中 8 2" xfId="502" xr:uid="{00000000-0005-0000-0000-00008D9B0000}"/>
    <cellStyle name="适中 8 2 2" xfId="6630" xr:uid="{00000000-0005-0000-0000-00008E9B0000}"/>
    <cellStyle name="适中 8 2 2 2" xfId="7257" xr:uid="{00000000-0005-0000-0000-00008F9B0000}"/>
    <cellStyle name="适中 8 2 2 2 2" xfId="26295" xr:uid="{00000000-0005-0000-0000-0000909B0000}"/>
    <cellStyle name="适中 8 2 2 3" xfId="9201" xr:uid="{00000000-0005-0000-0000-0000919B0000}"/>
    <cellStyle name="适中 8 2 2 3 2" xfId="26311" xr:uid="{00000000-0005-0000-0000-0000929B0000}"/>
    <cellStyle name="适中 8 2 2 4" xfId="26293" xr:uid="{00000000-0005-0000-0000-0000939B0000}"/>
    <cellStyle name="适中 8 2 3" xfId="10365" xr:uid="{00000000-0005-0000-0000-0000949B0000}"/>
    <cellStyle name="适中 8 2 3 2" xfId="26319" xr:uid="{00000000-0005-0000-0000-0000959B0000}"/>
    <cellStyle name="适中 8 2 4" xfId="8769" xr:uid="{00000000-0005-0000-0000-0000969B0000}"/>
    <cellStyle name="适中 8 2 4 2" xfId="26347" xr:uid="{00000000-0005-0000-0000-0000979B0000}"/>
    <cellStyle name="适中 8 2 5" xfId="20929" xr:uid="{00000000-0005-0000-0000-0000989B0000}"/>
    <cellStyle name="适中 8 3" xfId="6629" xr:uid="{00000000-0005-0000-0000-0000999B0000}"/>
    <cellStyle name="适中 8 3 2" xfId="8152" xr:uid="{00000000-0005-0000-0000-00009A9B0000}"/>
    <cellStyle name="适中 8 3 2 2" xfId="34397" xr:uid="{00000000-0005-0000-0000-00009B9B0000}"/>
    <cellStyle name="适中 8 3 3" xfId="12790" xr:uid="{00000000-0005-0000-0000-00009C9B0000}"/>
    <cellStyle name="适中 8 3 3 2" xfId="34417" xr:uid="{00000000-0005-0000-0000-00009D9B0000}"/>
    <cellStyle name="适中 8 3 4" xfId="40033" xr:uid="{00000000-0005-0000-0000-00009E9B0000}"/>
    <cellStyle name="适中 8 4" xfId="14926" xr:uid="{00000000-0005-0000-0000-00009F9B0000}"/>
    <cellStyle name="适中 8 4 2" xfId="40034" xr:uid="{00000000-0005-0000-0000-0000A09B0000}"/>
    <cellStyle name="适中 8 5" xfId="14927" xr:uid="{00000000-0005-0000-0000-0000A19B0000}"/>
    <cellStyle name="适中 8 5 2" xfId="40035" xr:uid="{00000000-0005-0000-0000-0000A29B0000}"/>
    <cellStyle name="适中 8 6" xfId="40032" xr:uid="{00000000-0005-0000-0000-0000A39B0000}"/>
    <cellStyle name="适中 9" xfId="3684" xr:uid="{00000000-0005-0000-0000-0000A49B0000}"/>
    <cellStyle name="适中 9 2" xfId="2773" xr:uid="{00000000-0005-0000-0000-0000A59B0000}"/>
    <cellStyle name="适中 9 2 2" xfId="6632" xr:uid="{00000000-0005-0000-0000-0000A69B0000}"/>
    <cellStyle name="适中 9 2 2 2" xfId="8153" xr:uid="{00000000-0005-0000-0000-0000A79B0000}"/>
    <cellStyle name="适中 9 2 2 2 2" xfId="40037" xr:uid="{00000000-0005-0000-0000-0000A89B0000}"/>
    <cellStyle name="适中 9 2 2 3" xfId="9463" xr:uid="{00000000-0005-0000-0000-0000A99B0000}"/>
    <cellStyle name="适中 9 2 2 3 2" xfId="24713" xr:uid="{00000000-0005-0000-0000-0000AA9B0000}"/>
    <cellStyle name="适中 9 2 2 4" xfId="40036" xr:uid="{00000000-0005-0000-0000-0000AB9B0000}"/>
    <cellStyle name="适中 9 2 3" xfId="14928" xr:uid="{00000000-0005-0000-0000-0000AC9B0000}"/>
    <cellStyle name="适中 9 2 3 2" xfId="40038" xr:uid="{00000000-0005-0000-0000-0000AD9B0000}"/>
    <cellStyle name="适中 9 2 4" xfId="14929" xr:uid="{00000000-0005-0000-0000-0000AE9B0000}"/>
    <cellStyle name="适中 9 2 4 2" xfId="40039" xr:uid="{00000000-0005-0000-0000-0000AF9B0000}"/>
    <cellStyle name="适中 9 2 5" xfId="32461" xr:uid="{00000000-0005-0000-0000-0000B09B0000}"/>
    <cellStyle name="适中 9 3" xfId="6631" xr:uid="{00000000-0005-0000-0000-0000B19B0000}"/>
    <cellStyle name="适中 9 3 2" xfId="8154" xr:uid="{00000000-0005-0000-0000-0000B29B0000}"/>
    <cellStyle name="适中 9 3 2 2" xfId="40041" xr:uid="{00000000-0005-0000-0000-0000B39B0000}"/>
    <cellStyle name="适中 9 3 3" xfId="14930" xr:uid="{00000000-0005-0000-0000-0000B49B0000}"/>
    <cellStyle name="适中 9 3 3 2" xfId="40042" xr:uid="{00000000-0005-0000-0000-0000B59B0000}"/>
    <cellStyle name="适中 9 3 4" xfId="37484" xr:uid="{00000000-0005-0000-0000-0000B69B0000}"/>
    <cellStyle name="适中 9 4" xfId="14931" xr:uid="{00000000-0005-0000-0000-0000B79B0000}"/>
    <cellStyle name="适中 9 4 2" xfId="40043" xr:uid="{00000000-0005-0000-0000-0000B89B0000}"/>
    <cellStyle name="适中 9 5" xfId="14932" xr:uid="{00000000-0005-0000-0000-0000B99B0000}"/>
    <cellStyle name="适中 9 5 2" xfId="40044" xr:uid="{00000000-0005-0000-0000-0000BA9B0000}"/>
    <cellStyle name="适中 9 6" xfId="37482" xr:uid="{00000000-0005-0000-0000-0000BB9B0000}"/>
    <cellStyle name="输出 10" xfId="3685" xr:uid="{00000000-0005-0000-0000-0000BC9B0000}"/>
    <cellStyle name="输出 10 2" xfId="3686" xr:uid="{00000000-0005-0000-0000-0000BD9B0000}"/>
    <cellStyle name="输出 10 2 2" xfId="6635" xr:uid="{00000000-0005-0000-0000-0000BE9B0000}"/>
    <cellStyle name="输出 10 2 2 2" xfId="8155" xr:uid="{00000000-0005-0000-0000-0000BF9B0000}"/>
    <cellStyle name="输出 10 2 2 2 2" xfId="20108" xr:uid="{00000000-0005-0000-0000-0000C09B0000}"/>
    <cellStyle name="输出 10 2 2 2 2 2" xfId="33403" xr:uid="{00000000-0005-0000-0000-0000C19B0000}"/>
    <cellStyle name="输出 10 2 2 2 2 3" xfId="42615" xr:uid="{00000000-0005-0000-0000-0000C29B0000}"/>
    <cellStyle name="输出 10 2 2 2 3" xfId="20533" xr:uid="{00000000-0005-0000-0000-0000C39B0000}"/>
    <cellStyle name="输出 10 2 2 2 3 2" xfId="33405" xr:uid="{00000000-0005-0000-0000-0000C49B0000}"/>
    <cellStyle name="输出 10 2 2 2 3 3" xfId="42167" xr:uid="{00000000-0005-0000-0000-0000C59B0000}"/>
    <cellStyle name="输出 10 2 2 2 4" xfId="31482" xr:uid="{00000000-0005-0000-0000-0000C69B0000}"/>
    <cellStyle name="输出 10 2 2 2 5" xfId="42627" xr:uid="{00000000-0005-0000-0000-0000C79B0000}"/>
    <cellStyle name="输出 10 2 2 3" xfId="11664" xr:uid="{00000000-0005-0000-0000-0000C89B0000}"/>
    <cellStyle name="输出 10 2 2 3 2" xfId="20609" xr:uid="{00000000-0005-0000-0000-0000C99B0000}"/>
    <cellStyle name="输出 10 2 2 3 2 2" xfId="40047" xr:uid="{00000000-0005-0000-0000-0000CA9B0000}"/>
    <cellStyle name="输出 10 2 2 3 2 3" xfId="43136" xr:uid="{00000000-0005-0000-0000-0000CB9B0000}"/>
    <cellStyle name="输出 10 2 2 3 3" xfId="19987" xr:uid="{00000000-0005-0000-0000-0000CC9B0000}"/>
    <cellStyle name="输出 10 2 2 3 3 2" xfId="40048" xr:uid="{00000000-0005-0000-0000-0000CD9B0000}"/>
    <cellStyle name="输出 10 2 2 3 3 3" xfId="43137" xr:uid="{00000000-0005-0000-0000-0000CE9B0000}"/>
    <cellStyle name="输出 10 2 2 3 4" xfId="31486" xr:uid="{00000000-0005-0000-0000-0000CF9B0000}"/>
    <cellStyle name="输出 10 2 2 3 5" xfId="42628" xr:uid="{00000000-0005-0000-0000-0000D09B0000}"/>
    <cellStyle name="输出 10 2 2 4" xfId="20136" xr:uid="{00000000-0005-0000-0000-0000D19B0000}"/>
    <cellStyle name="输出 10 2 2 4 2" xfId="31489" xr:uid="{00000000-0005-0000-0000-0000D29B0000}"/>
    <cellStyle name="输出 10 2 2 4 3" xfId="42629" xr:uid="{00000000-0005-0000-0000-0000D39B0000}"/>
    <cellStyle name="输出 10 2 2 5" xfId="19587" xr:uid="{00000000-0005-0000-0000-0000D49B0000}"/>
    <cellStyle name="输出 10 2 2 5 2" xfId="33407" xr:uid="{00000000-0005-0000-0000-0000D59B0000}"/>
    <cellStyle name="输出 10 2 2 5 3" xfId="42695" xr:uid="{00000000-0005-0000-0000-0000D69B0000}"/>
    <cellStyle name="输出 10 2 2 6" xfId="40046" xr:uid="{00000000-0005-0000-0000-0000D79B0000}"/>
    <cellStyle name="输出 10 2 2 7" xfId="43135" xr:uid="{00000000-0005-0000-0000-0000D89B0000}"/>
    <cellStyle name="输出 10 2 3" xfId="11652" xr:uid="{00000000-0005-0000-0000-0000D99B0000}"/>
    <cellStyle name="输出 10 2 3 2" xfId="19929" xr:uid="{00000000-0005-0000-0000-0000DA9B0000}"/>
    <cellStyle name="输出 10 2 3 2 2" xfId="40049" xr:uid="{00000000-0005-0000-0000-0000DB9B0000}"/>
    <cellStyle name="输出 10 2 3 2 3" xfId="43138" xr:uid="{00000000-0005-0000-0000-0000DC9B0000}"/>
    <cellStyle name="输出 10 2 3 3" xfId="20489" xr:uid="{00000000-0005-0000-0000-0000DD9B0000}"/>
    <cellStyle name="输出 10 2 3 3 2" xfId="40050" xr:uid="{00000000-0005-0000-0000-0000DE9B0000}"/>
    <cellStyle name="输出 10 2 3 3 3" xfId="43139" xr:uid="{00000000-0005-0000-0000-0000DF9B0000}"/>
    <cellStyle name="输出 10 2 3 4" xfId="31454" xr:uid="{00000000-0005-0000-0000-0000E09B0000}"/>
    <cellStyle name="输出 10 2 3 5" xfId="42624" xr:uid="{00000000-0005-0000-0000-0000E19B0000}"/>
    <cellStyle name="输出 10 2 4" xfId="11653" xr:uid="{00000000-0005-0000-0000-0000E29B0000}"/>
    <cellStyle name="输出 10 2 4 2" xfId="20120" xr:uid="{00000000-0005-0000-0000-0000E39B0000}"/>
    <cellStyle name="输出 10 2 4 2 2" xfId="40051" xr:uid="{00000000-0005-0000-0000-0000E49B0000}"/>
    <cellStyle name="输出 10 2 4 2 3" xfId="43140" xr:uid="{00000000-0005-0000-0000-0000E59B0000}"/>
    <cellStyle name="输出 10 2 4 3" xfId="19723" xr:uid="{00000000-0005-0000-0000-0000E69B0000}"/>
    <cellStyle name="输出 10 2 4 3 2" xfId="40052" xr:uid="{00000000-0005-0000-0000-0000E79B0000}"/>
    <cellStyle name="输出 10 2 4 3 3" xfId="43141" xr:uid="{00000000-0005-0000-0000-0000E89B0000}"/>
    <cellStyle name="输出 10 2 4 4" xfId="31456" xr:uid="{00000000-0005-0000-0000-0000E99B0000}"/>
    <cellStyle name="输出 10 2 4 5" xfId="42625" xr:uid="{00000000-0005-0000-0000-0000EA9B0000}"/>
    <cellStyle name="输出 10 2 5" xfId="20548" xr:uid="{00000000-0005-0000-0000-0000EB9B0000}"/>
    <cellStyle name="输出 10 2 5 2" xfId="40053" xr:uid="{00000000-0005-0000-0000-0000EC9B0000}"/>
    <cellStyle name="输出 10 2 5 3" xfId="43142" xr:uid="{00000000-0005-0000-0000-0000ED9B0000}"/>
    <cellStyle name="输出 10 2 6" xfId="19924" xr:uid="{00000000-0005-0000-0000-0000EE9B0000}"/>
    <cellStyle name="输出 10 2 6 2" xfId="40054" xr:uid="{00000000-0005-0000-0000-0000EF9B0000}"/>
    <cellStyle name="输出 10 2 6 3" xfId="43143" xr:uid="{00000000-0005-0000-0000-0000F09B0000}"/>
    <cellStyle name="输出 10 2 7" xfId="40045" xr:uid="{00000000-0005-0000-0000-0000F19B0000}"/>
    <cellStyle name="输出 10 2 8" xfId="43134" xr:uid="{00000000-0005-0000-0000-0000F29B0000}"/>
    <cellStyle name="输出 10 3" xfId="6634" xr:uid="{00000000-0005-0000-0000-0000F39B0000}"/>
    <cellStyle name="输出 10 3 2" xfId="8156" xr:uid="{00000000-0005-0000-0000-0000F49B0000}"/>
    <cellStyle name="输出 10 3 2 2" xfId="19930" xr:uid="{00000000-0005-0000-0000-0000F59B0000}"/>
    <cellStyle name="输出 10 3 2 2 2" xfId="40057" xr:uid="{00000000-0005-0000-0000-0000F69B0000}"/>
    <cellStyle name="输出 10 3 2 2 3" xfId="43146" xr:uid="{00000000-0005-0000-0000-0000F79B0000}"/>
    <cellStyle name="输出 10 3 2 3" xfId="20124" xr:uid="{00000000-0005-0000-0000-0000F89B0000}"/>
    <cellStyle name="输出 10 3 2 3 2" xfId="40058" xr:uid="{00000000-0005-0000-0000-0000F99B0000}"/>
    <cellStyle name="输出 10 3 2 3 3" xfId="43147" xr:uid="{00000000-0005-0000-0000-0000FA9B0000}"/>
    <cellStyle name="输出 10 3 2 4" xfId="40056" xr:uid="{00000000-0005-0000-0000-0000FB9B0000}"/>
    <cellStyle name="输出 10 3 2 5" xfId="43145" xr:uid="{00000000-0005-0000-0000-0000FC9B0000}"/>
    <cellStyle name="输出 10 3 3" xfId="14933" xr:uid="{00000000-0005-0000-0000-0000FD9B0000}"/>
    <cellStyle name="输出 10 3 3 2" xfId="20244" xr:uid="{00000000-0005-0000-0000-0000FE9B0000}"/>
    <cellStyle name="输出 10 3 3 2 2" xfId="40060" xr:uid="{00000000-0005-0000-0000-0000FF9B0000}"/>
    <cellStyle name="输出 10 3 3 2 3" xfId="43149" xr:uid="{00000000-0005-0000-0000-0000009C0000}"/>
    <cellStyle name="输出 10 3 3 3" xfId="20470" xr:uid="{00000000-0005-0000-0000-0000019C0000}"/>
    <cellStyle name="输出 10 3 3 3 2" xfId="40061" xr:uid="{00000000-0005-0000-0000-0000029C0000}"/>
    <cellStyle name="输出 10 3 3 3 3" xfId="43150" xr:uid="{00000000-0005-0000-0000-0000039C0000}"/>
    <cellStyle name="输出 10 3 3 4" xfId="40059" xr:uid="{00000000-0005-0000-0000-0000049C0000}"/>
    <cellStyle name="输出 10 3 3 5" xfId="43148" xr:uid="{00000000-0005-0000-0000-0000059C0000}"/>
    <cellStyle name="输出 10 3 4" xfId="19646" xr:uid="{00000000-0005-0000-0000-0000069C0000}"/>
    <cellStyle name="输出 10 3 4 2" xfId="40062" xr:uid="{00000000-0005-0000-0000-0000079C0000}"/>
    <cellStyle name="输出 10 3 4 3" xfId="43151" xr:uid="{00000000-0005-0000-0000-0000089C0000}"/>
    <cellStyle name="输出 10 3 5" xfId="19954" xr:uid="{00000000-0005-0000-0000-0000099C0000}"/>
    <cellStyle name="输出 10 3 5 2" xfId="40063" xr:uid="{00000000-0005-0000-0000-00000A9C0000}"/>
    <cellStyle name="输出 10 3 5 3" xfId="43152" xr:uid="{00000000-0005-0000-0000-00000B9C0000}"/>
    <cellStyle name="输出 10 3 6" xfId="40055" xr:uid="{00000000-0005-0000-0000-00000C9C0000}"/>
    <cellStyle name="输出 10 3 7" xfId="43144" xr:uid="{00000000-0005-0000-0000-00000D9C0000}"/>
    <cellStyle name="输出 10 4" xfId="10176" xr:uid="{00000000-0005-0000-0000-00000E9C0000}"/>
    <cellStyle name="输出 10 4 2" xfId="19961" xr:uid="{00000000-0005-0000-0000-00000F9C0000}"/>
    <cellStyle name="输出 10 4 2 2" xfId="40064" xr:uid="{00000000-0005-0000-0000-0000109C0000}"/>
    <cellStyle name="输出 10 4 2 3" xfId="43153" xr:uid="{00000000-0005-0000-0000-0000119C0000}"/>
    <cellStyle name="输出 10 4 3" xfId="20287" xr:uid="{00000000-0005-0000-0000-0000129C0000}"/>
    <cellStyle name="输出 10 4 3 2" xfId="40065" xr:uid="{00000000-0005-0000-0000-0000139C0000}"/>
    <cellStyle name="输出 10 4 3 3" xfId="43154" xr:uid="{00000000-0005-0000-0000-0000149C0000}"/>
    <cellStyle name="输出 10 4 4" xfId="28896" xr:uid="{00000000-0005-0000-0000-0000159C0000}"/>
    <cellStyle name="输出 10 4 5" xfId="42528" xr:uid="{00000000-0005-0000-0000-0000169C0000}"/>
    <cellStyle name="输出 10 5" xfId="11108" xr:uid="{00000000-0005-0000-0000-0000179C0000}"/>
    <cellStyle name="输出 10 5 2" xfId="19887" xr:uid="{00000000-0005-0000-0000-0000189C0000}"/>
    <cellStyle name="输出 10 5 2 2" xfId="40066" xr:uid="{00000000-0005-0000-0000-0000199C0000}"/>
    <cellStyle name="输出 10 5 2 3" xfId="43155" xr:uid="{00000000-0005-0000-0000-00001A9C0000}"/>
    <cellStyle name="输出 10 5 3" xfId="20504" xr:uid="{00000000-0005-0000-0000-00001B9C0000}"/>
    <cellStyle name="输出 10 5 3 2" xfId="40067" xr:uid="{00000000-0005-0000-0000-00001C9C0000}"/>
    <cellStyle name="输出 10 5 3 3" xfId="43156" xr:uid="{00000000-0005-0000-0000-00001D9C0000}"/>
    <cellStyle name="输出 10 5 4" xfId="21285" xr:uid="{00000000-0005-0000-0000-00001E9C0000}"/>
    <cellStyle name="输出 10 5 5" xfId="40945" xr:uid="{00000000-0005-0000-0000-00001F9C0000}"/>
    <cellStyle name="输出 10 6" xfId="19958" xr:uid="{00000000-0005-0000-0000-0000209C0000}"/>
    <cellStyle name="输出 10 6 2" xfId="40068" xr:uid="{00000000-0005-0000-0000-0000219C0000}"/>
    <cellStyle name="输出 10 6 3" xfId="43157" xr:uid="{00000000-0005-0000-0000-0000229C0000}"/>
    <cellStyle name="输出 10 7" xfId="20077" xr:uid="{00000000-0005-0000-0000-0000239C0000}"/>
    <cellStyle name="输出 10 7 2" xfId="40069" xr:uid="{00000000-0005-0000-0000-0000249C0000}"/>
    <cellStyle name="输出 10 7 3" xfId="43158" xr:uid="{00000000-0005-0000-0000-0000259C0000}"/>
    <cellStyle name="输出 10 8" xfId="27673" xr:uid="{00000000-0005-0000-0000-0000269C0000}"/>
    <cellStyle name="输出 10 9" xfId="42357" xr:uid="{00000000-0005-0000-0000-0000279C0000}"/>
    <cellStyle name="输出 11" xfId="3687" xr:uid="{00000000-0005-0000-0000-0000289C0000}"/>
    <cellStyle name="输出 11 2" xfId="568" xr:uid="{00000000-0005-0000-0000-0000299C0000}"/>
    <cellStyle name="输出 11 2 2" xfId="6637" xr:uid="{00000000-0005-0000-0000-00002A9C0000}"/>
    <cellStyle name="输出 11 2 2 2" xfId="8157" xr:uid="{00000000-0005-0000-0000-00002B9C0000}"/>
    <cellStyle name="输出 11 2 2 2 2" xfId="20019" xr:uid="{00000000-0005-0000-0000-00002C9C0000}"/>
    <cellStyle name="输出 11 2 2 2 2 2" xfId="40071" xr:uid="{00000000-0005-0000-0000-00002D9C0000}"/>
    <cellStyle name="输出 11 2 2 2 2 3" xfId="43160" xr:uid="{00000000-0005-0000-0000-00002E9C0000}"/>
    <cellStyle name="输出 11 2 2 2 3" xfId="20215" xr:uid="{00000000-0005-0000-0000-00002F9C0000}"/>
    <cellStyle name="输出 11 2 2 2 3 2" xfId="40072" xr:uid="{00000000-0005-0000-0000-0000309C0000}"/>
    <cellStyle name="输出 11 2 2 2 3 3" xfId="43161" xr:uid="{00000000-0005-0000-0000-0000319C0000}"/>
    <cellStyle name="输出 11 2 2 2 4" xfId="40070" xr:uid="{00000000-0005-0000-0000-0000329C0000}"/>
    <cellStyle name="输出 11 2 2 2 5" xfId="43159" xr:uid="{00000000-0005-0000-0000-0000339C0000}"/>
    <cellStyle name="输出 11 2 2 3" xfId="11300" xr:uid="{00000000-0005-0000-0000-0000349C0000}"/>
    <cellStyle name="输出 11 2 2 3 2" xfId="19750" xr:uid="{00000000-0005-0000-0000-0000359C0000}"/>
    <cellStyle name="输出 11 2 2 3 2 2" xfId="30588" xr:uid="{00000000-0005-0000-0000-0000369C0000}"/>
    <cellStyle name="输出 11 2 2 3 2 3" xfId="42307" xr:uid="{00000000-0005-0000-0000-0000379C0000}"/>
    <cellStyle name="输出 11 2 2 3 3" xfId="20135" xr:uid="{00000000-0005-0000-0000-0000389C0000}"/>
    <cellStyle name="输出 11 2 2 3 3 2" xfId="30590" xr:uid="{00000000-0005-0000-0000-0000399C0000}"/>
    <cellStyle name="输出 11 2 2 3 3 3" xfId="42308" xr:uid="{00000000-0005-0000-0000-00003A9C0000}"/>
    <cellStyle name="输出 11 2 2 3 4" xfId="30586" xr:uid="{00000000-0005-0000-0000-00003B9C0000}"/>
    <cellStyle name="输出 11 2 2 3 5" xfId="42306" xr:uid="{00000000-0005-0000-0000-00003C9C0000}"/>
    <cellStyle name="输出 11 2 2 4" xfId="20031" xr:uid="{00000000-0005-0000-0000-00003D9C0000}"/>
    <cellStyle name="输出 11 2 2 4 2" xfId="30592" xr:uid="{00000000-0005-0000-0000-00003E9C0000}"/>
    <cellStyle name="输出 11 2 2 4 3" xfId="42309" xr:uid="{00000000-0005-0000-0000-00003F9C0000}"/>
    <cellStyle name="输出 11 2 2 5" xfId="19900" xr:uid="{00000000-0005-0000-0000-0000409C0000}"/>
    <cellStyle name="输出 11 2 2 5 2" xfId="21711" xr:uid="{00000000-0005-0000-0000-0000419C0000}"/>
    <cellStyle name="输出 11 2 2 5 3" xfId="41074" xr:uid="{00000000-0005-0000-0000-0000429C0000}"/>
    <cellStyle name="输出 11 2 2 6" xfId="27679" xr:uid="{00000000-0005-0000-0000-0000439C0000}"/>
    <cellStyle name="输出 11 2 2 7" xfId="42360" xr:uid="{00000000-0005-0000-0000-0000449C0000}"/>
    <cellStyle name="输出 11 2 3" xfId="12012" xr:uid="{00000000-0005-0000-0000-0000459C0000}"/>
    <cellStyle name="输出 11 2 3 2" xfId="20354" xr:uid="{00000000-0005-0000-0000-0000469C0000}"/>
    <cellStyle name="输出 11 2 3 2 2" xfId="32373" xr:uid="{00000000-0005-0000-0000-0000479C0000}"/>
    <cellStyle name="输出 11 2 3 2 3" xfId="42659" xr:uid="{00000000-0005-0000-0000-0000489C0000}"/>
    <cellStyle name="输出 11 2 3 3" xfId="19895" xr:uid="{00000000-0005-0000-0000-0000499C0000}"/>
    <cellStyle name="输出 11 2 3 3 2" xfId="32376" xr:uid="{00000000-0005-0000-0000-00004A9C0000}"/>
    <cellStyle name="输出 11 2 3 3 3" xfId="42661" xr:uid="{00000000-0005-0000-0000-00004B9C0000}"/>
    <cellStyle name="输出 11 2 3 4" xfId="32370" xr:uid="{00000000-0005-0000-0000-00004C9C0000}"/>
    <cellStyle name="输出 11 2 3 5" xfId="42426" xr:uid="{00000000-0005-0000-0000-00004D9C0000}"/>
    <cellStyle name="输出 11 2 4" xfId="12015" xr:uid="{00000000-0005-0000-0000-00004E9C0000}"/>
    <cellStyle name="输出 11 2 4 2" xfId="20516" xr:uid="{00000000-0005-0000-0000-00004F9C0000}"/>
    <cellStyle name="输出 11 2 4 2 2" xfId="40073" xr:uid="{00000000-0005-0000-0000-0000509C0000}"/>
    <cellStyle name="输出 11 2 4 2 3" xfId="43162" xr:uid="{00000000-0005-0000-0000-0000519C0000}"/>
    <cellStyle name="输出 11 2 4 3" xfId="19618" xr:uid="{00000000-0005-0000-0000-0000529C0000}"/>
    <cellStyle name="输出 11 2 4 3 2" xfId="40074" xr:uid="{00000000-0005-0000-0000-0000539C0000}"/>
    <cellStyle name="输出 11 2 4 3 3" xfId="43163" xr:uid="{00000000-0005-0000-0000-0000549C0000}"/>
    <cellStyle name="输出 11 2 4 4" xfId="32379" xr:uid="{00000000-0005-0000-0000-0000559C0000}"/>
    <cellStyle name="输出 11 2 4 5" xfId="42590" xr:uid="{00000000-0005-0000-0000-0000569C0000}"/>
    <cellStyle name="输出 11 2 5" xfId="19901" xr:uid="{00000000-0005-0000-0000-0000579C0000}"/>
    <cellStyle name="输出 11 2 5 2" xfId="32382" xr:uid="{00000000-0005-0000-0000-0000589C0000}"/>
    <cellStyle name="输出 11 2 5 3" xfId="42591" xr:uid="{00000000-0005-0000-0000-0000599C0000}"/>
    <cellStyle name="输出 11 2 6" xfId="20189" xr:uid="{00000000-0005-0000-0000-00005A9C0000}"/>
    <cellStyle name="输出 11 2 6 2" xfId="32385" xr:uid="{00000000-0005-0000-0000-00005B9C0000}"/>
    <cellStyle name="输出 11 2 6 3" xfId="42663" xr:uid="{00000000-0005-0000-0000-00005C9C0000}"/>
    <cellStyle name="输出 11 2 7" xfId="27677" xr:uid="{00000000-0005-0000-0000-00005D9C0000}"/>
    <cellStyle name="输出 11 2 8" xfId="40890" xr:uid="{00000000-0005-0000-0000-00005E9C0000}"/>
    <cellStyle name="输出 11 3" xfId="6636" xr:uid="{00000000-0005-0000-0000-00005F9C0000}"/>
    <cellStyle name="输出 11 3 2" xfId="8158" xr:uid="{00000000-0005-0000-0000-0000609C0000}"/>
    <cellStyle name="输出 11 3 2 2" xfId="20321" xr:uid="{00000000-0005-0000-0000-0000619C0000}"/>
    <cellStyle name="输出 11 3 2 2 2" xfId="35014" xr:uid="{00000000-0005-0000-0000-0000629C0000}"/>
    <cellStyle name="输出 11 3 2 2 3" xfId="42779" xr:uid="{00000000-0005-0000-0000-0000639C0000}"/>
    <cellStyle name="输出 11 3 2 3" xfId="19713" xr:uid="{00000000-0005-0000-0000-0000649C0000}"/>
    <cellStyle name="输出 11 3 2 3 2" xfId="40077" xr:uid="{00000000-0005-0000-0000-0000659C0000}"/>
    <cellStyle name="输出 11 3 2 3 3" xfId="43166" xr:uid="{00000000-0005-0000-0000-0000669C0000}"/>
    <cellStyle name="输出 11 3 2 4" xfId="40076" xr:uid="{00000000-0005-0000-0000-0000679C0000}"/>
    <cellStyle name="输出 11 3 2 5" xfId="43165" xr:uid="{00000000-0005-0000-0000-0000689C0000}"/>
    <cellStyle name="输出 11 3 3" xfId="12020" xr:uid="{00000000-0005-0000-0000-0000699C0000}"/>
    <cellStyle name="输出 11 3 3 2" xfId="19872" xr:uid="{00000000-0005-0000-0000-00006A9C0000}"/>
    <cellStyle name="输出 11 3 3 2 2" xfId="40078" xr:uid="{00000000-0005-0000-0000-00006B9C0000}"/>
    <cellStyle name="输出 11 3 3 2 3" xfId="43167" xr:uid="{00000000-0005-0000-0000-00006C9C0000}"/>
    <cellStyle name="输出 11 3 3 3" xfId="19706" xr:uid="{00000000-0005-0000-0000-00006D9C0000}"/>
    <cellStyle name="输出 11 3 3 3 2" xfId="40079" xr:uid="{00000000-0005-0000-0000-00006E9C0000}"/>
    <cellStyle name="输出 11 3 3 3 3" xfId="43168" xr:uid="{00000000-0005-0000-0000-00006F9C0000}"/>
    <cellStyle name="输出 11 3 3 4" xfId="32390" xr:uid="{00000000-0005-0000-0000-0000709C0000}"/>
    <cellStyle name="输出 11 3 3 5" xfId="42664" xr:uid="{00000000-0005-0000-0000-0000719C0000}"/>
    <cellStyle name="输出 11 3 4" xfId="19624" xr:uid="{00000000-0005-0000-0000-0000729C0000}"/>
    <cellStyle name="输出 11 3 4 2" xfId="32393" xr:uid="{00000000-0005-0000-0000-0000739C0000}"/>
    <cellStyle name="输出 11 3 4 3" xfId="42665" xr:uid="{00000000-0005-0000-0000-0000749C0000}"/>
    <cellStyle name="输出 11 3 5" xfId="20572" xr:uid="{00000000-0005-0000-0000-0000759C0000}"/>
    <cellStyle name="输出 11 3 5 2" xfId="40080" xr:uid="{00000000-0005-0000-0000-0000769C0000}"/>
    <cellStyle name="输出 11 3 5 3" xfId="43169" xr:uid="{00000000-0005-0000-0000-0000779C0000}"/>
    <cellStyle name="输出 11 3 6" xfId="40075" xr:uid="{00000000-0005-0000-0000-0000789C0000}"/>
    <cellStyle name="输出 11 3 7" xfId="43164" xr:uid="{00000000-0005-0000-0000-0000799C0000}"/>
    <cellStyle name="输出 11 4" xfId="8306" xr:uid="{00000000-0005-0000-0000-00007A9C0000}"/>
    <cellStyle name="输出 11 4 2" xfId="20018" xr:uid="{00000000-0005-0000-0000-00007B9C0000}"/>
    <cellStyle name="输出 11 4 2 2" xfId="40081" xr:uid="{00000000-0005-0000-0000-00007C9C0000}"/>
    <cellStyle name="输出 11 4 2 3" xfId="43170" xr:uid="{00000000-0005-0000-0000-00007D9C0000}"/>
    <cellStyle name="输出 11 4 3" xfId="20159" xr:uid="{00000000-0005-0000-0000-00007E9C0000}"/>
    <cellStyle name="输出 11 4 3 2" xfId="35331" xr:uid="{00000000-0005-0000-0000-00007F9C0000}"/>
    <cellStyle name="输出 11 4 3 3" xfId="42800" xr:uid="{00000000-0005-0000-0000-0000809C0000}"/>
    <cellStyle name="输出 11 4 4" xfId="28899" xr:uid="{00000000-0005-0000-0000-0000819C0000}"/>
    <cellStyle name="输出 11 4 5" xfId="42529" xr:uid="{00000000-0005-0000-0000-0000829C0000}"/>
    <cellStyle name="输出 11 5" xfId="14934" xr:uid="{00000000-0005-0000-0000-0000839C0000}"/>
    <cellStyle name="输出 11 5 2" xfId="20442" xr:uid="{00000000-0005-0000-0000-0000849C0000}"/>
    <cellStyle name="输出 11 5 2 2" xfId="40083" xr:uid="{00000000-0005-0000-0000-0000859C0000}"/>
    <cellStyle name="输出 11 5 2 3" xfId="43172" xr:uid="{00000000-0005-0000-0000-0000869C0000}"/>
    <cellStyle name="输出 11 5 3" xfId="20514" xr:uid="{00000000-0005-0000-0000-0000879C0000}"/>
    <cellStyle name="输出 11 5 3 2" xfId="25423" xr:uid="{00000000-0005-0000-0000-0000889C0000}"/>
    <cellStyle name="输出 11 5 3 3" xfId="41983" xr:uid="{00000000-0005-0000-0000-0000899C0000}"/>
    <cellStyle name="输出 11 5 4" xfId="40082" xr:uid="{00000000-0005-0000-0000-00008A9C0000}"/>
    <cellStyle name="输出 11 5 5" xfId="43171" xr:uid="{00000000-0005-0000-0000-00008B9C0000}"/>
    <cellStyle name="输出 11 6" xfId="20302" xr:uid="{00000000-0005-0000-0000-00008C9C0000}"/>
    <cellStyle name="输出 11 6 2" xfId="40084" xr:uid="{00000000-0005-0000-0000-00008D9C0000}"/>
    <cellStyle name="输出 11 6 3" xfId="43173" xr:uid="{00000000-0005-0000-0000-00008E9C0000}"/>
    <cellStyle name="输出 11 7" xfId="19833" xr:uid="{00000000-0005-0000-0000-00008F9C0000}"/>
    <cellStyle name="输出 11 7 2" xfId="40085" xr:uid="{00000000-0005-0000-0000-0000909C0000}"/>
    <cellStyle name="输出 11 7 3" xfId="43174" xr:uid="{00000000-0005-0000-0000-0000919C0000}"/>
    <cellStyle name="输出 11 8" xfId="27675" xr:uid="{00000000-0005-0000-0000-0000929C0000}"/>
    <cellStyle name="输出 11 9" xfId="42358" xr:uid="{00000000-0005-0000-0000-0000939C0000}"/>
    <cellStyle name="输出 12" xfId="1895" xr:uid="{00000000-0005-0000-0000-0000949C0000}"/>
    <cellStyle name="输出 12 2" xfId="6638" xr:uid="{00000000-0005-0000-0000-0000959C0000}"/>
    <cellStyle name="输出 12 2 2" xfId="19830" xr:uid="{00000000-0005-0000-0000-0000969C0000}"/>
    <cellStyle name="输出 12 2 2 2" xfId="40086" xr:uid="{00000000-0005-0000-0000-0000979C0000}"/>
    <cellStyle name="输出 12 2 2 3" xfId="43175" xr:uid="{00000000-0005-0000-0000-0000989C0000}"/>
    <cellStyle name="输出 12 2 3" xfId="20174" xr:uid="{00000000-0005-0000-0000-0000999C0000}"/>
    <cellStyle name="输出 12 2 3 2" xfId="40087" xr:uid="{00000000-0005-0000-0000-00009A9C0000}"/>
    <cellStyle name="输出 12 2 3 3" xfId="43176" xr:uid="{00000000-0005-0000-0000-00009B9C0000}"/>
    <cellStyle name="输出 12 2 4" xfId="27683" xr:uid="{00000000-0005-0000-0000-00009C9C0000}"/>
    <cellStyle name="输出 12 2 5" xfId="42364" xr:uid="{00000000-0005-0000-0000-00009D9C0000}"/>
    <cellStyle name="输出 12 3" xfId="14935" xr:uid="{00000000-0005-0000-0000-00009E9C0000}"/>
    <cellStyle name="输出 12 3 2" xfId="19862" xr:uid="{00000000-0005-0000-0000-00009F9C0000}"/>
    <cellStyle name="输出 12 3 2 2" xfId="40089" xr:uid="{00000000-0005-0000-0000-0000A09C0000}"/>
    <cellStyle name="输出 12 3 2 3" xfId="43178" xr:uid="{00000000-0005-0000-0000-0000A19C0000}"/>
    <cellStyle name="输出 12 3 3" xfId="20111" xr:uid="{00000000-0005-0000-0000-0000A29C0000}"/>
    <cellStyle name="输出 12 3 3 2" xfId="40090" xr:uid="{00000000-0005-0000-0000-0000A39C0000}"/>
    <cellStyle name="输出 12 3 3 3" xfId="43179" xr:uid="{00000000-0005-0000-0000-0000A49C0000}"/>
    <cellStyle name="输出 12 3 4" xfId="40088" xr:uid="{00000000-0005-0000-0000-0000A59C0000}"/>
    <cellStyle name="输出 12 3 5" xfId="43177" xr:uid="{00000000-0005-0000-0000-0000A69C0000}"/>
    <cellStyle name="输出 12 4" xfId="14936" xr:uid="{00000000-0005-0000-0000-0000A79C0000}"/>
    <cellStyle name="输出 12 4 2" xfId="20068" xr:uid="{00000000-0005-0000-0000-0000A89C0000}"/>
    <cellStyle name="输出 12 4 2 2" xfId="40092" xr:uid="{00000000-0005-0000-0000-0000A99C0000}"/>
    <cellStyle name="输出 12 4 2 3" xfId="43181" xr:uid="{00000000-0005-0000-0000-0000AA9C0000}"/>
    <cellStyle name="输出 12 4 3" xfId="20090" xr:uid="{00000000-0005-0000-0000-0000AB9C0000}"/>
    <cellStyle name="输出 12 4 3 2" xfId="40093" xr:uid="{00000000-0005-0000-0000-0000AC9C0000}"/>
    <cellStyle name="输出 12 4 3 3" xfId="43182" xr:uid="{00000000-0005-0000-0000-0000AD9C0000}"/>
    <cellStyle name="输出 12 4 4" xfId="40091" xr:uid="{00000000-0005-0000-0000-0000AE9C0000}"/>
    <cellStyle name="输出 12 4 5" xfId="43180" xr:uid="{00000000-0005-0000-0000-0000AF9C0000}"/>
    <cellStyle name="输出 12 5" xfId="19546" xr:uid="{00000000-0005-0000-0000-0000B09C0000}"/>
    <cellStyle name="输出 12 5 2" xfId="40094" xr:uid="{00000000-0005-0000-0000-0000B19C0000}"/>
    <cellStyle name="输出 12 5 3" xfId="43183" xr:uid="{00000000-0005-0000-0000-0000B29C0000}"/>
    <cellStyle name="输出 12 6" xfId="20197" xr:uid="{00000000-0005-0000-0000-0000B39C0000}"/>
    <cellStyle name="输出 12 6 2" xfId="40095" xr:uid="{00000000-0005-0000-0000-0000B49C0000}"/>
    <cellStyle name="输出 12 6 3" xfId="43184" xr:uid="{00000000-0005-0000-0000-0000B59C0000}"/>
    <cellStyle name="输出 12 7" xfId="27681" xr:uid="{00000000-0005-0000-0000-0000B69C0000}"/>
    <cellStyle name="输出 12 8" xfId="42362" xr:uid="{00000000-0005-0000-0000-0000B79C0000}"/>
    <cellStyle name="输出 13" xfId="6633" xr:uid="{00000000-0005-0000-0000-0000B89C0000}"/>
    <cellStyle name="输出 13 2" xfId="8159" xr:uid="{00000000-0005-0000-0000-0000B99C0000}"/>
    <cellStyle name="输出 13 2 2" xfId="20167" xr:uid="{00000000-0005-0000-0000-0000BA9C0000}"/>
    <cellStyle name="输出 13 2 2 2" xfId="40096" xr:uid="{00000000-0005-0000-0000-0000BB9C0000}"/>
    <cellStyle name="输出 13 2 2 3" xfId="43185" xr:uid="{00000000-0005-0000-0000-0000BC9C0000}"/>
    <cellStyle name="输出 13 2 3" xfId="19746" xr:uid="{00000000-0005-0000-0000-0000BD9C0000}"/>
    <cellStyle name="输出 13 2 3 2" xfId="40097" xr:uid="{00000000-0005-0000-0000-0000BE9C0000}"/>
    <cellStyle name="输出 13 2 3 3" xfId="43186" xr:uid="{00000000-0005-0000-0000-0000BF9C0000}"/>
    <cellStyle name="输出 13 2 4" xfId="35885" xr:uid="{00000000-0005-0000-0000-0000C09C0000}"/>
    <cellStyle name="输出 13 2 5" xfId="42814" xr:uid="{00000000-0005-0000-0000-0000C19C0000}"/>
    <cellStyle name="输出 13 3" xfId="14937" xr:uid="{00000000-0005-0000-0000-0000C29C0000}"/>
    <cellStyle name="输出 13 3 2" xfId="20153" xr:uid="{00000000-0005-0000-0000-0000C39C0000}"/>
    <cellStyle name="输出 13 3 2 2" xfId="40099" xr:uid="{00000000-0005-0000-0000-0000C49C0000}"/>
    <cellStyle name="输出 13 3 2 3" xfId="43188" xr:uid="{00000000-0005-0000-0000-0000C59C0000}"/>
    <cellStyle name="输出 13 3 3" xfId="20127" xr:uid="{00000000-0005-0000-0000-0000C69C0000}"/>
    <cellStyle name="输出 13 3 3 2" xfId="40100" xr:uid="{00000000-0005-0000-0000-0000C79C0000}"/>
    <cellStyle name="输出 13 3 3 3" xfId="43189" xr:uid="{00000000-0005-0000-0000-0000C89C0000}"/>
    <cellStyle name="输出 13 3 4" xfId="40098" xr:uid="{00000000-0005-0000-0000-0000C99C0000}"/>
    <cellStyle name="输出 13 3 5" xfId="43187" xr:uid="{00000000-0005-0000-0000-0000CA9C0000}"/>
    <cellStyle name="输出 13 4" xfId="20263" xr:uid="{00000000-0005-0000-0000-0000CB9C0000}"/>
    <cellStyle name="输出 13 4 2" xfId="40101" xr:uid="{00000000-0005-0000-0000-0000CC9C0000}"/>
    <cellStyle name="输出 13 4 3" xfId="43190" xr:uid="{00000000-0005-0000-0000-0000CD9C0000}"/>
    <cellStyle name="输出 13 5" xfId="20632" xr:uid="{00000000-0005-0000-0000-0000CE9C0000}"/>
    <cellStyle name="输出 13 5 2" xfId="40102" xr:uid="{00000000-0005-0000-0000-0000CF9C0000}"/>
    <cellStyle name="输出 13 5 3" xfId="43191" xr:uid="{00000000-0005-0000-0000-0000D09C0000}"/>
    <cellStyle name="输出 13 6" xfId="27685" xr:uid="{00000000-0005-0000-0000-0000D19C0000}"/>
    <cellStyle name="输出 13 7" xfId="42366" xr:uid="{00000000-0005-0000-0000-0000D29C0000}"/>
    <cellStyle name="输出 2" xfId="236" xr:uid="{00000000-0005-0000-0000-0000D39C0000}"/>
    <cellStyle name="输出 2 2" xfId="404" xr:uid="{00000000-0005-0000-0000-0000D49C0000}"/>
    <cellStyle name="输出 2 2 2" xfId="3688" xr:uid="{00000000-0005-0000-0000-0000D59C0000}"/>
    <cellStyle name="输出 2 2 2 2" xfId="14938" xr:uid="{00000000-0005-0000-0000-0000D69C0000}"/>
    <cellStyle name="输出 2 2 2 2 2" xfId="20575" xr:uid="{00000000-0005-0000-0000-0000D79C0000}"/>
    <cellStyle name="输出 2 2 2 2 2 2" xfId="35099" xr:uid="{00000000-0005-0000-0000-0000D89C0000}"/>
    <cellStyle name="输出 2 2 2 2 2 3" xfId="42783" xr:uid="{00000000-0005-0000-0000-0000D99C0000}"/>
    <cellStyle name="输出 2 2 2 2 3" xfId="20459" xr:uid="{00000000-0005-0000-0000-0000DA9C0000}"/>
    <cellStyle name="输出 2 2 2 2 3 2" xfId="29555" xr:uid="{00000000-0005-0000-0000-0000DB9C0000}"/>
    <cellStyle name="输出 2 2 2 2 3 3" xfId="42587" xr:uid="{00000000-0005-0000-0000-0000DC9C0000}"/>
    <cellStyle name="输出 2 2 2 2 4" xfId="40104" xr:uid="{00000000-0005-0000-0000-0000DD9C0000}"/>
    <cellStyle name="输出 2 2 2 2 5" xfId="43193" xr:uid="{00000000-0005-0000-0000-0000DE9C0000}"/>
    <cellStyle name="输出 2 2 2 3" xfId="14939" xr:uid="{00000000-0005-0000-0000-0000DF9C0000}"/>
    <cellStyle name="输出 2 2 2 3 2" xfId="20626" xr:uid="{00000000-0005-0000-0000-0000E09C0000}"/>
    <cellStyle name="输出 2 2 2 3 2 2" xfId="40106" xr:uid="{00000000-0005-0000-0000-0000E19C0000}"/>
    <cellStyle name="输出 2 2 2 3 2 3" xfId="43195" xr:uid="{00000000-0005-0000-0000-0000E29C0000}"/>
    <cellStyle name="输出 2 2 2 3 3" xfId="20073" xr:uid="{00000000-0005-0000-0000-0000E39C0000}"/>
    <cellStyle name="输出 2 2 2 3 3 2" xfId="30022" xr:uid="{00000000-0005-0000-0000-0000E49C0000}"/>
    <cellStyle name="输出 2 2 2 3 3 3" xfId="42600" xr:uid="{00000000-0005-0000-0000-0000E59C0000}"/>
    <cellStyle name="输出 2 2 2 3 4" xfId="40105" xr:uid="{00000000-0005-0000-0000-0000E69C0000}"/>
    <cellStyle name="输出 2 2 2 3 5" xfId="43194" xr:uid="{00000000-0005-0000-0000-0000E79C0000}"/>
    <cellStyle name="输出 2 2 2 4" xfId="14940" xr:uid="{00000000-0005-0000-0000-0000E89C0000}"/>
    <cellStyle name="输出 2 2 2 4 2" xfId="19936" xr:uid="{00000000-0005-0000-0000-0000E99C0000}"/>
    <cellStyle name="输出 2 2 2 4 2 2" xfId="26874" xr:uid="{00000000-0005-0000-0000-0000EA9C0000}"/>
    <cellStyle name="输出 2 2 2 4 2 3" xfId="42220" xr:uid="{00000000-0005-0000-0000-0000EB9C0000}"/>
    <cellStyle name="输出 2 2 2 4 3" xfId="20231" xr:uid="{00000000-0005-0000-0000-0000EC9C0000}"/>
    <cellStyle name="输出 2 2 2 4 3 2" xfId="38836" xr:uid="{00000000-0005-0000-0000-0000ED9C0000}"/>
    <cellStyle name="输出 2 2 2 4 3 3" xfId="42890" xr:uid="{00000000-0005-0000-0000-0000EE9C0000}"/>
    <cellStyle name="输出 2 2 2 4 4" xfId="26872" xr:uid="{00000000-0005-0000-0000-0000EF9C0000}"/>
    <cellStyle name="输出 2 2 2 4 5" xfId="41012" xr:uid="{00000000-0005-0000-0000-0000F09C0000}"/>
    <cellStyle name="输出 2 2 2 5" xfId="19892" xr:uid="{00000000-0005-0000-0000-0000F19C0000}"/>
    <cellStyle name="输出 2 2 2 5 2" xfId="40107" xr:uid="{00000000-0005-0000-0000-0000F29C0000}"/>
    <cellStyle name="输出 2 2 2 5 3" xfId="43196" xr:uid="{00000000-0005-0000-0000-0000F39C0000}"/>
    <cellStyle name="输出 2 2 2 6" xfId="20151" xr:uid="{00000000-0005-0000-0000-0000F49C0000}"/>
    <cellStyle name="输出 2 2 2 6 2" xfId="40040" xr:uid="{00000000-0005-0000-0000-0000F59C0000}"/>
    <cellStyle name="输出 2 2 2 6 3" xfId="43133" xr:uid="{00000000-0005-0000-0000-0000F69C0000}"/>
    <cellStyle name="输出 2 2 2 7" xfId="40103" xr:uid="{00000000-0005-0000-0000-0000F79C0000}"/>
    <cellStyle name="输出 2 2 2 8" xfId="43192" xr:uid="{00000000-0005-0000-0000-0000F89C0000}"/>
    <cellStyle name="输出 2 2 3" xfId="6640" xr:uid="{00000000-0005-0000-0000-0000F99C0000}"/>
    <cellStyle name="输出 2 2 3 2" xfId="20311" xr:uid="{00000000-0005-0000-0000-0000FA9C0000}"/>
    <cellStyle name="输出 2 2 3 2 2" xfId="40109" xr:uid="{00000000-0005-0000-0000-0000FB9C0000}"/>
    <cellStyle name="输出 2 2 3 2 3" xfId="43198" xr:uid="{00000000-0005-0000-0000-0000FC9C0000}"/>
    <cellStyle name="输出 2 2 3 3" xfId="19570" xr:uid="{00000000-0005-0000-0000-0000FD9C0000}"/>
    <cellStyle name="输出 2 2 3 3 2" xfId="40110" xr:uid="{00000000-0005-0000-0000-0000FE9C0000}"/>
    <cellStyle name="输出 2 2 3 3 3" xfId="43199" xr:uid="{00000000-0005-0000-0000-0000FF9C0000}"/>
    <cellStyle name="输出 2 2 3 4" xfId="40108" xr:uid="{00000000-0005-0000-0000-0000009D0000}"/>
    <cellStyle name="输出 2 2 3 5" xfId="43197" xr:uid="{00000000-0005-0000-0000-0000019D0000}"/>
    <cellStyle name="输出 2 2 4" xfId="6893" xr:uid="{00000000-0005-0000-0000-0000029D0000}"/>
    <cellStyle name="输出 2 2 4 2" xfId="40111" xr:uid="{00000000-0005-0000-0000-0000039D0000}"/>
    <cellStyle name="输出 2 2 5" xfId="14941" xr:uid="{00000000-0005-0000-0000-0000049D0000}"/>
    <cellStyle name="输出 2 2 5 2" xfId="40112" xr:uid="{00000000-0005-0000-0000-0000059D0000}"/>
    <cellStyle name="输出 2 2 6" xfId="16523" xr:uid="{00000000-0005-0000-0000-0000069D0000}"/>
    <cellStyle name="输出 2 2 6 2" xfId="37490" xr:uid="{00000000-0005-0000-0000-0000079D0000}"/>
    <cellStyle name="输出 2 2 6 3" xfId="42852" xr:uid="{00000000-0005-0000-0000-0000089D0000}"/>
    <cellStyle name="输出 2 2 7" xfId="21868" xr:uid="{00000000-0005-0000-0000-0000099D0000}"/>
    <cellStyle name="输出 2 3" xfId="3689" xr:uid="{00000000-0005-0000-0000-00000A9D0000}"/>
    <cellStyle name="输出 2 3 2" xfId="6641" xr:uid="{00000000-0005-0000-0000-00000B9D0000}"/>
    <cellStyle name="输出 2 3 2 2" xfId="20455" xr:uid="{00000000-0005-0000-0000-00000C9D0000}"/>
    <cellStyle name="输出 2 3 2 2 2" xfId="40114" xr:uid="{00000000-0005-0000-0000-00000D9D0000}"/>
    <cellStyle name="输出 2 3 2 2 3" xfId="43201" xr:uid="{00000000-0005-0000-0000-00000E9D0000}"/>
    <cellStyle name="输出 2 3 2 3" xfId="19702" xr:uid="{00000000-0005-0000-0000-00000F9D0000}"/>
    <cellStyle name="输出 2 3 2 3 2" xfId="40115" xr:uid="{00000000-0005-0000-0000-0000109D0000}"/>
    <cellStyle name="输出 2 3 2 3 3" xfId="43202" xr:uid="{00000000-0005-0000-0000-0000119D0000}"/>
    <cellStyle name="输出 2 3 2 4" xfId="40113" xr:uid="{00000000-0005-0000-0000-0000129D0000}"/>
    <cellStyle name="输出 2 3 2 5" xfId="43200" xr:uid="{00000000-0005-0000-0000-0000139D0000}"/>
    <cellStyle name="输出 2 3 3" xfId="14942" xr:uid="{00000000-0005-0000-0000-0000149D0000}"/>
    <cellStyle name="输出 2 3 3 2" xfId="19664" xr:uid="{00000000-0005-0000-0000-0000159D0000}"/>
    <cellStyle name="输出 2 3 3 2 2" xfId="38324" xr:uid="{00000000-0005-0000-0000-0000169D0000}"/>
    <cellStyle name="输出 2 3 3 2 3" xfId="42874" xr:uid="{00000000-0005-0000-0000-0000179D0000}"/>
    <cellStyle name="输出 2 3 3 3" xfId="19608" xr:uid="{00000000-0005-0000-0000-0000189D0000}"/>
    <cellStyle name="输出 2 3 3 3 2" xfId="40117" xr:uid="{00000000-0005-0000-0000-0000199D0000}"/>
    <cellStyle name="输出 2 3 3 3 3" xfId="43204" xr:uid="{00000000-0005-0000-0000-00001A9D0000}"/>
    <cellStyle name="输出 2 3 3 4" xfId="40116" xr:uid="{00000000-0005-0000-0000-00001B9D0000}"/>
    <cellStyle name="输出 2 3 3 5" xfId="43203" xr:uid="{00000000-0005-0000-0000-00001C9D0000}"/>
    <cellStyle name="输出 2 3 4" xfId="12810" xr:uid="{00000000-0005-0000-0000-00001D9D0000}"/>
    <cellStyle name="输出 2 3 4 2" xfId="19771" xr:uid="{00000000-0005-0000-0000-00001E9D0000}"/>
    <cellStyle name="输出 2 3 4 2 2" xfId="34575" xr:uid="{00000000-0005-0000-0000-00001F9D0000}"/>
    <cellStyle name="输出 2 3 4 2 3" xfId="40886" xr:uid="{00000000-0005-0000-0000-0000209D0000}"/>
    <cellStyle name="输出 2 3 4 3" xfId="20439" xr:uid="{00000000-0005-0000-0000-0000219D0000}"/>
    <cellStyle name="输出 2 3 4 3 2" xfId="34580" xr:uid="{00000000-0005-0000-0000-0000229D0000}"/>
    <cellStyle name="输出 2 3 4 3 3" xfId="42680" xr:uid="{00000000-0005-0000-0000-0000239D0000}"/>
    <cellStyle name="输出 2 3 4 4" xfId="34573" xr:uid="{00000000-0005-0000-0000-0000249D0000}"/>
    <cellStyle name="输出 2 3 4 5" xfId="40881" xr:uid="{00000000-0005-0000-0000-0000259D0000}"/>
    <cellStyle name="输出 2 3 5" xfId="19877" xr:uid="{00000000-0005-0000-0000-0000269D0000}"/>
    <cellStyle name="输出 2 3 5 2" xfId="34592" xr:uid="{00000000-0005-0000-0000-0000279D0000}"/>
    <cellStyle name="输出 2 3 5 3" xfId="42740" xr:uid="{00000000-0005-0000-0000-0000289D0000}"/>
    <cellStyle name="输出 2 3 6" xfId="20274" xr:uid="{00000000-0005-0000-0000-0000299D0000}"/>
    <cellStyle name="输出 2 3 6 2" xfId="32244" xr:uid="{00000000-0005-0000-0000-00002A9D0000}"/>
    <cellStyle name="输出 2 3 6 3" xfId="42648" xr:uid="{00000000-0005-0000-0000-00002B9D0000}"/>
    <cellStyle name="输出 2 3 7" xfId="22634" xr:uid="{00000000-0005-0000-0000-00002C9D0000}"/>
    <cellStyle name="输出 2 3 8" xfId="41170" xr:uid="{00000000-0005-0000-0000-00002D9D0000}"/>
    <cellStyle name="输出 2 4" xfId="1015" xr:uid="{00000000-0005-0000-0000-00002E9D0000}"/>
    <cellStyle name="输出 2 4 2" xfId="14943" xr:uid="{00000000-0005-0000-0000-00002F9D0000}"/>
    <cellStyle name="输出 2 4 2 2" xfId="20574" xr:uid="{00000000-0005-0000-0000-0000309D0000}"/>
    <cellStyle name="输出 2 4 2 2 2" xfId="40119" xr:uid="{00000000-0005-0000-0000-0000319D0000}"/>
    <cellStyle name="输出 2 4 2 2 3" xfId="43206" xr:uid="{00000000-0005-0000-0000-0000329D0000}"/>
    <cellStyle name="输出 2 4 2 3" xfId="19669" xr:uid="{00000000-0005-0000-0000-0000339D0000}"/>
    <cellStyle name="输出 2 4 2 3 2" xfId="40120" xr:uid="{00000000-0005-0000-0000-0000349D0000}"/>
    <cellStyle name="输出 2 4 2 3 3" xfId="43207" xr:uid="{00000000-0005-0000-0000-0000359D0000}"/>
    <cellStyle name="输出 2 4 2 4" xfId="40118" xr:uid="{00000000-0005-0000-0000-0000369D0000}"/>
    <cellStyle name="输出 2 4 2 5" xfId="43205" xr:uid="{00000000-0005-0000-0000-0000379D0000}"/>
    <cellStyle name="输出 2 4 3" xfId="14944" xr:uid="{00000000-0005-0000-0000-0000389D0000}"/>
    <cellStyle name="输出 2 4 3 2" xfId="20140" xr:uid="{00000000-0005-0000-0000-0000399D0000}"/>
    <cellStyle name="输出 2 4 3 2 2" xfId="40122" xr:uid="{00000000-0005-0000-0000-00003A9D0000}"/>
    <cellStyle name="输出 2 4 3 2 3" xfId="43209" xr:uid="{00000000-0005-0000-0000-00003B9D0000}"/>
    <cellStyle name="输出 2 4 3 3" xfId="20460" xr:uid="{00000000-0005-0000-0000-00003C9D0000}"/>
    <cellStyle name="输出 2 4 3 3 2" xfId="40123" xr:uid="{00000000-0005-0000-0000-00003D9D0000}"/>
    <cellStyle name="输出 2 4 3 3 3" xfId="43210" xr:uid="{00000000-0005-0000-0000-00003E9D0000}"/>
    <cellStyle name="输出 2 4 3 4" xfId="40121" xr:uid="{00000000-0005-0000-0000-00003F9D0000}"/>
    <cellStyle name="输出 2 4 3 5" xfId="43208" xr:uid="{00000000-0005-0000-0000-0000409D0000}"/>
    <cellStyle name="输出 2 4 4" xfId="12813" xr:uid="{00000000-0005-0000-0000-0000419D0000}"/>
    <cellStyle name="输出 2 4 4 2" xfId="20250" xr:uid="{00000000-0005-0000-0000-0000429D0000}"/>
    <cellStyle name="输出 2 4 4 2 2" xfId="34627" xr:uid="{00000000-0005-0000-0000-0000439D0000}"/>
    <cellStyle name="输出 2 4 4 2 3" xfId="42741" xr:uid="{00000000-0005-0000-0000-0000449D0000}"/>
    <cellStyle name="输出 2 4 4 3" xfId="19797" xr:uid="{00000000-0005-0000-0000-0000459D0000}"/>
    <cellStyle name="输出 2 4 4 3 2" xfId="34630" xr:uid="{00000000-0005-0000-0000-0000469D0000}"/>
    <cellStyle name="输出 2 4 4 3 3" xfId="42742" xr:uid="{00000000-0005-0000-0000-0000479D0000}"/>
    <cellStyle name="输出 2 4 4 4" xfId="34625" xr:uid="{00000000-0005-0000-0000-0000489D0000}"/>
    <cellStyle name="输出 2 4 4 5" xfId="42699" xr:uid="{00000000-0005-0000-0000-0000499D0000}"/>
    <cellStyle name="输出 2 4 5" xfId="20568" xr:uid="{00000000-0005-0000-0000-00004A9D0000}"/>
    <cellStyle name="输出 2 4 5 2" xfId="34632" xr:uid="{00000000-0005-0000-0000-00004B9D0000}"/>
    <cellStyle name="输出 2 4 5 3" xfId="42700" xr:uid="{00000000-0005-0000-0000-00004C9D0000}"/>
    <cellStyle name="输出 2 4 6" xfId="20661" xr:uid="{00000000-0005-0000-0000-00004D9D0000}"/>
    <cellStyle name="输出 2 4 6 2" xfId="28733" xr:uid="{00000000-0005-0000-0000-00004E9D0000}"/>
    <cellStyle name="输出 2 4 6 3" xfId="42517" xr:uid="{00000000-0005-0000-0000-00004F9D0000}"/>
    <cellStyle name="输出 2 4 7" xfId="22638" xr:uid="{00000000-0005-0000-0000-0000509D0000}"/>
    <cellStyle name="输出 2 4 8" xfId="41282" xr:uid="{00000000-0005-0000-0000-0000519D0000}"/>
    <cellStyle name="输出 2 5" xfId="6639" xr:uid="{00000000-0005-0000-0000-0000529D0000}"/>
    <cellStyle name="输出 2 5 2" xfId="20638" xr:uid="{00000000-0005-0000-0000-0000539D0000}"/>
    <cellStyle name="输出 2 5 2 2" xfId="40124" xr:uid="{00000000-0005-0000-0000-0000549D0000}"/>
    <cellStyle name="输出 2 5 2 3" xfId="43211" xr:uid="{00000000-0005-0000-0000-0000559D0000}"/>
    <cellStyle name="输出 2 5 3" xfId="19536" xr:uid="{00000000-0005-0000-0000-0000569D0000}"/>
    <cellStyle name="输出 2 5 3 2" xfId="40125" xr:uid="{00000000-0005-0000-0000-0000579D0000}"/>
    <cellStyle name="输出 2 5 3 3" xfId="43212" xr:uid="{00000000-0005-0000-0000-0000589D0000}"/>
    <cellStyle name="输出 2 5 4" xfId="22293" xr:uid="{00000000-0005-0000-0000-0000599D0000}"/>
    <cellStyle name="输出 2 5 5" xfId="41197" xr:uid="{00000000-0005-0000-0000-00005A9D0000}"/>
    <cellStyle name="输出 2 6" xfId="6808" xr:uid="{00000000-0005-0000-0000-00005B9D0000}"/>
    <cellStyle name="输出 2 6 2" xfId="40126" xr:uid="{00000000-0005-0000-0000-00005C9D0000}"/>
    <cellStyle name="输出 2 7" xfId="10596" xr:uid="{00000000-0005-0000-0000-00005D9D0000}"/>
    <cellStyle name="输出 2 7 2" xfId="25291" xr:uid="{00000000-0005-0000-0000-00005E9D0000}"/>
    <cellStyle name="输出 2 8" xfId="16761" xr:uid="{00000000-0005-0000-0000-00005F9D0000}"/>
    <cellStyle name="输出 2 8 2" xfId="25294" xr:uid="{00000000-0005-0000-0000-0000609D0000}"/>
    <cellStyle name="输出 2 8 3" xfId="41960" xr:uid="{00000000-0005-0000-0000-0000619D0000}"/>
    <cellStyle name="输出 2 9" xfId="20871" xr:uid="{00000000-0005-0000-0000-0000629D0000}"/>
    <cellStyle name="输出 3" xfId="237" xr:uid="{00000000-0005-0000-0000-0000639D0000}"/>
    <cellStyle name="输出 3 2" xfId="405" xr:uid="{00000000-0005-0000-0000-0000649D0000}"/>
    <cellStyle name="输出 3 2 2" xfId="2573" xr:uid="{00000000-0005-0000-0000-0000659D0000}"/>
    <cellStyle name="输出 3 2 2 2" xfId="14945" xr:uid="{00000000-0005-0000-0000-0000669D0000}"/>
    <cellStyle name="输出 3 2 2 2 2" xfId="19843" xr:uid="{00000000-0005-0000-0000-0000679D0000}"/>
    <cellStyle name="输出 3 2 2 2 2 2" xfId="40129" xr:uid="{00000000-0005-0000-0000-0000689D0000}"/>
    <cellStyle name="输出 3 2 2 2 2 3" xfId="43215" xr:uid="{00000000-0005-0000-0000-0000699D0000}"/>
    <cellStyle name="输出 3 2 2 2 3" xfId="20071" xr:uid="{00000000-0005-0000-0000-00006A9D0000}"/>
    <cellStyle name="输出 3 2 2 2 3 2" xfId="40130" xr:uid="{00000000-0005-0000-0000-00006B9D0000}"/>
    <cellStyle name="输出 3 2 2 2 3 3" xfId="43216" xr:uid="{00000000-0005-0000-0000-00006C9D0000}"/>
    <cellStyle name="输出 3 2 2 2 4" xfId="40128" xr:uid="{00000000-0005-0000-0000-00006D9D0000}"/>
    <cellStyle name="输出 3 2 2 2 5" xfId="43214" xr:uid="{00000000-0005-0000-0000-00006E9D0000}"/>
    <cellStyle name="输出 3 2 2 3" xfId="14946" xr:uid="{00000000-0005-0000-0000-00006F9D0000}"/>
    <cellStyle name="输出 3 2 2 3 2" xfId="19653" xr:uid="{00000000-0005-0000-0000-0000709D0000}"/>
    <cellStyle name="输出 3 2 2 3 2 2" xfId="22650" xr:uid="{00000000-0005-0000-0000-0000719D0000}"/>
    <cellStyle name="输出 3 2 2 3 2 3" xfId="41263" xr:uid="{00000000-0005-0000-0000-0000729D0000}"/>
    <cellStyle name="输出 3 2 2 3 3" xfId="20415" xr:uid="{00000000-0005-0000-0000-0000739D0000}"/>
    <cellStyle name="输出 3 2 2 3 3 2" xfId="22670" xr:uid="{00000000-0005-0000-0000-0000749D0000}"/>
    <cellStyle name="输出 3 2 2 3 3 3" xfId="41276" xr:uid="{00000000-0005-0000-0000-0000759D0000}"/>
    <cellStyle name="输出 3 2 2 3 4" xfId="40131" xr:uid="{00000000-0005-0000-0000-0000769D0000}"/>
    <cellStyle name="输出 3 2 2 3 5" xfId="43217" xr:uid="{00000000-0005-0000-0000-0000779D0000}"/>
    <cellStyle name="输出 3 2 2 4" xfId="14947" xr:uid="{00000000-0005-0000-0000-0000789D0000}"/>
    <cellStyle name="输出 3 2 2 4 2" xfId="20456" xr:uid="{00000000-0005-0000-0000-0000799D0000}"/>
    <cellStyle name="输出 3 2 2 4 2 2" xfId="40132" xr:uid="{00000000-0005-0000-0000-00007A9D0000}"/>
    <cellStyle name="输出 3 2 2 4 2 3" xfId="43218" xr:uid="{00000000-0005-0000-0000-00007B9D0000}"/>
    <cellStyle name="输出 3 2 2 4 3" xfId="19534" xr:uid="{00000000-0005-0000-0000-00007C9D0000}"/>
    <cellStyle name="输出 3 2 2 4 3 2" xfId="40133" xr:uid="{00000000-0005-0000-0000-00007D9D0000}"/>
    <cellStyle name="输出 3 2 2 4 3 3" xfId="43219" xr:uid="{00000000-0005-0000-0000-00007E9D0000}"/>
    <cellStyle name="输出 3 2 2 4 4" xfId="22685" xr:uid="{00000000-0005-0000-0000-00007F9D0000}"/>
    <cellStyle name="输出 3 2 2 4 5" xfId="41286" xr:uid="{00000000-0005-0000-0000-0000809D0000}"/>
    <cellStyle name="输出 3 2 2 5" xfId="20173" xr:uid="{00000000-0005-0000-0000-0000819D0000}"/>
    <cellStyle name="输出 3 2 2 5 2" xfId="40134" xr:uid="{00000000-0005-0000-0000-0000829D0000}"/>
    <cellStyle name="输出 3 2 2 5 3" xfId="43220" xr:uid="{00000000-0005-0000-0000-0000839D0000}"/>
    <cellStyle name="输出 3 2 2 6" xfId="20654" xr:uid="{00000000-0005-0000-0000-0000849D0000}"/>
    <cellStyle name="输出 3 2 2 6 2" xfId="40135" xr:uid="{00000000-0005-0000-0000-0000859D0000}"/>
    <cellStyle name="输出 3 2 2 6 3" xfId="43221" xr:uid="{00000000-0005-0000-0000-0000869D0000}"/>
    <cellStyle name="输出 3 2 2 7" xfId="40127" xr:uid="{00000000-0005-0000-0000-0000879D0000}"/>
    <cellStyle name="输出 3 2 2 8" xfId="43213" xr:uid="{00000000-0005-0000-0000-0000889D0000}"/>
    <cellStyle name="输出 3 2 3" xfId="6643" xr:uid="{00000000-0005-0000-0000-0000899D0000}"/>
    <cellStyle name="输出 3 2 3 2" xfId="19625" xr:uid="{00000000-0005-0000-0000-00008A9D0000}"/>
    <cellStyle name="输出 3 2 3 2 2" xfId="40137" xr:uid="{00000000-0005-0000-0000-00008B9D0000}"/>
    <cellStyle name="输出 3 2 3 2 3" xfId="43223" xr:uid="{00000000-0005-0000-0000-00008C9D0000}"/>
    <cellStyle name="输出 3 2 3 3" xfId="20385" xr:uid="{00000000-0005-0000-0000-00008D9D0000}"/>
    <cellStyle name="输出 3 2 3 3 2" xfId="40138" xr:uid="{00000000-0005-0000-0000-00008E9D0000}"/>
    <cellStyle name="输出 3 2 3 3 3" xfId="43224" xr:uid="{00000000-0005-0000-0000-00008F9D0000}"/>
    <cellStyle name="输出 3 2 3 4" xfId="40136" xr:uid="{00000000-0005-0000-0000-0000909D0000}"/>
    <cellStyle name="输出 3 2 3 5" xfId="43222" xr:uid="{00000000-0005-0000-0000-0000919D0000}"/>
    <cellStyle name="输出 3 2 4" xfId="8161" xr:uid="{00000000-0005-0000-0000-0000929D0000}"/>
    <cellStyle name="输出 3 2 4 2" xfId="40139" xr:uid="{00000000-0005-0000-0000-0000939D0000}"/>
    <cellStyle name="输出 3 2 5" xfId="14948" xr:uid="{00000000-0005-0000-0000-0000949D0000}"/>
    <cellStyle name="输出 3 2 5 2" xfId="40140" xr:uid="{00000000-0005-0000-0000-0000959D0000}"/>
    <cellStyle name="输出 3 2 6" xfId="16522" xr:uid="{00000000-0005-0000-0000-0000969D0000}"/>
    <cellStyle name="输出 3 2 6 2" xfId="40141" xr:uid="{00000000-0005-0000-0000-0000979D0000}"/>
    <cellStyle name="输出 3 2 6 3" xfId="43225" xr:uid="{00000000-0005-0000-0000-0000989D0000}"/>
    <cellStyle name="输出 3 2 7" xfId="26067" xr:uid="{00000000-0005-0000-0000-0000999D0000}"/>
    <cellStyle name="输出 3 3" xfId="3691" xr:uid="{00000000-0005-0000-0000-00009A9D0000}"/>
    <cellStyle name="输出 3 3 2" xfId="6644" xr:uid="{00000000-0005-0000-0000-00009B9D0000}"/>
    <cellStyle name="输出 3 3 2 2" xfId="19910" xr:uid="{00000000-0005-0000-0000-00009C9D0000}"/>
    <cellStyle name="输出 3 3 2 2 2" xfId="40143" xr:uid="{00000000-0005-0000-0000-00009D9D0000}"/>
    <cellStyle name="输出 3 3 2 2 3" xfId="43227" xr:uid="{00000000-0005-0000-0000-00009E9D0000}"/>
    <cellStyle name="输出 3 3 2 3" xfId="19764" xr:uid="{00000000-0005-0000-0000-00009F9D0000}"/>
    <cellStyle name="输出 3 3 2 3 2" xfId="40144" xr:uid="{00000000-0005-0000-0000-0000A09D0000}"/>
    <cellStyle name="输出 3 3 2 3 3" xfId="43228" xr:uid="{00000000-0005-0000-0000-0000A19D0000}"/>
    <cellStyle name="输出 3 3 2 4" xfId="20926" xr:uid="{00000000-0005-0000-0000-0000A29D0000}"/>
    <cellStyle name="输出 3 3 2 5" xfId="40862" xr:uid="{00000000-0005-0000-0000-0000A39D0000}"/>
    <cellStyle name="输出 3 3 3" xfId="14949" xr:uid="{00000000-0005-0000-0000-0000A49D0000}"/>
    <cellStyle name="输出 3 3 3 2" xfId="20243" xr:uid="{00000000-0005-0000-0000-0000A59D0000}"/>
    <cellStyle name="输出 3 3 3 2 2" xfId="40146" xr:uid="{00000000-0005-0000-0000-0000A69D0000}"/>
    <cellStyle name="输出 3 3 3 2 3" xfId="43230" xr:uid="{00000000-0005-0000-0000-0000A79D0000}"/>
    <cellStyle name="输出 3 3 3 3" xfId="20643" xr:uid="{00000000-0005-0000-0000-0000A89D0000}"/>
    <cellStyle name="输出 3 3 3 3 2" xfId="34500" xr:uid="{00000000-0005-0000-0000-0000A99D0000}"/>
    <cellStyle name="输出 3 3 3 3 3" xfId="42731" xr:uid="{00000000-0005-0000-0000-0000AA9D0000}"/>
    <cellStyle name="输出 3 3 3 4" xfId="40145" xr:uid="{00000000-0005-0000-0000-0000AB9D0000}"/>
    <cellStyle name="输出 3 3 3 5" xfId="43229" xr:uid="{00000000-0005-0000-0000-0000AC9D0000}"/>
    <cellStyle name="输出 3 3 4" xfId="12826" xr:uid="{00000000-0005-0000-0000-0000AD9D0000}"/>
    <cellStyle name="输出 3 3 4 2" xfId="20045" xr:uid="{00000000-0005-0000-0000-0000AE9D0000}"/>
    <cellStyle name="输出 3 3 4 2 2" xfId="34746" xr:uid="{00000000-0005-0000-0000-0000AF9D0000}"/>
    <cellStyle name="输出 3 3 4 2 3" xfId="42755" xr:uid="{00000000-0005-0000-0000-0000B09D0000}"/>
    <cellStyle name="输出 3 3 4 3" xfId="19884" xr:uid="{00000000-0005-0000-0000-0000B19D0000}"/>
    <cellStyle name="输出 3 3 4 3 2" xfId="34506" xr:uid="{00000000-0005-0000-0000-0000B29D0000}"/>
    <cellStyle name="输出 3 3 4 3 3" xfId="42732" xr:uid="{00000000-0005-0000-0000-0000B39D0000}"/>
    <cellStyle name="输出 3 3 4 4" xfId="34744" xr:uid="{00000000-0005-0000-0000-0000B49D0000}"/>
    <cellStyle name="输出 3 3 4 5" xfId="42753" xr:uid="{00000000-0005-0000-0000-0000B59D0000}"/>
    <cellStyle name="输出 3 3 5" xfId="19515" xr:uid="{00000000-0005-0000-0000-0000B69D0000}"/>
    <cellStyle name="输出 3 3 5 2" xfId="34752" xr:uid="{00000000-0005-0000-0000-0000B79D0000}"/>
    <cellStyle name="输出 3 3 5 3" xfId="42756" xr:uid="{00000000-0005-0000-0000-0000B89D0000}"/>
    <cellStyle name="输出 3 3 6" xfId="19859" xr:uid="{00000000-0005-0000-0000-0000B99D0000}"/>
    <cellStyle name="输出 3 3 6 2" xfId="34757" xr:uid="{00000000-0005-0000-0000-0000BA9D0000}"/>
    <cellStyle name="输出 3 3 6 3" xfId="42757" xr:uid="{00000000-0005-0000-0000-0000BB9D0000}"/>
    <cellStyle name="输出 3 3 7" xfId="40142" xr:uid="{00000000-0005-0000-0000-0000BC9D0000}"/>
    <cellStyle name="输出 3 3 8" xfId="43226" xr:uid="{00000000-0005-0000-0000-0000BD9D0000}"/>
    <cellStyle name="输出 3 4" xfId="3690" xr:uid="{00000000-0005-0000-0000-0000BE9D0000}"/>
    <cellStyle name="输出 3 4 2" xfId="12164" xr:uid="{00000000-0005-0000-0000-0000BF9D0000}"/>
    <cellStyle name="输出 3 4 2 2" xfId="20278" xr:uid="{00000000-0005-0000-0000-0000C09D0000}"/>
    <cellStyle name="输出 3 4 2 2 2" xfId="29857" xr:uid="{00000000-0005-0000-0000-0000C19D0000}"/>
    <cellStyle name="输出 3 4 2 2 3" xfId="41888" xr:uid="{00000000-0005-0000-0000-0000C29D0000}"/>
    <cellStyle name="输出 3 4 2 3" xfId="20213" xr:uid="{00000000-0005-0000-0000-0000C39D0000}"/>
    <cellStyle name="输出 3 4 2 3 2" xfId="32769" xr:uid="{00000000-0005-0000-0000-0000C49D0000}"/>
    <cellStyle name="输出 3 4 2 3 3" xfId="42676" xr:uid="{00000000-0005-0000-0000-0000C59D0000}"/>
    <cellStyle name="输出 3 4 2 4" xfId="32765" xr:uid="{00000000-0005-0000-0000-0000C69D0000}"/>
    <cellStyle name="输出 3 4 2 5" xfId="42675" xr:uid="{00000000-0005-0000-0000-0000C79D0000}"/>
    <cellStyle name="输出 3 4 3" xfId="12166" xr:uid="{00000000-0005-0000-0000-0000C89D0000}"/>
    <cellStyle name="输出 3 4 3 2" xfId="20303" xr:uid="{00000000-0005-0000-0000-0000C99D0000}"/>
    <cellStyle name="输出 3 4 3 2 2" xfId="32774" xr:uid="{00000000-0005-0000-0000-0000CA9D0000}"/>
    <cellStyle name="输出 3 4 3 2 3" xfId="42677" xr:uid="{00000000-0005-0000-0000-0000CB9D0000}"/>
    <cellStyle name="输出 3 4 3 3" xfId="19869" xr:uid="{00000000-0005-0000-0000-0000CC9D0000}"/>
    <cellStyle name="输出 3 4 3 3 2" xfId="32074" xr:uid="{00000000-0005-0000-0000-0000CD9D0000}"/>
    <cellStyle name="输出 3 4 3 3 3" xfId="42645" xr:uid="{00000000-0005-0000-0000-0000CE9D0000}"/>
    <cellStyle name="输出 3 4 3 4" xfId="32771" xr:uid="{00000000-0005-0000-0000-0000CF9D0000}"/>
    <cellStyle name="输出 3 4 3 5" xfId="41890" xr:uid="{00000000-0005-0000-0000-0000D09D0000}"/>
    <cellStyle name="输出 3 4 4" xfId="11876" xr:uid="{00000000-0005-0000-0000-0000D19D0000}"/>
    <cellStyle name="输出 3 4 4 2" xfId="20255" xr:uid="{00000000-0005-0000-0000-0000D29D0000}"/>
    <cellStyle name="输出 3 4 4 2 2" xfId="32014" xr:uid="{00000000-0005-0000-0000-0000D39D0000}"/>
    <cellStyle name="输出 3 4 4 2 3" xfId="42642" xr:uid="{00000000-0005-0000-0000-0000D49D0000}"/>
    <cellStyle name="输出 3 4 4 3" xfId="20479" xr:uid="{00000000-0005-0000-0000-0000D59D0000}"/>
    <cellStyle name="输出 3 4 4 3 2" xfId="32017" xr:uid="{00000000-0005-0000-0000-0000D69D0000}"/>
    <cellStyle name="输出 3 4 4 3 3" xfId="42643" xr:uid="{00000000-0005-0000-0000-0000D79D0000}"/>
    <cellStyle name="输出 3 4 4 4" xfId="32009" xr:uid="{00000000-0005-0000-0000-0000D89D0000}"/>
    <cellStyle name="输出 3 4 4 5" xfId="42641" xr:uid="{00000000-0005-0000-0000-0000D99D0000}"/>
    <cellStyle name="输出 3 4 5" xfId="19765" xr:uid="{00000000-0005-0000-0000-0000DA9D0000}"/>
    <cellStyle name="输出 3 4 5 2" xfId="32777" xr:uid="{00000000-0005-0000-0000-0000DB9D0000}"/>
    <cellStyle name="输出 3 4 5 3" xfId="42678" xr:uid="{00000000-0005-0000-0000-0000DC9D0000}"/>
    <cellStyle name="输出 3 4 6" xfId="19781" xr:uid="{00000000-0005-0000-0000-0000DD9D0000}"/>
    <cellStyle name="输出 3 4 6 2" xfId="32781" xr:uid="{00000000-0005-0000-0000-0000DE9D0000}"/>
    <cellStyle name="输出 3 4 6 3" xfId="42679" xr:uid="{00000000-0005-0000-0000-0000DF9D0000}"/>
    <cellStyle name="输出 3 4 7" xfId="32762" xr:uid="{00000000-0005-0000-0000-0000E09D0000}"/>
    <cellStyle name="输出 3 4 8" xfId="42674" xr:uid="{00000000-0005-0000-0000-0000E19D0000}"/>
    <cellStyle name="输出 3 5" xfId="6642" xr:uid="{00000000-0005-0000-0000-0000E29D0000}"/>
    <cellStyle name="输出 3 5 2" xfId="7618" xr:uid="{00000000-0005-0000-0000-0000E39D0000}"/>
    <cellStyle name="输出 3 5 2 2" xfId="20104" xr:uid="{00000000-0005-0000-0000-0000E49D0000}"/>
    <cellStyle name="输出 3 5 2 2 2" xfId="40147" xr:uid="{00000000-0005-0000-0000-0000E59D0000}"/>
    <cellStyle name="输出 3 5 2 2 3" xfId="43231" xr:uid="{00000000-0005-0000-0000-0000E69D0000}"/>
    <cellStyle name="输出 3 5 2 3" xfId="20496" xr:uid="{00000000-0005-0000-0000-0000E79D0000}"/>
    <cellStyle name="输出 3 5 2 3 2" xfId="40148" xr:uid="{00000000-0005-0000-0000-0000E89D0000}"/>
    <cellStyle name="输出 3 5 2 3 3" xfId="43232" xr:uid="{00000000-0005-0000-0000-0000E99D0000}"/>
    <cellStyle name="输出 3 5 2 4" xfId="37367" xr:uid="{00000000-0005-0000-0000-0000EA9D0000}"/>
    <cellStyle name="输出 3 5 2 5" xfId="42849" xr:uid="{00000000-0005-0000-0000-0000EB9D0000}"/>
    <cellStyle name="输出 3 5 3" xfId="13811" xr:uid="{00000000-0005-0000-0000-0000EC9D0000}"/>
    <cellStyle name="输出 3 5 3 2" xfId="19708" xr:uid="{00000000-0005-0000-0000-0000ED9D0000}"/>
    <cellStyle name="输出 3 5 3 2 2" xfId="40149" xr:uid="{00000000-0005-0000-0000-0000EE9D0000}"/>
    <cellStyle name="输出 3 5 3 2 3" xfId="43233" xr:uid="{00000000-0005-0000-0000-0000EF9D0000}"/>
    <cellStyle name="输出 3 5 3 3" xfId="19712" xr:uid="{00000000-0005-0000-0000-0000F09D0000}"/>
    <cellStyle name="输出 3 5 3 3 2" xfId="40150" xr:uid="{00000000-0005-0000-0000-0000F19D0000}"/>
    <cellStyle name="输出 3 5 3 3 3" xfId="43234" xr:uid="{00000000-0005-0000-0000-0000F29D0000}"/>
    <cellStyle name="输出 3 5 3 4" xfId="37369" xr:uid="{00000000-0005-0000-0000-0000F39D0000}"/>
    <cellStyle name="输出 3 5 3 5" xfId="42850" xr:uid="{00000000-0005-0000-0000-0000F49D0000}"/>
    <cellStyle name="输出 3 5 4" xfId="20505" xr:uid="{00000000-0005-0000-0000-0000F59D0000}"/>
    <cellStyle name="输出 3 5 4 2" xfId="34767" xr:uid="{00000000-0005-0000-0000-0000F69D0000}"/>
    <cellStyle name="输出 3 5 4 3" xfId="42758" xr:uid="{00000000-0005-0000-0000-0000F79D0000}"/>
    <cellStyle name="输出 3 5 5" xfId="20603" xr:uid="{00000000-0005-0000-0000-0000F89D0000}"/>
    <cellStyle name="输出 3 5 5 2" xfId="34771" xr:uid="{00000000-0005-0000-0000-0000F99D0000}"/>
    <cellStyle name="输出 3 5 5 3" xfId="42760" xr:uid="{00000000-0005-0000-0000-0000FA9D0000}"/>
    <cellStyle name="输出 3 5 6" xfId="32972" xr:uid="{00000000-0005-0000-0000-0000FB9D0000}"/>
    <cellStyle name="输出 3 5 7" xfId="42682" xr:uid="{00000000-0005-0000-0000-0000FC9D0000}"/>
    <cellStyle name="输出 3 6" xfId="8160" xr:uid="{00000000-0005-0000-0000-0000FD9D0000}"/>
    <cellStyle name="输出 3 6 2" xfId="13816" xr:uid="{00000000-0005-0000-0000-0000FE9D0000}"/>
    <cellStyle name="输出 3 6 2 2" xfId="37381" xr:uid="{00000000-0005-0000-0000-0000FF9D0000}"/>
    <cellStyle name="输出 3 6 3" xfId="12247" xr:uid="{00000000-0005-0000-0000-0000009E0000}"/>
    <cellStyle name="输出 3 6 3 2" xfId="19994" xr:uid="{00000000-0005-0000-0000-0000019E0000}"/>
    <cellStyle name="输出 3 6 3 2 2" xfId="40151" xr:uid="{00000000-0005-0000-0000-0000029E0000}"/>
    <cellStyle name="输出 3 6 3 2 3" xfId="43235" xr:uid="{00000000-0005-0000-0000-0000039E0000}"/>
    <cellStyle name="输出 3 6 3 3" xfId="20016" xr:uid="{00000000-0005-0000-0000-0000049E0000}"/>
    <cellStyle name="输出 3 6 3 3 2" xfId="40152" xr:uid="{00000000-0005-0000-0000-0000059E0000}"/>
    <cellStyle name="输出 3 6 3 3 3" xfId="43236" xr:uid="{00000000-0005-0000-0000-0000069E0000}"/>
    <cellStyle name="输出 3 6 3 4" xfId="37385" xr:uid="{00000000-0005-0000-0000-0000079E0000}"/>
    <cellStyle name="输出 3 6 3 5" xfId="42683" xr:uid="{00000000-0005-0000-0000-0000089E0000}"/>
    <cellStyle name="输出 3 6 4" xfId="32974" xr:uid="{00000000-0005-0000-0000-0000099E0000}"/>
    <cellStyle name="输出 3 7" xfId="9397" xr:uid="{00000000-0005-0000-0000-00000A9E0000}"/>
    <cellStyle name="输出 3 7 2" xfId="24560" xr:uid="{00000000-0005-0000-0000-00000B9E0000}"/>
    <cellStyle name="输出 3 8" xfId="16759" xr:uid="{00000000-0005-0000-0000-00000C9E0000}"/>
    <cellStyle name="输出 3 8 2" xfId="24568" xr:uid="{00000000-0005-0000-0000-00000D9E0000}"/>
    <cellStyle name="输出 3 8 3" xfId="41747" xr:uid="{00000000-0005-0000-0000-00000E9E0000}"/>
    <cellStyle name="输出 3 9" xfId="23559" xr:uid="{00000000-0005-0000-0000-00000F9E0000}"/>
    <cellStyle name="输出 4" xfId="238" xr:uid="{00000000-0005-0000-0000-0000109E0000}"/>
    <cellStyle name="输出 4 2" xfId="406" xr:uid="{00000000-0005-0000-0000-0000119E0000}"/>
    <cellStyle name="输出 4 2 2" xfId="3004" xr:uid="{00000000-0005-0000-0000-0000129E0000}"/>
    <cellStyle name="输出 4 2 2 2" xfId="14950" xr:uid="{00000000-0005-0000-0000-0000139E0000}"/>
    <cellStyle name="输出 4 2 2 2 2" xfId="19825" xr:uid="{00000000-0005-0000-0000-0000149E0000}"/>
    <cellStyle name="输出 4 2 2 2 2 2" xfId="40156" xr:uid="{00000000-0005-0000-0000-0000159E0000}"/>
    <cellStyle name="输出 4 2 2 2 2 3" xfId="43239" xr:uid="{00000000-0005-0000-0000-0000169E0000}"/>
    <cellStyle name="输出 4 2 2 2 3" xfId="20394" xr:uid="{00000000-0005-0000-0000-0000179E0000}"/>
    <cellStyle name="输出 4 2 2 2 3 2" xfId="40157" xr:uid="{00000000-0005-0000-0000-0000189E0000}"/>
    <cellStyle name="输出 4 2 2 2 3 3" xfId="43240" xr:uid="{00000000-0005-0000-0000-0000199E0000}"/>
    <cellStyle name="输出 4 2 2 2 4" xfId="40155" xr:uid="{00000000-0005-0000-0000-00001A9E0000}"/>
    <cellStyle name="输出 4 2 2 2 5" xfId="43238" xr:uid="{00000000-0005-0000-0000-00001B9E0000}"/>
    <cellStyle name="输出 4 2 2 3" xfId="14951" xr:uid="{00000000-0005-0000-0000-00001C9E0000}"/>
    <cellStyle name="输出 4 2 2 3 2" xfId="19817" xr:uid="{00000000-0005-0000-0000-00001D9E0000}"/>
    <cellStyle name="输出 4 2 2 3 2 2" xfId="40159" xr:uid="{00000000-0005-0000-0000-00001E9E0000}"/>
    <cellStyle name="输出 4 2 2 3 2 3" xfId="43242" xr:uid="{00000000-0005-0000-0000-00001F9E0000}"/>
    <cellStyle name="输出 4 2 2 3 3" xfId="20137" xr:uid="{00000000-0005-0000-0000-0000209E0000}"/>
    <cellStyle name="输出 4 2 2 3 3 2" xfId="40160" xr:uid="{00000000-0005-0000-0000-0000219E0000}"/>
    <cellStyle name="输出 4 2 2 3 3 3" xfId="43243" xr:uid="{00000000-0005-0000-0000-0000229E0000}"/>
    <cellStyle name="输出 4 2 2 3 4" xfId="40158" xr:uid="{00000000-0005-0000-0000-0000239E0000}"/>
    <cellStyle name="输出 4 2 2 3 5" xfId="43241" xr:uid="{00000000-0005-0000-0000-0000249E0000}"/>
    <cellStyle name="输出 4 2 2 4" xfId="14952" xr:uid="{00000000-0005-0000-0000-0000259E0000}"/>
    <cellStyle name="输出 4 2 2 4 2" xfId="20156" xr:uid="{00000000-0005-0000-0000-0000269E0000}"/>
    <cellStyle name="输出 4 2 2 4 2 2" xfId="40162" xr:uid="{00000000-0005-0000-0000-0000279E0000}"/>
    <cellStyle name="输出 4 2 2 4 2 3" xfId="43245" xr:uid="{00000000-0005-0000-0000-0000289E0000}"/>
    <cellStyle name="输出 4 2 2 4 3" xfId="20507" xr:uid="{00000000-0005-0000-0000-0000299E0000}"/>
    <cellStyle name="输出 4 2 2 4 3 2" xfId="20719" xr:uid="{00000000-0005-0000-0000-00002A9E0000}"/>
    <cellStyle name="输出 4 2 2 4 3 3" xfId="40851" xr:uid="{00000000-0005-0000-0000-00002B9E0000}"/>
    <cellStyle name="输出 4 2 2 4 4" xfId="40161" xr:uid="{00000000-0005-0000-0000-00002C9E0000}"/>
    <cellStyle name="输出 4 2 2 4 5" xfId="43244" xr:uid="{00000000-0005-0000-0000-00002D9E0000}"/>
    <cellStyle name="输出 4 2 2 5" xfId="20099" xr:uid="{00000000-0005-0000-0000-00002E9E0000}"/>
    <cellStyle name="输出 4 2 2 5 2" xfId="40163" xr:uid="{00000000-0005-0000-0000-00002F9E0000}"/>
    <cellStyle name="输出 4 2 2 5 3" xfId="43246" xr:uid="{00000000-0005-0000-0000-0000309E0000}"/>
    <cellStyle name="输出 4 2 2 6" xfId="19741" xr:uid="{00000000-0005-0000-0000-0000319E0000}"/>
    <cellStyle name="输出 4 2 2 6 2" xfId="40164" xr:uid="{00000000-0005-0000-0000-0000329E0000}"/>
    <cellStyle name="输出 4 2 2 6 3" xfId="43247" xr:uid="{00000000-0005-0000-0000-0000339E0000}"/>
    <cellStyle name="输出 4 2 2 7" xfId="40154" xr:uid="{00000000-0005-0000-0000-0000349E0000}"/>
    <cellStyle name="输出 4 2 2 8" xfId="43237" xr:uid="{00000000-0005-0000-0000-0000359E0000}"/>
    <cellStyle name="输出 4 2 3" xfId="6646" xr:uid="{00000000-0005-0000-0000-0000369E0000}"/>
    <cellStyle name="输出 4 2 3 2" xfId="20407" xr:uid="{00000000-0005-0000-0000-0000379E0000}"/>
    <cellStyle name="输出 4 2 3 2 2" xfId="32140" xr:uid="{00000000-0005-0000-0000-0000389E0000}"/>
    <cellStyle name="输出 4 2 3 2 3" xfId="42646" xr:uid="{00000000-0005-0000-0000-0000399E0000}"/>
    <cellStyle name="输出 4 2 3 3" xfId="20060" xr:uid="{00000000-0005-0000-0000-00003A9E0000}"/>
    <cellStyle name="输出 4 2 3 3 2" xfId="32146" xr:uid="{00000000-0005-0000-0000-00003B9E0000}"/>
    <cellStyle name="输出 4 2 3 3 3" xfId="42647" xr:uid="{00000000-0005-0000-0000-00003C9E0000}"/>
    <cellStyle name="输出 4 2 3 4" xfId="32138" xr:uid="{00000000-0005-0000-0000-00003D9E0000}"/>
    <cellStyle name="输出 4 2 3 5" xfId="41498" xr:uid="{00000000-0005-0000-0000-00003E9E0000}"/>
    <cellStyle name="输出 4 2 4" xfId="8163" xr:uid="{00000000-0005-0000-0000-00003F9E0000}"/>
    <cellStyle name="输出 4 2 4 2" xfId="32149" xr:uid="{00000000-0005-0000-0000-0000409E0000}"/>
    <cellStyle name="输出 4 2 5" xfId="14953" xr:uid="{00000000-0005-0000-0000-0000419E0000}"/>
    <cellStyle name="输出 4 2 5 2" xfId="40165" xr:uid="{00000000-0005-0000-0000-0000429E0000}"/>
    <cellStyle name="输出 4 2 6" xfId="16521" xr:uid="{00000000-0005-0000-0000-0000439E0000}"/>
    <cellStyle name="输出 4 2 6 2" xfId="40166" xr:uid="{00000000-0005-0000-0000-0000449E0000}"/>
    <cellStyle name="输出 4 2 6 3" xfId="43248" xr:uid="{00000000-0005-0000-0000-0000459E0000}"/>
    <cellStyle name="输出 4 2 7" xfId="40153" xr:uid="{00000000-0005-0000-0000-0000469E0000}"/>
    <cellStyle name="输出 4 3" xfId="2721" xr:uid="{00000000-0005-0000-0000-0000479E0000}"/>
    <cellStyle name="输出 4 3 2" xfId="6647" xr:uid="{00000000-0005-0000-0000-0000489E0000}"/>
    <cellStyle name="输出 4 3 2 2" xfId="19566" xr:uid="{00000000-0005-0000-0000-0000499E0000}"/>
    <cellStyle name="输出 4 3 2 2 2" xfId="21778" xr:uid="{00000000-0005-0000-0000-00004A9E0000}"/>
    <cellStyle name="输出 4 3 2 2 3" xfId="41084" xr:uid="{00000000-0005-0000-0000-00004B9E0000}"/>
    <cellStyle name="输出 4 3 2 3" xfId="20590" xr:uid="{00000000-0005-0000-0000-00004C9E0000}"/>
    <cellStyle name="输出 4 3 2 3 2" xfId="35251" xr:uid="{00000000-0005-0000-0000-00004D9E0000}"/>
    <cellStyle name="输出 4 3 2 3 3" xfId="42720" xr:uid="{00000000-0005-0000-0000-00004E9E0000}"/>
    <cellStyle name="输出 4 3 2 4" xfId="40168" xr:uid="{00000000-0005-0000-0000-00004F9E0000}"/>
    <cellStyle name="输出 4 3 2 5" xfId="43250" xr:uid="{00000000-0005-0000-0000-0000509E0000}"/>
    <cellStyle name="输出 4 3 3" xfId="14954" xr:uid="{00000000-0005-0000-0000-0000519E0000}"/>
    <cellStyle name="输出 4 3 3 2" xfId="20425" xr:uid="{00000000-0005-0000-0000-0000529E0000}"/>
    <cellStyle name="输出 4 3 3 2 2" xfId="40170" xr:uid="{00000000-0005-0000-0000-0000539E0000}"/>
    <cellStyle name="输出 4 3 3 2 3" xfId="43252" xr:uid="{00000000-0005-0000-0000-0000549E0000}"/>
    <cellStyle name="输出 4 3 3 3" xfId="19729" xr:uid="{00000000-0005-0000-0000-0000559E0000}"/>
    <cellStyle name="输出 4 3 3 3 2" xfId="40171" xr:uid="{00000000-0005-0000-0000-0000569E0000}"/>
    <cellStyle name="输出 4 3 3 3 3" xfId="43253" xr:uid="{00000000-0005-0000-0000-0000579E0000}"/>
    <cellStyle name="输出 4 3 3 4" xfId="40169" xr:uid="{00000000-0005-0000-0000-0000589E0000}"/>
    <cellStyle name="输出 4 3 3 5" xfId="43251" xr:uid="{00000000-0005-0000-0000-0000599E0000}"/>
    <cellStyle name="输出 4 3 4" xfId="12852" xr:uid="{00000000-0005-0000-0000-00005A9E0000}"/>
    <cellStyle name="输出 4 3 4 2" xfId="20467" xr:uid="{00000000-0005-0000-0000-00005B9E0000}"/>
    <cellStyle name="输出 4 3 4 2 2" xfId="34859" xr:uid="{00000000-0005-0000-0000-00005C9E0000}"/>
    <cellStyle name="输出 4 3 4 2 3" xfId="42765" xr:uid="{00000000-0005-0000-0000-00005D9E0000}"/>
    <cellStyle name="输出 4 3 4 3" xfId="19837" xr:uid="{00000000-0005-0000-0000-00005E9E0000}"/>
    <cellStyle name="输出 4 3 4 3 2" xfId="34862" xr:uid="{00000000-0005-0000-0000-00005F9E0000}"/>
    <cellStyle name="输出 4 3 4 3 3" xfId="42766" xr:uid="{00000000-0005-0000-0000-0000609E0000}"/>
    <cellStyle name="输出 4 3 4 4" xfId="34857" xr:uid="{00000000-0005-0000-0000-0000619E0000}"/>
    <cellStyle name="输出 4 3 4 5" xfId="42764" xr:uid="{00000000-0005-0000-0000-0000629E0000}"/>
    <cellStyle name="输出 4 3 5" xfId="19634" xr:uid="{00000000-0005-0000-0000-0000639E0000}"/>
    <cellStyle name="输出 4 3 5 2" xfId="34864" xr:uid="{00000000-0005-0000-0000-0000649E0000}"/>
    <cellStyle name="输出 4 3 5 3" xfId="42767" xr:uid="{00000000-0005-0000-0000-0000659E0000}"/>
    <cellStyle name="输出 4 3 6" xfId="20427" xr:uid="{00000000-0005-0000-0000-0000669E0000}"/>
    <cellStyle name="输出 4 3 6 2" xfId="34870" xr:uid="{00000000-0005-0000-0000-0000679E0000}"/>
    <cellStyle name="输出 4 3 6 3" xfId="42768" xr:uid="{00000000-0005-0000-0000-0000689E0000}"/>
    <cellStyle name="输出 4 3 7" xfId="40167" xr:uid="{00000000-0005-0000-0000-0000699E0000}"/>
    <cellStyle name="输出 4 3 8" xfId="43249" xr:uid="{00000000-0005-0000-0000-00006A9E0000}"/>
    <cellStyle name="输出 4 4" xfId="3507" xr:uid="{00000000-0005-0000-0000-00006B9E0000}"/>
    <cellStyle name="输出 4 4 2" xfId="8565" xr:uid="{00000000-0005-0000-0000-00006C9E0000}"/>
    <cellStyle name="输出 4 4 2 2" xfId="20005" xr:uid="{00000000-0005-0000-0000-00006D9E0000}"/>
    <cellStyle name="输出 4 4 2 2 2" xfId="38404" xr:uid="{00000000-0005-0000-0000-00006E9E0000}"/>
    <cellStyle name="输出 4 4 2 2 3" xfId="42878" xr:uid="{00000000-0005-0000-0000-00006F9E0000}"/>
    <cellStyle name="输出 4 4 2 3" xfId="20203" xr:uid="{00000000-0005-0000-0000-0000709E0000}"/>
    <cellStyle name="输出 4 4 2 3 2" xfId="38406" xr:uid="{00000000-0005-0000-0000-0000719E0000}"/>
    <cellStyle name="输出 4 4 2 3 3" xfId="42879" xr:uid="{00000000-0005-0000-0000-0000729E0000}"/>
    <cellStyle name="输出 4 4 2 4" xfId="29543" xr:uid="{00000000-0005-0000-0000-0000739E0000}"/>
    <cellStyle name="输出 4 4 2 5" xfId="41911" xr:uid="{00000000-0005-0000-0000-0000749E0000}"/>
    <cellStyle name="输出 4 4 3" xfId="11324" xr:uid="{00000000-0005-0000-0000-0000759E0000}"/>
    <cellStyle name="输出 4 4 3 2" xfId="19840" xr:uid="{00000000-0005-0000-0000-0000769E0000}"/>
    <cellStyle name="输出 4 4 3 2 2" xfId="30649" xr:uid="{00000000-0005-0000-0000-0000779E0000}"/>
    <cellStyle name="输出 4 4 3 2 3" xfId="42610" xr:uid="{00000000-0005-0000-0000-0000789E0000}"/>
    <cellStyle name="输出 4 4 3 3" xfId="20361" xr:uid="{00000000-0005-0000-0000-0000799E0000}"/>
    <cellStyle name="输出 4 4 3 3 2" xfId="30651" xr:uid="{00000000-0005-0000-0000-00007A9E0000}"/>
    <cellStyle name="输出 4 4 3 3 3" xfId="42611" xr:uid="{00000000-0005-0000-0000-00007B9E0000}"/>
    <cellStyle name="输出 4 4 3 4" xfId="29545" xr:uid="{00000000-0005-0000-0000-00007C9E0000}"/>
    <cellStyle name="输出 4 4 3 5" xfId="41913" xr:uid="{00000000-0005-0000-0000-00007D9E0000}"/>
    <cellStyle name="输出 4 4 4" xfId="9724" xr:uid="{00000000-0005-0000-0000-00007E9E0000}"/>
    <cellStyle name="输出 4 4 4 2" xfId="20350" xr:uid="{00000000-0005-0000-0000-00007F9E0000}"/>
    <cellStyle name="输出 4 4 4 2 2" xfId="34880" xr:uid="{00000000-0005-0000-0000-0000809E0000}"/>
    <cellStyle name="输出 4 4 4 2 3" xfId="42769" xr:uid="{00000000-0005-0000-0000-0000819E0000}"/>
    <cellStyle name="输出 4 4 4 3" xfId="20245" xr:uid="{00000000-0005-0000-0000-0000829E0000}"/>
    <cellStyle name="输出 4 4 4 3 2" xfId="34883" xr:uid="{00000000-0005-0000-0000-0000839E0000}"/>
    <cellStyle name="输出 4 4 4 3 3" xfId="42770" xr:uid="{00000000-0005-0000-0000-0000849E0000}"/>
    <cellStyle name="输出 4 4 4 4" xfId="22004" xr:uid="{00000000-0005-0000-0000-0000859E0000}"/>
    <cellStyle name="输出 4 4 4 5" xfId="41144" xr:uid="{00000000-0005-0000-0000-0000869E0000}"/>
    <cellStyle name="输出 4 4 5" xfId="20062" xr:uid="{00000000-0005-0000-0000-0000879E0000}"/>
    <cellStyle name="输出 4 4 5 2" xfId="30655" xr:uid="{00000000-0005-0000-0000-0000889E0000}"/>
    <cellStyle name="输出 4 4 5 3" xfId="42418" xr:uid="{00000000-0005-0000-0000-0000899E0000}"/>
    <cellStyle name="输出 4 4 6" xfId="20218" xr:uid="{00000000-0005-0000-0000-00008A9E0000}"/>
    <cellStyle name="输出 4 4 6 2" xfId="26297" xr:uid="{00000000-0005-0000-0000-00008B9E0000}"/>
    <cellStyle name="输出 4 4 6 3" xfId="42123" xr:uid="{00000000-0005-0000-0000-00008C9E0000}"/>
    <cellStyle name="输出 4 4 7" xfId="40172" xr:uid="{00000000-0005-0000-0000-00008D9E0000}"/>
    <cellStyle name="输出 4 4 8" xfId="43254" xr:uid="{00000000-0005-0000-0000-00008E9E0000}"/>
    <cellStyle name="输出 4 5" xfId="6645" xr:uid="{00000000-0005-0000-0000-00008F9E0000}"/>
    <cellStyle name="输出 4 5 2" xfId="20605" xr:uid="{00000000-0005-0000-0000-0000909E0000}"/>
    <cellStyle name="输出 4 5 2 2" xfId="40174" xr:uid="{00000000-0005-0000-0000-0000919E0000}"/>
    <cellStyle name="输出 4 5 2 3" xfId="43256" xr:uid="{00000000-0005-0000-0000-0000929E0000}"/>
    <cellStyle name="输出 4 5 3" xfId="20640" xr:uid="{00000000-0005-0000-0000-0000939E0000}"/>
    <cellStyle name="输出 4 5 3 2" xfId="40175" xr:uid="{00000000-0005-0000-0000-0000949E0000}"/>
    <cellStyle name="输出 4 5 3 3" xfId="43257" xr:uid="{00000000-0005-0000-0000-0000959E0000}"/>
    <cellStyle name="输出 4 5 4" xfId="40173" xr:uid="{00000000-0005-0000-0000-0000969E0000}"/>
    <cellStyle name="输出 4 5 5" xfId="43255" xr:uid="{00000000-0005-0000-0000-0000979E0000}"/>
    <cellStyle name="输出 4 6" xfId="8162" xr:uid="{00000000-0005-0000-0000-0000989E0000}"/>
    <cellStyle name="输出 4 6 2" xfId="40176" xr:uid="{00000000-0005-0000-0000-0000999E0000}"/>
    <cellStyle name="输出 4 7" xfId="14955" xr:uid="{00000000-0005-0000-0000-00009A9E0000}"/>
    <cellStyle name="输出 4 7 2" xfId="40177" xr:uid="{00000000-0005-0000-0000-00009B9E0000}"/>
    <cellStyle name="输出 4 8" xfId="16758" xr:uid="{00000000-0005-0000-0000-00009C9E0000}"/>
    <cellStyle name="输出 4 8 2" xfId="31319" xr:uid="{00000000-0005-0000-0000-00009D9E0000}"/>
    <cellStyle name="输出 4 8 3" xfId="42622" xr:uid="{00000000-0005-0000-0000-00009E9E0000}"/>
    <cellStyle name="输出 4 9" xfId="23562" xr:uid="{00000000-0005-0000-0000-00009F9E0000}"/>
    <cellStyle name="输出 5" xfId="239" xr:uid="{00000000-0005-0000-0000-0000A09E0000}"/>
    <cellStyle name="输出 5 2" xfId="407" xr:uid="{00000000-0005-0000-0000-0000A19E0000}"/>
    <cellStyle name="输出 5 2 2" xfId="705" xr:uid="{00000000-0005-0000-0000-0000A29E0000}"/>
    <cellStyle name="输出 5 2 2 2" xfId="14956" xr:uid="{00000000-0005-0000-0000-0000A39E0000}"/>
    <cellStyle name="输出 5 2 2 2 2" xfId="20154" xr:uid="{00000000-0005-0000-0000-0000A49E0000}"/>
    <cellStyle name="输出 5 2 2 2 2 2" xfId="29332" xr:uid="{00000000-0005-0000-0000-0000A59E0000}"/>
    <cellStyle name="输出 5 2 2 2 2 3" xfId="42574" xr:uid="{00000000-0005-0000-0000-0000A69E0000}"/>
    <cellStyle name="输出 5 2 2 2 3" xfId="20047" xr:uid="{00000000-0005-0000-0000-0000A79E0000}"/>
    <cellStyle name="输出 5 2 2 2 3 2" xfId="29338" xr:uid="{00000000-0005-0000-0000-0000A89E0000}"/>
    <cellStyle name="输出 5 2 2 2 3 3" xfId="42575" xr:uid="{00000000-0005-0000-0000-0000A99E0000}"/>
    <cellStyle name="输出 5 2 2 2 4" xfId="40180" xr:uid="{00000000-0005-0000-0000-0000AA9E0000}"/>
    <cellStyle name="输出 5 2 2 2 5" xfId="43259" xr:uid="{00000000-0005-0000-0000-0000AB9E0000}"/>
    <cellStyle name="输出 5 2 2 3" xfId="14957" xr:uid="{00000000-0005-0000-0000-0000AC9E0000}"/>
    <cellStyle name="输出 5 2 2 3 2" xfId="20224" xr:uid="{00000000-0005-0000-0000-0000AD9E0000}"/>
    <cellStyle name="输出 5 2 2 3 2 2" xfId="29360" xr:uid="{00000000-0005-0000-0000-0000AE9E0000}"/>
    <cellStyle name="输出 5 2 2 3 2 3" xfId="42578" xr:uid="{00000000-0005-0000-0000-0000AF9E0000}"/>
    <cellStyle name="输出 5 2 2 3 3" xfId="19774" xr:uid="{00000000-0005-0000-0000-0000B09E0000}"/>
    <cellStyle name="输出 5 2 2 3 3 2" xfId="29364" xr:uid="{00000000-0005-0000-0000-0000B19E0000}"/>
    <cellStyle name="输出 5 2 2 3 3 3" xfId="42579" xr:uid="{00000000-0005-0000-0000-0000B29E0000}"/>
    <cellStyle name="输出 5 2 2 3 4" xfId="40181" xr:uid="{00000000-0005-0000-0000-0000B39E0000}"/>
    <cellStyle name="输出 5 2 2 3 5" xfId="43260" xr:uid="{00000000-0005-0000-0000-0000B49E0000}"/>
    <cellStyle name="输出 5 2 2 4" xfId="14958" xr:uid="{00000000-0005-0000-0000-0000B59E0000}"/>
    <cellStyle name="输出 5 2 2 4 2" xfId="20611" xr:uid="{00000000-0005-0000-0000-0000B69E0000}"/>
    <cellStyle name="输出 5 2 2 4 2 2" xfId="22616" xr:uid="{00000000-0005-0000-0000-0000B79E0000}"/>
    <cellStyle name="输出 5 2 2 4 2 3" xfId="42581" xr:uid="{00000000-0005-0000-0000-0000B89E0000}"/>
    <cellStyle name="输出 5 2 2 4 3" xfId="19779" xr:uid="{00000000-0005-0000-0000-0000B99E0000}"/>
    <cellStyle name="输出 5 2 2 4 3 2" xfId="22619" xr:uid="{00000000-0005-0000-0000-0000BA9E0000}"/>
    <cellStyle name="输出 5 2 2 4 3 3" xfId="42582" xr:uid="{00000000-0005-0000-0000-0000BB9E0000}"/>
    <cellStyle name="输出 5 2 2 4 4" xfId="40182" xr:uid="{00000000-0005-0000-0000-0000BC9E0000}"/>
    <cellStyle name="输出 5 2 2 4 5" xfId="43261" xr:uid="{00000000-0005-0000-0000-0000BD9E0000}"/>
    <cellStyle name="输出 5 2 2 5" xfId="19847" xr:uid="{00000000-0005-0000-0000-0000BE9E0000}"/>
    <cellStyle name="输出 5 2 2 5 2" xfId="38039" xr:uid="{00000000-0005-0000-0000-0000BF9E0000}"/>
    <cellStyle name="输出 5 2 2 5 3" xfId="42608" xr:uid="{00000000-0005-0000-0000-0000C09E0000}"/>
    <cellStyle name="输出 5 2 2 6" xfId="20379" xr:uid="{00000000-0005-0000-0000-0000C19E0000}"/>
    <cellStyle name="输出 5 2 2 6 2" xfId="40183" xr:uid="{00000000-0005-0000-0000-0000C29E0000}"/>
    <cellStyle name="输出 5 2 2 6 3" xfId="43262" xr:uid="{00000000-0005-0000-0000-0000C39E0000}"/>
    <cellStyle name="输出 5 2 2 7" xfId="40179" xr:uid="{00000000-0005-0000-0000-0000C49E0000}"/>
    <cellStyle name="输出 5 2 2 8" xfId="43258" xr:uid="{00000000-0005-0000-0000-0000C59E0000}"/>
    <cellStyle name="输出 5 2 3" xfId="6649" xr:uid="{00000000-0005-0000-0000-0000C69E0000}"/>
    <cellStyle name="输出 5 2 3 2" xfId="8166" xr:uid="{00000000-0005-0000-0000-0000C79E0000}"/>
    <cellStyle name="输出 5 2 3 2 2" xfId="19529" xr:uid="{00000000-0005-0000-0000-0000C89E0000}"/>
    <cellStyle name="输出 5 2 3 2 2 2" xfId="40185" xr:uid="{00000000-0005-0000-0000-0000C99E0000}"/>
    <cellStyle name="输出 5 2 3 2 2 3" xfId="43264" xr:uid="{00000000-0005-0000-0000-0000CA9E0000}"/>
    <cellStyle name="输出 5 2 3 2 3" xfId="19800" xr:uid="{00000000-0005-0000-0000-0000CB9E0000}"/>
    <cellStyle name="输出 5 2 3 2 3 2" xfId="40186" xr:uid="{00000000-0005-0000-0000-0000CC9E0000}"/>
    <cellStyle name="输出 5 2 3 2 3 3" xfId="43265" xr:uid="{00000000-0005-0000-0000-0000CD9E0000}"/>
    <cellStyle name="输出 5 2 3 2 4" xfId="40184" xr:uid="{00000000-0005-0000-0000-0000CE9E0000}"/>
    <cellStyle name="输出 5 2 3 2 5" xfId="43263" xr:uid="{00000000-0005-0000-0000-0000CF9E0000}"/>
    <cellStyle name="输出 5 2 3 3" xfId="14959" xr:uid="{00000000-0005-0000-0000-0000D09E0000}"/>
    <cellStyle name="输出 5 2 3 3 2" xfId="20338" xr:uid="{00000000-0005-0000-0000-0000D19E0000}"/>
    <cellStyle name="输出 5 2 3 3 2 2" xfId="40188" xr:uid="{00000000-0005-0000-0000-0000D29E0000}"/>
    <cellStyle name="输出 5 2 3 3 2 3" xfId="43267" xr:uid="{00000000-0005-0000-0000-0000D39E0000}"/>
    <cellStyle name="输出 5 2 3 3 3" xfId="20411" xr:uid="{00000000-0005-0000-0000-0000D49E0000}"/>
    <cellStyle name="输出 5 2 3 3 3 2" xfId="40189" xr:uid="{00000000-0005-0000-0000-0000D59E0000}"/>
    <cellStyle name="输出 5 2 3 3 3 3" xfId="43268" xr:uid="{00000000-0005-0000-0000-0000D69E0000}"/>
    <cellStyle name="输出 5 2 3 3 4" xfId="40187" xr:uid="{00000000-0005-0000-0000-0000D79E0000}"/>
    <cellStyle name="输出 5 2 3 3 5" xfId="43266" xr:uid="{00000000-0005-0000-0000-0000D89E0000}"/>
    <cellStyle name="输出 5 2 3 4" xfId="20053" xr:uid="{00000000-0005-0000-0000-0000D99E0000}"/>
    <cellStyle name="输出 5 2 3 4 2" xfId="40190" xr:uid="{00000000-0005-0000-0000-0000DA9E0000}"/>
    <cellStyle name="输出 5 2 3 4 3" xfId="43269" xr:uid="{00000000-0005-0000-0000-0000DB9E0000}"/>
    <cellStyle name="输出 5 2 3 5" xfId="20510" xr:uid="{00000000-0005-0000-0000-0000DC9E0000}"/>
    <cellStyle name="输出 5 2 3 5 2" xfId="35824" xr:uid="{00000000-0005-0000-0000-0000DD9E0000}"/>
    <cellStyle name="输出 5 2 3 5 3" xfId="42585" xr:uid="{00000000-0005-0000-0000-0000DE9E0000}"/>
    <cellStyle name="输出 5 2 3 6" xfId="28476" xr:uid="{00000000-0005-0000-0000-0000DF9E0000}"/>
    <cellStyle name="输出 5 2 3 7" xfId="42448" xr:uid="{00000000-0005-0000-0000-0000E09E0000}"/>
    <cellStyle name="输出 5 2 4" xfId="8165" xr:uid="{00000000-0005-0000-0000-0000E19E0000}"/>
    <cellStyle name="输出 5 2 4 2" xfId="14961" xr:uid="{00000000-0005-0000-0000-0000E29E0000}"/>
    <cellStyle name="输出 5 2 4 2 2" xfId="40191" xr:uid="{00000000-0005-0000-0000-0000E39E0000}"/>
    <cellStyle name="输出 5 2 4 3" xfId="14960" xr:uid="{00000000-0005-0000-0000-0000E49E0000}"/>
    <cellStyle name="输出 5 2 4 3 2" xfId="20570" xr:uid="{00000000-0005-0000-0000-0000E59E0000}"/>
    <cellStyle name="输出 5 2 4 3 2 2" xfId="40193" xr:uid="{00000000-0005-0000-0000-0000E69E0000}"/>
    <cellStyle name="输出 5 2 4 3 2 3" xfId="43271" xr:uid="{00000000-0005-0000-0000-0000E79E0000}"/>
    <cellStyle name="输出 5 2 4 3 3" xfId="19544" xr:uid="{00000000-0005-0000-0000-0000E89E0000}"/>
    <cellStyle name="输出 5 2 4 3 3 2" xfId="40194" xr:uid="{00000000-0005-0000-0000-0000E99E0000}"/>
    <cellStyle name="输出 5 2 4 3 3 3" xfId="43272" xr:uid="{00000000-0005-0000-0000-0000EA9E0000}"/>
    <cellStyle name="输出 5 2 4 3 4" xfId="40192" xr:uid="{00000000-0005-0000-0000-0000EB9E0000}"/>
    <cellStyle name="输出 5 2 4 3 5" xfId="43270" xr:uid="{00000000-0005-0000-0000-0000EC9E0000}"/>
    <cellStyle name="输出 5 2 4 4" xfId="28478" xr:uid="{00000000-0005-0000-0000-0000ED9E0000}"/>
    <cellStyle name="输出 5 2 5" xfId="14962" xr:uid="{00000000-0005-0000-0000-0000EE9E0000}"/>
    <cellStyle name="输出 5 2 5 2" xfId="28480" xr:uid="{00000000-0005-0000-0000-0000EF9E0000}"/>
    <cellStyle name="输出 5 2 6" xfId="16519" xr:uid="{00000000-0005-0000-0000-0000F09E0000}"/>
    <cellStyle name="输出 5 2 6 2" xfId="40195" xr:uid="{00000000-0005-0000-0000-0000F19E0000}"/>
    <cellStyle name="输出 5 2 6 3" xfId="43273" xr:uid="{00000000-0005-0000-0000-0000F29E0000}"/>
    <cellStyle name="输出 5 2 7" xfId="40178" xr:uid="{00000000-0005-0000-0000-0000F39E0000}"/>
    <cellStyle name="输出 5 3" xfId="3385" xr:uid="{00000000-0005-0000-0000-0000F49E0000}"/>
    <cellStyle name="输出 5 3 2" xfId="14963" xr:uid="{00000000-0005-0000-0000-0000F59E0000}"/>
    <cellStyle name="输出 5 3 2 2" xfId="20397" xr:uid="{00000000-0005-0000-0000-0000F69E0000}"/>
    <cellStyle name="输出 5 3 2 2 2" xfId="40198" xr:uid="{00000000-0005-0000-0000-0000F79E0000}"/>
    <cellStyle name="输出 5 3 2 2 3" xfId="43276" xr:uid="{00000000-0005-0000-0000-0000F89E0000}"/>
    <cellStyle name="输出 5 3 2 3" xfId="20512" xr:uid="{00000000-0005-0000-0000-0000F99E0000}"/>
    <cellStyle name="输出 5 3 2 3 2" xfId="40199" xr:uid="{00000000-0005-0000-0000-0000FA9E0000}"/>
    <cellStyle name="输出 5 3 2 3 3" xfId="43277" xr:uid="{00000000-0005-0000-0000-0000FB9E0000}"/>
    <cellStyle name="输出 5 3 2 4" xfId="40197" xr:uid="{00000000-0005-0000-0000-0000FC9E0000}"/>
    <cellStyle name="输出 5 3 2 5" xfId="43275" xr:uid="{00000000-0005-0000-0000-0000FD9E0000}"/>
    <cellStyle name="输出 5 3 3" xfId="14964" xr:uid="{00000000-0005-0000-0000-0000FE9E0000}"/>
    <cellStyle name="输出 5 3 3 2" xfId="19583" xr:uid="{00000000-0005-0000-0000-0000FF9E0000}"/>
    <cellStyle name="输出 5 3 3 2 2" xfId="36207" xr:uid="{00000000-0005-0000-0000-0000009F0000}"/>
    <cellStyle name="输出 5 3 3 2 3" xfId="42820" xr:uid="{00000000-0005-0000-0000-0000019F0000}"/>
    <cellStyle name="输出 5 3 3 3" xfId="19767" xr:uid="{00000000-0005-0000-0000-0000029F0000}"/>
    <cellStyle name="输出 5 3 3 3 2" xfId="40201" xr:uid="{00000000-0005-0000-0000-0000039F0000}"/>
    <cellStyle name="输出 5 3 3 3 3" xfId="43279" xr:uid="{00000000-0005-0000-0000-0000049F0000}"/>
    <cellStyle name="输出 5 3 3 4" xfId="40200" xr:uid="{00000000-0005-0000-0000-0000059F0000}"/>
    <cellStyle name="输出 5 3 3 5" xfId="43278" xr:uid="{00000000-0005-0000-0000-0000069F0000}"/>
    <cellStyle name="输出 5 3 4" xfId="12860" xr:uid="{00000000-0005-0000-0000-0000079F0000}"/>
    <cellStyle name="输出 5 3 4 2" xfId="19523" xr:uid="{00000000-0005-0000-0000-0000089F0000}"/>
    <cellStyle name="输出 5 3 4 2 2" xfId="34955" xr:uid="{00000000-0005-0000-0000-0000099F0000}"/>
    <cellStyle name="输出 5 3 4 2 3" xfId="42772" xr:uid="{00000000-0005-0000-0000-00000A9F0000}"/>
    <cellStyle name="输出 5 3 4 3" xfId="19768" xr:uid="{00000000-0005-0000-0000-00000B9F0000}"/>
    <cellStyle name="输出 5 3 4 3 2" xfId="34957" xr:uid="{00000000-0005-0000-0000-00000C9F0000}"/>
    <cellStyle name="输出 5 3 4 3 3" xfId="42773" xr:uid="{00000000-0005-0000-0000-00000D9F0000}"/>
    <cellStyle name="输出 5 3 4 4" xfId="34953" xr:uid="{00000000-0005-0000-0000-00000E9F0000}"/>
    <cellStyle name="输出 5 3 4 5" xfId="34304" xr:uid="{00000000-0005-0000-0000-00000F9F0000}"/>
    <cellStyle name="输出 5 3 5" xfId="19787" xr:uid="{00000000-0005-0000-0000-0000109F0000}"/>
    <cellStyle name="输出 5 3 5 2" xfId="34959" xr:uid="{00000000-0005-0000-0000-0000119F0000}"/>
    <cellStyle name="输出 5 3 5 3" xfId="42774" xr:uid="{00000000-0005-0000-0000-0000129F0000}"/>
    <cellStyle name="输出 5 3 6" xfId="20139" xr:uid="{00000000-0005-0000-0000-0000139F0000}"/>
    <cellStyle name="输出 5 3 6 2" xfId="34964" xr:uid="{00000000-0005-0000-0000-0000149F0000}"/>
    <cellStyle name="输出 5 3 6 3" xfId="42775" xr:uid="{00000000-0005-0000-0000-0000159F0000}"/>
    <cellStyle name="输出 5 3 7" xfId="40196" xr:uid="{00000000-0005-0000-0000-0000169F0000}"/>
    <cellStyle name="输出 5 3 8" xfId="43274" xr:uid="{00000000-0005-0000-0000-0000179F0000}"/>
    <cellStyle name="输出 5 4" xfId="6648" xr:uid="{00000000-0005-0000-0000-0000189F0000}"/>
    <cellStyle name="输出 5 4 2" xfId="8167" xr:uid="{00000000-0005-0000-0000-0000199F0000}"/>
    <cellStyle name="输出 5 4 2 2" xfId="19795" xr:uid="{00000000-0005-0000-0000-00001A9F0000}"/>
    <cellStyle name="输出 5 4 2 2 2" xfId="40204" xr:uid="{00000000-0005-0000-0000-00001B9F0000}"/>
    <cellStyle name="输出 5 4 2 2 3" xfId="43282" xr:uid="{00000000-0005-0000-0000-00001C9F0000}"/>
    <cellStyle name="输出 5 4 2 3" xfId="20058" xr:uid="{00000000-0005-0000-0000-00001D9F0000}"/>
    <cellStyle name="输出 5 4 2 3 2" xfId="40205" xr:uid="{00000000-0005-0000-0000-00001E9F0000}"/>
    <cellStyle name="输出 5 4 2 3 3" xfId="43283" xr:uid="{00000000-0005-0000-0000-00001F9F0000}"/>
    <cellStyle name="输出 5 4 2 4" xfId="40203" xr:uid="{00000000-0005-0000-0000-0000209F0000}"/>
    <cellStyle name="输出 5 4 2 5" xfId="43281" xr:uid="{00000000-0005-0000-0000-0000219F0000}"/>
    <cellStyle name="输出 5 4 3" xfId="14965" xr:uid="{00000000-0005-0000-0000-0000229F0000}"/>
    <cellStyle name="输出 5 4 3 2" xfId="19826" xr:uid="{00000000-0005-0000-0000-0000239F0000}"/>
    <cellStyle name="输出 5 4 3 2 2" xfId="20849" xr:uid="{00000000-0005-0000-0000-0000249F0000}"/>
    <cellStyle name="输出 5 4 3 2 3" xfId="23492" xr:uid="{00000000-0005-0000-0000-0000259F0000}"/>
    <cellStyle name="输出 5 4 3 3" xfId="19881" xr:uid="{00000000-0005-0000-0000-0000269F0000}"/>
    <cellStyle name="输出 5 4 3 3 2" xfId="40207" xr:uid="{00000000-0005-0000-0000-0000279F0000}"/>
    <cellStyle name="输出 5 4 3 3 3" xfId="43285" xr:uid="{00000000-0005-0000-0000-0000289F0000}"/>
    <cellStyle name="输出 5 4 3 4" xfId="40206" xr:uid="{00000000-0005-0000-0000-0000299F0000}"/>
    <cellStyle name="输出 5 4 3 5" xfId="43284" xr:uid="{00000000-0005-0000-0000-00002A9F0000}"/>
    <cellStyle name="输出 5 4 4" xfId="20454" xr:uid="{00000000-0005-0000-0000-00002B9F0000}"/>
    <cellStyle name="输出 5 4 4 2" xfId="34976" xr:uid="{00000000-0005-0000-0000-00002C9F0000}"/>
    <cellStyle name="输出 5 4 4 3" xfId="42777" xr:uid="{00000000-0005-0000-0000-00002D9F0000}"/>
    <cellStyle name="输出 5 4 5" xfId="19549" xr:uid="{00000000-0005-0000-0000-00002E9F0000}"/>
    <cellStyle name="输出 5 4 5 2" xfId="34979" xr:uid="{00000000-0005-0000-0000-00002F9F0000}"/>
    <cellStyle name="输出 5 4 5 3" xfId="42778" xr:uid="{00000000-0005-0000-0000-0000309F0000}"/>
    <cellStyle name="输出 5 4 6" xfId="40202" xr:uid="{00000000-0005-0000-0000-0000319F0000}"/>
    <cellStyle name="输出 5 4 7" xfId="43280" xr:uid="{00000000-0005-0000-0000-0000329F0000}"/>
    <cellStyle name="输出 5 5" xfId="8164" xr:uid="{00000000-0005-0000-0000-0000339F0000}"/>
    <cellStyle name="输出 5 5 2" xfId="14967" xr:uid="{00000000-0005-0000-0000-0000349F0000}"/>
    <cellStyle name="输出 5 5 2 2" xfId="40209" xr:uid="{00000000-0005-0000-0000-0000359F0000}"/>
    <cellStyle name="输出 5 5 3" xfId="14966" xr:uid="{00000000-0005-0000-0000-0000369F0000}"/>
    <cellStyle name="输出 5 5 3 2" xfId="19661" xr:uid="{00000000-0005-0000-0000-0000379F0000}"/>
    <cellStyle name="输出 5 5 3 2 2" xfId="40211" xr:uid="{00000000-0005-0000-0000-0000389F0000}"/>
    <cellStyle name="输出 5 5 3 2 3" xfId="43287" xr:uid="{00000000-0005-0000-0000-0000399F0000}"/>
    <cellStyle name="输出 5 5 3 3" xfId="19956" xr:uid="{00000000-0005-0000-0000-00003A9F0000}"/>
    <cellStyle name="输出 5 5 3 3 2" xfId="40212" xr:uid="{00000000-0005-0000-0000-00003B9F0000}"/>
    <cellStyle name="输出 5 5 3 3 3" xfId="43288" xr:uid="{00000000-0005-0000-0000-00003C9F0000}"/>
    <cellStyle name="输出 5 5 3 4" xfId="40210" xr:uid="{00000000-0005-0000-0000-00003D9F0000}"/>
    <cellStyle name="输出 5 5 3 5" xfId="43286" xr:uid="{00000000-0005-0000-0000-00003E9F0000}"/>
    <cellStyle name="输出 5 5 4" xfId="40208" xr:uid="{00000000-0005-0000-0000-00003F9F0000}"/>
    <cellStyle name="输出 5 6" xfId="14968" xr:uid="{00000000-0005-0000-0000-0000409F0000}"/>
    <cellStyle name="输出 5 6 2" xfId="40213" xr:uid="{00000000-0005-0000-0000-0000419F0000}"/>
    <cellStyle name="输出 5 7" xfId="16757" xr:uid="{00000000-0005-0000-0000-0000429F0000}"/>
    <cellStyle name="输出 5 7 2" xfId="40214" xr:uid="{00000000-0005-0000-0000-0000439F0000}"/>
    <cellStyle name="输出 5 7 3" xfId="43289" xr:uid="{00000000-0005-0000-0000-0000449F0000}"/>
    <cellStyle name="输出 5 8" xfId="23579" xr:uid="{00000000-0005-0000-0000-0000459F0000}"/>
    <cellStyle name="输出 6" xfId="461" xr:uid="{00000000-0005-0000-0000-0000469F0000}"/>
    <cellStyle name="输出 6 10" xfId="43290" xr:uid="{00000000-0005-0000-0000-0000479F0000}"/>
    <cellStyle name="输出 6 2" xfId="3692" xr:uid="{00000000-0005-0000-0000-0000489F0000}"/>
    <cellStyle name="输出 6 2 2" xfId="6651" xr:uid="{00000000-0005-0000-0000-0000499F0000}"/>
    <cellStyle name="输出 6 2 2 2" xfId="8168" xr:uid="{00000000-0005-0000-0000-00004A9F0000}"/>
    <cellStyle name="输出 6 2 2 2 2" xfId="20607" xr:uid="{00000000-0005-0000-0000-00004B9F0000}"/>
    <cellStyle name="输出 6 2 2 2 2 2" xfId="36770" xr:uid="{00000000-0005-0000-0000-00004C9F0000}"/>
    <cellStyle name="输出 6 2 2 2 2 3" xfId="41118" xr:uid="{00000000-0005-0000-0000-00004D9F0000}"/>
    <cellStyle name="输出 6 2 2 2 3" xfId="20614" xr:uid="{00000000-0005-0000-0000-00004E9F0000}"/>
    <cellStyle name="输出 6 2 2 2 3 2" xfId="23184" xr:uid="{00000000-0005-0000-0000-00004F9F0000}"/>
    <cellStyle name="输出 6 2 2 2 3 3" xfId="41384" xr:uid="{00000000-0005-0000-0000-0000509F0000}"/>
    <cellStyle name="输出 6 2 2 2 4" xfId="36993" xr:uid="{00000000-0005-0000-0000-0000519F0000}"/>
    <cellStyle name="输出 6 2 2 2 5" xfId="42842" xr:uid="{00000000-0005-0000-0000-0000529F0000}"/>
    <cellStyle name="输出 6 2 2 3" xfId="14969" xr:uid="{00000000-0005-0000-0000-0000539F0000}"/>
    <cellStyle name="输出 6 2 2 3 2" xfId="20080" xr:uid="{00000000-0005-0000-0000-0000549F0000}"/>
    <cellStyle name="输出 6 2 2 3 2 2" xfId="40218" xr:uid="{00000000-0005-0000-0000-0000559F0000}"/>
    <cellStyle name="输出 6 2 2 3 2 3" xfId="43293" xr:uid="{00000000-0005-0000-0000-0000569F0000}"/>
    <cellStyle name="输出 6 2 2 3 3" xfId="20285" xr:uid="{00000000-0005-0000-0000-0000579F0000}"/>
    <cellStyle name="输出 6 2 2 3 3 2" xfId="28992" xr:uid="{00000000-0005-0000-0000-0000589F0000}"/>
    <cellStyle name="输出 6 2 2 3 3 3" xfId="42277" xr:uid="{00000000-0005-0000-0000-0000599F0000}"/>
    <cellStyle name="输出 6 2 2 3 4" xfId="40217" xr:uid="{00000000-0005-0000-0000-00005A9F0000}"/>
    <cellStyle name="输出 6 2 2 3 5" xfId="43292" xr:uid="{00000000-0005-0000-0000-00005B9F0000}"/>
    <cellStyle name="输出 6 2 2 4" xfId="19548" xr:uid="{00000000-0005-0000-0000-00005C9F0000}"/>
    <cellStyle name="输出 6 2 2 4 2" xfId="40219" xr:uid="{00000000-0005-0000-0000-00005D9F0000}"/>
    <cellStyle name="输出 6 2 2 4 3" xfId="43294" xr:uid="{00000000-0005-0000-0000-00005E9F0000}"/>
    <cellStyle name="输出 6 2 2 5" xfId="20346" xr:uid="{00000000-0005-0000-0000-00005F9F0000}"/>
    <cellStyle name="输出 6 2 2 5 2" xfId="40220" xr:uid="{00000000-0005-0000-0000-0000609F0000}"/>
    <cellStyle name="输出 6 2 2 5 3" xfId="43295" xr:uid="{00000000-0005-0000-0000-0000619F0000}"/>
    <cellStyle name="输出 6 2 2 6" xfId="40216" xr:uid="{00000000-0005-0000-0000-0000629F0000}"/>
    <cellStyle name="输出 6 2 2 7" xfId="43291" xr:uid="{00000000-0005-0000-0000-0000639F0000}"/>
    <cellStyle name="输出 6 2 3" xfId="14970" xr:uid="{00000000-0005-0000-0000-0000649F0000}"/>
    <cellStyle name="输出 6 2 3 2" xfId="12530" xr:uid="{00000000-0005-0000-0000-0000659F0000}"/>
    <cellStyle name="输出 6 2 3 2 2" xfId="20092" xr:uid="{00000000-0005-0000-0000-0000669F0000}"/>
    <cellStyle name="输出 6 2 3 2 2 2" xfId="40222" xr:uid="{00000000-0005-0000-0000-0000679F0000}"/>
    <cellStyle name="输出 6 2 3 2 2 3" xfId="43296" xr:uid="{00000000-0005-0000-0000-0000689F0000}"/>
    <cellStyle name="输出 6 2 3 2 3" xfId="19889" xr:uid="{00000000-0005-0000-0000-0000699F0000}"/>
    <cellStyle name="输出 6 2 3 2 3 2" xfId="40223" xr:uid="{00000000-0005-0000-0000-00006A9F0000}"/>
    <cellStyle name="输出 6 2 3 2 3 3" xfId="43297" xr:uid="{00000000-0005-0000-0000-00006B9F0000}"/>
    <cellStyle name="输出 6 2 3 2 4" xfId="33658" xr:uid="{00000000-0005-0000-0000-00006C9F0000}"/>
    <cellStyle name="输出 6 2 3 2 5" xfId="42702" xr:uid="{00000000-0005-0000-0000-00006D9F0000}"/>
    <cellStyle name="输出 6 2 3 3" xfId="40221" xr:uid="{00000000-0005-0000-0000-00006E9F0000}"/>
    <cellStyle name="输出 6 2 4" xfId="14971" xr:uid="{00000000-0005-0000-0000-00006F9F0000}"/>
    <cellStyle name="输出 6 2 4 2" xfId="19613" xr:uid="{00000000-0005-0000-0000-0000709F0000}"/>
    <cellStyle name="输出 6 2 4 2 2" xfId="20843" xr:uid="{00000000-0005-0000-0000-0000719F0000}"/>
    <cellStyle name="输出 6 2 4 2 3" xfId="40855" xr:uid="{00000000-0005-0000-0000-0000729F0000}"/>
    <cellStyle name="输出 6 2 4 3" xfId="20367" xr:uid="{00000000-0005-0000-0000-0000739F0000}"/>
    <cellStyle name="输出 6 2 4 3 2" xfId="40225" xr:uid="{00000000-0005-0000-0000-0000749F0000}"/>
    <cellStyle name="输出 6 2 4 3 3" xfId="43299" xr:uid="{00000000-0005-0000-0000-0000759F0000}"/>
    <cellStyle name="输出 6 2 4 4" xfId="40224" xr:uid="{00000000-0005-0000-0000-0000769F0000}"/>
    <cellStyle name="输出 6 2 4 5" xfId="43298" xr:uid="{00000000-0005-0000-0000-0000779F0000}"/>
    <cellStyle name="输出 6 2 5" xfId="15800" xr:uid="{00000000-0005-0000-0000-0000789F0000}"/>
    <cellStyle name="输出 6 2 5 2" xfId="40226" xr:uid="{00000000-0005-0000-0000-0000799F0000}"/>
    <cellStyle name="输出 6 2 5 3" xfId="43300" xr:uid="{00000000-0005-0000-0000-00007A9F0000}"/>
    <cellStyle name="输出 6 2 6" xfId="20436" xr:uid="{00000000-0005-0000-0000-00007B9F0000}"/>
    <cellStyle name="输出 6 2 6 2" xfId="40227" xr:uid="{00000000-0005-0000-0000-00007C9F0000}"/>
    <cellStyle name="输出 6 2 6 3" xfId="43301" xr:uid="{00000000-0005-0000-0000-00007D9F0000}"/>
    <cellStyle name="输出 6 2 7" xfId="19520" xr:uid="{00000000-0005-0000-0000-00007E9F0000}"/>
    <cellStyle name="输出 6 2 7 2" xfId="32241" xr:uid="{00000000-0005-0000-0000-00007F9F0000}"/>
    <cellStyle name="输出 6 2 7 3" xfId="42653" xr:uid="{00000000-0005-0000-0000-0000809F0000}"/>
    <cellStyle name="输出 6 2 8" xfId="29463" xr:uid="{00000000-0005-0000-0000-0000819F0000}"/>
    <cellStyle name="输出 6 2 9" xfId="42586" xr:uid="{00000000-0005-0000-0000-0000829F0000}"/>
    <cellStyle name="输出 6 3" xfId="6650" xr:uid="{00000000-0005-0000-0000-0000839F0000}"/>
    <cellStyle name="输出 6 3 2" xfId="7748" xr:uid="{00000000-0005-0000-0000-0000849F0000}"/>
    <cellStyle name="输出 6 3 2 2" xfId="19916" xr:uid="{00000000-0005-0000-0000-0000859F0000}"/>
    <cellStyle name="输出 6 3 2 2 2" xfId="36592" xr:uid="{00000000-0005-0000-0000-0000869F0000}"/>
    <cellStyle name="输出 6 3 2 2 3" xfId="42834" xr:uid="{00000000-0005-0000-0000-0000879F0000}"/>
    <cellStyle name="输出 6 3 2 3" xfId="19710" xr:uid="{00000000-0005-0000-0000-0000889F0000}"/>
    <cellStyle name="输出 6 3 2 3 2" xfId="40228" xr:uid="{00000000-0005-0000-0000-0000899F0000}"/>
    <cellStyle name="输出 6 3 2 3 3" xfId="43302" xr:uid="{00000000-0005-0000-0000-00008A9F0000}"/>
    <cellStyle name="输出 6 3 2 4" xfId="21983" xr:uid="{00000000-0005-0000-0000-00008B9F0000}"/>
    <cellStyle name="输出 6 3 2 5" xfId="41140" xr:uid="{00000000-0005-0000-0000-00008C9F0000}"/>
    <cellStyle name="输出 6 3 3" xfId="13333" xr:uid="{00000000-0005-0000-0000-00008D9F0000}"/>
    <cellStyle name="输出 6 3 3 2" xfId="20393" xr:uid="{00000000-0005-0000-0000-00008E9F0000}"/>
    <cellStyle name="输出 6 3 3 2 2" xfId="40229" xr:uid="{00000000-0005-0000-0000-00008F9F0000}"/>
    <cellStyle name="输出 6 3 3 2 3" xfId="43303" xr:uid="{00000000-0005-0000-0000-0000909F0000}"/>
    <cellStyle name="输出 6 3 3 3" xfId="19617" xr:uid="{00000000-0005-0000-0000-0000919F0000}"/>
    <cellStyle name="输出 6 3 3 3 2" xfId="40230" xr:uid="{00000000-0005-0000-0000-0000929F0000}"/>
    <cellStyle name="输出 6 3 3 3 3" xfId="43304" xr:uid="{00000000-0005-0000-0000-0000939F0000}"/>
    <cellStyle name="输出 6 3 3 4" xfId="36285" xr:uid="{00000000-0005-0000-0000-0000949F0000}"/>
    <cellStyle name="输出 6 3 3 5" xfId="42821" xr:uid="{00000000-0005-0000-0000-0000959F0000}"/>
    <cellStyle name="输出 6 3 4" xfId="19976" xr:uid="{00000000-0005-0000-0000-0000969F0000}"/>
    <cellStyle name="输出 6 3 4 2" xfId="35019" xr:uid="{00000000-0005-0000-0000-0000979F0000}"/>
    <cellStyle name="输出 6 3 4 3" xfId="42780" xr:uid="{00000000-0005-0000-0000-0000989F0000}"/>
    <cellStyle name="输出 6 3 5" xfId="19585" xr:uid="{00000000-0005-0000-0000-0000999F0000}"/>
    <cellStyle name="输出 6 3 5 2" xfId="35025" xr:uid="{00000000-0005-0000-0000-00009A9F0000}"/>
    <cellStyle name="输出 6 3 5 3" xfId="42687" xr:uid="{00000000-0005-0000-0000-00009B9F0000}"/>
    <cellStyle name="输出 6 3 6" xfId="36282" xr:uid="{00000000-0005-0000-0000-00009C9F0000}"/>
    <cellStyle name="输出 6 3 7" xfId="42601" xr:uid="{00000000-0005-0000-0000-00009D9F0000}"/>
    <cellStyle name="输出 6 4" xfId="13335" xr:uid="{00000000-0005-0000-0000-00009E9F0000}"/>
    <cellStyle name="输出 6 4 2" xfId="14972" xr:uid="{00000000-0005-0000-0000-00009F9F0000}"/>
    <cellStyle name="输出 6 4 2 2" xfId="20513" xr:uid="{00000000-0005-0000-0000-0000A09F0000}"/>
    <cellStyle name="输出 6 4 2 2 2" xfId="40231" xr:uid="{00000000-0005-0000-0000-0000A19F0000}"/>
    <cellStyle name="输出 6 4 2 2 3" xfId="43305" xr:uid="{00000000-0005-0000-0000-0000A29F0000}"/>
    <cellStyle name="输出 6 4 2 3" xfId="19681" xr:uid="{00000000-0005-0000-0000-0000A39F0000}"/>
    <cellStyle name="输出 6 4 2 3 2" xfId="34919" xr:uid="{00000000-0005-0000-0000-0000A49F0000}"/>
    <cellStyle name="输出 6 4 2 3 3" xfId="42771" xr:uid="{00000000-0005-0000-0000-0000A59F0000}"/>
    <cellStyle name="输出 6 4 2 4" xfId="32239" xr:uid="{00000000-0005-0000-0000-0000A69F0000}"/>
    <cellStyle name="输出 6 4 2 5" xfId="42652" xr:uid="{00000000-0005-0000-0000-0000A79F0000}"/>
    <cellStyle name="输出 6 4 3" xfId="36287" xr:uid="{00000000-0005-0000-0000-0000A89F0000}"/>
    <cellStyle name="输出 6 5" xfId="13338" xr:uid="{00000000-0005-0000-0000-0000A99F0000}"/>
    <cellStyle name="输出 6 5 2" xfId="19508" xr:uid="{00000000-0005-0000-0000-0000AA9F0000}"/>
    <cellStyle name="输出 6 5 2 2" xfId="37223" xr:uid="{00000000-0005-0000-0000-0000AB9F0000}"/>
    <cellStyle name="输出 6 5 2 3" xfId="42844" xr:uid="{00000000-0005-0000-0000-0000AC9F0000}"/>
    <cellStyle name="输出 6 5 3" xfId="20266" xr:uid="{00000000-0005-0000-0000-0000AD9F0000}"/>
    <cellStyle name="输出 6 5 3 2" xfId="40232" xr:uid="{00000000-0005-0000-0000-0000AE9F0000}"/>
    <cellStyle name="输出 6 5 3 3" xfId="43306" xr:uid="{00000000-0005-0000-0000-0000AF9F0000}"/>
    <cellStyle name="输出 6 5 4" xfId="24018" xr:uid="{00000000-0005-0000-0000-0000B09F0000}"/>
    <cellStyle name="输出 6 5 5" xfId="41078" xr:uid="{00000000-0005-0000-0000-0000B19F0000}"/>
    <cellStyle name="输出 6 6" xfId="15808" xr:uid="{00000000-0005-0000-0000-0000B29F0000}"/>
    <cellStyle name="输出 6 6 2" xfId="36290" xr:uid="{00000000-0005-0000-0000-0000B39F0000}"/>
    <cellStyle name="输出 6 6 3" xfId="42823" xr:uid="{00000000-0005-0000-0000-0000B49F0000}"/>
    <cellStyle name="输出 6 7" xfId="20422" xr:uid="{00000000-0005-0000-0000-0000B59F0000}"/>
    <cellStyle name="输出 6 7 2" xfId="25300" xr:uid="{00000000-0005-0000-0000-0000B69F0000}"/>
    <cellStyle name="输出 6 7 3" xfId="41964" xr:uid="{00000000-0005-0000-0000-0000B79F0000}"/>
    <cellStyle name="输出 6 8" xfId="20020" xr:uid="{00000000-0005-0000-0000-0000B89F0000}"/>
    <cellStyle name="输出 6 8 2" xfId="40233" xr:uid="{00000000-0005-0000-0000-0000B99F0000}"/>
    <cellStyle name="输出 6 8 3" xfId="43307" xr:uid="{00000000-0005-0000-0000-0000BA9F0000}"/>
    <cellStyle name="输出 6 9" xfId="40215" xr:uid="{00000000-0005-0000-0000-0000BB9F0000}"/>
    <cellStyle name="输出 7" xfId="2587" xr:uid="{00000000-0005-0000-0000-0000BC9F0000}"/>
    <cellStyle name="输出 7 2" xfId="3693" xr:uid="{00000000-0005-0000-0000-0000BD9F0000}"/>
    <cellStyle name="输出 7 2 2" xfId="6653" xr:uid="{00000000-0005-0000-0000-0000BE9F0000}"/>
    <cellStyle name="输出 7 2 2 2" xfId="8169" xr:uid="{00000000-0005-0000-0000-0000BF9F0000}"/>
    <cellStyle name="输出 7 2 2 2 2" xfId="19532" xr:uid="{00000000-0005-0000-0000-0000C09F0000}"/>
    <cellStyle name="输出 7 2 2 2 2 2" xfId="40236" xr:uid="{00000000-0005-0000-0000-0000C19F0000}"/>
    <cellStyle name="输出 7 2 2 2 2 3" xfId="43310" xr:uid="{00000000-0005-0000-0000-0000C29F0000}"/>
    <cellStyle name="输出 7 2 2 2 3" xfId="19596" xr:uid="{00000000-0005-0000-0000-0000C39F0000}"/>
    <cellStyle name="输出 7 2 2 2 3 2" xfId="23639" xr:uid="{00000000-0005-0000-0000-0000C49F0000}"/>
    <cellStyle name="输出 7 2 2 2 3 3" xfId="41528" xr:uid="{00000000-0005-0000-0000-0000C59F0000}"/>
    <cellStyle name="输出 7 2 2 2 4" xfId="40235" xr:uid="{00000000-0005-0000-0000-0000C69F0000}"/>
    <cellStyle name="输出 7 2 2 2 5" xfId="43309" xr:uid="{00000000-0005-0000-0000-0000C79F0000}"/>
    <cellStyle name="输出 7 2 2 3" xfId="14973" xr:uid="{00000000-0005-0000-0000-0000C89F0000}"/>
    <cellStyle name="输出 7 2 2 3 2" xfId="20337" xr:uid="{00000000-0005-0000-0000-0000C99F0000}"/>
    <cellStyle name="输出 7 2 2 3 2 2" xfId="38376" xr:uid="{00000000-0005-0000-0000-0000CA9F0000}"/>
    <cellStyle name="输出 7 2 2 3 2 3" xfId="42876" xr:uid="{00000000-0005-0000-0000-0000CB9F0000}"/>
    <cellStyle name="输出 7 2 2 3 3" xfId="19903" xr:uid="{00000000-0005-0000-0000-0000CC9F0000}"/>
    <cellStyle name="输出 7 2 2 3 3 2" xfId="38378" xr:uid="{00000000-0005-0000-0000-0000CD9F0000}"/>
    <cellStyle name="输出 7 2 2 3 3 3" xfId="42877" xr:uid="{00000000-0005-0000-0000-0000CE9F0000}"/>
    <cellStyle name="输出 7 2 2 3 4" xfId="40237" xr:uid="{00000000-0005-0000-0000-0000CF9F0000}"/>
    <cellStyle name="输出 7 2 2 3 5" xfId="43311" xr:uid="{00000000-0005-0000-0000-0000D09F0000}"/>
    <cellStyle name="输出 7 2 2 4" xfId="20122" xr:uid="{00000000-0005-0000-0000-0000D19F0000}"/>
    <cellStyle name="输出 7 2 2 4 2" xfId="36914" xr:uid="{00000000-0005-0000-0000-0000D29F0000}"/>
    <cellStyle name="输出 7 2 2 4 3" xfId="42584" xr:uid="{00000000-0005-0000-0000-0000D39F0000}"/>
    <cellStyle name="输出 7 2 2 5" xfId="19648" xr:uid="{00000000-0005-0000-0000-0000D49F0000}"/>
    <cellStyle name="输出 7 2 2 5 2" xfId="36918" xr:uid="{00000000-0005-0000-0000-0000D59F0000}"/>
    <cellStyle name="输出 7 2 2 5 3" xfId="42841" xr:uid="{00000000-0005-0000-0000-0000D69F0000}"/>
    <cellStyle name="输出 7 2 2 6" xfId="39787" xr:uid="{00000000-0005-0000-0000-0000D79F0000}"/>
    <cellStyle name="输出 7 2 2 7" xfId="43106" xr:uid="{00000000-0005-0000-0000-0000D89F0000}"/>
    <cellStyle name="输出 7 2 3" xfId="14810" xr:uid="{00000000-0005-0000-0000-0000D99F0000}"/>
    <cellStyle name="输出 7 2 3 2" xfId="20396" xr:uid="{00000000-0005-0000-0000-0000DA9F0000}"/>
    <cellStyle name="输出 7 2 3 2 2" xfId="40238" xr:uid="{00000000-0005-0000-0000-0000DB9F0000}"/>
    <cellStyle name="输出 7 2 3 2 3" xfId="43312" xr:uid="{00000000-0005-0000-0000-0000DC9F0000}"/>
    <cellStyle name="输出 7 2 3 3" xfId="20538" xr:uid="{00000000-0005-0000-0000-0000DD9F0000}"/>
    <cellStyle name="输出 7 2 3 3 2" xfId="40239" xr:uid="{00000000-0005-0000-0000-0000DE9F0000}"/>
    <cellStyle name="输出 7 2 3 3 3" xfId="43313" xr:uid="{00000000-0005-0000-0000-0000DF9F0000}"/>
    <cellStyle name="输出 7 2 3 4" xfId="39789" xr:uid="{00000000-0005-0000-0000-0000E09F0000}"/>
    <cellStyle name="输出 7 2 3 5" xfId="43107" xr:uid="{00000000-0005-0000-0000-0000E19F0000}"/>
    <cellStyle name="输出 7 2 4" xfId="14974" xr:uid="{00000000-0005-0000-0000-0000E29F0000}"/>
    <cellStyle name="输出 7 2 4 2" xfId="20242" xr:uid="{00000000-0005-0000-0000-0000E39F0000}"/>
    <cellStyle name="输出 7 2 4 2 2" xfId="40241" xr:uid="{00000000-0005-0000-0000-0000E49F0000}"/>
    <cellStyle name="输出 7 2 4 2 3" xfId="43315" xr:uid="{00000000-0005-0000-0000-0000E59F0000}"/>
    <cellStyle name="输出 7 2 4 3" xfId="19792" xr:uid="{00000000-0005-0000-0000-0000E69F0000}"/>
    <cellStyle name="输出 7 2 4 3 2" xfId="40242" xr:uid="{00000000-0005-0000-0000-0000E79F0000}"/>
    <cellStyle name="输出 7 2 4 3 3" xfId="43316" xr:uid="{00000000-0005-0000-0000-0000E89F0000}"/>
    <cellStyle name="输出 7 2 4 4" xfId="40240" xr:uid="{00000000-0005-0000-0000-0000E99F0000}"/>
    <cellStyle name="输出 7 2 4 5" xfId="43314" xr:uid="{00000000-0005-0000-0000-0000EA9F0000}"/>
    <cellStyle name="输出 7 2 5" xfId="20602" xr:uid="{00000000-0005-0000-0000-0000EB9F0000}"/>
    <cellStyle name="输出 7 2 5 2" xfId="40243" xr:uid="{00000000-0005-0000-0000-0000EC9F0000}"/>
    <cellStyle name="输出 7 2 5 3" xfId="43317" xr:uid="{00000000-0005-0000-0000-0000ED9F0000}"/>
    <cellStyle name="输出 7 2 6" xfId="20191" xr:uid="{00000000-0005-0000-0000-0000EE9F0000}"/>
    <cellStyle name="输出 7 2 6 2" xfId="31973" xr:uid="{00000000-0005-0000-0000-0000EF9F0000}"/>
    <cellStyle name="输出 7 2 6 3" xfId="42639" xr:uid="{00000000-0005-0000-0000-0000F09F0000}"/>
    <cellStyle name="输出 7 2 7" xfId="29665" xr:uid="{00000000-0005-0000-0000-0000F19F0000}"/>
    <cellStyle name="输出 7 2 8" xfId="41509" xr:uid="{00000000-0005-0000-0000-0000F29F0000}"/>
    <cellStyle name="输出 7 3" xfId="6652" xr:uid="{00000000-0005-0000-0000-0000F39F0000}"/>
    <cellStyle name="输出 7 3 2" xfId="8170" xr:uid="{00000000-0005-0000-0000-0000F49F0000}"/>
    <cellStyle name="输出 7 3 2 2" xfId="20437" xr:uid="{00000000-0005-0000-0000-0000F59F0000}"/>
    <cellStyle name="输出 7 3 2 2 2" xfId="31517" xr:uid="{00000000-0005-0000-0000-0000F69F0000}"/>
    <cellStyle name="输出 7 3 2 2 3" xfId="42631" xr:uid="{00000000-0005-0000-0000-0000F79F0000}"/>
    <cellStyle name="输出 7 3 2 3" xfId="19778" xr:uid="{00000000-0005-0000-0000-0000F89F0000}"/>
    <cellStyle name="输出 7 3 2 3 2" xfId="31519" xr:uid="{00000000-0005-0000-0000-0000F99F0000}"/>
    <cellStyle name="输出 7 3 2 3 3" xfId="40877" xr:uid="{00000000-0005-0000-0000-0000FA9F0000}"/>
    <cellStyle name="输出 7 3 2 4" xfId="31514" xr:uid="{00000000-0005-0000-0000-0000FB9F0000}"/>
    <cellStyle name="输出 7 3 2 5" xfId="42630" xr:uid="{00000000-0005-0000-0000-0000FC9F0000}"/>
    <cellStyle name="输出 7 3 3" xfId="14975" xr:uid="{00000000-0005-0000-0000-0000FD9F0000}"/>
    <cellStyle name="输出 7 3 3 2" xfId="20187" xr:uid="{00000000-0005-0000-0000-0000FE9F0000}"/>
    <cellStyle name="输出 7 3 3 2 2" xfId="29200" xr:uid="{00000000-0005-0000-0000-0000FF9F0000}"/>
    <cellStyle name="输出 7 3 3 2 3" xfId="42568" xr:uid="{00000000-0005-0000-0000-000000A00000}"/>
    <cellStyle name="输出 7 3 3 3" xfId="20536" xr:uid="{00000000-0005-0000-0000-000001A00000}"/>
    <cellStyle name="输出 7 3 3 3 2" xfId="29202" xr:uid="{00000000-0005-0000-0000-000002A00000}"/>
    <cellStyle name="输出 7 3 3 3 3" xfId="42569" xr:uid="{00000000-0005-0000-0000-000003A00000}"/>
    <cellStyle name="输出 7 3 3 4" xfId="39791" xr:uid="{00000000-0005-0000-0000-000004A00000}"/>
    <cellStyle name="输出 7 3 3 5" xfId="43108" xr:uid="{00000000-0005-0000-0000-000005A00000}"/>
    <cellStyle name="输出 7 3 4" xfId="20426" xr:uid="{00000000-0005-0000-0000-000006A00000}"/>
    <cellStyle name="输出 7 3 4 2" xfId="35095" xr:uid="{00000000-0005-0000-0000-000007A00000}"/>
    <cellStyle name="输出 7 3 4 3" xfId="42782" xr:uid="{00000000-0005-0000-0000-000008A00000}"/>
    <cellStyle name="输出 7 3 5" xfId="20044" xr:uid="{00000000-0005-0000-0000-000009A00000}"/>
    <cellStyle name="输出 7 3 5 2" xfId="35097" xr:uid="{00000000-0005-0000-0000-00000AA00000}"/>
    <cellStyle name="输出 7 3 5 3" xfId="41071" xr:uid="{00000000-0005-0000-0000-00000BA00000}"/>
    <cellStyle name="输出 7 3 6" xfId="29668" xr:uid="{00000000-0005-0000-0000-00000CA00000}"/>
    <cellStyle name="输出 7 3 7" xfId="42111" xr:uid="{00000000-0005-0000-0000-00000DA00000}"/>
    <cellStyle name="输出 7 4" xfId="13340" xr:uid="{00000000-0005-0000-0000-00000EA00000}"/>
    <cellStyle name="输出 7 4 2" xfId="20067" xr:uid="{00000000-0005-0000-0000-00000FA00000}"/>
    <cellStyle name="输出 7 4 2 2" xfId="40244" xr:uid="{00000000-0005-0000-0000-000010A00000}"/>
    <cellStyle name="输出 7 4 2 3" xfId="43318" xr:uid="{00000000-0005-0000-0000-000011A00000}"/>
    <cellStyle name="输出 7 4 3" xfId="19918" xr:uid="{00000000-0005-0000-0000-000012A00000}"/>
    <cellStyle name="输出 7 4 3 2" xfId="40245" xr:uid="{00000000-0005-0000-0000-000013A00000}"/>
    <cellStyle name="输出 7 4 3 3" xfId="43319" xr:uid="{00000000-0005-0000-0000-000014A00000}"/>
    <cellStyle name="输出 7 4 4" xfId="29672" xr:uid="{00000000-0005-0000-0000-000015A00000}"/>
    <cellStyle name="输出 7 4 5" xfId="42112" xr:uid="{00000000-0005-0000-0000-000016A00000}"/>
    <cellStyle name="输出 7 5" xfId="14976" xr:uid="{00000000-0005-0000-0000-000017A00000}"/>
    <cellStyle name="输出 7 5 2" xfId="20237" xr:uid="{00000000-0005-0000-0000-000018A00000}"/>
    <cellStyle name="输出 7 5 2 2" xfId="40246" xr:uid="{00000000-0005-0000-0000-000019A00000}"/>
    <cellStyle name="输出 7 5 2 3" xfId="43320" xr:uid="{00000000-0005-0000-0000-00001AA00000}"/>
    <cellStyle name="输出 7 5 3" xfId="20239" xr:uid="{00000000-0005-0000-0000-00001BA00000}"/>
    <cellStyle name="输出 7 5 3 2" xfId="31061" xr:uid="{00000000-0005-0000-0000-00001CA00000}"/>
    <cellStyle name="输出 7 5 3 3" xfId="42616" xr:uid="{00000000-0005-0000-0000-00001DA00000}"/>
    <cellStyle name="输出 7 5 4" xfId="39793" xr:uid="{00000000-0005-0000-0000-00001EA00000}"/>
    <cellStyle name="输出 7 5 5" xfId="43109" xr:uid="{00000000-0005-0000-0000-00001FA00000}"/>
    <cellStyle name="输出 7 6" xfId="20012" xr:uid="{00000000-0005-0000-0000-000020A00000}"/>
    <cellStyle name="输出 7 6 2" xfId="39795" xr:uid="{00000000-0005-0000-0000-000021A00000}"/>
    <cellStyle name="输出 7 6 3" xfId="43111" xr:uid="{00000000-0005-0000-0000-000022A00000}"/>
    <cellStyle name="输出 7 7" xfId="20653" xr:uid="{00000000-0005-0000-0000-000023A00000}"/>
    <cellStyle name="输出 7 7 2" xfId="40247" xr:uid="{00000000-0005-0000-0000-000024A00000}"/>
    <cellStyle name="输出 7 7 3" xfId="43321" xr:uid="{00000000-0005-0000-0000-000025A00000}"/>
    <cellStyle name="输出 7 8" xfId="40234" xr:uid="{00000000-0005-0000-0000-000026A00000}"/>
    <cellStyle name="输出 7 9" xfId="43308" xr:uid="{00000000-0005-0000-0000-000027A00000}"/>
    <cellStyle name="输出 8" xfId="2082" xr:uid="{00000000-0005-0000-0000-000028A00000}"/>
    <cellStyle name="输出 8 2" xfId="1871" xr:uid="{00000000-0005-0000-0000-000029A00000}"/>
    <cellStyle name="输出 8 2 2" xfId="6655" xr:uid="{00000000-0005-0000-0000-00002AA00000}"/>
    <cellStyle name="输出 8 2 2 2" xfId="8171" xr:uid="{00000000-0005-0000-0000-00002BA00000}"/>
    <cellStyle name="输出 8 2 2 2 2" xfId="19806" xr:uid="{00000000-0005-0000-0000-00002CA00000}"/>
    <cellStyle name="输出 8 2 2 2 2 2" xfId="40248" xr:uid="{00000000-0005-0000-0000-00002DA00000}"/>
    <cellStyle name="输出 8 2 2 2 2 3" xfId="43322" xr:uid="{00000000-0005-0000-0000-00002EA00000}"/>
    <cellStyle name="输出 8 2 2 2 3" xfId="19599" xr:uid="{00000000-0005-0000-0000-00002FA00000}"/>
    <cellStyle name="输出 8 2 2 2 3 2" xfId="23819" xr:uid="{00000000-0005-0000-0000-000030A00000}"/>
    <cellStyle name="输出 8 2 2 2 3 3" xfId="41272" xr:uid="{00000000-0005-0000-0000-000031A00000}"/>
    <cellStyle name="输出 8 2 2 2 4" xfId="22139" xr:uid="{00000000-0005-0000-0000-000032A00000}"/>
    <cellStyle name="输出 8 2 2 2 5" xfId="40896" xr:uid="{00000000-0005-0000-0000-000033A00000}"/>
    <cellStyle name="输出 8 2 2 3" xfId="13437" xr:uid="{00000000-0005-0000-0000-000034A00000}"/>
    <cellStyle name="输出 8 2 2 3 2" xfId="19667" xr:uid="{00000000-0005-0000-0000-000035A00000}"/>
    <cellStyle name="输出 8 2 2 3 2 2" xfId="34410" xr:uid="{00000000-0005-0000-0000-000036A00000}"/>
    <cellStyle name="输出 8 2 2 3 2 3" xfId="42728" xr:uid="{00000000-0005-0000-0000-000037A00000}"/>
    <cellStyle name="输出 8 2 2 3 3" xfId="19944" xr:uid="{00000000-0005-0000-0000-000038A00000}"/>
    <cellStyle name="输出 8 2 2 3 3 2" xfId="36523" xr:uid="{00000000-0005-0000-0000-000039A00000}"/>
    <cellStyle name="输出 8 2 2 3 3 3" xfId="42830" xr:uid="{00000000-0005-0000-0000-00003AA00000}"/>
    <cellStyle name="输出 8 2 2 3 4" xfId="21054" xr:uid="{00000000-0005-0000-0000-00003BA00000}"/>
    <cellStyle name="输出 8 2 2 3 5" xfId="40900" xr:uid="{00000000-0005-0000-0000-00003CA00000}"/>
    <cellStyle name="输出 8 2 2 4" xfId="20380" xr:uid="{00000000-0005-0000-0000-00003DA00000}"/>
    <cellStyle name="输出 8 2 2 4 2" xfId="36527" xr:uid="{00000000-0005-0000-0000-00003EA00000}"/>
    <cellStyle name="输出 8 2 2 4 3" xfId="41574" xr:uid="{00000000-0005-0000-0000-00003FA00000}"/>
    <cellStyle name="输出 8 2 2 5" xfId="20078" xr:uid="{00000000-0005-0000-0000-000040A00000}"/>
    <cellStyle name="输出 8 2 2 5 2" xfId="36529" xr:uid="{00000000-0005-0000-0000-000041A00000}"/>
    <cellStyle name="输出 8 2 2 5 3" xfId="41575" xr:uid="{00000000-0005-0000-0000-000042A00000}"/>
    <cellStyle name="输出 8 2 2 6" xfId="35605" xr:uid="{00000000-0005-0000-0000-000043A00000}"/>
    <cellStyle name="输出 8 2 2 7" xfId="42162" xr:uid="{00000000-0005-0000-0000-000044A00000}"/>
    <cellStyle name="输出 8 2 3" xfId="13046" xr:uid="{00000000-0005-0000-0000-000045A00000}"/>
    <cellStyle name="输出 8 2 3 2" xfId="19970" xr:uid="{00000000-0005-0000-0000-000046A00000}"/>
    <cellStyle name="输出 8 2 3 2 2" xfId="38533" xr:uid="{00000000-0005-0000-0000-000047A00000}"/>
    <cellStyle name="输出 8 2 3 2 3" xfId="42885" xr:uid="{00000000-0005-0000-0000-000048A00000}"/>
    <cellStyle name="输出 8 2 3 3" xfId="19693" xr:uid="{00000000-0005-0000-0000-000049A00000}"/>
    <cellStyle name="输出 8 2 3 3 2" xfId="33151" xr:uid="{00000000-0005-0000-0000-00004AA00000}"/>
    <cellStyle name="输出 8 2 3 3 3" xfId="42684" xr:uid="{00000000-0005-0000-0000-00004BA00000}"/>
    <cellStyle name="输出 8 2 3 4" xfId="35607" xr:uid="{00000000-0005-0000-0000-00004CA00000}"/>
    <cellStyle name="输出 8 2 3 5" xfId="41106" xr:uid="{00000000-0005-0000-0000-00004DA00000}"/>
    <cellStyle name="输出 8 2 4" xfId="11012" xr:uid="{00000000-0005-0000-0000-00004EA00000}"/>
    <cellStyle name="输出 8 2 4 2" xfId="20186" xr:uid="{00000000-0005-0000-0000-00004FA00000}"/>
    <cellStyle name="输出 8 2 4 2 2" xfId="40249" xr:uid="{00000000-0005-0000-0000-000050A00000}"/>
    <cellStyle name="输出 8 2 4 2 3" xfId="43323" xr:uid="{00000000-0005-0000-0000-000051A00000}"/>
    <cellStyle name="输出 8 2 4 3" xfId="20612" xr:uid="{00000000-0005-0000-0000-000052A00000}"/>
    <cellStyle name="输出 8 2 4 3 2" xfId="40250" xr:uid="{00000000-0005-0000-0000-000053A00000}"/>
    <cellStyle name="输出 8 2 4 3 3" xfId="43324" xr:uid="{00000000-0005-0000-0000-000054A00000}"/>
    <cellStyle name="输出 8 2 4 4" xfId="22152" xr:uid="{00000000-0005-0000-0000-000055A00000}"/>
    <cellStyle name="输出 8 2 4 5" xfId="41095" xr:uid="{00000000-0005-0000-0000-000056A00000}"/>
    <cellStyle name="输出 8 2 5" xfId="20170" xr:uid="{00000000-0005-0000-0000-000057A00000}"/>
    <cellStyle name="输出 8 2 5 2" xfId="40251" xr:uid="{00000000-0005-0000-0000-000058A00000}"/>
    <cellStyle name="输出 8 2 5 3" xfId="43325" xr:uid="{00000000-0005-0000-0000-000059A00000}"/>
    <cellStyle name="输出 8 2 6" xfId="20208" xr:uid="{00000000-0005-0000-0000-00005AA00000}"/>
    <cellStyle name="输出 8 2 6 2" xfId="25600" xr:uid="{00000000-0005-0000-0000-00005BA00000}"/>
    <cellStyle name="输出 8 2 6 3" xfId="42020" xr:uid="{00000000-0005-0000-0000-00005CA00000}"/>
    <cellStyle name="输出 8 2 7" xfId="35602" xr:uid="{00000000-0005-0000-0000-00005DA00000}"/>
    <cellStyle name="输出 8 2 8" xfId="42116" xr:uid="{00000000-0005-0000-0000-00005EA00000}"/>
    <cellStyle name="输出 8 3" xfId="6654" xr:uid="{00000000-0005-0000-0000-00005FA00000}"/>
    <cellStyle name="输出 8 3 2" xfId="8172" xr:uid="{00000000-0005-0000-0000-000060A00000}"/>
    <cellStyle name="输出 8 3 2 2" xfId="20576" xr:uid="{00000000-0005-0000-0000-000061A00000}"/>
    <cellStyle name="输出 8 3 2 2 2" xfId="23425" xr:uid="{00000000-0005-0000-0000-000062A00000}"/>
    <cellStyle name="输出 8 3 2 2 3" xfId="41454" xr:uid="{00000000-0005-0000-0000-000063A00000}"/>
    <cellStyle name="输出 8 3 2 3" xfId="20519" xr:uid="{00000000-0005-0000-0000-000064A00000}"/>
    <cellStyle name="输出 8 3 2 3 2" xfId="40253" xr:uid="{00000000-0005-0000-0000-000065A00000}"/>
    <cellStyle name="输出 8 3 2 3 3" xfId="43327" xr:uid="{00000000-0005-0000-0000-000066A00000}"/>
    <cellStyle name="输出 8 3 2 4" xfId="40252" xr:uid="{00000000-0005-0000-0000-000067A00000}"/>
    <cellStyle name="输出 8 3 2 5" xfId="43326" xr:uid="{00000000-0005-0000-0000-000068A00000}"/>
    <cellStyle name="输出 8 3 3" xfId="14977" xr:uid="{00000000-0005-0000-0000-000069A00000}"/>
    <cellStyle name="输出 8 3 3 2" xfId="19893" xr:uid="{00000000-0005-0000-0000-00006AA00000}"/>
    <cellStyle name="输出 8 3 3 2 2" xfId="40255" xr:uid="{00000000-0005-0000-0000-00006BA00000}"/>
    <cellStyle name="输出 8 3 3 2 3" xfId="43329" xr:uid="{00000000-0005-0000-0000-00006CA00000}"/>
    <cellStyle name="输出 8 3 3 3" xfId="20551" xr:uid="{00000000-0005-0000-0000-00006DA00000}"/>
    <cellStyle name="输出 8 3 3 3 2" xfId="22401" xr:uid="{00000000-0005-0000-0000-00006EA00000}"/>
    <cellStyle name="输出 8 3 3 3 3" xfId="41217" xr:uid="{00000000-0005-0000-0000-00006FA00000}"/>
    <cellStyle name="输出 8 3 3 4" xfId="40254" xr:uid="{00000000-0005-0000-0000-000070A00000}"/>
    <cellStyle name="输出 8 3 3 5" xfId="43328" xr:uid="{00000000-0005-0000-0000-000071A00000}"/>
    <cellStyle name="输出 8 3 4" xfId="19852" xr:uid="{00000000-0005-0000-0000-000072A00000}"/>
    <cellStyle name="输出 8 3 4 2" xfId="27945" xr:uid="{00000000-0005-0000-0000-000073A00000}"/>
    <cellStyle name="输出 8 3 4 3" xfId="42171" xr:uid="{00000000-0005-0000-0000-000074A00000}"/>
    <cellStyle name="输出 8 3 5" xfId="20622" xr:uid="{00000000-0005-0000-0000-000075A00000}"/>
    <cellStyle name="输出 8 3 5 2" xfId="27949" xr:uid="{00000000-0005-0000-0000-000076A00000}"/>
    <cellStyle name="输出 8 3 5 3" xfId="40922" xr:uid="{00000000-0005-0000-0000-000077A00000}"/>
    <cellStyle name="输出 8 3 6" xfId="35609" xr:uid="{00000000-0005-0000-0000-000078A00000}"/>
    <cellStyle name="输出 8 3 7" xfId="42117" xr:uid="{00000000-0005-0000-0000-000079A00000}"/>
    <cellStyle name="输出 8 4" xfId="13049" xr:uid="{00000000-0005-0000-0000-00007AA00000}"/>
    <cellStyle name="输出 8 4 2" xfId="20387" xr:uid="{00000000-0005-0000-0000-00007BA00000}"/>
    <cellStyle name="输出 8 4 2 2" xfId="40256" xr:uid="{00000000-0005-0000-0000-00007CA00000}"/>
    <cellStyle name="输出 8 4 2 3" xfId="43330" xr:uid="{00000000-0005-0000-0000-00007DA00000}"/>
    <cellStyle name="输出 8 4 3" xfId="19974" xr:uid="{00000000-0005-0000-0000-00007EA00000}"/>
    <cellStyle name="输出 8 4 3 2" xfId="40257" xr:uid="{00000000-0005-0000-0000-00007FA00000}"/>
    <cellStyle name="输出 8 4 3 3" xfId="43331" xr:uid="{00000000-0005-0000-0000-000080A00000}"/>
    <cellStyle name="输出 8 4 4" xfId="35612" xr:uid="{00000000-0005-0000-0000-000081A00000}"/>
    <cellStyle name="输出 8 4 5" xfId="42526" xr:uid="{00000000-0005-0000-0000-000082A00000}"/>
    <cellStyle name="输出 8 5" xfId="14978" xr:uid="{00000000-0005-0000-0000-000083A00000}"/>
    <cellStyle name="输出 8 5 2" xfId="20420" xr:uid="{00000000-0005-0000-0000-000084A00000}"/>
    <cellStyle name="输出 8 5 2 2" xfId="28786" xr:uid="{00000000-0005-0000-0000-000085A00000}"/>
    <cellStyle name="输出 8 5 2 3" xfId="42183" xr:uid="{00000000-0005-0000-0000-000086A00000}"/>
    <cellStyle name="输出 8 5 3" xfId="20541" xr:uid="{00000000-0005-0000-0000-000087A00000}"/>
    <cellStyle name="输出 8 5 3 2" xfId="40258" xr:uid="{00000000-0005-0000-0000-000088A00000}"/>
    <cellStyle name="输出 8 5 3 3" xfId="43332" xr:uid="{00000000-0005-0000-0000-000089A00000}"/>
    <cellStyle name="输出 8 5 4" xfId="35615" xr:uid="{00000000-0005-0000-0000-00008AA00000}"/>
    <cellStyle name="输出 8 5 5" xfId="42806" xr:uid="{00000000-0005-0000-0000-00008BA00000}"/>
    <cellStyle name="输出 8 6" xfId="20360" xr:uid="{00000000-0005-0000-0000-00008CA00000}"/>
    <cellStyle name="输出 8 6 2" xfId="39804" xr:uid="{00000000-0005-0000-0000-00008DA00000}"/>
    <cellStyle name="输出 8 6 3" xfId="43113" xr:uid="{00000000-0005-0000-0000-00008EA00000}"/>
    <cellStyle name="输出 8 7" xfId="19927" xr:uid="{00000000-0005-0000-0000-00008FA00000}"/>
    <cellStyle name="输出 8 7 2" xfId="40259" xr:uid="{00000000-0005-0000-0000-000090A00000}"/>
    <cellStyle name="输出 8 7 3" xfId="43333" xr:uid="{00000000-0005-0000-0000-000091A00000}"/>
    <cellStyle name="输出 8 8" xfId="35600" xr:uid="{00000000-0005-0000-0000-000092A00000}"/>
    <cellStyle name="输出 8 9" xfId="41511" xr:uid="{00000000-0005-0000-0000-000093A00000}"/>
    <cellStyle name="输出 9" xfId="3158" xr:uid="{00000000-0005-0000-0000-000094A00000}"/>
    <cellStyle name="输出 9 2" xfId="793" xr:uid="{00000000-0005-0000-0000-000095A00000}"/>
    <cellStyle name="输出 9 2 2" xfId="6657" xr:uid="{00000000-0005-0000-0000-000096A00000}"/>
    <cellStyle name="输出 9 2 2 2" xfId="8173" xr:uid="{00000000-0005-0000-0000-000097A00000}"/>
    <cellStyle name="输出 9 2 2 2 2" xfId="19857" xr:uid="{00000000-0005-0000-0000-000098A00000}"/>
    <cellStyle name="输出 9 2 2 2 2 2" xfId="23345" xr:uid="{00000000-0005-0000-0000-000099A00000}"/>
    <cellStyle name="输出 9 2 2 2 2 3" xfId="41438" xr:uid="{00000000-0005-0000-0000-00009AA00000}"/>
    <cellStyle name="输出 9 2 2 2 3" xfId="20323" xr:uid="{00000000-0005-0000-0000-00009BA00000}"/>
    <cellStyle name="输出 9 2 2 2 3 2" xfId="24519" xr:uid="{00000000-0005-0000-0000-00009CA00000}"/>
    <cellStyle name="输出 9 2 2 2 3 3" xfId="41268" xr:uid="{00000000-0005-0000-0000-00009DA00000}"/>
    <cellStyle name="输出 9 2 2 2 4" xfId="40261" xr:uid="{00000000-0005-0000-0000-00009EA00000}"/>
    <cellStyle name="输出 9 2 2 2 5" xfId="43335" xr:uid="{00000000-0005-0000-0000-00009FA00000}"/>
    <cellStyle name="输出 9 2 2 3" xfId="14979" xr:uid="{00000000-0005-0000-0000-0000A0A00000}"/>
    <cellStyle name="输出 9 2 2 3 2" xfId="20629" xr:uid="{00000000-0005-0000-0000-0000A1A00000}"/>
    <cellStyle name="输出 9 2 2 3 2 2" xfId="40263" xr:uid="{00000000-0005-0000-0000-0000A2A00000}"/>
    <cellStyle name="输出 9 2 2 3 2 3" xfId="43337" xr:uid="{00000000-0005-0000-0000-0000A3A00000}"/>
    <cellStyle name="输出 9 2 2 3 3" xfId="20288" xr:uid="{00000000-0005-0000-0000-0000A4A00000}"/>
    <cellStyle name="输出 9 2 2 3 3 2" xfId="40264" xr:uid="{00000000-0005-0000-0000-0000A5A00000}"/>
    <cellStyle name="输出 9 2 2 3 3 3" xfId="43338" xr:uid="{00000000-0005-0000-0000-0000A6A00000}"/>
    <cellStyle name="输出 9 2 2 3 4" xfId="40262" xr:uid="{00000000-0005-0000-0000-0000A7A00000}"/>
    <cellStyle name="输出 9 2 2 3 5" xfId="43336" xr:uid="{00000000-0005-0000-0000-0000A8A00000}"/>
    <cellStyle name="输出 9 2 2 4" xfId="19567" xr:uid="{00000000-0005-0000-0000-0000A9A00000}"/>
    <cellStyle name="输出 9 2 2 4 2" xfId="40265" xr:uid="{00000000-0005-0000-0000-0000AAA00000}"/>
    <cellStyle name="输出 9 2 2 4 3" xfId="43339" xr:uid="{00000000-0005-0000-0000-0000ABA00000}"/>
    <cellStyle name="输出 9 2 2 5" xfId="20388" xr:uid="{00000000-0005-0000-0000-0000ACA00000}"/>
    <cellStyle name="输出 9 2 2 5 2" xfId="40266" xr:uid="{00000000-0005-0000-0000-0000ADA00000}"/>
    <cellStyle name="输出 9 2 2 5 3" xfId="43340" xr:uid="{00000000-0005-0000-0000-0000AEA00000}"/>
    <cellStyle name="输出 9 2 2 6" xfId="39816" xr:uid="{00000000-0005-0000-0000-0000AFA00000}"/>
    <cellStyle name="输出 9 2 2 7" xfId="43116" xr:uid="{00000000-0005-0000-0000-0000B0A00000}"/>
    <cellStyle name="输出 9 2 3" xfId="14980" xr:uid="{00000000-0005-0000-0000-0000B1A00000}"/>
    <cellStyle name="输出 9 2 3 2" xfId="19738" xr:uid="{00000000-0005-0000-0000-0000B2A00000}"/>
    <cellStyle name="输出 9 2 3 2 2" xfId="40267" xr:uid="{00000000-0005-0000-0000-0000B3A00000}"/>
    <cellStyle name="输出 9 2 3 2 3" xfId="43341" xr:uid="{00000000-0005-0000-0000-0000B4A00000}"/>
    <cellStyle name="输出 9 2 3 3" xfId="19947" xr:uid="{00000000-0005-0000-0000-0000B5A00000}"/>
    <cellStyle name="输出 9 2 3 3 2" xfId="40268" xr:uid="{00000000-0005-0000-0000-0000B6A00000}"/>
    <cellStyle name="输出 9 2 3 3 3" xfId="43342" xr:uid="{00000000-0005-0000-0000-0000B7A00000}"/>
    <cellStyle name="输出 9 2 3 4" xfId="39818" xr:uid="{00000000-0005-0000-0000-0000B8A00000}"/>
    <cellStyle name="输出 9 2 3 5" xfId="43117" xr:uid="{00000000-0005-0000-0000-0000B9A00000}"/>
    <cellStyle name="输出 9 2 4" xfId="14981" xr:uid="{00000000-0005-0000-0000-0000BAA00000}"/>
    <cellStyle name="输出 9 2 4 2" xfId="20084" xr:uid="{00000000-0005-0000-0000-0000BBA00000}"/>
    <cellStyle name="输出 9 2 4 2 2" xfId="40270" xr:uid="{00000000-0005-0000-0000-0000BCA00000}"/>
    <cellStyle name="输出 9 2 4 2 3" xfId="43344" xr:uid="{00000000-0005-0000-0000-0000BDA00000}"/>
    <cellStyle name="输出 9 2 4 3" xfId="19772" xr:uid="{00000000-0005-0000-0000-0000BEA00000}"/>
    <cellStyle name="输出 9 2 4 3 2" xfId="40271" xr:uid="{00000000-0005-0000-0000-0000BFA00000}"/>
    <cellStyle name="输出 9 2 4 3 3" xfId="43345" xr:uid="{00000000-0005-0000-0000-0000C0A00000}"/>
    <cellStyle name="输出 9 2 4 4" xfId="40269" xr:uid="{00000000-0005-0000-0000-0000C1A00000}"/>
    <cellStyle name="输出 9 2 4 5" xfId="43343" xr:uid="{00000000-0005-0000-0000-0000C2A00000}"/>
    <cellStyle name="输出 9 2 5" xfId="20468" xr:uid="{00000000-0005-0000-0000-0000C3A00000}"/>
    <cellStyle name="输出 9 2 5 2" xfId="40272" xr:uid="{00000000-0005-0000-0000-0000C4A00000}"/>
    <cellStyle name="输出 9 2 5 3" xfId="43346" xr:uid="{00000000-0005-0000-0000-0000C5A00000}"/>
    <cellStyle name="输出 9 2 6" xfId="19785" xr:uid="{00000000-0005-0000-0000-0000C6A00000}"/>
    <cellStyle name="输出 9 2 6 2" xfId="40273" xr:uid="{00000000-0005-0000-0000-0000C7A00000}"/>
    <cellStyle name="输出 9 2 6 3" xfId="43347" xr:uid="{00000000-0005-0000-0000-0000C8A00000}"/>
    <cellStyle name="输出 9 2 7" xfId="39814" xr:uid="{00000000-0005-0000-0000-0000C9A00000}"/>
    <cellStyle name="输出 9 2 8" xfId="43115" xr:uid="{00000000-0005-0000-0000-0000CAA00000}"/>
    <cellStyle name="输出 9 3" xfId="6656" xr:uid="{00000000-0005-0000-0000-0000CBA00000}"/>
    <cellStyle name="输出 9 3 2" xfId="8174" xr:uid="{00000000-0005-0000-0000-0000CCA00000}"/>
    <cellStyle name="输出 9 3 2 2" xfId="20475" xr:uid="{00000000-0005-0000-0000-0000CDA00000}"/>
    <cellStyle name="输出 9 3 2 2 2" xfId="40275" xr:uid="{00000000-0005-0000-0000-0000CEA00000}"/>
    <cellStyle name="输出 9 3 2 2 3" xfId="43349" xr:uid="{00000000-0005-0000-0000-0000CFA00000}"/>
    <cellStyle name="输出 9 3 2 3" xfId="20308" xr:uid="{00000000-0005-0000-0000-0000D0A00000}"/>
    <cellStyle name="输出 9 3 2 3 2" xfId="40276" xr:uid="{00000000-0005-0000-0000-0000D1A00000}"/>
    <cellStyle name="输出 9 3 2 3 3" xfId="43350" xr:uid="{00000000-0005-0000-0000-0000D2A00000}"/>
    <cellStyle name="输出 9 3 2 4" xfId="40274" xr:uid="{00000000-0005-0000-0000-0000D3A00000}"/>
    <cellStyle name="输出 9 3 2 5" xfId="43348" xr:uid="{00000000-0005-0000-0000-0000D4A00000}"/>
    <cellStyle name="输出 9 3 3" xfId="13915" xr:uid="{00000000-0005-0000-0000-0000D5A00000}"/>
    <cellStyle name="输出 9 3 3 2" xfId="19827" xr:uid="{00000000-0005-0000-0000-0000D6A00000}"/>
    <cellStyle name="输出 9 3 3 2 2" xfId="40277" xr:uid="{00000000-0005-0000-0000-0000D7A00000}"/>
    <cellStyle name="输出 9 3 3 2 3" xfId="43351" xr:uid="{00000000-0005-0000-0000-0000D8A00000}"/>
    <cellStyle name="输出 9 3 3 3" xfId="20328" xr:uid="{00000000-0005-0000-0000-0000D9A00000}"/>
    <cellStyle name="输出 9 3 3 3 2" xfId="40278" xr:uid="{00000000-0005-0000-0000-0000DAA00000}"/>
    <cellStyle name="输出 9 3 3 3 3" xfId="43352" xr:uid="{00000000-0005-0000-0000-0000DBA00000}"/>
    <cellStyle name="输出 9 3 3 4" xfId="37624" xr:uid="{00000000-0005-0000-0000-0000DCA00000}"/>
    <cellStyle name="输出 9 3 3 5" xfId="42857" xr:uid="{00000000-0005-0000-0000-0000DDA00000}"/>
    <cellStyle name="输出 9 3 4" xfId="19879" xr:uid="{00000000-0005-0000-0000-0000DEA00000}"/>
    <cellStyle name="输出 9 3 4 2" xfId="28130" xr:uid="{00000000-0005-0000-0000-0000DFA00000}"/>
    <cellStyle name="输出 9 3 4 3" xfId="41997" xr:uid="{00000000-0005-0000-0000-0000E0A00000}"/>
    <cellStyle name="输出 9 3 5" xfId="19584" xr:uid="{00000000-0005-0000-0000-0000E1A00000}"/>
    <cellStyle name="输出 9 3 5 2" xfId="28134" xr:uid="{00000000-0005-0000-0000-0000E2A00000}"/>
    <cellStyle name="输出 9 3 5 3" xfId="41999" xr:uid="{00000000-0005-0000-0000-0000E3A00000}"/>
    <cellStyle name="输出 9 3 6" xfId="39820" xr:uid="{00000000-0005-0000-0000-0000E4A00000}"/>
    <cellStyle name="输出 9 3 7" xfId="43118" xr:uid="{00000000-0005-0000-0000-0000E5A00000}"/>
    <cellStyle name="输出 9 4" xfId="14982" xr:uid="{00000000-0005-0000-0000-0000E6A00000}"/>
    <cellStyle name="输出 9 4 2" xfId="20202" xr:uid="{00000000-0005-0000-0000-0000E7A00000}"/>
    <cellStyle name="输出 9 4 2 2" xfId="40279" xr:uid="{00000000-0005-0000-0000-0000E8A00000}"/>
    <cellStyle name="输出 9 4 2 3" xfId="43353" xr:uid="{00000000-0005-0000-0000-0000E9A00000}"/>
    <cellStyle name="输出 9 4 3" xfId="20095" xr:uid="{00000000-0005-0000-0000-0000EAA00000}"/>
    <cellStyle name="输出 9 4 3 2" xfId="40280" xr:uid="{00000000-0005-0000-0000-0000EBA00000}"/>
    <cellStyle name="输出 9 4 3 3" xfId="43354" xr:uid="{00000000-0005-0000-0000-0000ECA00000}"/>
    <cellStyle name="输出 9 4 4" xfId="39822" xr:uid="{00000000-0005-0000-0000-0000EDA00000}"/>
    <cellStyle name="输出 9 4 5" xfId="43119" xr:uid="{00000000-0005-0000-0000-0000EEA00000}"/>
    <cellStyle name="输出 9 5" xfId="14983" xr:uid="{00000000-0005-0000-0000-0000EFA00000}"/>
    <cellStyle name="输出 9 5 2" xfId="20567" xr:uid="{00000000-0005-0000-0000-0000F0A00000}"/>
    <cellStyle name="输出 9 5 2 2" xfId="40281" xr:uid="{00000000-0005-0000-0000-0000F1A00000}"/>
    <cellStyle name="输出 9 5 2 3" xfId="43355" xr:uid="{00000000-0005-0000-0000-0000F2A00000}"/>
    <cellStyle name="输出 9 5 3" xfId="20072" xr:uid="{00000000-0005-0000-0000-0000F3A00000}"/>
    <cellStyle name="输出 9 5 3 2" xfId="31989" xr:uid="{00000000-0005-0000-0000-0000F4A00000}"/>
    <cellStyle name="输出 9 5 3 3" xfId="42640" xr:uid="{00000000-0005-0000-0000-0000F5A00000}"/>
    <cellStyle name="输出 9 5 4" xfId="39824" xr:uid="{00000000-0005-0000-0000-0000F6A00000}"/>
    <cellStyle name="输出 9 5 5" xfId="43121" xr:uid="{00000000-0005-0000-0000-0000F7A00000}"/>
    <cellStyle name="输出 9 6" xfId="20500" xr:uid="{00000000-0005-0000-0000-0000F8A00000}"/>
    <cellStyle name="输出 9 6 2" xfId="40282" xr:uid="{00000000-0005-0000-0000-0000F9A00000}"/>
    <cellStyle name="输出 9 6 3" xfId="43356" xr:uid="{00000000-0005-0000-0000-0000FAA00000}"/>
    <cellStyle name="输出 9 7" xfId="19701" xr:uid="{00000000-0005-0000-0000-0000FBA00000}"/>
    <cellStyle name="输出 9 7 2" xfId="32340" xr:uid="{00000000-0005-0000-0000-0000FCA00000}"/>
    <cellStyle name="输出 9 7 3" xfId="42655" xr:uid="{00000000-0005-0000-0000-0000FDA00000}"/>
    <cellStyle name="输出 9 8" xfId="40260" xr:uid="{00000000-0005-0000-0000-0000FEA00000}"/>
    <cellStyle name="输出 9 9" xfId="43334" xr:uid="{00000000-0005-0000-0000-0000FFA00000}"/>
    <cellStyle name="输入 10" xfId="3644" xr:uid="{00000000-0005-0000-0000-000000A10000}"/>
    <cellStyle name="输入 10 2" xfId="1308" xr:uid="{00000000-0005-0000-0000-000001A10000}"/>
    <cellStyle name="输入 10 2 2" xfId="6660" xr:uid="{00000000-0005-0000-0000-000002A10000}"/>
    <cellStyle name="输入 10 2 2 2" xfId="8175" xr:uid="{00000000-0005-0000-0000-000003A10000}"/>
    <cellStyle name="输入 10 2 2 2 2" xfId="19541" xr:uid="{00000000-0005-0000-0000-000004A10000}"/>
    <cellStyle name="输入 10 2 2 2 2 2" xfId="40285" xr:uid="{00000000-0005-0000-0000-000005A10000}"/>
    <cellStyle name="输入 10 2 2 2 2 3" xfId="43359" xr:uid="{00000000-0005-0000-0000-000006A10000}"/>
    <cellStyle name="输入 10 2 2 2 3" xfId="20523" xr:uid="{00000000-0005-0000-0000-000007A10000}"/>
    <cellStyle name="输入 10 2 2 2 3 2" xfId="40286" xr:uid="{00000000-0005-0000-0000-000008A10000}"/>
    <cellStyle name="输入 10 2 2 2 3 3" xfId="43360" xr:uid="{00000000-0005-0000-0000-000009A10000}"/>
    <cellStyle name="输入 10 2 2 2 4" xfId="21422" xr:uid="{00000000-0005-0000-0000-00000AA10000}"/>
    <cellStyle name="输入 10 2 2 2 5" xfId="40993" xr:uid="{00000000-0005-0000-0000-00000BA10000}"/>
    <cellStyle name="输入 10 2 2 3" xfId="14984" xr:uid="{00000000-0005-0000-0000-00000CA10000}"/>
    <cellStyle name="输入 10 2 2 3 2" xfId="19969" xr:uid="{00000000-0005-0000-0000-00000DA10000}"/>
    <cellStyle name="输入 10 2 2 3 2 2" xfId="26968" xr:uid="{00000000-0005-0000-0000-00000EA10000}"/>
    <cellStyle name="输入 10 2 2 3 2 3" xfId="42244" xr:uid="{00000000-0005-0000-0000-00000FA10000}"/>
    <cellStyle name="输入 10 2 2 3 3" xfId="19875" xr:uid="{00000000-0005-0000-0000-000010A10000}"/>
    <cellStyle name="输入 10 2 2 3 3 2" xfId="23643" xr:uid="{00000000-0005-0000-0000-000011A10000}"/>
    <cellStyle name="输入 10 2 2 3 3 3" xfId="41445" xr:uid="{00000000-0005-0000-0000-000012A10000}"/>
    <cellStyle name="输入 10 2 2 3 4" xfId="40287" xr:uid="{00000000-0005-0000-0000-000013A10000}"/>
    <cellStyle name="输入 10 2 2 3 5" xfId="43361" xr:uid="{00000000-0005-0000-0000-000014A10000}"/>
    <cellStyle name="输入 10 2 2 4" xfId="20435" xr:uid="{00000000-0005-0000-0000-000015A10000}"/>
    <cellStyle name="输入 10 2 2 4 2" xfId="40288" xr:uid="{00000000-0005-0000-0000-000016A10000}"/>
    <cellStyle name="输入 10 2 2 4 3" xfId="43362" xr:uid="{00000000-0005-0000-0000-000017A10000}"/>
    <cellStyle name="输入 10 2 2 5" xfId="20478" xr:uid="{00000000-0005-0000-0000-000018A10000}"/>
    <cellStyle name="输入 10 2 2 5 2" xfId="40289" xr:uid="{00000000-0005-0000-0000-000019A10000}"/>
    <cellStyle name="输入 10 2 2 5 3" xfId="43363" xr:uid="{00000000-0005-0000-0000-00001AA10000}"/>
    <cellStyle name="输入 10 2 2 6" xfId="40284" xr:uid="{00000000-0005-0000-0000-00001BA10000}"/>
    <cellStyle name="输入 10 2 2 7" xfId="43358" xr:uid="{00000000-0005-0000-0000-00001CA10000}"/>
    <cellStyle name="输入 10 2 3" xfId="14985" xr:uid="{00000000-0005-0000-0000-00001DA10000}"/>
    <cellStyle name="输入 10 2 3 2" xfId="19678" xr:uid="{00000000-0005-0000-0000-00001EA10000}"/>
    <cellStyle name="输入 10 2 3 2 2" xfId="40291" xr:uid="{00000000-0005-0000-0000-00001FA10000}"/>
    <cellStyle name="输入 10 2 3 2 3" xfId="43365" xr:uid="{00000000-0005-0000-0000-000020A10000}"/>
    <cellStyle name="输入 10 2 3 3" xfId="20525" xr:uid="{00000000-0005-0000-0000-000021A10000}"/>
    <cellStyle name="输入 10 2 3 3 2" xfId="40292" xr:uid="{00000000-0005-0000-0000-000022A10000}"/>
    <cellStyle name="输入 10 2 3 3 3" xfId="43366" xr:uid="{00000000-0005-0000-0000-000023A10000}"/>
    <cellStyle name="输入 10 2 3 4" xfId="40290" xr:uid="{00000000-0005-0000-0000-000024A10000}"/>
    <cellStyle name="输入 10 2 3 5" xfId="43364" xr:uid="{00000000-0005-0000-0000-000025A10000}"/>
    <cellStyle name="输入 10 2 4" xfId="14986" xr:uid="{00000000-0005-0000-0000-000026A10000}"/>
    <cellStyle name="输入 10 2 4 2" xfId="20258" xr:uid="{00000000-0005-0000-0000-000027A10000}"/>
    <cellStyle name="输入 10 2 4 2 2" xfId="29731" xr:uid="{00000000-0005-0000-0000-000028A10000}"/>
    <cellStyle name="输入 10 2 4 2 3" xfId="41530" xr:uid="{00000000-0005-0000-0000-000029A10000}"/>
    <cellStyle name="输入 10 2 4 3" xfId="20301" xr:uid="{00000000-0005-0000-0000-00002AA10000}"/>
    <cellStyle name="输入 10 2 4 3 2" xfId="29733" xr:uid="{00000000-0005-0000-0000-00002BA10000}"/>
    <cellStyle name="输入 10 2 4 3 3" xfId="41533" xr:uid="{00000000-0005-0000-0000-00002CA10000}"/>
    <cellStyle name="输入 10 2 4 4" xfId="39055" xr:uid="{00000000-0005-0000-0000-00002DA10000}"/>
    <cellStyle name="输入 10 2 4 5" xfId="42996" xr:uid="{00000000-0005-0000-0000-00002EA10000}"/>
    <cellStyle name="输入 10 2 5" xfId="20457" xr:uid="{00000000-0005-0000-0000-00002FA10000}"/>
    <cellStyle name="输入 10 2 5 2" xfId="39057" xr:uid="{00000000-0005-0000-0000-000030A10000}"/>
    <cellStyle name="输入 10 2 5 3" xfId="42998" xr:uid="{00000000-0005-0000-0000-000031A10000}"/>
    <cellStyle name="输入 10 2 6" xfId="19593" xr:uid="{00000000-0005-0000-0000-000032A10000}"/>
    <cellStyle name="输入 10 2 6 2" xfId="40293" xr:uid="{00000000-0005-0000-0000-000033A10000}"/>
    <cellStyle name="输入 10 2 6 3" xfId="43367" xr:uid="{00000000-0005-0000-0000-000034A10000}"/>
    <cellStyle name="输入 10 2 7" xfId="40283" xr:uid="{00000000-0005-0000-0000-000035A10000}"/>
    <cellStyle name="输入 10 2 8" xfId="43357" xr:uid="{00000000-0005-0000-0000-000036A10000}"/>
    <cellStyle name="输入 10 3" xfId="6659" xr:uid="{00000000-0005-0000-0000-000037A10000}"/>
    <cellStyle name="输入 10 3 2" xfId="8176" xr:uid="{00000000-0005-0000-0000-000038A10000}"/>
    <cellStyle name="输入 10 3 2 2" xfId="20113" xr:uid="{00000000-0005-0000-0000-000039A10000}"/>
    <cellStyle name="输入 10 3 2 2 2" xfId="40296" xr:uid="{00000000-0005-0000-0000-00003AA10000}"/>
    <cellStyle name="输入 10 3 2 2 3" xfId="43370" xr:uid="{00000000-0005-0000-0000-00003BA10000}"/>
    <cellStyle name="输入 10 3 2 3" xfId="20079" xr:uid="{00000000-0005-0000-0000-00003CA10000}"/>
    <cellStyle name="输入 10 3 2 3 2" xfId="40297" xr:uid="{00000000-0005-0000-0000-00003DA10000}"/>
    <cellStyle name="输入 10 3 2 3 3" xfId="43371" xr:uid="{00000000-0005-0000-0000-00003EA10000}"/>
    <cellStyle name="输入 10 3 2 4" xfId="40295" xr:uid="{00000000-0005-0000-0000-00003FA10000}"/>
    <cellStyle name="输入 10 3 2 5" xfId="43369" xr:uid="{00000000-0005-0000-0000-000040A10000}"/>
    <cellStyle name="输入 10 3 3" xfId="14987" xr:uid="{00000000-0005-0000-0000-000041A10000}"/>
    <cellStyle name="输入 10 3 3 2" xfId="19595" xr:uid="{00000000-0005-0000-0000-000042A10000}"/>
    <cellStyle name="输入 10 3 3 2 2" xfId="40299" xr:uid="{00000000-0005-0000-0000-000043A10000}"/>
    <cellStyle name="输入 10 3 3 2 3" xfId="43373" xr:uid="{00000000-0005-0000-0000-000044A10000}"/>
    <cellStyle name="输入 10 3 3 3" xfId="20282" xr:uid="{00000000-0005-0000-0000-000045A10000}"/>
    <cellStyle name="输入 10 3 3 3 2" xfId="40300" xr:uid="{00000000-0005-0000-0000-000046A10000}"/>
    <cellStyle name="输入 10 3 3 3 3" xfId="43374" xr:uid="{00000000-0005-0000-0000-000047A10000}"/>
    <cellStyle name="输入 10 3 3 4" xfId="40298" xr:uid="{00000000-0005-0000-0000-000048A10000}"/>
    <cellStyle name="输入 10 3 3 5" xfId="43372" xr:uid="{00000000-0005-0000-0000-000049A10000}"/>
    <cellStyle name="输入 10 3 4" xfId="19577" xr:uid="{00000000-0005-0000-0000-00004AA10000}"/>
    <cellStyle name="输入 10 3 4 2" xfId="39060" xr:uid="{00000000-0005-0000-0000-00004BA10000}"/>
    <cellStyle name="输入 10 3 4 3" xfId="43001" xr:uid="{00000000-0005-0000-0000-00004CA10000}"/>
    <cellStyle name="输入 10 3 5" xfId="19535" xr:uid="{00000000-0005-0000-0000-00004DA10000}"/>
    <cellStyle name="输入 10 3 5 2" xfId="39064" xr:uid="{00000000-0005-0000-0000-00004EA10000}"/>
    <cellStyle name="输入 10 3 5 3" xfId="43005" xr:uid="{00000000-0005-0000-0000-00004FA10000}"/>
    <cellStyle name="输入 10 3 6" xfId="40294" xr:uid="{00000000-0005-0000-0000-000050A10000}"/>
    <cellStyle name="输入 10 3 7" xfId="43368" xr:uid="{00000000-0005-0000-0000-000051A10000}"/>
    <cellStyle name="输入 10 4" xfId="14988" xr:uid="{00000000-0005-0000-0000-000052A10000}"/>
    <cellStyle name="输入 10 4 2" xfId="19688" xr:uid="{00000000-0005-0000-0000-000053A10000}"/>
    <cellStyle name="输入 10 4 2 2" xfId="37955" xr:uid="{00000000-0005-0000-0000-000054A10000}"/>
    <cellStyle name="输入 10 4 2 3" xfId="42865" xr:uid="{00000000-0005-0000-0000-000055A10000}"/>
    <cellStyle name="输入 10 4 3" xfId="19705" xr:uid="{00000000-0005-0000-0000-000056A10000}"/>
    <cellStyle name="输入 10 4 3 2" xfId="21903" xr:uid="{00000000-0005-0000-0000-000057A10000}"/>
    <cellStyle name="输入 10 4 3 3" xfId="41123" xr:uid="{00000000-0005-0000-0000-000058A10000}"/>
    <cellStyle name="输入 10 4 4" xfId="40301" xr:uid="{00000000-0005-0000-0000-000059A10000}"/>
    <cellStyle name="输入 10 4 5" xfId="43375" xr:uid="{00000000-0005-0000-0000-00005AA10000}"/>
    <cellStyle name="输入 10 5" xfId="14989" xr:uid="{00000000-0005-0000-0000-00005BA10000}"/>
    <cellStyle name="输入 10 5 2" xfId="19823" xr:uid="{00000000-0005-0000-0000-00005CA10000}"/>
    <cellStyle name="输入 10 5 2 2" xfId="40303" xr:uid="{00000000-0005-0000-0000-00005DA10000}"/>
    <cellStyle name="输入 10 5 2 3" xfId="43377" xr:uid="{00000000-0005-0000-0000-00005EA10000}"/>
    <cellStyle name="输入 10 5 3" xfId="19728" xr:uid="{00000000-0005-0000-0000-00005FA10000}"/>
    <cellStyle name="输入 10 5 3 2" xfId="40304" xr:uid="{00000000-0005-0000-0000-000060A10000}"/>
    <cellStyle name="输入 10 5 3 3" xfId="43378" xr:uid="{00000000-0005-0000-0000-000061A10000}"/>
    <cellStyle name="输入 10 5 4" xfId="40302" xr:uid="{00000000-0005-0000-0000-000062A10000}"/>
    <cellStyle name="输入 10 5 5" xfId="43376" xr:uid="{00000000-0005-0000-0000-000063A10000}"/>
    <cellStyle name="输入 10 6" xfId="20431" xr:uid="{00000000-0005-0000-0000-000064A10000}"/>
    <cellStyle name="输入 10 6 2" xfId="22451" xr:uid="{00000000-0005-0000-0000-000065A10000}"/>
    <cellStyle name="输入 10 6 3" xfId="41230" xr:uid="{00000000-0005-0000-0000-000066A10000}"/>
    <cellStyle name="输入 10 7" xfId="20100" xr:uid="{00000000-0005-0000-0000-000067A10000}"/>
    <cellStyle name="输入 10 7 2" xfId="40305" xr:uid="{00000000-0005-0000-0000-000068A10000}"/>
    <cellStyle name="输入 10 7 3" xfId="43379" xr:uid="{00000000-0005-0000-0000-000069A10000}"/>
    <cellStyle name="输入 10 8" xfId="36478" xr:uid="{00000000-0005-0000-0000-00006AA10000}"/>
    <cellStyle name="输入 10 9" xfId="42827" xr:uid="{00000000-0005-0000-0000-00006BA10000}"/>
    <cellStyle name="输入 11" xfId="3646" xr:uid="{00000000-0005-0000-0000-00006CA10000}"/>
    <cellStyle name="输入 11 2" xfId="1312" xr:uid="{00000000-0005-0000-0000-00006DA10000}"/>
    <cellStyle name="输入 11 2 2" xfId="6662" xr:uid="{00000000-0005-0000-0000-00006EA10000}"/>
    <cellStyle name="输入 11 2 2 2" xfId="8177" xr:uid="{00000000-0005-0000-0000-00006FA10000}"/>
    <cellStyle name="输入 11 2 2 2 2" xfId="20039" xr:uid="{00000000-0005-0000-0000-000070A10000}"/>
    <cellStyle name="输入 11 2 2 2 2 2" xfId="21576" xr:uid="{00000000-0005-0000-0000-000071A10000}"/>
    <cellStyle name="输入 11 2 2 2 2 3" xfId="41030" xr:uid="{00000000-0005-0000-0000-000072A10000}"/>
    <cellStyle name="输入 11 2 2 2 3" xfId="20011" xr:uid="{00000000-0005-0000-0000-000073A10000}"/>
    <cellStyle name="输入 11 2 2 2 3 2" xfId="40309" xr:uid="{00000000-0005-0000-0000-000074A10000}"/>
    <cellStyle name="输入 11 2 2 2 3 3" xfId="43383" xr:uid="{00000000-0005-0000-0000-000075A10000}"/>
    <cellStyle name="输入 11 2 2 2 4" xfId="40308" xr:uid="{00000000-0005-0000-0000-000076A10000}"/>
    <cellStyle name="输入 11 2 2 2 5" xfId="43382" xr:uid="{00000000-0005-0000-0000-000077A10000}"/>
    <cellStyle name="输入 11 2 2 3" xfId="13269" xr:uid="{00000000-0005-0000-0000-000078A10000}"/>
    <cellStyle name="输入 11 2 2 3 2" xfId="20625" xr:uid="{00000000-0005-0000-0000-000079A10000}"/>
    <cellStyle name="输入 11 2 2 3 2 2" xfId="37299" xr:uid="{00000000-0005-0000-0000-00007AA10000}"/>
    <cellStyle name="输入 11 2 2 3 2 3" xfId="42845" xr:uid="{00000000-0005-0000-0000-00007BA10000}"/>
    <cellStyle name="输入 11 2 2 3 3" xfId="20550" xr:uid="{00000000-0005-0000-0000-00007CA10000}"/>
    <cellStyle name="输入 11 2 2 3 3 2" xfId="37301" xr:uid="{00000000-0005-0000-0000-00007DA10000}"/>
    <cellStyle name="输入 11 2 2 3 3 3" xfId="42846" xr:uid="{00000000-0005-0000-0000-00007EA10000}"/>
    <cellStyle name="输入 11 2 2 3 4" xfId="36142" xr:uid="{00000000-0005-0000-0000-00007FA10000}"/>
    <cellStyle name="输入 11 2 2 3 5" xfId="42809" xr:uid="{00000000-0005-0000-0000-000080A10000}"/>
    <cellStyle name="输入 11 2 2 4" xfId="20312" xr:uid="{00000000-0005-0000-0000-000081A10000}"/>
    <cellStyle name="输入 11 2 2 4 2" xfId="32030" xr:uid="{00000000-0005-0000-0000-000082A10000}"/>
    <cellStyle name="输入 11 2 2 4 3" xfId="41822" xr:uid="{00000000-0005-0000-0000-000083A10000}"/>
    <cellStyle name="输入 11 2 2 5" xfId="20043" xr:uid="{00000000-0005-0000-0000-000084A10000}"/>
    <cellStyle name="输入 11 2 2 5 2" xfId="32035" xr:uid="{00000000-0005-0000-0000-000085A10000}"/>
    <cellStyle name="输入 11 2 2 5 3" xfId="42644" xr:uid="{00000000-0005-0000-0000-000086A10000}"/>
    <cellStyle name="输入 11 2 2 6" xfId="40307" xr:uid="{00000000-0005-0000-0000-000087A10000}"/>
    <cellStyle name="输入 11 2 2 7" xfId="43381" xr:uid="{00000000-0005-0000-0000-000088A10000}"/>
    <cellStyle name="输入 11 2 3" xfId="14990" xr:uid="{00000000-0005-0000-0000-000089A10000}"/>
    <cellStyle name="输入 11 2 3 2" xfId="19805" xr:uid="{00000000-0005-0000-0000-00008AA10000}"/>
    <cellStyle name="输入 11 2 3 2 2" xfId="40311" xr:uid="{00000000-0005-0000-0000-00008BA10000}"/>
    <cellStyle name="输入 11 2 3 2 3" xfId="43385" xr:uid="{00000000-0005-0000-0000-00008CA10000}"/>
    <cellStyle name="输入 11 2 3 3" xfId="19615" xr:uid="{00000000-0005-0000-0000-00008DA10000}"/>
    <cellStyle name="输入 11 2 3 3 2" xfId="40312" xr:uid="{00000000-0005-0000-0000-00008EA10000}"/>
    <cellStyle name="输入 11 2 3 3 3" xfId="43386" xr:uid="{00000000-0005-0000-0000-00008FA10000}"/>
    <cellStyle name="输入 11 2 3 4" xfId="40310" xr:uid="{00000000-0005-0000-0000-000090A10000}"/>
    <cellStyle name="输入 11 2 3 5" xfId="43384" xr:uid="{00000000-0005-0000-0000-000091A10000}"/>
    <cellStyle name="输入 11 2 4" xfId="14991" xr:uid="{00000000-0005-0000-0000-000092A10000}"/>
    <cellStyle name="输入 11 2 4 2" xfId="20571" xr:uid="{00000000-0005-0000-0000-000093A10000}"/>
    <cellStyle name="输入 11 2 4 2 2" xfId="40314" xr:uid="{00000000-0005-0000-0000-000094A10000}"/>
    <cellStyle name="输入 11 2 4 2 3" xfId="43388" xr:uid="{00000000-0005-0000-0000-000095A10000}"/>
    <cellStyle name="输入 11 2 4 3" xfId="19666" xr:uid="{00000000-0005-0000-0000-000096A10000}"/>
    <cellStyle name="输入 11 2 4 3 2" xfId="40315" xr:uid="{00000000-0005-0000-0000-000097A10000}"/>
    <cellStyle name="输入 11 2 4 3 3" xfId="43389" xr:uid="{00000000-0005-0000-0000-000098A10000}"/>
    <cellStyle name="输入 11 2 4 4" xfId="40313" xr:uid="{00000000-0005-0000-0000-000099A10000}"/>
    <cellStyle name="输入 11 2 4 5" xfId="43387" xr:uid="{00000000-0005-0000-0000-00009AA10000}"/>
    <cellStyle name="输入 11 2 5" xfId="20229" xr:uid="{00000000-0005-0000-0000-00009BA10000}"/>
    <cellStyle name="输入 11 2 5 2" xfId="40316" xr:uid="{00000000-0005-0000-0000-00009CA10000}"/>
    <cellStyle name="输入 11 2 5 3" xfId="43390" xr:uid="{00000000-0005-0000-0000-00009DA10000}"/>
    <cellStyle name="输入 11 2 6" xfId="20348" xr:uid="{00000000-0005-0000-0000-00009EA10000}"/>
    <cellStyle name="输入 11 2 6 2" xfId="40317" xr:uid="{00000000-0005-0000-0000-00009FA10000}"/>
    <cellStyle name="输入 11 2 6 3" xfId="43391" xr:uid="{00000000-0005-0000-0000-0000A0A10000}"/>
    <cellStyle name="输入 11 2 7" xfId="40306" xr:uid="{00000000-0005-0000-0000-0000A1A10000}"/>
    <cellStyle name="输入 11 2 8" xfId="43380" xr:uid="{00000000-0005-0000-0000-0000A2A10000}"/>
    <cellStyle name="输入 11 3" xfId="6661" xr:uid="{00000000-0005-0000-0000-0000A3A10000}"/>
    <cellStyle name="输入 11 3 2" xfId="8178" xr:uid="{00000000-0005-0000-0000-0000A4A10000}"/>
    <cellStyle name="输入 11 3 2 2" xfId="20462" xr:uid="{00000000-0005-0000-0000-0000A5A10000}"/>
    <cellStyle name="输入 11 3 2 2 2" xfId="40319" xr:uid="{00000000-0005-0000-0000-0000A6A10000}"/>
    <cellStyle name="输入 11 3 2 2 3" xfId="43393" xr:uid="{00000000-0005-0000-0000-0000A7A10000}"/>
    <cellStyle name="输入 11 3 2 3" xfId="19914" xr:uid="{00000000-0005-0000-0000-0000A8A10000}"/>
    <cellStyle name="输入 11 3 2 3 2" xfId="40320" xr:uid="{00000000-0005-0000-0000-0000A9A10000}"/>
    <cellStyle name="输入 11 3 2 3 3" xfId="43394" xr:uid="{00000000-0005-0000-0000-0000AAA10000}"/>
    <cellStyle name="输入 11 3 2 4" xfId="30013" xr:uid="{00000000-0005-0000-0000-0000ABA10000}"/>
    <cellStyle name="输入 11 3 2 5" xfId="40991" xr:uid="{00000000-0005-0000-0000-0000ACA10000}"/>
    <cellStyle name="输入 11 3 3" xfId="14992" xr:uid="{00000000-0005-0000-0000-0000ADA10000}"/>
    <cellStyle name="输入 11 3 3 2" xfId="19658" xr:uid="{00000000-0005-0000-0000-0000AEA10000}"/>
    <cellStyle name="输入 11 3 3 2 2" xfId="40322" xr:uid="{00000000-0005-0000-0000-0000AFA10000}"/>
    <cellStyle name="输入 11 3 3 2 3" xfId="43396" xr:uid="{00000000-0005-0000-0000-0000B0A10000}"/>
    <cellStyle name="输入 11 3 3 3" xfId="19819" xr:uid="{00000000-0005-0000-0000-0000B1A10000}"/>
    <cellStyle name="输入 11 3 3 3 2" xfId="40323" xr:uid="{00000000-0005-0000-0000-0000B2A10000}"/>
    <cellStyle name="输入 11 3 3 3 3" xfId="43397" xr:uid="{00000000-0005-0000-0000-0000B3A10000}"/>
    <cellStyle name="输入 11 3 3 4" xfId="40321" xr:uid="{00000000-0005-0000-0000-0000B4A10000}"/>
    <cellStyle name="输入 11 3 3 5" xfId="43395" xr:uid="{00000000-0005-0000-0000-0000B5A10000}"/>
    <cellStyle name="输入 11 3 4" xfId="20637" xr:uid="{00000000-0005-0000-0000-0000B6A10000}"/>
    <cellStyle name="输入 11 3 4 2" xfId="38492" xr:uid="{00000000-0005-0000-0000-0000B7A10000}"/>
    <cellStyle name="输入 11 3 4 3" xfId="42883" xr:uid="{00000000-0005-0000-0000-0000B8A10000}"/>
    <cellStyle name="输入 11 3 5" xfId="19607" xr:uid="{00000000-0005-0000-0000-0000B9A10000}"/>
    <cellStyle name="输入 11 3 5 2" xfId="38494" xr:uid="{00000000-0005-0000-0000-0000BAA10000}"/>
    <cellStyle name="输入 11 3 5 3" xfId="42884" xr:uid="{00000000-0005-0000-0000-0000BBA10000}"/>
    <cellStyle name="输入 11 3 6" xfId="40318" xr:uid="{00000000-0005-0000-0000-0000BCA10000}"/>
    <cellStyle name="输入 11 3 7" xfId="43392" xr:uid="{00000000-0005-0000-0000-0000BDA10000}"/>
    <cellStyle name="输入 11 4" xfId="14993" xr:uid="{00000000-0005-0000-0000-0000BEA10000}"/>
    <cellStyle name="输入 11 4 2" xfId="19759" xr:uid="{00000000-0005-0000-0000-0000BFA10000}"/>
    <cellStyle name="输入 11 4 2 2" xfId="40325" xr:uid="{00000000-0005-0000-0000-0000C0A10000}"/>
    <cellStyle name="输入 11 4 2 3" xfId="43399" xr:uid="{00000000-0005-0000-0000-0000C1A10000}"/>
    <cellStyle name="输入 11 4 3" xfId="19560" xr:uid="{00000000-0005-0000-0000-0000C2A10000}"/>
    <cellStyle name="输入 11 4 3 2" xfId="40326" xr:uid="{00000000-0005-0000-0000-0000C3A10000}"/>
    <cellStyle name="输入 11 4 3 3" xfId="43400" xr:uid="{00000000-0005-0000-0000-0000C4A10000}"/>
    <cellStyle name="输入 11 4 4" xfId="40324" xr:uid="{00000000-0005-0000-0000-0000C5A10000}"/>
    <cellStyle name="输入 11 4 5" xfId="43398" xr:uid="{00000000-0005-0000-0000-0000C6A10000}"/>
    <cellStyle name="输入 11 5" xfId="14994" xr:uid="{00000000-0005-0000-0000-0000C7A10000}"/>
    <cellStyle name="输入 11 5 2" xfId="20214" xr:uid="{00000000-0005-0000-0000-0000C8A10000}"/>
    <cellStyle name="输入 11 5 2 2" xfId="40328" xr:uid="{00000000-0005-0000-0000-0000C9A10000}"/>
    <cellStyle name="输入 11 5 2 3" xfId="43402" xr:uid="{00000000-0005-0000-0000-0000CAA10000}"/>
    <cellStyle name="输入 11 5 3" xfId="19799" xr:uid="{00000000-0005-0000-0000-0000CBA10000}"/>
    <cellStyle name="输入 11 5 3 2" xfId="40329" xr:uid="{00000000-0005-0000-0000-0000CCA10000}"/>
    <cellStyle name="输入 11 5 3 3" xfId="43403" xr:uid="{00000000-0005-0000-0000-0000CDA10000}"/>
    <cellStyle name="输入 11 5 4" xfId="40327" xr:uid="{00000000-0005-0000-0000-0000CEA10000}"/>
    <cellStyle name="输入 11 5 5" xfId="43401" xr:uid="{00000000-0005-0000-0000-0000CFA10000}"/>
    <cellStyle name="输入 11 6" xfId="19654" xr:uid="{00000000-0005-0000-0000-0000D0A10000}"/>
    <cellStyle name="输入 11 6 2" xfId="40330" xr:uid="{00000000-0005-0000-0000-0000D1A10000}"/>
    <cellStyle name="输入 11 6 3" xfId="43404" xr:uid="{00000000-0005-0000-0000-0000D2A10000}"/>
    <cellStyle name="输入 11 7" xfId="20441" xr:uid="{00000000-0005-0000-0000-0000D3A10000}"/>
    <cellStyle name="输入 11 7 2" xfId="40331" xr:uid="{00000000-0005-0000-0000-0000D4A10000}"/>
    <cellStyle name="输入 11 7 3" xfId="43405" xr:uid="{00000000-0005-0000-0000-0000D5A10000}"/>
    <cellStyle name="输入 11 8" xfId="36480" xr:uid="{00000000-0005-0000-0000-0000D6A10000}"/>
    <cellStyle name="输入 11 9" xfId="42828" xr:uid="{00000000-0005-0000-0000-0000D7A10000}"/>
    <cellStyle name="输入 12" xfId="532" xr:uid="{00000000-0005-0000-0000-0000D8A10000}"/>
    <cellStyle name="输入 12 2" xfId="6663" xr:uid="{00000000-0005-0000-0000-0000D9A10000}"/>
    <cellStyle name="输入 12 2 2" xfId="19991" xr:uid="{00000000-0005-0000-0000-0000DAA10000}"/>
    <cellStyle name="输入 12 2 2 2" xfId="40333" xr:uid="{00000000-0005-0000-0000-0000DBA10000}"/>
    <cellStyle name="输入 12 2 2 3" xfId="43407" xr:uid="{00000000-0005-0000-0000-0000DCA10000}"/>
    <cellStyle name="输入 12 2 3" xfId="20524" xr:uid="{00000000-0005-0000-0000-0000DDA10000}"/>
    <cellStyle name="输入 12 2 3 2" xfId="40334" xr:uid="{00000000-0005-0000-0000-0000DEA10000}"/>
    <cellStyle name="输入 12 2 3 3" xfId="43408" xr:uid="{00000000-0005-0000-0000-0000DFA10000}"/>
    <cellStyle name="输入 12 2 4" xfId="40332" xr:uid="{00000000-0005-0000-0000-0000E0A10000}"/>
    <cellStyle name="输入 12 2 5" xfId="43406" xr:uid="{00000000-0005-0000-0000-0000E1A10000}"/>
    <cellStyle name="输入 12 3" xfId="14995" xr:uid="{00000000-0005-0000-0000-0000E2A10000}"/>
    <cellStyle name="输入 12 3 2" xfId="19812" xr:uid="{00000000-0005-0000-0000-0000E3A10000}"/>
    <cellStyle name="输入 12 3 2 2" xfId="36080" xr:uid="{00000000-0005-0000-0000-0000E4A10000}"/>
    <cellStyle name="输入 12 3 2 3" xfId="42816" xr:uid="{00000000-0005-0000-0000-0000E5A10000}"/>
    <cellStyle name="输入 12 3 3" xfId="19868" xr:uid="{00000000-0005-0000-0000-0000E6A10000}"/>
    <cellStyle name="输入 12 3 3 2" xfId="29824" xr:uid="{00000000-0005-0000-0000-0000E7A10000}"/>
    <cellStyle name="输入 12 3 3 3" xfId="41027" xr:uid="{00000000-0005-0000-0000-0000E8A10000}"/>
    <cellStyle name="输入 12 3 4" xfId="40335" xr:uid="{00000000-0005-0000-0000-0000E9A10000}"/>
    <cellStyle name="输入 12 3 5" xfId="43409" xr:uid="{00000000-0005-0000-0000-0000EAA10000}"/>
    <cellStyle name="输入 12 4" xfId="14996" xr:uid="{00000000-0005-0000-0000-0000EBA10000}"/>
    <cellStyle name="输入 12 4 2" xfId="20339" xr:uid="{00000000-0005-0000-0000-0000ECA10000}"/>
    <cellStyle name="输入 12 4 2 2" xfId="40337" xr:uid="{00000000-0005-0000-0000-0000EDA10000}"/>
    <cellStyle name="输入 12 4 2 3" xfId="43411" xr:uid="{00000000-0005-0000-0000-0000EEA10000}"/>
    <cellStyle name="输入 12 4 3" xfId="19699" xr:uid="{00000000-0005-0000-0000-0000EFA10000}"/>
    <cellStyle name="输入 12 4 3 2" xfId="40338" xr:uid="{00000000-0005-0000-0000-0000F0A10000}"/>
    <cellStyle name="输入 12 4 3 3" xfId="43412" xr:uid="{00000000-0005-0000-0000-0000F1A10000}"/>
    <cellStyle name="输入 12 4 4" xfId="40336" xr:uid="{00000000-0005-0000-0000-0000F2A10000}"/>
    <cellStyle name="输入 12 4 5" xfId="43410" xr:uid="{00000000-0005-0000-0000-0000F3A10000}"/>
    <cellStyle name="输入 12 5" xfId="19786" xr:uid="{00000000-0005-0000-0000-0000F4A10000}"/>
    <cellStyle name="输入 12 5 2" xfId="40339" xr:uid="{00000000-0005-0000-0000-0000F5A10000}"/>
    <cellStyle name="输入 12 5 3" xfId="43413" xr:uid="{00000000-0005-0000-0000-0000F6A10000}"/>
    <cellStyle name="输入 12 6" xfId="19514" xr:uid="{00000000-0005-0000-0000-0000F7A10000}"/>
    <cellStyle name="输入 12 6 2" xfId="40340" xr:uid="{00000000-0005-0000-0000-0000F8A10000}"/>
    <cellStyle name="输入 12 6 3" xfId="43414" xr:uid="{00000000-0005-0000-0000-0000F9A10000}"/>
    <cellStyle name="输入 12 7" xfId="21691" xr:uid="{00000000-0005-0000-0000-0000FAA10000}"/>
    <cellStyle name="输入 12 8" xfId="41068" xr:uid="{00000000-0005-0000-0000-0000FBA10000}"/>
    <cellStyle name="输入 13" xfId="6658" xr:uid="{00000000-0005-0000-0000-0000FCA10000}"/>
    <cellStyle name="输入 13 2" xfId="8179" xr:uid="{00000000-0005-0000-0000-0000FDA10000}"/>
    <cellStyle name="输入 13 2 2" xfId="19572" xr:uid="{00000000-0005-0000-0000-0000FEA10000}"/>
    <cellStyle name="输入 13 2 2 2" xfId="36624" xr:uid="{00000000-0005-0000-0000-0000FFA10000}"/>
    <cellStyle name="输入 13 2 2 3" xfId="42819" xr:uid="{00000000-0005-0000-0000-000000A20000}"/>
    <cellStyle name="输入 13 2 3" xfId="20275" xr:uid="{00000000-0005-0000-0000-000001A20000}"/>
    <cellStyle name="输入 13 2 3 2" xfId="34966" xr:uid="{00000000-0005-0000-0000-000002A20000}"/>
    <cellStyle name="输入 13 2 3 3" xfId="42776" xr:uid="{00000000-0005-0000-0000-000003A20000}"/>
    <cellStyle name="输入 13 2 4" xfId="40342" xr:uid="{00000000-0005-0000-0000-000004A20000}"/>
    <cellStyle name="输入 13 2 5" xfId="43416" xr:uid="{00000000-0005-0000-0000-000005A20000}"/>
    <cellStyle name="输入 13 3" xfId="14997" xr:uid="{00000000-0005-0000-0000-000006A20000}"/>
    <cellStyle name="输入 13 3 2" xfId="20398" xr:uid="{00000000-0005-0000-0000-000007A20000}"/>
    <cellStyle name="输入 13 3 2 2" xfId="28727" xr:uid="{00000000-0005-0000-0000-000008A20000}"/>
    <cellStyle name="输入 13 3 2 3" xfId="42422" xr:uid="{00000000-0005-0000-0000-000009A20000}"/>
    <cellStyle name="输入 13 3 3" xfId="19689" xr:uid="{00000000-0005-0000-0000-00000AA20000}"/>
    <cellStyle name="输入 13 3 3 2" xfId="28730" xr:uid="{00000000-0005-0000-0000-00000BA20000}"/>
    <cellStyle name="输入 13 3 3 3" xfId="42424" xr:uid="{00000000-0005-0000-0000-00000CA20000}"/>
    <cellStyle name="输入 13 3 4" xfId="40343" xr:uid="{00000000-0005-0000-0000-00000DA20000}"/>
    <cellStyle name="输入 13 3 5" xfId="43417" xr:uid="{00000000-0005-0000-0000-00000EA20000}"/>
    <cellStyle name="输入 13 4" xfId="20447" xr:uid="{00000000-0005-0000-0000-00000FA20000}"/>
    <cellStyle name="输入 13 4 2" xfId="40344" xr:uid="{00000000-0005-0000-0000-000010A20000}"/>
    <cellStyle name="输入 13 4 3" xfId="43418" xr:uid="{00000000-0005-0000-0000-000011A20000}"/>
    <cellStyle name="输入 13 5" xfId="19988" xr:uid="{00000000-0005-0000-0000-000012A20000}"/>
    <cellStyle name="输入 13 5 2" xfId="40345" xr:uid="{00000000-0005-0000-0000-000013A20000}"/>
    <cellStyle name="输入 13 5 3" xfId="43419" xr:uid="{00000000-0005-0000-0000-000014A20000}"/>
    <cellStyle name="输入 13 6" xfId="40341" xr:uid="{00000000-0005-0000-0000-000015A20000}"/>
    <cellStyle name="输入 13 7" xfId="43415" xr:uid="{00000000-0005-0000-0000-000016A20000}"/>
    <cellStyle name="输入 2" xfId="240" xr:uid="{00000000-0005-0000-0000-000017A20000}"/>
    <cellStyle name="输入 2 2" xfId="408" xr:uid="{00000000-0005-0000-0000-000018A20000}"/>
    <cellStyle name="输入 2 2 2" xfId="2879" xr:uid="{00000000-0005-0000-0000-000019A20000}"/>
    <cellStyle name="输入 2 2 2 2" xfId="14998" xr:uid="{00000000-0005-0000-0000-00001AA20000}"/>
    <cellStyle name="输入 2 2 2 2 2" xfId="19755" xr:uid="{00000000-0005-0000-0000-00001BA20000}"/>
    <cellStyle name="输入 2 2 2 2 2 2" xfId="40346" xr:uid="{00000000-0005-0000-0000-00001CA20000}"/>
    <cellStyle name="输入 2 2 2 2 2 3" xfId="43420" xr:uid="{00000000-0005-0000-0000-00001DA20000}"/>
    <cellStyle name="输入 2 2 2 2 3" xfId="19726" xr:uid="{00000000-0005-0000-0000-00001EA20000}"/>
    <cellStyle name="输入 2 2 2 2 3 2" xfId="40347" xr:uid="{00000000-0005-0000-0000-00001FA20000}"/>
    <cellStyle name="输入 2 2 2 2 3 3" xfId="43421" xr:uid="{00000000-0005-0000-0000-000020A20000}"/>
    <cellStyle name="输入 2 2 2 2 4" xfId="34680" xr:uid="{00000000-0005-0000-0000-000021A20000}"/>
    <cellStyle name="输入 2 2 2 2 5" xfId="28314" xr:uid="{00000000-0005-0000-0000-000022A20000}"/>
    <cellStyle name="输入 2 2 2 3" xfId="14222" xr:uid="{00000000-0005-0000-0000-000023A20000}"/>
    <cellStyle name="输入 2 2 2 3 2" xfId="19940" xr:uid="{00000000-0005-0000-0000-000024A20000}"/>
    <cellStyle name="输入 2 2 2 3 2 2" xfId="38295" xr:uid="{00000000-0005-0000-0000-000025A20000}"/>
    <cellStyle name="输入 2 2 2 3 2 3" xfId="42869" xr:uid="{00000000-0005-0000-0000-000026A20000}"/>
    <cellStyle name="输入 2 2 2 3 3" xfId="20233" xr:uid="{00000000-0005-0000-0000-000027A20000}"/>
    <cellStyle name="输入 2 2 2 3 3 2" xfId="38297" xr:uid="{00000000-0005-0000-0000-000028A20000}"/>
    <cellStyle name="输入 2 2 2 3 3 3" xfId="42870" xr:uid="{00000000-0005-0000-0000-000029A20000}"/>
    <cellStyle name="输入 2 2 2 3 4" xfId="38293" xr:uid="{00000000-0005-0000-0000-00002AA20000}"/>
    <cellStyle name="输入 2 2 2 3 5" xfId="42868" xr:uid="{00000000-0005-0000-0000-00002BA20000}"/>
    <cellStyle name="输入 2 2 2 4" xfId="12604" xr:uid="{00000000-0005-0000-0000-00002CA20000}"/>
    <cellStyle name="输入 2 2 2 4 2" xfId="20286" xr:uid="{00000000-0005-0000-0000-00002DA20000}"/>
    <cellStyle name="输入 2 2 2 4 2 2" xfId="33848" xr:uid="{00000000-0005-0000-0000-00002EA20000}"/>
    <cellStyle name="输入 2 2 2 4 2 3" xfId="42709" xr:uid="{00000000-0005-0000-0000-00002FA20000}"/>
    <cellStyle name="输入 2 2 2 4 3" xfId="19683" xr:uid="{00000000-0005-0000-0000-000030A20000}"/>
    <cellStyle name="输入 2 2 2 4 3 2" xfId="33855" xr:uid="{00000000-0005-0000-0000-000031A20000}"/>
    <cellStyle name="输入 2 2 2 4 3 3" xfId="42710" xr:uid="{00000000-0005-0000-0000-000032A20000}"/>
    <cellStyle name="输入 2 2 2 4 4" xfId="33845" xr:uid="{00000000-0005-0000-0000-000033A20000}"/>
    <cellStyle name="输入 2 2 2 4 5" xfId="42708" xr:uid="{00000000-0005-0000-0000-000034A20000}"/>
    <cellStyle name="输入 2 2 2 5" xfId="20093" xr:uid="{00000000-0005-0000-0000-000035A20000}"/>
    <cellStyle name="输入 2 2 2 5 2" xfId="38299" xr:uid="{00000000-0005-0000-0000-000036A20000}"/>
    <cellStyle name="输入 2 2 2 5 3" xfId="42871" xr:uid="{00000000-0005-0000-0000-000037A20000}"/>
    <cellStyle name="输入 2 2 2 6" xfId="20007" xr:uid="{00000000-0005-0000-0000-000038A20000}"/>
    <cellStyle name="输入 2 2 2 6 2" xfId="38301" xr:uid="{00000000-0005-0000-0000-000039A20000}"/>
    <cellStyle name="输入 2 2 2 6 3" xfId="42872" xr:uid="{00000000-0005-0000-0000-00003AA20000}"/>
    <cellStyle name="输入 2 2 2 7" xfId="34677" xr:uid="{00000000-0005-0000-0000-00003BA20000}"/>
    <cellStyle name="输入 2 2 2 8" xfId="42743" xr:uid="{00000000-0005-0000-0000-00003CA20000}"/>
    <cellStyle name="输入 2 2 3" xfId="6665" xr:uid="{00000000-0005-0000-0000-00003DA20000}"/>
    <cellStyle name="输入 2 2 3 2" xfId="20220" xr:uid="{00000000-0005-0000-0000-00003EA20000}"/>
    <cellStyle name="输入 2 2 3 2 2" xfId="40348" xr:uid="{00000000-0005-0000-0000-00003FA20000}"/>
    <cellStyle name="输入 2 2 3 2 3" xfId="43422" xr:uid="{00000000-0005-0000-0000-000040A20000}"/>
    <cellStyle name="输入 2 2 3 3" xfId="19563" xr:uid="{00000000-0005-0000-0000-000041A20000}"/>
    <cellStyle name="输入 2 2 3 3 2" xfId="38304" xr:uid="{00000000-0005-0000-0000-000042A20000}"/>
    <cellStyle name="输入 2 2 3 3 3" xfId="42873" xr:uid="{00000000-0005-0000-0000-000043A20000}"/>
    <cellStyle name="输入 2 2 3 4" xfId="34682" xr:uid="{00000000-0005-0000-0000-000044A20000}"/>
    <cellStyle name="输入 2 2 3 5" xfId="42744" xr:uid="{00000000-0005-0000-0000-000045A20000}"/>
    <cellStyle name="输入 2 2 4" xfId="7647" xr:uid="{00000000-0005-0000-0000-000046A20000}"/>
    <cellStyle name="输入 2 2 4 2" xfId="40349" xr:uid="{00000000-0005-0000-0000-000047A20000}"/>
    <cellStyle name="输入 2 2 5" xfId="14999" xr:uid="{00000000-0005-0000-0000-000048A20000}"/>
    <cellStyle name="输入 2 2 5 2" xfId="40350" xr:uid="{00000000-0005-0000-0000-000049A20000}"/>
    <cellStyle name="输入 2 2 6" xfId="16517" xr:uid="{00000000-0005-0000-0000-00004AA20000}"/>
    <cellStyle name="输入 2 2 6 2" xfId="40351" xr:uid="{00000000-0005-0000-0000-00004BA20000}"/>
    <cellStyle name="输入 2 2 6 3" xfId="43423" xr:uid="{00000000-0005-0000-0000-00004CA20000}"/>
    <cellStyle name="输入 2 2 7" xfId="31405" xr:uid="{00000000-0005-0000-0000-00004DA20000}"/>
    <cellStyle name="输入 2 3" xfId="876" xr:uid="{00000000-0005-0000-0000-00004EA20000}"/>
    <cellStyle name="输入 2 3 2" xfId="15000" xr:uid="{00000000-0005-0000-0000-00004FA20000}"/>
    <cellStyle name="输入 2 3 2 2" xfId="19645" xr:uid="{00000000-0005-0000-0000-000050A20000}"/>
    <cellStyle name="输入 2 3 2 2 2" xfId="34686" xr:uid="{00000000-0005-0000-0000-000051A20000}"/>
    <cellStyle name="输入 2 3 2 2 3" xfId="42150" xr:uid="{00000000-0005-0000-0000-000052A20000}"/>
    <cellStyle name="输入 2 3 2 3" xfId="19512" xr:uid="{00000000-0005-0000-0000-000053A20000}"/>
    <cellStyle name="输入 2 3 2 3 2" xfId="40352" xr:uid="{00000000-0005-0000-0000-000054A20000}"/>
    <cellStyle name="输入 2 3 2 3 3" xfId="43424" xr:uid="{00000000-0005-0000-0000-000055A20000}"/>
    <cellStyle name="输入 2 3 2 4" xfId="34684" xr:uid="{00000000-0005-0000-0000-000056A20000}"/>
    <cellStyle name="输入 2 3 2 5" xfId="42745" xr:uid="{00000000-0005-0000-0000-000057A20000}"/>
    <cellStyle name="输入 2 3 3" xfId="15001" xr:uid="{00000000-0005-0000-0000-000058A20000}"/>
    <cellStyle name="输入 2 3 3 2" xfId="20511" xr:uid="{00000000-0005-0000-0000-000059A20000}"/>
    <cellStyle name="输入 2 3 3 2 2" xfId="36891" xr:uid="{00000000-0005-0000-0000-00005AA20000}"/>
    <cellStyle name="输入 2 3 3 2 3" xfId="42151" xr:uid="{00000000-0005-0000-0000-00005BA20000}"/>
    <cellStyle name="输入 2 3 3 3" xfId="20102" xr:uid="{00000000-0005-0000-0000-00005CA20000}"/>
    <cellStyle name="输入 2 3 3 3 2" xfId="40353" xr:uid="{00000000-0005-0000-0000-00005DA20000}"/>
    <cellStyle name="输入 2 3 3 3 3" xfId="43425" xr:uid="{00000000-0005-0000-0000-00005EA20000}"/>
    <cellStyle name="输入 2 3 3 4" xfId="34688" xr:uid="{00000000-0005-0000-0000-00005FA20000}"/>
    <cellStyle name="输入 2 3 3 5" xfId="42746" xr:uid="{00000000-0005-0000-0000-000060A20000}"/>
    <cellStyle name="输入 2 3 4" xfId="15002" xr:uid="{00000000-0005-0000-0000-000061A20000}"/>
    <cellStyle name="输入 2 3 4 2" xfId="20485" xr:uid="{00000000-0005-0000-0000-000062A20000}"/>
    <cellStyle name="输入 2 3 4 2 2" xfId="40355" xr:uid="{00000000-0005-0000-0000-000063A20000}"/>
    <cellStyle name="输入 2 3 4 2 3" xfId="43427" xr:uid="{00000000-0005-0000-0000-000064A20000}"/>
    <cellStyle name="输入 2 3 4 3" xfId="20046" xr:uid="{00000000-0005-0000-0000-000065A20000}"/>
    <cellStyle name="输入 2 3 4 3 2" xfId="40356" xr:uid="{00000000-0005-0000-0000-000066A20000}"/>
    <cellStyle name="输入 2 3 4 3 3" xfId="43428" xr:uid="{00000000-0005-0000-0000-000067A20000}"/>
    <cellStyle name="输入 2 3 4 4" xfId="40354" xr:uid="{00000000-0005-0000-0000-000068A20000}"/>
    <cellStyle name="输入 2 3 4 5" xfId="43426" xr:uid="{00000000-0005-0000-0000-000069A20000}"/>
    <cellStyle name="输入 2 3 5" xfId="20294" xr:uid="{00000000-0005-0000-0000-00006AA20000}"/>
    <cellStyle name="输入 2 3 5 2" xfId="40357" xr:uid="{00000000-0005-0000-0000-00006BA20000}"/>
    <cellStyle name="输入 2 3 5 3" xfId="43429" xr:uid="{00000000-0005-0000-0000-00006CA20000}"/>
    <cellStyle name="输入 2 3 6" xfId="20283" xr:uid="{00000000-0005-0000-0000-00006DA20000}"/>
    <cellStyle name="输入 2 3 6 2" xfId="40358" xr:uid="{00000000-0005-0000-0000-00006EA20000}"/>
    <cellStyle name="输入 2 3 6 3" xfId="43430" xr:uid="{00000000-0005-0000-0000-00006FA20000}"/>
    <cellStyle name="输入 2 3 7" xfId="31408" xr:uid="{00000000-0005-0000-0000-000070A20000}"/>
    <cellStyle name="输入 2 3 8" xfId="42623" xr:uid="{00000000-0005-0000-0000-000071A20000}"/>
    <cellStyle name="输入 2 4" xfId="6664" xr:uid="{00000000-0005-0000-0000-000072A20000}"/>
    <cellStyle name="输入 2 4 2" xfId="19568" xr:uid="{00000000-0005-0000-0000-000073A20000}"/>
    <cellStyle name="输入 2 4 2 2" xfId="34692" xr:uid="{00000000-0005-0000-0000-000074A20000}"/>
    <cellStyle name="输入 2 4 2 3" xfId="42748" xr:uid="{00000000-0005-0000-0000-000075A20000}"/>
    <cellStyle name="输入 2 4 3" xfId="20405" xr:uid="{00000000-0005-0000-0000-000076A20000}"/>
    <cellStyle name="输入 2 4 3 2" xfId="40359" xr:uid="{00000000-0005-0000-0000-000077A20000}"/>
    <cellStyle name="输入 2 4 3 3" xfId="43431" xr:uid="{00000000-0005-0000-0000-000078A20000}"/>
    <cellStyle name="输入 2 4 4" xfId="34690" xr:uid="{00000000-0005-0000-0000-000079A20000}"/>
    <cellStyle name="输入 2 4 5" xfId="42747" xr:uid="{00000000-0005-0000-0000-00007AA20000}"/>
    <cellStyle name="输入 2 5" xfId="6867" xr:uid="{00000000-0005-0000-0000-00007BA20000}"/>
    <cellStyle name="输入 2 5 2" xfId="34694" xr:uid="{00000000-0005-0000-0000-00007CA20000}"/>
    <cellStyle name="输入 2 6" xfId="14569" xr:uid="{00000000-0005-0000-0000-00007DA20000}"/>
    <cellStyle name="输入 2 6 2" xfId="39255" xr:uid="{00000000-0005-0000-0000-00007EA20000}"/>
    <cellStyle name="输入 2 7" xfId="16756" xr:uid="{00000000-0005-0000-0000-00007FA20000}"/>
    <cellStyle name="输入 2 7 2" xfId="39257" xr:uid="{00000000-0005-0000-0000-000080A20000}"/>
    <cellStyle name="输入 2 7 3" xfId="43080" xr:uid="{00000000-0005-0000-0000-000081A20000}"/>
    <cellStyle name="输入 2 8" xfId="21616" xr:uid="{00000000-0005-0000-0000-000082A20000}"/>
    <cellStyle name="输入 3" xfId="241" xr:uid="{00000000-0005-0000-0000-000083A20000}"/>
    <cellStyle name="输入 3 2" xfId="409" xr:uid="{00000000-0005-0000-0000-000084A20000}"/>
    <cellStyle name="输入 3 2 2" xfId="2839" xr:uid="{00000000-0005-0000-0000-000085A20000}"/>
    <cellStyle name="输入 3 2 2 2" xfId="15003" xr:uid="{00000000-0005-0000-0000-000086A20000}"/>
    <cellStyle name="输入 3 2 2 2 2" xfId="19731" xr:uid="{00000000-0005-0000-0000-000087A20000}"/>
    <cellStyle name="输入 3 2 2 2 2 2" xfId="40361" xr:uid="{00000000-0005-0000-0000-000088A20000}"/>
    <cellStyle name="输入 3 2 2 2 2 3" xfId="43433" xr:uid="{00000000-0005-0000-0000-000089A20000}"/>
    <cellStyle name="输入 3 2 2 2 3" xfId="20658" xr:uid="{00000000-0005-0000-0000-00008AA20000}"/>
    <cellStyle name="输入 3 2 2 2 3 2" xfId="39527" xr:uid="{00000000-0005-0000-0000-00008BA20000}"/>
    <cellStyle name="输入 3 2 2 2 3 3" xfId="43090" xr:uid="{00000000-0005-0000-0000-00008CA20000}"/>
    <cellStyle name="输入 3 2 2 2 4" xfId="40360" xr:uid="{00000000-0005-0000-0000-00008DA20000}"/>
    <cellStyle name="输入 3 2 2 2 5" xfId="43432" xr:uid="{00000000-0005-0000-0000-00008EA20000}"/>
    <cellStyle name="输入 3 2 2 3" xfId="15004" xr:uid="{00000000-0005-0000-0000-00008FA20000}"/>
    <cellStyle name="输入 3 2 2 3 2" xfId="20014" xr:uid="{00000000-0005-0000-0000-000090A20000}"/>
    <cellStyle name="输入 3 2 2 3 2 2" xfId="40363" xr:uid="{00000000-0005-0000-0000-000091A20000}"/>
    <cellStyle name="输入 3 2 2 3 2 3" xfId="43435" xr:uid="{00000000-0005-0000-0000-000092A20000}"/>
    <cellStyle name="输入 3 2 2 3 3" xfId="20621" xr:uid="{00000000-0005-0000-0000-000093A20000}"/>
    <cellStyle name="输入 3 2 2 3 3 2" xfId="39533" xr:uid="{00000000-0005-0000-0000-000094A20000}"/>
    <cellStyle name="输入 3 2 2 3 3 3" xfId="43091" xr:uid="{00000000-0005-0000-0000-000095A20000}"/>
    <cellStyle name="输入 3 2 2 3 4" xfId="40362" xr:uid="{00000000-0005-0000-0000-000096A20000}"/>
    <cellStyle name="输入 3 2 2 3 5" xfId="43434" xr:uid="{00000000-0005-0000-0000-000097A20000}"/>
    <cellStyle name="输入 3 2 2 4" xfId="15005" xr:uid="{00000000-0005-0000-0000-000098A20000}"/>
    <cellStyle name="输入 3 2 2 4 2" xfId="19810" xr:uid="{00000000-0005-0000-0000-000099A20000}"/>
    <cellStyle name="输入 3 2 2 4 2 2" xfId="37678" xr:uid="{00000000-0005-0000-0000-00009AA20000}"/>
    <cellStyle name="输入 3 2 2 4 2 3" xfId="42858" xr:uid="{00000000-0005-0000-0000-00009BA20000}"/>
    <cellStyle name="输入 3 2 2 4 3" xfId="20165" xr:uid="{00000000-0005-0000-0000-00009CA20000}"/>
    <cellStyle name="输入 3 2 2 4 3 2" xfId="37680" xr:uid="{00000000-0005-0000-0000-00009DA20000}"/>
    <cellStyle name="输入 3 2 2 4 3 3" xfId="42859" xr:uid="{00000000-0005-0000-0000-00009EA20000}"/>
    <cellStyle name="输入 3 2 2 4 4" xfId="40364" xr:uid="{00000000-0005-0000-0000-00009FA20000}"/>
    <cellStyle name="输入 3 2 2 4 5" xfId="43436" xr:uid="{00000000-0005-0000-0000-0000A0A20000}"/>
    <cellStyle name="输入 3 2 2 5" xfId="20428" xr:uid="{00000000-0005-0000-0000-0000A1A20000}"/>
    <cellStyle name="输入 3 2 2 5 2" xfId="40365" xr:uid="{00000000-0005-0000-0000-0000A2A20000}"/>
    <cellStyle name="输入 3 2 2 5 3" xfId="43437" xr:uid="{00000000-0005-0000-0000-0000A3A20000}"/>
    <cellStyle name="输入 3 2 2 6" xfId="20652" xr:uid="{00000000-0005-0000-0000-0000A4A20000}"/>
    <cellStyle name="输入 3 2 2 6 2" xfId="39770" xr:uid="{00000000-0005-0000-0000-0000A5A20000}"/>
    <cellStyle name="输入 3 2 2 6 3" xfId="43105" xr:uid="{00000000-0005-0000-0000-0000A6A20000}"/>
    <cellStyle name="输入 3 2 2 7" xfId="34698" xr:uid="{00000000-0005-0000-0000-0000A7A20000}"/>
    <cellStyle name="输入 3 2 2 8" xfId="42749" xr:uid="{00000000-0005-0000-0000-0000A8A20000}"/>
    <cellStyle name="输入 3 2 3" xfId="6667" xr:uid="{00000000-0005-0000-0000-0000A9A20000}"/>
    <cellStyle name="输入 3 2 3 2" xfId="20313" xr:uid="{00000000-0005-0000-0000-0000AAA20000}"/>
    <cellStyle name="输入 3 2 3 2 2" xfId="33578" xr:uid="{00000000-0005-0000-0000-0000ABA20000}"/>
    <cellStyle name="输入 3 2 3 2 3" xfId="42697" xr:uid="{00000000-0005-0000-0000-0000ACA20000}"/>
    <cellStyle name="输入 3 2 3 3" xfId="19888" xr:uid="{00000000-0005-0000-0000-0000ADA20000}"/>
    <cellStyle name="输入 3 2 3 3 2" xfId="33580" xr:uid="{00000000-0005-0000-0000-0000AEA20000}"/>
    <cellStyle name="输入 3 2 3 3 3" xfId="42405" xr:uid="{00000000-0005-0000-0000-0000AFA20000}"/>
    <cellStyle name="输入 3 2 3 4" xfId="40366" xr:uid="{00000000-0005-0000-0000-0000B0A20000}"/>
    <cellStyle name="输入 3 2 3 5" xfId="43438" xr:uid="{00000000-0005-0000-0000-0000B1A20000}"/>
    <cellStyle name="输入 3 2 4" xfId="8180" xr:uid="{00000000-0005-0000-0000-0000B2A20000}"/>
    <cellStyle name="输入 3 2 4 2" xfId="40367" xr:uid="{00000000-0005-0000-0000-0000B3A20000}"/>
    <cellStyle name="输入 3 2 5" xfId="15006" xr:uid="{00000000-0005-0000-0000-0000B4A20000}"/>
    <cellStyle name="输入 3 2 5 2" xfId="40368" xr:uid="{00000000-0005-0000-0000-0000B5A20000}"/>
    <cellStyle name="输入 3 2 6" xfId="16516" xr:uid="{00000000-0005-0000-0000-0000B6A20000}"/>
    <cellStyle name="输入 3 2 6 2" xfId="32219" xr:uid="{00000000-0005-0000-0000-0000B7A20000}"/>
    <cellStyle name="输入 3 2 6 3" xfId="42651" xr:uid="{00000000-0005-0000-0000-0000B8A20000}"/>
    <cellStyle name="输入 3 2 7" xfId="34696" xr:uid="{00000000-0005-0000-0000-0000B9A20000}"/>
    <cellStyle name="输入 3 3" xfId="3602" xr:uid="{00000000-0005-0000-0000-0000BAA20000}"/>
    <cellStyle name="输入 3 3 2" xfId="6668" xr:uid="{00000000-0005-0000-0000-0000BBA20000}"/>
    <cellStyle name="输入 3 3 2 2" xfId="20371" xr:uid="{00000000-0005-0000-0000-0000BCA20000}"/>
    <cellStyle name="输入 3 3 2 2 2" xfId="40369" xr:uid="{00000000-0005-0000-0000-0000BDA20000}"/>
    <cellStyle name="输入 3 3 2 2 3" xfId="43439" xr:uid="{00000000-0005-0000-0000-0000BEA20000}"/>
    <cellStyle name="输入 3 3 2 3" xfId="19804" xr:uid="{00000000-0005-0000-0000-0000BFA20000}"/>
    <cellStyle name="输入 3 3 2 3 2" xfId="40370" xr:uid="{00000000-0005-0000-0000-0000C0A20000}"/>
    <cellStyle name="输入 3 3 2 3 3" xfId="43440" xr:uid="{00000000-0005-0000-0000-0000C1A20000}"/>
    <cellStyle name="输入 3 3 2 4" xfId="29923" xr:uid="{00000000-0005-0000-0000-0000C2A20000}"/>
    <cellStyle name="输入 3 3 2 5" xfId="42596" xr:uid="{00000000-0005-0000-0000-0000C3A20000}"/>
    <cellStyle name="输入 3 3 3" xfId="15007" xr:uid="{00000000-0005-0000-0000-0000C4A20000}"/>
    <cellStyle name="输入 3 3 3 2" xfId="20421" xr:uid="{00000000-0005-0000-0000-0000C5A20000}"/>
    <cellStyle name="输入 3 3 3 2 2" xfId="40372" xr:uid="{00000000-0005-0000-0000-0000C6A20000}"/>
    <cellStyle name="输入 3 3 3 2 3" xfId="43442" xr:uid="{00000000-0005-0000-0000-0000C7A20000}"/>
    <cellStyle name="输入 3 3 3 3" xfId="19873" xr:uid="{00000000-0005-0000-0000-0000C8A20000}"/>
    <cellStyle name="输入 3 3 3 3 2" xfId="40373" xr:uid="{00000000-0005-0000-0000-0000C9A20000}"/>
    <cellStyle name="输入 3 3 3 3 3" xfId="43443" xr:uid="{00000000-0005-0000-0000-0000CAA20000}"/>
    <cellStyle name="输入 3 3 3 4" xfId="40371" xr:uid="{00000000-0005-0000-0000-0000CBA20000}"/>
    <cellStyle name="输入 3 3 3 5" xfId="43441" xr:uid="{00000000-0005-0000-0000-0000CCA20000}"/>
    <cellStyle name="输入 3 3 4" xfId="15008" xr:uid="{00000000-0005-0000-0000-0000CDA20000}"/>
    <cellStyle name="输入 3 3 4 2" xfId="20461" xr:uid="{00000000-0005-0000-0000-0000CEA20000}"/>
    <cellStyle name="输入 3 3 4 2 2" xfId="40375" xr:uid="{00000000-0005-0000-0000-0000CFA20000}"/>
    <cellStyle name="输入 3 3 4 2 3" xfId="43445" xr:uid="{00000000-0005-0000-0000-0000D0A20000}"/>
    <cellStyle name="输入 3 3 4 3" xfId="19640" xr:uid="{00000000-0005-0000-0000-0000D1A20000}"/>
    <cellStyle name="输入 3 3 4 3 2" xfId="40376" xr:uid="{00000000-0005-0000-0000-0000D2A20000}"/>
    <cellStyle name="输入 3 3 4 3 3" xfId="43446" xr:uid="{00000000-0005-0000-0000-0000D3A20000}"/>
    <cellStyle name="输入 3 3 4 4" xfId="40374" xr:uid="{00000000-0005-0000-0000-0000D4A20000}"/>
    <cellStyle name="输入 3 3 4 5" xfId="43444" xr:uid="{00000000-0005-0000-0000-0000D5A20000}"/>
    <cellStyle name="输入 3 3 5" xfId="19703" xr:uid="{00000000-0005-0000-0000-0000D6A20000}"/>
    <cellStyle name="输入 3 3 5 2" xfId="40377" xr:uid="{00000000-0005-0000-0000-0000D7A20000}"/>
    <cellStyle name="输入 3 3 5 3" xfId="43447" xr:uid="{00000000-0005-0000-0000-0000D8A20000}"/>
    <cellStyle name="输入 3 3 6" xfId="20251" xr:uid="{00000000-0005-0000-0000-0000D9A20000}"/>
    <cellStyle name="输入 3 3 6 2" xfId="40378" xr:uid="{00000000-0005-0000-0000-0000DAA20000}"/>
    <cellStyle name="输入 3 3 6 3" xfId="43448" xr:uid="{00000000-0005-0000-0000-0000DBA20000}"/>
    <cellStyle name="输入 3 3 7" xfId="34700" xr:uid="{00000000-0005-0000-0000-0000DCA20000}"/>
    <cellStyle name="输入 3 3 8" xfId="42750" xr:uid="{00000000-0005-0000-0000-0000DDA20000}"/>
    <cellStyle name="输入 3 4" xfId="2836" xr:uid="{00000000-0005-0000-0000-0000DEA20000}"/>
    <cellStyle name="输入 3 4 2" xfId="15009" xr:uid="{00000000-0005-0000-0000-0000DFA20000}"/>
    <cellStyle name="输入 3 4 2 2" xfId="19527" xr:uid="{00000000-0005-0000-0000-0000E0A20000}"/>
    <cellStyle name="输入 3 4 2 2 2" xfId="40381" xr:uid="{00000000-0005-0000-0000-0000E1A20000}"/>
    <cellStyle name="输入 3 4 2 2 3" xfId="43451" xr:uid="{00000000-0005-0000-0000-0000E2A20000}"/>
    <cellStyle name="输入 3 4 2 3" xfId="19550" xr:uid="{00000000-0005-0000-0000-0000E3A20000}"/>
    <cellStyle name="输入 3 4 2 3 2" xfId="40382" xr:uid="{00000000-0005-0000-0000-0000E4A20000}"/>
    <cellStyle name="输入 3 4 2 3 3" xfId="43452" xr:uid="{00000000-0005-0000-0000-0000E5A20000}"/>
    <cellStyle name="输入 3 4 2 4" xfId="40380" xr:uid="{00000000-0005-0000-0000-0000E6A20000}"/>
    <cellStyle name="输入 3 4 2 5" xfId="43450" xr:uid="{00000000-0005-0000-0000-0000E7A20000}"/>
    <cellStyle name="输入 3 4 3" xfId="15010" xr:uid="{00000000-0005-0000-0000-0000E8A20000}"/>
    <cellStyle name="输入 3 4 3 2" xfId="20443" xr:uid="{00000000-0005-0000-0000-0000E9A20000}"/>
    <cellStyle name="输入 3 4 3 2 2" xfId="37454" xr:uid="{00000000-0005-0000-0000-0000EAA20000}"/>
    <cellStyle name="输入 3 4 3 2 3" xfId="42654" xr:uid="{00000000-0005-0000-0000-0000EBA20000}"/>
    <cellStyle name="输入 3 4 3 3" xfId="19574" xr:uid="{00000000-0005-0000-0000-0000ECA20000}"/>
    <cellStyle name="输入 3 4 3 3 2" xfId="28491" xr:uid="{00000000-0005-0000-0000-0000EDA20000}"/>
    <cellStyle name="输入 3 4 3 3 3" xfId="42452" xr:uid="{00000000-0005-0000-0000-0000EEA20000}"/>
    <cellStyle name="输入 3 4 3 4" xfId="40383" xr:uid="{00000000-0005-0000-0000-0000EFA20000}"/>
    <cellStyle name="输入 3 4 3 5" xfId="43453" xr:uid="{00000000-0005-0000-0000-0000F0A20000}"/>
    <cellStyle name="输入 3 4 4" xfId="15011" xr:uid="{00000000-0005-0000-0000-0000F1A20000}"/>
    <cellStyle name="输入 3 4 4 2" xfId="19665" xr:uid="{00000000-0005-0000-0000-0000F2A20000}"/>
    <cellStyle name="输入 3 4 4 2 2" xfId="40385" xr:uid="{00000000-0005-0000-0000-0000F3A20000}"/>
    <cellStyle name="输入 3 4 4 2 3" xfId="43455" xr:uid="{00000000-0005-0000-0000-0000F4A20000}"/>
    <cellStyle name="输入 3 4 4 3" xfId="19505" xr:uid="{00000000-0005-0000-0000-0000F5A20000}"/>
    <cellStyle name="输入 3 4 4 3 2" xfId="40386" xr:uid="{00000000-0005-0000-0000-0000F6A20000}"/>
    <cellStyle name="输入 3 4 4 3 3" xfId="43456" xr:uid="{00000000-0005-0000-0000-0000F7A20000}"/>
    <cellStyle name="输入 3 4 4 4" xfId="40384" xr:uid="{00000000-0005-0000-0000-0000F8A20000}"/>
    <cellStyle name="输入 3 4 4 5" xfId="43454" xr:uid="{00000000-0005-0000-0000-0000F9A20000}"/>
    <cellStyle name="输入 3 4 5" xfId="19641" xr:uid="{00000000-0005-0000-0000-0000FAA20000}"/>
    <cellStyle name="输入 3 4 5 2" xfId="32519" xr:uid="{00000000-0005-0000-0000-0000FBA20000}"/>
    <cellStyle name="输入 3 4 5 3" xfId="42670" xr:uid="{00000000-0005-0000-0000-0000FCA20000}"/>
    <cellStyle name="输入 3 4 6" xfId="19949" xr:uid="{00000000-0005-0000-0000-0000FDA20000}"/>
    <cellStyle name="输入 3 4 6 2" xfId="32525" xr:uid="{00000000-0005-0000-0000-0000FEA20000}"/>
    <cellStyle name="输入 3 4 6 3" xfId="42671" xr:uid="{00000000-0005-0000-0000-0000FFA20000}"/>
    <cellStyle name="输入 3 4 7" xfId="40379" xr:uid="{00000000-0005-0000-0000-000000A30000}"/>
    <cellStyle name="输入 3 4 8" xfId="43449" xr:uid="{00000000-0005-0000-0000-000001A30000}"/>
    <cellStyle name="输入 3 5" xfId="6666" xr:uid="{00000000-0005-0000-0000-000002A30000}"/>
    <cellStyle name="输入 3 5 2" xfId="8181" xr:uid="{00000000-0005-0000-0000-000003A30000}"/>
    <cellStyle name="输入 3 5 2 2" xfId="20377" xr:uid="{00000000-0005-0000-0000-000004A30000}"/>
    <cellStyle name="输入 3 5 2 2 2" xfId="40387" xr:uid="{00000000-0005-0000-0000-000005A30000}"/>
    <cellStyle name="输入 3 5 2 2 3" xfId="43457" xr:uid="{00000000-0005-0000-0000-000006A30000}"/>
    <cellStyle name="输入 3 5 2 3" xfId="20017" xr:uid="{00000000-0005-0000-0000-000007A30000}"/>
    <cellStyle name="输入 3 5 2 3 2" xfId="40388" xr:uid="{00000000-0005-0000-0000-000008A30000}"/>
    <cellStyle name="输入 3 5 2 3 3" xfId="43458" xr:uid="{00000000-0005-0000-0000-000009A30000}"/>
    <cellStyle name="输入 3 5 2 4" xfId="31280" xr:uid="{00000000-0005-0000-0000-00000AA30000}"/>
    <cellStyle name="输入 3 5 2 5" xfId="42619" xr:uid="{00000000-0005-0000-0000-00000BA30000}"/>
    <cellStyle name="输入 3 5 3" xfId="11583" xr:uid="{00000000-0005-0000-0000-00000CA30000}"/>
    <cellStyle name="输入 3 5 3 2" xfId="20628" xr:uid="{00000000-0005-0000-0000-00000DA30000}"/>
    <cellStyle name="输入 3 5 3 2 2" xfId="25672" xr:uid="{00000000-0005-0000-0000-00000EA30000}"/>
    <cellStyle name="输入 3 5 3 2 3" xfId="42031" xr:uid="{00000000-0005-0000-0000-00000FA30000}"/>
    <cellStyle name="输入 3 5 3 3" xfId="20333" xr:uid="{00000000-0005-0000-0000-000010A30000}"/>
    <cellStyle name="输入 3 5 3 3 2" xfId="32507" xr:uid="{00000000-0005-0000-0000-000011A30000}"/>
    <cellStyle name="输入 3 5 3 3 3" xfId="42669" xr:uid="{00000000-0005-0000-0000-000012A30000}"/>
    <cellStyle name="输入 3 5 3 4" xfId="31282" xr:uid="{00000000-0005-0000-0000-000013A30000}"/>
    <cellStyle name="输入 3 5 3 5" xfId="42620" xr:uid="{00000000-0005-0000-0000-000014A30000}"/>
    <cellStyle name="输入 3 5 4" xfId="19626" xr:uid="{00000000-0005-0000-0000-000015A30000}"/>
    <cellStyle name="输入 3 5 4 2" xfId="31284" xr:uid="{00000000-0005-0000-0000-000016A30000}"/>
    <cellStyle name="输入 3 5 4 3" xfId="42621" xr:uid="{00000000-0005-0000-0000-000017A30000}"/>
    <cellStyle name="输入 3 5 5" xfId="20098" xr:uid="{00000000-0005-0000-0000-000018A30000}"/>
    <cellStyle name="输入 3 5 5 2" xfId="21028" xr:uid="{00000000-0005-0000-0000-000019A30000}"/>
    <cellStyle name="输入 3 5 5 3" xfId="40893" xr:uid="{00000000-0005-0000-0000-00001AA30000}"/>
    <cellStyle name="输入 3 5 6" xfId="38944" xr:uid="{00000000-0005-0000-0000-00001BA30000}"/>
    <cellStyle name="输入 3 5 7" xfId="42924" xr:uid="{00000000-0005-0000-0000-00001CA30000}"/>
    <cellStyle name="输入 3 6" xfId="7644" xr:uid="{00000000-0005-0000-0000-00001DA30000}"/>
    <cellStyle name="输入 3 6 2" xfId="39261" xr:uid="{00000000-0005-0000-0000-00001EA30000}"/>
    <cellStyle name="输入 3 7" xfId="15012" xr:uid="{00000000-0005-0000-0000-00001FA30000}"/>
    <cellStyle name="输入 3 7 2" xfId="40389" xr:uid="{00000000-0005-0000-0000-000020A30000}"/>
    <cellStyle name="输入 3 8" xfId="16755" xr:uid="{00000000-0005-0000-0000-000021A30000}"/>
    <cellStyle name="输入 3 8 2" xfId="40390" xr:uid="{00000000-0005-0000-0000-000022A30000}"/>
    <cellStyle name="输入 3 8 3" xfId="43459" xr:uid="{00000000-0005-0000-0000-000023A30000}"/>
    <cellStyle name="输入 3 9" xfId="31411" xr:uid="{00000000-0005-0000-0000-000024A30000}"/>
    <cellStyle name="输入 4" xfId="242" xr:uid="{00000000-0005-0000-0000-000025A30000}"/>
    <cellStyle name="输入 4 2" xfId="410" xr:uid="{00000000-0005-0000-0000-000026A30000}"/>
    <cellStyle name="输入 4 2 2" xfId="3423" xr:uid="{00000000-0005-0000-0000-000027A30000}"/>
    <cellStyle name="输入 4 2 2 2" xfId="15013" xr:uid="{00000000-0005-0000-0000-000028A30000}"/>
    <cellStyle name="输入 4 2 2 2 2" xfId="19864" xr:uid="{00000000-0005-0000-0000-000029A30000}"/>
    <cellStyle name="输入 4 2 2 2 2 2" xfId="40394" xr:uid="{00000000-0005-0000-0000-00002AA30000}"/>
    <cellStyle name="输入 4 2 2 2 2 3" xfId="43462" xr:uid="{00000000-0005-0000-0000-00002BA30000}"/>
    <cellStyle name="输入 4 2 2 2 3" xfId="20222" xr:uid="{00000000-0005-0000-0000-00002CA30000}"/>
    <cellStyle name="输入 4 2 2 2 3 2" xfId="40395" xr:uid="{00000000-0005-0000-0000-00002DA30000}"/>
    <cellStyle name="输入 4 2 2 2 3 3" xfId="43463" xr:uid="{00000000-0005-0000-0000-00002EA30000}"/>
    <cellStyle name="输入 4 2 2 2 4" xfId="40393" xr:uid="{00000000-0005-0000-0000-00002FA30000}"/>
    <cellStyle name="输入 4 2 2 2 5" xfId="43461" xr:uid="{00000000-0005-0000-0000-000030A30000}"/>
    <cellStyle name="输入 4 2 2 3" xfId="13246" xr:uid="{00000000-0005-0000-0000-000031A30000}"/>
    <cellStyle name="输入 4 2 2 3 2" xfId="20241" xr:uid="{00000000-0005-0000-0000-000032A30000}"/>
    <cellStyle name="输入 4 2 2 3 2 2" xfId="40396" xr:uid="{00000000-0005-0000-0000-000033A30000}"/>
    <cellStyle name="输入 4 2 2 3 2 3" xfId="43464" xr:uid="{00000000-0005-0000-0000-000034A30000}"/>
    <cellStyle name="输入 4 2 2 3 3" xfId="19588" xr:uid="{00000000-0005-0000-0000-000035A30000}"/>
    <cellStyle name="输入 4 2 2 3 3 2" xfId="40397" xr:uid="{00000000-0005-0000-0000-000036A30000}"/>
    <cellStyle name="输入 4 2 2 3 3 3" xfId="43465" xr:uid="{00000000-0005-0000-0000-000037A30000}"/>
    <cellStyle name="输入 4 2 2 3 4" xfId="36087" xr:uid="{00000000-0005-0000-0000-000038A30000}"/>
    <cellStyle name="输入 4 2 2 3 5" xfId="42817" xr:uid="{00000000-0005-0000-0000-000039A30000}"/>
    <cellStyle name="输入 4 2 2 4" xfId="13247" xr:uid="{00000000-0005-0000-0000-00003AA30000}"/>
    <cellStyle name="输入 4 2 2 4 2" xfId="20492" xr:uid="{00000000-0005-0000-0000-00003BA30000}"/>
    <cellStyle name="输入 4 2 2 4 2 2" xfId="40398" xr:uid="{00000000-0005-0000-0000-00003CA30000}"/>
    <cellStyle name="输入 4 2 2 4 2 3" xfId="43466" xr:uid="{00000000-0005-0000-0000-00003DA30000}"/>
    <cellStyle name="输入 4 2 2 4 3" xfId="20069" xr:uid="{00000000-0005-0000-0000-00003EA30000}"/>
    <cellStyle name="输入 4 2 2 4 3 2" xfId="40399" xr:uid="{00000000-0005-0000-0000-00003FA30000}"/>
    <cellStyle name="输入 4 2 2 4 3 3" xfId="43467" xr:uid="{00000000-0005-0000-0000-000040A30000}"/>
    <cellStyle name="输入 4 2 2 4 4" xfId="36089" xr:uid="{00000000-0005-0000-0000-000041A30000}"/>
    <cellStyle name="输入 4 2 2 4 5" xfId="42818" xr:uid="{00000000-0005-0000-0000-000042A30000}"/>
    <cellStyle name="输入 4 2 2 5" xfId="20364" xr:uid="{00000000-0005-0000-0000-000043A30000}"/>
    <cellStyle name="输入 4 2 2 5 2" xfId="40400" xr:uid="{00000000-0005-0000-0000-000044A30000}"/>
    <cellStyle name="输入 4 2 2 5 3" xfId="43468" xr:uid="{00000000-0005-0000-0000-000045A30000}"/>
    <cellStyle name="输入 4 2 2 6" xfId="20221" xr:uid="{00000000-0005-0000-0000-000046A30000}"/>
    <cellStyle name="输入 4 2 2 6 2" xfId="29797" xr:uid="{00000000-0005-0000-0000-000047A30000}"/>
    <cellStyle name="输入 4 2 2 6 3" xfId="42592" xr:uid="{00000000-0005-0000-0000-000048A30000}"/>
    <cellStyle name="输入 4 2 2 7" xfId="40392" xr:uid="{00000000-0005-0000-0000-000049A30000}"/>
    <cellStyle name="输入 4 2 2 8" xfId="43460" xr:uid="{00000000-0005-0000-0000-00004AA30000}"/>
    <cellStyle name="输入 4 2 3" xfId="6670" xr:uid="{00000000-0005-0000-0000-00004BA30000}"/>
    <cellStyle name="输入 4 2 3 2" xfId="19789" xr:uid="{00000000-0005-0000-0000-00004CA30000}"/>
    <cellStyle name="输入 4 2 3 2 2" xfId="33592" xr:uid="{00000000-0005-0000-0000-00004DA30000}"/>
    <cellStyle name="输入 4 2 3 2 3" xfId="42407" xr:uid="{00000000-0005-0000-0000-00004EA30000}"/>
    <cellStyle name="输入 4 2 3 3" xfId="20608" xr:uid="{00000000-0005-0000-0000-00004FA30000}"/>
    <cellStyle name="输入 4 2 3 3 2" xfId="33595" xr:uid="{00000000-0005-0000-0000-000050A30000}"/>
    <cellStyle name="输入 4 2 3 3 3" xfId="40899" xr:uid="{00000000-0005-0000-0000-000051A30000}"/>
    <cellStyle name="输入 4 2 3 4" xfId="33697" xr:uid="{00000000-0005-0000-0000-000052A30000}"/>
    <cellStyle name="输入 4 2 3 5" xfId="42406" xr:uid="{00000000-0005-0000-0000-000053A30000}"/>
    <cellStyle name="输入 4 2 4" xfId="8183" xr:uid="{00000000-0005-0000-0000-000054A30000}"/>
    <cellStyle name="输入 4 2 4 2" xfId="40401" xr:uid="{00000000-0005-0000-0000-000055A30000}"/>
    <cellStyle name="输入 4 2 5" xfId="15014" xr:uid="{00000000-0005-0000-0000-000056A30000}"/>
    <cellStyle name="输入 4 2 5 2" xfId="40402" xr:uid="{00000000-0005-0000-0000-000057A30000}"/>
    <cellStyle name="输入 4 2 6" xfId="15795" xr:uid="{00000000-0005-0000-0000-000058A30000}"/>
    <cellStyle name="输入 4 2 6 2" xfId="40403" xr:uid="{00000000-0005-0000-0000-000059A30000}"/>
    <cellStyle name="输入 4 2 6 3" xfId="43469" xr:uid="{00000000-0005-0000-0000-00005AA30000}"/>
    <cellStyle name="输入 4 2 7" xfId="40391" xr:uid="{00000000-0005-0000-0000-00005BA30000}"/>
    <cellStyle name="输入 4 3" xfId="3695" xr:uid="{00000000-0005-0000-0000-00005CA30000}"/>
    <cellStyle name="输入 4 3 2" xfId="6671" xr:uid="{00000000-0005-0000-0000-00005DA30000}"/>
    <cellStyle name="输入 4 3 2 2" xfId="20054" xr:uid="{00000000-0005-0000-0000-00005EA30000}"/>
    <cellStyle name="输入 4 3 2 2 2" xfId="40406" xr:uid="{00000000-0005-0000-0000-00005FA30000}"/>
    <cellStyle name="输入 4 3 2 2 3" xfId="43472" xr:uid="{00000000-0005-0000-0000-000060A30000}"/>
    <cellStyle name="输入 4 3 2 3" xfId="20358" xr:uid="{00000000-0005-0000-0000-000061A30000}"/>
    <cellStyle name="输入 4 3 2 3 2" xfId="40407" xr:uid="{00000000-0005-0000-0000-000062A30000}"/>
    <cellStyle name="输入 4 3 2 3 3" xfId="43473" xr:uid="{00000000-0005-0000-0000-000063A30000}"/>
    <cellStyle name="输入 4 3 2 4" xfId="40405" xr:uid="{00000000-0005-0000-0000-000064A30000}"/>
    <cellStyle name="输入 4 3 2 5" xfId="43471" xr:uid="{00000000-0005-0000-0000-000065A30000}"/>
    <cellStyle name="输入 4 3 3" xfId="15015" xr:uid="{00000000-0005-0000-0000-000066A30000}"/>
    <cellStyle name="输入 4 3 3 2" xfId="19824" xr:uid="{00000000-0005-0000-0000-000067A30000}"/>
    <cellStyle name="输入 4 3 3 2 2" xfId="40409" xr:uid="{00000000-0005-0000-0000-000068A30000}"/>
    <cellStyle name="输入 4 3 3 2 3" xfId="43475" xr:uid="{00000000-0005-0000-0000-000069A30000}"/>
    <cellStyle name="输入 4 3 3 3" xfId="20610" xr:uid="{00000000-0005-0000-0000-00006AA30000}"/>
    <cellStyle name="输入 4 3 3 3 2" xfId="38920" xr:uid="{00000000-0005-0000-0000-00006BA30000}"/>
    <cellStyle name="输入 4 3 3 3 3" xfId="42914" xr:uid="{00000000-0005-0000-0000-00006CA30000}"/>
    <cellStyle name="输入 4 3 3 4" xfId="40408" xr:uid="{00000000-0005-0000-0000-00006DA30000}"/>
    <cellStyle name="输入 4 3 3 5" xfId="43474" xr:uid="{00000000-0005-0000-0000-00006EA30000}"/>
    <cellStyle name="输入 4 3 4" xfId="15016" xr:uid="{00000000-0005-0000-0000-00006FA30000}"/>
    <cellStyle name="输入 4 3 4 2" xfId="19915" xr:uid="{00000000-0005-0000-0000-000070A30000}"/>
    <cellStyle name="输入 4 3 4 2 2" xfId="25653" xr:uid="{00000000-0005-0000-0000-000071A30000}"/>
    <cellStyle name="输入 4 3 4 2 3" xfId="42025" xr:uid="{00000000-0005-0000-0000-000072A30000}"/>
    <cellStyle name="输入 4 3 4 3" xfId="19752" xr:uid="{00000000-0005-0000-0000-000073A30000}"/>
    <cellStyle name="输入 4 3 4 3 2" xfId="22395" xr:uid="{00000000-0005-0000-0000-000074A30000}"/>
    <cellStyle name="输入 4 3 4 3 3" xfId="41219" xr:uid="{00000000-0005-0000-0000-000075A30000}"/>
    <cellStyle name="输入 4 3 4 4" xfId="40410" xr:uid="{00000000-0005-0000-0000-000076A30000}"/>
    <cellStyle name="输入 4 3 4 5" xfId="43476" xr:uid="{00000000-0005-0000-0000-000077A30000}"/>
    <cellStyle name="输入 4 3 5" xfId="20429" xr:uid="{00000000-0005-0000-0000-000078A30000}"/>
    <cellStyle name="输入 4 3 5 2" xfId="40411" xr:uid="{00000000-0005-0000-0000-000079A30000}"/>
    <cellStyle name="输入 4 3 5 3" xfId="43477" xr:uid="{00000000-0005-0000-0000-00007AA30000}"/>
    <cellStyle name="输入 4 3 6" xfId="20646" xr:uid="{00000000-0005-0000-0000-00007BA30000}"/>
    <cellStyle name="输入 4 3 6 2" xfId="40412" xr:uid="{00000000-0005-0000-0000-00007CA30000}"/>
    <cellStyle name="输入 4 3 6 3" xfId="43478" xr:uid="{00000000-0005-0000-0000-00007DA30000}"/>
    <cellStyle name="输入 4 3 7" xfId="40404" xr:uid="{00000000-0005-0000-0000-00007EA30000}"/>
    <cellStyle name="输入 4 3 8" xfId="43470" xr:uid="{00000000-0005-0000-0000-00007FA30000}"/>
    <cellStyle name="输入 4 4" xfId="3694" xr:uid="{00000000-0005-0000-0000-000080A30000}"/>
    <cellStyle name="输入 4 4 2" xfId="12566" xr:uid="{00000000-0005-0000-0000-000081A30000}"/>
    <cellStyle name="输入 4 4 2 2" xfId="20588" xr:uid="{00000000-0005-0000-0000-000082A30000}"/>
    <cellStyle name="输入 4 4 2 2 2" xfId="33746" xr:uid="{00000000-0005-0000-0000-000083A30000}"/>
    <cellStyle name="输入 4 4 2 2 3" xfId="42706" xr:uid="{00000000-0005-0000-0000-000084A30000}"/>
    <cellStyle name="输入 4 4 2 3" xfId="20105" xr:uid="{00000000-0005-0000-0000-000085A30000}"/>
    <cellStyle name="输入 4 4 2 3 2" xfId="33753" xr:uid="{00000000-0005-0000-0000-000086A30000}"/>
    <cellStyle name="输入 4 4 2 3 3" xfId="42707" xr:uid="{00000000-0005-0000-0000-000087A30000}"/>
    <cellStyle name="输入 4 4 2 4" xfId="33744" xr:uid="{00000000-0005-0000-0000-000088A30000}"/>
    <cellStyle name="输入 4 4 2 5" xfId="42705" xr:uid="{00000000-0005-0000-0000-000089A30000}"/>
    <cellStyle name="输入 4 4 3" xfId="15017" xr:uid="{00000000-0005-0000-0000-00008AA30000}"/>
    <cellStyle name="输入 4 4 3 2" xfId="20399" xr:uid="{00000000-0005-0000-0000-00008BA30000}"/>
    <cellStyle name="输入 4 4 3 2 2" xfId="38609" xr:uid="{00000000-0005-0000-0000-00008CA30000}"/>
    <cellStyle name="输入 4 4 3 2 3" xfId="42888" xr:uid="{00000000-0005-0000-0000-00008DA30000}"/>
    <cellStyle name="输入 4 4 3 3" xfId="19663" xr:uid="{00000000-0005-0000-0000-00008EA30000}"/>
    <cellStyle name="输入 4 4 3 3 2" xfId="38925" xr:uid="{00000000-0005-0000-0000-00008FA30000}"/>
    <cellStyle name="输入 4 4 3 3 3" xfId="42919" xr:uid="{00000000-0005-0000-0000-000090A30000}"/>
    <cellStyle name="输入 4 4 3 4" xfId="40414" xr:uid="{00000000-0005-0000-0000-000091A30000}"/>
    <cellStyle name="输入 4 4 3 5" xfId="43480" xr:uid="{00000000-0005-0000-0000-000092A30000}"/>
    <cellStyle name="输入 4 4 4" xfId="15018" xr:uid="{00000000-0005-0000-0000-000093A30000}"/>
    <cellStyle name="输入 4 4 4 2" xfId="19943" xr:uid="{00000000-0005-0000-0000-000094A30000}"/>
    <cellStyle name="输入 4 4 4 2 2" xfId="29871" xr:uid="{00000000-0005-0000-0000-000095A30000}"/>
    <cellStyle name="输入 4 4 4 2 3" xfId="42593" xr:uid="{00000000-0005-0000-0000-000096A30000}"/>
    <cellStyle name="输入 4 4 4 3" xfId="20157" xr:uid="{00000000-0005-0000-0000-000097A30000}"/>
    <cellStyle name="输入 4 4 4 3 2" xfId="40416" xr:uid="{00000000-0005-0000-0000-000098A30000}"/>
    <cellStyle name="输入 4 4 4 3 3" xfId="43482" xr:uid="{00000000-0005-0000-0000-000099A30000}"/>
    <cellStyle name="输入 4 4 4 4" xfId="40415" xr:uid="{00000000-0005-0000-0000-00009AA30000}"/>
    <cellStyle name="输入 4 4 4 5" xfId="43481" xr:uid="{00000000-0005-0000-0000-00009BA30000}"/>
    <cellStyle name="输入 4 4 5" xfId="19766" xr:uid="{00000000-0005-0000-0000-00009CA30000}"/>
    <cellStyle name="输入 4 4 5 2" xfId="40417" xr:uid="{00000000-0005-0000-0000-00009DA30000}"/>
    <cellStyle name="输入 4 4 5 3" xfId="43483" xr:uid="{00000000-0005-0000-0000-00009EA30000}"/>
    <cellStyle name="输入 4 4 6" xfId="20552" xr:uid="{00000000-0005-0000-0000-00009FA30000}"/>
    <cellStyle name="输入 4 4 6 2" xfId="30217" xr:uid="{00000000-0005-0000-0000-0000A0A30000}"/>
    <cellStyle name="输入 4 4 6 3" xfId="41201" xr:uid="{00000000-0005-0000-0000-0000A1A30000}"/>
    <cellStyle name="输入 4 4 7" xfId="40413" xr:uid="{00000000-0005-0000-0000-0000A2A30000}"/>
    <cellStyle name="输入 4 4 8" xfId="43479" xr:uid="{00000000-0005-0000-0000-0000A3A30000}"/>
    <cellStyle name="输入 4 5" xfId="6669" xr:uid="{00000000-0005-0000-0000-0000A4A30000}"/>
    <cellStyle name="输入 4 5 2" xfId="19925" xr:uid="{00000000-0005-0000-0000-0000A5A30000}"/>
    <cellStyle name="输入 4 5 2 2" xfId="40418" xr:uid="{00000000-0005-0000-0000-0000A6A30000}"/>
    <cellStyle name="输入 4 5 2 3" xfId="43484" xr:uid="{00000000-0005-0000-0000-0000A7A30000}"/>
    <cellStyle name="输入 4 5 3" xfId="20183" xr:uid="{00000000-0005-0000-0000-0000A8A30000}"/>
    <cellStyle name="输入 4 5 3 2" xfId="40419" xr:uid="{00000000-0005-0000-0000-0000A9A30000}"/>
    <cellStyle name="输入 4 5 3 3" xfId="43485" xr:uid="{00000000-0005-0000-0000-0000AAA30000}"/>
    <cellStyle name="输入 4 5 4" xfId="38947" xr:uid="{00000000-0005-0000-0000-0000ABA30000}"/>
    <cellStyle name="输入 4 5 5" xfId="42925" xr:uid="{00000000-0005-0000-0000-0000ACA30000}"/>
    <cellStyle name="输入 4 6" xfId="8182" xr:uid="{00000000-0005-0000-0000-0000ADA30000}"/>
    <cellStyle name="输入 4 6 2" xfId="39264" xr:uid="{00000000-0005-0000-0000-0000AEA30000}"/>
    <cellStyle name="输入 4 7" xfId="15019" xr:uid="{00000000-0005-0000-0000-0000AFA30000}"/>
    <cellStyle name="输入 4 7 2" xfId="40420" xr:uid="{00000000-0005-0000-0000-0000B0A30000}"/>
    <cellStyle name="输入 4 8" xfId="16754" xr:uid="{00000000-0005-0000-0000-0000B1A30000}"/>
    <cellStyle name="输入 4 8 2" xfId="40421" xr:uid="{00000000-0005-0000-0000-0000B2A30000}"/>
    <cellStyle name="输入 4 8 3" xfId="43486" xr:uid="{00000000-0005-0000-0000-0000B3A30000}"/>
    <cellStyle name="输入 4 9" xfId="31414" xr:uid="{00000000-0005-0000-0000-0000B4A30000}"/>
    <cellStyle name="输入 5" xfId="243" xr:uid="{00000000-0005-0000-0000-0000B5A30000}"/>
    <cellStyle name="输入 5 2" xfId="411" xr:uid="{00000000-0005-0000-0000-0000B6A30000}"/>
    <cellStyle name="输入 5 2 2" xfId="1000" xr:uid="{00000000-0005-0000-0000-0000B7A30000}"/>
    <cellStyle name="输入 5 2 2 2" xfId="15020" xr:uid="{00000000-0005-0000-0000-0000B8A30000}"/>
    <cellStyle name="输入 5 2 2 2 2" xfId="19968" xr:uid="{00000000-0005-0000-0000-0000B9A30000}"/>
    <cellStyle name="输入 5 2 2 2 2 2" xfId="32217" xr:uid="{00000000-0005-0000-0000-0000BAA30000}"/>
    <cellStyle name="输入 5 2 2 2 2 3" xfId="42650" xr:uid="{00000000-0005-0000-0000-0000BBA30000}"/>
    <cellStyle name="输入 5 2 2 2 3" xfId="20035" xr:uid="{00000000-0005-0000-0000-0000BCA30000}"/>
    <cellStyle name="输入 5 2 2 2 3 2" xfId="40427" xr:uid="{00000000-0005-0000-0000-0000BDA30000}"/>
    <cellStyle name="输入 5 2 2 2 3 3" xfId="43491" xr:uid="{00000000-0005-0000-0000-0000BEA30000}"/>
    <cellStyle name="输入 5 2 2 2 4" xfId="40425" xr:uid="{00000000-0005-0000-0000-0000BFA30000}"/>
    <cellStyle name="输入 5 2 2 2 5" xfId="43489" xr:uid="{00000000-0005-0000-0000-0000C0A30000}"/>
    <cellStyle name="输入 5 2 2 3" xfId="15022" xr:uid="{00000000-0005-0000-0000-0000C1A30000}"/>
    <cellStyle name="输入 5 2 2 3 2" xfId="19894" xr:uid="{00000000-0005-0000-0000-0000C2A30000}"/>
    <cellStyle name="输入 5 2 2 3 2 2" xfId="40431" xr:uid="{00000000-0005-0000-0000-0000C3A30000}"/>
    <cellStyle name="输入 5 2 2 3 2 3" xfId="43495" xr:uid="{00000000-0005-0000-0000-0000C4A30000}"/>
    <cellStyle name="输入 5 2 2 3 3" xfId="20452" xr:uid="{00000000-0005-0000-0000-0000C5A30000}"/>
    <cellStyle name="输入 5 2 2 3 3 2" xfId="40433" xr:uid="{00000000-0005-0000-0000-0000C6A30000}"/>
    <cellStyle name="输入 5 2 2 3 3 3" xfId="43497" xr:uid="{00000000-0005-0000-0000-0000C7A30000}"/>
    <cellStyle name="输入 5 2 2 3 4" xfId="40429" xr:uid="{00000000-0005-0000-0000-0000C8A30000}"/>
    <cellStyle name="输入 5 2 2 3 5" xfId="43493" xr:uid="{00000000-0005-0000-0000-0000C9A30000}"/>
    <cellStyle name="输入 5 2 2 4" xfId="15023" xr:uid="{00000000-0005-0000-0000-0000CAA30000}"/>
    <cellStyle name="输入 5 2 2 4 2" xfId="20508" xr:uid="{00000000-0005-0000-0000-0000CBA30000}"/>
    <cellStyle name="输入 5 2 2 4 2 2" xfId="40436" xr:uid="{00000000-0005-0000-0000-0000CCA30000}"/>
    <cellStyle name="输入 5 2 2 4 2 3" xfId="43501" xr:uid="{00000000-0005-0000-0000-0000CDA30000}"/>
    <cellStyle name="输入 5 2 2 4 3" xfId="19842" xr:uid="{00000000-0005-0000-0000-0000CEA30000}"/>
    <cellStyle name="输入 5 2 2 4 3 2" xfId="40437" xr:uid="{00000000-0005-0000-0000-0000CFA30000}"/>
    <cellStyle name="输入 5 2 2 4 3 3" xfId="43502" xr:uid="{00000000-0005-0000-0000-0000D0A30000}"/>
    <cellStyle name="输入 5 2 2 4 4" xfId="40435" xr:uid="{00000000-0005-0000-0000-0000D1A30000}"/>
    <cellStyle name="输入 5 2 2 4 5" xfId="43499" xr:uid="{00000000-0005-0000-0000-0000D2A30000}"/>
    <cellStyle name="输入 5 2 2 5" xfId="20261" xr:uid="{00000000-0005-0000-0000-0000D3A30000}"/>
    <cellStyle name="输入 5 2 2 5 2" xfId="40439" xr:uid="{00000000-0005-0000-0000-0000D4A30000}"/>
    <cellStyle name="输入 5 2 2 5 3" xfId="43503" xr:uid="{00000000-0005-0000-0000-0000D5A30000}"/>
    <cellStyle name="输入 5 2 2 6" xfId="20370" xr:uid="{00000000-0005-0000-0000-0000D6A30000}"/>
    <cellStyle name="输入 5 2 2 6 2" xfId="40440" xr:uid="{00000000-0005-0000-0000-0000D7A30000}"/>
    <cellStyle name="输入 5 2 2 6 3" xfId="43505" xr:uid="{00000000-0005-0000-0000-0000D8A30000}"/>
    <cellStyle name="输入 5 2 2 7" xfId="40423" xr:uid="{00000000-0005-0000-0000-0000D9A30000}"/>
    <cellStyle name="输入 5 2 2 8" xfId="43487" xr:uid="{00000000-0005-0000-0000-0000DAA30000}"/>
    <cellStyle name="输入 5 2 3" xfId="6673" xr:uid="{00000000-0005-0000-0000-0000DBA30000}"/>
    <cellStyle name="输入 5 2 3 2" xfId="8186" xr:uid="{00000000-0005-0000-0000-0000DCA30000}"/>
    <cellStyle name="输入 5 2 3 2 2" xfId="19898" xr:uid="{00000000-0005-0000-0000-0000DDA30000}"/>
    <cellStyle name="输入 5 2 3 2 2 2" xfId="40444" xr:uid="{00000000-0005-0000-0000-0000DEA30000}"/>
    <cellStyle name="输入 5 2 3 2 2 3" xfId="43507" xr:uid="{00000000-0005-0000-0000-0000DFA30000}"/>
    <cellStyle name="输入 5 2 3 2 3" xfId="20444" xr:uid="{00000000-0005-0000-0000-0000E0A30000}"/>
    <cellStyle name="输入 5 2 3 2 3 2" xfId="40446" xr:uid="{00000000-0005-0000-0000-0000E1A30000}"/>
    <cellStyle name="输入 5 2 3 2 3 3" xfId="43509" xr:uid="{00000000-0005-0000-0000-0000E2A30000}"/>
    <cellStyle name="输入 5 2 3 2 4" xfId="33321" xr:uid="{00000000-0005-0000-0000-0000E3A30000}"/>
    <cellStyle name="输入 5 2 3 2 5" xfId="42689" xr:uid="{00000000-0005-0000-0000-0000E4A30000}"/>
    <cellStyle name="输入 5 2 3 3" xfId="12395" xr:uid="{00000000-0005-0000-0000-0000E5A30000}"/>
    <cellStyle name="输入 5 2 3 3 2" xfId="20253" xr:uid="{00000000-0005-0000-0000-0000E6A30000}"/>
    <cellStyle name="输入 5 2 3 3 2 2" xfId="40447" xr:uid="{00000000-0005-0000-0000-0000E7A30000}"/>
    <cellStyle name="输入 5 2 3 3 2 3" xfId="43511" xr:uid="{00000000-0005-0000-0000-0000E8A30000}"/>
    <cellStyle name="输入 5 2 3 3 3" xfId="20089" xr:uid="{00000000-0005-0000-0000-0000E9A30000}"/>
    <cellStyle name="输入 5 2 3 3 3 2" xfId="40448" xr:uid="{00000000-0005-0000-0000-0000EAA30000}"/>
    <cellStyle name="输入 5 2 3 3 3 3" xfId="43512" xr:uid="{00000000-0005-0000-0000-0000EBA30000}"/>
    <cellStyle name="输入 5 2 3 3 4" xfId="33323" xr:uid="{00000000-0005-0000-0000-0000ECA30000}"/>
    <cellStyle name="输入 5 2 3 3 5" xfId="42690" xr:uid="{00000000-0005-0000-0000-0000EDA30000}"/>
    <cellStyle name="输入 5 2 3 4" xfId="20002" xr:uid="{00000000-0005-0000-0000-0000EEA30000}"/>
    <cellStyle name="输入 5 2 3 4 2" xfId="33325" xr:uid="{00000000-0005-0000-0000-0000EFA30000}"/>
    <cellStyle name="输入 5 2 3 4 3" xfId="42691" xr:uid="{00000000-0005-0000-0000-0000F0A30000}"/>
    <cellStyle name="输入 5 2 3 5" xfId="19931" xr:uid="{00000000-0005-0000-0000-0000F1A30000}"/>
    <cellStyle name="输入 5 2 3 5 2" xfId="40449" xr:uid="{00000000-0005-0000-0000-0000F2A30000}"/>
    <cellStyle name="输入 5 2 3 5 3" xfId="43513" xr:uid="{00000000-0005-0000-0000-0000F3A30000}"/>
    <cellStyle name="输入 5 2 3 6" xfId="40442" xr:uid="{00000000-0005-0000-0000-0000F4A30000}"/>
    <cellStyle name="输入 5 2 3 7" xfId="43506" xr:uid="{00000000-0005-0000-0000-0000F5A30000}"/>
    <cellStyle name="输入 5 2 4" xfId="8184" xr:uid="{00000000-0005-0000-0000-0000F6A30000}"/>
    <cellStyle name="输入 5 2 4 2" xfId="12397" xr:uid="{00000000-0005-0000-0000-0000F7A30000}"/>
    <cellStyle name="输入 5 2 4 2 2" xfId="33330" xr:uid="{00000000-0005-0000-0000-0000F8A30000}"/>
    <cellStyle name="输入 5 2 4 3" xfId="15026" xr:uid="{00000000-0005-0000-0000-0000F9A30000}"/>
    <cellStyle name="输入 5 2 4 3 2" xfId="20592" xr:uid="{00000000-0005-0000-0000-0000FAA30000}"/>
    <cellStyle name="输入 5 2 4 3 2 2" xfId="20795" xr:uid="{00000000-0005-0000-0000-0000FBA30000}"/>
    <cellStyle name="输入 5 2 4 3 2 3" xfId="28675" xr:uid="{00000000-0005-0000-0000-0000FCA30000}"/>
    <cellStyle name="输入 5 2 4 3 3" xfId="19635" xr:uid="{00000000-0005-0000-0000-0000FDA30000}"/>
    <cellStyle name="输入 5 2 4 3 3 2" xfId="40454" xr:uid="{00000000-0005-0000-0000-0000FEA30000}"/>
    <cellStyle name="输入 5 2 4 3 3 3" xfId="43517" xr:uid="{00000000-0005-0000-0000-0000FFA30000}"/>
    <cellStyle name="输入 5 2 4 3 4" xfId="40453" xr:uid="{00000000-0005-0000-0000-000000A40000}"/>
    <cellStyle name="输入 5 2 4 3 5" xfId="43515" xr:uid="{00000000-0005-0000-0000-000001A40000}"/>
    <cellStyle name="输入 5 2 4 4" xfId="40451" xr:uid="{00000000-0005-0000-0000-000002A40000}"/>
    <cellStyle name="输入 5 2 5" xfId="15027" xr:uid="{00000000-0005-0000-0000-000003A40000}"/>
    <cellStyle name="输入 5 2 5 2" xfId="40456" xr:uid="{00000000-0005-0000-0000-000004A40000}"/>
    <cellStyle name="输入 5 2 6" xfId="16512" xr:uid="{00000000-0005-0000-0000-000005A40000}"/>
    <cellStyle name="输入 5 2 6 2" xfId="22310" xr:uid="{00000000-0005-0000-0000-000006A40000}"/>
    <cellStyle name="输入 5 2 6 3" xfId="41205" xr:uid="{00000000-0005-0000-0000-000007A40000}"/>
    <cellStyle name="输入 5 2 7" xfId="22560" xr:uid="{00000000-0005-0000-0000-000008A40000}"/>
    <cellStyle name="输入 5 3" xfId="3178" xr:uid="{00000000-0005-0000-0000-000009A40000}"/>
    <cellStyle name="输入 5 3 2" xfId="15028" xr:uid="{00000000-0005-0000-0000-00000AA40000}"/>
    <cellStyle name="输入 5 3 2 2" xfId="19652" xr:uid="{00000000-0005-0000-0000-00000BA40000}"/>
    <cellStyle name="输入 5 3 2 2 2" xfId="40462" xr:uid="{00000000-0005-0000-0000-00000CA40000}"/>
    <cellStyle name="输入 5 3 2 2 3" xfId="43521" xr:uid="{00000000-0005-0000-0000-00000DA40000}"/>
    <cellStyle name="输入 5 3 2 3" xfId="20179" xr:uid="{00000000-0005-0000-0000-00000EA40000}"/>
    <cellStyle name="输入 5 3 2 3 2" xfId="40465" xr:uid="{00000000-0005-0000-0000-00000FA40000}"/>
    <cellStyle name="输入 5 3 2 3 3" xfId="43523" xr:uid="{00000000-0005-0000-0000-000010A40000}"/>
    <cellStyle name="输入 5 3 2 4" xfId="40459" xr:uid="{00000000-0005-0000-0000-000011A40000}"/>
    <cellStyle name="输入 5 3 2 5" xfId="43519" xr:uid="{00000000-0005-0000-0000-000012A40000}"/>
    <cellStyle name="输入 5 3 3" xfId="15030" xr:uid="{00000000-0005-0000-0000-000013A40000}"/>
    <cellStyle name="输入 5 3 3 2" xfId="19815" xr:uid="{00000000-0005-0000-0000-000014A40000}"/>
    <cellStyle name="输入 5 3 3 2 2" xfId="40471" xr:uid="{00000000-0005-0000-0000-000015A40000}"/>
    <cellStyle name="输入 5 3 3 2 3" xfId="43527" xr:uid="{00000000-0005-0000-0000-000016A40000}"/>
    <cellStyle name="输入 5 3 3 3" xfId="19911" xr:uid="{00000000-0005-0000-0000-000017A40000}"/>
    <cellStyle name="输入 5 3 3 3 2" xfId="40474" xr:uid="{00000000-0005-0000-0000-000018A40000}"/>
    <cellStyle name="输入 5 3 3 3 3" xfId="43529" xr:uid="{00000000-0005-0000-0000-000019A40000}"/>
    <cellStyle name="输入 5 3 3 4" xfId="40468" xr:uid="{00000000-0005-0000-0000-00001AA40000}"/>
    <cellStyle name="输入 5 3 3 5" xfId="43525" xr:uid="{00000000-0005-0000-0000-00001BA40000}"/>
    <cellStyle name="输入 5 3 4" xfId="15032" xr:uid="{00000000-0005-0000-0000-00001CA40000}"/>
    <cellStyle name="输入 5 3 4 2" xfId="20473" xr:uid="{00000000-0005-0000-0000-00001DA40000}"/>
    <cellStyle name="输入 5 3 4 2 2" xfId="40480" xr:uid="{00000000-0005-0000-0000-00001EA40000}"/>
    <cellStyle name="输入 5 3 4 2 3" xfId="43533" xr:uid="{00000000-0005-0000-0000-00001FA40000}"/>
    <cellStyle name="输入 5 3 4 3" xfId="19923" xr:uid="{00000000-0005-0000-0000-000020A40000}"/>
    <cellStyle name="输入 5 3 4 3 2" xfId="40483" xr:uid="{00000000-0005-0000-0000-000021A40000}"/>
    <cellStyle name="输入 5 3 4 3 3" xfId="43535" xr:uid="{00000000-0005-0000-0000-000022A40000}"/>
    <cellStyle name="输入 5 3 4 4" xfId="40477" xr:uid="{00000000-0005-0000-0000-000023A40000}"/>
    <cellStyle name="输入 5 3 4 5" xfId="43531" xr:uid="{00000000-0005-0000-0000-000024A40000}"/>
    <cellStyle name="输入 5 3 5" xfId="20573" xr:uid="{00000000-0005-0000-0000-000025A40000}"/>
    <cellStyle name="输入 5 3 5 2" xfId="40486" xr:uid="{00000000-0005-0000-0000-000026A40000}"/>
    <cellStyle name="输入 5 3 5 3" xfId="43537" xr:uid="{00000000-0005-0000-0000-000027A40000}"/>
    <cellStyle name="输入 5 3 6" xfId="19725" xr:uid="{00000000-0005-0000-0000-000028A40000}"/>
    <cellStyle name="输入 5 3 6 2" xfId="40489" xr:uid="{00000000-0005-0000-0000-000029A40000}"/>
    <cellStyle name="输入 5 3 6 3" xfId="43539" xr:uid="{00000000-0005-0000-0000-00002AA40000}"/>
    <cellStyle name="输入 5 3 7" xfId="36558" xr:uid="{00000000-0005-0000-0000-00002BA40000}"/>
    <cellStyle name="输入 5 3 8" xfId="42831" xr:uid="{00000000-0005-0000-0000-00002CA40000}"/>
    <cellStyle name="输入 5 4" xfId="6672" xr:uid="{00000000-0005-0000-0000-00002DA40000}"/>
    <cellStyle name="输入 5 4 2" xfId="8187" xr:uid="{00000000-0005-0000-0000-00002EA40000}"/>
    <cellStyle name="输入 5 4 2 2" xfId="20143" xr:uid="{00000000-0005-0000-0000-00002FA40000}"/>
    <cellStyle name="输入 5 4 2 2 2" xfId="40494" xr:uid="{00000000-0005-0000-0000-000030A40000}"/>
    <cellStyle name="输入 5 4 2 2 3" xfId="43544" xr:uid="{00000000-0005-0000-0000-000031A40000}"/>
    <cellStyle name="输入 5 4 2 3" xfId="19938" xr:uid="{00000000-0005-0000-0000-000032A40000}"/>
    <cellStyle name="输入 5 4 2 3 2" xfId="36804" xr:uid="{00000000-0005-0000-0000-000033A40000}"/>
    <cellStyle name="输入 5 4 2 3 3" xfId="42836" xr:uid="{00000000-0005-0000-0000-000034A40000}"/>
    <cellStyle name="输入 5 4 2 4" xfId="40492" xr:uid="{00000000-0005-0000-0000-000035A40000}"/>
    <cellStyle name="输入 5 4 2 5" xfId="43542" xr:uid="{00000000-0005-0000-0000-000036A40000}"/>
    <cellStyle name="输入 5 4 3" xfId="15034" xr:uid="{00000000-0005-0000-0000-000037A40000}"/>
    <cellStyle name="输入 5 4 3 2" xfId="19506" xr:uid="{00000000-0005-0000-0000-000038A40000}"/>
    <cellStyle name="输入 5 4 3 2 2" xfId="40498" xr:uid="{00000000-0005-0000-0000-000039A40000}"/>
    <cellStyle name="输入 5 4 3 2 3" xfId="43548" xr:uid="{00000000-0005-0000-0000-00003AA40000}"/>
    <cellStyle name="输入 5 4 3 3" xfId="20030" xr:uid="{00000000-0005-0000-0000-00003BA40000}"/>
    <cellStyle name="输入 5 4 3 3 2" xfId="40500" xr:uid="{00000000-0005-0000-0000-00003CA40000}"/>
    <cellStyle name="输入 5 4 3 3 3" xfId="43550" xr:uid="{00000000-0005-0000-0000-00003DA40000}"/>
    <cellStyle name="输入 5 4 3 4" xfId="40496" xr:uid="{00000000-0005-0000-0000-00003EA40000}"/>
    <cellStyle name="输入 5 4 3 5" xfId="43546" xr:uid="{00000000-0005-0000-0000-00003FA40000}"/>
    <cellStyle name="输入 5 4 4" xfId="20314" xr:uid="{00000000-0005-0000-0000-000040A40000}"/>
    <cellStyle name="输入 5 4 4 2" xfId="40502" xr:uid="{00000000-0005-0000-0000-000041A40000}"/>
    <cellStyle name="输入 5 4 4 3" xfId="43552" xr:uid="{00000000-0005-0000-0000-000042A40000}"/>
    <cellStyle name="输入 5 4 5" xfId="20528" xr:uid="{00000000-0005-0000-0000-000043A40000}"/>
    <cellStyle name="输入 5 4 5 2" xfId="36384" xr:uid="{00000000-0005-0000-0000-000044A40000}"/>
    <cellStyle name="输入 5 4 5 3" xfId="42605" xr:uid="{00000000-0005-0000-0000-000045A40000}"/>
    <cellStyle name="输入 5 4 6" xfId="40490" xr:uid="{00000000-0005-0000-0000-000046A40000}"/>
    <cellStyle name="输入 5 4 7" xfId="43541" xr:uid="{00000000-0005-0000-0000-000047A40000}"/>
    <cellStyle name="输入 5 5" xfId="7773" xr:uid="{00000000-0005-0000-0000-000048A40000}"/>
    <cellStyle name="输入 5 5 2" xfId="15036" xr:uid="{00000000-0005-0000-0000-000049A40000}"/>
    <cellStyle name="输入 5 5 2 2" xfId="40505" xr:uid="{00000000-0005-0000-0000-00004AA40000}"/>
    <cellStyle name="输入 5 5 3" xfId="15035" xr:uid="{00000000-0005-0000-0000-00004BA40000}"/>
    <cellStyle name="输入 5 5 3 2" xfId="20555" xr:uid="{00000000-0005-0000-0000-00004CA40000}"/>
    <cellStyle name="输入 5 5 3 2 2" xfId="25992" xr:uid="{00000000-0005-0000-0000-00004DA40000}"/>
    <cellStyle name="输入 5 5 3 2 3" xfId="42080" xr:uid="{00000000-0005-0000-0000-00004EA40000}"/>
    <cellStyle name="输入 5 5 3 3" xfId="19636" xr:uid="{00000000-0005-0000-0000-00004FA40000}"/>
    <cellStyle name="输入 5 5 3 3 2" xfId="40509" xr:uid="{00000000-0005-0000-0000-000050A40000}"/>
    <cellStyle name="输入 5 5 3 3 3" xfId="43557" xr:uid="{00000000-0005-0000-0000-000051A40000}"/>
    <cellStyle name="输入 5 5 3 4" xfId="40507" xr:uid="{00000000-0005-0000-0000-000052A40000}"/>
    <cellStyle name="输入 5 5 3 5" xfId="43555" xr:uid="{00000000-0005-0000-0000-000053A40000}"/>
    <cellStyle name="输入 5 5 4" xfId="40503" xr:uid="{00000000-0005-0000-0000-000054A40000}"/>
    <cellStyle name="输入 5 6" xfId="15037" xr:uid="{00000000-0005-0000-0000-000055A40000}"/>
    <cellStyle name="输入 5 6 2" xfId="40510" xr:uid="{00000000-0005-0000-0000-000056A40000}"/>
    <cellStyle name="输入 5 7" xfId="16753" xr:uid="{00000000-0005-0000-0000-000057A40000}"/>
    <cellStyle name="输入 5 7 2" xfId="40511" xr:uid="{00000000-0005-0000-0000-000058A40000}"/>
    <cellStyle name="输入 5 7 3" xfId="43559" xr:uid="{00000000-0005-0000-0000-000059A40000}"/>
    <cellStyle name="输入 5 8" xfId="31417" xr:uid="{00000000-0005-0000-0000-00005AA40000}"/>
    <cellStyle name="输入 6" xfId="3457" xr:uid="{00000000-0005-0000-0000-00005BA40000}"/>
    <cellStyle name="输入 6 10" xfId="41184" xr:uid="{00000000-0005-0000-0000-00005CA40000}"/>
    <cellStyle name="输入 6 2" xfId="1700" xr:uid="{00000000-0005-0000-0000-00005DA40000}"/>
    <cellStyle name="输入 6 2 2" xfId="6675" xr:uid="{00000000-0005-0000-0000-00005EA40000}"/>
    <cellStyle name="输入 6 2 2 2" xfId="8188" xr:uid="{00000000-0005-0000-0000-00005FA40000}"/>
    <cellStyle name="输入 6 2 2 2 2" xfId="20219" xr:uid="{00000000-0005-0000-0000-000060A40000}"/>
    <cellStyle name="输入 6 2 2 2 2 2" xfId="40515" xr:uid="{00000000-0005-0000-0000-000061A40000}"/>
    <cellStyle name="输入 6 2 2 2 2 3" xfId="43563" xr:uid="{00000000-0005-0000-0000-000062A40000}"/>
    <cellStyle name="输入 6 2 2 2 3" xfId="20580" xr:uid="{00000000-0005-0000-0000-000063A40000}"/>
    <cellStyle name="输入 6 2 2 2 3 2" xfId="40516" xr:uid="{00000000-0005-0000-0000-000064A40000}"/>
    <cellStyle name="输入 6 2 2 2 3 3" xfId="43564" xr:uid="{00000000-0005-0000-0000-000065A40000}"/>
    <cellStyle name="输入 6 2 2 2 4" xfId="40514" xr:uid="{00000000-0005-0000-0000-000066A40000}"/>
    <cellStyle name="输入 6 2 2 2 5" xfId="43562" xr:uid="{00000000-0005-0000-0000-000067A40000}"/>
    <cellStyle name="输入 6 2 2 3" xfId="15038" xr:uid="{00000000-0005-0000-0000-000068A40000}"/>
    <cellStyle name="输入 6 2 2 3 2" xfId="20216" xr:uid="{00000000-0005-0000-0000-000069A40000}"/>
    <cellStyle name="输入 6 2 2 3 2 2" xfId="34841" xr:uid="{00000000-0005-0000-0000-00006AA40000}"/>
    <cellStyle name="输入 6 2 2 3 2 3" xfId="42397" xr:uid="{00000000-0005-0000-0000-00006BA40000}"/>
    <cellStyle name="输入 6 2 2 3 3" xfId="19586" xr:uid="{00000000-0005-0000-0000-00006CA40000}"/>
    <cellStyle name="输入 6 2 2 3 3 2" xfId="40517" xr:uid="{00000000-0005-0000-0000-00006DA40000}"/>
    <cellStyle name="输入 6 2 2 3 3 3" xfId="43565" xr:uid="{00000000-0005-0000-0000-00006EA40000}"/>
    <cellStyle name="输入 6 2 2 3 4" xfId="34839" xr:uid="{00000000-0005-0000-0000-00006FA40000}"/>
    <cellStyle name="输入 6 2 2 3 5" xfId="42761" xr:uid="{00000000-0005-0000-0000-000070A40000}"/>
    <cellStyle name="输入 6 2 2 4" xfId="20009" xr:uid="{00000000-0005-0000-0000-000071A40000}"/>
    <cellStyle name="输入 6 2 2 4 2" xfId="34843" xr:uid="{00000000-0005-0000-0000-000072A40000}"/>
    <cellStyle name="输入 6 2 2 4 3" xfId="42762" xr:uid="{00000000-0005-0000-0000-000073A40000}"/>
    <cellStyle name="输入 6 2 2 5" xfId="20336" xr:uid="{00000000-0005-0000-0000-000074A40000}"/>
    <cellStyle name="输入 6 2 2 5 2" xfId="40518" xr:uid="{00000000-0005-0000-0000-000075A40000}"/>
    <cellStyle name="输入 6 2 2 5 3" xfId="43566" xr:uid="{00000000-0005-0000-0000-000076A40000}"/>
    <cellStyle name="输入 6 2 2 6" xfId="40513" xr:uid="{00000000-0005-0000-0000-000077A40000}"/>
    <cellStyle name="输入 6 2 2 7" xfId="43561" xr:uid="{00000000-0005-0000-0000-000078A40000}"/>
    <cellStyle name="输入 6 2 3" xfId="15039" xr:uid="{00000000-0005-0000-0000-000079A40000}"/>
    <cellStyle name="输入 6 2 3 2" xfId="15040" xr:uid="{00000000-0005-0000-0000-00007AA40000}"/>
    <cellStyle name="输入 6 2 3 2 2" xfId="19831" xr:uid="{00000000-0005-0000-0000-00007BA40000}"/>
    <cellStyle name="输入 6 2 3 2 2 2" xfId="40520" xr:uid="{00000000-0005-0000-0000-00007CA40000}"/>
    <cellStyle name="输入 6 2 3 2 2 3" xfId="43567" xr:uid="{00000000-0005-0000-0000-00007DA40000}"/>
    <cellStyle name="输入 6 2 3 2 3" xfId="19993" xr:uid="{00000000-0005-0000-0000-00007EA40000}"/>
    <cellStyle name="输入 6 2 3 2 3 2" xfId="26721" xr:uid="{00000000-0005-0000-0000-00007FA40000}"/>
    <cellStyle name="输入 6 2 3 2 3 3" xfId="42191" xr:uid="{00000000-0005-0000-0000-000080A40000}"/>
    <cellStyle name="输入 6 2 3 2 4" xfId="34125" xr:uid="{00000000-0005-0000-0000-000081A40000}"/>
    <cellStyle name="输入 6 2 3 2 5" xfId="42718" xr:uid="{00000000-0005-0000-0000-000082A40000}"/>
    <cellStyle name="输入 6 2 3 3" xfId="40519" xr:uid="{00000000-0005-0000-0000-000083A40000}"/>
    <cellStyle name="输入 6 2 4" xfId="15041" xr:uid="{00000000-0005-0000-0000-000084A40000}"/>
    <cellStyle name="输入 6 2 4 2" xfId="20205" xr:uid="{00000000-0005-0000-0000-000085A40000}"/>
    <cellStyle name="输入 6 2 4 2 2" xfId="40522" xr:uid="{00000000-0005-0000-0000-000086A40000}"/>
    <cellStyle name="输入 6 2 4 2 3" xfId="43569" xr:uid="{00000000-0005-0000-0000-000087A40000}"/>
    <cellStyle name="输入 6 2 4 3" xfId="19793" xr:uid="{00000000-0005-0000-0000-000088A40000}"/>
    <cellStyle name="输入 6 2 4 3 2" xfId="34845" xr:uid="{00000000-0005-0000-0000-000089A40000}"/>
    <cellStyle name="输入 6 2 4 3 3" xfId="42763" xr:uid="{00000000-0005-0000-0000-00008AA40000}"/>
    <cellStyle name="输入 6 2 4 4" xfId="40521" xr:uid="{00000000-0005-0000-0000-00008BA40000}"/>
    <cellStyle name="输入 6 2 4 5" xfId="43568" xr:uid="{00000000-0005-0000-0000-00008CA40000}"/>
    <cellStyle name="输入 6 2 5" xfId="15797" xr:uid="{00000000-0005-0000-0000-00008DA40000}"/>
    <cellStyle name="输入 6 2 5 2" xfId="40523" xr:uid="{00000000-0005-0000-0000-00008EA40000}"/>
    <cellStyle name="输入 6 2 5 3" xfId="43570" xr:uid="{00000000-0005-0000-0000-00008FA40000}"/>
    <cellStyle name="输入 6 2 6" xfId="19744" xr:uid="{00000000-0005-0000-0000-000090A40000}"/>
    <cellStyle name="输入 6 2 6 2" xfId="40524" xr:uid="{00000000-0005-0000-0000-000091A40000}"/>
    <cellStyle name="输入 6 2 6 3" xfId="43571" xr:uid="{00000000-0005-0000-0000-000092A40000}"/>
    <cellStyle name="输入 6 2 7" xfId="19838" xr:uid="{00000000-0005-0000-0000-000093A40000}"/>
    <cellStyle name="输入 6 2 7 2" xfId="40525" xr:uid="{00000000-0005-0000-0000-000094A40000}"/>
    <cellStyle name="输入 6 2 7 3" xfId="43572" xr:uid="{00000000-0005-0000-0000-000095A40000}"/>
    <cellStyle name="输入 6 2 8" xfId="40512" xr:uid="{00000000-0005-0000-0000-000096A40000}"/>
    <cellStyle name="输入 6 2 9" xfId="43560" xr:uid="{00000000-0005-0000-0000-000097A40000}"/>
    <cellStyle name="输入 6 3" xfId="6674" xr:uid="{00000000-0005-0000-0000-000098A40000}"/>
    <cellStyle name="输入 6 3 2" xfId="8185" xr:uid="{00000000-0005-0000-0000-000099A40000}"/>
    <cellStyle name="输入 6 3 2 2" xfId="20006" xr:uid="{00000000-0005-0000-0000-00009AA40000}"/>
    <cellStyle name="输入 6 3 2 2 2" xfId="32216" xr:uid="{00000000-0005-0000-0000-00009BA40000}"/>
    <cellStyle name="输入 6 3 2 2 3" xfId="42649" xr:uid="{00000000-0005-0000-0000-00009CA40000}"/>
    <cellStyle name="输入 6 3 2 3" xfId="19890" xr:uid="{00000000-0005-0000-0000-00009DA40000}"/>
    <cellStyle name="输入 6 3 2 3 2" xfId="40426" xr:uid="{00000000-0005-0000-0000-00009EA40000}"/>
    <cellStyle name="输入 6 3 2 3 3" xfId="43492" xr:uid="{00000000-0005-0000-0000-00009FA40000}"/>
    <cellStyle name="输入 6 3 2 4" xfId="40424" xr:uid="{00000000-0005-0000-0000-0000A0A40000}"/>
    <cellStyle name="输入 6 3 2 5" xfId="43490" xr:uid="{00000000-0005-0000-0000-0000A1A40000}"/>
    <cellStyle name="输入 6 3 3" xfId="15021" xr:uid="{00000000-0005-0000-0000-0000A2A40000}"/>
    <cellStyle name="输入 6 3 3 2" xfId="19863" xr:uid="{00000000-0005-0000-0000-0000A3A40000}"/>
    <cellStyle name="输入 6 3 3 2 2" xfId="40430" xr:uid="{00000000-0005-0000-0000-0000A4A40000}"/>
    <cellStyle name="输入 6 3 3 2 3" xfId="43496" xr:uid="{00000000-0005-0000-0000-0000A5A40000}"/>
    <cellStyle name="输入 6 3 3 3" xfId="20023" xr:uid="{00000000-0005-0000-0000-0000A6A40000}"/>
    <cellStyle name="输入 6 3 3 3 2" xfId="40432" xr:uid="{00000000-0005-0000-0000-0000A7A40000}"/>
    <cellStyle name="输入 6 3 3 3 3" xfId="43498" xr:uid="{00000000-0005-0000-0000-0000A8A40000}"/>
    <cellStyle name="输入 6 3 3 4" xfId="40428" xr:uid="{00000000-0005-0000-0000-0000A9A40000}"/>
    <cellStyle name="输入 6 3 3 5" xfId="43494" xr:uid="{00000000-0005-0000-0000-0000AAA40000}"/>
    <cellStyle name="输入 6 3 4" xfId="20168" xr:uid="{00000000-0005-0000-0000-0000ABA40000}"/>
    <cellStyle name="输入 6 3 4 2" xfId="40434" xr:uid="{00000000-0005-0000-0000-0000ACA40000}"/>
    <cellStyle name="输入 6 3 4 3" xfId="43500" xr:uid="{00000000-0005-0000-0000-0000ADA40000}"/>
    <cellStyle name="输入 6 3 5" xfId="20349" xr:uid="{00000000-0005-0000-0000-0000AEA40000}"/>
    <cellStyle name="输入 6 3 5 2" xfId="40438" xr:uid="{00000000-0005-0000-0000-0000AFA40000}"/>
    <cellStyle name="输入 6 3 5 3" xfId="43504" xr:uid="{00000000-0005-0000-0000-0000B0A40000}"/>
    <cellStyle name="输入 6 3 6" xfId="40422" xr:uid="{00000000-0005-0000-0000-0000B1A40000}"/>
    <cellStyle name="输入 6 3 7" xfId="43488" xr:uid="{00000000-0005-0000-0000-0000B2A40000}"/>
    <cellStyle name="输入 6 4" xfId="15024" xr:uid="{00000000-0005-0000-0000-0000B3A40000}"/>
    <cellStyle name="输入 6 4 2" xfId="12393" xr:uid="{00000000-0005-0000-0000-0000B4A40000}"/>
    <cellStyle name="输入 6 4 2 2" xfId="20332" xr:uid="{00000000-0005-0000-0000-0000B5A40000}"/>
    <cellStyle name="输入 6 4 2 2 2" xfId="40443" xr:uid="{00000000-0005-0000-0000-0000B6A40000}"/>
    <cellStyle name="输入 6 4 2 2 3" xfId="43508" xr:uid="{00000000-0005-0000-0000-0000B7A40000}"/>
    <cellStyle name="输入 6 4 2 3" xfId="20206" xr:uid="{00000000-0005-0000-0000-0000B8A40000}"/>
    <cellStyle name="输入 6 4 2 3 2" xfId="40445" xr:uid="{00000000-0005-0000-0000-0000B9A40000}"/>
    <cellStyle name="输入 6 4 2 3 3" xfId="43510" xr:uid="{00000000-0005-0000-0000-0000BAA40000}"/>
    <cellStyle name="输入 6 4 2 4" xfId="33320" xr:uid="{00000000-0005-0000-0000-0000BBA40000}"/>
    <cellStyle name="输入 6 4 2 5" xfId="42688" xr:uid="{00000000-0005-0000-0000-0000BCA40000}"/>
    <cellStyle name="输入 6 4 3" xfId="40441" xr:uid="{00000000-0005-0000-0000-0000BDA40000}"/>
    <cellStyle name="输入 6 5" xfId="15025" xr:uid="{00000000-0005-0000-0000-0000BEA40000}"/>
    <cellStyle name="输入 6 5 2" xfId="20200" xr:uid="{00000000-0005-0000-0000-0000BFA40000}"/>
    <cellStyle name="输入 6 5 2 2" xfId="33329" xr:uid="{00000000-0005-0000-0000-0000C0A40000}"/>
    <cellStyle name="输入 6 5 2 3" xfId="42692" xr:uid="{00000000-0005-0000-0000-0000C1A40000}"/>
    <cellStyle name="输入 6 5 3" xfId="20133" xr:uid="{00000000-0005-0000-0000-0000C2A40000}"/>
    <cellStyle name="输入 6 5 3 2" xfId="40452" xr:uid="{00000000-0005-0000-0000-0000C3A40000}"/>
    <cellStyle name="输入 6 5 3 3" xfId="43516" xr:uid="{00000000-0005-0000-0000-0000C4A40000}"/>
    <cellStyle name="输入 6 5 4" xfId="40450" xr:uid="{00000000-0005-0000-0000-0000C5A40000}"/>
    <cellStyle name="输入 6 5 5" xfId="43514" xr:uid="{00000000-0005-0000-0000-0000C6A40000}"/>
    <cellStyle name="输入 6 6" xfId="15507" xr:uid="{00000000-0005-0000-0000-0000C7A40000}"/>
    <cellStyle name="输入 6 6 2" xfId="40455" xr:uid="{00000000-0005-0000-0000-0000C8A40000}"/>
    <cellStyle name="输入 6 6 3" xfId="43518" xr:uid="{00000000-0005-0000-0000-0000C9A40000}"/>
    <cellStyle name="输入 6 7" xfId="20298" xr:uid="{00000000-0005-0000-0000-0000CAA40000}"/>
    <cellStyle name="输入 6 7 2" xfId="22309" xr:uid="{00000000-0005-0000-0000-0000CBA40000}"/>
    <cellStyle name="输入 6 7 3" xfId="41204" xr:uid="{00000000-0005-0000-0000-0000CCA40000}"/>
    <cellStyle name="输入 6 8" xfId="19684" xr:uid="{00000000-0005-0000-0000-0000CDA40000}"/>
    <cellStyle name="输入 6 8 2" xfId="40526" xr:uid="{00000000-0005-0000-0000-0000CEA40000}"/>
    <cellStyle name="输入 6 8 3" xfId="43573" xr:uid="{00000000-0005-0000-0000-0000CFA40000}"/>
    <cellStyle name="输入 6 9" xfId="22244" xr:uid="{00000000-0005-0000-0000-0000D0A40000}"/>
    <cellStyle name="输入 7" xfId="3696" xr:uid="{00000000-0005-0000-0000-0000D1A40000}"/>
    <cellStyle name="输入 7 2" xfId="1706" xr:uid="{00000000-0005-0000-0000-0000D2A40000}"/>
    <cellStyle name="输入 7 2 2" xfId="6677" xr:uid="{00000000-0005-0000-0000-0000D3A40000}"/>
    <cellStyle name="输入 7 2 2 2" xfId="8191" xr:uid="{00000000-0005-0000-0000-0000D4A40000}"/>
    <cellStyle name="输入 7 2 2 2 2" xfId="20395" xr:uid="{00000000-0005-0000-0000-0000D5A40000}"/>
    <cellStyle name="输入 7 2 2 2 2 2" xfId="26668" xr:uid="{00000000-0005-0000-0000-0000D6A40000}"/>
    <cellStyle name="输入 7 2 2 2 2 3" xfId="41235" xr:uid="{00000000-0005-0000-0000-0000D7A40000}"/>
    <cellStyle name="输入 7 2 2 2 3" xfId="20050" xr:uid="{00000000-0005-0000-0000-0000D8A40000}"/>
    <cellStyle name="输入 7 2 2 2 3 2" xfId="40532" xr:uid="{00000000-0005-0000-0000-0000D9A40000}"/>
    <cellStyle name="输入 7 2 2 2 3 3" xfId="43576" xr:uid="{00000000-0005-0000-0000-0000DAA40000}"/>
    <cellStyle name="输入 7 2 2 2 4" xfId="34015" xr:uid="{00000000-0005-0000-0000-0000DBA40000}"/>
    <cellStyle name="输入 7 2 2 2 5" xfId="42715" xr:uid="{00000000-0005-0000-0000-0000DCA40000}"/>
    <cellStyle name="输入 7 2 2 3" xfId="15042" xr:uid="{00000000-0005-0000-0000-0000DDA40000}"/>
    <cellStyle name="输入 7 2 2 3 2" xfId="19718" xr:uid="{00000000-0005-0000-0000-0000DEA40000}"/>
    <cellStyle name="输入 7 2 2 3 2 2" xfId="40534" xr:uid="{00000000-0005-0000-0000-0000DFA40000}"/>
    <cellStyle name="输入 7 2 2 3 2 3" xfId="43577" xr:uid="{00000000-0005-0000-0000-0000E0A40000}"/>
    <cellStyle name="输入 7 2 2 3 3" xfId="20063" xr:uid="{00000000-0005-0000-0000-0000E1A40000}"/>
    <cellStyle name="输入 7 2 2 3 3 2" xfId="40535" xr:uid="{00000000-0005-0000-0000-0000E2A40000}"/>
    <cellStyle name="输入 7 2 2 3 3 3" xfId="43578" xr:uid="{00000000-0005-0000-0000-0000E3A40000}"/>
    <cellStyle name="输入 7 2 2 3 4" xfId="34018" xr:uid="{00000000-0005-0000-0000-0000E4A40000}"/>
    <cellStyle name="输入 7 2 2 3 5" xfId="42716" xr:uid="{00000000-0005-0000-0000-0000E5A40000}"/>
    <cellStyle name="输入 7 2 2 4" xfId="19627" xr:uid="{00000000-0005-0000-0000-0000E6A40000}"/>
    <cellStyle name="输入 7 2 2 4 2" xfId="32481" xr:uid="{00000000-0005-0000-0000-0000E7A40000}"/>
    <cellStyle name="输入 7 2 2 4 3" xfId="42668" xr:uid="{00000000-0005-0000-0000-0000E8A40000}"/>
    <cellStyle name="输入 7 2 2 5" xfId="20112" xr:uid="{00000000-0005-0000-0000-0000E9A40000}"/>
    <cellStyle name="输入 7 2 2 5 2" xfId="40537" xr:uid="{00000000-0005-0000-0000-0000EAA40000}"/>
    <cellStyle name="输入 7 2 2 5 3" xfId="43579" xr:uid="{00000000-0005-0000-0000-0000EBA40000}"/>
    <cellStyle name="输入 7 2 2 6" xfId="40530" xr:uid="{00000000-0005-0000-0000-0000ECA40000}"/>
    <cellStyle name="输入 7 2 2 7" xfId="43575" xr:uid="{00000000-0005-0000-0000-0000EDA40000}"/>
    <cellStyle name="输入 7 2 3" xfId="15043" xr:uid="{00000000-0005-0000-0000-0000EEA40000}"/>
    <cellStyle name="输入 7 2 3 2" xfId="20284" xr:uid="{00000000-0005-0000-0000-0000EFA40000}"/>
    <cellStyle name="输入 7 2 3 2 2" xfId="40541" xr:uid="{00000000-0005-0000-0000-0000F0A40000}"/>
    <cellStyle name="输入 7 2 3 2 3" xfId="43582" xr:uid="{00000000-0005-0000-0000-0000F1A40000}"/>
    <cellStyle name="输入 7 2 3 3" xfId="20623" xr:uid="{00000000-0005-0000-0000-0000F2A40000}"/>
    <cellStyle name="输入 7 2 3 3 2" xfId="40543" xr:uid="{00000000-0005-0000-0000-0000F3A40000}"/>
    <cellStyle name="输入 7 2 3 3 3" xfId="43583" xr:uid="{00000000-0005-0000-0000-0000F4A40000}"/>
    <cellStyle name="输入 7 2 3 4" xfId="40539" xr:uid="{00000000-0005-0000-0000-0000F5A40000}"/>
    <cellStyle name="输入 7 2 3 5" xfId="43581" xr:uid="{00000000-0005-0000-0000-0000F6A40000}"/>
    <cellStyle name="输入 7 2 4" xfId="15044" xr:uid="{00000000-0005-0000-0000-0000F7A40000}"/>
    <cellStyle name="输入 7 2 4 2" xfId="20579" xr:uid="{00000000-0005-0000-0000-0000F8A40000}"/>
    <cellStyle name="输入 7 2 4 2 2" xfId="40547" xr:uid="{00000000-0005-0000-0000-0000F9A40000}"/>
    <cellStyle name="输入 7 2 4 2 3" xfId="43585" xr:uid="{00000000-0005-0000-0000-0000FAA40000}"/>
    <cellStyle name="输入 7 2 4 3" xfId="19616" xr:uid="{00000000-0005-0000-0000-0000FBA40000}"/>
    <cellStyle name="输入 7 2 4 3 2" xfId="40549" xr:uid="{00000000-0005-0000-0000-0000FCA40000}"/>
    <cellStyle name="输入 7 2 4 3 3" xfId="43586" xr:uid="{00000000-0005-0000-0000-0000FDA40000}"/>
    <cellStyle name="输入 7 2 4 4" xfId="40545" xr:uid="{00000000-0005-0000-0000-0000FEA40000}"/>
    <cellStyle name="输入 7 2 4 5" xfId="43584" xr:uid="{00000000-0005-0000-0000-0000FFA40000}"/>
    <cellStyle name="输入 7 2 5" xfId="20424" xr:uid="{00000000-0005-0000-0000-000000A50000}"/>
    <cellStyle name="输入 7 2 5 2" xfId="40551" xr:uid="{00000000-0005-0000-0000-000001A50000}"/>
    <cellStyle name="输入 7 2 5 3" xfId="43587" xr:uid="{00000000-0005-0000-0000-000002A50000}"/>
    <cellStyle name="输入 7 2 6" xfId="19518" xr:uid="{00000000-0005-0000-0000-000003A50000}"/>
    <cellStyle name="输入 7 2 6 2" xfId="40553" xr:uid="{00000000-0005-0000-0000-000004A50000}"/>
    <cellStyle name="输入 7 2 6 3" xfId="43588" xr:uid="{00000000-0005-0000-0000-000005A50000}"/>
    <cellStyle name="输入 7 2 7" xfId="40528" xr:uid="{00000000-0005-0000-0000-000006A50000}"/>
    <cellStyle name="输入 7 2 8" xfId="43574" xr:uid="{00000000-0005-0000-0000-000007A50000}"/>
    <cellStyle name="输入 7 3" xfId="6676" xr:uid="{00000000-0005-0000-0000-000008A50000}"/>
    <cellStyle name="输入 7 3 2" xfId="8193" xr:uid="{00000000-0005-0000-0000-000009A50000}"/>
    <cellStyle name="输入 7 3 2 2" xfId="19962" xr:uid="{00000000-0005-0000-0000-00000AA50000}"/>
    <cellStyle name="输入 7 3 2 2 2" xfId="40555" xr:uid="{00000000-0005-0000-0000-00000BA50000}"/>
    <cellStyle name="输入 7 3 2 2 3" xfId="43589" xr:uid="{00000000-0005-0000-0000-00000CA50000}"/>
    <cellStyle name="输入 7 3 2 3" xfId="20315" xr:uid="{00000000-0005-0000-0000-00000DA50000}"/>
    <cellStyle name="输入 7 3 2 3 2" xfId="40557" xr:uid="{00000000-0005-0000-0000-00000EA50000}"/>
    <cellStyle name="输入 7 3 2 3 3" xfId="43590" xr:uid="{00000000-0005-0000-0000-00000FA50000}"/>
    <cellStyle name="输入 7 3 2 4" xfId="40461" xr:uid="{00000000-0005-0000-0000-000010A50000}"/>
    <cellStyle name="输入 7 3 2 5" xfId="43522" xr:uid="{00000000-0005-0000-0000-000011A50000}"/>
    <cellStyle name="输入 7 3 3" xfId="15045" xr:uid="{00000000-0005-0000-0000-000012A50000}"/>
    <cellStyle name="输入 7 3 3 2" xfId="19769" xr:uid="{00000000-0005-0000-0000-000013A50000}"/>
    <cellStyle name="输入 7 3 3 2 2" xfId="30891" xr:uid="{00000000-0005-0000-0000-000014A50000}"/>
    <cellStyle name="输入 7 3 3 2 3" xfId="42612" xr:uid="{00000000-0005-0000-0000-000015A50000}"/>
    <cellStyle name="输入 7 3 3 3" xfId="19794" xr:uid="{00000000-0005-0000-0000-000016A50000}"/>
    <cellStyle name="输入 7 3 3 3 2" xfId="30894" xr:uid="{00000000-0005-0000-0000-000017A50000}"/>
    <cellStyle name="输入 7 3 3 3 3" xfId="42613" xr:uid="{00000000-0005-0000-0000-000018A50000}"/>
    <cellStyle name="输入 7 3 3 4" xfId="40464" xr:uid="{00000000-0005-0000-0000-000019A50000}"/>
    <cellStyle name="输入 7 3 3 5" xfId="43524" xr:uid="{00000000-0005-0000-0000-00001AA50000}"/>
    <cellStyle name="输入 7 3 4" xfId="20529" xr:uid="{00000000-0005-0000-0000-00001BA50000}"/>
    <cellStyle name="输入 7 3 4 2" xfId="29351" xr:uid="{00000000-0005-0000-0000-00001CA50000}"/>
    <cellStyle name="输入 7 3 4 3" xfId="42576" xr:uid="{00000000-0005-0000-0000-00001DA50000}"/>
    <cellStyle name="输入 7 3 5" xfId="19777" xr:uid="{00000000-0005-0000-0000-00001EA50000}"/>
    <cellStyle name="输入 7 3 5 2" xfId="29354" xr:uid="{00000000-0005-0000-0000-00001FA50000}"/>
    <cellStyle name="输入 7 3 5 3" xfId="41050" xr:uid="{00000000-0005-0000-0000-000020A50000}"/>
    <cellStyle name="输入 7 3 6" xfId="40458" xr:uid="{00000000-0005-0000-0000-000021A50000}"/>
    <cellStyle name="输入 7 3 7" xfId="43520" xr:uid="{00000000-0005-0000-0000-000022A50000}"/>
    <cellStyle name="输入 7 4" xfId="15029" xr:uid="{00000000-0005-0000-0000-000023A50000}"/>
    <cellStyle name="输入 7 4 2" xfId="20557" xr:uid="{00000000-0005-0000-0000-000024A50000}"/>
    <cellStyle name="输入 7 4 2 2" xfId="40470" xr:uid="{00000000-0005-0000-0000-000025A50000}"/>
    <cellStyle name="输入 7 4 2 3" xfId="43528" xr:uid="{00000000-0005-0000-0000-000026A50000}"/>
    <cellStyle name="输入 7 4 3" xfId="20384" xr:uid="{00000000-0005-0000-0000-000027A50000}"/>
    <cellStyle name="输入 7 4 3 2" xfId="40473" xr:uid="{00000000-0005-0000-0000-000028A50000}"/>
    <cellStyle name="输入 7 4 3 3" xfId="43530" xr:uid="{00000000-0005-0000-0000-000029A50000}"/>
    <cellStyle name="输入 7 4 4" xfId="40467" xr:uid="{00000000-0005-0000-0000-00002AA50000}"/>
    <cellStyle name="输入 7 4 5" xfId="43526" xr:uid="{00000000-0005-0000-0000-00002BA50000}"/>
    <cellStyle name="输入 7 5" xfId="15031" xr:uid="{00000000-0005-0000-0000-00002CA50000}"/>
    <cellStyle name="输入 7 5 2" xfId="19998" xr:uid="{00000000-0005-0000-0000-00002DA50000}"/>
    <cellStyle name="输入 7 5 2 2" xfId="40479" xr:uid="{00000000-0005-0000-0000-00002EA50000}"/>
    <cellStyle name="输入 7 5 2 3" xfId="43534" xr:uid="{00000000-0005-0000-0000-00002FA50000}"/>
    <cellStyle name="输入 7 5 3" xfId="19553" xr:uid="{00000000-0005-0000-0000-000030A50000}"/>
    <cellStyle name="输入 7 5 3 2" xfId="40482" xr:uid="{00000000-0005-0000-0000-000031A50000}"/>
    <cellStyle name="输入 7 5 3 3" xfId="43536" xr:uid="{00000000-0005-0000-0000-000032A50000}"/>
    <cellStyle name="输入 7 5 4" xfId="40476" xr:uid="{00000000-0005-0000-0000-000033A50000}"/>
    <cellStyle name="输入 7 5 5" xfId="43532" xr:uid="{00000000-0005-0000-0000-000034A50000}"/>
    <cellStyle name="输入 7 6" xfId="20526" xr:uid="{00000000-0005-0000-0000-000035A50000}"/>
    <cellStyle name="输入 7 6 2" xfId="40485" xr:uid="{00000000-0005-0000-0000-000036A50000}"/>
    <cellStyle name="输入 7 6 3" xfId="43538" xr:uid="{00000000-0005-0000-0000-000037A50000}"/>
    <cellStyle name="输入 7 7" xfId="19899" xr:uid="{00000000-0005-0000-0000-000038A50000}"/>
    <cellStyle name="输入 7 7 2" xfId="40488" xr:uid="{00000000-0005-0000-0000-000039A50000}"/>
    <cellStyle name="输入 7 7 3" xfId="43540" xr:uid="{00000000-0005-0000-0000-00003AA50000}"/>
    <cellStyle name="输入 7 8" xfId="36560" xr:uid="{00000000-0005-0000-0000-00003BA50000}"/>
    <cellStyle name="输入 7 9" xfId="42832" xr:uid="{00000000-0005-0000-0000-00003CA50000}"/>
    <cellStyle name="输入 8" xfId="3697" xr:uid="{00000000-0005-0000-0000-00003DA50000}"/>
    <cellStyle name="输入 8 2" xfId="1713" xr:uid="{00000000-0005-0000-0000-00003EA50000}"/>
    <cellStyle name="输入 8 2 2" xfId="6679" xr:uid="{00000000-0005-0000-0000-00003FA50000}"/>
    <cellStyle name="输入 8 2 2 2" xfId="7886" xr:uid="{00000000-0005-0000-0000-000040A50000}"/>
    <cellStyle name="输入 8 2 2 2 2" xfId="19516" xr:uid="{00000000-0005-0000-0000-000041A50000}"/>
    <cellStyle name="输入 8 2 2 2 2 2" xfId="40558" xr:uid="{00000000-0005-0000-0000-000042A50000}"/>
    <cellStyle name="输入 8 2 2 2 2 3" xfId="43591" xr:uid="{00000000-0005-0000-0000-000043A50000}"/>
    <cellStyle name="输入 8 2 2 2 3" xfId="19995" xr:uid="{00000000-0005-0000-0000-000044A50000}"/>
    <cellStyle name="输入 8 2 2 2 3 2" xfId="40559" xr:uid="{00000000-0005-0000-0000-000045A50000}"/>
    <cellStyle name="输入 8 2 2 2 3 3" xfId="43592" xr:uid="{00000000-0005-0000-0000-000046A50000}"/>
    <cellStyle name="输入 8 2 2 2 4" xfId="37711" xr:uid="{00000000-0005-0000-0000-000047A50000}"/>
    <cellStyle name="输入 8 2 2 2 5" xfId="42862" xr:uid="{00000000-0005-0000-0000-000048A50000}"/>
    <cellStyle name="输入 8 2 2 3" xfId="13958" xr:uid="{00000000-0005-0000-0000-000049A50000}"/>
    <cellStyle name="输入 8 2 2 3 2" xfId="19695" xr:uid="{00000000-0005-0000-0000-00004AA50000}"/>
    <cellStyle name="输入 8 2 2 3 2 2" xfId="40561" xr:uid="{00000000-0005-0000-0000-00004BA50000}"/>
    <cellStyle name="输入 8 2 2 3 2 3" xfId="43593" xr:uid="{00000000-0005-0000-0000-00004CA50000}"/>
    <cellStyle name="输入 8 2 2 3 3" xfId="19937" xr:uid="{00000000-0005-0000-0000-00004DA50000}"/>
    <cellStyle name="输入 8 2 2 3 3 2" xfId="38592" xr:uid="{00000000-0005-0000-0000-00004EA50000}"/>
    <cellStyle name="输入 8 2 2 3 3 3" xfId="42887" xr:uid="{00000000-0005-0000-0000-00004FA50000}"/>
    <cellStyle name="输入 8 2 2 3 4" xfId="37713" xr:uid="{00000000-0005-0000-0000-000050A50000}"/>
    <cellStyle name="输入 8 2 2 3 5" xfId="42863" xr:uid="{00000000-0005-0000-0000-000051A50000}"/>
    <cellStyle name="输入 8 2 2 4" xfId="20527" xr:uid="{00000000-0005-0000-0000-000052A50000}"/>
    <cellStyle name="输入 8 2 2 4 2" xfId="40562" xr:uid="{00000000-0005-0000-0000-000053A50000}"/>
    <cellStyle name="输入 8 2 2 4 3" xfId="43595" xr:uid="{00000000-0005-0000-0000-000054A50000}"/>
    <cellStyle name="输入 8 2 2 5" xfId="20357" xr:uid="{00000000-0005-0000-0000-000055A50000}"/>
    <cellStyle name="输入 8 2 2 5 2" xfId="40563" xr:uid="{00000000-0005-0000-0000-000056A50000}"/>
    <cellStyle name="输入 8 2 2 5 3" xfId="43596" xr:uid="{00000000-0005-0000-0000-000057A50000}"/>
    <cellStyle name="输入 8 2 2 6" xfId="37709" xr:uid="{00000000-0005-0000-0000-000058A50000}"/>
    <cellStyle name="输入 8 2 2 7" xfId="42861" xr:uid="{00000000-0005-0000-0000-000059A50000}"/>
    <cellStyle name="输入 8 2 3" xfId="13960" xr:uid="{00000000-0005-0000-0000-00005AA50000}"/>
    <cellStyle name="输入 8 2 3 2" xfId="20228" xr:uid="{00000000-0005-0000-0000-00005BA50000}"/>
    <cellStyle name="输入 8 2 3 2 2" xfId="40564" xr:uid="{00000000-0005-0000-0000-00005CA50000}"/>
    <cellStyle name="输入 8 2 3 2 3" xfId="43597" xr:uid="{00000000-0005-0000-0000-00005DA50000}"/>
    <cellStyle name="输入 8 2 3 3" xfId="20343" xr:uid="{00000000-0005-0000-0000-00005EA50000}"/>
    <cellStyle name="输入 8 2 3 3 2" xfId="40565" xr:uid="{00000000-0005-0000-0000-00005FA50000}"/>
    <cellStyle name="输入 8 2 3 3 3" xfId="43598" xr:uid="{00000000-0005-0000-0000-000060A50000}"/>
    <cellStyle name="输入 8 2 3 4" xfId="37715" xr:uid="{00000000-0005-0000-0000-000061A50000}"/>
    <cellStyle name="输入 8 2 3 5" xfId="42864" xr:uid="{00000000-0005-0000-0000-000062A50000}"/>
    <cellStyle name="输入 8 2 4" xfId="13962" xr:uid="{00000000-0005-0000-0000-000063A50000}"/>
    <cellStyle name="输入 8 2 4 2" xfId="19633" xr:uid="{00000000-0005-0000-0000-000064A50000}"/>
    <cellStyle name="输入 8 2 4 2 2" xfId="29904" xr:uid="{00000000-0005-0000-0000-000065A50000}"/>
    <cellStyle name="输入 8 2 4 2 3" xfId="42594" xr:uid="{00000000-0005-0000-0000-000066A50000}"/>
    <cellStyle name="输入 8 2 4 3" xfId="20624" xr:uid="{00000000-0005-0000-0000-000067A50000}"/>
    <cellStyle name="输入 8 2 4 3 2" xfId="29907" xr:uid="{00000000-0005-0000-0000-000068A50000}"/>
    <cellStyle name="输入 8 2 4 3 3" xfId="42595" xr:uid="{00000000-0005-0000-0000-000069A50000}"/>
    <cellStyle name="输入 8 2 4 4" xfId="37717" xr:uid="{00000000-0005-0000-0000-00006AA50000}"/>
    <cellStyle name="输入 8 2 4 5" xfId="42693" xr:uid="{00000000-0005-0000-0000-00006BA50000}"/>
    <cellStyle name="输入 8 2 5" xfId="20106" xr:uid="{00000000-0005-0000-0000-00006CA50000}"/>
    <cellStyle name="输入 8 2 5 2" xfId="37719" xr:uid="{00000000-0005-0000-0000-00006DA50000}"/>
    <cellStyle name="输入 8 2 5 3" xfId="42694" xr:uid="{00000000-0005-0000-0000-00006EA50000}"/>
    <cellStyle name="输入 8 2 6" xfId="19983" xr:uid="{00000000-0005-0000-0000-00006FA50000}"/>
    <cellStyle name="输入 8 2 6 2" xfId="40566" xr:uid="{00000000-0005-0000-0000-000070A50000}"/>
    <cellStyle name="输入 8 2 6 3" xfId="43599" xr:uid="{00000000-0005-0000-0000-000071A50000}"/>
    <cellStyle name="输入 8 2 7" xfId="37707" xr:uid="{00000000-0005-0000-0000-000072A50000}"/>
    <cellStyle name="输入 8 2 8" xfId="42860" xr:uid="{00000000-0005-0000-0000-000073A50000}"/>
    <cellStyle name="输入 8 3" xfId="6678" xr:uid="{00000000-0005-0000-0000-000074A50000}"/>
    <cellStyle name="输入 8 3 2" xfId="8194" xr:uid="{00000000-0005-0000-0000-000075A50000}"/>
    <cellStyle name="输入 8 3 2 2" xfId="20038" xr:uid="{00000000-0005-0000-0000-000076A50000}"/>
    <cellStyle name="输入 8 3 2 2 2" xfId="40567" xr:uid="{00000000-0005-0000-0000-000077A50000}"/>
    <cellStyle name="输入 8 3 2 2 3" xfId="43600" xr:uid="{00000000-0005-0000-0000-000078A50000}"/>
    <cellStyle name="输入 8 3 2 3" xfId="20209" xr:uid="{00000000-0005-0000-0000-000079A50000}"/>
    <cellStyle name="输入 8 3 2 3 2" xfId="40568" xr:uid="{00000000-0005-0000-0000-00007AA50000}"/>
    <cellStyle name="输入 8 3 2 3 3" xfId="43601" xr:uid="{00000000-0005-0000-0000-00007BA50000}"/>
    <cellStyle name="输入 8 3 2 4" xfId="40493" xr:uid="{00000000-0005-0000-0000-00007CA50000}"/>
    <cellStyle name="输入 8 3 2 5" xfId="43545" xr:uid="{00000000-0005-0000-0000-00007DA50000}"/>
    <cellStyle name="输入 8 3 3" xfId="13559" xr:uid="{00000000-0005-0000-0000-00007EA50000}"/>
    <cellStyle name="输入 8 3 3 2" xfId="19844" xr:uid="{00000000-0005-0000-0000-00007FA50000}"/>
    <cellStyle name="输入 8 3 3 2 2" xfId="21534" xr:uid="{00000000-0005-0000-0000-000080A50000}"/>
    <cellStyle name="输入 8 3 3 2 3" xfId="41018" xr:uid="{00000000-0005-0000-0000-000081A50000}"/>
    <cellStyle name="输入 8 3 3 3" xfId="19950" xr:uid="{00000000-0005-0000-0000-000082A50000}"/>
    <cellStyle name="输入 8 3 3 3 2" xfId="40569" xr:uid="{00000000-0005-0000-0000-000083A50000}"/>
    <cellStyle name="输入 8 3 3 3 3" xfId="43602" xr:uid="{00000000-0005-0000-0000-000084A50000}"/>
    <cellStyle name="输入 8 3 3 4" xfId="36803" xr:uid="{00000000-0005-0000-0000-000085A50000}"/>
    <cellStyle name="输入 8 3 3 5" xfId="42837" xr:uid="{00000000-0005-0000-0000-000086A50000}"/>
    <cellStyle name="输入 8 3 4" xfId="20636" xr:uid="{00000000-0005-0000-0000-000087A50000}"/>
    <cellStyle name="输入 8 3 4 2" xfId="36806" xr:uid="{00000000-0005-0000-0000-000088A50000}"/>
    <cellStyle name="输入 8 3 4 3" xfId="42838" xr:uid="{00000000-0005-0000-0000-000089A50000}"/>
    <cellStyle name="输入 8 3 5" xfId="19902" xr:uid="{00000000-0005-0000-0000-00008AA50000}"/>
    <cellStyle name="输入 8 3 5 2" xfId="36808" xr:uid="{00000000-0005-0000-0000-00008BA50000}"/>
    <cellStyle name="输入 8 3 5 3" xfId="42839" xr:uid="{00000000-0005-0000-0000-00008CA50000}"/>
    <cellStyle name="输入 8 3 6" xfId="40491" xr:uid="{00000000-0005-0000-0000-00008DA50000}"/>
    <cellStyle name="输入 8 3 7" xfId="43543" xr:uid="{00000000-0005-0000-0000-00008EA50000}"/>
    <cellStyle name="输入 8 4" xfId="15033" xr:uid="{00000000-0005-0000-0000-00008FA50000}"/>
    <cellStyle name="输入 8 4 2" xfId="19909" xr:uid="{00000000-0005-0000-0000-000090A50000}"/>
    <cellStyle name="输入 8 4 2 2" xfId="40497" xr:uid="{00000000-0005-0000-0000-000091A50000}"/>
    <cellStyle name="输入 8 4 2 3" xfId="43549" xr:uid="{00000000-0005-0000-0000-000092A50000}"/>
    <cellStyle name="输入 8 4 3" xfId="20029" xr:uid="{00000000-0005-0000-0000-000093A50000}"/>
    <cellStyle name="输入 8 4 3 2" xfId="40499" xr:uid="{00000000-0005-0000-0000-000094A50000}"/>
    <cellStyle name="输入 8 4 3 3" xfId="43551" xr:uid="{00000000-0005-0000-0000-000095A50000}"/>
    <cellStyle name="输入 8 4 4" xfId="40495" xr:uid="{00000000-0005-0000-0000-000096A50000}"/>
    <cellStyle name="输入 8 4 5" xfId="43547" xr:uid="{00000000-0005-0000-0000-000097A50000}"/>
    <cellStyle name="输入 8 5" xfId="15046" xr:uid="{00000000-0005-0000-0000-000098A50000}"/>
    <cellStyle name="输入 8 5 2" xfId="19811" xr:uid="{00000000-0005-0000-0000-000099A50000}"/>
    <cellStyle name="输入 8 5 2 2" xfId="40570" xr:uid="{00000000-0005-0000-0000-00009AA50000}"/>
    <cellStyle name="输入 8 5 2 3" xfId="43603" xr:uid="{00000000-0005-0000-0000-00009BA50000}"/>
    <cellStyle name="输入 8 5 3" xfId="20160" xr:uid="{00000000-0005-0000-0000-00009CA50000}"/>
    <cellStyle name="输入 8 5 3 2" xfId="34104" xr:uid="{00000000-0005-0000-0000-00009DA50000}"/>
    <cellStyle name="输入 8 5 3 3" xfId="42717" xr:uid="{00000000-0005-0000-0000-00009EA50000}"/>
    <cellStyle name="输入 8 5 4" xfId="40501" xr:uid="{00000000-0005-0000-0000-00009FA50000}"/>
    <cellStyle name="输入 8 5 5" xfId="43553" xr:uid="{00000000-0005-0000-0000-0000A0A50000}"/>
    <cellStyle name="输入 8 6" xfId="20194" xr:uid="{00000000-0005-0000-0000-0000A1A50000}"/>
    <cellStyle name="输入 8 6 2" xfId="36383" xr:uid="{00000000-0005-0000-0000-0000A2A50000}"/>
    <cellStyle name="输入 8 6 3" xfId="42604" xr:uid="{00000000-0005-0000-0000-0000A3A50000}"/>
    <cellStyle name="输入 8 7" xfId="20125" xr:uid="{00000000-0005-0000-0000-0000A4A50000}"/>
    <cellStyle name="输入 8 7 2" xfId="36388" xr:uid="{00000000-0005-0000-0000-0000A5A50000}"/>
    <cellStyle name="输入 8 7 3" xfId="42824" xr:uid="{00000000-0005-0000-0000-0000A6A50000}"/>
    <cellStyle name="输入 8 8" xfId="36562" xr:uid="{00000000-0005-0000-0000-0000A7A50000}"/>
    <cellStyle name="输入 8 9" xfId="42833" xr:uid="{00000000-0005-0000-0000-0000A8A50000}"/>
    <cellStyle name="输入 9" xfId="1196" xr:uid="{00000000-0005-0000-0000-0000A9A50000}"/>
    <cellStyle name="输入 9 2" xfId="1999" xr:uid="{00000000-0005-0000-0000-0000AAA50000}"/>
    <cellStyle name="输入 9 2 2" xfId="6681" xr:uid="{00000000-0005-0000-0000-0000ABA50000}"/>
    <cellStyle name="输入 9 2 2 2" xfId="8195" xr:uid="{00000000-0005-0000-0000-0000ACA50000}"/>
    <cellStyle name="输入 9 2 2 2 2" xfId="20322" xr:uid="{00000000-0005-0000-0000-0000ADA50000}"/>
    <cellStyle name="输入 9 2 2 2 2 2" xfId="33725" xr:uid="{00000000-0005-0000-0000-0000AEA50000}"/>
    <cellStyle name="输入 9 2 2 2 2 3" xfId="42704" xr:uid="{00000000-0005-0000-0000-0000AFA50000}"/>
    <cellStyle name="输入 9 2 2 2 3" xfId="19704" xr:uid="{00000000-0005-0000-0000-0000B0A50000}"/>
    <cellStyle name="输入 9 2 2 2 3 2" xfId="22641" xr:uid="{00000000-0005-0000-0000-0000B1A50000}"/>
    <cellStyle name="输入 9 2 2 2 3 3" xfId="41283" xr:uid="{00000000-0005-0000-0000-0000B2A50000}"/>
    <cellStyle name="输入 9 2 2 2 4" xfId="40573" xr:uid="{00000000-0005-0000-0000-0000B3A50000}"/>
    <cellStyle name="输入 9 2 2 2 5" xfId="43606" xr:uid="{00000000-0005-0000-0000-0000B4A50000}"/>
    <cellStyle name="输入 9 2 2 3" xfId="15047" xr:uid="{00000000-0005-0000-0000-0000B5A50000}"/>
    <cellStyle name="输入 9 2 2 3 2" xfId="19933" xr:uid="{00000000-0005-0000-0000-0000B6A50000}"/>
    <cellStyle name="输入 9 2 2 3 2 2" xfId="40575" xr:uid="{00000000-0005-0000-0000-0000B7A50000}"/>
    <cellStyle name="输入 9 2 2 3 2 3" xfId="43608" xr:uid="{00000000-0005-0000-0000-0000B8A50000}"/>
    <cellStyle name="输入 9 2 2 3 3" xfId="20147" xr:uid="{00000000-0005-0000-0000-0000B9A50000}"/>
    <cellStyle name="输入 9 2 2 3 3 2" xfId="21120" xr:uid="{00000000-0005-0000-0000-0000BAA50000}"/>
    <cellStyle name="输入 9 2 2 3 3 3" xfId="40915" xr:uid="{00000000-0005-0000-0000-0000BBA50000}"/>
    <cellStyle name="输入 9 2 2 3 4" xfId="40574" xr:uid="{00000000-0005-0000-0000-0000BCA50000}"/>
    <cellStyle name="输入 9 2 2 3 5" xfId="43607" xr:uid="{00000000-0005-0000-0000-0000BDA50000}"/>
    <cellStyle name="输入 9 2 2 4" xfId="20450" xr:uid="{00000000-0005-0000-0000-0000BEA50000}"/>
    <cellStyle name="输入 9 2 2 4 2" xfId="40576" xr:uid="{00000000-0005-0000-0000-0000BFA50000}"/>
    <cellStyle name="输入 9 2 2 4 3" xfId="43609" xr:uid="{00000000-0005-0000-0000-0000C0A50000}"/>
    <cellStyle name="输入 9 2 2 5" xfId="20192" xr:uid="{00000000-0005-0000-0000-0000C1A50000}"/>
    <cellStyle name="输入 9 2 2 5 2" xfId="40577" xr:uid="{00000000-0005-0000-0000-0000C2A50000}"/>
    <cellStyle name="输入 9 2 2 5 3" xfId="43610" xr:uid="{00000000-0005-0000-0000-0000C3A50000}"/>
    <cellStyle name="输入 9 2 2 6" xfId="40572" xr:uid="{00000000-0005-0000-0000-0000C4A50000}"/>
    <cellStyle name="输入 9 2 2 7" xfId="43605" xr:uid="{00000000-0005-0000-0000-0000C5A50000}"/>
    <cellStyle name="输入 9 2 3" xfId="15048" xr:uid="{00000000-0005-0000-0000-0000C6A50000}"/>
    <cellStyle name="输入 9 2 3 2" xfId="19542" xr:uid="{00000000-0005-0000-0000-0000C7A50000}"/>
    <cellStyle name="输入 9 2 3 2 2" xfId="40579" xr:uid="{00000000-0005-0000-0000-0000C8A50000}"/>
    <cellStyle name="输入 9 2 3 2 3" xfId="43612" xr:uid="{00000000-0005-0000-0000-0000C9A50000}"/>
    <cellStyle name="输入 9 2 3 3" xfId="20469" xr:uid="{00000000-0005-0000-0000-0000CAA50000}"/>
    <cellStyle name="输入 9 2 3 3 2" xfId="40580" xr:uid="{00000000-0005-0000-0000-0000CBA50000}"/>
    <cellStyle name="输入 9 2 3 3 3" xfId="43613" xr:uid="{00000000-0005-0000-0000-0000CCA50000}"/>
    <cellStyle name="输入 9 2 3 4" xfId="40578" xr:uid="{00000000-0005-0000-0000-0000CDA50000}"/>
    <cellStyle name="输入 9 2 3 5" xfId="43611" xr:uid="{00000000-0005-0000-0000-0000CEA50000}"/>
    <cellStyle name="输入 9 2 4" xfId="15049" xr:uid="{00000000-0005-0000-0000-0000CFA50000}"/>
    <cellStyle name="输入 9 2 4 2" xfId="19841" xr:uid="{00000000-0005-0000-0000-0000D0A50000}"/>
    <cellStyle name="输入 9 2 4 2 2" xfId="40582" xr:uid="{00000000-0005-0000-0000-0000D1A50000}"/>
    <cellStyle name="输入 9 2 4 2 3" xfId="43615" xr:uid="{00000000-0005-0000-0000-0000D2A50000}"/>
    <cellStyle name="输入 9 2 4 3" xfId="19727" xr:uid="{00000000-0005-0000-0000-0000D3A50000}"/>
    <cellStyle name="输入 9 2 4 3 2" xfId="40583" xr:uid="{00000000-0005-0000-0000-0000D4A50000}"/>
    <cellStyle name="输入 9 2 4 3 3" xfId="43616" xr:uid="{00000000-0005-0000-0000-0000D5A50000}"/>
    <cellStyle name="输入 9 2 4 4" xfId="40581" xr:uid="{00000000-0005-0000-0000-0000D6A50000}"/>
    <cellStyle name="输入 9 2 4 5" xfId="43614" xr:uid="{00000000-0005-0000-0000-0000D7A50000}"/>
    <cellStyle name="输入 9 2 5" xfId="19782" xr:uid="{00000000-0005-0000-0000-0000D8A50000}"/>
    <cellStyle name="输入 9 2 5 2" xfId="25714" xr:uid="{00000000-0005-0000-0000-0000D9A50000}"/>
    <cellStyle name="输入 9 2 5 3" xfId="42043" xr:uid="{00000000-0005-0000-0000-0000DAA50000}"/>
    <cellStyle name="输入 9 2 6" xfId="19714" xr:uid="{00000000-0005-0000-0000-0000DBA50000}"/>
    <cellStyle name="输入 9 2 6 2" xfId="40584" xr:uid="{00000000-0005-0000-0000-0000DCA50000}"/>
    <cellStyle name="输入 9 2 6 3" xfId="43617" xr:uid="{00000000-0005-0000-0000-0000DDA50000}"/>
    <cellStyle name="输入 9 2 7" xfId="40571" xr:uid="{00000000-0005-0000-0000-0000DEA50000}"/>
    <cellStyle name="输入 9 2 8" xfId="43604" xr:uid="{00000000-0005-0000-0000-0000DFA50000}"/>
    <cellStyle name="输入 9 3" xfId="6680" xr:uid="{00000000-0005-0000-0000-0000E0A50000}"/>
    <cellStyle name="输入 9 3 2" xfId="8196" xr:uid="{00000000-0005-0000-0000-0000E1A50000}"/>
    <cellStyle name="输入 9 3 2 2" xfId="20616" xr:uid="{00000000-0005-0000-0000-0000E2A50000}"/>
    <cellStyle name="输入 9 3 2 2 2" xfId="40586" xr:uid="{00000000-0005-0000-0000-0000E3A50000}"/>
    <cellStyle name="输入 9 3 2 2 3" xfId="43619" xr:uid="{00000000-0005-0000-0000-0000E4A50000}"/>
    <cellStyle name="输入 9 3 2 3" xfId="20277" xr:uid="{00000000-0005-0000-0000-0000E5A50000}"/>
    <cellStyle name="输入 9 3 2 3 2" xfId="40587" xr:uid="{00000000-0005-0000-0000-0000E6A50000}"/>
    <cellStyle name="输入 9 3 2 3 3" xfId="43620" xr:uid="{00000000-0005-0000-0000-0000E7A50000}"/>
    <cellStyle name="输入 9 3 2 4" xfId="40585" xr:uid="{00000000-0005-0000-0000-0000E8A50000}"/>
    <cellStyle name="输入 9 3 2 5" xfId="43618" xr:uid="{00000000-0005-0000-0000-0000E9A50000}"/>
    <cellStyle name="输入 9 3 3" xfId="15050" xr:uid="{00000000-0005-0000-0000-0000EAA50000}"/>
    <cellStyle name="输入 9 3 3 2" xfId="20340" xr:uid="{00000000-0005-0000-0000-0000EBA50000}"/>
    <cellStyle name="输入 9 3 3 2 2" xfId="40589" xr:uid="{00000000-0005-0000-0000-0000ECA50000}"/>
    <cellStyle name="输入 9 3 3 2 3" xfId="43622" xr:uid="{00000000-0005-0000-0000-0000EDA50000}"/>
    <cellStyle name="输入 9 3 3 3" xfId="19707" xr:uid="{00000000-0005-0000-0000-0000EEA50000}"/>
    <cellStyle name="输入 9 3 3 3 2" xfId="40590" xr:uid="{00000000-0005-0000-0000-0000EFA50000}"/>
    <cellStyle name="输入 9 3 3 3 3" xfId="43623" xr:uid="{00000000-0005-0000-0000-0000F0A50000}"/>
    <cellStyle name="输入 9 3 3 4" xfId="40588" xr:uid="{00000000-0005-0000-0000-0000F1A50000}"/>
    <cellStyle name="输入 9 3 3 5" xfId="43621" xr:uid="{00000000-0005-0000-0000-0000F2A50000}"/>
    <cellStyle name="输入 9 3 4" xfId="20408" xr:uid="{00000000-0005-0000-0000-0000F3A50000}"/>
    <cellStyle name="输入 9 3 4 2" xfId="40591" xr:uid="{00000000-0005-0000-0000-0000F4A50000}"/>
    <cellStyle name="输入 9 3 4 3" xfId="43624" xr:uid="{00000000-0005-0000-0000-0000F5A50000}"/>
    <cellStyle name="输入 9 3 5" xfId="20561" xr:uid="{00000000-0005-0000-0000-0000F6A50000}"/>
    <cellStyle name="输入 9 3 5 2" xfId="40592" xr:uid="{00000000-0005-0000-0000-0000F7A50000}"/>
    <cellStyle name="输入 9 3 5 3" xfId="43625" xr:uid="{00000000-0005-0000-0000-0000F8A50000}"/>
    <cellStyle name="输入 9 3 6" xfId="40504" xr:uid="{00000000-0005-0000-0000-0000F9A50000}"/>
    <cellStyle name="输入 9 3 7" xfId="43554" xr:uid="{00000000-0005-0000-0000-0000FAA50000}"/>
    <cellStyle name="输入 9 4" xfId="15051" xr:uid="{00000000-0005-0000-0000-0000FBA50000}"/>
    <cellStyle name="输入 9 4 2" xfId="19904" xr:uid="{00000000-0005-0000-0000-0000FCA50000}"/>
    <cellStyle name="输入 9 4 2 2" xfId="25991" xr:uid="{00000000-0005-0000-0000-0000FDA50000}"/>
    <cellStyle name="输入 9 4 2 3" xfId="42081" xr:uid="{00000000-0005-0000-0000-0000FEA50000}"/>
    <cellStyle name="输入 9 4 3" xfId="19982" xr:uid="{00000000-0005-0000-0000-0000FFA50000}"/>
    <cellStyle name="输入 9 4 3 2" xfId="40508" xr:uid="{00000000-0005-0000-0000-000000A60000}"/>
    <cellStyle name="输入 9 4 3 3" xfId="43558" xr:uid="{00000000-0005-0000-0000-000001A60000}"/>
    <cellStyle name="输入 9 4 4" xfId="40506" xr:uid="{00000000-0005-0000-0000-000002A60000}"/>
    <cellStyle name="输入 9 4 5" xfId="43556" xr:uid="{00000000-0005-0000-0000-000003A60000}"/>
    <cellStyle name="输入 9 5" xfId="15052" xr:uid="{00000000-0005-0000-0000-000004A60000}"/>
    <cellStyle name="输入 9 5 2" xfId="20290" xr:uid="{00000000-0005-0000-0000-000005A60000}"/>
    <cellStyle name="输入 9 5 2 2" xfId="40594" xr:uid="{00000000-0005-0000-0000-000006A60000}"/>
    <cellStyle name="输入 9 5 2 3" xfId="43627" xr:uid="{00000000-0005-0000-0000-000007A60000}"/>
    <cellStyle name="输入 9 5 3" xfId="20352" xr:uid="{00000000-0005-0000-0000-000008A60000}"/>
    <cellStyle name="输入 9 5 3 2" xfId="40595" xr:uid="{00000000-0005-0000-0000-000009A60000}"/>
    <cellStyle name="输入 9 5 3 3" xfId="43628" xr:uid="{00000000-0005-0000-0000-00000AA60000}"/>
    <cellStyle name="输入 9 5 4" xfId="40593" xr:uid="{00000000-0005-0000-0000-00000BA60000}"/>
    <cellStyle name="输入 9 5 5" xfId="43626" xr:uid="{00000000-0005-0000-0000-00000CA60000}"/>
    <cellStyle name="输入 9 6" xfId="19623" xr:uid="{00000000-0005-0000-0000-00000DA60000}"/>
    <cellStyle name="输入 9 6 2" xfId="36395" xr:uid="{00000000-0005-0000-0000-00000EA60000}"/>
    <cellStyle name="输入 9 6 3" xfId="42825" xr:uid="{00000000-0005-0000-0000-00000FA60000}"/>
    <cellStyle name="输入 9 7" xfId="19605" xr:uid="{00000000-0005-0000-0000-000010A60000}"/>
    <cellStyle name="输入 9 7 2" xfId="36397" xr:uid="{00000000-0005-0000-0000-000011A60000}"/>
    <cellStyle name="输入 9 7 3" xfId="42826" xr:uid="{00000000-0005-0000-0000-000012A60000}"/>
    <cellStyle name="输入 9 8" xfId="40560" xr:uid="{00000000-0005-0000-0000-000013A60000}"/>
    <cellStyle name="输入 9 9" xfId="43594" xr:uid="{00000000-0005-0000-0000-000014A60000}"/>
    <cellStyle name="数量" xfId="2614" xr:uid="{00000000-0005-0000-0000-000015A60000}"/>
    <cellStyle name="数量 2" xfId="6506" xr:uid="{00000000-0005-0000-0000-000016A60000}"/>
    <cellStyle name="数量 2 2" xfId="19736" xr:uid="{00000000-0005-0000-0000-000017A60000}"/>
    <cellStyle name="数量 3" xfId="11848" xr:uid="{00000000-0005-0000-0000-000018A60000}"/>
    <cellStyle name="数量 3 2" xfId="20604" xr:uid="{00000000-0005-0000-0000-000019A60000}"/>
    <cellStyle name="数量 4" xfId="11850" xr:uid="{00000000-0005-0000-0000-00001AA60000}"/>
    <cellStyle name="数量 4 2" xfId="20171" xr:uid="{00000000-0005-0000-0000-00001BA60000}"/>
    <cellStyle name="数量 5" xfId="19886" xr:uid="{00000000-0005-0000-0000-00001CA60000}"/>
    <cellStyle name="宋体繁体潒慭n_x0002_" xfId="3698" xr:uid="{00000000-0005-0000-0000-00001DA60000}"/>
    <cellStyle name="宋体繁体潒慭n_x0002_ 2" xfId="40596" xr:uid="{00000000-0005-0000-0000-00001EA60000}"/>
    <cellStyle name="样式 1" xfId="28" xr:uid="{00000000-0005-0000-0000-00001FA60000}"/>
    <cellStyle name="样式 1 2" xfId="1276" xr:uid="{00000000-0005-0000-0000-000020A60000}"/>
    <cellStyle name="样式 1 2 2" xfId="2701" xr:uid="{00000000-0005-0000-0000-000021A60000}"/>
    <cellStyle name="样式 1 2 2 2" xfId="28644" xr:uid="{00000000-0005-0000-0000-000022A60000}"/>
    <cellStyle name="样式 1 2 3" xfId="3699" xr:uid="{00000000-0005-0000-0000-000023A60000}"/>
    <cellStyle name="样式 1 2 3 2" xfId="28648" xr:uid="{00000000-0005-0000-0000-000024A60000}"/>
    <cellStyle name="样式 1 2 4" xfId="28642" xr:uid="{00000000-0005-0000-0000-000025A60000}"/>
    <cellStyle name="样式 1 3" xfId="3700" xr:uid="{00000000-0005-0000-0000-000026A60000}"/>
    <cellStyle name="样式 1 3 2" xfId="28651" xr:uid="{00000000-0005-0000-0000-000027A60000}"/>
    <cellStyle name="样式 1 4" xfId="4243" xr:uid="{00000000-0005-0000-0000-000028A60000}"/>
    <cellStyle name="样式 1 4 2" xfId="28654" xr:uid="{00000000-0005-0000-0000-000029A60000}"/>
    <cellStyle name="样式 1 5" xfId="18292" xr:uid="{00000000-0005-0000-0000-00002AA60000}"/>
    <cellStyle name="样式 1 5 2" xfId="40597" xr:uid="{00000000-0005-0000-0000-00002BA60000}"/>
    <cellStyle name="样式 1 5 3" xfId="43629" xr:uid="{00000000-0005-0000-0000-00002CA60000}"/>
    <cellStyle name="样式 1 6" xfId="825" xr:uid="{00000000-0005-0000-0000-00002DA60000}"/>
    <cellStyle name="样式 1_Book1" xfId="3456" xr:uid="{00000000-0005-0000-0000-00002EA60000}"/>
    <cellStyle name="一般_adv貸款記錄" xfId="1662" xr:uid="{00000000-0005-0000-0000-00002FA60000}"/>
    <cellStyle name="员工编号" xfId="2261" xr:uid="{00000000-0005-0000-0000-000030A60000}"/>
    <cellStyle name="昗弨_Pacific Region P&amp;L" xfId="3701" xr:uid="{00000000-0005-0000-0000-000031A60000}"/>
    <cellStyle name="着色 1" xfId="720" xr:uid="{00000000-0005-0000-0000-000032A60000}"/>
    <cellStyle name="着色 1 2" xfId="2103" xr:uid="{00000000-0005-0000-0000-000033A60000}"/>
    <cellStyle name="着色 1 2 2" xfId="6682" xr:uid="{00000000-0005-0000-0000-000034A60000}"/>
    <cellStyle name="着色 1 2 2 2" xfId="8197" xr:uid="{00000000-0005-0000-0000-000035A60000}"/>
    <cellStyle name="着色 1 2 2 2 2" xfId="40599" xr:uid="{00000000-0005-0000-0000-000036A60000}"/>
    <cellStyle name="着色 1 2 2 3" xfId="15053" xr:uid="{00000000-0005-0000-0000-000037A60000}"/>
    <cellStyle name="着色 1 2 2 3 2" xfId="40600" xr:uid="{00000000-0005-0000-0000-000038A60000}"/>
    <cellStyle name="着色 1 2 2 4" xfId="40598" xr:uid="{00000000-0005-0000-0000-000039A60000}"/>
    <cellStyle name="着色 1 2 3" xfId="15054" xr:uid="{00000000-0005-0000-0000-00003AA60000}"/>
    <cellStyle name="着色 1 2 3 2" xfId="40601" xr:uid="{00000000-0005-0000-0000-00003BA60000}"/>
    <cellStyle name="着色 1 2 4" xfId="15055" xr:uid="{00000000-0005-0000-0000-00003CA60000}"/>
    <cellStyle name="着色 1 2 4 2" xfId="40602" xr:uid="{00000000-0005-0000-0000-00003DA60000}"/>
    <cellStyle name="着色 1 2 5" xfId="16713" xr:uid="{00000000-0005-0000-0000-00003EA60000}"/>
    <cellStyle name="着色 1 2 5 2" xfId="40603" xr:uid="{00000000-0005-0000-0000-00003FA60000}"/>
    <cellStyle name="着色 1 2 6" xfId="34162" xr:uid="{00000000-0005-0000-0000-000040A60000}"/>
    <cellStyle name="着色 1 3" xfId="15056" xr:uid="{00000000-0005-0000-0000-000041A60000}"/>
    <cellStyle name="着色 1 3 2" xfId="34164" xr:uid="{00000000-0005-0000-0000-000042A60000}"/>
    <cellStyle name="着色 1 4" xfId="15057" xr:uid="{00000000-0005-0000-0000-000043A60000}"/>
    <cellStyle name="着色 1 4 2" xfId="40604" xr:uid="{00000000-0005-0000-0000-000044A60000}"/>
    <cellStyle name="着色 1 5" xfId="15596" xr:uid="{00000000-0005-0000-0000-000045A60000}"/>
    <cellStyle name="着色 1 5 2" xfId="30946" xr:uid="{00000000-0005-0000-0000-000046A60000}"/>
    <cellStyle name="着色 2" xfId="727" xr:uid="{00000000-0005-0000-0000-000047A60000}"/>
    <cellStyle name="着色 2 2" xfId="2121" xr:uid="{00000000-0005-0000-0000-000048A60000}"/>
    <cellStyle name="着色 2 2 2" xfId="6683" xr:uid="{00000000-0005-0000-0000-000049A60000}"/>
    <cellStyle name="着色 2 2 2 2" xfId="8198" xr:uid="{00000000-0005-0000-0000-00004AA60000}"/>
    <cellStyle name="着色 2 2 2 2 2" xfId="40607" xr:uid="{00000000-0005-0000-0000-00004BA60000}"/>
    <cellStyle name="着色 2 2 2 3" xfId="15058" xr:uid="{00000000-0005-0000-0000-00004CA60000}"/>
    <cellStyle name="着色 2 2 2 3 2" xfId="40608" xr:uid="{00000000-0005-0000-0000-00004DA60000}"/>
    <cellStyle name="着色 2 2 2 4" xfId="40606" xr:uid="{00000000-0005-0000-0000-00004EA60000}"/>
    <cellStyle name="着色 2 2 3" xfId="15059" xr:uid="{00000000-0005-0000-0000-00004FA60000}"/>
    <cellStyle name="着色 2 2 3 2" xfId="23330" xr:uid="{00000000-0005-0000-0000-000050A60000}"/>
    <cellStyle name="着色 2 2 4" xfId="15060" xr:uid="{00000000-0005-0000-0000-000051A60000}"/>
    <cellStyle name="着色 2 2 4 2" xfId="24029" xr:uid="{00000000-0005-0000-0000-000052A60000}"/>
    <cellStyle name="着色 2 2 5" xfId="16730" xr:uid="{00000000-0005-0000-0000-000053A60000}"/>
    <cellStyle name="着色 2 2 5 2" xfId="34252" xr:uid="{00000000-0005-0000-0000-000054A60000}"/>
    <cellStyle name="着色 2 2 6" xfId="40605" xr:uid="{00000000-0005-0000-0000-000055A60000}"/>
    <cellStyle name="着色 2 3" xfId="9376" xr:uid="{00000000-0005-0000-0000-000056A60000}"/>
    <cellStyle name="着色 2 3 2" xfId="22213" xr:uid="{00000000-0005-0000-0000-000057A60000}"/>
    <cellStyle name="着色 2 4" xfId="15061" xr:uid="{00000000-0005-0000-0000-000058A60000}"/>
    <cellStyle name="着色 2 4 2" xfId="40609" xr:uid="{00000000-0005-0000-0000-000059A60000}"/>
    <cellStyle name="着色 2 5" xfId="15599" xr:uid="{00000000-0005-0000-0000-00005AA60000}"/>
    <cellStyle name="着色 2 5 2" xfId="40610" xr:uid="{00000000-0005-0000-0000-00005BA60000}"/>
    <cellStyle name="着色 3" xfId="3090" xr:uid="{00000000-0005-0000-0000-00005CA60000}"/>
    <cellStyle name="着色 3 2" xfId="2138" xr:uid="{00000000-0005-0000-0000-00005DA60000}"/>
    <cellStyle name="着色 3 2 2" xfId="6684" xr:uid="{00000000-0005-0000-0000-00005EA60000}"/>
    <cellStyle name="着色 3 2 2 2" xfId="8199" xr:uid="{00000000-0005-0000-0000-00005FA60000}"/>
    <cellStyle name="着色 3 2 2 2 2" xfId="28470" xr:uid="{00000000-0005-0000-0000-000060A60000}"/>
    <cellStyle name="着色 3 2 2 3" xfId="15062" xr:uid="{00000000-0005-0000-0000-000061A60000}"/>
    <cellStyle name="着色 3 2 2 3 2" xfId="28472" xr:uid="{00000000-0005-0000-0000-000062A60000}"/>
    <cellStyle name="着色 3 2 2 4" xfId="34413" xr:uid="{00000000-0005-0000-0000-000063A60000}"/>
    <cellStyle name="着色 3 2 3" xfId="13830" xr:uid="{00000000-0005-0000-0000-000064A60000}"/>
    <cellStyle name="着色 3 2 3 2" xfId="37417" xr:uid="{00000000-0005-0000-0000-000065A60000}"/>
    <cellStyle name="着色 3 2 4" xfId="12859" xr:uid="{00000000-0005-0000-0000-000066A60000}"/>
    <cellStyle name="着色 3 2 4 2" xfId="34951" xr:uid="{00000000-0005-0000-0000-000067A60000}"/>
    <cellStyle name="着色 3 2 5" xfId="16746" xr:uid="{00000000-0005-0000-0000-000068A60000}"/>
    <cellStyle name="着色 3 2 5 2" xfId="34974" xr:uid="{00000000-0005-0000-0000-000069A60000}"/>
    <cellStyle name="着色 3 2 6" xfId="38663" xr:uid="{00000000-0005-0000-0000-00006AA60000}"/>
    <cellStyle name="着色 3 3" xfId="14376" xr:uid="{00000000-0005-0000-0000-00006BA60000}"/>
    <cellStyle name="着色 3 3 2" xfId="38665" xr:uid="{00000000-0005-0000-0000-00006CA60000}"/>
    <cellStyle name="着色 3 4" xfId="14378" xr:uid="{00000000-0005-0000-0000-00006DA60000}"/>
    <cellStyle name="着色 3 4 2" xfId="38667" xr:uid="{00000000-0005-0000-0000-00006EA60000}"/>
    <cellStyle name="着色 3 5" xfId="17672" xr:uid="{00000000-0005-0000-0000-00006FA60000}"/>
    <cellStyle name="着色 3 5 2" xfId="38669" xr:uid="{00000000-0005-0000-0000-000070A60000}"/>
    <cellStyle name="着色 4" xfId="2923" xr:uid="{00000000-0005-0000-0000-000071A60000}"/>
    <cellStyle name="着色 4 2" xfId="2155" xr:uid="{00000000-0005-0000-0000-000072A60000}"/>
    <cellStyle name="着色 4 2 2" xfId="6685" xr:uid="{00000000-0005-0000-0000-000073A60000}"/>
    <cellStyle name="着色 4 2 2 2" xfId="8200" xr:uid="{00000000-0005-0000-0000-000074A60000}"/>
    <cellStyle name="着色 4 2 2 2 2" xfId="40611" xr:uid="{00000000-0005-0000-0000-000075A60000}"/>
    <cellStyle name="着色 4 2 2 3" xfId="15063" xr:uid="{00000000-0005-0000-0000-000076A60000}"/>
    <cellStyle name="着色 4 2 2 3 2" xfId="40612" xr:uid="{00000000-0005-0000-0000-000077A60000}"/>
    <cellStyle name="着色 4 2 2 4" xfId="38779" xr:uid="{00000000-0005-0000-0000-000078A60000}"/>
    <cellStyle name="着色 4 2 3" xfId="14431" xr:uid="{00000000-0005-0000-0000-000079A60000}"/>
    <cellStyle name="着色 4 2 3 2" xfId="38781" xr:uid="{00000000-0005-0000-0000-00007AA60000}"/>
    <cellStyle name="着色 4 2 4" xfId="15064" xr:uid="{00000000-0005-0000-0000-00007BA60000}"/>
    <cellStyle name="着色 4 2 4 2" xfId="38783" xr:uid="{00000000-0005-0000-0000-00007CA60000}"/>
    <cellStyle name="着色 4 2 5" xfId="16762" xr:uid="{00000000-0005-0000-0000-00007DA60000}"/>
    <cellStyle name="着色 4 2 5 2" xfId="37540" xr:uid="{00000000-0005-0000-0000-00007EA60000}"/>
    <cellStyle name="着色 4 2 6" xfId="38673" xr:uid="{00000000-0005-0000-0000-00007FA60000}"/>
    <cellStyle name="着色 4 3" xfId="14381" xr:uid="{00000000-0005-0000-0000-000080A60000}"/>
    <cellStyle name="着色 4 3 2" xfId="38675" xr:uid="{00000000-0005-0000-0000-000081A60000}"/>
    <cellStyle name="着色 4 4" xfId="11255" xr:uid="{00000000-0005-0000-0000-000082A60000}"/>
    <cellStyle name="着色 4 4 2" xfId="30486" xr:uid="{00000000-0005-0000-0000-000083A60000}"/>
    <cellStyle name="着色 4 5" xfId="17512" xr:uid="{00000000-0005-0000-0000-000084A60000}"/>
    <cellStyle name="着色 4 5 2" xfId="40613" xr:uid="{00000000-0005-0000-0000-000085A60000}"/>
    <cellStyle name="着色 5" xfId="3702" xr:uid="{00000000-0005-0000-0000-000086A60000}"/>
    <cellStyle name="着色 5 2" xfId="3703" xr:uid="{00000000-0005-0000-0000-000087A60000}"/>
    <cellStyle name="着色 5 2 2" xfId="6686" xr:uid="{00000000-0005-0000-0000-000088A60000}"/>
    <cellStyle name="着色 5 2 2 2" xfId="8201" xr:uid="{00000000-0005-0000-0000-000089A60000}"/>
    <cellStyle name="着色 5 2 2 2 2" xfId="36391" xr:uid="{00000000-0005-0000-0000-00008AA60000}"/>
    <cellStyle name="着色 5 2 2 3" xfId="15065" xr:uid="{00000000-0005-0000-0000-00008BA60000}"/>
    <cellStyle name="着色 5 2 2 3 2" xfId="40616" xr:uid="{00000000-0005-0000-0000-00008CA60000}"/>
    <cellStyle name="着色 5 2 2 4" xfId="40615" xr:uid="{00000000-0005-0000-0000-00008DA60000}"/>
    <cellStyle name="着色 5 2 3" xfId="15066" xr:uid="{00000000-0005-0000-0000-00008EA60000}"/>
    <cellStyle name="着色 5 2 3 2" xfId="40617" xr:uid="{00000000-0005-0000-0000-00008FA60000}"/>
    <cellStyle name="着色 5 2 4" xfId="15067" xr:uid="{00000000-0005-0000-0000-000090A60000}"/>
    <cellStyle name="着色 5 2 4 2" xfId="40618" xr:uid="{00000000-0005-0000-0000-000091A60000}"/>
    <cellStyle name="着色 5 2 5" xfId="18243" xr:uid="{00000000-0005-0000-0000-000092A60000}"/>
    <cellStyle name="着色 5 2 5 2" xfId="40619" xr:uid="{00000000-0005-0000-0000-000093A60000}"/>
    <cellStyle name="着色 5 2 6" xfId="40614" xr:uid="{00000000-0005-0000-0000-000094A60000}"/>
    <cellStyle name="着色 5 3" xfId="15068" xr:uid="{00000000-0005-0000-0000-000095A60000}"/>
    <cellStyle name="着色 5 3 2" xfId="40620" xr:uid="{00000000-0005-0000-0000-000096A60000}"/>
    <cellStyle name="着色 5 4" xfId="11881" xr:uid="{00000000-0005-0000-0000-000097A60000}"/>
    <cellStyle name="着色 5 4 2" xfId="32022" xr:uid="{00000000-0005-0000-0000-000098A60000}"/>
    <cellStyle name="着色 5 5" xfId="18242" xr:uid="{00000000-0005-0000-0000-000099A60000}"/>
    <cellStyle name="着色 5 5 2" xfId="32024" xr:uid="{00000000-0005-0000-0000-00009AA60000}"/>
    <cellStyle name="着色 6" xfId="3669" xr:uid="{00000000-0005-0000-0000-00009BA60000}"/>
    <cellStyle name="着色 6 2" xfId="2237" xr:uid="{00000000-0005-0000-0000-00009CA60000}"/>
    <cellStyle name="着色 6 2 2" xfId="6687" xr:uid="{00000000-0005-0000-0000-00009DA60000}"/>
    <cellStyle name="着色 6 2 2 2" xfId="8202" xr:uid="{00000000-0005-0000-0000-00009EA60000}"/>
    <cellStyle name="着色 6 2 2 2 2" xfId="40623" xr:uid="{00000000-0005-0000-0000-00009FA60000}"/>
    <cellStyle name="着色 6 2 2 3" xfId="15069" xr:uid="{00000000-0005-0000-0000-0000A0A60000}"/>
    <cellStyle name="着色 6 2 2 3 2" xfId="40624" xr:uid="{00000000-0005-0000-0000-0000A1A60000}"/>
    <cellStyle name="着色 6 2 2 4" xfId="40622" xr:uid="{00000000-0005-0000-0000-0000A2A60000}"/>
    <cellStyle name="着色 6 2 3" xfId="15070" xr:uid="{00000000-0005-0000-0000-0000A3A60000}"/>
    <cellStyle name="着色 6 2 3 2" xfId="40625" xr:uid="{00000000-0005-0000-0000-0000A4A60000}"/>
    <cellStyle name="着色 6 2 4" xfId="15071" xr:uid="{00000000-0005-0000-0000-0000A5A60000}"/>
    <cellStyle name="着色 6 2 4 2" xfId="40626" xr:uid="{00000000-0005-0000-0000-0000A6A60000}"/>
    <cellStyle name="着色 6 2 5" xfId="16839" xr:uid="{00000000-0005-0000-0000-0000A7A60000}"/>
    <cellStyle name="着色 6 2 5 2" xfId="40627" xr:uid="{00000000-0005-0000-0000-0000A8A60000}"/>
    <cellStyle name="着色 6 2 6" xfId="40621" xr:uid="{00000000-0005-0000-0000-0000A9A60000}"/>
    <cellStyle name="着色 6 3" xfId="15072" xr:uid="{00000000-0005-0000-0000-0000AAA60000}"/>
    <cellStyle name="着色 6 3 2" xfId="39126" xr:uid="{00000000-0005-0000-0000-0000ABA60000}"/>
    <cellStyle name="着色 6 4" xfId="15073" xr:uid="{00000000-0005-0000-0000-0000ACA60000}"/>
    <cellStyle name="着色 6 4 2" xfId="39128" xr:uid="{00000000-0005-0000-0000-0000ADA60000}"/>
    <cellStyle name="着色 6 5" xfId="18231" xr:uid="{00000000-0005-0000-0000-0000AEA60000}"/>
    <cellStyle name="着色 6 5 2" xfId="28708" xr:uid="{00000000-0005-0000-0000-0000AFA60000}"/>
    <cellStyle name="寘嬫愗傝 [0.00]_Region Orders (2)" xfId="742" xr:uid="{00000000-0005-0000-0000-0000B0A60000}"/>
    <cellStyle name="寘嬫愗傝_Region Orders (2)" xfId="3704" xr:uid="{00000000-0005-0000-0000-0000B1A60000}"/>
    <cellStyle name="注释 10" xfId="3003" xr:uid="{00000000-0005-0000-0000-0000B2A60000}"/>
    <cellStyle name="注释 10 2" xfId="3008" xr:uid="{00000000-0005-0000-0000-0000B3A60000}"/>
    <cellStyle name="注释 10 2 2" xfId="6690" xr:uid="{00000000-0005-0000-0000-0000B4A60000}"/>
    <cellStyle name="注释 10 2 2 2" xfId="8203" xr:uid="{00000000-0005-0000-0000-0000B5A60000}"/>
    <cellStyle name="注释 10 2 2 2 2" xfId="20392" xr:uid="{00000000-0005-0000-0000-0000B6A60000}"/>
    <cellStyle name="注释 10 2 2 2 2 2" xfId="40629" xr:uid="{00000000-0005-0000-0000-0000B7A60000}"/>
    <cellStyle name="注释 10 2 2 2 3" xfId="20246" xr:uid="{00000000-0005-0000-0000-0000B8A60000}"/>
    <cellStyle name="注释 10 2 2 2 3 2" xfId="40630" xr:uid="{00000000-0005-0000-0000-0000B9A60000}"/>
    <cellStyle name="注释 10 2 2 2 4" xfId="40628" xr:uid="{00000000-0005-0000-0000-0000BAA60000}"/>
    <cellStyle name="注释 10 2 2 3" xfId="15074" xr:uid="{00000000-0005-0000-0000-0000BBA60000}"/>
    <cellStyle name="注释 10 2 2 3 2" xfId="20212" xr:uid="{00000000-0005-0000-0000-0000BCA60000}"/>
    <cellStyle name="注释 10 2 2 3 2 2" xfId="35968" xr:uid="{00000000-0005-0000-0000-0000BDA60000}"/>
    <cellStyle name="注释 10 2 2 3 3" xfId="20061" xr:uid="{00000000-0005-0000-0000-0000BEA60000}"/>
    <cellStyle name="注释 10 2 2 3 3 2" xfId="40632" xr:uid="{00000000-0005-0000-0000-0000BFA60000}"/>
    <cellStyle name="注释 10 2 2 3 4" xfId="40631" xr:uid="{00000000-0005-0000-0000-0000C0A60000}"/>
    <cellStyle name="注释 10 2 2 4" xfId="19628" xr:uid="{00000000-0005-0000-0000-0000C1A60000}"/>
    <cellStyle name="注释 10 2 2 4 2" xfId="26157" xr:uid="{00000000-0005-0000-0000-0000C2A60000}"/>
    <cellStyle name="注释 10 2 2 4 3" xfId="42102" xr:uid="{00000000-0005-0000-0000-0000C3A60000}"/>
    <cellStyle name="注释 10 2 2 5" xfId="19908" xr:uid="{00000000-0005-0000-0000-0000C4A60000}"/>
    <cellStyle name="注释 10 2 2 5 2" xfId="26159" xr:uid="{00000000-0005-0000-0000-0000C5A60000}"/>
    <cellStyle name="注释 10 2 2 5 3" xfId="42103" xr:uid="{00000000-0005-0000-0000-0000C6A60000}"/>
    <cellStyle name="注释 10 2 2 6" xfId="23571" xr:uid="{00000000-0005-0000-0000-0000C7A60000}"/>
    <cellStyle name="注释 10 2 3" xfId="15075" xr:uid="{00000000-0005-0000-0000-0000C8A60000}"/>
    <cellStyle name="注释 10 2 3 2" xfId="20540" xr:uid="{00000000-0005-0000-0000-0000C9A60000}"/>
    <cellStyle name="注释 10 2 3 2 2" xfId="40634" xr:uid="{00000000-0005-0000-0000-0000CAA60000}"/>
    <cellStyle name="注释 10 2 3 3" xfId="19803" xr:uid="{00000000-0005-0000-0000-0000CBA60000}"/>
    <cellStyle name="注释 10 2 3 3 2" xfId="40635" xr:uid="{00000000-0005-0000-0000-0000CCA60000}"/>
    <cellStyle name="注释 10 2 3 4" xfId="40633" xr:uid="{00000000-0005-0000-0000-0000CDA60000}"/>
    <cellStyle name="注释 10 2 4" xfId="15076" xr:uid="{00000000-0005-0000-0000-0000CEA60000}"/>
    <cellStyle name="注释 10 2 4 2" xfId="20211" xr:uid="{00000000-0005-0000-0000-0000CFA60000}"/>
    <cellStyle name="注释 10 2 4 2 2" xfId="35661" xr:uid="{00000000-0005-0000-0000-0000D0A60000}"/>
    <cellStyle name="注释 10 2 4 3" xfId="19517" xr:uid="{00000000-0005-0000-0000-0000D1A60000}"/>
    <cellStyle name="注释 10 2 4 3 2" xfId="35664" xr:uid="{00000000-0005-0000-0000-0000D2A60000}"/>
    <cellStyle name="注释 10 2 4 4" xfId="40636" xr:uid="{00000000-0005-0000-0000-0000D3A60000}"/>
    <cellStyle name="注释 10 2 5" xfId="17592" xr:uid="{00000000-0005-0000-0000-0000D4A60000}"/>
    <cellStyle name="注释 10 2 5 2" xfId="20413" xr:uid="{00000000-0005-0000-0000-0000D5A60000}"/>
    <cellStyle name="注释 10 2 5 2 2" xfId="40638" xr:uid="{00000000-0005-0000-0000-0000D6A60000}"/>
    <cellStyle name="注释 10 2 5 3" xfId="19551" xr:uid="{00000000-0005-0000-0000-0000D7A60000}"/>
    <cellStyle name="注释 10 2 5 3 2" xfId="40639" xr:uid="{00000000-0005-0000-0000-0000D8A60000}"/>
    <cellStyle name="注释 10 2 5 4" xfId="40637" xr:uid="{00000000-0005-0000-0000-0000D9A60000}"/>
    <cellStyle name="注释 10 2 6" xfId="20297" xr:uid="{00000000-0005-0000-0000-0000DAA60000}"/>
    <cellStyle name="注释 10 2 6 2" xfId="40640" xr:uid="{00000000-0005-0000-0000-0000DBA60000}"/>
    <cellStyle name="注释 10 2 7" xfId="19601" xr:uid="{00000000-0005-0000-0000-0000DCA60000}"/>
    <cellStyle name="注释 10 2 7 2" xfId="22026" xr:uid="{00000000-0005-0000-0000-0000DDA60000}"/>
    <cellStyle name="注释 10 2 8" xfId="23568" xr:uid="{00000000-0005-0000-0000-0000DEA60000}"/>
    <cellStyle name="注释 10 3" xfId="6689" xr:uid="{00000000-0005-0000-0000-0000DFA60000}"/>
    <cellStyle name="注释 10 3 2" xfId="8204" xr:uid="{00000000-0005-0000-0000-0000E0A60000}"/>
    <cellStyle name="注释 10 3 2 2" xfId="19644" xr:uid="{00000000-0005-0000-0000-0000E1A60000}"/>
    <cellStyle name="注释 10 3 2 2 2" xfId="40641" xr:uid="{00000000-0005-0000-0000-0000E2A60000}"/>
    <cellStyle name="注释 10 3 2 3" xfId="19513" xr:uid="{00000000-0005-0000-0000-0000E3A60000}"/>
    <cellStyle name="注释 10 3 2 3 2" xfId="21333" xr:uid="{00000000-0005-0000-0000-0000E4A60000}"/>
    <cellStyle name="注释 10 3 2 4" xfId="34256" xr:uid="{00000000-0005-0000-0000-0000E5A60000}"/>
    <cellStyle name="注释 10 3 3" xfId="12767" xr:uid="{00000000-0005-0000-0000-0000E6A60000}"/>
    <cellStyle name="注释 10 3 3 2" xfId="20324" xr:uid="{00000000-0005-0000-0000-0000E7A60000}"/>
    <cellStyle name="注释 10 3 3 2 2" xfId="36036" xr:uid="{00000000-0005-0000-0000-0000E8A60000}"/>
    <cellStyle name="注释 10 3 3 3" xfId="19891" xr:uid="{00000000-0005-0000-0000-0000E9A60000}"/>
    <cellStyle name="注释 10 3 3 3 2" xfId="36038" xr:uid="{00000000-0005-0000-0000-0000EAA60000}"/>
    <cellStyle name="注释 10 3 3 4" xfId="34258" xr:uid="{00000000-0005-0000-0000-0000EBA60000}"/>
    <cellStyle name="注释 10 3 4" xfId="20531" xr:uid="{00000000-0005-0000-0000-0000ECA60000}"/>
    <cellStyle name="注释 10 3 4 2" xfId="34260" xr:uid="{00000000-0005-0000-0000-0000EDA60000}"/>
    <cellStyle name="注释 10 3 4 3" xfId="41107" xr:uid="{00000000-0005-0000-0000-0000EEA60000}"/>
    <cellStyle name="注释 10 3 5" xfId="20582" xr:uid="{00000000-0005-0000-0000-0000EFA60000}"/>
    <cellStyle name="注释 10 3 5 2" xfId="40642" xr:uid="{00000000-0005-0000-0000-0000F0A60000}"/>
    <cellStyle name="注释 10 3 5 3" xfId="43630" xr:uid="{00000000-0005-0000-0000-0000F1A60000}"/>
    <cellStyle name="注释 10 3 6" xfId="23575" xr:uid="{00000000-0005-0000-0000-0000F2A60000}"/>
    <cellStyle name="注释 10 4" xfId="15077" xr:uid="{00000000-0005-0000-0000-0000F3A60000}"/>
    <cellStyle name="注释 10 4 2" xfId="19679" xr:uid="{00000000-0005-0000-0000-0000F4A60000}"/>
    <cellStyle name="注释 10 4 2 2" xfId="34265" xr:uid="{00000000-0005-0000-0000-0000F5A60000}"/>
    <cellStyle name="注释 10 4 3" xfId="20269" xr:uid="{00000000-0005-0000-0000-0000F6A60000}"/>
    <cellStyle name="注释 10 4 3 2" xfId="40644" xr:uid="{00000000-0005-0000-0000-0000F7A60000}"/>
    <cellStyle name="注释 10 4 4" xfId="40643" xr:uid="{00000000-0005-0000-0000-0000F8A60000}"/>
    <cellStyle name="注释 10 5" xfId="15078" xr:uid="{00000000-0005-0000-0000-0000F9A60000}"/>
    <cellStyle name="注释 10 5 2" xfId="20341" xr:uid="{00000000-0005-0000-0000-0000FAA60000}"/>
    <cellStyle name="注释 10 5 2 2" xfId="40646" xr:uid="{00000000-0005-0000-0000-0000FBA60000}"/>
    <cellStyle name="注释 10 5 3" xfId="20613" xr:uid="{00000000-0005-0000-0000-0000FCA60000}"/>
    <cellStyle name="注释 10 5 3 2" xfId="40647" xr:uid="{00000000-0005-0000-0000-0000FDA60000}"/>
    <cellStyle name="注释 10 5 4" xfId="40645" xr:uid="{00000000-0005-0000-0000-0000FEA60000}"/>
    <cellStyle name="注释 10 6" xfId="17588" xr:uid="{00000000-0005-0000-0000-0000FFA60000}"/>
    <cellStyle name="注释 10 6 2" xfId="20201" xr:uid="{00000000-0005-0000-0000-000000A70000}"/>
    <cellStyle name="注释 10 6 2 2" xfId="40649" xr:uid="{00000000-0005-0000-0000-000001A70000}"/>
    <cellStyle name="注释 10 6 3" xfId="19980" xr:uid="{00000000-0005-0000-0000-000002A70000}"/>
    <cellStyle name="注释 10 6 3 2" xfId="40650" xr:uid="{00000000-0005-0000-0000-000003A70000}"/>
    <cellStyle name="注释 10 6 4" xfId="40648" xr:uid="{00000000-0005-0000-0000-000004A70000}"/>
    <cellStyle name="注释 10 7" xfId="20129" xr:uid="{00000000-0005-0000-0000-000005A70000}"/>
    <cellStyle name="注释 10 7 2" xfId="40651" xr:uid="{00000000-0005-0000-0000-000006A70000}"/>
    <cellStyle name="注释 10 8" xfId="20369" xr:uid="{00000000-0005-0000-0000-000007A70000}"/>
    <cellStyle name="注释 10 8 2" xfId="37015" xr:uid="{00000000-0005-0000-0000-000008A70000}"/>
    <cellStyle name="注释 10 9" xfId="23565" xr:uid="{00000000-0005-0000-0000-000009A70000}"/>
    <cellStyle name="注释 11" xfId="2720" xr:uid="{00000000-0005-0000-0000-00000AA70000}"/>
    <cellStyle name="注释 11 2" xfId="2725" xr:uid="{00000000-0005-0000-0000-00000BA70000}"/>
    <cellStyle name="注释 11 2 2" xfId="6692" xr:uid="{00000000-0005-0000-0000-00000CA70000}"/>
    <cellStyle name="注释 11 2 2 2" xfId="7667" xr:uid="{00000000-0005-0000-0000-00000DA70000}"/>
    <cellStyle name="注释 11 2 2 2 2" xfId="20375" xr:uid="{00000000-0005-0000-0000-00000EA70000}"/>
    <cellStyle name="注释 11 2 2 2 2 2" xfId="31394" xr:uid="{00000000-0005-0000-0000-00000FA70000}"/>
    <cellStyle name="注释 11 2 2 2 3" xfId="20619" xr:uid="{00000000-0005-0000-0000-000010A70000}"/>
    <cellStyle name="注释 11 2 2 2 3 2" xfId="31396" xr:uid="{00000000-0005-0000-0000-000011A70000}"/>
    <cellStyle name="注释 11 2 2 2 4" xfId="34890" xr:uid="{00000000-0005-0000-0000-000012A70000}"/>
    <cellStyle name="注释 11 2 2 3" xfId="15079" xr:uid="{00000000-0005-0000-0000-000013A70000}"/>
    <cellStyle name="注释 11 2 2 3 2" xfId="19999" xr:uid="{00000000-0005-0000-0000-000014A70000}"/>
    <cellStyle name="注释 11 2 2 3 2 2" xfId="40655" xr:uid="{00000000-0005-0000-0000-000015A70000}"/>
    <cellStyle name="注释 11 2 2 3 3" xfId="20306" xr:uid="{00000000-0005-0000-0000-000016A70000}"/>
    <cellStyle name="注释 11 2 2 3 3 2" xfId="33582" xr:uid="{00000000-0005-0000-0000-000017A70000}"/>
    <cellStyle name="注释 11 2 2 3 4" xfId="40653" xr:uid="{00000000-0005-0000-0000-000018A70000}"/>
    <cellStyle name="注释 11 2 2 4" xfId="19896" xr:uid="{00000000-0005-0000-0000-000019A70000}"/>
    <cellStyle name="注释 11 2 2 4 2" xfId="26313" xr:uid="{00000000-0005-0000-0000-00001AA70000}"/>
    <cellStyle name="注释 11 2 2 4 3" xfId="42128" xr:uid="{00000000-0005-0000-0000-00001BA70000}"/>
    <cellStyle name="注释 11 2 2 5" xfId="20317" xr:uid="{00000000-0005-0000-0000-00001CA70000}"/>
    <cellStyle name="注释 11 2 2 5 2" xfId="26315" xr:uid="{00000000-0005-0000-0000-00001DA70000}"/>
    <cellStyle name="注释 11 2 2 5 3" xfId="42129" xr:uid="{00000000-0005-0000-0000-00001EA70000}"/>
    <cellStyle name="注释 11 2 2 6" xfId="34888" xr:uid="{00000000-0005-0000-0000-00001FA70000}"/>
    <cellStyle name="注释 11 2 3" xfId="12854" xr:uid="{00000000-0005-0000-0000-000020A70000}"/>
    <cellStyle name="注释 11 2 3 2" xfId="20015" xr:uid="{00000000-0005-0000-0000-000021A70000}"/>
    <cellStyle name="注释 11 2 3 2 2" xfId="34226" xr:uid="{00000000-0005-0000-0000-000022A70000}"/>
    <cellStyle name="注释 11 2 3 3" xfId="19597" xr:uid="{00000000-0005-0000-0000-000023A70000}"/>
    <cellStyle name="注释 11 2 3 3 2" xfId="40656" xr:uid="{00000000-0005-0000-0000-000024A70000}"/>
    <cellStyle name="注释 11 2 3 4" xfId="34334" xr:uid="{00000000-0005-0000-0000-000025A70000}"/>
    <cellStyle name="注释 11 2 4" xfId="12855" xr:uid="{00000000-0005-0000-0000-000026A70000}"/>
    <cellStyle name="注释 11 2 4 2" xfId="19807" xr:uid="{00000000-0005-0000-0000-000027A70000}"/>
    <cellStyle name="注释 11 2 4 2 2" xfId="34340" xr:uid="{00000000-0005-0000-0000-000028A70000}"/>
    <cellStyle name="注释 11 2 4 3" xfId="19631" xr:uid="{00000000-0005-0000-0000-000029A70000}"/>
    <cellStyle name="注释 11 2 4 3 2" xfId="40657" xr:uid="{00000000-0005-0000-0000-00002AA70000}"/>
    <cellStyle name="注释 11 2 4 4" xfId="34337" xr:uid="{00000000-0005-0000-0000-00002BA70000}"/>
    <cellStyle name="注释 11 2 5" xfId="17320" xr:uid="{00000000-0005-0000-0000-00002CA70000}"/>
    <cellStyle name="注释 11 2 5 2" xfId="19973" xr:uid="{00000000-0005-0000-0000-00002DA70000}"/>
    <cellStyle name="注释 11 2 5 2 2" xfId="34894" xr:uid="{00000000-0005-0000-0000-00002EA70000}"/>
    <cellStyle name="注释 11 2 5 3" xfId="19849" xr:uid="{00000000-0005-0000-0000-00002FA70000}"/>
    <cellStyle name="注释 11 2 5 3 2" xfId="34896" xr:uid="{00000000-0005-0000-0000-000030A70000}"/>
    <cellStyle name="注释 11 2 5 4" xfId="34892" xr:uid="{00000000-0005-0000-0000-000031A70000}"/>
    <cellStyle name="注释 11 2 6" xfId="19871" xr:uid="{00000000-0005-0000-0000-000032A70000}"/>
    <cellStyle name="注释 11 2 6 2" xfId="34898" xr:uid="{00000000-0005-0000-0000-000033A70000}"/>
    <cellStyle name="注释 11 2 7" xfId="20217" xr:uid="{00000000-0005-0000-0000-000034A70000}"/>
    <cellStyle name="注释 11 2 7 2" xfId="34343" xr:uid="{00000000-0005-0000-0000-000035A70000}"/>
    <cellStyle name="注释 11 2 8" xfId="40652" xr:uid="{00000000-0005-0000-0000-000036A70000}"/>
    <cellStyle name="注释 11 3" xfId="6691" xr:uid="{00000000-0005-0000-0000-000037A70000}"/>
    <cellStyle name="注释 11 3 2" xfId="8205" xr:uid="{00000000-0005-0000-0000-000038A70000}"/>
    <cellStyle name="注释 11 3 2 2" xfId="20351" xr:uid="{00000000-0005-0000-0000-000039A70000}"/>
    <cellStyle name="注释 11 3 2 2 2" xfId="34983" xr:uid="{00000000-0005-0000-0000-00003AA70000}"/>
    <cellStyle name="注释 11 3 2 3" xfId="20259" xr:uid="{00000000-0005-0000-0000-00003BA70000}"/>
    <cellStyle name="注释 11 3 2 3 2" xfId="22037" xr:uid="{00000000-0005-0000-0000-00003CA70000}"/>
    <cellStyle name="注释 11 3 2 4" xfId="34981" xr:uid="{00000000-0005-0000-0000-00003DA70000}"/>
    <cellStyle name="注释 11 3 3" xfId="10227" xr:uid="{00000000-0005-0000-0000-00003EA70000}"/>
    <cellStyle name="注释 11 3 3 2" xfId="19565" xr:uid="{00000000-0005-0000-0000-00003FA70000}"/>
    <cellStyle name="注释 11 3 3 2 2" xfId="30282" xr:uid="{00000000-0005-0000-0000-000040A70000}"/>
    <cellStyle name="注释 11 3 3 3" xfId="19509" xr:uid="{00000000-0005-0000-0000-000041A70000}"/>
    <cellStyle name="注释 11 3 3 3 2" xfId="30287" xr:uid="{00000000-0005-0000-0000-000042A70000}"/>
    <cellStyle name="注释 11 3 3 4" xfId="28274" xr:uid="{00000000-0005-0000-0000-000043A70000}"/>
    <cellStyle name="注释 11 3 4" xfId="19685" xr:uid="{00000000-0005-0000-0000-000044A70000}"/>
    <cellStyle name="注释 11 3 4 2" xfId="28278" xr:uid="{00000000-0005-0000-0000-000045A70000}"/>
    <cellStyle name="注释 11 3 4 3" xfId="42124" xr:uid="{00000000-0005-0000-0000-000046A70000}"/>
    <cellStyle name="注释 11 3 5" xfId="19770" xr:uid="{00000000-0005-0000-0000-000047A70000}"/>
    <cellStyle name="注释 11 3 5 2" xfId="28281" xr:uid="{00000000-0005-0000-0000-000048A70000}"/>
    <cellStyle name="注释 11 3 5 3" xfId="42125" xr:uid="{00000000-0005-0000-0000-000049A70000}"/>
    <cellStyle name="注释 11 3 6" xfId="40658" xr:uid="{00000000-0005-0000-0000-00004AA70000}"/>
    <cellStyle name="注释 11 4" xfId="15080" xr:uid="{00000000-0005-0000-0000-00004BA70000}"/>
    <cellStyle name="注释 11 4 2" xfId="20401" xr:uid="{00000000-0005-0000-0000-00004CA70000}"/>
    <cellStyle name="注释 11 4 2 2" xfId="35044" xr:uid="{00000000-0005-0000-0000-00004DA70000}"/>
    <cellStyle name="注释 11 4 3" xfId="20329" xr:uid="{00000000-0005-0000-0000-00004EA70000}"/>
    <cellStyle name="注释 11 4 3 2" xfId="35049" xr:uid="{00000000-0005-0000-0000-00004FA70000}"/>
    <cellStyle name="注释 11 4 4" xfId="40659" xr:uid="{00000000-0005-0000-0000-000050A70000}"/>
    <cellStyle name="注释 11 5" xfId="15081" xr:uid="{00000000-0005-0000-0000-000051A70000}"/>
    <cellStyle name="注释 11 5 2" xfId="20056" xr:uid="{00000000-0005-0000-0000-000052A70000}"/>
    <cellStyle name="注释 11 5 2 2" xfId="35108" xr:uid="{00000000-0005-0000-0000-000053A70000}"/>
    <cellStyle name="注释 11 5 3" xfId="19651" xr:uid="{00000000-0005-0000-0000-000054A70000}"/>
    <cellStyle name="注释 11 5 3 2" xfId="22375" xr:uid="{00000000-0005-0000-0000-000055A70000}"/>
    <cellStyle name="注释 11 5 4" xfId="40660" xr:uid="{00000000-0005-0000-0000-000056A70000}"/>
    <cellStyle name="注释 11 6" xfId="17316" xr:uid="{00000000-0005-0000-0000-000057A70000}"/>
    <cellStyle name="注释 11 6 2" xfId="20074" xr:uid="{00000000-0005-0000-0000-000058A70000}"/>
    <cellStyle name="注释 11 6 2 2" xfId="35150" xr:uid="{00000000-0005-0000-0000-000059A70000}"/>
    <cellStyle name="注释 11 6 3" xfId="20057" xr:uid="{00000000-0005-0000-0000-00005AA70000}"/>
    <cellStyle name="注释 11 6 3 2" xfId="35154" xr:uid="{00000000-0005-0000-0000-00005BA70000}"/>
    <cellStyle name="注释 11 6 4" xfId="40661" xr:uid="{00000000-0005-0000-0000-00005CA70000}"/>
    <cellStyle name="注释 11 7" xfId="20260" xr:uid="{00000000-0005-0000-0000-00005DA70000}"/>
    <cellStyle name="注释 11 7 2" xfId="40662" xr:uid="{00000000-0005-0000-0000-00005EA70000}"/>
    <cellStyle name="注释 11 8" xfId="19814" xr:uid="{00000000-0005-0000-0000-00005FA70000}"/>
    <cellStyle name="注释 11 8 2" xfId="40663" xr:uid="{00000000-0005-0000-0000-000060A70000}"/>
    <cellStyle name="注释 11 9" xfId="23577" xr:uid="{00000000-0005-0000-0000-000061A70000}"/>
    <cellStyle name="注释 12" xfId="3034" xr:uid="{00000000-0005-0000-0000-000062A70000}"/>
    <cellStyle name="注释 12 2" xfId="17618" xr:uid="{00000000-0005-0000-0000-000063A70000}"/>
    <cellStyle name="注释 12 2 2" xfId="20316" xr:uid="{00000000-0005-0000-0000-000064A70000}"/>
    <cellStyle name="注释 12 2 2 2" xfId="32840" xr:uid="{00000000-0005-0000-0000-000065A70000}"/>
    <cellStyle name="注释 12 2 3" xfId="19757" xr:uid="{00000000-0005-0000-0000-000066A70000}"/>
    <cellStyle name="注释 12 2 3 2" xfId="32842" xr:uid="{00000000-0005-0000-0000-000067A70000}"/>
    <cellStyle name="注释 12 2 4" xfId="19419" xr:uid="{00000000-0005-0000-0000-000068A70000}"/>
    <cellStyle name="注释 12 2 4 2" xfId="33791" xr:uid="{00000000-0005-0000-0000-000069A70000}"/>
    <cellStyle name="注释 12 2 5" xfId="32838" xr:uid="{00000000-0005-0000-0000-00006AA70000}"/>
    <cellStyle name="注释 12 3" xfId="20465" xr:uid="{00000000-0005-0000-0000-00006BA70000}"/>
    <cellStyle name="注释 12 3 2" xfId="32844" xr:uid="{00000000-0005-0000-0000-00006CA70000}"/>
    <cellStyle name="注释 12 4" xfId="20262" xr:uid="{00000000-0005-0000-0000-00006DA70000}"/>
    <cellStyle name="注释 12 4 2" xfId="32846" xr:uid="{00000000-0005-0000-0000-00006EA70000}"/>
    <cellStyle name="注释 12 5" xfId="18555" xr:uid="{00000000-0005-0000-0000-00006FA70000}"/>
    <cellStyle name="注释 12 5 2" xfId="32848" xr:uid="{00000000-0005-0000-0000-000070A70000}"/>
    <cellStyle name="注释 12 6" xfId="40664" xr:uid="{00000000-0005-0000-0000-000071A70000}"/>
    <cellStyle name="注释 13" xfId="6688" xr:uid="{00000000-0005-0000-0000-000072A70000}"/>
    <cellStyle name="注释 13 2" xfId="8206" xr:uid="{00000000-0005-0000-0000-000073A70000}"/>
    <cellStyle name="注释 13 2 2" xfId="19870" xr:uid="{00000000-0005-0000-0000-000074A70000}"/>
    <cellStyle name="注释 13 2 2 2" xfId="33236" xr:uid="{00000000-0005-0000-0000-000075A70000}"/>
    <cellStyle name="注释 13 2 3" xfId="20234" xr:uid="{00000000-0005-0000-0000-000076A70000}"/>
    <cellStyle name="注释 13 2 3 2" xfId="40667" xr:uid="{00000000-0005-0000-0000-000077A70000}"/>
    <cellStyle name="注释 13 2 4" xfId="18753" xr:uid="{00000000-0005-0000-0000-000078A70000}"/>
    <cellStyle name="注释 13 2 4 2" xfId="40668" xr:uid="{00000000-0005-0000-0000-000079A70000}"/>
    <cellStyle name="注释 13 2 5" xfId="40666" xr:uid="{00000000-0005-0000-0000-00007AA70000}"/>
    <cellStyle name="注释 13 3" xfId="15082" xr:uid="{00000000-0005-0000-0000-00007BA70000}"/>
    <cellStyle name="注释 13 3 2" xfId="19822" xr:uid="{00000000-0005-0000-0000-00007CA70000}"/>
    <cellStyle name="注释 13 3 2 2" xfId="40670" xr:uid="{00000000-0005-0000-0000-00007DA70000}"/>
    <cellStyle name="注释 13 3 3" xfId="19537" xr:uid="{00000000-0005-0000-0000-00007EA70000}"/>
    <cellStyle name="注释 13 3 3 2" xfId="31586" xr:uid="{00000000-0005-0000-0000-00007FA70000}"/>
    <cellStyle name="注释 13 3 4" xfId="19026" xr:uid="{00000000-0005-0000-0000-000080A70000}"/>
    <cellStyle name="注释 13 3 4 2" xfId="31590" xr:uid="{00000000-0005-0000-0000-000081A70000}"/>
    <cellStyle name="注释 13 3 5" xfId="40669" xr:uid="{00000000-0005-0000-0000-000082A70000}"/>
    <cellStyle name="注释 13 4" xfId="20075" xr:uid="{00000000-0005-0000-0000-000083A70000}"/>
    <cellStyle name="注释 13 4 2" xfId="40671" xr:uid="{00000000-0005-0000-0000-000084A70000}"/>
    <cellStyle name="注释 13 4 3" xfId="43631" xr:uid="{00000000-0005-0000-0000-000085A70000}"/>
    <cellStyle name="注释 13 5" xfId="20142" xr:uid="{00000000-0005-0000-0000-000086A70000}"/>
    <cellStyle name="注释 13 5 2" xfId="20737" xr:uid="{00000000-0005-0000-0000-000087A70000}"/>
    <cellStyle name="注释 13 5 3" xfId="38940" xr:uid="{00000000-0005-0000-0000-000088A70000}"/>
    <cellStyle name="注释 13 6" xfId="18594" xr:uid="{00000000-0005-0000-0000-000089A70000}"/>
    <cellStyle name="注释 13 6 2" xfId="40672" xr:uid="{00000000-0005-0000-0000-00008AA70000}"/>
    <cellStyle name="注释 13 6 3" xfId="43632" xr:uid="{00000000-0005-0000-0000-00008BA70000}"/>
    <cellStyle name="注释 13 7" xfId="40665" xr:uid="{00000000-0005-0000-0000-00008CA70000}"/>
    <cellStyle name="注释 2" xfId="244" xr:uid="{00000000-0005-0000-0000-00008DA70000}"/>
    <cellStyle name="注释 2 10" xfId="40673" xr:uid="{00000000-0005-0000-0000-00008EA70000}"/>
    <cellStyle name="注释 2 2" xfId="412" xr:uid="{00000000-0005-0000-0000-00008FA70000}"/>
    <cellStyle name="注释 2 2 2" xfId="922" xr:uid="{00000000-0005-0000-0000-000090A70000}"/>
    <cellStyle name="注释 2 2 2 2" xfId="20535" xr:uid="{00000000-0005-0000-0000-000091A70000}"/>
    <cellStyle name="注释 2 2 2 2 2" xfId="40676" xr:uid="{00000000-0005-0000-0000-000092A70000}"/>
    <cellStyle name="注释 2 2 2 3" xfId="19737" xr:uid="{00000000-0005-0000-0000-000093A70000}"/>
    <cellStyle name="注释 2 2 2 3 2" xfId="38967" xr:uid="{00000000-0005-0000-0000-000094A70000}"/>
    <cellStyle name="注释 2 2 2 4" xfId="40675" xr:uid="{00000000-0005-0000-0000-000095A70000}"/>
    <cellStyle name="注释 2 2 3" xfId="8208" xr:uid="{00000000-0005-0000-0000-000096A70000}"/>
    <cellStyle name="注释 2 2 3 2" xfId="18755" xr:uid="{00000000-0005-0000-0000-000097A70000}"/>
    <cellStyle name="注释 2 2 3 2 2" xfId="39462" xr:uid="{00000000-0005-0000-0000-000098A70000}"/>
    <cellStyle name="注释 2 2 3 3" xfId="40677" xr:uid="{00000000-0005-0000-0000-000099A70000}"/>
    <cellStyle name="注释 2 2 4" xfId="15083" xr:uid="{00000000-0005-0000-0000-00009AA70000}"/>
    <cellStyle name="注释 2 2 4 2" xfId="19027" xr:uid="{00000000-0005-0000-0000-00009BA70000}"/>
    <cellStyle name="注释 2 2 4 2 2" xfId="29593" xr:uid="{00000000-0005-0000-0000-00009CA70000}"/>
    <cellStyle name="注释 2 2 4 3" xfId="40678" xr:uid="{00000000-0005-0000-0000-00009DA70000}"/>
    <cellStyle name="注释 2 2 5" xfId="16511" xr:uid="{00000000-0005-0000-0000-00009EA70000}"/>
    <cellStyle name="注释 2 2 5 2" xfId="19273" xr:uid="{00000000-0005-0000-0000-00009FA70000}"/>
    <cellStyle name="注释 2 2 5 2 2" xfId="35850" xr:uid="{00000000-0005-0000-0000-0000A0A70000}"/>
    <cellStyle name="注释 2 2 5 2 3" xfId="42812" xr:uid="{00000000-0005-0000-0000-0000A1A70000}"/>
    <cellStyle name="注释 2 2 5 3" xfId="40679" xr:uid="{00000000-0005-0000-0000-0000A2A70000}"/>
    <cellStyle name="注释 2 2 5 4" xfId="43633" xr:uid="{00000000-0005-0000-0000-0000A3A70000}"/>
    <cellStyle name="注释 2 2 6" xfId="18409" xr:uid="{00000000-0005-0000-0000-0000A4A70000}"/>
    <cellStyle name="注释 2 2 6 2" xfId="40680" xr:uid="{00000000-0005-0000-0000-0000A5A70000}"/>
    <cellStyle name="注释 2 2 6 3" xfId="43634" xr:uid="{00000000-0005-0000-0000-0000A6A70000}"/>
    <cellStyle name="注释 2 2 7" xfId="40674" xr:uid="{00000000-0005-0000-0000-0000A7A70000}"/>
    <cellStyle name="注释 2 3" xfId="1589" xr:uid="{00000000-0005-0000-0000-0000A8A70000}"/>
    <cellStyle name="注释 2 3 2" xfId="20097" xr:uid="{00000000-0005-0000-0000-0000A9A70000}"/>
    <cellStyle name="注释 2 3 2 2" xfId="40682" xr:uid="{00000000-0005-0000-0000-0000AAA70000}"/>
    <cellStyle name="注释 2 3 3" xfId="19828" xr:uid="{00000000-0005-0000-0000-0000ABA70000}"/>
    <cellStyle name="注释 2 3 3 2" xfId="40683" xr:uid="{00000000-0005-0000-0000-0000ACA70000}"/>
    <cellStyle name="注释 2 3 4" xfId="40681" xr:uid="{00000000-0005-0000-0000-0000ADA70000}"/>
    <cellStyle name="注释 2 4" xfId="1702" xr:uid="{00000000-0005-0000-0000-0000AEA70000}"/>
    <cellStyle name="注释 2 4 2" xfId="20190" xr:uid="{00000000-0005-0000-0000-0000AFA70000}"/>
    <cellStyle name="注释 2 4 2 2" xfId="40685" xr:uid="{00000000-0005-0000-0000-0000B0A70000}"/>
    <cellStyle name="注释 2 4 3" xfId="20655" xr:uid="{00000000-0005-0000-0000-0000B1A70000}"/>
    <cellStyle name="注释 2 4 3 2" xfId="40686" xr:uid="{00000000-0005-0000-0000-0000B2A70000}"/>
    <cellStyle name="注释 2 4 4" xfId="18453" xr:uid="{00000000-0005-0000-0000-0000B3A70000}"/>
    <cellStyle name="注释 2 4 4 2" xfId="40687" xr:uid="{00000000-0005-0000-0000-0000B4A70000}"/>
    <cellStyle name="注释 2 4 5" xfId="40684" xr:uid="{00000000-0005-0000-0000-0000B5A70000}"/>
    <cellStyle name="注释 2 5" xfId="8207" xr:uid="{00000000-0005-0000-0000-0000B6A70000}"/>
    <cellStyle name="注释 2 5 2" xfId="18754" xr:uid="{00000000-0005-0000-0000-0000B7A70000}"/>
    <cellStyle name="注释 2 5 2 2" xfId="40689" xr:uid="{00000000-0005-0000-0000-0000B8A70000}"/>
    <cellStyle name="注释 2 5 3" xfId="40688" xr:uid="{00000000-0005-0000-0000-0000B9A70000}"/>
    <cellStyle name="注释 2 6" xfId="15084" xr:uid="{00000000-0005-0000-0000-0000BAA70000}"/>
    <cellStyle name="注释 2 6 2" xfId="19028" xr:uid="{00000000-0005-0000-0000-0000BBA70000}"/>
    <cellStyle name="注释 2 6 2 2" xfId="36412" xr:uid="{00000000-0005-0000-0000-0000BCA70000}"/>
    <cellStyle name="注释 2 6 3" xfId="40690" xr:uid="{00000000-0005-0000-0000-0000BDA70000}"/>
    <cellStyle name="注释 2 7" xfId="16342" xr:uid="{00000000-0005-0000-0000-0000BEA70000}"/>
    <cellStyle name="注释 2 7 2" xfId="19662" xr:uid="{00000000-0005-0000-0000-0000BFA70000}"/>
    <cellStyle name="注释 2 7 2 2" xfId="40692" xr:uid="{00000000-0005-0000-0000-0000C0A70000}"/>
    <cellStyle name="注释 2 7 3" xfId="19866" xr:uid="{00000000-0005-0000-0000-0000C1A70000}"/>
    <cellStyle name="注释 2 7 3 2" xfId="40693" xr:uid="{00000000-0005-0000-0000-0000C2A70000}"/>
    <cellStyle name="注释 2 7 4" xfId="19248" xr:uid="{00000000-0005-0000-0000-0000C3A70000}"/>
    <cellStyle name="注释 2 7 4 2" xfId="40694" xr:uid="{00000000-0005-0000-0000-0000C4A70000}"/>
    <cellStyle name="注释 2 7 5" xfId="40691" xr:uid="{00000000-0005-0000-0000-0000C5A70000}"/>
    <cellStyle name="注释 2 8" xfId="16751" xr:uid="{00000000-0005-0000-0000-0000C6A70000}"/>
    <cellStyle name="注释 2 8 2" xfId="19334" xr:uid="{00000000-0005-0000-0000-0000C7A70000}"/>
    <cellStyle name="注释 2 8 2 2" xfId="40696" xr:uid="{00000000-0005-0000-0000-0000C8A70000}"/>
    <cellStyle name="注释 2 8 2 3" xfId="43636" xr:uid="{00000000-0005-0000-0000-0000C9A70000}"/>
    <cellStyle name="注释 2 8 3" xfId="40695" xr:uid="{00000000-0005-0000-0000-0000CAA70000}"/>
    <cellStyle name="注释 2 8 4" xfId="43635" xr:uid="{00000000-0005-0000-0000-0000CBA70000}"/>
    <cellStyle name="注释 2 9" xfId="18354" xr:uid="{00000000-0005-0000-0000-0000CCA70000}"/>
    <cellStyle name="注释 2 9 2" xfId="40697" xr:uid="{00000000-0005-0000-0000-0000CDA70000}"/>
    <cellStyle name="注释 2 9 3" xfId="43637" xr:uid="{00000000-0005-0000-0000-0000CEA70000}"/>
    <cellStyle name="注释 3" xfId="245" xr:uid="{00000000-0005-0000-0000-0000CFA70000}"/>
    <cellStyle name="注释 3 10" xfId="18355" xr:uid="{00000000-0005-0000-0000-0000D0A70000}"/>
    <cellStyle name="注释 3 10 2" xfId="35834" xr:uid="{00000000-0005-0000-0000-0000D1A70000}"/>
    <cellStyle name="注释 3 10 3" xfId="42606" xr:uid="{00000000-0005-0000-0000-0000D2A70000}"/>
    <cellStyle name="注释 3 11" xfId="40527" xr:uid="{00000000-0005-0000-0000-0000D3A70000}"/>
    <cellStyle name="注释 3 2" xfId="413" xr:uid="{00000000-0005-0000-0000-0000D4A70000}"/>
    <cellStyle name="注释 3 2 2" xfId="1618" xr:uid="{00000000-0005-0000-0000-0000D5A70000}"/>
    <cellStyle name="注释 3 2 2 2" xfId="20554" xr:uid="{00000000-0005-0000-0000-0000D6A70000}"/>
    <cellStyle name="注释 3 2 2 2 2" xfId="26667" xr:uid="{00000000-0005-0000-0000-0000D7A70000}"/>
    <cellStyle name="注释 3 2 2 3" xfId="19682" xr:uid="{00000000-0005-0000-0000-0000D8A70000}"/>
    <cellStyle name="注释 3 2 2 3 2" xfId="40531" xr:uid="{00000000-0005-0000-0000-0000D9A70000}"/>
    <cellStyle name="注释 3 2 2 4" xfId="34014" xr:uid="{00000000-0005-0000-0000-0000DAA70000}"/>
    <cellStyle name="注释 3 2 3" xfId="8190" xr:uid="{00000000-0005-0000-0000-0000DBA70000}"/>
    <cellStyle name="注释 3 2 3 2" xfId="18751" xr:uid="{00000000-0005-0000-0000-0000DCA70000}"/>
    <cellStyle name="注释 3 2 3 2 2" xfId="40533" xr:uid="{00000000-0005-0000-0000-0000DDA70000}"/>
    <cellStyle name="注释 3 2 3 3" xfId="34017" xr:uid="{00000000-0005-0000-0000-0000DEA70000}"/>
    <cellStyle name="注释 3 2 4" xfId="12046" xr:uid="{00000000-0005-0000-0000-0000DFA70000}"/>
    <cellStyle name="注释 3 2 4 2" xfId="18989" xr:uid="{00000000-0005-0000-0000-0000E0A70000}"/>
    <cellStyle name="注释 3 2 4 2 2" xfId="40698" xr:uid="{00000000-0005-0000-0000-0000E1A70000}"/>
    <cellStyle name="注释 3 2 4 3" xfId="32480" xr:uid="{00000000-0005-0000-0000-0000E2A70000}"/>
    <cellStyle name="注释 3 2 5" xfId="16510" xr:uid="{00000000-0005-0000-0000-0000E3A70000}"/>
    <cellStyle name="注释 3 2 5 2" xfId="19272" xr:uid="{00000000-0005-0000-0000-0000E4A70000}"/>
    <cellStyle name="注释 3 2 5 2 2" xfId="40699" xr:uid="{00000000-0005-0000-0000-0000E5A70000}"/>
    <cellStyle name="注释 3 2 5 2 3" xfId="43638" xr:uid="{00000000-0005-0000-0000-0000E6A70000}"/>
    <cellStyle name="注释 3 2 5 3" xfId="40536" xr:uid="{00000000-0005-0000-0000-0000E7A70000}"/>
    <cellStyle name="注释 3 2 5 4" xfId="43580" xr:uid="{00000000-0005-0000-0000-0000E8A70000}"/>
    <cellStyle name="注释 3 2 6" xfId="18410" xr:uid="{00000000-0005-0000-0000-0000E9A70000}"/>
    <cellStyle name="注释 3 2 6 2" xfId="40700" xr:uid="{00000000-0005-0000-0000-0000EAA70000}"/>
    <cellStyle name="注释 3 2 6 3" xfId="43639" xr:uid="{00000000-0005-0000-0000-0000EBA70000}"/>
    <cellStyle name="注释 3 2 7" xfId="40529" xr:uid="{00000000-0005-0000-0000-0000ECA70000}"/>
    <cellStyle name="注释 3 3" xfId="1621" xr:uid="{00000000-0005-0000-0000-0000EDA70000}"/>
    <cellStyle name="注释 3 3 2" xfId="19848" xr:uid="{00000000-0005-0000-0000-0000EEA70000}"/>
    <cellStyle name="注释 3 3 2 2" xfId="40540" xr:uid="{00000000-0005-0000-0000-0000EFA70000}"/>
    <cellStyle name="注释 3 3 3" xfId="20291" xr:uid="{00000000-0005-0000-0000-0000F0A70000}"/>
    <cellStyle name="注释 3 3 3 2" xfId="40542" xr:uid="{00000000-0005-0000-0000-0000F1A70000}"/>
    <cellStyle name="注释 3 3 4" xfId="40538" xr:uid="{00000000-0005-0000-0000-0000F2A70000}"/>
    <cellStyle name="注释 3 4" xfId="1705" xr:uid="{00000000-0005-0000-0000-0000F3A70000}"/>
    <cellStyle name="注释 3 4 2" xfId="20419" xr:uid="{00000000-0005-0000-0000-0000F4A70000}"/>
    <cellStyle name="注释 3 4 2 2" xfId="40546" xr:uid="{00000000-0005-0000-0000-0000F5A70000}"/>
    <cellStyle name="注释 3 4 3" xfId="20464" xr:uid="{00000000-0005-0000-0000-0000F6A70000}"/>
    <cellStyle name="注释 3 4 3 2" xfId="40548" xr:uid="{00000000-0005-0000-0000-0000F7A70000}"/>
    <cellStyle name="注释 3 4 4" xfId="18454" xr:uid="{00000000-0005-0000-0000-0000F8A70000}"/>
    <cellStyle name="注释 3 4 4 2" xfId="40701" xr:uid="{00000000-0005-0000-0000-0000F9A70000}"/>
    <cellStyle name="注释 3 4 5" xfId="40544" xr:uid="{00000000-0005-0000-0000-0000FAA70000}"/>
    <cellStyle name="注释 3 5" xfId="6693" xr:uid="{00000000-0005-0000-0000-0000FBA70000}"/>
    <cellStyle name="注释 3 5 2" xfId="8209" xr:uid="{00000000-0005-0000-0000-0000FCA70000}"/>
    <cellStyle name="注释 3 5 2 2" xfId="20347" xr:uid="{00000000-0005-0000-0000-0000FDA70000}"/>
    <cellStyle name="注释 3 5 2 2 2" xfId="27331" xr:uid="{00000000-0005-0000-0000-0000FEA70000}"/>
    <cellStyle name="注释 3 5 2 3" xfId="19758" xr:uid="{00000000-0005-0000-0000-0000FFA70000}"/>
    <cellStyle name="注释 3 5 2 3 2" xfId="29887" xr:uid="{00000000-0005-0000-0000-000000A80000}"/>
    <cellStyle name="注释 3 5 2 4" xfId="18756" xr:uid="{00000000-0005-0000-0000-000001A80000}"/>
    <cellStyle name="注释 3 5 2 4 2" xfId="29889" xr:uid="{00000000-0005-0000-0000-000002A80000}"/>
    <cellStyle name="注释 3 5 2 5" xfId="29885" xr:uid="{00000000-0005-0000-0000-000003A80000}"/>
    <cellStyle name="注释 3 5 3" xfId="15085" xr:uid="{00000000-0005-0000-0000-000004A80000}"/>
    <cellStyle name="注释 3 5 3 2" xfId="20596" xr:uid="{00000000-0005-0000-0000-000005A80000}"/>
    <cellStyle name="注释 3 5 3 2 2" xfId="28260" xr:uid="{00000000-0005-0000-0000-000006A80000}"/>
    <cellStyle name="注释 3 5 3 3" xfId="20249" xr:uid="{00000000-0005-0000-0000-000007A80000}"/>
    <cellStyle name="注释 3 5 3 3 2" xfId="28262" xr:uid="{00000000-0005-0000-0000-000008A80000}"/>
    <cellStyle name="注释 3 5 3 4" xfId="19029" xr:uid="{00000000-0005-0000-0000-000009A80000}"/>
    <cellStyle name="注释 3 5 3 4 2" xfId="40703" xr:uid="{00000000-0005-0000-0000-00000AA80000}"/>
    <cellStyle name="注释 3 5 3 5" xfId="40702" xr:uid="{00000000-0005-0000-0000-00000BA80000}"/>
    <cellStyle name="注释 3 5 4" xfId="19569" xr:uid="{00000000-0005-0000-0000-00000CA80000}"/>
    <cellStyle name="注释 3 5 4 2" xfId="40704" xr:uid="{00000000-0005-0000-0000-00000DA80000}"/>
    <cellStyle name="注释 3 5 4 3" xfId="43640" xr:uid="{00000000-0005-0000-0000-00000EA80000}"/>
    <cellStyle name="注释 3 5 5" xfId="19846" xr:uid="{00000000-0005-0000-0000-00000FA80000}"/>
    <cellStyle name="注释 3 5 5 2" xfId="37776" xr:uid="{00000000-0005-0000-0000-000010A80000}"/>
    <cellStyle name="注释 3 5 5 3" xfId="42152" xr:uid="{00000000-0005-0000-0000-000011A80000}"/>
    <cellStyle name="注释 3 5 6" xfId="18595" xr:uid="{00000000-0005-0000-0000-000012A80000}"/>
    <cellStyle name="注释 3 5 6 2" xfId="22202" xr:uid="{00000000-0005-0000-0000-000013A80000}"/>
    <cellStyle name="注释 3 5 6 3" xfId="41174" xr:uid="{00000000-0005-0000-0000-000014A80000}"/>
    <cellStyle name="注释 3 5 7" xfId="40550" xr:uid="{00000000-0005-0000-0000-000015A80000}"/>
    <cellStyle name="注释 3 6" xfId="8189" xr:uid="{00000000-0005-0000-0000-000016A80000}"/>
    <cellStyle name="注释 3 6 2" xfId="18750" xr:uid="{00000000-0005-0000-0000-000017A80000}"/>
    <cellStyle name="注释 3 6 2 2" xfId="40705" xr:uid="{00000000-0005-0000-0000-000018A80000}"/>
    <cellStyle name="注释 3 6 3" xfId="40552" xr:uid="{00000000-0005-0000-0000-000019A80000}"/>
    <cellStyle name="注释 3 7" xfId="15086" xr:uid="{00000000-0005-0000-0000-00001AA80000}"/>
    <cellStyle name="注释 3 7 2" xfId="19030" xr:uid="{00000000-0005-0000-0000-00001BA80000}"/>
    <cellStyle name="注释 3 7 2 2" xfId="40707" xr:uid="{00000000-0005-0000-0000-00001CA80000}"/>
    <cellStyle name="注释 3 7 3" xfId="40706" xr:uid="{00000000-0005-0000-0000-00001DA80000}"/>
    <cellStyle name="注释 3 8" xfId="16345" xr:uid="{00000000-0005-0000-0000-00001EA80000}"/>
    <cellStyle name="注释 3 8 2" xfId="19921" xr:uid="{00000000-0005-0000-0000-00001FA80000}"/>
    <cellStyle name="注释 3 8 2 2" xfId="40709" xr:uid="{00000000-0005-0000-0000-000020A80000}"/>
    <cellStyle name="注释 3 8 3" xfId="19798" xr:uid="{00000000-0005-0000-0000-000021A80000}"/>
    <cellStyle name="注释 3 8 3 2" xfId="40710" xr:uid="{00000000-0005-0000-0000-000022A80000}"/>
    <cellStyle name="注释 3 8 4" xfId="19249" xr:uid="{00000000-0005-0000-0000-000023A80000}"/>
    <cellStyle name="注释 3 8 4 2" xfId="40711" xr:uid="{00000000-0005-0000-0000-000024A80000}"/>
    <cellStyle name="注释 3 8 5" xfId="40708" xr:uid="{00000000-0005-0000-0000-000025A80000}"/>
    <cellStyle name="注释 3 9" xfId="15697" xr:uid="{00000000-0005-0000-0000-000026A80000}"/>
    <cellStyle name="注释 3 9 2" xfId="19197" xr:uid="{00000000-0005-0000-0000-000027A80000}"/>
    <cellStyle name="注释 3 9 2 2" xfId="40713" xr:uid="{00000000-0005-0000-0000-000028A80000}"/>
    <cellStyle name="注释 3 9 2 3" xfId="41280" xr:uid="{00000000-0005-0000-0000-000029A80000}"/>
    <cellStyle name="注释 3 9 3" xfId="40712" xr:uid="{00000000-0005-0000-0000-00002AA80000}"/>
    <cellStyle name="注释 3 9 4" xfId="43641" xr:uid="{00000000-0005-0000-0000-00002BA80000}"/>
    <cellStyle name="注释 4" xfId="246" xr:uid="{00000000-0005-0000-0000-00002CA80000}"/>
    <cellStyle name="注释 4 10" xfId="40457" xr:uid="{00000000-0005-0000-0000-00002DA80000}"/>
    <cellStyle name="注释 4 2" xfId="414" xr:uid="{00000000-0005-0000-0000-00002EA80000}"/>
    <cellStyle name="注释 4 2 2" xfId="2960" xr:uid="{00000000-0005-0000-0000-00002FA80000}"/>
    <cellStyle name="注释 4 2 2 2" xfId="20363" xr:uid="{00000000-0005-0000-0000-000030A80000}"/>
    <cellStyle name="注释 4 2 2 2 2" xfId="40714" xr:uid="{00000000-0005-0000-0000-000031A80000}"/>
    <cellStyle name="注释 4 2 2 3" xfId="20651" xr:uid="{00000000-0005-0000-0000-000032A80000}"/>
    <cellStyle name="注释 4 2 2 3 2" xfId="40715" xr:uid="{00000000-0005-0000-0000-000033A80000}"/>
    <cellStyle name="注释 4 2 2 4" xfId="40554" xr:uid="{00000000-0005-0000-0000-000034A80000}"/>
    <cellStyle name="注释 4 2 3" xfId="8210" xr:uid="{00000000-0005-0000-0000-000035A80000}"/>
    <cellStyle name="注释 4 2 3 2" xfId="18757" xr:uid="{00000000-0005-0000-0000-000036A80000}"/>
    <cellStyle name="注释 4 2 3 2 2" xfId="40716" xr:uid="{00000000-0005-0000-0000-000037A80000}"/>
    <cellStyle name="注释 4 2 3 3" xfId="40556" xr:uid="{00000000-0005-0000-0000-000038A80000}"/>
    <cellStyle name="注释 4 2 4" xfId="8383" xr:uid="{00000000-0005-0000-0000-000039A80000}"/>
    <cellStyle name="注释 4 2 4 2" xfId="18768" xr:uid="{00000000-0005-0000-0000-00003AA80000}"/>
    <cellStyle name="注释 4 2 4 2 2" xfId="40717" xr:uid="{00000000-0005-0000-0000-00003BA80000}"/>
    <cellStyle name="注释 4 2 4 3" xfId="29378" xr:uid="{00000000-0005-0000-0000-00003CA80000}"/>
    <cellStyle name="注释 4 2 5" xfId="16507" xr:uid="{00000000-0005-0000-0000-00003DA80000}"/>
    <cellStyle name="注释 4 2 5 2" xfId="19271" xr:uid="{00000000-0005-0000-0000-00003EA80000}"/>
    <cellStyle name="注释 4 2 5 2 2" xfId="40718" xr:uid="{00000000-0005-0000-0000-00003FA80000}"/>
    <cellStyle name="注释 4 2 5 2 3" xfId="43642" xr:uid="{00000000-0005-0000-0000-000040A80000}"/>
    <cellStyle name="注释 4 2 5 3" xfId="29380" xr:uid="{00000000-0005-0000-0000-000041A80000}"/>
    <cellStyle name="注释 4 2 5 4" xfId="42583" xr:uid="{00000000-0005-0000-0000-000042A80000}"/>
    <cellStyle name="注释 4 2 6" xfId="18411" xr:uid="{00000000-0005-0000-0000-000043A80000}"/>
    <cellStyle name="注释 4 2 6 2" xfId="40719" xr:uid="{00000000-0005-0000-0000-000044A80000}"/>
    <cellStyle name="注释 4 2 6 3" xfId="43643" xr:uid="{00000000-0005-0000-0000-000045A80000}"/>
    <cellStyle name="注释 4 2 7" xfId="40460" xr:uid="{00000000-0005-0000-0000-000046A80000}"/>
    <cellStyle name="注释 4 3" xfId="2059" xr:uid="{00000000-0005-0000-0000-000047A80000}"/>
    <cellStyle name="注释 4 3 2" xfId="19913" xr:uid="{00000000-0005-0000-0000-000048A80000}"/>
    <cellStyle name="注释 4 3 2 2" xfId="30890" xr:uid="{00000000-0005-0000-0000-000049A80000}"/>
    <cellStyle name="注释 4 3 3" xfId="20656" xr:uid="{00000000-0005-0000-0000-00004AA80000}"/>
    <cellStyle name="注释 4 3 3 2" xfId="30893" xr:uid="{00000000-0005-0000-0000-00004BA80000}"/>
    <cellStyle name="注释 4 3 4" xfId="40463" xr:uid="{00000000-0005-0000-0000-00004CA80000}"/>
    <cellStyle name="注释 4 4" xfId="3705" xr:uid="{00000000-0005-0000-0000-00004DA80000}"/>
    <cellStyle name="注释 4 4 2" xfId="20025" xr:uid="{00000000-0005-0000-0000-00004EA80000}"/>
    <cellStyle name="注释 4 4 2 2" xfId="30900" xr:uid="{00000000-0005-0000-0000-00004FA80000}"/>
    <cellStyle name="注释 4 4 3" xfId="20645" xr:uid="{00000000-0005-0000-0000-000050A80000}"/>
    <cellStyle name="注释 4 4 3 2" xfId="35463" xr:uid="{00000000-0005-0000-0000-000051A80000}"/>
    <cellStyle name="注释 4 4 4" xfId="18584" xr:uid="{00000000-0005-0000-0000-000052A80000}"/>
    <cellStyle name="注释 4 4 4 2" xfId="35468" xr:uid="{00000000-0005-0000-0000-000053A80000}"/>
    <cellStyle name="注释 4 4 5" xfId="29350" xr:uid="{00000000-0005-0000-0000-000054A80000}"/>
    <cellStyle name="注释 4 5" xfId="8192" xr:uid="{00000000-0005-0000-0000-000055A80000}"/>
    <cellStyle name="注释 4 5 2" xfId="18752" xr:uid="{00000000-0005-0000-0000-000056A80000}"/>
    <cellStyle name="注释 4 5 2 2" xfId="40720" xr:uid="{00000000-0005-0000-0000-000057A80000}"/>
    <cellStyle name="注释 4 5 3" xfId="29353" xr:uid="{00000000-0005-0000-0000-000058A80000}"/>
    <cellStyle name="注释 4 6" xfId="15087" xr:uid="{00000000-0005-0000-0000-000059A80000}"/>
    <cellStyle name="注释 4 6 2" xfId="19031" xr:uid="{00000000-0005-0000-0000-00005AA80000}"/>
    <cellStyle name="注释 4 6 2 2" xfId="40722" xr:uid="{00000000-0005-0000-0000-00005BA80000}"/>
    <cellStyle name="注释 4 6 3" xfId="40721" xr:uid="{00000000-0005-0000-0000-00005CA80000}"/>
    <cellStyle name="注释 4 7" xfId="18244" xr:uid="{00000000-0005-0000-0000-00005DA80000}"/>
    <cellStyle name="注释 4 7 2" xfId="19745" xr:uid="{00000000-0005-0000-0000-00005EA80000}"/>
    <cellStyle name="注释 4 7 2 2" xfId="40724" xr:uid="{00000000-0005-0000-0000-00005FA80000}"/>
    <cellStyle name="注释 4 7 3" xfId="19981" xr:uid="{00000000-0005-0000-0000-000060A80000}"/>
    <cellStyle name="注释 4 7 3 2" xfId="40725" xr:uid="{00000000-0005-0000-0000-000061A80000}"/>
    <cellStyle name="注释 4 7 4" xfId="19480" xr:uid="{00000000-0005-0000-0000-000062A80000}"/>
    <cellStyle name="注释 4 7 4 2" xfId="40726" xr:uid="{00000000-0005-0000-0000-000063A80000}"/>
    <cellStyle name="注释 4 7 5" xfId="40723" xr:uid="{00000000-0005-0000-0000-000064A80000}"/>
    <cellStyle name="注释 4 8" xfId="16750" xr:uid="{00000000-0005-0000-0000-000065A80000}"/>
    <cellStyle name="注释 4 8 2" xfId="19333" xr:uid="{00000000-0005-0000-0000-000066A80000}"/>
    <cellStyle name="注释 4 8 2 2" xfId="40728" xr:uid="{00000000-0005-0000-0000-000067A80000}"/>
    <cellStyle name="注释 4 8 2 3" xfId="43645" xr:uid="{00000000-0005-0000-0000-000068A80000}"/>
    <cellStyle name="注释 4 8 3" xfId="40727" xr:uid="{00000000-0005-0000-0000-000069A80000}"/>
    <cellStyle name="注释 4 8 4" xfId="43644" xr:uid="{00000000-0005-0000-0000-00006AA80000}"/>
    <cellStyle name="注释 4 9" xfId="18356" xr:uid="{00000000-0005-0000-0000-00006BA80000}"/>
    <cellStyle name="注释 4 9 2" xfId="40729" xr:uid="{00000000-0005-0000-0000-00006CA80000}"/>
    <cellStyle name="注释 4 9 3" xfId="43646" xr:uid="{00000000-0005-0000-0000-00006DA80000}"/>
    <cellStyle name="注释 5" xfId="247" xr:uid="{00000000-0005-0000-0000-00006EA80000}"/>
    <cellStyle name="注释 5 10" xfId="40466" xr:uid="{00000000-0005-0000-0000-00006FA80000}"/>
    <cellStyle name="注释 5 2" xfId="415" xr:uid="{00000000-0005-0000-0000-000070A80000}"/>
    <cellStyle name="注释 5 2 2" xfId="3048" xr:uid="{00000000-0005-0000-0000-000071A80000}"/>
    <cellStyle name="注释 5 2 2 2" xfId="15088" xr:uid="{00000000-0005-0000-0000-000072A80000}"/>
    <cellStyle name="注释 5 2 2 2 2" xfId="20210" xr:uid="{00000000-0005-0000-0000-000073A80000}"/>
    <cellStyle name="注释 5 2 2 2 2 2" xfId="31721" xr:uid="{00000000-0005-0000-0000-000074A80000}"/>
    <cellStyle name="注释 5 2 2 2 3" xfId="19951" xr:uid="{00000000-0005-0000-0000-000075A80000}"/>
    <cellStyle name="注释 5 2 2 2 3 2" xfId="31723" xr:uid="{00000000-0005-0000-0000-000076A80000}"/>
    <cellStyle name="注释 5 2 2 2 4" xfId="40731" xr:uid="{00000000-0005-0000-0000-000077A80000}"/>
    <cellStyle name="注释 5 2 2 3" xfId="15089" xr:uid="{00000000-0005-0000-0000-000078A80000}"/>
    <cellStyle name="注释 5 2 2 3 2" xfId="19964" xr:uid="{00000000-0005-0000-0000-000079A80000}"/>
    <cellStyle name="注释 5 2 2 3 2 2" xfId="31732" xr:uid="{00000000-0005-0000-0000-00007AA80000}"/>
    <cellStyle name="注释 5 2 2 3 3" xfId="19660" xr:uid="{00000000-0005-0000-0000-00007BA80000}"/>
    <cellStyle name="注释 5 2 2 3 3 2" xfId="24178" xr:uid="{00000000-0005-0000-0000-00007CA80000}"/>
    <cellStyle name="注释 5 2 2 3 4" xfId="34568" xr:uid="{00000000-0005-0000-0000-00007DA80000}"/>
    <cellStyle name="注释 5 2 2 4" xfId="15090" xr:uid="{00000000-0005-0000-0000-00007EA80000}"/>
    <cellStyle name="注释 5 2 2 4 2" xfId="19972" xr:uid="{00000000-0005-0000-0000-00007FA80000}"/>
    <cellStyle name="注释 5 2 2 4 2 2" xfId="40732" xr:uid="{00000000-0005-0000-0000-000080A80000}"/>
    <cellStyle name="注释 5 2 2 4 3" xfId="19932" xr:uid="{00000000-0005-0000-0000-000081A80000}"/>
    <cellStyle name="注释 5 2 2 4 3 2" xfId="34886" xr:uid="{00000000-0005-0000-0000-000082A80000}"/>
    <cellStyle name="注释 5 2 2 4 4" xfId="34570" xr:uid="{00000000-0005-0000-0000-000083A80000}"/>
    <cellStyle name="注释 5 2 2 5" xfId="19591" xr:uid="{00000000-0005-0000-0000-000084A80000}"/>
    <cellStyle name="注释 5 2 2 5 2" xfId="40733" xr:uid="{00000000-0005-0000-0000-000085A80000}"/>
    <cellStyle name="注释 5 2 2 6" xfId="20484" xr:uid="{00000000-0005-0000-0000-000086A80000}"/>
    <cellStyle name="注释 5 2 2 6 2" xfId="40734" xr:uid="{00000000-0005-0000-0000-000087A80000}"/>
    <cellStyle name="注释 5 2 2 7" xfId="40730" xr:uid="{00000000-0005-0000-0000-000088A80000}"/>
    <cellStyle name="注释 5 2 3" xfId="6696" xr:uid="{00000000-0005-0000-0000-000089A80000}"/>
    <cellStyle name="注释 5 2 3 2" xfId="8213" xr:uid="{00000000-0005-0000-0000-00008AA80000}"/>
    <cellStyle name="注释 5 2 3 2 2" xfId="19928" xr:uid="{00000000-0005-0000-0000-00008BA80000}"/>
    <cellStyle name="注释 5 2 3 2 2 2" xfId="40737" xr:uid="{00000000-0005-0000-0000-00008CA80000}"/>
    <cellStyle name="注释 5 2 3 2 3" xfId="20264" xr:uid="{00000000-0005-0000-0000-00008DA80000}"/>
    <cellStyle name="注释 5 2 3 2 3 2" xfId="40654" xr:uid="{00000000-0005-0000-0000-00008EA80000}"/>
    <cellStyle name="注释 5 2 3 2 4" xfId="40736" xr:uid="{00000000-0005-0000-0000-00008FA80000}"/>
    <cellStyle name="注释 5 2 3 3" xfId="8371" xr:uid="{00000000-0005-0000-0000-000090A80000}"/>
    <cellStyle name="注释 5 2 3 3 2" xfId="20383" xr:uid="{00000000-0005-0000-0000-000091A80000}"/>
    <cellStyle name="注释 5 2 3 3 2 2" xfId="30115" xr:uid="{00000000-0005-0000-0000-000092A80000}"/>
    <cellStyle name="注释 5 2 3 3 3" xfId="19632" xr:uid="{00000000-0005-0000-0000-000093A80000}"/>
    <cellStyle name="注释 5 2 3 3 3 2" xfId="30119" xr:uid="{00000000-0005-0000-0000-000094A80000}"/>
    <cellStyle name="注释 5 2 3 3 4" xfId="30111" xr:uid="{00000000-0005-0000-0000-000095A80000}"/>
    <cellStyle name="注释 5 2 3 4" xfId="19854" xr:uid="{00000000-0005-0000-0000-000096A80000}"/>
    <cellStyle name="注释 5 2 3 4 2" xfId="30122" xr:uid="{00000000-0005-0000-0000-000097A80000}"/>
    <cellStyle name="注释 5 2 3 4 3" xfId="41660" xr:uid="{00000000-0005-0000-0000-000098A80000}"/>
    <cellStyle name="注释 5 2 3 5" xfId="19711" xr:uid="{00000000-0005-0000-0000-000099A80000}"/>
    <cellStyle name="注释 5 2 3 5 2" xfId="30126" xr:uid="{00000000-0005-0000-0000-00009AA80000}"/>
    <cellStyle name="注释 5 2 3 5 3" xfId="41663" xr:uid="{00000000-0005-0000-0000-00009BA80000}"/>
    <cellStyle name="注释 5 2 3 6" xfId="40735" xr:uid="{00000000-0005-0000-0000-00009CA80000}"/>
    <cellStyle name="注释 5 2 4" xfId="8212" xr:uid="{00000000-0005-0000-0000-00009DA80000}"/>
    <cellStyle name="注释 5 2 4 2" xfId="8228" xr:uid="{00000000-0005-0000-0000-00009EA80000}"/>
    <cellStyle name="注释 5 2 4 2 2" xfId="18760" xr:uid="{00000000-0005-0000-0000-00009FA80000}"/>
    <cellStyle name="注释 5 2 4 2 2 2" xfId="27007" xr:uid="{00000000-0005-0000-0000-0000A0A80000}"/>
    <cellStyle name="注释 5 2 4 2 3" xfId="27005" xr:uid="{00000000-0005-0000-0000-0000A1A80000}"/>
    <cellStyle name="注释 5 2 4 3" xfId="9538" xr:uid="{00000000-0005-0000-0000-0000A2A80000}"/>
    <cellStyle name="注释 5 2 4 3 2" xfId="19692" xr:uid="{00000000-0005-0000-0000-0000A3A80000}"/>
    <cellStyle name="注释 5 2 4 3 2 2" xfId="40738" xr:uid="{00000000-0005-0000-0000-0000A4A80000}"/>
    <cellStyle name="注释 5 2 4 3 3" xfId="19604" xr:uid="{00000000-0005-0000-0000-0000A5A80000}"/>
    <cellStyle name="注释 5 2 4 3 3 2" xfId="40739" xr:uid="{00000000-0005-0000-0000-0000A6A80000}"/>
    <cellStyle name="注释 5 2 4 3 4" xfId="27010" xr:uid="{00000000-0005-0000-0000-0000A7A80000}"/>
    <cellStyle name="注释 5 2 4 4" xfId="18759" xr:uid="{00000000-0005-0000-0000-0000A8A80000}"/>
    <cellStyle name="注释 5 2 4 4 2" xfId="27013" xr:uid="{00000000-0005-0000-0000-0000A9A80000}"/>
    <cellStyle name="注释 5 2 4 5" xfId="27003" xr:uid="{00000000-0005-0000-0000-0000AAA80000}"/>
    <cellStyle name="注释 5 2 5" xfId="11091" xr:uid="{00000000-0005-0000-0000-0000ABA80000}"/>
    <cellStyle name="注释 5 2 5 2" xfId="18969" xr:uid="{00000000-0005-0000-0000-0000ACA80000}"/>
    <cellStyle name="注释 5 2 5 2 2" xfId="27018" xr:uid="{00000000-0005-0000-0000-0000ADA80000}"/>
    <cellStyle name="注释 5 2 5 3" xfId="27015" xr:uid="{00000000-0005-0000-0000-0000AEA80000}"/>
    <cellStyle name="注释 5 2 6" xfId="17631" xr:uid="{00000000-0005-0000-0000-0000AFA80000}"/>
    <cellStyle name="注释 5 2 6 2" xfId="20410" xr:uid="{00000000-0005-0000-0000-0000B0A80000}"/>
    <cellStyle name="注释 5 2 6 2 2" xfId="27030" xr:uid="{00000000-0005-0000-0000-0000B1A80000}"/>
    <cellStyle name="注释 5 2 6 3" xfId="20595" xr:uid="{00000000-0005-0000-0000-0000B2A80000}"/>
    <cellStyle name="注释 5 2 6 3 2" xfId="27032" xr:uid="{00000000-0005-0000-0000-0000B3A80000}"/>
    <cellStyle name="注释 5 2 6 4" xfId="27027" xr:uid="{00000000-0005-0000-0000-0000B4A80000}"/>
    <cellStyle name="注释 5 2 7" xfId="16089" xr:uid="{00000000-0005-0000-0000-0000B5A80000}"/>
    <cellStyle name="注释 5 2 7 2" xfId="19230" xr:uid="{00000000-0005-0000-0000-0000B6A80000}"/>
    <cellStyle name="注释 5 2 7 2 2" xfId="35383" xr:uid="{00000000-0005-0000-0000-0000B7A80000}"/>
    <cellStyle name="注释 5 2 7 2 3" xfId="40994" xr:uid="{00000000-0005-0000-0000-0000B8A80000}"/>
    <cellStyle name="注释 5 2 7 3" xfId="40740" xr:uid="{00000000-0005-0000-0000-0000B9A80000}"/>
    <cellStyle name="注释 5 2 7 4" xfId="43647" xr:uid="{00000000-0005-0000-0000-0000BAA80000}"/>
    <cellStyle name="注释 5 2 8" xfId="18412" xr:uid="{00000000-0005-0000-0000-0000BBA80000}"/>
    <cellStyle name="注释 5 2 8 2" xfId="26692" xr:uid="{00000000-0005-0000-0000-0000BCA80000}"/>
    <cellStyle name="注释 5 2 8 3" xfId="41301" xr:uid="{00000000-0005-0000-0000-0000BDA80000}"/>
    <cellStyle name="注释 5 2 9" xfId="40469" xr:uid="{00000000-0005-0000-0000-0000BEA80000}"/>
    <cellStyle name="注释 5 3" xfId="3706" xr:uid="{00000000-0005-0000-0000-0000BFA80000}"/>
    <cellStyle name="注释 5 3 2" xfId="15091" xr:uid="{00000000-0005-0000-0000-0000C0A80000}"/>
    <cellStyle name="注释 5 3 2 2" xfId="20593" xr:uid="{00000000-0005-0000-0000-0000C1A80000}"/>
    <cellStyle name="注释 5 3 2 2 2" xfId="40742" xr:uid="{00000000-0005-0000-0000-0000C2A80000}"/>
    <cellStyle name="注释 5 3 2 3" xfId="20534" xr:uid="{00000000-0005-0000-0000-0000C3A80000}"/>
    <cellStyle name="注释 5 3 2 3 2" xfId="40743" xr:uid="{00000000-0005-0000-0000-0000C4A80000}"/>
    <cellStyle name="注释 5 3 2 4" xfId="40741" xr:uid="{00000000-0005-0000-0000-0000C5A80000}"/>
    <cellStyle name="注释 5 3 3" xfId="15092" xr:uid="{00000000-0005-0000-0000-0000C6A80000}"/>
    <cellStyle name="注释 5 3 3 2" xfId="20515" xr:uid="{00000000-0005-0000-0000-0000C7A80000}"/>
    <cellStyle name="注释 5 3 3 2 2" xfId="40745" xr:uid="{00000000-0005-0000-0000-0000C8A80000}"/>
    <cellStyle name="注释 5 3 3 3" xfId="20204" xr:uid="{00000000-0005-0000-0000-0000C9A80000}"/>
    <cellStyle name="注释 5 3 3 3 2" xfId="38354" xr:uid="{00000000-0005-0000-0000-0000CAA80000}"/>
    <cellStyle name="注释 5 3 3 4" xfId="40744" xr:uid="{00000000-0005-0000-0000-0000CBA80000}"/>
    <cellStyle name="注释 5 3 4" xfId="15093" xr:uid="{00000000-0005-0000-0000-0000CCA80000}"/>
    <cellStyle name="注释 5 3 4 2" xfId="20402" xr:uid="{00000000-0005-0000-0000-0000CDA80000}"/>
    <cellStyle name="注释 5 3 4 2 2" xfId="40747" xr:uid="{00000000-0005-0000-0000-0000CEA80000}"/>
    <cellStyle name="注释 5 3 4 3" xfId="20417" xr:uid="{00000000-0005-0000-0000-0000CFA80000}"/>
    <cellStyle name="注释 5 3 4 3 2" xfId="38359" xr:uid="{00000000-0005-0000-0000-0000D0A80000}"/>
    <cellStyle name="注释 5 3 4 4" xfId="40746" xr:uid="{00000000-0005-0000-0000-0000D1A80000}"/>
    <cellStyle name="注释 5 3 5" xfId="20433" xr:uid="{00000000-0005-0000-0000-0000D2A80000}"/>
    <cellStyle name="注释 5 3 5 2" xfId="40748" xr:uid="{00000000-0005-0000-0000-0000D3A80000}"/>
    <cellStyle name="注释 5 3 6" xfId="19966" xr:uid="{00000000-0005-0000-0000-0000D4A80000}"/>
    <cellStyle name="注释 5 3 6 2" xfId="40749" xr:uid="{00000000-0005-0000-0000-0000D5A80000}"/>
    <cellStyle name="注释 5 3 7" xfId="40472" xr:uid="{00000000-0005-0000-0000-0000D6A80000}"/>
    <cellStyle name="注释 5 4" xfId="6695" xr:uid="{00000000-0005-0000-0000-0000D7A80000}"/>
    <cellStyle name="注释 5 4 2" xfId="6836" xr:uid="{00000000-0005-0000-0000-0000D8A80000}"/>
    <cellStyle name="注释 5 4 2 2" xfId="20272" xr:uid="{00000000-0005-0000-0000-0000D9A80000}"/>
    <cellStyle name="注释 5 4 2 2 2" xfId="40750" xr:uid="{00000000-0005-0000-0000-0000DAA80000}"/>
    <cellStyle name="注释 5 4 2 3" xfId="19720" xr:uid="{00000000-0005-0000-0000-0000DBA80000}"/>
    <cellStyle name="注释 5 4 2 3 2" xfId="40751" xr:uid="{00000000-0005-0000-0000-0000DCA80000}"/>
    <cellStyle name="注释 5 4 2 4" xfId="27709" xr:uid="{00000000-0005-0000-0000-0000DDA80000}"/>
    <cellStyle name="注释 5 4 3" xfId="10646" xr:uid="{00000000-0005-0000-0000-0000DEA80000}"/>
    <cellStyle name="注释 5 4 3 2" xfId="20327" xr:uid="{00000000-0005-0000-0000-0000DFA80000}"/>
    <cellStyle name="注释 5 4 3 2 2" xfId="40752" xr:uid="{00000000-0005-0000-0000-0000E0A80000}"/>
    <cellStyle name="注释 5 4 3 3" xfId="19874" xr:uid="{00000000-0005-0000-0000-0000E1A80000}"/>
    <cellStyle name="注释 5 4 3 3 2" xfId="40753" xr:uid="{00000000-0005-0000-0000-0000E2A80000}"/>
    <cellStyle name="注释 5 4 3 4" xfId="27712" xr:uid="{00000000-0005-0000-0000-0000E3A80000}"/>
    <cellStyle name="注释 5 4 4" xfId="19790" xr:uid="{00000000-0005-0000-0000-0000E4A80000}"/>
    <cellStyle name="注释 5 4 4 2" xfId="40754" xr:uid="{00000000-0005-0000-0000-0000E5A80000}"/>
    <cellStyle name="注释 5 4 4 3" xfId="43648" xr:uid="{00000000-0005-0000-0000-0000E6A80000}"/>
    <cellStyle name="注释 5 4 5" xfId="20180" xr:uid="{00000000-0005-0000-0000-0000E7A80000}"/>
    <cellStyle name="注释 5 4 5 2" xfId="40755" xr:uid="{00000000-0005-0000-0000-0000E8A80000}"/>
    <cellStyle name="注释 5 4 5 3" xfId="43649" xr:uid="{00000000-0005-0000-0000-0000E9A80000}"/>
    <cellStyle name="注释 5 4 6" xfId="21115" xr:uid="{00000000-0005-0000-0000-0000EAA80000}"/>
    <cellStyle name="注释 5 5" xfId="8211" xr:uid="{00000000-0005-0000-0000-0000EBA80000}"/>
    <cellStyle name="注释 5 5 2" xfId="8461" xr:uid="{00000000-0005-0000-0000-0000ECA80000}"/>
    <cellStyle name="注释 5 5 2 2" xfId="18770" xr:uid="{00000000-0005-0000-0000-0000EDA80000}"/>
    <cellStyle name="注释 5 5 2 2 2" xfId="40756" xr:uid="{00000000-0005-0000-0000-0000EEA80000}"/>
    <cellStyle name="注释 5 5 2 3" xfId="30308" xr:uid="{00000000-0005-0000-0000-0000EFA80000}"/>
    <cellStyle name="注释 5 5 3" xfId="8462" xr:uid="{00000000-0005-0000-0000-0000F0A80000}"/>
    <cellStyle name="注释 5 5 3 2" xfId="20041" xr:uid="{00000000-0005-0000-0000-0000F1A80000}"/>
    <cellStyle name="注释 5 5 3 2 2" xfId="40757" xr:uid="{00000000-0005-0000-0000-0000F2A80000}"/>
    <cellStyle name="注释 5 5 3 3" xfId="20345" xr:uid="{00000000-0005-0000-0000-0000F3A80000}"/>
    <cellStyle name="注释 5 5 3 3 2" xfId="32936" xr:uid="{00000000-0005-0000-0000-0000F4A80000}"/>
    <cellStyle name="注释 5 5 3 4" xfId="30310" xr:uid="{00000000-0005-0000-0000-0000F5A80000}"/>
    <cellStyle name="注释 5 5 4" xfId="18758" xr:uid="{00000000-0005-0000-0000-0000F6A80000}"/>
    <cellStyle name="注释 5 5 4 2" xfId="30312" xr:uid="{00000000-0005-0000-0000-0000F7A80000}"/>
    <cellStyle name="注释 5 5 5" xfId="30306" xr:uid="{00000000-0005-0000-0000-0000F8A80000}"/>
    <cellStyle name="注释 5 6" xfId="14495" xr:uid="{00000000-0005-0000-0000-0000F9A80000}"/>
    <cellStyle name="注释 5 6 2" xfId="19023" xr:uid="{00000000-0005-0000-0000-0000FAA80000}"/>
    <cellStyle name="注释 5 6 2 2" xfId="32551" xr:uid="{00000000-0005-0000-0000-0000FBA80000}"/>
    <cellStyle name="注释 5 6 3" xfId="38969" xr:uid="{00000000-0005-0000-0000-0000FCA80000}"/>
    <cellStyle name="注释 5 7" xfId="18245" xr:uid="{00000000-0005-0000-0000-0000FDA80000}"/>
    <cellStyle name="注释 5 7 2" xfId="20522" xr:uid="{00000000-0005-0000-0000-0000FEA80000}"/>
    <cellStyle name="注释 5 7 2 2" xfId="40758" xr:uid="{00000000-0005-0000-0000-0000FFA80000}"/>
    <cellStyle name="注释 5 7 3" xfId="20049" xr:uid="{00000000-0005-0000-0000-000000A90000}"/>
    <cellStyle name="注释 5 7 3 2" xfId="40759" xr:uid="{00000000-0005-0000-0000-000001A90000}"/>
    <cellStyle name="注释 5 7 4" xfId="25843" xr:uid="{00000000-0005-0000-0000-000002A90000}"/>
    <cellStyle name="注释 5 8" xfId="16747" xr:uid="{00000000-0005-0000-0000-000003A90000}"/>
    <cellStyle name="注释 5 8 2" xfId="19331" xr:uid="{00000000-0005-0000-0000-000004A90000}"/>
    <cellStyle name="注释 5 8 2 2" xfId="40760" xr:uid="{00000000-0005-0000-0000-000005A90000}"/>
    <cellStyle name="注释 5 8 2 3" xfId="43650" xr:uid="{00000000-0005-0000-0000-000006A90000}"/>
    <cellStyle name="注释 5 8 3" xfId="24678" xr:uid="{00000000-0005-0000-0000-000007A90000}"/>
    <cellStyle name="注释 5 8 4" xfId="41764" xr:uid="{00000000-0005-0000-0000-000008A90000}"/>
    <cellStyle name="注释 5 9" xfId="18357" xr:uid="{00000000-0005-0000-0000-000009A90000}"/>
    <cellStyle name="注释 5 9 2" xfId="23700" xr:uid="{00000000-0005-0000-0000-00000AA90000}"/>
    <cellStyle name="注释 5 9 3" xfId="41547" xr:uid="{00000000-0005-0000-0000-00000BA90000}"/>
    <cellStyle name="注释 6" xfId="3707" xr:uid="{00000000-0005-0000-0000-00000CA90000}"/>
    <cellStyle name="注释 6 10" xfId="40475" xr:uid="{00000000-0005-0000-0000-00000DA90000}"/>
    <cellStyle name="注释 6 2" xfId="3708" xr:uid="{00000000-0005-0000-0000-00000EA90000}"/>
    <cellStyle name="注释 6 2 2" xfId="6698" xr:uid="{00000000-0005-0000-0000-00000FA90000}"/>
    <cellStyle name="注释 6 2 2 2" xfId="8214" xr:uid="{00000000-0005-0000-0000-000010A90000}"/>
    <cellStyle name="注释 6 2 2 2 2" xfId="19920" xr:uid="{00000000-0005-0000-0000-000011A90000}"/>
    <cellStyle name="注释 6 2 2 2 2 2" xfId="22164" xr:uid="{00000000-0005-0000-0000-000012A90000}"/>
    <cellStyle name="注释 6 2 2 2 3" xfId="20119" xr:uid="{00000000-0005-0000-0000-000013A90000}"/>
    <cellStyle name="注释 6 2 2 2 3 2" xfId="26401" xr:uid="{00000000-0005-0000-0000-000014A90000}"/>
    <cellStyle name="注释 6 2 2 2 4" xfId="26380" xr:uid="{00000000-0005-0000-0000-000015A90000}"/>
    <cellStyle name="注释 6 2 2 3" xfId="9168" xr:uid="{00000000-0005-0000-0000-000016A90000}"/>
    <cellStyle name="注释 6 2 2 3 2" xfId="19747" xr:uid="{00000000-0005-0000-0000-000017A90000}"/>
    <cellStyle name="注释 6 2 2 3 2 2" xfId="25603" xr:uid="{00000000-0005-0000-0000-000018A90000}"/>
    <cellStyle name="注释 6 2 2 3 3" xfId="20176" xr:uid="{00000000-0005-0000-0000-000019A90000}"/>
    <cellStyle name="注释 6 2 2 3 3 2" xfId="20907" xr:uid="{00000000-0005-0000-0000-00001AA90000}"/>
    <cellStyle name="注释 6 2 2 3 4" xfId="26419" xr:uid="{00000000-0005-0000-0000-00001BA90000}"/>
    <cellStyle name="注释 6 2 2 4" xfId="19749" xr:uid="{00000000-0005-0000-0000-00001CA90000}"/>
    <cellStyle name="注释 6 2 2 4 2" xfId="24793" xr:uid="{00000000-0005-0000-0000-00001DA90000}"/>
    <cellStyle name="注释 6 2 2 4 3" xfId="41789" xr:uid="{00000000-0005-0000-0000-00001EA90000}"/>
    <cellStyle name="注释 6 2 2 5" xfId="20292" xr:uid="{00000000-0005-0000-0000-00001FA90000}"/>
    <cellStyle name="注释 6 2 2 5 2" xfId="21669" xr:uid="{00000000-0005-0000-0000-000020A90000}"/>
    <cellStyle name="注释 6 2 2 5 3" xfId="41061" xr:uid="{00000000-0005-0000-0000-000021A90000}"/>
    <cellStyle name="注释 6 2 2 6" xfId="40761" xr:uid="{00000000-0005-0000-0000-000022A90000}"/>
    <cellStyle name="注释 6 2 3" xfId="15094" xr:uid="{00000000-0005-0000-0000-000023A90000}"/>
    <cellStyle name="注释 6 2 3 2" xfId="12793" xr:uid="{00000000-0005-0000-0000-000024A90000}"/>
    <cellStyle name="注释 6 2 3 2 2" xfId="19948" xr:uid="{00000000-0005-0000-0000-000025A90000}"/>
    <cellStyle name="注释 6 2 3 2 2 2" xfId="28798" xr:uid="{00000000-0005-0000-0000-000026A90000}"/>
    <cellStyle name="注释 6 2 3 2 3" xfId="20584" xr:uid="{00000000-0005-0000-0000-000027A90000}"/>
    <cellStyle name="注释 6 2 3 2 3 2" xfId="34449" xr:uid="{00000000-0005-0000-0000-000028A90000}"/>
    <cellStyle name="注释 6 2 3 2 4" xfId="34445" xr:uid="{00000000-0005-0000-0000-000029A90000}"/>
    <cellStyle name="注释 6 2 3 3" xfId="19032" xr:uid="{00000000-0005-0000-0000-00002AA90000}"/>
    <cellStyle name="注释 6 2 3 3 2" xfId="34462" xr:uid="{00000000-0005-0000-0000-00002BA90000}"/>
    <cellStyle name="注释 6 2 3 4" xfId="40762" xr:uid="{00000000-0005-0000-0000-00002CA90000}"/>
    <cellStyle name="注释 6 2 4" xfId="15095" xr:uid="{00000000-0005-0000-0000-00002DA90000}"/>
    <cellStyle name="注释 6 2 4 2" xfId="19942" xr:uid="{00000000-0005-0000-0000-00002EA90000}"/>
    <cellStyle name="注释 6 2 4 2 2" xfId="35072" xr:uid="{00000000-0005-0000-0000-00002FA90000}"/>
    <cellStyle name="注释 6 2 4 3" xfId="19538" xr:uid="{00000000-0005-0000-0000-000030A90000}"/>
    <cellStyle name="注释 6 2 4 3 2" xfId="35079" xr:uid="{00000000-0005-0000-0000-000031A90000}"/>
    <cellStyle name="注释 6 2 4 4" xfId="40763" xr:uid="{00000000-0005-0000-0000-000032A90000}"/>
    <cellStyle name="注释 6 2 5" xfId="18247" xr:uid="{00000000-0005-0000-0000-000033A90000}"/>
    <cellStyle name="注释 6 2 5 2" xfId="19867" xr:uid="{00000000-0005-0000-0000-000034A90000}"/>
    <cellStyle name="注释 6 2 5 2 2" xfId="40765" xr:uid="{00000000-0005-0000-0000-000035A90000}"/>
    <cellStyle name="注释 6 2 5 3" xfId="20184" xr:uid="{00000000-0005-0000-0000-000036A90000}"/>
    <cellStyle name="注释 6 2 5 3 2" xfId="40766" xr:uid="{00000000-0005-0000-0000-000037A90000}"/>
    <cellStyle name="注释 6 2 5 4" xfId="40764" xr:uid="{00000000-0005-0000-0000-000038A90000}"/>
    <cellStyle name="注释 6 2 6" xfId="15477" xr:uid="{00000000-0005-0000-0000-000039A90000}"/>
    <cellStyle name="注释 6 2 6 2" xfId="19174" xr:uid="{00000000-0005-0000-0000-00003AA90000}"/>
    <cellStyle name="注释 6 2 6 2 2" xfId="40768" xr:uid="{00000000-0005-0000-0000-00003BA90000}"/>
    <cellStyle name="注释 6 2 6 2 3" xfId="43652" xr:uid="{00000000-0005-0000-0000-00003CA90000}"/>
    <cellStyle name="注释 6 2 6 3" xfId="40767" xr:uid="{00000000-0005-0000-0000-00003DA90000}"/>
    <cellStyle name="注释 6 2 6 4" xfId="43651" xr:uid="{00000000-0005-0000-0000-00003EA90000}"/>
    <cellStyle name="注释 6 2 7" xfId="20391" xr:uid="{00000000-0005-0000-0000-00003FA90000}"/>
    <cellStyle name="注释 6 2 7 2" xfId="37008" xr:uid="{00000000-0005-0000-0000-000040A90000}"/>
    <cellStyle name="注释 6 2 8" xfId="19619" xr:uid="{00000000-0005-0000-0000-000041A90000}"/>
    <cellStyle name="注释 6 2 8 2" xfId="26703" xr:uid="{00000000-0005-0000-0000-000042A90000}"/>
    <cellStyle name="注释 6 2 9" xfId="40478" xr:uid="{00000000-0005-0000-0000-000043A90000}"/>
    <cellStyle name="注释 6 3" xfId="6697" xr:uid="{00000000-0005-0000-0000-000044A90000}"/>
    <cellStyle name="注释 6 3 2" xfId="8215" xr:uid="{00000000-0005-0000-0000-000045A90000}"/>
    <cellStyle name="注释 6 3 2 2" xfId="20110" xr:uid="{00000000-0005-0000-0000-000046A90000}"/>
    <cellStyle name="注释 6 3 2 2 2" xfId="40769" xr:uid="{00000000-0005-0000-0000-000047A90000}"/>
    <cellStyle name="注释 6 3 2 3" xfId="19724" xr:uid="{00000000-0005-0000-0000-000048A90000}"/>
    <cellStyle name="注释 6 3 2 3 2" xfId="40770" xr:uid="{00000000-0005-0000-0000-000049A90000}"/>
    <cellStyle name="注释 6 3 2 4" xfId="26309" xr:uid="{00000000-0005-0000-0000-00004AA90000}"/>
    <cellStyle name="注释 6 3 3" xfId="15096" xr:uid="{00000000-0005-0000-0000-00004BA90000}"/>
    <cellStyle name="注释 6 3 3 2" xfId="20225" xr:uid="{00000000-0005-0000-0000-00004CA90000}"/>
    <cellStyle name="注释 6 3 3 2 2" xfId="40772" xr:uid="{00000000-0005-0000-0000-00004DA90000}"/>
    <cellStyle name="注释 6 3 3 3" xfId="20193" xr:uid="{00000000-0005-0000-0000-00004EA90000}"/>
    <cellStyle name="注释 6 3 3 3 2" xfId="40773" xr:uid="{00000000-0005-0000-0000-00004FA90000}"/>
    <cellStyle name="注释 6 3 3 4" xfId="40771" xr:uid="{00000000-0005-0000-0000-000050A90000}"/>
    <cellStyle name="注释 6 3 4" xfId="20372" xr:uid="{00000000-0005-0000-0000-000051A90000}"/>
    <cellStyle name="注释 6 3 4 2" xfId="40774" xr:uid="{00000000-0005-0000-0000-000052A90000}"/>
    <cellStyle name="注释 6 3 4 3" xfId="43653" xr:uid="{00000000-0005-0000-0000-000053A90000}"/>
    <cellStyle name="注释 6 3 5" xfId="19677" xr:uid="{00000000-0005-0000-0000-000054A90000}"/>
    <cellStyle name="注释 6 3 5 2" xfId="40775" xr:uid="{00000000-0005-0000-0000-000055A90000}"/>
    <cellStyle name="注释 6 3 5 3" xfId="43654" xr:uid="{00000000-0005-0000-0000-000056A90000}"/>
    <cellStyle name="注释 6 3 6" xfId="40481" xr:uid="{00000000-0005-0000-0000-000057A90000}"/>
    <cellStyle name="注释 6 4" xfId="15097" xr:uid="{00000000-0005-0000-0000-000058A90000}"/>
    <cellStyle name="注释 6 4 2" xfId="15098" xr:uid="{00000000-0005-0000-0000-000059A90000}"/>
    <cellStyle name="注释 6 4 2 2" xfId="19809" xr:uid="{00000000-0005-0000-0000-00005AA90000}"/>
    <cellStyle name="注释 6 4 2 2 2" xfId="40778" xr:uid="{00000000-0005-0000-0000-00005BA90000}"/>
    <cellStyle name="注释 6 4 2 3" xfId="20138" xr:uid="{00000000-0005-0000-0000-00005CA90000}"/>
    <cellStyle name="注释 6 4 2 3 2" xfId="40779" xr:uid="{00000000-0005-0000-0000-00005DA90000}"/>
    <cellStyle name="注释 6 4 2 4" xfId="40777" xr:uid="{00000000-0005-0000-0000-00005EA90000}"/>
    <cellStyle name="注释 6 4 3" xfId="19033" xr:uid="{00000000-0005-0000-0000-00005FA90000}"/>
    <cellStyle name="注释 6 4 3 2" xfId="40780" xr:uid="{00000000-0005-0000-0000-000060A90000}"/>
    <cellStyle name="注释 6 4 4" xfId="40776" xr:uid="{00000000-0005-0000-0000-000061A90000}"/>
    <cellStyle name="注释 6 5" xfId="15099" xr:uid="{00000000-0005-0000-0000-000062A90000}"/>
    <cellStyle name="注释 6 5 2" xfId="20594" xr:uid="{00000000-0005-0000-0000-000063A90000}"/>
    <cellStyle name="注释 6 5 2 2" xfId="40782" xr:uid="{00000000-0005-0000-0000-000064A90000}"/>
    <cellStyle name="注释 6 5 3" xfId="19519" xr:uid="{00000000-0005-0000-0000-000065A90000}"/>
    <cellStyle name="注释 6 5 3 2" xfId="40783" xr:uid="{00000000-0005-0000-0000-000066A90000}"/>
    <cellStyle name="注释 6 5 4" xfId="40781" xr:uid="{00000000-0005-0000-0000-000067A90000}"/>
    <cellStyle name="注释 6 6" xfId="18246" xr:uid="{00000000-0005-0000-0000-000068A90000}"/>
    <cellStyle name="注释 6 6 2" xfId="20276" xr:uid="{00000000-0005-0000-0000-000069A90000}"/>
    <cellStyle name="注释 6 6 2 2" xfId="38980" xr:uid="{00000000-0005-0000-0000-00006AA90000}"/>
    <cellStyle name="注释 6 6 3" xfId="20103" xr:uid="{00000000-0005-0000-0000-00006BA90000}"/>
    <cellStyle name="注释 6 6 3 2" xfId="37309" xr:uid="{00000000-0005-0000-0000-00006CA90000}"/>
    <cellStyle name="注释 6 6 4" xfId="38978" xr:uid="{00000000-0005-0000-0000-00006DA90000}"/>
    <cellStyle name="注释 6 7" xfId="15806" xr:uid="{00000000-0005-0000-0000-00006EA90000}"/>
    <cellStyle name="注释 6 7 2" xfId="19207" xr:uid="{00000000-0005-0000-0000-00006FA90000}"/>
    <cellStyle name="注释 6 7 2 2" xfId="38984" xr:uid="{00000000-0005-0000-0000-000070A90000}"/>
    <cellStyle name="注释 6 7 2 3" xfId="42941" xr:uid="{00000000-0005-0000-0000-000071A90000}"/>
    <cellStyle name="注释 6 7 3" xfId="38982" xr:uid="{00000000-0005-0000-0000-000072A90000}"/>
    <cellStyle name="注释 6 7 4" xfId="42939" xr:uid="{00000000-0005-0000-0000-000073A90000}"/>
    <cellStyle name="注释 6 8" xfId="19545" xr:uid="{00000000-0005-0000-0000-000074A90000}"/>
    <cellStyle name="注释 6 8 2" xfId="38987" xr:uid="{00000000-0005-0000-0000-000075A90000}"/>
    <cellStyle name="注释 6 9" xfId="20082" xr:uid="{00000000-0005-0000-0000-000076A90000}"/>
    <cellStyle name="注释 6 9 2" xfId="38989" xr:uid="{00000000-0005-0000-0000-000077A90000}"/>
    <cellStyle name="注释 7" xfId="1458" xr:uid="{00000000-0005-0000-0000-000078A90000}"/>
    <cellStyle name="注释 7 2" xfId="3709" xr:uid="{00000000-0005-0000-0000-000079A90000}"/>
    <cellStyle name="注释 7 2 2" xfId="6700" xr:uid="{00000000-0005-0000-0000-00007AA90000}"/>
    <cellStyle name="注释 7 2 2 2" xfId="8216" xr:uid="{00000000-0005-0000-0000-00007BA90000}"/>
    <cellStyle name="注释 7 2 2 2 2" xfId="19598" xr:uid="{00000000-0005-0000-0000-00007CA90000}"/>
    <cellStyle name="注释 7 2 2 2 2 2" xfId="40786" xr:uid="{00000000-0005-0000-0000-00007DA90000}"/>
    <cellStyle name="注释 7 2 2 2 3" xfId="20390" xr:uid="{00000000-0005-0000-0000-00007EA90000}"/>
    <cellStyle name="注释 7 2 2 2 3 2" xfId="40787" xr:uid="{00000000-0005-0000-0000-00007FA90000}"/>
    <cellStyle name="注释 7 2 2 2 4" xfId="40785" xr:uid="{00000000-0005-0000-0000-000080A90000}"/>
    <cellStyle name="注释 7 2 2 3" xfId="13699" xr:uid="{00000000-0005-0000-0000-000081A90000}"/>
    <cellStyle name="注释 7 2 2 3 2" xfId="19676" xr:uid="{00000000-0005-0000-0000-000082A90000}"/>
    <cellStyle name="注释 7 2 2 3 2 2" xfId="28755" xr:uid="{00000000-0005-0000-0000-000083A90000}"/>
    <cellStyle name="注释 7 2 2 3 3" xfId="19575" xr:uid="{00000000-0005-0000-0000-000084A90000}"/>
    <cellStyle name="注释 7 2 2 3 3 2" xfId="37113" xr:uid="{00000000-0005-0000-0000-000085A90000}"/>
    <cellStyle name="注释 7 2 2 3 4" xfId="37104" xr:uid="{00000000-0005-0000-0000-000086A90000}"/>
    <cellStyle name="注释 7 2 2 4" xfId="20446" xr:uid="{00000000-0005-0000-0000-000087A90000}"/>
    <cellStyle name="注释 7 2 2 4 2" xfId="40788" xr:uid="{00000000-0005-0000-0000-000088A90000}"/>
    <cellStyle name="注释 7 2 2 4 3" xfId="43655" xr:uid="{00000000-0005-0000-0000-000089A90000}"/>
    <cellStyle name="注释 7 2 2 5" xfId="19979" xr:uid="{00000000-0005-0000-0000-00008AA90000}"/>
    <cellStyle name="注释 7 2 2 5 2" xfId="40789" xr:uid="{00000000-0005-0000-0000-00008BA90000}"/>
    <cellStyle name="注释 7 2 2 5 3" xfId="43656" xr:uid="{00000000-0005-0000-0000-00008CA90000}"/>
    <cellStyle name="注释 7 2 2 6" xfId="40784" xr:uid="{00000000-0005-0000-0000-00008DA90000}"/>
    <cellStyle name="注释 7 2 3" xfId="15100" xr:uid="{00000000-0005-0000-0000-00008EA90000}"/>
    <cellStyle name="注释 7 2 3 2" xfId="20342" xr:uid="{00000000-0005-0000-0000-00008FA90000}"/>
    <cellStyle name="注释 7 2 3 2 2" xfId="40791" xr:uid="{00000000-0005-0000-0000-000090A90000}"/>
    <cellStyle name="注释 7 2 3 3" xfId="20134" xr:uid="{00000000-0005-0000-0000-000091A90000}"/>
    <cellStyle name="注释 7 2 3 3 2" xfId="40792" xr:uid="{00000000-0005-0000-0000-000092A90000}"/>
    <cellStyle name="注释 7 2 3 4" xfId="40790" xr:uid="{00000000-0005-0000-0000-000093A90000}"/>
    <cellStyle name="注释 7 2 4" xfId="15101" xr:uid="{00000000-0005-0000-0000-000094A90000}"/>
    <cellStyle name="注释 7 2 4 2" xfId="20141" xr:uid="{00000000-0005-0000-0000-000095A90000}"/>
    <cellStyle name="注释 7 2 4 2 2" xfId="32201" xr:uid="{00000000-0005-0000-0000-000096A90000}"/>
    <cellStyle name="注释 7 2 4 3" xfId="20599" xr:uid="{00000000-0005-0000-0000-000097A90000}"/>
    <cellStyle name="注释 7 2 4 3 2" xfId="40794" xr:uid="{00000000-0005-0000-0000-000098A90000}"/>
    <cellStyle name="注释 7 2 4 4" xfId="40793" xr:uid="{00000000-0005-0000-0000-000099A90000}"/>
    <cellStyle name="注释 7 2 5" xfId="18248" xr:uid="{00000000-0005-0000-0000-00009AA90000}"/>
    <cellStyle name="注释 7 2 5 2" xfId="19917" xr:uid="{00000000-0005-0000-0000-00009BA90000}"/>
    <cellStyle name="注释 7 2 5 2 2" xfId="30713" xr:uid="{00000000-0005-0000-0000-00009CA90000}"/>
    <cellStyle name="注释 7 2 5 3" xfId="19816" xr:uid="{00000000-0005-0000-0000-00009DA90000}"/>
    <cellStyle name="注释 7 2 5 3 2" xfId="33398" xr:uid="{00000000-0005-0000-0000-00009EA90000}"/>
    <cellStyle name="注释 7 2 5 4" xfId="40795" xr:uid="{00000000-0005-0000-0000-00009FA90000}"/>
    <cellStyle name="注释 7 2 6" xfId="19990" xr:uid="{00000000-0005-0000-0000-0000A0A90000}"/>
    <cellStyle name="注释 7 2 6 2" xfId="40796" xr:uid="{00000000-0005-0000-0000-0000A1A90000}"/>
    <cellStyle name="注释 7 2 7" xfId="19540" xr:uid="{00000000-0005-0000-0000-0000A2A90000}"/>
    <cellStyle name="注释 7 2 7 2" xfId="29429" xr:uid="{00000000-0005-0000-0000-0000A3A90000}"/>
    <cellStyle name="注释 7 2 8" xfId="34366" xr:uid="{00000000-0005-0000-0000-0000A4A90000}"/>
    <cellStyle name="注释 7 3" xfId="6699" xr:uid="{00000000-0005-0000-0000-0000A5A90000}"/>
    <cellStyle name="注释 7 3 2" xfId="8217" xr:uid="{00000000-0005-0000-0000-0000A6A90000}"/>
    <cellStyle name="注释 7 3 2 2" xfId="19883" xr:uid="{00000000-0005-0000-0000-0000A7A90000}"/>
    <cellStyle name="注释 7 3 2 2 2" xfId="40797" xr:uid="{00000000-0005-0000-0000-0000A8A90000}"/>
    <cellStyle name="注释 7 3 2 3" xfId="20318" xr:uid="{00000000-0005-0000-0000-0000A9A90000}"/>
    <cellStyle name="注释 7 3 2 3 2" xfId="40798" xr:uid="{00000000-0005-0000-0000-0000AAA90000}"/>
    <cellStyle name="注释 7 3 2 4" xfId="26332" xr:uid="{00000000-0005-0000-0000-0000ABA90000}"/>
    <cellStyle name="注释 7 3 3" xfId="15102" xr:uid="{00000000-0005-0000-0000-0000ACA90000}"/>
    <cellStyle name="注释 7 3 3 2" xfId="19802" xr:uid="{00000000-0005-0000-0000-0000ADA90000}"/>
    <cellStyle name="注释 7 3 3 2 2" xfId="40800" xr:uid="{00000000-0005-0000-0000-0000AEA90000}"/>
    <cellStyle name="注释 7 3 3 3" xfId="20335" xr:uid="{00000000-0005-0000-0000-0000AFA90000}"/>
    <cellStyle name="注释 7 3 3 3 2" xfId="40801" xr:uid="{00000000-0005-0000-0000-0000B0A90000}"/>
    <cellStyle name="注释 7 3 3 4" xfId="40799" xr:uid="{00000000-0005-0000-0000-0000B1A90000}"/>
    <cellStyle name="注释 7 3 4" xfId="19919" xr:uid="{00000000-0005-0000-0000-0000B2A90000}"/>
    <cellStyle name="注释 7 3 4 2" xfId="40802" xr:uid="{00000000-0005-0000-0000-0000B3A90000}"/>
    <cellStyle name="注释 7 3 4 3" xfId="43657" xr:uid="{00000000-0005-0000-0000-0000B4A90000}"/>
    <cellStyle name="注释 7 3 5" xfId="20509" xr:uid="{00000000-0005-0000-0000-0000B5A90000}"/>
    <cellStyle name="注释 7 3 5 2" xfId="40803" xr:uid="{00000000-0005-0000-0000-0000B6A90000}"/>
    <cellStyle name="注释 7 3 5 3" xfId="43658" xr:uid="{00000000-0005-0000-0000-0000B7A90000}"/>
    <cellStyle name="注释 7 3 6" xfId="34368" xr:uid="{00000000-0005-0000-0000-0000B8A90000}"/>
    <cellStyle name="注释 7 4" xfId="15103" xr:uid="{00000000-0005-0000-0000-0000B9A90000}"/>
    <cellStyle name="注释 7 4 2" xfId="20562" xr:uid="{00000000-0005-0000-0000-0000BAA90000}"/>
    <cellStyle name="注释 7 4 2 2" xfId="40805" xr:uid="{00000000-0005-0000-0000-0000BBA90000}"/>
    <cellStyle name="注释 7 4 3" xfId="20150" xr:uid="{00000000-0005-0000-0000-0000BCA90000}"/>
    <cellStyle name="注释 7 4 3 2" xfId="40806" xr:uid="{00000000-0005-0000-0000-0000BDA90000}"/>
    <cellStyle name="注释 7 4 4" xfId="40804" xr:uid="{00000000-0005-0000-0000-0000BEA90000}"/>
    <cellStyle name="注释 7 5" xfId="15104" xr:uid="{00000000-0005-0000-0000-0000BFA90000}"/>
    <cellStyle name="注释 7 5 2" xfId="20226" xr:uid="{00000000-0005-0000-0000-0000C0A90000}"/>
    <cellStyle name="注释 7 5 2 2" xfId="40808" xr:uid="{00000000-0005-0000-0000-0000C1A90000}"/>
    <cellStyle name="注释 7 5 3" xfId="20583" xr:uid="{00000000-0005-0000-0000-0000C2A90000}"/>
    <cellStyle name="注释 7 5 3 2" xfId="40809" xr:uid="{00000000-0005-0000-0000-0000C3A90000}"/>
    <cellStyle name="注释 7 5 4" xfId="40807" xr:uid="{00000000-0005-0000-0000-0000C4A90000}"/>
    <cellStyle name="注释 7 6" xfId="16108" xr:uid="{00000000-0005-0000-0000-0000C5A90000}"/>
    <cellStyle name="注释 7 6 2" xfId="19612" xr:uid="{00000000-0005-0000-0000-0000C6A90000}"/>
    <cellStyle name="注释 7 6 2 2" xfId="40811" xr:uid="{00000000-0005-0000-0000-0000C7A90000}"/>
    <cellStyle name="注释 7 6 3" xfId="20145" xr:uid="{00000000-0005-0000-0000-0000C8A90000}"/>
    <cellStyle name="注释 7 6 3 2" xfId="40812" xr:uid="{00000000-0005-0000-0000-0000C9A90000}"/>
    <cellStyle name="注释 7 6 4" xfId="40810" xr:uid="{00000000-0005-0000-0000-0000CAA90000}"/>
    <cellStyle name="注释 7 7" xfId="19743" xr:uid="{00000000-0005-0000-0000-0000CBA90000}"/>
    <cellStyle name="注释 7 7 2" xfId="23856" xr:uid="{00000000-0005-0000-0000-0000CCA90000}"/>
    <cellStyle name="注释 7 8" xfId="20517" xr:uid="{00000000-0005-0000-0000-0000CDA90000}"/>
    <cellStyle name="注释 7 8 2" xfId="40813" xr:uid="{00000000-0005-0000-0000-0000CEA90000}"/>
    <cellStyle name="注释 7 9" xfId="40484" xr:uid="{00000000-0005-0000-0000-0000CFA90000}"/>
    <cellStyle name="注释 8" xfId="1460" xr:uid="{00000000-0005-0000-0000-0000D0A90000}"/>
    <cellStyle name="注释 8 2" xfId="958" xr:uid="{00000000-0005-0000-0000-0000D1A90000}"/>
    <cellStyle name="注释 8 2 2" xfId="6702" xr:uid="{00000000-0005-0000-0000-0000D2A90000}"/>
    <cellStyle name="注释 8 2 2 2" xfId="8218" xr:uid="{00000000-0005-0000-0000-0000D3A90000}"/>
    <cellStyle name="注释 8 2 2 2 2" xfId="20163" xr:uid="{00000000-0005-0000-0000-0000D4A90000}"/>
    <cellStyle name="注释 8 2 2 2 2 2" xfId="40815" xr:uid="{00000000-0005-0000-0000-0000D5A90000}"/>
    <cellStyle name="注释 8 2 2 2 3" xfId="19510" xr:uid="{00000000-0005-0000-0000-0000D6A90000}"/>
    <cellStyle name="注释 8 2 2 2 3 2" xfId="40816" xr:uid="{00000000-0005-0000-0000-0000D7A90000}"/>
    <cellStyle name="注释 8 2 2 2 4" xfId="28796" xr:uid="{00000000-0005-0000-0000-0000D8A90000}"/>
    <cellStyle name="注释 8 2 2 3" xfId="12794" xr:uid="{00000000-0005-0000-0000-0000D9A90000}"/>
    <cellStyle name="注释 8 2 2 3 2" xfId="20493" xr:uid="{00000000-0005-0000-0000-0000DAA90000}"/>
    <cellStyle name="注释 8 2 2 3 2 2" xfId="29116" xr:uid="{00000000-0005-0000-0000-0000DBA90000}"/>
    <cellStyle name="注释 8 2 2 3 3" xfId="20532" xr:uid="{00000000-0005-0000-0000-0000DCA90000}"/>
    <cellStyle name="注释 8 2 2 3 3 2" xfId="29121" xr:uid="{00000000-0005-0000-0000-0000DDA90000}"/>
    <cellStyle name="注释 8 2 2 3 4" xfId="28797" xr:uid="{00000000-0005-0000-0000-0000DEA90000}"/>
    <cellStyle name="注释 8 2 2 4" xfId="20373" xr:uid="{00000000-0005-0000-0000-0000DFA90000}"/>
    <cellStyle name="注释 8 2 2 4 2" xfId="34448" xr:uid="{00000000-0005-0000-0000-0000E0A90000}"/>
    <cellStyle name="注释 8 2 2 4 3" xfId="42729" xr:uid="{00000000-0005-0000-0000-0000E1A90000}"/>
    <cellStyle name="注释 8 2 2 5" xfId="19659" xr:uid="{00000000-0005-0000-0000-0000E2A90000}"/>
    <cellStyle name="注释 8 2 2 5 2" xfId="21211" xr:uid="{00000000-0005-0000-0000-0000E3A90000}"/>
    <cellStyle name="注释 8 2 2 5 3" xfId="40933" xr:uid="{00000000-0005-0000-0000-0000E4A90000}"/>
    <cellStyle name="注释 8 2 2 6" xfId="40814" xr:uid="{00000000-0005-0000-0000-0000E5A90000}"/>
    <cellStyle name="注释 8 2 3" xfId="8920" xr:uid="{00000000-0005-0000-0000-0000E6A90000}"/>
    <cellStyle name="注释 8 2 3 2" xfId="20036" xr:uid="{00000000-0005-0000-0000-0000E7A90000}"/>
    <cellStyle name="注释 8 2 3 2 2" xfId="21140" xr:uid="{00000000-0005-0000-0000-0000E8A90000}"/>
    <cellStyle name="注释 8 2 3 3" xfId="20378" xr:uid="{00000000-0005-0000-0000-0000E9A90000}"/>
    <cellStyle name="注释 8 2 3 3 2" xfId="25618" xr:uid="{00000000-0005-0000-0000-0000EAA90000}"/>
    <cellStyle name="注释 8 2 3 4" xfId="25087" xr:uid="{00000000-0005-0000-0000-0000EBA90000}"/>
    <cellStyle name="注释 8 2 4" xfId="10621" xr:uid="{00000000-0005-0000-0000-0000ECA90000}"/>
    <cellStyle name="注释 8 2 4 2" xfId="20182" xr:uid="{00000000-0005-0000-0000-0000EDA90000}"/>
    <cellStyle name="注释 8 2 4 2 2" xfId="37233" xr:uid="{00000000-0005-0000-0000-0000EEA90000}"/>
    <cellStyle name="注释 8 2 4 3" xfId="20325" xr:uid="{00000000-0005-0000-0000-0000EFA90000}"/>
    <cellStyle name="注释 8 2 4 3 2" xfId="34467" xr:uid="{00000000-0005-0000-0000-0000F0A90000}"/>
    <cellStyle name="注释 8 2 4 4" xfId="25112" xr:uid="{00000000-0005-0000-0000-0000F1A90000}"/>
    <cellStyle name="注释 8 2 5" xfId="15701" xr:uid="{00000000-0005-0000-0000-0000F2A90000}"/>
    <cellStyle name="注释 8 2 5 2" xfId="20495" xr:uid="{00000000-0005-0000-0000-0000F3A90000}"/>
    <cellStyle name="注释 8 2 5 2 2" xfId="40817" xr:uid="{00000000-0005-0000-0000-0000F4A90000}"/>
    <cellStyle name="注释 8 2 5 3" xfId="20491" xr:uid="{00000000-0005-0000-0000-0000F5A90000}"/>
    <cellStyle name="注释 8 2 5 3 2" xfId="34489" xr:uid="{00000000-0005-0000-0000-0000F6A90000}"/>
    <cellStyle name="注释 8 2 5 4" xfId="25115" xr:uid="{00000000-0005-0000-0000-0000F7A90000}"/>
    <cellStyle name="注释 8 2 6" xfId="20034" xr:uid="{00000000-0005-0000-0000-0000F8A90000}"/>
    <cellStyle name="注释 8 2 6 2" xfId="37235" xr:uid="{00000000-0005-0000-0000-0000F9A90000}"/>
    <cellStyle name="注释 8 2 7" xfId="20644" xr:uid="{00000000-0005-0000-0000-0000FAA90000}"/>
    <cellStyle name="注释 8 2 7 2" xfId="37237" xr:uid="{00000000-0005-0000-0000-0000FBA90000}"/>
    <cellStyle name="注释 8 2 8" xfId="34373" xr:uid="{00000000-0005-0000-0000-0000FCA90000}"/>
    <cellStyle name="注释 8 3" xfId="6701" xr:uid="{00000000-0005-0000-0000-0000FDA90000}"/>
    <cellStyle name="注释 8 3 2" xfId="8219" xr:uid="{00000000-0005-0000-0000-0000FEA90000}"/>
    <cellStyle name="注释 8 3 2 2" xfId="20482" xr:uid="{00000000-0005-0000-0000-0000FFA90000}"/>
    <cellStyle name="注释 8 3 2 2 2" xfId="40818" xr:uid="{00000000-0005-0000-0000-000000AA0000}"/>
    <cellStyle name="注释 8 3 2 3" xfId="19748" xr:uid="{00000000-0005-0000-0000-000001AA0000}"/>
    <cellStyle name="注释 8 3 2 3 2" xfId="35075" xr:uid="{00000000-0005-0000-0000-000002AA0000}"/>
    <cellStyle name="注释 8 3 2 4" xfId="26363" xr:uid="{00000000-0005-0000-0000-000003AA0000}"/>
    <cellStyle name="注释 8 3 3" xfId="9143" xr:uid="{00000000-0005-0000-0000-000004AA0000}"/>
    <cellStyle name="注释 8 3 3 2" xfId="19638" xr:uid="{00000000-0005-0000-0000-000005AA0000}"/>
    <cellStyle name="注释 8 3 3 2 2" xfId="22731" xr:uid="{00000000-0005-0000-0000-000006AA0000}"/>
    <cellStyle name="注释 8 3 3 3" xfId="19821" xr:uid="{00000000-0005-0000-0000-000007AA0000}"/>
    <cellStyle name="注释 8 3 3 3 2" xfId="22737" xr:uid="{00000000-0005-0000-0000-000008AA0000}"/>
    <cellStyle name="注释 8 3 3 4" xfId="28321" xr:uid="{00000000-0005-0000-0000-000009AA0000}"/>
    <cellStyle name="注释 8 3 4" xfId="20247" xr:uid="{00000000-0005-0000-0000-00000AAA0000}"/>
    <cellStyle name="注释 8 3 4 2" xfId="40819" xr:uid="{00000000-0005-0000-0000-00000BAA0000}"/>
    <cellStyle name="注释 8 3 4 3" xfId="43659" xr:uid="{00000000-0005-0000-0000-00000CAA0000}"/>
    <cellStyle name="注释 8 3 5" xfId="20344" xr:uid="{00000000-0005-0000-0000-00000DAA0000}"/>
    <cellStyle name="注释 8 3 5 2" xfId="40820" xr:uid="{00000000-0005-0000-0000-00000EAA0000}"/>
    <cellStyle name="注释 8 3 5 3" xfId="43660" xr:uid="{00000000-0005-0000-0000-00000FAA0000}"/>
    <cellStyle name="注释 8 3 6" xfId="34375" xr:uid="{00000000-0005-0000-0000-000010AA0000}"/>
    <cellStyle name="注释 8 4" xfId="15105" xr:uid="{00000000-0005-0000-0000-000011AA0000}"/>
    <cellStyle name="注释 8 4 2" xfId="19865" xr:uid="{00000000-0005-0000-0000-000012AA0000}"/>
    <cellStyle name="注释 8 4 2 2" xfId="40822" xr:uid="{00000000-0005-0000-0000-000013AA0000}"/>
    <cellStyle name="注释 8 4 3" xfId="20412" xr:uid="{00000000-0005-0000-0000-000014AA0000}"/>
    <cellStyle name="注释 8 4 3 2" xfId="25120" xr:uid="{00000000-0005-0000-0000-000015AA0000}"/>
    <cellStyle name="注释 8 4 4" xfId="40821" xr:uid="{00000000-0005-0000-0000-000016AA0000}"/>
    <cellStyle name="注释 8 5" xfId="15106" xr:uid="{00000000-0005-0000-0000-000017AA0000}"/>
    <cellStyle name="注释 8 5 2" xfId="20000" xr:uid="{00000000-0005-0000-0000-000018AA0000}"/>
    <cellStyle name="注释 8 5 2 2" xfId="40824" xr:uid="{00000000-0005-0000-0000-000019AA0000}"/>
    <cellStyle name="注释 8 5 3" xfId="19694" xr:uid="{00000000-0005-0000-0000-00001AAA0000}"/>
    <cellStyle name="注释 8 5 3 2" xfId="25126" xr:uid="{00000000-0005-0000-0000-00001BAA0000}"/>
    <cellStyle name="注释 8 5 4" xfId="40823" xr:uid="{00000000-0005-0000-0000-00001CAA0000}"/>
    <cellStyle name="注释 8 6" xfId="16110" xr:uid="{00000000-0005-0000-0000-00001DAA0000}"/>
    <cellStyle name="注释 8 6 2" xfId="20476" xr:uid="{00000000-0005-0000-0000-00001EAA0000}"/>
    <cellStyle name="注释 8 6 2 2" xfId="40826" xr:uid="{00000000-0005-0000-0000-00001FAA0000}"/>
    <cellStyle name="注释 8 6 3" xfId="19926" xr:uid="{00000000-0005-0000-0000-000020AA0000}"/>
    <cellStyle name="注释 8 6 3 2" xfId="40827" xr:uid="{00000000-0005-0000-0000-000021AA0000}"/>
    <cellStyle name="注释 8 6 4" xfId="40825" xr:uid="{00000000-0005-0000-0000-000022AA0000}"/>
    <cellStyle name="注释 8 7" xfId="20155" xr:uid="{00000000-0005-0000-0000-000023AA0000}"/>
    <cellStyle name="注释 8 7 2" xfId="25856" xr:uid="{00000000-0005-0000-0000-000024AA0000}"/>
    <cellStyle name="注释 8 8" xfId="19559" xr:uid="{00000000-0005-0000-0000-000025AA0000}"/>
    <cellStyle name="注释 8 8 2" xfId="35790" xr:uid="{00000000-0005-0000-0000-000026AA0000}"/>
    <cellStyle name="注释 8 9" xfId="40487" xr:uid="{00000000-0005-0000-0000-000027AA0000}"/>
    <cellStyle name="注释 9" xfId="3710" xr:uid="{00000000-0005-0000-0000-000028AA0000}"/>
    <cellStyle name="注释 9 2" xfId="1962" xr:uid="{00000000-0005-0000-0000-000029AA0000}"/>
    <cellStyle name="注释 9 2 2" xfId="6704" xr:uid="{00000000-0005-0000-0000-00002AAA0000}"/>
    <cellStyle name="注释 9 2 2 2" xfId="7396" xr:uid="{00000000-0005-0000-0000-00002BAA0000}"/>
    <cellStyle name="注释 9 2 2 2 2" xfId="20126" xr:uid="{00000000-0005-0000-0000-00002CAA0000}"/>
    <cellStyle name="注释 9 2 2 2 2 2" xfId="40829" xr:uid="{00000000-0005-0000-0000-00002DAA0000}"/>
    <cellStyle name="注释 9 2 2 2 3" xfId="19610" xr:uid="{00000000-0005-0000-0000-00002EAA0000}"/>
    <cellStyle name="注释 9 2 2 2 3 2" xfId="40830" xr:uid="{00000000-0005-0000-0000-00002FAA0000}"/>
    <cellStyle name="注释 9 2 2 2 4" xfId="28416" xr:uid="{00000000-0005-0000-0000-000030AA0000}"/>
    <cellStyle name="注释 9 2 2 3" xfId="10282" xr:uid="{00000000-0005-0000-0000-000031AA0000}"/>
    <cellStyle name="注释 9 2 2 3 2" xfId="19511" xr:uid="{00000000-0005-0000-0000-000032AA0000}"/>
    <cellStyle name="注释 9 2 2 3 2 2" xfId="40831" xr:uid="{00000000-0005-0000-0000-000033AA0000}"/>
    <cellStyle name="注释 9 2 2 3 3" xfId="20487" xr:uid="{00000000-0005-0000-0000-000034AA0000}"/>
    <cellStyle name="注释 9 2 2 3 3 2" xfId="40832" xr:uid="{00000000-0005-0000-0000-000035AA0000}"/>
    <cellStyle name="注释 9 2 2 3 4" xfId="28418" xr:uid="{00000000-0005-0000-0000-000036AA0000}"/>
    <cellStyle name="注释 9 2 2 4" xfId="20121" xr:uid="{00000000-0005-0000-0000-000037AA0000}"/>
    <cellStyle name="注释 9 2 2 4 2" xfId="28420" xr:uid="{00000000-0005-0000-0000-000038AA0000}"/>
    <cellStyle name="注释 9 2 2 4 3" xfId="42442" xr:uid="{00000000-0005-0000-0000-000039AA0000}"/>
    <cellStyle name="注释 9 2 2 5" xfId="19851" xr:uid="{00000000-0005-0000-0000-00003AAA0000}"/>
    <cellStyle name="注释 9 2 2 5 2" xfId="21220" xr:uid="{00000000-0005-0000-0000-00003BAA0000}"/>
    <cellStyle name="注释 9 2 2 5 3" xfId="40934" xr:uid="{00000000-0005-0000-0000-00003CAA0000}"/>
    <cellStyle name="注释 9 2 2 6" xfId="28413" xr:uid="{00000000-0005-0000-0000-00003DAA0000}"/>
    <cellStyle name="注释 9 2 3" xfId="8909" xr:uid="{00000000-0005-0000-0000-00003EAA0000}"/>
    <cellStyle name="注释 9 2 3 2" xfId="19526" xr:uid="{00000000-0005-0000-0000-00003FAA0000}"/>
    <cellStyle name="注释 9 2 3 2 2" xfId="25779" xr:uid="{00000000-0005-0000-0000-000040AA0000}"/>
    <cellStyle name="注释 9 2 3 3" xfId="19561" xr:uid="{00000000-0005-0000-0000-000041AA0000}"/>
    <cellStyle name="注释 9 2 3 3 2" xfId="25782" xr:uid="{00000000-0005-0000-0000-000042AA0000}"/>
    <cellStyle name="注释 9 2 3 4" xfId="28423" xr:uid="{00000000-0005-0000-0000-000043AA0000}"/>
    <cellStyle name="注释 9 2 4" xfId="10212" xr:uid="{00000000-0005-0000-0000-000044AA0000}"/>
    <cellStyle name="注释 9 2 4 2" xfId="20085" xr:uid="{00000000-0005-0000-0000-000045AA0000}"/>
    <cellStyle name="注释 9 2 4 2 2" xfId="40833" xr:uid="{00000000-0005-0000-0000-000046AA0000}"/>
    <cellStyle name="注释 9 2 4 3" xfId="19673" xr:uid="{00000000-0005-0000-0000-000047AA0000}"/>
    <cellStyle name="注释 9 2 4 3 2" xfId="40834" xr:uid="{00000000-0005-0000-0000-000048AA0000}"/>
    <cellStyle name="注释 9 2 4 4" xfId="28425" xr:uid="{00000000-0005-0000-0000-000049AA0000}"/>
    <cellStyle name="注释 9 2 5" xfId="16588" xr:uid="{00000000-0005-0000-0000-00004AAA0000}"/>
    <cellStyle name="注释 9 2 5 2" xfId="20235" xr:uid="{00000000-0005-0000-0000-00004BAA0000}"/>
    <cellStyle name="注释 9 2 5 2 2" xfId="31250" xr:uid="{00000000-0005-0000-0000-00004CAA0000}"/>
    <cellStyle name="注释 9 2 5 3" xfId="20158" xr:uid="{00000000-0005-0000-0000-00004DAA0000}"/>
    <cellStyle name="注释 9 2 5 3 2" xfId="40835" xr:uid="{00000000-0005-0000-0000-00004EAA0000}"/>
    <cellStyle name="注释 9 2 5 4" xfId="28427" xr:uid="{00000000-0005-0000-0000-00004FAA0000}"/>
    <cellStyle name="注释 9 2 6" xfId="19590" xr:uid="{00000000-0005-0000-0000-000050AA0000}"/>
    <cellStyle name="注释 9 2 6 2" xfId="24641" xr:uid="{00000000-0005-0000-0000-000051AA0000}"/>
    <cellStyle name="注释 9 2 7" xfId="20331" xr:uid="{00000000-0005-0000-0000-000052AA0000}"/>
    <cellStyle name="注释 9 2 7 2" xfId="24644" xr:uid="{00000000-0005-0000-0000-000053AA0000}"/>
    <cellStyle name="注释 9 2 8" xfId="28411" xr:uid="{00000000-0005-0000-0000-000054AA0000}"/>
    <cellStyle name="注释 9 3" xfId="6703" xr:uid="{00000000-0005-0000-0000-000055AA0000}"/>
    <cellStyle name="注释 9 3 2" xfId="7397" xr:uid="{00000000-0005-0000-0000-000056AA0000}"/>
    <cellStyle name="注释 9 3 2 2" xfId="19576" xr:uid="{00000000-0005-0000-0000-000057AA0000}"/>
    <cellStyle name="注释 9 3 2 2 2" xfId="40836" xr:uid="{00000000-0005-0000-0000-000058AA0000}"/>
    <cellStyle name="注释 9 3 2 3" xfId="19760" xr:uid="{00000000-0005-0000-0000-000059AA0000}"/>
    <cellStyle name="注释 9 3 2 3 2" xfId="40837" xr:uid="{00000000-0005-0000-0000-00005AAA0000}"/>
    <cellStyle name="注释 9 3 2 4" xfId="26398" xr:uid="{00000000-0005-0000-0000-00005BAA0000}"/>
    <cellStyle name="注释 9 3 3" xfId="15107" xr:uid="{00000000-0005-0000-0000-00005CAA0000}"/>
    <cellStyle name="注释 9 3 3 2" xfId="20403" xr:uid="{00000000-0005-0000-0000-00005DAA0000}"/>
    <cellStyle name="注释 9 3 3 2 2" xfId="25797" xr:uid="{00000000-0005-0000-0000-00005EAA0000}"/>
    <cellStyle name="注释 9 3 3 3" xfId="19672" xr:uid="{00000000-0005-0000-0000-00005FAA0000}"/>
    <cellStyle name="注释 9 3 3 3 2" xfId="25799" xr:uid="{00000000-0005-0000-0000-000060AA0000}"/>
    <cellStyle name="注释 9 3 3 4" xfId="40838" xr:uid="{00000000-0005-0000-0000-000061AA0000}"/>
    <cellStyle name="注释 9 3 4" xfId="19571" xr:uid="{00000000-0005-0000-0000-000062AA0000}"/>
    <cellStyle name="注释 9 3 4 2" xfId="40839" xr:uid="{00000000-0005-0000-0000-000063AA0000}"/>
    <cellStyle name="注释 9 3 4 3" xfId="43661" xr:uid="{00000000-0005-0000-0000-000064AA0000}"/>
    <cellStyle name="注释 9 3 5" xfId="19687" xr:uid="{00000000-0005-0000-0000-000065AA0000}"/>
    <cellStyle name="注释 9 3 5 2" xfId="40840" xr:uid="{00000000-0005-0000-0000-000066AA0000}"/>
    <cellStyle name="注释 9 3 5 3" xfId="43662" xr:uid="{00000000-0005-0000-0000-000067AA0000}"/>
    <cellStyle name="注释 9 3 6" xfId="28429" xr:uid="{00000000-0005-0000-0000-000068AA0000}"/>
    <cellStyle name="注释 9 4" xfId="10553" xr:uid="{00000000-0005-0000-0000-000069AA0000}"/>
    <cellStyle name="注释 9 4 2" xfId="20488" xr:uid="{00000000-0005-0000-0000-00006AAA0000}"/>
    <cellStyle name="注释 9 4 2 2" xfId="22489" xr:uid="{00000000-0005-0000-0000-00006BAA0000}"/>
    <cellStyle name="注释 9 4 3" xfId="20086" xr:uid="{00000000-0005-0000-0000-00006CAA0000}"/>
    <cellStyle name="注释 9 4 3 2" xfId="28440" xr:uid="{00000000-0005-0000-0000-00006DAA0000}"/>
    <cellStyle name="注释 9 4 4" xfId="28431" xr:uid="{00000000-0005-0000-0000-00006EAA0000}"/>
    <cellStyle name="注释 9 5" xfId="10453" xr:uid="{00000000-0005-0000-0000-00006FAA0000}"/>
    <cellStyle name="注释 9 5 2" xfId="19675" xr:uid="{00000000-0005-0000-0000-000070AA0000}"/>
    <cellStyle name="注释 9 5 2 2" xfId="28450" xr:uid="{00000000-0005-0000-0000-000071AA0000}"/>
    <cellStyle name="注释 9 5 3" xfId="20032" xr:uid="{00000000-0005-0000-0000-000072AA0000}"/>
    <cellStyle name="注释 9 5 3 2" xfId="28454" xr:uid="{00000000-0005-0000-0000-000073AA0000}"/>
    <cellStyle name="注释 9 5 4" xfId="28448" xr:uid="{00000000-0005-0000-0000-000074AA0000}"/>
    <cellStyle name="注释 9 6" xfId="18249" xr:uid="{00000000-0005-0000-0000-000075AA0000}"/>
    <cellStyle name="注释 9 6 2" xfId="19905" xr:uid="{00000000-0005-0000-0000-000076AA0000}"/>
    <cellStyle name="注释 9 6 2 2" xfId="40842" xr:uid="{00000000-0005-0000-0000-000077AA0000}"/>
    <cellStyle name="注释 9 6 3" xfId="19578" xr:uid="{00000000-0005-0000-0000-000078AA0000}"/>
    <cellStyle name="注释 9 6 3 2" xfId="40843" xr:uid="{00000000-0005-0000-0000-000079AA0000}"/>
    <cellStyle name="注释 9 6 4" xfId="40841" xr:uid="{00000000-0005-0000-0000-00007AAA0000}"/>
    <cellStyle name="注释 9 7" xfId="19558" xr:uid="{00000000-0005-0000-0000-00007BAA0000}"/>
    <cellStyle name="注释 9 7 2" xfId="40844" xr:uid="{00000000-0005-0000-0000-00007CAA0000}"/>
    <cellStyle name="注释 9 8" xfId="20296" xr:uid="{00000000-0005-0000-0000-00007DAA0000}"/>
    <cellStyle name="注释 9 8 2" xfId="39268" xr:uid="{00000000-0005-0000-0000-00007EAA0000}"/>
    <cellStyle name="注释 9 9" xfId="40828" xr:uid="{00000000-0005-0000-0000-00007FAA0000}"/>
    <cellStyle name="资产" xfId="2789" xr:uid="{00000000-0005-0000-0000-000080AA0000}"/>
    <cellStyle name="资产 2" xfId="6783" xr:uid="{00000000-0005-0000-0000-000081AA0000}"/>
    <cellStyle name="资产 2 2" xfId="15108" xr:uid="{00000000-0005-0000-0000-000082AA0000}"/>
    <cellStyle name="资产 2 2 2" xfId="19034" xr:uid="{00000000-0005-0000-0000-000083AA0000}"/>
    <cellStyle name="资产 2 2 2 2" xfId="43666" xr:uid="{00000000-0005-0000-0000-000084AA0000}"/>
    <cellStyle name="资产 2 2 3" xfId="43665" xr:uid="{00000000-0005-0000-0000-000085AA0000}"/>
    <cellStyle name="资产 2 3" xfId="18634" xr:uid="{00000000-0005-0000-0000-000086AA0000}"/>
    <cellStyle name="资产 2 3 2" xfId="41198" xr:uid="{00000000-0005-0000-0000-000087AA0000}"/>
    <cellStyle name="资产 2 4" xfId="43664" xr:uid="{00000000-0005-0000-0000-000088AA0000}"/>
    <cellStyle name="资产 3" xfId="17383" xr:uid="{00000000-0005-0000-0000-000089AA0000}"/>
    <cellStyle name="资产 3 2" xfId="19355" xr:uid="{00000000-0005-0000-0000-00008AAA0000}"/>
    <cellStyle name="资产 3 2 2" xfId="43668" xr:uid="{00000000-0005-0000-0000-00008BAA0000}"/>
    <cellStyle name="资产 3 3" xfId="43667" xr:uid="{00000000-0005-0000-0000-00008CAA0000}"/>
    <cellStyle name="资产 4" xfId="18497" xr:uid="{00000000-0005-0000-0000-00008DAA0000}"/>
    <cellStyle name="资产 4 2" xfId="42727" xr:uid="{00000000-0005-0000-0000-00008EAA0000}"/>
    <cellStyle name="资产 5" xfId="43663" xr:uid="{00000000-0005-0000-0000-00008FAA0000}"/>
    <cellStyle name="콤마 [0]_BOILER-CO1" xfId="2728" xr:uid="{00000000-0005-0000-0000-000090AA0000}"/>
    <cellStyle name="콤마_BOILER-CO1" xfId="3711" xr:uid="{00000000-0005-0000-0000-000091AA0000}"/>
    <cellStyle name="통화 [0]_BOILER-CO1" xfId="856" xr:uid="{00000000-0005-0000-0000-000092AA0000}"/>
    <cellStyle name="통화_BOILER-CO1" xfId="1907" xr:uid="{00000000-0005-0000-0000-000093AA0000}"/>
    <cellStyle name="표준_0N-HANDLING " xfId="3712" xr:uid="{00000000-0005-0000-0000-000094AA0000}"/>
  </cellStyles>
  <dxfs count="1">
    <dxf>
      <font>
        <color rgb="FF9C0006"/>
      </font>
      <fill>
        <patternFill>
          <bgColor rgb="FFFFC7CE"/>
        </patternFill>
      </fill>
    </dxf>
  </dxfs>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5.png"/><Relationship Id="rId5" Type="http://schemas.openxmlformats.org/officeDocument/2006/relationships/image" Target="NULL" TargetMode="External"/><Relationship Id="rId4"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xdr:from>
      <xdr:col>0</xdr:col>
      <xdr:colOff>66040</xdr:colOff>
      <xdr:row>743</xdr:row>
      <xdr:rowOff>0</xdr:rowOff>
    </xdr:from>
    <xdr:to>
      <xdr:col>1</xdr:col>
      <xdr:colOff>133350</xdr:colOff>
      <xdr:row>743</xdr:row>
      <xdr:rowOff>8890</xdr:rowOff>
    </xdr:to>
    <xdr:pic>
      <xdr:nvPicPr>
        <xdr:cNvPr id="2" name="图片 277" descr="中铁LOGO黑白">
          <a:extLst>
            <a:ext uri="{FF2B5EF4-FFF2-40B4-BE49-F238E27FC236}">
              <a16:creationId xmlns:a16="http://schemas.microsoft.com/office/drawing/2014/main" id="{C20B8C2F-8712-4200-BFAC-CB32F0AB64FF}"/>
            </a:ext>
          </a:extLst>
        </xdr:cNvPr>
        <xdr:cNvPicPr>
          <a:picLocks noChangeAspect="1"/>
        </xdr:cNvPicPr>
      </xdr:nvPicPr>
      <xdr:blipFill>
        <a:blip xmlns:r="http://schemas.openxmlformats.org/officeDocument/2006/relationships" r:embed="rId1" cstate="print"/>
        <a:stretch>
          <a:fillRect/>
        </a:stretch>
      </xdr:blipFill>
      <xdr:spPr>
        <a:xfrm>
          <a:off x="66040" y="170627040"/>
          <a:ext cx="440690" cy="8890"/>
        </a:xfrm>
        <a:prstGeom prst="rect">
          <a:avLst/>
        </a:prstGeom>
        <a:noFill/>
        <a:ln w="9525">
          <a:noFill/>
        </a:ln>
      </xdr:spPr>
    </xdr:pic>
    <xdr:clientData/>
  </xdr:twoCellAnchor>
  <xdr:twoCellAnchor>
    <xdr:from>
      <xdr:col>0</xdr:col>
      <xdr:colOff>66040</xdr:colOff>
      <xdr:row>743</xdr:row>
      <xdr:rowOff>0</xdr:rowOff>
    </xdr:from>
    <xdr:to>
      <xdr:col>1</xdr:col>
      <xdr:colOff>133350</xdr:colOff>
      <xdr:row>743</xdr:row>
      <xdr:rowOff>8890</xdr:rowOff>
    </xdr:to>
    <xdr:pic>
      <xdr:nvPicPr>
        <xdr:cNvPr id="3" name="图片 277" descr="中铁LOGO黑白">
          <a:extLst>
            <a:ext uri="{FF2B5EF4-FFF2-40B4-BE49-F238E27FC236}">
              <a16:creationId xmlns:a16="http://schemas.microsoft.com/office/drawing/2014/main" id="{2D6D3A95-7599-46AF-A776-CF9DDADFB026}"/>
            </a:ext>
          </a:extLst>
        </xdr:cNvPr>
        <xdr:cNvPicPr>
          <a:picLocks noChangeAspect="1"/>
        </xdr:cNvPicPr>
      </xdr:nvPicPr>
      <xdr:blipFill>
        <a:blip xmlns:r="http://schemas.openxmlformats.org/officeDocument/2006/relationships" r:embed="rId1" cstate="print"/>
        <a:stretch>
          <a:fillRect/>
        </a:stretch>
      </xdr:blipFill>
      <xdr:spPr>
        <a:xfrm>
          <a:off x="66040" y="170627040"/>
          <a:ext cx="440690" cy="8890"/>
        </a:xfrm>
        <a:prstGeom prst="rect">
          <a:avLst/>
        </a:prstGeom>
        <a:noFill/>
        <a:ln w="9525">
          <a:noFill/>
        </a:ln>
      </xdr:spPr>
    </xdr:pic>
    <xdr:clientData/>
  </xdr:twoCellAnchor>
  <xdr:twoCellAnchor>
    <xdr:from>
      <xdr:col>0</xdr:col>
      <xdr:colOff>66040</xdr:colOff>
      <xdr:row>741</xdr:row>
      <xdr:rowOff>0</xdr:rowOff>
    </xdr:from>
    <xdr:to>
      <xdr:col>1</xdr:col>
      <xdr:colOff>133350</xdr:colOff>
      <xdr:row>741</xdr:row>
      <xdr:rowOff>11430</xdr:rowOff>
    </xdr:to>
    <xdr:pic>
      <xdr:nvPicPr>
        <xdr:cNvPr id="4" name="图片 277" descr="中铁LOGO黑白">
          <a:extLst>
            <a:ext uri="{FF2B5EF4-FFF2-40B4-BE49-F238E27FC236}">
              <a16:creationId xmlns:a16="http://schemas.microsoft.com/office/drawing/2014/main" id="{438AA98F-3518-4460-A484-B138CF4AD8F1}"/>
            </a:ext>
          </a:extLst>
        </xdr:cNvPr>
        <xdr:cNvPicPr>
          <a:picLocks noChangeAspect="1"/>
        </xdr:cNvPicPr>
      </xdr:nvPicPr>
      <xdr:blipFill>
        <a:blip xmlns:r="http://schemas.openxmlformats.org/officeDocument/2006/relationships" r:embed="rId2" cstate="print"/>
        <a:stretch>
          <a:fillRect/>
        </a:stretch>
      </xdr:blipFill>
      <xdr:spPr>
        <a:xfrm>
          <a:off x="66040" y="170169840"/>
          <a:ext cx="440690" cy="11430"/>
        </a:xfrm>
        <a:prstGeom prst="rect">
          <a:avLst/>
        </a:prstGeom>
        <a:noFill/>
        <a:ln w="9525">
          <a:noFill/>
        </a:ln>
      </xdr:spPr>
    </xdr:pic>
    <xdr:clientData/>
  </xdr:twoCellAnchor>
  <xdr:twoCellAnchor>
    <xdr:from>
      <xdr:col>0</xdr:col>
      <xdr:colOff>66040</xdr:colOff>
      <xdr:row>741</xdr:row>
      <xdr:rowOff>0</xdr:rowOff>
    </xdr:from>
    <xdr:to>
      <xdr:col>1</xdr:col>
      <xdr:colOff>133350</xdr:colOff>
      <xdr:row>741</xdr:row>
      <xdr:rowOff>11430</xdr:rowOff>
    </xdr:to>
    <xdr:pic>
      <xdr:nvPicPr>
        <xdr:cNvPr id="5" name="图片 277" descr="中铁LOGO黑白">
          <a:extLst>
            <a:ext uri="{FF2B5EF4-FFF2-40B4-BE49-F238E27FC236}">
              <a16:creationId xmlns:a16="http://schemas.microsoft.com/office/drawing/2014/main" id="{8AEE4D1A-9187-427E-84B5-2295E91FCE4D}"/>
            </a:ext>
          </a:extLst>
        </xdr:cNvPr>
        <xdr:cNvPicPr>
          <a:picLocks noChangeAspect="1"/>
        </xdr:cNvPicPr>
      </xdr:nvPicPr>
      <xdr:blipFill>
        <a:blip xmlns:r="http://schemas.openxmlformats.org/officeDocument/2006/relationships" r:embed="rId2" cstate="print"/>
        <a:stretch>
          <a:fillRect/>
        </a:stretch>
      </xdr:blipFill>
      <xdr:spPr>
        <a:xfrm>
          <a:off x="66040" y="170169840"/>
          <a:ext cx="440690" cy="11430"/>
        </a:xfrm>
        <a:prstGeom prst="rect">
          <a:avLst/>
        </a:prstGeom>
        <a:noFill/>
        <a:ln w="9525">
          <a:noFill/>
        </a:ln>
      </xdr:spPr>
    </xdr:pic>
    <xdr:clientData/>
  </xdr:twoCellAnchor>
  <xdr:twoCellAnchor>
    <xdr:from>
      <xdr:col>0</xdr:col>
      <xdr:colOff>66040</xdr:colOff>
      <xdr:row>744</xdr:row>
      <xdr:rowOff>0</xdr:rowOff>
    </xdr:from>
    <xdr:to>
      <xdr:col>1</xdr:col>
      <xdr:colOff>133350</xdr:colOff>
      <xdr:row>744</xdr:row>
      <xdr:rowOff>9525</xdr:rowOff>
    </xdr:to>
    <xdr:pic>
      <xdr:nvPicPr>
        <xdr:cNvPr id="6" name="图片 277" descr="中铁LOGO黑白">
          <a:extLst>
            <a:ext uri="{FF2B5EF4-FFF2-40B4-BE49-F238E27FC236}">
              <a16:creationId xmlns:a16="http://schemas.microsoft.com/office/drawing/2014/main" id="{6568AF78-E8A7-4F8B-A356-81420A759A5F}"/>
            </a:ext>
          </a:extLst>
        </xdr:cNvPr>
        <xdr:cNvPicPr>
          <a:picLocks noChangeAspect="1"/>
        </xdr:cNvPicPr>
      </xdr:nvPicPr>
      <xdr:blipFill>
        <a:blip xmlns:r="http://schemas.openxmlformats.org/officeDocument/2006/relationships" r:embed="rId1" cstate="print"/>
        <a:stretch>
          <a:fillRect/>
        </a:stretch>
      </xdr:blipFill>
      <xdr:spPr>
        <a:xfrm>
          <a:off x="66040" y="170855640"/>
          <a:ext cx="440690" cy="9525"/>
        </a:xfrm>
        <a:prstGeom prst="rect">
          <a:avLst/>
        </a:prstGeom>
        <a:noFill/>
        <a:ln w="9525">
          <a:noFill/>
        </a:ln>
      </xdr:spPr>
    </xdr:pic>
    <xdr:clientData/>
  </xdr:twoCellAnchor>
  <xdr:twoCellAnchor>
    <xdr:from>
      <xdr:col>0</xdr:col>
      <xdr:colOff>66040</xdr:colOff>
      <xdr:row>741</xdr:row>
      <xdr:rowOff>0</xdr:rowOff>
    </xdr:from>
    <xdr:to>
      <xdr:col>1</xdr:col>
      <xdr:colOff>133350</xdr:colOff>
      <xdr:row>741</xdr:row>
      <xdr:rowOff>11430</xdr:rowOff>
    </xdr:to>
    <xdr:pic>
      <xdr:nvPicPr>
        <xdr:cNvPr id="7" name="图片 277" descr="中铁LOGO黑白">
          <a:extLst>
            <a:ext uri="{FF2B5EF4-FFF2-40B4-BE49-F238E27FC236}">
              <a16:creationId xmlns:a16="http://schemas.microsoft.com/office/drawing/2014/main" id="{508B191C-0997-4DB2-8BF1-C90538BD7ED9}"/>
            </a:ext>
          </a:extLst>
        </xdr:cNvPr>
        <xdr:cNvPicPr>
          <a:picLocks noChangeAspect="1"/>
        </xdr:cNvPicPr>
      </xdr:nvPicPr>
      <xdr:blipFill>
        <a:blip xmlns:r="http://schemas.openxmlformats.org/officeDocument/2006/relationships" r:embed="rId2" cstate="print"/>
        <a:stretch>
          <a:fillRect/>
        </a:stretch>
      </xdr:blipFill>
      <xdr:spPr>
        <a:xfrm>
          <a:off x="66040" y="170169840"/>
          <a:ext cx="440690" cy="11430"/>
        </a:xfrm>
        <a:prstGeom prst="rect">
          <a:avLst/>
        </a:prstGeom>
        <a:noFill/>
        <a:ln w="9525">
          <a:noFill/>
        </a:ln>
      </xdr:spPr>
    </xdr:pic>
    <xdr:clientData/>
  </xdr:twoCellAnchor>
  <xdr:twoCellAnchor>
    <xdr:from>
      <xdr:col>0</xdr:col>
      <xdr:colOff>66040</xdr:colOff>
      <xdr:row>741</xdr:row>
      <xdr:rowOff>0</xdr:rowOff>
    </xdr:from>
    <xdr:to>
      <xdr:col>1</xdr:col>
      <xdr:colOff>133350</xdr:colOff>
      <xdr:row>741</xdr:row>
      <xdr:rowOff>11430</xdr:rowOff>
    </xdr:to>
    <xdr:pic>
      <xdr:nvPicPr>
        <xdr:cNvPr id="8" name="图片 277" descr="中铁LOGO黑白">
          <a:extLst>
            <a:ext uri="{FF2B5EF4-FFF2-40B4-BE49-F238E27FC236}">
              <a16:creationId xmlns:a16="http://schemas.microsoft.com/office/drawing/2014/main" id="{E24DE9E4-77EF-4524-8363-DB1E3691C226}"/>
            </a:ext>
          </a:extLst>
        </xdr:cNvPr>
        <xdr:cNvPicPr>
          <a:picLocks noChangeAspect="1"/>
        </xdr:cNvPicPr>
      </xdr:nvPicPr>
      <xdr:blipFill>
        <a:blip xmlns:r="http://schemas.openxmlformats.org/officeDocument/2006/relationships" r:embed="rId2" cstate="print"/>
        <a:stretch>
          <a:fillRect/>
        </a:stretch>
      </xdr:blipFill>
      <xdr:spPr>
        <a:xfrm>
          <a:off x="66040" y="170169840"/>
          <a:ext cx="440690" cy="11430"/>
        </a:xfrm>
        <a:prstGeom prst="rect">
          <a:avLst/>
        </a:prstGeom>
        <a:noFill/>
        <a:ln w="9525">
          <a:noFill/>
        </a:ln>
      </xdr:spPr>
    </xdr:pic>
    <xdr:clientData/>
  </xdr:twoCellAnchor>
  <xdr:twoCellAnchor>
    <xdr:from>
      <xdr:col>0</xdr:col>
      <xdr:colOff>66040</xdr:colOff>
      <xdr:row>744</xdr:row>
      <xdr:rowOff>0</xdr:rowOff>
    </xdr:from>
    <xdr:to>
      <xdr:col>1</xdr:col>
      <xdr:colOff>133350</xdr:colOff>
      <xdr:row>744</xdr:row>
      <xdr:rowOff>9525</xdr:rowOff>
    </xdr:to>
    <xdr:pic>
      <xdr:nvPicPr>
        <xdr:cNvPr id="9" name="图片 277" descr="中铁LOGO黑白">
          <a:extLst>
            <a:ext uri="{FF2B5EF4-FFF2-40B4-BE49-F238E27FC236}">
              <a16:creationId xmlns:a16="http://schemas.microsoft.com/office/drawing/2014/main" id="{EE9B51E6-F685-4989-BC79-DED221981FD3}"/>
            </a:ext>
          </a:extLst>
        </xdr:cNvPr>
        <xdr:cNvPicPr>
          <a:picLocks noChangeAspect="1"/>
        </xdr:cNvPicPr>
      </xdr:nvPicPr>
      <xdr:blipFill>
        <a:blip xmlns:r="http://schemas.openxmlformats.org/officeDocument/2006/relationships" r:embed="rId1" cstate="print"/>
        <a:stretch>
          <a:fillRect/>
        </a:stretch>
      </xdr:blipFill>
      <xdr:spPr>
        <a:xfrm>
          <a:off x="66040" y="170855640"/>
          <a:ext cx="440690" cy="9525"/>
        </a:xfrm>
        <a:prstGeom prst="rect">
          <a:avLst/>
        </a:prstGeom>
        <a:noFill/>
        <a:ln w="9525">
          <a:noFill/>
        </a:ln>
      </xdr:spPr>
    </xdr:pic>
    <xdr:clientData/>
  </xdr:twoCellAnchor>
  <xdr:twoCellAnchor>
    <xdr:from>
      <xdr:col>0</xdr:col>
      <xdr:colOff>66675</xdr:colOff>
      <xdr:row>749</xdr:row>
      <xdr:rowOff>0</xdr:rowOff>
    </xdr:from>
    <xdr:to>
      <xdr:col>1</xdr:col>
      <xdr:colOff>133350</xdr:colOff>
      <xdr:row>749</xdr:row>
      <xdr:rowOff>10795</xdr:rowOff>
    </xdr:to>
    <xdr:pic>
      <xdr:nvPicPr>
        <xdr:cNvPr id="10" name="图片 277" descr="中铁LOGO黑白">
          <a:extLst>
            <a:ext uri="{FF2B5EF4-FFF2-40B4-BE49-F238E27FC236}">
              <a16:creationId xmlns:a16="http://schemas.microsoft.com/office/drawing/2014/main" id="{C8594DFD-F00C-4C34-9467-5D78DE96CE9B}"/>
            </a:ext>
          </a:extLst>
        </xdr:cNvPr>
        <xdr:cNvPicPr>
          <a:picLocks noChangeAspect="1"/>
        </xdr:cNvPicPr>
      </xdr:nvPicPr>
      <xdr:blipFill>
        <a:blip xmlns:r="http://schemas.openxmlformats.org/officeDocument/2006/relationships" r:embed="rId3" cstate="print"/>
        <a:stretch>
          <a:fillRect/>
        </a:stretch>
      </xdr:blipFill>
      <xdr:spPr>
        <a:xfrm>
          <a:off x="66675" y="171998640"/>
          <a:ext cx="440055" cy="10795"/>
        </a:xfrm>
        <a:prstGeom prst="rect">
          <a:avLst/>
        </a:prstGeom>
        <a:noFill/>
        <a:ln w="9525">
          <a:noFill/>
        </a:ln>
      </xdr:spPr>
    </xdr:pic>
    <xdr:clientData/>
  </xdr:twoCellAnchor>
  <xdr:twoCellAnchor>
    <xdr:from>
      <xdr:col>0</xdr:col>
      <xdr:colOff>66675</xdr:colOff>
      <xdr:row>749</xdr:row>
      <xdr:rowOff>0</xdr:rowOff>
    </xdr:from>
    <xdr:to>
      <xdr:col>1</xdr:col>
      <xdr:colOff>133350</xdr:colOff>
      <xdr:row>749</xdr:row>
      <xdr:rowOff>10795</xdr:rowOff>
    </xdr:to>
    <xdr:pic>
      <xdr:nvPicPr>
        <xdr:cNvPr id="11" name="图片 277" descr="中铁LOGO黑白">
          <a:extLst>
            <a:ext uri="{FF2B5EF4-FFF2-40B4-BE49-F238E27FC236}">
              <a16:creationId xmlns:a16="http://schemas.microsoft.com/office/drawing/2014/main" id="{CF031230-7ECF-4D12-92E4-4F04707B37AE}"/>
            </a:ext>
          </a:extLst>
        </xdr:cNvPr>
        <xdr:cNvPicPr>
          <a:picLocks noChangeAspect="1"/>
        </xdr:cNvPicPr>
      </xdr:nvPicPr>
      <xdr:blipFill>
        <a:blip xmlns:r="http://schemas.openxmlformats.org/officeDocument/2006/relationships" r:embed="rId3" cstate="print"/>
        <a:stretch>
          <a:fillRect/>
        </a:stretch>
      </xdr:blipFill>
      <xdr:spPr>
        <a:xfrm>
          <a:off x="66675" y="171998640"/>
          <a:ext cx="440055" cy="10795"/>
        </a:xfrm>
        <a:prstGeom prst="rect">
          <a:avLst/>
        </a:prstGeom>
        <a:noFill/>
        <a:ln w="9525">
          <a:noFill/>
        </a:ln>
      </xdr:spPr>
    </xdr:pic>
    <xdr:clientData/>
  </xdr:twoCellAnchor>
  <xdr:twoCellAnchor>
    <xdr:from>
      <xdr:col>0</xdr:col>
      <xdr:colOff>66675</xdr:colOff>
      <xdr:row>750</xdr:row>
      <xdr:rowOff>0</xdr:rowOff>
    </xdr:from>
    <xdr:to>
      <xdr:col>1</xdr:col>
      <xdr:colOff>133350</xdr:colOff>
      <xdr:row>750</xdr:row>
      <xdr:rowOff>10795</xdr:rowOff>
    </xdr:to>
    <xdr:pic>
      <xdr:nvPicPr>
        <xdr:cNvPr id="12" name="图片 277" descr="中铁LOGO黑白">
          <a:extLst>
            <a:ext uri="{FF2B5EF4-FFF2-40B4-BE49-F238E27FC236}">
              <a16:creationId xmlns:a16="http://schemas.microsoft.com/office/drawing/2014/main" id="{A54A3496-A71F-469B-BE2F-31CFBCD1B513}"/>
            </a:ext>
          </a:extLst>
        </xdr:cNvPr>
        <xdr:cNvPicPr>
          <a:picLocks noChangeAspect="1"/>
        </xdr:cNvPicPr>
      </xdr:nvPicPr>
      <xdr:blipFill>
        <a:blip xmlns:r="http://schemas.openxmlformats.org/officeDocument/2006/relationships" r:embed="rId3" cstate="print"/>
        <a:stretch>
          <a:fillRect/>
        </a:stretch>
      </xdr:blipFill>
      <xdr:spPr>
        <a:xfrm>
          <a:off x="66675" y="172227240"/>
          <a:ext cx="440055" cy="10795"/>
        </a:xfrm>
        <a:prstGeom prst="rect">
          <a:avLst/>
        </a:prstGeom>
        <a:noFill/>
        <a:ln w="9525">
          <a:noFill/>
        </a:ln>
      </xdr:spPr>
    </xdr:pic>
    <xdr:clientData/>
  </xdr:twoCellAnchor>
  <xdr:twoCellAnchor>
    <xdr:from>
      <xdr:col>0</xdr:col>
      <xdr:colOff>66675</xdr:colOff>
      <xdr:row>750</xdr:row>
      <xdr:rowOff>0</xdr:rowOff>
    </xdr:from>
    <xdr:to>
      <xdr:col>1</xdr:col>
      <xdr:colOff>133350</xdr:colOff>
      <xdr:row>750</xdr:row>
      <xdr:rowOff>10795</xdr:rowOff>
    </xdr:to>
    <xdr:pic>
      <xdr:nvPicPr>
        <xdr:cNvPr id="13" name="图片 277" descr="中铁LOGO黑白">
          <a:extLst>
            <a:ext uri="{FF2B5EF4-FFF2-40B4-BE49-F238E27FC236}">
              <a16:creationId xmlns:a16="http://schemas.microsoft.com/office/drawing/2014/main" id="{0F6450F0-F844-4572-9E24-D984DE3FF958}"/>
            </a:ext>
          </a:extLst>
        </xdr:cNvPr>
        <xdr:cNvPicPr>
          <a:picLocks noChangeAspect="1"/>
        </xdr:cNvPicPr>
      </xdr:nvPicPr>
      <xdr:blipFill>
        <a:blip xmlns:r="http://schemas.openxmlformats.org/officeDocument/2006/relationships" r:embed="rId3" cstate="print"/>
        <a:stretch>
          <a:fillRect/>
        </a:stretch>
      </xdr:blipFill>
      <xdr:spPr>
        <a:xfrm>
          <a:off x="66675" y="172227240"/>
          <a:ext cx="440055" cy="10795"/>
        </a:xfrm>
        <a:prstGeom prst="rect">
          <a:avLst/>
        </a:prstGeom>
        <a:noFill/>
        <a:ln w="9525">
          <a:noFill/>
        </a:ln>
      </xdr:spPr>
    </xdr:pic>
    <xdr:clientData/>
  </xdr:twoCellAnchor>
  <xdr:twoCellAnchor>
    <xdr:from>
      <xdr:col>0</xdr:col>
      <xdr:colOff>66675</xdr:colOff>
      <xdr:row>751</xdr:row>
      <xdr:rowOff>0</xdr:rowOff>
    </xdr:from>
    <xdr:to>
      <xdr:col>1</xdr:col>
      <xdr:colOff>133350</xdr:colOff>
      <xdr:row>751</xdr:row>
      <xdr:rowOff>10795</xdr:rowOff>
    </xdr:to>
    <xdr:pic>
      <xdr:nvPicPr>
        <xdr:cNvPr id="14" name="图片 277" descr="中铁LOGO黑白">
          <a:extLst>
            <a:ext uri="{FF2B5EF4-FFF2-40B4-BE49-F238E27FC236}">
              <a16:creationId xmlns:a16="http://schemas.microsoft.com/office/drawing/2014/main" id="{FFBAEEBE-89DE-457D-BFC7-E2C9652573B9}"/>
            </a:ext>
          </a:extLst>
        </xdr:cNvPr>
        <xdr:cNvPicPr>
          <a:picLocks noChangeAspect="1"/>
        </xdr:cNvPicPr>
      </xdr:nvPicPr>
      <xdr:blipFill>
        <a:blip xmlns:r="http://schemas.openxmlformats.org/officeDocument/2006/relationships" r:embed="rId3" cstate="print"/>
        <a:stretch>
          <a:fillRect/>
        </a:stretch>
      </xdr:blipFill>
      <xdr:spPr>
        <a:xfrm>
          <a:off x="66675" y="172455840"/>
          <a:ext cx="440055" cy="10795"/>
        </a:xfrm>
        <a:prstGeom prst="rect">
          <a:avLst/>
        </a:prstGeom>
        <a:noFill/>
        <a:ln w="9525">
          <a:noFill/>
        </a:ln>
      </xdr:spPr>
    </xdr:pic>
    <xdr:clientData/>
  </xdr:twoCellAnchor>
  <xdr:twoCellAnchor>
    <xdr:from>
      <xdr:col>0</xdr:col>
      <xdr:colOff>66675</xdr:colOff>
      <xdr:row>751</xdr:row>
      <xdr:rowOff>0</xdr:rowOff>
    </xdr:from>
    <xdr:to>
      <xdr:col>1</xdr:col>
      <xdr:colOff>133350</xdr:colOff>
      <xdr:row>751</xdr:row>
      <xdr:rowOff>10795</xdr:rowOff>
    </xdr:to>
    <xdr:pic>
      <xdr:nvPicPr>
        <xdr:cNvPr id="15" name="图片 277" descr="中铁LOGO黑白">
          <a:extLst>
            <a:ext uri="{FF2B5EF4-FFF2-40B4-BE49-F238E27FC236}">
              <a16:creationId xmlns:a16="http://schemas.microsoft.com/office/drawing/2014/main" id="{BFFB9167-1677-4784-9BF5-64D9566E7C69}"/>
            </a:ext>
          </a:extLst>
        </xdr:cNvPr>
        <xdr:cNvPicPr>
          <a:picLocks noChangeAspect="1"/>
        </xdr:cNvPicPr>
      </xdr:nvPicPr>
      <xdr:blipFill>
        <a:blip xmlns:r="http://schemas.openxmlformats.org/officeDocument/2006/relationships" r:embed="rId3" cstate="print"/>
        <a:stretch>
          <a:fillRect/>
        </a:stretch>
      </xdr:blipFill>
      <xdr:spPr>
        <a:xfrm>
          <a:off x="66675" y="172455840"/>
          <a:ext cx="440055" cy="10795"/>
        </a:xfrm>
        <a:prstGeom prst="rect">
          <a:avLst/>
        </a:prstGeom>
        <a:noFill/>
        <a:ln w="9525">
          <a:noFill/>
        </a:ln>
      </xdr:spPr>
    </xdr:pic>
    <xdr:clientData/>
  </xdr:twoCellAnchor>
  <xdr:twoCellAnchor>
    <xdr:from>
      <xdr:col>0</xdr:col>
      <xdr:colOff>66675</xdr:colOff>
      <xdr:row>752</xdr:row>
      <xdr:rowOff>0</xdr:rowOff>
    </xdr:from>
    <xdr:to>
      <xdr:col>1</xdr:col>
      <xdr:colOff>133350</xdr:colOff>
      <xdr:row>752</xdr:row>
      <xdr:rowOff>10795</xdr:rowOff>
    </xdr:to>
    <xdr:pic>
      <xdr:nvPicPr>
        <xdr:cNvPr id="16" name="图片 277" descr="中铁LOGO黑白">
          <a:extLst>
            <a:ext uri="{FF2B5EF4-FFF2-40B4-BE49-F238E27FC236}">
              <a16:creationId xmlns:a16="http://schemas.microsoft.com/office/drawing/2014/main" id="{EC13CEF2-4E7C-44F8-96A6-CD6801CDABC2}"/>
            </a:ext>
          </a:extLst>
        </xdr:cNvPr>
        <xdr:cNvPicPr>
          <a:picLocks noChangeAspect="1"/>
        </xdr:cNvPicPr>
      </xdr:nvPicPr>
      <xdr:blipFill>
        <a:blip xmlns:r="http://schemas.openxmlformats.org/officeDocument/2006/relationships" r:embed="rId3" cstate="print"/>
        <a:stretch>
          <a:fillRect/>
        </a:stretch>
      </xdr:blipFill>
      <xdr:spPr>
        <a:xfrm>
          <a:off x="66675" y="172684440"/>
          <a:ext cx="440055" cy="10795"/>
        </a:xfrm>
        <a:prstGeom prst="rect">
          <a:avLst/>
        </a:prstGeom>
        <a:noFill/>
        <a:ln w="9525">
          <a:noFill/>
        </a:ln>
      </xdr:spPr>
    </xdr:pic>
    <xdr:clientData/>
  </xdr:twoCellAnchor>
  <xdr:twoCellAnchor>
    <xdr:from>
      <xdr:col>0</xdr:col>
      <xdr:colOff>66675</xdr:colOff>
      <xdr:row>752</xdr:row>
      <xdr:rowOff>0</xdr:rowOff>
    </xdr:from>
    <xdr:to>
      <xdr:col>1</xdr:col>
      <xdr:colOff>133350</xdr:colOff>
      <xdr:row>752</xdr:row>
      <xdr:rowOff>10795</xdr:rowOff>
    </xdr:to>
    <xdr:pic>
      <xdr:nvPicPr>
        <xdr:cNvPr id="17" name="图片 277" descr="中铁LOGO黑白">
          <a:extLst>
            <a:ext uri="{FF2B5EF4-FFF2-40B4-BE49-F238E27FC236}">
              <a16:creationId xmlns:a16="http://schemas.microsoft.com/office/drawing/2014/main" id="{F371DB1C-759A-4C75-99B0-FD2EC5199BB9}"/>
            </a:ext>
          </a:extLst>
        </xdr:cNvPr>
        <xdr:cNvPicPr>
          <a:picLocks noChangeAspect="1"/>
        </xdr:cNvPicPr>
      </xdr:nvPicPr>
      <xdr:blipFill>
        <a:blip xmlns:r="http://schemas.openxmlformats.org/officeDocument/2006/relationships" r:embed="rId3" cstate="print"/>
        <a:stretch>
          <a:fillRect/>
        </a:stretch>
      </xdr:blipFill>
      <xdr:spPr>
        <a:xfrm>
          <a:off x="66675" y="172684440"/>
          <a:ext cx="440055" cy="10795"/>
        </a:xfrm>
        <a:prstGeom prst="rect">
          <a:avLst/>
        </a:prstGeom>
        <a:noFill/>
        <a:ln w="9525">
          <a:noFill/>
        </a:ln>
      </xdr:spPr>
    </xdr:pic>
    <xdr:clientData/>
  </xdr:twoCellAnchor>
  <xdr:twoCellAnchor>
    <xdr:from>
      <xdr:col>0</xdr:col>
      <xdr:colOff>66675</xdr:colOff>
      <xdr:row>753</xdr:row>
      <xdr:rowOff>0</xdr:rowOff>
    </xdr:from>
    <xdr:to>
      <xdr:col>1</xdr:col>
      <xdr:colOff>133350</xdr:colOff>
      <xdr:row>753</xdr:row>
      <xdr:rowOff>10795</xdr:rowOff>
    </xdr:to>
    <xdr:pic>
      <xdr:nvPicPr>
        <xdr:cNvPr id="18" name="图片 277" descr="中铁LOGO黑白">
          <a:extLst>
            <a:ext uri="{FF2B5EF4-FFF2-40B4-BE49-F238E27FC236}">
              <a16:creationId xmlns:a16="http://schemas.microsoft.com/office/drawing/2014/main" id="{9D98DBB2-0164-4AC0-A034-85D1FF7F58DC}"/>
            </a:ext>
          </a:extLst>
        </xdr:cNvPr>
        <xdr:cNvPicPr>
          <a:picLocks noChangeAspect="1"/>
        </xdr:cNvPicPr>
      </xdr:nvPicPr>
      <xdr:blipFill>
        <a:blip xmlns:r="http://schemas.openxmlformats.org/officeDocument/2006/relationships" r:embed="rId3" cstate="print"/>
        <a:stretch>
          <a:fillRect/>
        </a:stretch>
      </xdr:blipFill>
      <xdr:spPr>
        <a:xfrm>
          <a:off x="66675" y="172913040"/>
          <a:ext cx="440055" cy="10795"/>
        </a:xfrm>
        <a:prstGeom prst="rect">
          <a:avLst/>
        </a:prstGeom>
        <a:noFill/>
        <a:ln w="9525">
          <a:noFill/>
        </a:ln>
      </xdr:spPr>
    </xdr:pic>
    <xdr:clientData/>
  </xdr:twoCellAnchor>
  <xdr:twoCellAnchor>
    <xdr:from>
      <xdr:col>0</xdr:col>
      <xdr:colOff>66675</xdr:colOff>
      <xdr:row>753</xdr:row>
      <xdr:rowOff>0</xdr:rowOff>
    </xdr:from>
    <xdr:to>
      <xdr:col>1</xdr:col>
      <xdr:colOff>133350</xdr:colOff>
      <xdr:row>753</xdr:row>
      <xdr:rowOff>10795</xdr:rowOff>
    </xdr:to>
    <xdr:pic>
      <xdr:nvPicPr>
        <xdr:cNvPr id="19" name="图片 277" descr="中铁LOGO黑白">
          <a:extLst>
            <a:ext uri="{FF2B5EF4-FFF2-40B4-BE49-F238E27FC236}">
              <a16:creationId xmlns:a16="http://schemas.microsoft.com/office/drawing/2014/main" id="{B4EF1816-E7C6-4E0E-A8D8-DCE9D741BADB}"/>
            </a:ext>
          </a:extLst>
        </xdr:cNvPr>
        <xdr:cNvPicPr>
          <a:picLocks noChangeAspect="1"/>
        </xdr:cNvPicPr>
      </xdr:nvPicPr>
      <xdr:blipFill>
        <a:blip xmlns:r="http://schemas.openxmlformats.org/officeDocument/2006/relationships" r:embed="rId3" cstate="print"/>
        <a:stretch>
          <a:fillRect/>
        </a:stretch>
      </xdr:blipFill>
      <xdr:spPr>
        <a:xfrm>
          <a:off x="66675" y="172913040"/>
          <a:ext cx="440055" cy="10795"/>
        </a:xfrm>
        <a:prstGeom prst="rect">
          <a:avLst/>
        </a:prstGeom>
        <a:noFill/>
        <a:ln w="9525">
          <a:noFill/>
        </a:ln>
      </xdr:spPr>
    </xdr:pic>
    <xdr:clientData/>
  </xdr:twoCellAnchor>
  <xdr:twoCellAnchor>
    <xdr:from>
      <xdr:col>0</xdr:col>
      <xdr:colOff>66675</xdr:colOff>
      <xdr:row>754</xdr:row>
      <xdr:rowOff>0</xdr:rowOff>
    </xdr:from>
    <xdr:to>
      <xdr:col>1</xdr:col>
      <xdr:colOff>133350</xdr:colOff>
      <xdr:row>754</xdr:row>
      <xdr:rowOff>10795</xdr:rowOff>
    </xdr:to>
    <xdr:pic>
      <xdr:nvPicPr>
        <xdr:cNvPr id="20" name="图片 277" descr="中铁LOGO黑白">
          <a:extLst>
            <a:ext uri="{FF2B5EF4-FFF2-40B4-BE49-F238E27FC236}">
              <a16:creationId xmlns:a16="http://schemas.microsoft.com/office/drawing/2014/main" id="{C0035727-C759-4538-A2F6-3FF9DD6C3F61}"/>
            </a:ext>
          </a:extLst>
        </xdr:cNvPr>
        <xdr:cNvPicPr>
          <a:picLocks noChangeAspect="1"/>
        </xdr:cNvPicPr>
      </xdr:nvPicPr>
      <xdr:blipFill>
        <a:blip xmlns:r="http://schemas.openxmlformats.org/officeDocument/2006/relationships" r:embed="rId3" cstate="print"/>
        <a:stretch>
          <a:fillRect/>
        </a:stretch>
      </xdr:blipFill>
      <xdr:spPr>
        <a:xfrm>
          <a:off x="66675" y="173141640"/>
          <a:ext cx="440055" cy="10795"/>
        </a:xfrm>
        <a:prstGeom prst="rect">
          <a:avLst/>
        </a:prstGeom>
        <a:noFill/>
        <a:ln w="9525">
          <a:noFill/>
        </a:ln>
      </xdr:spPr>
    </xdr:pic>
    <xdr:clientData/>
  </xdr:twoCellAnchor>
  <xdr:twoCellAnchor>
    <xdr:from>
      <xdr:col>0</xdr:col>
      <xdr:colOff>66675</xdr:colOff>
      <xdr:row>754</xdr:row>
      <xdr:rowOff>0</xdr:rowOff>
    </xdr:from>
    <xdr:to>
      <xdr:col>1</xdr:col>
      <xdr:colOff>133350</xdr:colOff>
      <xdr:row>754</xdr:row>
      <xdr:rowOff>10795</xdr:rowOff>
    </xdr:to>
    <xdr:pic>
      <xdr:nvPicPr>
        <xdr:cNvPr id="21" name="图片 277" descr="中铁LOGO黑白">
          <a:extLst>
            <a:ext uri="{FF2B5EF4-FFF2-40B4-BE49-F238E27FC236}">
              <a16:creationId xmlns:a16="http://schemas.microsoft.com/office/drawing/2014/main" id="{A6298872-975A-42B8-9EE3-41A37E67873C}"/>
            </a:ext>
          </a:extLst>
        </xdr:cNvPr>
        <xdr:cNvPicPr>
          <a:picLocks noChangeAspect="1"/>
        </xdr:cNvPicPr>
      </xdr:nvPicPr>
      <xdr:blipFill>
        <a:blip xmlns:r="http://schemas.openxmlformats.org/officeDocument/2006/relationships" r:embed="rId3" cstate="print"/>
        <a:stretch>
          <a:fillRect/>
        </a:stretch>
      </xdr:blipFill>
      <xdr:spPr>
        <a:xfrm>
          <a:off x="66675" y="173141640"/>
          <a:ext cx="440055" cy="10795"/>
        </a:xfrm>
        <a:prstGeom prst="rect">
          <a:avLst/>
        </a:prstGeom>
        <a:noFill/>
        <a:ln w="9525">
          <a:noFill/>
        </a:ln>
      </xdr:spPr>
    </xdr:pic>
    <xdr:clientData/>
  </xdr:twoCellAnchor>
  <xdr:twoCellAnchor>
    <xdr:from>
      <xdr:col>0</xdr:col>
      <xdr:colOff>66675</xdr:colOff>
      <xdr:row>755</xdr:row>
      <xdr:rowOff>0</xdr:rowOff>
    </xdr:from>
    <xdr:to>
      <xdr:col>1</xdr:col>
      <xdr:colOff>133350</xdr:colOff>
      <xdr:row>755</xdr:row>
      <xdr:rowOff>10795</xdr:rowOff>
    </xdr:to>
    <xdr:pic>
      <xdr:nvPicPr>
        <xdr:cNvPr id="22" name="图片 277" descr="中铁LOGO黑白">
          <a:extLst>
            <a:ext uri="{FF2B5EF4-FFF2-40B4-BE49-F238E27FC236}">
              <a16:creationId xmlns:a16="http://schemas.microsoft.com/office/drawing/2014/main" id="{4FF27AC2-105A-4B62-9A0F-D975EA898B34}"/>
            </a:ext>
          </a:extLst>
        </xdr:cNvPr>
        <xdr:cNvPicPr>
          <a:picLocks noChangeAspect="1"/>
        </xdr:cNvPicPr>
      </xdr:nvPicPr>
      <xdr:blipFill>
        <a:blip xmlns:r="http://schemas.openxmlformats.org/officeDocument/2006/relationships" r:embed="rId3" cstate="print"/>
        <a:stretch>
          <a:fillRect/>
        </a:stretch>
      </xdr:blipFill>
      <xdr:spPr>
        <a:xfrm>
          <a:off x="66675" y="173370240"/>
          <a:ext cx="440055" cy="10795"/>
        </a:xfrm>
        <a:prstGeom prst="rect">
          <a:avLst/>
        </a:prstGeom>
        <a:noFill/>
        <a:ln w="9525">
          <a:noFill/>
        </a:ln>
      </xdr:spPr>
    </xdr:pic>
    <xdr:clientData/>
  </xdr:twoCellAnchor>
  <xdr:twoCellAnchor>
    <xdr:from>
      <xdr:col>0</xdr:col>
      <xdr:colOff>66675</xdr:colOff>
      <xdr:row>755</xdr:row>
      <xdr:rowOff>0</xdr:rowOff>
    </xdr:from>
    <xdr:to>
      <xdr:col>1</xdr:col>
      <xdr:colOff>133350</xdr:colOff>
      <xdr:row>755</xdr:row>
      <xdr:rowOff>10795</xdr:rowOff>
    </xdr:to>
    <xdr:pic>
      <xdr:nvPicPr>
        <xdr:cNvPr id="23" name="图片 277" descr="中铁LOGO黑白">
          <a:extLst>
            <a:ext uri="{FF2B5EF4-FFF2-40B4-BE49-F238E27FC236}">
              <a16:creationId xmlns:a16="http://schemas.microsoft.com/office/drawing/2014/main" id="{B943CD1F-8DA0-4082-9CAE-AAB68CA88459}"/>
            </a:ext>
          </a:extLst>
        </xdr:cNvPr>
        <xdr:cNvPicPr>
          <a:picLocks noChangeAspect="1"/>
        </xdr:cNvPicPr>
      </xdr:nvPicPr>
      <xdr:blipFill>
        <a:blip xmlns:r="http://schemas.openxmlformats.org/officeDocument/2006/relationships" r:embed="rId3" cstate="print"/>
        <a:stretch>
          <a:fillRect/>
        </a:stretch>
      </xdr:blipFill>
      <xdr:spPr>
        <a:xfrm>
          <a:off x="66675" y="173370240"/>
          <a:ext cx="440055" cy="10795"/>
        </a:xfrm>
        <a:prstGeom prst="rect">
          <a:avLst/>
        </a:prstGeom>
        <a:noFill/>
        <a:ln w="9525">
          <a:noFill/>
        </a:ln>
      </xdr:spPr>
    </xdr:pic>
    <xdr:clientData/>
  </xdr:twoCellAnchor>
  <xdr:twoCellAnchor>
    <xdr:from>
      <xdr:col>0</xdr:col>
      <xdr:colOff>66675</xdr:colOff>
      <xdr:row>756</xdr:row>
      <xdr:rowOff>0</xdr:rowOff>
    </xdr:from>
    <xdr:to>
      <xdr:col>1</xdr:col>
      <xdr:colOff>133350</xdr:colOff>
      <xdr:row>756</xdr:row>
      <xdr:rowOff>10795</xdr:rowOff>
    </xdr:to>
    <xdr:pic>
      <xdr:nvPicPr>
        <xdr:cNvPr id="24" name="图片 277" descr="中铁LOGO黑白">
          <a:extLst>
            <a:ext uri="{FF2B5EF4-FFF2-40B4-BE49-F238E27FC236}">
              <a16:creationId xmlns:a16="http://schemas.microsoft.com/office/drawing/2014/main" id="{47FBC8D6-4CCE-42D4-9565-4D6DCA2B01ED}"/>
            </a:ext>
          </a:extLst>
        </xdr:cNvPr>
        <xdr:cNvPicPr>
          <a:picLocks noChangeAspect="1"/>
        </xdr:cNvPicPr>
      </xdr:nvPicPr>
      <xdr:blipFill>
        <a:blip xmlns:r="http://schemas.openxmlformats.org/officeDocument/2006/relationships" r:embed="rId3" cstate="print"/>
        <a:stretch>
          <a:fillRect/>
        </a:stretch>
      </xdr:blipFill>
      <xdr:spPr>
        <a:xfrm>
          <a:off x="66675" y="173598840"/>
          <a:ext cx="440055" cy="10795"/>
        </a:xfrm>
        <a:prstGeom prst="rect">
          <a:avLst/>
        </a:prstGeom>
        <a:noFill/>
        <a:ln w="9525">
          <a:noFill/>
        </a:ln>
      </xdr:spPr>
    </xdr:pic>
    <xdr:clientData/>
  </xdr:twoCellAnchor>
  <xdr:twoCellAnchor>
    <xdr:from>
      <xdr:col>0</xdr:col>
      <xdr:colOff>66675</xdr:colOff>
      <xdr:row>756</xdr:row>
      <xdr:rowOff>0</xdr:rowOff>
    </xdr:from>
    <xdr:to>
      <xdr:col>1</xdr:col>
      <xdr:colOff>133350</xdr:colOff>
      <xdr:row>756</xdr:row>
      <xdr:rowOff>10795</xdr:rowOff>
    </xdr:to>
    <xdr:pic>
      <xdr:nvPicPr>
        <xdr:cNvPr id="25" name="图片 277" descr="中铁LOGO黑白">
          <a:extLst>
            <a:ext uri="{FF2B5EF4-FFF2-40B4-BE49-F238E27FC236}">
              <a16:creationId xmlns:a16="http://schemas.microsoft.com/office/drawing/2014/main" id="{FADB6A51-305D-4079-A8F9-A817EC41063F}"/>
            </a:ext>
          </a:extLst>
        </xdr:cNvPr>
        <xdr:cNvPicPr>
          <a:picLocks noChangeAspect="1"/>
        </xdr:cNvPicPr>
      </xdr:nvPicPr>
      <xdr:blipFill>
        <a:blip xmlns:r="http://schemas.openxmlformats.org/officeDocument/2006/relationships" r:embed="rId3" cstate="print"/>
        <a:stretch>
          <a:fillRect/>
        </a:stretch>
      </xdr:blipFill>
      <xdr:spPr>
        <a:xfrm>
          <a:off x="66675" y="173598840"/>
          <a:ext cx="440055" cy="10795"/>
        </a:xfrm>
        <a:prstGeom prst="rect">
          <a:avLst/>
        </a:prstGeom>
        <a:noFill/>
        <a:ln w="9525">
          <a:noFill/>
        </a:ln>
      </xdr:spPr>
    </xdr:pic>
    <xdr:clientData/>
  </xdr:twoCellAnchor>
  <xdr:twoCellAnchor>
    <xdr:from>
      <xdr:col>0</xdr:col>
      <xdr:colOff>66675</xdr:colOff>
      <xdr:row>757</xdr:row>
      <xdr:rowOff>0</xdr:rowOff>
    </xdr:from>
    <xdr:to>
      <xdr:col>1</xdr:col>
      <xdr:colOff>133350</xdr:colOff>
      <xdr:row>757</xdr:row>
      <xdr:rowOff>10795</xdr:rowOff>
    </xdr:to>
    <xdr:pic>
      <xdr:nvPicPr>
        <xdr:cNvPr id="26" name="图片 277" descr="中铁LOGO黑白">
          <a:extLst>
            <a:ext uri="{FF2B5EF4-FFF2-40B4-BE49-F238E27FC236}">
              <a16:creationId xmlns:a16="http://schemas.microsoft.com/office/drawing/2014/main" id="{ADA40299-521C-4A1D-8D39-B79CF33BA6D7}"/>
            </a:ext>
          </a:extLst>
        </xdr:cNvPr>
        <xdr:cNvPicPr>
          <a:picLocks noChangeAspect="1"/>
        </xdr:cNvPicPr>
      </xdr:nvPicPr>
      <xdr:blipFill>
        <a:blip xmlns:r="http://schemas.openxmlformats.org/officeDocument/2006/relationships" r:embed="rId3" cstate="print"/>
        <a:stretch>
          <a:fillRect/>
        </a:stretch>
      </xdr:blipFill>
      <xdr:spPr>
        <a:xfrm>
          <a:off x="66675" y="173827440"/>
          <a:ext cx="440055" cy="10795"/>
        </a:xfrm>
        <a:prstGeom prst="rect">
          <a:avLst/>
        </a:prstGeom>
        <a:noFill/>
        <a:ln w="9525">
          <a:noFill/>
        </a:ln>
      </xdr:spPr>
    </xdr:pic>
    <xdr:clientData/>
  </xdr:twoCellAnchor>
  <xdr:twoCellAnchor>
    <xdr:from>
      <xdr:col>0</xdr:col>
      <xdr:colOff>66675</xdr:colOff>
      <xdr:row>757</xdr:row>
      <xdr:rowOff>0</xdr:rowOff>
    </xdr:from>
    <xdr:to>
      <xdr:col>1</xdr:col>
      <xdr:colOff>133350</xdr:colOff>
      <xdr:row>757</xdr:row>
      <xdr:rowOff>10795</xdr:rowOff>
    </xdr:to>
    <xdr:pic>
      <xdr:nvPicPr>
        <xdr:cNvPr id="27" name="图片 277" descr="中铁LOGO黑白">
          <a:extLst>
            <a:ext uri="{FF2B5EF4-FFF2-40B4-BE49-F238E27FC236}">
              <a16:creationId xmlns:a16="http://schemas.microsoft.com/office/drawing/2014/main" id="{6A9E41D8-7E23-49D5-9BD8-BF23F325E2B2}"/>
            </a:ext>
          </a:extLst>
        </xdr:cNvPr>
        <xdr:cNvPicPr>
          <a:picLocks noChangeAspect="1"/>
        </xdr:cNvPicPr>
      </xdr:nvPicPr>
      <xdr:blipFill>
        <a:blip xmlns:r="http://schemas.openxmlformats.org/officeDocument/2006/relationships" r:embed="rId3" cstate="print"/>
        <a:stretch>
          <a:fillRect/>
        </a:stretch>
      </xdr:blipFill>
      <xdr:spPr>
        <a:xfrm>
          <a:off x="66675" y="173827440"/>
          <a:ext cx="440055" cy="10795"/>
        </a:xfrm>
        <a:prstGeom prst="rect">
          <a:avLst/>
        </a:prstGeom>
        <a:noFill/>
        <a:ln w="9525">
          <a:noFill/>
        </a:ln>
      </xdr:spPr>
    </xdr:pic>
    <xdr:clientData/>
  </xdr:twoCellAnchor>
  <xdr:twoCellAnchor>
    <xdr:from>
      <xdr:col>0</xdr:col>
      <xdr:colOff>66675</xdr:colOff>
      <xdr:row>758</xdr:row>
      <xdr:rowOff>0</xdr:rowOff>
    </xdr:from>
    <xdr:to>
      <xdr:col>1</xdr:col>
      <xdr:colOff>133350</xdr:colOff>
      <xdr:row>758</xdr:row>
      <xdr:rowOff>10795</xdr:rowOff>
    </xdr:to>
    <xdr:pic>
      <xdr:nvPicPr>
        <xdr:cNvPr id="28" name="图片 277" descr="中铁LOGO黑白">
          <a:extLst>
            <a:ext uri="{FF2B5EF4-FFF2-40B4-BE49-F238E27FC236}">
              <a16:creationId xmlns:a16="http://schemas.microsoft.com/office/drawing/2014/main" id="{1F42E9CD-C88A-40FF-B7E3-714A3DF831D8}"/>
            </a:ext>
          </a:extLst>
        </xdr:cNvPr>
        <xdr:cNvPicPr>
          <a:picLocks noChangeAspect="1"/>
        </xdr:cNvPicPr>
      </xdr:nvPicPr>
      <xdr:blipFill>
        <a:blip xmlns:r="http://schemas.openxmlformats.org/officeDocument/2006/relationships" r:embed="rId3" cstate="print"/>
        <a:stretch>
          <a:fillRect/>
        </a:stretch>
      </xdr:blipFill>
      <xdr:spPr>
        <a:xfrm>
          <a:off x="66675" y="174056040"/>
          <a:ext cx="440055" cy="10795"/>
        </a:xfrm>
        <a:prstGeom prst="rect">
          <a:avLst/>
        </a:prstGeom>
        <a:noFill/>
        <a:ln w="9525">
          <a:noFill/>
        </a:ln>
      </xdr:spPr>
    </xdr:pic>
    <xdr:clientData/>
  </xdr:twoCellAnchor>
  <xdr:twoCellAnchor>
    <xdr:from>
      <xdr:col>0</xdr:col>
      <xdr:colOff>66675</xdr:colOff>
      <xdr:row>758</xdr:row>
      <xdr:rowOff>0</xdr:rowOff>
    </xdr:from>
    <xdr:to>
      <xdr:col>1</xdr:col>
      <xdr:colOff>133350</xdr:colOff>
      <xdr:row>758</xdr:row>
      <xdr:rowOff>10795</xdr:rowOff>
    </xdr:to>
    <xdr:pic>
      <xdr:nvPicPr>
        <xdr:cNvPr id="29" name="图片 277" descr="中铁LOGO黑白">
          <a:extLst>
            <a:ext uri="{FF2B5EF4-FFF2-40B4-BE49-F238E27FC236}">
              <a16:creationId xmlns:a16="http://schemas.microsoft.com/office/drawing/2014/main" id="{72AF3024-3C27-4B29-97BC-26098495AC35}"/>
            </a:ext>
          </a:extLst>
        </xdr:cNvPr>
        <xdr:cNvPicPr>
          <a:picLocks noChangeAspect="1"/>
        </xdr:cNvPicPr>
      </xdr:nvPicPr>
      <xdr:blipFill>
        <a:blip xmlns:r="http://schemas.openxmlformats.org/officeDocument/2006/relationships" r:embed="rId3" cstate="print"/>
        <a:stretch>
          <a:fillRect/>
        </a:stretch>
      </xdr:blipFill>
      <xdr:spPr>
        <a:xfrm>
          <a:off x="66675" y="174056040"/>
          <a:ext cx="440055" cy="10795"/>
        </a:xfrm>
        <a:prstGeom prst="rect">
          <a:avLst/>
        </a:prstGeom>
        <a:noFill/>
        <a:ln w="9525">
          <a:noFill/>
        </a:ln>
      </xdr:spPr>
    </xdr:pic>
    <xdr:clientData/>
  </xdr:twoCellAnchor>
  <xdr:twoCellAnchor>
    <xdr:from>
      <xdr:col>0</xdr:col>
      <xdr:colOff>66675</xdr:colOff>
      <xdr:row>759</xdr:row>
      <xdr:rowOff>0</xdr:rowOff>
    </xdr:from>
    <xdr:to>
      <xdr:col>1</xdr:col>
      <xdr:colOff>133350</xdr:colOff>
      <xdr:row>759</xdr:row>
      <xdr:rowOff>10795</xdr:rowOff>
    </xdr:to>
    <xdr:pic>
      <xdr:nvPicPr>
        <xdr:cNvPr id="30" name="图片 277" descr="中铁LOGO黑白">
          <a:extLst>
            <a:ext uri="{FF2B5EF4-FFF2-40B4-BE49-F238E27FC236}">
              <a16:creationId xmlns:a16="http://schemas.microsoft.com/office/drawing/2014/main" id="{C8DFE3F2-F3F7-47EE-90E4-55B8B8D2A187}"/>
            </a:ext>
          </a:extLst>
        </xdr:cNvPr>
        <xdr:cNvPicPr>
          <a:picLocks noChangeAspect="1"/>
        </xdr:cNvPicPr>
      </xdr:nvPicPr>
      <xdr:blipFill>
        <a:blip xmlns:r="http://schemas.openxmlformats.org/officeDocument/2006/relationships" r:embed="rId3" cstate="print"/>
        <a:stretch>
          <a:fillRect/>
        </a:stretch>
      </xdr:blipFill>
      <xdr:spPr>
        <a:xfrm>
          <a:off x="66675" y="174284640"/>
          <a:ext cx="440055" cy="10795"/>
        </a:xfrm>
        <a:prstGeom prst="rect">
          <a:avLst/>
        </a:prstGeom>
        <a:noFill/>
        <a:ln w="9525">
          <a:noFill/>
        </a:ln>
      </xdr:spPr>
    </xdr:pic>
    <xdr:clientData/>
  </xdr:twoCellAnchor>
  <xdr:twoCellAnchor>
    <xdr:from>
      <xdr:col>0</xdr:col>
      <xdr:colOff>66675</xdr:colOff>
      <xdr:row>759</xdr:row>
      <xdr:rowOff>0</xdr:rowOff>
    </xdr:from>
    <xdr:to>
      <xdr:col>1</xdr:col>
      <xdr:colOff>133350</xdr:colOff>
      <xdr:row>759</xdr:row>
      <xdr:rowOff>10795</xdr:rowOff>
    </xdr:to>
    <xdr:pic>
      <xdr:nvPicPr>
        <xdr:cNvPr id="31" name="图片 277" descr="中铁LOGO黑白">
          <a:extLst>
            <a:ext uri="{FF2B5EF4-FFF2-40B4-BE49-F238E27FC236}">
              <a16:creationId xmlns:a16="http://schemas.microsoft.com/office/drawing/2014/main" id="{2BD74BEA-B6DD-4001-AF9A-EEE232629D7F}"/>
            </a:ext>
          </a:extLst>
        </xdr:cNvPr>
        <xdr:cNvPicPr>
          <a:picLocks noChangeAspect="1"/>
        </xdr:cNvPicPr>
      </xdr:nvPicPr>
      <xdr:blipFill>
        <a:blip xmlns:r="http://schemas.openxmlformats.org/officeDocument/2006/relationships" r:embed="rId3" cstate="print"/>
        <a:stretch>
          <a:fillRect/>
        </a:stretch>
      </xdr:blipFill>
      <xdr:spPr>
        <a:xfrm>
          <a:off x="66675" y="174284640"/>
          <a:ext cx="440055" cy="10795"/>
        </a:xfrm>
        <a:prstGeom prst="rect">
          <a:avLst/>
        </a:prstGeom>
        <a:noFill/>
        <a:ln w="9525">
          <a:noFill/>
        </a:ln>
      </xdr:spPr>
    </xdr:pic>
    <xdr:clientData/>
  </xdr:twoCellAnchor>
  <xdr:twoCellAnchor>
    <xdr:from>
      <xdr:col>0</xdr:col>
      <xdr:colOff>66675</xdr:colOff>
      <xdr:row>760</xdr:row>
      <xdr:rowOff>0</xdr:rowOff>
    </xdr:from>
    <xdr:to>
      <xdr:col>1</xdr:col>
      <xdr:colOff>133350</xdr:colOff>
      <xdr:row>760</xdr:row>
      <xdr:rowOff>10795</xdr:rowOff>
    </xdr:to>
    <xdr:pic>
      <xdr:nvPicPr>
        <xdr:cNvPr id="32" name="图片 277" descr="中铁LOGO黑白">
          <a:extLst>
            <a:ext uri="{FF2B5EF4-FFF2-40B4-BE49-F238E27FC236}">
              <a16:creationId xmlns:a16="http://schemas.microsoft.com/office/drawing/2014/main" id="{EE95F8E8-D72B-41D7-876B-86045E58931E}"/>
            </a:ext>
          </a:extLst>
        </xdr:cNvPr>
        <xdr:cNvPicPr>
          <a:picLocks noChangeAspect="1"/>
        </xdr:cNvPicPr>
      </xdr:nvPicPr>
      <xdr:blipFill>
        <a:blip xmlns:r="http://schemas.openxmlformats.org/officeDocument/2006/relationships" r:embed="rId3" cstate="print"/>
        <a:stretch>
          <a:fillRect/>
        </a:stretch>
      </xdr:blipFill>
      <xdr:spPr>
        <a:xfrm>
          <a:off x="66675" y="174513240"/>
          <a:ext cx="440055" cy="10795"/>
        </a:xfrm>
        <a:prstGeom prst="rect">
          <a:avLst/>
        </a:prstGeom>
        <a:noFill/>
        <a:ln w="9525">
          <a:noFill/>
        </a:ln>
      </xdr:spPr>
    </xdr:pic>
    <xdr:clientData/>
  </xdr:twoCellAnchor>
  <xdr:twoCellAnchor>
    <xdr:from>
      <xdr:col>0</xdr:col>
      <xdr:colOff>66675</xdr:colOff>
      <xdr:row>760</xdr:row>
      <xdr:rowOff>0</xdr:rowOff>
    </xdr:from>
    <xdr:to>
      <xdr:col>1</xdr:col>
      <xdr:colOff>133350</xdr:colOff>
      <xdr:row>760</xdr:row>
      <xdr:rowOff>10795</xdr:rowOff>
    </xdr:to>
    <xdr:pic>
      <xdr:nvPicPr>
        <xdr:cNvPr id="33" name="图片 277" descr="中铁LOGO黑白">
          <a:extLst>
            <a:ext uri="{FF2B5EF4-FFF2-40B4-BE49-F238E27FC236}">
              <a16:creationId xmlns:a16="http://schemas.microsoft.com/office/drawing/2014/main" id="{CFC07BD3-0638-4B29-8026-DB7FDEC8D813}"/>
            </a:ext>
          </a:extLst>
        </xdr:cNvPr>
        <xdr:cNvPicPr>
          <a:picLocks noChangeAspect="1"/>
        </xdr:cNvPicPr>
      </xdr:nvPicPr>
      <xdr:blipFill>
        <a:blip xmlns:r="http://schemas.openxmlformats.org/officeDocument/2006/relationships" r:embed="rId3" cstate="print"/>
        <a:stretch>
          <a:fillRect/>
        </a:stretch>
      </xdr:blipFill>
      <xdr:spPr>
        <a:xfrm>
          <a:off x="66675" y="174513240"/>
          <a:ext cx="440055" cy="10795"/>
        </a:xfrm>
        <a:prstGeom prst="rect">
          <a:avLst/>
        </a:prstGeom>
        <a:noFill/>
        <a:ln w="9525">
          <a:noFill/>
        </a:ln>
      </xdr:spPr>
    </xdr:pic>
    <xdr:clientData/>
  </xdr:twoCellAnchor>
  <xdr:twoCellAnchor>
    <xdr:from>
      <xdr:col>0</xdr:col>
      <xdr:colOff>66675</xdr:colOff>
      <xdr:row>761</xdr:row>
      <xdr:rowOff>0</xdr:rowOff>
    </xdr:from>
    <xdr:to>
      <xdr:col>1</xdr:col>
      <xdr:colOff>133350</xdr:colOff>
      <xdr:row>761</xdr:row>
      <xdr:rowOff>10795</xdr:rowOff>
    </xdr:to>
    <xdr:pic>
      <xdr:nvPicPr>
        <xdr:cNvPr id="34" name="图片 277" descr="中铁LOGO黑白">
          <a:extLst>
            <a:ext uri="{FF2B5EF4-FFF2-40B4-BE49-F238E27FC236}">
              <a16:creationId xmlns:a16="http://schemas.microsoft.com/office/drawing/2014/main" id="{F558837F-D7F0-47EF-951E-F3B8716D82BD}"/>
            </a:ext>
          </a:extLst>
        </xdr:cNvPr>
        <xdr:cNvPicPr>
          <a:picLocks noChangeAspect="1"/>
        </xdr:cNvPicPr>
      </xdr:nvPicPr>
      <xdr:blipFill>
        <a:blip xmlns:r="http://schemas.openxmlformats.org/officeDocument/2006/relationships" r:embed="rId3" cstate="print"/>
        <a:stretch>
          <a:fillRect/>
        </a:stretch>
      </xdr:blipFill>
      <xdr:spPr>
        <a:xfrm>
          <a:off x="66675" y="174741840"/>
          <a:ext cx="440055" cy="10795"/>
        </a:xfrm>
        <a:prstGeom prst="rect">
          <a:avLst/>
        </a:prstGeom>
        <a:noFill/>
        <a:ln w="9525">
          <a:noFill/>
        </a:ln>
      </xdr:spPr>
    </xdr:pic>
    <xdr:clientData/>
  </xdr:twoCellAnchor>
  <xdr:twoCellAnchor>
    <xdr:from>
      <xdr:col>0</xdr:col>
      <xdr:colOff>66675</xdr:colOff>
      <xdr:row>761</xdr:row>
      <xdr:rowOff>0</xdr:rowOff>
    </xdr:from>
    <xdr:to>
      <xdr:col>1</xdr:col>
      <xdr:colOff>133350</xdr:colOff>
      <xdr:row>761</xdr:row>
      <xdr:rowOff>10795</xdr:rowOff>
    </xdr:to>
    <xdr:pic>
      <xdr:nvPicPr>
        <xdr:cNvPr id="35" name="图片 277" descr="中铁LOGO黑白">
          <a:extLst>
            <a:ext uri="{FF2B5EF4-FFF2-40B4-BE49-F238E27FC236}">
              <a16:creationId xmlns:a16="http://schemas.microsoft.com/office/drawing/2014/main" id="{07B06EA2-B67D-430D-AD87-0F341CA6567E}"/>
            </a:ext>
          </a:extLst>
        </xdr:cNvPr>
        <xdr:cNvPicPr>
          <a:picLocks noChangeAspect="1"/>
        </xdr:cNvPicPr>
      </xdr:nvPicPr>
      <xdr:blipFill>
        <a:blip xmlns:r="http://schemas.openxmlformats.org/officeDocument/2006/relationships" r:embed="rId3" cstate="print"/>
        <a:stretch>
          <a:fillRect/>
        </a:stretch>
      </xdr:blipFill>
      <xdr:spPr>
        <a:xfrm>
          <a:off x="66675" y="174741840"/>
          <a:ext cx="440055" cy="10795"/>
        </a:xfrm>
        <a:prstGeom prst="rect">
          <a:avLst/>
        </a:prstGeom>
        <a:noFill/>
        <a:ln w="9525">
          <a:noFill/>
        </a:ln>
      </xdr:spPr>
    </xdr:pic>
    <xdr:clientData/>
  </xdr:twoCellAnchor>
  <xdr:twoCellAnchor>
    <xdr:from>
      <xdr:col>0</xdr:col>
      <xdr:colOff>66675</xdr:colOff>
      <xdr:row>762</xdr:row>
      <xdr:rowOff>0</xdr:rowOff>
    </xdr:from>
    <xdr:to>
      <xdr:col>1</xdr:col>
      <xdr:colOff>133350</xdr:colOff>
      <xdr:row>762</xdr:row>
      <xdr:rowOff>10795</xdr:rowOff>
    </xdr:to>
    <xdr:pic>
      <xdr:nvPicPr>
        <xdr:cNvPr id="36" name="图片 277" descr="中铁LOGO黑白">
          <a:extLst>
            <a:ext uri="{FF2B5EF4-FFF2-40B4-BE49-F238E27FC236}">
              <a16:creationId xmlns:a16="http://schemas.microsoft.com/office/drawing/2014/main" id="{11187DB9-9F68-4336-A0B0-89583F50CD12}"/>
            </a:ext>
          </a:extLst>
        </xdr:cNvPr>
        <xdr:cNvPicPr>
          <a:picLocks noChangeAspect="1"/>
        </xdr:cNvPicPr>
      </xdr:nvPicPr>
      <xdr:blipFill>
        <a:blip xmlns:r="http://schemas.openxmlformats.org/officeDocument/2006/relationships" r:embed="rId3" cstate="print"/>
        <a:stretch>
          <a:fillRect/>
        </a:stretch>
      </xdr:blipFill>
      <xdr:spPr>
        <a:xfrm>
          <a:off x="66675" y="174970440"/>
          <a:ext cx="440055" cy="10795"/>
        </a:xfrm>
        <a:prstGeom prst="rect">
          <a:avLst/>
        </a:prstGeom>
        <a:noFill/>
        <a:ln w="9525">
          <a:noFill/>
        </a:ln>
      </xdr:spPr>
    </xdr:pic>
    <xdr:clientData/>
  </xdr:twoCellAnchor>
  <xdr:twoCellAnchor>
    <xdr:from>
      <xdr:col>0</xdr:col>
      <xdr:colOff>66675</xdr:colOff>
      <xdr:row>762</xdr:row>
      <xdr:rowOff>0</xdr:rowOff>
    </xdr:from>
    <xdr:to>
      <xdr:col>1</xdr:col>
      <xdr:colOff>133350</xdr:colOff>
      <xdr:row>762</xdr:row>
      <xdr:rowOff>10795</xdr:rowOff>
    </xdr:to>
    <xdr:pic>
      <xdr:nvPicPr>
        <xdr:cNvPr id="37" name="图片 277" descr="中铁LOGO黑白">
          <a:extLst>
            <a:ext uri="{FF2B5EF4-FFF2-40B4-BE49-F238E27FC236}">
              <a16:creationId xmlns:a16="http://schemas.microsoft.com/office/drawing/2014/main" id="{EDFCDC03-84AB-45A3-9D5B-A7C40F85A6D0}"/>
            </a:ext>
          </a:extLst>
        </xdr:cNvPr>
        <xdr:cNvPicPr>
          <a:picLocks noChangeAspect="1"/>
        </xdr:cNvPicPr>
      </xdr:nvPicPr>
      <xdr:blipFill>
        <a:blip xmlns:r="http://schemas.openxmlformats.org/officeDocument/2006/relationships" r:embed="rId3" cstate="print"/>
        <a:stretch>
          <a:fillRect/>
        </a:stretch>
      </xdr:blipFill>
      <xdr:spPr>
        <a:xfrm>
          <a:off x="66675" y="174970440"/>
          <a:ext cx="440055" cy="10795"/>
        </a:xfrm>
        <a:prstGeom prst="rect">
          <a:avLst/>
        </a:prstGeom>
        <a:noFill/>
        <a:ln w="9525">
          <a:noFill/>
        </a:ln>
      </xdr:spPr>
    </xdr:pic>
    <xdr:clientData/>
  </xdr:twoCellAnchor>
  <xdr:twoCellAnchor>
    <xdr:from>
      <xdr:col>0</xdr:col>
      <xdr:colOff>66675</xdr:colOff>
      <xdr:row>763</xdr:row>
      <xdr:rowOff>0</xdr:rowOff>
    </xdr:from>
    <xdr:to>
      <xdr:col>1</xdr:col>
      <xdr:colOff>133350</xdr:colOff>
      <xdr:row>763</xdr:row>
      <xdr:rowOff>10795</xdr:rowOff>
    </xdr:to>
    <xdr:pic>
      <xdr:nvPicPr>
        <xdr:cNvPr id="38" name="图片 277" descr="中铁LOGO黑白">
          <a:extLst>
            <a:ext uri="{FF2B5EF4-FFF2-40B4-BE49-F238E27FC236}">
              <a16:creationId xmlns:a16="http://schemas.microsoft.com/office/drawing/2014/main" id="{93C8F759-32DA-46C0-A477-35781AC12AEC}"/>
            </a:ext>
          </a:extLst>
        </xdr:cNvPr>
        <xdr:cNvPicPr>
          <a:picLocks noChangeAspect="1"/>
        </xdr:cNvPicPr>
      </xdr:nvPicPr>
      <xdr:blipFill>
        <a:blip xmlns:r="http://schemas.openxmlformats.org/officeDocument/2006/relationships" r:embed="rId3" cstate="print"/>
        <a:stretch>
          <a:fillRect/>
        </a:stretch>
      </xdr:blipFill>
      <xdr:spPr>
        <a:xfrm>
          <a:off x="66675" y="175199040"/>
          <a:ext cx="440055" cy="10795"/>
        </a:xfrm>
        <a:prstGeom prst="rect">
          <a:avLst/>
        </a:prstGeom>
        <a:noFill/>
        <a:ln w="9525">
          <a:noFill/>
        </a:ln>
      </xdr:spPr>
    </xdr:pic>
    <xdr:clientData/>
  </xdr:twoCellAnchor>
  <xdr:twoCellAnchor>
    <xdr:from>
      <xdr:col>0</xdr:col>
      <xdr:colOff>66675</xdr:colOff>
      <xdr:row>763</xdr:row>
      <xdr:rowOff>0</xdr:rowOff>
    </xdr:from>
    <xdr:to>
      <xdr:col>1</xdr:col>
      <xdr:colOff>133350</xdr:colOff>
      <xdr:row>763</xdr:row>
      <xdr:rowOff>10795</xdr:rowOff>
    </xdr:to>
    <xdr:pic>
      <xdr:nvPicPr>
        <xdr:cNvPr id="39" name="图片 277" descr="中铁LOGO黑白">
          <a:extLst>
            <a:ext uri="{FF2B5EF4-FFF2-40B4-BE49-F238E27FC236}">
              <a16:creationId xmlns:a16="http://schemas.microsoft.com/office/drawing/2014/main" id="{9C4E3053-42B4-464C-B5E8-DAFF719B1112}"/>
            </a:ext>
          </a:extLst>
        </xdr:cNvPr>
        <xdr:cNvPicPr>
          <a:picLocks noChangeAspect="1"/>
        </xdr:cNvPicPr>
      </xdr:nvPicPr>
      <xdr:blipFill>
        <a:blip xmlns:r="http://schemas.openxmlformats.org/officeDocument/2006/relationships" r:embed="rId3" cstate="print"/>
        <a:stretch>
          <a:fillRect/>
        </a:stretch>
      </xdr:blipFill>
      <xdr:spPr>
        <a:xfrm>
          <a:off x="66675" y="175199040"/>
          <a:ext cx="440055" cy="10795"/>
        </a:xfrm>
        <a:prstGeom prst="rect">
          <a:avLst/>
        </a:prstGeom>
        <a:noFill/>
        <a:ln w="9525">
          <a:noFill/>
        </a:ln>
      </xdr:spPr>
    </xdr:pic>
    <xdr:clientData/>
  </xdr:twoCellAnchor>
  <xdr:twoCellAnchor>
    <xdr:from>
      <xdr:col>0</xdr:col>
      <xdr:colOff>66675</xdr:colOff>
      <xdr:row>764</xdr:row>
      <xdr:rowOff>0</xdr:rowOff>
    </xdr:from>
    <xdr:to>
      <xdr:col>1</xdr:col>
      <xdr:colOff>133350</xdr:colOff>
      <xdr:row>764</xdr:row>
      <xdr:rowOff>10795</xdr:rowOff>
    </xdr:to>
    <xdr:pic>
      <xdr:nvPicPr>
        <xdr:cNvPr id="40" name="图片 277" descr="中铁LOGO黑白">
          <a:extLst>
            <a:ext uri="{FF2B5EF4-FFF2-40B4-BE49-F238E27FC236}">
              <a16:creationId xmlns:a16="http://schemas.microsoft.com/office/drawing/2014/main" id="{14E5F466-AA86-4E78-8294-FE2650F74838}"/>
            </a:ext>
          </a:extLst>
        </xdr:cNvPr>
        <xdr:cNvPicPr>
          <a:picLocks noChangeAspect="1"/>
        </xdr:cNvPicPr>
      </xdr:nvPicPr>
      <xdr:blipFill>
        <a:blip xmlns:r="http://schemas.openxmlformats.org/officeDocument/2006/relationships" r:embed="rId3" cstate="print"/>
        <a:stretch>
          <a:fillRect/>
        </a:stretch>
      </xdr:blipFill>
      <xdr:spPr>
        <a:xfrm>
          <a:off x="66675" y="175427640"/>
          <a:ext cx="440055" cy="10795"/>
        </a:xfrm>
        <a:prstGeom prst="rect">
          <a:avLst/>
        </a:prstGeom>
        <a:noFill/>
        <a:ln w="9525">
          <a:noFill/>
        </a:ln>
      </xdr:spPr>
    </xdr:pic>
    <xdr:clientData/>
  </xdr:twoCellAnchor>
  <xdr:twoCellAnchor>
    <xdr:from>
      <xdr:col>0</xdr:col>
      <xdr:colOff>66675</xdr:colOff>
      <xdr:row>764</xdr:row>
      <xdr:rowOff>0</xdr:rowOff>
    </xdr:from>
    <xdr:to>
      <xdr:col>1</xdr:col>
      <xdr:colOff>133350</xdr:colOff>
      <xdr:row>764</xdr:row>
      <xdr:rowOff>10795</xdr:rowOff>
    </xdr:to>
    <xdr:pic>
      <xdr:nvPicPr>
        <xdr:cNvPr id="41" name="图片 277" descr="中铁LOGO黑白">
          <a:extLst>
            <a:ext uri="{FF2B5EF4-FFF2-40B4-BE49-F238E27FC236}">
              <a16:creationId xmlns:a16="http://schemas.microsoft.com/office/drawing/2014/main" id="{028956FA-611D-4738-8BBD-45BED5107398}"/>
            </a:ext>
          </a:extLst>
        </xdr:cNvPr>
        <xdr:cNvPicPr>
          <a:picLocks noChangeAspect="1"/>
        </xdr:cNvPicPr>
      </xdr:nvPicPr>
      <xdr:blipFill>
        <a:blip xmlns:r="http://schemas.openxmlformats.org/officeDocument/2006/relationships" r:embed="rId3" cstate="print"/>
        <a:stretch>
          <a:fillRect/>
        </a:stretch>
      </xdr:blipFill>
      <xdr:spPr>
        <a:xfrm>
          <a:off x="66675" y="175427640"/>
          <a:ext cx="440055" cy="10795"/>
        </a:xfrm>
        <a:prstGeom prst="rect">
          <a:avLst/>
        </a:prstGeom>
        <a:noFill/>
        <a:ln w="9525">
          <a:noFill/>
        </a:ln>
      </xdr:spPr>
    </xdr:pic>
    <xdr:clientData/>
  </xdr:twoCellAnchor>
  <xdr:twoCellAnchor>
    <xdr:from>
      <xdr:col>0</xdr:col>
      <xdr:colOff>66675</xdr:colOff>
      <xdr:row>765</xdr:row>
      <xdr:rowOff>0</xdr:rowOff>
    </xdr:from>
    <xdr:to>
      <xdr:col>1</xdr:col>
      <xdr:colOff>133350</xdr:colOff>
      <xdr:row>765</xdr:row>
      <xdr:rowOff>10795</xdr:rowOff>
    </xdr:to>
    <xdr:pic>
      <xdr:nvPicPr>
        <xdr:cNvPr id="42" name="图片 277" descr="中铁LOGO黑白">
          <a:extLst>
            <a:ext uri="{FF2B5EF4-FFF2-40B4-BE49-F238E27FC236}">
              <a16:creationId xmlns:a16="http://schemas.microsoft.com/office/drawing/2014/main" id="{B95FCFC9-FF36-4B8B-B3A5-ADB659FB1E7C}"/>
            </a:ext>
          </a:extLst>
        </xdr:cNvPr>
        <xdr:cNvPicPr>
          <a:picLocks noChangeAspect="1"/>
        </xdr:cNvPicPr>
      </xdr:nvPicPr>
      <xdr:blipFill>
        <a:blip xmlns:r="http://schemas.openxmlformats.org/officeDocument/2006/relationships" r:embed="rId3" cstate="print"/>
        <a:stretch>
          <a:fillRect/>
        </a:stretch>
      </xdr:blipFill>
      <xdr:spPr>
        <a:xfrm>
          <a:off x="66675" y="175656240"/>
          <a:ext cx="440055" cy="10795"/>
        </a:xfrm>
        <a:prstGeom prst="rect">
          <a:avLst/>
        </a:prstGeom>
        <a:noFill/>
        <a:ln w="9525">
          <a:noFill/>
        </a:ln>
      </xdr:spPr>
    </xdr:pic>
    <xdr:clientData/>
  </xdr:twoCellAnchor>
  <xdr:twoCellAnchor>
    <xdr:from>
      <xdr:col>0</xdr:col>
      <xdr:colOff>66675</xdr:colOff>
      <xdr:row>765</xdr:row>
      <xdr:rowOff>0</xdr:rowOff>
    </xdr:from>
    <xdr:to>
      <xdr:col>1</xdr:col>
      <xdr:colOff>133350</xdr:colOff>
      <xdr:row>765</xdr:row>
      <xdr:rowOff>10795</xdr:rowOff>
    </xdr:to>
    <xdr:pic>
      <xdr:nvPicPr>
        <xdr:cNvPr id="43" name="图片 277" descr="中铁LOGO黑白">
          <a:extLst>
            <a:ext uri="{FF2B5EF4-FFF2-40B4-BE49-F238E27FC236}">
              <a16:creationId xmlns:a16="http://schemas.microsoft.com/office/drawing/2014/main" id="{DD818C4F-05E9-466A-A048-CF1990D6271E}"/>
            </a:ext>
          </a:extLst>
        </xdr:cNvPr>
        <xdr:cNvPicPr>
          <a:picLocks noChangeAspect="1"/>
        </xdr:cNvPicPr>
      </xdr:nvPicPr>
      <xdr:blipFill>
        <a:blip xmlns:r="http://schemas.openxmlformats.org/officeDocument/2006/relationships" r:embed="rId3" cstate="print"/>
        <a:stretch>
          <a:fillRect/>
        </a:stretch>
      </xdr:blipFill>
      <xdr:spPr>
        <a:xfrm>
          <a:off x="66675" y="175656240"/>
          <a:ext cx="440055" cy="10795"/>
        </a:xfrm>
        <a:prstGeom prst="rect">
          <a:avLst/>
        </a:prstGeom>
        <a:noFill/>
        <a:ln w="9525">
          <a:noFill/>
        </a:ln>
      </xdr:spPr>
    </xdr:pic>
    <xdr:clientData/>
  </xdr:twoCellAnchor>
  <xdr:twoCellAnchor editAs="oneCell">
    <xdr:from>
      <xdr:col>2</xdr:col>
      <xdr:colOff>0</xdr:colOff>
      <xdr:row>191</xdr:row>
      <xdr:rowOff>0</xdr:rowOff>
    </xdr:from>
    <xdr:to>
      <xdr:col>2</xdr:col>
      <xdr:colOff>411480</xdr:colOff>
      <xdr:row>191</xdr:row>
      <xdr:rowOff>15240</xdr:rowOff>
    </xdr:to>
    <xdr:pic>
      <xdr:nvPicPr>
        <xdr:cNvPr id="44" name="图片 43">
          <a:extLst>
            <a:ext uri="{FF2B5EF4-FFF2-40B4-BE49-F238E27FC236}">
              <a16:creationId xmlns:a16="http://schemas.microsoft.com/office/drawing/2014/main" id="{135778FE-1DD4-4B9D-9859-FF63AAC7D727}"/>
            </a:ext>
          </a:extLst>
        </xdr:cNvPr>
        <xdr:cNvPicPr>
          <a:picLocks noChangeAspect="1"/>
        </xdr:cNvPicPr>
      </xdr:nvPicPr>
      <xdr:blipFill>
        <a:blip xmlns:r="http://schemas.openxmlformats.org/officeDocument/2006/relationships" r:embed="rId4" r:link="rId5"/>
        <a:stretch>
          <a:fillRect/>
        </a:stretch>
      </xdr:blipFill>
      <xdr:spPr>
        <a:xfrm>
          <a:off x="1798320" y="44439840"/>
          <a:ext cx="411480" cy="15240"/>
        </a:xfrm>
        <a:prstGeom prst="rect">
          <a:avLst/>
        </a:prstGeom>
        <a:noFill/>
        <a:ln w="9525">
          <a:noFill/>
        </a:ln>
      </xdr:spPr>
    </xdr:pic>
    <xdr:clientData/>
  </xdr:twoCellAnchor>
  <xdr:twoCellAnchor>
    <xdr:from>
      <xdr:col>1</xdr:col>
      <xdr:colOff>66675</xdr:colOff>
      <xdr:row>653</xdr:row>
      <xdr:rowOff>0</xdr:rowOff>
    </xdr:from>
    <xdr:to>
      <xdr:col>1</xdr:col>
      <xdr:colOff>133350</xdr:colOff>
      <xdr:row>653</xdr:row>
      <xdr:rowOff>9525</xdr:rowOff>
    </xdr:to>
    <xdr:pic>
      <xdr:nvPicPr>
        <xdr:cNvPr id="45" name="图片 277" descr="中铁LOGO黑白">
          <a:extLst>
            <a:ext uri="{FF2B5EF4-FFF2-40B4-BE49-F238E27FC236}">
              <a16:creationId xmlns:a16="http://schemas.microsoft.com/office/drawing/2014/main" id="{5C70D281-D07A-4E3B-9A60-AEC694F81AEE}"/>
            </a:ext>
          </a:extLst>
        </xdr:cNvPr>
        <xdr:cNvPicPr>
          <a:picLocks noChangeAspect="1"/>
        </xdr:cNvPicPr>
      </xdr:nvPicPr>
      <xdr:blipFill>
        <a:blip xmlns:r="http://schemas.openxmlformats.org/officeDocument/2006/relationships" r:embed="rId6"/>
        <a:srcRect/>
        <a:stretch>
          <a:fillRect/>
        </a:stretch>
      </xdr:blipFill>
      <xdr:spPr bwMode="auto">
        <a:xfrm>
          <a:off x="440055" y="150053040"/>
          <a:ext cx="66675" cy="9525"/>
        </a:xfrm>
        <a:prstGeom prst="rect">
          <a:avLst/>
        </a:prstGeom>
        <a:noFill/>
        <a:ln w="9525">
          <a:noFill/>
          <a:miter lim="800000"/>
          <a:headEnd/>
          <a:tailEnd/>
        </a:ln>
      </xdr:spPr>
    </xdr:pic>
    <xdr:clientData/>
  </xdr:twoCellAnchor>
  <xdr:twoCellAnchor>
    <xdr:from>
      <xdr:col>1</xdr:col>
      <xdr:colOff>66675</xdr:colOff>
      <xdr:row>653</xdr:row>
      <xdr:rowOff>0</xdr:rowOff>
    </xdr:from>
    <xdr:to>
      <xdr:col>1</xdr:col>
      <xdr:colOff>133350</xdr:colOff>
      <xdr:row>653</xdr:row>
      <xdr:rowOff>9525</xdr:rowOff>
    </xdr:to>
    <xdr:pic>
      <xdr:nvPicPr>
        <xdr:cNvPr id="46" name="图片 277" descr="中铁LOGO黑白">
          <a:extLst>
            <a:ext uri="{FF2B5EF4-FFF2-40B4-BE49-F238E27FC236}">
              <a16:creationId xmlns:a16="http://schemas.microsoft.com/office/drawing/2014/main" id="{E9457133-62D4-4D65-A4A6-F98ECDC05E7F}"/>
            </a:ext>
          </a:extLst>
        </xdr:cNvPr>
        <xdr:cNvPicPr>
          <a:picLocks noChangeAspect="1"/>
        </xdr:cNvPicPr>
      </xdr:nvPicPr>
      <xdr:blipFill>
        <a:blip xmlns:r="http://schemas.openxmlformats.org/officeDocument/2006/relationships" r:embed="rId6"/>
        <a:srcRect/>
        <a:stretch>
          <a:fillRect/>
        </a:stretch>
      </xdr:blipFill>
      <xdr:spPr bwMode="auto">
        <a:xfrm>
          <a:off x="440055" y="150053040"/>
          <a:ext cx="66675" cy="9525"/>
        </a:xfrm>
        <a:prstGeom prst="rect">
          <a:avLst/>
        </a:prstGeom>
        <a:noFill/>
        <a:ln w="9525">
          <a:noFill/>
          <a:miter lim="800000"/>
          <a:headEnd/>
          <a:tailEnd/>
        </a:ln>
      </xdr:spPr>
    </xdr:pic>
    <xdr:clientData/>
  </xdr:twoCellAnchor>
  <xdr:twoCellAnchor>
    <xdr:from>
      <xdr:col>0</xdr:col>
      <xdr:colOff>66675</xdr:colOff>
      <xdr:row>454</xdr:row>
      <xdr:rowOff>0</xdr:rowOff>
    </xdr:from>
    <xdr:to>
      <xdr:col>1</xdr:col>
      <xdr:colOff>133350</xdr:colOff>
      <xdr:row>454</xdr:row>
      <xdr:rowOff>10795</xdr:rowOff>
    </xdr:to>
    <xdr:pic>
      <xdr:nvPicPr>
        <xdr:cNvPr id="47" name="图片 277" descr="中铁LOGO黑白">
          <a:extLst>
            <a:ext uri="{FF2B5EF4-FFF2-40B4-BE49-F238E27FC236}">
              <a16:creationId xmlns:a16="http://schemas.microsoft.com/office/drawing/2014/main" id="{1CBEC54A-E49D-4919-9C41-47C5B668709E}"/>
            </a:ext>
          </a:extLst>
        </xdr:cNvPr>
        <xdr:cNvPicPr>
          <a:picLocks noChangeAspect="1"/>
        </xdr:cNvPicPr>
      </xdr:nvPicPr>
      <xdr:blipFill>
        <a:blip xmlns:r="http://schemas.openxmlformats.org/officeDocument/2006/relationships" r:embed="rId3" cstate="print"/>
        <a:stretch>
          <a:fillRect/>
        </a:stretch>
      </xdr:blipFill>
      <xdr:spPr>
        <a:xfrm>
          <a:off x="66675" y="104561640"/>
          <a:ext cx="440055" cy="10795"/>
        </a:xfrm>
        <a:prstGeom prst="rect">
          <a:avLst/>
        </a:prstGeom>
        <a:noFill/>
        <a:ln w="9525">
          <a:noFill/>
        </a:ln>
      </xdr:spPr>
    </xdr:pic>
    <xdr:clientData/>
  </xdr:twoCellAnchor>
  <xdr:twoCellAnchor>
    <xdr:from>
      <xdr:col>0</xdr:col>
      <xdr:colOff>66675</xdr:colOff>
      <xdr:row>454</xdr:row>
      <xdr:rowOff>0</xdr:rowOff>
    </xdr:from>
    <xdr:to>
      <xdr:col>1</xdr:col>
      <xdr:colOff>133350</xdr:colOff>
      <xdr:row>454</xdr:row>
      <xdr:rowOff>10795</xdr:rowOff>
    </xdr:to>
    <xdr:pic>
      <xdr:nvPicPr>
        <xdr:cNvPr id="48" name="图片 277" descr="中铁LOGO黑白">
          <a:extLst>
            <a:ext uri="{FF2B5EF4-FFF2-40B4-BE49-F238E27FC236}">
              <a16:creationId xmlns:a16="http://schemas.microsoft.com/office/drawing/2014/main" id="{C5AAF5D8-27C9-4CCB-8554-9978D5A5E496}"/>
            </a:ext>
          </a:extLst>
        </xdr:cNvPr>
        <xdr:cNvPicPr>
          <a:picLocks noChangeAspect="1"/>
        </xdr:cNvPicPr>
      </xdr:nvPicPr>
      <xdr:blipFill>
        <a:blip xmlns:r="http://schemas.openxmlformats.org/officeDocument/2006/relationships" r:embed="rId3" cstate="print"/>
        <a:stretch>
          <a:fillRect/>
        </a:stretch>
      </xdr:blipFill>
      <xdr:spPr>
        <a:xfrm>
          <a:off x="66675" y="104561640"/>
          <a:ext cx="440055" cy="10795"/>
        </a:xfrm>
        <a:prstGeom prst="rect">
          <a:avLst/>
        </a:prstGeom>
        <a:noFill/>
        <a:ln w="9525">
          <a:noFill/>
        </a:ln>
      </xdr:spPr>
    </xdr:pic>
    <xdr:clientData/>
  </xdr:twoCellAnchor>
  <xdr:twoCellAnchor>
    <xdr:from>
      <xdr:col>0</xdr:col>
      <xdr:colOff>66675</xdr:colOff>
      <xdr:row>455</xdr:row>
      <xdr:rowOff>0</xdr:rowOff>
    </xdr:from>
    <xdr:to>
      <xdr:col>1</xdr:col>
      <xdr:colOff>133350</xdr:colOff>
      <xdr:row>455</xdr:row>
      <xdr:rowOff>10795</xdr:rowOff>
    </xdr:to>
    <xdr:pic>
      <xdr:nvPicPr>
        <xdr:cNvPr id="49" name="图片 277" descr="中铁LOGO黑白">
          <a:extLst>
            <a:ext uri="{FF2B5EF4-FFF2-40B4-BE49-F238E27FC236}">
              <a16:creationId xmlns:a16="http://schemas.microsoft.com/office/drawing/2014/main" id="{4033F618-696A-4144-8F10-EF9FD4EE2036}"/>
            </a:ext>
          </a:extLst>
        </xdr:cNvPr>
        <xdr:cNvPicPr>
          <a:picLocks noChangeAspect="1"/>
        </xdr:cNvPicPr>
      </xdr:nvPicPr>
      <xdr:blipFill>
        <a:blip xmlns:r="http://schemas.openxmlformats.org/officeDocument/2006/relationships" r:embed="rId3" cstate="print"/>
        <a:stretch>
          <a:fillRect/>
        </a:stretch>
      </xdr:blipFill>
      <xdr:spPr>
        <a:xfrm>
          <a:off x="66675" y="104790240"/>
          <a:ext cx="440055" cy="10795"/>
        </a:xfrm>
        <a:prstGeom prst="rect">
          <a:avLst/>
        </a:prstGeom>
        <a:noFill/>
        <a:ln w="9525">
          <a:noFill/>
        </a:ln>
      </xdr:spPr>
    </xdr:pic>
    <xdr:clientData/>
  </xdr:twoCellAnchor>
  <xdr:twoCellAnchor>
    <xdr:from>
      <xdr:col>0</xdr:col>
      <xdr:colOff>66675</xdr:colOff>
      <xdr:row>455</xdr:row>
      <xdr:rowOff>0</xdr:rowOff>
    </xdr:from>
    <xdr:to>
      <xdr:col>1</xdr:col>
      <xdr:colOff>133350</xdr:colOff>
      <xdr:row>455</xdr:row>
      <xdr:rowOff>10795</xdr:rowOff>
    </xdr:to>
    <xdr:pic>
      <xdr:nvPicPr>
        <xdr:cNvPr id="50" name="图片 277" descr="中铁LOGO黑白">
          <a:extLst>
            <a:ext uri="{FF2B5EF4-FFF2-40B4-BE49-F238E27FC236}">
              <a16:creationId xmlns:a16="http://schemas.microsoft.com/office/drawing/2014/main" id="{E23C4D24-E9DC-49AE-A545-AA072FAB5211}"/>
            </a:ext>
          </a:extLst>
        </xdr:cNvPr>
        <xdr:cNvPicPr>
          <a:picLocks noChangeAspect="1"/>
        </xdr:cNvPicPr>
      </xdr:nvPicPr>
      <xdr:blipFill>
        <a:blip xmlns:r="http://schemas.openxmlformats.org/officeDocument/2006/relationships" r:embed="rId3" cstate="print"/>
        <a:stretch>
          <a:fillRect/>
        </a:stretch>
      </xdr:blipFill>
      <xdr:spPr>
        <a:xfrm>
          <a:off x="66675" y="104790240"/>
          <a:ext cx="440055" cy="10795"/>
        </a:xfrm>
        <a:prstGeom prst="rect">
          <a:avLst/>
        </a:prstGeom>
        <a:noFill/>
        <a:ln w="9525">
          <a:noFill/>
        </a:ln>
      </xdr:spPr>
    </xdr:pic>
    <xdr:clientData/>
  </xdr:twoCellAnchor>
  <xdr:twoCellAnchor>
    <xdr:from>
      <xdr:col>0</xdr:col>
      <xdr:colOff>66675</xdr:colOff>
      <xdr:row>456</xdr:row>
      <xdr:rowOff>0</xdr:rowOff>
    </xdr:from>
    <xdr:to>
      <xdr:col>1</xdr:col>
      <xdr:colOff>133350</xdr:colOff>
      <xdr:row>456</xdr:row>
      <xdr:rowOff>10795</xdr:rowOff>
    </xdr:to>
    <xdr:pic>
      <xdr:nvPicPr>
        <xdr:cNvPr id="51" name="图片 277" descr="中铁LOGO黑白">
          <a:extLst>
            <a:ext uri="{FF2B5EF4-FFF2-40B4-BE49-F238E27FC236}">
              <a16:creationId xmlns:a16="http://schemas.microsoft.com/office/drawing/2014/main" id="{8DC464D7-4303-4FCF-9C9E-B12EA5E73711}"/>
            </a:ext>
          </a:extLst>
        </xdr:cNvPr>
        <xdr:cNvPicPr>
          <a:picLocks noChangeAspect="1"/>
        </xdr:cNvPicPr>
      </xdr:nvPicPr>
      <xdr:blipFill>
        <a:blip xmlns:r="http://schemas.openxmlformats.org/officeDocument/2006/relationships" r:embed="rId3" cstate="print"/>
        <a:stretch>
          <a:fillRect/>
        </a:stretch>
      </xdr:blipFill>
      <xdr:spPr>
        <a:xfrm>
          <a:off x="66675" y="105018840"/>
          <a:ext cx="440055" cy="10795"/>
        </a:xfrm>
        <a:prstGeom prst="rect">
          <a:avLst/>
        </a:prstGeom>
        <a:noFill/>
        <a:ln w="9525">
          <a:noFill/>
        </a:ln>
      </xdr:spPr>
    </xdr:pic>
    <xdr:clientData/>
  </xdr:twoCellAnchor>
  <xdr:twoCellAnchor>
    <xdr:from>
      <xdr:col>0</xdr:col>
      <xdr:colOff>66675</xdr:colOff>
      <xdr:row>456</xdr:row>
      <xdr:rowOff>0</xdr:rowOff>
    </xdr:from>
    <xdr:to>
      <xdr:col>1</xdr:col>
      <xdr:colOff>133350</xdr:colOff>
      <xdr:row>456</xdr:row>
      <xdr:rowOff>10795</xdr:rowOff>
    </xdr:to>
    <xdr:pic>
      <xdr:nvPicPr>
        <xdr:cNvPr id="52" name="图片 277" descr="中铁LOGO黑白">
          <a:extLst>
            <a:ext uri="{FF2B5EF4-FFF2-40B4-BE49-F238E27FC236}">
              <a16:creationId xmlns:a16="http://schemas.microsoft.com/office/drawing/2014/main" id="{E71DB7CE-E926-45B1-99E4-E94DC9047B9D}"/>
            </a:ext>
          </a:extLst>
        </xdr:cNvPr>
        <xdr:cNvPicPr>
          <a:picLocks noChangeAspect="1"/>
        </xdr:cNvPicPr>
      </xdr:nvPicPr>
      <xdr:blipFill>
        <a:blip xmlns:r="http://schemas.openxmlformats.org/officeDocument/2006/relationships" r:embed="rId3" cstate="print"/>
        <a:stretch>
          <a:fillRect/>
        </a:stretch>
      </xdr:blipFill>
      <xdr:spPr>
        <a:xfrm>
          <a:off x="66675" y="105018840"/>
          <a:ext cx="440055" cy="10795"/>
        </a:xfrm>
        <a:prstGeom prst="rect">
          <a:avLst/>
        </a:prstGeom>
        <a:noFill/>
        <a:ln w="9525">
          <a:noFill/>
        </a:ln>
      </xdr:spPr>
    </xdr:pic>
    <xdr:clientData/>
  </xdr:twoCellAnchor>
  <xdr:twoCellAnchor>
    <xdr:from>
      <xdr:col>0</xdr:col>
      <xdr:colOff>66675</xdr:colOff>
      <xdr:row>455</xdr:row>
      <xdr:rowOff>0</xdr:rowOff>
    </xdr:from>
    <xdr:to>
      <xdr:col>1</xdr:col>
      <xdr:colOff>133350</xdr:colOff>
      <xdr:row>455</xdr:row>
      <xdr:rowOff>10795</xdr:rowOff>
    </xdr:to>
    <xdr:pic>
      <xdr:nvPicPr>
        <xdr:cNvPr id="53" name="图片 277" descr="中铁LOGO黑白">
          <a:extLst>
            <a:ext uri="{FF2B5EF4-FFF2-40B4-BE49-F238E27FC236}">
              <a16:creationId xmlns:a16="http://schemas.microsoft.com/office/drawing/2014/main" id="{35F1B170-5B6D-42B4-B898-44022B4C787B}"/>
            </a:ext>
          </a:extLst>
        </xdr:cNvPr>
        <xdr:cNvPicPr>
          <a:picLocks noChangeAspect="1"/>
        </xdr:cNvPicPr>
      </xdr:nvPicPr>
      <xdr:blipFill>
        <a:blip xmlns:r="http://schemas.openxmlformats.org/officeDocument/2006/relationships" r:embed="rId3" cstate="print"/>
        <a:stretch>
          <a:fillRect/>
        </a:stretch>
      </xdr:blipFill>
      <xdr:spPr>
        <a:xfrm>
          <a:off x="66675" y="104790240"/>
          <a:ext cx="440055" cy="10795"/>
        </a:xfrm>
        <a:prstGeom prst="rect">
          <a:avLst/>
        </a:prstGeom>
        <a:noFill/>
        <a:ln w="9525">
          <a:noFill/>
        </a:ln>
      </xdr:spPr>
    </xdr:pic>
    <xdr:clientData/>
  </xdr:twoCellAnchor>
  <xdr:twoCellAnchor>
    <xdr:from>
      <xdr:col>0</xdr:col>
      <xdr:colOff>66675</xdr:colOff>
      <xdr:row>455</xdr:row>
      <xdr:rowOff>0</xdr:rowOff>
    </xdr:from>
    <xdr:to>
      <xdr:col>1</xdr:col>
      <xdr:colOff>133350</xdr:colOff>
      <xdr:row>455</xdr:row>
      <xdr:rowOff>10795</xdr:rowOff>
    </xdr:to>
    <xdr:pic>
      <xdr:nvPicPr>
        <xdr:cNvPr id="54" name="图片 277" descr="中铁LOGO黑白">
          <a:extLst>
            <a:ext uri="{FF2B5EF4-FFF2-40B4-BE49-F238E27FC236}">
              <a16:creationId xmlns:a16="http://schemas.microsoft.com/office/drawing/2014/main" id="{50188DF3-D344-48C6-869D-E651E97948EA}"/>
            </a:ext>
          </a:extLst>
        </xdr:cNvPr>
        <xdr:cNvPicPr>
          <a:picLocks noChangeAspect="1"/>
        </xdr:cNvPicPr>
      </xdr:nvPicPr>
      <xdr:blipFill>
        <a:blip xmlns:r="http://schemas.openxmlformats.org/officeDocument/2006/relationships" r:embed="rId3" cstate="print"/>
        <a:stretch>
          <a:fillRect/>
        </a:stretch>
      </xdr:blipFill>
      <xdr:spPr>
        <a:xfrm>
          <a:off x="66675" y="104790240"/>
          <a:ext cx="440055" cy="10795"/>
        </a:xfrm>
        <a:prstGeom prst="rect">
          <a:avLst/>
        </a:prstGeom>
        <a:noFill/>
        <a:ln w="9525">
          <a:noFill/>
        </a:ln>
      </xdr:spPr>
    </xdr:pic>
    <xdr:clientData/>
  </xdr:twoCellAnchor>
  <xdr:twoCellAnchor>
    <xdr:from>
      <xdr:col>0</xdr:col>
      <xdr:colOff>66675</xdr:colOff>
      <xdr:row>457</xdr:row>
      <xdr:rowOff>0</xdr:rowOff>
    </xdr:from>
    <xdr:to>
      <xdr:col>1</xdr:col>
      <xdr:colOff>133350</xdr:colOff>
      <xdr:row>457</xdr:row>
      <xdr:rowOff>10795</xdr:rowOff>
    </xdr:to>
    <xdr:pic>
      <xdr:nvPicPr>
        <xdr:cNvPr id="55" name="图片 277" descr="中铁LOGO黑白">
          <a:extLst>
            <a:ext uri="{FF2B5EF4-FFF2-40B4-BE49-F238E27FC236}">
              <a16:creationId xmlns:a16="http://schemas.microsoft.com/office/drawing/2014/main" id="{34EB4FE7-BDEC-4F92-9B25-C3AD6143E5D9}"/>
            </a:ext>
          </a:extLst>
        </xdr:cNvPr>
        <xdr:cNvPicPr>
          <a:picLocks noChangeAspect="1"/>
        </xdr:cNvPicPr>
      </xdr:nvPicPr>
      <xdr:blipFill>
        <a:blip xmlns:r="http://schemas.openxmlformats.org/officeDocument/2006/relationships" r:embed="rId3" cstate="print"/>
        <a:stretch>
          <a:fillRect/>
        </a:stretch>
      </xdr:blipFill>
      <xdr:spPr>
        <a:xfrm>
          <a:off x="66675" y="105247440"/>
          <a:ext cx="440055" cy="10795"/>
        </a:xfrm>
        <a:prstGeom prst="rect">
          <a:avLst/>
        </a:prstGeom>
        <a:noFill/>
        <a:ln w="9525">
          <a:noFill/>
        </a:ln>
      </xdr:spPr>
    </xdr:pic>
    <xdr:clientData/>
  </xdr:twoCellAnchor>
  <xdr:twoCellAnchor>
    <xdr:from>
      <xdr:col>0</xdr:col>
      <xdr:colOff>66675</xdr:colOff>
      <xdr:row>457</xdr:row>
      <xdr:rowOff>0</xdr:rowOff>
    </xdr:from>
    <xdr:to>
      <xdr:col>1</xdr:col>
      <xdr:colOff>133350</xdr:colOff>
      <xdr:row>457</xdr:row>
      <xdr:rowOff>10795</xdr:rowOff>
    </xdr:to>
    <xdr:pic>
      <xdr:nvPicPr>
        <xdr:cNvPr id="56" name="图片 277" descr="中铁LOGO黑白">
          <a:extLst>
            <a:ext uri="{FF2B5EF4-FFF2-40B4-BE49-F238E27FC236}">
              <a16:creationId xmlns:a16="http://schemas.microsoft.com/office/drawing/2014/main" id="{EFDA59ED-6426-4182-B716-14F4DBF8F4A1}"/>
            </a:ext>
          </a:extLst>
        </xdr:cNvPr>
        <xdr:cNvPicPr>
          <a:picLocks noChangeAspect="1"/>
        </xdr:cNvPicPr>
      </xdr:nvPicPr>
      <xdr:blipFill>
        <a:blip xmlns:r="http://schemas.openxmlformats.org/officeDocument/2006/relationships" r:embed="rId3" cstate="print"/>
        <a:stretch>
          <a:fillRect/>
        </a:stretch>
      </xdr:blipFill>
      <xdr:spPr>
        <a:xfrm>
          <a:off x="66675" y="105247440"/>
          <a:ext cx="440055" cy="10795"/>
        </a:xfrm>
        <a:prstGeom prst="rect">
          <a:avLst/>
        </a:prstGeom>
        <a:noFill/>
        <a:ln w="9525">
          <a:noFill/>
        </a:ln>
      </xdr:spPr>
    </xdr:pic>
    <xdr:clientData/>
  </xdr:twoCellAnchor>
  <xdr:twoCellAnchor>
    <xdr:from>
      <xdr:col>0</xdr:col>
      <xdr:colOff>66675</xdr:colOff>
      <xdr:row>458</xdr:row>
      <xdr:rowOff>0</xdr:rowOff>
    </xdr:from>
    <xdr:to>
      <xdr:col>1</xdr:col>
      <xdr:colOff>133350</xdr:colOff>
      <xdr:row>458</xdr:row>
      <xdr:rowOff>10795</xdr:rowOff>
    </xdr:to>
    <xdr:pic>
      <xdr:nvPicPr>
        <xdr:cNvPr id="57" name="图片 277" descr="中铁LOGO黑白">
          <a:extLst>
            <a:ext uri="{FF2B5EF4-FFF2-40B4-BE49-F238E27FC236}">
              <a16:creationId xmlns:a16="http://schemas.microsoft.com/office/drawing/2014/main" id="{766C5A82-F50C-4F19-94F5-FE5FA0AB359F}"/>
            </a:ext>
          </a:extLst>
        </xdr:cNvPr>
        <xdr:cNvPicPr>
          <a:picLocks noChangeAspect="1"/>
        </xdr:cNvPicPr>
      </xdr:nvPicPr>
      <xdr:blipFill>
        <a:blip xmlns:r="http://schemas.openxmlformats.org/officeDocument/2006/relationships" r:embed="rId3" cstate="print"/>
        <a:stretch>
          <a:fillRect/>
        </a:stretch>
      </xdr:blipFill>
      <xdr:spPr>
        <a:xfrm>
          <a:off x="66675" y="105476040"/>
          <a:ext cx="440055" cy="10795"/>
        </a:xfrm>
        <a:prstGeom prst="rect">
          <a:avLst/>
        </a:prstGeom>
        <a:noFill/>
        <a:ln w="9525">
          <a:noFill/>
        </a:ln>
      </xdr:spPr>
    </xdr:pic>
    <xdr:clientData/>
  </xdr:twoCellAnchor>
  <xdr:twoCellAnchor>
    <xdr:from>
      <xdr:col>0</xdr:col>
      <xdr:colOff>66675</xdr:colOff>
      <xdr:row>458</xdr:row>
      <xdr:rowOff>0</xdr:rowOff>
    </xdr:from>
    <xdr:to>
      <xdr:col>1</xdr:col>
      <xdr:colOff>133350</xdr:colOff>
      <xdr:row>458</xdr:row>
      <xdr:rowOff>10795</xdr:rowOff>
    </xdr:to>
    <xdr:pic>
      <xdr:nvPicPr>
        <xdr:cNvPr id="58" name="图片 277" descr="中铁LOGO黑白">
          <a:extLst>
            <a:ext uri="{FF2B5EF4-FFF2-40B4-BE49-F238E27FC236}">
              <a16:creationId xmlns:a16="http://schemas.microsoft.com/office/drawing/2014/main" id="{0970272C-5853-459D-A9EC-7A3224BD9C33}"/>
            </a:ext>
          </a:extLst>
        </xdr:cNvPr>
        <xdr:cNvPicPr>
          <a:picLocks noChangeAspect="1"/>
        </xdr:cNvPicPr>
      </xdr:nvPicPr>
      <xdr:blipFill>
        <a:blip xmlns:r="http://schemas.openxmlformats.org/officeDocument/2006/relationships" r:embed="rId3" cstate="print"/>
        <a:stretch>
          <a:fillRect/>
        </a:stretch>
      </xdr:blipFill>
      <xdr:spPr>
        <a:xfrm>
          <a:off x="66675" y="105476040"/>
          <a:ext cx="440055" cy="10795"/>
        </a:xfrm>
        <a:prstGeom prst="rect">
          <a:avLst/>
        </a:prstGeom>
        <a:noFill/>
        <a:ln w="9525">
          <a:noFill/>
        </a:ln>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8.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T1167"/>
  <sheetViews>
    <sheetView topLeftCell="A91" workbookViewId="0">
      <selection activeCell="P11" sqref="P11:Q11"/>
    </sheetView>
  </sheetViews>
  <sheetFormatPr defaultRowHeight="13.8"/>
  <cols>
    <col min="1" max="1" width="5.09765625" customWidth="1"/>
    <col min="2" max="3" width="13" customWidth="1"/>
    <col min="11" max="11" width="15.19921875" customWidth="1"/>
    <col min="12" max="12" width="13.3984375" customWidth="1"/>
    <col min="13" max="13" width="11.3984375" customWidth="1"/>
    <col min="14" max="14" width="11.19921875" customWidth="1"/>
    <col min="15" max="15" width="14.5" customWidth="1"/>
    <col min="18" max="18" width="13.09765625" customWidth="1"/>
    <col min="19" max="19" width="14.8984375" customWidth="1"/>
  </cols>
  <sheetData>
    <row r="1" spans="1:20" ht="14.4">
      <c r="A1" s="1" t="s">
        <v>0</v>
      </c>
      <c r="B1" s="2"/>
      <c r="C1" s="2"/>
      <c r="D1" s="2"/>
      <c r="E1" s="3"/>
      <c r="F1" s="3"/>
      <c r="G1" s="2"/>
      <c r="H1" s="2"/>
      <c r="I1" s="2"/>
      <c r="J1" s="2"/>
      <c r="K1" s="2"/>
      <c r="L1" s="3"/>
      <c r="M1" s="11"/>
      <c r="N1" s="2"/>
      <c r="O1" s="12"/>
      <c r="P1" s="2"/>
      <c r="Q1" s="2"/>
      <c r="R1" s="2"/>
      <c r="S1" s="12"/>
      <c r="T1" s="15"/>
    </row>
    <row r="2" spans="1:20" ht="28.2">
      <c r="A2" s="1064" t="s">
        <v>1</v>
      </c>
      <c r="B2" s="1064"/>
      <c r="C2" s="1064"/>
      <c r="D2" s="1064"/>
      <c r="E2" s="1064"/>
      <c r="F2" s="1064"/>
      <c r="G2" s="1064"/>
      <c r="H2" s="1064"/>
      <c r="I2" s="1064"/>
      <c r="J2" s="1064"/>
      <c r="K2" s="1064"/>
      <c r="L2" s="1064"/>
      <c r="M2" s="1064"/>
      <c r="N2" s="1064"/>
      <c r="O2" s="1064"/>
      <c r="P2" s="1064"/>
      <c r="Q2" s="1064"/>
      <c r="R2" s="1064"/>
      <c r="S2" s="1064"/>
      <c r="T2" s="1064"/>
    </row>
    <row r="3" spans="1:20" ht="17.399999999999999">
      <c r="A3" s="1065">
        <v>44501</v>
      </c>
      <c r="B3" s="1066"/>
      <c r="C3" s="1066"/>
      <c r="D3" s="1066"/>
      <c r="E3" s="1066"/>
      <c r="F3" s="1066"/>
      <c r="G3" s="1066"/>
      <c r="H3" s="1066"/>
      <c r="I3" s="1066"/>
      <c r="J3" s="1066"/>
      <c r="K3" s="1066"/>
      <c r="L3" s="1066"/>
      <c r="M3" s="1066"/>
      <c r="N3" s="1066"/>
      <c r="O3" s="1066"/>
      <c r="P3" s="1066"/>
      <c r="Q3" s="1066"/>
      <c r="R3" s="1066"/>
      <c r="S3" s="1066"/>
      <c r="T3" s="1066"/>
    </row>
    <row r="4" spans="1:20">
      <c r="A4" s="1069" t="s">
        <v>2</v>
      </c>
      <c r="B4" s="1070" t="s">
        <v>3</v>
      </c>
      <c r="C4" s="1070" t="s">
        <v>4</v>
      </c>
      <c r="D4" s="1069" t="s">
        <v>5</v>
      </c>
      <c r="E4" s="1071" t="s">
        <v>6</v>
      </c>
      <c r="F4" s="6" t="s">
        <v>7</v>
      </c>
      <c r="G4" s="1070" t="s">
        <v>8</v>
      </c>
      <c r="H4" s="1070" t="s">
        <v>9</v>
      </c>
      <c r="I4" s="4" t="s">
        <v>10</v>
      </c>
      <c r="J4" s="1070" t="s">
        <v>11</v>
      </c>
      <c r="K4" s="5" t="s">
        <v>12</v>
      </c>
      <c r="L4" s="6" t="s">
        <v>13</v>
      </c>
      <c r="M4" s="6" t="s">
        <v>14</v>
      </c>
      <c r="N4" s="1070" t="s">
        <v>15</v>
      </c>
      <c r="O4" s="1070" t="s">
        <v>16</v>
      </c>
      <c r="P4" s="1069" t="s">
        <v>17</v>
      </c>
      <c r="Q4" s="1070" t="s">
        <v>18</v>
      </c>
      <c r="R4" s="1070" t="s">
        <v>19</v>
      </c>
      <c r="S4" s="1069" t="s">
        <v>20</v>
      </c>
      <c r="T4" s="1069" t="s">
        <v>21</v>
      </c>
    </row>
    <row r="5" spans="1:20">
      <c r="A5" s="1069"/>
      <c r="B5" s="1070"/>
      <c r="C5" s="1070"/>
      <c r="D5" s="1069"/>
      <c r="E5" s="1071"/>
      <c r="F5" s="6" t="s">
        <v>22</v>
      </c>
      <c r="G5" s="1070"/>
      <c r="H5" s="1070"/>
      <c r="I5" s="4" t="s">
        <v>23</v>
      </c>
      <c r="J5" s="1070"/>
      <c r="K5" s="5" t="s">
        <v>24</v>
      </c>
      <c r="L5" s="6" t="s">
        <v>25</v>
      </c>
      <c r="M5" s="6" t="s">
        <v>25</v>
      </c>
      <c r="N5" s="1070"/>
      <c r="O5" s="1070"/>
      <c r="P5" s="1069"/>
      <c r="Q5" s="1070"/>
      <c r="R5" s="1070"/>
      <c r="S5" s="1069"/>
      <c r="T5" s="1069"/>
    </row>
    <row r="6" spans="1:20">
      <c r="A6" s="5" t="s">
        <v>26</v>
      </c>
      <c r="B6" s="7" t="s">
        <v>27</v>
      </c>
      <c r="C6" s="5"/>
      <c r="D6" s="5"/>
      <c r="E6" s="6"/>
      <c r="F6" s="6"/>
      <c r="G6" s="5"/>
      <c r="H6" s="5"/>
      <c r="I6" s="5"/>
      <c r="J6" s="5"/>
      <c r="K6" s="5"/>
      <c r="L6" s="6"/>
      <c r="M6" s="6"/>
      <c r="N6" s="5"/>
      <c r="O6" s="5"/>
      <c r="P6" s="5"/>
      <c r="Q6" s="5"/>
      <c r="R6" s="5"/>
      <c r="S6" s="5"/>
      <c r="T6" s="5"/>
    </row>
    <row r="7" spans="1:20">
      <c r="A7" s="8">
        <v>1</v>
      </c>
      <c r="B7" s="8" t="s">
        <v>28</v>
      </c>
      <c r="C7" s="5"/>
      <c r="D7" s="5"/>
      <c r="E7" s="6"/>
      <c r="F7" s="6"/>
      <c r="G7" s="5"/>
      <c r="H7" s="5"/>
      <c r="I7" s="5"/>
      <c r="J7" s="5"/>
      <c r="K7" s="5"/>
      <c r="L7" s="6"/>
      <c r="M7" s="6"/>
      <c r="N7" s="13"/>
      <c r="O7" s="5"/>
      <c r="P7" s="5"/>
      <c r="Q7" s="5"/>
      <c r="R7" s="5"/>
      <c r="S7" s="5"/>
      <c r="T7" s="5"/>
    </row>
    <row r="8" spans="1:20" ht="24">
      <c r="A8" s="8"/>
      <c r="B8" s="5" t="s">
        <v>29</v>
      </c>
      <c r="C8" s="5">
        <v>9015</v>
      </c>
      <c r="D8" s="5" t="s">
        <v>30</v>
      </c>
      <c r="E8" s="6">
        <v>848</v>
      </c>
      <c r="F8" s="6">
        <v>60.936999999999998</v>
      </c>
      <c r="G8" s="5" t="s">
        <v>31</v>
      </c>
      <c r="H8" s="5" t="s">
        <v>32</v>
      </c>
      <c r="I8" s="5"/>
      <c r="J8" s="5"/>
      <c r="K8" s="5" t="s">
        <v>33</v>
      </c>
      <c r="L8" s="6">
        <v>338180</v>
      </c>
      <c r="M8" s="6"/>
      <c r="N8" s="14" t="s">
        <v>34</v>
      </c>
      <c r="O8" s="5" t="s">
        <v>35</v>
      </c>
      <c r="P8" s="5"/>
      <c r="Q8" s="5"/>
      <c r="R8" s="5" t="s">
        <v>36</v>
      </c>
      <c r="S8" s="5" t="s">
        <v>37</v>
      </c>
      <c r="T8" s="5"/>
    </row>
    <row r="9" spans="1:20" ht="24">
      <c r="A9" s="8"/>
      <c r="B9" s="5" t="s">
        <v>29</v>
      </c>
      <c r="C9" s="5">
        <v>6015</v>
      </c>
      <c r="D9" s="5" t="s">
        <v>30</v>
      </c>
      <c r="E9" s="6">
        <v>131</v>
      </c>
      <c r="F9" s="6">
        <v>8.16</v>
      </c>
      <c r="G9" s="5" t="s">
        <v>31</v>
      </c>
      <c r="H9" s="9" t="s">
        <v>32</v>
      </c>
      <c r="I9" s="5"/>
      <c r="J9" s="5"/>
      <c r="K9" s="5" t="s">
        <v>33</v>
      </c>
      <c r="L9" s="6">
        <v>33405</v>
      </c>
      <c r="M9" s="6"/>
      <c r="N9" s="14" t="s">
        <v>38</v>
      </c>
      <c r="O9" s="5" t="s">
        <v>35</v>
      </c>
      <c r="P9" s="5"/>
      <c r="Q9" s="5"/>
      <c r="R9" s="5" t="s">
        <v>36</v>
      </c>
      <c r="S9" s="5" t="s">
        <v>37</v>
      </c>
      <c r="T9" s="5"/>
    </row>
    <row r="10" spans="1:20" ht="24">
      <c r="A10" s="8"/>
      <c r="B10" s="5" t="s">
        <v>39</v>
      </c>
      <c r="C10" s="5" t="s">
        <v>40</v>
      </c>
      <c r="D10" s="5" t="s">
        <v>30</v>
      </c>
      <c r="E10" s="6">
        <v>1966</v>
      </c>
      <c r="F10" s="6">
        <v>21.158000000000001</v>
      </c>
      <c r="G10" s="5" t="s">
        <v>31</v>
      </c>
      <c r="H10" s="5" t="s">
        <v>41</v>
      </c>
      <c r="I10" s="5"/>
      <c r="J10" s="5"/>
      <c r="K10" s="5" t="s">
        <v>42</v>
      </c>
      <c r="L10" s="6">
        <v>59079</v>
      </c>
      <c r="M10" s="6">
        <v>38401.35</v>
      </c>
      <c r="N10" s="14" t="s">
        <v>43</v>
      </c>
      <c r="O10" s="5" t="s">
        <v>35</v>
      </c>
      <c r="P10" s="5"/>
      <c r="Q10" s="5"/>
      <c r="R10" s="5" t="s">
        <v>36</v>
      </c>
      <c r="S10" s="5" t="s">
        <v>37</v>
      </c>
      <c r="T10" s="5"/>
    </row>
    <row r="11" spans="1:20" ht="24">
      <c r="A11" s="8"/>
      <c r="B11" s="5" t="s">
        <v>39</v>
      </c>
      <c r="C11" s="5" t="s">
        <v>44</v>
      </c>
      <c r="D11" s="5" t="s">
        <v>30</v>
      </c>
      <c r="E11" s="6">
        <v>409</v>
      </c>
      <c r="F11" s="6">
        <v>6.6</v>
      </c>
      <c r="G11" s="5" t="s">
        <v>31</v>
      </c>
      <c r="H11" s="5" t="s">
        <v>32</v>
      </c>
      <c r="I11" s="5"/>
      <c r="J11" s="5"/>
      <c r="K11" s="5" t="s">
        <v>42</v>
      </c>
      <c r="L11" s="6">
        <v>15508.95</v>
      </c>
      <c r="M11" s="6">
        <v>10080.82</v>
      </c>
      <c r="N11" s="14" t="s">
        <v>43</v>
      </c>
      <c r="O11" s="5" t="s">
        <v>35</v>
      </c>
      <c r="P11" s="5"/>
      <c r="Q11" s="5"/>
      <c r="R11" s="5" t="s">
        <v>36</v>
      </c>
      <c r="S11" s="5" t="s">
        <v>37</v>
      </c>
      <c r="T11" s="5"/>
    </row>
    <row r="12" spans="1:20" ht="24">
      <c r="A12" s="8"/>
      <c r="B12" s="5" t="s">
        <v>29</v>
      </c>
      <c r="C12" s="5">
        <v>9015</v>
      </c>
      <c r="D12" s="5" t="s">
        <v>45</v>
      </c>
      <c r="E12" s="6">
        <v>30.06</v>
      </c>
      <c r="F12" s="6"/>
      <c r="G12" s="5" t="s">
        <v>31</v>
      </c>
      <c r="H12" s="10" t="s">
        <v>41</v>
      </c>
      <c r="I12" s="5"/>
      <c r="J12" s="5"/>
      <c r="K12" s="5" t="s">
        <v>46</v>
      </c>
      <c r="L12" s="6"/>
      <c r="M12" s="6">
        <v>60120</v>
      </c>
      <c r="N12" s="5">
        <v>2021.2</v>
      </c>
      <c r="O12" s="5" t="s">
        <v>35</v>
      </c>
      <c r="P12" s="5"/>
      <c r="Q12" s="5"/>
      <c r="R12" s="5" t="s">
        <v>36</v>
      </c>
      <c r="S12" s="5" t="s">
        <v>37</v>
      </c>
      <c r="T12" s="5"/>
    </row>
    <row r="13" spans="1:20" ht="24">
      <c r="A13" s="8"/>
      <c r="B13" s="5" t="s">
        <v>29</v>
      </c>
      <c r="C13" s="5">
        <v>6015</v>
      </c>
      <c r="D13" s="5" t="s">
        <v>45</v>
      </c>
      <c r="E13" s="6">
        <v>6.0039999999999996</v>
      </c>
      <c r="F13" s="6"/>
      <c r="G13" s="5" t="s">
        <v>31</v>
      </c>
      <c r="H13" s="10" t="s">
        <v>41</v>
      </c>
      <c r="I13" s="5"/>
      <c r="J13" s="5"/>
      <c r="K13" s="5" t="s">
        <v>46</v>
      </c>
      <c r="L13" s="6"/>
      <c r="M13" s="6">
        <v>12008</v>
      </c>
      <c r="N13" s="5">
        <v>2021.2</v>
      </c>
      <c r="O13" s="5" t="s">
        <v>35</v>
      </c>
      <c r="P13" s="5"/>
      <c r="Q13" s="5"/>
      <c r="R13" s="5" t="s">
        <v>36</v>
      </c>
      <c r="S13" s="5" t="s">
        <v>37</v>
      </c>
      <c r="T13" s="5"/>
    </row>
    <row r="14" spans="1:20" ht="24">
      <c r="A14" s="8"/>
      <c r="B14" s="5" t="s">
        <v>29</v>
      </c>
      <c r="C14" s="5">
        <v>5015</v>
      </c>
      <c r="D14" s="5" t="s">
        <v>45</v>
      </c>
      <c r="E14" s="6">
        <v>4.8959999999999999</v>
      </c>
      <c r="F14" s="6"/>
      <c r="G14" s="5" t="s">
        <v>31</v>
      </c>
      <c r="H14" s="10" t="s">
        <v>41</v>
      </c>
      <c r="I14" s="5"/>
      <c r="J14" s="5"/>
      <c r="K14" s="5" t="s">
        <v>46</v>
      </c>
      <c r="L14" s="6"/>
      <c r="M14" s="6">
        <v>9792</v>
      </c>
      <c r="N14" s="5">
        <v>2021.2</v>
      </c>
      <c r="O14" s="5" t="s">
        <v>35</v>
      </c>
      <c r="P14" s="5"/>
      <c r="Q14" s="5"/>
      <c r="R14" s="5" t="s">
        <v>36</v>
      </c>
      <c r="S14" s="5" t="s">
        <v>37</v>
      </c>
      <c r="T14" s="5"/>
    </row>
    <row r="15" spans="1:20" ht="24">
      <c r="A15" s="8"/>
      <c r="B15" s="5" t="s">
        <v>47</v>
      </c>
      <c r="C15" s="5" t="s">
        <v>48</v>
      </c>
      <c r="D15" s="4" t="s">
        <v>45</v>
      </c>
      <c r="E15" s="5">
        <v>141.08000000000001</v>
      </c>
      <c r="F15" s="5"/>
      <c r="G15" s="5" t="s">
        <v>31</v>
      </c>
      <c r="H15" s="5" t="s">
        <v>32</v>
      </c>
      <c r="I15" s="4"/>
      <c r="J15" s="5"/>
      <c r="K15" s="5" t="s">
        <v>49</v>
      </c>
      <c r="L15" s="5">
        <v>817764.60176991101</v>
      </c>
      <c r="M15" s="1070">
        <v>356343.21</v>
      </c>
      <c r="N15" s="5">
        <v>2020.12</v>
      </c>
      <c r="O15" s="5" t="s">
        <v>50</v>
      </c>
      <c r="P15" s="4" t="s">
        <v>51</v>
      </c>
      <c r="Q15" s="5">
        <v>18611227933</v>
      </c>
      <c r="R15" s="16" t="s">
        <v>52</v>
      </c>
      <c r="S15" s="5" t="s">
        <v>53</v>
      </c>
      <c r="T15" s="5"/>
    </row>
    <row r="16" spans="1:20" ht="24">
      <c r="A16" s="8"/>
      <c r="B16" s="5" t="s">
        <v>54</v>
      </c>
      <c r="C16" s="5" t="s">
        <v>55</v>
      </c>
      <c r="D16" s="4" t="s">
        <v>45</v>
      </c>
      <c r="E16" s="5">
        <v>56.18</v>
      </c>
      <c r="F16" s="5"/>
      <c r="G16" s="5" t="s">
        <v>31</v>
      </c>
      <c r="H16" s="5" t="s">
        <v>32</v>
      </c>
      <c r="I16" s="4"/>
      <c r="J16" s="5"/>
      <c r="K16" s="5" t="s">
        <v>49</v>
      </c>
      <c r="L16" s="5">
        <v>325645.13274336298</v>
      </c>
      <c r="M16" s="1072"/>
      <c r="N16" s="5">
        <v>2020.12</v>
      </c>
      <c r="O16" s="5" t="s">
        <v>50</v>
      </c>
      <c r="P16" s="4" t="s">
        <v>51</v>
      </c>
      <c r="Q16" s="5">
        <v>18611227933</v>
      </c>
      <c r="R16" s="16" t="s">
        <v>52</v>
      </c>
      <c r="S16" s="5" t="s">
        <v>53</v>
      </c>
      <c r="T16" s="5"/>
    </row>
    <row r="17" spans="1:20" ht="24">
      <c r="A17" s="8"/>
      <c r="B17" s="5" t="s">
        <v>56</v>
      </c>
      <c r="C17" s="5" t="s">
        <v>55</v>
      </c>
      <c r="D17" s="4" t="s">
        <v>45</v>
      </c>
      <c r="E17" s="5">
        <v>7.66</v>
      </c>
      <c r="F17" s="5"/>
      <c r="G17" s="5" t="s">
        <v>31</v>
      </c>
      <c r="H17" s="5" t="s">
        <v>32</v>
      </c>
      <c r="I17" s="4"/>
      <c r="J17" s="5"/>
      <c r="K17" s="5" t="s">
        <v>49</v>
      </c>
      <c r="L17" s="5">
        <v>44400.884955752197</v>
      </c>
      <c r="M17" s="1073"/>
      <c r="N17" s="5">
        <v>2020.12</v>
      </c>
      <c r="O17" s="5" t="s">
        <v>50</v>
      </c>
      <c r="P17" s="4" t="s">
        <v>51</v>
      </c>
      <c r="Q17" s="5">
        <v>18611227933</v>
      </c>
      <c r="R17" s="16" t="s">
        <v>52</v>
      </c>
      <c r="S17" s="5" t="s">
        <v>53</v>
      </c>
      <c r="T17" s="5"/>
    </row>
    <row r="18" spans="1:20" ht="36">
      <c r="A18" s="8"/>
      <c r="B18" s="5" t="s">
        <v>39</v>
      </c>
      <c r="C18" s="5" t="s">
        <v>57</v>
      </c>
      <c r="D18" s="5" t="s">
        <v>30</v>
      </c>
      <c r="E18" s="6">
        <v>32</v>
      </c>
      <c r="F18" s="6">
        <v>6.67</v>
      </c>
      <c r="G18" s="5" t="s">
        <v>31</v>
      </c>
      <c r="H18" s="5" t="s">
        <v>32</v>
      </c>
      <c r="I18" s="5" t="s">
        <v>55</v>
      </c>
      <c r="J18" s="5" t="s">
        <v>55</v>
      </c>
      <c r="K18" s="5" t="s">
        <v>58</v>
      </c>
      <c r="L18" s="6">
        <v>44689</v>
      </c>
      <c r="M18" s="6">
        <v>20010</v>
      </c>
      <c r="N18" s="5" t="s">
        <v>59</v>
      </c>
      <c r="O18" s="5" t="s">
        <v>60</v>
      </c>
      <c r="P18" s="5" t="s">
        <v>61</v>
      </c>
      <c r="Q18" s="5">
        <v>18631369850</v>
      </c>
      <c r="R18" s="5" t="s">
        <v>62</v>
      </c>
      <c r="S18" s="5" t="s">
        <v>63</v>
      </c>
      <c r="T18" s="5"/>
    </row>
    <row r="19" spans="1:20" ht="36">
      <c r="A19" s="8"/>
      <c r="B19" s="5" t="s">
        <v>39</v>
      </c>
      <c r="C19" s="5" t="s">
        <v>64</v>
      </c>
      <c r="D19" s="5" t="s">
        <v>65</v>
      </c>
      <c r="E19" s="6">
        <v>5</v>
      </c>
      <c r="F19" s="6">
        <v>1.3</v>
      </c>
      <c r="G19" s="5" t="s">
        <v>31</v>
      </c>
      <c r="H19" s="5" t="s">
        <v>32</v>
      </c>
      <c r="I19" s="5"/>
      <c r="J19" s="5"/>
      <c r="K19" s="5" t="s">
        <v>66</v>
      </c>
      <c r="L19" s="6">
        <v>11579.65</v>
      </c>
      <c r="M19" s="6">
        <v>3473.89</v>
      </c>
      <c r="N19" s="5">
        <v>2020.1</v>
      </c>
      <c r="O19" s="5" t="s">
        <v>67</v>
      </c>
      <c r="P19" s="5" t="s">
        <v>68</v>
      </c>
      <c r="Q19" s="5">
        <v>18603391570</v>
      </c>
      <c r="R19" s="5" t="s">
        <v>69</v>
      </c>
      <c r="S19" s="5" t="s">
        <v>63</v>
      </c>
      <c r="T19" s="5"/>
    </row>
    <row r="20" spans="1:20" ht="36">
      <c r="A20" s="8"/>
      <c r="B20" s="5" t="s">
        <v>39</v>
      </c>
      <c r="C20" s="5" t="s">
        <v>70</v>
      </c>
      <c r="D20" s="5" t="s">
        <v>65</v>
      </c>
      <c r="E20" s="6">
        <v>5</v>
      </c>
      <c r="F20" s="6">
        <v>1.75</v>
      </c>
      <c r="G20" s="5" t="s">
        <v>31</v>
      </c>
      <c r="H20" s="5" t="s">
        <v>32</v>
      </c>
      <c r="I20" s="5"/>
      <c r="J20" s="5"/>
      <c r="K20" s="5" t="s">
        <v>66</v>
      </c>
      <c r="L20" s="6">
        <v>14668.14</v>
      </c>
      <c r="M20" s="6">
        <v>4400.46</v>
      </c>
      <c r="N20" s="5">
        <v>2020.1</v>
      </c>
      <c r="O20" s="5" t="s">
        <v>67</v>
      </c>
      <c r="P20" s="5" t="s">
        <v>68</v>
      </c>
      <c r="Q20" s="5">
        <v>18603391570</v>
      </c>
      <c r="R20" s="5" t="s">
        <v>69</v>
      </c>
      <c r="S20" s="5" t="s">
        <v>63</v>
      </c>
      <c r="T20" s="5"/>
    </row>
    <row r="21" spans="1:20" ht="36">
      <c r="A21" s="8"/>
      <c r="B21" s="5" t="s">
        <v>39</v>
      </c>
      <c r="C21" s="5" t="s">
        <v>71</v>
      </c>
      <c r="D21" s="5" t="s">
        <v>65</v>
      </c>
      <c r="E21" s="6">
        <v>4</v>
      </c>
      <c r="F21" s="6">
        <v>30</v>
      </c>
      <c r="G21" s="5" t="s">
        <v>31</v>
      </c>
      <c r="H21" s="5" t="s">
        <v>32</v>
      </c>
      <c r="I21" s="5"/>
      <c r="J21" s="5"/>
      <c r="K21" s="5" t="s">
        <v>42</v>
      </c>
      <c r="L21" s="6">
        <v>185840.71</v>
      </c>
      <c r="M21" s="6">
        <v>55752.19</v>
      </c>
      <c r="N21" s="5">
        <v>2020.11</v>
      </c>
      <c r="O21" s="5" t="s">
        <v>67</v>
      </c>
      <c r="P21" s="5" t="s">
        <v>68</v>
      </c>
      <c r="Q21" s="5">
        <v>18603391570</v>
      </c>
      <c r="R21" s="5" t="s">
        <v>69</v>
      </c>
      <c r="S21" s="5" t="s">
        <v>63</v>
      </c>
      <c r="T21" s="5"/>
    </row>
    <row r="22" spans="1:20" ht="36">
      <c r="A22" s="8"/>
      <c r="B22" s="5" t="s">
        <v>39</v>
      </c>
      <c r="C22" s="5" t="s">
        <v>72</v>
      </c>
      <c r="D22" s="5" t="s">
        <v>65</v>
      </c>
      <c r="E22" s="6">
        <v>2</v>
      </c>
      <c r="F22" s="6">
        <v>17</v>
      </c>
      <c r="G22" s="5" t="s">
        <v>31</v>
      </c>
      <c r="H22" s="5" t="s">
        <v>32</v>
      </c>
      <c r="I22" s="5"/>
      <c r="J22" s="5"/>
      <c r="K22" s="5" t="s">
        <v>42</v>
      </c>
      <c r="L22" s="6">
        <v>105309.73</v>
      </c>
      <c r="M22" s="6">
        <v>31592.93</v>
      </c>
      <c r="N22" s="5">
        <v>2020.11</v>
      </c>
      <c r="O22" s="5" t="s">
        <v>67</v>
      </c>
      <c r="P22" s="5" t="s">
        <v>68</v>
      </c>
      <c r="Q22" s="5">
        <v>18603391570</v>
      </c>
      <c r="R22" s="5" t="s">
        <v>69</v>
      </c>
      <c r="S22" s="5" t="s">
        <v>63</v>
      </c>
      <c r="T22" s="5"/>
    </row>
    <row r="23" spans="1:20" ht="36">
      <c r="A23" s="8"/>
      <c r="B23" s="5" t="s">
        <v>39</v>
      </c>
      <c r="C23" s="5" t="s">
        <v>64</v>
      </c>
      <c r="D23" s="5" t="s">
        <v>65</v>
      </c>
      <c r="E23" s="6">
        <v>10</v>
      </c>
      <c r="F23" s="6">
        <v>2.6</v>
      </c>
      <c r="G23" s="5" t="s">
        <v>31</v>
      </c>
      <c r="H23" s="5" t="s">
        <v>32</v>
      </c>
      <c r="I23" s="5"/>
      <c r="J23" s="5"/>
      <c r="K23" s="5" t="s">
        <v>66</v>
      </c>
      <c r="L23" s="6">
        <v>29247.79</v>
      </c>
      <c r="M23" s="6">
        <v>13892.71</v>
      </c>
      <c r="N23" s="5">
        <v>2021.01</v>
      </c>
      <c r="O23" s="5" t="s">
        <v>67</v>
      </c>
      <c r="P23" s="5" t="s">
        <v>68</v>
      </c>
      <c r="Q23" s="5">
        <v>18603391570</v>
      </c>
      <c r="R23" s="5" t="s">
        <v>69</v>
      </c>
      <c r="S23" s="5" t="s">
        <v>63</v>
      </c>
      <c r="T23" s="5"/>
    </row>
    <row r="24" spans="1:20" ht="36">
      <c r="A24" s="8"/>
      <c r="B24" s="5" t="s">
        <v>39</v>
      </c>
      <c r="C24" s="5" t="s">
        <v>73</v>
      </c>
      <c r="D24" s="5" t="s">
        <v>45</v>
      </c>
      <c r="E24" s="6">
        <v>33.68</v>
      </c>
      <c r="F24" s="6"/>
      <c r="G24" s="5" t="s">
        <v>31</v>
      </c>
      <c r="H24" s="5" t="s">
        <v>32</v>
      </c>
      <c r="I24" s="5"/>
      <c r="J24" s="5"/>
      <c r="K24" s="5" t="s">
        <v>74</v>
      </c>
      <c r="L24" s="6">
        <v>177341.59292035401</v>
      </c>
      <c r="M24" s="6">
        <v>177341.59292035401</v>
      </c>
      <c r="N24" s="5">
        <v>2021.03</v>
      </c>
      <c r="O24" s="5" t="s">
        <v>75</v>
      </c>
      <c r="P24" s="5" t="s">
        <v>76</v>
      </c>
      <c r="Q24" s="5">
        <v>13269819378</v>
      </c>
      <c r="R24" s="5" t="s">
        <v>77</v>
      </c>
      <c r="S24" s="5" t="s">
        <v>78</v>
      </c>
      <c r="T24" s="5"/>
    </row>
    <row r="25" spans="1:20" ht="36">
      <c r="A25" s="8"/>
      <c r="B25" s="5" t="s">
        <v>39</v>
      </c>
      <c r="C25" s="5" t="s">
        <v>73</v>
      </c>
      <c r="D25" s="5" t="s">
        <v>45</v>
      </c>
      <c r="E25" s="6">
        <v>28.72</v>
      </c>
      <c r="F25" s="6"/>
      <c r="G25" s="5" t="s">
        <v>31</v>
      </c>
      <c r="H25" s="5" t="s">
        <v>32</v>
      </c>
      <c r="I25" s="5"/>
      <c r="J25" s="5"/>
      <c r="K25" s="5" t="s">
        <v>74</v>
      </c>
      <c r="L25" s="6">
        <v>151224.77876106201</v>
      </c>
      <c r="M25" s="6">
        <v>151224.77876106201</v>
      </c>
      <c r="N25" s="5">
        <v>2021.03</v>
      </c>
      <c r="O25" s="5" t="s">
        <v>75</v>
      </c>
      <c r="P25" s="5" t="s">
        <v>76</v>
      </c>
      <c r="Q25" s="5">
        <v>13269819378</v>
      </c>
      <c r="R25" s="5" t="s">
        <v>77</v>
      </c>
      <c r="S25" s="5" t="s">
        <v>78</v>
      </c>
      <c r="T25" s="5"/>
    </row>
    <row r="26" spans="1:20" ht="36">
      <c r="A26" s="8"/>
      <c r="B26" s="5" t="s">
        <v>39</v>
      </c>
      <c r="C26" s="5" t="s">
        <v>73</v>
      </c>
      <c r="D26" s="5" t="s">
        <v>45</v>
      </c>
      <c r="E26" s="6">
        <v>30.64</v>
      </c>
      <c r="F26" s="6"/>
      <c r="G26" s="5" t="s">
        <v>31</v>
      </c>
      <c r="H26" s="5" t="s">
        <v>32</v>
      </c>
      <c r="I26" s="5"/>
      <c r="J26" s="5"/>
      <c r="K26" s="5" t="s">
        <v>74</v>
      </c>
      <c r="L26" s="6">
        <v>161334.513274336</v>
      </c>
      <c r="M26" s="6">
        <v>161334.513274336</v>
      </c>
      <c r="N26" s="5">
        <v>2021.03</v>
      </c>
      <c r="O26" s="5" t="s">
        <v>75</v>
      </c>
      <c r="P26" s="5" t="s">
        <v>76</v>
      </c>
      <c r="Q26" s="5">
        <v>13269819378</v>
      </c>
      <c r="R26" s="5" t="s">
        <v>77</v>
      </c>
      <c r="S26" s="5" t="s">
        <v>78</v>
      </c>
      <c r="T26" s="5"/>
    </row>
    <row r="27" spans="1:20" ht="36">
      <c r="A27" s="8"/>
      <c r="B27" s="5" t="s">
        <v>39</v>
      </c>
      <c r="C27" s="5" t="s">
        <v>79</v>
      </c>
      <c r="D27" s="5" t="s">
        <v>45</v>
      </c>
      <c r="E27" s="6">
        <v>31.96</v>
      </c>
      <c r="F27" s="6"/>
      <c r="G27" s="5" t="s">
        <v>31</v>
      </c>
      <c r="H27" s="5" t="s">
        <v>32</v>
      </c>
      <c r="I27" s="5"/>
      <c r="J27" s="5"/>
      <c r="K27" s="5" t="s">
        <v>74</v>
      </c>
      <c r="L27" s="6">
        <v>168284.955752212</v>
      </c>
      <c r="M27" s="6">
        <v>168284.955752212</v>
      </c>
      <c r="N27" s="5">
        <v>2021.03</v>
      </c>
      <c r="O27" s="5" t="s">
        <v>75</v>
      </c>
      <c r="P27" s="5" t="s">
        <v>76</v>
      </c>
      <c r="Q27" s="5">
        <v>13269819378</v>
      </c>
      <c r="R27" s="5" t="s">
        <v>77</v>
      </c>
      <c r="S27" s="5" t="s">
        <v>78</v>
      </c>
      <c r="T27" s="5"/>
    </row>
    <row r="28" spans="1:20" ht="36">
      <c r="A28" s="8"/>
      <c r="B28" s="5" t="s">
        <v>39</v>
      </c>
      <c r="C28" s="5" t="s">
        <v>79</v>
      </c>
      <c r="D28" s="5" t="s">
        <v>45</v>
      </c>
      <c r="E28" s="6">
        <v>26.76</v>
      </c>
      <c r="F28" s="6"/>
      <c r="G28" s="5" t="s">
        <v>31</v>
      </c>
      <c r="H28" s="5" t="s">
        <v>32</v>
      </c>
      <c r="I28" s="5"/>
      <c r="J28" s="5"/>
      <c r="K28" s="5" t="s">
        <v>74</v>
      </c>
      <c r="L28" s="6">
        <v>140904.42477876099</v>
      </c>
      <c r="M28" s="6">
        <v>140904.42477876099</v>
      </c>
      <c r="N28" s="5">
        <v>2021.03</v>
      </c>
      <c r="O28" s="5" t="s">
        <v>75</v>
      </c>
      <c r="P28" s="5" t="s">
        <v>76</v>
      </c>
      <c r="Q28" s="5">
        <v>13269819378</v>
      </c>
      <c r="R28" s="5" t="s">
        <v>77</v>
      </c>
      <c r="S28" s="5" t="s">
        <v>78</v>
      </c>
      <c r="T28" s="5"/>
    </row>
    <row r="29" spans="1:20" ht="36">
      <c r="A29" s="8"/>
      <c r="B29" s="5" t="s">
        <v>39</v>
      </c>
      <c r="C29" s="5" t="s">
        <v>73</v>
      </c>
      <c r="D29" s="5" t="s">
        <v>45</v>
      </c>
      <c r="E29" s="6">
        <v>27.96</v>
      </c>
      <c r="F29" s="6"/>
      <c r="G29" s="5" t="s">
        <v>31</v>
      </c>
      <c r="H29" s="5" t="s">
        <v>32</v>
      </c>
      <c r="I29" s="5"/>
      <c r="J29" s="5"/>
      <c r="K29" s="5" t="s">
        <v>74</v>
      </c>
      <c r="L29" s="6">
        <v>147223.00884955801</v>
      </c>
      <c r="M29" s="6">
        <v>147223.00884955801</v>
      </c>
      <c r="N29" s="5">
        <v>2021.03</v>
      </c>
      <c r="O29" s="5" t="s">
        <v>75</v>
      </c>
      <c r="P29" s="5" t="s">
        <v>76</v>
      </c>
      <c r="Q29" s="5">
        <v>13269819378</v>
      </c>
      <c r="R29" s="5" t="s">
        <v>77</v>
      </c>
      <c r="S29" s="5" t="s">
        <v>78</v>
      </c>
      <c r="T29" s="5"/>
    </row>
    <row r="30" spans="1:20" ht="36">
      <c r="A30" s="8"/>
      <c r="B30" s="5" t="s">
        <v>39</v>
      </c>
      <c r="C30" s="5" t="s">
        <v>79</v>
      </c>
      <c r="D30" s="5" t="s">
        <v>45</v>
      </c>
      <c r="E30" s="6">
        <v>32.04</v>
      </c>
      <c r="F30" s="6"/>
      <c r="G30" s="5" t="s">
        <v>31</v>
      </c>
      <c r="H30" s="5" t="s">
        <v>32</v>
      </c>
      <c r="I30" s="5"/>
      <c r="J30" s="5"/>
      <c r="K30" s="5" t="s">
        <v>74</v>
      </c>
      <c r="L30" s="6">
        <v>168706.19469026499</v>
      </c>
      <c r="M30" s="6">
        <v>168706.19469026499</v>
      </c>
      <c r="N30" s="5">
        <v>2021.03</v>
      </c>
      <c r="O30" s="5" t="s">
        <v>75</v>
      </c>
      <c r="P30" s="5" t="s">
        <v>76</v>
      </c>
      <c r="Q30" s="5">
        <v>13269819378</v>
      </c>
      <c r="R30" s="5" t="s">
        <v>77</v>
      </c>
      <c r="S30" s="5" t="s">
        <v>78</v>
      </c>
      <c r="T30" s="5"/>
    </row>
    <row r="31" spans="1:20" ht="36">
      <c r="A31" s="8"/>
      <c r="B31" s="5" t="s">
        <v>39</v>
      </c>
      <c r="C31" s="5" t="s">
        <v>80</v>
      </c>
      <c r="D31" s="5" t="s">
        <v>45</v>
      </c>
      <c r="E31" s="6">
        <v>28.12</v>
      </c>
      <c r="F31" s="6"/>
      <c r="G31" s="5" t="s">
        <v>31</v>
      </c>
      <c r="H31" s="5" t="s">
        <v>32</v>
      </c>
      <c r="I31" s="5"/>
      <c r="J31" s="5"/>
      <c r="K31" s="5" t="s">
        <v>74</v>
      </c>
      <c r="L31" s="6">
        <v>148065.486725664</v>
      </c>
      <c r="M31" s="6">
        <v>148065.486725664</v>
      </c>
      <c r="N31" s="5">
        <v>2021.03</v>
      </c>
      <c r="O31" s="5" t="s">
        <v>75</v>
      </c>
      <c r="P31" s="5" t="s">
        <v>76</v>
      </c>
      <c r="Q31" s="5">
        <v>13269819378</v>
      </c>
      <c r="R31" s="5" t="s">
        <v>77</v>
      </c>
      <c r="S31" s="5" t="s">
        <v>78</v>
      </c>
      <c r="T31" s="5"/>
    </row>
    <row r="32" spans="1:20" ht="36">
      <c r="A32" s="8"/>
      <c r="B32" s="5" t="s">
        <v>39</v>
      </c>
      <c r="C32" s="5" t="s">
        <v>73</v>
      </c>
      <c r="D32" s="5" t="s">
        <v>45</v>
      </c>
      <c r="E32" s="6">
        <v>8.56</v>
      </c>
      <c r="F32" s="6"/>
      <c r="G32" s="5" t="s">
        <v>31</v>
      </c>
      <c r="H32" s="5" t="s">
        <v>32</v>
      </c>
      <c r="I32" s="5"/>
      <c r="J32" s="5"/>
      <c r="K32" s="5" t="s">
        <v>74</v>
      </c>
      <c r="L32" s="6">
        <v>52647.787610619504</v>
      </c>
      <c r="M32" s="6">
        <v>52647.787610619504</v>
      </c>
      <c r="N32" s="5">
        <v>2021.04</v>
      </c>
      <c r="O32" s="5" t="s">
        <v>75</v>
      </c>
      <c r="P32" s="5" t="s">
        <v>76</v>
      </c>
      <c r="Q32" s="5">
        <v>13269819378</v>
      </c>
      <c r="R32" s="5" t="s">
        <v>77</v>
      </c>
      <c r="S32" s="5" t="s">
        <v>78</v>
      </c>
      <c r="T32" s="5"/>
    </row>
    <row r="33" spans="1:20" ht="36">
      <c r="A33" s="8"/>
      <c r="B33" s="5" t="s">
        <v>39</v>
      </c>
      <c r="C33" s="5" t="s">
        <v>73</v>
      </c>
      <c r="D33" s="5" t="s">
        <v>45</v>
      </c>
      <c r="E33" s="6">
        <v>23.02</v>
      </c>
      <c r="F33" s="6"/>
      <c r="G33" s="5" t="s">
        <v>31</v>
      </c>
      <c r="H33" s="5" t="s">
        <v>32</v>
      </c>
      <c r="I33" s="5"/>
      <c r="J33" s="5"/>
      <c r="K33" s="5" t="s">
        <v>74</v>
      </c>
      <c r="L33" s="6">
        <v>141583.185840708</v>
      </c>
      <c r="M33" s="6">
        <v>141583.185840708</v>
      </c>
      <c r="N33" s="5">
        <v>2021.04</v>
      </c>
      <c r="O33" s="5" t="s">
        <v>75</v>
      </c>
      <c r="P33" s="5" t="s">
        <v>76</v>
      </c>
      <c r="Q33" s="5">
        <v>13269819378</v>
      </c>
      <c r="R33" s="5" t="s">
        <v>77</v>
      </c>
      <c r="S33" s="5" t="s">
        <v>78</v>
      </c>
      <c r="T33" s="5"/>
    </row>
    <row r="34" spans="1:20" ht="36">
      <c r="A34" s="8"/>
      <c r="B34" s="5" t="s">
        <v>81</v>
      </c>
      <c r="C34" s="5" t="s">
        <v>55</v>
      </c>
      <c r="D34" s="5" t="s">
        <v>45</v>
      </c>
      <c r="E34" s="6">
        <v>31.3</v>
      </c>
      <c r="F34" s="6"/>
      <c r="G34" s="5" t="s">
        <v>31</v>
      </c>
      <c r="H34" s="5" t="s">
        <v>32</v>
      </c>
      <c r="I34" s="5"/>
      <c r="J34" s="5"/>
      <c r="K34" s="5" t="s">
        <v>74</v>
      </c>
      <c r="L34" s="6">
        <v>192508.84955752199</v>
      </c>
      <c r="M34" s="6">
        <v>192508.84955752199</v>
      </c>
      <c r="N34" s="5">
        <v>2021.04</v>
      </c>
      <c r="O34" s="5" t="s">
        <v>82</v>
      </c>
      <c r="P34" s="5" t="s">
        <v>76</v>
      </c>
      <c r="Q34" s="5">
        <v>13269819378</v>
      </c>
      <c r="R34" s="5" t="s">
        <v>77</v>
      </c>
      <c r="S34" s="5" t="s">
        <v>78</v>
      </c>
      <c r="T34" s="5"/>
    </row>
    <row r="35" spans="1:20" ht="36">
      <c r="A35" s="8"/>
      <c r="B35" s="5" t="s">
        <v>39</v>
      </c>
      <c r="C35" s="5" t="s">
        <v>80</v>
      </c>
      <c r="D35" s="5" t="s">
        <v>45</v>
      </c>
      <c r="E35" s="6">
        <v>23.82</v>
      </c>
      <c r="F35" s="6"/>
      <c r="G35" s="5" t="s">
        <v>31</v>
      </c>
      <c r="H35" s="5" t="s">
        <v>32</v>
      </c>
      <c r="I35" s="5"/>
      <c r="J35" s="5"/>
      <c r="K35" s="5" t="s">
        <v>74</v>
      </c>
      <c r="L35" s="6">
        <v>146503.53982300899</v>
      </c>
      <c r="M35" s="6">
        <v>146503.53982300899</v>
      </c>
      <c r="N35" s="5">
        <v>2021.04</v>
      </c>
      <c r="O35" s="5" t="s">
        <v>83</v>
      </c>
      <c r="P35" s="5" t="s">
        <v>76</v>
      </c>
      <c r="Q35" s="5">
        <v>13269819378</v>
      </c>
      <c r="R35" s="5" t="s">
        <v>77</v>
      </c>
      <c r="S35" s="5" t="s">
        <v>78</v>
      </c>
      <c r="T35" s="5"/>
    </row>
    <row r="36" spans="1:20" ht="36">
      <c r="A36" s="8"/>
      <c r="B36" s="5" t="s">
        <v>39</v>
      </c>
      <c r="C36" s="5" t="s">
        <v>84</v>
      </c>
      <c r="D36" s="5" t="s">
        <v>45</v>
      </c>
      <c r="E36" s="6">
        <v>31.22</v>
      </c>
      <c r="F36" s="6"/>
      <c r="G36" s="5" t="s">
        <v>31</v>
      </c>
      <c r="H36" s="5" t="s">
        <v>32</v>
      </c>
      <c r="I36" s="5"/>
      <c r="J36" s="5"/>
      <c r="K36" s="5" t="s">
        <v>74</v>
      </c>
      <c r="L36" s="6">
        <v>192016.814159292</v>
      </c>
      <c r="M36" s="6">
        <v>192016.814159292</v>
      </c>
      <c r="N36" s="5">
        <v>2021.04</v>
      </c>
      <c r="O36" s="5" t="s">
        <v>83</v>
      </c>
      <c r="P36" s="5" t="s">
        <v>76</v>
      </c>
      <c r="Q36" s="5">
        <v>13269819378</v>
      </c>
      <c r="R36" s="5" t="s">
        <v>77</v>
      </c>
      <c r="S36" s="5" t="s">
        <v>78</v>
      </c>
      <c r="T36" s="5"/>
    </row>
    <row r="37" spans="1:20" ht="36">
      <c r="A37" s="8"/>
      <c r="B37" s="5" t="s">
        <v>39</v>
      </c>
      <c r="C37" s="5" t="s">
        <v>85</v>
      </c>
      <c r="D37" s="5" t="s">
        <v>45</v>
      </c>
      <c r="E37" s="6">
        <v>28.44</v>
      </c>
      <c r="F37" s="6"/>
      <c r="G37" s="5" t="s">
        <v>31</v>
      </c>
      <c r="H37" s="5" t="s">
        <v>32</v>
      </c>
      <c r="I37" s="5"/>
      <c r="J37" s="5"/>
      <c r="K37" s="5" t="s">
        <v>74</v>
      </c>
      <c r="L37" s="6">
        <v>174918.584070796</v>
      </c>
      <c r="M37" s="6">
        <v>174918.584070796</v>
      </c>
      <c r="N37" s="5">
        <v>2021.04</v>
      </c>
      <c r="O37" s="5" t="s">
        <v>83</v>
      </c>
      <c r="P37" s="5" t="s">
        <v>76</v>
      </c>
      <c r="Q37" s="5">
        <v>13269819378</v>
      </c>
      <c r="R37" s="5" t="s">
        <v>77</v>
      </c>
      <c r="S37" s="5" t="s">
        <v>78</v>
      </c>
      <c r="T37" s="5"/>
    </row>
    <row r="38" spans="1:20" ht="36">
      <c r="A38" s="8"/>
      <c r="B38" s="5" t="s">
        <v>81</v>
      </c>
      <c r="C38" s="5" t="s">
        <v>55</v>
      </c>
      <c r="D38" s="5" t="s">
        <v>45</v>
      </c>
      <c r="E38" s="6">
        <v>31.26</v>
      </c>
      <c r="F38" s="6"/>
      <c r="G38" s="5" t="s">
        <v>31</v>
      </c>
      <c r="H38" s="5" t="s">
        <v>32</v>
      </c>
      <c r="I38" s="5"/>
      <c r="J38" s="5"/>
      <c r="K38" s="5" t="s">
        <v>74</v>
      </c>
      <c r="L38" s="6">
        <v>192262.83185840701</v>
      </c>
      <c r="M38" s="6">
        <v>192262.83185840701</v>
      </c>
      <c r="N38" s="5">
        <v>2021.04</v>
      </c>
      <c r="O38" s="5" t="s">
        <v>82</v>
      </c>
      <c r="P38" s="5" t="s">
        <v>76</v>
      </c>
      <c r="Q38" s="5">
        <v>13269819378</v>
      </c>
      <c r="R38" s="5" t="s">
        <v>77</v>
      </c>
      <c r="S38" s="5" t="s">
        <v>78</v>
      </c>
      <c r="T38" s="5"/>
    </row>
    <row r="39" spans="1:20" ht="36">
      <c r="A39" s="8"/>
      <c r="B39" s="5" t="s">
        <v>81</v>
      </c>
      <c r="C39" s="5" t="s">
        <v>55</v>
      </c>
      <c r="D39" s="5" t="s">
        <v>45</v>
      </c>
      <c r="E39" s="6">
        <v>31.38</v>
      </c>
      <c r="F39" s="6"/>
      <c r="G39" s="5" t="s">
        <v>31</v>
      </c>
      <c r="H39" s="5" t="s">
        <v>32</v>
      </c>
      <c r="I39" s="5"/>
      <c r="J39" s="5"/>
      <c r="K39" s="5" t="s">
        <v>74</v>
      </c>
      <c r="L39" s="6">
        <v>193000.884955752</v>
      </c>
      <c r="M39" s="6">
        <v>193000.884955752</v>
      </c>
      <c r="N39" s="5">
        <v>2021.04</v>
      </c>
      <c r="O39" s="5" t="s">
        <v>82</v>
      </c>
      <c r="P39" s="5" t="s">
        <v>76</v>
      </c>
      <c r="Q39" s="5">
        <v>13269819378</v>
      </c>
      <c r="R39" s="5" t="s">
        <v>77</v>
      </c>
      <c r="S39" s="5" t="s">
        <v>78</v>
      </c>
      <c r="T39" s="5"/>
    </row>
    <row r="40" spans="1:20" ht="36">
      <c r="A40" s="8"/>
      <c r="B40" s="5" t="s">
        <v>39</v>
      </c>
      <c r="C40" s="5" t="s">
        <v>73</v>
      </c>
      <c r="D40" s="5" t="s">
        <v>45</v>
      </c>
      <c r="E40" s="6">
        <v>33.06</v>
      </c>
      <c r="F40" s="6"/>
      <c r="G40" s="5" t="s">
        <v>31</v>
      </c>
      <c r="H40" s="5" t="s">
        <v>32</v>
      </c>
      <c r="I40" s="5"/>
      <c r="J40" s="5"/>
      <c r="K40" s="5" t="s">
        <v>74</v>
      </c>
      <c r="L40" s="6">
        <v>203333.628318584</v>
      </c>
      <c r="M40" s="6">
        <v>203333.628318584</v>
      </c>
      <c r="N40" s="5">
        <v>2021.04</v>
      </c>
      <c r="O40" s="5" t="s">
        <v>83</v>
      </c>
      <c r="P40" s="5" t="s">
        <v>76</v>
      </c>
      <c r="Q40" s="5">
        <v>13269819378</v>
      </c>
      <c r="R40" s="5" t="s">
        <v>77</v>
      </c>
      <c r="S40" s="5" t="s">
        <v>78</v>
      </c>
      <c r="T40" s="5"/>
    </row>
    <row r="41" spans="1:20" ht="36">
      <c r="A41" s="8"/>
      <c r="B41" s="5" t="s">
        <v>81</v>
      </c>
      <c r="C41" s="5" t="s">
        <v>55</v>
      </c>
      <c r="D41" s="5" t="s">
        <v>45</v>
      </c>
      <c r="E41" s="6">
        <v>32.380000000000003</v>
      </c>
      <c r="F41" s="6"/>
      <c r="G41" s="5" t="s">
        <v>31</v>
      </c>
      <c r="H41" s="5" t="s">
        <v>32</v>
      </c>
      <c r="I41" s="5"/>
      <c r="J41" s="5"/>
      <c r="K41" s="5" t="s">
        <v>74</v>
      </c>
      <c r="L41" s="6">
        <v>199151.327433628</v>
      </c>
      <c r="M41" s="6">
        <v>199151.327433628</v>
      </c>
      <c r="N41" s="5">
        <v>2021.04</v>
      </c>
      <c r="O41" s="5" t="s">
        <v>82</v>
      </c>
      <c r="P41" s="5" t="s">
        <v>76</v>
      </c>
      <c r="Q41" s="5">
        <v>13269819378</v>
      </c>
      <c r="R41" s="5" t="s">
        <v>77</v>
      </c>
      <c r="S41" s="5" t="s">
        <v>78</v>
      </c>
      <c r="T41" s="5"/>
    </row>
    <row r="42" spans="1:20" ht="36">
      <c r="A42" s="8"/>
      <c r="B42" s="5" t="s">
        <v>81</v>
      </c>
      <c r="C42" s="5" t="s">
        <v>55</v>
      </c>
      <c r="D42" s="5" t="s">
        <v>45</v>
      </c>
      <c r="E42" s="6">
        <v>31.98</v>
      </c>
      <c r="F42" s="6"/>
      <c r="G42" s="5" t="s">
        <v>31</v>
      </c>
      <c r="H42" s="5" t="s">
        <v>32</v>
      </c>
      <c r="I42" s="5"/>
      <c r="J42" s="5"/>
      <c r="K42" s="5" t="s">
        <v>74</v>
      </c>
      <c r="L42" s="6">
        <v>196691.15044247801</v>
      </c>
      <c r="M42" s="6">
        <v>196691.15044247801</v>
      </c>
      <c r="N42" s="5">
        <v>2021.04</v>
      </c>
      <c r="O42" s="5" t="s">
        <v>82</v>
      </c>
      <c r="P42" s="5" t="s">
        <v>76</v>
      </c>
      <c r="Q42" s="5">
        <v>13269819378</v>
      </c>
      <c r="R42" s="5" t="s">
        <v>77</v>
      </c>
      <c r="S42" s="5" t="s">
        <v>78</v>
      </c>
      <c r="T42" s="5"/>
    </row>
    <row r="43" spans="1:20" ht="36">
      <c r="A43" s="8"/>
      <c r="B43" s="5" t="s">
        <v>39</v>
      </c>
      <c r="C43" s="5" t="s">
        <v>73</v>
      </c>
      <c r="D43" s="5" t="s">
        <v>45</v>
      </c>
      <c r="E43" s="6">
        <v>24.94</v>
      </c>
      <c r="F43" s="6"/>
      <c r="G43" s="5" t="s">
        <v>31</v>
      </c>
      <c r="H43" s="5" t="s">
        <v>32</v>
      </c>
      <c r="I43" s="5"/>
      <c r="J43" s="5"/>
      <c r="K43" s="5" t="s">
        <v>74</v>
      </c>
      <c r="L43" s="6">
        <v>153392.03539822999</v>
      </c>
      <c r="M43" s="6">
        <v>153392.03539822999</v>
      </c>
      <c r="N43" s="5">
        <v>2021.04</v>
      </c>
      <c r="O43" s="5" t="s">
        <v>83</v>
      </c>
      <c r="P43" s="5" t="s">
        <v>76</v>
      </c>
      <c r="Q43" s="5">
        <v>13269819378</v>
      </c>
      <c r="R43" s="5" t="s">
        <v>77</v>
      </c>
      <c r="S43" s="5" t="s">
        <v>78</v>
      </c>
      <c r="T43" s="5"/>
    </row>
    <row r="44" spans="1:20" ht="36">
      <c r="A44" s="8"/>
      <c r="B44" s="5" t="s">
        <v>39</v>
      </c>
      <c r="C44" s="5" t="s">
        <v>73</v>
      </c>
      <c r="D44" s="5" t="s">
        <v>45</v>
      </c>
      <c r="E44" s="6">
        <v>31.8</v>
      </c>
      <c r="F44" s="6"/>
      <c r="G44" s="5" t="s">
        <v>31</v>
      </c>
      <c r="H44" s="5" t="s">
        <v>32</v>
      </c>
      <c r="I44" s="5"/>
      <c r="J44" s="5"/>
      <c r="K44" s="5" t="s">
        <v>74</v>
      </c>
      <c r="L44" s="6">
        <v>195584.07079646</v>
      </c>
      <c r="M44" s="6">
        <v>195584.07079646</v>
      </c>
      <c r="N44" s="5">
        <v>2021.04</v>
      </c>
      <c r="O44" s="5" t="s">
        <v>83</v>
      </c>
      <c r="P44" s="5" t="s">
        <v>76</v>
      </c>
      <c r="Q44" s="5">
        <v>13269819378</v>
      </c>
      <c r="R44" s="5" t="s">
        <v>77</v>
      </c>
      <c r="S44" s="5" t="s">
        <v>78</v>
      </c>
      <c r="T44" s="5"/>
    </row>
    <row r="45" spans="1:20" ht="36">
      <c r="A45" s="8"/>
      <c r="B45" s="5" t="s">
        <v>81</v>
      </c>
      <c r="C45" s="5" t="s">
        <v>55</v>
      </c>
      <c r="D45" s="5" t="s">
        <v>45</v>
      </c>
      <c r="E45" s="6">
        <v>32.340000000000003</v>
      </c>
      <c r="F45" s="6"/>
      <c r="G45" s="5" t="s">
        <v>31</v>
      </c>
      <c r="H45" s="5" t="s">
        <v>32</v>
      </c>
      <c r="I45" s="5"/>
      <c r="J45" s="5"/>
      <c r="K45" s="5" t="s">
        <v>74</v>
      </c>
      <c r="L45" s="6">
        <v>198905.30973451299</v>
      </c>
      <c r="M45" s="6">
        <v>198905.30973451299</v>
      </c>
      <c r="N45" s="5">
        <v>2021.04</v>
      </c>
      <c r="O45" s="5" t="s">
        <v>82</v>
      </c>
      <c r="P45" s="5" t="s">
        <v>76</v>
      </c>
      <c r="Q45" s="5">
        <v>13269819378</v>
      </c>
      <c r="R45" s="5" t="s">
        <v>77</v>
      </c>
      <c r="S45" s="5" t="s">
        <v>78</v>
      </c>
      <c r="T45" s="5"/>
    </row>
    <row r="46" spans="1:20" ht="36">
      <c r="A46" s="8"/>
      <c r="B46" s="5" t="s">
        <v>81</v>
      </c>
      <c r="C46" s="5" t="s">
        <v>55</v>
      </c>
      <c r="D46" s="5" t="s">
        <v>45</v>
      </c>
      <c r="E46" s="6">
        <v>10.119999999999999</v>
      </c>
      <c r="F46" s="6"/>
      <c r="G46" s="5" t="s">
        <v>31</v>
      </c>
      <c r="H46" s="5" t="s">
        <v>32</v>
      </c>
      <c r="I46" s="5"/>
      <c r="J46" s="5"/>
      <c r="K46" s="5" t="s">
        <v>74</v>
      </c>
      <c r="L46" s="6">
        <v>62242.477876106197</v>
      </c>
      <c r="M46" s="6">
        <v>62242.477876106197</v>
      </c>
      <c r="N46" s="5">
        <v>2021.04</v>
      </c>
      <c r="O46" s="5" t="s">
        <v>82</v>
      </c>
      <c r="P46" s="5" t="s">
        <v>76</v>
      </c>
      <c r="Q46" s="5">
        <v>13269819378</v>
      </c>
      <c r="R46" s="5" t="s">
        <v>77</v>
      </c>
      <c r="S46" s="5" t="s">
        <v>78</v>
      </c>
      <c r="T46" s="5"/>
    </row>
    <row r="47" spans="1:20" ht="36">
      <c r="A47" s="8"/>
      <c r="B47" s="5" t="s">
        <v>39</v>
      </c>
      <c r="C47" s="5" t="s">
        <v>86</v>
      </c>
      <c r="D47" s="5" t="s">
        <v>45</v>
      </c>
      <c r="E47" s="6">
        <v>31.66</v>
      </c>
      <c r="F47" s="6"/>
      <c r="G47" s="5" t="s">
        <v>31</v>
      </c>
      <c r="H47" s="5" t="s">
        <v>32</v>
      </c>
      <c r="I47" s="5"/>
      <c r="J47" s="5"/>
      <c r="K47" s="5" t="s">
        <v>74</v>
      </c>
      <c r="L47" s="6">
        <v>194723.00884955801</v>
      </c>
      <c r="M47" s="6">
        <v>194723.00884955801</v>
      </c>
      <c r="N47" s="5">
        <v>2021.04</v>
      </c>
      <c r="O47" s="5" t="s">
        <v>83</v>
      </c>
      <c r="P47" s="5" t="s">
        <v>76</v>
      </c>
      <c r="Q47" s="5">
        <v>13269819378</v>
      </c>
      <c r="R47" s="5" t="s">
        <v>77</v>
      </c>
      <c r="S47" s="5" t="s">
        <v>78</v>
      </c>
      <c r="T47" s="5"/>
    </row>
    <row r="48" spans="1:20" ht="36">
      <c r="A48" s="8"/>
      <c r="B48" s="5" t="s">
        <v>81</v>
      </c>
      <c r="C48" s="5" t="s">
        <v>55</v>
      </c>
      <c r="D48" s="5" t="s">
        <v>45</v>
      </c>
      <c r="E48" s="6">
        <v>32.020000000000003</v>
      </c>
      <c r="F48" s="6"/>
      <c r="G48" s="5" t="s">
        <v>31</v>
      </c>
      <c r="H48" s="5" t="s">
        <v>32</v>
      </c>
      <c r="I48" s="5"/>
      <c r="J48" s="5"/>
      <c r="K48" s="5" t="s">
        <v>74</v>
      </c>
      <c r="L48" s="6">
        <v>196937.16814159299</v>
      </c>
      <c r="M48" s="6">
        <v>196937.16814159299</v>
      </c>
      <c r="N48" s="5">
        <v>2021.04</v>
      </c>
      <c r="O48" s="5" t="s">
        <v>82</v>
      </c>
      <c r="P48" s="5" t="s">
        <v>76</v>
      </c>
      <c r="Q48" s="5">
        <v>13269819378</v>
      </c>
      <c r="R48" s="5" t="s">
        <v>77</v>
      </c>
      <c r="S48" s="5" t="s">
        <v>78</v>
      </c>
      <c r="T48" s="5"/>
    </row>
    <row r="49" spans="1:20" ht="36">
      <c r="A49" s="8"/>
      <c r="B49" s="5" t="s">
        <v>81</v>
      </c>
      <c r="C49" s="5" t="s">
        <v>55</v>
      </c>
      <c r="D49" s="5" t="s">
        <v>45</v>
      </c>
      <c r="E49" s="6">
        <v>33.020000000000003</v>
      </c>
      <c r="F49" s="6"/>
      <c r="G49" s="5" t="s">
        <v>31</v>
      </c>
      <c r="H49" s="5" t="s">
        <v>32</v>
      </c>
      <c r="I49" s="5"/>
      <c r="J49" s="5"/>
      <c r="K49" s="5" t="s">
        <v>74</v>
      </c>
      <c r="L49" s="6">
        <v>203087.61061946899</v>
      </c>
      <c r="M49" s="6">
        <v>203087.61061946899</v>
      </c>
      <c r="N49" s="5">
        <v>2021.04</v>
      </c>
      <c r="O49" s="5" t="s">
        <v>82</v>
      </c>
      <c r="P49" s="5" t="s">
        <v>76</v>
      </c>
      <c r="Q49" s="5">
        <v>13269819378</v>
      </c>
      <c r="R49" s="5" t="s">
        <v>77</v>
      </c>
      <c r="S49" s="5" t="s">
        <v>78</v>
      </c>
      <c r="T49" s="5"/>
    </row>
    <row r="50" spans="1:20" ht="36">
      <c r="A50" s="8"/>
      <c r="B50" s="5" t="s">
        <v>81</v>
      </c>
      <c r="C50" s="5" t="s">
        <v>55</v>
      </c>
      <c r="D50" s="5" t="s">
        <v>45</v>
      </c>
      <c r="E50" s="6">
        <v>7.64</v>
      </c>
      <c r="F50" s="6"/>
      <c r="G50" s="5" t="s">
        <v>31</v>
      </c>
      <c r="H50" s="5" t="s">
        <v>32</v>
      </c>
      <c r="I50" s="5"/>
      <c r="J50" s="5"/>
      <c r="K50" s="5" t="s">
        <v>74</v>
      </c>
      <c r="L50" s="6">
        <v>46989.380530973503</v>
      </c>
      <c r="M50" s="6">
        <v>46989.380530973503</v>
      </c>
      <c r="N50" s="5">
        <v>2021.04</v>
      </c>
      <c r="O50" s="5" t="s">
        <v>82</v>
      </c>
      <c r="P50" s="5" t="s">
        <v>76</v>
      </c>
      <c r="Q50" s="5">
        <v>13269819378</v>
      </c>
      <c r="R50" s="5" t="s">
        <v>77</v>
      </c>
      <c r="S50" s="5" t="s">
        <v>78</v>
      </c>
      <c r="T50" s="5"/>
    </row>
    <row r="51" spans="1:20" ht="36">
      <c r="A51" s="8"/>
      <c r="B51" s="5" t="s">
        <v>39</v>
      </c>
      <c r="C51" s="5" t="s">
        <v>73</v>
      </c>
      <c r="D51" s="5" t="s">
        <v>45</v>
      </c>
      <c r="E51" s="6">
        <v>31.38</v>
      </c>
      <c r="F51" s="6"/>
      <c r="G51" s="5" t="s">
        <v>31</v>
      </c>
      <c r="H51" s="5" t="s">
        <v>32</v>
      </c>
      <c r="I51" s="5"/>
      <c r="J51" s="5"/>
      <c r="K51" s="5" t="s">
        <v>74</v>
      </c>
      <c r="L51" s="6">
        <v>168284.955752212</v>
      </c>
      <c r="M51" s="6">
        <v>168284.955752212</v>
      </c>
      <c r="N51" s="5">
        <v>2021.05</v>
      </c>
      <c r="O51" s="5" t="s">
        <v>75</v>
      </c>
      <c r="P51" s="5" t="s">
        <v>76</v>
      </c>
      <c r="Q51" s="5">
        <v>13269819378</v>
      </c>
      <c r="R51" s="5" t="s">
        <v>77</v>
      </c>
      <c r="S51" s="5" t="s">
        <v>78</v>
      </c>
      <c r="T51" s="5"/>
    </row>
    <row r="52" spans="1:20" ht="36">
      <c r="A52" s="8"/>
      <c r="B52" s="5" t="s">
        <v>39</v>
      </c>
      <c r="C52" s="5" t="s">
        <v>73</v>
      </c>
      <c r="D52" s="5" t="s">
        <v>45</v>
      </c>
      <c r="E52" s="6">
        <v>31.46</v>
      </c>
      <c r="F52" s="6"/>
      <c r="G52" s="5" t="s">
        <v>31</v>
      </c>
      <c r="H52" s="5" t="s">
        <v>32</v>
      </c>
      <c r="I52" s="5"/>
      <c r="J52" s="5"/>
      <c r="K52" s="5" t="s">
        <v>74</v>
      </c>
      <c r="L52" s="6">
        <v>193492.92035398199</v>
      </c>
      <c r="M52" s="6">
        <v>193492.92035398199</v>
      </c>
      <c r="N52" s="5">
        <v>2021.05</v>
      </c>
      <c r="O52" s="5" t="s">
        <v>75</v>
      </c>
      <c r="P52" s="5" t="s">
        <v>76</v>
      </c>
      <c r="Q52" s="5">
        <v>13269819378</v>
      </c>
      <c r="R52" s="5" t="s">
        <v>77</v>
      </c>
      <c r="S52" s="5" t="s">
        <v>78</v>
      </c>
      <c r="T52" s="5"/>
    </row>
    <row r="53" spans="1:20" ht="36">
      <c r="A53" s="8"/>
      <c r="B53" s="5" t="s">
        <v>39</v>
      </c>
      <c r="C53" s="5" t="s">
        <v>73</v>
      </c>
      <c r="D53" s="5" t="s">
        <v>45</v>
      </c>
      <c r="E53" s="6">
        <v>33.200000000000003</v>
      </c>
      <c r="F53" s="6"/>
      <c r="G53" s="5" t="s">
        <v>31</v>
      </c>
      <c r="H53" s="5" t="s">
        <v>32</v>
      </c>
      <c r="I53" s="5"/>
      <c r="J53" s="5"/>
      <c r="K53" s="5" t="s">
        <v>74</v>
      </c>
      <c r="L53" s="6">
        <v>204194.69026548701</v>
      </c>
      <c r="M53" s="6">
        <v>204194.69026548701</v>
      </c>
      <c r="N53" s="5">
        <v>2021.05</v>
      </c>
      <c r="O53" s="5" t="s">
        <v>75</v>
      </c>
      <c r="P53" s="5" t="s">
        <v>76</v>
      </c>
      <c r="Q53" s="5">
        <v>13269819378</v>
      </c>
      <c r="R53" s="5" t="s">
        <v>77</v>
      </c>
      <c r="S53" s="5" t="s">
        <v>78</v>
      </c>
      <c r="T53" s="5"/>
    </row>
    <row r="54" spans="1:20" ht="36">
      <c r="A54" s="8"/>
      <c r="B54" s="5" t="s">
        <v>39</v>
      </c>
      <c r="C54" s="5" t="s">
        <v>73</v>
      </c>
      <c r="D54" s="5" t="s">
        <v>45</v>
      </c>
      <c r="E54" s="6">
        <v>31.12</v>
      </c>
      <c r="F54" s="6"/>
      <c r="G54" s="5" t="s">
        <v>31</v>
      </c>
      <c r="H54" s="5" t="s">
        <v>32</v>
      </c>
      <c r="I54" s="5"/>
      <c r="J54" s="5"/>
      <c r="K54" s="5" t="s">
        <v>74</v>
      </c>
      <c r="L54" s="6">
        <v>191401.769911504</v>
      </c>
      <c r="M54" s="6">
        <v>191401.769911504</v>
      </c>
      <c r="N54" s="5">
        <v>2021.05</v>
      </c>
      <c r="O54" s="5" t="s">
        <v>75</v>
      </c>
      <c r="P54" s="5" t="s">
        <v>76</v>
      </c>
      <c r="Q54" s="5">
        <v>13269819378</v>
      </c>
      <c r="R54" s="5" t="s">
        <v>77</v>
      </c>
      <c r="S54" s="5" t="s">
        <v>78</v>
      </c>
      <c r="T54" s="5"/>
    </row>
    <row r="55" spans="1:20" ht="36">
      <c r="A55" s="8"/>
      <c r="B55" s="5" t="s">
        <v>39</v>
      </c>
      <c r="C55" s="5" t="s">
        <v>73</v>
      </c>
      <c r="D55" s="5" t="s">
        <v>45</v>
      </c>
      <c r="E55" s="6">
        <v>3.4</v>
      </c>
      <c r="F55" s="6"/>
      <c r="G55" s="5" t="s">
        <v>31</v>
      </c>
      <c r="H55" s="5" t="s">
        <v>32</v>
      </c>
      <c r="I55" s="5"/>
      <c r="J55" s="5"/>
      <c r="K55" s="5" t="s">
        <v>74</v>
      </c>
      <c r="L55" s="6">
        <v>20911.504424778799</v>
      </c>
      <c r="M55" s="6">
        <v>20911.504424778799</v>
      </c>
      <c r="N55" s="5">
        <v>2021.05</v>
      </c>
      <c r="O55" s="5" t="s">
        <v>75</v>
      </c>
      <c r="P55" s="5" t="s">
        <v>76</v>
      </c>
      <c r="Q55" s="5">
        <v>13269819378</v>
      </c>
      <c r="R55" s="5" t="s">
        <v>77</v>
      </c>
      <c r="S55" s="5" t="s">
        <v>78</v>
      </c>
      <c r="T55" s="5"/>
    </row>
    <row r="56" spans="1:20" ht="36">
      <c r="A56" s="8"/>
      <c r="B56" s="5" t="s">
        <v>39</v>
      </c>
      <c r="C56" s="5" t="s">
        <v>73</v>
      </c>
      <c r="D56" s="5" t="s">
        <v>45</v>
      </c>
      <c r="E56" s="6">
        <v>31.74</v>
      </c>
      <c r="F56" s="6"/>
      <c r="G56" s="5" t="s">
        <v>31</v>
      </c>
      <c r="H56" s="5" t="s">
        <v>32</v>
      </c>
      <c r="I56" s="5"/>
      <c r="J56" s="5"/>
      <c r="K56" s="5" t="s">
        <v>74</v>
      </c>
      <c r="L56" s="6">
        <v>195215.044247788</v>
      </c>
      <c r="M56" s="6">
        <v>195215.044247788</v>
      </c>
      <c r="N56" s="5">
        <v>2021.05</v>
      </c>
      <c r="O56" s="5" t="s">
        <v>75</v>
      </c>
      <c r="P56" s="5" t="s">
        <v>76</v>
      </c>
      <c r="Q56" s="5">
        <v>13269819378</v>
      </c>
      <c r="R56" s="5" t="s">
        <v>77</v>
      </c>
      <c r="S56" s="5" t="s">
        <v>78</v>
      </c>
      <c r="T56" s="5"/>
    </row>
    <row r="57" spans="1:20" ht="36">
      <c r="A57" s="8"/>
      <c r="B57" s="5" t="s">
        <v>39</v>
      </c>
      <c r="C57" s="5" t="s">
        <v>73</v>
      </c>
      <c r="D57" s="5" t="s">
        <v>45</v>
      </c>
      <c r="E57" s="6">
        <v>33.94</v>
      </c>
      <c r="F57" s="6"/>
      <c r="G57" s="5" t="s">
        <v>31</v>
      </c>
      <c r="H57" s="5" t="s">
        <v>32</v>
      </c>
      <c r="I57" s="5"/>
      <c r="J57" s="5"/>
      <c r="K57" s="5" t="s">
        <v>74</v>
      </c>
      <c r="L57" s="6">
        <v>208746.01769911501</v>
      </c>
      <c r="M57" s="6">
        <v>208746.01769911501</v>
      </c>
      <c r="N57" s="5">
        <v>2021.05</v>
      </c>
      <c r="O57" s="5" t="s">
        <v>75</v>
      </c>
      <c r="P57" s="5" t="s">
        <v>76</v>
      </c>
      <c r="Q57" s="5">
        <v>13269819378</v>
      </c>
      <c r="R57" s="5" t="s">
        <v>77</v>
      </c>
      <c r="S57" s="5" t="s">
        <v>78</v>
      </c>
      <c r="T57" s="5"/>
    </row>
    <row r="58" spans="1:20" ht="36">
      <c r="A58" s="8"/>
      <c r="B58" s="5" t="s">
        <v>39</v>
      </c>
      <c r="C58" s="5" t="s">
        <v>73</v>
      </c>
      <c r="D58" s="5" t="s">
        <v>45</v>
      </c>
      <c r="E58" s="6">
        <v>8</v>
      </c>
      <c r="F58" s="6"/>
      <c r="G58" s="5" t="s">
        <v>31</v>
      </c>
      <c r="H58" s="5" t="s">
        <v>32</v>
      </c>
      <c r="I58" s="5"/>
      <c r="J58" s="5"/>
      <c r="K58" s="5" t="s">
        <v>74</v>
      </c>
      <c r="L58" s="6">
        <v>49203.539823008898</v>
      </c>
      <c r="M58" s="6">
        <v>49203.539823008898</v>
      </c>
      <c r="N58" s="5">
        <v>2021.05</v>
      </c>
      <c r="O58" s="5" t="s">
        <v>75</v>
      </c>
      <c r="P58" s="5" t="s">
        <v>76</v>
      </c>
      <c r="Q58" s="5">
        <v>13269819378</v>
      </c>
      <c r="R58" s="5" t="s">
        <v>77</v>
      </c>
      <c r="S58" s="5" t="s">
        <v>78</v>
      </c>
      <c r="T58" s="5"/>
    </row>
    <row r="59" spans="1:20" ht="36">
      <c r="A59" s="8"/>
      <c r="B59" s="5" t="s">
        <v>39</v>
      </c>
      <c r="C59" s="5" t="s">
        <v>73</v>
      </c>
      <c r="D59" s="5" t="s">
        <v>45</v>
      </c>
      <c r="E59" s="6">
        <v>33.06</v>
      </c>
      <c r="F59" s="6"/>
      <c r="G59" s="5" t="s">
        <v>31</v>
      </c>
      <c r="H59" s="5" t="s">
        <v>32</v>
      </c>
      <c r="I59" s="5"/>
      <c r="J59" s="5"/>
      <c r="K59" s="5" t="s">
        <v>74</v>
      </c>
      <c r="L59" s="6">
        <v>203333.628318584</v>
      </c>
      <c r="M59" s="6">
        <v>203333.628318584</v>
      </c>
      <c r="N59" s="5">
        <v>2021.05</v>
      </c>
      <c r="O59" s="5" t="s">
        <v>75</v>
      </c>
      <c r="P59" s="5" t="s">
        <v>76</v>
      </c>
      <c r="Q59" s="5">
        <v>13269819378</v>
      </c>
      <c r="R59" s="5" t="s">
        <v>77</v>
      </c>
      <c r="S59" s="5" t="s">
        <v>78</v>
      </c>
      <c r="T59" s="5"/>
    </row>
    <row r="60" spans="1:20" ht="36">
      <c r="A60" s="8"/>
      <c r="B60" s="5" t="s">
        <v>39</v>
      </c>
      <c r="C60" s="5" t="s">
        <v>79</v>
      </c>
      <c r="D60" s="5" t="s">
        <v>45</v>
      </c>
      <c r="E60" s="6">
        <v>27.58</v>
      </c>
      <c r="F60" s="6"/>
      <c r="G60" s="5" t="s">
        <v>31</v>
      </c>
      <c r="H60" s="5" t="s">
        <v>32</v>
      </c>
      <c r="I60" s="5"/>
      <c r="J60" s="5"/>
      <c r="K60" s="5" t="s">
        <v>74</v>
      </c>
      <c r="L60" s="6">
        <v>169629.20353982301</v>
      </c>
      <c r="M60" s="6">
        <v>169629.20353982301</v>
      </c>
      <c r="N60" s="5">
        <v>2021.05</v>
      </c>
      <c r="O60" s="5" t="s">
        <v>75</v>
      </c>
      <c r="P60" s="5" t="s">
        <v>76</v>
      </c>
      <c r="Q60" s="5">
        <v>13269819378</v>
      </c>
      <c r="R60" s="5" t="s">
        <v>77</v>
      </c>
      <c r="S60" s="5" t="s">
        <v>78</v>
      </c>
      <c r="T60" s="5"/>
    </row>
    <row r="61" spans="1:20" ht="36">
      <c r="A61" s="8"/>
      <c r="B61" s="5" t="s">
        <v>39</v>
      </c>
      <c r="C61" s="5" t="s">
        <v>79</v>
      </c>
      <c r="D61" s="5" t="s">
        <v>45</v>
      </c>
      <c r="E61" s="6">
        <v>26.68</v>
      </c>
      <c r="F61" s="6"/>
      <c r="G61" s="5" t="s">
        <v>31</v>
      </c>
      <c r="H61" s="5" t="s">
        <v>32</v>
      </c>
      <c r="I61" s="5"/>
      <c r="J61" s="5"/>
      <c r="K61" s="5" t="s">
        <v>74</v>
      </c>
      <c r="L61" s="6">
        <v>164093.80530973501</v>
      </c>
      <c r="M61" s="6">
        <v>164093.80530973501</v>
      </c>
      <c r="N61" s="5">
        <v>2021.05</v>
      </c>
      <c r="O61" s="5" t="s">
        <v>75</v>
      </c>
      <c r="P61" s="5" t="s">
        <v>76</v>
      </c>
      <c r="Q61" s="5">
        <v>13269819378</v>
      </c>
      <c r="R61" s="5" t="s">
        <v>77</v>
      </c>
      <c r="S61" s="5" t="s">
        <v>78</v>
      </c>
      <c r="T61" s="5"/>
    </row>
    <row r="62" spans="1:20" ht="36">
      <c r="A62" s="8"/>
      <c r="B62" s="5" t="s">
        <v>39</v>
      </c>
      <c r="C62" s="5" t="s">
        <v>79</v>
      </c>
      <c r="D62" s="5" t="s">
        <v>45</v>
      </c>
      <c r="E62" s="6">
        <v>24.98</v>
      </c>
      <c r="F62" s="6"/>
      <c r="G62" s="5" t="s">
        <v>31</v>
      </c>
      <c r="H62" s="5" t="s">
        <v>32</v>
      </c>
      <c r="I62" s="5"/>
      <c r="J62" s="5"/>
      <c r="K62" s="5" t="s">
        <v>74</v>
      </c>
      <c r="L62" s="6">
        <v>153638.05309734499</v>
      </c>
      <c r="M62" s="6">
        <v>153638.05309734499</v>
      </c>
      <c r="N62" s="5">
        <v>2021.05</v>
      </c>
      <c r="O62" s="5" t="s">
        <v>75</v>
      </c>
      <c r="P62" s="5" t="s">
        <v>76</v>
      </c>
      <c r="Q62" s="5">
        <v>13269819378</v>
      </c>
      <c r="R62" s="5" t="s">
        <v>77</v>
      </c>
      <c r="S62" s="5" t="s">
        <v>78</v>
      </c>
      <c r="T62" s="5"/>
    </row>
    <row r="63" spans="1:20" ht="36">
      <c r="A63" s="8"/>
      <c r="B63" s="5" t="s">
        <v>39</v>
      </c>
      <c r="C63" s="5" t="s">
        <v>87</v>
      </c>
      <c r="D63" s="5" t="s">
        <v>45</v>
      </c>
      <c r="E63" s="6">
        <v>34.54</v>
      </c>
      <c r="F63" s="6"/>
      <c r="G63" s="5" t="s">
        <v>31</v>
      </c>
      <c r="H63" s="5" t="s">
        <v>32</v>
      </c>
      <c r="I63" s="5"/>
      <c r="J63" s="5"/>
      <c r="K63" s="5" t="s">
        <v>74</v>
      </c>
      <c r="L63" s="6">
        <v>212436.28318584099</v>
      </c>
      <c r="M63" s="6">
        <v>212436.28318584099</v>
      </c>
      <c r="N63" s="5">
        <v>2021.05</v>
      </c>
      <c r="O63" s="5" t="s">
        <v>75</v>
      </c>
      <c r="P63" s="5" t="s">
        <v>76</v>
      </c>
      <c r="Q63" s="5">
        <v>13269819378</v>
      </c>
      <c r="R63" s="5" t="s">
        <v>77</v>
      </c>
      <c r="S63" s="5" t="s">
        <v>78</v>
      </c>
      <c r="T63" s="5"/>
    </row>
    <row r="64" spans="1:20" ht="36">
      <c r="A64" s="8"/>
      <c r="B64" s="5" t="s">
        <v>39</v>
      </c>
      <c r="C64" s="5" t="s">
        <v>86</v>
      </c>
      <c r="D64" s="5" t="s">
        <v>45</v>
      </c>
      <c r="E64" s="6">
        <v>26.18</v>
      </c>
      <c r="F64" s="6"/>
      <c r="G64" s="5" t="s">
        <v>31</v>
      </c>
      <c r="H64" s="5" t="s">
        <v>32</v>
      </c>
      <c r="I64" s="5"/>
      <c r="J64" s="5"/>
      <c r="K64" s="5" t="s">
        <v>74</v>
      </c>
      <c r="L64" s="6">
        <v>161018.584070796</v>
      </c>
      <c r="M64" s="6">
        <v>161018.584070796</v>
      </c>
      <c r="N64" s="5">
        <v>2021.05</v>
      </c>
      <c r="O64" s="5" t="s">
        <v>75</v>
      </c>
      <c r="P64" s="5" t="s">
        <v>76</v>
      </c>
      <c r="Q64" s="5">
        <v>13269819378</v>
      </c>
      <c r="R64" s="5" t="s">
        <v>77</v>
      </c>
      <c r="S64" s="5" t="s">
        <v>78</v>
      </c>
      <c r="T64" s="5"/>
    </row>
    <row r="65" spans="1:20" ht="36">
      <c r="A65" s="8"/>
      <c r="B65" s="5" t="s">
        <v>39</v>
      </c>
      <c r="C65" s="5" t="s">
        <v>88</v>
      </c>
      <c r="D65" s="5" t="s">
        <v>45</v>
      </c>
      <c r="E65" s="6">
        <v>23.88</v>
      </c>
      <c r="F65" s="6"/>
      <c r="G65" s="5" t="s">
        <v>31</v>
      </c>
      <c r="H65" s="5" t="s">
        <v>32</v>
      </c>
      <c r="I65" s="5"/>
      <c r="J65" s="5"/>
      <c r="K65" s="5" t="s">
        <v>74</v>
      </c>
      <c r="L65" s="6">
        <v>146872.56637168099</v>
      </c>
      <c r="M65" s="6">
        <v>146872.56637168099</v>
      </c>
      <c r="N65" s="5">
        <v>2021.05</v>
      </c>
      <c r="O65" s="5" t="s">
        <v>75</v>
      </c>
      <c r="P65" s="5" t="s">
        <v>76</v>
      </c>
      <c r="Q65" s="5">
        <v>13269819378</v>
      </c>
      <c r="R65" s="5" t="s">
        <v>77</v>
      </c>
      <c r="S65" s="5" t="s">
        <v>78</v>
      </c>
      <c r="T65" s="5"/>
    </row>
    <row r="66" spans="1:20" ht="84">
      <c r="A66" s="8"/>
      <c r="B66" s="5" t="s">
        <v>89</v>
      </c>
      <c r="C66" s="5" t="s">
        <v>90</v>
      </c>
      <c r="D66" s="4" t="s">
        <v>45</v>
      </c>
      <c r="E66" s="17">
        <v>232.36500000000001</v>
      </c>
      <c r="F66" s="4"/>
      <c r="G66" s="5" t="s">
        <v>31</v>
      </c>
      <c r="H66" s="5" t="s">
        <v>32</v>
      </c>
      <c r="I66" s="9" t="s">
        <v>55</v>
      </c>
      <c r="J66" s="9" t="s">
        <v>55</v>
      </c>
      <c r="K66" s="5" t="s">
        <v>91</v>
      </c>
      <c r="L66" s="24">
        <v>1319750.94</v>
      </c>
      <c r="M66" s="4">
        <v>660475.46279999998</v>
      </c>
      <c r="N66" s="25">
        <v>43944</v>
      </c>
      <c r="O66" s="9" t="s">
        <v>92</v>
      </c>
      <c r="P66" s="9" t="s">
        <v>93</v>
      </c>
      <c r="Q66" s="5">
        <v>15076764689</v>
      </c>
      <c r="R66" s="9" t="s">
        <v>94</v>
      </c>
      <c r="S66" s="5" t="s">
        <v>95</v>
      </c>
      <c r="T66" s="5"/>
    </row>
    <row r="67" spans="1:20" ht="36">
      <c r="A67" s="8"/>
      <c r="B67" s="5" t="s">
        <v>89</v>
      </c>
      <c r="C67" s="5" t="s">
        <v>96</v>
      </c>
      <c r="D67" s="4" t="s">
        <v>45</v>
      </c>
      <c r="E67" s="17">
        <v>270.64999999999998</v>
      </c>
      <c r="F67" s="18"/>
      <c r="G67" s="5" t="s">
        <v>31</v>
      </c>
      <c r="H67" s="5" t="s">
        <v>32</v>
      </c>
      <c r="I67" s="9" t="s">
        <v>55</v>
      </c>
      <c r="J67" s="9" t="s">
        <v>55</v>
      </c>
      <c r="K67" s="5" t="s">
        <v>97</v>
      </c>
      <c r="L67" s="24">
        <v>1405942.92</v>
      </c>
      <c r="M67" s="4">
        <v>702971.46039999998</v>
      </c>
      <c r="N67" s="25">
        <v>43975</v>
      </c>
      <c r="O67" s="9" t="s">
        <v>92</v>
      </c>
      <c r="P67" s="9" t="s">
        <v>93</v>
      </c>
      <c r="Q67" s="5">
        <v>15076764689</v>
      </c>
      <c r="R67" s="9" t="s">
        <v>94</v>
      </c>
      <c r="S67" s="5" t="s">
        <v>95</v>
      </c>
      <c r="T67" s="5"/>
    </row>
    <row r="68" spans="1:20" ht="36">
      <c r="A68" s="8"/>
      <c r="B68" s="5" t="s">
        <v>89</v>
      </c>
      <c r="C68" s="5" t="s">
        <v>98</v>
      </c>
      <c r="D68" s="4" t="s">
        <v>45</v>
      </c>
      <c r="E68" s="17">
        <v>219.13</v>
      </c>
      <c r="F68" s="18"/>
      <c r="G68" s="5" t="s">
        <v>31</v>
      </c>
      <c r="H68" s="5" t="s">
        <v>32</v>
      </c>
      <c r="I68" s="9" t="s">
        <v>55</v>
      </c>
      <c r="J68" s="9" t="s">
        <v>55</v>
      </c>
      <c r="K68" s="5" t="s">
        <v>97</v>
      </c>
      <c r="L68" s="24">
        <v>1138312.48</v>
      </c>
      <c r="M68" s="4">
        <v>569156.23789999995</v>
      </c>
      <c r="N68" s="25">
        <v>44007</v>
      </c>
      <c r="O68" s="9" t="s">
        <v>92</v>
      </c>
      <c r="P68" s="9" t="s">
        <v>93</v>
      </c>
      <c r="Q68" s="5">
        <v>15076764689</v>
      </c>
      <c r="R68" s="9" t="s">
        <v>94</v>
      </c>
      <c r="S68" s="5" t="s">
        <v>95</v>
      </c>
      <c r="T68" s="5"/>
    </row>
    <row r="69" spans="1:20" ht="48">
      <c r="A69" s="8"/>
      <c r="B69" s="19" t="s">
        <v>89</v>
      </c>
      <c r="C69" s="20" t="s">
        <v>99</v>
      </c>
      <c r="D69" s="4" t="s">
        <v>45</v>
      </c>
      <c r="E69" s="21">
        <v>176.5</v>
      </c>
      <c r="F69" s="22"/>
      <c r="G69" s="5" t="s">
        <v>31</v>
      </c>
      <c r="H69" s="5" t="s">
        <v>32</v>
      </c>
      <c r="I69" s="9" t="s">
        <v>55</v>
      </c>
      <c r="J69" s="9" t="s">
        <v>55</v>
      </c>
      <c r="K69" s="4" t="s">
        <v>97</v>
      </c>
      <c r="L69" s="24">
        <v>998084.07</v>
      </c>
      <c r="M69" s="4">
        <v>319499.67080000002</v>
      </c>
      <c r="N69" s="26">
        <v>44124</v>
      </c>
      <c r="O69" s="9" t="s">
        <v>92</v>
      </c>
      <c r="P69" s="9" t="s">
        <v>93</v>
      </c>
      <c r="Q69" s="5">
        <v>15076764689</v>
      </c>
      <c r="R69" s="9" t="s">
        <v>94</v>
      </c>
      <c r="S69" s="5" t="s">
        <v>95</v>
      </c>
      <c r="T69" s="5"/>
    </row>
    <row r="70" spans="1:20" ht="36">
      <c r="A70" s="8"/>
      <c r="B70" s="19" t="s">
        <v>89</v>
      </c>
      <c r="C70" s="20" t="s">
        <v>100</v>
      </c>
      <c r="D70" s="4" t="s">
        <v>45</v>
      </c>
      <c r="E70" s="21">
        <v>354.77</v>
      </c>
      <c r="F70" s="22"/>
      <c r="G70" s="5" t="s">
        <v>31</v>
      </c>
      <c r="H70" s="5" t="s">
        <v>32</v>
      </c>
      <c r="I70" s="9" t="s">
        <v>55</v>
      </c>
      <c r="J70" s="9" t="s">
        <v>55</v>
      </c>
      <c r="K70" s="4" t="s">
        <v>97</v>
      </c>
      <c r="L70" s="24">
        <v>2006177.26</v>
      </c>
      <c r="M70" s="4">
        <v>535910.96</v>
      </c>
      <c r="N70" s="26">
        <v>44124</v>
      </c>
      <c r="O70" s="9" t="s">
        <v>92</v>
      </c>
      <c r="P70" s="9" t="s">
        <v>93</v>
      </c>
      <c r="Q70" s="5">
        <v>15076764689</v>
      </c>
      <c r="R70" s="9" t="s">
        <v>94</v>
      </c>
      <c r="S70" s="5" t="s">
        <v>95</v>
      </c>
      <c r="T70" s="5"/>
    </row>
    <row r="71" spans="1:20" ht="36">
      <c r="A71" s="8"/>
      <c r="B71" s="4" t="s">
        <v>89</v>
      </c>
      <c r="C71" s="5" t="s">
        <v>100</v>
      </c>
      <c r="D71" s="4" t="s">
        <v>45</v>
      </c>
      <c r="E71" s="17">
        <v>352</v>
      </c>
      <c r="F71" s="23"/>
      <c r="G71" s="5" t="s">
        <v>31</v>
      </c>
      <c r="H71" s="5" t="s">
        <v>32</v>
      </c>
      <c r="I71" s="9" t="s">
        <v>55</v>
      </c>
      <c r="J71" s="9" t="s">
        <v>55</v>
      </c>
      <c r="K71" s="4" t="s">
        <v>97</v>
      </c>
      <c r="L71" s="24">
        <v>2249280</v>
      </c>
      <c r="M71" s="4">
        <v>2249280</v>
      </c>
      <c r="N71" s="26" t="s">
        <v>101</v>
      </c>
      <c r="O71" s="9" t="s">
        <v>92</v>
      </c>
      <c r="P71" s="9" t="s">
        <v>93</v>
      </c>
      <c r="Q71" s="5">
        <v>15076764689</v>
      </c>
      <c r="R71" s="9" t="s">
        <v>94</v>
      </c>
      <c r="S71" s="5" t="s">
        <v>95</v>
      </c>
      <c r="T71" s="5"/>
    </row>
    <row r="72" spans="1:20" ht="84">
      <c r="A72" s="8"/>
      <c r="B72" s="5" t="s">
        <v>39</v>
      </c>
      <c r="C72" s="5" t="s">
        <v>102</v>
      </c>
      <c r="D72" s="5" t="s">
        <v>45</v>
      </c>
      <c r="E72" s="9">
        <v>395.11</v>
      </c>
      <c r="F72" s="18"/>
      <c r="G72" s="5" t="s">
        <v>31</v>
      </c>
      <c r="H72" s="5" t="s">
        <v>32</v>
      </c>
      <c r="I72" s="9" t="s">
        <v>55</v>
      </c>
      <c r="J72" s="9" t="s">
        <v>55</v>
      </c>
      <c r="K72" s="27" t="s">
        <v>97</v>
      </c>
      <c r="L72" s="24">
        <v>2234294.6</v>
      </c>
      <c r="M72" s="4">
        <v>255090.20180000001</v>
      </c>
      <c r="N72" s="28">
        <v>44119</v>
      </c>
      <c r="O72" s="9" t="s">
        <v>92</v>
      </c>
      <c r="P72" s="9" t="s">
        <v>93</v>
      </c>
      <c r="Q72" s="5">
        <v>15076764689</v>
      </c>
      <c r="R72" s="9" t="s">
        <v>94</v>
      </c>
      <c r="S72" s="5" t="s">
        <v>95</v>
      </c>
      <c r="T72" s="5"/>
    </row>
    <row r="73" spans="1:20">
      <c r="A73" s="8">
        <v>2</v>
      </c>
      <c r="B73" s="8" t="s">
        <v>103</v>
      </c>
      <c r="C73" s="5"/>
      <c r="D73" s="5"/>
      <c r="E73" s="6"/>
      <c r="F73" s="6"/>
      <c r="G73" s="5"/>
      <c r="H73" s="5"/>
      <c r="I73" s="5"/>
      <c r="J73" s="5"/>
      <c r="K73" s="5"/>
      <c r="L73" s="6"/>
      <c r="M73" s="6"/>
      <c r="N73" s="5"/>
      <c r="O73" s="5"/>
      <c r="P73" s="5"/>
      <c r="Q73" s="5"/>
      <c r="R73" s="5"/>
      <c r="S73" s="5"/>
      <c r="T73" s="5"/>
    </row>
    <row r="74" spans="1:20" ht="36">
      <c r="A74" s="8"/>
      <c r="B74" s="6" t="s">
        <v>104</v>
      </c>
      <c r="C74" s="5" t="s">
        <v>105</v>
      </c>
      <c r="D74" s="5" t="s">
        <v>30</v>
      </c>
      <c r="E74" s="6">
        <v>240</v>
      </c>
      <c r="F74" s="6">
        <v>17.07</v>
      </c>
      <c r="G74" s="5" t="s">
        <v>106</v>
      </c>
      <c r="H74" s="5" t="s">
        <v>41</v>
      </c>
      <c r="I74" s="5"/>
      <c r="J74" s="5" t="s">
        <v>107</v>
      </c>
      <c r="K74" s="5" t="s">
        <v>108</v>
      </c>
      <c r="L74" s="6">
        <v>116776.38</v>
      </c>
      <c r="M74" s="6">
        <v>30726</v>
      </c>
      <c r="N74" s="5" t="s">
        <v>109</v>
      </c>
      <c r="O74" s="5" t="s">
        <v>110</v>
      </c>
      <c r="P74" s="5" t="s">
        <v>61</v>
      </c>
      <c r="Q74" s="5">
        <v>18631369850</v>
      </c>
      <c r="R74" s="5" t="s">
        <v>111</v>
      </c>
      <c r="S74" s="5" t="s">
        <v>53</v>
      </c>
      <c r="T74" s="5"/>
    </row>
    <row r="75" spans="1:20" ht="24">
      <c r="A75" s="8"/>
      <c r="B75" s="5" t="s">
        <v>112</v>
      </c>
      <c r="C75" s="5" t="s">
        <v>113</v>
      </c>
      <c r="D75" s="5" t="s">
        <v>45</v>
      </c>
      <c r="E75" s="6">
        <v>5.468</v>
      </c>
      <c r="F75" s="6"/>
      <c r="G75" s="5" t="s">
        <v>114</v>
      </c>
      <c r="H75" s="5" t="s">
        <v>41</v>
      </c>
      <c r="I75" s="5"/>
      <c r="J75" s="5"/>
      <c r="K75" s="5" t="s">
        <v>115</v>
      </c>
      <c r="L75" s="6">
        <v>38822.800000000003</v>
      </c>
      <c r="M75" s="6">
        <v>11646.84</v>
      </c>
      <c r="N75" s="29">
        <v>43556</v>
      </c>
      <c r="O75" s="5" t="s">
        <v>116</v>
      </c>
      <c r="P75" s="5" t="s">
        <v>117</v>
      </c>
      <c r="Q75" s="5">
        <v>13910285124</v>
      </c>
      <c r="R75" s="5" t="s">
        <v>118</v>
      </c>
      <c r="S75" s="5" t="s">
        <v>119</v>
      </c>
      <c r="T75" s="5" t="s">
        <v>120</v>
      </c>
    </row>
    <row r="76" spans="1:20" ht="24">
      <c r="A76" s="8"/>
      <c r="B76" s="5" t="s">
        <v>112</v>
      </c>
      <c r="C76" s="5" t="s">
        <v>121</v>
      </c>
      <c r="D76" s="5" t="s">
        <v>45</v>
      </c>
      <c r="E76" s="6">
        <v>5.96</v>
      </c>
      <c r="F76" s="6"/>
      <c r="G76" s="5" t="s">
        <v>114</v>
      </c>
      <c r="H76" s="5" t="s">
        <v>41</v>
      </c>
      <c r="I76" s="5"/>
      <c r="J76" s="5"/>
      <c r="K76" s="5" t="s">
        <v>115</v>
      </c>
      <c r="L76" s="6">
        <v>42316</v>
      </c>
      <c r="M76" s="6">
        <v>12694.8</v>
      </c>
      <c r="N76" s="29">
        <v>43556</v>
      </c>
      <c r="O76" s="5" t="s">
        <v>116</v>
      </c>
      <c r="P76" s="5" t="s">
        <v>117</v>
      </c>
      <c r="Q76" s="5">
        <v>13910285124</v>
      </c>
      <c r="R76" s="5" t="s">
        <v>118</v>
      </c>
      <c r="S76" s="5" t="s">
        <v>119</v>
      </c>
      <c r="T76" s="5" t="s">
        <v>120</v>
      </c>
    </row>
    <row r="77" spans="1:20" ht="24">
      <c r="A77" s="8"/>
      <c r="B77" s="5" t="s">
        <v>112</v>
      </c>
      <c r="C77" s="5" t="s">
        <v>122</v>
      </c>
      <c r="D77" s="5" t="s">
        <v>45</v>
      </c>
      <c r="E77" s="6">
        <v>0.49199999999999999</v>
      </c>
      <c r="F77" s="6"/>
      <c r="G77" s="5" t="s">
        <v>114</v>
      </c>
      <c r="H77" s="5" t="s">
        <v>41</v>
      </c>
      <c r="I77" s="5"/>
      <c r="J77" s="5"/>
      <c r="K77" s="5" t="s">
        <v>115</v>
      </c>
      <c r="L77" s="6">
        <v>3493.2</v>
      </c>
      <c r="M77" s="6">
        <v>1047.96</v>
      </c>
      <c r="N77" s="29">
        <v>43556</v>
      </c>
      <c r="O77" s="5" t="s">
        <v>116</v>
      </c>
      <c r="P77" s="5" t="s">
        <v>117</v>
      </c>
      <c r="Q77" s="5">
        <v>13910285124</v>
      </c>
      <c r="R77" s="5" t="s">
        <v>118</v>
      </c>
      <c r="S77" s="5" t="s">
        <v>119</v>
      </c>
      <c r="T77" s="5" t="s">
        <v>120</v>
      </c>
    </row>
    <row r="78" spans="1:20" ht="24">
      <c r="A78" s="8"/>
      <c r="B78" s="5" t="s">
        <v>123</v>
      </c>
      <c r="C78" s="5" t="s">
        <v>124</v>
      </c>
      <c r="D78" s="5" t="s">
        <v>45</v>
      </c>
      <c r="E78" s="6">
        <v>11.88</v>
      </c>
      <c r="F78" s="6"/>
      <c r="G78" s="5" t="s">
        <v>125</v>
      </c>
      <c r="H78" s="5" t="s">
        <v>41</v>
      </c>
      <c r="I78" s="5"/>
      <c r="J78" s="5"/>
      <c r="K78" s="5" t="s">
        <v>42</v>
      </c>
      <c r="L78" s="6">
        <v>38040</v>
      </c>
      <c r="M78" s="6">
        <v>11412</v>
      </c>
      <c r="N78" s="30">
        <v>42856</v>
      </c>
      <c r="O78" s="5" t="s">
        <v>116</v>
      </c>
      <c r="P78" s="5" t="s">
        <v>117</v>
      </c>
      <c r="Q78" s="5">
        <v>13910285124</v>
      </c>
      <c r="R78" s="5" t="s">
        <v>118</v>
      </c>
      <c r="S78" s="5" t="s">
        <v>119</v>
      </c>
      <c r="T78" s="5" t="s">
        <v>126</v>
      </c>
    </row>
    <row r="79" spans="1:20" ht="24">
      <c r="A79" s="8"/>
      <c r="B79" s="5" t="s">
        <v>123</v>
      </c>
      <c r="C79" s="5" t="s">
        <v>127</v>
      </c>
      <c r="D79" s="5" t="s">
        <v>45</v>
      </c>
      <c r="E79" s="6">
        <v>12.648</v>
      </c>
      <c r="F79" s="6"/>
      <c r="G79" s="5" t="s">
        <v>114</v>
      </c>
      <c r="H79" s="5" t="s">
        <v>41</v>
      </c>
      <c r="I79" s="5"/>
      <c r="J79" s="5"/>
      <c r="K79" s="5" t="s">
        <v>42</v>
      </c>
      <c r="L79" s="6">
        <v>39951</v>
      </c>
      <c r="M79" s="6">
        <v>11985.3</v>
      </c>
      <c r="N79" s="30">
        <v>42856</v>
      </c>
      <c r="O79" s="5" t="s">
        <v>116</v>
      </c>
      <c r="P79" s="5" t="s">
        <v>117</v>
      </c>
      <c r="Q79" s="5">
        <v>13910285124</v>
      </c>
      <c r="R79" s="5" t="s">
        <v>118</v>
      </c>
      <c r="S79" s="5" t="s">
        <v>119</v>
      </c>
      <c r="T79" s="5" t="s">
        <v>126</v>
      </c>
    </row>
    <row r="80" spans="1:20" ht="72">
      <c r="A80" s="8"/>
      <c r="B80" s="5" t="s">
        <v>128</v>
      </c>
      <c r="C80" s="5" t="s">
        <v>129</v>
      </c>
      <c r="D80" s="5" t="s">
        <v>65</v>
      </c>
      <c r="E80" s="6">
        <v>30</v>
      </c>
      <c r="F80" s="6">
        <v>1.2</v>
      </c>
      <c r="G80" s="5" t="s">
        <v>31</v>
      </c>
      <c r="H80" s="5" t="s">
        <v>32</v>
      </c>
      <c r="I80" s="5"/>
      <c r="J80" s="5"/>
      <c r="K80" s="5" t="s">
        <v>130</v>
      </c>
      <c r="L80" s="6">
        <v>108000</v>
      </c>
      <c r="M80" s="6">
        <v>77734.514500000005</v>
      </c>
      <c r="N80" s="30">
        <v>43658.7</v>
      </c>
      <c r="O80" s="5" t="s">
        <v>131</v>
      </c>
      <c r="P80" s="5" t="s">
        <v>132</v>
      </c>
      <c r="Q80" s="5">
        <v>13810668661</v>
      </c>
      <c r="R80" s="5" t="s">
        <v>133</v>
      </c>
      <c r="S80" s="5" t="s">
        <v>134</v>
      </c>
      <c r="T80" s="5"/>
    </row>
    <row r="81" spans="1:20" ht="24">
      <c r="A81" s="8"/>
      <c r="B81" s="5" t="s">
        <v>103</v>
      </c>
      <c r="C81" s="5" t="s">
        <v>135</v>
      </c>
      <c r="D81" s="4" t="s">
        <v>45</v>
      </c>
      <c r="E81" s="5">
        <v>23.11</v>
      </c>
      <c r="F81" s="5"/>
      <c r="G81" s="5" t="s">
        <v>31</v>
      </c>
      <c r="H81" s="5" t="s">
        <v>32</v>
      </c>
      <c r="I81" s="4" t="s">
        <v>55</v>
      </c>
      <c r="J81" s="5" t="s">
        <v>55</v>
      </c>
      <c r="K81" s="5" t="s">
        <v>136</v>
      </c>
      <c r="L81" s="5">
        <v>131911.06</v>
      </c>
      <c r="M81" s="5">
        <v>39573.39</v>
      </c>
      <c r="N81" s="5">
        <v>2020.9</v>
      </c>
      <c r="O81" s="5" t="s">
        <v>50</v>
      </c>
      <c r="P81" s="4" t="s">
        <v>51</v>
      </c>
      <c r="Q81" s="5">
        <v>18611227933</v>
      </c>
      <c r="R81" s="16" t="s">
        <v>52</v>
      </c>
      <c r="S81" s="5" t="s">
        <v>53</v>
      </c>
      <c r="T81" s="5"/>
    </row>
    <row r="82" spans="1:20" ht="24">
      <c r="A82" s="8"/>
      <c r="B82" s="5" t="s">
        <v>137</v>
      </c>
      <c r="C82" s="5" t="s">
        <v>138</v>
      </c>
      <c r="D82" s="5" t="s">
        <v>30</v>
      </c>
      <c r="E82" s="6">
        <v>36</v>
      </c>
      <c r="F82" s="6"/>
      <c r="G82" s="5" t="s">
        <v>31</v>
      </c>
      <c r="H82" s="5" t="s">
        <v>41</v>
      </c>
      <c r="I82" s="5"/>
      <c r="J82" s="5"/>
      <c r="K82" s="5" t="s">
        <v>139</v>
      </c>
      <c r="L82" s="6">
        <v>3662.07</v>
      </c>
      <c r="M82" s="6">
        <v>3662.07</v>
      </c>
      <c r="N82" s="5">
        <v>2018.4</v>
      </c>
      <c r="O82" s="5" t="s">
        <v>140</v>
      </c>
      <c r="P82" s="5" t="s">
        <v>141</v>
      </c>
      <c r="Q82" s="5">
        <v>15711296788</v>
      </c>
      <c r="R82" s="5" t="s">
        <v>142</v>
      </c>
      <c r="S82" s="5" t="s">
        <v>78</v>
      </c>
      <c r="T82" s="5"/>
    </row>
    <row r="83" spans="1:20" ht="24">
      <c r="A83" s="8"/>
      <c r="B83" s="5" t="s">
        <v>137</v>
      </c>
      <c r="C83" s="5" t="s">
        <v>143</v>
      </c>
      <c r="D83" s="5" t="s">
        <v>30</v>
      </c>
      <c r="E83" s="6">
        <v>108</v>
      </c>
      <c r="F83" s="6"/>
      <c r="G83" s="5" t="s">
        <v>31</v>
      </c>
      <c r="H83" s="5" t="s">
        <v>41</v>
      </c>
      <c r="I83" s="5"/>
      <c r="J83" s="5"/>
      <c r="K83" s="5" t="s">
        <v>139</v>
      </c>
      <c r="L83" s="6">
        <v>26441.38</v>
      </c>
      <c r="M83" s="6">
        <v>26441.38</v>
      </c>
      <c r="N83" s="5">
        <v>2018.4</v>
      </c>
      <c r="O83" s="5" t="s">
        <v>140</v>
      </c>
      <c r="P83" s="5" t="s">
        <v>141</v>
      </c>
      <c r="Q83" s="5">
        <v>15711296788</v>
      </c>
      <c r="R83" s="5" t="s">
        <v>142</v>
      </c>
      <c r="S83" s="5" t="s">
        <v>78</v>
      </c>
      <c r="T83" s="5"/>
    </row>
    <row r="84" spans="1:20" ht="24">
      <c r="A84" s="8"/>
      <c r="B84" s="5" t="s">
        <v>137</v>
      </c>
      <c r="C84" s="5" t="s">
        <v>144</v>
      </c>
      <c r="D84" s="5" t="s">
        <v>30</v>
      </c>
      <c r="E84" s="6">
        <v>140</v>
      </c>
      <c r="F84" s="6"/>
      <c r="G84" s="5" t="s">
        <v>31</v>
      </c>
      <c r="H84" s="5" t="s">
        <v>41</v>
      </c>
      <c r="I84" s="5"/>
      <c r="J84" s="5"/>
      <c r="K84" s="5" t="s">
        <v>139</v>
      </c>
      <c r="L84" s="6">
        <v>26310.34</v>
      </c>
      <c r="M84" s="6">
        <v>26310.34</v>
      </c>
      <c r="N84" s="5">
        <v>2018.4</v>
      </c>
      <c r="O84" s="5" t="s">
        <v>140</v>
      </c>
      <c r="P84" s="5" t="s">
        <v>141</v>
      </c>
      <c r="Q84" s="5">
        <v>15711296788</v>
      </c>
      <c r="R84" s="5" t="s">
        <v>142</v>
      </c>
      <c r="S84" s="5" t="s">
        <v>78</v>
      </c>
      <c r="T84" s="5"/>
    </row>
    <row r="85" spans="1:20">
      <c r="A85" s="8">
        <v>3</v>
      </c>
      <c r="B85" s="8" t="s">
        <v>145</v>
      </c>
      <c r="C85" s="5"/>
      <c r="D85" s="5"/>
      <c r="E85" s="6"/>
      <c r="F85" s="6"/>
      <c r="G85" s="5"/>
      <c r="H85" s="5"/>
      <c r="I85" s="5"/>
      <c r="J85" s="5"/>
      <c r="K85" s="5"/>
      <c r="L85" s="6"/>
      <c r="M85" s="6"/>
      <c r="N85" s="5"/>
      <c r="O85" s="5"/>
      <c r="P85" s="5"/>
      <c r="Q85" s="5"/>
      <c r="R85" s="5"/>
      <c r="S85" s="5"/>
      <c r="T85" s="5"/>
    </row>
    <row r="86" spans="1:20" ht="36">
      <c r="A86" s="8"/>
      <c r="B86" s="5" t="s">
        <v>89</v>
      </c>
      <c r="C86" s="5" t="s">
        <v>146</v>
      </c>
      <c r="D86" s="5" t="s">
        <v>45</v>
      </c>
      <c r="E86" s="6">
        <v>161.15</v>
      </c>
      <c r="F86" s="6"/>
      <c r="G86" s="5" t="s">
        <v>31</v>
      </c>
      <c r="H86" s="5" t="s">
        <v>32</v>
      </c>
      <c r="I86" s="5"/>
      <c r="J86" s="5"/>
      <c r="K86" s="5" t="s">
        <v>74</v>
      </c>
      <c r="L86" s="6">
        <v>848533.15</v>
      </c>
      <c r="M86" s="6">
        <v>403053.25</v>
      </c>
      <c r="N86" s="5">
        <v>2021.02</v>
      </c>
      <c r="O86" s="5" t="s">
        <v>67</v>
      </c>
      <c r="P86" s="5" t="s">
        <v>68</v>
      </c>
      <c r="Q86" s="5">
        <v>18603391570</v>
      </c>
      <c r="R86" s="5" t="s">
        <v>69</v>
      </c>
      <c r="S86" s="5" t="s">
        <v>37</v>
      </c>
      <c r="T86" s="5"/>
    </row>
    <row r="87" spans="1:20" ht="36">
      <c r="A87" s="8"/>
      <c r="B87" s="5" t="s">
        <v>147</v>
      </c>
      <c r="C87" s="5" t="s">
        <v>148</v>
      </c>
      <c r="D87" s="5" t="s">
        <v>65</v>
      </c>
      <c r="E87" s="6">
        <v>4</v>
      </c>
      <c r="F87" s="6">
        <v>27.95</v>
      </c>
      <c r="G87" s="5" t="s">
        <v>31</v>
      </c>
      <c r="H87" s="5" t="s">
        <v>32</v>
      </c>
      <c r="I87" s="5"/>
      <c r="J87" s="5"/>
      <c r="K87" s="5" t="s">
        <v>149</v>
      </c>
      <c r="L87" s="6">
        <v>190927.44</v>
      </c>
      <c r="M87" s="6">
        <v>57278.23</v>
      </c>
      <c r="N87" s="5">
        <v>2021.03</v>
      </c>
      <c r="O87" s="5" t="s">
        <v>67</v>
      </c>
      <c r="P87" s="5" t="s">
        <v>68</v>
      </c>
      <c r="Q87" s="5">
        <v>18603391570</v>
      </c>
      <c r="R87" s="5" t="s">
        <v>69</v>
      </c>
      <c r="S87" s="5" t="s">
        <v>37</v>
      </c>
      <c r="T87" s="5"/>
    </row>
    <row r="88" spans="1:20" ht="36">
      <c r="A88" s="8"/>
      <c r="B88" s="5" t="s">
        <v>150</v>
      </c>
      <c r="C88" s="5" t="s">
        <v>151</v>
      </c>
      <c r="D88" s="5" t="s">
        <v>65</v>
      </c>
      <c r="E88" s="6">
        <v>4</v>
      </c>
      <c r="F88" s="6">
        <v>4.24</v>
      </c>
      <c r="G88" s="5" t="s">
        <v>31</v>
      </c>
      <c r="H88" s="5" t="s">
        <v>32</v>
      </c>
      <c r="I88" s="5"/>
      <c r="J88" s="5"/>
      <c r="K88" s="5" t="s">
        <v>149</v>
      </c>
      <c r="L88" s="6">
        <v>17522.12</v>
      </c>
      <c r="M88" s="6">
        <v>5256.64</v>
      </c>
      <c r="N88" s="5">
        <v>2021.04</v>
      </c>
      <c r="O88" s="5" t="s">
        <v>67</v>
      </c>
      <c r="P88" s="5" t="s">
        <v>68</v>
      </c>
      <c r="Q88" s="5">
        <v>18603391570</v>
      </c>
      <c r="R88" s="5" t="s">
        <v>69</v>
      </c>
      <c r="S88" s="5" t="s">
        <v>37</v>
      </c>
      <c r="T88" s="5"/>
    </row>
    <row r="89" spans="1:20" ht="36">
      <c r="A89" s="8"/>
      <c r="B89" s="5" t="s">
        <v>89</v>
      </c>
      <c r="C89" s="5"/>
      <c r="D89" s="5" t="s">
        <v>45</v>
      </c>
      <c r="E89" s="6">
        <v>510.55</v>
      </c>
      <c r="F89" s="6"/>
      <c r="G89" s="6" t="s">
        <v>31</v>
      </c>
      <c r="H89" s="5" t="s">
        <v>32</v>
      </c>
      <c r="I89" s="5"/>
      <c r="J89" s="5"/>
      <c r="K89" s="5" t="s">
        <v>74</v>
      </c>
      <c r="L89" s="6">
        <v>3027154.87</v>
      </c>
      <c r="M89" s="6">
        <v>908146.46</v>
      </c>
      <c r="N89" s="5">
        <v>2021.05</v>
      </c>
      <c r="O89" s="5" t="s">
        <v>67</v>
      </c>
      <c r="P89" s="5" t="s">
        <v>68</v>
      </c>
      <c r="Q89" s="5">
        <v>18603391570</v>
      </c>
      <c r="R89" s="5" t="s">
        <v>69</v>
      </c>
      <c r="S89" s="5" t="s">
        <v>37</v>
      </c>
      <c r="T89" s="5"/>
    </row>
    <row r="90" spans="1:20" ht="24">
      <c r="A90" s="8"/>
      <c r="B90" s="5" t="s">
        <v>152</v>
      </c>
      <c r="C90" s="5" t="s">
        <v>153</v>
      </c>
      <c r="D90" s="5" t="s">
        <v>154</v>
      </c>
      <c r="E90" s="6">
        <v>5000</v>
      </c>
      <c r="F90" s="6">
        <v>15</v>
      </c>
      <c r="G90" s="6" t="s">
        <v>31</v>
      </c>
      <c r="H90" s="5" t="s">
        <v>32</v>
      </c>
      <c r="I90" s="5"/>
      <c r="J90" s="5"/>
      <c r="K90" s="5" t="s">
        <v>33</v>
      </c>
      <c r="L90" s="6">
        <v>42500</v>
      </c>
      <c r="M90" s="6"/>
      <c r="N90" s="5">
        <v>2017.3</v>
      </c>
      <c r="O90" s="5" t="s">
        <v>35</v>
      </c>
      <c r="P90" s="5"/>
      <c r="Q90" s="5"/>
      <c r="R90" s="5" t="s">
        <v>36</v>
      </c>
      <c r="S90" s="5" t="s">
        <v>37</v>
      </c>
      <c r="T90" s="5"/>
    </row>
    <row r="91" spans="1:20" ht="24">
      <c r="A91" s="8"/>
      <c r="B91" s="5" t="s">
        <v>155</v>
      </c>
      <c r="C91" s="5" t="s">
        <v>153</v>
      </c>
      <c r="D91" s="5" t="s">
        <v>154</v>
      </c>
      <c r="E91" s="6">
        <v>5000</v>
      </c>
      <c r="F91" s="6">
        <v>17.5</v>
      </c>
      <c r="G91" s="6" t="s">
        <v>31</v>
      </c>
      <c r="H91" s="5" t="s">
        <v>32</v>
      </c>
      <c r="I91" s="5"/>
      <c r="J91" s="5"/>
      <c r="K91" s="5" t="s">
        <v>33</v>
      </c>
      <c r="L91" s="6">
        <v>42500</v>
      </c>
      <c r="M91" s="6"/>
      <c r="N91" s="5">
        <v>2017.3</v>
      </c>
      <c r="O91" s="5" t="s">
        <v>35</v>
      </c>
      <c r="P91" s="5"/>
      <c r="Q91" s="5"/>
      <c r="R91" s="5" t="s">
        <v>36</v>
      </c>
      <c r="S91" s="5" t="s">
        <v>37</v>
      </c>
      <c r="T91" s="5"/>
    </row>
    <row r="92" spans="1:20" ht="48">
      <c r="A92" s="8"/>
      <c r="B92" s="5" t="s">
        <v>156</v>
      </c>
      <c r="C92" s="5">
        <v>60</v>
      </c>
      <c r="D92" s="5" t="s">
        <v>30</v>
      </c>
      <c r="E92" s="6">
        <v>46</v>
      </c>
      <c r="F92" s="6">
        <v>90.8</v>
      </c>
      <c r="G92" s="6" t="s">
        <v>31</v>
      </c>
      <c r="H92" s="5" t="s">
        <v>41</v>
      </c>
      <c r="I92" s="5"/>
      <c r="J92" s="5" t="s">
        <v>157</v>
      </c>
      <c r="K92" s="5" t="s">
        <v>157</v>
      </c>
      <c r="L92" s="6">
        <v>110250</v>
      </c>
      <c r="M92" s="6">
        <v>77175</v>
      </c>
      <c r="N92" s="6">
        <v>2015.1</v>
      </c>
      <c r="O92" s="5" t="s">
        <v>35</v>
      </c>
      <c r="P92" s="5"/>
      <c r="Q92" s="5"/>
      <c r="R92" s="5" t="s">
        <v>36</v>
      </c>
      <c r="S92" s="5" t="s">
        <v>37</v>
      </c>
      <c r="T92" s="5"/>
    </row>
    <row r="93" spans="1:20" ht="24">
      <c r="A93" s="8"/>
      <c r="B93" s="5" t="s">
        <v>158</v>
      </c>
      <c r="C93" s="5" t="s">
        <v>159</v>
      </c>
      <c r="D93" s="5" t="s">
        <v>45</v>
      </c>
      <c r="E93" s="6">
        <v>47.95</v>
      </c>
      <c r="F93" s="6"/>
      <c r="G93" s="5" t="s">
        <v>31</v>
      </c>
      <c r="H93" s="5" t="s">
        <v>32</v>
      </c>
      <c r="I93" s="5"/>
      <c r="J93" s="5"/>
      <c r="K93" s="5" t="s">
        <v>42</v>
      </c>
      <c r="L93" s="6">
        <v>69527.5</v>
      </c>
      <c r="M93" s="6">
        <v>48669.25</v>
      </c>
      <c r="N93" s="5">
        <v>2016.8</v>
      </c>
      <c r="O93" s="5" t="s">
        <v>35</v>
      </c>
      <c r="P93" s="5"/>
      <c r="Q93" s="5"/>
      <c r="R93" s="5" t="s">
        <v>36</v>
      </c>
      <c r="S93" s="5" t="s">
        <v>37</v>
      </c>
      <c r="T93" s="5"/>
    </row>
    <row r="94" spans="1:20" ht="24">
      <c r="A94" s="8"/>
      <c r="B94" s="5" t="s">
        <v>89</v>
      </c>
      <c r="C94" s="5" t="s">
        <v>160</v>
      </c>
      <c r="D94" s="5" t="s">
        <v>161</v>
      </c>
      <c r="E94" s="6">
        <v>143.9</v>
      </c>
      <c r="F94" s="6">
        <v>98.54</v>
      </c>
      <c r="G94" s="5" t="s">
        <v>31</v>
      </c>
      <c r="H94" s="5" t="s">
        <v>41</v>
      </c>
      <c r="I94" s="5"/>
      <c r="J94" s="5"/>
      <c r="K94" s="5" t="s">
        <v>42</v>
      </c>
      <c r="L94" s="6">
        <v>147810</v>
      </c>
      <c r="M94" s="6">
        <v>96076.5</v>
      </c>
      <c r="N94" s="1071">
        <v>2018.12</v>
      </c>
      <c r="O94" s="5" t="s">
        <v>162</v>
      </c>
      <c r="P94" s="5"/>
      <c r="Q94" s="5"/>
      <c r="R94" s="5" t="s">
        <v>36</v>
      </c>
      <c r="S94" s="5" t="s">
        <v>37</v>
      </c>
      <c r="T94" s="5"/>
    </row>
    <row r="95" spans="1:20" ht="24">
      <c r="A95" s="8"/>
      <c r="B95" s="5" t="s">
        <v>163</v>
      </c>
      <c r="C95" s="5" t="s">
        <v>164</v>
      </c>
      <c r="D95" s="5" t="s">
        <v>65</v>
      </c>
      <c r="E95" s="6">
        <v>2</v>
      </c>
      <c r="F95" s="6">
        <v>90.14</v>
      </c>
      <c r="G95" s="5" t="s">
        <v>31</v>
      </c>
      <c r="H95" s="5" t="s">
        <v>41</v>
      </c>
      <c r="I95" s="5"/>
      <c r="J95" s="5"/>
      <c r="K95" s="5" t="s">
        <v>42</v>
      </c>
      <c r="L95" s="6">
        <v>135210</v>
      </c>
      <c r="M95" s="6">
        <v>87886.5</v>
      </c>
      <c r="N95" s="1071"/>
      <c r="O95" s="5" t="s">
        <v>162</v>
      </c>
      <c r="P95" s="5"/>
      <c r="Q95" s="5"/>
      <c r="R95" s="5" t="s">
        <v>36</v>
      </c>
      <c r="S95" s="5" t="s">
        <v>37</v>
      </c>
      <c r="T95" s="5"/>
    </row>
    <row r="96" spans="1:20" ht="24">
      <c r="A96" s="8"/>
      <c r="B96" s="5" t="s">
        <v>89</v>
      </c>
      <c r="C96" s="5" t="s">
        <v>165</v>
      </c>
      <c r="D96" s="5" t="s">
        <v>161</v>
      </c>
      <c r="E96" s="6">
        <v>23.5</v>
      </c>
      <c r="F96" s="6">
        <v>32.655000000000001</v>
      </c>
      <c r="G96" s="5" t="s">
        <v>31</v>
      </c>
      <c r="H96" s="5" t="s">
        <v>41</v>
      </c>
      <c r="I96" s="5"/>
      <c r="J96" s="5"/>
      <c r="K96" s="5" t="s">
        <v>42</v>
      </c>
      <c r="L96" s="1071">
        <v>245956</v>
      </c>
      <c r="M96" s="1071">
        <v>159871.4</v>
      </c>
      <c r="N96" s="1071">
        <v>2018.12</v>
      </c>
      <c r="O96" s="5" t="s">
        <v>162</v>
      </c>
      <c r="P96" s="5"/>
      <c r="Q96" s="5"/>
      <c r="R96" s="5" t="s">
        <v>36</v>
      </c>
      <c r="S96" s="5" t="s">
        <v>37</v>
      </c>
      <c r="T96" s="5"/>
    </row>
    <row r="97" spans="1:20" ht="24">
      <c r="A97" s="8"/>
      <c r="B97" s="5" t="s">
        <v>89</v>
      </c>
      <c r="C97" s="5" t="s">
        <v>166</v>
      </c>
      <c r="D97" s="5" t="s">
        <v>161</v>
      </c>
      <c r="E97" s="6">
        <v>5.4</v>
      </c>
      <c r="F97" s="6">
        <v>14.406000000000001</v>
      </c>
      <c r="G97" s="5" t="s">
        <v>31</v>
      </c>
      <c r="H97" s="5" t="s">
        <v>41</v>
      </c>
      <c r="I97" s="5"/>
      <c r="J97" s="5"/>
      <c r="K97" s="5" t="s">
        <v>42</v>
      </c>
      <c r="L97" s="1071"/>
      <c r="M97" s="1071"/>
      <c r="N97" s="1071"/>
      <c r="O97" s="5" t="s">
        <v>162</v>
      </c>
      <c r="P97" s="5"/>
      <c r="Q97" s="5"/>
      <c r="R97" s="5" t="s">
        <v>36</v>
      </c>
      <c r="S97" s="5" t="s">
        <v>37</v>
      </c>
      <c r="T97" s="5"/>
    </row>
    <row r="98" spans="1:20" ht="24">
      <c r="A98" s="8"/>
      <c r="B98" s="5" t="s">
        <v>89</v>
      </c>
      <c r="C98" s="5" t="s">
        <v>167</v>
      </c>
      <c r="D98" s="5" t="s">
        <v>161</v>
      </c>
      <c r="E98" s="6">
        <v>4.6500000000000004</v>
      </c>
      <c r="F98" s="6">
        <v>6.5019999999999998</v>
      </c>
      <c r="G98" s="5" t="s">
        <v>31</v>
      </c>
      <c r="H98" s="5" t="s">
        <v>41</v>
      </c>
      <c r="I98" s="5"/>
      <c r="J98" s="5"/>
      <c r="K98" s="5" t="s">
        <v>42</v>
      </c>
      <c r="L98" s="1071"/>
      <c r="M98" s="1071"/>
      <c r="N98" s="1071"/>
      <c r="O98" s="5" t="s">
        <v>162</v>
      </c>
      <c r="P98" s="5"/>
      <c r="Q98" s="5"/>
      <c r="R98" s="5" t="s">
        <v>36</v>
      </c>
      <c r="S98" s="5" t="s">
        <v>37</v>
      </c>
      <c r="T98" s="5"/>
    </row>
    <row r="99" spans="1:20" ht="24">
      <c r="A99" s="8"/>
      <c r="B99" s="5" t="s">
        <v>89</v>
      </c>
      <c r="C99" s="5" t="s">
        <v>168</v>
      </c>
      <c r="D99" s="5" t="s">
        <v>161</v>
      </c>
      <c r="E99" s="6">
        <v>2.9</v>
      </c>
      <c r="F99" s="6">
        <v>6.1550000000000002</v>
      </c>
      <c r="G99" s="5" t="s">
        <v>31</v>
      </c>
      <c r="H99" s="5" t="s">
        <v>41</v>
      </c>
      <c r="I99" s="5"/>
      <c r="J99" s="5"/>
      <c r="K99" s="5" t="s">
        <v>42</v>
      </c>
      <c r="L99" s="1071"/>
      <c r="M99" s="1071"/>
      <c r="N99" s="1071"/>
      <c r="O99" s="5" t="s">
        <v>162</v>
      </c>
      <c r="P99" s="5"/>
      <c r="Q99" s="5"/>
      <c r="R99" s="5" t="s">
        <v>36</v>
      </c>
      <c r="S99" s="5" t="s">
        <v>37</v>
      </c>
      <c r="T99" s="5"/>
    </row>
    <row r="100" spans="1:20" ht="24">
      <c r="A100" s="8"/>
      <c r="B100" s="5" t="s">
        <v>158</v>
      </c>
      <c r="C100" s="5" t="s">
        <v>159</v>
      </c>
      <c r="D100" s="5" t="s">
        <v>161</v>
      </c>
      <c r="E100" s="6">
        <v>170.8</v>
      </c>
      <c r="F100" s="6">
        <v>44.78</v>
      </c>
      <c r="G100" s="5" t="s">
        <v>31</v>
      </c>
      <c r="H100" s="5" t="s">
        <v>41</v>
      </c>
      <c r="I100" s="5"/>
      <c r="J100" s="5"/>
      <c r="K100" s="5" t="s">
        <v>42</v>
      </c>
      <c r="L100" s="1071"/>
      <c r="M100" s="1071"/>
      <c r="N100" s="1071"/>
      <c r="O100" s="5" t="s">
        <v>162</v>
      </c>
      <c r="P100" s="5"/>
      <c r="Q100" s="5"/>
      <c r="R100" s="5" t="s">
        <v>36</v>
      </c>
      <c r="S100" s="5" t="s">
        <v>37</v>
      </c>
      <c r="T100" s="5"/>
    </row>
    <row r="101" spans="1:20" ht="24">
      <c r="A101" s="8"/>
      <c r="B101" s="5" t="s">
        <v>158</v>
      </c>
      <c r="C101" s="5" t="s">
        <v>169</v>
      </c>
      <c r="D101" s="5" t="s">
        <v>161</v>
      </c>
      <c r="E101" s="6">
        <v>68.7</v>
      </c>
      <c r="F101" s="6">
        <v>14.56</v>
      </c>
      <c r="G101" s="5" t="s">
        <v>31</v>
      </c>
      <c r="H101" s="5" t="s">
        <v>41</v>
      </c>
      <c r="I101" s="5"/>
      <c r="J101" s="5"/>
      <c r="K101" s="5" t="s">
        <v>42</v>
      </c>
      <c r="L101" s="1071"/>
      <c r="M101" s="1071"/>
      <c r="N101" s="1071"/>
      <c r="O101" s="5" t="s">
        <v>162</v>
      </c>
      <c r="P101" s="5"/>
      <c r="Q101" s="5"/>
      <c r="R101" s="5" t="s">
        <v>36</v>
      </c>
      <c r="S101" s="5" t="s">
        <v>37</v>
      </c>
      <c r="T101" s="5"/>
    </row>
    <row r="102" spans="1:20" ht="24">
      <c r="A102" s="8"/>
      <c r="B102" s="5" t="s">
        <v>158</v>
      </c>
      <c r="C102" s="5" t="s">
        <v>170</v>
      </c>
      <c r="D102" s="5" t="s">
        <v>161</v>
      </c>
      <c r="E102" s="6">
        <v>140.4</v>
      </c>
      <c r="F102" s="6">
        <v>52.685000000000002</v>
      </c>
      <c r="G102" s="5" t="s">
        <v>31</v>
      </c>
      <c r="H102" s="5" t="s">
        <v>41</v>
      </c>
      <c r="I102" s="5"/>
      <c r="J102" s="5"/>
      <c r="K102" s="5" t="s">
        <v>42</v>
      </c>
      <c r="L102" s="1071"/>
      <c r="M102" s="1071"/>
      <c r="N102" s="1071"/>
      <c r="O102" s="5" t="s">
        <v>162</v>
      </c>
      <c r="P102" s="5"/>
      <c r="Q102" s="5"/>
      <c r="R102" s="5" t="s">
        <v>36</v>
      </c>
      <c r="S102" s="5" t="s">
        <v>37</v>
      </c>
      <c r="T102" s="5"/>
    </row>
    <row r="103" spans="1:20" ht="24">
      <c r="A103" s="8"/>
      <c r="B103" s="5" t="s">
        <v>89</v>
      </c>
      <c r="C103" s="5" t="s">
        <v>165</v>
      </c>
      <c r="D103" s="5" t="s">
        <v>161</v>
      </c>
      <c r="E103" s="6">
        <v>40</v>
      </c>
      <c r="F103" s="6">
        <v>32.06</v>
      </c>
      <c r="G103" s="5" t="s">
        <v>31</v>
      </c>
      <c r="H103" s="5" t="s">
        <v>41</v>
      </c>
      <c r="I103" s="5"/>
      <c r="J103" s="5"/>
      <c r="K103" s="5" t="s">
        <v>171</v>
      </c>
      <c r="L103" s="6"/>
      <c r="M103" s="6"/>
      <c r="N103" s="6"/>
      <c r="O103" s="5" t="s">
        <v>35</v>
      </c>
      <c r="P103" s="5"/>
      <c r="Q103" s="5"/>
      <c r="R103" s="5" t="s">
        <v>36</v>
      </c>
      <c r="S103" s="5" t="s">
        <v>37</v>
      </c>
      <c r="T103" s="5"/>
    </row>
    <row r="104" spans="1:20" ht="24">
      <c r="A104" s="8"/>
      <c r="B104" s="5" t="s">
        <v>172</v>
      </c>
      <c r="C104" s="5"/>
      <c r="D104" s="5" t="s">
        <v>154</v>
      </c>
      <c r="E104" s="6">
        <v>60</v>
      </c>
      <c r="F104" s="6">
        <v>7.54</v>
      </c>
      <c r="G104" s="5" t="s">
        <v>31</v>
      </c>
      <c r="H104" s="5" t="s">
        <v>41</v>
      </c>
      <c r="I104" s="5"/>
      <c r="J104" s="5"/>
      <c r="K104" s="5" t="s">
        <v>171</v>
      </c>
      <c r="L104" s="6"/>
      <c r="M104" s="6"/>
      <c r="N104" s="6"/>
      <c r="O104" s="5" t="s">
        <v>35</v>
      </c>
      <c r="P104" s="5"/>
      <c r="Q104" s="5"/>
      <c r="R104" s="5" t="s">
        <v>36</v>
      </c>
      <c r="S104" s="5" t="s">
        <v>37</v>
      </c>
      <c r="T104" s="5"/>
    </row>
    <row r="105" spans="1:20" ht="72">
      <c r="A105" s="8"/>
      <c r="B105" s="5" t="s">
        <v>173</v>
      </c>
      <c r="C105" s="5" t="s">
        <v>174</v>
      </c>
      <c r="D105" s="5" t="s">
        <v>45</v>
      </c>
      <c r="E105" s="6">
        <v>157</v>
      </c>
      <c r="F105" s="6"/>
      <c r="G105" s="5" t="s">
        <v>106</v>
      </c>
      <c r="H105" s="5" t="s">
        <v>41</v>
      </c>
      <c r="I105" s="5" t="s">
        <v>175</v>
      </c>
      <c r="J105" s="5"/>
      <c r="K105" s="5" t="s">
        <v>176</v>
      </c>
      <c r="L105" s="6">
        <v>1138870</v>
      </c>
      <c r="M105" s="6">
        <v>285480</v>
      </c>
      <c r="N105" s="5">
        <v>2014.1</v>
      </c>
      <c r="O105" s="5" t="s">
        <v>177</v>
      </c>
      <c r="P105" s="5" t="s">
        <v>132</v>
      </c>
      <c r="Q105" s="5">
        <v>13810668661</v>
      </c>
      <c r="R105" s="5" t="s">
        <v>133</v>
      </c>
      <c r="S105" s="5" t="s">
        <v>134</v>
      </c>
      <c r="T105" s="5"/>
    </row>
    <row r="106" spans="1:20" ht="36">
      <c r="A106" s="8"/>
      <c r="B106" s="5" t="s">
        <v>178</v>
      </c>
      <c r="C106" s="5" t="s">
        <v>179</v>
      </c>
      <c r="D106" s="5" t="s">
        <v>45</v>
      </c>
      <c r="E106" s="6">
        <v>85</v>
      </c>
      <c r="F106" s="6"/>
      <c r="G106" s="5" t="s">
        <v>31</v>
      </c>
      <c r="H106" s="5" t="s">
        <v>32</v>
      </c>
      <c r="I106" s="5"/>
      <c r="J106" s="5"/>
      <c r="K106" s="5" t="s">
        <v>149</v>
      </c>
      <c r="L106" s="6">
        <v>535500</v>
      </c>
      <c r="M106" s="6">
        <v>267750.00000000099</v>
      </c>
      <c r="N106" s="5">
        <v>2020.6</v>
      </c>
      <c r="O106" s="5" t="s">
        <v>180</v>
      </c>
      <c r="P106" s="5" t="s">
        <v>181</v>
      </c>
      <c r="Q106" s="5">
        <v>18600151606</v>
      </c>
      <c r="R106" s="5" t="s">
        <v>182</v>
      </c>
      <c r="S106" s="5" t="s">
        <v>183</v>
      </c>
      <c r="T106" s="5"/>
    </row>
    <row r="107" spans="1:20" ht="36">
      <c r="A107" s="8"/>
      <c r="B107" s="5" t="s">
        <v>178</v>
      </c>
      <c r="C107" s="5" t="s">
        <v>179</v>
      </c>
      <c r="D107" s="5" t="s">
        <v>45</v>
      </c>
      <c r="E107" s="6">
        <v>18</v>
      </c>
      <c r="F107" s="6"/>
      <c r="G107" s="5" t="s">
        <v>31</v>
      </c>
      <c r="H107" s="5" t="s">
        <v>32</v>
      </c>
      <c r="I107" s="5"/>
      <c r="J107" s="5"/>
      <c r="K107" s="5" t="s">
        <v>149</v>
      </c>
      <c r="L107" s="6">
        <v>113400</v>
      </c>
      <c r="M107" s="6">
        <v>68040</v>
      </c>
      <c r="N107" s="5">
        <v>2020.9</v>
      </c>
      <c r="O107" s="5" t="s">
        <v>180</v>
      </c>
      <c r="P107" s="5" t="s">
        <v>181</v>
      </c>
      <c r="Q107" s="5">
        <v>18600151606</v>
      </c>
      <c r="R107" s="5" t="s">
        <v>182</v>
      </c>
      <c r="S107" s="5" t="s">
        <v>183</v>
      </c>
      <c r="T107" s="5"/>
    </row>
    <row r="108" spans="1:20" ht="36">
      <c r="A108" s="8"/>
      <c r="B108" s="5" t="s">
        <v>184</v>
      </c>
      <c r="C108" s="5" t="s">
        <v>179</v>
      </c>
      <c r="D108" s="5" t="s">
        <v>45</v>
      </c>
      <c r="E108" s="6">
        <v>85.372</v>
      </c>
      <c r="F108" s="6"/>
      <c r="G108" s="5" t="s">
        <v>31</v>
      </c>
      <c r="H108" s="5" t="s">
        <v>32</v>
      </c>
      <c r="I108" s="5"/>
      <c r="J108" s="5"/>
      <c r="K108" s="5" t="s">
        <v>149</v>
      </c>
      <c r="L108" s="6">
        <v>537843.6</v>
      </c>
      <c r="M108" s="6">
        <v>322706.15999999997</v>
      </c>
      <c r="N108" s="5">
        <v>2020.9</v>
      </c>
      <c r="O108" s="5" t="s">
        <v>180</v>
      </c>
      <c r="P108" s="5" t="s">
        <v>181</v>
      </c>
      <c r="Q108" s="5">
        <v>18600151606</v>
      </c>
      <c r="R108" s="5" t="s">
        <v>182</v>
      </c>
      <c r="S108" s="5" t="s">
        <v>183</v>
      </c>
      <c r="T108" s="5"/>
    </row>
    <row r="109" spans="1:20" ht="36">
      <c r="A109" s="8"/>
      <c r="B109" s="5" t="s">
        <v>185</v>
      </c>
      <c r="C109" s="5" t="s">
        <v>186</v>
      </c>
      <c r="D109" s="5" t="s">
        <v>45</v>
      </c>
      <c r="E109" s="6">
        <v>11</v>
      </c>
      <c r="F109" s="6"/>
      <c r="G109" s="5" t="s">
        <v>31</v>
      </c>
      <c r="H109" s="5" t="s">
        <v>32</v>
      </c>
      <c r="I109" s="5"/>
      <c r="J109" s="5"/>
      <c r="K109" s="5" t="s">
        <v>149</v>
      </c>
      <c r="L109" s="6">
        <v>69300</v>
      </c>
      <c r="M109" s="6">
        <v>34650</v>
      </c>
      <c r="N109" s="5">
        <v>2020.6</v>
      </c>
      <c r="O109" s="5" t="s">
        <v>187</v>
      </c>
      <c r="P109" s="5" t="s">
        <v>181</v>
      </c>
      <c r="Q109" s="5">
        <v>18600151606</v>
      </c>
      <c r="R109" s="5" t="s">
        <v>188</v>
      </c>
      <c r="S109" s="5" t="s">
        <v>183</v>
      </c>
      <c r="T109" s="5"/>
    </row>
    <row r="110" spans="1:20" ht="36">
      <c r="A110" s="8"/>
      <c r="B110" s="5" t="s">
        <v>189</v>
      </c>
      <c r="C110" s="5" t="s">
        <v>190</v>
      </c>
      <c r="D110" s="5" t="s">
        <v>45</v>
      </c>
      <c r="E110" s="6">
        <v>13</v>
      </c>
      <c r="F110" s="6"/>
      <c r="G110" s="5" t="s">
        <v>31</v>
      </c>
      <c r="H110" s="5" t="s">
        <v>32</v>
      </c>
      <c r="I110" s="5"/>
      <c r="J110" s="5"/>
      <c r="K110" s="5" t="s">
        <v>149</v>
      </c>
      <c r="L110" s="6">
        <v>81900</v>
      </c>
      <c r="M110" s="6">
        <v>40950.000000000102</v>
      </c>
      <c r="N110" s="5">
        <v>2020.6</v>
      </c>
      <c r="O110" s="5" t="s">
        <v>191</v>
      </c>
      <c r="P110" s="5" t="s">
        <v>181</v>
      </c>
      <c r="Q110" s="5">
        <v>18600151606</v>
      </c>
      <c r="R110" s="5" t="s">
        <v>192</v>
      </c>
      <c r="S110" s="5" t="s">
        <v>183</v>
      </c>
      <c r="T110" s="5"/>
    </row>
    <row r="111" spans="1:20" ht="36">
      <c r="A111" s="8"/>
      <c r="B111" s="5" t="s">
        <v>189</v>
      </c>
      <c r="C111" s="5" t="s">
        <v>193</v>
      </c>
      <c r="D111" s="5" t="s">
        <v>45</v>
      </c>
      <c r="E111" s="6">
        <v>13</v>
      </c>
      <c r="F111" s="6"/>
      <c r="G111" s="5" t="s">
        <v>31</v>
      </c>
      <c r="H111" s="5" t="s">
        <v>32</v>
      </c>
      <c r="I111" s="5"/>
      <c r="J111" s="5"/>
      <c r="K111" s="5" t="s">
        <v>149</v>
      </c>
      <c r="L111" s="6">
        <v>81900</v>
      </c>
      <c r="M111" s="6">
        <v>40950.000000000102</v>
      </c>
      <c r="N111" s="5">
        <v>2020.6</v>
      </c>
      <c r="O111" s="5" t="s">
        <v>180</v>
      </c>
      <c r="P111" s="5" t="s">
        <v>181</v>
      </c>
      <c r="Q111" s="5">
        <v>18600151606</v>
      </c>
      <c r="R111" s="5" t="s">
        <v>182</v>
      </c>
      <c r="S111" s="5" t="s">
        <v>183</v>
      </c>
      <c r="T111" s="5"/>
    </row>
    <row r="112" spans="1:20" ht="36">
      <c r="A112" s="8"/>
      <c r="B112" s="5" t="s">
        <v>89</v>
      </c>
      <c r="C112" s="5" t="s">
        <v>194</v>
      </c>
      <c r="D112" s="5" t="s">
        <v>45</v>
      </c>
      <c r="E112" s="6">
        <v>68</v>
      </c>
      <c r="F112" s="6"/>
      <c r="G112" s="5" t="s">
        <v>31</v>
      </c>
      <c r="H112" s="5" t="s">
        <v>32</v>
      </c>
      <c r="I112" s="5"/>
      <c r="J112" s="5"/>
      <c r="K112" s="5" t="s">
        <v>195</v>
      </c>
      <c r="L112" s="6">
        <v>428400</v>
      </c>
      <c r="M112" s="6">
        <v>353430</v>
      </c>
      <c r="N112" s="5">
        <v>2021.06</v>
      </c>
      <c r="O112" s="5" t="s">
        <v>180</v>
      </c>
      <c r="P112" s="5" t="s">
        <v>181</v>
      </c>
      <c r="Q112" s="5">
        <v>18600151606</v>
      </c>
      <c r="R112" s="5" t="s">
        <v>182</v>
      </c>
      <c r="S112" s="5" t="s">
        <v>183</v>
      </c>
      <c r="T112" s="5"/>
    </row>
    <row r="113" spans="1:20" ht="36">
      <c r="A113" s="8"/>
      <c r="B113" s="5" t="s">
        <v>196</v>
      </c>
      <c r="C113" s="5" t="s">
        <v>197</v>
      </c>
      <c r="D113" s="5" t="s">
        <v>45</v>
      </c>
      <c r="E113" s="6">
        <v>24.09</v>
      </c>
      <c r="F113" s="6"/>
      <c r="G113" s="5" t="s">
        <v>31</v>
      </c>
      <c r="H113" s="5" t="s">
        <v>32</v>
      </c>
      <c r="I113" s="5"/>
      <c r="J113" s="5"/>
      <c r="K113" s="5" t="s">
        <v>195</v>
      </c>
      <c r="L113" s="6">
        <v>186842.04</v>
      </c>
      <c r="M113" s="6">
        <v>154144.68299999999</v>
      </c>
      <c r="N113" s="5">
        <v>2021.06</v>
      </c>
      <c r="O113" s="5" t="s">
        <v>180</v>
      </c>
      <c r="P113" s="5" t="s">
        <v>181</v>
      </c>
      <c r="Q113" s="5">
        <v>18600151606</v>
      </c>
      <c r="R113" s="5" t="s">
        <v>182</v>
      </c>
      <c r="S113" s="5" t="s">
        <v>183</v>
      </c>
      <c r="T113" s="5"/>
    </row>
    <row r="114" spans="1:20" ht="36">
      <c r="A114" s="8"/>
      <c r="B114" s="5" t="s">
        <v>196</v>
      </c>
      <c r="C114" s="5" t="s">
        <v>198</v>
      </c>
      <c r="D114" s="5" t="s">
        <v>45</v>
      </c>
      <c r="E114" s="6">
        <v>26.64</v>
      </c>
      <c r="F114" s="6"/>
      <c r="G114" s="5" t="s">
        <v>31</v>
      </c>
      <c r="H114" s="5" t="s">
        <v>32</v>
      </c>
      <c r="I114" s="5"/>
      <c r="J114" s="5"/>
      <c r="K114" s="5" t="s">
        <v>195</v>
      </c>
      <c r="L114" s="6">
        <v>206619.84</v>
      </c>
      <c r="M114" s="6">
        <v>170461.36799999999</v>
      </c>
      <c r="N114" s="5">
        <v>2021.06</v>
      </c>
      <c r="O114" s="5" t="s">
        <v>180</v>
      </c>
      <c r="P114" s="5" t="s">
        <v>181</v>
      </c>
      <c r="Q114" s="5">
        <v>18600151606</v>
      </c>
      <c r="R114" s="5" t="s">
        <v>182</v>
      </c>
      <c r="S114" s="5" t="s">
        <v>183</v>
      </c>
      <c r="T114" s="5"/>
    </row>
    <row r="115" spans="1:20" ht="36">
      <c r="A115" s="8"/>
      <c r="B115" s="5" t="s">
        <v>123</v>
      </c>
      <c r="C115" s="5" t="s">
        <v>199</v>
      </c>
      <c r="D115" s="5" t="s">
        <v>45</v>
      </c>
      <c r="E115" s="6">
        <v>16.21</v>
      </c>
      <c r="F115" s="6"/>
      <c r="G115" s="5" t="s">
        <v>31</v>
      </c>
      <c r="H115" s="5" t="s">
        <v>32</v>
      </c>
      <c r="I115" s="5"/>
      <c r="J115" s="5"/>
      <c r="K115" s="5" t="s">
        <v>195</v>
      </c>
      <c r="L115" s="6">
        <v>125724.76</v>
      </c>
      <c r="M115" s="6">
        <v>103722.927</v>
      </c>
      <c r="N115" s="5">
        <v>2021.06</v>
      </c>
      <c r="O115" s="5" t="s">
        <v>180</v>
      </c>
      <c r="P115" s="5" t="s">
        <v>181</v>
      </c>
      <c r="Q115" s="5">
        <v>18600151606</v>
      </c>
      <c r="R115" s="5" t="s">
        <v>182</v>
      </c>
      <c r="S115" s="5" t="s">
        <v>183</v>
      </c>
      <c r="T115" s="5"/>
    </row>
    <row r="116" spans="1:20" ht="36">
      <c r="A116" s="8"/>
      <c r="B116" s="5" t="s">
        <v>200</v>
      </c>
      <c r="C116" s="5"/>
      <c r="D116" s="5" t="s">
        <v>45</v>
      </c>
      <c r="E116" s="6">
        <v>13.2</v>
      </c>
      <c r="F116" s="6"/>
      <c r="G116" s="5" t="s">
        <v>31</v>
      </c>
      <c r="H116" s="5" t="s">
        <v>32</v>
      </c>
      <c r="I116" s="5"/>
      <c r="J116" s="5"/>
      <c r="K116" s="5" t="s">
        <v>195</v>
      </c>
      <c r="L116" s="6">
        <v>105379.2</v>
      </c>
      <c r="M116" s="6">
        <v>86937.84</v>
      </c>
      <c r="N116" s="5">
        <v>2021.06</v>
      </c>
      <c r="O116" s="5" t="s">
        <v>180</v>
      </c>
      <c r="P116" s="5" t="s">
        <v>181</v>
      </c>
      <c r="Q116" s="5">
        <v>18600151606</v>
      </c>
      <c r="R116" s="5" t="s">
        <v>182</v>
      </c>
      <c r="S116" s="5" t="s">
        <v>183</v>
      </c>
      <c r="T116" s="5"/>
    </row>
    <row r="117" spans="1:20" ht="36">
      <c r="A117" s="8"/>
      <c r="B117" s="4" t="s">
        <v>158</v>
      </c>
      <c r="C117" s="5" t="s">
        <v>201</v>
      </c>
      <c r="D117" s="5" t="s">
        <v>45</v>
      </c>
      <c r="E117" s="5">
        <v>79.02</v>
      </c>
      <c r="F117" s="5"/>
      <c r="G117" s="16" t="s">
        <v>31</v>
      </c>
      <c r="H117" s="16" t="s">
        <v>32</v>
      </c>
      <c r="I117" s="4"/>
      <c r="J117" s="4"/>
      <c r="K117" s="5" t="s">
        <v>202</v>
      </c>
      <c r="L117" s="4">
        <v>647964</v>
      </c>
      <c r="M117" s="4">
        <v>421176.6</v>
      </c>
      <c r="N117" s="14" t="s">
        <v>203</v>
      </c>
      <c r="O117" s="16" t="s">
        <v>187</v>
      </c>
      <c r="P117" s="31" t="s">
        <v>181</v>
      </c>
      <c r="Q117" s="32">
        <v>18600151606</v>
      </c>
      <c r="R117" s="33" t="s">
        <v>182</v>
      </c>
      <c r="S117" s="32" t="s">
        <v>204</v>
      </c>
      <c r="T117" s="34"/>
    </row>
    <row r="118" spans="1:20" ht="36">
      <c r="A118" s="8"/>
      <c r="B118" s="4" t="s">
        <v>89</v>
      </c>
      <c r="C118" s="5" t="s">
        <v>205</v>
      </c>
      <c r="D118" s="5" t="s">
        <v>45</v>
      </c>
      <c r="E118" s="5">
        <v>23.1</v>
      </c>
      <c r="F118" s="5"/>
      <c r="G118" s="16" t="s">
        <v>31</v>
      </c>
      <c r="H118" s="16" t="s">
        <v>32</v>
      </c>
      <c r="I118" s="4"/>
      <c r="J118" s="4"/>
      <c r="K118" s="5" t="s">
        <v>206</v>
      </c>
      <c r="L118" s="4">
        <v>57750</v>
      </c>
      <c r="M118" s="4">
        <v>57750</v>
      </c>
      <c r="N118" s="14" t="s">
        <v>207</v>
      </c>
      <c r="O118" s="16" t="s">
        <v>191</v>
      </c>
      <c r="P118" s="31" t="s">
        <v>181</v>
      </c>
      <c r="Q118" s="32">
        <v>18600151606</v>
      </c>
      <c r="R118" s="33" t="s">
        <v>182</v>
      </c>
      <c r="S118" s="32" t="s">
        <v>204</v>
      </c>
      <c r="T118" s="34"/>
    </row>
    <row r="119" spans="1:20" ht="36">
      <c r="A119" s="8"/>
      <c r="B119" s="4" t="s">
        <v>89</v>
      </c>
      <c r="C119" s="5" t="s">
        <v>208</v>
      </c>
      <c r="D119" s="5" t="s">
        <v>45</v>
      </c>
      <c r="E119" s="5">
        <v>40.04</v>
      </c>
      <c r="F119" s="5"/>
      <c r="G119" s="16" t="s">
        <v>31</v>
      </c>
      <c r="H119" s="16" t="s">
        <v>32</v>
      </c>
      <c r="I119" s="4"/>
      <c r="J119" s="4"/>
      <c r="K119" s="5" t="s">
        <v>206</v>
      </c>
      <c r="L119" s="4">
        <v>100100</v>
      </c>
      <c r="M119" s="4">
        <v>100100</v>
      </c>
      <c r="N119" s="14" t="s">
        <v>207</v>
      </c>
      <c r="O119" s="16" t="s">
        <v>209</v>
      </c>
      <c r="P119" s="31" t="s">
        <v>181</v>
      </c>
      <c r="Q119" s="32">
        <v>18600151606</v>
      </c>
      <c r="R119" s="33" t="s">
        <v>182</v>
      </c>
      <c r="S119" s="32" t="s">
        <v>204</v>
      </c>
      <c r="T119" s="34"/>
    </row>
    <row r="120" spans="1:20" ht="60">
      <c r="A120" s="8"/>
      <c r="B120" s="5" t="s">
        <v>210</v>
      </c>
      <c r="C120" s="5" t="s">
        <v>211</v>
      </c>
      <c r="D120" s="5" t="s">
        <v>45</v>
      </c>
      <c r="E120" s="6">
        <v>66.760000000000005</v>
      </c>
      <c r="F120" s="6"/>
      <c r="G120" s="5" t="s">
        <v>106</v>
      </c>
      <c r="H120" s="5" t="s">
        <v>41</v>
      </c>
      <c r="I120" s="5" t="s">
        <v>212</v>
      </c>
      <c r="J120" s="5" t="s">
        <v>213</v>
      </c>
      <c r="K120" s="5" t="s">
        <v>214</v>
      </c>
      <c r="L120" s="6">
        <v>186928</v>
      </c>
      <c r="M120" s="6">
        <v>56078.400000000001</v>
      </c>
      <c r="N120" s="29">
        <v>41852</v>
      </c>
      <c r="O120" s="5" t="s">
        <v>215</v>
      </c>
      <c r="P120" s="5" t="s">
        <v>216</v>
      </c>
      <c r="Q120" s="5">
        <v>13911525139</v>
      </c>
      <c r="R120" s="5" t="s">
        <v>217</v>
      </c>
      <c r="S120" s="5" t="s">
        <v>78</v>
      </c>
      <c r="T120" s="5"/>
    </row>
    <row r="121" spans="1:20" ht="60">
      <c r="A121" s="8"/>
      <c r="B121" s="5" t="s">
        <v>218</v>
      </c>
      <c r="C121" s="5" t="s">
        <v>219</v>
      </c>
      <c r="D121" s="5" t="s">
        <v>45</v>
      </c>
      <c r="E121" s="6">
        <v>18.72</v>
      </c>
      <c r="F121" s="6"/>
      <c r="G121" s="5" t="s">
        <v>106</v>
      </c>
      <c r="H121" s="5" t="s">
        <v>41</v>
      </c>
      <c r="I121" s="5" t="s">
        <v>212</v>
      </c>
      <c r="J121" s="5" t="s">
        <v>213</v>
      </c>
      <c r="K121" s="5" t="s">
        <v>214</v>
      </c>
      <c r="L121" s="6">
        <v>52416</v>
      </c>
      <c r="M121" s="6">
        <v>15724.8</v>
      </c>
      <c r="N121" s="29">
        <v>41852</v>
      </c>
      <c r="O121" s="5" t="s">
        <v>215</v>
      </c>
      <c r="P121" s="5" t="s">
        <v>216</v>
      </c>
      <c r="Q121" s="5">
        <v>13911525139</v>
      </c>
      <c r="R121" s="5" t="s">
        <v>217</v>
      </c>
      <c r="S121" s="5" t="s">
        <v>78</v>
      </c>
      <c r="T121" s="5"/>
    </row>
    <row r="122" spans="1:20" ht="60">
      <c r="A122" s="8"/>
      <c r="B122" s="5" t="s">
        <v>220</v>
      </c>
      <c r="C122" s="5" t="s">
        <v>221</v>
      </c>
      <c r="D122" s="5" t="s">
        <v>45</v>
      </c>
      <c r="E122" s="6">
        <v>45.12</v>
      </c>
      <c r="F122" s="6"/>
      <c r="G122" s="5" t="s">
        <v>106</v>
      </c>
      <c r="H122" s="5" t="s">
        <v>41</v>
      </c>
      <c r="I122" s="5" t="s">
        <v>212</v>
      </c>
      <c r="J122" s="5" t="s">
        <v>213</v>
      </c>
      <c r="K122" s="5" t="s">
        <v>214</v>
      </c>
      <c r="L122" s="6">
        <v>126336</v>
      </c>
      <c r="M122" s="6">
        <v>37900.800000000003</v>
      </c>
      <c r="N122" s="29">
        <v>41913</v>
      </c>
      <c r="O122" s="5" t="s">
        <v>215</v>
      </c>
      <c r="P122" s="5" t="s">
        <v>216</v>
      </c>
      <c r="Q122" s="5">
        <v>13911525139</v>
      </c>
      <c r="R122" s="5" t="s">
        <v>217</v>
      </c>
      <c r="S122" s="5" t="s">
        <v>78</v>
      </c>
      <c r="T122" s="5"/>
    </row>
    <row r="123" spans="1:20" ht="60">
      <c r="A123" s="8"/>
      <c r="B123" s="5" t="s">
        <v>89</v>
      </c>
      <c r="C123" s="5" t="s">
        <v>222</v>
      </c>
      <c r="D123" s="5" t="s">
        <v>45</v>
      </c>
      <c r="E123" s="6">
        <v>84.96</v>
      </c>
      <c r="F123" s="6"/>
      <c r="G123" s="5" t="s">
        <v>106</v>
      </c>
      <c r="H123" s="5" t="s">
        <v>41</v>
      </c>
      <c r="I123" s="5" t="s">
        <v>212</v>
      </c>
      <c r="J123" s="5" t="s">
        <v>213</v>
      </c>
      <c r="K123" s="5" t="s">
        <v>214</v>
      </c>
      <c r="L123" s="6">
        <v>237888</v>
      </c>
      <c r="M123" s="6">
        <v>71366.399999999994</v>
      </c>
      <c r="N123" s="29">
        <v>41913</v>
      </c>
      <c r="O123" s="5" t="s">
        <v>215</v>
      </c>
      <c r="P123" s="5" t="s">
        <v>216</v>
      </c>
      <c r="Q123" s="5">
        <v>13911525139</v>
      </c>
      <c r="R123" s="5" t="s">
        <v>217</v>
      </c>
      <c r="S123" s="5" t="s">
        <v>78</v>
      </c>
      <c r="T123" s="5"/>
    </row>
    <row r="124" spans="1:20" ht="60">
      <c r="A124" s="8"/>
      <c r="B124" s="5" t="s">
        <v>158</v>
      </c>
      <c r="C124" s="5" t="s">
        <v>170</v>
      </c>
      <c r="D124" s="5" t="s">
        <v>45</v>
      </c>
      <c r="E124" s="6">
        <v>28</v>
      </c>
      <c r="F124" s="6"/>
      <c r="G124" s="5" t="s">
        <v>106</v>
      </c>
      <c r="H124" s="5" t="s">
        <v>41</v>
      </c>
      <c r="I124" s="5" t="s">
        <v>212</v>
      </c>
      <c r="J124" s="5" t="s">
        <v>213</v>
      </c>
      <c r="K124" s="5" t="s">
        <v>214</v>
      </c>
      <c r="L124" s="6">
        <v>179200</v>
      </c>
      <c r="M124" s="6">
        <v>53760</v>
      </c>
      <c r="N124" s="29">
        <v>41913</v>
      </c>
      <c r="O124" s="5" t="s">
        <v>215</v>
      </c>
      <c r="P124" s="5" t="s">
        <v>216</v>
      </c>
      <c r="Q124" s="5">
        <v>13911525139</v>
      </c>
      <c r="R124" s="5" t="s">
        <v>217</v>
      </c>
      <c r="S124" s="5" t="s">
        <v>78</v>
      </c>
      <c r="T124" s="5"/>
    </row>
    <row r="125" spans="1:20" ht="60">
      <c r="A125" s="8"/>
      <c r="B125" s="5" t="s">
        <v>158</v>
      </c>
      <c r="C125" s="5" t="s">
        <v>170</v>
      </c>
      <c r="D125" s="5" t="s">
        <v>45</v>
      </c>
      <c r="E125" s="6">
        <v>83.77</v>
      </c>
      <c r="F125" s="6"/>
      <c r="G125" s="5" t="s">
        <v>106</v>
      </c>
      <c r="H125" s="5" t="s">
        <v>41</v>
      </c>
      <c r="I125" s="5" t="s">
        <v>212</v>
      </c>
      <c r="J125" s="5" t="s">
        <v>213</v>
      </c>
      <c r="K125" s="5" t="s">
        <v>214</v>
      </c>
      <c r="L125" s="6">
        <v>536128</v>
      </c>
      <c r="M125" s="6">
        <v>160838.39999999999</v>
      </c>
      <c r="N125" s="29">
        <v>42299</v>
      </c>
      <c r="O125" s="5" t="s">
        <v>215</v>
      </c>
      <c r="P125" s="5" t="s">
        <v>216</v>
      </c>
      <c r="Q125" s="5">
        <v>13911525139</v>
      </c>
      <c r="R125" s="5" t="s">
        <v>217</v>
      </c>
      <c r="S125" s="5" t="s">
        <v>78</v>
      </c>
      <c r="T125" s="5"/>
    </row>
    <row r="126" spans="1:20" ht="60">
      <c r="A126" s="8"/>
      <c r="B126" s="5" t="s">
        <v>158</v>
      </c>
      <c r="C126" s="5" t="s">
        <v>170</v>
      </c>
      <c r="D126" s="5" t="s">
        <v>45</v>
      </c>
      <c r="E126" s="6">
        <v>86</v>
      </c>
      <c r="F126" s="6"/>
      <c r="G126" s="5" t="s">
        <v>106</v>
      </c>
      <c r="H126" s="5" t="s">
        <v>41</v>
      </c>
      <c r="I126" s="5" t="s">
        <v>212</v>
      </c>
      <c r="J126" s="5" t="s">
        <v>213</v>
      </c>
      <c r="K126" s="5" t="s">
        <v>214</v>
      </c>
      <c r="L126" s="6">
        <v>550400</v>
      </c>
      <c r="M126" s="6">
        <v>165120</v>
      </c>
      <c r="N126" s="29">
        <v>42430</v>
      </c>
      <c r="O126" s="5" t="s">
        <v>215</v>
      </c>
      <c r="P126" s="5" t="s">
        <v>216</v>
      </c>
      <c r="Q126" s="5">
        <v>13911525139</v>
      </c>
      <c r="R126" s="5" t="s">
        <v>217</v>
      </c>
      <c r="S126" s="5" t="s">
        <v>78</v>
      </c>
      <c r="T126" s="5"/>
    </row>
    <row r="127" spans="1:20" ht="60">
      <c r="A127" s="8"/>
      <c r="B127" s="5" t="s">
        <v>158</v>
      </c>
      <c r="C127" s="5" t="s">
        <v>170</v>
      </c>
      <c r="D127" s="5" t="s">
        <v>45</v>
      </c>
      <c r="E127" s="6">
        <v>19.98</v>
      </c>
      <c r="F127" s="6"/>
      <c r="G127" s="5" t="s">
        <v>106</v>
      </c>
      <c r="H127" s="5" t="s">
        <v>41</v>
      </c>
      <c r="I127" s="5" t="s">
        <v>212</v>
      </c>
      <c r="J127" s="5" t="s">
        <v>213</v>
      </c>
      <c r="K127" s="5" t="s">
        <v>214</v>
      </c>
      <c r="L127" s="6">
        <v>99900</v>
      </c>
      <c r="M127" s="6">
        <v>29970</v>
      </c>
      <c r="N127" s="29">
        <v>42705</v>
      </c>
      <c r="O127" s="5" t="s">
        <v>215</v>
      </c>
      <c r="P127" s="5" t="s">
        <v>216</v>
      </c>
      <c r="Q127" s="5">
        <v>13911525139</v>
      </c>
      <c r="R127" s="5" t="s">
        <v>217</v>
      </c>
      <c r="S127" s="5" t="s">
        <v>78</v>
      </c>
      <c r="T127" s="5"/>
    </row>
    <row r="128" spans="1:20" ht="60">
      <c r="A128" s="8"/>
      <c r="B128" s="5" t="s">
        <v>158</v>
      </c>
      <c r="C128" s="5" t="s">
        <v>170</v>
      </c>
      <c r="D128" s="5" t="s">
        <v>45</v>
      </c>
      <c r="E128" s="6">
        <v>12.18</v>
      </c>
      <c r="F128" s="6"/>
      <c r="G128" s="5" t="s">
        <v>106</v>
      </c>
      <c r="H128" s="5" t="s">
        <v>41</v>
      </c>
      <c r="I128" s="5" t="s">
        <v>212</v>
      </c>
      <c r="J128" s="5" t="s">
        <v>213</v>
      </c>
      <c r="K128" s="5" t="s">
        <v>214</v>
      </c>
      <c r="L128" s="6">
        <v>60900</v>
      </c>
      <c r="M128" s="6">
        <v>18270</v>
      </c>
      <c r="N128" s="29">
        <v>42705</v>
      </c>
      <c r="O128" s="5" t="s">
        <v>215</v>
      </c>
      <c r="P128" s="5" t="s">
        <v>216</v>
      </c>
      <c r="Q128" s="5">
        <v>13911525139</v>
      </c>
      <c r="R128" s="5" t="s">
        <v>217</v>
      </c>
      <c r="S128" s="5" t="s">
        <v>78</v>
      </c>
      <c r="T128" s="5"/>
    </row>
    <row r="129" spans="1:20" ht="60">
      <c r="A129" s="8"/>
      <c r="B129" s="5" t="s">
        <v>223</v>
      </c>
      <c r="C129" s="5" t="s">
        <v>224</v>
      </c>
      <c r="D129" s="5" t="s">
        <v>45</v>
      </c>
      <c r="E129" s="6">
        <v>457.13</v>
      </c>
      <c r="F129" s="6"/>
      <c r="G129" s="5" t="s">
        <v>114</v>
      </c>
      <c r="H129" s="5" t="s">
        <v>32</v>
      </c>
      <c r="I129" s="5"/>
      <c r="J129" s="5" t="s">
        <v>225</v>
      </c>
      <c r="K129" s="5" t="s">
        <v>42</v>
      </c>
      <c r="L129" s="6">
        <v>2971345</v>
      </c>
      <c r="M129" s="6">
        <v>742836.25</v>
      </c>
      <c r="N129" s="5">
        <v>2014.6</v>
      </c>
      <c r="O129" s="5" t="s">
        <v>226</v>
      </c>
      <c r="P129" s="5" t="s">
        <v>51</v>
      </c>
      <c r="Q129" s="5">
        <v>18611227933</v>
      </c>
      <c r="R129" s="5" t="s">
        <v>52</v>
      </c>
      <c r="S129" s="5" t="s">
        <v>53</v>
      </c>
      <c r="T129" s="5"/>
    </row>
    <row r="130" spans="1:20" ht="24">
      <c r="A130" s="8"/>
      <c r="B130" s="5" t="s">
        <v>227</v>
      </c>
      <c r="C130" s="5" t="s">
        <v>228</v>
      </c>
      <c r="D130" s="5" t="s">
        <v>45</v>
      </c>
      <c r="E130" s="6">
        <v>3.36</v>
      </c>
      <c r="F130" s="6"/>
      <c r="G130" s="5" t="s">
        <v>31</v>
      </c>
      <c r="H130" s="5" t="s">
        <v>32</v>
      </c>
      <c r="I130" s="5" t="s">
        <v>55</v>
      </c>
      <c r="J130" s="5" t="s">
        <v>55</v>
      </c>
      <c r="K130" s="5" t="s">
        <v>229</v>
      </c>
      <c r="L130" s="6">
        <v>25368</v>
      </c>
      <c r="M130" s="6">
        <v>22449.557522123901</v>
      </c>
      <c r="N130" s="5">
        <v>2021.9</v>
      </c>
      <c r="O130" s="5" t="s">
        <v>230</v>
      </c>
      <c r="P130" s="5" t="s">
        <v>51</v>
      </c>
      <c r="Q130" s="5">
        <v>18611227933</v>
      </c>
      <c r="R130" s="5" t="s">
        <v>52</v>
      </c>
      <c r="S130" s="5" t="s">
        <v>53</v>
      </c>
      <c r="T130" s="5"/>
    </row>
    <row r="131" spans="1:20" ht="24">
      <c r="A131" s="8"/>
      <c r="B131" s="5" t="s">
        <v>231</v>
      </c>
      <c r="C131" s="5" t="s">
        <v>228</v>
      </c>
      <c r="D131" s="5" t="s">
        <v>30</v>
      </c>
      <c r="E131" s="6">
        <v>28.45</v>
      </c>
      <c r="F131" s="6"/>
      <c r="G131" s="5" t="s">
        <v>31</v>
      </c>
      <c r="H131" s="5" t="s">
        <v>32</v>
      </c>
      <c r="I131" s="5" t="s">
        <v>55</v>
      </c>
      <c r="J131" s="5" t="s">
        <v>55</v>
      </c>
      <c r="K131" s="5" t="s">
        <v>229</v>
      </c>
      <c r="L131" s="6">
        <v>213375</v>
      </c>
      <c r="M131" s="6">
        <v>188827.43362831901</v>
      </c>
      <c r="N131" s="5">
        <v>2021.9</v>
      </c>
      <c r="O131" s="5" t="s">
        <v>230</v>
      </c>
      <c r="P131" s="5" t="s">
        <v>51</v>
      </c>
      <c r="Q131" s="5">
        <v>18611227933</v>
      </c>
      <c r="R131" s="5" t="s">
        <v>52</v>
      </c>
      <c r="S131" s="5" t="s">
        <v>53</v>
      </c>
      <c r="T131" s="5"/>
    </row>
    <row r="132" spans="1:20" ht="24">
      <c r="A132" s="8"/>
      <c r="B132" s="5" t="s">
        <v>232</v>
      </c>
      <c r="C132" s="5" t="s">
        <v>228</v>
      </c>
      <c r="D132" s="5" t="s">
        <v>45</v>
      </c>
      <c r="E132" s="6">
        <v>78.150000000000006</v>
      </c>
      <c r="F132" s="6"/>
      <c r="G132" s="5" t="s">
        <v>31</v>
      </c>
      <c r="H132" s="5" t="s">
        <v>32</v>
      </c>
      <c r="I132" s="5" t="s">
        <v>55</v>
      </c>
      <c r="J132" s="5" t="s">
        <v>55</v>
      </c>
      <c r="K132" s="5" t="s">
        <v>229</v>
      </c>
      <c r="L132" s="6">
        <v>586125</v>
      </c>
      <c r="M132" s="6">
        <v>518694.69026548701</v>
      </c>
      <c r="N132" s="5">
        <v>2021.9</v>
      </c>
      <c r="O132" s="5" t="s">
        <v>230</v>
      </c>
      <c r="P132" s="5" t="s">
        <v>51</v>
      </c>
      <c r="Q132" s="5">
        <v>18611227933</v>
      </c>
      <c r="R132" s="5" t="s">
        <v>52</v>
      </c>
      <c r="S132" s="5" t="s">
        <v>53</v>
      </c>
      <c r="T132" s="5"/>
    </row>
    <row r="133" spans="1:20" ht="24">
      <c r="A133" s="8"/>
      <c r="B133" s="5" t="s">
        <v>158</v>
      </c>
      <c r="C133" s="5" t="s">
        <v>159</v>
      </c>
      <c r="D133" s="5" t="s">
        <v>45</v>
      </c>
      <c r="E133" s="6">
        <v>146.88</v>
      </c>
      <c r="F133" s="6"/>
      <c r="G133" s="5" t="s">
        <v>31</v>
      </c>
      <c r="H133" s="5" t="s">
        <v>41</v>
      </c>
      <c r="I133" s="5" t="s">
        <v>175</v>
      </c>
      <c r="J133" s="5" t="s">
        <v>175</v>
      </c>
      <c r="K133" s="5" t="s">
        <v>229</v>
      </c>
      <c r="L133" s="6">
        <v>951597</v>
      </c>
      <c r="M133" s="6">
        <v>252638.37</v>
      </c>
      <c r="N133" s="30">
        <v>43770</v>
      </c>
      <c r="O133" s="5" t="s">
        <v>233</v>
      </c>
      <c r="P133" s="5" t="s">
        <v>234</v>
      </c>
      <c r="Q133" s="5">
        <v>13303675352</v>
      </c>
      <c r="R133" s="5" t="s">
        <v>235</v>
      </c>
      <c r="S133" s="5" t="s">
        <v>63</v>
      </c>
      <c r="T133" s="5"/>
    </row>
    <row r="134" spans="1:20" ht="72">
      <c r="A134" s="8"/>
      <c r="B134" s="5" t="s">
        <v>236</v>
      </c>
      <c r="C134" s="5" t="s">
        <v>237</v>
      </c>
      <c r="D134" s="5" t="s">
        <v>45</v>
      </c>
      <c r="E134" s="6">
        <v>50.04</v>
      </c>
      <c r="F134" s="6"/>
      <c r="G134" s="5" t="s">
        <v>31</v>
      </c>
      <c r="H134" s="5" t="s">
        <v>41</v>
      </c>
      <c r="I134" s="5" t="s">
        <v>175</v>
      </c>
      <c r="J134" s="5" t="s">
        <v>175</v>
      </c>
      <c r="K134" s="5" t="s">
        <v>238</v>
      </c>
      <c r="L134" s="6">
        <v>357285.6</v>
      </c>
      <c r="M134" s="6">
        <v>94854.59</v>
      </c>
      <c r="N134" s="30">
        <v>43800</v>
      </c>
      <c r="O134" s="5" t="s">
        <v>239</v>
      </c>
      <c r="P134" s="5" t="s">
        <v>234</v>
      </c>
      <c r="Q134" s="5">
        <v>13303675352</v>
      </c>
      <c r="R134" s="5" t="s">
        <v>235</v>
      </c>
      <c r="S134" s="5" t="s">
        <v>63</v>
      </c>
      <c r="T134" s="5"/>
    </row>
    <row r="135" spans="1:20" ht="36">
      <c r="A135" s="8"/>
      <c r="B135" s="5" t="s">
        <v>240</v>
      </c>
      <c r="C135" s="5" t="s">
        <v>241</v>
      </c>
      <c r="D135" s="5" t="s">
        <v>45</v>
      </c>
      <c r="E135" s="6">
        <v>49.56</v>
      </c>
      <c r="F135" s="6"/>
      <c r="G135" s="5" t="s">
        <v>31</v>
      </c>
      <c r="H135" s="5" t="s">
        <v>41</v>
      </c>
      <c r="I135" s="5" t="s">
        <v>175</v>
      </c>
      <c r="J135" s="5" t="s">
        <v>175</v>
      </c>
      <c r="K135" s="5" t="s">
        <v>229</v>
      </c>
      <c r="L135" s="6">
        <v>337008</v>
      </c>
      <c r="M135" s="6">
        <v>89471.15</v>
      </c>
      <c r="N135" s="30">
        <v>43983</v>
      </c>
      <c r="O135" s="5" t="s">
        <v>239</v>
      </c>
      <c r="P135" s="5" t="s">
        <v>234</v>
      </c>
      <c r="Q135" s="5">
        <v>13303675352</v>
      </c>
      <c r="R135" s="5" t="s">
        <v>235</v>
      </c>
      <c r="S135" s="5" t="s">
        <v>63</v>
      </c>
      <c r="T135" s="5"/>
    </row>
    <row r="136" spans="1:20" ht="24">
      <c r="A136" s="8"/>
      <c r="B136" s="5" t="s">
        <v>89</v>
      </c>
      <c r="C136" s="5" t="s">
        <v>242</v>
      </c>
      <c r="D136" s="5" t="s">
        <v>45</v>
      </c>
      <c r="E136" s="6">
        <v>59.1</v>
      </c>
      <c r="F136" s="6"/>
      <c r="G136" s="5" t="s">
        <v>31</v>
      </c>
      <c r="H136" s="5" t="s">
        <v>41</v>
      </c>
      <c r="I136" s="5" t="s">
        <v>175</v>
      </c>
      <c r="J136" s="5" t="s">
        <v>175</v>
      </c>
      <c r="K136" s="5" t="s">
        <v>243</v>
      </c>
      <c r="L136" s="6">
        <v>350415.92</v>
      </c>
      <c r="M136" s="6">
        <v>105124.78</v>
      </c>
      <c r="N136" s="30">
        <v>44013</v>
      </c>
      <c r="O136" s="5" t="s">
        <v>239</v>
      </c>
      <c r="P136" s="5" t="s">
        <v>234</v>
      </c>
      <c r="Q136" s="5">
        <v>13303675352</v>
      </c>
      <c r="R136" s="5" t="s">
        <v>235</v>
      </c>
      <c r="S136" s="5" t="s">
        <v>63</v>
      </c>
      <c r="T136" s="5"/>
    </row>
    <row r="137" spans="1:20" ht="24">
      <c r="A137" s="8"/>
      <c r="B137" s="5" t="s">
        <v>244</v>
      </c>
      <c r="C137" s="5" t="s">
        <v>242</v>
      </c>
      <c r="D137" s="5" t="s">
        <v>45</v>
      </c>
      <c r="E137" s="6">
        <v>29.56</v>
      </c>
      <c r="F137" s="6"/>
      <c r="G137" s="5" t="s">
        <v>31</v>
      </c>
      <c r="H137" s="5" t="s">
        <v>41</v>
      </c>
      <c r="I137" s="5" t="s">
        <v>175</v>
      </c>
      <c r="J137" s="5" t="s">
        <v>175</v>
      </c>
      <c r="K137" s="5" t="s">
        <v>243</v>
      </c>
      <c r="L137" s="6">
        <v>169512.21</v>
      </c>
      <c r="M137" s="6">
        <v>50853.66</v>
      </c>
      <c r="N137" s="30">
        <v>44044</v>
      </c>
      <c r="O137" s="5" t="s">
        <v>239</v>
      </c>
      <c r="P137" s="5" t="s">
        <v>234</v>
      </c>
      <c r="Q137" s="5">
        <v>13303675352</v>
      </c>
      <c r="R137" s="5" t="s">
        <v>235</v>
      </c>
      <c r="S137" s="5" t="s">
        <v>63</v>
      </c>
      <c r="T137" s="5"/>
    </row>
    <row r="138" spans="1:20" ht="24">
      <c r="A138" s="8"/>
      <c r="B138" s="5" t="s">
        <v>89</v>
      </c>
      <c r="C138" s="5" t="s">
        <v>242</v>
      </c>
      <c r="D138" s="5" t="s">
        <v>45</v>
      </c>
      <c r="E138" s="6">
        <v>58.124000000000002</v>
      </c>
      <c r="F138" s="6"/>
      <c r="G138" s="5" t="s">
        <v>31</v>
      </c>
      <c r="H138" s="5" t="s">
        <v>41</v>
      </c>
      <c r="I138" s="5" t="s">
        <v>175</v>
      </c>
      <c r="J138" s="5" t="s">
        <v>175</v>
      </c>
      <c r="K138" s="5" t="s">
        <v>238</v>
      </c>
      <c r="L138" s="6">
        <v>338773.8</v>
      </c>
      <c r="M138" s="6">
        <v>101632.14</v>
      </c>
      <c r="N138" s="30">
        <v>44044</v>
      </c>
      <c r="O138" s="5" t="s">
        <v>239</v>
      </c>
      <c r="P138" s="5" t="s">
        <v>234</v>
      </c>
      <c r="Q138" s="5">
        <v>13303675352</v>
      </c>
      <c r="R138" s="5" t="s">
        <v>235</v>
      </c>
      <c r="S138" s="5" t="s">
        <v>63</v>
      </c>
      <c r="T138" s="5"/>
    </row>
    <row r="139" spans="1:20" ht="24">
      <c r="A139" s="8"/>
      <c r="B139" s="5" t="s">
        <v>240</v>
      </c>
      <c r="C139" s="5" t="s">
        <v>242</v>
      </c>
      <c r="D139" s="5" t="s">
        <v>45</v>
      </c>
      <c r="E139" s="6">
        <v>9.7799999999999994</v>
      </c>
      <c r="F139" s="6"/>
      <c r="G139" s="5" t="s">
        <v>31</v>
      </c>
      <c r="H139" s="5" t="s">
        <v>41</v>
      </c>
      <c r="I139" s="5" t="s">
        <v>175</v>
      </c>
      <c r="J139" s="5" t="s">
        <v>175</v>
      </c>
      <c r="K139" s="5" t="s">
        <v>243</v>
      </c>
      <c r="L139" s="6">
        <v>56083.54</v>
      </c>
      <c r="M139" s="6">
        <v>1705.06</v>
      </c>
      <c r="N139" s="30">
        <v>44166</v>
      </c>
      <c r="O139" s="5" t="s">
        <v>245</v>
      </c>
      <c r="P139" s="5" t="s">
        <v>234</v>
      </c>
      <c r="Q139" s="5">
        <v>13303675352</v>
      </c>
      <c r="R139" s="5" t="s">
        <v>235</v>
      </c>
      <c r="S139" s="5" t="s">
        <v>63</v>
      </c>
      <c r="T139" s="5"/>
    </row>
    <row r="140" spans="1:20" ht="24">
      <c r="A140" s="8"/>
      <c r="B140" s="5" t="s">
        <v>158</v>
      </c>
      <c r="C140" s="5" t="s">
        <v>159</v>
      </c>
      <c r="D140" s="5" t="s">
        <v>45</v>
      </c>
      <c r="E140" s="6">
        <v>42.52</v>
      </c>
      <c r="F140" s="6"/>
      <c r="G140" s="5" t="s">
        <v>31</v>
      </c>
      <c r="H140" s="5" t="s">
        <v>41</v>
      </c>
      <c r="I140" s="5" t="s">
        <v>175</v>
      </c>
      <c r="J140" s="5" t="s">
        <v>175</v>
      </c>
      <c r="K140" s="5" t="s">
        <v>229</v>
      </c>
      <c r="L140" s="6">
        <v>250228.32</v>
      </c>
      <c r="M140" s="6">
        <v>75068.5</v>
      </c>
      <c r="N140" s="30">
        <v>44044</v>
      </c>
      <c r="O140" s="5" t="s">
        <v>245</v>
      </c>
      <c r="P140" s="5" t="s">
        <v>234</v>
      </c>
      <c r="Q140" s="5">
        <v>13303675352</v>
      </c>
      <c r="R140" s="5" t="s">
        <v>235</v>
      </c>
      <c r="S140" s="5" t="s">
        <v>63</v>
      </c>
      <c r="T140" s="5"/>
    </row>
    <row r="141" spans="1:20" ht="24">
      <c r="A141" s="8"/>
      <c r="B141" s="5" t="s">
        <v>240</v>
      </c>
      <c r="C141" s="5" t="s">
        <v>242</v>
      </c>
      <c r="D141" s="5" t="s">
        <v>45</v>
      </c>
      <c r="E141" s="6">
        <v>41.17</v>
      </c>
      <c r="F141" s="6"/>
      <c r="G141" s="5" t="s">
        <v>31</v>
      </c>
      <c r="H141" s="5" t="s">
        <v>41</v>
      </c>
      <c r="I141" s="5" t="s">
        <v>175</v>
      </c>
      <c r="J141" s="5" t="s">
        <v>175</v>
      </c>
      <c r="K141" s="5" t="s">
        <v>243</v>
      </c>
      <c r="L141" s="6">
        <v>327301.5</v>
      </c>
      <c r="M141" s="6">
        <v>98190.45</v>
      </c>
      <c r="N141" s="30">
        <v>44287</v>
      </c>
      <c r="O141" s="5" t="s">
        <v>239</v>
      </c>
      <c r="P141" s="5" t="s">
        <v>234</v>
      </c>
      <c r="Q141" s="5">
        <v>13303675352</v>
      </c>
      <c r="R141" s="5" t="s">
        <v>235</v>
      </c>
      <c r="S141" s="5" t="s">
        <v>63</v>
      </c>
      <c r="T141" s="5"/>
    </row>
    <row r="142" spans="1:20" ht="24">
      <c r="A142" s="8"/>
      <c r="B142" s="5" t="s">
        <v>246</v>
      </c>
      <c r="C142" s="5" t="s">
        <v>242</v>
      </c>
      <c r="D142" s="5" t="s">
        <v>45</v>
      </c>
      <c r="E142" s="6">
        <v>19.309999999999999</v>
      </c>
      <c r="F142" s="6"/>
      <c r="G142" s="5" t="s">
        <v>31</v>
      </c>
      <c r="H142" s="5" t="s">
        <v>41</v>
      </c>
      <c r="I142" s="5" t="s">
        <v>175</v>
      </c>
      <c r="J142" s="5" t="s">
        <v>175</v>
      </c>
      <c r="K142" s="5" t="s">
        <v>229</v>
      </c>
      <c r="L142" s="6">
        <v>293674.93</v>
      </c>
      <c r="M142" s="6">
        <v>88102.49</v>
      </c>
      <c r="N142" s="30">
        <v>44013</v>
      </c>
      <c r="O142" s="5" t="s">
        <v>247</v>
      </c>
      <c r="P142" s="5" t="s">
        <v>234</v>
      </c>
      <c r="Q142" s="5">
        <v>13303675352</v>
      </c>
      <c r="R142" s="5" t="s">
        <v>235</v>
      </c>
      <c r="S142" s="5" t="s">
        <v>63</v>
      </c>
      <c r="T142" s="5"/>
    </row>
    <row r="143" spans="1:20" ht="24">
      <c r="A143" s="8"/>
      <c r="B143" s="5" t="s">
        <v>89</v>
      </c>
      <c r="C143" s="5" t="s">
        <v>248</v>
      </c>
      <c r="D143" s="5" t="s">
        <v>45</v>
      </c>
      <c r="E143" s="6">
        <v>13.19</v>
      </c>
      <c r="F143" s="6"/>
      <c r="G143" s="5" t="s">
        <v>31</v>
      </c>
      <c r="H143" s="5" t="s">
        <v>32</v>
      </c>
      <c r="I143" s="5"/>
      <c r="J143" s="5"/>
      <c r="K143" s="5" t="s">
        <v>249</v>
      </c>
      <c r="L143" s="6">
        <v>39570</v>
      </c>
      <c r="M143" s="6">
        <v>39570</v>
      </c>
      <c r="N143" s="30" t="s">
        <v>250</v>
      </c>
      <c r="O143" s="5" t="s">
        <v>251</v>
      </c>
      <c r="P143" s="5" t="s">
        <v>252</v>
      </c>
      <c r="Q143" s="5">
        <v>17731886959</v>
      </c>
      <c r="R143" s="5" t="s">
        <v>253</v>
      </c>
      <c r="S143" s="5" t="s">
        <v>37</v>
      </c>
      <c r="T143" s="5"/>
    </row>
    <row r="144" spans="1:20" ht="24">
      <c r="A144" s="8"/>
      <c r="B144" s="5" t="s">
        <v>89</v>
      </c>
      <c r="C144" s="5" t="s">
        <v>248</v>
      </c>
      <c r="D144" s="5" t="s">
        <v>45</v>
      </c>
      <c r="E144" s="6">
        <v>11.446</v>
      </c>
      <c r="F144" s="6"/>
      <c r="G144" s="5" t="s">
        <v>31</v>
      </c>
      <c r="H144" s="5" t="s">
        <v>32</v>
      </c>
      <c r="I144" s="5"/>
      <c r="J144" s="5"/>
      <c r="K144" s="5" t="s">
        <v>249</v>
      </c>
      <c r="L144" s="6">
        <v>34338</v>
      </c>
      <c r="M144" s="6">
        <v>34338</v>
      </c>
      <c r="N144" s="30" t="s">
        <v>250</v>
      </c>
      <c r="O144" s="5" t="s">
        <v>251</v>
      </c>
      <c r="P144" s="5" t="s">
        <v>252</v>
      </c>
      <c r="Q144" s="5">
        <v>17731886959</v>
      </c>
      <c r="R144" s="5" t="s">
        <v>253</v>
      </c>
      <c r="S144" s="5" t="s">
        <v>37</v>
      </c>
      <c r="T144" s="5"/>
    </row>
    <row r="145" spans="1:20" ht="60">
      <c r="A145" s="8"/>
      <c r="B145" s="5" t="s">
        <v>89</v>
      </c>
      <c r="C145" s="5" t="s">
        <v>254</v>
      </c>
      <c r="D145" s="5" t="s">
        <v>45</v>
      </c>
      <c r="E145" s="6">
        <v>9.5399999999999991</v>
      </c>
      <c r="F145" s="6"/>
      <c r="G145" s="5" t="s">
        <v>31</v>
      </c>
      <c r="H145" s="5" t="s">
        <v>32</v>
      </c>
      <c r="I145" s="5" t="s">
        <v>255</v>
      </c>
      <c r="J145" s="5" t="s">
        <v>256</v>
      </c>
      <c r="K145" s="5" t="s">
        <v>257</v>
      </c>
      <c r="L145" s="6"/>
      <c r="M145" s="6"/>
      <c r="N145" s="5" t="s">
        <v>258</v>
      </c>
      <c r="O145" s="5" t="s">
        <v>259</v>
      </c>
      <c r="P145" s="5" t="s">
        <v>252</v>
      </c>
      <c r="Q145" s="5">
        <v>17731886959</v>
      </c>
      <c r="R145" s="5" t="s">
        <v>253</v>
      </c>
      <c r="S145" s="5" t="s">
        <v>37</v>
      </c>
      <c r="T145" s="5" t="s">
        <v>260</v>
      </c>
    </row>
    <row r="146" spans="1:20" ht="60">
      <c r="A146" s="8"/>
      <c r="B146" s="5" t="s">
        <v>89</v>
      </c>
      <c r="C146" s="5" t="s">
        <v>254</v>
      </c>
      <c r="D146" s="5" t="s">
        <v>45</v>
      </c>
      <c r="E146" s="6">
        <v>10.68</v>
      </c>
      <c r="F146" s="6"/>
      <c r="G146" s="5" t="s">
        <v>31</v>
      </c>
      <c r="H146" s="5" t="s">
        <v>32</v>
      </c>
      <c r="I146" s="5" t="s">
        <v>255</v>
      </c>
      <c r="J146" s="5" t="s">
        <v>256</v>
      </c>
      <c r="K146" s="5" t="s">
        <v>257</v>
      </c>
      <c r="L146" s="6"/>
      <c r="M146" s="6"/>
      <c r="N146" s="5" t="s">
        <v>258</v>
      </c>
      <c r="O146" s="5" t="s">
        <v>259</v>
      </c>
      <c r="P146" s="5" t="s">
        <v>252</v>
      </c>
      <c r="Q146" s="5">
        <v>17731886959</v>
      </c>
      <c r="R146" s="5" t="s">
        <v>253</v>
      </c>
      <c r="S146" s="5" t="s">
        <v>37</v>
      </c>
      <c r="T146" s="5" t="s">
        <v>260</v>
      </c>
    </row>
    <row r="147" spans="1:20" ht="60">
      <c r="A147" s="8"/>
      <c r="B147" s="5" t="s">
        <v>89</v>
      </c>
      <c r="C147" s="5" t="s">
        <v>254</v>
      </c>
      <c r="D147" s="5" t="s">
        <v>45</v>
      </c>
      <c r="E147" s="6">
        <v>9.44</v>
      </c>
      <c r="F147" s="6"/>
      <c r="G147" s="5" t="s">
        <v>31</v>
      </c>
      <c r="H147" s="5" t="s">
        <v>32</v>
      </c>
      <c r="I147" s="5" t="s">
        <v>255</v>
      </c>
      <c r="J147" s="5" t="s">
        <v>256</v>
      </c>
      <c r="K147" s="5" t="s">
        <v>257</v>
      </c>
      <c r="L147" s="6"/>
      <c r="M147" s="6"/>
      <c r="N147" s="5" t="s">
        <v>261</v>
      </c>
      <c r="O147" s="5" t="s">
        <v>259</v>
      </c>
      <c r="P147" s="5" t="s">
        <v>252</v>
      </c>
      <c r="Q147" s="5">
        <v>17731886959</v>
      </c>
      <c r="R147" s="5" t="s">
        <v>253</v>
      </c>
      <c r="S147" s="5" t="s">
        <v>37</v>
      </c>
      <c r="T147" s="5" t="s">
        <v>260</v>
      </c>
    </row>
    <row r="148" spans="1:20" ht="60">
      <c r="A148" s="8"/>
      <c r="B148" s="5" t="s">
        <v>89</v>
      </c>
      <c r="C148" s="5" t="s">
        <v>262</v>
      </c>
      <c r="D148" s="5" t="s">
        <v>45</v>
      </c>
      <c r="E148" s="6">
        <v>15.34</v>
      </c>
      <c r="F148" s="6"/>
      <c r="G148" s="5" t="s">
        <v>31</v>
      </c>
      <c r="H148" s="5" t="s">
        <v>32</v>
      </c>
      <c r="I148" s="5" t="s">
        <v>255</v>
      </c>
      <c r="J148" s="5" t="s">
        <v>256</v>
      </c>
      <c r="K148" s="5" t="s">
        <v>257</v>
      </c>
      <c r="L148" s="6"/>
      <c r="M148" s="6"/>
      <c r="N148" s="5" t="s">
        <v>263</v>
      </c>
      <c r="O148" s="5" t="s">
        <v>259</v>
      </c>
      <c r="P148" s="5" t="s">
        <v>252</v>
      </c>
      <c r="Q148" s="5">
        <v>17731886959</v>
      </c>
      <c r="R148" s="5" t="s">
        <v>253</v>
      </c>
      <c r="S148" s="5" t="s">
        <v>37</v>
      </c>
      <c r="T148" s="5"/>
    </row>
    <row r="149" spans="1:20" ht="60">
      <c r="A149" s="8"/>
      <c r="B149" s="5" t="s">
        <v>264</v>
      </c>
      <c r="C149" s="5" t="s">
        <v>265</v>
      </c>
      <c r="D149" s="5" t="s">
        <v>65</v>
      </c>
      <c r="E149" s="6">
        <v>2</v>
      </c>
      <c r="F149" s="6">
        <v>114.92</v>
      </c>
      <c r="G149" s="5" t="s">
        <v>31</v>
      </c>
      <c r="H149" s="5" t="s">
        <v>32</v>
      </c>
      <c r="I149" s="5" t="s">
        <v>266</v>
      </c>
      <c r="J149" s="5" t="s">
        <v>256</v>
      </c>
      <c r="K149" s="5" t="s">
        <v>202</v>
      </c>
      <c r="L149" s="6">
        <v>132696</v>
      </c>
      <c r="M149" s="6">
        <v>132696</v>
      </c>
      <c r="N149" s="5" t="s">
        <v>267</v>
      </c>
      <c r="O149" s="5" t="s">
        <v>268</v>
      </c>
      <c r="P149" s="5" t="s">
        <v>252</v>
      </c>
      <c r="Q149" s="5">
        <v>17731886959</v>
      </c>
      <c r="R149" s="5" t="s">
        <v>253</v>
      </c>
      <c r="S149" s="5" t="s">
        <v>37</v>
      </c>
      <c r="T149" s="5"/>
    </row>
    <row r="150" spans="1:20" ht="60">
      <c r="A150" s="8"/>
      <c r="B150" s="5" t="s">
        <v>269</v>
      </c>
      <c r="C150" s="5" t="s">
        <v>269</v>
      </c>
      <c r="D150" s="5" t="s">
        <v>65</v>
      </c>
      <c r="E150" s="6">
        <v>2</v>
      </c>
      <c r="F150" s="6"/>
      <c r="G150" s="5" t="s">
        <v>31</v>
      </c>
      <c r="H150" s="5" t="s">
        <v>32</v>
      </c>
      <c r="I150" s="5" t="s">
        <v>266</v>
      </c>
      <c r="J150" s="5" t="s">
        <v>256</v>
      </c>
      <c r="K150" s="5" t="s">
        <v>202</v>
      </c>
      <c r="L150" s="6">
        <v>290000</v>
      </c>
      <c r="M150" s="6">
        <v>290000</v>
      </c>
      <c r="N150" s="5" t="s">
        <v>267</v>
      </c>
      <c r="O150" s="5" t="s">
        <v>268</v>
      </c>
      <c r="P150" s="5" t="s">
        <v>252</v>
      </c>
      <c r="Q150" s="5">
        <v>17731886959</v>
      </c>
      <c r="R150" s="5" t="s">
        <v>253</v>
      </c>
      <c r="S150" s="5" t="s">
        <v>37</v>
      </c>
      <c r="T150" s="5"/>
    </row>
    <row r="151" spans="1:20" ht="60">
      <c r="A151" s="8"/>
      <c r="B151" s="5" t="s">
        <v>264</v>
      </c>
      <c r="C151" s="5" t="s">
        <v>270</v>
      </c>
      <c r="D151" s="5" t="s">
        <v>65</v>
      </c>
      <c r="E151" s="6">
        <v>4</v>
      </c>
      <c r="F151" s="6">
        <v>230.08</v>
      </c>
      <c r="G151" s="5" t="s">
        <v>31</v>
      </c>
      <c r="H151" s="5" t="s">
        <v>32</v>
      </c>
      <c r="I151" s="5" t="s">
        <v>266</v>
      </c>
      <c r="J151" s="5" t="s">
        <v>256</v>
      </c>
      <c r="K151" s="5" t="s">
        <v>202</v>
      </c>
      <c r="L151" s="6">
        <v>2098329.6000000001</v>
      </c>
      <c r="M151" s="6">
        <v>2098329.6000000001</v>
      </c>
      <c r="N151" s="5" t="s">
        <v>271</v>
      </c>
      <c r="O151" s="5" t="s">
        <v>268</v>
      </c>
      <c r="P151" s="5" t="s">
        <v>252</v>
      </c>
      <c r="Q151" s="5">
        <v>17731886959</v>
      </c>
      <c r="R151" s="5" t="s">
        <v>253</v>
      </c>
      <c r="S151" s="5" t="s">
        <v>37</v>
      </c>
      <c r="T151" s="1070" t="s">
        <v>272</v>
      </c>
    </row>
    <row r="152" spans="1:20" ht="60">
      <c r="A152" s="8"/>
      <c r="B152" s="5" t="s">
        <v>269</v>
      </c>
      <c r="C152" s="5" t="s">
        <v>273</v>
      </c>
      <c r="D152" s="5" t="s">
        <v>65</v>
      </c>
      <c r="E152" s="6">
        <v>2</v>
      </c>
      <c r="F152" s="6"/>
      <c r="G152" s="5" t="s">
        <v>31</v>
      </c>
      <c r="H152" s="5" t="s">
        <v>32</v>
      </c>
      <c r="I152" s="5" t="s">
        <v>266</v>
      </c>
      <c r="J152" s="5" t="s">
        <v>256</v>
      </c>
      <c r="K152" s="5" t="s">
        <v>202</v>
      </c>
      <c r="L152" s="6">
        <v>267000</v>
      </c>
      <c r="M152" s="6">
        <v>267000</v>
      </c>
      <c r="N152" s="5" t="s">
        <v>274</v>
      </c>
      <c r="O152" s="5" t="s">
        <v>268</v>
      </c>
      <c r="P152" s="5" t="s">
        <v>252</v>
      </c>
      <c r="Q152" s="5">
        <v>17731886959</v>
      </c>
      <c r="R152" s="5" t="s">
        <v>253</v>
      </c>
      <c r="S152" s="5" t="s">
        <v>37</v>
      </c>
      <c r="T152" s="1072"/>
    </row>
    <row r="153" spans="1:20" ht="60">
      <c r="A153" s="8"/>
      <c r="B153" s="5" t="s">
        <v>269</v>
      </c>
      <c r="C153" s="5" t="s">
        <v>275</v>
      </c>
      <c r="D153" s="5" t="s">
        <v>65</v>
      </c>
      <c r="E153" s="6">
        <v>2</v>
      </c>
      <c r="F153" s="6"/>
      <c r="G153" s="5" t="s">
        <v>31</v>
      </c>
      <c r="H153" s="5" t="s">
        <v>32</v>
      </c>
      <c r="I153" s="5" t="s">
        <v>266</v>
      </c>
      <c r="J153" s="5" t="s">
        <v>256</v>
      </c>
      <c r="K153" s="5" t="s">
        <v>202</v>
      </c>
      <c r="L153" s="6">
        <v>267000</v>
      </c>
      <c r="M153" s="6">
        <v>267000</v>
      </c>
      <c r="N153" s="5" t="s">
        <v>274</v>
      </c>
      <c r="O153" s="5" t="s">
        <v>268</v>
      </c>
      <c r="P153" s="5" t="s">
        <v>252</v>
      </c>
      <c r="Q153" s="5">
        <v>17731886959</v>
      </c>
      <c r="R153" s="5" t="s">
        <v>253</v>
      </c>
      <c r="S153" s="5" t="s">
        <v>37</v>
      </c>
      <c r="T153" s="1073"/>
    </row>
    <row r="154" spans="1:20" ht="60">
      <c r="A154" s="8"/>
      <c r="B154" s="5" t="s">
        <v>264</v>
      </c>
      <c r="C154" s="5" t="s">
        <v>276</v>
      </c>
      <c r="D154" s="5" t="s">
        <v>65</v>
      </c>
      <c r="E154" s="6">
        <v>6</v>
      </c>
      <c r="F154" s="6">
        <v>348.22</v>
      </c>
      <c r="G154" s="5" t="s">
        <v>31</v>
      </c>
      <c r="H154" s="5" t="s">
        <v>32</v>
      </c>
      <c r="I154" s="5" t="s">
        <v>266</v>
      </c>
      <c r="J154" s="5" t="s">
        <v>256</v>
      </c>
      <c r="K154" s="5" t="s">
        <v>202</v>
      </c>
      <c r="L154" s="6">
        <v>2844957.4</v>
      </c>
      <c r="M154" s="6">
        <v>2844957.4</v>
      </c>
      <c r="N154" s="5" t="s">
        <v>277</v>
      </c>
      <c r="O154" s="5" t="s">
        <v>268</v>
      </c>
      <c r="P154" s="5" t="s">
        <v>252</v>
      </c>
      <c r="Q154" s="5">
        <v>17731886959</v>
      </c>
      <c r="R154" s="5" t="s">
        <v>253</v>
      </c>
      <c r="S154" s="5" t="s">
        <v>37</v>
      </c>
      <c r="T154" s="1070" t="s">
        <v>278</v>
      </c>
    </row>
    <row r="155" spans="1:20" ht="60">
      <c r="A155" s="8"/>
      <c r="B155" s="5" t="s">
        <v>269</v>
      </c>
      <c r="C155" s="5" t="s">
        <v>273</v>
      </c>
      <c r="D155" s="5" t="s">
        <v>65</v>
      </c>
      <c r="E155" s="6">
        <v>2</v>
      </c>
      <c r="F155" s="6"/>
      <c r="G155" s="5" t="s">
        <v>31</v>
      </c>
      <c r="H155" s="5" t="s">
        <v>32</v>
      </c>
      <c r="I155" s="5" t="s">
        <v>266</v>
      </c>
      <c r="J155" s="5" t="s">
        <v>256</v>
      </c>
      <c r="K155" s="5" t="s">
        <v>202</v>
      </c>
      <c r="L155" s="6">
        <v>267000</v>
      </c>
      <c r="M155" s="6">
        <v>267000</v>
      </c>
      <c r="N155" s="5" t="s">
        <v>277</v>
      </c>
      <c r="O155" s="5" t="s">
        <v>268</v>
      </c>
      <c r="P155" s="5" t="s">
        <v>252</v>
      </c>
      <c r="Q155" s="5">
        <v>17731886959</v>
      </c>
      <c r="R155" s="5" t="s">
        <v>253</v>
      </c>
      <c r="S155" s="5" t="s">
        <v>37</v>
      </c>
      <c r="T155" s="1072"/>
    </row>
    <row r="156" spans="1:20" ht="60">
      <c r="A156" s="8"/>
      <c r="B156" s="5" t="s">
        <v>269</v>
      </c>
      <c r="C156" s="5" t="s">
        <v>275</v>
      </c>
      <c r="D156" s="5" t="s">
        <v>65</v>
      </c>
      <c r="E156" s="6">
        <v>4</v>
      </c>
      <c r="F156" s="6"/>
      <c r="G156" s="5" t="s">
        <v>31</v>
      </c>
      <c r="H156" s="5" t="s">
        <v>32</v>
      </c>
      <c r="I156" s="5" t="s">
        <v>266</v>
      </c>
      <c r="J156" s="5" t="s">
        <v>256</v>
      </c>
      <c r="K156" s="5" t="s">
        <v>202</v>
      </c>
      <c r="L156" s="6">
        <v>534000</v>
      </c>
      <c r="M156" s="6">
        <v>534000</v>
      </c>
      <c r="N156" s="5" t="s">
        <v>277</v>
      </c>
      <c r="O156" s="5" t="s">
        <v>268</v>
      </c>
      <c r="P156" s="5" t="s">
        <v>252</v>
      </c>
      <c r="Q156" s="5">
        <v>17731886959</v>
      </c>
      <c r="R156" s="5" t="s">
        <v>253</v>
      </c>
      <c r="S156" s="5" t="s">
        <v>37</v>
      </c>
      <c r="T156" s="1073"/>
    </row>
    <row r="157" spans="1:20" ht="60">
      <c r="A157" s="8"/>
      <c r="B157" s="5" t="s">
        <v>279</v>
      </c>
      <c r="C157" s="5"/>
      <c r="D157" s="5" t="s">
        <v>45</v>
      </c>
      <c r="E157" s="6">
        <v>188.62</v>
      </c>
      <c r="F157" s="6"/>
      <c r="G157" s="5" t="s">
        <v>31</v>
      </c>
      <c r="H157" s="5" t="s">
        <v>32</v>
      </c>
      <c r="I157" s="5" t="s">
        <v>280</v>
      </c>
      <c r="J157" s="5" t="s">
        <v>256</v>
      </c>
      <c r="K157" s="5" t="s">
        <v>281</v>
      </c>
      <c r="L157" s="6">
        <v>1584408</v>
      </c>
      <c r="M157" s="6">
        <v>1584408</v>
      </c>
      <c r="N157" s="5" t="s">
        <v>282</v>
      </c>
      <c r="O157" s="5" t="s">
        <v>283</v>
      </c>
      <c r="P157" s="5" t="s">
        <v>252</v>
      </c>
      <c r="Q157" s="5">
        <v>17731886959</v>
      </c>
      <c r="R157" s="5" t="s">
        <v>253</v>
      </c>
      <c r="S157" s="5" t="s">
        <v>37</v>
      </c>
      <c r="T157" s="5"/>
    </row>
    <row r="158" spans="1:20" ht="36">
      <c r="A158" s="8"/>
      <c r="B158" s="5" t="s">
        <v>284</v>
      </c>
      <c r="C158" s="5" t="s">
        <v>285</v>
      </c>
      <c r="D158" s="5" t="s">
        <v>45</v>
      </c>
      <c r="E158" s="6">
        <v>24.18</v>
      </c>
      <c r="F158" s="6">
        <v>24.18</v>
      </c>
      <c r="G158" s="5" t="s">
        <v>31</v>
      </c>
      <c r="H158" s="5" t="s">
        <v>32</v>
      </c>
      <c r="I158" s="5"/>
      <c r="J158" s="5" t="s">
        <v>286</v>
      </c>
      <c r="K158" s="5" t="s">
        <v>287</v>
      </c>
      <c r="L158" s="6">
        <v>152584.137931034</v>
      </c>
      <c r="M158" s="6">
        <v>45775.241379310202</v>
      </c>
      <c r="N158" s="5" t="s">
        <v>288</v>
      </c>
      <c r="O158" s="5" t="s">
        <v>289</v>
      </c>
      <c r="P158" s="5" t="s">
        <v>290</v>
      </c>
      <c r="Q158" s="5">
        <v>18610091092</v>
      </c>
      <c r="R158" s="5" t="s">
        <v>291</v>
      </c>
      <c r="S158" s="5" t="s">
        <v>134</v>
      </c>
      <c r="T158" s="5"/>
    </row>
    <row r="159" spans="1:20" ht="36">
      <c r="A159" s="8"/>
      <c r="B159" s="5" t="s">
        <v>284</v>
      </c>
      <c r="C159" s="5" t="s">
        <v>292</v>
      </c>
      <c r="D159" s="5" t="s">
        <v>45</v>
      </c>
      <c r="E159" s="6">
        <v>24.15</v>
      </c>
      <c r="F159" s="6">
        <v>24.15</v>
      </c>
      <c r="G159" s="5" t="s">
        <v>31</v>
      </c>
      <c r="H159" s="5" t="s">
        <v>32</v>
      </c>
      <c r="I159" s="5"/>
      <c r="J159" s="5" t="s">
        <v>286</v>
      </c>
      <c r="K159" s="5" t="s">
        <v>287</v>
      </c>
      <c r="L159" s="6">
        <v>152394.82758620699</v>
      </c>
      <c r="M159" s="6">
        <v>45718.448275862102</v>
      </c>
      <c r="N159" s="5" t="s">
        <v>288</v>
      </c>
      <c r="O159" s="5" t="s">
        <v>289</v>
      </c>
      <c r="P159" s="5" t="s">
        <v>290</v>
      </c>
      <c r="Q159" s="5">
        <v>18610091092</v>
      </c>
      <c r="R159" s="5" t="s">
        <v>291</v>
      </c>
      <c r="S159" s="5" t="s">
        <v>134</v>
      </c>
      <c r="T159" s="5"/>
    </row>
    <row r="160" spans="1:20" ht="36">
      <c r="A160" s="8"/>
      <c r="B160" s="5" t="s">
        <v>284</v>
      </c>
      <c r="C160" s="5" t="s">
        <v>293</v>
      </c>
      <c r="D160" s="5" t="s">
        <v>45</v>
      </c>
      <c r="E160" s="6">
        <v>27.34</v>
      </c>
      <c r="F160" s="6">
        <v>27.34</v>
      </c>
      <c r="G160" s="5" t="s">
        <v>31</v>
      </c>
      <c r="H160" s="5" t="s">
        <v>32</v>
      </c>
      <c r="I160" s="5"/>
      <c r="J160" s="5" t="s">
        <v>286</v>
      </c>
      <c r="K160" s="5" t="s">
        <v>287</v>
      </c>
      <c r="L160" s="6">
        <v>172524.82758620699</v>
      </c>
      <c r="M160" s="6">
        <v>51757.448275862102</v>
      </c>
      <c r="N160" s="5" t="s">
        <v>294</v>
      </c>
      <c r="O160" s="5" t="s">
        <v>289</v>
      </c>
      <c r="P160" s="5" t="s">
        <v>290</v>
      </c>
      <c r="Q160" s="5">
        <v>18610091092</v>
      </c>
      <c r="R160" s="5" t="s">
        <v>291</v>
      </c>
      <c r="S160" s="5" t="s">
        <v>134</v>
      </c>
      <c r="T160" s="5"/>
    </row>
    <row r="161" spans="1:20" ht="36">
      <c r="A161" s="8"/>
      <c r="B161" s="5" t="s">
        <v>284</v>
      </c>
      <c r="C161" s="5" t="s">
        <v>295</v>
      </c>
      <c r="D161" s="5" t="s">
        <v>45</v>
      </c>
      <c r="E161" s="6">
        <v>23.62</v>
      </c>
      <c r="F161" s="6">
        <v>23.62</v>
      </c>
      <c r="G161" s="5" t="s">
        <v>31</v>
      </c>
      <c r="H161" s="5" t="s">
        <v>32</v>
      </c>
      <c r="I161" s="5"/>
      <c r="J161" s="5" t="s">
        <v>286</v>
      </c>
      <c r="K161" s="5" t="s">
        <v>287</v>
      </c>
      <c r="L161" s="6">
        <v>149050.344827586</v>
      </c>
      <c r="M161" s="6">
        <v>44715.103448275797</v>
      </c>
      <c r="N161" s="5" t="s">
        <v>294</v>
      </c>
      <c r="O161" s="5" t="s">
        <v>289</v>
      </c>
      <c r="P161" s="5" t="s">
        <v>290</v>
      </c>
      <c r="Q161" s="5">
        <v>18610091092</v>
      </c>
      <c r="R161" s="5" t="s">
        <v>291</v>
      </c>
      <c r="S161" s="5" t="s">
        <v>134</v>
      </c>
      <c r="T161" s="5"/>
    </row>
    <row r="162" spans="1:20" ht="36">
      <c r="A162" s="8"/>
      <c r="B162" s="5" t="s">
        <v>284</v>
      </c>
      <c r="C162" s="5" t="s">
        <v>296</v>
      </c>
      <c r="D162" s="5" t="s">
        <v>45</v>
      </c>
      <c r="E162" s="6">
        <v>13.2</v>
      </c>
      <c r="F162" s="6">
        <v>13.2</v>
      </c>
      <c r="G162" s="5" t="s">
        <v>31</v>
      </c>
      <c r="H162" s="5" t="s">
        <v>32</v>
      </c>
      <c r="I162" s="5"/>
      <c r="J162" s="5" t="s">
        <v>286</v>
      </c>
      <c r="K162" s="5" t="s">
        <v>287</v>
      </c>
      <c r="L162" s="6">
        <v>83296.551724137898</v>
      </c>
      <c r="M162" s="6">
        <v>24988.965517241399</v>
      </c>
      <c r="N162" s="5" t="s">
        <v>297</v>
      </c>
      <c r="O162" s="5" t="s">
        <v>289</v>
      </c>
      <c r="P162" s="5" t="s">
        <v>290</v>
      </c>
      <c r="Q162" s="5">
        <v>18610091092</v>
      </c>
      <c r="R162" s="5" t="s">
        <v>291</v>
      </c>
      <c r="S162" s="5" t="s">
        <v>134</v>
      </c>
      <c r="T162" s="5"/>
    </row>
    <row r="163" spans="1:20" ht="36">
      <c r="A163" s="8"/>
      <c r="B163" s="5" t="s">
        <v>284</v>
      </c>
      <c r="C163" s="5" t="s">
        <v>298</v>
      </c>
      <c r="D163" s="5" t="s">
        <v>45</v>
      </c>
      <c r="E163" s="6">
        <v>23.04</v>
      </c>
      <c r="F163" s="6">
        <v>23.04</v>
      </c>
      <c r="G163" s="5" t="s">
        <v>31</v>
      </c>
      <c r="H163" s="5" t="s">
        <v>32</v>
      </c>
      <c r="I163" s="5"/>
      <c r="J163" s="5" t="s">
        <v>286</v>
      </c>
      <c r="K163" s="5" t="s">
        <v>287</v>
      </c>
      <c r="L163" s="6">
        <v>143006.896551724</v>
      </c>
      <c r="M163" s="6">
        <v>42902.068965517203</v>
      </c>
      <c r="N163" s="5" t="s">
        <v>299</v>
      </c>
      <c r="O163" s="5" t="s">
        <v>289</v>
      </c>
      <c r="P163" s="5" t="s">
        <v>290</v>
      </c>
      <c r="Q163" s="5">
        <v>18610091092</v>
      </c>
      <c r="R163" s="5" t="s">
        <v>291</v>
      </c>
      <c r="S163" s="5" t="s">
        <v>134</v>
      </c>
      <c r="T163" s="5"/>
    </row>
    <row r="164" spans="1:20" ht="36">
      <c r="A164" s="8"/>
      <c r="B164" s="5" t="s">
        <v>284</v>
      </c>
      <c r="C164" s="5" t="s">
        <v>300</v>
      </c>
      <c r="D164" s="5" t="s">
        <v>45</v>
      </c>
      <c r="E164" s="6">
        <v>19.61</v>
      </c>
      <c r="F164" s="6">
        <v>19.61</v>
      </c>
      <c r="G164" s="5" t="s">
        <v>31</v>
      </c>
      <c r="H164" s="5" t="s">
        <v>32</v>
      </c>
      <c r="I164" s="5"/>
      <c r="J164" s="5" t="s">
        <v>286</v>
      </c>
      <c r="K164" s="5" t="s">
        <v>287</v>
      </c>
      <c r="L164" s="6">
        <v>121717.24137931</v>
      </c>
      <c r="M164" s="6">
        <v>36515.172413793</v>
      </c>
      <c r="N164" s="5" t="s">
        <v>301</v>
      </c>
      <c r="O164" s="5" t="s">
        <v>289</v>
      </c>
      <c r="P164" s="5" t="s">
        <v>290</v>
      </c>
      <c r="Q164" s="5">
        <v>18610091092</v>
      </c>
      <c r="R164" s="5" t="s">
        <v>291</v>
      </c>
      <c r="S164" s="5" t="s">
        <v>134</v>
      </c>
      <c r="T164" s="5"/>
    </row>
    <row r="165" spans="1:20" ht="36">
      <c r="A165" s="8"/>
      <c r="B165" s="5" t="s">
        <v>284</v>
      </c>
      <c r="C165" s="5" t="s">
        <v>300</v>
      </c>
      <c r="D165" s="5" t="s">
        <v>45</v>
      </c>
      <c r="E165" s="6">
        <v>6.87</v>
      </c>
      <c r="F165" s="6">
        <v>6.87</v>
      </c>
      <c r="G165" s="5" t="s">
        <v>31</v>
      </c>
      <c r="H165" s="5" t="s">
        <v>32</v>
      </c>
      <c r="I165" s="5"/>
      <c r="J165" s="5" t="s">
        <v>286</v>
      </c>
      <c r="K165" s="5" t="s">
        <v>287</v>
      </c>
      <c r="L165" s="6">
        <v>42641.379310344797</v>
      </c>
      <c r="M165" s="6">
        <v>12792.4137931034</v>
      </c>
      <c r="N165" s="5" t="s">
        <v>302</v>
      </c>
      <c r="O165" s="5" t="s">
        <v>289</v>
      </c>
      <c r="P165" s="5" t="s">
        <v>290</v>
      </c>
      <c r="Q165" s="5">
        <v>18610091092</v>
      </c>
      <c r="R165" s="5" t="s">
        <v>291</v>
      </c>
      <c r="S165" s="5" t="s">
        <v>134</v>
      </c>
      <c r="T165" s="5"/>
    </row>
    <row r="166" spans="1:20" ht="36">
      <c r="A166" s="8"/>
      <c r="B166" s="5" t="s">
        <v>284</v>
      </c>
      <c r="C166" s="5" t="s">
        <v>303</v>
      </c>
      <c r="D166" s="5" t="s">
        <v>45</v>
      </c>
      <c r="E166" s="6">
        <v>24.81</v>
      </c>
      <c r="F166" s="6">
        <v>24.81</v>
      </c>
      <c r="G166" s="5" t="s">
        <v>31</v>
      </c>
      <c r="H166" s="5" t="s">
        <v>32</v>
      </c>
      <c r="I166" s="5"/>
      <c r="J166" s="5" t="s">
        <v>286</v>
      </c>
      <c r="K166" s="5" t="s">
        <v>287</v>
      </c>
      <c r="L166" s="6">
        <v>153351.46551724101</v>
      </c>
      <c r="M166" s="6">
        <v>46005.439655172297</v>
      </c>
      <c r="N166" s="5" t="s">
        <v>304</v>
      </c>
      <c r="O166" s="5" t="s">
        <v>289</v>
      </c>
      <c r="P166" s="5" t="s">
        <v>290</v>
      </c>
      <c r="Q166" s="5">
        <v>18610091092</v>
      </c>
      <c r="R166" s="5" t="s">
        <v>291</v>
      </c>
      <c r="S166" s="5" t="s">
        <v>134</v>
      </c>
      <c r="T166" s="5"/>
    </row>
    <row r="167" spans="1:20" ht="36">
      <c r="A167" s="8"/>
      <c r="B167" s="5" t="s">
        <v>284</v>
      </c>
      <c r="C167" s="5" t="s">
        <v>303</v>
      </c>
      <c r="D167" s="5" t="s">
        <v>45</v>
      </c>
      <c r="E167" s="6">
        <v>24.54</v>
      </c>
      <c r="F167" s="6">
        <v>24.54</v>
      </c>
      <c r="G167" s="5" t="s">
        <v>31</v>
      </c>
      <c r="H167" s="5" t="s">
        <v>41</v>
      </c>
      <c r="I167" s="5"/>
      <c r="J167" s="5" t="s">
        <v>286</v>
      </c>
      <c r="K167" s="5" t="s">
        <v>287</v>
      </c>
      <c r="L167" s="6">
        <v>151682.58620689699</v>
      </c>
      <c r="M167" s="6">
        <v>45504.775862069102</v>
      </c>
      <c r="N167" s="5" t="s">
        <v>305</v>
      </c>
      <c r="O167" s="5" t="s">
        <v>289</v>
      </c>
      <c r="P167" s="5" t="s">
        <v>290</v>
      </c>
      <c r="Q167" s="5">
        <v>18610091092</v>
      </c>
      <c r="R167" s="5" t="s">
        <v>291</v>
      </c>
      <c r="S167" s="5" t="s">
        <v>134</v>
      </c>
      <c r="T167" s="5"/>
    </row>
    <row r="168" spans="1:20" ht="36">
      <c r="A168" s="8"/>
      <c r="B168" s="5" t="s">
        <v>284</v>
      </c>
      <c r="C168" s="5" t="s">
        <v>303</v>
      </c>
      <c r="D168" s="5" t="s">
        <v>45</v>
      </c>
      <c r="E168" s="6">
        <v>18</v>
      </c>
      <c r="F168" s="6">
        <v>18</v>
      </c>
      <c r="G168" s="5" t="s">
        <v>31</v>
      </c>
      <c r="H168" s="5" t="s">
        <v>41</v>
      </c>
      <c r="I168" s="5"/>
      <c r="J168" s="5" t="s">
        <v>286</v>
      </c>
      <c r="K168" s="5" t="s">
        <v>287</v>
      </c>
      <c r="L168" s="6">
        <v>111258.620689655</v>
      </c>
      <c r="M168" s="6">
        <v>33377.5862068965</v>
      </c>
      <c r="N168" s="5" t="s">
        <v>306</v>
      </c>
      <c r="O168" s="5" t="s">
        <v>289</v>
      </c>
      <c r="P168" s="5" t="s">
        <v>290</v>
      </c>
      <c r="Q168" s="5">
        <v>18610091092</v>
      </c>
      <c r="R168" s="5" t="s">
        <v>291</v>
      </c>
      <c r="S168" s="5" t="s">
        <v>134</v>
      </c>
      <c r="T168" s="5"/>
    </row>
    <row r="169" spans="1:20" ht="36">
      <c r="A169" s="8"/>
      <c r="B169" s="5" t="s">
        <v>284</v>
      </c>
      <c r="C169" s="5" t="s">
        <v>307</v>
      </c>
      <c r="D169" s="5" t="s">
        <v>45</v>
      </c>
      <c r="E169" s="6">
        <v>19.649999999999999</v>
      </c>
      <c r="F169" s="6">
        <v>19.649999999999999</v>
      </c>
      <c r="G169" s="5" t="s">
        <v>31</v>
      </c>
      <c r="H169" s="5" t="s">
        <v>41</v>
      </c>
      <c r="I169" s="5"/>
      <c r="J169" s="5" t="s">
        <v>286</v>
      </c>
      <c r="K169" s="5" t="s">
        <v>287</v>
      </c>
      <c r="L169" s="6">
        <v>121457.327586207</v>
      </c>
      <c r="M169" s="6">
        <v>36437.198275862102</v>
      </c>
      <c r="N169" s="5" t="s">
        <v>308</v>
      </c>
      <c r="O169" s="5" t="s">
        <v>289</v>
      </c>
      <c r="P169" s="5" t="s">
        <v>290</v>
      </c>
      <c r="Q169" s="5">
        <v>18610091092</v>
      </c>
      <c r="R169" s="5" t="s">
        <v>291</v>
      </c>
      <c r="S169" s="5" t="s">
        <v>134</v>
      </c>
      <c r="T169" s="5"/>
    </row>
    <row r="170" spans="1:20" ht="36">
      <c r="A170" s="8"/>
      <c r="B170" s="5" t="s">
        <v>284</v>
      </c>
      <c r="C170" s="5" t="s">
        <v>309</v>
      </c>
      <c r="D170" s="5" t="s">
        <v>45</v>
      </c>
      <c r="E170" s="6">
        <v>26.71</v>
      </c>
      <c r="F170" s="6">
        <v>26.71</v>
      </c>
      <c r="G170" s="5" t="s">
        <v>31</v>
      </c>
      <c r="H170" s="5" t="s">
        <v>32</v>
      </c>
      <c r="I170" s="5"/>
      <c r="J170" s="5" t="s">
        <v>286</v>
      </c>
      <c r="K170" s="5" t="s">
        <v>287</v>
      </c>
      <c r="L170" s="6">
        <v>165095.43103448299</v>
      </c>
      <c r="M170" s="6">
        <v>49528.629310344899</v>
      </c>
      <c r="N170" s="5" t="s">
        <v>310</v>
      </c>
      <c r="O170" s="5" t="s">
        <v>289</v>
      </c>
      <c r="P170" s="5" t="s">
        <v>290</v>
      </c>
      <c r="Q170" s="5">
        <v>18610091092</v>
      </c>
      <c r="R170" s="5" t="s">
        <v>291</v>
      </c>
      <c r="S170" s="5" t="s">
        <v>134</v>
      </c>
      <c r="T170" s="5"/>
    </row>
    <row r="171" spans="1:20" ht="36">
      <c r="A171" s="8"/>
      <c r="B171" s="5" t="s">
        <v>284</v>
      </c>
      <c r="C171" s="5" t="s">
        <v>311</v>
      </c>
      <c r="D171" s="5" t="s">
        <v>45</v>
      </c>
      <c r="E171" s="6">
        <v>29.89</v>
      </c>
      <c r="F171" s="6">
        <v>29.89</v>
      </c>
      <c r="G171" s="5" t="s">
        <v>31</v>
      </c>
      <c r="H171" s="5" t="s">
        <v>32</v>
      </c>
      <c r="I171" s="5"/>
      <c r="J171" s="5" t="s">
        <v>286</v>
      </c>
      <c r="K171" s="5" t="s">
        <v>287</v>
      </c>
      <c r="L171" s="6">
        <v>189131.551724138</v>
      </c>
      <c r="M171" s="6">
        <v>56739.465517241399</v>
      </c>
      <c r="N171" s="5" t="s">
        <v>308</v>
      </c>
      <c r="O171" s="5" t="s">
        <v>289</v>
      </c>
      <c r="P171" s="5" t="s">
        <v>290</v>
      </c>
      <c r="Q171" s="5">
        <v>18610091092</v>
      </c>
      <c r="R171" s="5" t="s">
        <v>291</v>
      </c>
      <c r="S171" s="5" t="s">
        <v>134</v>
      </c>
      <c r="T171" s="5"/>
    </row>
    <row r="172" spans="1:20" ht="36">
      <c r="A172" s="8"/>
      <c r="B172" s="5" t="s">
        <v>284</v>
      </c>
      <c r="C172" s="5" t="s">
        <v>311</v>
      </c>
      <c r="D172" s="5" t="s">
        <v>45</v>
      </c>
      <c r="E172" s="6">
        <v>14.15</v>
      </c>
      <c r="F172" s="6">
        <v>14.15</v>
      </c>
      <c r="G172" s="5" t="s">
        <v>31</v>
      </c>
      <c r="H172" s="5" t="s">
        <v>32</v>
      </c>
      <c r="I172" s="5"/>
      <c r="J172" s="5" t="s">
        <v>286</v>
      </c>
      <c r="K172" s="5" t="s">
        <v>287</v>
      </c>
      <c r="L172" s="6">
        <v>89535.344827586203</v>
      </c>
      <c r="M172" s="6">
        <v>26860.603448275899</v>
      </c>
      <c r="N172" s="5" t="s">
        <v>312</v>
      </c>
      <c r="O172" s="5" t="s">
        <v>289</v>
      </c>
      <c r="P172" s="5" t="s">
        <v>290</v>
      </c>
      <c r="Q172" s="5">
        <v>18610091092</v>
      </c>
      <c r="R172" s="5" t="s">
        <v>291</v>
      </c>
      <c r="S172" s="5" t="s">
        <v>134</v>
      </c>
      <c r="T172" s="5"/>
    </row>
    <row r="173" spans="1:20" ht="36">
      <c r="A173" s="8"/>
      <c r="B173" s="5" t="s">
        <v>284</v>
      </c>
      <c r="C173" s="5" t="s">
        <v>313</v>
      </c>
      <c r="D173" s="5" t="s">
        <v>45</v>
      </c>
      <c r="E173" s="6">
        <v>27.05</v>
      </c>
      <c r="F173" s="6">
        <v>27.05</v>
      </c>
      <c r="G173" s="5" t="s">
        <v>31</v>
      </c>
      <c r="H173" s="5" t="s">
        <v>41</v>
      </c>
      <c r="I173" s="5"/>
      <c r="J173" s="5" t="s">
        <v>286</v>
      </c>
      <c r="K173" s="5" t="s">
        <v>287</v>
      </c>
      <c r="L173" s="6">
        <v>171161.206896552</v>
      </c>
      <c r="M173" s="6">
        <v>51348.362068965602</v>
      </c>
      <c r="N173" s="5" t="s">
        <v>314</v>
      </c>
      <c r="O173" s="5" t="s">
        <v>289</v>
      </c>
      <c r="P173" s="5" t="s">
        <v>290</v>
      </c>
      <c r="Q173" s="5">
        <v>18610091092</v>
      </c>
      <c r="R173" s="5" t="s">
        <v>291</v>
      </c>
      <c r="S173" s="5" t="s">
        <v>134</v>
      </c>
      <c r="T173" s="5"/>
    </row>
    <row r="174" spans="1:20" ht="36">
      <c r="A174" s="8"/>
      <c r="B174" s="5" t="s">
        <v>284</v>
      </c>
      <c r="C174" s="5" t="s">
        <v>285</v>
      </c>
      <c r="D174" s="5" t="s">
        <v>45</v>
      </c>
      <c r="E174" s="6">
        <v>27.69</v>
      </c>
      <c r="F174" s="6">
        <v>27.69</v>
      </c>
      <c r="G174" s="5" t="s">
        <v>31</v>
      </c>
      <c r="H174" s="5" t="s">
        <v>41</v>
      </c>
      <c r="I174" s="5"/>
      <c r="J174" s="5" t="s">
        <v>286</v>
      </c>
      <c r="K174" s="5" t="s">
        <v>287</v>
      </c>
      <c r="L174" s="6">
        <v>175210.862068966</v>
      </c>
      <c r="M174" s="6">
        <v>52563.258620689703</v>
      </c>
      <c r="N174" s="5" t="s">
        <v>314</v>
      </c>
      <c r="O174" s="5" t="s">
        <v>289</v>
      </c>
      <c r="P174" s="5" t="s">
        <v>290</v>
      </c>
      <c r="Q174" s="5">
        <v>18610091092</v>
      </c>
      <c r="R174" s="5" t="s">
        <v>291</v>
      </c>
      <c r="S174" s="5" t="s">
        <v>134</v>
      </c>
      <c r="T174" s="5"/>
    </row>
    <row r="175" spans="1:20" ht="36">
      <c r="A175" s="8"/>
      <c r="B175" s="5" t="s">
        <v>284</v>
      </c>
      <c r="C175" s="5" t="s">
        <v>315</v>
      </c>
      <c r="D175" s="5" t="s">
        <v>45</v>
      </c>
      <c r="E175" s="6">
        <v>14.94</v>
      </c>
      <c r="F175" s="6">
        <v>14.94</v>
      </c>
      <c r="G175" s="5" t="s">
        <v>31</v>
      </c>
      <c r="H175" s="5" t="s">
        <v>41</v>
      </c>
      <c r="I175" s="5"/>
      <c r="J175" s="5" t="s">
        <v>286</v>
      </c>
      <c r="K175" s="5" t="s">
        <v>287</v>
      </c>
      <c r="L175" s="6">
        <v>94534.137931034493</v>
      </c>
      <c r="M175" s="6">
        <v>28360.241379310301</v>
      </c>
      <c r="N175" s="5" t="s">
        <v>314</v>
      </c>
      <c r="O175" s="5" t="s">
        <v>289</v>
      </c>
      <c r="P175" s="5" t="s">
        <v>290</v>
      </c>
      <c r="Q175" s="5">
        <v>18610091092</v>
      </c>
      <c r="R175" s="5" t="s">
        <v>291</v>
      </c>
      <c r="S175" s="5" t="s">
        <v>134</v>
      </c>
      <c r="T175" s="5"/>
    </row>
    <row r="176" spans="1:20" ht="36">
      <c r="A176" s="8"/>
      <c r="B176" s="5" t="s">
        <v>284</v>
      </c>
      <c r="C176" s="5" t="s">
        <v>285</v>
      </c>
      <c r="D176" s="5" t="s">
        <v>45</v>
      </c>
      <c r="E176" s="6">
        <v>27.62</v>
      </c>
      <c r="F176" s="6">
        <v>27.62</v>
      </c>
      <c r="G176" s="5" t="s">
        <v>31</v>
      </c>
      <c r="H176" s="5" t="s">
        <v>41</v>
      </c>
      <c r="I176" s="5"/>
      <c r="J176" s="5" t="s">
        <v>286</v>
      </c>
      <c r="K176" s="5" t="s">
        <v>287</v>
      </c>
      <c r="L176" s="6">
        <v>174767.93103448299</v>
      </c>
      <c r="M176" s="6">
        <v>52430.379310344899</v>
      </c>
      <c r="N176" s="5" t="s">
        <v>314</v>
      </c>
      <c r="O176" s="5" t="s">
        <v>289</v>
      </c>
      <c r="P176" s="5" t="s">
        <v>290</v>
      </c>
      <c r="Q176" s="5">
        <v>18610091092</v>
      </c>
      <c r="R176" s="5" t="s">
        <v>291</v>
      </c>
      <c r="S176" s="5" t="s">
        <v>134</v>
      </c>
      <c r="T176" s="5"/>
    </row>
    <row r="177" spans="1:20" ht="36">
      <c r="A177" s="8"/>
      <c r="B177" s="5" t="s">
        <v>284</v>
      </c>
      <c r="C177" s="5" t="s">
        <v>316</v>
      </c>
      <c r="D177" s="5" t="s">
        <v>45</v>
      </c>
      <c r="E177" s="6">
        <v>22.26</v>
      </c>
      <c r="F177" s="6">
        <v>22.26</v>
      </c>
      <c r="G177" s="5" t="s">
        <v>31</v>
      </c>
      <c r="H177" s="5" t="s">
        <v>41</v>
      </c>
      <c r="I177" s="5"/>
      <c r="J177" s="5" t="s">
        <v>286</v>
      </c>
      <c r="K177" s="5" t="s">
        <v>287</v>
      </c>
      <c r="L177" s="6">
        <v>140852.06896551701</v>
      </c>
      <c r="M177" s="6">
        <v>42255.620689655101</v>
      </c>
      <c r="N177" s="5" t="s">
        <v>314</v>
      </c>
      <c r="O177" s="5" t="s">
        <v>289</v>
      </c>
      <c r="P177" s="5" t="s">
        <v>290</v>
      </c>
      <c r="Q177" s="5">
        <v>18610091092</v>
      </c>
      <c r="R177" s="5" t="s">
        <v>291</v>
      </c>
      <c r="S177" s="5" t="s">
        <v>134</v>
      </c>
      <c r="T177" s="5"/>
    </row>
    <row r="178" spans="1:20" ht="36">
      <c r="A178" s="8"/>
      <c r="B178" s="5" t="s">
        <v>284</v>
      </c>
      <c r="C178" s="5" t="s">
        <v>317</v>
      </c>
      <c r="D178" s="5" t="s">
        <v>45</v>
      </c>
      <c r="E178" s="6">
        <v>196.96</v>
      </c>
      <c r="F178" s="6">
        <v>196.96</v>
      </c>
      <c r="G178" s="5" t="s">
        <v>31</v>
      </c>
      <c r="H178" s="5" t="s">
        <v>32</v>
      </c>
      <c r="I178" s="5"/>
      <c r="J178" s="5" t="s">
        <v>286</v>
      </c>
      <c r="K178" s="5" t="s">
        <v>91</v>
      </c>
      <c r="L178" s="6">
        <v>1285333.79310345</v>
      </c>
      <c r="M178" s="6">
        <v>385600.13793103403</v>
      </c>
      <c r="N178" s="5" t="s">
        <v>318</v>
      </c>
      <c r="O178" s="5" t="s">
        <v>289</v>
      </c>
      <c r="P178" s="5" t="s">
        <v>290</v>
      </c>
      <c r="Q178" s="5">
        <v>18610091092</v>
      </c>
      <c r="R178" s="5" t="s">
        <v>291</v>
      </c>
      <c r="S178" s="5" t="s">
        <v>134</v>
      </c>
      <c r="T178" s="5"/>
    </row>
    <row r="179" spans="1:20" ht="36">
      <c r="A179" s="8"/>
      <c r="B179" s="5" t="s">
        <v>284</v>
      </c>
      <c r="C179" s="5" t="s">
        <v>319</v>
      </c>
      <c r="D179" s="5" t="s">
        <v>45</v>
      </c>
      <c r="E179" s="6">
        <v>390.21</v>
      </c>
      <c r="F179" s="6">
        <v>390.21</v>
      </c>
      <c r="G179" s="5" t="s">
        <v>31</v>
      </c>
      <c r="H179" s="5" t="s">
        <v>32</v>
      </c>
      <c r="I179" s="5"/>
      <c r="J179" s="5" t="s">
        <v>286</v>
      </c>
      <c r="K179" s="5" t="s">
        <v>91</v>
      </c>
      <c r="L179" s="6">
        <v>2546456.6379310298</v>
      </c>
      <c r="M179" s="6">
        <v>763936.99137931003</v>
      </c>
      <c r="N179" s="5" t="s">
        <v>320</v>
      </c>
      <c r="O179" s="5" t="s">
        <v>289</v>
      </c>
      <c r="P179" s="5" t="s">
        <v>290</v>
      </c>
      <c r="Q179" s="5">
        <v>18610091092</v>
      </c>
      <c r="R179" s="5" t="s">
        <v>291</v>
      </c>
      <c r="S179" s="5" t="s">
        <v>134</v>
      </c>
      <c r="T179" s="5"/>
    </row>
    <row r="180" spans="1:20" ht="36">
      <c r="A180" s="8"/>
      <c r="B180" s="5" t="s">
        <v>284</v>
      </c>
      <c r="C180" s="5" t="s">
        <v>321</v>
      </c>
      <c r="D180" s="5" t="s">
        <v>45</v>
      </c>
      <c r="E180" s="6">
        <v>222.88</v>
      </c>
      <c r="F180" s="6">
        <v>222.88</v>
      </c>
      <c r="G180" s="5" t="s">
        <v>31</v>
      </c>
      <c r="H180" s="5" t="s">
        <v>32</v>
      </c>
      <c r="I180" s="5"/>
      <c r="J180" s="5" t="s">
        <v>286</v>
      </c>
      <c r="K180" s="5" t="s">
        <v>91</v>
      </c>
      <c r="L180" s="6">
        <v>1454484.13793103</v>
      </c>
      <c r="M180" s="6">
        <v>436345.24137931003</v>
      </c>
      <c r="N180" s="5" t="s">
        <v>322</v>
      </c>
      <c r="O180" s="5" t="s">
        <v>289</v>
      </c>
      <c r="P180" s="5" t="s">
        <v>290</v>
      </c>
      <c r="Q180" s="5">
        <v>18610091092</v>
      </c>
      <c r="R180" s="5" t="s">
        <v>291</v>
      </c>
      <c r="S180" s="5" t="s">
        <v>134</v>
      </c>
      <c r="T180" s="5"/>
    </row>
    <row r="181" spans="1:20" ht="36">
      <c r="A181" s="8"/>
      <c r="B181" s="5" t="s">
        <v>284</v>
      </c>
      <c r="C181" s="5" t="s">
        <v>292</v>
      </c>
      <c r="D181" s="5" t="s">
        <v>45</v>
      </c>
      <c r="E181" s="6">
        <v>46.6</v>
      </c>
      <c r="F181" s="6">
        <v>46.6</v>
      </c>
      <c r="G181" s="5" t="s">
        <v>31</v>
      </c>
      <c r="H181" s="5" t="s">
        <v>32</v>
      </c>
      <c r="I181" s="5"/>
      <c r="J181" s="5" t="s">
        <v>286</v>
      </c>
      <c r="K181" s="5" t="s">
        <v>287</v>
      </c>
      <c r="L181" s="6">
        <v>281249.55752212403</v>
      </c>
      <c r="M181" s="6">
        <v>84374.867256637197</v>
      </c>
      <c r="N181" s="5" t="s">
        <v>323</v>
      </c>
      <c r="O181" s="5" t="s">
        <v>289</v>
      </c>
      <c r="P181" s="5" t="s">
        <v>324</v>
      </c>
      <c r="Q181" s="5">
        <v>18500041080</v>
      </c>
      <c r="R181" s="5" t="s">
        <v>291</v>
      </c>
      <c r="S181" s="5" t="s">
        <v>134</v>
      </c>
      <c r="T181" s="5"/>
    </row>
    <row r="182" spans="1:20" ht="36">
      <c r="A182" s="8"/>
      <c r="B182" s="5" t="s">
        <v>284</v>
      </c>
      <c r="C182" s="5" t="s">
        <v>325</v>
      </c>
      <c r="D182" s="5" t="s">
        <v>45</v>
      </c>
      <c r="E182" s="6">
        <v>12.33</v>
      </c>
      <c r="F182" s="6">
        <v>12.33</v>
      </c>
      <c r="G182" s="5" t="s">
        <v>31</v>
      </c>
      <c r="H182" s="5" t="s">
        <v>32</v>
      </c>
      <c r="I182" s="5"/>
      <c r="J182" s="5" t="s">
        <v>286</v>
      </c>
      <c r="K182" s="5" t="s">
        <v>287</v>
      </c>
      <c r="L182" s="6">
        <v>75180.265486725693</v>
      </c>
      <c r="M182" s="6">
        <v>22554.079646017701</v>
      </c>
      <c r="N182" s="5" t="s">
        <v>326</v>
      </c>
      <c r="O182" s="5" t="s">
        <v>289</v>
      </c>
      <c r="P182" s="5" t="s">
        <v>324</v>
      </c>
      <c r="Q182" s="5">
        <v>18500041080</v>
      </c>
      <c r="R182" s="5" t="s">
        <v>291</v>
      </c>
      <c r="S182" s="5" t="s">
        <v>134</v>
      </c>
      <c r="T182" s="5"/>
    </row>
    <row r="183" spans="1:20" ht="36">
      <c r="A183" s="8"/>
      <c r="B183" s="5" t="s">
        <v>284</v>
      </c>
      <c r="C183" s="5" t="s">
        <v>327</v>
      </c>
      <c r="D183" s="5" t="s">
        <v>45</v>
      </c>
      <c r="E183" s="6">
        <v>57</v>
      </c>
      <c r="F183" s="6">
        <v>57</v>
      </c>
      <c r="G183" s="5" t="s">
        <v>31</v>
      </c>
      <c r="H183" s="5" t="s">
        <v>32</v>
      </c>
      <c r="I183" s="5"/>
      <c r="J183" s="5" t="s">
        <v>286</v>
      </c>
      <c r="K183" s="5" t="s">
        <v>91</v>
      </c>
      <c r="L183" s="6">
        <v>360663.71681415901</v>
      </c>
      <c r="M183" s="6">
        <v>108199.115044248</v>
      </c>
      <c r="N183" s="5" t="s">
        <v>328</v>
      </c>
      <c r="O183" s="5" t="s">
        <v>289</v>
      </c>
      <c r="P183" s="5" t="s">
        <v>324</v>
      </c>
      <c r="Q183" s="5">
        <v>18500041080</v>
      </c>
      <c r="R183" s="5" t="s">
        <v>291</v>
      </c>
      <c r="S183" s="5" t="s">
        <v>134</v>
      </c>
      <c r="T183" s="5"/>
    </row>
    <row r="184" spans="1:20" ht="36">
      <c r="A184" s="8"/>
      <c r="B184" s="5" t="s">
        <v>284</v>
      </c>
      <c r="C184" s="5" t="s">
        <v>329</v>
      </c>
      <c r="D184" s="5" t="s">
        <v>45</v>
      </c>
      <c r="E184" s="6">
        <v>236.97</v>
      </c>
      <c r="F184" s="6">
        <v>236.97</v>
      </c>
      <c r="G184" s="5" t="s">
        <v>31</v>
      </c>
      <c r="H184" s="5" t="s">
        <v>32</v>
      </c>
      <c r="I184" s="5"/>
      <c r="J184" s="5" t="s">
        <v>286</v>
      </c>
      <c r="K184" s="5" t="s">
        <v>91</v>
      </c>
      <c r="L184" s="6">
        <v>1503606.1061946901</v>
      </c>
      <c r="M184" s="6">
        <v>451081.83185840701</v>
      </c>
      <c r="N184" s="5" t="s">
        <v>330</v>
      </c>
      <c r="O184" s="5" t="s">
        <v>289</v>
      </c>
      <c r="P184" s="5" t="s">
        <v>324</v>
      </c>
      <c r="Q184" s="5">
        <v>18500041080</v>
      </c>
      <c r="R184" s="5" t="s">
        <v>291</v>
      </c>
      <c r="S184" s="5" t="s">
        <v>134</v>
      </c>
      <c r="T184" s="5"/>
    </row>
    <row r="185" spans="1:20" ht="36">
      <c r="A185" s="8"/>
      <c r="B185" s="5" t="s">
        <v>284</v>
      </c>
      <c r="C185" s="5" t="s">
        <v>331</v>
      </c>
      <c r="D185" s="5" t="s">
        <v>45</v>
      </c>
      <c r="E185" s="6">
        <v>240.73</v>
      </c>
      <c r="F185" s="6">
        <v>240.73</v>
      </c>
      <c r="G185" s="5" t="s">
        <v>31</v>
      </c>
      <c r="H185" s="5" t="s">
        <v>32</v>
      </c>
      <c r="I185" s="5"/>
      <c r="J185" s="5" t="s">
        <v>286</v>
      </c>
      <c r="K185" s="5" t="s">
        <v>91</v>
      </c>
      <c r="L185" s="6">
        <v>1540245.9292035401</v>
      </c>
      <c r="M185" s="6">
        <v>462073.77876106201</v>
      </c>
      <c r="N185" s="5" t="s">
        <v>332</v>
      </c>
      <c r="O185" s="5" t="s">
        <v>289</v>
      </c>
      <c r="P185" s="5" t="s">
        <v>324</v>
      </c>
      <c r="Q185" s="5">
        <v>18500041080</v>
      </c>
      <c r="R185" s="5" t="s">
        <v>291</v>
      </c>
      <c r="S185" s="5" t="s">
        <v>134</v>
      </c>
      <c r="T185" s="5"/>
    </row>
    <row r="186" spans="1:20" ht="36">
      <c r="A186" s="8"/>
      <c r="B186" s="5" t="s">
        <v>284</v>
      </c>
      <c r="C186" s="5" t="s">
        <v>333</v>
      </c>
      <c r="D186" s="5" t="s">
        <v>45</v>
      </c>
      <c r="E186" s="6">
        <v>53.1</v>
      </c>
      <c r="F186" s="6">
        <v>53.1</v>
      </c>
      <c r="G186" s="5" t="s">
        <v>31</v>
      </c>
      <c r="H186" s="5" t="s">
        <v>32</v>
      </c>
      <c r="I186" s="5"/>
      <c r="J186" s="5" t="s">
        <v>286</v>
      </c>
      <c r="K186" s="5" t="s">
        <v>91</v>
      </c>
      <c r="L186" s="6">
        <v>343975.22123893799</v>
      </c>
      <c r="M186" s="6">
        <v>103192.56637168099</v>
      </c>
      <c r="N186" s="5" t="s">
        <v>334</v>
      </c>
      <c r="O186" s="5" t="s">
        <v>289</v>
      </c>
      <c r="P186" s="5" t="s">
        <v>324</v>
      </c>
      <c r="Q186" s="5">
        <v>18500041080</v>
      </c>
      <c r="R186" s="5" t="s">
        <v>291</v>
      </c>
      <c r="S186" s="5" t="s">
        <v>134</v>
      </c>
      <c r="T186" s="5"/>
    </row>
    <row r="187" spans="1:20" ht="36">
      <c r="A187" s="8"/>
      <c r="B187" s="5" t="s">
        <v>284</v>
      </c>
      <c r="C187" s="5" t="s">
        <v>335</v>
      </c>
      <c r="D187" s="5" t="s">
        <v>45</v>
      </c>
      <c r="E187" s="6">
        <v>194.6</v>
      </c>
      <c r="F187" s="6">
        <v>194.6</v>
      </c>
      <c r="G187" s="5" t="s">
        <v>31</v>
      </c>
      <c r="H187" s="5" t="s">
        <v>32</v>
      </c>
      <c r="I187" s="5"/>
      <c r="J187" s="5" t="s">
        <v>286</v>
      </c>
      <c r="K187" s="5" t="s">
        <v>91</v>
      </c>
      <c r="L187" s="6">
        <v>1264038.9380530999</v>
      </c>
      <c r="M187" s="6">
        <v>573589.28018042701</v>
      </c>
      <c r="N187" s="5" t="s">
        <v>336</v>
      </c>
      <c r="O187" s="5" t="s">
        <v>289</v>
      </c>
      <c r="P187" s="5" t="s">
        <v>324</v>
      </c>
      <c r="Q187" s="5">
        <v>18500041080</v>
      </c>
      <c r="R187" s="5" t="s">
        <v>291</v>
      </c>
      <c r="S187" s="5" t="s">
        <v>134</v>
      </c>
      <c r="T187" s="5"/>
    </row>
    <row r="188" spans="1:20" ht="36">
      <c r="A188" s="8"/>
      <c r="B188" s="5" t="s">
        <v>284</v>
      </c>
      <c r="C188" s="5" t="s">
        <v>337</v>
      </c>
      <c r="D188" s="5" t="s">
        <v>45</v>
      </c>
      <c r="E188" s="6">
        <v>89.88</v>
      </c>
      <c r="F188" s="6">
        <v>89.88</v>
      </c>
      <c r="G188" s="5" t="s">
        <v>31</v>
      </c>
      <c r="H188" s="5" t="s">
        <v>32</v>
      </c>
      <c r="I188" s="5"/>
      <c r="J188" s="5" t="s">
        <v>286</v>
      </c>
      <c r="K188" s="5" t="s">
        <v>91</v>
      </c>
      <c r="L188" s="6">
        <v>570300.53097345098</v>
      </c>
      <c r="M188" s="6">
        <v>304160.29097345099</v>
      </c>
      <c r="N188" s="5" t="s">
        <v>336</v>
      </c>
      <c r="O188" s="5" t="s">
        <v>289</v>
      </c>
      <c r="P188" s="5" t="s">
        <v>324</v>
      </c>
      <c r="Q188" s="5">
        <v>18500041080</v>
      </c>
      <c r="R188" s="5" t="s">
        <v>291</v>
      </c>
      <c r="S188" s="5" t="s">
        <v>134</v>
      </c>
      <c r="T188" s="5"/>
    </row>
    <row r="189" spans="1:20" ht="36">
      <c r="A189" s="8"/>
      <c r="B189" s="5" t="s">
        <v>284</v>
      </c>
      <c r="C189" s="5" t="s">
        <v>313</v>
      </c>
      <c r="D189" s="5" t="s">
        <v>45</v>
      </c>
      <c r="E189" s="6">
        <v>25.36</v>
      </c>
      <c r="F189" s="6">
        <v>25.36</v>
      </c>
      <c r="G189" s="5" t="s">
        <v>31</v>
      </c>
      <c r="H189" s="5" t="s">
        <v>41</v>
      </c>
      <c r="I189" s="5"/>
      <c r="J189" s="5" t="s">
        <v>286</v>
      </c>
      <c r="K189" s="5" t="s">
        <v>287</v>
      </c>
      <c r="L189" s="6">
        <v>155750.79646017699</v>
      </c>
      <c r="M189" s="6">
        <v>83067.096460176996</v>
      </c>
      <c r="N189" s="5" t="s">
        <v>336</v>
      </c>
      <c r="O189" s="5" t="s">
        <v>289</v>
      </c>
      <c r="P189" s="5" t="s">
        <v>324</v>
      </c>
      <c r="Q189" s="5">
        <v>18500041080</v>
      </c>
      <c r="R189" s="5" t="s">
        <v>291</v>
      </c>
      <c r="S189" s="5" t="s">
        <v>134</v>
      </c>
      <c r="T189" s="5"/>
    </row>
    <row r="190" spans="1:20" ht="36">
      <c r="A190" s="8"/>
      <c r="B190" s="5" t="s">
        <v>284</v>
      </c>
      <c r="C190" s="5" t="s">
        <v>338</v>
      </c>
      <c r="D190" s="5" t="s">
        <v>45</v>
      </c>
      <c r="E190" s="6">
        <v>61.24</v>
      </c>
      <c r="F190" s="6">
        <v>61.24</v>
      </c>
      <c r="G190" s="5" t="s">
        <v>31</v>
      </c>
      <c r="H190" s="5" t="s">
        <v>41</v>
      </c>
      <c r="I190" s="5"/>
      <c r="J190" s="5" t="s">
        <v>286</v>
      </c>
      <c r="K190" s="5" t="s">
        <v>91</v>
      </c>
      <c r="L190" s="6">
        <v>398330.97345132701</v>
      </c>
      <c r="M190" s="6">
        <v>212443.19345132701</v>
      </c>
      <c r="N190" s="5" t="s">
        <v>339</v>
      </c>
      <c r="O190" s="5" t="s">
        <v>289</v>
      </c>
      <c r="P190" s="5" t="s">
        <v>324</v>
      </c>
      <c r="Q190" s="5">
        <v>18500041080</v>
      </c>
      <c r="R190" s="5" t="s">
        <v>291</v>
      </c>
      <c r="S190" s="5" t="s">
        <v>134</v>
      </c>
      <c r="T190" s="5"/>
    </row>
    <row r="191" spans="1:20" ht="36">
      <c r="A191" s="8"/>
      <c r="B191" s="5" t="s">
        <v>284</v>
      </c>
      <c r="C191" s="5" t="s">
        <v>340</v>
      </c>
      <c r="D191" s="5" t="s">
        <v>45</v>
      </c>
      <c r="E191" s="6">
        <v>78.89</v>
      </c>
      <c r="F191" s="6">
        <v>78.89</v>
      </c>
      <c r="G191" s="5" t="s">
        <v>31</v>
      </c>
      <c r="H191" s="5" t="s">
        <v>32</v>
      </c>
      <c r="I191" s="5"/>
      <c r="J191" s="5" t="s">
        <v>286</v>
      </c>
      <c r="K191" s="5" t="s">
        <v>91</v>
      </c>
      <c r="L191" s="6">
        <v>511039.64601769898</v>
      </c>
      <c r="M191" s="6">
        <v>272554.46601769899</v>
      </c>
      <c r="N191" s="5" t="s">
        <v>339</v>
      </c>
      <c r="O191" s="5" t="s">
        <v>289</v>
      </c>
      <c r="P191" s="5" t="s">
        <v>324</v>
      </c>
      <c r="Q191" s="5">
        <v>18500041080</v>
      </c>
      <c r="R191" s="5" t="s">
        <v>291</v>
      </c>
      <c r="S191" s="5" t="s">
        <v>134</v>
      </c>
      <c r="T191" s="5"/>
    </row>
    <row r="192" spans="1:20" ht="36">
      <c r="A192" s="8"/>
      <c r="B192" s="5" t="s">
        <v>284</v>
      </c>
      <c r="C192" s="5" t="s">
        <v>341</v>
      </c>
      <c r="D192" s="5" t="s">
        <v>45</v>
      </c>
      <c r="E192" s="6">
        <v>170.08</v>
      </c>
      <c r="F192" s="6">
        <v>170.08</v>
      </c>
      <c r="G192" s="5" t="s">
        <v>31</v>
      </c>
      <c r="H192" s="5" t="s">
        <v>32</v>
      </c>
      <c r="I192" s="5"/>
      <c r="J192" s="5" t="s">
        <v>286</v>
      </c>
      <c r="K192" s="5" t="s">
        <v>91</v>
      </c>
      <c r="L192" s="6">
        <v>1079180.17699115</v>
      </c>
      <c r="M192" s="6">
        <v>575562.75699115102</v>
      </c>
      <c r="N192" s="5" t="s">
        <v>339</v>
      </c>
      <c r="O192" s="5" t="s">
        <v>289</v>
      </c>
      <c r="P192" s="5" t="s">
        <v>324</v>
      </c>
      <c r="Q192" s="5">
        <v>18500041080</v>
      </c>
      <c r="R192" s="5" t="s">
        <v>291</v>
      </c>
      <c r="S192" s="5" t="s">
        <v>134</v>
      </c>
      <c r="T192" s="5"/>
    </row>
    <row r="193" spans="1:20" ht="36">
      <c r="A193" s="8"/>
      <c r="B193" s="5" t="s">
        <v>284</v>
      </c>
      <c r="C193" s="5" t="s">
        <v>342</v>
      </c>
      <c r="D193" s="5" t="s">
        <v>45</v>
      </c>
      <c r="E193" s="6">
        <v>25.2</v>
      </c>
      <c r="F193" s="6">
        <v>25.2</v>
      </c>
      <c r="G193" s="5" t="s">
        <v>31</v>
      </c>
      <c r="H193" s="5" t="s">
        <v>32</v>
      </c>
      <c r="I193" s="5"/>
      <c r="J193" s="5" t="s">
        <v>286</v>
      </c>
      <c r="K193" s="5" t="s">
        <v>91</v>
      </c>
      <c r="L193" s="6">
        <v>163911.50442477901</v>
      </c>
      <c r="M193" s="6">
        <v>87419.464424778795</v>
      </c>
      <c r="N193" s="5" t="s">
        <v>343</v>
      </c>
      <c r="O193" s="5" t="s">
        <v>289</v>
      </c>
      <c r="P193" s="5" t="s">
        <v>324</v>
      </c>
      <c r="Q193" s="5">
        <v>18500041080</v>
      </c>
      <c r="R193" s="5" t="s">
        <v>291</v>
      </c>
      <c r="S193" s="5" t="s">
        <v>134</v>
      </c>
      <c r="T193" s="5"/>
    </row>
    <row r="194" spans="1:20" ht="36">
      <c r="A194" s="8"/>
      <c r="B194" s="5" t="s">
        <v>344</v>
      </c>
      <c r="C194" s="5" t="s">
        <v>345</v>
      </c>
      <c r="D194" s="5" t="s">
        <v>45</v>
      </c>
      <c r="E194" s="6">
        <v>72.95</v>
      </c>
      <c r="F194" s="6">
        <v>72.95</v>
      </c>
      <c r="G194" s="5" t="s">
        <v>31</v>
      </c>
      <c r="H194" s="5" t="s">
        <v>32</v>
      </c>
      <c r="I194" s="5"/>
      <c r="J194" s="5" t="s">
        <v>286</v>
      </c>
      <c r="K194" s="5" t="s">
        <v>346</v>
      </c>
      <c r="L194" s="6">
        <v>444155.75221238902</v>
      </c>
      <c r="M194" s="6">
        <v>207272.68654867299</v>
      </c>
      <c r="N194" s="5" t="s">
        <v>347</v>
      </c>
      <c r="O194" s="5" t="s">
        <v>289</v>
      </c>
      <c r="P194" s="5" t="s">
        <v>324</v>
      </c>
      <c r="Q194" s="5">
        <v>18500041080</v>
      </c>
      <c r="R194" s="5" t="s">
        <v>291</v>
      </c>
      <c r="S194" s="5" t="s">
        <v>134</v>
      </c>
      <c r="T194" s="5"/>
    </row>
    <row r="195" spans="1:20" ht="36">
      <c r="A195" s="8"/>
      <c r="B195" s="5" t="s">
        <v>344</v>
      </c>
      <c r="C195" s="5" t="s">
        <v>348</v>
      </c>
      <c r="D195" s="5" t="s">
        <v>45</v>
      </c>
      <c r="E195" s="6">
        <v>57.52</v>
      </c>
      <c r="F195" s="6">
        <v>57.52</v>
      </c>
      <c r="G195" s="5" t="s">
        <v>31</v>
      </c>
      <c r="H195" s="5" t="s">
        <v>32</v>
      </c>
      <c r="I195" s="5"/>
      <c r="J195" s="5" t="s">
        <v>286</v>
      </c>
      <c r="K195" s="5" t="s">
        <v>346</v>
      </c>
      <c r="L195" s="6">
        <v>345629.03</v>
      </c>
      <c r="M195" s="6">
        <v>161293.55100000001</v>
      </c>
      <c r="N195" s="5" t="s">
        <v>349</v>
      </c>
      <c r="O195" s="5" t="s">
        <v>289</v>
      </c>
      <c r="P195" s="5" t="s">
        <v>324</v>
      </c>
      <c r="Q195" s="5">
        <v>18500041080</v>
      </c>
      <c r="R195" s="5" t="s">
        <v>291</v>
      </c>
      <c r="S195" s="5" t="s">
        <v>134</v>
      </c>
      <c r="T195" s="5"/>
    </row>
    <row r="196" spans="1:20" ht="36">
      <c r="A196" s="8"/>
      <c r="B196" s="5" t="s">
        <v>350</v>
      </c>
      <c r="C196" s="5" t="s">
        <v>351</v>
      </c>
      <c r="D196" s="5" t="s">
        <v>45</v>
      </c>
      <c r="E196" s="6">
        <v>75.87</v>
      </c>
      <c r="F196" s="6">
        <v>75.87</v>
      </c>
      <c r="G196" s="5" t="s">
        <v>31</v>
      </c>
      <c r="H196" s="5" t="s">
        <v>32</v>
      </c>
      <c r="I196" s="5"/>
      <c r="J196" s="5" t="s">
        <v>286</v>
      </c>
      <c r="K196" s="5" t="s">
        <v>346</v>
      </c>
      <c r="L196" s="6">
        <v>480062.38938053098</v>
      </c>
      <c r="M196" s="6">
        <v>256033.289380531</v>
      </c>
      <c r="N196" s="5" t="s">
        <v>352</v>
      </c>
      <c r="O196" s="5" t="s">
        <v>289</v>
      </c>
      <c r="P196" s="5" t="s">
        <v>324</v>
      </c>
      <c r="Q196" s="5">
        <v>18500041080</v>
      </c>
      <c r="R196" s="5" t="s">
        <v>291</v>
      </c>
      <c r="S196" s="5" t="s">
        <v>134</v>
      </c>
      <c r="T196" s="5"/>
    </row>
    <row r="197" spans="1:20" ht="36">
      <c r="A197" s="8"/>
      <c r="B197" s="5" t="s">
        <v>284</v>
      </c>
      <c r="C197" s="5" t="s">
        <v>353</v>
      </c>
      <c r="D197" s="5" t="s">
        <v>45</v>
      </c>
      <c r="E197" s="6">
        <v>93</v>
      </c>
      <c r="F197" s="6">
        <v>93</v>
      </c>
      <c r="G197" s="5" t="s">
        <v>31</v>
      </c>
      <c r="H197" s="5" t="s">
        <v>41</v>
      </c>
      <c r="I197" s="5"/>
      <c r="J197" s="5" t="s">
        <v>286</v>
      </c>
      <c r="K197" s="5" t="s">
        <v>346</v>
      </c>
      <c r="L197" s="6">
        <v>581044.24778761098</v>
      </c>
      <c r="M197" s="6">
        <v>309890.267787611</v>
      </c>
      <c r="N197" s="5" t="s">
        <v>352</v>
      </c>
      <c r="O197" s="5" t="s">
        <v>289</v>
      </c>
      <c r="P197" s="5" t="s">
        <v>324</v>
      </c>
      <c r="Q197" s="5">
        <v>18500041080</v>
      </c>
      <c r="R197" s="5" t="s">
        <v>291</v>
      </c>
      <c r="S197" s="5" t="s">
        <v>134</v>
      </c>
      <c r="T197" s="5"/>
    </row>
    <row r="198" spans="1:20" ht="36">
      <c r="A198" s="8"/>
      <c r="B198" s="5" t="s">
        <v>284</v>
      </c>
      <c r="C198" s="5" t="s">
        <v>354</v>
      </c>
      <c r="D198" s="5" t="s">
        <v>45</v>
      </c>
      <c r="E198" s="6">
        <v>205.232</v>
      </c>
      <c r="F198" s="6">
        <v>205.232</v>
      </c>
      <c r="G198" s="5" t="s">
        <v>31</v>
      </c>
      <c r="H198" s="5" t="s">
        <v>41</v>
      </c>
      <c r="I198" s="5"/>
      <c r="J198" s="5" t="s">
        <v>286</v>
      </c>
      <c r="K198" s="5" t="s">
        <v>346</v>
      </c>
      <c r="L198" s="6">
        <v>1313121.55752212</v>
      </c>
      <c r="M198" s="6">
        <v>700331.49752212397</v>
      </c>
      <c r="N198" s="5" t="s">
        <v>352</v>
      </c>
      <c r="O198" s="5" t="s">
        <v>289</v>
      </c>
      <c r="P198" s="5" t="s">
        <v>324</v>
      </c>
      <c r="Q198" s="5">
        <v>18500041080</v>
      </c>
      <c r="R198" s="5" t="s">
        <v>291</v>
      </c>
      <c r="S198" s="5" t="s">
        <v>134</v>
      </c>
      <c r="T198" s="5"/>
    </row>
    <row r="199" spans="1:20" ht="36">
      <c r="A199" s="8"/>
      <c r="B199" s="5" t="s">
        <v>284</v>
      </c>
      <c r="C199" s="5" t="s">
        <v>355</v>
      </c>
      <c r="D199" s="5" t="s">
        <v>45</v>
      </c>
      <c r="E199" s="6">
        <v>62.49</v>
      </c>
      <c r="F199" s="6">
        <v>62.49</v>
      </c>
      <c r="G199" s="5" t="s">
        <v>31</v>
      </c>
      <c r="H199" s="5" t="s">
        <v>32</v>
      </c>
      <c r="I199" s="5"/>
      <c r="J199" s="5" t="s">
        <v>286</v>
      </c>
      <c r="K199" s="5" t="s">
        <v>346</v>
      </c>
      <c r="L199" s="6">
        <v>399825.39823008899</v>
      </c>
      <c r="M199" s="6">
        <v>213240.218230089</v>
      </c>
      <c r="N199" s="5" t="s">
        <v>352</v>
      </c>
      <c r="O199" s="5" t="s">
        <v>289</v>
      </c>
      <c r="P199" s="5" t="s">
        <v>324</v>
      </c>
      <c r="Q199" s="5">
        <v>18500041080</v>
      </c>
      <c r="R199" s="5" t="s">
        <v>291</v>
      </c>
      <c r="S199" s="5" t="s">
        <v>134</v>
      </c>
      <c r="T199" s="5"/>
    </row>
    <row r="200" spans="1:20" ht="36">
      <c r="A200" s="8"/>
      <c r="B200" s="5" t="s">
        <v>356</v>
      </c>
      <c r="C200" s="5" t="s">
        <v>357</v>
      </c>
      <c r="D200" s="5" t="s">
        <v>65</v>
      </c>
      <c r="E200" s="6">
        <v>2</v>
      </c>
      <c r="F200" s="6">
        <v>30.64</v>
      </c>
      <c r="G200" s="5" t="s">
        <v>31</v>
      </c>
      <c r="H200" s="5" t="s">
        <v>32</v>
      </c>
      <c r="I200" s="5"/>
      <c r="J200" s="5" t="s">
        <v>286</v>
      </c>
      <c r="K200" s="5" t="s">
        <v>346</v>
      </c>
      <c r="L200" s="6">
        <v>213876.10619468999</v>
      </c>
      <c r="M200" s="6">
        <v>99808.844336283204</v>
      </c>
      <c r="N200" s="5" t="s">
        <v>358</v>
      </c>
      <c r="O200" s="5" t="s">
        <v>289</v>
      </c>
      <c r="P200" s="5" t="s">
        <v>324</v>
      </c>
      <c r="Q200" s="5">
        <v>18500041080</v>
      </c>
      <c r="R200" s="5" t="s">
        <v>291</v>
      </c>
      <c r="S200" s="5" t="s">
        <v>134</v>
      </c>
      <c r="T200" s="5"/>
    </row>
    <row r="201" spans="1:20" ht="36">
      <c r="A201" s="8"/>
      <c r="B201" s="5" t="s">
        <v>284</v>
      </c>
      <c r="C201" s="5" t="s">
        <v>359</v>
      </c>
      <c r="D201" s="5" t="s">
        <v>45</v>
      </c>
      <c r="E201" s="6">
        <v>74.680000000000007</v>
      </c>
      <c r="F201" s="6">
        <v>74.680000000000007</v>
      </c>
      <c r="G201" s="5" t="s">
        <v>31</v>
      </c>
      <c r="H201" s="5" t="s">
        <v>32</v>
      </c>
      <c r="I201" s="5"/>
      <c r="J201" s="5" t="s">
        <v>286</v>
      </c>
      <c r="K201" s="5" t="s">
        <v>346</v>
      </c>
      <c r="L201" s="6">
        <v>451384.42477876099</v>
      </c>
      <c r="M201" s="6">
        <v>210646.06489675501</v>
      </c>
      <c r="N201" s="5" t="s">
        <v>360</v>
      </c>
      <c r="O201" s="5" t="s">
        <v>289</v>
      </c>
      <c r="P201" s="5" t="s">
        <v>324</v>
      </c>
      <c r="Q201" s="5">
        <v>18500041080</v>
      </c>
      <c r="R201" s="5" t="s">
        <v>291</v>
      </c>
      <c r="S201" s="5" t="s">
        <v>134</v>
      </c>
      <c r="T201" s="5"/>
    </row>
    <row r="202" spans="1:20" ht="36">
      <c r="A202" s="8"/>
      <c r="B202" s="5" t="s">
        <v>284</v>
      </c>
      <c r="C202" s="5" t="s">
        <v>361</v>
      </c>
      <c r="D202" s="5" t="s">
        <v>45</v>
      </c>
      <c r="E202" s="6">
        <v>26.72</v>
      </c>
      <c r="F202" s="6">
        <v>26.72</v>
      </c>
      <c r="G202" s="5" t="s">
        <v>31</v>
      </c>
      <c r="H202" s="5" t="s">
        <v>32</v>
      </c>
      <c r="I202" s="5"/>
      <c r="J202" s="5" t="s">
        <v>286</v>
      </c>
      <c r="K202" s="5" t="s">
        <v>346</v>
      </c>
      <c r="L202" s="6">
        <v>169778.40707964599</v>
      </c>
      <c r="M202" s="6">
        <v>79229.923303834803</v>
      </c>
      <c r="N202" s="5" t="s">
        <v>360</v>
      </c>
      <c r="O202" s="5" t="s">
        <v>289</v>
      </c>
      <c r="P202" s="5" t="s">
        <v>324</v>
      </c>
      <c r="Q202" s="5">
        <v>18500041080</v>
      </c>
      <c r="R202" s="5" t="s">
        <v>291</v>
      </c>
      <c r="S202" s="5" t="s">
        <v>134</v>
      </c>
      <c r="T202" s="5"/>
    </row>
    <row r="203" spans="1:20" ht="36">
      <c r="A203" s="8"/>
      <c r="B203" s="5" t="s">
        <v>284</v>
      </c>
      <c r="C203" s="5" t="s">
        <v>362</v>
      </c>
      <c r="D203" s="5" t="s">
        <v>45</v>
      </c>
      <c r="E203" s="6">
        <v>101.08</v>
      </c>
      <c r="F203" s="6">
        <v>101.08</v>
      </c>
      <c r="G203" s="5" t="s">
        <v>31</v>
      </c>
      <c r="H203" s="5" t="s">
        <v>41</v>
      </c>
      <c r="I203" s="5"/>
      <c r="J203" s="5" t="s">
        <v>286</v>
      </c>
      <c r="K203" s="5" t="s">
        <v>346</v>
      </c>
      <c r="L203" s="6">
        <v>601112.92035398202</v>
      </c>
      <c r="M203" s="6">
        <v>280519.36283185799</v>
      </c>
      <c r="N203" s="5" t="s">
        <v>360</v>
      </c>
      <c r="O203" s="5" t="s">
        <v>289</v>
      </c>
      <c r="P203" s="5" t="s">
        <v>324</v>
      </c>
      <c r="Q203" s="5">
        <v>18500041080</v>
      </c>
      <c r="R203" s="5" t="s">
        <v>291</v>
      </c>
      <c r="S203" s="5" t="s">
        <v>134</v>
      </c>
      <c r="T203" s="5"/>
    </row>
    <row r="204" spans="1:20" ht="36">
      <c r="A204" s="8"/>
      <c r="B204" s="5" t="s">
        <v>284</v>
      </c>
      <c r="C204" s="5" t="s">
        <v>363</v>
      </c>
      <c r="D204" s="5" t="s">
        <v>45</v>
      </c>
      <c r="E204" s="6">
        <v>61.48</v>
      </c>
      <c r="F204" s="6">
        <v>61.48</v>
      </c>
      <c r="G204" s="5" t="s">
        <v>31</v>
      </c>
      <c r="H204" s="5" t="s">
        <v>32</v>
      </c>
      <c r="I204" s="5"/>
      <c r="J204" s="5" t="s">
        <v>286</v>
      </c>
      <c r="K204" s="5" t="s">
        <v>346</v>
      </c>
      <c r="L204" s="6">
        <v>367791.85840708</v>
      </c>
      <c r="M204" s="6">
        <v>171636.20058997101</v>
      </c>
      <c r="N204" s="5" t="s">
        <v>360</v>
      </c>
      <c r="O204" s="5" t="s">
        <v>289</v>
      </c>
      <c r="P204" s="5" t="s">
        <v>324</v>
      </c>
      <c r="Q204" s="5">
        <v>18500041080</v>
      </c>
      <c r="R204" s="5" t="s">
        <v>291</v>
      </c>
      <c r="S204" s="5" t="s">
        <v>134</v>
      </c>
      <c r="T204" s="5"/>
    </row>
    <row r="205" spans="1:20" ht="36">
      <c r="A205" s="8"/>
      <c r="B205" s="5" t="s">
        <v>284</v>
      </c>
      <c r="C205" s="5" t="s">
        <v>364</v>
      </c>
      <c r="D205" s="5" t="s">
        <v>45</v>
      </c>
      <c r="E205" s="6">
        <v>36.89</v>
      </c>
      <c r="F205" s="6">
        <v>36.89</v>
      </c>
      <c r="G205" s="5" t="s">
        <v>31</v>
      </c>
      <c r="H205" s="5" t="s">
        <v>32</v>
      </c>
      <c r="I205" s="5"/>
      <c r="J205" s="5" t="s">
        <v>286</v>
      </c>
      <c r="K205" s="5" t="s">
        <v>346</v>
      </c>
      <c r="L205" s="6">
        <v>219381.23893805299</v>
      </c>
      <c r="M205" s="6">
        <v>102377.91150442501</v>
      </c>
      <c r="N205" s="5" t="s">
        <v>360</v>
      </c>
      <c r="O205" s="5" t="s">
        <v>289</v>
      </c>
      <c r="P205" s="5" t="s">
        <v>324</v>
      </c>
      <c r="Q205" s="5">
        <v>18500041080</v>
      </c>
      <c r="R205" s="5" t="s">
        <v>291</v>
      </c>
      <c r="S205" s="5" t="s">
        <v>134</v>
      </c>
      <c r="T205" s="5"/>
    </row>
    <row r="206" spans="1:20" ht="36">
      <c r="A206" s="8"/>
      <c r="B206" s="5" t="s">
        <v>284</v>
      </c>
      <c r="C206" s="5" t="s">
        <v>365</v>
      </c>
      <c r="D206" s="5" t="s">
        <v>45</v>
      </c>
      <c r="E206" s="6">
        <v>28.55</v>
      </c>
      <c r="F206" s="6">
        <v>28.55</v>
      </c>
      <c r="G206" s="5" t="s">
        <v>31</v>
      </c>
      <c r="H206" s="5" t="s">
        <v>32</v>
      </c>
      <c r="I206" s="5"/>
      <c r="J206" s="5" t="s">
        <v>286</v>
      </c>
      <c r="K206" s="5" t="s">
        <v>346</v>
      </c>
      <c r="L206" s="6">
        <v>169784.07079646</v>
      </c>
      <c r="M206" s="6">
        <v>79232.566371681402</v>
      </c>
      <c r="N206" s="5" t="s">
        <v>360</v>
      </c>
      <c r="O206" s="5" t="s">
        <v>289</v>
      </c>
      <c r="P206" s="5" t="s">
        <v>324</v>
      </c>
      <c r="Q206" s="5">
        <v>18500041080</v>
      </c>
      <c r="R206" s="5" t="s">
        <v>291</v>
      </c>
      <c r="S206" s="5" t="s">
        <v>134</v>
      </c>
      <c r="T206" s="5"/>
    </row>
    <row r="207" spans="1:20" ht="36">
      <c r="A207" s="8"/>
      <c r="B207" s="5" t="s">
        <v>284</v>
      </c>
      <c r="C207" s="5" t="s">
        <v>366</v>
      </c>
      <c r="D207" s="5" t="s">
        <v>45</v>
      </c>
      <c r="E207" s="6">
        <v>21.66</v>
      </c>
      <c r="F207" s="6">
        <v>21.66</v>
      </c>
      <c r="G207" s="5" t="s">
        <v>31</v>
      </c>
      <c r="H207" s="5" t="s">
        <v>32</v>
      </c>
      <c r="I207" s="5"/>
      <c r="J207" s="5" t="s">
        <v>286</v>
      </c>
      <c r="K207" s="5" t="s">
        <v>346</v>
      </c>
      <c r="L207" s="6">
        <v>128809.91150442501</v>
      </c>
      <c r="M207" s="6">
        <v>60111.292035398197</v>
      </c>
      <c r="N207" s="5" t="s">
        <v>360</v>
      </c>
      <c r="O207" s="5" t="s">
        <v>289</v>
      </c>
      <c r="P207" s="5" t="s">
        <v>324</v>
      </c>
      <c r="Q207" s="5">
        <v>18500041080</v>
      </c>
      <c r="R207" s="5" t="s">
        <v>291</v>
      </c>
      <c r="S207" s="5" t="s">
        <v>134</v>
      </c>
      <c r="T207" s="5"/>
    </row>
    <row r="208" spans="1:20" ht="36">
      <c r="A208" s="8"/>
      <c r="B208" s="5" t="s">
        <v>284</v>
      </c>
      <c r="C208" s="5" t="s">
        <v>367</v>
      </c>
      <c r="D208" s="5" t="s">
        <v>45</v>
      </c>
      <c r="E208" s="6">
        <v>77.98</v>
      </c>
      <c r="F208" s="6">
        <v>77.98</v>
      </c>
      <c r="G208" s="5" t="s">
        <v>31</v>
      </c>
      <c r="H208" s="5" t="s">
        <v>41</v>
      </c>
      <c r="I208" s="5"/>
      <c r="J208" s="5" t="s">
        <v>286</v>
      </c>
      <c r="K208" s="5" t="s">
        <v>346</v>
      </c>
      <c r="L208" s="6">
        <v>497553.80530973501</v>
      </c>
      <c r="M208" s="6">
        <v>232191.77581121001</v>
      </c>
      <c r="N208" s="5" t="s">
        <v>360</v>
      </c>
      <c r="O208" s="5" t="s">
        <v>289</v>
      </c>
      <c r="P208" s="5" t="s">
        <v>324</v>
      </c>
      <c r="Q208" s="5">
        <v>18500041080</v>
      </c>
      <c r="R208" s="5" t="s">
        <v>291</v>
      </c>
      <c r="S208" s="5" t="s">
        <v>134</v>
      </c>
      <c r="T208" s="5"/>
    </row>
    <row r="209" spans="1:20" ht="36">
      <c r="A209" s="8"/>
      <c r="B209" s="5" t="s">
        <v>284</v>
      </c>
      <c r="C209" s="5" t="s">
        <v>368</v>
      </c>
      <c r="D209" s="5" t="s">
        <v>45</v>
      </c>
      <c r="E209" s="6">
        <v>109.86</v>
      </c>
      <c r="F209" s="6">
        <v>109.86</v>
      </c>
      <c r="G209" s="5" t="s">
        <v>31</v>
      </c>
      <c r="H209" s="5" t="s">
        <v>41</v>
      </c>
      <c r="I209" s="5"/>
      <c r="J209" s="5" t="s">
        <v>286</v>
      </c>
      <c r="K209" s="5" t="s">
        <v>346</v>
      </c>
      <c r="L209" s="6">
        <v>686381.94690265495</v>
      </c>
      <c r="M209" s="6">
        <v>366070.36690265499</v>
      </c>
      <c r="N209" s="5" t="s">
        <v>369</v>
      </c>
      <c r="O209" s="5" t="s">
        <v>289</v>
      </c>
      <c r="P209" s="5" t="s">
        <v>324</v>
      </c>
      <c r="Q209" s="5">
        <v>18500041080</v>
      </c>
      <c r="R209" s="5" t="s">
        <v>291</v>
      </c>
      <c r="S209" s="5" t="s">
        <v>134</v>
      </c>
      <c r="T209" s="5"/>
    </row>
    <row r="210" spans="1:20" ht="36">
      <c r="A210" s="8"/>
      <c r="B210" s="5" t="s">
        <v>284</v>
      </c>
      <c r="C210" s="5" t="s">
        <v>370</v>
      </c>
      <c r="D210" s="5" t="s">
        <v>45</v>
      </c>
      <c r="E210" s="6">
        <v>19.809999999999999</v>
      </c>
      <c r="F210" s="6">
        <v>19.809999999999999</v>
      </c>
      <c r="G210" s="5" t="s">
        <v>31</v>
      </c>
      <c r="H210" s="5" t="s">
        <v>41</v>
      </c>
      <c r="I210" s="5"/>
      <c r="J210" s="5" t="s">
        <v>286</v>
      </c>
      <c r="K210" s="5" t="s">
        <v>346</v>
      </c>
      <c r="L210" s="6">
        <v>123768.672566372</v>
      </c>
      <c r="M210" s="6">
        <v>66009.952566371707</v>
      </c>
      <c r="N210" s="5" t="s">
        <v>369</v>
      </c>
      <c r="O210" s="5" t="s">
        <v>289</v>
      </c>
      <c r="P210" s="5" t="s">
        <v>324</v>
      </c>
      <c r="Q210" s="5">
        <v>18500041080</v>
      </c>
      <c r="R210" s="5" t="s">
        <v>291</v>
      </c>
      <c r="S210" s="5" t="s">
        <v>134</v>
      </c>
      <c r="T210" s="5"/>
    </row>
    <row r="211" spans="1:20" ht="36">
      <c r="A211" s="8"/>
      <c r="B211" s="5" t="s">
        <v>284</v>
      </c>
      <c r="C211" s="5" t="s">
        <v>371</v>
      </c>
      <c r="D211" s="5" t="s">
        <v>45</v>
      </c>
      <c r="E211" s="6">
        <v>176.25</v>
      </c>
      <c r="F211" s="6">
        <v>176.25</v>
      </c>
      <c r="G211" s="5" t="s">
        <v>31</v>
      </c>
      <c r="H211" s="5" t="s">
        <v>41</v>
      </c>
      <c r="I211" s="5"/>
      <c r="J211" s="5" t="s">
        <v>286</v>
      </c>
      <c r="K211" s="5" t="s">
        <v>346</v>
      </c>
      <c r="L211" s="6">
        <v>1101172.56637168</v>
      </c>
      <c r="M211" s="6">
        <v>587292.02637168195</v>
      </c>
      <c r="N211" s="5" t="s">
        <v>369</v>
      </c>
      <c r="O211" s="5" t="s">
        <v>289</v>
      </c>
      <c r="P211" s="5" t="s">
        <v>324</v>
      </c>
      <c r="Q211" s="5">
        <v>18500041080</v>
      </c>
      <c r="R211" s="5" t="s">
        <v>291</v>
      </c>
      <c r="S211" s="5" t="s">
        <v>134</v>
      </c>
      <c r="T211" s="5"/>
    </row>
    <row r="212" spans="1:20" ht="36">
      <c r="A212" s="8"/>
      <c r="B212" s="5" t="s">
        <v>284</v>
      </c>
      <c r="C212" s="5" t="s">
        <v>372</v>
      </c>
      <c r="D212" s="5" t="s">
        <v>45</v>
      </c>
      <c r="E212" s="6">
        <v>124.59</v>
      </c>
      <c r="F212" s="6">
        <v>124.59</v>
      </c>
      <c r="G212" s="5" t="s">
        <v>31</v>
      </c>
      <c r="H212" s="5" t="s">
        <v>41</v>
      </c>
      <c r="I212" s="5"/>
      <c r="J212" s="5" t="s">
        <v>286</v>
      </c>
      <c r="K212" s="5" t="s">
        <v>346</v>
      </c>
      <c r="L212" s="6">
        <v>797155.486725664</v>
      </c>
      <c r="M212" s="6">
        <v>425149.58672566398</v>
      </c>
      <c r="N212" s="5" t="s">
        <v>369</v>
      </c>
      <c r="O212" s="5" t="s">
        <v>289</v>
      </c>
      <c r="P212" s="5" t="s">
        <v>324</v>
      </c>
      <c r="Q212" s="5">
        <v>18500041080</v>
      </c>
      <c r="R212" s="5" t="s">
        <v>291</v>
      </c>
      <c r="S212" s="5" t="s">
        <v>134</v>
      </c>
      <c r="T212" s="5"/>
    </row>
    <row r="213" spans="1:20" ht="36">
      <c r="A213" s="8"/>
      <c r="B213" s="5" t="s">
        <v>284</v>
      </c>
      <c r="C213" s="5" t="s">
        <v>373</v>
      </c>
      <c r="D213" s="5" t="s">
        <v>45</v>
      </c>
      <c r="E213" s="6">
        <v>3.14</v>
      </c>
      <c r="F213" s="6">
        <v>3.14</v>
      </c>
      <c r="G213" s="5" t="s">
        <v>31</v>
      </c>
      <c r="H213" s="5" t="s">
        <v>32</v>
      </c>
      <c r="I213" s="5"/>
      <c r="J213" s="5" t="s">
        <v>286</v>
      </c>
      <c r="K213" s="5" t="s">
        <v>346</v>
      </c>
      <c r="L213" s="6">
        <v>20090.442477876099</v>
      </c>
      <c r="M213" s="6">
        <v>10714.9024778761</v>
      </c>
      <c r="N213" s="5" t="s">
        <v>369</v>
      </c>
      <c r="O213" s="5" t="s">
        <v>289</v>
      </c>
      <c r="P213" s="5" t="s">
        <v>324</v>
      </c>
      <c r="Q213" s="5">
        <v>18500041080</v>
      </c>
      <c r="R213" s="5" t="s">
        <v>291</v>
      </c>
      <c r="S213" s="5" t="s">
        <v>134</v>
      </c>
      <c r="T213" s="5"/>
    </row>
    <row r="214" spans="1:20" ht="36">
      <c r="A214" s="8"/>
      <c r="B214" s="5" t="s">
        <v>284</v>
      </c>
      <c r="C214" s="5" t="s">
        <v>355</v>
      </c>
      <c r="D214" s="5" t="s">
        <v>45</v>
      </c>
      <c r="E214" s="6">
        <v>72.959999999999994</v>
      </c>
      <c r="F214" s="6">
        <v>72.959999999999994</v>
      </c>
      <c r="G214" s="5" t="s">
        <v>31</v>
      </c>
      <c r="H214" s="5" t="s">
        <v>32</v>
      </c>
      <c r="I214" s="5"/>
      <c r="J214" s="5" t="s">
        <v>286</v>
      </c>
      <c r="K214" s="5" t="s">
        <v>346</v>
      </c>
      <c r="L214" s="6">
        <v>459712.56637168099</v>
      </c>
      <c r="M214" s="6">
        <v>245180.02637168099</v>
      </c>
      <c r="N214" s="5" t="s">
        <v>369</v>
      </c>
      <c r="O214" s="5" t="s">
        <v>289</v>
      </c>
      <c r="P214" s="5" t="s">
        <v>324</v>
      </c>
      <c r="Q214" s="5">
        <v>18500041080</v>
      </c>
      <c r="R214" s="5" t="s">
        <v>291</v>
      </c>
      <c r="S214" s="5" t="s">
        <v>134</v>
      </c>
      <c r="T214" s="5"/>
    </row>
    <row r="215" spans="1:20" ht="36">
      <c r="A215" s="8"/>
      <c r="B215" s="5" t="s">
        <v>344</v>
      </c>
      <c r="C215" s="5" t="s">
        <v>374</v>
      </c>
      <c r="D215" s="5" t="s">
        <v>45</v>
      </c>
      <c r="E215" s="6">
        <v>71.14</v>
      </c>
      <c r="F215" s="6">
        <v>71.14</v>
      </c>
      <c r="G215" s="5" t="s">
        <v>31</v>
      </c>
      <c r="H215" s="5" t="s">
        <v>32</v>
      </c>
      <c r="I215" s="5"/>
      <c r="J215" s="5" t="s">
        <v>286</v>
      </c>
      <c r="K215" s="5" t="s">
        <v>346</v>
      </c>
      <c r="L215" s="6">
        <v>433135.57522123901</v>
      </c>
      <c r="M215" s="6">
        <v>245443.49017699101</v>
      </c>
      <c r="N215" s="5" t="s">
        <v>375</v>
      </c>
      <c r="O215" s="5" t="s">
        <v>289</v>
      </c>
      <c r="P215" s="5" t="s">
        <v>324</v>
      </c>
      <c r="Q215" s="5">
        <v>18500041080</v>
      </c>
      <c r="R215" s="5" t="s">
        <v>291</v>
      </c>
      <c r="S215" s="5" t="s">
        <v>134</v>
      </c>
      <c r="T215" s="5"/>
    </row>
    <row r="216" spans="1:20" ht="36">
      <c r="A216" s="8"/>
      <c r="B216" s="5" t="s">
        <v>89</v>
      </c>
      <c r="C216" s="5" t="s">
        <v>376</v>
      </c>
      <c r="D216" s="5" t="s">
        <v>45</v>
      </c>
      <c r="E216" s="6">
        <v>2.69</v>
      </c>
      <c r="F216" s="6">
        <v>2.69</v>
      </c>
      <c r="G216" s="5" t="s">
        <v>31</v>
      </c>
      <c r="H216" s="5" t="s">
        <v>32</v>
      </c>
      <c r="I216" s="5"/>
      <c r="J216" s="5" t="s">
        <v>286</v>
      </c>
      <c r="K216" s="5" t="s">
        <v>346</v>
      </c>
      <c r="L216" s="6">
        <v>15997.1681415929</v>
      </c>
      <c r="M216" s="6">
        <v>9065.0645132743393</v>
      </c>
      <c r="N216" s="5" t="s">
        <v>377</v>
      </c>
      <c r="O216" s="5" t="s">
        <v>289</v>
      </c>
      <c r="P216" s="5" t="s">
        <v>324</v>
      </c>
      <c r="Q216" s="5">
        <v>18500041080</v>
      </c>
      <c r="R216" s="5" t="s">
        <v>291</v>
      </c>
      <c r="S216" s="5" t="s">
        <v>134</v>
      </c>
      <c r="T216" s="5"/>
    </row>
    <row r="217" spans="1:20" ht="36">
      <c r="A217" s="8"/>
      <c r="B217" s="5" t="s">
        <v>89</v>
      </c>
      <c r="C217" s="5" t="s">
        <v>366</v>
      </c>
      <c r="D217" s="5" t="s">
        <v>45</v>
      </c>
      <c r="E217" s="6">
        <v>11.9</v>
      </c>
      <c r="F217" s="6">
        <v>11.9</v>
      </c>
      <c r="G217" s="5" t="s">
        <v>31</v>
      </c>
      <c r="H217" s="5" t="s">
        <v>32</v>
      </c>
      <c r="I217" s="5"/>
      <c r="J217" s="5" t="s">
        <v>286</v>
      </c>
      <c r="K217" s="5" t="s">
        <v>346</v>
      </c>
      <c r="L217" s="6">
        <v>70768.141592920394</v>
      </c>
      <c r="M217" s="6">
        <v>40101.9432743363</v>
      </c>
      <c r="N217" s="5" t="s">
        <v>378</v>
      </c>
      <c r="O217" s="5" t="s">
        <v>289</v>
      </c>
      <c r="P217" s="5" t="s">
        <v>324</v>
      </c>
      <c r="Q217" s="5">
        <v>18500041080</v>
      </c>
      <c r="R217" s="5" t="s">
        <v>291</v>
      </c>
      <c r="S217" s="5" t="s">
        <v>134</v>
      </c>
      <c r="T217" s="5"/>
    </row>
    <row r="218" spans="1:20" ht="36">
      <c r="A218" s="8"/>
      <c r="B218" s="5" t="s">
        <v>89</v>
      </c>
      <c r="C218" s="5" t="s">
        <v>379</v>
      </c>
      <c r="D218" s="5" t="s">
        <v>45</v>
      </c>
      <c r="E218" s="6">
        <v>3.95</v>
      </c>
      <c r="F218" s="6">
        <v>3.95</v>
      </c>
      <c r="G218" s="5" t="s">
        <v>31</v>
      </c>
      <c r="H218" s="5" t="s">
        <v>32</v>
      </c>
      <c r="I218" s="5"/>
      <c r="J218" s="5" t="s">
        <v>286</v>
      </c>
      <c r="K218" s="5" t="s">
        <v>346</v>
      </c>
      <c r="L218" s="6">
        <v>25203.097345132701</v>
      </c>
      <c r="M218" s="6">
        <v>14281.7578761062</v>
      </c>
      <c r="N218" s="5" t="s">
        <v>380</v>
      </c>
      <c r="O218" s="5" t="s">
        <v>289</v>
      </c>
      <c r="P218" s="5" t="s">
        <v>324</v>
      </c>
      <c r="Q218" s="5">
        <v>18500041080</v>
      </c>
      <c r="R218" s="5" t="s">
        <v>291</v>
      </c>
      <c r="S218" s="5" t="s">
        <v>134</v>
      </c>
      <c r="T218" s="5"/>
    </row>
    <row r="219" spans="1:20" ht="36">
      <c r="A219" s="8"/>
      <c r="B219" s="5" t="s">
        <v>89</v>
      </c>
      <c r="C219" s="5" t="s">
        <v>381</v>
      </c>
      <c r="D219" s="5" t="s">
        <v>45</v>
      </c>
      <c r="E219" s="6">
        <v>77</v>
      </c>
      <c r="F219" s="6">
        <v>77</v>
      </c>
      <c r="G219" s="5" t="s">
        <v>31</v>
      </c>
      <c r="H219" s="5" t="s">
        <v>32</v>
      </c>
      <c r="I219" s="5"/>
      <c r="J219" s="5" t="s">
        <v>286</v>
      </c>
      <c r="K219" s="5" t="s">
        <v>346</v>
      </c>
      <c r="L219" s="6">
        <v>491300.884955752</v>
      </c>
      <c r="M219" s="6">
        <v>278403.83796460199</v>
      </c>
      <c r="N219" s="5" t="s">
        <v>377</v>
      </c>
      <c r="O219" s="5" t="s">
        <v>289</v>
      </c>
      <c r="P219" s="5" t="s">
        <v>324</v>
      </c>
      <c r="Q219" s="5">
        <v>18500041080</v>
      </c>
      <c r="R219" s="5" t="s">
        <v>291</v>
      </c>
      <c r="S219" s="5" t="s">
        <v>134</v>
      </c>
      <c r="T219" s="5"/>
    </row>
    <row r="220" spans="1:20" ht="36">
      <c r="A220" s="8"/>
      <c r="B220" s="5" t="s">
        <v>89</v>
      </c>
      <c r="C220" s="5" t="s">
        <v>382</v>
      </c>
      <c r="D220" s="5" t="s">
        <v>45</v>
      </c>
      <c r="E220" s="6">
        <v>29.3</v>
      </c>
      <c r="F220" s="6">
        <v>29.3</v>
      </c>
      <c r="G220" s="5" t="s">
        <v>31</v>
      </c>
      <c r="H220" s="5" t="s">
        <v>32</v>
      </c>
      <c r="I220" s="5"/>
      <c r="J220" s="5" t="s">
        <v>286</v>
      </c>
      <c r="K220" s="5" t="s">
        <v>346</v>
      </c>
      <c r="L220" s="6">
        <v>186949.557522124</v>
      </c>
      <c r="M220" s="6">
        <v>105938.086017699</v>
      </c>
      <c r="N220" s="5" t="s">
        <v>383</v>
      </c>
      <c r="O220" s="5" t="s">
        <v>289</v>
      </c>
      <c r="P220" s="5" t="s">
        <v>324</v>
      </c>
      <c r="Q220" s="5">
        <v>18500041080</v>
      </c>
      <c r="R220" s="5" t="s">
        <v>291</v>
      </c>
      <c r="S220" s="5" t="s">
        <v>134</v>
      </c>
      <c r="T220" s="5"/>
    </row>
    <row r="221" spans="1:20" ht="36">
      <c r="A221" s="8"/>
      <c r="B221" s="5" t="s">
        <v>89</v>
      </c>
      <c r="C221" s="5" t="s">
        <v>384</v>
      </c>
      <c r="D221" s="5" t="s">
        <v>45</v>
      </c>
      <c r="E221" s="6">
        <v>13.33</v>
      </c>
      <c r="F221" s="6">
        <v>13.33</v>
      </c>
      <c r="G221" s="5" t="s">
        <v>31</v>
      </c>
      <c r="H221" s="5" t="s">
        <v>32</v>
      </c>
      <c r="I221" s="5"/>
      <c r="J221" s="5" t="s">
        <v>286</v>
      </c>
      <c r="K221" s="5" t="s">
        <v>346</v>
      </c>
      <c r="L221" s="6">
        <v>79272.212389380496</v>
      </c>
      <c r="M221" s="6">
        <v>44920.919911504403</v>
      </c>
      <c r="N221" s="5" t="s">
        <v>385</v>
      </c>
      <c r="O221" s="5" t="s">
        <v>289</v>
      </c>
      <c r="P221" s="5" t="s">
        <v>324</v>
      </c>
      <c r="Q221" s="5">
        <v>18500041080</v>
      </c>
      <c r="R221" s="5" t="s">
        <v>291</v>
      </c>
      <c r="S221" s="5" t="s">
        <v>134</v>
      </c>
      <c r="T221" s="5"/>
    </row>
    <row r="222" spans="1:20" ht="36">
      <c r="A222" s="8"/>
      <c r="B222" s="5" t="s">
        <v>89</v>
      </c>
      <c r="C222" s="5" t="s">
        <v>386</v>
      </c>
      <c r="D222" s="5" t="s">
        <v>45</v>
      </c>
      <c r="E222" s="6">
        <v>29.78</v>
      </c>
      <c r="F222" s="6">
        <v>29.78</v>
      </c>
      <c r="G222" s="5" t="s">
        <v>31</v>
      </c>
      <c r="H222" s="5" t="s">
        <v>32</v>
      </c>
      <c r="I222" s="5"/>
      <c r="J222" s="5" t="s">
        <v>286</v>
      </c>
      <c r="K222" s="5" t="s">
        <v>346</v>
      </c>
      <c r="L222" s="6">
        <v>190012.21238938099</v>
      </c>
      <c r="M222" s="6">
        <v>107673.58991150399</v>
      </c>
      <c r="N222" s="5" t="s">
        <v>387</v>
      </c>
      <c r="O222" s="5" t="s">
        <v>289</v>
      </c>
      <c r="P222" s="5" t="s">
        <v>324</v>
      </c>
      <c r="Q222" s="5">
        <v>18500041080</v>
      </c>
      <c r="R222" s="5" t="s">
        <v>291</v>
      </c>
      <c r="S222" s="5" t="s">
        <v>134</v>
      </c>
      <c r="T222" s="5"/>
    </row>
    <row r="223" spans="1:20" ht="36">
      <c r="A223" s="8"/>
      <c r="B223" s="5" t="s">
        <v>89</v>
      </c>
      <c r="C223" s="5" t="s">
        <v>388</v>
      </c>
      <c r="D223" s="5" t="s">
        <v>45</v>
      </c>
      <c r="E223" s="6">
        <v>47.36</v>
      </c>
      <c r="F223" s="6">
        <v>47.36</v>
      </c>
      <c r="G223" s="5" t="s">
        <v>31</v>
      </c>
      <c r="H223" s="5" t="s">
        <v>32</v>
      </c>
      <c r="I223" s="5"/>
      <c r="J223" s="5" t="s">
        <v>286</v>
      </c>
      <c r="K223" s="5" t="s">
        <v>346</v>
      </c>
      <c r="L223" s="6">
        <v>297990.79646017699</v>
      </c>
      <c r="M223" s="6">
        <v>168861.44716814201</v>
      </c>
      <c r="N223" s="5" t="s">
        <v>389</v>
      </c>
      <c r="O223" s="5" t="s">
        <v>289</v>
      </c>
      <c r="P223" s="5" t="s">
        <v>324</v>
      </c>
      <c r="Q223" s="5">
        <v>18500041080</v>
      </c>
      <c r="R223" s="5" t="s">
        <v>291</v>
      </c>
      <c r="S223" s="5" t="s">
        <v>134</v>
      </c>
      <c r="T223" s="5"/>
    </row>
    <row r="224" spans="1:20" ht="36">
      <c r="A224" s="8"/>
      <c r="B224" s="5" t="s">
        <v>89</v>
      </c>
      <c r="C224" s="5" t="s">
        <v>390</v>
      </c>
      <c r="D224" s="5" t="s">
        <v>45</v>
      </c>
      <c r="E224" s="6">
        <v>16.170000000000002</v>
      </c>
      <c r="F224" s="6">
        <v>16.170000000000002</v>
      </c>
      <c r="G224" s="5" t="s">
        <v>31</v>
      </c>
      <c r="H224" s="5" t="s">
        <v>32</v>
      </c>
      <c r="I224" s="5"/>
      <c r="J224" s="5" t="s">
        <v>286</v>
      </c>
      <c r="K224" s="5" t="s">
        <v>346</v>
      </c>
      <c r="L224" s="6">
        <v>101599.115044248</v>
      </c>
      <c r="M224" s="6">
        <v>57572.832035398198</v>
      </c>
      <c r="N224" s="5" t="s">
        <v>391</v>
      </c>
      <c r="O224" s="5" t="s">
        <v>289</v>
      </c>
      <c r="P224" s="5" t="s">
        <v>324</v>
      </c>
      <c r="Q224" s="5">
        <v>18500041080</v>
      </c>
      <c r="R224" s="5" t="s">
        <v>291</v>
      </c>
      <c r="S224" s="5" t="s">
        <v>134</v>
      </c>
      <c r="T224" s="5"/>
    </row>
    <row r="225" spans="1:20" ht="36">
      <c r="A225" s="8"/>
      <c r="B225" s="5" t="s">
        <v>89</v>
      </c>
      <c r="C225" s="5" t="s">
        <v>379</v>
      </c>
      <c r="D225" s="5" t="s">
        <v>45</v>
      </c>
      <c r="E225" s="6">
        <v>12.83</v>
      </c>
      <c r="F225" s="6">
        <v>12.83</v>
      </c>
      <c r="G225" s="5" t="s">
        <v>31</v>
      </c>
      <c r="H225" s="5" t="s">
        <v>32</v>
      </c>
      <c r="I225" s="5"/>
      <c r="J225" s="5" t="s">
        <v>286</v>
      </c>
      <c r="K225" s="5" t="s">
        <v>346</v>
      </c>
      <c r="L225" s="6">
        <v>81862.212389380496</v>
      </c>
      <c r="M225" s="6">
        <v>46388.589911504401</v>
      </c>
      <c r="N225" s="5" t="s">
        <v>392</v>
      </c>
      <c r="O225" s="5" t="s">
        <v>289</v>
      </c>
      <c r="P225" s="5" t="s">
        <v>324</v>
      </c>
      <c r="Q225" s="5">
        <v>18500041080</v>
      </c>
      <c r="R225" s="5" t="s">
        <v>291</v>
      </c>
      <c r="S225" s="5" t="s">
        <v>134</v>
      </c>
      <c r="T225" s="5"/>
    </row>
    <row r="226" spans="1:20" ht="36">
      <c r="A226" s="8"/>
      <c r="B226" s="5" t="s">
        <v>89</v>
      </c>
      <c r="C226" s="5" t="s">
        <v>379</v>
      </c>
      <c r="D226" s="5" t="s">
        <v>45</v>
      </c>
      <c r="E226" s="6">
        <v>2.8</v>
      </c>
      <c r="F226" s="6">
        <v>2.8</v>
      </c>
      <c r="G226" s="5" t="s">
        <v>31</v>
      </c>
      <c r="H226" s="5" t="s">
        <v>32</v>
      </c>
      <c r="I226" s="5"/>
      <c r="J226" s="5" t="s">
        <v>286</v>
      </c>
      <c r="K226" s="5" t="s">
        <v>346</v>
      </c>
      <c r="L226" s="6">
        <v>17865.486725663701</v>
      </c>
      <c r="M226" s="6">
        <v>10123.779380530999</v>
      </c>
      <c r="N226" s="5" t="s">
        <v>393</v>
      </c>
      <c r="O226" s="5" t="s">
        <v>289</v>
      </c>
      <c r="P226" s="5" t="s">
        <v>324</v>
      </c>
      <c r="Q226" s="5">
        <v>18500041080</v>
      </c>
      <c r="R226" s="5" t="s">
        <v>291</v>
      </c>
      <c r="S226" s="5" t="s">
        <v>134</v>
      </c>
      <c r="T226" s="5"/>
    </row>
    <row r="227" spans="1:20" ht="36">
      <c r="A227" s="8"/>
      <c r="B227" s="5" t="s">
        <v>89</v>
      </c>
      <c r="C227" s="5" t="s">
        <v>379</v>
      </c>
      <c r="D227" s="5" t="s">
        <v>45</v>
      </c>
      <c r="E227" s="6">
        <v>10.75</v>
      </c>
      <c r="F227" s="6">
        <v>10.75</v>
      </c>
      <c r="G227" s="5" t="s">
        <v>31</v>
      </c>
      <c r="H227" s="5" t="s">
        <v>32</v>
      </c>
      <c r="I227" s="5"/>
      <c r="J227" s="5" t="s">
        <v>286</v>
      </c>
      <c r="K227" s="5" t="s">
        <v>346</v>
      </c>
      <c r="L227" s="6">
        <v>68590.707964601796</v>
      </c>
      <c r="M227" s="6">
        <v>38868.066371681402</v>
      </c>
      <c r="N227" s="5" t="s">
        <v>394</v>
      </c>
      <c r="O227" s="5" t="s">
        <v>289</v>
      </c>
      <c r="P227" s="5" t="s">
        <v>395</v>
      </c>
      <c r="Q227" s="5">
        <v>18601194039</v>
      </c>
      <c r="R227" s="5" t="s">
        <v>291</v>
      </c>
      <c r="S227" s="5" t="s">
        <v>134</v>
      </c>
      <c r="T227" s="5"/>
    </row>
    <row r="228" spans="1:20" ht="36">
      <c r="A228" s="8"/>
      <c r="B228" s="5" t="s">
        <v>89</v>
      </c>
      <c r="C228" s="5" t="s">
        <v>379</v>
      </c>
      <c r="D228" s="5" t="s">
        <v>45</v>
      </c>
      <c r="E228" s="6">
        <v>11.68</v>
      </c>
      <c r="F228" s="6">
        <v>11.68</v>
      </c>
      <c r="G228" s="5" t="s">
        <v>31</v>
      </c>
      <c r="H228" s="5" t="s">
        <v>32</v>
      </c>
      <c r="I228" s="5"/>
      <c r="J228" s="5" t="s">
        <v>286</v>
      </c>
      <c r="K228" s="5" t="s">
        <v>346</v>
      </c>
      <c r="L228" s="6">
        <v>74524.601769911504</v>
      </c>
      <c r="M228" s="6">
        <v>42230.611415929197</v>
      </c>
      <c r="N228" s="5" t="s">
        <v>396</v>
      </c>
      <c r="O228" s="5" t="s">
        <v>289</v>
      </c>
      <c r="P228" s="5" t="s">
        <v>395</v>
      </c>
      <c r="Q228" s="5">
        <v>18601194039</v>
      </c>
      <c r="R228" s="5" t="s">
        <v>291</v>
      </c>
      <c r="S228" s="5" t="s">
        <v>134</v>
      </c>
      <c r="T228" s="5"/>
    </row>
    <row r="229" spans="1:20" ht="36">
      <c r="A229" s="8"/>
      <c r="B229" s="5" t="s">
        <v>89</v>
      </c>
      <c r="C229" s="5" t="s">
        <v>353</v>
      </c>
      <c r="D229" s="5" t="s">
        <v>45</v>
      </c>
      <c r="E229" s="6">
        <v>6.64</v>
      </c>
      <c r="F229" s="6">
        <v>6.64</v>
      </c>
      <c r="G229" s="5" t="s">
        <v>31</v>
      </c>
      <c r="H229" s="5" t="s">
        <v>32</v>
      </c>
      <c r="I229" s="5"/>
      <c r="J229" s="5" t="s">
        <v>286</v>
      </c>
      <c r="K229" s="5" t="s">
        <v>346</v>
      </c>
      <c r="L229" s="6">
        <v>42484.247787610599</v>
      </c>
      <c r="M229" s="6">
        <v>12745.274336283201</v>
      </c>
      <c r="N229" s="5" t="s">
        <v>397</v>
      </c>
      <c r="O229" s="5" t="s">
        <v>289</v>
      </c>
      <c r="P229" s="5" t="s">
        <v>395</v>
      </c>
      <c r="Q229" s="5">
        <v>18601194039</v>
      </c>
      <c r="R229" s="5" t="s">
        <v>291</v>
      </c>
      <c r="S229" s="5" t="s">
        <v>134</v>
      </c>
      <c r="T229" s="5"/>
    </row>
    <row r="230" spans="1:20" ht="36">
      <c r="A230" s="8"/>
      <c r="B230" s="5" t="s">
        <v>89</v>
      </c>
      <c r="C230" s="5" t="s">
        <v>390</v>
      </c>
      <c r="D230" s="5" t="s">
        <v>45</v>
      </c>
      <c r="E230" s="6">
        <v>125.21</v>
      </c>
      <c r="F230" s="6">
        <v>125.21</v>
      </c>
      <c r="G230" s="5" t="s">
        <v>31</v>
      </c>
      <c r="H230" s="5" t="s">
        <v>32</v>
      </c>
      <c r="I230" s="5"/>
      <c r="J230" s="5" t="s">
        <v>286</v>
      </c>
      <c r="K230" s="5" t="s">
        <v>346</v>
      </c>
      <c r="L230" s="6">
        <v>786717.69911504397</v>
      </c>
      <c r="M230" s="6">
        <v>393358.84955752199</v>
      </c>
      <c r="N230" s="5" t="s">
        <v>398</v>
      </c>
      <c r="O230" s="5" t="s">
        <v>289</v>
      </c>
      <c r="P230" s="5" t="s">
        <v>395</v>
      </c>
      <c r="Q230" s="5">
        <v>18601194039</v>
      </c>
      <c r="R230" s="5" t="s">
        <v>291</v>
      </c>
      <c r="S230" s="5" t="s">
        <v>134</v>
      </c>
      <c r="T230" s="5"/>
    </row>
    <row r="231" spans="1:20" ht="36">
      <c r="A231" s="8"/>
      <c r="B231" s="5" t="s">
        <v>89</v>
      </c>
      <c r="C231" s="5" t="s">
        <v>399</v>
      </c>
      <c r="D231" s="5" t="s">
        <v>45</v>
      </c>
      <c r="E231" s="6">
        <v>5.36</v>
      </c>
      <c r="F231" s="6">
        <v>5.36</v>
      </c>
      <c r="G231" s="5" t="s">
        <v>31</v>
      </c>
      <c r="H231" s="5" t="s">
        <v>32</v>
      </c>
      <c r="I231" s="5"/>
      <c r="J231" s="5" t="s">
        <v>286</v>
      </c>
      <c r="K231" s="5" t="s">
        <v>346</v>
      </c>
      <c r="L231" s="6">
        <v>34199.646017699102</v>
      </c>
      <c r="M231" s="6">
        <v>17099.823008849598</v>
      </c>
      <c r="N231" s="5" t="s">
        <v>400</v>
      </c>
      <c r="O231" s="5" t="s">
        <v>289</v>
      </c>
      <c r="P231" s="5" t="s">
        <v>395</v>
      </c>
      <c r="Q231" s="5">
        <v>18601194039</v>
      </c>
      <c r="R231" s="5" t="s">
        <v>291</v>
      </c>
      <c r="S231" s="5" t="s">
        <v>134</v>
      </c>
      <c r="T231" s="5"/>
    </row>
    <row r="232" spans="1:20" ht="36">
      <c r="A232" s="8"/>
      <c r="B232" s="5" t="s">
        <v>401</v>
      </c>
      <c r="C232" s="5" t="s">
        <v>402</v>
      </c>
      <c r="D232" s="5" t="s">
        <v>45</v>
      </c>
      <c r="E232" s="6">
        <v>28.68</v>
      </c>
      <c r="F232" s="6">
        <v>28.68</v>
      </c>
      <c r="G232" s="5" t="s">
        <v>31</v>
      </c>
      <c r="H232" s="5" t="s">
        <v>32</v>
      </c>
      <c r="I232" s="5"/>
      <c r="J232" s="5" t="s">
        <v>286</v>
      </c>
      <c r="K232" s="5" t="s">
        <v>346</v>
      </c>
      <c r="L232" s="6">
        <v>213876.10619468999</v>
      </c>
      <c r="M232" s="6">
        <v>64162.831858407102</v>
      </c>
      <c r="N232" s="5" t="s">
        <v>403</v>
      </c>
      <c r="O232" s="5" t="s">
        <v>289</v>
      </c>
      <c r="P232" s="5" t="s">
        <v>395</v>
      </c>
      <c r="Q232" s="5">
        <v>18601194039</v>
      </c>
      <c r="R232" s="5" t="s">
        <v>291</v>
      </c>
      <c r="S232" s="5" t="s">
        <v>134</v>
      </c>
      <c r="T232" s="5"/>
    </row>
    <row r="233" spans="1:20" ht="36">
      <c r="A233" s="8"/>
      <c r="B233" s="5" t="s">
        <v>401</v>
      </c>
      <c r="C233" s="5" t="s">
        <v>374</v>
      </c>
      <c r="D233" s="5" t="s">
        <v>45</v>
      </c>
      <c r="E233" s="6">
        <v>9.31</v>
      </c>
      <c r="F233" s="6">
        <v>9.31</v>
      </c>
      <c r="G233" s="5" t="s">
        <v>31</v>
      </c>
      <c r="H233" s="5" t="s">
        <v>32</v>
      </c>
      <c r="I233" s="5"/>
      <c r="J233" s="5" t="s">
        <v>286</v>
      </c>
      <c r="K233" s="5" t="s">
        <v>346</v>
      </c>
      <c r="L233" s="6">
        <v>60144.247787610599</v>
      </c>
      <c r="M233" s="6">
        <v>18043.274336283201</v>
      </c>
      <c r="N233" s="5"/>
      <c r="O233" s="5" t="s">
        <v>289</v>
      </c>
      <c r="P233" s="5" t="s">
        <v>395</v>
      </c>
      <c r="Q233" s="5">
        <v>18601194039</v>
      </c>
      <c r="R233" s="5" t="s">
        <v>291</v>
      </c>
      <c r="S233" s="5" t="s">
        <v>134</v>
      </c>
      <c r="T233" s="5"/>
    </row>
    <row r="234" spans="1:20" ht="36">
      <c r="A234" s="8"/>
      <c r="B234" s="5" t="s">
        <v>344</v>
      </c>
      <c r="C234" s="5" t="s">
        <v>404</v>
      </c>
      <c r="D234" s="5" t="s">
        <v>45</v>
      </c>
      <c r="E234" s="6">
        <v>104.48</v>
      </c>
      <c r="F234" s="6">
        <v>104.48</v>
      </c>
      <c r="G234" s="5" t="s">
        <v>31</v>
      </c>
      <c r="H234" s="5" t="s">
        <v>32</v>
      </c>
      <c r="I234" s="5"/>
      <c r="J234" s="5" t="s">
        <v>286</v>
      </c>
      <c r="K234" s="5" t="s">
        <v>346</v>
      </c>
      <c r="L234" s="6">
        <v>620222.86725663696</v>
      </c>
      <c r="M234" s="6">
        <v>248089.14690265499</v>
      </c>
      <c r="N234" s="5" t="s">
        <v>405</v>
      </c>
      <c r="O234" s="5" t="s">
        <v>289</v>
      </c>
      <c r="P234" s="5" t="s">
        <v>395</v>
      </c>
      <c r="Q234" s="5">
        <v>18601194039</v>
      </c>
      <c r="R234" s="5" t="s">
        <v>291</v>
      </c>
      <c r="S234" s="5" t="s">
        <v>134</v>
      </c>
      <c r="T234" s="5"/>
    </row>
    <row r="235" spans="1:20" ht="36">
      <c r="A235" s="8"/>
      <c r="B235" s="5" t="s">
        <v>344</v>
      </c>
      <c r="C235" s="5" t="s">
        <v>406</v>
      </c>
      <c r="D235" s="5" t="s">
        <v>45</v>
      </c>
      <c r="E235" s="6">
        <v>169.34</v>
      </c>
      <c r="F235" s="6">
        <v>169.34</v>
      </c>
      <c r="G235" s="5" t="s">
        <v>31</v>
      </c>
      <c r="H235" s="5" t="s">
        <v>32</v>
      </c>
      <c r="I235" s="5" t="s">
        <v>407</v>
      </c>
      <c r="J235" s="5" t="s">
        <v>286</v>
      </c>
      <c r="K235" s="5" t="s">
        <v>408</v>
      </c>
      <c r="L235" s="6">
        <v>1047210.54867257</v>
      </c>
      <c r="M235" s="6">
        <v>418884.21946902701</v>
      </c>
      <c r="N235" s="5" t="s">
        <v>405</v>
      </c>
      <c r="O235" s="5" t="s">
        <v>289</v>
      </c>
      <c r="P235" s="5" t="s">
        <v>324</v>
      </c>
      <c r="Q235" s="5">
        <v>18500041080</v>
      </c>
      <c r="R235" s="5" t="s">
        <v>291</v>
      </c>
      <c r="S235" s="5" t="s">
        <v>134</v>
      </c>
      <c r="T235" s="5"/>
    </row>
    <row r="236" spans="1:20" ht="36">
      <c r="A236" s="8"/>
      <c r="B236" s="5" t="s">
        <v>344</v>
      </c>
      <c r="C236" s="5" t="s">
        <v>409</v>
      </c>
      <c r="D236" s="5" t="s">
        <v>45</v>
      </c>
      <c r="E236" s="6">
        <v>117.7</v>
      </c>
      <c r="F236" s="6">
        <v>117.7</v>
      </c>
      <c r="G236" s="5" t="s">
        <v>31</v>
      </c>
      <c r="H236" s="5" t="s">
        <v>32</v>
      </c>
      <c r="I236" s="5" t="s">
        <v>407</v>
      </c>
      <c r="J236" s="5" t="s">
        <v>286</v>
      </c>
      <c r="K236" s="5" t="s">
        <v>42</v>
      </c>
      <c r="L236" s="6">
        <v>698700.53097345098</v>
      </c>
      <c r="M236" s="6">
        <v>557241.659512282</v>
      </c>
      <c r="N236" s="5" t="s">
        <v>405</v>
      </c>
      <c r="O236" s="5" t="s">
        <v>289</v>
      </c>
      <c r="P236" s="5" t="s">
        <v>324</v>
      </c>
      <c r="Q236" s="5">
        <v>18500041080</v>
      </c>
      <c r="R236" s="5" t="s">
        <v>291</v>
      </c>
      <c r="S236" s="5" t="s">
        <v>134</v>
      </c>
      <c r="T236" s="5"/>
    </row>
    <row r="237" spans="1:20" ht="36">
      <c r="A237" s="8"/>
      <c r="B237" s="5" t="s">
        <v>344</v>
      </c>
      <c r="C237" s="5" t="s">
        <v>409</v>
      </c>
      <c r="D237" s="5" t="s">
        <v>45</v>
      </c>
      <c r="E237" s="6">
        <v>50.2</v>
      </c>
      <c r="F237" s="6">
        <v>50.2</v>
      </c>
      <c r="G237" s="5" t="s">
        <v>31</v>
      </c>
      <c r="H237" s="5" t="s">
        <v>32</v>
      </c>
      <c r="I237" s="5" t="s">
        <v>407</v>
      </c>
      <c r="J237" s="5" t="s">
        <v>286</v>
      </c>
      <c r="K237" s="5" t="s">
        <v>410</v>
      </c>
      <c r="L237" s="6">
        <v>312217.34513274301</v>
      </c>
      <c r="M237" s="6">
        <v>312217.34513274301</v>
      </c>
      <c r="N237" s="5" t="s">
        <v>405</v>
      </c>
      <c r="O237" s="5" t="s">
        <v>289</v>
      </c>
      <c r="P237" s="5" t="s">
        <v>324</v>
      </c>
      <c r="Q237" s="5">
        <v>18500041080</v>
      </c>
      <c r="R237" s="5" t="s">
        <v>291</v>
      </c>
      <c r="S237" s="5" t="s">
        <v>134</v>
      </c>
      <c r="T237" s="5"/>
    </row>
    <row r="238" spans="1:20" ht="36">
      <c r="A238" s="8"/>
      <c r="B238" s="5" t="s">
        <v>89</v>
      </c>
      <c r="C238" s="5" t="s">
        <v>390</v>
      </c>
      <c r="D238" s="5" t="s">
        <v>45</v>
      </c>
      <c r="E238" s="6">
        <v>21.8</v>
      </c>
      <c r="F238" s="6">
        <v>21.8</v>
      </c>
      <c r="G238" s="5" t="s">
        <v>31</v>
      </c>
      <c r="H238" s="5" t="s">
        <v>32</v>
      </c>
      <c r="I238" s="5" t="s">
        <v>407</v>
      </c>
      <c r="J238" s="5" t="s">
        <v>286</v>
      </c>
      <c r="K238" s="5" t="s">
        <v>411</v>
      </c>
      <c r="L238" s="6">
        <v>136973.45132743401</v>
      </c>
      <c r="M238" s="6">
        <v>136973.45132743401</v>
      </c>
      <c r="N238" s="5" t="s">
        <v>412</v>
      </c>
      <c r="O238" s="5" t="s">
        <v>289</v>
      </c>
      <c r="P238" s="5" t="s">
        <v>324</v>
      </c>
      <c r="Q238" s="5">
        <v>18500041080</v>
      </c>
      <c r="R238" s="5" t="s">
        <v>291</v>
      </c>
      <c r="S238" s="5" t="s">
        <v>134</v>
      </c>
      <c r="T238" s="5"/>
    </row>
    <row r="239" spans="1:20" ht="36">
      <c r="A239" s="8"/>
      <c r="B239" s="5" t="s">
        <v>89</v>
      </c>
      <c r="C239" s="5" t="s">
        <v>413</v>
      </c>
      <c r="D239" s="5" t="s">
        <v>45</v>
      </c>
      <c r="E239" s="6">
        <v>239.72</v>
      </c>
      <c r="F239" s="6">
        <v>239.72</v>
      </c>
      <c r="G239" s="5" t="s">
        <v>31</v>
      </c>
      <c r="H239" s="5" t="s">
        <v>32</v>
      </c>
      <c r="I239" s="5" t="s">
        <v>407</v>
      </c>
      <c r="J239" s="5" t="s">
        <v>286</v>
      </c>
      <c r="K239" s="5" t="s">
        <v>411</v>
      </c>
      <c r="L239" s="6">
        <v>1538026.5486725699</v>
      </c>
      <c r="M239" s="6">
        <v>1538026.5486725699</v>
      </c>
      <c r="N239" s="5" t="s">
        <v>414</v>
      </c>
      <c r="O239" s="5" t="s">
        <v>289</v>
      </c>
      <c r="P239" s="5" t="s">
        <v>324</v>
      </c>
      <c r="Q239" s="5">
        <v>18500041080</v>
      </c>
      <c r="R239" s="5" t="s">
        <v>291</v>
      </c>
      <c r="S239" s="5" t="s">
        <v>134</v>
      </c>
      <c r="T239" s="5"/>
    </row>
    <row r="240" spans="1:20" ht="36">
      <c r="A240" s="8"/>
      <c r="B240" s="5" t="s">
        <v>89</v>
      </c>
      <c r="C240" s="5" t="s">
        <v>415</v>
      </c>
      <c r="D240" s="5" t="s">
        <v>45</v>
      </c>
      <c r="E240" s="6">
        <v>3.52</v>
      </c>
      <c r="F240" s="6">
        <v>3.52</v>
      </c>
      <c r="G240" s="5" t="s">
        <v>31</v>
      </c>
      <c r="H240" s="5" t="s">
        <v>32</v>
      </c>
      <c r="I240" s="5" t="s">
        <v>407</v>
      </c>
      <c r="J240" s="5" t="s">
        <v>286</v>
      </c>
      <c r="K240" s="5" t="s">
        <v>411</v>
      </c>
      <c r="L240" s="6">
        <v>23456.283185840701</v>
      </c>
      <c r="M240" s="6">
        <v>23456.283185840701</v>
      </c>
      <c r="N240" s="5" t="s">
        <v>416</v>
      </c>
      <c r="O240" s="5" t="s">
        <v>289</v>
      </c>
      <c r="P240" s="5" t="s">
        <v>324</v>
      </c>
      <c r="Q240" s="5">
        <v>18500041080</v>
      </c>
      <c r="R240" s="5" t="s">
        <v>291</v>
      </c>
      <c r="S240" s="5" t="s">
        <v>134</v>
      </c>
      <c r="T240" s="5"/>
    </row>
    <row r="241" spans="1:20" ht="36">
      <c r="A241" s="8"/>
      <c r="B241" s="5" t="s">
        <v>417</v>
      </c>
      <c r="C241" s="5" t="s">
        <v>418</v>
      </c>
      <c r="D241" s="5" t="s">
        <v>45</v>
      </c>
      <c r="E241" s="6">
        <v>6.93</v>
      </c>
      <c r="F241" s="6">
        <v>6.93</v>
      </c>
      <c r="G241" s="5" t="s">
        <v>31</v>
      </c>
      <c r="H241" s="5" t="s">
        <v>32</v>
      </c>
      <c r="I241" s="5" t="s">
        <v>407</v>
      </c>
      <c r="J241" s="5" t="s">
        <v>286</v>
      </c>
      <c r="K241" s="5" t="s">
        <v>410</v>
      </c>
      <c r="L241" s="6">
        <v>58261.061946902701</v>
      </c>
      <c r="M241" s="6">
        <v>58261.061946902701</v>
      </c>
      <c r="N241" s="29">
        <v>43983</v>
      </c>
      <c r="O241" s="5" t="s">
        <v>289</v>
      </c>
      <c r="P241" s="5" t="s">
        <v>324</v>
      </c>
      <c r="Q241" s="5">
        <v>18500041080</v>
      </c>
      <c r="R241" s="5" t="s">
        <v>291</v>
      </c>
      <c r="S241" s="5" t="s">
        <v>134</v>
      </c>
      <c r="T241" s="5"/>
    </row>
    <row r="242" spans="1:20" ht="36">
      <c r="A242" s="8"/>
      <c r="B242" s="5" t="s">
        <v>89</v>
      </c>
      <c r="C242" s="5" t="s">
        <v>413</v>
      </c>
      <c r="D242" s="5" t="s">
        <v>45</v>
      </c>
      <c r="E242" s="6">
        <v>11.09</v>
      </c>
      <c r="F242" s="6">
        <v>11.09</v>
      </c>
      <c r="G242" s="5" t="s">
        <v>31</v>
      </c>
      <c r="H242" s="5" t="s">
        <v>32</v>
      </c>
      <c r="I242" s="5" t="s">
        <v>407</v>
      </c>
      <c r="J242" s="5" t="s">
        <v>286</v>
      </c>
      <c r="K242" s="5" t="s">
        <v>410</v>
      </c>
      <c r="L242" s="6">
        <v>71152.654867256599</v>
      </c>
      <c r="M242" s="6">
        <v>71152.654867256599</v>
      </c>
      <c r="N242" s="29">
        <v>43983</v>
      </c>
      <c r="O242" s="5" t="s">
        <v>289</v>
      </c>
      <c r="P242" s="5" t="s">
        <v>395</v>
      </c>
      <c r="Q242" s="5">
        <v>18601194039</v>
      </c>
      <c r="R242" s="5" t="s">
        <v>291</v>
      </c>
      <c r="S242" s="5" t="s">
        <v>134</v>
      </c>
      <c r="T242" s="5"/>
    </row>
    <row r="243" spans="1:20" ht="36">
      <c r="A243" s="8"/>
      <c r="B243" s="5" t="s">
        <v>89</v>
      </c>
      <c r="C243" s="5" t="s">
        <v>361</v>
      </c>
      <c r="D243" s="5" t="s">
        <v>45</v>
      </c>
      <c r="E243" s="6">
        <v>11.05</v>
      </c>
      <c r="F243" s="6">
        <v>11.05</v>
      </c>
      <c r="G243" s="5" t="s">
        <v>31</v>
      </c>
      <c r="H243" s="5" t="s">
        <v>32</v>
      </c>
      <c r="I243" s="5" t="s">
        <v>407</v>
      </c>
      <c r="J243" s="5" t="s">
        <v>286</v>
      </c>
      <c r="K243" s="5" t="s">
        <v>195</v>
      </c>
      <c r="L243" s="6">
        <v>72069.469026548701</v>
      </c>
      <c r="M243" s="6">
        <v>72069.469026548701</v>
      </c>
      <c r="N243" s="29">
        <v>43983</v>
      </c>
      <c r="O243" s="5" t="s">
        <v>289</v>
      </c>
      <c r="P243" s="5" t="s">
        <v>395</v>
      </c>
      <c r="Q243" s="5">
        <v>18601194039</v>
      </c>
      <c r="R243" s="5" t="s">
        <v>291</v>
      </c>
      <c r="S243" s="5" t="s">
        <v>134</v>
      </c>
      <c r="T243" s="5"/>
    </row>
    <row r="244" spans="1:20" ht="36">
      <c r="A244" s="8"/>
      <c r="B244" s="5" t="s">
        <v>344</v>
      </c>
      <c r="C244" s="5" t="s">
        <v>374</v>
      </c>
      <c r="D244" s="5" t="s">
        <v>45</v>
      </c>
      <c r="E244" s="6">
        <v>115.8</v>
      </c>
      <c r="F244" s="6">
        <v>115.8</v>
      </c>
      <c r="G244" s="5" t="s">
        <v>31</v>
      </c>
      <c r="H244" s="5" t="s">
        <v>32</v>
      </c>
      <c r="I244" s="5" t="s">
        <v>407</v>
      </c>
      <c r="J244" s="5" t="s">
        <v>286</v>
      </c>
      <c r="K244" s="5" t="s">
        <v>195</v>
      </c>
      <c r="L244" s="6">
        <v>712836.10619468999</v>
      </c>
      <c r="M244" s="6">
        <v>712836.10619468999</v>
      </c>
      <c r="N244" s="29">
        <v>43983</v>
      </c>
      <c r="O244" s="5" t="s">
        <v>289</v>
      </c>
      <c r="P244" s="5" t="s">
        <v>395</v>
      </c>
      <c r="Q244" s="5">
        <v>18601194039</v>
      </c>
      <c r="R244" s="5" t="s">
        <v>291</v>
      </c>
      <c r="S244" s="5" t="s">
        <v>134</v>
      </c>
      <c r="T244" s="5"/>
    </row>
    <row r="245" spans="1:20" ht="36">
      <c r="A245" s="8"/>
      <c r="B245" s="5" t="s">
        <v>344</v>
      </c>
      <c r="C245" s="5" t="s">
        <v>406</v>
      </c>
      <c r="D245" s="5" t="s">
        <v>45</v>
      </c>
      <c r="E245" s="6">
        <v>169.84</v>
      </c>
      <c r="F245" s="6">
        <v>169.84</v>
      </c>
      <c r="G245" s="5" t="s">
        <v>31</v>
      </c>
      <c r="H245" s="5" t="s">
        <v>32</v>
      </c>
      <c r="I245" s="5" t="s">
        <v>407</v>
      </c>
      <c r="J245" s="5" t="s">
        <v>286</v>
      </c>
      <c r="K245" s="5" t="s">
        <v>195</v>
      </c>
      <c r="L245" s="6">
        <v>1043989.94690266</v>
      </c>
      <c r="M245" s="6">
        <v>1043989.94690266</v>
      </c>
      <c r="N245" s="29">
        <v>43983</v>
      </c>
      <c r="O245" s="5" t="s">
        <v>289</v>
      </c>
      <c r="P245" s="5" t="s">
        <v>395</v>
      </c>
      <c r="Q245" s="5">
        <v>18601194039</v>
      </c>
      <c r="R245" s="5" t="s">
        <v>291</v>
      </c>
      <c r="S245" s="5" t="s">
        <v>134</v>
      </c>
      <c r="T245" s="5"/>
    </row>
    <row r="246" spans="1:20" ht="36">
      <c r="A246" s="8"/>
      <c r="B246" s="5" t="s">
        <v>344</v>
      </c>
      <c r="C246" s="5" t="s">
        <v>419</v>
      </c>
      <c r="D246" s="5" t="s">
        <v>45</v>
      </c>
      <c r="E246" s="6">
        <v>104.48</v>
      </c>
      <c r="F246" s="6">
        <v>104.48</v>
      </c>
      <c r="G246" s="5" t="s">
        <v>31</v>
      </c>
      <c r="H246" s="5" t="s">
        <v>32</v>
      </c>
      <c r="I246" s="5" t="s">
        <v>407</v>
      </c>
      <c r="J246" s="5" t="s">
        <v>286</v>
      </c>
      <c r="K246" s="5" t="s">
        <v>195</v>
      </c>
      <c r="L246" s="6">
        <v>654248.21238938102</v>
      </c>
      <c r="M246" s="6">
        <v>654248.21238938102</v>
      </c>
      <c r="N246" s="29">
        <v>43983</v>
      </c>
      <c r="O246" s="5" t="s">
        <v>289</v>
      </c>
      <c r="P246" s="5" t="s">
        <v>395</v>
      </c>
      <c r="Q246" s="5">
        <v>18601194039</v>
      </c>
      <c r="R246" s="5" t="s">
        <v>291</v>
      </c>
      <c r="S246" s="5" t="s">
        <v>134</v>
      </c>
      <c r="T246" s="5"/>
    </row>
    <row r="247" spans="1:20" ht="36">
      <c r="A247" s="8"/>
      <c r="B247" s="5" t="s">
        <v>401</v>
      </c>
      <c r="C247" s="5" t="s">
        <v>409</v>
      </c>
      <c r="D247" s="5" t="s">
        <v>45</v>
      </c>
      <c r="E247" s="6">
        <v>88</v>
      </c>
      <c r="F247" s="6">
        <v>88</v>
      </c>
      <c r="G247" s="5" t="s">
        <v>31</v>
      </c>
      <c r="H247" s="5" t="s">
        <v>32</v>
      </c>
      <c r="I247" s="5" t="s">
        <v>407</v>
      </c>
      <c r="J247" s="5" t="s">
        <v>286</v>
      </c>
      <c r="K247" s="5" t="s">
        <v>410</v>
      </c>
      <c r="L247" s="6">
        <v>568495.57522123901</v>
      </c>
      <c r="M247" s="6">
        <v>568495.57522123901</v>
      </c>
      <c r="N247" s="29">
        <v>43983</v>
      </c>
      <c r="O247" s="5" t="s">
        <v>289</v>
      </c>
      <c r="P247" s="5" t="s">
        <v>395</v>
      </c>
      <c r="Q247" s="5">
        <v>18601194039</v>
      </c>
      <c r="R247" s="5" t="s">
        <v>291</v>
      </c>
      <c r="S247" s="5" t="s">
        <v>134</v>
      </c>
      <c r="T247" s="5"/>
    </row>
    <row r="248" spans="1:20" ht="36">
      <c r="A248" s="8"/>
      <c r="B248" s="5" t="s">
        <v>284</v>
      </c>
      <c r="C248" s="5" t="s">
        <v>381</v>
      </c>
      <c r="D248" s="5" t="s">
        <v>45</v>
      </c>
      <c r="E248" s="6">
        <v>78.66</v>
      </c>
      <c r="F248" s="6">
        <v>78.66</v>
      </c>
      <c r="G248" s="5" t="s">
        <v>31</v>
      </c>
      <c r="H248" s="5" t="s">
        <v>32</v>
      </c>
      <c r="I248" s="5" t="s">
        <v>407</v>
      </c>
      <c r="J248" s="5" t="s">
        <v>286</v>
      </c>
      <c r="K248" s="5" t="s">
        <v>346</v>
      </c>
      <c r="L248" s="6">
        <v>586121.41592920397</v>
      </c>
      <c r="M248" s="6">
        <v>586121.41592920397</v>
      </c>
      <c r="N248" s="29">
        <v>43983</v>
      </c>
      <c r="O248" s="5" t="s">
        <v>289</v>
      </c>
      <c r="P248" s="5" t="s">
        <v>395</v>
      </c>
      <c r="Q248" s="5">
        <v>18601194039</v>
      </c>
      <c r="R248" s="5" t="s">
        <v>291</v>
      </c>
      <c r="S248" s="5" t="s">
        <v>134</v>
      </c>
      <c r="T248" s="5"/>
    </row>
    <row r="249" spans="1:20" ht="36">
      <c r="A249" s="8"/>
      <c r="B249" s="5" t="s">
        <v>284</v>
      </c>
      <c r="C249" s="5" t="s">
        <v>420</v>
      </c>
      <c r="D249" s="5" t="s">
        <v>45</v>
      </c>
      <c r="E249" s="6">
        <v>25.76</v>
      </c>
      <c r="F249" s="6">
        <v>25.76</v>
      </c>
      <c r="G249" s="5" t="s">
        <v>31</v>
      </c>
      <c r="H249" s="5" t="s">
        <v>32</v>
      </c>
      <c r="I249" s="5" t="s">
        <v>407</v>
      </c>
      <c r="J249" s="5" t="s">
        <v>286</v>
      </c>
      <c r="K249" s="5" t="s">
        <v>346</v>
      </c>
      <c r="L249" s="6">
        <v>194225.84070796499</v>
      </c>
      <c r="M249" s="6">
        <v>194225.84070796499</v>
      </c>
      <c r="N249" s="29">
        <v>43983</v>
      </c>
      <c r="O249" s="5" t="s">
        <v>289</v>
      </c>
      <c r="P249" s="5" t="s">
        <v>395</v>
      </c>
      <c r="Q249" s="5">
        <v>18601194039</v>
      </c>
      <c r="R249" s="5" t="s">
        <v>291</v>
      </c>
      <c r="S249" s="5" t="s">
        <v>134</v>
      </c>
      <c r="T249" s="5"/>
    </row>
    <row r="250" spans="1:20" ht="36">
      <c r="A250" s="8"/>
      <c r="B250" s="5" t="s">
        <v>284</v>
      </c>
      <c r="C250" s="5" t="s">
        <v>421</v>
      </c>
      <c r="D250" s="5" t="s">
        <v>45</v>
      </c>
      <c r="E250" s="6">
        <v>7.45</v>
      </c>
      <c r="F250" s="6">
        <v>7.45</v>
      </c>
      <c r="G250" s="5" t="s">
        <v>31</v>
      </c>
      <c r="H250" s="5" t="s">
        <v>32</v>
      </c>
      <c r="I250" s="5" t="s">
        <v>407</v>
      </c>
      <c r="J250" s="5" t="s">
        <v>286</v>
      </c>
      <c r="K250" s="5" t="s">
        <v>346</v>
      </c>
      <c r="L250" s="6">
        <v>55446.460176991197</v>
      </c>
      <c r="M250" s="6">
        <v>55446.460176991197</v>
      </c>
      <c r="N250" s="29">
        <v>43983</v>
      </c>
      <c r="O250" s="5" t="s">
        <v>289</v>
      </c>
      <c r="P250" s="5" t="s">
        <v>395</v>
      </c>
      <c r="Q250" s="5">
        <v>18601194039</v>
      </c>
      <c r="R250" s="5" t="s">
        <v>291</v>
      </c>
      <c r="S250" s="5" t="s">
        <v>134</v>
      </c>
      <c r="T250" s="5"/>
    </row>
    <row r="251" spans="1:20" ht="36">
      <c r="A251" s="8"/>
      <c r="B251" s="5" t="s">
        <v>402</v>
      </c>
      <c r="C251" s="5">
        <v>64</v>
      </c>
      <c r="D251" s="5" t="s">
        <v>45</v>
      </c>
      <c r="E251" s="6">
        <v>28.68</v>
      </c>
      <c r="F251" s="6">
        <v>28.68</v>
      </c>
      <c r="G251" s="5" t="s">
        <v>31</v>
      </c>
      <c r="H251" s="5" t="s">
        <v>32</v>
      </c>
      <c r="I251" s="5" t="s">
        <v>407</v>
      </c>
      <c r="J251" s="5" t="s">
        <v>286</v>
      </c>
      <c r="K251" s="5" t="s">
        <v>410</v>
      </c>
      <c r="L251" s="6">
        <v>241115.044247788</v>
      </c>
      <c r="M251" s="6">
        <v>241115.044247788</v>
      </c>
      <c r="N251" s="29">
        <v>43983</v>
      </c>
      <c r="O251" s="5" t="s">
        <v>289</v>
      </c>
      <c r="P251" s="5" t="s">
        <v>395</v>
      </c>
      <c r="Q251" s="5">
        <v>18601194039</v>
      </c>
      <c r="R251" s="5" t="s">
        <v>291</v>
      </c>
      <c r="S251" s="5" t="s">
        <v>134</v>
      </c>
      <c r="T251" s="5"/>
    </row>
    <row r="252" spans="1:20" ht="36">
      <c r="A252" s="8"/>
      <c r="B252" s="5" t="s">
        <v>402</v>
      </c>
      <c r="C252" s="5">
        <v>72</v>
      </c>
      <c r="D252" s="5" t="s">
        <v>45</v>
      </c>
      <c r="E252" s="6">
        <v>35.25</v>
      </c>
      <c r="F252" s="6">
        <v>35.25</v>
      </c>
      <c r="G252" s="5" t="s">
        <v>31</v>
      </c>
      <c r="H252" s="5" t="s">
        <v>32</v>
      </c>
      <c r="I252" s="5" t="s">
        <v>407</v>
      </c>
      <c r="J252" s="5" t="s">
        <v>286</v>
      </c>
      <c r="K252" s="5" t="s">
        <v>410</v>
      </c>
      <c r="L252" s="6">
        <v>305707.96460176999</v>
      </c>
      <c r="M252" s="6">
        <v>305707.96460176999</v>
      </c>
      <c r="N252" s="29">
        <v>43983</v>
      </c>
      <c r="O252" s="5" t="s">
        <v>289</v>
      </c>
      <c r="P252" s="5" t="s">
        <v>395</v>
      </c>
      <c r="Q252" s="5">
        <v>18601194039</v>
      </c>
      <c r="R252" s="5" t="s">
        <v>291</v>
      </c>
      <c r="S252" s="5" t="s">
        <v>134</v>
      </c>
      <c r="T252" s="5"/>
    </row>
    <row r="253" spans="1:20" ht="36">
      <c r="A253" s="8"/>
      <c r="B253" s="5" t="s">
        <v>284</v>
      </c>
      <c r="C253" s="5" t="s">
        <v>422</v>
      </c>
      <c r="D253" s="5" t="s">
        <v>45</v>
      </c>
      <c r="E253" s="6">
        <v>20.28</v>
      </c>
      <c r="F253" s="6">
        <v>20.28</v>
      </c>
      <c r="G253" s="5" t="s">
        <v>31</v>
      </c>
      <c r="H253" s="5" t="s">
        <v>32</v>
      </c>
      <c r="I253" s="5" t="s">
        <v>407</v>
      </c>
      <c r="J253" s="5" t="s">
        <v>286</v>
      </c>
      <c r="K253" s="5" t="s">
        <v>346</v>
      </c>
      <c r="L253" s="6">
        <v>161881.06194690301</v>
      </c>
      <c r="M253" s="6">
        <v>161881.06194690301</v>
      </c>
      <c r="N253" s="29">
        <v>43983</v>
      </c>
      <c r="O253" s="5" t="s">
        <v>289</v>
      </c>
      <c r="P253" s="5" t="s">
        <v>395</v>
      </c>
      <c r="Q253" s="5">
        <v>18601194039</v>
      </c>
      <c r="R253" s="5" t="s">
        <v>291</v>
      </c>
      <c r="S253" s="5" t="s">
        <v>134</v>
      </c>
      <c r="T253" s="5"/>
    </row>
    <row r="254" spans="1:20" ht="36">
      <c r="A254" s="8"/>
      <c r="B254" s="5" t="s">
        <v>284</v>
      </c>
      <c r="C254" s="5" t="s">
        <v>379</v>
      </c>
      <c r="D254" s="5" t="s">
        <v>45</v>
      </c>
      <c r="E254" s="6">
        <v>12.72</v>
      </c>
      <c r="F254" s="6">
        <v>12.72</v>
      </c>
      <c r="G254" s="5" t="s">
        <v>31</v>
      </c>
      <c r="H254" s="5" t="s">
        <v>32</v>
      </c>
      <c r="I254" s="5" t="s">
        <v>407</v>
      </c>
      <c r="J254" s="5" t="s">
        <v>286</v>
      </c>
      <c r="K254" s="5" t="s">
        <v>410</v>
      </c>
      <c r="L254" s="6">
        <v>100071.50442477901</v>
      </c>
      <c r="M254" s="6">
        <v>100071.50442477901</v>
      </c>
      <c r="N254" s="29">
        <v>43983</v>
      </c>
      <c r="O254" s="5" t="s">
        <v>289</v>
      </c>
      <c r="P254" s="5" t="s">
        <v>395</v>
      </c>
      <c r="Q254" s="5">
        <v>18601194039</v>
      </c>
      <c r="R254" s="5" t="s">
        <v>291</v>
      </c>
      <c r="S254" s="5" t="s">
        <v>134</v>
      </c>
      <c r="T254" s="5"/>
    </row>
    <row r="255" spans="1:20" ht="36">
      <c r="A255" s="8"/>
      <c r="B255" s="5" t="s">
        <v>284</v>
      </c>
      <c r="C255" s="5" t="s">
        <v>423</v>
      </c>
      <c r="D255" s="5" t="s">
        <v>45</v>
      </c>
      <c r="E255" s="6">
        <v>2.88</v>
      </c>
      <c r="F255" s="6">
        <v>2.88</v>
      </c>
      <c r="G255" s="5" t="s">
        <v>31</v>
      </c>
      <c r="H255" s="5" t="s">
        <v>32</v>
      </c>
      <c r="I255" s="5" t="s">
        <v>407</v>
      </c>
      <c r="J255" s="5" t="s">
        <v>286</v>
      </c>
      <c r="K255" s="5" t="s">
        <v>410</v>
      </c>
      <c r="L255" s="6">
        <v>22275.3982300885</v>
      </c>
      <c r="M255" s="6">
        <v>22275.3982300885</v>
      </c>
      <c r="N255" s="29">
        <v>43983</v>
      </c>
      <c r="O255" s="5" t="s">
        <v>289</v>
      </c>
      <c r="P255" s="5" t="s">
        <v>395</v>
      </c>
      <c r="Q255" s="5">
        <v>18601194039</v>
      </c>
      <c r="R255" s="5" t="s">
        <v>291</v>
      </c>
      <c r="S255" s="5" t="s">
        <v>134</v>
      </c>
      <c r="T255" s="5"/>
    </row>
    <row r="256" spans="1:20" ht="36">
      <c r="A256" s="8"/>
      <c r="B256" s="5" t="s">
        <v>284</v>
      </c>
      <c r="C256" s="5" t="s">
        <v>424</v>
      </c>
      <c r="D256" s="5" t="s">
        <v>45</v>
      </c>
      <c r="E256" s="6">
        <v>22.03</v>
      </c>
      <c r="F256" s="6">
        <v>22.03</v>
      </c>
      <c r="G256" s="5" t="s">
        <v>31</v>
      </c>
      <c r="H256" s="5" t="s">
        <v>32</v>
      </c>
      <c r="I256" s="5" t="s">
        <v>407</v>
      </c>
      <c r="J256" s="5" t="s">
        <v>286</v>
      </c>
      <c r="K256" s="5" t="s">
        <v>346</v>
      </c>
      <c r="L256" s="6">
        <v>170586.28318584099</v>
      </c>
      <c r="M256" s="6">
        <v>170586.28318584099</v>
      </c>
      <c r="N256" s="29">
        <v>43983</v>
      </c>
      <c r="O256" s="5" t="s">
        <v>289</v>
      </c>
      <c r="P256" s="5" t="s">
        <v>395</v>
      </c>
      <c r="Q256" s="5">
        <v>18601194039</v>
      </c>
      <c r="R256" s="5" t="s">
        <v>291</v>
      </c>
      <c r="S256" s="5" t="s">
        <v>134</v>
      </c>
      <c r="T256" s="5"/>
    </row>
    <row r="257" spans="1:20" ht="36">
      <c r="A257" s="8"/>
      <c r="B257" s="5" t="s">
        <v>284</v>
      </c>
      <c r="C257" s="5" t="s">
        <v>425</v>
      </c>
      <c r="D257" s="5" t="s">
        <v>45</v>
      </c>
      <c r="E257" s="6">
        <v>29.54</v>
      </c>
      <c r="F257" s="6">
        <v>29.54</v>
      </c>
      <c r="G257" s="5" t="s">
        <v>31</v>
      </c>
      <c r="H257" s="5" t="s">
        <v>32</v>
      </c>
      <c r="I257" s="5" t="s">
        <v>407</v>
      </c>
      <c r="J257" s="5" t="s">
        <v>286</v>
      </c>
      <c r="K257" s="5" t="s">
        <v>410</v>
      </c>
      <c r="L257" s="6">
        <v>227170.442477876</v>
      </c>
      <c r="M257" s="6">
        <v>227170.442477876</v>
      </c>
      <c r="N257" s="29">
        <v>43983</v>
      </c>
      <c r="O257" s="5" t="s">
        <v>289</v>
      </c>
      <c r="P257" s="5" t="s">
        <v>395</v>
      </c>
      <c r="Q257" s="5">
        <v>18601194039</v>
      </c>
      <c r="R257" s="5" t="s">
        <v>291</v>
      </c>
      <c r="S257" s="5" t="s">
        <v>134</v>
      </c>
      <c r="T257" s="5"/>
    </row>
    <row r="258" spans="1:20" ht="36">
      <c r="A258" s="8"/>
      <c r="B258" s="5" t="s">
        <v>284</v>
      </c>
      <c r="C258" s="5" t="s">
        <v>426</v>
      </c>
      <c r="D258" s="5" t="s">
        <v>45</v>
      </c>
      <c r="E258" s="6">
        <v>32.409999999999997</v>
      </c>
      <c r="F258" s="6">
        <v>32.409999999999997</v>
      </c>
      <c r="G258" s="5" t="s">
        <v>31</v>
      </c>
      <c r="H258" s="5" t="s">
        <v>32</v>
      </c>
      <c r="I258" s="5" t="s">
        <v>407</v>
      </c>
      <c r="J258" s="5" t="s">
        <v>286</v>
      </c>
      <c r="K258" s="5" t="s">
        <v>410</v>
      </c>
      <c r="L258" s="6">
        <v>251822.83185840701</v>
      </c>
      <c r="M258" s="6">
        <v>251822.83185840701</v>
      </c>
      <c r="N258" s="29">
        <v>43983</v>
      </c>
      <c r="O258" s="5" t="s">
        <v>289</v>
      </c>
      <c r="P258" s="5" t="s">
        <v>395</v>
      </c>
      <c r="Q258" s="5">
        <v>18601194039</v>
      </c>
      <c r="R258" s="5" t="s">
        <v>291</v>
      </c>
      <c r="S258" s="5" t="s">
        <v>134</v>
      </c>
      <c r="T258" s="5"/>
    </row>
    <row r="259" spans="1:20" ht="24">
      <c r="A259" s="8"/>
      <c r="B259" s="5" t="s">
        <v>427</v>
      </c>
      <c r="C259" s="5" t="s">
        <v>428</v>
      </c>
      <c r="D259" s="5" t="s">
        <v>45</v>
      </c>
      <c r="E259" s="6">
        <v>3.6930000000000001</v>
      </c>
      <c r="F259" s="6"/>
      <c r="G259" s="5" t="s">
        <v>114</v>
      </c>
      <c r="H259" s="5" t="s">
        <v>32</v>
      </c>
      <c r="I259" s="5"/>
      <c r="J259" s="5"/>
      <c r="K259" s="5" t="s">
        <v>115</v>
      </c>
      <c r="L259" s="6">
        <v>26220.3</v>
      </c>
      <c r="M259" s="6">
        <v>7866.09</v>
      </c>
      <c r="N259" s="36">
        <v>43556</v>
      </c>
      <c r="O259" s="5" t="s">
        <v>116</v>
      </c>
      <c r="P259" s="5" t="s">
        <v>117</v>
      </c>
      <c r="Q259" s="5">
        <v>13910285124</v>
      </c>
      <c r="R259" s="5" t="s">
        <v>118</v>
      </c>
      <c r="S259" s="5" t="s">
        <v>119</v>
      </c>
      <c r="T259" s="5" t="s">
        <v>120</v>
      </c>
    </row>
    <row r="260" spans="1:20" ht="24">
      <c r="A260" s="8"/>
      <c r="B260" s="5" t="s">
        <v>427</v>
      </c>
      <c r="C260" s="5" t="s">
        <v>429</v>
      </c>
      <c r="D260" s="5" t="s">
        <v>45</v>
      </c>
      <c r="E260" s="6">
        <v>1.4999999999999999E-2</v>
      </c>
      <c r="F260" s="6"/>
      <c r="G260" s="5" t="s">
        <v>114</v>
      </c>
      <c r="H260" s="5" t="s">
        <v>32</v>
      </c>
      <c r="I260" s="5"/>
      <c r="J260" s="5"/>
      <c r="K260" s="5" t="s">
        <v>115</v>
      </c>
      <c r="L260" s="6">
        <v>106.5</v>
      </c>
      <c r="M260" s="6">
        <v>31.95</v>
      </c>
      <c r="N260" s="36">
        <v>43556</v>
      </c>
      <c r="O260" s="5" t="s">
        <v>116</v>
      </c>
      <c r="P260" s="5" t="s">
        <v>117</v>
      </c>
      <c r="Q260" s="5">
        <v>13910285124</v>
      </c>
      <c r="R260" s="5" t="s">
        <v>118</v>
      </c>
      <c r="S260" s="5" t="s">
        <v>119</v>
      </c>
      <c r="T260" s="5" t="s">
        <v>120</v>
      </c>
    </row>
    <row r="261" spans="1:20" ht="24">
      <c r="A261" s="8"/>
      <c r="B261" s="5" t="s">
        <v>430</v>
      </c>
      <c r="C261" s="5" t="s">
        <v>431</v>
      </c>
      <c r="D261" s="5" t="s">
        <v>45</v>
      </c>
      <c r="E261" s="6">
        <v>3.1720000000000002</v>
      </c>
      <c r="F261" s="6"/>
      <c r="G261" s="5" t="s">
        <v>114</v>
      </c>
      <c r="H261" s="5" t="s">
        <v>32</v>
      </c>
      <c r="I261" s="5"/>
      <c r="J261" s="5"/>
      <c r="K261" s="5" t="s">
        <v>115</v>
      </c>
      <c r="L261" s="6">
        <v>22204</v>
      </c>
      <c r="M261" s="6">
        <v>6661.2</v>
      </c>
      <c r="N261" s="36">
        <v>43556</v>
      </c>
      <c r="O261" s="5" t="s">
        <v>116</v>
      </c>
      <c r="P261" s="5" t="s">
        <v>117</v>
      </c>
      <c r="Q261" s="5">
        <v>13910285124</v>
      </c>
      <c r="R261" s="5" t="s">
        <v>118</v>
      </c>
      <c r="S261" s="5" t="s">
        <v>119</v>
      </c>
      <c r="T261" s="5" t="s">
        <v>120</v>
      </c>
    </row>
    <row r="262" spans="1:20" ht="24">
      <c r="A262" s="8"/>
      <c r="B262" s="5" t="s">
        <v>430</v>
      </c>
      <c r="C262" s="5" t="s">
        <v>432</v>
      </c>
      <c r="D262" s="5" t="s">
        <v>45</v>
      </c>
      <c r="E262" s="6">
        <v>2.1139999999999999</v>
      </c>
      <c r="F262" s="6"/>
      <c r="G262" s="5" t="s">
        <v>114</v>
      </c>
      <c r="H262" s="5" t="s">
        <v>32</v>
      </c>
      <c r="I262" s="5"/>
      <c r="J262" s="5"/>
      <c r="K262" s="5" t="s">
        <v>115</v>
      </c>
      <c r="L262" s="6">
        <v>14798</v>
      </c>
      <c r="M262" s="6">
        <v>4439.3999999999996</v>
      </c>
      <c r="N262" s="36">
        <v>43556</v>
      </c>
      <c r="O262" s="5" t="s">
        <v>116</v>
      </c>
      <c r="P262" s="5" t="s">
        <v>117</v>
      </c>
      <c r="Q262" s="5">
        <v>13910285124</v>
      </c>
      <c r="R262" s="5" t="s">
        <v>118</v>
      </c>
      <c r="S262" s="5" t="s">
        <v>119</v>
      </c>
      <c r="T262" s="5" t="s">
        <v>120</v>
      </c>
    </row>
    <row r="263" spans="1:20" ht="24">
      <c r="A263" s="8"/>
      <c r="B263" s="5" t="s">
        <v>246</v>
      </c>
      <c r="C263" s="5" t="s">
        <v>433</v>
      </c>
      <c r="D263" s="5" t="s">
        <v>45</v>
      </c>
      <c r="E263" s="6">
        <v>5.4740000000000002</v>
      </c>
      <c r="F263" s="6"/>
      <c r="G263" s="5" t="s">
        <v>114</v>
      </c>
      <c r="H263" s="5" t="s">
        <v>32</v>
      </c>
      <c r="I263" s="5"/>
      <c r="J263" s="5"/>
      <c r="K263" s="5" t="s">
        <v>115</v>
      </c>
      <c r="L263" s="6">
        <v>38865.4</v>
      </c>
      <c r="M263" s="6">
        <v>11659.62</v>
      </c>
      <c r="N263" s="36">
        <v>43556</v>
      </c>
      <c r="O263" s="5" t="s">
        <v>116</v>
      </c>
      <c r="P263" s="5" t="s">
        <v>117</v>
      </c>
      <c r="Q263" s="5">
        <v>13910285124</v>
      </c>
      <c r="R263" s="5" t="s">
        <v>118</v>
      </c>
      <c r="S263" s="5" t="s">
        <v>119</v>
      </c>
      <c r="T263" s="5" t="s">
        <v>120</v>
      </c>
    </row>
    <row r="264" spans="1:20" ht="24">
      <c r="A264" s="8"/>
      <c r="B264" s="5" t="s">
        <v>246</v>
      </c>
      <c r="C264" s="5" t="s">
        <v>434</v>
      </c>
      <c r="D264" s="5" t="s">
        <v>45</v>
      </c>
      <c r="E264" s="6">
        <v>5.4740000000000002</v>
      </c>
      <c r="F264" s="6"/>
      <c r="G264" s="5" t="s">
        <v>114</v>
      </c>
      <c r="H264" s="5" t="s">
        <v>32</v>
      </c>
      <c r="I264" s="5"/>
      <c r="J264" s="5"/>
      <c r="K264" s="5" t="s">
        <v>115</v>
      </c>
      <c r="L264" s="6">
        <v>38865.4</v>
      </c>
      <c r="M264" s="6">
        <v>11659.62</v>
      </c>
      <c r="N264" s="36">
        <v>43556</v>
      </c>
      <c r="O264" s="5" t="s">
        <v>116</v>
      </c>
      <c r="P264" s="5" t="s">
        <v>117</v>
      </c>
      <c r="Q264" s="5">
        <v>13910285124</v>
      </c>
      <c r="R264" s="5" t="s">
        <v>118</v>
      </c>
      <c r="S264" s="5" t="s">
        <v>119</v>
      </c>
      <c r="T264" s="5" t="s">
        <v>120</v>
      </c>
    </row>
    <row r="265" spans="1:20" ht="24">
      <c r="A265" s="8"/>
      <c r="B265" s="5" t="s">
        <v>172</v>
      </c>
      <c r="C265" s="5" t="s">
        <v>435</v>
      </c>
      <c r="D265" s="5" t="s">
        <v>45</v>
      </c>
      <c r="E265" s="6">
        <v>3.4369999999999998</v>
      </c>
      <c r="F265" s="6"/>
      <c r="G265" s="5" t="s">
        <v>114</v>
      </c>
      <c r="H265" s="5" t="s">
        <v>32</v>
      </c>
      <c r="I265" s="5"/>
      <c r="J265" s="5"/>
      <c r="K265" s="5" t="s">
        <v>115</v>
      </c>
      <c r="L265" s="6">
        <v>24402.7</v>
      </c>
      <c r="M265" s="6">
        <v>7320.81</v>
      </c>
      <c r="N265" s="36">
        <v>43556</v>
      </c>
      <c r="O265" s="5" t="s">
        <v>116</v>
      </c>
      <c r="P265" s="5" t="s">
        <v>117</v>
      </c>
      <c r="Q265" s="5">
        <v>13910285124</v>
      </c>
      <c r="R265" s="5" t="s">
        <v>118</v>
      </c>
      <c r="S265" s="5" t="s">
        <v>119</v>
      </c>
      <c r="T265" s="5" t="s">
        <v>120</v>
      </c>
    </row>
    <row r="266" spans="1:20" ht="24">
      <c r="A266" s="8"/>
      <c r="B266" s="5" t="s">
        <v>436</v>
      </c>
      <c r="C266" s="5" t="s">
        <v>437</v>
      </c>
      <c r="D266" s="5" t="s">
        <v>45</v>
      </c>
      <c r="E266" s="6">
        <v>9.4510000000000005</v>
      </c>
      <c r="F266" s="6"/>
      <c r="G266" s="5" t="s">
        <v>114</v>
      </c>
      <c r="H266" s="5" t="s">
        <v>32</v>
      </c>
      <c r="I266" s="5"/>
      <c r="J266" s="5"/>
      <c r="K266" s="5" t="s">
        <v>115</v>
      </c>
      <c r="L266" s="6">
        <v>67102.100000000006</v>
      </c>
      <c r="M266" s="6">
        <v>20130.63</v>
      </c>
      <c r="N266" s="36">
        <v>43556</v>
      </c>
      <c r="O266" s="5" t="s">
        <v>116</v>
      </c>
      <c r="P266" s="5" t="s">
        <v>117</v>
      </c>
      <c r="Q266" s="5">
        <v>13910285124</v>
      </c>
      <c r="R266" s="5" t="s">
        <v>118</v>
      </c>
      <c r="S266" s="5" t="s">
        <v>119</v>
      </c>
      <c r="T266" s="5" t="s">
        <v>120</v>
      </c>
    </row>
    <row r="267" spans="1:20" ht="24">
      <c r="A267" s="8"/>
      <c r="B267" s="5" t="s">
        <v>89</v>
      </c>
      <c r="C267" s="5" t="s">
        <v>435</v>
      </c>
      <c r="D267" s="5" t="s">
        <v>45</v>
      </c>
      <c r="E267" s="6">
        <v>22.37</v>
      </c>
      <c r="F267" s="6"/>
      <c r="G267" s="5" t="s">
        <v>114</v>
      </c>
      <c r="H267" s="5" t="s">
        <v>32</v>
      </c>
      <c r="I267" s="5"/>
      <c r="J267" s="5"/>
      <c r="K267" s="5" t="s">
        <v>438</v>
      </c>
      <c r="L267" s="6">
        <v>47424.4</v>
      </c>
      <c r="M267" s="6">
        <v>14227.32</v>
      </c>
      <c r="N267" s="36">
        <v>43344</v>
      </c>
      <c r="O267" s="5" t="s">
        <v>116</v>
      </c>
      <c r="P267" s="5" t="s">
        <v>117</v>
      </c>
      <c r="Q267" s="5">
        <v>13910285124</v>
      </c>
      <c r="R267" s="5" t="s">
        <v>118</v>
      </c>
      <c r="S267" s="5" t="s">
        <v>119</v>
      </c>
      <c r="T267" s="5" t="s">
        <v>438</v>
      </c>
    </row>
    <row r="268" spans="1:20" ht="24">
      <c r="A268" s="8"/>
      <c r="B268" s="5" t="s">
        <v>172</v>
      </c>
      <c r="C268" s="5" t="s">
        <v>435</v>
      </c>
      <c r="D268" s="5" t="s">
        <v>45</v>
      </c>
      <c r="E268" s="6">
        <v>0.59599999999999997</v>
      </c>
      <c r="F268" s="6"/>
      <c r="G268" s="5" t="s">
        <v>114</v>
      </c>
      <c r="H268" s="5" t="s">
        <v>32</v>
      </c>
      <c r="I268" s="5"/>
      <c r="J268" s="5"/>
      <c r="K268" s="5" t="s">
        <v>438</v>
      </c>
      <c r="L268" s="6">
        <v>1263.52</v>
      </c>
      <c r="M268" s="6">
        <v>379.05599999999998</v>
      </c>
      <c r="N268" s="36">
        <v>43344</v>
      </c>
      <c r="O268" s="5" t="s">
        <v>116</v>
      </c>
      <c r="P268" s="5" t="s">
        <v>117</v>
      </c>
      <c r="Q268" s="5">
        <v>13910285124</v>
      </c>
      <c r="R268" s="5" t="s">
        <v>118</v>
      </c>
      <c r="S268" s="5" t="s">
        <v>119</v>
      </c>
      <c r="T268" s="5" t="s">
        <v>438</v>
      </c>
    </row>
    <row r="269" spans="1:20" ht="24">
      <c r="A269" s="8"/>
      <c r="B269" s="5" t="s">
        <v>89</v>
      </c>
      <c r="C269" s="5" t="s">
        <v>439</v>
      </c>
      <c r="D269" s="5" t="s">
        <v>45</v>
      </c>
      <c r="E269" s="6">
        <v>1</v>
      </c>
      <c r="F269" s="6"/>
      <c r="G269" s="5" t="s">
        <v>31</v>
      </c>
      <c r="H269" s="5" t="s">
        <v>32</v>
      </c>
      <c r="I269" s="5"/>
      <c r="J269" s="5"/>
      <c r="K269" s="5" t="s">
        <v>149</v>
      </c>
      <c r="L269" s="6">
        <v>112904</v>
      </c>
      <c r="M269" s="6"/>
      <c r="N269" s="5">
        <v>2021.08</v>
      </c>
      <c r="O269" s="5" t="s">
        <v>440</v>
      </c>
      <c r="P269" s="5" t="s">
        <v>441</v>
      </c>
      <c r="Q269" s="5">
        <v>13126862881</v>
      </c>
      <c r="R269" s="5" t="s">
        <v>442</v>
      </c>
      <c r="S269" s="5" t="s">
        <v>119</v>
      </c>
      <c r="T269" s="5"/>
    </row>
    <row r="270" spans="1:20" ht="24">
      <c r="A270" s="8"/>
      <c r="B270" s="5" t="s">
        <v>443</v>
      </c>
      <c r="C270" s="5" t="s">
        <v>444</v>
      </c>
      <c r="D270" s="5" t="s">
        <v>45</v>
      </c>
      <c r="E270" s="6">
        <v>39</v>
      </c>
      <c r="F270" s="6"/>
      <c r="G270" s="5" t="s">
        <v>31</v>
      </c>
      <c r="H270" s="5" t="s">
        <v>32</v>
      </c>
      <c r="I270" s="5"/>
      <c r="J270" s="5"/>
      <c r="K270" s="5" t="s">
        <v>243</v>
      </c>
      <c r="L270" s="6">
        <v>325650</v>
      </c>
      <c r="M270" s="6">
        <v>325650</v>
      </c>
      <c r="N270" s="5" t="s">
        <v>445</v>
      </c>
      <c r="O270" s="5" t="s">
        <v>60</v>
      </c>
      <c r="P270" s="5" t="s">
        <v>61</v>
      </c>
      <c r="Q270" s="5">
        <v>18631369850</v>
      </c>
      <c r="R270" s="5" t="s">
        <v>62</v>
      </c>
      <c r="S270" s="5" t="s">
        <v>63</v>
      </c>
      <c r="T270" s="5"/>
    </row>
    <row r="271" spans="1:20" ht="24">
      <c r="A271" s="8"/>
      <c r="B271" s="5" t="s">
        <v>443</v>
      </c>
      <c r="C271" s="5" t="s">
        <v>444</v>
      </c>
      <c r="D271" s="5" t="s">
        <v>45</v>
      </c>
      <c r="E271" s="6">
        <v>39</v>
      </c>
      <c r="F271" s="6"/>
      <c r="G271" s="5" t="s">
        <v>31</v>
      </c>
      <c r="H271" s="5" t="s">
        <v>32</v>
      </c>
      <c r="I271" s="5"/>
      <c r="J271" s="5"/>
      <c r="K271" s="5" t="s">
        <v>243</v>
      </c>
      <c r="L271" s="6">
        <v>325650</v>
      </c>
      <c r="M271" s="6">
        <v>325650</v>
      </c>
      <c r="N271" s="29">
        <v>44348</v>
      </c>
      <c r="O271" s="5" t="s">
        <v>60</v>
      </c>
      <c r="P271" s="5" t="s">
        <v>61</v>
      </c>
      <c r="Q271" s="5">
        <v>18631369850</v>
      </c>
      <c r="R271" s="5" t="s">
        <v>62</v>
      </c>
      <c r="S271" s="5" t="s">
        <v>63</v>
      </c>
      <c r="T271" s="5"/>
    </row>
    <row r="272" spans="1:20" ht="36">
      <c r="A272" s="8"/>
      <c r="B272" s="5" t="s">
        <v>446</v>
      </c>
      <c r="C272" s="5" t="s">
        <v>447</v>
      </c>
      <c r="D272" s="5" t="s">
        <v>45</v>
      </c>
      <c r="E272" s="6">
        <v>2.46</v>
      </c>
      <c r="F272" s="6"/>
      <c r="G272" s="5" t="s">
        <v>114</v>
      </c>
      <c r="H272" s="5" t="s">
        <v>32</v>
      </c>
      <c r="I272" s="5"/>
      <c r="J272" s="5"/>
      <c r="K272" s="5" t="s">
        <v>448</v>
      </c>
      <c r="L272" s="6">
        <v>23985</v>
      </c>
      <c r="M272" s="6">
        <v>23985</v>
      </c>
      <c r="N272" s="5">
        <v>2021.07</v>
      </c>
      <c r="O272" s="5" t="s">
        <v>75</v>
      </c>
      <c r="P272" s="5" t="s">
        <v>76</v>
      </c>
      <c r="Q272" s="5">
        <v>13269819378</v>
      </c>
      <c r="R272" s="5" t="s">
        <v>77</v>
      </c>
      <c r="S272" s="5" t="s">
        <v>78</v>
      </c>
      <c r="T272" s="5"/>
    </row>
    <row r="273" spans="1:20" ht="36">
      <c r="A273" s="8"/>
      <c r="B273" s="5" t="s">
        <v>446</v>
      </c>
      <c r="C273" s="5" t="s">
        <v>449</v>
      </c>
      <c r="D273" s="5" t="s">
        <v>45</v>
      </c>
      <c r="E273" s="6">
        <v>1.0900000000000001</v>
      </c>
      <c r="F273" s="6"/>
      <c r="G273" s="5" t="s">
        <v>114</v>
      </c>
      <c r="H273" s="5" t="s">
        <v>32</v>
      </c>
      <c r="I273" s="5"/>
      <c r="J273" s="5"/>
      <c r="K273" s="5" t="s">
        <v>448</v>
      </c>
      <c r="L273" s="6">
        <v>10627.5</v>
      </c>
      <c r="M273" s="6">
        <v>10627.5</v>
      </c>
      <c r="N273" s="5">
        <v>2021.07</v>
      </c>
      <c r="O273" s="5" t="s">
        <v>75</v>
      </c>
      <c r="P273" s="5" t="s">
        <v>76</v>
      </c>
      <c r="Q273" s="5">
        <v>13269819378</v>
      </c>
      <c r="R273" s="5" t="s">
        <v>77</v>
      </c>
      <c r="S273" s="5" t="s">
        <v>78</v>
      </c>
      <c r="T273" s="5"/>
    </row>
    <row r="274" spans="1:20" ht="36">
      <c r="A274" s="8"/>
      <c r="B274" s="5" t="s">
        <v>450</v>
      </c>
      <c r="C274" s="5" t="s">
        <v>451</v>
      </c>
      <c r="D274" s="5" t="s">
        <v>154</v>
      </c>
      <c r="E274" s="6">
        <v>410</v>
      </c>
      <c r="F274" s="6"/>
      <c r="G274" s="5" t="s">
        <v>114</v>
      </c>
      <c r="H274" s="5" t="s">
        <v>32</v>
      </c>
      <c r="I274" s="5"/>
      <c r="J274" s="5"/>
      <c r="K274" s="5" t="s">
        <v>448</v>
      </c>
      <c r="L274" s="6">
        <v>9840</v>
      </c>
      <c r="M274" s="6">
        <v>9840</v>
      </c>
      <c r="N274" s="5">
        <v>2021.07</v>
      </c>
      <c r="O274" s="5" t="s">
        <v>75</v>
      </c>
      <c r="P274" s="5" t="s">
        <v>76</v>
      </c>
      <c r="Q274" s="5">
        <v>13269819378</v>
      </c>
      <c r="R274" s="5" t="s">
        <v>77</v>
      </c>
      <c r="S274" s="5" t="s">
        <v>78</v>
      </c>
      <c r="T274" s="5"/>
    </row>
    <row r="275" spans="1:20" ht="36">
      <c r="A275" s="8"/>
      <c r="B275" s="5" t="s">
        <v>452</v>
      </c>
      <c r="C275" s="5" t="s">
        <v>453</v>
      </c>
      <c r="D275" s="5" t="s">
        <v>154</v>
      </c>
      <c r="E275" s="6">
        <v>290</v>
      </c>
      <c r="F275" s="6"/>
      <c r="G275" s="5" t="s">
        <v>114</v>
      </c>
      <c r="H275" s="5" t="s">
        <v>32</v>
      </c>
      <c r="I275" s="5"/>
      <c r="J275" s="5"/>
      <c r="K275" s="5" t="s">
        <v>448</v>
      </c>
      <c r="L275" s="6">
        <v>13050</v>
      </c>
      <c r="M275" s="6">
        <v>13050</v>
      </c>
      <c r="N275" s="5">
        <v>2021.07</v>
      </c>
      <c r="O275" s="5" t="s">
        <v>75</v>
      </c>
      <c r="P275" s="5" t="s">
        <v>76</v>
      </c>
      <c r="Q275" s="5">
        <v>13269819378</v>
      </c>
      <c r="R275" s="5" t="s">
        <v>77</v>
      </c>
      <c r="S275" s="5" t="s">
        <v>78</v>
      </c>
      <c r="T275" s="5"/>
    </row>
    <row r="276" spans="1:20" ht="36">
      <c r="A276" s="8"/>
      <c r="B276" s="5" t="s">
        <v>454</v>
      </c>
      <c r="C276" s="5" t="s">
        <v>455</v>
      </c>
      <c r="D276" s="5" t="s">
        <v>154</v>
      </c>
      <c r="E276" s="6">
        <v>170</v>
      </c>
      <c r="F276" s="6"/>
      <c r="G276" s="5" t="s">
        <v>114</v>
      </c>
      <c r="H276" s="5" t="s">
        <v>32</v>
      </c>
      <c r="I276" s="5"/>
      <c r="J276" s="5"/>
      <c r="K276" s="5" t="s">
        <v>448</v>
      </c>
      <c r="L276" s="6">
        <v>4590</v>
      </c>
      <c r="M276" s="6">
        <v>4590</v>
      </c>
      <c r="N276" s="5">
        <v>2021.07</v>
      </c>
      <c r="O276" s="5" t="s">
        <v>75</v>
      </c>
      <c r="P276" s="5" t="s">
        <v>76</v>
      </c>
      <c r="Q276" s="5">
        <v>13269819378</v>
      </c>
      <c r="R276" s="5" t="s">
        <v>77</v>
      </c>
      <c r="S276" s="5" t="s">
        <v>78</v>
      </c>
      <c r="T276" s="5"/>
    </row>
    <row r="277" spans="1:20" ht="36">
      <c r="A277" s="8"/>
      <c r="B277" s="5" t="s">
        <v>456</v>
      </c>
      <c r="C277" s="5" t="s">
        <v>451</v>
      </c>
      <c r="D277" s="5" t="s">
        <v>154</v>
      </c>
      <c r="E277" s="6">
        <v>200</v>
      </c>
      <c r="F277" s="6"/>
      <c r="G277" s="5" t="s">
        <v>114</v>
      </c>
      <c r="H277" s="5" t="s">
        <v>32</v>
      </c>
      <c r="I277" s="5"/>
      <c r="J277" s="5"/>
      <c r="K277" s="5" t="s">
        <v>448</v>
      </c>
      <c r="L277" s="6">
        <v>4800</v>
      </c>
      <c r="M277" s="6">
        <v>4800</v>
      </c>
      <c r="N277" s="5">
        <v>2021.07</v>
      </c>
      <c r="O277" s="5" t="s">
        <v>75</v>
      </c>
      <c r="P277" s="5" t="s">
        <v>76</v>
      </c>
      <c r="Q277" s="5">
        <v>13269819378</v>
      </c>
      <c r="R277" s="5" t="s">
        <v>77</v>
      </c>
      <c r="S277" s="5" t="s">
        <v>78</v>
      </c>
      <c r="T277" s="5"/>
    </row>
    <row r="278" spans="1:20" ht="36">
      <c r="A278" s="8"/>
      <c r="B278" s="5" t="s">
        <v>452</v>
      </c>
      <c r="C278" s="5" t="s">
        <v>453</v>
      </c>
      <c r="D278" s="5" t="s">
        <v>154</v>
      </c>
      <c r="E278" s="6">
        <v>200</v>
      </c>
      <c r="F278" s="6"/>
      <c r="G278" s="5" t="s">
        <v>114</v>
      </c>
      <c r="H278" s="5" t="s">
        <v>32</v>
      </c>
      <c r="I278" s="5"/>
      <c r="J278" s="5"/>
      <c r="K278" s="5" t="s">
        <v>448</v>
      </c>
      <c r="L278" s="6">
        <v>9000</v>
      </c>
      <c r="M278" s="6">
        <v>9000</v>
      </c>
      <c r="N278" s="5">
        <v>2021.07</v>
      </c>
      <c r="O278" s="5" t="s">
        <v>75</v>
      </c>
      <c r="P278" s="5" t="s">
        <v>76</v>
      </c>
      <c r="Q278" s="5">
        <v>13269819378</v>
      </c>
      <c r="R278" s="5" t="s">
        <v>77</v>
      </c>
      <c r="S278" s="5" t="s">
        <v>78</v>
      </c>
      <c r="T278" s="5"/>
    </row>
    <row r="279" spans="1:20" ht="36">
      <c r="A279" s="8"/>
      <c r="B279" s="5" t="s">
        <v>454</v>
      </c>
      <c r="C279" s="5" t="s">
        <v>455</v>
      </c>
      <c r="D279" s="5" t="s">
        <v>154</v>
      </c>
      <c r="E279" s="6">
        <v>200</v>
      </c>
      <c r="F279" s="6"/>
      <c r="G279" s="5" t="s">
        <v>114</v>
      </c>
      <c r="H279" s="5" t="s">
        <v>32</v>
      </c>
      <c r="I279" s="5"/>
      <c r="J279" s="5"/>
      <c r="K279" s="5" t="s">
        <v>448</v>
      </c>
      <c r="L279" s="6">
        <v>5400</v>
      </c>
      <c r="M279" s="6">
        <v>5400</v>
      </c>
      <c r="N279" s="5">
        <v>2021.07</v>
      </c>
      <c r="O279" s="5" t="s">
        <v>75</v>
      </c>
      <c r="P279" s="5" t="s">
        <v>76</v>
      </c>
      <c r="Q279" s="5">
        <v>13269819378</v>
      </c>
      <c r="R279" s="5" t="s">
        <v>77</v>
      </c>
      <c r="S279" s="5" t="s">
        <v>78</v>
      </c>
      <c r="T279" s="5"/>
    </row>
    <row r="280" spans="1:20" ht="36">
      <c r="A280" s="8"/>
      <c r="B280" s="5" t="s">
        <v>457</v>
      </c>
      <c r="C280" s="5" t="s">
        <v>458</v>
      </c>
      <c r="D280" s="5" t="s">
        <v>154</v>
      </c>
      <c r="E280" s="6">
        <v>50</v>
      </c>
      <c r="F280" s="6"/>
      <c r="G280" s="5" t="s">
        <v>114</v>
      </c>
      <c r="H280" s="5" t="s">
        <v>32</v>
      </c>
      <c r="I280" s="5"/>
      <c r="J280" s="5"/>
      <c r="K280" s="5" t="s">
        <v>448</v>
      </c>
      <c r="L280" s="6">
        <v>2700</v>
      </c>
      <c r="M280" s="6">
        <v>2700</v>
      </c>
      <c r="N280" s="5">
        <v>2021.07</v>
      </c>
      <c r="O280" s="5" t="s">
        <v>75</v>
      </c>
      <c r="P280" s="5" t="s">
        <v>76</v>
      </c>
      <c r="Q280" s="5">
        <v>13269819378</v>
      </c>
      <c r="R280" s="5" t="s">
        <v>77</v>
      </c>
      <c r="S280" s="5" t="s">
        <v>78</v>
      </c>
      <c r="T280" s="5"/>
    </row>
    <row r="281" spans="1:20" ht="36">
      <c r="A281" s="8"/>
      <c r="B281" s="5" t="s">
        <v>454</v>
      </c>
      <c r="C281" s="5" t="s">
        <v>459</v>
      </c>
      <c r="D281" s="5" t="s">
        <v>154</v>
      </c>
      <c r="E281" s="6">
        <v>682</v>
      </c>
      <c r="F281" s="6"/>
      <c r="G281" s="5" t="s">
        <v>114</v>
      </c>
      <c r="H281" s="5" t="s">
        <v>32</v>
      </c>
      <c r="I281" s="5"/>
      <c r="J281" s="5"/>
      <c r="K281" s="5" t="s">
        <v>448</v>
      </c>
      <c r="L281" s="6">
        <v>18414</v>
      </c>
      <c r="M281" s="6">
        <v>18414</v>
      </c>
      <c r="N281" s="5">
        <v>2021.07</v>
      </c>
      <c r="O281" s="5" t="s">
        <v>75</v>
      </c>
      <c r="P281" s="5" t="s">
        <v>76</v>
      </c>
      <c r="Q281" s="5">
        <v>13269819378</v>
      </c>
      <c r="R281" s="5" t="s">
        <v>77</v>
      </c>
      <c r="S281" s="5" t="s">
        <v>78</v>
      </c>
      <c r="T281" s="5"/>
    </row>
    <row r="282" spans="1:20" ht="36">
      <c r="A282" s="8"/>
      <c r="B282" s="5" t="s">
        <v>454</v>
      </c>
      <c r="C282" s="5" t="s">
        <v>460</v>
      </c>
      <c r="D282" s="5" t="s">
        <v>154</v>
      </c>
      <c r="E282" s="6">
        <v>14</v>
      </c>
      <c r="F282" s="6"/>
      <c r="G282" s="5" t="s">
        <v>114</v>
      </c>
      <c r="H282" s="5" t="s">
        <v>32</v>
      </c>
      <c r="I282" s="5"/>
      <c r="J282" s="5"/>
      <c r="K282" s="5" t="s">
        <v>448</v>
      </c>
      <c r="L282" s="6">
        <v>378</v>
      </c>
      <c r="M282" s="6">
        <v>378</v>
      </c>
      <c r="N282" s="5">
        <v>2021.07</v>
      </c>
      <c r="O282" s="5" t="s">
        <v>75</v>
      </c>
      <c r="P282" s="5" t="s">
        <v>76</v>
      </c>
      <c r="Q282" s="5">
        <v>13269819378</v>
      </c>
      <c r="R282" s="5" t="s">
        <v>77</v>
      </c>
      <c r="S282" s="5" t="s">
        <v>78</v>
      </c>
      <c r="T282" s="5"/>
    </row>
    <row r="283" spans="1:20" ht="36">
      <c r="A283" s="8"/>
      <c r="B283" s="5" t="s">
        <v>454</v>
      </c>
      <c r="C283" s="5" t="s">
        <v>461</v>
      </c>
      <c r="D283" s="5" t="s">
        <v>154</v>
      </c>
      <c r="E283" s="6">
        <v>268</v>
      </c>
      <c r="F283" s="6"/>
      <c r="G283" s="5" t="s">
        <v>114</v>
      </c>
      <c r="H283" s="5" t="s">
        <v>32</v>
      </c>
      <c r="I283" s="5"/>
      <c r="J283" s="5"/>
      <c r="K283" s="5" t="s">
        <v>448</v>
      </c>
      <c r="L283" s="6">
        <v>7236</v>
      </c>
      <c r="M283" s="6">
        <v>7236</v>
      </c>
      <c r="N283" s="5">
        <v>2021.07</v>
      </c>
      <c r="O283" s="5" t="s">
        <v>75</v>
      </c>
      <c r="P283" s="5" t="s">
        <v>76</v>
      </c>
      <c r="Q283" s="5">
        <v>13269819378</v>
      </c>
      <c r="R283" s="5" t="s">
        <v>77</v>
      </c>
      <c r="S283" s="5" t="s">
        <v>78</v>
      </c>
      <c r="T283" s="5"/>
    </row>
    <row r="284" spans="1:20" ht="72">
      <c r="A284" s="8"/>
      <c r="B284" s="5" t="s">
        <v>446</v>
      </c>
      <c r="C284" s="5" t="s">
        <v>462</v>
      </c>
      <c r="D284" s="5" t="s">
        <v>45</v>
      </c>
      <c r="E284" s="6">
        <v>20.04</v>
      </c>
      <c r="F284" s="6"/>
      <c r="G284" s="5" t="s">
        <v>114</v>
      </c>
      <c r="H284" s="5" t="s">
        <v>32</v>
      </c>
      <c r="I284" s="5"/>
      <c r="J284" s="5"/>
      <c r="K284" s="5" t="s">
        <v>463</v>
      </c>
      <c r="L284" s="6">
        <v>159318</v>
      </c>
      <c r="M284" s="6">
        <v>159318</v>
      </c>
      <c r="N284" s="5">
        <v>2021.07</v>
      </c>
      <c r="O284" s="5" t="s">
        <v>75</v>
      </c>
      <c r="P284" s="5" t="s">
        <v>76</v>
      </c>
      <c r="Q284" s="5">
        <v>13269819378</v>
      </c>
      <c r="R284" s="5" t="s">
        <v>77</v>
      </c>
      <c r="S284" s="5" t="s">
        <v>78</v>
      </c>
      <c r="T284" s="5"/>
    </row>
    <row r="285" spans="1:20" ht="36">
      <c r="A285" s="8"/>
      <c r="B285" s="5" t="s">
        <v>446</v>
      </c>
      <c r="C285" s="5" t="s">
        <v>464</v>
      </c>
      <c r="D285" s="5" t="s">
        <v>45</v>
      </c>
      <c r="E285" s="6">
        <v>2</v>
      </c>
      <c r="F285" s="6"/>
      <c r="G285" s="5" t="s">
        <v>114</v>
      </c>
      <c r="H285" s="5" t="s">
        <v>32</v>
      </c>
      <c r="I285" s="5"/>
      <c r="J285" s="5"/>
      <c r="K285" s="5" t="s">
        <v>465</v>
      </c>
      <c r="L285" s="6">
        <v>14000</v>
      </c>
      <c r="M285" s="6">
        <v>14000</v>
      </c>
      <c r="N285" s="5">
        <v>2021.07</v>
      </c>
      <c r="O285" s="5" t="s">
        <v>75</v>
      </c>
      <c r="P285" s="5" t="s">
        <v>76</v>
      </c>
      <c r="Q285" s="5">
        <v>13269819378</v>
      </c>
      <c r="R285" s="5" t="s">
        <v>77</v>
      </c>
      <c r="S285" s="5" t="s">
        <v>78</v>
      </c>
      <c r="T285" s="5"/>
    </row>
    <row r="286" spans="1:20" ht="36">
      <c r="A286" s="8"/>
      <c r="B286" s="5" t="s">
        <v>457</v>
      </c>
      <c r="C286" s="5" t="s">
        <v>466</v>
      </c>
      <c r="D286" s="5" t="s">
        <v>154</v>
      </c>
      <c r="E286" s="6">
        <v>456</v>
      </c>
      <c r="F286" s="6"/>
      <c r="G286" s="5" t="s">
        <v>114</v>
      </c>
      <c r="H286" s="5" t="s">
        <v>32</v>
      </c>
      <c r="I286" s="5"/>
      <c r="J286" s="5"/>
      <c r="K286" s="5" t="s">
        <v>465</v>
      </c>
      <c r="L286" s="6">
        <v>12768</v>
      </c>
      <c r="M286" s="6">
        <v>12768</v>
      </c>
      <c r="N286" s="5">
        <v>2021.07</v>
      </c>
      <c r="O286" s="5" t="s">
        <v>75</v>
      </c>
      <c r="P286" s="5" t="s">
        <v>76</v>
      </c>
      <c r="Q286" s="5">
        <v>13269819378</v>
      </c>
      <c r="R286" s="5" t="s">
        <v>77</v>
      </c>
      <c r="S286" s="5" t="s">
        <v>78</v>
      </c>
      <c r="T286" s="5"/>
    </row>
    <row r="287" spans="1:20" ht="36">
      <c r="A287" s="8"/>
      <c r="B287" s="5" t="s">
        <v>467</v>
      </c>
      <c r="C287" s="5" t="s">
        <v>468</v>
      </c>
      <c r="D287" s="5" t="s">
        <v>154</v>
      </c>
      <c r="E287" s="6">
        <v>960</v>
      </c>
      <c r="F287" s="6"/>
      <c r="G287" s="5" t="s">
        <v>114</v>
      </c>
      <c r="H287" s="5" t="s">
        <v>32</v>
      </c>
      <c r="I287" s="5"/>
      <c r="J287" s="5"/>
      <c r="K287" s="5" t="s">
        <v>465</v>
      </c>
      <c r="L287" s="6">
        <v>9600</v>
      </c>
      <c r="M287" s="6">
        <v>9600</v>
      </c>
      <c r="N287" s="5">
        <v>2021.07</v>
      </c>
      <c r="O287" s="5" t="s">
        <v>75</v>
      </c>
      <c r="P287" s="5" t="s">
        <v>76</v>
      </c>
      <c r="Q287" s="5">
        <v>13269819378</v>
      </c>
      <c r="R287" s="5" t="s">
        <v>77</v>
      </c>
      <c r="S287" s="5" t="s">
        <v>78</v>
      </c>
      <c r="T287" s="5"/>
    </row>
    <row r="288" spans="1:20" ht="36">
      <c r="A288" s="8"/>
      <c r="B288" s="5" t="s">
        <v>452</v>
      </c>
      <c r="C288" s="5" t="s">
        <v>469</v>
      </c>
      <c r="D288" s="5" t="s">
        <v>154</v>
      </c>
      <c r="E288" s="6">
        <v>1320</v>
      </c>
      <c r="F288" s="6"/>
      <c r="G288" s="5" t="s">
        <v>114</v>
      </c>
      <c r="H288" s="5" t="s">
        <v>32</v>
      </c>
      <c r="I288" s="5"/>
      <c r="J288" s="5"/>
      <c r="K288" s="5" t="s">
        <v>465</v>
      </c>
      <c r="L288" s="6">
        <v>33000</v>
      </c>
      <c r="M288" s="6">
        <v>33000</v>
      </c>
      <c r="N288" s="5">
        <v>2021.07</v>
      </c>
      <c r="O288" s="5" t="s">
        <v>75</v>
      </c>
      <c r="P288" s="5" t="s">
        <v>76</v>
      </c>
      <c r="Q288" s="5">
        <v>13269819378</v>
      </c>
      <c r="R288" s="5" t="s">
        <v>77</v>
      </c>
      <c r="S288" s="5" t="s">
        <v>78</v>
      </c>
      <c r="T288" s="5"/>
    </row>
    <row r="289" spans="1:20" ht="36">
      <c r="A289" s="8"/>
      <c r="B289" s="5" t="s">
        <v>446</v>
      </c>
      <c r="C289" s="5" t="s">
        <v>470</v>
      </c>
      <c r="D289" s="5" t="s">
        <v>45</v>
      </c>
      <c r="E289" s="6">
        <v>40</v>
      </c>
      <c r="F289" s="6"/>
      <c r="G289" s="5" t="s">
        <v>114</v>
      </c>
      <c r="H289" s="5" t="s">
        <v>32</v>
      </c>
      <c r="I289" s="5"/>
      <c r="J289" s="5"/>
      <c r="K289" s="5" t="s">
        <v>465</v>
      </c>
      <c r="L289" s="6">
        <v>280000</v>
      </c>
      <c r="M289" s="6">
        <v>280000</v>
      </c>
      <c r="N289" s="5">
        <v>2021.07</v>
      </c>
      <c r="O289" s="5" t="s">
        <v>75</v>
      </c>
      <c r="P289" s="5" t="s">
        <v>76</v>
      </c>
      <c r="Q289" s="5">
        <v>13269819378</v>
      </c>
      <c r="R289" s="5" t="s">
        <v>77</v>
      </c>
      <c r="S289" s="5" t="s">
        <v>78</v>
      </c>
      <c r="T289" s="5"/>
    </row>
    <row r="290" spans="1:20" ht="36">
      <c r="A290" s="8"/>
      <c r="B290" s="5" t="s">
        <v>467</v>
      </c>
      <c r="C290" s="5" t="s">
        <v>466</v>
      </c>
      <c r="D290" s="5" t="s">
        <v>154</v>
      </c>
      <c r="E290" s="6">
        <v>2640</v>
      </c>
      <c r="F290" s="6"/>
      <c r="G290" s="5" t="s">
        <v>114</v>
      </c>
      <c r="H290" s="5" t="s">
        <v>32</v>
      </c>
      <c r="I290" s="5"/>
      <c r="J290" s="5"/>
      <c r="K290" s="5" t="s">
        <v>465</v>
      </c>
      <c r="L290" s="6">
        <v>34320</v>
      </c>
      <c r="M290" s="6">
        <v>34320</v>
      </c>
      <c r="N290" s="5">
        <v>2021.07</v>
      </c>
      <c r="O290" s="5" t="s">
        <v>75</v>
      </c>
      <c r="P290" s="5" t="s">
        <v>76</v>
      </c>
      <c r="Q290" s="5">
        <v>13269819378</v>
      </c>
      <c r="R290" s="5" t="s">
        <v>77</v>
      </c>
      <c r="S290" s="5" t="s">
        <v>78</v>
      </c>
      <c r="T290" s="5"/>
    </row>
    <row r="291" spans="1:20" ht="36">
      <c r="A291" s="8"/>
      <c r="B291" s="5" t="s">
        <v>452</v>
      </c>
      <c r="C291" s="5" t="s">
        <v>471</v>
      </c>
      <c r="D291" s="5" t="s">
        <v>154</v>
      </c>
      <c r="E291" s="6">
        <v>480</v>
      </c>
      <c r="F291" s="6"/>
      <c r="G291" s="5" t="s">
        <v>114</v>
      </c>
      <c r="H291" s="5" t="s">
        <v>32</v>
      </c>
      <c r="I291" s="5"/>
      <c r="J291" s="5"/>
      <c r="K291" s="5" t="s">
        <v>465</v>
      </c>
      <c r="L291" s="6">
        <v>12000</v>
      </c>
      <c r="M291" s="6">
        <v>12000</v>
      </c>
      <c r="N291" s="5">
        <v>2021.07</v>
      </c>
      <c r="O291" s="5" t="s">
        <v>75</v>
      </c>
      <c r="P291" s="5" t="s">
        <v>76</v>
      </c>
      <c r="Q291" s="5">
        <v>13269819378</v>
      </c>
      <c r="R291" s="5" t="s">
        <v>77</v>
      </c>
      <c r="S291" s="5" t="s">
        <v>78</v>
      </c>
      <c r="T291" s="5"/>
    </row>
    <row r="292" spans="1:20">
      <c r="A292" s="8">
        <v>4</v>
      </c>
      <c r="B292" s="8" t="s">
        <v>356</v>
      </c>
      <c r="C292" s="5"/>
      <c r="D292" s="5"/>
      <c r="E292" s="6"/>
      <c r="F292" s="6"/>
      <c r="G292" s="5"/>
      <c r="H292" s="5"/>
      <c r="I292" s="5"/>
      <c r="J292" s="5"/>
      <c r="K292" s="5"/>
      <c r="L292" s="6"/>
      <c r="M292" s="6"/>
      <c r="N292" s="5"/>
      <c r="O292" s="5"/>
      <c r="P292" s="5"/>
      <c r="Q292" s="5"/>
      <c r="R292" s="5"/>
      <c r="S292" s="5"/>
      <c r="T292" s="5"/>
    </row>
    <row r="293" spans="1:20" ht="60">
      <c r="A293" s="8"/>
      <c r="B293" s="5" t="s">
        <v>401</v>
      </c>
      <c r="C293" s="5" t="s">
        <v>472</v>
      </c>
      <c r="D293" s="5" t="s">
        <v>45</v>
      </c>
      <c r="E293" s="6">
        <v>183.2</v>
      </c>
      <c r="F293" s="6"/>
      <c r="G293" s="5" t="s">
        <v>114</v>
      </c>
      <c r="H293" s="5" t="s">
        <v>41</v>
      </c>
      <c r="I293" s="5" t="s">
        <v>473</v>
      </c>
      <c r="J293" s="5" t="s">
        <v>474</v>
      </c>
      <c r="K293" s="5" t="s">
        <v>475</v>
      </c>
      <c r="L293" s="6">
        <v>654935</v>
      </c>
      <c r="M293" s="6">
        <v>219840</v>
      </c>
      <c r="N293" s="5">
        <v>2016.8</v>
      </c>
      <c r="O293" s="5" t="s">
        <v>42</v>
      </c>
      <c r="P293" s="5" t="s">
        <v>252</v>
      </c>
      <c r="Q293" s="5">
        <v>17731886959</v>
      </c>
      <c r="R293" s="5" t="s">
        <v>476</v>
      </c>
      <c r="S293" s="5" t="s">
        <v>134</v>
      </c>
      <c r="T293" s="5"/>
    </row>
    <row r="294" spans="1:20" ht="24">
      <c r="A294" s="8"/>
      <c r="B294" s="5" t="s">
        <v>477</v>
      </c>
      <c r="C294" s="5" t="s">
        <v>478</v>
      </c>
      <c r="D294" s="5" t="s">
        <v>45</v>
      </c>
      <c r="E294" s="6">
        <v>1.4670000000000001</v>
      </c>
      <c r="F294" s="6"/>
      <c r="G294" s="5" t="s">
        <v>31</v>
      </c>
      <c r="H294" s="5" t="s">
        <v>41</v>
      </c>
      <c r="I294" s="5" t="s">
        <v>175</v>
      </c>
      <c r="J294" s="5" t="s">
        <v>175</v>
      </c>
      <c r="K294" s="5" t="s">
        <v>229</v>
      </c>
      <c r="L294" s="6">
        <v>706442.4</v>
      </c>
      <c r="M294" s="6">
        <v>187551.08</v>
      </c>
      <c r="N294" s="30">
        <v>43952</v>
      </c>
      <c r="O294" s="5" t="s">
        <v>239</v>
      </c>
      <c r="P294" s="5" t="s">
        <v>234</v>
      </c>
      <c r="Q294" s="5">
        <v>13303675352</v>
      </c>
      <c r="R294" s="5" t="s">
        <v>235</v>
      </c>
      <c r="S294" s="5" t="s">
        <v>63</v>
      </c>
      <c r="T294" s="5"/>
    </row>
    <row r="295" spans="1:20" ht="24">
      <c r="A295" s="8"/>
      <c r="B295" s="5" t="s">
        <v>401</v>
      </c>
      <c r="C295" s="29" t="s">
        <v>478</v>
      </c>
      <c r="D295" s="29" t="s">
        <v>45</v>
      </c>
      <c r="E295" s="6">
        <v>40.090000000000003</v>
      </c>
      <c r="F295" s="6"/>
      <c r="G295" s="5" t="s">
        <v>31</v>
      </c>
      <c r="H295" s="5" t="s">
        <v>41</v>
      </c>
      <c r="I295" s="5" t="s">
        <v>175</v>
      </c>
      <c r="J295" s="5" t="s">
        <v>175</v>
      </c>
      <c r="K295" s="5" t="s">
        <v>229</v>
      </c>
      <c r="L295" s="6">
        <v>269353.27</v>
      </c>
      <c r="M295" s="6">
        <v>80805.98</v>
      </c>
      <c r="N295" s="30">
        <v>43984</v>
      </c>
      <c r="O295" s="5" t="s">
        <v>239</v>
      </c>
      <c r="P295" s="5" t="s">
        <v>234</v>
      </c>
      <c r="Q295" s="5">
        <v>13303675352</v>
      </c>
      <c r="R295" s="5" t="s">
        <v>235</v>
      </c>
      <c r="S295" s="5" t="s">
        <v>63</v>
      </c>
      <c r="T295" s="5"/>
    </row>
    <row r="296" spans="1:20" ht="36">
      <c r="A296" s="8"/>
      <c r="B296" s="5" t="s">
        <v>401</v>
      </c>
      <c r="C296" s="5" t="s">
        <v>479</v>
      </c>
      <c r="D296" s="5" t="s">
        <v>45</v>
      </c>
      <c r="E296" s="6">
        <v>144</v>
      </c>
      <c r="F296" s="6"/>
      <c r="G296" s="5" t="s">
        <v>31</v>
      </c>
      <c r="H296" s="5" t="s">
        <v>32</v>
      </c>
      <c r="I296" s="5"/>
      <c r="J296" s="5"/>
      <c r="K296" s="5" t="s">
        <v>480</v>
      </c>
      <c r="L296" s="6">
        <v>1327680</v>
      </c>
      <c r="M296" s="6">
        <v>1327680</v>
      </c>
      <c r="N296" s="5">
        <v>2021.04</v>
      </c>
      <c r="O296" s="5" t="s">
        <v>75</v>
      </c>
      <c r="P296" s="5" t="s">
        <v>76</v>
      </c>
      <c r="Q296" s="5">
        <v>13269819378</v>
      </c>
      <c r="R296" s="5" t="s">
        <v>77</v>
      </c>
      <c r="S296" s="5" t="s">
        <v>78</v>
      </c>
      <c r="T296" s="5"/>
    </row>
    <row r="297" spans="1:20" ht="36">
      <c r="A297" s="8"/>
      <c r="B297" s="19" t="s">
        <v>401</v>
      </c>
      <c r="C297" s="35" t="s">
        <v>481</v>
      </c>
      <c r="D297" s="4" t="s">
        <v>45</v>
      </c>
      <c r="E297" s="21">
        <v>261.60000000000002</v>
      </c>
      <c r="F297" s="22"/>
      <c r="G297" s="5" t="s">
        <v>31</v>
      </c>
      <c r="H297" s="5" t="s">
        <v>32</v>
      </c>
      <c r="I297" s="9" t="s">
        <v>55</v>
      </c>
      <c r="J297" s="9" t="s">
        <v>55</v>
      </c>
      <c r="K297" s="4" t="s">
        <v>97</v>
      </c>
      <c r="L297" s="24">
        <v>1428382.3</v>
      </c>
      <c r="M297" s="4">
        <v>297408.3</v>
      </c>
      <c r="N297" s="26">
        <v>44124</v>
      </c>
      <c r="O297" s="9" t="s">
        <v>92</v>
      </c>
      <c r="P297" s="9" t="s">
        <v>93</v>
      </c>
      <c r="Q297" s="5">
        <v>15076764689</v>
      </c>
      <c r="R297" s="9" t="s">
        <v>94</v>
      </c>
      <c r="S297" s="5" t="s">
        <v>95</v>
      </c>
      <c r="T297" s="5"/>
    </row>
    <row r="298" spans="1:20">
      <c r="A298" s="8"/>
      <c r="B298" s="5"/>
      <c r="C298" s="5"/>
      <c r="D298" s="5"/>
      <c r="E298" s="6"/>
      <c r="F298" s="6"/>
      <c r="G298" s="5"/>
      <c r="H298" s="5"/>
      <c r="I298" s="5"/>
      <c r="J298" s="5"/>
      <c r="K298" s="5"/>
      <c r="L298" s="6"/>
      <c r="M298" s="6"/>
      <c r="N298" s="5"/>
      <c r="O298" s="5"/>
      <c r="P298" s="5"/>
      <c r="Q298" s="5"/>
      <c r="R298" s="5"/>
      <c r="S298" s="5"/>
      <c r="T298" s="5"/>
    </row>
    <row r="299" spans="1:20" ht="24">
      <c r="A299" s="8">
        <v>5</v>
      </c>
      <c r="B299" s="8" t="s">
        <v>482</v>
      </c>
      <c r="C299" s="5"/>
      <c r="D299" s="5"/>
      <c r="E299" s="6"/>
      <c r="F299" s="6"/>
      <c r="G299" s="5"/>
      <c r="H299" s="5"/>
      <c r="I299" s="5"/>
      <c r="J299" s="5"/>
      <c r="K299" s="5"/>
      <c r="L299" s="6"/>
      <c r="M299" s="6"/>
      <c r="N299" s="5"/>
      <c r="O299" s="5"/>
      <c r="P299" s="5"/>
      <c r="Q299" s="5"/>
      <c r="R299" s="5"/>
      <c r="S299" s="5"/>
      <c r="T299" s="5"/>
    </row>
    <row r="300" spans="1:20">
      <c r="A300" s="8" t="s">
        <v>483</v>
      </c>
      <c r="B300" s="7" t="s">
        <v>484</v>
      </c>
      <c r="C300" s="5"/>
      <c r="D300" s="5"/>
      <c r="E300" s="6"/>
      <c r="F300" s="6"/>
      <c r="G300" s="5"/>
      <c r="H300" s="5"/>
      <c r="I300" s="5"/>
      <c r="J300" s="5"/>
      <c r="K300" s="5"/>
      <c r="L300" s="6"/>
      <c r="M300" s="6"/>
      <c r="N300" s="5"/>
      <c r="O300" s="5"/>
      <c r="P300" s="5"/>
      <c r="Q300" s="5"/>
      <c r="R300" s="5"/>
      <c r="S300" s="5"/>
      <c r="T300" s="5"/>
    </row>
    <row r="301" spans="1:20">
      <c r="A301" s="8">
        <v>1</v>
      </c>
      <c r="B301" s="8" t="s">
        <v>485</v>
      </c>
      <c r="C301" s="8"/>
      <c r="D301" s="5"/>
      <c r="E301" s="6"/>
      <c r="F301" s="6"/>
      <c r="G301" s="5"/>
      <c r="H301" s="5"/>
      <c r="I301" s="5"/>
      <c r="J301" s="5"/>
      <c r="K301" s="5"/>
      <c r="L301" s="6"/>
      <c r="M301" s="6"/>
      <c r="N301" s="5"/>
      <c r="O301" s="5"/>
      <c r="P301" s="5"/>
      <c r="Q301" s="5"/>
      <c r="R301" s="5"/>
      <c r="S301" s="5"/>
      <c r="T301" s="5"/>
    </row>
    <row r="302" spans="1:20">
      <c r="A302" s="8"/>
      <c r="B302" s="5" t="s">
        <v>486</v>
      </c>
      <c r="C302" s="5">
        <v>10</v>
      </c>
      <c r="D302" s="5" t="s">
        <v>45</v>
      </c>
      <c r="E302" s="5">
        <v>28.31</v>
      </c>
      <c r="F302" s="5"/>
      <c r="G302" s="5" t="s">
        <v>31</v>
      </c>
      <c r="H302" s="5" t="s">
        <v>32</v>
      </c>
      <c r="I302" s="5"/>
      <c r="J302" s="5" t="s">
        <v>487</v>
      </c>
      <c r="K302" s="5"/>
      <c r="L302" s="6">
        <v>126545.7</v>
      </c>
      <c r="M302" s="6">
        <v>0</v>
      </c>
      <c r="N302" s="37">
        <v>43556</v>
      </c>
      <c r="O302" s="5" t="s">
        <v>488</v>
      </c>
      <c r="P302" s="5" t="s">
        <v>489</v>
      </c>
      <c r="Q302" s="5">
        <v>1391013944</v>
      </c>
      <c r="R302" s="5" t="s">
        <v>490</v>
      </c>
      <c r="S302" s="5" t="s">
        <v>183</v>
      </c>
      <c r="T302" s="5" t="s">
        <v>491</v>
      </c>
    </row>
    <row r="303" spans="1:20">
      <c r="A303" s="8"/>
      <c r="B303" s="5" t="s">
        <v>486</v>
      </c>
      <c r="C303" s="5">
        <v>10</v>
      </c>
      <c r="D303" s="5" t="s">
        <v>45</v>
      </c>
      <c r="E303" s="5">
        <v>6.5810000000000004</v>
      </c>
      <c r="F303" s="5"/>
      <c r="G303" s="5" t="s">
        <v>31</v>
      </c>
      <c r="H303" s="5" t="s">
        <v>32</v>
      </c>
      <c r="I303" s="5"/>
      <c r="J303" s="5" t="s">
        <v>487</v>
      </c>
      <c r="K303" s="5"/>
      <c r="L303" s="6">
        <v>30206.79</v>
      </c>
      <c r="M303" s="6">
        <v>0</v>
      </c>
      <c r="N303" s="37">
        <v>43556</v>
      </c>
      <c r="O303" s="5" t="s">
        <v>488</v>
      </c>
      <c r="P303" s="5" t="s">
        <v>489</v>
      </c>
      <c r="Q303" s="5">
        <v>1391013944</v>
      </c>
      <c r="R303" s="5" t="s">
        <v>490</v>
      </c>
      <c r="S303" s="5" t="s">
        <v>183</v>
      </c>
      <c r="T303" s="5"/>
    </row>
    <row r="304" spans="1:20">
      <c r="A304" s="8"/>
      <c r="B304" s="5" t="s">
        <v>486</v>
      </c>
      <c r="C304" s="5">
        <v>20</v>
      </c>
      <c r="D304" s="5" t="s">
        <v>45</v>
      </c>
      <c r="E304" s="5">
        <v>22.099</v>
      </c>
      <c r="F304" s="5"/>
      <c r="G304" s="5" t="s">
        <v>31</v>
      </c>
      <c r="H304" s="5" t="s">
        <v>32</v>
      </c>
      <c r="I304" s="5"/>
      <c r="J304" s="5" t="s">
        <v>487</v>
      </c>
      <c r="K304" s="5"/>
      <c r="L304" s="6">
        <v>94804.71</v>
      </c>
      <c r="M304" s="6">
        <v>0</v>
      </c>
      <c r="N304" s="37">
        <v>43556</v>
      </c>
      <c r="O304" s="5" t="s">
        <v>488</v>
      </c>
      <c r="P304" s="5" t="s">
        <v>489</v>
      </c>
      <c r="Q304" s="5">
        <v>1391013944</v>
      </c>
      <c r="R304" s="5" t="s">
        <v>490</v>
      </c>
      <c r="S304" s="5" t="s">
        <v>183</v>
      </c>
      <c r="T304" s="5"/>
    </row>
    <row r="305" spans="1:20">
      <c r="A305" s="8"/>
      <c r="B305" s="5" t="s">
        <v>486</v>
      </c>
      <c r="C305" s="5">
        <v>20</v>
      </c>
      <c r="D305" s="5" t="s">
        <v>45</v>
      </c>
      <c r="E305" s="5">
        <v>28.922999999999998</v>
      </c>
      <c r="F305" s="5"/>
      <c r="G305" s="5" t="s">
        <v>31</v>
      </c>
      <c r="H305" s="5" t="s">
        <v>32</v>
      </c>
      <c r="I305" s="5"/>
      <c r="J305" s="5" t="s">
        <v>487</v>
      </c>
      <c r="K305" s="5"/>
      <c r="L305" s="6">
        <v>127550.43</v>
      </c>
      <c r="M305" s="6">
        <v>0</v>
      </c>
      <c r="N305" s="37">
        <v>43556</v>
      </c>
      <c r="O305" s="5" t="s">
        <v>488</v>
      </c>
      <c r="P305" s="5" t="s">
        <v>489</v>
      </c>
      <c r="Q305" s="5">
        <v>1391013944</v>
      </c>
      <c r="R305" s="5" t="s">
        <v>490</v>
      </c>
      <c r="S305" s="5" t="s">
        <v>183</v>
      </c>
      <c r="T305" s="5"/>
    </row>
    <row r="306" spans="1:20" ht="24">
      <c r="A306" s="8"/>
      <c r="B306" s="5" t="s">
        <v>492</v>
      </c>
      <c r="C306" s="5" t="s">
        <v>493</v>
      </c>
      <c r="D306" s="5" t="s">
        <v>494</v>
      </c>
      <c r="E306" s="5">
        <v>7</v>
      </c>
      <c r="F306" s="5">
        <v>9.66</v>
      </c>
      <c r="G306" s="5" t="s">
        <v>31</v>
      </c>
      <c r="H306" s="5" t="s">
        <v>41</v>
      </c>
      <c r="I306" s="5"/>
      <c r="J306" s="5"/>
      <c r="K306" s="5" t="s">
        <v>42</v>
      </c>
      <c r="L306" s="6">
        <v>16422</v>
      </c>
      <c r="M306" s="6">
        <v>16422</v>
      </c>
      <c r="N306" s="5">
        <v>2018.12</v>
      </c>
      <c r="O306" s="5" t="s">
        <v>35</v>
      </c>
      <c r="P306" s="5"/>
      <c r="Q306" s="5"/>
      <c r="R306" s="5" t="s">
        <v>36</v>
      </c>
      <c r="S306" s="5" t="s">
        <v>37</v>
      </c>
      <c r="T306" s="5"/>
    </row>
    <row r="307" spans="1:20" ht="24">
      <c r="A307" s="8"/>
      <c r="B307" s="5" t="s">
        <v>495</v>
      </c>
      <c r="C307" s="5" t="s">
        <v>496</v>
      </c>
      <c r="D307" s="5" t="s">
        <v>497</v>
      </c>
      <c r="E307" s="5">
        <v>23</v>
      </c>
      <c r="F307" s="5">
        <v>23.76</v>
      </c>
      <c r="G307" s="5" t="s">
        <v>31</v>
      </c>
      <c r="H307" s="5" t="s">
        <v>41</v>
      </c>
      <c r="I307" s="5"/>
      <c r="J307" s="5"/>
      <c r="K307" s="5" t="s">
        <v>498</v>
      </c>
      <c r="L307" s="6"/>
      <c r="M307" s="6"/>
      <c r="N307" s="5">
        <v>2021.4</v>
      </c>
      <c r="O307" s="5" t="s">
        <v>35</v>
      </c>
      <c r="P307" s="5"/>
      <c r="Q307" s="5"/>
      <c r="R307" s="5" t="s">
        <v>36</v>
      </c>
      <c r="S307" s="5" t="s">
        <v>37</v>
      </c>
      <c r="T307" s="5"/>
    </row>
    <row r="308" spans="1:20" ht="24">
      <c r="A308" s="8"/>
      <c r="B308" s="5" t="s">
        <v>495</v>
      </c>
      <c r="C308" s="5" t="s">
        <v>499</v>
      </c>
      <c r="D308" s="5" t="s">
        <v>497</v>
      </c>
      <c r="E308" s="5">
        <v>1</v>
      </c>
      <c r="F308" s="5">
        <v>1.077</v>
      </c>
      <c r="G308" s="5" t="s">
        <v>31</v>
      </c>
      <c r="H308" s="5" t="s">
        <v>41</v>
      </c>
      <c r="I308" s="5"/>
      <c r="J308" s="5"/>
      <c r="K308" s="5" t="s">
        <v>498</v>
      </c>
      <c r="L308" s="6"/>
      <c r="M308" s="6"/>
      <c r="N308" s="5">
        <v>2021.4</v>
      </c>
      <c r="O308" s="5" t="s">
        <v>35</v>
      </c>
      <c r="P308" s="5"/>
      <c r="Q308" s="5"/>
      <c r="R308" s="5" t="s">
        <v>36</v>
      </c>
      <c r="S308" s="5" t="s">
        <v>37</v>
      </c>
      <c r="T308" s="5"/>
    </row>
    <row r="309" spans="1:20" ht="24">
      <c r="A309" s="8"/>
      <c r="B309" s="5" t="s">
        <v>495</v>
      </c>
      <c r="C309" s="5" t="s">
        <v>500</v>
      </c>
      <c r="D309" s="5" t="s">
        <v>497</v>
      </c>
      <c r="E309" s="5">
        <v>1</v>
      </c>
      <c r="F309" s="5">
        <v>1.018</v>
      </c>
      <c r="G309" s="5" t="s">
        <v>31</v>
      </c>
      <c r="H309" s="5" t="s">
        <v>41</v>
      </c>
      <c r="I309" s="5"/>
      <c r="J309" s="5"/>
      <c r="K309" s="5" t="s">
        <v>498</v>
      </c>
      <c r="L309" s="6"/>
      <c r="M309" s="6"/>
      <c r="N309" s="5">
        <v>2021.4</v>
      </c>
      <c r="O309" s="5" t="s">
        <v>35</v>
      </c>
      <c r="P309" s="5"/>
      <c r="Q309" s="5"/>
      <c r="R309" s="5" t="s">
        <v>36</v>
      </c>
      <c r="S309" s="5" t="s">
        <v>37</v>
      </c>
      <c r="T309" s="5"/>
    </row>
    <row r="310" spans="1:20" ht="24">
      <c r="A310" s="8"/>
      <c r="B310" s="5" t="s">
        <v>495</v>
      </c>
      <c r="C310" s="5" t="s">
        <v>501</v>
      </c>
      <c r="D310" s="5" t="s">
        <v>497</v>
      </c>
      <c r="E310" s="5">
        <v>4</v>
      </c>
      <c r="F310" s="5">
        <v>3.8380000000000001</v>
      </c>
      <c r="G310" s="5" t="s">
        <v>31</v>
      </c>
      <c r="H310" s="5" t="s">
        <v>41</v>
      </c>
      <c r="I310" s="5"/>
      <c r="J310" s="5"/>
      <c r="K310" s="5" t="s">
        <v>498</v>
      </c>
      <c r="L310" s="6"/>
      <c r="M310" s="6"/>
      <c r="N310" s="5">
        <v>2021.4</v>
      </c>
      <c r="O310" s="5" t="s">
        <v>35</v>
      </c>
      <c r="P310" s="5"/>
      <c r="Q310" s="5"/>
      <c r="R310" s="5" t="s">
        <v>36</v>
      </c>
      <c r="S310" s="5" t="s">
        <v>37</v>
      </c>
      <c r="T310" s="5"/>
    </row>
    <row r="311" spans="1:20" ht="24">
      <c r="A311" s="8"/>
      <c r="B311" s="5" t="s">
        <v>495</v>
      </c>
      <c r="C311" s="5" t="s">
        <v>496</v>
      </c>
      <c r="D311" s="5" t="s">
        <v>497</v>
      </c>
      <c r="E311" s="5">
        <v>10</v>
      </c>
      <c r="F311" s="5">
        <v>10.332000000000001</v>
      </c>
      <c r="G311" s="5" t="s">
        <v>31</v>
      </c>
      <c r="H311" s="5" t="s">
        <v>41</v>
      </c>
      <c r="I311" s="5"/>
      <c r="J311" s="5"/>
      <c r="K311" s="5" t="s">
        <v>498</v>
      </c>
      <c r="L311" s="6"/>
      <c r="M311" s="6"/>
      <c r="N311" s="5">
        <v>2021.4</v>
      </c>
      <c r="O311" s="5" t="s">
        <v>35</v>
      </c>
      <c r="P311" s="5"/>
      <c r="Q311" s="5"/>
      <c r="R311" s="5" t="s">
        <v>36</v>
      </c>
      <c r="S311" s="5" t="s">
        <v>37</v>
      </c>
      <c r="T311" s="5"/>
    </row>
    <row r="312" spans="1:20" ht="24">
      <c r="A312" s="8"/>
      <c r="B312" s="5" t="s">
        <v>495</v>
      </c>
      <c r="C312" s="5" t="s">
        <v>501</v>
      </c>
      <c r="D312" s="5" t="s">
        <v>497</v>
      </c>
      <c r="E312" s="5">
        <v>6</v>
      </c>
      <c r="F312" s="5">
        <v>5.7560000000000002</v>
      </c>
      <c r="G312" s="5" t="s">
        <v>31</v>
      </c>
      <c r="H312" s="5" t="s">
        <v>41</v>
      </c>
      <c r="I312" s="5"/>
      <c r="J312" s="5"/>
      <c r="K312" s="5" t="s">
        <v>498</v>
      </c>
      <c r="L312" s="6"/>
      <c r="M312" s="6"/>
      <c r="N312" s="5">
        <v>2021.4</v>
      </c>
      <c r="O312" s="5" t="s">
        <v>35</v>
      </c>
      <c r="P312" s="5"/>
      <c r="Q312" s="5"/>
      <c r="R312" s="5" t="s">
        <v>36</v>
      </c>
      <c r="S312" s="5" t="s">
        <v>37</v>
      </c>
      <c r="T312" s="5"/>
    </row>
    <row r="313" spans="1:20" ht="24">
      <c r="A313" s="8"/>
      <c r="B313" s="5" t="s">
        <v>502</v>
      </c>
      <c r="C313" s="5" t="s">
        <v>503</v>
      </c>
      <c r="D313" s="5" t="s">
        <v>494</v>
      </c>
      <c r="E313" s="5">
        <v>11</v>
      </c>
      <c r="F313" s="5">
        <v>4.0590000000000002</v>
      </c>
      <c r="G313" s="5" t="s">
        <v>31</v>
      </c>
      <c r="H313" s="5" t="s">
        <v>41</v>
      </c>
      <c r="I313" s="5"/>
      <c r="J313" s="5"/>
      <c r="K313" s="5" t="s">
        <v>498</v>
      </c>
      <c r="L313" s="6"/>
      <c r="M313" s="6"/>
      <c r="N313" s="5">
        <v>2021.4</v>
      </c>
      <c r="O313" s="5" t="s">
        <v>35</v>
      </c>
      <c r="P313" s="5"/>
      <c r="Q313" s="5"/>
      <c r="R313" s="5" t="s">
        <v>36</v>
      </c>
      <c r="S313" s="5" t="s">
        <v>37</v>
      </c>
      <c r="T313" s="5"/>
    </row>
    <row r="314" spans="1:20" ht="24">
      <c r="A314" s="8"/>
      <c r="B314" s="5" t="s">
        <v>504</v>
      </c>
      <c r="C314" s="5" t="s">
        <v>505</v>
      </c>
      <c r="D314" s="5" t="s">
        <v>494</v>
      </c>
      <c r="E314" s="5">
        <v>12</v>
      </c>
      <c r="F314" s="5">
        <v>21.318999999999999</v>
      </c>
      <c r="G314" s="5" t="s">
        <v>31</v>
      </c>
      <c r="H314" s="5" t="s">
        <v>41</v>
      </c>
      <c r="I314" s="5"/>
      <c r="J314" s="5"/>
      <c r="K314" s="5" t="s">
        <v>498</v>
      </c>
      <c r="L314" s="6"/>
      <c r="M314" s="6"/>
      <c r="N314" s="5">
        <v>2021.4</v>
      </c>
      <c r="O314" s="5" t="s">
        <v>35</v>
      </c>
      <c r="P314" s="5"/>
      <c r="Q314" s="5"/>
      <c r="R314" s="5" t="s">
        <v>36</v>
      </c>
      <c r="S314" s="5" t="s">
        <v>37</v>
      </c>
      <c r="T314" s="5"/>
    </row>
    <row r="315" spans="1:20" ht="24">
      <c r="A315" s="8"/>
      <c r="B315" s="5" t="s">
        <v>502</v>
      </c>
      <c r="C315" s="5" t="s">
        <v>506</v>
      </c>
      <c r="D315" s="5" t="s">
        <v>494</v>
      </c>
      <c r="E315" s="5">
        <v>1</v>
      </c>
      <c r="F315" s="5">
        <v>0.27300000000000002</v>
      </c>
      <c r="G315" s="5" t="s">
        <v>31</v>
      </c>
      <c r="H315" s="5" t="s">
        <v>41</v>
      </c>
      <c r="I315" s="5"/>
      <c r="J315" s="5"/>
      <c r="K315" s="5" t="s">
        <v>498</v>
      </c>
      <c r="L315" s="6"/>
      <c r="M315" s="6"/>
      <c r="N315" s="5">
        <v>2021.4</v>
      </c>
      <c r="O315" s="5" t="s">
        <v>35</v>
      </c>
      <c r="P315" s="5"/>
      <c r="Q315" s="5"/>
      <c r="R315" s="5" t="s">
        <v>36</v>
      </c>
      <c r="S315" s="5" t="s">
        <v>37</v>
      </c>
      <c r="T315" s="5"/>
    </row>
    <row r="316" spans="1:20" ht="24">
      <c r="A316" s="8"/>
      <c r="B316" s="5" t="s">
        <v>502</v>
      </c>
      <c r="C316" s="5" t="s">
        <v>507</v>
      </c>
      <c r="D316" s="5" t="s">
        <v>494</v>
      </c>
      <c r="E316" s="5">
        <v>4</v>
      </c>
      <c r="F316" s="5">
        <v>1.181</v>
      </c>
      <c r="G316" s="5" t="s">
        <v>31</v>
      </c>
      <c r="H316" s="5" t="s">
        <v>41</v>
      </c>
      <c r="I316" s="5"/>
      <c r="J316" s="5"/>
      <c r="K316" s="5" t="s">
        <v>498</v>
      </c>
      <c r="L316" s="6"/>
      <c r="M316" s="6"/>
      <c r="N316" s="5">
        <v>2021.4</v>
      </c>
      <c r="O316" s="5" t="s">
        <v>35</v>
      </c>
      <c r="P316" s="5"/>
      <c r="Q316" s="5"/>
      <c r="R316" s="5" t="s">
        <v>36</v>
      </c>
      <c r="S316" s="5" t="s">
        <v>37</v>
      </c>
      <c r="T316" s="5"/>
    </row>
    <row r="317" spans="1:20" ht="24">
      <c r="A317" s="8"/>
      <c r="B317" s="5" t="s">
        <v>502</v>
      </c>
      <c r="C317" s="5" t="s">
        <v>503</v>
      </c>
      <c r="D317" s="5" t="s">
        <v>494</v>
      </c>
      <c r="E317" s="5">
        <v>25</v>
      </c>
      <c r="F317" s="5">
        <v>9.2249999999999996</v>
      </c>
      <c r="G317" s="5" t="s">
        <v>31</v>
      </c>
      <c r="H317" s="5" t="s">
        <v>41</v>
      </c>
      <c r="I317" s="5"/>
      <c r="J317" s="5"/>
      <c r="K317" s="5" t="s">
        <v>498</v>
      </c>
      <c r="L317" s="6"/>
      <c r="M317" s="6"/>
      <c r="N317" s="5">
        <v>2021.4</v>
      </c>
      <c r="O317" s="5" t="s">
        <v>35</v>
      </c>
      <c r="P317" s="5"/>
      <c r="Q317" s="5"/>
      <c r="R317" s="5" t="s">
        <v>36</v>
      </c>
      <c r="S317" s="5" t="s">
        <v>37</v>
      </c>
      <c r="T317" s="5"/>
    </row>
    <row r="318" spans="1:20" ht="24">
      <c r="A318" s="8"/>
      <c r="B318" s="5" t="s">
        <v>502</v>
      </c>
      <c r="C318" s="5" t="s">
        <v>508</v>
      </c>
      <c r="D318" s="5" t="s">
        <v>494</v>
      </c>
      <c r="E318" s="5">
        <v>1</v>
      </c>
      <c r="F318" s="5">
        <v>0.42799999999999999</v>
      </c>
      <c r="G318" s="5" t="s">
        <v>31</v>
      </c>
      <c r="H318" s="5" t="s">
        <v>41</v>
      </c>
      <c r="I318" s="5"/>
      <c r="J318" s="5"/>
      <c r="K318" s="5" t="s">
        <v>498</v>
      </c>
      <c r="L318" s="6"/>
      <c r="M318" s="6"/>
      <c r="N318" s="5">
        <v>2021.4</v>
      </c>
      <c r="O318" s="5" t="s">
        <v>35</v>
      </c>
      <c r="P318" s="5"/>
      <c r="Q318" s="5"/>
      <c r="R318" s="5" t="s">
        <v>36</v>
      </c>
      <c r="S318" s="5" t="s">
        <v>37</v>
      </c>
      <c r="T318" s="5"/>
    </row>
    <row r="319" spans="1:20" ht="24">
      <c r="A319" s="8"/>
      <c r="B319" s="5" t="s">
        <v>502</v>
      </c>
      <c r="C319" s="5" t="s">
        <v>509</v>
      </c>
      <c r="D319" s="5" t="s">
        <v>494</v>
      </c>
      <c r="E319" s="5">
        <v>2</v>
      </c>
      <c r="F319" s="5">
        <v>0.88600000000000001</v>
      </c>
      <c r="G319" s="5" t="s">
        <v>31</v>
      </c>
      <c r="H319" s="5" t="s">
        <v>41</v>
      </c>
      <c r="I319" s="5"/>
      <c r="J319" s="5"/>
      <c r="K319" s="5" t="s">
        <v>498</v>
      </c>
      <c r="L319" s="6"/>
      <c r="M319" s="6"/>
      <c r="N319" s="5">
        <v>2021.4</v>
      </c>
      <c r="O319" s="5" t="s">
        <v>35</v>
      </c>
      <c r="P319" s="5"/>
      <c r="Q319" s="5"/>
      <c r="R319" s="5" t="s">
        <v>36</v>
      </c>
      <c r="S319" s="5" t="s">
        <v>37</v>
      </c>
      <c r="T319" s="5"/>
    </row>
    <row r="320" spans="1:20" ht="24">
      <c r="A320" s="8"/>
      <c r="B320" s="5" t="s">
        <v>502</v>
      </c>
      <c r="C320" s="5" t="s">
        <v>510</v>
      </c>
      <c r="D320" s="5" t="s">
        <v>494</v>
      </c>
      <c r="E320" s="5">
        <v>2</v>
      </c>
      <c r="F320" s="5">
        <v>1.151</v>
      </c>
      <c r="G320" s="5" t="s">
        <v>31</v>
      </c>
      <c r="H320" s="5" t="s">
        <v>41</v>
      </c>
      <c r="I320" s="5"/>
      <c r="J320" s="5"/>
      <c r="K320" s="5" t="s">
        <v>498</v>
      </c>
      <c r="L320" s="6"/>
      <c r="M320" s="6"/>
      <c r="N320" s="5">
        <v>2021.4</v>
      </c>
      <c r="O320" s="5" t="s">
        <v>35</v>
      </c>
      <c r="P320" s="5"/>
      <c r="Q320" s="5"/>
      <c r="R320" s="5" t="s">
        <v>36</v>
      </c>
      <c r="S320" s="5" t="s">
        <v>37</v>
      </c>
      <c r="T320" s="5"/>
    </row>
    <row r="321" spans="1:20" ht="24">
      <c r="A321" s="8"/>
      <c r="B321" s="5" t="s">
        <v>502</v>
      </c>
      <c r="C321" s="5" t="s">
        <v>511</v>
      </c>
      <c r="D321" s="5" t="s">
        <v>494</v>
      </c>
      <c r="E321" s="5">
        <v>7</v>
      </c>
      <c r="F321" s="5">
        <v>4.133</v>
      </c>
      <c r="G321" s="5" t="s">
        <v>31</v>
      </c>
      <c r="H321" s="5" t="s">
        <v>41</v>
      </c>
      <c r="I321" s="5"/>
      <c r="J321" s="5"/>
      <c r="K321" s="5" t="s">
        <v>498</v>
      </c>
      <c r="L321" s="6"/>
      <c r="M321" s="6"/>
      <c r="N321" s="5">
        <v>2021.4</v>
      </c>
      <c r="O321" s="5" t="s">
        <v>35</v>
      </c>
      <c r="P321" s="5"/>
      <c r="Q321" s="5"/>
      <c r="R321" s="5" t="s">
        <v>36</v>
      </c>
      <c r="S321" s="5" t="s">
        <v>37</v>
      </c>
      <c r="T321" s="5"/>
    </row>
    <row r="322" spans="1:20" ht="24">
      <c r="A322" s="8"/>
      <c r="B322" s="5" t="s">
        <v>502</v>
      </c>
      <c r="C322" s="5" t="s">
        <v>512</v>
      </c>
      <c r="D322" s="5" t="s">
        <v>494</v>
      </c>
      <c r="E322" s="5">
        <v>1</v>
      </c>
      <c r="F322" s="5">
        <v>0.62</v>
      </c>
      <c r="G322" s="5" t="s">
        <v>31</v>
      </c>
      <c r="H322" s="5" t="s">
        <v>41</v>
      </c>
      <c r="I322" s="5"/>
      <c r="J322" s="5"/>
      <c r="K322" s="5" t="s">
        <v>498</v>
      </c>
      <c r="L322" s="6"/>
      <c r="M322" s="6"/>
      <c r="N322" s="5">
        <v>2021.4</v>
      </c>
      <c r="O322" s="5" t="s">
        <v>35</v>
      </c>
      <c r="P322" s="5"/>
      <c r="Q322" s="5"/>
      <c r="R322" s="5" t="s">
        <v>36</v>
      </c>
      <c r="S322" s="5" t="s">
        <v>37</v>
      </c>
      <c r="T322" s="5"/>
    </row>
    <row r="323" spans="1:20" ht="24">
      <c r="A323" s="8"/>
      <c r="B323" s="5" t="s">
        <v>513</v>
      </c>
      <c r="C323" s="5" t="s">
        <v>514</v>
      </c>
      <c r="D323" s="5" t="s">
        <v>494</v>
      </c>
      <c r="E323" s="5">
        <v>1</v>
      </c>
      <c r="F323" s="5">
        <v>0.48</v>
      </c>
      <c r="G323" s="5" t="s">
        <v>31</v>
      </c>
      <c r="H323" s="5" t="s">
        <v>41</v>
      </c>
      <c r="I323" s="5"/>
      <c r="J323" s="5"/>
      <c r="K323" s="5" t="s">
        <v>498</v>
      </c>
      <c r="L323" s="6"/>
      <c r="M323" s="6"/>
      <c r="N323" s="5">
        <v>2021.4</v>
      </c>
      <c r="O323" s="5" t="s">
        <v>35</v>
      </c>
      <c r="P323" s="5"/>
      <c r="Q323" s="5"/>
      <c r="R323" s="5" t="s">
        <v>36</v>
      </c>
      <c r="S323" s="5" t="s">
        <v>37</v>
      </c>
      <c r="T323" s="5"/>
    </row>
    <row r="324" spans="1:20" ht="24">
      <c r="A324" s="8"/>
      <c r="B324" s="5" t="s">
        <v>513</v>
      </c>
      <c r="C324" s="5" t="s">
        <v>515</v>
      </c>
      <c r="D324" s="5" t="s">
        <v>494</v>
      </c>
      <c r="E324" s="5">
        <v>1</v>
      </c>
      <c r="F324" s="5">
        <v>0.48499999999999999</v>
      </c>
      <c r="G324" s="5" t="s">
        <v>31</v>
      </c>
      <c r="H324" s="5" t="s">
        <v>41</v>
      </c>
      <c r="I324" s="5"/>
      <c r="J324" s="5"/>
      <c r="K324" s="5" t="s">
        <v>498</v>
      </c>
      <c r="L324" s="6"/>
      <c r="M324" s="6"/>
      <c r="N324" s="5">
        <v>2021.4</v>
      </c>
      <c r="O324" s="5" t="s">
        <v>35</v>
      </c>
      <c r="P324" s="5"/>
      <c r="Q324" s="5"/>
      <c r="R324" s="5" t="s">
        <v>36</v>
      </c>
      <c r="S324" s="5" t="s">
        <v>37</v>
      </c>
      <c r="T324" s="5"/>
    </row>
    <row r="325" spans="1:20" ht="24">
      <c r="A325" s="8"/>
      <c r="B325" s="5" t="s">
        <v>516</v>
      </c>
      <c r="C325" s="5" t="s">
        <v>517</v>
      </c>
      <c r="D325" s="5" t="s">
        <v>494</v>
      </c>
      <c r="E325" s="5">
        <v>1</v>
      </c>
      <c r="F325" s="5">
        <v>0.187</v>
      </c>
      <c r="G325" s="5" t="s">
        <v>31</v>
      </c>
      <c r="H325" s="5" t="s">
        <v>41</v>
      </c>
      <c r="I325" s="5"/>
      <c r="J325" s="5"/>
      <c r="K325" s="5" t="s">
        <v>498</v>
      </c>
      <c r="L325" s="6"/>
      <c r="M325" s="6"/>
      <c r="N325" s="5">
        <v>2021.4</v>
      </c>
      <c r="O325" s="5" t="s">
        <v>35</v>
      </c>
      <c r="P325" s="5"/>
      <c r="Q325" s="5"/>
      <c r="R325" s="5" t="s">
        <v>36</v>
      </c>
      <c r="S325" s="5" t="s">
        <v>37</v>
      </c>
      <c r="T325" s="5"/>
    </row>
    <row r="326" spans="1:20" ht="24">
      <c r="A326" s="8"/>
      <c r="B326" s="5" t="s">
        <v>516</v>
      </c>
      <c r="C326" s="5" t="s">
        <v>518</v>
      </c>
      <c r="D326" s="5" t="s">
        <v>494</v>
      </c>
      <c r="E326" s="5">
        <v>1</v>
      </c>
      <c r="F326" s="5">
        <v>0.217</v>
      </c>
      <c r="G326" s="5" t="s">
        <v>31</v>
      </c>
      <c r="H326" s="5" t="s">
        <v>41</v>
      </c>
      <c r="I326" s="5"/>
      <c r="J326" s="5"/>
      <c r="K326" s="5" t="s">
        <v>498</v>
      </c>
      <c r="L326" s="6"/>
      <c r="M326" s="6"/>
      <c r="N326" s="5">
        <v>2021.4</v>
      </c>
      <c r="O326" s="5" t="s">
        <v>35</v>
      </c>
      <c r="P326" s="5"/>
      <c r="Q326" s="5"/>
      <c r="R326" s="5" t="s">
        <v>36</v>
      </c>
      <c r="S326" s="5" t="s">
        <v>37</v>
      </c>
      <c r="T326" s="5"/>
    </row>
    <row r="327" spans="1:20" ht="24">
      <c r="A327" s="8"/>
      <c r="B327" s="5" t="s">
        <v>516</v>
      </c>
      <c r="C327" s="5" t="s">
        <v>519</v>
      </c>
      <c r="D327" s="5" t="s">
        <v>494</v>
      </c>
      <c r="E327" s="5">
        <v>1</v>
      </c>
      <c r="F327" s="5">
        <v>0.22500000000000001</v>
      </c>
      <c r="G327" s="5" t="s">
        <v>31</v>
      </c>
      <c r="H327" s="5" t="s">
        <v>41</v>
      </c>
      <c r="I327" s="5"/>
      <c r="J327" s="5"/>
      <c r="K327" s="5" t="s">
        <v>498</v>
      </c>
      <c r="L327" s="6"/>
      <c r="M327" s="6"/>
      <c r="N327" s="5">
        <v>2021.4</v>
      </c>
      <c r="O327" s="5" t="s">
        <v>35</v>
      </c>
      <c r="P327" s="5"/>
      <c r="Q327" s="5"/>
      <c r="R327" s="5" t="s">
        <v>36</v>
      </c>
      <c r="S327" s="5" t="s">
        <v>37</v>
      </c>
      <c r="T327" s="5"/>
    </row>
    <row r="328" spans="1:20" ht="24">
      <c r="A328" s="8"/>
      <c r="B328" s="5" t="s">
        <v>516</v>
      </c>
      <c r="C328" s="5" t="s">
        <v>509</v>
      </c>
      <c r="D328" s="5" t="s">
        <v>494</v>
      </c>
      <c r="E328" s="5">
        <v>4</v>
      </c>
      <c r="F328" s="5">
        <v>0.91400000000000003</v>
      </c>
      <c r="G328" s="5" t="s">
        <v>31</v>
      </c>
      <c r="H328" s="5" t="s">
        <v>41</v>
      </c>
      <c r="I328" s="5"/>
      <c r="J328" s="5"/>
      <c r="K328" s="5" t="s">
        <v>498</v>
      </c>
      <c r="L328" s="6"/>
      <c r="M328" s="6"/>
      <c r="N328" s="5">
        <v>2021.4</v>
      </c>
      <c r="O328" s="5" t="s">
        <v>35</v>
      </c>
      <c r="P328" s="5"/>
      <c r="Q328" s="5"/>
      <c r="R328" s="5" t="s">
        <v>36</v>
      </c>
      <c r="S328" s="5" t="s">
        <v>37</v>
      </c>
      <c r="T328" s="5"/>
    </row>
    <row r="329" spans="1:20" ht="24">
      <c r="A329" s="8"/>
      <c r="B329" s="5" t="s">
        <v>516</v>
      </c>
      <c r="C329" s="5" t="s">
        <v>520</v>
      </c>
      <c r="D329" s="5" t="s">
        <v>494</v>
      </c>
      <c r="E329" s="5">
        <v>1</v>
      </c>
      <c r="F329" s="5">
        <v>0.23599999999999999</v>
      </c>
      <c r="G329" s="5" t="s">
        <v>31</v>
      </c>
      <c r="H329" s="5" t="s">
        <v>41</v>
      </c>
      <c r="I329" s="5"/>
      <c r="J329" s="5"/>
      <c r="K329" s="5" t="s">
        <v>498</v>
      </c>
      <c r="L329" s="6"/>
      <c r="M329" s="6"/>
      <c r="N329" s="5">
        <v>2021.4</v>
      </c>
      <c r="O329" s="5" t="s">
        <v>35</v>
      </c>
      <c r="P329" s="5"/>
      <c r="Q329" s="5"/>
      <c r="R329" s="5" t="s">
        <v>36</v>
      </c>
      <c r="S329" s="5" t="s">
        <v>37</v>
      </c>
      <c r="T329" s="5"/>
    </row>
    <row r="330" spans="1:20" ht="24">
      <c r="A330" s="8"/>
      <c r="B330" s="5" t="s">
        <v>521</v>
      </c>
      <c r="C330" s="5" t="s">
        <v>514</v>
      </c>
      <c r="D330" s="5" t="s">
        <v>494</v>
      </c>
      <c r="E330" s="5">
        <v>1</v>
      </c>
      <c r="F330" s="5">
        <v>0.254</v>
      </c>
      <c r="G330" s="5" t="s">
        <v>31</v>
      </c>
      <c r="H330" s="5" t="s">
        <v>41</v>
      </c>
      <c r="I330" s="5"/>
      <c r="J330" s="5"/>
      <c r="K330" s="5" t="s">
        <v>498</v>
      </c>
      <c r="L330" s="6"/>
      <c r="M330" s="6"/>
      <c r="N330" s="5">
        <v>2021.4</v>
      </c>
      <c r="O330" s="5" t="s">
        <v>35</v>
      </c>
      <c r="P330" s="5"/>
      <c r="Q330" s="5"/>
      <c r="R330" s="5" t="s">
        <v>36</v>
      </c>
      <c r="S330" s="5" t="s">
        <v>37</v>
      </c>
      <c r="T330" s="5"/>
    </row>
    <row r="331" spans="1:20" ht="24">
      <c r="A331" s="8"/>
      <c r="B331" s="5" t="s">
        <v>521</v>
      </c>
      <c r="C331" s="5" t="s">
        <v>522</v>
      </c>
      <c r="D331" s="5" t="s">
        <v>494</v>
      </c>
      <c r="E331" s="5">
        <v>1</v>
      </c>
      <c r="F331" s="5">
        <v>0.26500000000000001</v>
      </c>
      <c r="G331" s="5" t="s">
        <v>31</v>
      </c>
      <c r="H331" s="5" t="s">
        <v>41</v>
      </c>
      <c r="I331" s="5"/>
      <c r="J331" s="5"/>
      <c r="K331" s="5" t="s">
        <v>498</v>
      </c>
      <c r="L331" s="6"/>
      <c r="M331" s="6"/>
      <c r="N331" s="5">
        <v>2021.4</v>
      </c>
      <c r="O331" s="5" t="s">
        <v>35</v>
      </c>
      <c r="P331" s="5"/>
      <c r="Q331" s="5"/>
      <c r="R331" s="5" t="s">
        <v>36</v>
      </c>
      <c r="S331" s="5" t="s">
        <v>37</v>
      </c>
      <c r="T331" s="5"/>
    </row>
    <row r="332" spans="1:20" ht="24">
      <c r="A332" s="8"/>
      <c r="B332" s="5" t="s">
        <v>523</v>
      </c>
      <c r="C332" s="5" t="s">
        <v>524</v>
      </c>
      <c r="D332" s="5" t="s">
        <v>494</v>
      </c>
      <c r="E332" s="5">
        <v>1</v>
      </c>
      <c r="F332" s="5">
        <v>7.5999999999999998E-2</v>
      </c>
      <c r="G332" s="5" t="s">
        <v>31</v>
      </c>
      <c r="H332" s="5" t="s">
        <v>41</v>
      </c>
      <c r="I332" s="5"/>
      <c r="J332" s="5"/>
      <c r="K332" s="5" t="s">
        <v>498</v>
      </c>
      <c r="L332" s="6"/>
      <c r="M332" s="6"/>
      <c r="N332" s="5">
        <v>2021.4</v>
      </c>
      <c r="O332" s="5" t="s">
        <v>35</v>
      </c>
      <c r="P332" s="5"/>
      <c r="Q332" s="5"/>
      <c r="R332" s="5" t="s">
        <v>36</v>
      </c>
      <c r="S332" s="5" t="s">
        <v>37</v>
      </c>
      <c r="T332" s="5"/>
    </row>
    <row r="333" spans="1:20" ht="24">
      <c r="A333" s="8"/>
      <c r="B333" s="5" t="s">
        <v>521</v>
      </c>
      <c r="C333" s="5" t="s">
        <v>525</v>
      </c>
      <c r="D333" s="5" t="s">
        <v>494</v>
      </c>
      <c r="E333" s="5">
        <v>1</v>
      </c>
      <c r="F333" s="5">
        <v>0.33500000000000002</v>
      </c>
      <c r="G333" s="5" t="s">
        <v>31</v>
      </c>
      <c r="H333" s="5" t="s">
        <v>41</v>
      </c>
      <c r="I333" s="5"/>
      <c r="J333" s="5"/>
      <c r="K333" s="5" t="s">
        <v>498</v>
      </c>
      <c r="L333" s="6"/>
      <c r="M333" s="6"/>
      <c r="N333" s="5">
        <v>2021.4</v>
      </c>
      <c r="O333" s="5" t="s">
        <v>35</v>
      </c>
      <c r="P333" s="5"/>
      <c r="Q333" s="5"/>
      <c r="R333" s="5" t="s">
        <v>36</v>
      </c>
      <c r="S333" s="5" t="s">
        <v>37</v>
      </c>
      <c r="T333" s="5"/>
    </row>
    <row r="334" spans="1:20" ht="24">
      <c r="A334" s="8"/>
      <c r="B334" s="5" t="s">
        <v>513</v>
      </c>
      <c r="C334" s="5" t="s">
        <v>525</v>
      </c>
      <c r="D334" s="5" t="s">
        <v>494</v>
      </c>
      <c r="E334" s="5">
        <v>1</v>
      </c>
      <c r="F334" s="5">
        <v>0.63200000000000001</v>
      </c>
      <c r="G334" s="5" t="s">
        <v>31</v>
      </c>
      <c r="H334" s="5" t="s">
        <v>41</v>
      </c>
      <c r="I334" s="5"/>
      <c r="J334" s="5"/>
      <c r="K334" s="5" t="s">
        <v>498</v>
      </c>
      <c r="L334" s="6"/>
      <c r="M334" s="6"/>
      <c r="N334" s="5">
        <v>2021.4</v>
      </c>
      <c r="O334" s="5" t="s">
        <v>35</v>
      </c>
      <c r="P334" s="5"/>
      <c r="Q334" s="5"/>
      <c r="R334" s="5" t="s">
        <v>36</v>
      </c>
      <c r="S334" s="5" t="s">
        <v>37</v>
      </c>
      <c r="T334" s="5"/>
    </row>
    <row r="335" spans="1:20" ht="24">
      <c r="A335" s="8"/>
      <c r="B335" s="5" t="s">
        <v>513</v>
      </c>
      <c r="C335" s="5" t="s">
        <v>526</v>
      </c>
      <c r="D335" s="5" t="s">
        <v>494</v>
      </c>
      <c r="E335" s="5">
        <v>2</v>
      </c>
      <c r="F335" s="5">
        <v>0.30599999999999999</v>
      </c>
      <c r="G335" s="5" t="s">
        <v>31</v>
      </c>
      <c r="H335" s="5" t="s">
        <v>41</v>
      </c>
      <c r="I335" s="5"/>
      <c r="J335" s="5"/>
      <c r="K335" s="5" t="s">
        <v>498</v>
      </c>
      <c r="L335" s="6"/>
      <c r="M335" s="6"/>
      <c r="N335" s="5">
        <v>2021.4</v>
      </c>
      <c r="O335" s="5" t="s">
        <v>35</v>
      </c>
      <c r="P335" s="5"/>
      <c r="Q335" s="5"/>
      <c r="R335" s="5" t="s">
        <v>36</v>
      </c>
      <c r="S335" s="5" t="s">
        <v>37</v>
      </c>
      <c r="T335" s="5"/>
    </row>
    <row r="336" spans="1:20" ht="24">
      <c r="A336" s="8"/>
      <c r="B336" s="5" t="s">
        <v>502</v>
      </c>
      <c r="C336" s="5" t="s">
        <v>527</v>
      </c>
      <c r="D336" s="5" t="s">
        <v>494</v>
      </c>
      <c r="E336" s="5">
        <v>82</v>
      </c>
      <c r="F336" s="5">
        <v>30.257999999999999</v>
      </c>
      <c r="G336" s="5" t="s">
        <v>31</v>
      </c>
      <c r="H336" s="5" t="s">
        <v>41</v>
      </c>
      <c r="I336" s="5"/>
      <c r="J336" s="5"/>
      <c r="K336" s="5" t="s">
        <v>498</v>
      </c>
      <c r="L336" s="6"/>
      <c r="M336" s="6"/>
      <c r="N336" s="5">
        <v>2021.4</v>
      </c>
      <c r="O336" s="5" t="s">
        <v>35</v>
      </c>
      <c r="P336" s="5"/>
      <c r="Q336" s="5"/>
      <c r="R336" s="5" t="s">
        <v>36</v>
      </c>
      <c r="S336" s="5" t="s">
        <v>37</v>
      </c>
      <c r="T336" s="5"/>
    </row>
    <row r="337" spans="1:20" ht="24">
      <c r="A337" s="8"/>
      <c r="B337" s="5" t="s">
        <v>528</v>
      </c>
      <c r="C337" s="5" t="s">
        <v>529</v>
      </c>
      <c r="D337" s="5" t="s">
        <v>497</v>
      </c>
      <c r="E337" s="5">
        <v>2</v>
      </c>
      <c r="F337" s="5">
        <v>0.64600000000000002</v>
      </c>
      <c r="G337" s="5" t="s">
        <v>31</v>
      </c>
      <c r="H337" s="5" t="s">
        <v>41</v>
      </c>
      <c r="I337" s="5"/>
      <c r="J337" s="5"/>
      <c r="K337" s="5" t="s">
        <v>498</v>
      </c>
      <c r="L337" s="6"/>
      <c r="M337" s="6"/>
      <c r="N337" s="5">
        <v>2021.4</v>
      </c>
      <c r="O337" s="5" t="s">
        <v>35</v>
      </c>
      <c r="P337" s="5"/>
      <c r="Q337" s="5"/>
      <c r="R337" s="5" t="s">
        <v>36</v>
      </c>
      <c r="S337" s="5" t="s">
        <v>37</v>
      </c>
      <c r="T337" s="5"/>
    </row>
    <row r="338" spans="1:20" ht="24">
      <c r="A338" s="8"/>
      <c r="B338" s="5" t="s">
        <v>528</v>
      </c>
      <c r="C338" s="5" t="s">
        <v>530</v>
      </c>
      <c r="D338" s="5" t="s">
        <v>497</v>
      </c>
      <c r="E338" s="5">
        <v>1</v>
      </c>
      <c r="F338" s="5">
        <v>0.32500000000000001</v>
      </c>
      <c r="G338" s="5" t="s">
        <v>31</v>
      </c>
      <c r="H338" s="5" t="s">
        <v>41</v>
      </c>
      <c r="I338" s="5"/>
      <c r="J338" s="5"/>
      <c r="K338" s="5" t="s">
        <v>498</v>
      </c>
      <c r="L338" s="6"/>
      <c r="M338" s="6"/>
      <c r="N338" s="5">
        <v>2021.4</v>
      </c>
      <c r="O338" s="5" t="s">
        <v>35</v>
      </c>
      <c r="P338" s="5"/>
      <c r="Q338" s="5"/>
      <c r="R338" s="5" t="s">
        <v>36</v>
      </c>
      <c r="S338" s="5" t="s">
        <v>37</v>
      </c>
      <c r="T338" s="5"/>
    </row>
    <row r="339" spans="1:20" ht="24">
      <c r="A339" s="8"/>
      <c r="B339" s="5" t="s">
        <v>528</v>
      </c>
      <c r="C339" s="5" t="s">
        <v>531</v>
      </c>
      <c r="D339" s="5" t="s">
        <v>497</v>
      </c>
      <c r="E339" s="5">
        <v>1</v>
      </c>
      <c r="F339" s="5">
        <v>0.33100000000000002</v>
      </c>
      <c r="G339" s="5" t="s">
        <v>31</v>
      </c>
      <c r="H339" s="5" t="s">
        <v>41</v>
      </c>
      <c r="I339" s="5"/>
      <c r="J339" s="5"/>
      <c r="K339" s="5" t="s">
        <v>498</v>
      </c>
      <c r="L339" s="6"/>
      <c r="M339" s="6"/>
      <c r="N339" s="5">
        <v>2021.4</v>
      </c>
      <c r="O339" s="5" t="s">
        <v>35</v>
      </c>
      <c r="P339" s="5"/>
      <c r="Q339" s="5"/>
      <c r="R339" s="5" t="s">
        <v>36</v>
      </c>
      <c r="S339" s="5" t="s">
        <v>37</v>
      </c>
      <c r="T339" s="5"/>
    </row>
    <row r="340" spans="1:20" ht="24">
      <c r="A340" s="8"/>
      <c r="B340" s="5" t="s">
        <v>532</v>
      </c>
      <c r="C340" s="5" t="s">
        <v>525</v>
      </c>
      <c r="D340" s="5" t="s">
        <v>497</v>
      </c>
      <c r="E340" s="5">
        <v>3</v>
      </c>
      <c r="F340" s="5">
        <v>5.3140000000000001</v>
      </c>
      <c r="G340" s="5" t="s">
        <v>31</v>
      </c>
      <c r="H340" s="5" t="s">
        <v>41</v>
      </c>
      <c r="I340" s="5"/>
      <c r="J340" s="5"/>
      <c r="K340" s="5" t="s">
        <v>498</v>
      </c>
      <c r="L340" s="6"/>
      <c r="M340" s="6"/>
      <c r="N340" s="5">
        <v>2021.4</v>
      </c>
      <c r="O340" s="5" t="s">
        <v>35</v>
      </c>
      <c r="P340" s="5"/>
      <c r="Q340" s="5"/>
      <c r="R340" s="5" t="s">
        <v>36</v>
      </c>
      <c r="S340" s="5" t="s">
        <v>37</v>
      </c>
      <c r="T340" s="5"/>
    </row>
    <row r="341" spans="1:20" ht="24">
      <c r="A341" s="8"/>
      <c r="B341" s="5" t="s">
        <v>502</v>
      </c>
      <c r="C341" s="5" t="s">
        <v>533</v>
      </c>
      <c r="D341" s="5" t="s">
        <v>161</v>
      </c>
      <c r="E341" s="5">
        <v>1399.9</v>
      </c>
      <c r="F341" s="5">
        <v>103.423</v>
      </c>
      <c r="G341" s="5" t="s">
        <v>31</v>
      </c>
      <c r="H341" s="5" t="s">
        <v>41</v>
      </c>
      <c r="I341" s="5"/>
      <c r="J341" s="5"/>
      <c r="K341" s="5" t="s">
        <v>498</v>
      </c>
      <c r="L341" s="6"/>
      <c r="M341" s="6">
        <v>206846</v>
      </c>
      <c r="N341" s="5">
        <v>2021.4</v>
      </c>
      <c r="O341" s="5" t="s">
        <v>35</v>
      </c>
      <c r="P341" s="5"/>
      <c r="Q341" s="5"/>
      <c r="R341" s="5" t="s">
        <v>36</v>
      </c>
      <c r="S341" s="5" t="s">
        <v>37</v>
      </c>
      <c r="T341" s="5"/>
    </row>
    <row r="342" spans="1:20" ht="24">
      <c r="A342" s="8"/>
      <c r="B342" s="5" t="s">
        <v>534</v>
      </c>
      <c r="C342" s="5">
        <v>20</v>
      </c>
      <c r="D342" s="5" t="s">
        <v>161</v>
      </c>
      <c r="E342" s="5">
        <v>30.6</v>
      </c>
      <c r="F342" s="5">
        <v>0.95099999999999996</v>
      </c>
      <c r="G342" s="5" t="s">
        <v>31</v>
      </c>
      <c r="H342" s="5" t="s">
        <v>41</v>
      </c>
      <c r="I342" s="5"/>
      <c r="J342" s="5"/>
      <c r="K342" s="5" t="s">
        <v>498</v>
      </c>
      <c r="L342" s="6"/>
      <c r="M342" s="6">
        <v>1902</v>
      </c>
      <c r="N342" s="5">
        <v>2021.4</v>
      </c>
      <c r="O342" s="5" t="s">
        <v>35</v>
      </c>
      <c r="P342" s="5"/>
      <c r="Q342" s="5"/>
      <c r="R342" s="5" t="s">
        <v>36</v>
      </c>
      <c r="S342" s="5" t="s">
        <v>37</v>
      </c>
      <c r="T342" s="5"/>
    </row>
    <row r="343" spans="1:20" ht="24">
      <c r="A343" s="8"/>
      <c r="B343" s="5" t="s">
        <v>535</v>
      </c>
      <c r="C343" s="5">
        <v>25</v>
      </c>
      <c r="D343" s="5" t="s">
        <v>161</v>
      </c>
      <c r="E343" s="5">
        <v>46.7</v>
      </c>
      <c r="F343" s="5">
        <v>1.962</v>
      </c>
      <c r="G343" s="5" t="s">
        <v>31</v>
      </c>
      <c r="H343" s="5" t="s">
        <v>41</v>
      </c>
      <c r="I343" s="5"/>
      <c r="J343" s="5"/>
      <c r="K343" s="5" t="s">
        <v>498</v>
      </c>
      <c r="L343" s="6"/>
      <c r="M343" s="6">
        <v>3924</v>
      </c>
      <c r="N343" s="5">
        <v>2021.4</v>
      </c>
      <c r="O343" s="5" t="s">
        <v>35</v>
      </c>
      <c r="P343" s="5"/>
      <c r="Q343" s="5"/>
      <c r="R343" s="5" t="s">
        <v>36</v>
      </c>
      <c r="S343" s="5" t="s">
        <v>37</v>
      </c>
      <c r="T343" s="5"/>
    </row>
    <row r="344" spans="1:20" ht="24">
      <c r="A344" s="8"/>
      <c r="B344" s="5" t="s">
        <v>536</v>
      </c>
      <c r="C344" s="5">
        <v>32</v>
      </c>
      <c r="D344" s="5" t="s">
        <v>161</v>
      </c>
      <c r="E344" s="5">
        <v>35.299999999999997</v>
      </c>
      <c r="F344" s="5">
        <v>2.0390000000000001</v>
      </c>
      <c r="G344" s="5" t="s">
        <v>31</v>
      </c>
      <c r="H344" s="5" t="s">
        <v>41</v>
      </c>
      <c r="I344" s="5"/>
      <c r="J344" s="5"/>
      <c r="K344" s="5" t="s">
        <v>498</v>
      </c>
      <c r="L344" s="6"/>
      <c r="M344" s="6">
        <v>4078</v>
      </c>
      <c r="N344" s="5">
        <v>2021.4</v>
      </c>
      <c r="O344" s="5" t="s">
        <v>35</v>
      </c>
      <c r="P344" s="5"/>
      <c r="Q344" s="5"/>
      <c r="R344" s="5" t="s">
        <v>36</v>
      </c>
      <c r="S344" s="5" t="s">
        <v>37</v>
      </c>
      <c r="T344" s="5"/>
    </row>
    <row r="345" spans="1:20" ht="24">
      <c r="A345" s="8"/>
      <c r="B345" s="5" t="s">
        <v>537</v>
      </c>
      <c r="C345" s="5" t="s">
        <v>538</v>
      </c>
      <c r="D345" s="5" t="s">
        <v>161</v>
      </c>
      <c r="E345" s="5">
        <v>16.2</v>
      </c>
      <c r="F345" s="5">
        <v>1.417</v>
      </c>
      <c r="G345" s="5" t="s">
        <v>31</v>
      </c>
      <c r="H345" s="5" t="s">
        <v>41</v>
      </c>
      <c r="I345" s="5"/>
      <c r="J345" s="5"/>
      <c r="K345" s="5" t="s">
        <v>498</v>
      </c>
      <c r="L345" s="6"/>
      <c r="M345" s="6">
        <v>2834</v>
      </c>
      <c r="N345" s="5">
        <v>2021.4</v>
      </c>
      <c r="O345" s="5" t="s">
        <v>35</v>
      </c>
      <c r="P345" s="5"/>
      <c r="Q345" s="5"/>
      <c r="R345" s="5" t="s">
        <v>36</v>
      </c>
      <c r="S345" s="5" t="s">
        <v>37</v>
      </c>
      <c r="T345" s="5"/>
    </row>
    <row r="346" spans="1:20" ht="24">
      <c r="A346" s="8"/>
      <c r="B346" s="5" t="s">
        <v>539</v>
      </c>
      <c r="C346" s="5" t="s">
        <v>540</v>
      </c>
      <c r="D346" s="5" t="s">
        <v>494</v>
      </c>
      <c r="E346" s="5">
        <v>385</v>
      </c>
      <c r="F346" s="5">
        <v>15.824</v>
      </c>
      <c r="G346" s="5" t="s">
        <v>31</v>
      </c>
      <c r="H346" s="5" t="s">
        <v>41</v>
      </c>
      <c r="I346" s="5"/>
      <c r="J346" s="5"/>
      <c r="K346" s="5" t="s">
        <v>498</v>
      </c>
      <c r="L346" s="6"/>
      <c r="M346" s="6">
        <v>31648</v>
      </c>
      <c r="N346" s="5">
        <v>2021.4</v>
      </c>
      <c r="O346" s="5" t="s">
        <v>35</v>
      </c>
      <c r="P346" s="5"/>
      <c r="Q346" s="5"/>
      <c r="R346" s="5" t="s">
        <v>36</v>
      </c>
      <c r="S346" s="5" t="s">
        <v>37</v>
      </c>
      <c r="T346" s="5"/>
    </row>
    <row r="347" spans="1:20" ht="24">
      <c r="A347" s="8"/>
      <c r="B347" s="5" t="s">
        <v>504</v>
      </c>
      <c r="C347" s="5" t="s">
        <v>505</v>
      </c>
      <c r="D347" s="5" t="s">
        <v>494</v>
      </c>
      <c r="E347" s="5">
        <v>12</v>
      </c>
      <c r="F347" s="5">
        <v>26.006</v>
      </c>
      <c r="G347" s="5" t="s">
        <v>31</v>
      </c>
      <c r="H347" s="5" t="s">
        <v>41</v>
      </c>
      <c r="I347" s="5"/>
      <c r="J347" s="5"/>
      <c r="K347" s="5" t="s">
        <v>498</v>
      </c>
      <c r="L347" s="6"/>
      <c r="M347" s="6">
        <v>52012</v>
      </c>
      <c r="N347" s="5">
        <v>2021.4</v>
      </c>
      <c r="O347" s="5" t="s">
        <v>35</v>
      </c>
      <c r="P347" s="5"/>
      <c r="Q347" s="5"/>
      <c r="R347" s="5" t="s">
        <v>36</v>
      </c>
      <c r="S347" s="5" t="s">
        <v>37</v>
      </c>
      <c r="T347" s="5"/>
    </row>
    <row r="348" spans="1:20" ht="48">
      <c r="A348" s="8"/>
      <c r="B348" s="5" t="s">
        <v>486</v>
      </c>
      <c r="C348" s="5" t="s">
        <v>541</v>
      </c>
      <c r="D348" s="5" t="s">
        <v>45</v>
      </c>
      <c r="E348" s="5">
        <v>8.44</v>
      </c>
      <c r="F348" s="5"/>
      <c r="G348" s="5" t="s">
        <v>31</v>
      </c>
      <c r="H348" s="5" t="s">
        <v>41</v>
      </c>
      <c r="I348" s="5"/>
      <c r="J348" s="5"/>
      <c r="K348" s="5" t="s">
        <v>542</v>
      </c>
      <c r="L348" s="6">
        <v>16880</v>
      </c>
      <c r="M348" s="6">
        <v>16880</v>
      </c>
      <c r="N348" s="5" t="s">
        <v>543</v>
      </c>
      <c r="O348" s="5" t="s">
        <v>35</v>
      </c>
      <c r="P348" s="5"/>
      <c r="Q348" s="5"/>
      <c r="R348" s="5" t="s">
        <v>36</v>
      </c>
      <c r="S348" s="5" t="s">
        <v>37</v>
      </c>
      <c r="T348" s="5"/>
    </row>
    <row r="349" spans="1:20" ht="48">
      <c r="A349" s="8"/>
      <c r="B349" s="5" t="s">
        <v>486</v>
      </c>
      <c r="C349" s="5" t="s">
        <v>544</v>
      </c>
      <c r="D349" s="5" t="s">
        <v>45</v>
      </c>
      <c r="E349" s="5">
        <v>3.36</v>
      </c>
      <c r="F349" s="5"/>
      <c r="G349" s="5" t="s">
        <v>31</v>
      </c>
      <c r="H349" s="5" t="s">
        <v>41</v>
      </c>
      <c r="I349" s="5"/>
      <c r="J349" s="5"/>
      <c r="K349" s="5" t="s">
        <v>542</v>
      </c>
      <c r="L349" s="6">
        <v>6720</v>
      </c>
      <c r="M349" s="6">
        <v>6720</v>
      </c>
      <c r="N349" s="5" t="s">
        <v>543</v>
      </c>
      <c r="O349" s="5" t="s">
        <v>35</v>
      </c>
      <c r="P349" s="5"/>
      <c r="Q349" s="5"/>
      <c r="R349" s="5" t="s">
        <v>36</v>
      </c>
      <c r="S349" s="5" t="s">
        <v>37</v>
      </c>
      <c r="T349" s="5"/>
    </row>
    <row r="350" spans="1:20" ht="48">
      <c r="A350" s="8"/>
      <c r="B350" s="5" t="s">
        <v>486</v>
      </c>
      <c r="C350" s="5" t="s">
        <v>545</v>
      </c>
      <c r="D350" s="5" t="s">
        <v>45</v>
      </c>
      <c r="E350" s="5">
        <v>1.84</v>
      </c>
      <c r="F350" s="5"/>
      <c r="G350" s="5" t="s">
        <v>31</v>
      </c>
      <c r="H350" s="5" t="s">
        <v>41</v>
      </c>
      <c r="I350" s="5"/>
      <c r="J350" s="5"/>
      <c r="K350" s="5" t="s">
        <v>542</v>
      </c>
      <c r="L350" s="6">
        <v>3680</v>
      </c>
      <c r="M350" s="6">
        <v>3680</v>
      </c>
      <c r="N350" s="5" t="s">
        <v>543</v>
      </c>
      <c r="O350" s="5" t="s">
        <v>35</v>
      </c>
      <c r="P350" s="5"/>
      <c r="Q350" s="5"/>
      <c r="R350" s="5" t="s">
        <v>36</v>
      </c>
      <c r="S350" s="5" t="s">
        <v>37</v>
      </c>
      <c r="T350" s="5"/>
    </row>
    <row r="351" spans="1:20" ht="48">
      <c r="A351" s="8"/>
      <c r="B351" s="5" t="s">
        <v>486</v>
      </c>
      <c r="C351" s="5" t="s">
        <v>546</v>
      </c>
      <c r="D351" s="5" t="s">
        <v>45</v>
      </c>
      <c r="E351" s="5">
        <v>3.44</v>
      </c>
      <c r="F351" s="5"/>
      <c r="G351" s="5" t="s">
        <v>31</v>
      </c>
      <c r="H351" s="5" t="s">
        <v>41</v>
      </c>
      <c r="I351" s="5"/>
      <c r="J351" s="5"/>
      <c r="K351" s="5" t="s">
        <v>542</v>
      </c>
      <c r="L351" s="6">
        <v>6880</v>
      </c>
      <c r="M351" s="6">
        <v>6880</v>
      </c>
      <c r="N351" s="5" t="s">
        <v>543</v>
      </c>
      <c r="O351" s="5" t="s">
        <v>35</v>
      </c>
      <c r="P351" s="5"/>
      <c r="Q351" s="5"/>
      <c r="R351" s="5" t="s">
        <v>36</v>
      </c>
      <c r="S351" s="5" t="s">
        <v>37</v>
      </c>
      <c r="T351" s="5"/>
    </row>
    <row r="352" spans="1:20" ht="48">
      <c r="A352" s="8"/>
      <c r="B352" s="5" t="s">
        <v>486</v>
      </c>
      <c r="C352" s="5" t="s">
        <v>547</v>
      </c>
      <c r="D352" s="5" t="s">
        <v>45</v>
      </c>
      <c r="E352" s="5">
        <v>0.94</v>
      </c>
      <c r="F352" s="5"/>
      <c r="G352" s="5" t="s">
        <v>31</v>
      </c>
      <c r="H352" s="5" t="s">
        <v>41</v>
      </c>
      <c r="I352" s="5"/>
      <c r="J352" s="5"/>
      <c r="K352" s="5" t="s">
        <v>542</v>
      </c>
      <c r="L352" s="6">
        <v>1880</v>
      </c>
      <c r="M352" s="6">
        <v>1880</v>
      </c>
      <c r="N352" s="5" t="s">
        <v>543</v>
      </c>
      <c r="O352" s="5" t="s">
        <v>35</v>
      </c>
      <c r="P352" s="5"/>
      <c r="Q352" s="5"/>
      <c r="R352" s="5" t="s">
        <v>36</v>
      </c>
      <c r="S352" s="5" t="s">
        <v>37</v>
      </c>
      <c r="T352" s="5"/>
    </row>
    <row r="353" spans="1:20" ht="48">
      <c r="A353" s="8"/>
      <c r="B353" s="5" t="s">
        <v>486</v>
      </c>
      <c r="C353" s="5" t="s">
        <v>548</v>
      </c>
      <c r="D353" s="5" t="s">
        <v>45</v>
      </c>
      <c r="E353" s="5">
        <v>3.01</v>
      </c>
      <c r="F353" s="5"/>
      <c r="G353" s="5" t="s">
        <v>31</v>
      </c>
      <c r="H353" s="5" t="s">
        <v>41</v>
      </c>
      <c r="I353" s="5"/>
      <c r="J353" s="5"/>
      <c r="K353" s="5" t="s">
        <v>542</v>
      </c>
      <c r="L353" s="6">
        <v>6020</v>
      </c>
      <c r="M353" s="6">
        <v>6020</v>
      </c>
      <c r="N353" s="5" t="s">
        <v>543</v>
      </c>
      <c r="O353" s="5" t="s">
        <v>35</v>
      </c>
      <c r="P353" s="5"/>
      <c r="Q353" s="5"/>
      <c r="R353" s="5" t="s">
        <v>36</v>
      </c>
      <c r="S353" s="5" t="s">
        <v>37</v>
      </c>
      <c r="T353" s="5"/>
    </row>
    <row r="354" spans="1:20" ht="48">
      <c r="A354" s="8"/>
      <c r="B354" s="5" t="s">
        <v>486</v>
      </c>
      <c r="C354" s="5" t="s">
        <v>549</v>
      </c>
      <c r="D354" s="5" t="s">
        <v>45</v>
      </c>
      <c r="E354" s="5">
        <v>1.38</v>
      </c>
      <c r="F354" s="5"/>
      <c r="G354" s="5" t="s">
        <v>31</v>
      </c>
      <c r="H354" s="5" t="s">
        <v>41</v>
      </c>
      <c r="I354" s="5"/>
      <c r="J354" s="5"/>
      <c r="K354" s="5" t="s">
        <v>542</v>
      </c>
      <c r="L354" s="6">
        <v>2760</v>
      </c>
      <c r="M354" s="6">
        <v>2760</v>
      </c>
      <c r="N354" s="5" t="s">
        <v>543</v>
      </c>
      <c r="O354" s="5" t="s">
        <v>35</v>
      </c>
      <c r="P354" s="5"/>
      <c r="Q354" s="5"/>
      <c r="R354" s="5" t="s">
        <v>36</v>
      </c>
      <c r="S354" s="5" t="s">
        <v>37</v>
      </c>
      <c r="T354" s="5"/>
    </row>
    <row r="355" spans="1:20" ht="48">
      <c r="A355" s="8"/>
      <c r="B355" s="5" t="s">
        <v>486</v>
      </c>
      <c r="C355" s="5" t="s">
        <v>550</v>
      </c>
      <c r="D355" s="5" t="s">
        <v>45</v>
      </c>
      <c r="E355" s="5">
        <v>2.83</v>
      </c>
      <c r="F355" s="5"/>
      <c r="G355" s="5" t="s">
        <v>31</v>
      </c>
      <c r="H355" s="5" t="s">
        <v>41</v>
      </c>
      <c r="I355" s="5"/>
      <c r="J355" s="5"/>
      <c r="K355" s="5" t="s">
        <v>542</v>
      </c>
      <c r="L355" s="6">
        <v>5660</v>
      </c>
      <c r="M355" s="6">
        <v>5660</v>
      </c>
      <c r="N355" s="5" t="s">
        <v>543</v>
      </c>
      <c r="O355" s="5" t="s">
        <v>35</v>
      </c>
      <c r="P355" s="5"/>
      <c r="Q355" s="5"/>
      <c r="R355" s="5" t="s">
        <v>36</v>
      </c>
      <c r="S355" s="5" t="s">
        <v>37</v>
      </c>
      <c r="T355" s="5"/>
    </row>
    <row r="356" spans="1:20" ht="48">
      <c r="A356" s="8"/>
      <c r="B356" s="5" t="s">
        <v>486</v>
      </c>
      <c r="C356" s="5" t="s">
        <v>551</v>
      </c>
      <c r="D356" s="5" t="s">
        <v>45</v>
      </c>
      <c r="E356" s="5">
        <v>1.76</v>
      </c>
      <c r="F356" s="5"/>
      <c r="G356" s="5" t="s">
        <v>31</v>
      </c>
      <c r="H356" s="5" t="s">
        <v>41</v>
      </c>
      <c r="I356" s="5"/>
      <c r="J356" s="5"/>
      <c r="K356" s="5" t="s">
        <v>542</v>
      </c>
      <c r="L356" s="6">
        <v>3520</v>
      </c>
      <c r="M356" s="6">
        <v>3520</v>
      </c>
      <c r="N356" s="5" t="s">
        <v>543</v>
      </c>
      <c r="O356" s="5" t="s">
        <v>35</v>
      </c>
      <c r="P356" s="5"/>
      <c r="Q356" s="5"/>
      <c r="R356" s="5" t="s">
        <v>36</v>
      </c>
      <c r="S356" s="5" t="s">
        <v>37</v>
      </c>
      <c r="T356" s="5"/>
    </row>
    <row r="357" spans="1:20" ht="48">
      <c r="A357" s="8"/>
      <c r="B357" s="5" t="s">
        <v>486</v>
      </c>
      <c r="C357" s="5" t="s">
        <v>552</v>
      </c>
      <c r="D357" s="5" t="s">
        <v>45</v>
      </c>
      <c r="E357" s="5">
        <v>1.32</v>
      </c>
      <c r="F357" s="5"/>
      <c r="G357" s="5" t="s">
        <v>31</v>
      </c>
      <c r="H357" s="5" t="s">
        <v>41</v>
      </c>
      <c r="I357" s="5"/>
      <c r="J357" s="5"/>
      <c r="K357" s="5" t="s">
        <v>542</v>
      </c>
      <c r="L357" s="6">
        <v>2640</v>
      </c>
      <c r="M357" s="6">
        <v>2640</v>
      </c>
      <c r="N357" s="5" t="s">
        <v>543</v>
      </c>
      <c r="O357" s="5" t="s">
        <v>35</v>
      </c>
      <c r="P357" s="5"/>
      <c r="Q357" s="5"/>
      <c r="R357" s="5" t="s">
        <v>36</v>
      </c>
      <c r="S357" s="5" t="s">
        <v>37</v>
      </c>
      <c r="T357" s="5"/>
    </row>
    <row r="358" spans="1:20" ht="48">
      <c r="A358" s="8"/>
      <c r="B358" s="5" t="s">
        <v>486</v>
      </c>
      <c r="C358" s="5" t="s">
        <v>553</v>
      </c>
      <c r="D358" s="5" t="s">
        <v>45</v>
      </c>
      <c r="E358" s="5">
        <v>1.88</v>
      </c>
      <c r="F358" s="5"/>
      <c r="G358" s="5" t="s">
        <v>31</v>
      </c>
      <c r="H358" s="5" t="s">
        <v>41</v>
      </c>
      <c r="I358" s="5"/>
      <c r="J358" s="5"/>
      <c r="K358" s="5" t="s">
        <v>542</v>
      </c>
      <c r="L358" s="6">
        <v>3760</v>
      </c>
      <c r="M358" s="6">
        <v>3760</v>
      </c>
      <c r="N358" s="5" t="s">
        <v>543</v>
      </c>
      <c r="O358" s="5" t="s">
        <v>35</v>
      </c>
      <c r="P358" s="5"/>
      <c r="Q358" s="5"/>
      <c r="R358" s="5" t="s">
        <v>36</v>
      </c>
      <c r="S358" s="5" t="s">
        <v>37</v>
      </c>
      <c r="T358" s="5"/>
    </row>
    <row r="359" spans="1:20" ht="72">
      <c r="A359" s="8"/>
      <c r="B359" s="5" t="s">
        <v>492</v>
      </c>
      <c r="C359" s="5" t="s">
        <v>554</v>
      </c>
      <c r="D359" s="5" t="s">
        <v>494</v>
      </c>
      <c r="E359" s="6">
        <v>190</v>
      </c>
      <c r="F359" s="6">
        <v>19.265999999999998</v>
      </c>
      <c r="G359" s="5" t="s">
        <v>31</v>
      </c>
      <c r="H359" s="5" t="s">
        <v>32</v>
      </c>
      <c r="I359" s="5"/>
      <c r="J359" s="5"/>
      <c r="K359" s="5" t="s">
        <v>555</v>
      </c>
      <c r="L359" s="6">
        <v>102600</v>
      </c>
      <c r="M359" s="6">
        <v>29883.494999999999</v>
      </c>
      <c r="N359" s="4">
        <v>2020.1</v>
      </c>
      <c r="O359" s="5" t="s">
        <v>556</v>
      </c>
      <c r="P359" s="5" t="s">
        <v>132</v>
      </c>
      <c r="Q359" s="5">
        <v>13810668661</v>
      </c>
      <c r="R359" s="5" t="s">
        <v>133</v>
      </c>
      <c r="S359" s="5" t="s">
        <v>134</v>
      </c>
      <c r="T359" s="5"/>
    </row>
    <row r="360" spans="1:20" ht="72">
      <c r="A360" s="8"/>
      <c r="B360" s="5" t="s">
        <v>523</v>
      </c>
      <c r="C360" s="5" t="s">
        <v>557</v>
      </c>
      <c r="D360" s="5" t="s">
        <v>45</v>
      </c>
      <c r="E360" s="6">
        <v>1.2675000000000001</v>
      </c>
      <c r="F360" s="6"/>
      <c r="G360" s="5" t="s">
        <v>31</v>
      </c>
      <c r="H360" s="5" t="s">
        <v>32</v>
      </c>
      <c r="I360" s="5"/>
      <c r="J360" s="5"/>
      <c r="K360" s="5" t="s">
        <v>206</v>
      </c>
      <c r="L360" s="6">
        <v>3168.75</v>
      </c>
      <c r="M360" s="6">
        <v>1320.3125</v>
      </c>
      <c r="N360" s="4">
        <v>2019.12</v>
      </c>
      <c r="O360" s="5" t="s">
        <v>556</v>
      </c>
      <c r="P360" s="5" t="s">
        <v>132</v>
      </c>
      <c r="Q360" s="5">
        <v>13810668661</v>
      </c>
      <c r="R360" s="5" t="s">
        <v>133</v>
      </c>
      <c r="S360" s="5" t="s">
        <v>134</v>
      </c>
      <c r="T360" s="5"/>
    </row>
    <row r="361" spans="1:20" ht="72">
      <c r="A361" s="8"/>
      <c r="B361" s="5" t="s">
        <v>523</v>
      </c>
      <c r="C361" s="5" t="s">
        <v>558</v>
      </c>
      <c r="D361" s="5" t="s">
        <v>45</v>
      </c>
      <c r="E361" s="6">
        <v>0.19266</v>
      </c>
      <c r="F361" s="6"/>
      <c r="G361" s="5" t="s">
        <v>31</v>
      </c>
      <c r="H361" s="5" t="s">
        <v>32</v>
      </c>
      <c r="I361" s="5"/>
      <c r="J361" s="5"/>
      <c r="K361" s="5" t="s">
        <v>206</v>
      </c>
      <c r="L361" s="6">
        <v>481.65</v>
      </c>
      <c r="M361" s="6">
        <v>200.6875</v>
      </c>
      <c r="N361" s="4">
        <v>2019.12</v>
      </c>
      <c r="O361" s="5" t="s">
        <v>556</v>
      </c>
      <c r="P361" s="5" t="s">
        <v>132</v>
      </c>
      <c r="Q361" s="5">
        <v>13810668661</v>
      </c>
      <c r="R361" s="5" t="s">
        <v>133</v>
      </c>
      <c r="S361" s="5" t="s">
        <v>134</v>
      </c>
      <c r="T361" s="5"/>
    </row>
    <row r="362" spans="1:20" ht="72">
      <c r="A362" s="8"/>
      <c r="B362" s="5" t="s">
        <v>523</v>
      </c>
      <c r="C362" s="5" t="s">
        <v>559</v>
      </c>
      <c r="D362" s="5" t="s">
        <v>45</v>
      </c>
      <c r="E362" s="6">
        <v>0.27039999999999997</v>
      </c>
      <c r="F362" s="6"/>
      <c r="G362" s="5" t="s">
        <v>31</v>
      </c>
      <c r="H362" s="5" t="s">
        <v>32</v>
      </c>
      <c r="I362" s="5"/>
      <c r="J362" s="5"/>
      <c r="K362" s="5" t="s">
        <v>206</v>
      </c>
      <c r="L362" s="6">
        <v>676</v>
      </c>
      <c r="M362" s="6">
        <v>281.66666666666703</v>
      </c>
      <c r="N362" s="4">
        <v>2019.12</v>
      </c>
      <c r="O362" s="5" t="s">
        <v>556</v>
      </c>
      <c r="P362" s="5" t="s">
        <v>132</v>
      </c>
      <c r="Q362" s="5">
        <v>13810668661</v>
      </c>
      <c r="R362" s="5" t="s">
        <v>133</v>
      </c>
      <c r="S362" s="5" t="s">
        <v>134</v>
      </c>
      <c r="T362" s="5"/>
    </row>
    <row r="363" spans="1:20" ht="72">
      <c r="A363" s="8"/>
      <c r="B363" s="5" t="s">
        <v>523</v>
      </c>
      <c r="C363" s="5" t="s">
        <v>560</v>
      </c>
      <c r="D363" s="5" t="s">
        <v>45</v>
      </c>
      <c r="E363" s="6">
        <v>0.22814999999999999</v>
      </c>
      <c r="F363" s="6"/>
      <c r="G363" s="5" t="s">
        <v>31</v>
      </c>
      <c r="H363" s="5" t="s">
        <v>32</v>
      </c>
      <c r="I363" s="5"/>
      <c r="J363" s="5"/>
      <c r="K363" s="5" t="s">
        <v>206</v>
      </c>
      <c r="L363" s="6">
        <v>570.38</v>
      </c>
      <c r="M363" s="6">
        <v>237.65625</v>
      </c>
      <c r="N363" s="4">
        <v>2019.12</v>
      </c>
      <c r="O363" s="5" t="s">
        <v>556</v>
      </c>
      <c r="P363" s="5" t="s">
        <v>132</v>
      </c>
      <c r="Q363" s="5">
        <v>13810668661</v>
      </c>
      <c r="R363" s="5" t="s">
        <v>133</v>
      </c>
      <c r="S363" s="5" t="s">
        <v>134</v>
      </c>
      <c r="T363" s="5"/>
    </row>
    <row r="364" spans="1:20" ht="72">
      <c r="A364" s="8"/>
      <c r="B364" s="5" t="s">
        <v>523</v>
      </c>
      <c r="C364" s="5" t="s">
        <v>561</v>
      </c>
      <c r="D364" s="5" t="s">
        <v>45</v>
      </c>
      <c r="E364" s="6">
        <v>1.7745</v>
      </c>
      <c r="F364" s="6"/>
      <c r="G364" s="5" t="s">
        <v>31</v>
      </c>
      <c r="H364" s="5" t="s">
        <v>32</v>
      </c>
      <c r="I364" s="5"/>
      <c r="J364" s="5"/>
      <c r="K364" s="5" t="s">
        <v>206</v>
      </c>
      <c r="L364" s="6">
        <v>4436.25</v>
      </c>
      <c r="M364" s="6">
        <v>1848.4375</v>
      </c>
      <c r="N364" s="4">
        <v>2019.12</v>
      </c>
      <c r="O364" s="5" t="s">
        <v>556</v>
      </c>
      <c r="P364" s="5" t="s">
        <v>132</v>
      </c>
      <c r="Q364" s="5">
        <v>13810668661</v>
      </c>
      <c r="R364" s="5" t="s">
        <v>133</v>
      </c>
      <c r="S364" s="5" t="s">
        <v>134</v>
      </c>
      <c r="T364" s="5"/>
    </row>
    <row r="365" spans="1:20" ht="72">
      <c r="A365" s="8"/>
      <c r="B365" s="5" t="s">
        <v>523</v>
      </c>
      <c r="C365" s="5" t="s">
        <v>562</v>
      </c>
      <c r="D365" s="5" t="s">
        <v>45</v>
      </c>
      <c r="E365" s="6">
        <v>5.07</v>
      </c>
      <c r="F365" s="6"/>
      <c r="G365" s="5" t="s">
        <v>31</v>
      </c>
      <c r="H365" s="5" t="s">
        <v>32</v>
      </c>
      <c r="I365" s="5"/>
      <c r="J365" s="5"/>
      <c r="K365" s="5" t="s">
        <v>206</v>
      </c>
      <c r="L365" s="6">
        <v>12675</v>
      </c>
      <c r="M365" s="6">
        <v>5281.25</v>
      </c>
      <c r="N365" s="4">
        <v>2019.12</v>
      </c>
      <c r="O365" s="5" t="s">
        <v>556</v>
      </c>
      <c r="P365" s="5" t="s">
        <v>132</v>
      </c>
      <c r="Q365" s="5">
        <v>13810668661</v>
      </c>
      <c r="R365" s="5" t="s">
        <v>133</v>
      </c>
      <c r="S365" s="5" t="s">
        <v>134</v>
      </c>
      <c r="T365" s="5"/>
    </row>
    <row r="366" spans="1:20" ht="72">
      <c r="A366" s="8"/>
      <c r="B366" s="5" t="s">
        <v>523</v>
      </c>
      <c r="C366" s="5" t="s">
        <v>563</v>
      </c>
      <c r="D366" s="5" t="s">
        <v>45</v>
      </c>
      <c r="E366" s="6">
        <v>1.3182</v>
      </c>
      <c r="F366" s="6"/>
      <c r="G366" s="5" t="s">
        <v>31</v>
      </c>
      <c r="H366" s="5" t="s">
        <v>32</v>
      </c>
      <c r="I366" s="5"/>
      <c r="J366" s="5"/>
      <c r="K366" s="5" t="s">
        <v>206</v>
      </c>
      <c r="L366" s="6">
        <v>3295.5</v>
      </c>
      <c r="M366" s="6">
        <v>1373.125</v>
      </c>
      <c r="N366" s="4">
        <v>2019.12</v>
      </c>
      <c r="O366" s="5" t="s">
        <v>556</v>
      </c>
      <c r="P366" s="5" t="s">
        <v>132</v>
      </c>
      <c r="Q366" s="5">
        <v>13810668661</v>
      </c>
      <c r="R366" s="5" t="s">
        <v>133</v>
      </c>
      <c r="S366" s="5" t="s">
        <v>134</v>
      </c>
      <c r="T366" s="5"/>
    </row>
    <row r="367" spans="1:20" ht="72">
      <c r="A367" s="8"/>
      <c r="B367" s="5" t="s">
        <v>523</v>
      </c>
      <c r="C367" s="5" t="s">
        <v>564</v>
      </c>
      <c r="D367" s="5" t="s">
        <v>45</v>
      </c>
      <c r="E367" s="6">
        <v>19.773</v>
      </c>
      <c r="F367" s="6"/>
      <c r="G367" s="5" t="s">
        <v>31</v>
      </c>
      <c r="H367" s="5" t="s">
        <v>32</v>
      </c>
      <c r="I367" s="5"/>
      <c r="J367" s="5"/>
      <c r="K367" s="5" t="s">
        <v>206</v>
      </c>
      <c r="L367" s="6">
        <v>49432.5</v>
      </c>
      <c r="M367" s="6">
        <v>20596.875</v>
      </c>
      <c r="N367" s="4">
        <v>2019.12</v>
      </c>
      <c r="O367" s="5" t="s">
        <v>556</v>
      </c>
      <c r="P367" s="5" t="s">
        <v>132</v>
      </c>
      <c r="Q367" s="5">
        <v>13810668661</v>
      </c>
      <c r="R367" s="5" t="s">
        <v>133</v>
      </c>
      <c r="S367" s="5" t="s">
        <v>134</v>
      </c>
      <c r="T367" s="5"/>
    </row>
    <row r="368" spans="1:20" ht="72">
      <c r="A368" s="8"/>
      <c r="B368" s="5" t="s">
        <v>565</v>
      </c>
      <c r="C368" s="5" t="s">
        <v>566</v>
      </c>
      <c r="D368" s="5" t="s">
        <v>45</v>
      </c>
      <c r="E368" s="6">
        <v>4.1859999999999999</v>
      </c>
      <c r="F368" s="6"/>
      <c r="G368" s="5" t="s">
        <v>31</v>
      </c>
      <c r="H368" s="5" t="s">
        <v>32</v>
      </c>
      <c r="I368" s="5"/>
      <c r="J368" s="5"/>
      <c r="K368" s="5" t="s">
        <v>567</v>
      </c>
      <c r="L368" s="6">
        <v>17706.78</v>
      </c>
      <c r="M368" s="6">
        <v>6894.6768000000002</v>
      </c>
      <c r="N368" s="4">
        <v>2020.9</v>
      </c>
      <c r="O368" s="5" t="s">
        <v>556</v>
      </c>
      <c r="P368" s="5" t="s">
        <v>132</v>
      </c>
      <c r="Q368" s="5">
        <v>13810668661</v>
      </c>
      <c r="R368" s="5" t="s">
        <v>133</v>
      </c>
      <c r="S368" s="5" t="s">
        <v>134</v>
      </c>
      <c r="T368" s="5"/>
    </row>
    <row r="369" spans="1:20" ht="72">
      <c r="A369" s="8"/>
      <c r="B369" s="5" t="s">
        <v>568</v>
      </c>
      <c r="C369" s="5" t="s">
        <v>569</v>
      </c>
      <c r="D369" s="5" t="s">
        <v>45</v>
      </c>
      <c r="E369" s="6">
        <v>33.85</v>
      </c>
      <c r="F369" s="6"/>
      <c r="G369" s="5" t="s">
        <v>31</v>
      </c>
      <c r="H369" s="5" t="s">
        <v>32</v>
      </c>
      <c r="I369" s="5"/>
      <c r="J369" s="5"/>
      <c r="K369" s="5" t="s">
        <v>567</v>
      </c>
      <c r="L369" s="6">
        <v>155033</v>
      </c>
      <c r="M369" s="6">
        <v>60366.833343783001</v>
      </c>
      <c r="N369" s="4">
        <v>2020.9</v>
      </c>
      <c r="O369" s="5" t="s">
        <v>556</v>
      </c>
      <c r="P369" s="5" t="s">
        <v>132</v>
      </c>
      <c r="Q369" s="5">
        <v>13810668661</v>
      </c>
      <c r="R369" s="5" t="s">
        <v>133</v>
      </c>
      <c r="S369" s="5" t="s">
        <v>134</v>
      </c>
      <c r="T369" s="5"/>
    </row>
    <row r="370" spans="1:20" ht="72">
      <c r="A370" s="8"/>
      <c r="B370" s="5" t="s">
        <v>492</v>
      </c>
      <c r="C370" s="5" t="s">
        <v>570</v>
      </c>
      <c r="D370" s="5" t="s">
        <v>45</v>
      </c>
      <c r="E370" s="6">
        <v>0.73299999999999998</v>
      </c>
      <c r="F370" s="6"/>
      <c r="G370" s="5" t="s">
        <v>31</v>
      </c>
      <c r="H370" s="5" t="s">
        <v>32</v>
      </c>
      <c r="I370" s="5"/>
      <c r="J370" s="5"/>
      <c r="K370" s="5" t="s">
        <v>567</v>
      </c>
      <c r="L370" s="6">
        <v>2983.31</v>
      </c>
      <c r="M370" s="6">
        <v>1161.6422683650701</v>
      </c>
      <c r="N370" s="4">
        <v>2020.9</v>
      </c>
      <c r="O370" s="5" t="s">
        <v>556</v>
      </c>
      <c r="P370" s="5" t="s">
        <v>132</v>
      </c>
      <c r="Q370" s="5">
        <v>13810668661</v>
      </c>
      <c r="R370" s="5" t="s">
        <v>133</v>
      </c>
      <c r="S370" s="5" t="s">
        <v>134</v>
      </c>
      <c r="T370" s="5"/>
    </row>
    <row r="371" spans="1:20" ht="72">
      <c r="A371" s="8"/>
      <c r="B371" s="5" t="s">
        <v>492</v>
      </c>
      <c r="C371" s="5" t="s">
        <v>571</v>
      </c>
      <c r="D371" s="5" t="s">
        <v>45</v>
      </c>
      <c r="E371" s="6">
        <v>5.4999999999999903E-2</v>
      </c>
      <c r="F371" s="6"/>
      <c r="G371" s="5" t="s">
        <v>31</v>
      </c>
      <c r="H371" s="5" t="s">
        <v>32</v>
      </c>
      <c r="I371" s="5"/>
      <c r="J371" s="5"/>
      <c r="K371" s="5" t="s">
        <v>567</v>
      </c>
      <c r="L371" s="6">
        <v>221.65</v>
      </c>
      <c r="M371" s="6">
        <v>86.306067663795602</v>
      </c>
      <c r="N371" s="4">
        <v>2020.9</v>
      </c>
      <c r="O371" s="5" t="s">
        <v>556</v>
      </c>
      <c r="P371" s="5" t="s">
        <v>132</v>
      </c>
      <c r="Q371" s="5">
        <v>13810668661</v>
      </c>
      <c r="R371" s="5" t="s">
        <v>133</v>
      </c>
      <c r="S371" s="5" t="s">
        <v>134</v>
      </c>
      <c r="T371" s="5"/>
    </row>
    <row r="372" spans="1:20" ht="72">
      <c r="A372" s="8"/>
      <c r="B372" s="5" t="s">
        <v>492</v>
      </c>
      <c r="C372" s="5" t="s">
        <v>572</v>
      </c>
      <c r="D372" s="5" t="s">
        <v>45</v>
      </c>
      <c r="E372" s="6">
        <v>0.54</v>
      </c>
      <c r="F372" s="6"/>
      <c r="G372" s="5" t="s">
        <v>31</v>
      </c>
      <c r="H372" s="5" t="s">
        <v>32</v>
      </c>
      <c r="I372" s="5"/>
      <c r="J372" s="5"/>
      <c r="K372" s="5" t="s">
        <v>567</v>
      </c>
      <c r="L372" s="6">
        <v>2138.4</v>
      </c>
      <c r="M372" s="6">
        <v>832.65078898167405</v>
      </c>
      <c r="N372" s="4">
        <v>2020.9</v>
      </c>
      <c r="O372" s="5" t="s">
        <v>556</v>
      </c>
      <c r="P372" s="5" t="s">
        <v>132</v>
      </c>
      <c r="Q372" s="5">
        <v>13810668661</v>
      </c>
      <c r="R372" s="5" t="s">
        <v>133</v>
      </c>
      <c r="S372" s="5" t="s">
        <v>134</v>
      </c>
      <c r="T372" s="5"/>
    </row>
    <row r="373" spans="1:20" ht="72">
      <c r="A373" s="8"/>
      <c r="B373" s="5" t="s">
        <v>492</v>
      </c>
      <c r="C373" s="5" t="s">
        <v>573</v>
      </c>
      <c r="D373" s="5" t="s">
        <v>45</v>
      </c>
      <c r="E373" s="6">
        <v>0.58699999999999997</v>
      </c>
      <c r="F373" s="6"/>
      <c r="G373" s="5" t="s">
        <v>31</v>
      </c>
      <c r="H373" s="5" t="s">
        <v>32</v>
      </c>
      <c r="I373" s="5"/>
      <c r="J373" s="5"/>
      <c r="K373" s="5" t="s">
        <v>567</v>
      </c>
      <c r="L373" s="6">
        <v>2324.52</v>
      </c>
      <c r="M373" s="6">
        <v>905.12400000000002</v>
      </c>
      <c r="N373" s="4">
        <v>2020.9</v>
      </c>
      <c r="O373" s="5" t="s">
        <v>556</v>
      </c>
      <c r="P373" s="5" t="s">
        <v>132</v>
      </c>
      <c r="Q373" s="5">
        <v>13810668661</v>
      </c>
      <c r="R373" s="5" t="s">
        <v>133</v>
      </c>
      <c r="S373" s="5" t="s">
        <v>134</v>
      </c>
      <c r="T373" s="5"/>
    </row>
    <row r="374" spans="1:20" ht="72">
      <c r="A374" s="8"/>
      <c r="B374" s="5" t="s">
        <v>486</v>
      </c>
      <c r="C374" s="38" t="s">
        <v>574</v>
      </c>
      <c r="D374" s="5" t="s">
        <v>575</v>
      </c>
      <c r="E374" s="6">
        <v>44</v>
      </c>
      <c r="F374" s="6">
        <v>15.4</v>
      </c>
      <c r="G374" s="5" t="s">
        <v>31</v>
      </c>
      <c r="H374" s="5" t="s">
        <v>32</v>
      </c>
      <c r="I374" s="5" t="s">
        <v>175</v>
      </c>
      <c r="J374" s="5"/>
      <c r="K374" s="5" t="s">
        <v>576</v>
      </c>
      <c r="L374" s="6">
        <v>91000</v>
      </c>
      <c r="M374" s="6">
        <v>26504.853999999999</v>
      </c>
      <c r="N374" s="5">
        <v>2018.9</v>
      </c>
      <c r="O374" s="5" t="s">
        <v>556</v>
      </c>
      <c r="P374" s="5" t="s">
        <v>132</v>
      </c>
      <c r="Q374" s="5">
        <v>13810668661</v>
      </c>
      <c r="R374" s="5" t="s">
        <v>133</v>
      </c>
      <c r="S374" s="5" t="s">
        <v>134</v>
      </c>
      <c r="T374" s="5"/>
    </row>
    <row r="375" spans="1:20" ht="72">
      <c r="A375" s="8"/>
      <c r="B375" s="5" t="s">
        <v>486</v>
      </c>
      <c r="C375" s="38" t="s">
        <v>577</v>
      </c>
      <c r="D375" s="5" t="s">
        <v>30</v>
      </c>
      <c r="E375" s="6">
        <v>120</v>
      </c>
      <c r="F375" s="6">
        <v>1.1772</v>
      </c>
      <c r="G375" s="5" t="s">
        <v>31</v>
      </c>
      <c r="H375" s="5" t="s">
        <v>32</v>
      </c>
      <c r="I375" s="5" t="s">
        <v>175</v>
      </c>
      <c r="J375" s="5"/>
      <c r="K375" s="5" t="s">
        <v>578</v>
      </c>
      <c r="L375" s="6">
        <v>6600</v>
      </c>
      <c r="M375" s="6">
        <v>1922.33009708738</v>
      </c>
      <c r="N375" s="5">
        <v>2018.1</v>
      </c>
      <c r="O375" s="5" t="s">
        <v>556</v>
      </c>
      <c r="P375" s="5" t="s">
        <v>132</v>
      </c>
      <c r="Q375" s="5">
        <v>13810668661</v>
      </c>
      <c r="R375" s="5" t="s">
        <v>133</v>
      </c>
      <c r="S375" s="5" t="s">
        <v>134</v>
      </c>
      <c r="T375" s="5"/>
    </row>
    <row r="376" spans="1:20" ht="72">
      <c r="A376" s="8"/>
      <c r="B376" s="5" t="s">
        <v>486</v>
      </c>
      <c r="C376" s="38" t="s">
        <v>579</v>
      </c>
      <c r="D376" s="5" t="s">
        <v>575</v>
      </c>
      <c r="E376" s="6">
        <v>16</v>
      </c>
      <c r="F376" s="6">
        <v>5.6</v>
      </c>
      <c r="G376" s="5" t="s">
        <v>31</v>
      </c>
      <c r="H376" s="5" t="s">
        <v>32</v>
      </c>
      <c r="I376" s="5" t="s">
        <v>175</v>
      </c>
      <c r="J376" s="5"/>
      <c r="K376" s="5" t="s">
        <v>580</v>
      </c>
      <c r="L376" s="6">
        <v>31680</v>
      </c>
      <c r="M376" s="6">
        <v>9227.1844660194292</v>
      </c>
      <c r="N376" s="5">
        <v>2018.12</v>
      </c>
      <c r="O376" s="5" t="s">
        <v>556</v>
      </c>
      <c r="P376" s="5" t="s">
        <v>132</v>
      </c>
      <c r="Q376" s="5">
        <v>13810668661</v>
      </c>
      <c r="R376" s="5" t="s">
        <v>133</v>
      </c>
      <c r="S376" s="5" t="s">
        <v>134</v>
      </c>
      <c r="T376" s="5"/>
    </row>
    <row r="377" spans="1:20" ht="36">
      <c r="A377" s="8"/>
      <c r="B377" s="5" t="s">
        <v>486</v>
      </c>
      <c r="C377" s="5" t="s">
        <v>581</v>
      </c>
      <c r="D377" s="5" t="s">
        <v>45</v>
      </c>
      <c r="E377" s="6">
        <v>70.08</v>
      </c>
      <c r="F377" s="6"/>
      <c r="G377" s="5" t="s">
        <v>31</v>
      </c>
      <c r="H377" s="5" t="s">
        <v>32</v>
      </c>
      <c r="I377" s="5"/>
      <c r="J377" s="5"/>
      <c r="K377" s="5" t="s">
        <v>582</v>
      </c>
      <c r="L377" s="6">
        <v>306950.40000000002</v>
      </c>
      <c r="M377" s="6">
        <v>153475.20000000001</v>
      </c>
      <c r="N377" s="5">
        <v>2020.1</v>
      </c>
      <c r="O377" s="5" t="s">
        <v>180</v>
      </c>
      <c r="P377" s="5" t="s">
        <v>181</v>
      </c>
      <c r="Q377" s="5">
        <v>18600151606</v>
      </c>
      <c r="R377" s="5" t="s">
        <v>182</v>
      </c>
      <c r="S377" s="5" t="s">
        <v>134</v>
      </c>
      <c r="T377" s="5"/>
    </row>
    <row r="378" spans="1:20" ht="36">
      <c r="A378" s="8"/>
      <c r="B378" s="5" t="s">
        <v>486</v>
      </c>
      <c r="C378" s="5" t="s">
        <v>583</v>
      </c>
      <c r="D378" s="5" t="s">
        <v>45</v>
      </c>
      <c r="E378" s="6">
        <v>88.6</v>
      </c>
      <c r="F378" s="6"/>
      <c r="G378" s="5" t="s">
        <v>31</v>
      </c>
      <c r="H378" s="5" t="s">
        <v>32</v>
      </c>
      <c r="I378" s="5"/>
      <c r="J378" s="5"/>
      <c r="K378" s="5" t="s">
        <v>582</v>
      </c>
      <c r="L378" s="6">
        <v>423508</v>
      </c>
      <c r="M378" s="6">
        <v>211754</v>
      </c>
      <c r="N378" s="5">
        <v>2020.1</v>
      </c>
      <c r="O378" s="5" t="s">
        <v>180</v>
      </c>
      <c r="P378" s="5" t="s">
        <v>181</v>
      </c>
      <c r="Q378" s="5">
        <v>18600151606</v>
      </c>
      <c r="R378" s="5" t="s">
        <v>182</v>
      </c>
      <c r="S378" s="5" t="s">
        <v>134</v>
      </c>
      <c r="T378" s="5"/>
    </row>
    <row r="379" spans="1:20" ht="36">
      <c r="A379" s="8"/>
      <c r="B379" s="5" t="s">
        <v>584</v>
      </c>
      <c r="C379" s="5" t="s">
        <v>585</v>
      </c>
      <c r="D379" s="5" t="s">
        <v>45</v>
      </c>
      <c r="E379" s="6">
        <v>48.86</v>
      </c>
      <c r="F379" s="6"/>
      <c r="G379" s="5" t="s">
        <v>31</v>
      </c>
      <c r="H379" s="5" t="s">
        <v>32</v>
      </c>
      <c r="I379" s="5"/>
      <c r="J379" s="5"/>
      <c r="K379" s="5" t="s">
        <v>582</v>
      </c>
      <c r="L379" s="6">
        <v>240391.2</v>
      </c>
      <c r="M379" s="6">
        <v>120195.600000001</v>
      </c>
      <c r="N379" s="5">
        <v>2020.1</v>
      </c>
      <c r="O379" s="5" t="s">
        <v>180</v>
      </c>
      <c r="P379" s="5" t="s">
        <v>181</v>
      </c>
      <c r="Q379" s="5">
        <v>18600151606</v>
      </c>
      <c r="R379" s="5" t="s">
        <v>182</v>
      </c>
      <c r="S379" s="5" t="s">
        <v>134</v>
      </c>
      <c r="T379" s="5"/>
    </row>
    <row r="380" spans="1:20" ht="36">
      <c r="A380" s="8"/>
      <c r="B380" s="5" t="s">
        <v>584</v>
      </c>
      <c r="C380" s="5" t="s">
        <v>585</v>
      </c>
      <c r="D380" s="5" t="s">
        <v>45</v>
      </c>
      <c r="E380" s="6">
        <v>47.3</v>
      </c>
      <c r="F380" s="6"/>
      <c r="G380" s="5" t="s">
        <v>31</v>
      </c>
      <c r="H380" s="5" t="s">
        <v>32</v>
      </c>
      <c r="I380" s="5"/>
      <c r="J380" s="5"/>
      <c r="K380" s="5" t="s">
        <v>582</v>
      </c>
      <c r="L380" s="6">
        <v>232716</v>
      </c>
      <c r="M380" s="6">
        <v>116358</v>
      </c>
      <c r="N380" s="5">
        <v>2020.1</v>
      </c>
      <c r="O380" s="5" t="s">
        <v>180</v>
      </c>
      <c r="P380" s="5" t="s">
        <v>181</v>
      </c>
      <c r="Q380" s="5">
        <v>18600151606</v>
      </c>
      <c r="R380" s="5" t="s">
        <v>182</v>
      </c>
      <c r="S380" s="5" t="s">
        <v>134</v>
      </c>
      <c r="T380" s="5"/>
    </row>
    <row r="381" spans="1:20" ht="36">
      <c r="A381" s="8"/>
      <c r="B381" s="5" t="s">
        <v>492</v>
      </c>
      <c r="C381" s="5" t="s">
        <v>586</v>
      </c>
      <c r="D381" s="5" t="s">
        <v>45</v>
      </c>
      <c r="E381" s="6">
        <v>7</v>
      </c>
      <c r="F381" s="6"/>
      <c r="G381" s="5" t="s">
        <v>31</v>
      </c>
      <c r="H381" s="5" t="s">
        <v>32</v>
      </c>
      <c r="I381" s="5"/>
      <c r="J381" s="5"/>
      <c r="K381" s="5" t="s">
        <v>582</v>
      </c>
      <c r="L381" s="6">
        <v>31220</v>
      </c>
      <c r="M381" s="6">
        <v>15610</v>
      </c>
      <c r="N381" s="5">
        <v>2020.1</v>
      </c>
      <c r="O381" s="5" t="s">
        <v>180</v>
      </c>
      <c r="P381" s="5" t="s">
        <v>181</v>
      </c>
      <c r="Q381" s="5">
        <v>18600151606</v>
      </c>
      <c r="R381" s="5" t="s">
        <v>182</v>
      </c>
      <c r="S381" s="5" t="s">
        <v>134</v>
      </c>
      <c r="T381" s="5"/>
    </row>
    <row r="382" spans="1:20" ht="36">
      <c r="A382" s="8"/>
      <c r="B382" s="5" t="s">
        <v>492</v>
      </c>
      <c r="C382" s="5" t="s">
        <v>587</v>
      </c>
      <c r="D382" s="5" t="s">
        <v>45</v>
      </c>
      <c r="E382" s="6">
        <v>96.5</v>
      </c>
      <c r="F382" s="6"/>
      <c r="G382" s="5" t="s">
        <v>31</v>
      </c>
      <c r="H382" s="5" t="s">
        <v>32</v>
      </c>
      <c r="I382" s="5"/>
      <c r="J382" s="5"/>
      <c r="K382" s="5" t="s">
        <v>582</v>
      </c>
      <c r="L382" s="6">
        <v>430390</v>
      </c>
      <c r="M382" s="6">
        <v>215195</v>
      </c>
      <c r="N382" s="5">
        <v>2020.1</v>
      </c>
      <c r="O382" s="5" t="s">
        <v>180</v>
      </c>
      <c r="P382" s="5" t="s">
        <v>181</v>
      </c>
      <c r="Q382" s="5">
        <v>18600151606</v>
      </c>
      <c r="R382" s="5" t="s">
        <v>182</v>
      </c>
      <c r="S382" s="5" t="s">
        <v>134</v>
      </c>
      <c r="T382" s="5"/>
    </row>
    <row r="383" spans="1:20" ht="36">
      <c r="A383" s="8"/>
      <c r="B383" s="5" t="s">
        <v>588</v>
      </c>
      <c r="C383" s="5" t="s">
        <v>589</v>
      </c>
      <c r="D383" s="5" t="s">
        <v>45</v>
      </c>
      <c r="E383" s="6">
        <v>1.65</v>
      </c>
      <c r="F383" s="6"/>
      <c r="G383" s="5" t="s">
        <v>31</v>
      </c>
      <c r="H383" s="5" t="s">
        <v>32</v>
      </c>
      <c r="I383" s="5"/>
      <c r="J383" s="5"/>
      <c r="K383" s="5" t="s">
        <v>582</v>
      </c>
      <c r="L383" s="6">
        <v>7078.5</v>
      </c>
      <c r="M383" s="6">
        <v>3539.25</v>
      </c>
      <c r="N383" s="5">
        <v>2020.1</v>
      </c>
      <c r="O383" s="5" t="s">
        <v>180</v>
      </c>
      <c r="P383" s="5" t="s">
        <v>181</v>
      </c>
      <c r="Q383" s="5">
        <v>18600151606</v>
      </c>
      <c r="R383" s="5" t="s">
        <v>182</v>
      </c>
      <c r="S383" s="5" t="s">
        <v>134</v>
      </c>
      <c r="T383" s="5"/>
    </row>
    <row r="384" spans="1:20" ht="36">
      <c r="A384" s="8"/>
      <c r="B384" s="5" t="s">
        <v>565</v>
      </c>
      <c r="C384" s="5" t="s">
        <v>590</v>
      </c>
      <c r="D384" s="5" t="s">
        <v>45</v>
      </c>
      <c r="E384" s="6">
        <v>1</v>
      </c>
      <c r="F384" s="6"/>
      <c r="G384" s="5" t="s">
        <v>31</v>
      </c>
      <c r="H384" s="5" t="s">
        <v>32</v>
      </c>
      <c r="I384" s="5"/>
      <c r="J384" s="5"/>
      <c r="K384" s="5" t="s">
        <v>582</v>
      </c>
      <c r="L384" s="6">
        <v>4240</v>
      </c>
      <c r="M384" s="6">
        <v>2120.00000000001</v>
      </c>
      <c r="N384" s="5">
        <v>2020.1</v>
      </c>
      <c r="O384" s="5" t="s">
        <v>180</v>
      </c>
      <c r="P384" s="5" t="s">
        <v>181</v>
      </c>
      <c r="Q384" s="5">
        <v>18600151606</v>
      </c>
      <c r="R384" s="5" t="s">
        <v>182</v>
      </c>
      <c r="S384" s="5" t="s">
        <v>134</v>
      </c>
      <c r="T384" s="5"/>
    </row>
    <row r="385" spans="1:20" ht="36">
      <c r="A385" s="8"/>
      <c r="B385" s="5" t="s">
        <v>565</v>
      </c>
      <c r="C385" s="29" t="s">
        <v>591</v>
      </c>
      <c r="D385" s="5" t="s">
        <v>45</v>
      </c>
      <c r="E385" s="6">
        <v>8.3000000000000007</v>
      </c>
      <c r="F385" s="6"/>
      <c r="G385" s="5" t="s">
        <v>31</v>
      </c>
      <c r="H385" s="5" t="s">
        <v>32</v>
      </c>
      <c r="I385" s="5"/>
      <c r="J385" s="5"/>
      <c r="K385" s="5" t="s">
        <v>582</v>
      </c>
      <c r="L385" s="6">
        <v>35192</v>
      </c>
      <c r="M385" s="6">
        <v>17596</v>
      </c>
      <c r="N385" s="5">
        <v>2020.1</v>
      </c>
      <c r="O385" s="5" t="s">
        <v>180</v>
      </c>
      <c r="P385" s="5" t="s">
        <v>181</v>
      </c>
      <c r="Q385" s="5">
        <v>18600151606</v>
      </c>
      <c r="R385" s="5" t="s">
        <v>182</v>
      </c>
      <c r="S385" s="5" t="s">
        <v>134</v>
      </c>
      <c r="T385" s="5"/>
    </row>
    <row r="386" spans="1:20" ht="36">
      <c r="A386" s="8"/>
      <c r="B386" s="5" t="s">
        <v>492</v>
      </c>
      <c r="C386" s="5" t="s">
        <v>586</v>
      </c>
      <c r="D386" s="5" t="s">
        <v>45</v>
      </c>
      <c r="E386" s="6">
        <v>3.68</v>
      </c>
      <c r="F386" s="6"/>
      <c r="G386" s="5" t="s">
        <v>31</v>
      </c>
      <c r="H386" s="5" t="s">
        <v>32</v>
      </c>
      <c r="I386" s="5"/>
      <c r="J386" s="5"/>
      <c r="K386" s="5" t="s">
        <v>582</v>
      </c>
      <c r="L386" s="6">
        <v>16560</v>
      </c>
      <c r="M386" s="6">
        <v>8279.9999999999909</v>
      </c>
      <c r="N386" s="5">
        <v>2020.1</v>
      </c>
      <c r="O386" s="5" t="s">
        <v>180</v>
      </c>
      <c r="P386" s="5" t="s">
        <v>181</v>
      </c>
      <c r="Q386" s="5">
        <v>18600151606</v>
      </c>
      <c r="R386" s="5" t="s">
        <v>182</v>
      </c>
      <c r="S386" s="5" t="s">
        <v>134</v>
      </c>
      <c r="T386" s="5"/>
    </row>
    <row r="387" spans="1:20" ht="36">
      <c r="A387" s="8"/>
      <c r="B387" s="5" t="s">
        <v>486</v>
      </c>
      <c r="C387" s="5" t="s">
        <v>592</v>
      </c>
      <c r="D387" s="5" t="s">
        <v>45</v>
      </c>
      <c r="E387" s="6">
        <v>105.13500000000001</v>
      </c>
      <c r="F387" s="6"/>
      <c r="G387" s="5" t="s">
        <v>31</v>
      </c>
      <c r="H387" s="5" t="s">
        <v>32</v>
      </c>
      <c r="I387" s="5"/>
      <c r="J387" s="5"/>
      <c r="K387" s="5" t="s">
        <v>582</v>
      </c>
      <c r="L387" s="6">
        <v>483621</v>
      </c>
      <c r="M387" s="6">
        <v>411077.85</v>
      </c>
      <c r="N387" s="5">
        <v>2021.01</v>
      </c>
      <c r="O387" s="5" t="s">
        <v>180</v>
      </c>
      <c r="P387" s="5" t="s">
        <v>181</v>
      </c>
      <c r="Q387" s="5">
        <v>18600151606</v>
      </c>
      <c r="R387" s="5" t="s">
        <v>182</v>
      </c>
      <c r="S387" s="5" t="s">
        <v>134</v>
      </c>
      <c r="T387" s="5"/>
    </row>
    <row r="388" spans="1:20" ht="36">
      <c r="A388" s="8"/>
      <c r="B388" s="5" t="s">
        <v>593</v>
      </c>
      <c r="C388" s="5" t="s">
        <v>594</v>
      </c>
      <c r="D388" s="5" t="s">
        <v>494</v>
      </c>
      <c r="E388" s="6">
        <v>6</v>
      </c>
      <c r="F388" s="6">
        <v>21.31</v>
      </c>
      <c r="G388" s="5" t="s">
        <v>31</v>
      </c>
      <c r="H388" s="5" t="s">
        <v>32</v>
      </c>
      <c r="I388" s="5"/>
      <c r="J388" s="5"/>
      <c r="K388" s="5" t="s">
        <v>595</v>
      </c>
      <c r="L388" s="6">
        <v>84414.48</v>
      </c>
      <c r="M388" s="6">
        <v>67531.584000000003</v>
      </c>
      <c r="N388" s="5">
        <v>2021.04</v>
      </c>
      <c r="O388" s="5" t="s">
        <v>180</v>
      </c>
      <c r="P388" s="5" t="s">
        <v>181</v>
      </c>
      <c r="Q388" s="5">
        <v>18600151606</v>
      </c>
      <c r="R388" s="5" t="s">
        <v>182</v>
      </c>
      <c r="S388" s="5" t="s">
        <v>134</v>
      </c>
      <c r="T388" s="5"/>
    </row>
    <row r="389" spans="1:20" ht="24">
      <c r="A389" s="8"/>
      <c r="B389" s="5" t="s">
        <v>596</v>
      </c>
      <c r="C389" s="5" t="s">
        <v>597</v>
      </c>
      <c r="D389" s="5" t="s">
        <v>45</v>
      </c>
      <c r="E389" s="6">
        <v>16.683</v>
      </c>
      <c r="F389" s="6">
        <v>16.683</v>
      </c>
      <c r="G389" s="5" t="s">
        <v>31</v>
      </c>
      <c r="H389" s="5" t="s">
        <v>32</v>
      </c>
      <c r="I389" s="5" t="s">
        <v>407</v>
      </c>
      <c r="J389" s="5" t="s">
        <v>407</v>
      </c>
      <c r="K389" s="5" t="s">
        <v>598</v>
      </c>
      <c r="L389" s="6">
        <v>68503.646017699095</v>
      </c>
      <c r="M389" s="6">
        <v>34251.823008849598</v>
      </c>
      <c r="N389" s="5" t="s">
        <v>599</v>
      </c>
      <c r="O389" s="5" t="s">
        <v>289</v>
      </c>
      <c r="P389" s="5" t="s">
        <v>324</v>
      </c>
      <c r="Q389" s="5">
        <v>18500041080</v>
      </c>
      <c r="R389" s="5" t="s">
        <v>291</v>
      </c>
      <c r="S389" s="5" t="s">
        <v>134</v>
      </c>
      <c r="T389" s="5"/>
    </row>
    <row r="390" spans="1:20" ht="24">
      <c r="A390" s="8"/>
      <c r="B390" s="5" t="s">
        <v>565</v>
      </c>
      <c r="C390" s="5" t="s">
        <v>600</v>
      </c>
      <c r="D390" s="5" t="s">
        <v>45</v>
      </c>
      <c r="E390" s="6">
        <v>9.3390000000000004</v>
      </c>
      <c r="F390" s="6">
        <v>9.3390000000000004</v>
      </c>
      <c r="G390" s="5" t="s">
        <v>31</v>
      </c>
      <c r="H390" s="5" t="s">
        <v>32</v>
      </c>
      <c r="I390" s="5" t="s">
        <v>407</v>
      </c>
      <c r="J390" s="5" t="s">
        <v>407</v>
      </c>
      <c r="K390" s="5" t="s">
        <v>598</v>
      </c>
      <c r="L390" s="6">
        <v>38017.168141592898</v>
      </c>
      <c r="M390" s="6">
        <v>19008.5840707965</v>
      </c>
      <c r="N390" s="5" t="s">
        <v>599</v>
      </c>
      <c r="O390" s="5" t="s">
        <v>289</v>
      </c>
      <c r="P390" s="5" t="s">
        <v>324</v>
      </c>
      <c r="Q390" s="5">
        <v>18500041080</v>
      </c>
      <c r="R390" s="5" t="s">
        <v>291</v>
      </c>
      <c r="S390" s="5" t="s">
        <v>134</v>
      </c>
      <c r="T390" s="5"/>
    </row>
    <row r="391" spans="1:20" ht="24">
      <c r="A391" s="8"/>
      <c r="B391" s="5" t="s">
        <v>565</v>
      </c>
      <c r="C391" s="5" t="s">
        <v>601</v>
      </c>
      <c r="D391" s="5" t="s">
        <v>45</v>
      </c>
      <c r="E391" s="6">
        <v>12.315</v>
      </c>
      <c r="F391" s="6">
        <v>12.315</v>
      </c>
      <c r="G391" s="5" t="s">
        <v>31</v>
      </c>
      <c r="H391" s="5" t="s">
        <v>32</v>
      </c>
      <c r="I391" s="5" t="s">
        <v>407</v>
      </c>
      <c r="J391" s="5" t="s">
        <v>407</v>
      </c>
      <c r="K391" s="5" t="s">
        <v>598</v>
      </c>
      <c r="L391" s="6">
        <v>49042.035398230102</v>
      </c>
      <c r="M391" s="6">
        <v>24521.017699115</v>
      </c>
      <c r="N391" s="5" t="s">
        <v>599</v>
      </c>
      <c r="O391" s="5" t="s">
        <v>289</v>
      </c>
      <c r="P391" s="5" t="s">
        <v>324</v>
      </c>
      <c r="Q391" s="5">
        <v>18500041080</v>
      </c>
      <c r="R391" s="5" t="s">
        <v>291</v>
      </c>
      <c r="S391" s="5" t="s">
        <v>134</v>
      </c>
      <c r="T391" s="5"/>
    </row>
    <row r="392" spans="1:20" ht="24">
      <c r="A392" s="8"/>
      <c r="B392" s="5" t="s">
        <v>565</v>
      </c>
      <c r="C392" s="5" t="s">
        <v>602</v>
      </c>
      <c r="D392" s="5" t="s">
        <v>45</v>
      </c>
      <c r="E392" s="6">
        <v>4.2130000000000001</v>
      </c>
      <c r="F392" s="6">
        <v>4.2130000000000001</v>
      </c>
      <c r="G392" s="5" t="s">
        <v>31</v>
      </c>
      <c r="H392" s="5" t="s">
        <v>32</v>
      </c>
      <c r="I392" s="5" t="s">
        <v>407</v>
      </c>
      <c r="J392" s="5" t="s">
        <v>407</v>
      </c>
      <c r="K392" s="5" t="s">
        <v>598</v>
      </c>
      <c r="L392" s="6">
        <v>16591.017699115</v>
      </c>
      <c r="M392" s="6">
        <v>8295.5088495575201</v>
      </c>
      <c r="N392" s="5" t="s">
        <v>603</v>
      </c>
      <c r="O392" s="5" t="s">
        <v>289</v>
      </c>
      <c r="P392" s="5" t="s">
        <v>324</v>
      </c>
      <c r="Q392" s="5">
        <v>18500041080</v>
      </c>
      <c r="R392" s="5" t="s">
        <v>291</v>
      </c>
      <c r="S392" s="5" t="s">
        <v>134</v>
      </c>
      <c r="T392" s="5"/>
    </row>
    <row r="393" spans="1:20" ht="24">
      <c r="A393" s="8"/>
      <c r="B393" s="5" t="s">
        <v>492</v>
      </c>
      <c r="C393" s="5" t="s">
        <v>601</v>
      </c>
      <c r="D393" s="5" t="s">
        <v>45</v>
      </c>
      <c r="E393" s="6">
        <v>6.423</v>
      </c>
      <c r="F393" s="6">
        <v>6.423</v>
      </c>
      <c r="G393" s="5" t="s">
        <v>31</v>
      </c>
      <c r="H393" s="5" t="s">
        <v>32</v>
      </c>
      <c r="I393" s="5" t="s">
        <v>407</v>
      </c>
      <c r="J393" s="5" t="s">
        <v>407</v>
      </c>
      <c r="K393" s="5" t="s">
        <v>598</v>
      </c>
      <c r="L393" s="6">
        <v>25919.362831858401</v>
      </c>
      <c r="M393" s="6">
        <v>12959.681415929201</v>
      </c>
      <c r="N393" s="5" t="s">
        <v>603</v>
      </c>
      <c r="O393" s="5" t="s">
        <v>289</v>
      </c>
      <c r="P393" s="5" t="s">
        <v>324</v>
      </c>
      <c r="Q393" s="5">
        <v>18500041080</v>
      </c>
      <c r="R393" s="5" t="s">
        <v>291</v>
      </c>
      <c r="S393" s="5" t="s">
        <v>134</v>
      </c>
      <c r="T393" s="5"/>
    </row>
    <row r="394" spans="1:20" ht="24">
      <c r="A394" s="8"/>
      <c r="B394" s="5" t="s">
        <v>565</v>
      </c>
      <c r="C394" s="5" t="s">
        <v>600</v>
      </c>
      <c r="D394" s="5" t="s">
        <v>45</v>
      </c>
      <c r="E394" s="6">
        <v>2.9</v>
      </c>
      <c r="F394" s="6">
        <v>2.9</v>
      </c>
      <c r="G394" s="5" t="s">
        <v>31</v>
      </c>
      <c r="H394" s="5" t="s">
        <v>32</v>
      </c>
      <c r="I394" s="5" t="s">
        <v>407</v>
      </c>
      <c r="J394" s="5" t="s">
        <v>407</v>
      </c>
      <c r="K394" s="5" t="s">
        <v>598</v>
      </c>
      <c r="L394" s="6">
        <v>11779.6460176991</v>
      </c>
      <c r="M394" s="6">
        <v>5889.8230088495602</v>
      </c>
      <c r="N394" s="5" t="s">
        <v>603</v>
      </c>
      <c r="O394" s="5" t="s">
        <v>289</v>
      </c>
      <c r="P394" s="5" t="s">
        <v>324</v>
      </c>
      <c r="Q394" s="5">
        <v>18500041080</v>
      </c>
      <c r="R394" s="5" t="s">
        <v>291</v>
      </c>
      <c r="S394" s="5" t="s">
        <v>134</v>
      </c>
      <c r="T394" s="5"/>
    </row>
    <row r="395" spans="1:20" ht="24">
      <c r="A395" s="8"/>
      <c r="B395" s="5" t="s">
        <v>565</v>
      </c>
      <c r="C395" s="5" t="s">
        <v>604</v>
      </c>
      <c r="D395" s="5" t="s">
        <v>45</v>
      </c>
      <c r="E395" s="6">
        <v>12.48</v>
      </c>
      <c r="F395" s="6">
        <v>12.48</v>
      </c>
      <c r="G395" s="5" t="s">
        <v>31</v>
      </c>
      <c r="H395" s="5" t="s">
        <v>32</v>
      </c>
      <c r="I395" s="5" t="s">
        <v>407</v>
      </c>
      <c r="J395" s="5" t="s">
        <v>407</v>
      </c>
      <c r="K395" s="5" t="s">
        <v>598</v>
      </c>
      <c r="L395" s="6">
        <v>49588.672566371701</v>
      </c>
      <c r="M395" s="6">
        <v>24794.336283185799</v>
      </c>
      <c r="N395" s="29" t="s">
        <v>603</v>
      </c>
      <c r="O395" s="5" t="s">
        <v>289</v>
      </c>
      <c r="P395" s="5" t="s">
        <v>324</v>
      </c>
      <c r="Q395" s="5">
        <v>18500041080</v>
      </c>
      <c r="R395" s="5" t="s">
        <v>291</v>
      </c>
      <c r="S395" s="5" t="s">
        <v>134</v>
      </c>
      <c r="T395" s="5"/>
    </row>
    <row r="396" spans="1:20" ht="24">
      <c r="A396" s="8"/>
      <c r="B396" s="5" t="s">
        <v>492</v>
      </c>
      <c r="C396" s="5" t="s">
        <v>605</v>
      </c>
      <c r="D396" s="5" t="s">
        <v>45</v>
      </c>
      <c r="E396" s="6">
        <v>9.98</v>
      </c>
      <c r="F396" s="6">
        <v>9.98</v>
      </c>
      <c r="G396" s="5" t="s">
        <v>31</v>
      </c>
      <c r="H396" s="5" t="s">
        <v>32</v>
      </c>
      <c r="I396" s="5" t="s">
        <v>407</v>
      </c>
      <c r="J396" s="5" t="s">
        <v>407</v>
      </c>
      <c r="K396" s="5" t="s">
        <v>598</v>
      </c>
      <c r="L396" s="6">
        <v>42834.513274336299</v>
      </c>
      <c r="M396" s="6">
        <v>21417.256637168099</v>
      </c>
      <c r="N396" s="29" t="s">
        <v>603</v>
      </c>
      <c r="O396" s="5" t="s">
        <v>289</v>
      </c>
      <c r="P396" s="5" t="s">
        <v>324</v>
      </c>
      <c r="Q396" s="5">
        <v>18500041080</v>
      </c>
      <c r="R396" s="5" t="s">
        <v>291</v>
      </c>
      <c r="S396" s="5" t="s">
        <v>134</v>
      </c>
      <c r="T396" s="5"/>
    </row>
    <row r="397" spans="1:20" ht="24">
      <c r="A397" s="8"/>
      <c r="B397" s="5" t="s">
        <v>492</v>
      </c>
      <c r="C397" s="5" t="s">
        <v>606</v>
      </c>
      <c r="D397" s="5" t="s">
        <v>45</v>
      </c>
      <c r="E397" s="6">
        <v>6.4249999999999998</v>
      </c>
      <c r="F397" s="6">
        <v>6.4249999999999998</v>
      </c>
      <c r="G397" s="5" t="s">
        <v>31</v>
      </c>
      <c r="H397" s="5" t="s">
        <v>32</v>
      </c>
      <c r="I397" s="5" t="s">
        <v>407</v>
      </c>
      <c r="J397" s="5" t="s">
        <v>407</v>
      </c>
      <c r="K397" s="5" t="s">
        <v>598</v>
      </c>
      <c r="L397" s="6">
        <v>26837.168141592902</v>
      </c>
      <c r="M397" s="6">
        <v>13418.5840707965</v>
      </c>
      <c r="N397" s="29" t="s">
        <v>603</v>
      </c>
      <c r="O397" s="5" t="s">
        <v>289</v>
      </c>
      <c r="P397" s="5" t="s">
        <v>324</v>
      </c>
      <c r="Q397" s="5">
        <v>18500041080</v>
      </c>
      <c r="R397" s="5" t="s">
        <v>291</v>
      </c>
      <c r="S397" s="5" t="s">
        <v>134</v>
      </c>
      <c r="T397" s="5"/>
    </row>
    <row r="398" spans="1:20" ht="24">
      <c r="A398" s="8"/>
      <c r="B398" s="5" t="s">
        <v>492</v>
      </c>
      <c r="C398" s="5" t="s">
        <v>601</v>
      </c>
      <c r="D398" s="5" t="s">
        <v>45</v>
      </c>
      <c r="E398" s="6">
        <v>8.2899999999999991</v>
      </c>
      <c r="F398" s="6">
        <v>8.2899999999999991</v>
      </c>
      <c r="G398" s="5" t="s">
        <v>31</v>
      </c>
      <c r="H398" s="5" t="s">
        <v>32</v>
      </c>
      <c r="I398" s="5" t="s">
        <v>407</v>
      </c>
      <c r="J398" s="5" t="s">
        <v>407</v>
      </c>
      <c r="K398" s="5" t="s">
        <v>598</v>
      </c>
      <c r="L398" s="6">
        <v>34407.168141592898</v>
      </c>
      <c r="M398" s="6">
        <v>17203.5840707965</v>
      </c>
      <c r="N398" s="29" t="s">
        <v>603</v>
      </c>
      <c r="O398" s="5" t="s">
        <v>289</v>
      </c>
      <c r="P398" s="5" t="s">
        <v>324</v>
      </c>
      <c r="Q398" s="5">
        <v>18500041080</v>
      </c>
      <c r="R398" s="5" t="s">
        <v>291</v>
      </c>
      <c r="S398" s="5" t="s">
        <v>134</v>
      </c>
      <c r="T398" s="5"/>
    </row>
    <row r="399" spans="1:20" ht="24">
      <c r="A399" s="8"/>
      <c r="B399" s="5" t="s">
        <v>565</v>
      </c>
      <c r="C399" s="5" t="s">
        <v>600</v>
      </c>
      <c r="D399" s="5" t="s">
        <v>45</v>
      </c>
      <c r="E399" s="6">
        <v>10.48</v>
      </c>
      <c r="F399" s="6">
        <v>10.48</v>
      </c>
      <c r="G399" s="5" t="s">
        <v>31</v>
      </c>
      <c r="H399" s="5" t="s">
        <v>32</v>
      </c>
      <c r="I399" s="5" t="s">
        <v>407</v>
      </c>
      <c r="J399" s="5" t="s">
        <v>407</v>
      </c>
      <c r="K399" s="5" t="s">
        <v>598</v>
      </c>
      <c r="L399" s="6">
        <v>43682.123893805299</v>
      </c>
      <c r="M399" s="6">
        <v>21841.061946902701</v>
      </c>
      <c r="N399" s="29" t="s">
        <v>607</v>
      </c>
      <c r="O399" s="5" t="s">
        <v>289</v>
      </c>
      <c r="P399" s="5" t="s">
        <v>324</v>
      </c>
      <c r="Q399" s="5">
        <v>18500041080</v>
      </c>
      <c r="R399" s="5" t="s">
        <v>291</v>
      </c>
      <c r="S399" s="5" t="s">
        <v>134</v>
      </c>
      <c r="T399" s="5"/>
    </row>
    <row r="400" spans="1:20" ht="24">
      <c r="A400" s="8"/>
      <c r="B400" s="5" t="s">
        <v>565</v>
      </c>
      <c r="C400" s="5" t="s">
        <v>604</v>
      </c>
      <c r="D400" s="5" t="s">
        <v>45</v>
      </c>
      <c r="E400" s="6">
        <v>9.66</v>
      </c>
      <c r="F400" s="6">
        <v>9.66</v>
      </c>
      <c r="G400" s="5" t="s">
        <v>31</v>
      </c>
      <c r="H400" s="5" t="s">
        <v>32</v>
      </c>
      <c r="I400" s="5" t="s">
        <v>407</v>
      </c>
      <c r="J400" s="5" t="s">
        <v>407</v>
      </c>
      <c r="K400" s="5" t="s">
        <v>598</v>
      </c>
      <c r="L400" s="6">
        <v>39409.380530973503</v>
      </c>
      <c r="M400" s="6">
        <v>19704.690265486701</v>
      </c>
      <c r="N400" s="29" t="s">
        <v>608</v>
      </c>
      <c r="O400" s="5" t="s">
        <v>289</v>
      </c>
      <c r="P400" s="5" t="s">
        <v>324</v>
      </c>
      <c r="Q400" s="5">
        <v>18500041080</v>
      </c>
      <c r="R400" s="5" t="s">
        <v>291</v>
      </c>
      <c r="S400" s="5" t="s">
        <v>134</v>
      </c>
      <c r="T400" s="5"/>
    </row>
    <row r="401" spans="1:20" ht="24">
      <c r="A401" s="8"/>
      <c r="B401" s="5" t="s">
        <v>565</v>
      </c>
      <c r="C401" s="5" t="s">
        <v>602</v>
      </c>
      <c r="D401" s="5" t="s">
        <v>45</v>
      </c>
      <c r="E401" s="6">
        <v>5.79</v>
      </c>
      <c r="F401" s="6">
        <v>5.79</v>
      </c>
      <c r="G401" s="5" t="s">
        <v>31</v>
      </c>
      <c r="H401" s="5" t="s">
        <v>32</v>
      </c>
      <c r="I401" s="5" t="s">
        <v>407</v>
      </c>
      <c r="J401" s="5" t="s">
        <v>407</v>
      </c>
      <c r="K401" s="5" t="s">
        <v>598</v>
      </c>
      <c r="L401" s="6">
        <v>23364.955752212401</v>
      </c>
      <c r="M401" s="6">
        <v>11682.477876106201</v>
      </c>
      <c r="N401" s="29" t="s">
        <v>609</v>
      </c>
      <c r="O401" s="5" t="s">
        <v>289</v>
      </c>
      <c r="P401" s="5" t="s">
        <v>324</v>
      </c>
      <c r="Q401" s="5">
        <v>18500041080</v>
      </c>
      <c r="R401" s="5" t="s">
        <v>291</v>
      </c>
      <c r="S401" s="5" t="s">
        <v>134</v>
      </c>
      <c r="T401" s="5"/>
    </row>
    <row r="402" spans="1:20" ht="24">
      <c r="A402" s="8"/>
      <c r="B402" s="5" t="s">
        <v>610</v>
      </c>
      <c r="C402" s="5" t="s">
        <v>611</v>
      </c>
      <c r="D402" s="5" t="s">
        <v>45</v>
      </c>
      <c r="E402" s="6">
        <v>17.329999999999998</v>
      </c>
      <c r="F402" s="6">
        <v>17.329999999999998</v>
      </c>
      <c r="G402" s="5" t="s">
        <v>31</v>
      </c>
      <c r="H402" s="5" t="s">
        <v>32</v>
      </c>
      <c r="I402" s="5" t="s">
        <v>407</v>
      </c>
      <c r="J402" s="5" t="s">
        <v>407</v>
      </c>
      <c r="K402" s="5" t="s">
        <v>598</v>
      </c>
      <c r="L402" s="6">
        <v>74380.973451327402</v>
      </c>
      <c r="M402" s="6">
        <v>37190.486725663701</v>
      </c>
      <c r="N402" s="29" t="s">
        <v>609</v>
      </c>
      <c r="O402" s="5" t="s">
        <v>289</v>
      </c>
      <c r="P402" s="5" t="s">
        <v>324</v>
      </c>
      <c r="Q402" s="5">
        <v>18500041080</v>
      </c>
      <c r="R402" s="5" t="s">
        <v>291</v>
      </c>
      <c r="S402" s="5" t="s">
        <v>134</v>
      </c>
      <c r="T402" s="5"/>
    </row>
    <row r="403" spans="1:20" ht="24">
      <c r="A403" s="8"/>
      <c r="B403" s="5" t="s">
        <v>610</v>
      </c>
      <c r="C403" s="5" t="s">
        <v>612</v>
      </c>
      <c r="D403" s="5" t="s">
        <v>45</v>
      </c>
      <c r="E403" s="6">
        <v>46.162999999999997</v>
      </c>
      <c r="F403" s="6">
        <v>46.162999999999997</v>
      </c>
      <c r="G403" s="5" t="s">
        <v>31</v>
      </c>
      <c r="H403" s="5" t="s">
        <v>32</v>
      </c>
      <c r="I403" s="5" t="s">
        <v>407</v>
      </c>
      <c r="J403" s="5" t="s">
        <v>407</v>
      </c>
      <c r="K403" s="5" t="s">
        <v>598</v>
      </c>
      <c r="L403" s="6">
        <v>210388.89380531001</v>
      </c>
      <c r="M403" s="6">
        <v>105194.44690265501</v>
      </c>
      <c r="N403" s="29" t="s">
        <v>609</v>
      </c>
      <c r="O403" s="5" t="s">
        <v>289</v>
      </c>
      <c r="P403" s="5" t="s">
        <v>324</v>
      </c>
      <c r="Q403" s="5">
        <v>18500041080</v>
      </c>
      <c r="R403" s="5" t="s">
        <v>291</v>
      </c>
      <c r="S403" s="5" t="s">
        <v>134</v>
      </c>
      <c r="T403" s="5"/>
    </row>
    <row r="404" spans="1:20" ht="24">
      <c r="A404" s="8"/>
      <c r="B404" s="5" t="s">
        <v>610</v>
      </c>
      <c r="C404" s="5" t="s">
        <v>613</v>
      </c>
      <c r="D404" s="5" t="s">
        <v>45</v>
      </c>
      <c r="E404" s="6">
        <v>12.577</v>
      </c>
      <c r="F404" s="6">
        <v>12.577</v>
      </c>
      <c r="G404" s="5" t="s">
        <v>31</v>
      </c>
      <c r="H404" s="5" t="s">
        <v>32</v>
      </c>
      <c r="I404" s="5" t="s">
        <v>407</v>
      </c>
      <c r="J404" s="5" t="s">
        <v>407</v>
      </c>
      <c r="K404" s="5" t="s">
        <v>598</v>
      </c>
      <c r="L404" s="6">
        <v>57319.955752212401</v>
      </c>
      <c r="M404" s="6">
        <v>28659.977876106201</v>
      </c>
      <c r="N404" s="29" t="s">
        <v>609</v>
      </c>
      <c r="O404" s="5" t="s">
        <v>289</v>
      </c>
      <c r="P404" s="5" t="s">
        <v>324</v>
      </c>
      <c r="Q404" s="5">
        <v>18500041080</v>
      </c>
      <c r="R404" s="5" t="s">
        <v>291</v>
      </c>
      <c r="S404" s="5" t="s">
        <v>134</v>
      </c>
      <c r="T404" s="5"/>
    </row>
    <row r="405" spans="1:20" ht="24">
      <c r="A405" s="8"/>
      <c r="B405" s="5" t="s">
        <v>610</v>
      </c>
      <c r="C405" s="5" t="s">
        <v>613</v>
      </c>
      <c r="D405" s="5" t="s">
        <v>45</v>
      </c>
      <c r="E405" s="6">
        <v>9.5549999999999997</v>
      </c>
      <c r="F405" s="6">
        <v>9.5549999999999997</v>
      </c>
      <c r="G405" s="5" t="s">
        <v>31</v>
      </c>
      <c r="H405" s="5" t="s">
        <v>32</v>
      </c>
      <c r="I405" s="5" t="s">
        <v>407</v>
      </c>
      <c r="J405" s="5" t="s">
        <v>407</v>
      </c>
      <c r="K405" s="5" t="s">
        <v>598</v>
      </c>
      <c r="L405" s="6">
        <v>43547.123893805299</v>
      </c>
      <c r="M405" s="6">
        <v>21773.561946902701</v>
      </c>
      <c r="N405" s="29" t="s">
        <v>609</v>
      </c>
      <c r="O405" s="5" t="s">
        <v>289</v>
      </c>
      <c r="P405" s="5" t="s">
        <v>324</v>
      </c>
      <c r="Q405" s="5">
        <v>18500041080</v>
      </c>
      <c r="R405" s="5" t="s">
        <v>291</v>
      </c>
      <c r="S405" s="5" t="s">
        <v>134</v>
      </c>
      <c r="T405" s="5"/>
    </row>
    <row r="406" spans="1:20" ht="24">
      <c r="A406" s="8"/>
      <c r="B406" s="5" t="s">
        <v>610</v>
      </c>
      <c r="C406" s="5" t="s">
        <v>612</v>
      </c>
      <c r="D406" s="5" t="s">
        <v>45</v>
      </c>
      <c r="E406" s="6">
        <v>58.534999999999997</v>
      </c>
      <c r="F406" s="6">
        <v>58.534999999999997</v>
      </c>
      <c r="G406" s="5" t="s">
        <v>31</v>
      </c>
      <c r="H406" s="5" t="s">
        <v>32</v>
      </c>
      <c r="I406" s="5" t="s">
        <v>407</v>
      </c>
      <c r="J406" s="5" t="s">
        <v>407</v>
      </c>
      <c r="K406" s="5" t="s">
        <v>598</v>
      </c>
      <c r="L406" s="6">
        <v>266774.55752212403</v>
      </c>
      <c r="M406" s="6">
        <v>133387.27876106201</v>
      </c>
      <c r="N406" s="29" t="s">
        <v>609</v>
      </c>
      <c r="O406" s="5" t="s">
        <v>289</v>
      </c>
      <c r="P406" s="5" t="s">
        <v>324</v>
      </c>
      <c r="Q406" s="5">
        <v>18500041080</v>
      </c>
      <c r="R406" s="5" t="s">
        <v>291</v>
      </c>
      <c r="S406" s="5" t="s">
        <v>134</v>
      </c>
      <c r="T406" s="5"/>
    </row>
    <row r="407" spans="1:20" ht="24">
      <c r="A407" s="8"/>
      <c r="B407" s="5" t="s">
        <v>610</v>
      </c>
      <c r="C407" s="5" t="s">
        <v>614</v>
      </c>
      <c r="D407" s="5" t="s">
        <v>45</v>
      </c>
      <c r="E407" s="6">
        <v>4.9240000000000004</v>
      </c>
      <c r="F407" s="6">
        <v>4.9240000000000004</v>
      </c>
      <c r="G407" s="5" t="s">
        <v>31</v>
      </c>
      <c r="H407" s="5" t="s">
        <v>32</v>
      </c>
      <c r="I407" s="5" t="s">
        <v>407</v>
      </c>
      <c r="J407" s="5" t="s">
        <v>407</v>
      </c>
      <c r="K407" s="5" t="s">
        <v>598</v>
      </c>
      <c r="L407" s="6">
        <v>21133.982300885</v>
      </c>
      <c r="M407" s="6">
        <v>10566.9911504425</v>
      </c>
      <c r="N407" s="29" t="s">
        <v>609</v>
      </c>
      <c r="O407" s="5" t="s">
        <v>289</v>
      </c>
      <c r="P407" s="5" t="s">
        <v>324</v>
      </c>
      <c r="Q407" s="5">
        <v>18500041080</v>
      </c>
      <c r="R407" s="5" t="s">
        <v>291</v>
      </c>
      <c r="S407" s="5" t="s">
        <v>134</v>
      </c>
      <c r="T407" s="5"/>
    </row>
    <row r="408" spans="1:20" ht="24">
      <c r="A408" s="8"/>
      <c r="B408" s="5" t="s">
        <v>610</v>
      </c>
      <c r="C408" s="5" t="s">
        <v>614</v>
      </c>
      <c r="D408" s="5" t="s">
        <v>45</v>
      </c>
      <c r="E408" s="6">
        <v>3.25</v>
      </c>
      <c r="F408" s="6">
        <v>3.25</v>
      </c>
      <c r="G408" s="5" t="s">
        <v>31</v>
      </c>
      <c r="H408" s="5" t="s">
        <v>32</v>
      </c>
      <c r="I408" s="5" t="s">
        <v>407</v>
      </c>
      <c r="J408" s="5" t="s">
        <v>407</v>
      </c>
      <c r="K408" s="5" t="s">
        <v>598</v>
      </c>
      <c r="L408" s="6">
        <v>14581.858407079601</v>
      </c>
      <c r="M408" s="6">
        <v>7290.9292035398203</v>
      </c>
      <c r="N408" s="29" t="s">
        <v>609</v>
      </c>
      <c r="O408" s="5" t="s">
        <v>289</v>
      </c>
      <c r="P408" s="5" t="s">
        <v>324</v>
      </c>
      <c r="Q408" s="5">
        <v>18500041080</v>
      </c>
      <c r="R408" s="5" t="s">
        <v>291</v>
      </c>
      <c r="S408" s="5" t="s">
        <v>134</v>
      </c>
      <c r="T408" s="5"/>
    </row>
    <row r="409" spans="1:20" ht="24">
      <c r="A409" s="8"/>
      <c r="B409" s="5" t="s">
        <v>615</v>
      </c>
      <c r="C409" s="5" t="s">
        <v>616</v>
      </c>
      <c r="D409" s="5" t="s">
        <v>45</v>
      </c>
      <c r="E409" s="6">
        <v>30.6</v>
      </c>
      <c r="F409" s="6">
        <v>30.6</v>
      </c>
      <c r="G409" s="5" t="s">
        <v>31</v>
      </c>
      <c r="H409" s="5" t="s">
        <v>41</v>
      </c>
      <c r="I409" s="5" t="s">
        <v>407</v>
      </c>
      <c r="J409" s="5" t="s">
        <v>407</v>
      </c>
      <c r="K409" s="5" t="s">
        <v>617</v>
      </c>
      <c r="L409" s="6">
        <v>194469.06</v>
      </c>
      <c r="M409" s="6">
        <v>107560.321061947</v>
      </c>
      <c r="N409" s="29" t="s">
        <v>618</v>
      </c>
      <c r="O409" s="5" t="s">
        <v>289</v>
      </c>
      <c r="P409" s="5" t="s">
        <v>324</v>
      </c>
      <c r="Q409" s="5">
        <v>18500041080</v>
      </c>
      <c r="R409" s="5" t="s">
        <v>291</v>
      </c>
      <c r="S409" s="5" t="s">
        <v>134</v>
      </c>
      <c r="T409" s="5"/>
    </row>
    <row r="410" spans="1:20" ht="24">
      <c r="A410" s="8"/>
      <c r="B410" s="5" t="s">
        <v>492</v>
      </c>
      <c r="C410" s="5" t="s">
        <v>619</v>
      </c>
      <c r="D410" s="5" t="s">
        <v>45</v>
      </c>
      <c r="E410" s="6">
        <v>2.4500000000000002</v>
      </c>
      <c r="F410" s="6">
        <v>2.4500000000000002</v>
      </c>
      <c r="G410" s="5" t="s">
        <v>31</v>
      </c>
      <c r="H410" s="5" t="s">
        <v>32</v>
      </c>
      <c r="I410" s="5" t="s">
        <v>407</v>
      </c>
      <c r="J410" s="5" t="s">
        <v>407</v>
      </c>
      <c r="K410" s="5" t="s">
        <v>620</v>
      </c>
      <c r="L410" s="6">
        <v>9951.7699115044306</v>
      </c>
      <c r="M410" s="6">
        <v>9951.7699115044306</v>
      </c>
      <c r="N410" s="29" t="s">
        <v>618</v>
      </c>
      <c r="O410" s="5" t="s">
        <v>289</v>
      </c>
      <c r="P410" s="5" t="s">
        <v>324</v>
      </c>
      <c r="Q410" s="5">
        <v>18500041080</v>
      </c>
      <c r="R410" s="5" t="s">
        <v>291</v>
      </c>
      <c r="S410" s="5" t="s">
        <v>134</v>
      </c>
      <c r="T410" s="5"/>
    </row>
    <row r="411" spans="1:20" ht="24">
      <c r="A411" s="8"/>
      <c r="B411" s="5" t="s">
        <v>492</v>
      </c>
      <c r="C411" s="5" t="s">
        <v>621</v>
      </c>
      <c r="D411" s="5" t="s">
        <v>45</v>
      </c>
      <c r="E411" s="6">
        <v>11.04</v>
      </c>
      <c r="F411" s="6">
        <v>11.04</v>
      </c>
      <c r="G411" s="5" t="s">
        <v>31</v>
      </c>
      <c r="H411" s="5" t="s">
        <v>32</v>
      </c>
      <c r="I411" s="5" t="s">
        <v>407</v>
      </c>
      <c r="J411" s="5" t="s">
        <v>407</v>
      </c>
      <c r="K411" s="5" t="s">
        <v>620</v>
      </c>
      <c r="L411" s="6">
        <v>44843.893805309701</v>
      </c>
      <c r="M411" s="6">
        <v>44843.893805309701</v>
      </c>
      <c r="N411" s="29" t="s">
        <v>618</v>
      </c>
      <c r="O411" s="5" t="s">
        <v>289</v>
      </c>
      <c r="P411" s="5" t="s">
        <v>324</v>
      </c>
      <c r="Q411" s="5">
        <v>18500041080</v>
      </c>
      <c r="R411" s="5" t="s">
        <v>291</v>
      </c>
      <c r="S411" s="5" t="s">
        <v>134</v>
      </c>
      <c r="T411" s="5"/>
    </row>
    <row r="412" spans="1:20" ht="24">
      <c r="A412" s="8"/>
      <c r="B412" s="5" t="s">
        <v>568</v>
      </c>
      <c r="C412" s="5" t="s">
        <v>622</v>
      </c>
      <c r="D412" s="5" t="s">
        <v>45</v>
      </c>
      <c r="E412" s="6">
        <v>9.5039999999999996</v>
      </c>
      <c r="F412" s="6">
        <v>9.5039999999999996</v>
      </c>
      <c r="G412" s="5" t="s">
        <v>31</v>
      </c>
      <c r="H412" s="5" t="s">
        <v>32</v>
      </c>
      <c r="I412" s="5" t="s">
        <v>407</v>
      </c>
      <c r="J412" s="5" t="s">
        <v>407</v>
      </c>
      <c r="K412" s="5" t="s">
        <v>620</v>
      </c>
      <c r="L412" s="6">
        <v>36838.513274336299</v>
      </c>
      <c r="M412" s="6">
        <v>36838.513274336299</v>
      </c>
      <c r="N412" s="29" t="s">
        <v>618</v>
      </c>
      <c r="O412" s="5" t="s">
        <v>289</v>
      </c>
      <c r="P412" s="5" t="s">
        <v>324</v>
      </c>
      <c r="Q412" s="5">
        <v>18500041080</v>
      </c>
      <c r="R412" s="5" t="s">
        <v>291</v>
      </c>
      <c r="S412" s="5" t="s">
        <v>134</v>
      </c>
      <c r="T412" s="5"/>
    </row>
    <row r="413" spans="1:20" ht="24">
      <c r="A413" s="8"/>
      <c r="B413" s="5" t="s">
        <v>568</v>
      </c>
      <c r="C413" s="5" t="s">
        <v>623</v>
      </c>
      <c r="D413" s="5" t="s">
        <v>45</v>
      </c>
      <c r="E413" s="6">
        <v>32.508000000000003</v>
      </c>
      <c r="F413" s="6">
        <v>32.508000000000003</v>
      </c>
      <c r="G413" s="5" t="s">
        <v>31</v>
      </c>
      <c r="H413" s="5" t="s">
        <v>32</v>
      </c>
      <c r="I413" s="5" t="s">
        <v>407</v>
      </c>
      <c r="J413" s="5" t="s">
        <v>407</v>
      </c>
      <c r="K413" s="5" t="s">
        <v>620</v>
      </c>
      <c r="L413" s="6">
        <v>127442.86725663699</v>
      </c>
      <c r="M413" s="6">
        <v>127442.86725663699</v>
      </c>
      <c r="N413" s="5" t="s">
        <v>618</v>
      </c>
      <c r="O413" s="5" t="s">
        <v>289</v>
      </c>
      <c r="P413" s="5" t="s">
        <v>324</v>
      </c>
      <c r="Q413" s="5">
        <v>18500041080</v>
      </c>
      <c r="R413" s="5" t="s">
        <v>291</v>
      </c>
      <c r="S413" s="5" t="s">
        <v>134</v>
      </c>
      <c r="T413" s="5"/>
    </row>
    <row r="414" spans="1:20" ht="24">
      <c r="A414" s="8"/>
      <c r="B414" s="5" t="s">
        <v>492</v>
      </c>
      <c r="C414" s="5" t="s">
        <v>624</v>
      </c>
      <c r="D414" s="5" t="s">
        <v>45</v>
      </c>
      <c r="E414" s="6">
        <v>33.42</v>
      </c>
      <c r="F414" s="6">
        <v>33.42</v>
      </c>
      <c r="G414" s="5" t="s">
        <v>31</v>
      </c>
      <c r="H414" s="5" t="s">
        <v>32</v>
      </c>
      <c r="I414" s="5" t="s">
        <v>407</v>
      </c>
      <c r="J414" s="5" t="s">
        <v>407</v>
      </c>
      <c r="K414" s="5" t="s">
        <v>620</v>
      </c>
      <c r="L414" s="6">
        <v>134863.00884955801</v>
      </c>
      <c r="M414" s="6">
        <v>134863.00884955801</v>
      </c>
      <c r="N414" s="5" t="s">
        <v>625</v>
      </c>
      <c r="O414" s="5" t="s">
        <v>289</v>
      </c>
      <c r="P414" s="5" t="s">
        <v>324</v>
      </c>
      <c r="Q414" s="5">
        <v>18500041080</v>
      </c>
      <c r="R414" s="5" t="s">
        <v>291</v>
      </c>
      <c r="S414" s="5" t="s">
        <v>134</v>
      </c>
      <c r="T414" s="5"/>
    </row>
    <row r="415" spans="1:20" ht="24">
      <c r="A415" s="8"/>
      <c r="B415" s="5" t="s">
        <v>492</v>
      </c>
      <c r="C415" s="5" t="s">
        <v>626</v>
      </c>
      <c r="D415" s="5" t="s">
        <v>45</v>
      </c>
      <c r="E415" s="6">
        <v>4.1769999999999996</v>
      </c>
      <c r="F415" s="6">
        <v>4.1769999999999996</v>
      </c>
      <c r="G415" s="5" t="s">
        <v>31</v>
      </c>
      <c r="H415" s="5" t="s">
        <v>32</v>
      </c>
      <c r="I415" s="5" t="s">
        <v>407</v>
      </c>
      <c r="J415" s="5" t="s">
        <v>407</v>
      </c>
      <c r="K415" s="5" t="s">
        <v>620</v>
      </c>
      <c r="L415" s="6">
        <v>17225.504424778799</v>
      </c>
      <c r="M415" s="6">
        <v>17225.504424778799</v>
      </c>
      <c r="N415" s="5" t="s">
        <v>625</v>
      </c>
      <c r="O415" s="5" t="s">
        <v>289</v>
      </c>
      <c r="P415" s="5" t="s">
        <v>324</v>
      </c>
      <c r="Q415" s="5">
        <v>18500041080</v>
      </c>
      <c r="R415" s="5" t="s">
        <v>291</v>
      </c>
      <c r="S415" s="5" t="s">
        <v>134</v>
      </c>
      <c r="T415" s="5"/>
    </row>
    <row r="416" spans="1:20" ht="24">
      <c r="A416" s="8"/>
      <c r="B416" s="5" t="s">
        <v>492</v>
      </c>
      <c r="C416" s="5" t="s">
        <v>627</v>
      </c>
      <c r="D416" s="5" t="s">
        <v>45</v>
      </c>
      <c r="E416" s="6">
        <v>5.1550000000000002</v>
      </c>
      <c r="F416" s="6">
        <v>5.1550000000000002</v>
      </c>
      <c r="G416" s="5" t="s">
        <v>31</v>
      </c>
      <c r="H416" s="5" t="s">
        <v>32</v>
      </c>
      <c r="I416" s="5" t="s">
        <v>407</v>
      </c>
      <c r="J416" s="5" t="s">
        <v>407</v>
      </c>
      <c r="K416" s="5" t="s">
        <v>620</v>
      </c>
      <c r="L416" s="6">
        <v>20802.477876106201</v>
      </c>
      <c r="M416" s="6">
        <v>20802.477876106201</v>
      </c>
      <c r="N416" s="5" t="s">
        <v>625</v>
      </c>
      <c r="O416" s="5" t="s">
        <v>289</v>
      </c>
      <c r="P416" s="5" t="s">
        <v>324</v>
      </c>
      <c r="Q416" s="5">
        <v>18500041080</v>
      </c>
      <c r="R416" s="5" t="s">
        <v>291</v>
      </c>
      <c r="S416" s="5" t="s">
        <v>134</v>
      </c>
      <c r="T416" s="5"/>
    </row>
    <row r="417" spans="1:20" ht="24">
      <c r="A417" s="8"/>
      <c r="B417" s="5" t="s">
        <v>492</v>
      </c>
      <c r="C417" s="5" t="s">
        <v>628</v>
      </c>
      <c r="D417" s="5" t="s">
        <v>45</v>
      </c>
      <c r="E417" s="6">
        <v>4.8129999999999997</v>
      </c>
      <c r="F417" s="6">
        <v>4.8129999999999997</v>
      </c>
      <c r="G417" s="5" t="s">
        <v>31</v>
      </c>
      <c r="H417" s="5" t="s">
        <v>32</v>
      </c>
      <c r="I417" s="5" t="s">
        <v>407</v>
      </c>
      <c r="J417" s="5" t="s">
        <v>407</v>
      </c>
      <c r="K417" s="5" t="s">
        <v>620</v>
      </c>
      <c r="L417" s="6">
        <v>19933.486725663701</v>
      </c>
      <c r="M417" s="6">
        <v>19933.486725663701</v>
      </c>
      <c r="N417" s="5" t="s">
        <v>625</v>
      </c>
      <c r="O417" s="5" t="s">
        <v>289</v>
      </c>
      <c r="P417" s="5" t="s">
        <v>324</v>
      </c>
      <c r="Q417" s="5">
        <v>18500041080</v>
      </c>
      <c r="R417" s="5" t="s">
        <v>291</v>
      </c>
      <c r="S417" s="5" t="s">
        <v>134</v>
      </c>
      <c r="T417" s="5"/>
    </row>
    <row r="418" spans="1:20" ht="24">
      <c r="A418" s="8"/>
      <c r="B418" s="5" t="s">
        <v>492</v>
      </c>
      <c r="C418" s="5" t="s">
        <v>629</v>
      </c>
      <c r="D418" s="5" t="s">
        <v>45</v>
      </c>
      <c r="E418" s="6">
        <v>5.2149999999999999</v>
      </c>
      <c r="F418" s="6">
        <v>5.2149999999999999</v>
      </c>
      <c r="G418" s="5" t="s">
        <v>31</v>
      </c>
      <c r="H418" s="5" t="s">
        <v>32</v>
      </c>
      <c r="I418" s="5" t="s">
        <v>407</v>
      </c>
      <c r="J418" s="5" t="s">
        <v>407</v>
      </c>
      <c r="K418" s="5" t="s">
        <v>620</v>
      </c>
      <c r="L418" s="6">
        <v>21644.557522123901</v>
      </c>
      <c r="M418" s="6">
        <v>21644.557522123901</v>
      </c>
      <c r="N418" s="5" t="s">
        <v>625</v>
      </c>
      <c r="O418" s="5" t="s">
        <v>289</v>
      </c>
      <c r="P418" s="5" t="s">
        <v>324</v>
      </c>
      <c r="Q418" s="5">
        <v>18500041080</v>
      </c>
      <c r="R418" s="5" t="s">
        <v>291</v>
      </c>
      <c r="S418" s="5" t="s">
        <v>134</v>
      </c>
      <c r="T418" s="5"/>
    </row>
    <row r="419" spans="1:20" ht="24">
      <c r="A419" s="8"/>
      <c r="B419" s="5" t="s">
        <v>492</v>
      </c>
      <c r="C419" s="5" t="s">
        <v>630</v>
      </c>
      <c r="D419" s="5" t="s">
        <v>45</v>
      </c>
      <c r="E419" s="6">
        <v>9.93</v>
      </c>
      <c r="F419" s="6">
        <v>9.93</v>
      </c>
      <c r="G419" s="5" t="s">
        <v>31</v>
      </c>
      <c r="H419" s="5" t="s">
        <v>32</v>
      </c>
      <c r="I419" s="5" t="s">
        <v>407</v>
      </c>
      <c r="J419" s="5" t="s">
        <v>407</v>
      </c>
      <c r="K419" s="5" t="s">
        <v>620</v>
      </c>
      <c r="L419" s="6">
        <v>40071.504424778803</v>
      </c>
      <c r="M419" s="6">
        <v>40071.504424778803</v>
      </c>
      <c r="N419" s="29" t="s">
        <v>625</v>
      </c>
      <c r="O419" s="5" t="s">
        <v>289</v>
      </c>
      <c r="P419" s="5" t="s">
        <v>324</v>
      </c>
      <c r="Q419" s="5">
        <v>18500041080</v>
      </c>
      <c r="R419" s="5" t="s">
        <v>291</v>
      </c>
      <c r="S419" s="5" t="s">
        <v>134</v>
      </c>
      <c r="T419" s="5"/>
    </row>
    <row r="420" spans="1:20" ht="24">
      <c r="A420" s="8"/>
      <c r="B420" s="5" t="s">
        <v>492</v>
      </c>
      <c r="C420" s="5" t="s">
        <v>631</v>
      </c>
      <c r="D420" s="5" t="s">
        <v>45</v>
      </c>
      <c r="E420" s="6">
        <v>7.1239999999999997</v>
      </c>
      <c r="F420" s="6">
        <v>7.1239999999999997</v>
      </c>
      <c r="G420" s="5" t="s">
        <v>31</v>
      </c>
      <c r="H420" s="5" t="s">
        <v>32</v>
      </c>
      <c r="I420" s="5" t="s">
        <v>407</v>
      </c>
      <c r="J420" s="5" t="s">
        <v>407</v>
      </c>
      <c r="K420" s="5" t="s">
        <v>620</v>
      </c>
      <c r="L420" s="6">
        <v>28748.176991150402</v>
      </c>
      <c r="M420" s="6">
        <v>28748.176991150402</v>
      </c>
      <c r="N420" s="29" t="s">
        <v>625</v>
      </c>
      <c r="O420" s="5" t="s">
        <v>289</v>
      </c>
      <c r="P420" s="5" t="s">
        <v>324</v>
      </c>
      <c r="Q420" s="5">
        <v>18500041080</v>
      </c>
      <c r="R420" s="5" t="s">
        <v>291</v>
      </c>
      <c r="S420" s="5" t="s">
        <v>134</v>
      </c>
      <c r="T420" s="5"/>
    </row>
    <row r="421" spans="1:20" ht="24">
      <c r="A421" s="8"/>
      <c r="B421" s="5" t="s">
        <v>565</v>
      </c>
      <c r="C421" s="5" t="s">
        <v>632</v>
      </c>
      <c r="D421" s="5" t="s">
        <v>45</v>
      </c>
      <c r="E421" s="6">
        <v>12.4</v>
      </c>
      <c r="F421" s="6">
        <v>12.4</v>
      </c>
      <c r="G421" s="5" t="s">
        <v>31</v>
      </c>
      <c r="H421" s="5" t="s">
        <v>32</v>
      </c>
      <c r="I421" s="5" t="s">
        <v>407</v>
      </c>
      <c r="J421" s="5" t="s">
        <v>407</v>
      </c>
      <c r="K421" s="5" t="s">
        <v>620</v>
      </c>
      <c r="L421" s="6">
        <v>50587.610619469</v>
      </c>
      <c r="M421" s="6">
        <v>50587.610619469</v>
      </c>
      <c r="N421" s="29" t="s">
        <v>625</v>
      </c>
      <c r="O421" s="5" t="s">
        <v>289</v>
      </c>
      <c r="P421" s="5" t="s">
        <v>324</v>
      </c>
      <c r="Q421" s="5">
        <v>18500041080</v>
      </c>
      <c r="R421" s="5" t="s">
        <v>291</v>
      </c>
      <c r="S421" s="5" t="s">
        <v>134</v>
      </c>
      <c r="T421" s="5"/>
    </row>
    <row r="422" spans="1:20" ht="24">
      <c r="A422" s="8"/>
      <c r="B422" s="29" t="s">
        <v>565</v>
      </c>
      <c r="C422" s="29" t="s">
        <v>633</v>
      </c>
      <c r="D422" s="5" t="s">
        <v>45</v>
      </c>
      <c r="E422" s="6">
        <v>11.946</v>
      </c>
      <c r="F422" s="6">
        <v>11.946</v>
      </c>
      <c r="G422" s="5" t="s">
        <v>31</v>
      </c>
      <c r="H422" s="5" t="s">
        <v>32</v>
      </c>
      <c r="I422" s="5" t="s">
        <v>407</v>
      </c>
      <c r="J422" s="5" t="s">
        <v>407</v>
      </c>
      <c r="K422" s="5" t="s">
        <v>620</v>
      </c>
      <c r="L422" s="6">
        <v>47149.699115044197</v>
      </c>
      <c r="M422" s="6">
        <v>47149.699115044197</v>
      </c>
      <c r="N422" s="29" t="s">
        <v>360</v>
      </c>
      <c r="O422" s="5" t="s">
        <v>289</v>
      </c>
      <c r="P422" s="5" t="s">
        <v>324</v>
      </c>
      <c r="Q422" s="5">
        <v>18500041080</v>
      </c>
      <c r="R422" s="5" t="s">
        <v>291</v>
      </c>
      <c r="S422" s="5" t="s">
        <v>134</v>
      </c>
      <c r="T422" s="5"/>
    </row>
    <row r="423" spans="1:20" ht="24">
      <c r="A423" s="8"/>
      <c r="B423" s="29" t="s">
        <v>634</v>
      </c>
      <c r="C423" s="29" t="s">
        <v>635</v>
      </c>
      <c r="D423" s="5" t="s">
        <v>45</v>
      </c>
      <c r="E423" s="6">
        <v>32</v>
      </c>
      <c r="F423" s="6">
        <v>32</v>
      </c>
      <c r="G423" s="5" t="s">
        <v>31</v>
      </c>
      <c r="H423" s="5" t="s">
        <v>32</v>
      </c>
      <c r="I423" s="5" t="s">
        <v>407</v>
      </c>
      <c r="J423" s="5" t="s">
        <v>407</v>
      </c>
      <c r="K423" s="5" t="s">
        <v>620</v>
      </c>
      <c r="L423" s="6">
        <v>168778.76106194701</v>
      </c>
      <c r="M423" s="6">
        <v>168778.76106194701</v>
      </c>
      <c r="N423" s="29" t="s">
        <v>360</v>
      </c>
      <c r="O423" s="5" t="s">
        <v>289</v>
      </c>
      <c r="P423" s="5" t="s">
        <v>324</v>
      </c>
      <c r="Q423" s="5">
        <v>18500041080</v>
      </c>
      <c r="R423" s="5" t="s">
        <v>291</v>
      </c>
      <c r="S423" s="5" t="s">
        <v>134</v>
      </c>
      <c r="T423" s="5"/>
    </row>
    <row r="424" spans="1:20" ht="24">
      <c r="A424" s="8"/>
      <c r="B424" s="5" t="s">
        <v>565</v>
      </c>
      <c r="C424" s="5" t="s">
        <v>636</v>
      </c>
      <c r="D424" s="5" t="s">
        <v>45</v>
      </c>
      <c r="E424" s="6">
        <v>10.53</v>
      </c>
      <c r="F424" s="6">
        <v>10.53</v>
      </c>
      <c r="G424" s="5" t="s">
        <v>31</v>
      </c>
      <c r="H424" s="5" t="s">
        <v>32</v>
      </c>
      <c r="I424" s="5" t="s">
        <v>407</v>
      </c>
      <c r="J424" s="5" t="s">
        <v>407</v>
      </c>
      <c r="K424" s="5" t="s">
        <v>620</v>
      </c>
      <c r="L424" s="6">
        <v>41374.513274336299</v>
      </c>
      <c r="M424" s="6">
        <v>41374.513274336299</v>
      </c>
      <c r="N424" s="5" t="s">
        <v>360</v>
      </c>
      <c r="O424" s="5" t="s">
        <v>289</v>
      </c>
      <c r="P424" s="5" t="s">
        <v>324</v>
      </c>
      <c r="Q424" s="5">
        <v>18500041080</v>
      </c>
      <c r="R424" s="5" t="s">
        <v>291</v>
      </c>
      <c r="S424" s="5" t="s">
        <v>134</v>
      </c>
      <c r="T424" s="5"/>
    </row>
    <row r="425" spans="1:20" ht="24">
      <c r="A425" s="8"/>
      <c r="B425" s="5" t="s">
        <v>637</v>
      </c>
      <c r="C425" s="5" t="s">
        <v>638</v>
      </c>
      <c r="D425" s="5" t="s">
        <v>45</v>
      </c>
      <c r="E425" s="6">
        <v>8.44</v>
      </c>
      <c r="F425" s="6">
        <v>8.44</v>
      </c>
      <c r="G425" s="5" t="s">
        <v>31</v>
      </c>
      <c r="H425" s="5" t="s">
        <v>32</v>
      </c>
      <c r="I425" s="5" t="s">
        <v>407</v>
      </c>
      <c r="J425" s="5" t="s">
        <v>407</v>
      </c>
      <c r="K425" s="5" t="s">
        <v>620</v>
      </c>
      <c r="L425" s="6">
        <v>36598.230088495598</v>
      </c>
      <c r="M425" s="6">
        <v>36598.230088495598</v>
      </c>
      <c r="N425" s="5" t="s">
        <v>360</v>
      </c>
      <c r="O425" s="5" t="s">
        <v>289</v>
      </c>
      <c r="P425" s="5" t="s">
        <v>324</v>
      </c>
      <c r="Q425" s="5">
        <v>18500041080</v>
      </c>
      <c r="R425" s="5" t="s">
        <v>291</v>
      </c>
      <c r="S425" s="5" t="s">
        <v>134</v>
      </c>
      <c r="T425" s="5"/>
    </row>
    <row r="426" spans="1:20" ht="24">
      <c r="A426" s="8"/>
      <c r="B426" s="5" t="s">
        <v>492</v>
      </c>
      <c r="C426" s="5" t="s">
        <v>627</v>
      </c>
      <c r="D426" s="5" t="s">
        <v>45</v>
      </c>
      <c r="E426" s="6">
        <v>7.39</v>
      </c>
      <c r="F426" s="6">
        <v>7.39</v>
      </c>
      <c r="G426" s="5" t="s">
        <v>31</v>
      </c>
      <c r="H426" s="5" t="s">
        <v>32</v>
      </c>
      <c r="I426" s="5" t="s">
        <v>407</v>
      </c>
      <c r="J426" s="5" t="s">
        <v>407</v>
      </c>
      <c r="K426" s="5" t="s">
        <v>620</v>
      </c>
      <c r="L426" s="6">
        <v>29690.796460177</v>
      </c>
      <c r="M426" s="6">
        <v>29690.796460177</v>
      </c>
      <c r="N426" s="29" t="s">
        <v>360</v>
      </c>
      <c r="O426" s="5" t="s">
        <v>289</v>
      </c>
      <c r="P426" s="5" t="s">
        <v>324</v>
      </c>
      <c r="Q426" s="5">
        <v>18500041080</v>
      </c>
      <c r="R426" s="5" t="s">
        <v>291</v>
      </c>
      <c r="S426" s="5" t="s">
        <v>134</v>
      </c>
      <c r="T426" s="5"/>
    </row>
    <row r="427" spans="1:20" ht="24">
      <c r="A427" s="8"/>
      <c r="B427" s="5" t="s">
        <v>492</v>
      </c>
      <c r="C427" s="5" t="s">
        <v>633</v>
      </c>
      <c r="D427" s="5" t="s">
        <v>45</v>
      </c>
      <c r="E427" s="6">
        <v>18.940000000000001</v>
      </c>
      <c r="F427" s="6">
        <v>18.940000000000001</v>
      </c>
      <c r="G427" s="5" t="s">
        <v>31</v>
      </c>
      <c r="H427" s="5" t="s">
        <v>32</v>
      </c>
      <c r="I427" s="5" t="s">
        <v>407</v>
      </c>
      <c r="J427" s="5" t="s">
        <v>407</v>
      </c>
      <c r="K427" s="5" t="s">
        <v>620</v>
      </c>
      <c r="L427" s="6">
        <v>76095.221238938102</v>
      </c>
      <c r="M427" s="6">
        <v>76095.221238938102</v>
      </c>
      <c r="N427" s="29" t="s">
        <v>639</v>
      </c>
      <c r="O427" s="5" t="s">
        <v>289</v>
      </c>
      <c r="P427" s="5" t="s">
        <v>324</v>
      </c>
      <c r="Q427" s="5">
        <v>18500041080</v>
      </c>
      <c r="R427" s="5" t="s">
        <v>291</v>
      </c>
      <c r="S427" s="5" t="s">
        <v>134</v>
      </c>
      <c r="T427" s="5"/>
    </row>
    <row r="428" spans="1:20" ht="24">
      <c r="A428" s="8"/>
      <c r="B428" s="5" t="s">
        <v>588</v>
      </c>
      <c r="C428" s="5" t="s">
        <v>640</v>
      </c>
      <c r="D428" s="5" t="s">
        <v>45</v>
      </c>
      <c r="E428" s="6">
        <v>5.91</v>
      </c>
      <c r="F428" s="6">
        <v>5.91</v>
      </c>
      <c r="G428" s="5" t="s">
        <v>31</v>
      </c>
      <c r="H428" s="5" t="s">
        <v>32</v>
      </c>
      <c r="I428" s="5" t="s">
        <v>407</v>
      </c>
      <c r="J428" s="5" t="s">
        <v>407</v>
      </c>
      <c r="K428" s="5" t="s">
        <v>620</v>
      </c>
      <c r="L428" s="6">
        <v>23273.893805309701</v>
      </c>
      <c r="M428" s="6">
        <v>23273.893805309701</v>
      </c>
      <c r="N428" s="29" t="s">
        <v>639</v>
      </c>
      <c r="O428" s="5" t="s">
        <v>289</v>
      </c>
      <c r="P428" s="5" t="s">
        <v>324</v>
      </c>
      <c r="Q428" s="5">
        <v>18500041080</v>
      </c>
      <c r="R428" s="5" t="s">
        <v>291</v>
      </c>
      <c r="S428" s="5" t="s">
        <v>134</v>
      </c>
      <c r="T428" s="5"/>
    </row>
    <row r="429" spans="1:20" ht="24">
      <c r="A429" s="8"/>
      <c r="B429" s="5" t="s">
        <v>568</v>
      </c>
      <c r="C429" s="5" t="s">
        <v>622</v>
      </c>
      <c r="D429" s="5" t="s">
        <v>45</v>
      </c>
      <c r="E429" s="6">
        <v>19.007999999999999</v>
      </c>
      <c r="F429" s="6">
        <v>19.007999999999999</v>
      </c>
      <c r="G429" s="5" t="s">
        <v>31</v>
      </c>
      <c r="H429" s="5" t="s">
        <v>32</v>
      </c>
      <c r="I429" s="5" t="s">
        <v>407</v>
      </c>
      <c r="J429" s="5" t="s">
        <v>407</v>
      </c>
      <c r="K429" s="5" t="s">
        <v>620</v>
      </c>
      <c r="L429" s="6">
        <v>74518.088495575197</v>
      </c>
      <c r="M429" s="6">
        <v>74518.088495575197</v>
      </c>
      <c r="N429" s="29">
        <v>43617</v>
      </c>
      <c r="O429" s="5" t="s">
        <v>289</v>
      </c>
      <c r="P429" s="5" t="s">
        <v>324</v>
      </c>
      <c r="Q429" s="5">
        <v>18500041080</v>
      </c>
      <c r="R429" s="5" t="s">
        <v>291</v>
      </c>
      <c r="S429" s="5" t="s">
        <v>134</v>
      </c>
      <c r="T429" s="5"/>
    </row>
    <row r="430" spans="1:20" ht="24">
      <c r="A430" s="8"/>
      <c r="B430" s="5" t="s">
        <v>637</v>
      </c>
      <c r="C430" s="5" t="s">
        <v>641</v>
      </c>
      <c r="D430" s="5" t="s">
        <v>45</v>
      </c>
      <c r="E430" s="6">
        <v>6.3</v>
      </c>
      <c r="F430" s="6">
        <v>6.3</v>
      </c>
      <c r="G430" s="5" t="s">
        <v>31</v>
      </c>
      <c r="H430" s="5" t="s">
        <v>32</v>
      </c>
      <c r="I430" s="5" t="s">
        <v>407</v>
      </c>
      <c r="J430" s="5" t="s">
        <v>407</v>
      </c>
      <c r="K430" s="5" t="s">
        <v>620</v>
      </c>
      <c r="L430" s="6">
        <v>27318.5840707965</v>
      </c>
      <c r="M430" s="6">
        <v>27318.5840707965</v>
      </c>
      <c r="N430" s="29">
        <v>43617</v>
      </c>
      <c r="O430" s="5" t="s">
        <v>289</v>
      </c>
      <c r="P430" s="5" t="s">
        <v>324</v>
      </c>
      <c r="Q430" s="5">
        <v>18500041080</v>
      </c>
      <c r="R430" s="5" t="s">
        <v>291</v>
      </c>
      <c r="S430" s="5" t="s">
        <v>134</v>
      </c>
      <c r="T430" s="5"/>
    </row>
    <row r="431" spans="1:20" ht="24">
      <c r="A431" s="8"/>
      <c r="B431" s="5" t="s">
        <v>637</v>
      </c>
      <c r="C431" s="5" t="s">
        <v>642</v>
      </c>
      <c r="D431" s="5" t="s">
        <v>45</v>
      </c>
      <c r="E431" s="6">
        <v>29.59</v>
      </c>
      <c r="F431" s="6">
        <v>29.59</v>
      </c>
      <c r="G431" s="5" t="s">
        <v>31</v>
      </c>
      <c r="H431" s="5" t="s">
        <v>32</v>
      </c>
      <c r="I431" s="5" t="s">
        <v>407</v>
      </c>
      <c r="J431" s="5" t="s">
        <v>407</v>
      </c>
      <c r="K431" s="5" t="s">
        <v>620</v>
      </c>
      <c r="L431" s="6">
        <v>130929.20353982299</v>
      </c>
      <c r="M431" s="6">
        <v>130929.20353982299</v>
      </c>
      <c r="N431" s="29">
        <v>43617</v>
      </c>
      <c r="O431" s="5" t="s">
        <v>289</v>
      </c>
      <c r="P431" s="5" t="s">
        <v>324</v>
      </c>
      <c r="Q431" s="5">
        <v>18500041080</v>
      </c>
      <c r="R431" s="5" t="s">
        <v>291</v>
      </c>
      <c r="S431" s="5" t="s">
        <v>134</v>
      </c>
      <c r="T431" s="5"/>
    </row>
    <row r="432" spans="1:20" ht="24">
      <c r="A432" s="8"/>
      <c r="B432" s="5" t="s">
        <v>588</v>
      </c>
      <c r="C432" s="5" t="s">
        <v>643</v>
      </c>
      <c r="D432" s="5" t="s">
        <v>45</v>
      </c>
      <c r="E432" s="6">
        <v>5.59</v>
      </c>
      <c r="F432" s="6">
        <v>5.59</v>
      </c>
      <c r="G432" s="5" t="s">
        <v>31</v>
      </c>
      <c r="H432" s="5" t="s">
        <v>32</v>
      </c>
      <c r="I432" s="5" t="s">
        <v>407</v>
      </c>
      <c r="J432" s="5" t="s">
        <v>407</v>
      </c>
      <c r="K432" s="5" t="s">
        <v>620</v>
      </c>
      <c r="L432" s="6">
        <v>22261.061946902701</v>
      </c>
      <c r="M432" s="6">
        <v>22261.061946902701</v>
      </c>
      <c r="N432" s="29">
        <v>43617</v>
      </c>
      <c r="O432" s="5" t="s">
        <v>289</v>
      </c>
      <c r="P432" s="5" t="s">
        <v>324</v>
      </c>
      <c r="Q432" s="5">
        <v>18500041080</v>
      </c>
      <c r="R432" s="5" t="s">
        <v>291</v>
      </c>
      <c r="S432" s="5" t="s">
        <v>134</v>
      </c>
      <c r="T432" s="5"/>
    </row>
    <row r="433" spans="1:20" ht="24">
      <c r="A433" s="8"/>
      <c r="B433" s="5" t="s">
        <v>588</v>
      </c>
      <c r="C433" s="5" t="s">
        <v>644</v>
      </c>
      <c r="D433" s="5" t="s">
        <v>45</v>
      </c>
      <c r="E433" s="6">
        <v>0.8</v>
      </c>
      <c r="F433" s="6">
        <v>0.8</v>
      </c>
      <c r="G433" s="5" t="s">
        <v>31</v>
      </c>
      <c r="H433" s="5" t="s">
        <v>32</v>
      </c>
      <c r="I433" s="5" t="s">
        <v>407</v>
      </c>
      <c r="J433" s="5" t="s">
        <v>407</v>
      </c>
      <c r="K433" s="5" t="s">
        <v>620</v>
      </c>
      <c r="L433" s="6">
        <v>3185.8407079645999</v>
      </c>
      <c r="M433" s="6">
        <v>3185.8407079645999</v>
      </c>
      <c r="N433" s="29">
        <v>43617</v>
      </c>
      <c r="O433" s="5" t="s">
        <v>289</v>
      </c>
      <c r="P433" s="5" t="s">
        <v>324</v>
      </c>
      <c r="Q433" s="5">
        <v>18500041080</v>
      </c>
      <c r="R433" s="5" t="s">
        <v>291</v>
      </c>
      <c r="S433" s="5" t="s">
        <v>134</v>
      </c>
      <c r="T433" s="5"/>
    </row>
    <row r="434" spans="1:20" ht="24">
      <c r="A434" s="8"/>
      <c r="B434" s="5" t="s">
        <v>637</v>
      </c>
      <c r="C434" s="5" t="s">
        <v>642</v>
      </c>
      <c r="D434" s="5" t="s">
        <v>45</v>
      </c>
      <c r="E434" s="6">
        <v>4.25</v>
      </c>
      <c r="F434" s="6">
        <v>4.25</v>
      </c>
      <c r="G434" s="5" t="s">
        <v>31</v>
      </c>
      <c r="H434" s="5" t="s">
        <v>32</v>
      </c>
      <c r="I434" s="5" t="s">
        <v>407</v>
      </c>
      <c r="J434" s="5" t="s">
        <v>407</v>
      </c>
      <c r="K434" s="5" t="s">
        <v>620</v>
      </c>
      <c r="L434" s="6">
        <v>18579.646017699099</v>
      </c>
      <c r="M434" s="6">
        <v>18579.646017699099</v>
      </c>
      <c r="N434" s="29">
        <v>43617</v>
      </c>
      <c r="O434" s="5" t="s">
        <v>289</v>
      </c>
      <c r="P434" s="5" t="s">
        <v>324</v>
      </c>
      <c r="Q434" s="5">
        <v>18500041080</v>
      </c>
      <c r="R434" s="5" t="s">
        <v>291</v>
      </c>
      <c r="S434" s="5" t="s">
        <v>134</v>
      </c>
      <c r="T434" s="5"/>
    </row>
    <row r="435" spans="1:20" ht="24">
      <c r="A435" s="8"/>
      <c r="B435" s="5" t="s">
        <v>565</v>
      </c>
      <c r="C435" s="5" t="s">
        <v>645</v>
      </c>
      <c r="D435" s="5" t="s">
        <v>45</v>
      </c>
      <c r="E435" s="6">
        <v>3.4750000000000001</v>
      </c>
      <c r="F435" s="6">
        <v>3.4750000000000001</v>
      </c>
      <c r="G435" s="5" t="s">
        <v>31</v>
      </c>
      <c r="H435" s="5" t="s">
        <v>32</v>
      </c>
      <c r="I435" s="5" t="s">
        <v>407</v>
      </c>
      <c r="J435" s="5" t="s">
        <v>407</v>
      </c>
      <c r="K435" s="5" t="s">
        <v>620</v>
      </c>
      <c r="L435" s="6">
        <v>14269.0265486726</v>
      </c>
      <c r="M435" s="6">
        <v>14269.0265486726</v>
      </c>
      <c r="N435" s="29">
        <v>43617</v>
      </c>
      <c r="O435" s="5" t="s">
        <v>289</v>
      </c>
      <c r="P435" s="5" t="s">
        <v>324</v>
      </c>
      <c r="Q435" s="5">
        <v>18500041080</v>
      </c>
      <c r="R435" s="5" t="s">
        <v>291</v>
      </c>
      <c r="S435" s="5" t="s">
        <v>134</v>
      </c>
      <c r="T435" s="5"/>
    </row>
    <row r="436" spans="1:20" ht="24">
      <c r="A436" s="8"/>
      <c r="B436" s="5" t="s">
        <v>565</v>
      </c>
      <c r="C436" s="5" t="s">
        <v>627</v>
      </c>
      <c r="D436" s="5" t="s">
        <v>45</v>
      </c>
      <c r="E436" s="6">
        <v>1.49</v>
      </c>
      <c r="F436" s="6">
        <v>1.49</v>
      </c>
      <c r="G436" s="5" t="s">
        <v>31</v>
      </c>
      <c r="H436" s="5" t="s">
        <v>32</v>
      </c>
      <c r="I436" s="5" t="s">
        <v>407</v>
      </c>
      <c r="J436" s="5" t="s">
        <v>407</v>
      </c>
      <c r="K436" s="5" t="s">
        <v>620</v>
      </c>
      <c r="L436" s="6">
        <v>5920.4424778761104</v>
      </c>
      <c r="M436" s="6">
        <v>5920.4424778761104</v>
      </c>
      <c r="N436" s="29">
        <v>43617</v>
      </c>
      <c r="O436" s="5" t="s">
        <v>289</v>
      </c>
      <c r="P436" s="5" t="s">
        <v>324</v>
      </c>
      <c r="Q436" s="5">
        <v>18500041080</v>
      </c>
      <c r="R436" s="5" t="s">
        <v>291</v>
      </c>
      <c r="S436" s="5" t="s">
        <v>134</v>
      </c>
      <c r="T436" s="5"/>
    </row>
    <row r="437" spans="1:20" ht="24">
      <c r="A437" s="8"/>
      <c r="B437" s="5" t="s">
        <v>565</v>
      </c>
      <c r="C437" s="5" t="s">
        <v>646</v>
      </c>
      <c r="D437" s="5" t="s">
        <v>45</v>
      </c>
      <c r="E437" s="6">
        <v>0.995</v>
      </c>
      <c r="F437" s="6">
        <v>0.995</v>
      </c>
      <c r="G437" s="5" t="s">
        <v>31</v>
      </c>
      <c r="H437" s="5" t="s">
        <v>32</v>
      </c>
      <c r="I437" s="5" t="s">
        <v>407</v>
      </c>
      <c r="J437" s="5" t="s">
        <v>407</v>
      </c>
      <c r="K437" s="5" t="s">
        <v>620</v>
      </c>
      <c r="L437" s="6">
        <v>3953.5840707964599</v>
      </c>
      <c r="M437" s="6">
        <v>3953.5840707964599</v>
      </c>
      <c r="N437" s="29">
        <v>43617</v>
      </c>
      <c r="O437" s="5" t="s">
        <v>289</v>
      </c>
      <c r="P437" s="5" t="s">
        <v>395</v>
      </c>
      <c r="Q437" s="5">
        <v>18601194039</v>
      </c>
      <c r="R437" s="5" t="s">
        <v>291</v>
      </c>
      <c r="S437" s="5" t="s">
        <v>134</v>
      </c>
      <c r="T437" s="5"/>
    </row>
    <row r="438" spans="1:20" ht="24">
      <c r="A438" s="8"/>
      <c r="B438" s="5" t="s">
        <v>565</v>
      </c>
      <c r="C438" s="5" t="s">
        <v>647</v>
      </c>
      <c r="D438" s="5" t="s">
        <v>45</v>
      </c>
      <c r="E438" s="6">
        <v>7.13</v>
      </c>
      <c r="F438" s="6">
        <v>7.13</v>
      </c>
      <c r="G438" s="5" t="s">
        <v>31</v>
      </c>
      <c r="H438" s="5" t="s">
        <v>32</v>
      </c>
      <c r="I438" s="5" t="s">
        <v>407</v>
      </c>
      <c r="J438" s="5" t="s">
        <v>407</v>
      </c>
      <c r="K438" s="5" t="s">
        <v>620</v>
      </c>
      <c r="L438" s="6">
        <v>28330.707964601799</v>
      </c>
      <c r="M438" s="6">
        <v>28330.707964601799</v>
      </c>
      <c r="N438" s="5" t="s">
        <v>648</v>
      </c>
      <c r="O438" s="5" t="s">
        <v>289</v>
      </c>
      <c r="P438" s="5" t="s">
        <v>395</v>
      </c>
      <c r="Q438" s="5">
        <v>18601194039</v>
      </c>
      <c r="R438" s="5" t="s">
        <v>291</v>
      </c>
      <c r="S438" s="5" t="s">
        <v>134</v>
      </c>
      <c r="T438" s="5"/>
    </row>
    <row r="439" spans="1:20" ht="24">
      <c r="A439" s="8"/>
      <c r="B439" s="29" t="s">
        <v>565</v>
      </c>
      <c r="C439" s="29" t="s">
        <v>633</v>
      </c>
      <c r="D439" s="5" t="s">
        <v>45</v>
      </c>
      <c r="E439" s="6">
        <v>8.33</v>
      </c>
      <c r="F439" s="6">
        <v>8.33</v>
      </c>
      <c r="G439" s="5" t="s">
        <v>31</v>
      </c>
      <c r="H439" s="5" t="s">
        <v>32</v>
      </c>
      <c r="I439" s="5" t="s">
        <v>407</v>
      </c>
      <c r="J439" s="5" t="s">
        <v>407</v>
      </c>
      <c r="K439" s="5" t="s">
        <v>620</v>
      </c>
      <c r="L439" s="6">
        <v>33098.849557522102</v>
      </c>
      <c r="M439" s="6">
        <v>33098.849557522102</v>
      </c>
      <c r="N439" s="29" t="s">
        <v>648</v>
      </c>
      <c r="O439" s="5" t="s">
        <v>289</v>
      </c>
      <c r="P439" s="5" t="s">
        <v>395</v>
      </c>
      <c r="Q439" s="5">
        <v>18601194039</v>
      </c>
      <c r="R439" s="5" t="s">
        <v>291</v>
      </c>
      <c r="S439" s="5" t="s">
        <v>134</v>
      </c>
      <c r="T439" s="5"/>
    </row>
    <row r="440" spans="1:20" ht="24">
      <c r="A440" s="8"/>
      <c r="B440" s="29" t="s">
        <v>637</v>
      </c>
      <c r="C440" s="29" t="s">
        <v>642</v>
      </c>
      <c r="D440" s="5" t="s">
        <v>45</v>
      </c>
      <c r="E440" s="6">
        <v>31.77</v>
      </c>
      <c r="F440" s="6">
        <v>31.77</v>
      </c>
      <c r="G440" s="5" t="s">
        <v>31</v>
      </c>
      <c r="H440" s="5" t="s">
        <v>32</v>
      </c>
      <c r="I440" s="5" t="s">
        <v>407</v>
      </c>
      <c r="J440" s="5" t="s">
        <v>407</v>
      </c>
      <c r="K440" s="5" t="s">
        <v>620</v>
      </c>
      <c r="L440" s="6">
        <v>138888.31858407101</v>
      </c>
      <c r="M440" s="6">
        <v>138888.31858407101</v>
      </c>
      <c r="N440" s="29" t="s">
        <v>648</v>
      </c>
      <c r="O440" s="5" t="s">
        <v>289</v>
      </c>
      <c r="P440" s="5" t="s">
        <v>395</v>
      </c>
      <c r="Q440" s="5">
        <v>18601194039</v>
      </c>
      <c r="R440" s="5" t="s">
        <v>291</v>
      </c>
      <c r="S440" s="5" t="s">
        <v>134</v>
      </c>
      <c r="T440" s="5"/>
    </row>
    <row r="441" spans="1:20" ht="24">
      <c r="A441" s="8"/>
      <c r="B441" s="5" t="s">
        <v>492</v>
      </c>
      <c r="C441" s="5" t="s">
        <v>649</v>
      </c>
      <c r="D441" s="5" t="s">
        <v>45</v>
      </c>
      <c r="E441" s="6">
        <v>4.5599999999999996</v>
      </c>
      <c r="F441" s="6">
        <v>4.5599999999999996</v>
      </c>
      <c r="G441" s="5" t="s">
        <v>31</v>
      </c>
      <c r="H441" s="5" t="s">
        <v>32</v>
      </c>
      <c r="I441" s="5" t="s">
        <v>407</v>
      </c>
      <c r="J441" s="5" t="s">
        <v>407</v>
      </c>
      <c r="K441" s="5" t="s">
        <v>620</v>
      </c>
      <c r="L441" s="6">
        <v>18804.955752212401</v>
      </c>
      <c r="M441" s="6">
        <v>18804.955752212401</v>
      </c>
      <c r="N441" s="5" t="s">
        <v>648</v>
      </c>
      <c r="O441" s="5" t="s">
        <v>289</v>
      </c>
      <c r="P441" s="5" t="s">
        <v>395</v>
      </c>
      <c r="Q441" s="5">
        <v>18601194039</v>
      </c>
      <c r="R441" s="5" t="s">
        <v>291</v>
      </c>
      <c r="S441" s="5" t="s">
        <v>134</v>
      </c>
      <c r="T441" s="5"/>
    </row>
    <row r="442" spans="1:20" ht="24">
      <c r="A442" s="8"/>
      <c r="B442" s="5" t="s">
        <v>565</v>
      </c>
      <c r="C442" s="5" t="s">
        <v>624</v>
      </c>
      <c r="D442" s="5" t="s">
        <v>45</v>
      </c>
      <c r="E442" s="6">
        <v>4.3849999999999998</v>
      </c>
      <c r="F442" s="6">
        <v>4.3849999999999998</v>
      </c>
      <c r="G442" s="5" t="s">
        <v>31</v>
      </c>
      <c r="H442" s="5" t="s">
        <v>32</v>
      </c>
      <c r="I442" s="5" t="s">
        <v>407</v>
      </c>
      <c r="J442" s="5" t="s">
        <v>407</v>
      </c>
      <c r="K442" s="5" t="s">
        <v>620</v>
      </c>
      <c r="L442" s="6">
        <v>17928.053097345099</v>
      </c>
      <c r="M442" s="6">
        <v>17928.053097345099</v>
      </c>
      <c r="N442" s="5" t="s">
        <v>648</v>
      </c>
      <c r="O442" s="5" t="s">
        <v>289</v>
      </c>
      <c r="P442" s="5" t="s">
        <v>395</v>
      </c>
      <c r="Q442" s="5">
        <v>18601194039</v>
      </c>
      <c r="R442" s="5" t="s">
        <v>291</v>
      </c>
      <c r="S442" s="5" t="s">
        <v>134</v>
      </c>
      <c r="T442" s="5"/>
    </row>
    <row r="443" spans="1:20" ht="24">
      <c r="A443" s="8"/>
      <c r="B443" s="5" t="s">
        <v>637</v>
      </c>
      <c r="C443" s="5" t="s">
        <v>650</v>
      </c>
      <c r="D443" s="5" t="s">
        <v>45</v>
      </c>
      <c r="E443" s="6">
        <v>9.18</v>
      </c>
      <c r="F443" s="6">
        <v>9.18</v>
      </c>
      <c r="G443" s="5" t="s">
        <v>31</v>
      </c>
      <c r="H443" s="5" t="s">
        <v>32</v>
      </c>
      <c r="I443" s="5" t="s">
        <v>407</v>
      </c>
      <c r="J443" s="5" t="s">
        <v>407</v>
      </c>
      <c r="K443" s="5" t="s">
        <v>620</v>
      </c>
      <c r="L443" s="6">
        <v>40538.230088495598</v>
      </c>
      <c r="M443" s="6">
        <v>40538.230088495598</v>
      </c>
      <c r="N443" s="29" t="s">
        <v>648</v>
      </c>
      <c r="O443" s="5" t="s">
        <v>289</v>
      </c>
      <c r="P443" s="5" t="s">
        <v>395</v>
      </c>
      <c r="Q443" s="5">
        <v>18601194039</v>
      </c>
      <c r="R443" s="5" t="s">
        <v>291</v>
      </c>
      <c r="S443" s="5" t="s">
        <v>134</v>
      </c>
      <c r="T443" s="5"/>
    </row>
    <row r="444" spans="1:20" ht="24">
      <c r="A444" s="8"/>
      <c r="B444" s="5" t="s">
        <v>637</v>
      </c>
      <c r="C444" s="5" t="s">
        <v>651</v>
      </c>
      <c r="D444" s="5" t="s">
        <v>45</v>
      </c>
      <c r="E444" s="6">
        <v>12.74</v>
      </c>
      <c r="F444" s="6">
        <v>12.74</v>
      </c>
      <c r="G444" s="5" t="s">
        <v>31</v>
      </c>
      <c r="H444" s="5" t="s">
        <v>32</v>
      </c>
      <c r="I444" s="5" t="s">
        <v>407</v>
      </c>
      <c r="J444" s="5" t="s">
        <v>407</v>
      </c>
      <c r="K444" s="5" t="s">
        <v>620</v>
      </c>
      <c r="L444" s="6">
        <v>55920.707964601803</v>
      </c>
      <c r="M444" s="6">
        <v>55920.707964601803</v>
      </c>
      <c r="N444" s="29" t="s">
        <v>648</v>
      </c>
      <c r="O444" s="5" t="s">
        <v>289</v>
      </c>
      <c r="P444" s="5" t="s">
        <v>395</v>
      </c>
      <c r="Q444" s="5">
        <v>18601194039</v>
      </c>
      <c r="R444" s="5" t="s">
        <v>291</v>
      </c>
      <c r="S444" s="5" t="s">
        <v>134</v>
      </c>
      <c r="T444" s="5"/>
    </row>
    <row r="445" spans="1:20" ht="24">
      <c r="A445" s="8"/>
      <c r="B445" s="5" t="s">
        <v>634</v>
      </c>
      <c r="C445" s="5" t="s">
        <v>635</v>
      </c>
      <c r="D445" s="5" t="s">
        <v>45</v>
      </c>
      <c r="E445" s="6">
        <v>32</v>
      </c>
      <c r="F445" s="6">
        <v>32</v>
      </c>
      <c r="G445" s="5" t="s">
        <v>31</v>
      </c>
      <c r="H445" s="5" t="s">
        <v>32</v>
      </c>
      <c r="I445" s="5" t="s">
        <v>407</v>
      </c>
      <c r="J445" s="5" t="s">
        <v>407</v>
      </c>
      <c r="K445" s="5" t="s">
        <v>620</v>
      </c>
      <c r="L445" s="6">
        <v>174725.66371681399</v>
      </c>
      <c r="M445" s="6">
        <v>174725.66371681399</v>
      </c>
      <c r="N445" s="29" t="s">
        <v>648</v>
      </c>
      <c r="O445" s="5" t="s">
        <v>289</v>
      </c>
      <c r="P445" s="5" t="s">
        <v>395</v>
      </c>
      <c r="Q445" s="5">
        <v>18601194039</v>
      </c>
      <c r="R445" s="5" t="s">
        <v>291</v>
      </c>
      <c r="S445" s="5" t="s">
        <v>134</v>
      </c>
      <c r="T445" s="5"/>
    </row>
    <row r="446" spans="1:20" ht="24">
      <c r="A446" s="8"/>
      <c r="B446" s="5" t="s">
        <v>634</v>
      </c>
      <c r="C446" s="5" t="s">
        <v>652</v>
      </c>
      <c r="D446" s="5" t="s">
        <v>45</v>
      </c>
      <c r="E446" s="6">
        <v>17.754000000000001</v>
      </c>
      <c r="F446" s="6">
        <v>17.754000000000001</v>
      </c>
      <c r="G446" s="5" t="s">
        <v>31</v>
      </c>
      <c r="H446" s="5" t="s">
        <v>32</v>
      </c>
      <c r="I446" s="5" t="s">
        <v>407</v>
      </c>
      <c r="J446" s="5" t="s">
        <v>407</v>
      </c>
      <c r="K446" s="5" t="s">
        <v>620</v>
      </c>
      <c r="L446" s="6">
        <v>95054.601769911504</v>
      </c>
      <c r="M446" s="6">
        <v>95054.601769911504</v>
      </c>
      <c r="N446" s="5" t="s">
        <v>648</v>
      </c>
      <c r="O446" s="5" t="s">
        <v>289</v>
      </c>
      <c r="P446" s="5" t="s">
        <v>395</v>
      </c>
      <c r="Q446" s="5">
        <v>18601194039</v>
      </c>
      <c r="R446" s="5" t="s">
        <v>291</v>
      </c>
      <c r="S446" s="5" t="s">
        <v>134</v>
      </c>
      <c r="T446" s="5"/>
    </row>
    <row r="447" spans="1:20" ht="24">
      <c r="A447" s="8"/>
      <c r="B447" s="5" t="s">
        <v>634</v>
      </c>
      <c r="C447" s="5" t="s">
        <v>635</v>
      </c>
      <c r="D447" s="5" t="s">
        <v>45</v>
      </c>
      <c r="E447" s="6">
        <v>12.8</v>
      </c>
      <c r="F447" s="6">
        <v>12.8</v>
      </c>
      <c r="G447" s="5" t="s">
        <v>31</v>
      </c>
      <c r="H447" s="5" t="s">
        <v>32</v>
      </c>
      <c r="I447" s="5" t="s">
        <v>407</v>
      </c>
      <c r="J447" s="5" t="s">
        <v>407</v>
      </c>
      <c r="K447" s="5" t="s">
        <v>620</v>
      </c>
      <c r="L447" s="6">
        <v>69890.265486725693</v>
      </c>
      <c r="M447" s="6">
        <v>69890.265486725693</v>
      </c>
      <c r="N447" s="5" t="s">
        <v>648</v>
      </c>
      <c r="O447" s="5" t="s">
        <v>289</v>
      </c>
      <c r="P447" s="5" t="s">
        <v>395</v>
      </c>
      <c r="Q447" s="5">
        <v>18601194039</v>
      </c>
      <c r="R447" s="5" t="s">
        <v>291</v>
      </c>
      <c r="S447" s="5" t="s">
        <v>134</v>
      </c>
      <c r="T447" s="5"/>
    </row>
    <row r="448" spans="1:20" ht="24">
      <c r="A448" s="8"/>
      <c r="B448" s="5" t="s">
        <v>565</v>
      </c>
      <c r="C448" s="5" t="s">
        <v>624</v>
      </c>
      <c r="D448" s="5" t="s">
        <v>45</v>
      </c>
      <c r="E448" s="6">
        <v>2.75</v>
      </c>
      <c r="F448" s="6">
        <v>2.75</v>
      </c>
      <c r="G448" s="5" t="s">
        <v>31</v>
      </c>
      <c r="H448" s="5" t="s">
        <v>32</v>
      </c>
      <c r="I448" s="5" t="s">
        <v>407</v>
      </c>
      <c r="J448" s="5" t="s">
        <v>407</v>
      </c>
      <c r="K448" s="5" t="s">
        <v>620</v>
      </c>
      <c r="L448" s="6">
        <v>11340.707964601799</v>
      </c>
      <c r="M448" s="6">
        <v>11340.707964601799</v>
      </c>
      <c r="N448" s="5" t="s">
        <v>648</v>
      </c>
      <c r="O448" s="5" t="s">
        <v>289</v>
      </c>
      <c r="P448" s="5" t="s">
        <v>395</v>
      </c>
      <c r="Q448" s="5">
        <v>18601194039</v>
      </c>
      <c r="R448" s="5" t="s">
        <v>291</v>
      </c>
      <c r="S448" s="5" t="s">
        <v>134</v>
      </c>
      <c r="T448" s="5"/>
    </row>
    <row r="449" spans="1:20" ht="24">
      <c r="A449" s="8"/>
      <c r="B449" s="5" t="s">
        <v>565</v>
      </c>
      <c r="C449" s="5" t="s">
        <v>649</v>
      </c>
      <c r="D449" s="5" t="s">
        <v>45</v>
      </c>
      <c r="E449" s="6">
        <v>13.25</v>
      </c>
      <c r="F449" s="6">
        <v>13.25</v>
      </c>
      <c r="G449" s="5" t="s">
        <v>31</v>
      </c>
      <c r="H449" s="5" t="s">
        <v>32</v>
      </c>
      <c r="I449" s="5" t="s">
        <v>407</v>
      </c>
      <c r="J449" s="5" t="s">
        <v>407</v>
      </c>
      <c r="K449" s="5" t="s">
        <v>620</v>
      </c>
      <c r="L449" s="6">
        <v>54055.309734513299</v>
      </c>
      <c r="M449" s="6">
        <v>54055.309734513299</v>
      </c>
      <c r="N449" s="29" t="s">
        <v>648</v>
      </c>
      <c r="O449" s="5" t="s">
        <v>289</v>
      </c>
      <c r="P449" s="5" t="s">
        <v>395</v>
      </c>
      <c r="Q449" s="5">
        <v>18601194039</v>
      </c>
      <c r="R449" s="5" t="s">
        <v>291</v>
      </c>
      <c r="S449" s="5" t="s">
        <v>134</v>
      </c>
      <c r="T449" s="5"/>
    </row>
    <row r="450" spans="1:20" ht="24">
      <c r="A450" s="8"/>
      <c r="B450" s="5" t="s">
        <v>565</v>
      </c>
      <c r="C450" s="5" t="s">
        <v>633</v>
      </c>
      <c r="D450" s="5" t="s">
        <v>45</v>
      </c>
      <c r="E450" s="6">
        <v>1.75</v>
      </c>
      <c r="F450" s="6">
        <v>1.75</v>
      </c>
      <c r="G450" s="5" t="s">
        <v>31</v>
      </c>
      <c r="H450" s="5" t="s">
        <v>32</v>
      </c>
      <c r="I450" s="5" t="s">
        <v>407</v>
      </c>
      <c r="J450" s="5" t="s">
        <v>407</v>
      </c>
      <c r="K450" s="5" t="s">
        <v>620</v>
      </c>
      <c r="L450" s="6">
        <v>7139.3805309734498</v>
      </c>
      <c r="M450" s="6">
        <v>7139.3805309734498</v>
      </c>
      <c r="N450" s="5" t="s">
        <v>648</v>
      </c>
      <c r="O450" s="5" t="s">
        <v>289</v>
      </c>
      <c r="P450" s="5" t="s">
        <v>395</v>
      </c>
      <c r="Q450" s="5">
        <v>18601194039</v>
      </c>
      <c r="R450" s="5" t="s">
        <v>291</v>
      </c>
      <c r="S450" s="5" t="s">
        <v>134</v>
      </c>
      <c r="T450" s="5"/>
    </row>
    <row r="451" spans="1:20" ht="24">
      <c r="A451" s="8"/>
      <c r="B451" s="5" t="s">
        <v>588</v>
      </c>
      <c r="C451" s="5" t="s">
        <v>643</v>
      </c>
      <c r="D451" s="5" t="s">
        <v>45</v>
      </c>
      <c r="E451" s="6">
        <v>1.35</v>
      </c>
      <c r="F451" s="6">
        <v>1.35</v>
      </c>
      <c r="G451" s="5" t="s">
        <v>31</v>
      </c>
      <c r="H451" s="5" t="s">
        <v>32</v>
      </c>
      <c r="I451" s="5" t="s">
        <v>407</v>
      </c>
      <c r="J451" s="5" t="s">
        <v>407</v>
      </c>
      <c r="K451" s="5" t="s">
        <v>620</v>
      </c>
      <c r="L451" s="6">
        <v>5555.3097345132701</v>
      </c>
      <c r="M451" s="6">
        <v>5555.3097345132701</v>
      </c>
      <c r="N451" s="5" t="s">
        <v>648</v>
      </c>
      <c r="O451" s="5" t="s">
        <v>289</v>
      </c>
      <c r="P451" s="5" t="s">
        <v>395</v>
      </c>
      <c r="Q451" s="5">
        <v>18601194039</v>
      </c>
      <c r="R451" s="5" t="s">
        <v>291</v>
      </c>
      <c r="S451" s="5" t="s">
        <v>134</v>
      </c>
      <c r="T451" s="5"/>
    </row>
    <row r="452" spans="1:20" ht="24">
      <c r="A452" s="8"/>
      <c r="B452" s="5" t="s">
        <v>492</v>
      </c>
      <c r="C452" s="5" t="s">
        <v>649</v>
      </c>
      <c r="D452" s="5" t="s">
        <v>45</v>
      </c>
      <c r="E452" s="6">
        <v>2.2749999999999999</v>
      </c>
      <c r="F452" s="6">
        <v>2.2749999999999999</v>
      </c>
      <c r="G452" s="5" t="s">
        <v>31</v>
      </c>
      <c r="H452" s="5" t="s">
        <v>32</v>
      </c>
      <c r="I452" s="5" t="s">
        <v>407</v>
      </c>
      <c r="J452" s="5" t="s">
        <v>407</v>
      </c>
      <c r="K452" s="5" t="s">
        <v>620</v>
      </c>
      <c r="L452" s="6">
        <v>9422.1238938053102</v>
      </c>
      <c r="M452" s="6">
        <v>9422.1238938053102</v>
      </c>
      <c r="N452" s="29" t="s">
        <v>648</v>
      </c>
      <c r="O452" s="5" t="s">
        <v>289</v>
      </c>
      <c r="P452" s="5" t="s">
        <v>395</v>
      </c>
      <c r="Q452" s="5">
        <v>18601194039</v>
      </c>
      <c r="R452" s="5" t="s">
        <v>291</v>
      </c>
      <c r="S452" s="5" t="s">
        <v>134</v>
      </c>
      <c r="T452" s="5"/>
    </row>
    <row r="453" spans="1:20" ht="24">
      <c r="A453" s="8"/>
      <c r="B453" s="5" t="s">
        <v>492</v>
      </c>
      <c r="C453" s="5" t="s">
        <v>633</v>
      </c>
      <c r="D453" s="5" t="s">
        <v>45</v>
      </c>
      <c r="E453" s="6">
        <v>7.45</v>
      </c>
      <c r="F453" s="6">
        <v>7.45</v>
      </c>
      <c r="G453" s="5" t="s">
        <v>31</v>
      </c>
      <c r="H453" s="5" t="s">
        <v>32</v>
      </c>
      <c r="I453" s="5" t="s">
        <v>407</v>
      </c>
      <c r="J453" s="5" t="s">
        <v>407</v>
      </c>
      <c r="K453" s="5" t="s">
        <v>620</v>
      </c>
      <c r="L453" s="6">
        <v>30854.867256637201</v>
      </c>
      <c r="M453" s="6">
        <v>30854.867256637201</v>
      </c>
      <c r="N453" s="29" t="s">
        <v>648</v>
      </c>
      <c r="O453" s="5" t="s">
        <v>289</v>
      </c>
      <c r="P453" s="5" t="s">
        <v>395</v>
      </c>
      <c r="Q453" s="5">
        <v>18601194039</v>
      </c>
      <c r="R453" s="5" t="s">
        <v>291</v>
      </c>
      <c r="S453" s="5" t="s">
        <v>134</v>
      </c>
      <c r="T453" s="5"/>
    </row>
    <row r="454" spans="1:20" ht="24">
      <c r="A454" s="8"/>
      <c r="B454" s="5" t="s">
        <v>637</v>
      </c>
      <c r="C454" s="5" t="s">
        <v>642</v>
      </c>
      <c r="D454" s="5" t="s">
        <v>45</v>
      </c>
      <c r="E454" s="6">
        <v>4.3049999999999997</v>
      </c>
      <c r="F454" s="6">
        <v>4.3049999999999997</v>
      </c>
      <c r="G454" s="5" t="s">
        <v>31</v>
      </c>
      <c r="H454" s="5" t="s">
        <v>32</v>
      </c>
      <c r="I454" s="5" t="s">
        <v>407</v>
      </c>
      <c r="J454" s="5" t="s">
        <v>407</v>
      </c>
      <c r="K454" s="5" t="s">
        <v>620</v>
      </c>
      <c r="L454" s="6">
        <v>19162.964601769901</v>
      </c>
      <c r="M454" s="6">
        <v>19162.964601769901</v>
      </c>
      <c r="N454" s="5" t="s">
        <v>648</v>
      </c>
      <c r="O454" s="5" t="s">
        <v>289</v>
      </c>
      <c r="P454" s="5" t="s">
        <v>395</v>
      </c>
      <c r="Q454" s="5">
        <v>18601194039</v>
      </c>
      <c r="R454" s="5" t="s">
        <v>291</v>
      </c>
      <c r="S454" s="5" t="s">
        <v>134</v>
      </c>
      <c r="T454" s="5"/>
    </row>
    <row r="455" spans="1:20" ht="24">
      <c r="A455" s="8"/>
      <c r="B455" s="5" t="s">
        <v>588</v>
      </c>
      <c r="C455" s="5" t="s">
        <v>653</v>
      </c>
      <c r="D455" s="5" t="s">
        <v>45</v>
      </c>
      <c r="E455" s="6">
        <v>20.010000000000002</v>
      </c>
      <c r="F455" s="6">
        <v>20.010000000000002</v>
      </c>
      <c r="G455" s="5" t="s">
        <v>31</v>
      </c>
      <c r="H455" s="5" t="s">
        <v>32</v>
      </c>
      <c r="I455" s="5" t="s">
        <v>407</v>
      </c>
      <c r="J455" s="5" t="s">
        <v>407</v>
      </c>
      <c r="K455" s="5" t="s">
        <v>620</v>
      </c>
      <c r="L455" s="6">
        <v>81810.796460177007</v>
      </c>
      <c r="M455" s="6">
        <v>81810.796460177007</v>
      </c>
      <c r="N455" s="5" t="s">
        <v>648</v>
      </c>
      <c r="O455" s="5" t="s">
        <v>289</v>
      </c>
      <c r="P455" s="5" t="s">
        <v>395</v>
      </c>
      <c r="Q455" s="5">
        <v>18601194039</v>
      </c>
      <c r="R455" s="5" t="s">
        <v>291</v>
      </c>
      <c r="S455" s="5" t="s">
        <v>134</v>
      </c>
      <c r="T455" s="5"/>
    </row>
    <row r="456" spans="1:20" ht="24">
      <c r="A456" s="8"/>
      <c r="B456" s="5" t="s">
        <v>637</v>
      </c>
      <c r="C456" s="5" t="s">
        <v>654</v>
      </c>
      <c r="D456" s="5" t="s">
        <v>45</v>
      </c>
      <c r="E456" s="6">
        <v>12.8</v>
      </c>
      <c r="F456" s="6">
        <v>12.8</v>
      </c>
      <c r="G456" s="5" t="s">
        <v>31</v>
      </c>
      <c r="H456" s="5" t="s">
        <v>32</v>
      </c>
      <c r="I456" s="5" t="s">
        <v>407</v>
      </c>
      <c r="J456" s="5" t="s">
        <v>407</v>
      </c>
      <c r="K456" s="5" t="s">
        <v>620</v>
      </c>
      <c r="L456" s="6">
        <v>56297.345132743401</v>
      </c>
      <c r="M456" s="6">
        <v>56297.345132743401</v>
      </c>
      <c r="N456" s="5" t="s">
        <v>648</v>
      </c>
      <c r="O456" s="5" t="s">
        <v>289</v>
      </c>
      <c r="P456" s="5" t="s">
        <v>395</v>
      </c>
      <c r="Q456" s="5">
        <v>18601194039</v>
      </c>
      <c r="R456" s="5" t="s">
        <v>291</v>
      </c>
      <c r="S456" s="5" t="s">
        <v>134</v>
      </c>
      <c r="T456" s="5"/>
    </row>
    <row r="457" spans="1:20" ht="24">
      <c r="A457" s="8"/>
      <c r="B457" s="5" t="s">
        <v>634</v>
      </c>
      <c r="C457" s="5" t="s">
        <v>655</v>
      </c>
      <c r="D457" s="5" t="s">
        <v>45</v>
      </c>
      <c r="E457" s="6">
        <v>31.122</v>
      </c>
      <c r="F457" s="6">
        <v>31.122</v>
      </c>
      <c r="G457" s="5" t="s">
        <v>31</v>
      </c>
      <c r="H457" s="5" t="s">
        <v>32</v>
      </c>
      <c r="I457" s="5" t="s">
        <v>407</v>
      </c>
      <c r="J457" s="5" t="s">
        <v>407</v>
      </c>
      <c r="K457" s="5" t="s">
        <v>620</v>
      </c>
      <c r="L457" s="6">
        <v>168003.71681415901</v>
      </c>
      <c r="M457" s="6">
        <v>168003.71681415901</v>
      </c>
      <c r="N457" s="5" t="s">
        <v>648</v>
      </c>
      <c r="O457" s="5" t="s">
        <v>289</v>
      </c>
      <c r="P457" s="5" t="s">
        <v>395</v>
      </c>
      <c r="Q457" s="5">
        <v>18601194039</v>
      </c>
      <c r="R457" s="5" t="s">
        <v>291</v>
      </c>
      <c r="S457" s="5" t="s">
        <v>134</v>
      </c>
      <c r="T457" s="5"/>
    </row>
    <row r="458" spans="1:20" ht="24">
      <c r="A458" s="8"/>
      <c r="B458" s="5" t="s">
        <v>588</v>
      </c>
      <c r="C458" s="5" t="s">
        <v>653</v>
      </c>
      <c r="D458" s="6" t="s">
        <v>45</v>
      </c>
      <c r="E458" s="6">
        <v>0.86</v>
      </c>
      <c r="F458" s="6">
        <v>0.86</v>
      </c>
      <c r="G458" s="5" t="s">
        <v>31</v>
      </c>
      <c r="H458" s="5" t="s">
        <v>32</v>
      </c>
      <c r="I458" s="5" t="s">
        <v>407</v>
      </c>
      <c r="J458" s="5" t="s">
        <v>407</v>
      </c>
      <c r="K458" s="5" t="s">
        <v>620</v>
      </c>
      <c r="L458" s="6">
        <v>3516.1061946902701</v>
      </c>
      <c r="M458" s="6">
        <v>3516.1061946902701</v>
      </c>
      <c r="N458" s="5" t="s">
        <v>648</v>
      </c>
      <c r="O458" s="5" t="s">
        <v>289</v>
      </c>
      <c r="P458" s="5" t="s">
        <v>395</v>
      </c>
      <c r="Q458" s="5">
        <v>18601194039</v>
      </c>
      <c r="R458" s="5" t="s">
        <v>291</v>
      </c>
      <c r="S458" s="5" t="s">
        <v>134</v>
      </c>
      <c r="T458" s="5"/>
    </row>
    <row r="459" spans="1:20" ht="24">
      <c r="A459" s="8"/>
      <c r="B459" s="5" t="s">
        <v>637</v>
      </c>
      <c r="C459" s="5" t="s">
        <v>654</v>
      </c>
      <c r="D459" s="6" t="s">
        <v>45</v>
      </c>
      <c r="E459" s="6">
        <v>12.4</v>
      </c>
      <c r="F459" s="6">
        <v>12.4</v>
      </c>
      <c r="G459" s="5" t="s">
        <v>31</v>
      </c>
      <c r="H459" s="5" t="s">
        <v>32</v>
      </c>
      <c r="I459" s="5" t="s">
        <v>407</v>
      </c>
      <c r="J459" s="5" t="s">
        <v>407</v>
      </c>
      <c r="K459" s="5" t="s">
        <v>620</v>
      </c>
      <c r="L459" s="6">
        <v>54428.318584070803</v>
      </c>
      <c r="M459" s="6">
        <v>54428.318584070803</v>
      </c>
      <c r="N459" s="5" t="s">
        <v>656</v>
      </c>
      <c r="O459" s="5" t="s">
        <v>289</v>
      </c>
      <c r="P459" s="5" t="s">
        <v>395</v>
      </c>
      <c r="Q459" s="5">
        <v>18601194039</v>
      </c>
      <c r="R459" s="5" t="s">
        <v>291</v>
      </c>
      <c r="S459" s="5" t="s">
        <v>134</v>
      </c>
      <c r="T459" s="5"/>
    </row>
    <row r="460" spans="1:20" ht="24">
      <c r="A460" s="8"/>
      <c r="B460" s="5" t="s">
        <v>492</v>
      </c>
      <c r="C460" s="5" t="s">
        <v>657</v>
      </c>
      <c r="D460" s="5" t="s">
        <v>45</v>
      </c>
      <c r="E460" s="6">
        <v>11.57</v>
      </c>
      <c r="F460" s="6">
        <v>11.57</v>
      </c>
      <c r="G460" s="5" t="s">
        <v>31</v>
      </c>
      <c r="H460" s="5" t="s">
        <v>32</v>
      </c>
      <c r="I460" s="5" t="s">
        <v>407</v>
      </c>
      <c r="J460" s="5" t="s">
        <v>407</v>
      </c>
      <c r="K460" s="5" t="s">
        <v>620</v>
      </c>
      <c r="L460" s="6">
        <v>50375.575221238898</v>
      </c>
      <c r="M460" s="6">
        <v>50375.575221238898</v>
      </c>
      <c r="N460" s="29" t="s">
        <v>656</v>
      </c>
      <c r="O460" s="5" t="s">
        <v>289</v>
      </c>
      <c r="P460" s="5" t="s">
        <v>395</v>
      </c>
      <c r="Q460" s="5">
        <v>18601194039</v>
      </c>
      <c r="R460" s="5" t="s">
        <v>291</v>
      </c>
      <c r="S460" s="5" t="s">
        <v>134</v>
      </c>
      <c r="T460" s="5"/>
    </row>
    <row r="461" spans="1:20" ht="24">
      <c r="A461" s="8"/>
      <c r="B461" s="5" t="s">
        <v>565</v>
      </c>
      <c r="C461" s="5" t="s">
        <v>658</v>
      </c>
      <c r="D461" s="5" t="s">
        <v>45</v>
      </c>
      <c r="E461" s="6">
        <v>18.32</v>
      </c>
      <c r="F461" s="6">
        <v>18.32</v>
      </c>
      <c r="G461" s="5" t="s">
        <v>31</v>
      </c>
      <c r="H461" s="5" t="s">
        <v>32</v>
      </c>
      <c r="I461" s="5" t="s">
        <v>407</v>
      </c>
      <c r="J461" s="5" t="s">
        <v>407</v>
      </c>
      <c r="K461" s="5" t="s">
        <v>620</v>
      </c>
      <c r="L461" s="6">
        <v>74576.991150442496</v>
      </c>
      <c r="M461" s="6">
        <v>74576.991150442496</v>
      </c>
      <c r="N461" s="29" t="s">
        <v>656</v>
      </c>
      <c r="O461" s="5" t="s">
        <v>289</v>
      </c>
      <c r="P461" s="5" t="s">
        <v>395</v>
      </c>
      <c r="Q461" s="5">
        <v>18601194039</v>
      </c>
      <c r="R461" s="5" t="s">
        <v>291</v>
      </c>
      <c r="S461" s="5" t="s">
        <v>134</v>
      </c>
      <c r="T461" s="5"/>
    </row>
    <row r="462" spans="1:20" ht="24">
      <c r="A462" s="8"/>
      <c r="B462" s="5" t="s">
        <v>659</v>
      </c>
      <c r="C462" s="5" t="s">
        <v>660</v>
      </c>
      <c r="D462" s="5" t="s">
        <v>45</v>
      </c>
      <c r="E462" s="6">
        <v>53.71</v>
      </c>
      <c r="F462" s="6">
        <v>53.71</v>
      </c>
      <c r="G462" s="5" t="s">
        <v>31</v>
      </c>
      <c r="H462" s="5" t="s">
        <v>41</v>
      </c>
      <c r="I462" s="5" t="s">
        <v>407</v>
      </c>
      <c r="J462" s="5" t="s">
        <v>407</v>
      </c>
      <c r="K462" s="5" t="s">
        <v>661</v>
      </c>
      <c r="L462" s="6">
        <v>276371.84466019401</v>
      </c>
      <c r="M462" s="6">
        <v>276371.84466019401</v>
      </c>
      <c r="N462" s="29" t="s">
        <v>656</v>
      </c>
      <c r="O462" s="5" t="s">
        <v>289</v>
      </c>
      <c r="P462" s="5" t="s">
        <v>395</v>
      </c>
      <c r="Q462" s="5">
        <v>18601194039</v>
      </c>
      <c r="R462" s="5" t="s">
        <v>291</v>
      </c>
      <c r="S462" s="5" t="s">
        <v>134</v>
      </c>
      <c r="T462" s="5"/>
    </row>
    <row r="463" spans="1:20" ht="24">
      <c r="A463" s="8"/>
      <c r="B463" s="5" t="s">
        <v>659</v>
      </c>
      <c r="C463" s="5" t="s">
        <v>660</v>
      </c>
      <c r="D463" s="5" t="s">
        <v>45</v>
      </c>
      <c r="E463" s="6">
        <v>21.29</v>
      </c>
      <c r="F463" s="6">
        <v>21.29</v>
      </c>
      <c r="G463" s="5" t="s">
        <v>31</v>
      </c>
      <c r="H463" s="5" t="s">
        <v>41</v>
      </c>
      <c r="I463" s="5" t="s">
        <v>407</v>
      </c>
      <c r="J463" s="5" t="s">
        <v>407</v>
      </c>
      <c r="K463" s="5" t="s">
        <v>661</v>
      </c>
      <c r="L463" s="6">
        <v>109550.475728155</v>
      </c>
      <c r="M463" s="6">
        <v>109550.475728155</v>
      </c>
      <c r="N463" s="29" t="s">
        <v>656</v>
      </c>
      <c r="O463" s="5" t="s">
        <v>289</v>
      </c>
      <c r="P463" s="5" t="s">
        <v>395</v>
      </c>
      <c r="Q463" s="5">
        <v>18601194039</v>
      </c>
      <c r="R463" s="5" t="s">
        <v>291</v>
      </c>
      <c r="S463" s="5" t="s">
        <v>134</v>
      </c>
      <c r="T463" s="5"/>
    </row>
    <row r="464" spans="1:20" ht="24">
      <c r="A464" s="8"/>
      <c r="B464" s="5" t="s">
        <v>659</v>
      </c>
      <c r="C464" s="5" t="s">
        <v>662</v>
      </c>
      <c r="D464" s="5" t="s">
        <v>45</v>
      </c>
      <c r="E464" s="6">
        <v>3.06</v>
      </c>
      <c r="F464" s="6">
        <v>3.06</v>
      </c>
      <c r="G464" s="5" t="s">
        <v>31</v>
      </c>
      <c r="H464" s="5" t="s">
        <v>41</v>
      </c>
      <c r="I464" s="5" t="s">
        <v>407</v>
      </c>
      <c r="J464" s="5" t="s">
        <v>407</v>
      </c>
      <c r="K464" s="5" t="s">
        <v>663</v>
      </c>
      <c r="L464" s="6">
        <v>14705.8252427184</v>
      </c>
      <c r="M464" s="6">
        <v>14705.8252427184</v>
      </c>
      <c r="N464" s="29" t="s">
        <v>656</v>
      </c>
      <c r="O464" s="5" t="s">
        <v>289</v>
      </c>
      <c r="P464" s="5" t="s">
        <v>395</v>
      </c>
      <c r="Q464" s="5">
        <v>18601194039</v>
      </c>
      <c r="R464" s="5" t="s">
        <v>291</v>
      </c>
      <c r="S464" s="5" t="s">
        <v>134</v>
      </c>
      <c r="T464" s="5"/>
    </row>
    <row r="465" spans="1:20" ht="24">
      <c r="A465" s="8"/>
      <c r="B465" s="5" t="s">
        <v>659</v>
      </c>
      <c r="C465" s="5" t="s">
        <v>664</v>
      </c>
      <c r="D465" s="5" t="s">
        <v>45</v>
      </c>
      <c r="E465" s="6">
        <v>3.68</v>
      </c>
      <c r="F465" s="6">
        <v>3.68</v>
      </c>
      <c r="G465" s="5" t="s">
        <v>31</v>
      </c>
      <c r="H465" s="5" t="s">
        <v>41</v>
      </c>
      <c r="I465" s="5" t="s">
        <v>407</v>
      </c>
      <c r="J465" s="5" t="s">
        <v>407</v>
      </c>
      <c r="K465" s="5" t="s">
        <v>663</v>
      </c>
      <c r="L465" s="6">
        <v>17685.4368932039</v>
      </c>
      <c r="M465" s="6">
        <v>17685.4368932039</v>
      </c>
      <c r="N465" s="29" t="s">
        <v>656</v>
      </c>
      <c r="O465" s="5" t="s">
        <v>289</v>
      </c>
      <c r="P465" s="5" t="s">
        <v>395</v>
      </c>
      <c r="Q465" s="5">
        <v>18601194039</v>
      </c>
      <c r="R465" s="5" t="s">
        <v>291</v>
      </c>
      <c r="S465" s="5" t="s">
        <v>134</v>
      </c>
      <c r="T465" s="5"/>
    </row>
    <row r="466" spans="1:20" ht="24">
      <c r="A466" s="8"/>
      <c r="B466" s="5" t="s">
        <v>665</v>
      </c>
      <c r="C466" s="5" t="s">
        <v>666</v>
      </c>
      <c r="D466" s="5" t="s">
        <v>45</v>
      </c>
      <c r="E466" s="6">
        <v>49.49</v>
      </c>
      <c r="F466" s="6">
        <v>49.49</v>
      </c>
      <c r="G466" s="5" t="s">
        <v>31</v>
      </c>
      <c r="H466" s="5" t="s">
        <v>41</v>
      </c>
      <c r="I466" s="5" t="s">
        <v>407</v>
      </c>
      <c r="J466" s="5" t="s">
        <v>407</v>
      </c>
      <c r="K466" s="5" t="s">
        <v>667</v>
      </c>
      <c r="L466" s="6">
        <v>290967.06896551698</v>
      </c>
      <c r="M466" s="6">
        <v>290967.06896551698</v>
      </c>
      <c r="N466" s="29" t="s">
        <v>656</v>
      </c>
      <c r="O466" s="5" t="s">
        <v>289</v>
      </c>
      <c r="P466" s="5" t="s">
        <v>395</v>
      </c>
      <c r="Q466" s="5">
        <v>18601194039</v>
      </c>
      <c r="R466" s="5" t="s">
        <v>291</v>
      </c>
      <c r="S466" s="5" t="s">
        <v>134</v>
      </c>
      <c r="T466" s="5"/>
    </row>
    <row r="467" spans="1:20" ht="24">
      <c r="A467" s="8"/>
      <c r="B467" s="5" t="s">
        <v>665</v>
      </c>
      <c r="C467" s="5" t="s">
        <v>666</v>
      </c>
      <c r="D467" s="5" t="s">
        <v>45</v>
      </c>
      <c r="E467" s="6">
        <v>49.53</v>
      </c>
      <c r="F467" s="6">
        <v>49.53</v>
      </c>
      <c r="G467" s="5" t="s">
        <v>31</v>
      </c>
      <c r="H467" s="5" t="s">
        <v>41</v>
      </c>
      <c r="I467" s="5" t="s">
        <v>407</v>
      </c>
      <c r="J467" s="5" t="s">
        <v>407</v>
      </c>
      <c r="K467" s="5" t="s">
        <v>667</v>
      </c>
      <c r="L467" s="6">
        <v>291629.22413793101</v>
      </c>
      <c r="M467" s="6">
        <v>291629.22413793101</v>
      </c>
      <c r="N467" s="29" t="s">
        <v>656</v>
      </c>
      <c r="O467" s="5" t="s">
        <v>289</v>
      </c>
      <c r="P467" s="5" t="s">
        <v>395</v>
      </c>
      <c r="Q467" s="5">
        <v>18601194039</v>
      </c>
      <c r="R467" s="5" t="s">
        <v>291</v>
      </c>
      <c r="S467" s="5" t="s">
        <v>134</v>
      </c>
      <c r="T467" s="5"/>
    </row>
    <row r="468" spans="1:20" ht="24">
      <c r="A468" s="8"/>
      <c r="B468" s="5" t="s">
        <v>665</v>
      </c>
      <c r="C468" s="5" t="s">
        <v>668</v>
      </c>
      <c r="D468" s="5" t="s">
        <v>45</v>
      </c>
      <c r="E468" s="6">
        <v>6.75</v>
      </c>
      <c r="F468" s="6">
        <v>6.75</v>
      </c>
      <c r="G468" s="5" t="s">
        <v>31</v>
      </c>
      <c r="H468" s="5" t="s">
        <v>41</v>
      </c>
      <c r="I468" s="5" t="s">
        <v>407</v>
      </c>
      <c r="J468" s="5" t="s">
        <v>407</v>
      </c>
      <c r="K468" s="5" t="s">
        <v>667</v>
      </c>
      <c r="L468" s="6">
        <v>39859.913793103398</v>
      </c>
      <c r="M468" s="6">
        <v>39859.913793103398</v>
      </c>
      <c r="N468" s="29" t="s">
        <v>656</v>
      </c>
      <c r="O468" s="5" t="s">
        <v>289</v>
      </c>
      <c r="P468" s="5" t="s">
        <v>395</v>
      </c>
      <c r="Q468" s="5">
        <v>18601194039</v>
      </c>
      <c r="R468" s="5" t="s">
        <v>291</v>
      </c>
      <c r="S468" s="5" t="s">
        <v>134</v>
      </c>
      <c r="T468" s="5"/>
    </row>
    <row r="469" spans="1:20" ht="24">
      <c r="A469" s="8"/>
      <c r="B469" s="5" t="s">
        <v>665</v>
      </c>
      <c r="C469" s="5" t="s">
        <v>668</v>
      </c>
      <c r="D469" s="5" t="s">
        <v>45</v>
      </c>
      <c r="E469" s="6">
        <v>6.8</v>
      </c>
      <c r="F469" s="6">
        <v>6.8</v>
      </c>
      <c r="G469" s="5" t="s">
        <v>31</v>
      </c>
      <c r="H469" s="5" t="s">
        <v>41</v>
      </c>
      <c r="I469" s="5" t="s">
        <v>407</v>
      </c>
      <c r="J469" s="5" t="s">
        <v>407</v>
      </c>
      <c r="K469" s="5" t="s">
        <v>667</v>
      </c>
      <c r="L469" s="6">
        <v>40155.172413793101</v>
      </c>
      <c r="M469" s="6">
        <v>40155.172413793101</v>
      </c>
      <c r="N469" s="29" t="s">
        <v>656</v>
      </c>
      <c r="O469" s="5" t="s">
        <v>289</v>
      </c>
      <c r="P469" s="5" t="s">
        <v>395</v>
      </c>
      <c r="Q469" s="5">
        <v>18601194039</v>
      </c>
      <c r="R469" s="5" t="s">
        <v>291</v>
      </c>
      <c r="S469" s="5" t="s">
        <v>134</v>
      </c>
      <c r="T469" s="5"/>
    </row>
    <row r="470" spans="1:20" ht="24">
      <c r="A470" s="8"/>
      <c r="B470" s="5" t="s">
        <v>665</v>
      </c>
      <c r="C470" s="5" t="s">
        <v>668</v>
      </c>
      <c r="D470" s="5" t="s">
        <v>45</v>
      </c>
      <c r="E470" s="6">
        <v>6.79</v>
      </c>
      <c r="F470" s="6">
        <v>6.79</v>
      </c>
      <c r="G470" s="5" t="s">
        <v>31</v>
      </c>
      <c r="H470" s="5" t="s">
        <v>41</v>
      </c>
      <c r="I470" s="5" t="s">
        <v>407</v>
      </c>
      <c r="J470" s="5" t="s">
        <v>407</v>
      </c>
      <c r="K470" s="5" t="s">
        <v>667</v>
      </c>
      <c r="L470" s="6">
        <v>40096.120689655203</v>
      </c>
      <c r="M470" s="6">
        <v>40096.120689655203</v>
      </c>
      <c r="N470" s="29" t="s">
        <v>656</v>
      </c>
      <c r="O470" s="5" t="s">
        <v>289</v>
      </c>
      <c r="P470" s="5" t="s">
        <v>395</v>
      </c>
      <c r="Q470" s="5">
        <v>18601194039</v>
      </c>
      <c r="R470" s="5" t="s">
        <v>291</v>
      </c>
      <c r="S470" s="5" t="s">
        <v>134</v>
      </c>
      <c r="T470" s="5"/>
    </row>
    <row r="471" spans="1:20" ht="24">
      <c r="A471" s="8"/>
      <c r="B471" s="5" t="s">
        <v>665</v>
      </c>
      <c r="C471" s="5" t="s">
        <v>668</v>
      </c>
      <c r="D471" s="5" t="s">
        <v>45</v>
      </c>
      <c r="E471" s="6">
        <v>6.78</v>
      </c>
      <c r="F471" s="6">
        <v>6.78</v>
      </c>
      <c r="G471" s="5" t="s">
        <v>31</v>
      </c>
      <c r="H471" s="5" t="s">
        <v>41</v>
      </c>
      <c r="I471" s="5" t="s">
        <v>407</v>
      </c>
      <c r="J471" s="5" t="s">
        <v>407</v>
      </c>
      <c r="K471" s="5" t="s">
        <v>667</v>
      </c>
      <c r="L471" s="6">
        <v>40037.068965517203</v>
      </c>
      <c r="M471" s="6">
        <v>40037.068965517203</v>
      </c>
      <c r="N471" s="29" t="s">
        <v>656</v>
      </c>
      <c r="O471" s="5" t="s">
        <v>289</v>
      </c>
      <c r="P471" s="5" t="s">
        <v>395</v>
      </c>
      <c r="Q471" s="5">
        <v>18601194039</v>
      </c>
      <c r="R471" s="5" t="s">
        <v>291</v>
      </c>
      <c r="S471" s="5" t="s">
        <v>134</v>
      </c>
      <c r="T471" s="5"/>
    </row>
    <row r="472" spans="1:20" ht="24">
      <c r="A472" s="8"/>
      <c r="B472" s="5" t="s">
        <v>665</v>
      </c>
      <c r="C472" s="5" t="s">
        <v>669</v>
      </c>
      <c r="D472" s="5" t="s">
        <v>45</v>
      </c>
      <c r="E472" s="6">
        <v>3.44</v>
      </c>
      <c r="F472" s="6">
        <v>3.44</v>
      </c>
      <c r="G472" s="5" t="s">
        <v>31</v>
      </c>
      <c r="H472" s="5" t="s">
        <v>41</v>
      </c>
      <c r="I472" s="5" t="s">
        <v>407</v>
      </c>
      <c r="J472" s="5" t="s">
        <v>407</v>
      </c>
      <c r="K472" s="5" t="s">
        <v>667</v>
      </c>
      <c r="L472" s="6">
        <v>20313.793103448301</v>
      </c>
      <c r="M472" s="6">
        <v>20313.793103448301</v>
      </c>
      <c r="N472" s="29" t="s">
        <v>656</v>
      </c>
      <c r="O472" s="5" t="s">
        <v>289</v>
      </c>
      <c r="P472" s="5" t="s">
        <v>395</v>
      </c>
      <c r="Q472" s="5">
        <v>18601194039</v>
      </c>
      <c r="R472" s="5" t="s">
        <v>291</v>
      </c>
      <c r="S472" s="5" t="s">
        <v>134</v>
      </c>
      <c r="T472" s="5"/>
    </row>
    <row r="473" spans="1:20" ht="24">
      <c r="A473" s="8"/>
      <c r="B473" s="5" t="s">
        <v>665</v>
      </c>
      <c r="C473" s="5" t="s">
        <v>669</v>
      </c>
      <c r="D473" s="5" t="s">
        <v>45</v>
      </c>
      <c r="E473" s="6">
        <v>3.36</v>
      </c>
      <c r="F473" s="6">
        <v>3.36</v>
      </c>
      <c r="G473" s="5" t="s">
        <v>31</v>
      </c>
      <c r="H473" s="5" t="s">
        <v>41</v>
      </c>
      <c r="I473" s="5" t="s">
        <v>407</v>
      </c>
      <c r="J473" s="5" t="s">
        <v>407</v>
      </c>
      <c r="K473" s="5" t="s">
        <v>667</v>
      </c>
      <c r="L473" s="6">
        <v>19841.379310344801</v>
      </c>
      <c r="M473" s="6">
        <v>19841.379310344801</v>
      </c>
      <c r="N473" s="29" t="s">
        <v>656</v>
      </c>
      <c r="O473" s="5" t="s">
        <v>289</v>
      </c>
      <c r="P473" s="5" t="s">
        <v>395</v>
      </c>
      <c r="Q473" s="5">
        <v>18601194039</v>
      </c>
      <c r="R473" s="5" t="s">
        <v>291</v>
      </c>
      <c r="S473" s="5" t="s">
        <v>134</v>
      </c>
      <c r="T473" s="5"/>
    </row>
    <row r="474" spans="1:20" ht="24">
      <c r="A474" s="8"/>
      <c r="B474" s="5" t="s">
        <v>665</v>
      </c>
      <c r="C474" s="5" t="s">
        <v>669</v>
      </c>
      <c r="D474" s="5" t="s">
        <v>45</v>
      </c>
      <c r="E474" s="6">
        <v>3.37</v>
      </c>
      <c r="F474" s="6">
        <v>3.37</v>
      </c>
      <c r="G474" s="5" t="s">
        <v>31</v>
      </c>
      <c r="H474" s="5" t="s">
        <v>41</v>
      </c>
      <c r="I474" s="5" t="s">
        <v>407</v>
      </c>
      <c r="J474" s="5" t="s">
        <v>407</v>
      </c>
      <c r="K474" s="5" t="s">
        <v>667</v>
      </c>
      <c r="L474" s="6">
        <v>19900.431034482801</v>
      </c>
      <c r="M474" s="6">
        <v>19900.431034482801</v>
      </c>
      <c r="N474" s="29" t="s">
        <v>656</v>
      </c>
      <c r="O474" s="5" t="s">
        <v>289</v>
      </c>
      <c r="P474" s="5" t="s">
        <v>395</v>
      </c>
      <c r="Q474" s="5">
        <v>18601194039</v>
      </c>
      <c r="R474" s="5" t="s">
        <v>291</v>
      </c>
      <c r="S474" s="5" t="s">
        <v>134</v>
      </c>
      <c r="T474" s="5"/>
    </row>
    <row r="475" spans="1:20" ht="24">
      <c r="A475" s="8"/>
      <c r="B475" s="5" t="s">
        <v>665</v>
      </c>
      <c r="C475" s="5" t="s">
        <v>670</v>
      </c>
      <c r="D475" s="5" t="s">
        <v>45</v>
      </c>
      <c r="E475" s="6">
        <v>8.94</v>
      </c>
      <c r="F475" s="6">
        <v>8.94</v>
      </c>
      <c r="G475" s="5" t="s">
        <v>31</v>
      </c>
      <c r="H475" s="5" t="s">
        <v>41</v>
      </c>
      <c r="I475" s="5" t="s">
        <v>407</v>
      </c>
      <c r="J475" s="5" t="s">
        <v>407</v>
      </c>
      <c r="K475" s="5" t="s">
        <v>667</v>
      </c>
      <c r="L475" s="6">
        <v>52792.241379310297</v>
      </c>
      <c r="M475" s="6">
        <v>52792.241379310297</v>
      </c>
      <c r="N475" s="29" t="s">
        <v>656</v>
      </c>
      <c r="O475" s="5" t="s">
        <v>289</v>
      </c>
      <c r="P475" s="5" t="s">
        <v>395</v>
      </c>
      <c r="Q475" s="5">
        <v>18601194039</v>
      </c>
      <c r="R475" s="5" t="s">
        <v>291</v>
      </c>
      <c r="S475" s="5" t="s">
        <v>134</v>
      </c>
      <c r="T475" s="5"/>
    </row>
    <row r="476" spans="1:20" ht="24">
      <c r="A476" s="8"/>
      <c r="B476" s="5" t="s">
        <v>665</v>
      </c>
      <c r="C476" s="5" t="s">
        <v>669</v>
      </c>
      <c r="D476" s="5" t="s">
        <v>45</v>
      </c>
      <c r="E476" s="6">
        <v>3.4</v>
      </c>
      <c r="F476" s="6">
        <v>3.4</v>
      </c>
      <c r="G476" s="5" t="s">
        <v>31</v>
      </c>
      <c r="H476" s="5" t="s">
        <v>41</v>
      </c>
      <c r="I476" s="5" t="s">
        <v>407</v>
      </c>
      <c r="J476" s="5" t="s">
        <v>407</v>
      </c>
      <c r="K476" s="5" t="s">
        <v>667</v>
      </c>
      <c r="L476" s="6">
        <v>20077.586206896602</v>
      </c>
      <c r="M476" s="6">
        <v>20077.586206896602</v>
      </c>
      <c r="N476" s="29" t="s">
        <v>656</v>
      </c>
      <c r="O476" s="5" t="s">
        <v>289</v>
      </c>
      <c r="P476" s="5" t="s">
        <v>395</v>
      </c>
      <c r="Q476" s="5">
        <v>18601194039</v>
      </c>
      <c r="R476" s="5" t="s">
        <v>291</v>
      </c>
      <c r="S476" s="5" t="s">
        <v>134</v>
      </c>
      <c r="T476" s="5"/>
    </row>
    <row r="477" spans="1:20" ht="24">
      <c r="A477" s="8"/>
      <c r="B477" s="5" t="s">
        <v>665</v>
      </c>
      <c r="C477" s="5" t="s">
        <v>669</v>
      </c>
      <c r="D477" s="5" t="s">
        <v>45</v>
      </c>
      <c r="E477" s="6">
        <v>3.38</v>
      </c>
      <c r="F477" s="6">
        <v>3.38</v>
      </c>
      <c r="G477" s="5" t="s">
        <v>31</v>
      </c>
      <c r="H477" s="5" t="s">
        <v>41</v>
      </c>
      <c r="I477" s="5" t="s">
        <v>407</v>
      </c>
      <c r="J477" s="5" t="s">
        <v>407</v>
      </c>
      <c r="K477" s="5" t="s">
        <v>667</v>
      </c>
      <c r="L477" s="6">
        <v>19959.482758620699</v>
      </c>
      <c r="M477" s="6">
        <v>19959.482758620699</v>
      </c>
      <c r="N477" s="29" t="s">
        <v>656</v>
      </c>
      <c r="O477" s="5" t="s">
        <v>289</v>
      </c>
      <c r="P477" s="5" t="s">
        <v>395</v>
      </c>
      <c r="Q477" s="5">
        <v>18601194039</v>
      </c>
      <c r="R477" s="5" t="s">
        <v>291</v>
      </c>
      <c r="S477" s="5" t="s">
        <v>134</v>
      </c>
      <c r="T477" s="5"/>
    </row>
    <row r="478" spans="1:20" ht="24">
      <c r="A478" s="8"/>
      <c r="B478" s="5" t="s">
        <v>665</v>
      </c>
      <c r="C478" s="5" t="s">
        <v>669</v>
      </c>
      <c r="D478" s="5" t="s">
        <v>45</v>
      </c>
      <c r="E478" s="6">
        <v>3.43</v>
      </c>
      <c r="F478" s="6">
        <v>3.43</v>
      </c>
      <c r="G478" s="5" t="s">
        <v>31</v>
      </c>
      <c r="H478" s="5" t="s">
        <v>41</v>
      </c>
      <c r="I478" s="5" t="s">
        <v>407</v>
      </c>
      <c r="J478" s="5" t="s">
        <v>407</v>
      </c>
      <c r="K478" s="5" t="s">
        <v>667</v>
      </c>
      <c r="L478" s="6">
        <v>19722.5</v>
      </c>
      <c r="M478" s="6">
        <v>19722.5</v>
      </c>
      <c r="N478" s="29" t="s">
        <v>656</v>
      </c>
      <c r="O478" s="5" t="s">
        <v>289</v>
      </c>
      <c r="P478" s="5" t="s">
        <v>395</v>
      </c>
      <c r="Q478" s="5">
        <v>18601194039</v>
      </c>
      <c r="R478" s="5" t="s">
        <v>291</v>
      </c>
      <c r="S478" s="5" t="s">
        <v>134</v>
      </c>
      <c r="T478" s="5"/>
    </row>
    <row r="479" spans="1:20" ht="24">
      <c r="A479" s="8"/>
      <c r="B479" s="5" t="s">
        <v>665</v>
      </c>
      <c r="C479" s="5" t="s">
        <v>669</v>
      </c>
      <c r="D479" s="5" t="s">
        <v>45</v>
      </c>
      <c r="E479" s="6">
        <v>3.35</v>
      </c>
      <c r="F479" s="6">
        <v>3.35</v>
      </c>
      <c r="G479" s="5" t="s">
        <v>31</v>
      </c>
      <c r="H479" s="5" t="s">
        <v>41</v>
      </c>
      <c r="I479" s="5" t="s">
        <v>407</v>
      </c>
      <c r="J479" s="5" t="s">
        <v>407</v>
      </c>
      <c r="K479" s="5" t="s">
        <v>667</v>
      </c>
      <c r="L479" s="6">
        <v>19262.5</v>
      </c>
      <c r="M479" s="6">
        <v>19262.5</v>
      </c>
      <c r="N479" s="29" t="s">
        <v>656</v>
      </c>
      <c r="O479" s="5" t="s">
        <v>289</v>
      </c>
      <c r="P479" s="5" t="s">
        <v>395</v>
      </c>
      <c r="Q479" s="5">
        <v>18601194039</v>
      </c>
      <c r="R479" s="5" t="s">
        <v>291</v>
      </c>
      <c r="S479" s="5" t="s">
        <v>134</v>
      </c>
      <c r="T479" s="5"/>
    </row>
    <row r="480" spans="1:20" ht="24">
      <c r="A480" s="8"/>
      <c r="B480" s="5" t="s">
        <v>665</v>
      </c>
      <c r="C480" s="5" t="s">
        <v>669</v>
      </c>
      <c r="D480" s="5" t="s">
        <v>45</v>
      </c>
      <c r="E480" s="6">
        <v>3.41</v>
      </c>
      <c r="F480" s="6">
        <v>3.41</v>
      </c>
      <c r="G480" s="5" t="s">
        <v>31</v>
      </c>
      <c r="H480" s="5" t="s">
        <v>41</v>
      </c>
      <c r="I480" s="5" t="s">
        <v>407</v>
      </c>
      <c r="J480" s="5" t="s">
        <v>407</v>
      </c>
      <c r="K480" s="5" t="s">
        <v>667</v>
      </c>
      <c r="L480" s="6">
        <v>19607.5</v>
      </c>
      <c r="M480" s="6">
        <v>19607.5</v>
      </c>
      <c r="N480" s="29" t="s">
        <v>656</v>
      </c>
      <c r="O480" s="5" t="s">
        <v>289</v>
      </c>
      <c r="P480" s="5" t="s">
        <v>395</v>
      </c>
      <c r="Q480" s="5">
        <v>18601194039</v>
      </c>
      <c r="R480" s="5" t="s">
        <v>291</v>
      </c>
      <c r="S480" s="5" t="s">
        <v>134</v>
      </c>
      <c r="T480" s="5"/>
    </row>
    <row r="481" spans="1:20" ht="24">
      <c r="A481" s="8"/>
      <c r="B481" s="5" t="s">
        <v>665</v>
      </c>
      <c r="C481" s="5" t="s">
        <v>669</v>
      </c>
      <c r="D481" s="5" t="s">
        <v>45</v>
      </c>
      <c r="E481" s="6">
        <v>3.36</v>
      </c>
      <c r="F481" s="6">
        <v>3.36</v>
      </c>
      <c r="G481" s="5" t="s">
        <v>31</v>
      </c>
      <c r="H481" s="5" t="s">
        <v>41</v>
      </c>
      <c r="I481" s="5" t="s">
        <v>407</v>
      </c>
      <c r="J481" s="5" t="s">
        <v>407</v>
      </c>
      <c r="K481" s="5" t="s">
        <v>667</v>
      </c>
      <c r="L481" s="6">
        <v>19320</v>
      </c>
      <c r="M481" s="6">
        <v>19320</v>
      </c>
      <c r="N481" s="29" t="s">
        <v>656</v>
      </c>
      <c r="O481" s="5" t="s">
        <v>289</v>
      </c>
      <c r="P481" s="5" t="s">
        <v>395</v>
      </c>
      <c r="Q481" s="5">
        <v>18601194039</v>
      </c>
      <c r="R481" s="5" t="s">
        <v>291</v>
      </c>
      <c r="S481" s="5" t="s">
        <v>134</v>
      </c>
      <c r="T481" s="5"/>
    </row>
    <row r="482" spans="1:20" ht="24">
      <c r="A482" s="8"/>
      <c r="B482" s="5" t="s">
        <v>665</v>
      </c>
      <c r="C482" s="5" t="s">
        <v>669</v>
      </c>
      <c r="D482" s="5" t="s">
        <v>45</v>
      </c>
      <c r="E482" s="6">
        <v>3.39</v>
      </c>
      <c r="F482" s="6">
        <v>3.39</v>
      </c>
      <c r="G482" s="5" t="s">
        <v>31</v>
      </c>
      <c r="H482" s="5" t="s">
        <v>41</v>
      </c>
      <c r="I482" s="5" t="s">
        <v>407</v>
      </c>
      <c r="J482" s="5" t="s">
        <v>407</v>
      </c>
      <c r="K482" s="5" t="s">
        <v>667</v>
      </c>
      <c r="L482" s="6">
        <v>19492.5</v>
      </c>
      <c r="M482" s="6">
        <v>19492.5</v>
      </c>
      <c r="N482" s="29" t="s">
        <v>656</v>
      </c>
      <c r="O482" s="5" t="s">
        <v>289</v>
      </c>
      <c r="P482" s="5" t="s">
        <v>395</v>
      </c>
      <c r="Q482" s="5">
        <v>18601194039</v>
      </c>
      <c r="R482" s="5" t="s">
        <v>291</v>
      </c>
      <c r="S482" s="5" t="s">
        <v>134</v>
      </c>
      <c r="T482" s="5"/>
    </row>
    <row r="483" spans="1:20" ht="24">
      <c r="A483" s="8"/>
      <c r="B483" s="5" t="s">
        <v>665</v>
      </c>
      <c r="C483" s="5" t="s">
        <v>669</v>
      </c>
      <c r="D483" s="5" t="s">
        <v>45</v>
      </c>
      <c r="E483" s="6">
        <v>3.39</v>
      </c>
      <c r="F483" s="6">
        <v>3.39</v>
      </c>
      <c r="G483" s="5" t="s">
        <v>31</v>
      </c>
      <c r="H483" s="5" t="s">
        <v>41</v>
      </c>
      <c r="I483" s="5" t="s">
        <v>407</v>
      </c>
      <c r="J483" s="5" t="s">
        <v>407</v>
      </c>
      <c r="K483" s="5" t="s">
        <v>667</v>
      </c>
      <c r="L483" s="6">
        <v>19492.5</v>
      </c>
      <c r="M483" s="6">
        <v>19492.5</v>
      </c>
      <c r="N483" s="29" t="s">
        <v>671</v>
      </c>
      <c r="O483" s="5" t="s">
        <v>289</v>
      </c>
      <c r="P483" s="5" t="s">
        <v>395</v>
      </c>
      <c r="Q483" s="5">
        <v>18601194039</v>
      </c>
      <c r="R483" s="5" t="s">
        <v>291</v>
      </c>
      <c r="S483" s="5" t="s">
        <v>134</v>
      </c>
      <c r="T483" s="5"/>
    </row>
    <row r="484" spans="1:20" ht="24">
      <c r="A484" s="8"/>
      <c r="B484" s="5" t="s">
        <v>665</v>
      </c>
      <c r="C484" s="5" t="s">
        <v>669</v>
      </c>
      <c r="D484" s="5" t="s">
        <v>45</v>
      </c>
      <c r="E484" s="6">
        <v>3.4</v>
      </c>
      <c r="F484" s="6">
        <v>3.4</v>
      </c>
      <c r="G484" s="5" t="s">
        <v>31</v>
      </c>
      <c r="H484" s="5" t="s">
        <v>41</v>
      </c>
      <c r="I484" s="5" t="s">
        <v>407</v>
      </c>
      <c r="J484" s="5" t="s">
        <v>407</v>
      </c>
      <c r="K484" s="5" t="s">
        <v>667</v>
      </c>
      <c r="L484" s="6">
        <v>19550</v>
      </c>
      <c r="M484" s="6">
        <v>19550</v>
      </c>
      <c r="N484" s="29" t="s">
        <v>671</v>
      </c>
      <c r="O484" s="5" t="s">
        <v>289</v>
      </c>
      <c r="P484" s="5" t="s">
        <v>395</v>
      </c>
      <c r="Q484" s="5">
        <v>18601194039</v>
      </c>
      <c r="R484" s="5" t="s">
        <v>291</v>
      </c>
      <c r="S484" s="5" t="s">
        <v>134</v>
      </c>
      <c r="T484" s="5"/>
    </row>
    <row r="485" spans="1:20" ht="24">
      <c r="A485" s="8"/>
      <c r="B485" s="5" t="s">
        <v>665</v>
      </c>
      <c r="C485" s="5" t="s">
        <v>668</v>
      </c>
      <c r="D485" s="5" t="s">
        <v>45</v>
      </c>
      <c r="E485" s="6">
        <v>3.39</v>
      </c>
      <c r="F485" s="6">
        <v>3.39</v>
      </c>
      <c r="G485" s="5" t="s">
        <v>31</v>
      </c>
      <c r="H485" s="5" t="s">
        <v>41</v>
      </c>
      <c r="I485" s="5" t="s">
        <v>407</v>
      </c>
      <c r="J485" s="5" t="s">
        <v>407</v>
      </c>
      <c r="K485" s="5" t="s">
        <v>667</v>
      </c>
      <c r="L485" s="6">
        <v>19492.5</v>
      </c>
      <c r="M485" s="6">
        <v>19492.5</v>
      </c>
      <c r="N485" s="29" t="s">
        <v>671</v>
      </c>
      <c r="O485" s="5" t="s">
        <v>289</v>
      </c>
      <c r="P485" s="5" t="s">
        <v>395</v>
      </c>
      <c r="Q485" s="5">
        <v>18601194039</v>
      </c>
      <c r="R485" s="5" t="s">
        <v>291</v>
      </c>
      <c r="S485" s="5" t="s">
        <v>134</v>
      </c>
      <c r="T485" s="5"/>
    </row>
    <row r="486" spans="1:20" ht="24">
      <c r="A486" s="8"/>
      <c r="B486" s="5" t="s">
        <v>665</v>
      </c>
      <c r="C486" s="5" t="s">
        <v>672</v>
      </c>
      <c r="D486" s="5" t="s">
        <v>45</v>
      </c>
      <c r="E486" s="6">
        <v>5.3</v>
      </c>
      <c r="F486" s="6">
        <v>5.3</v>
      </c>
      <c r="G486" s="5" t="s">
        <v>31</v>
      </c>
      <c r="H486" s="5" t="s">
        <v>41</v>
      </c>
      <c r="I486" s="5" t="s">
        <v>407</v>
      </c>
      <c r="J486" s="5" t="s">
        <v>407</v>
      </c>
      <c r="K486" s="5" t="s">
        <v>667</v>
      </c>
      <c r="L486" s="6">
        <v>30475</v>
      </c>
      <c r="M486" s="6">
        <v>30475</v>
      </c>
      <c r="N486" s="29" t="s">
        <v>671</v>
      </c>
      <c r="O486" s="5" t="s">
        <v>289</v>
      </c>
      <c r="P486" s="5" t="s">
        <v>395</v>
      </c>
      <c r="Q486" s="5">
        <v>18601194039</v>
      </c>
      <c r="R486" s="5" t="s">
        <v>291</v>
      </c>
      <c r="S486" s="5" t="s">
        <v>134</v>
      </c>
      <c r="T486" s="5"/>
    </row>
    <row r="487" spans="1:20" ht="24">
      <c r="A487" s="8"/>
      <c r="B487" s="5" t="s">
        <v>665</v>
      </c>
      <c r="C487" s="5" t="s">
        <v>669</v>
      </c>
      <c r="D487" s="5" t="s">
        <v>45</v>
      </c>
      <c r="E487" s="6">
        <v>72.319999999999993</v>
      </c>
      <c r="F487" s="6">
        <v>72.319999999999993</v>
      </c>
      <c r="G487" s="5" t="s">
        <v>31</v>
      </c>
      <c r="H487" s="5" t="s">
        <v>41</v>
      </c>
      <c r="I487" s="5" t="s">
        <v>407</v>
      </c>
      <c r="J487" s="5" t="s">
        <v>407</v>
      </c>
      <c r="K487" s="5" t="s">
        <v>667</v>
      </c>
      <c r="L487" s="6">
        <v>426438.40000000002</v>
      </c>
      <c r="M487" s="6">
        <v>426438.40000000002</v>
      </c>
      <c r="N487" s="29" t="s">
        <v>671</v>
      </c>
      <c r="O487" s="5" t="s">
        <v>289</v>
      </c>
      <c r="P487" s="5" t="s">
        <v>395</v>
      </c>
      <c r="Q487" s="5">
        <v>18601194039</v>
      </c>
      <c r="R487" s="5" t="s">
        <v>291</v>
      </c>
      <c r="S487" s="5" t="s">
        <v>134</v>
      </c>
      <c r="T487" s="5"/>
    </row>
    <row r="488" spans="1:20" ht="24">
      <c r="A488" s="8"/>
      <c r="B488" s="5" t="s">
        <v>665</v>
      </c>
      <c r="C488" s="5" t="s">
        <v>669</v>
      </c>
      <c r="D488" s="5" t="s">
        <v>45</v>
      </c>
      <c r="E488" s="6">
        <v>9.83</v>
      </c>
      <c r="F488" s="6">
        <v>9.83</v>
      </c>
      <c r="G488" s="5" t="s">
        <v>31</v>
      </c>
      <c r="H488" s="5" t="s">
        <v>41</v>
      </c>
      <c r="I488" s="5" t="s">
        <v>407</v>
      </c>
      <c r="J488" s="5" t="s">
        <v>407</v>
      </c>
      <c r="K488" s="5" t="s">
        <v>667</v>
      </c>
      <c r="L488" s="6">
        <v>56522.5</v>
      </c>
      <c r="M488" s="6">
        <v>56522.5</v>
      </c>
      <c r="N488" s="29" t="s">
        <v>671</v>
      </c>
      <c r="O488" s="5" t="s">
        <v>289</v>
      </c>
      <c r="P488" s="5" t="s">
        <v>395</v>
      </c>
      <c r="Q488" s="5">
        <v>18601194039</v>
      </c>
      <c r="R488" s="5" t="s">
        <v>291</v>
      </c>
      <c r="S488" s="5" t="s">
        <v>134</v>
      </c>
      <c r="T488" s="5"/>
    </row>
    <row r="489" spans="1:20" ht="24">
      <c r="A489" s="8"/>
      <c r="B489" s="5" t="s">
        <v>665</v>
      </c>
      <c r="C489" s="5" t="s">
        <v>673</v>
      </c>
      <c r="D489" s="5" t="s">
        <v>45</v>
      </c>
      <c r="E489" s="6">
        <v>5.52</v>
      </c>
      <c r="F489" s="6">
        <v>5.52</v>
      </c>
      <c r="G489" s="5" t="s">
        <v>31</v>
      </c>
      <c r="H489" s="5" t="s">
        <v>41</v>
      </c>
      <c r="I489" s="5" t="s">
        <v>407</v>
      </c>
      <c r="J489" s="5" t="s">
        <v>407</v>
      </c>
      <c r="K489" s="5" t="s">
        <v>667</v>
      </c>
      <c r="L489" s="6">
        <v>32739.315398230101</v>
      </c>
      <c r="M489" s="6">
        <v>32739.315398230101</v>
      </c>
      <c r="N489" s="29" t="s">
        <v>671</v>
      </c>
      <c r="O489" s="5" t="s">
        <v>289</v>
      </c>
      <c r="P489" s="5" t="s">
        <v>395</v>
      </c>
      <c r="Q489" s="5">
        <v>18601194039</v>
      </c>
      <c r="R489" s="5" t="s">
        <v>291</v>
      </c>
      <c r="S489" s="5" t="s">
        <v>134</v>
      </c>
      <c r="T489" s="5"/>
    </row>
    <row r="490" spans="1:20" ht="36">
      <c r="A490" s="8"/>
      <c r="B490" s="5" t="s">
        <v>665</v>
      </c>
      <c r="C490" s="5" t="s">
        <v>674</v>
      </c>
      <c r="D490" s="5" t="s">
        <v>45</v>
      </c>
      <c r="E490" s="6">
        <v>8.07</v>
      </c>
      <c r="F490" s="6">
        <v>8.07</v>
      </c>
      <c r="G490" s="5" t="s">
        <v>31</v>
      </c>
      <c r="H490" s="5" t="s">
        <v>41</v>
      </c>
      <c r="I490" s="5" t="s">
        <v>407</v>
      </c>
      <c r="J490" s="5" t="s">
        <v>407</v>
      </c>
      <c r="K490" s="5" t="s">
        <v>667</v>
      </c>
      <c r="L490" s="6">
        <v>47863.455663716799</v>
      </c>
      <c r="M490" s="6">
        <v>47863.455663716799</v>
      </c>
      <c r="N490" s="29" t="s">
        <v>675</v>
      </c>
      <c r="O490" s="5" t="s">
        <v>289</v>
      </c>
      <c r="P490" s="5" t="s">
        <v>395</v>
      </c>
      <c r="Q490" s="5">
        <v>18601194039</v>
      </c>
      <c r="R490" s="5" t="s">
        <v>291</v>
      </c>
      <c r="S490" s="5" t="s">
        <v>134</v>
      </c>
      <c r="T490" s="5"/>
    </row>
    <row r="491" spans="1:20" ht="36">
      <c r="A491" s="8"/>
      <c r="B491" s="5" t="s">
        <v>665</v>
      </c>
      <c r="C491" s="5" t="s">
        <v>674</v>
      </c>
      <c r="D491" s="5" t="s">
        <v>45</v>
      </c>
      <c r="E491" s="6">
        <v>8.08</v>
      </c>
      <c r="F491" s="6">
        <v>8.08</v>
      </c>
      <c r="G491" s="5" t="s">
        <v>31</v>
      </c>
      <c r="H491" s="5" t="s">
        <v>41</v>
      </c>
      <c r="I491" s="5" t="s">
        <v>407</v>
      </c>
      <c r="J491" s="5" t="s">
        <v>407</v>
      </c>
      <c r="K491" s="5" t="s">
        <v>667</v>
      </c>
      <c r="L491" s="6">
        <v>47922.766017699098</v>
      </c>
      <c r="M491" s="6">
        <v>47922.766017699098</v>
      </c>
      <c r="N491" s="29" t="s">
        <v>608</v>
      </c>
      <c r="O491" s="5" t="s">
        <v>289</v>
      </c>
      <c r="P491" s="5" t="s">
        <v>395</v>
      </c>
      <c r="Q491" s="5">
        <v>18601194039</v>
      </c>
      <c r="R491" s="5" t="s">
        <v>291</v>
      </c>
      <c r="S491" s="5" t="s">
        <v>134</v>
      </c>
      <c r="T491" s="5"/>
    </row>
    <row r="492" spans="1:20" ht="36">
      <c r="A492" s="8"/>
      <c r="B492" s="5" t="s">
        <v>665</v>
      </c>
      <c r="C492" s="5" t="s">
        <v>674</v>
      </c>
      <c r="D492" s="5" t="s">
        <v>45</v>
      </c>
      <c r="E492" s="6">
        <v>8.0500000000000007</v>
      </c>
      <c r="F492" s="6">
        <v>8.0500000000000007</v>
      </c>
      <c r="G492" s="5" t="s">
        <v>31</v>
      </c>
      <c r="H492" s="5" t="s">
        <v>41</v>
      </c>
      <c r="I492" s="5" t="s">
        <v>407</v>
      </c>
      <c r="J492" s="5" t="s">
        <v>407</v>
      </c>
      <c r="K492" s="5" t="s">
        <v>667</v>
      </c>
      <c r="L492" s="6">
        <v>47744.834955752201</v>
      </c>
      <c r="M492" s="6">
        <v>47744.834955752201</v>
      </c>
      <c r="N492" s="29" t="s">
        <v>676</v>
      </c>
      <c r="O492" s="5" t="s">
        <v>289</v>
      </c>
      <c r="P492" s="5" t="s">
        <v>395</v>
      </c>
      <c r="Q492" s="5">
        <v>18601194039</v>
      </c>
      <c r="R492" s="5" t="s">
        <v>291</v>
      </c>
      <c r="S492" s="5" t="s">
        <v>134</v>
      </c>
      <c r="T492" s="5"/>
    </row>
    <row r="493" spans="1:20" ht="24">
      <c r="A493" s="8"/>
      <c r="B493" s="5" t="s">
        <v>665</v>
      </c>
      <c r="C493" s="5" t="s">
        <v>673</v>
      </c>
      <c r="D493" s="5" t="s">
        <v>45</v>
      </c>
      <c r="E493" s="6">
        <v>5.4539999999999997</v>
      </c>
      <c r="F493" s="6">
        <v>5.4539999999999997</v>
      </c>
      <c r="G493" s="5" t="s">
        <v>31</v>
      </c>
      <c r="H493" s="5" t="s">
        <v>41</v>
      </c>
      <c r="I493" s="5" t="s">
        <v>407</v>
      </c>
      <c r="J493" s="5" t="s">
        <v>407</v>
      </c>
      <c r="K493" s="5" t="s">
        <v>667</v>
      </c>
      <c r="L493" s="6">
        <v>32347.867061782799</v>
      </c>
      <c r="M493" s="6">
        <v>32347.867061782799</v>
      </c>
      <c r="N493" s="29" t="s">
        <v>676</v>
      </c>
      <c r="O493" s="5" t="s">
        <v>289</v>
      </c>
      <c r="P493" s="5" t="s">
        <v>395</v>
      </c>
      <c r="Q493" s="5">
        <v>18601194039</v>
      </c>
      <c r="R493" s="5" t="s">
        <v>291</v>
      </c>
      <c r="S493" s="5" t="s">
        <v>134</v>
      </c>
      <c r="T493" s="5"/>
    </row>
    <row r="494" spans="1:20" ht="36">
      <c r="A494" s="8"/>
      <c r="B494" s="5" t="s">
        <v>665</v>
      </c>
      <c r="C494" s="5" t="s">
        <v>674</v>
      </c>
      <c r="D494" s="5" t="s">
        <v>45</v>
      </c>
      <c r="E494" s="6">
        <v>46.61</v>
      </c>
      <c r="F494" s="6">
        <v>46.61</v>
      </c>
      <c r="G494" s="5" t="s">
        <v>31</v>
      </c>
      <c r="H494" s="5" t="s">
        <v>41</v>
      </c>
      <c r="I494" s="5" t="s">
        <v>407</v>
      </c>
      <c r="J494" s="5" t="s">
        <v>407</v>
      </c>
      <c r="K494" s="5" t="s">
        <v>667</v>
      </c>
      <c r="L494" s="6">
        <v>275239.88707997598</v>
      </c>
      <c r="M494" s="6">
        <v>275239.88707997598</v>
      </c>
      <c r="N494" s="29" t="s">
        <v>677</v>
      </c>
      <c r="O494" s="5" t="s">
        <v>289</v>
      </c>
      <c r="P494" s="5" t="s">
        <v>395</v>
      </c>
      <c r="Q494" s="5">
        <v>18601194039</v>
      </c>
      <c r="R494" s="5" t="s">
        <v>291</v>
      </c>
      <c r="S494" s="5" t="s">
        <v>134</v>
      </c>
      <c r="T494" s="5"/>
    </row>
    <row r="495" spans="1:20" ht="36">
      <c r="A495" s="8"/>
      <c r="B495" s="5" t="s">
        <v>665</v>
      </c>
      <c r="C495" s="5" t="s">
        <v>678</v>
      </c>
      <c r="D495" s="5" t="s">
        <v>45</v>
      </c>
      <c r="E495" s="6">
        <v>8.94</v>
      </c>
      <c r="F495" s="6">
        <v>8.94</v>
      </c>
      <c r="G495" s="5" t="s">
        <v>31</v>
      </c>
      <c r="H495" s="5" t="s">
        <v>41</v>
      </c>
      <c r="I495" s="5" t="s">
        <v>407</v>
      </c>
      <c r="J495" s="5" t="s">
        <v>407</v>
      </c>
      <c r="K495" s="5" t="s">
        <v>667</v>
      </c>
      <c r="L495" s="6">
        <v>51405</v>
      </c>
      <c r="M495" s="6">
        <v>51405</v>
      </c>
      <c r="N495" s="29" t="s">
        <v>679</v>
      </c>
      <c r="O495" s="5" t="s">
        <v>289</v>
      </c>
      <c r="P495" s="5" t="s">
        <v>395</v>
      </c>
      <c r="Q495" s="5">
        <v>18601194039</v>
      </c>
      <c r="R495" s="5" t="s">
        <v>291</v>
      </c>
      <c r="S495" s="5" t="s">
        <v>134</v>
      </c>
      <c r="T495" s="5"/>
    </row>
    <row r="496" spans="1:20" ht="24">
      <c r="A496" s="8"/>
      <c r="B496" s="5" t="s">
        <v>665</v>
      </c>
      <c r="C496" s="5" t="s">
        <v>680</v>
      </c>
      <c r="D496" s="5" t="s">
        <v>45</v>
      </c>
      <c r="E496" s="6">
        <v>17.02</v>
      </c>
      <c r="F496" s="6">
        <v>17.02</v>
      </c>
      <c r="G496" s="5" t="s">
        <v>31</v>
      </c>
      <c r="H496" s="5" t="s">
        <v>41</v>
      </c>
      <c r="I496" s="5" t="s">
        <v>407</v>
      </c>
      <c r="J496" s="5" t="s">
        <v>407</v>
      </c>
      <c r="K496" s="5" t="s">
        <v>667</v>
      </c>
      <c r="L496" s="6">
        <v>97571.292034856</v>
      </c>
      <c r="M496" s="6">
        <v>97571.292034856</v>
      </c>
      <c r="N496" s="29" t="s">
        <v>681</v>
      </c>
      <c r="O496" s="5" t="s">
        <v>289</v>
      </c>
      <c r="P496" s="5" t="s">
        <v>395</v>
      </c>
      <c r="Q496" s="5">
        <v>18601194039</v>
      </c>
      <c r="R496" s="5" t="s">
        <v>291</v>
      </c>
      <c r="S496" s="5" t="s">
        <v>134</v>
      </c>
      <c r="T496" s="5"/>
    </row>
    <row r="497" spans="1:20" ht="24">
      <c r="A497" s="8"/>
      <c r="B497" s="5" t="s">
        <v>682</v>
      </c>
      <c r="C497" s="5" t="s">
        <v>683</v>
      </c>
      <c r="D497" s="5" t="s">
        <v>154</v>
      </c>
      <c r="E497" s="6">
        <v>2</v>
      </c>
      <c r="F497" s="6">
        <v>15</v>
      </c>
      <c r="G497" s="5" t="s">
        <v>31</v>
      </c>
      <c r="H497" s="5" t="s">
        <v>32</v>
      </c>
      <c r="I497" s="5" t="s">
        <v>407</v>
      </c>
      <c r="J497" s="5" t="s">
        <v>407</v>
      </c>
      <c r="K497" s="5" t="s">
        <v>684</v>
      </c>
      <c r="L497" s="6">
        <v>292035.39823008899</v>
      </c>
      <c r="M497" s="6">
        <v>292035.39823008899</v>
      </c>
      <c r="N497" s="29" t="s">
        <v>681</v>
      </c>
      <c r="O497" s="5" t="s">
        <v>289</v>
      </c>
      <c r="P497" s="5" t="s">
        <v>395</v>
      </c>
      <c r="Q497" s="5">
        <v>18601194039</v>
      </c>
      <c r="R497" s="5" t="s">
        <v>291</v>
      </c>
      <c r="S497" s="5" t="s">
        <v>134</v>
      </c>
      <c r="T497" s="5"/>
    </row>
    <row r="498" spans="1:20" ht="24">
      <c r="A498" s="8"/>
      <c r="B498" s="5" t="s">
        <v>682</v>
      </c>
      <c r="C498" s="5" t="s">
        <v>683</v>
      </c>
      <c r="D498" s="5" t="s">
        <v>154</v>
      </c>
      <c r="E498" s="6">
        <v>1</v>
      </c>
      <c r="F498" s="6">
        <v>15</v>
      </c>
      <c r="G498" s="5" t="s">
        <v>31</v>
      </c>
      <c r="H498" s="5" t="s">
        <v>32</v>
      </c>
      <c r="I498" s="5" t="s">
        <v>407</v>
      </c>
      <c r="J498" s="5" t="s">
        <v>407</v>
      </c>
      <c r="K498" s="5" t="s">
        <v>684</v>
      </c>
      <c r="L498" s="6">
        <v>146017.699115044</v>
      </c>
      <c r="M498" s="6">
        <v>146017.699115044</v>
      </c>
      <c r="N498" s="29" t="s">
        <v>681</v>
      </c>
      <c r="O498" s="5" t="s">
        <v>289</v>
      </c>
      <c r="P498" s="5" t="s">
        <v>395</v>
      </c>
      <c r="Q498" s="5">
        <v>18601194039</v>
      </c>
      <c r="R498" s="5" t="s">
        <v>291</v>
      </c>
      <c r="S498" s="5" t="s">
        <v>134</v>
      </c>
      <c r="T498" s="5"/>
    </row>
    <row r="499" spans="1:20" ht="24">
      <c r="A499" s="8"/>
      <c r="B499" s="5" t="s">
        <v>685</v>
      </c>
      <c r="C499" s="5" t="s">
        <v>686</v>
      </c>
      <c r="D499" s="5" t="s">
        <v>45</v>
      </c>
      <c r="E499" s="6">
        <v>43.34</v>
      </c>
      <c r="F499" s="6">
        <v>43.34</v>
      </c>
      <c r="G499" s="5" t="s">
        <v>31</v>
      </c>
      <c r="H499" s="5" t="s">
        <v>32</v>
      </c>
      <c r="I499" s="5" t="s">
        <v>407</v>
      </c>
      <c r="J499" s="5" t="s">
        <v>407</v>
      </c>
      <c r="K499" s="5" t="s">
        <v>687</v>
      </c>
      <c r="L499" s="6">
        <v>205385.57522123901</v>
      </c>
      <c r="M499" s="6">
        <v>205385.57522123901</v>
      </c>
      <c r="N499" s="29" t="s">
        <v>681</v>
      </c>
      <c r="O499" s="5" t="s">
        <v>289</v>
      </c>
      <c r="P499" s="5" t="s">
        <v>395</v>
      </c>
      <c r="Q499" s="5">
        <v>18601194039</v>
      </c>
      <c r="R499" s="5" t="s">
        <v>291</v>
      </c>
      <c r="S499" s="5" t="s">
        <v>134</v>
      </c>
      <c r="T499" s="5"/>
    </row>
    <row r="500" spans="1:20" ht="24">
      <c r="A500" s="8"/>
      <c r="B500" s="5" t="s">
        <v>446</v>
      </c>
      <c r="C500" s="5" t="s">
        <v>688</v>
      </c>
      <c r="D500" s="5" t="s">
        <v>45</v>
      </c>
      <c r="E500" s="6">
        <v>16.728000000000002</v>
      </c>
      <c r="F500" s="6">
        <v>16.728000000000002</v>
      </c>
      <c r="G500" s="5" t="s">
        <v>31</v>
      </c>
      <c r="H500" s="5" t="s">
        <v>32</v>
      </c>
      <c r="I500" s="5" t="s">
        <v>407</v>
      </c>
      <c r="J500" s="5" t="s">
        <v>407</v>
      </c>
      <c r="K500" s="5" t="s">
        <v>598</v>
      </c>
      <c r="L500" s="6">
        <v>93262.300884955795</v>
      </c>
      <c r="M500" s="6">
        <v>93262.300884955795</v>
      </c>
      <c r="N500" s="29" t="s">
        <v>681</v>
      </c>
      <c r="O500" s="5" t="s">
        <v>289</v>
      </c>
      <c r="P500" s="5" t="s">
        <v>395</v>
      </c>
      <c r="Q500" s="5">
        <v>18601194039</v>
      </c>
      <c r="R500" s="5" t="s">
        <v>291</v>
      </c>
      <c r="S500" s="5" t="s">
        <v>134</v>
      </c>
      <c r="T500" s="5"/>
    </row>
    <row r="501" spans="1:20" ht="24">
      <c r="A501" s="8"/>
      <c r="B501" s="5" t="s">
        <v>446</v>
      </c>
      <c r="C501" s="5" t="s">
        <v>689</v>
      </c>
      <c r="D501" s="5" t="s">
        <v>45</v>
      </c>
      <c r="E501" s="6">
        <v>16.757999999999999</v>
      </c>
      <c r="F501" s="6">
        <v>16.757999999999999</v>
      </c>
      <c r="G501" s="5" t="s">
        <v>31</v>
      </c>
      <c r="H501" s="5" t="s">
        <v>32</v>
      </c>
      <c r="I501" s="5" t="s">
        <v>407</v>
      </c>
      <c r="J501" s="5" t="s">
        <v>407</v>
      </c>
      <c r="K501" s="5" t="s">
        <v>598</v>
      </c>
      <c r="L501" s="6">
        <v>93429.557522123898</v>
      </c>
      <c r="M501" s="6">
        <v>93429.557522123898</v>
      </c>
      <c r="N501" s="29" t="s">
        <v>681</v>
      </c>
      <c r="O501" s="5" t="s">
        <v>289</v>
      </c>
      <c r="P501" s="5" t="s">
        <v>395</v>
      </c>
      <c r="Q501" s="5">
        <v>18601194039</v>
      </c>
      <c r="R501" s="5" t="s">
        <v>291</v>
      </c>
      <c r="S501" s="5" t="s">
        <v>134</v>
      </c>
      <c r="T501" s="5"/>
    </row>
    <row r="502" spans="1:20" ht="24">
      <c r="A502" s="8"/>
      <c r="B502" s="5" t="s">
        <v>596</v>
      </c>
      <c r="C502" s="5" t="s">
        <v>690</v>
      </c>
      <c r="D502" s="5" t="s">
        <v>45</v>
      </c>
      <c r="E502" s="6">
        <v>15.526999999999999</v>
      </c>
      <c r="F502" s="6">
        <v>15.526999999999999</v>
      </c>
      <c r="G502" s="5" t="s">
        <v>31</v>
      </c>
      <c r="H502" s="5" t="s">
        <v>32</v>
      </c>
      <c r="I502" s="5" t="s">
        <v>407</v>
      </c>
      <c r="J502" s="5" t="s">
        <v>407</v>
      </c>
      <c r="K502" s="5" t="s">
        <v>598</v>
      </c>
      <c r="L502" s="6">
        <v>63756.884955752197</v>
      </c>
      <c r="M502" s="6">
        <v>63756.884955752197</v>
      </c>
      <c r="N502" s="29" t="s">
        <v>681</v>
      </c>
      <c r="O502" s="5" t="s">
        <v>289</v>
      </c>
      <c r="P502" s="5" t="s">
        <v>395</v>
      </c>
      <c r="Q502" s="5">
        <v>18601194039</v>
      </c>
      <c r="R502" s="5" t="s">
        <v>291</v>
      </c>
      <c r="S502" s="5" t="s">
        <v>134</v>
      </c>
      <c r="T502" s="5"/>
    </row>
    <row r="503" spans="1:20" ht="24">
      <c r="A503" s="8"/>
      <c r="B503" s="5" t="s">
        <v>492</v>
      </c>
      <c r="C503" s="5" t="s">
        <v>691</v>
      </c>
      <c r="D503" s="5" t="s">
        <v>45</v>
      </c>
      <c r="E503" s="6">
        <v>35.619999999999997</v>
      </c>
      <c r="F503" s="6">
        <v>35.619999999999997</v>
      </c>
      <c r="G503" s="5" t="s">
        <v>31</v>
      </c>
      <c r="H503" s="5" t="s">
        <v>32</v>
      </c>
      <c r="I503" s="5" t="s">
        <v>407</v>
      </c>
      <c r="J503" s="5" t="s">
        <v>407</v>
      </c>
      <c r="K503" s="5" t="s">
        <v>598</v>
      </c>
      <c r="L503" s="6">
        <v>141849.557522124</v>
      </c>
      <c r="M503" s="6">
        <v>141849.557522124</v>
      </c>
      <c r="N503" s="29" t="s">
        <v>681</v>
      </c>
      <c r="O503" s="5" t="s">
        <v>289</v>
      </c>
      <c r="P503" s="5" t="s">
        <v>395</v>
      </c>
      <c r="Q503" s="5">
        <v>18601194039</v>
      </c>
      <c r="R503" s="5" t="s">
        <v>291</v>
      </c>
      <c r="S503" s="5" t="s">
        <v>134</v>
      </c>
      <c r="T503" s="5"/>
    </row>
    <row r="504" spans="1:20" ht="24">
      <c r="A504" s="8"/>
      <c r="B504" s="5" t="s">
        <v>492</v>
      </c>
      <c r="C504" s="5" t="s">
        <v>692</v>
      </c>
      <c r="D504" s="5" t="s">
        <v>45</v>
      </c>
      <c r="E504" s="6">
        <v>14.45</v>
      </c>
      <c r="F504" s="6">
        <v>14.45</v>
      </c>
      <c r="G504" s="5" t="s">
        <v>31</v>
      </c>
      <c r="H504" s="5" t="s">
        <v>32</v>
      </c>
      <c r="I504" s="5" t="s">
        <v>407</v>
      </c>
      <c r="J504" s="5" t="s">
        <v>407</v>
      </c>
      <c r="K504" s="5" t="s">
        <v>598</v>
      </c>
      <c r="L504" s="6">
        <v>57544.247787610599</v>
      </c>
      <c r="M504" s="6">
        <v>57544.247787610599</v>
      </c>
      <c r="N504" s="29" t="s">
        <v>681</v>
      </c>
      <c r="O504" s="5" t="s">
        <v>289</v>
      </c>
      <c r="P504" s="5" t="s">
        <v>395</v>
      </c>
      <c r="Q504" s="5">
        <v>18601194039</v>
      </c>
      <c r="R504" s="5" t="s">
        <v>291</v>
      </c>
      <c r="S504" s="5" t="s">
        <v>134</v>
      </c>
      <c r="T504" s="5"/>
    </row>
    <row r="505" spans="1:20" ht="24">
      <c r="A505" s="8"/>
      <c r="B505" s="5" t="s">
        <v>565</v>
      </c>
      <c r="C505" s="5" t="s">
        <v>693</v>
      </c>
      <c r="D505" s="5" t="s">
        <v>45</v>
      </c>
      <c r="E505" s="6">
        <v>2.2400000000000002</v>
      </c>
      <c r="F505" s="6">
        <v>2.2400000000000002</v>
      </c>
      <c r="G505" s="5" t="s">
        <v>31</v>
      </c>
      <c r="H505" s="5" t="s">
        <v>32</v>
      </c>
      <c r="I505" s="5" t="s">
        <v>407</v>
      </c>
      <c r="J505" s="5" t="s">
        <v>407</v>
      </c>
      <c r="K505" s="5" t="s">
        <v>598</v>
      </c>
      <c r="L505" s="6">
        <v>8900.5309734513303</v>
      </c>
      <c r="M505" s="6">
        <v>8900.5309734513303</v>
      </c>
      <c r="N505" s="29" t="s">
        <v>681</v>
      </c>
      <c r="O505" s="5" t="s">
        <v>289</v>
      </c>
      <c r="P505" s="5" t="s">
        <v>395</v>
      </c>
      <c r="Q505" s="5">
        <v>18601194039</v>
      </c>
      <c r="R505" s="5" t="s">
        <v>291</v>
      </c>
      <c r="S505" s="5" t="s">
        <v>134</v>
      </c>
      <c r="T505" s="5"/>
    </row>
    <row r="506" spans="1:20" ht="24">
      <c r="A506" s="8"/>
      <c r="B506" s="5" t="s">
        <v>565</v>
      </c>
      <c r="C506" s="5" t="s">
        <v>692</v>
      </c>
      <c r="D506" s="5" t="s">
        <v>45</v>
      </c>
      <c r="E506" s="6">
        <v>4.75</v>
      </c>
      <c r="F506" s="6">
        <v>4.75</v>
      </c>
      <c r="G506" s="5" t="s">
        <v>31</v>
      </c>
      <c r="H506" s="5" t="s">
        <v>32</v>
      </c>
      <c r="I506" s="5" t="s">
        <v>407</v>
      </c>
      <c r="J506" s="5" t="s">
        <v>407</v>
      </c>
      <c r="K506" s="5" t="s">
        <v>598</v>
      </c>
      <c r="L506" s="6">
        <v>18873.893805309701</v>
      </c>
      <c r="M506" s="6">
        <v>18873.893805309701</v>
      </c>
      <c r="N506" s="29" t="s">
        <v>681</v>
      </c>
      <c r="O506" s="5" t="s">
        <v>289</v>
      </c>
      <c r="P506" s="5" t="s">
        <v>395</v>
      </c>
      <c r="Q506" s="5">
        <v>18601194039</v>
      </c>
      <c r="R506" s="5" t="s">
        <v>291</v>
      </c>
      <c r="S506" s="5" t="s">
        <v>134</v>
      </c>
      <c r="T506" s="5"/>
    </row>
    <row r="507" spans="1:20" ht="24">
      <c r="A507" s="8"/>
      <c r="B507" s="5" t="s">
        <v>694</v>
      </c>
      <c r="C507" s="5" t="s">
        <v>695</v>
      </c>
      <c r="D507" s="5" t="s">
        <v>45</v>
      </c>
      <c r="E507" s="6">
        <v>3.14</v>
      </c>
      <c r="F507" s="6">
        <v>3.14</v>
      </c>
      <c r="G507" s="5" t="s">
        <v>31</v>
      </c>
      <c r="H507" s="5" t="s">
        <v>32</v>
      </c>
      <c r="I507" s="5" t="s">
        <v>407</v>
      </c>
      <c r="J507" s="5" t="s">
        <v>407</v>
      </c>
      <c r="K507" s="5" t="s">
        <v>598</v>
      </c>
      <c r="L507" s="6">
        <v>12587.7876106195</v>
      </c>
      <c r="M507" s="6">
        <v>12587.7876106195</v>
      </c>
      <c r="N507" s="29" t="s">
        <v>323</v>
      </c>
      <c r="O507" s="5" t="s">
        <v>289</v>
      </c>
      <c r="P507" s="5" t="s">
        <v>395</v>
      </c>
      <c r="Q507" s="5">
        <v>18601194039</v>
      </c>
      <c r="R507" s="5" t="s">
        <v>291</v>
      </c>
      <c r="S507" s="5" t="s">
        <v>134</v>
      </c>
      <c r="T507" s="5"/>
    </row>
    <row r="508" spans="1:20" ht="24">
      <c r="A508" s="8"/>
      <c r="B508" s="5" t="s">
        <v>694</v>
      </c>
      <c r="C508" s="5" t="s">
        <v>696</v>
      </c>
      <c r="D508" s="5" t="s">
        <v>45</v>
      </c>
      <c r="E508" s="6">
        <v>1.08</v>
      </c>
      <c r="F508" s="6">
        <v>1.08</v>
      </c>
      <c r="G508" s="5" t="s">
        <v>31</v>
      </c>
      <c r="H508" s="5" t="s">
        <v>32</v>
      </c>
      <c r="I508" s="5" t="s">
        <v>407</v>
      </c>
      <c r="J508" s="5" t="s">
        <v>407</v>
      </c>
      <c r="K508" s="5" t="s">
        <v>598</v>
      </c>
      <c r="L508" s="6">
        <v>4300.8849557522099</v>
      </c>
      <c r="M508" s="6">
        <v>4300.8849557522099</v>
      </c>
      <c r="N508" s="29" t="s">
        <v>323</v>
      </c>
      <c r="O508" s="5" t="s">
        <v>289</v>
      </c>
      <c r="P508" s="5" t="s">
        <v>395</v>
      </c>
      <c r="Q508" s="5">
        <v>18601194039</v>
      </c>
      <c r="R508" s="5" t="s">
        <v>291</v>
      </c>
      <c r="S508" s="5" t="s">
        <v>134</v>
      </c>
      <c r="T508" s="5"/>
    </row>
    <row r="509" spans="1:20" ht="24">
      <c r="A509" s="8"/>
      <c r="B509" s="5" t="s">
        <v>694</v>
      </c>
      <c r="C509" s="5" t="s">
        <v>697</v>
      </c>
      <c r="D509" s="5" t="s">
        <v>45</v>
      </c>
      <c r="E509" s="6">
        <v>0.22</v>
      </c>
      <c r="F509" s="6">
        <v>0.22</v>
      </c>
      <c r="G509" s="5" t="s">
        <v>31</v>
      </c>
      <c r="H509" s="5" t="s">
        <v>32</v>
      </c>
      <c r="I509" s="5" t="s">
        <v>407</v>
      </c>
      <c r="J509" s="5" t="s">
        <v>407</v>
      </c>
      <c r="K509" s="5" t="s">
        <v>598</v>
      </c>
      <c r="L509" s="6">
        <v>876.10619469026597</v>
      </c>
      <c r="M509" s="6">
        <v>876.10619469026597</v>
      </c>
      <c r="N509" s="29" t="s">
        <v>698</v>
      </c>
      <c r="O509" s="5" t="s">
        <v>289</v>
      </c>
      <c r="P509" s="5" t="s">
        <v>395</v>
      </c>
      <c r="Q509" s="5">
        <v>18601194039</v>
      </c>
      <c r="R509" s="5" t="s">
        <v>291</v>
      </c>
      <c r="S509" s="5" t="s">
        <v>134</v>
      </c>
      <c r="T509" s="5"/>
    </row>
    <row r="510" spans="1:20" ht="24">
      <c r="A510" s="8"/>
      <c r="B510" s="5" t="s">
        <v>492</v>
      </c>
      <c r="C510" s="5" t="s">
        <v>699</v>
      </c>
      <c r="D510" s="5" t="s">
        <v>45</v>
      </c>
      <c r="E510" s="6">
        <v>17.829999999999998</v>
      </c>
      <c r="F510" s="6">
        <v>17.829999999999998</v>
      </c>
      <c r="G510" s="5" t="s">
        <v>31</v>
      </c>
      <c r="H510" s="5" t="s">
        <v>32</v>
      </c>
      <c r="I510" s="5" t="s">
        <v>407</v>
      </c>
      <c r="J510" s="5" t="s">
        <v>407</v>
      </c>
      <c r="K510" s="5" t="s">
        <v>598</v>
      </c>
      <c r="L510" s="6">
        <v>71004.424778761095</v>
      </c>
      <c r="M510" s="6">
        <v>71004.424778761095</v>
      </c>
      <c r="N510" s="29" t="s">
        <v>698</v>
      </c>
      <c r="O510" s="5" t="s">
        <v>289</v>
      </c>
      <c r="P510" s="5" t="s">
        <v>395</v>
      </c>
      <c r="Q510" s="5">
        <v>18601194039</v>
      </c>
      <c r="R510" s="5" t="s">
        <v>291</v>
      </c>
      <c r="S510" s="5" t="s">
        <v>134</v>
      </c>
      <c r="T510" s="5"/>
    </row>
    <row r="511" spans="1:20" ht="24">
      <c r="A511" s="8"/>
      <c r="B511" s="5" t="s">
        <v>492</v>
      </c>
      <c r="C511" s="5" t="s">
        <v>606</v>
      </c>
      <c r="D511" s="5" t="s">
        <v>45</v>
      </c>
      <c r="E511" s="6">
        <v>6.4249999999999998</v>
      </c>
      <c r="F511" s="6">
        <v>6.4249999999999998</v>
      </c>
      <c r="G511" s="5" t="s">
        <v>31</v>
      </c>
      <c r="H511" s="5" t="s">
        <v>32</v>
      </c>
      <c r="I511" s="5" t="s">
        <v>407</v>
      </c>
      <c r="J511" s="5" t="s">
        <v>407</v>
      </c>
      <c r="K511" s="5" t="s">
        <v>598</v>
      </c>
      <c r="L511" s="6">
        <v>26837.168141592902</v>
      </c>
      <c r="M511" s="6">
        <v>26837.168141592902</v>
      </c>
      <c r="N511" s="29" t="s">
        <v>698</v>
      </c>
      <c r="O511" s="5" t="s">
        <v>289</v>
      </c>
      <c r="P511" s="5" t="s">
        <v>395</v>
      </c>
      <c r="Q511" s="5">
        <v>18601194039</v>
      </c>
      <c r="R511" s="5" t="s">
        <v>291</v>
      </c>
      <c r="S511" s="5" t="s">
        <v>134</v>
      </c>
      <c r="T511" s="5"/>
    </row>
    <row r="512" spans="1:20" ht="24">
      <c r="A512" s="8"/>
      <c r="B512" s="5" t="s">
        <v>492</v>
      </c>
      <c r="C512" s="5" t="s">
        <v>699</v>
      </c>
      <c r="D512" s="5" t="s">
        <v>45</v>
      </c>
      <c r="E512" s="6">
        <v>7.11</v>
      </c>
      <c r="F512" s="6">
        <v>7.11</v>
      </c>
      <c r="G512" s="5" t="s">
        <v>31</v>
      </c>
      <c r="H512" s="5" t="s">
        <v>32</v>
      </c>
      <c r="I512" s="5" t="s">
        <v>407</v>
      </c>
      <c r="J512" s="5" t="s">
        <v>407</v>
      </c>
      <c r="K512" s="5" t="s">
        <v>598</v>
      </c>
      <c r="L512" s="6">
        <v>29069.203539823</v>
      </c>
      <c r="M512" s="6">
        <v>29069.203539823</v>
      </c>
      <c r="N512" s="29" t="s">
        <v>698</v>
      </c>
      <c r="O512" s="5" t="s">
        <v>289</v>
      </c>
      <c r="P512" s="5" t="s">
        <v>395</v>
      </c>
      <c r="Q512" s="5">
        <v>18601194039</v>
      </c>
      <c r="R512" s="5" t="s">
        <v>291</v>
      </c>
      <c r="S512" s="5" t="s">
        <v>134</v>
      </c>
      <c r="T512" s="5"/>
    </row>
    <row r="513" spans="1:20" ht="24">
      <c r="A513" s="8"/>
      <c r="B513" s="5" t="s">
        <v>637</v>
      </c>
      <c r="C513" s="5" t="s">
        <v>700</v>
      </c>
      <c r="D513" s="5" t="s">
        <v>45</v>
      </c>
      <c r="E513" s="6">
        <v>20.97</v>
      </c>
      <c r="F513" s="6">
        <v>20.97</v>
      </c>
      <c r="G513" s="5" t="s">
        <v>31</v>
      </c>
      <c r="H513" s="5" t="s">
        <v>32</v>
      </c>
      <c r="I513" s="5" t="s">
        <v>407</v>
      </c>
      <c r="J513" s="5" t="s">
        <v>407</v>
      </c>
      <c r="K513" s="5" t="s">
        <v>598</v>
      </c>
      <c r="L513" s="6">
        <v>91859.734513274394</v>
      </c>
      <c r="M513" s="6">
        <v>91859.734513274394</v>
      </c>
      <c r="N513" s="29" t="s">
        <v>698</v>
      </c>
      <c r="O513" s="5" t="s">
        <v>289</v>
      </c>
      <c r="P513" s="5" t="s">
        <v>395</v>
      </c>
      <c r="Q513" s="5">
        <v>18601194039</v>
      </c>
      <c r="R513" s="5" t="s">
        <v>291</v>
      </c>
      <c r="S513" s="5" t="s">
        <v>134</v>
      </c>
      <c r="T513" s="5"/>
    </row>
    <row r="514" spans="1:20" ht="24">
      <c r="A514" s="8"/>
      <c r="B514" s="5" t="s">
        <v>637</v>
      </c>
      <c r="C514" s="5" t="s">
        <v>701</v>
      </c>
      <c r="D514" s="5" t="s">
        <v>45</v>
      </c>
      <c r="E514" s="6">
        <v>14.46</v>
      </c>
      <c r="F514" s="6">
        <v>14.46</v>
      </c>
      <c r="G514" s="5" t="s">
        <v>31</v>
      </c>
      <c r="H514" s="5" t="s">
        <v>32</v>
      </c>
      <c r="I514" s="5" t="s">
        <v>407</v>
      </c>
      <c r="J514" s="5" t="s">
        <v>407</v>
      </c>
      <c r="K514" s="5" t="s">
        <v>598</v>
      </c>
      <c r="L514" s="6">
        <v>63726.371681415898</v>
      </c>
      <c r="M514" s="6">
        <v>63726.371681415898</v>
      </c>
      <c r="N514" s="29" t="s">
        <v>698</v>
      </c>
      <c r="O514" s="5" t="s">
        <v>289</v>
      </c>
      <c r="P514" s="5" t="s">
        <v>395</v>
      </c>
      <c r="Q514" s="5">
        <v>18601194039</v>
      </c>
      <c r="R514" s="5" t="s">
        <v>291</v>
      </c>
      <c r="S514" s="5" t="s">
        <v>134</v>
      </c>
      <c r="T514" s="5"/>
    </row>
    <row r="515" spans="1:20" ht="24">
      <c r="A515" s="8"/>
      <c r="B515" s="5" t="s">
        <v>492</v>
      </c>
      <c r="C515" s="5" t="s">
        <v>702</v>
      </c>
      <c r="D515" s="5" t="s">
        <v>45</v>
      </c>
      <c r="E515" s="6">
        <v>6.05</v>
      </c>
      <c r="F515" s="6">
        <v>6.05</v>
      </c>
      <c r="G515" s="5" t="s">
        <v>31</v>
      </c>
      <c r="H515" s="5" t="s">
        <v>32</v>
      </c>
      <c r="I515" s="5" t="s">
        <v>407</v>
      </c>
      <c r="J515" s="5" t="s">
        <v>407</v>
      </c>
      <c r="K515" s="5" t="s">
        <v>598</v>
      </c>
      <c r="L515" s="6">
        <v>25163.716814159299</v>
      </c>
      <c r="M515" s="6">
        <v>25163.716814159299</v>
      </c>
      <c r="N515" s="29" t="s">
        <v>698</v>
      </c>
      <c r="O515" s="5" t="s">
        <v>289</v>
      </c>
      <c r="P515" s="5" t="s">
        <v>395</v>
      </c>
      <c r="Q515" s="5">
        <v>18601194039</v>
      </c>
      <c r="R515" s="5" t="s">
        <v>291</v>
      </c>
      <c r="S515" s="5" t="s">
        <v>134</v>
      </c>
      <c r="T515" s="5"/>
    </row>
    <row r="516" spans="1:20" ht="24">
      <c r="A516" s="8"/>
      <c r="B516" s="5" t="s">
        <v>492</v>
      </c>
      <c r="C516" s="5" t="s">
        <v>703</v>
      </c>
      <c r="D516" s="5" t="s">
        <v>45</v>
      </c>
      <c r="E516" s="6">
        <v>7.09</v>
      </c>
      <c r="F516" s="6">
        <v>7.09</v>
      </c>
      <c r="G516" s="5" t="s">
        <v>31</v>
      </c>
      <c r="H516" s="5" t="s">
        <v>32</v>
      </c>
      <c r="I516" s="5" t="s">
        <v>407</v>
      </c>
      <c r="J516" s="5" t="s">
        <v>407</v>
      </c>
      <c r="K516" s="5" t="s">
        <v>598</v>
      </c>
      <c r="L516" s="6">
        <v>29677.610619469</v>
      </c>
      <c r="M516" s="6">
        <v>29677.610619469</v>
      </c>
      <c r="N516" s="29" t="s">
        <v>698</v>
      </c>
      <c r="O516" s="5" t="s">
        <v>289</v>
      </c>
      <c r="P516" s="5" t="s">
        <v>395</v>
      </c>
      <c r="Q516" s="5">
        <v>18601194039</v>
      </c>
      <c r="R516" s="5" t="s">
        <v>291</v>
      </c>
      <c r="S516" s="5" t="s">
        <v>134</v>
      </c>
      <c r="T516" s="5"/>
    </row>
    <row r="517" spans="1:20" ht="24">
      <c r="A517" s="8"/>
      <c r="B517" s="5" t="s">
        <v>565</v>
      </c>
      <c r="C517" s="5" t="s">
        <v>704</v>
      </c>
      <c r="D517" s="5" t="s">
        <v>45</v>
      </c>
      <c r="E517" s="6">
        <v>15.04</v>
      </c>
      <c r="F517" s="6">
        <v>15.04</v>
      </c>
      <c r="G517" s="5" t="s">
        <v>31</v>
      </c>
      <c r="H517" s="5" t="s">
        <v>32</v>
      </c>
      <c r="I517" s="5" t="s">
        <v>407</v>
      </c>
      <c r="J517" s="5" t="s">
        <v>407</v>
      </c>
      <c r="K517" s="5" t="s">
        <v>598</v>
      </c>
      <c r="L517" s="6">
        <v>61357.876106194701</v>
      </c>
      <c r="M517" s="6">
        <v>61357.876106194701</v>
      </c>
      <c r="N517" s="29">
        <v>43617</v>
      </c>
      <c r="O517" s="5" t="s">
        <v>289</v>
      </c>
      <c r="P517" s="5" t="s">
        <v>395</v>
      </c>
      <c r="Q517" s="5">
        <v>18601194039</v>
      </c>
      <c r="R517" s="5" t="s">
        <v>291</v>
      </c>
      <c r="S517" s="5" t="s">
        <v>134</v>
      </c>
      <c r="T517" s="5"/>
    </row>
    <row r="518" spans="1:20" ht="24">
      <c r="A518" s="8"/>
      <c r="B518" s="5" t="s">
        <v>637</v>
      </c>
      <c r="C518" s="5" t="s">
        <v>700</v>
      </c>
      <c r="D518" s="5" t="s">
        <v>45</v>
      </c>
      <c r="E518" s="6">
        <v>20.97</v>
      </c>
      <c r="F518" s="6">
        <v>20.97</v>
      </c>
      <c r="G518" s="5" t="s">
        <v>31</v>
      </c>
      <c r="H518" s="5" t="s">
        <v>32</v>
      </c>
      <c r="I518" s="5" t="s">
        <v>407</v>
      </c>
      <c r="J518" s="5" t="s">
        <v>407</v>
      </c>
      <c r="K518" s="5" t="s">
        <v>598</v>
      </c>
      <c r="L518" s="6">
        <v>91859.734513274394</v>
      </c>
      <c r="M518" s="6">
        <v>91859.734513274394</v>
      </c>
      <c r="N518" s="29">
        <v>43617</v>
      </c>
      <c r="O518" s="5" t="s">
        <v>289</v>
      </c>
      <c r="P518" s="5" t="s">
        <v>395</v>
      </c>
      <c r="Q518" s="5">
        <v>18601194039</v>
      </c>
      <c r="R518" s="5" t="s">
        <v>291</v>
      </c>
      <c r="S518" s="5" t="s">
        <v>134</v>
      </c>
      <c r="T518" s="5"/>
    </row>
    <row r="519" spans="1:20" ht="24">
      <c r="A519" s="8"/>
      <c r="B519" s="5" t="s">
        <v>637</v>
      </c>
      <c r="C519" s="5" t="s">
        <v>701</v>
      </c>
      <c r="D519" s="5" t="s">
        <v>45</v>
      </c>
      <c r="E519" s="6">
        <v>14.46</v>
      </c>
      <c r="F519" s="6">
        <v>14.46</v>
      </c>
      <c r="G519" s="5" t="s">
        <v>31</v>
      </c>
      <c r="H519" s="5" t="s">
        <v>32</v>
      </c>
      <c r="I519" s="5" t="s">
        <v>407</v>
      </c>
      <c r="J519" s="5" t="s">
        <v>407</v>
      </c>
      <c r="K519" s="5" t="s">
        <v>598</v>
      </c>
      <c r="L519" s="6">
        <v>63726.371681415898</v>
      </c>
      <c r="M519" s="6">
        <v>63726.371681415898</v>
      </c>
      <c r="N519" s="29">
        <v>43617</v>
      </c>
      <c r="O519" s="5" t="s">
        <v>289</v>
      </c>
      <c r="P519" s="5" t="s">
        <v>395</v>
      </c>
      <c r="Q519" s="5">
        <v>18601194039</v>
      </c>
      <c r="R519" s="5" t="s">
        <v>291</v>
      </c>
      <c r="S519" s="5" t="s">
        <v>134</v>
      </c>
      <c r="T519" s="5"/>
    </row>
    <row r="520" spans="1:20" ht="24">
      <c r="A520" s="8"/>
      <c r="B520" s="5" t="s">
        <v>492</v>
      </c>
      <c r="C520" s="5" t="s">
        <v>702</v>
      </c>
      <c r="D520" s="5" t="s">
        <v>45</v>
      </c>
      <c r="E520" s="6">
        <v>6.05</v>
      </c>
      <c r="F520" s="6">
        <v>6.05</v>
      </c>
      <c r="G520" s="5" t="s">
        <v>31</v>
      </c>
      <c r="H520" s="5" t="s">
        <v>32</v>
      </c>
      <c r="I520" s="5" t="s">
        <v>407</v>
      </c>
      <c r="J520" s="5" t="s">
        <v>407</v>
      </c>
      <c r="K520" s="5" t="s">
        <v>598</v>
      </c>
      <c r="L520" s="6">
        <v>25163.716814159299</v>
      </c>
      <c r="M520" s="6">
        <v>25163.716814159299</v>
      </c>
      <c r="N520" s="29">
        <v>43617</v>
      </c>
      <c r="O520" s="5" t="s">
        <v>289</v>
      </c>
      <c r="P520" s="5" t="s">
        <v>395</v>
      </c>
      <c r="Q520" s="5">
        <v>18601194039</v>
      </c>
      <c r="R520" s="5" t="s">
        <v>291</v>
      </c>
      <c r="S520" s="5" t="s">
        <v>134</v>
      </c>
      <c r="T520" s="5"/>
    </row>
    <row r="521" spans="1:20" ht="24">
      <c r="A521" s="8"/>
      <c r="B521" s="5" t="s">
        <v>492</v>
      </c>
      <c r="C521" s="5" t="s">
        <v>703</v>
      </c>
      <c r="D521" s="5" t="s">
        <v>45</v>
      </c>
      <c r="E521" s="6">
        <v>7.09</v>
      </c>
      <c r="F521" s="6">
        <v>7.09</v>
      </c>
      <c r="G521" s="5" t="s">
        <v>31</v>
      </c>
      <c r="H521" s="5" t="s">
        <v>32</v>
      </c>
      <c r="I521" s="5" t="s">
        <v>407</v>
      </c>
      <c r="J521" s="5" t="s">
        <v>407</v>
      </c>
      <c r="K521" s="5" t="s">
        <v>598</v>
      </c>
      <c r="L521" s="6">
        <v>29677.610619469</v>
      </c>
      <c r="M521" s="6">
        <v>29677.610619469</v>
      </c>
      <c r="N521" s="29">
        <v>43617</v>
      </c>
      <c r="O521" s="5" t="s">
        <v>289</v>
      </c>
      <c r="P521" s="5" t="s">
        <v>395</v>
      </c>
      <c r="Q521" s="5">
        <v>18601194039</v>
      </c>
      <c r="R521" s="5" t="s">
        <v>291</v>
      </c>
      <c r="S521" s="5" t="s">
        <v>134</v>
      </c>
      <c r="T521" s="5"/>
    </row>
    <row r="522" spans="1:20" ht="24">
      <c r="A522" s="8"/>
      <c r="B522" s="5" t="s">
        <v>565</v>
      </c>
      <c r="C522" s="5" t="s">
        <v>704</v>
      </c>
      <c r="D522" s="5" t="s">
        <v>45</v>
      </c>
      <c r="E522" s="6">
        <v>15.04</v>
      </c>
      <c r="F522" s="6">
        <v>15.04</v>
      </c>
      <c r="G522" s="5" t="s">
        <v>31</v>
      </c>
      <c r="H522" s="5" t="s">
        <v>32</v>
      </c>
      <c r="I522" s="5" t="s">
        <v>407</v>
      </c>
      <c r="J522" s="5" t="s">
        <v>407</v>
      </c>
      <c r="K522" s="5" t="s">
        <v>598</v>
      </c>
      <c r="L522" s="6">
        <v>61357.876106194701</v>
      </c>
      <c r="M522" s="6">
        <v>61357.876106194701</v>
      </c>
      <c r="N522" s="29">
        <v>43617</v>
      </c>
      <c r="O522" s="5" t="s">
        <v>289</v>
      </c>
      <c r="P522" s="5" t="s">
        <v>395</v>
      </c>
      <c r="Q522" s="5">
        <v>18601194039</v>
      </c>
      <c r="R522" s="5" t="s">
        <v>291</v>
      </c>
      <c r="S522" s="5" t="s">
        <v>134</v>
      </c>
      <c r="T522" s="5"/>
    </row>
    <row r="523" spans="1:20" ht="24">
      <c r="A523" s="8"/>
      <c r="B523" s="5" t="s">
        <v>705</v>
      </c>
      <c r="C523" s="5" t="s">
        <v>706</v>
      </c>
      <c r="D523" s="5" t="s">
        <v>154</v>
      </c>
      <c r="E523" s="6">
        <v>864</v>
      </c>
      <c r="F523" s="6"/>
      <c r="G523" s="5" t="s">
        <v>31</v>
      </c>
      <c r="H523" s="5" t="s">
        <v>32</v>
      </c>
      <c r="I523" s="5" t="s">
        <v>407</v>
      </c>
      <c r="J523" s="5" t="s">
        <v>407</v>
      </c>
      <c r="K523" s="5" t="s">
        <v>661</v>
      </c>
      <c r="L523" s="6">
        <v>25165.0485436893</v>
      </c>
      <c r="M523" s="6">
        <v>25165.0485436893</v>
      </c>
      <c r="N523" s="29">
        <v>43617</v>
      </c>
      <c r="O523" s="5" t="s">
        <v>289</v>
      </c>
      <c r="P523" s="5" t="s">
        <v>395</v>
      </c>
      <c r="Q523" s="5">
        <v>18601194039</v>
      </c>
      <c r="R523" s="5" t="s">
        <v>291</v>
      </c>
      <c r="S523" s="5" t="s">
        <v>134</v>
      </c>
      <c r="T523" s="5"/>
    </row>
    <row r="524" spans="1:20" ht="24">
      <c r="A524" s="8"/>
      <c r="B524" s="5" t="s">
        <v>707</v>
      </c>
      <c r="C524" s="5" t="s">
        <v>708</v>
      </c>
      <c r="D524" s="5" t="s">
        <v>65</v>
      </c>
      <c r="E524" s="6">
        <v>1728</v>
      </c>
      <c r="F524" s="6"/>
      <c r="G524" s="5" t="s">
        <v>31</v>
      </c>
      <c r="H524" s="5" t="s">
        <v>32</v>
      </c>
      <c r="I524" s="5" t="s">
        <v>407</v>
      </c>
      <c r="J524" s="5" t="s">
        <v>407</v>
      </c>
      <c r="K524" s="5" t="s">
        <v>661</v>
      </c>
      <c r="L524" s="6">
        <v>5871.8446601941696</v>
      </c>
      <c r="M524" s="6">
        <v>5871.8446601941696</v>
      </c>
      <c r="N524" s="29" t="s">
        <v>709</v>
      </c>
      <c r="O524" s="5" t="s">
        <v>289</v>
      </c>
      <c r="P524" s="5" t="s">
        <v>395</v>
      </c>
      <c r="Q524" s="5">
        <v>18601194039</v>
      </c>
      <c r="R524" s="5" t="s">
        <v>291</v>
      </c>
      <c r="S524" s="5" t="s">
        <v>134</v>
      </c>
      <c r="T524" s="5"/>
    </row>
    <row r="525" spans="1:20" ht="24">
      <c r="A525" s="8"/>
      <c r="B525" s="5" t="s">
        <v>710</v>
      </c>
      <c r="C525" s="5" t="s">
        <v>711</v>
      </c>
      <c r="D525" s="5" t="s">
        <v>161</v>
      </c>
      <c r="E525" s="6">
        <v>1120</v>
      </c>
      <c r="F525" s="6"/>
      <c r="G525" s="5" t="s">
        <v>31</v>
      </c>
      <c r="H525" s="5" t="s">
        <v>32</v>
      </c>
      <c r="I525" s="5" t="s">
        <v>407</v>
      </c>
      <c r="J525" s="5" t="s">
        <v>407</v>
      </c>
      <c r="K525" s="5" t="s">
        <v>661</v>
      </c>
      <c r="L525" s="6">
        <v>195728.15533980599</v>
      </c>
      <c r="M525" s="6">
        <v>195728.15533980599</v>
      </c>
      <c r="N525" s="29" t="s">
        <v>709</v>
      </c>
      <c r="O525" s="5" t="s">
        <v>289</v>
      </c>
      <c r="P525" s="5" t="s">
        <v>395</v>
      </c>
      <c r="Q525" s="5">
        <v>18601194039</v>
      </c>
      <c r="R525" s="5" t="s">
        <v>291</v>
      </c>
      <c r="S525" s="5" t="s">
        <v>134</v>
      </c>
      <c r="T525" s="5"/>
    </row>
    <row r="526" spans="1:20" ht="24">
      <c r="A526" s="8"/>
      <c r="B526" s="5" t="s">
        <v>712</v>
      </c>
      <c r="C526" s="5" t="s">
        <v>713</v>
      </c>
      <c r="D526" s="5" t="s">
        <v>161</v>
      </c>
      <c r="E526" s="6">
        <v>260</v>
      </c>
      <c r="F526" s="6"/>
      <c r="G526" s="5" t="s">
        <v>31</v>
      </c>
      <c r="H526" s="5" t="s">
        <v>32</v>
      </c>
      <c r="I526" s="5" t="s">
        <v>407</v>
      </c>
      <c r="J526" s="5" t="s">
        <v>407</v>
      </c>
      <c r="K526" s="5" t="s">
        <v>661</v>
      </c>
      <c r="L526" s="6">
        <v>27766.9902912621</v>
      </c>
      <c r="M526" s="6">
        <v>27766.9902912621</v>
      </c>
      <c r="N526" s="29" t="s">
        <v>709</v>
      </c>
      <c r="O526" s="5" t="s">
        <v>289</v>
      </c>
      <c r="P526" s="5" t="s">
        <v>395</v>
      </c>
      <c r="Q526" s="5">
        <v>18601194039</v>
      </c>
      <c r="R526" s="5" t="s">
        <v>291</v>
      </c>
      <c r="S526" s="5" t="s">
        <v>134</v>
      </c>
      <c r="T526" s="5"/>
    </row>
    <row r="527" spans="1:20" ht="24">
      <c r="A527" s="8"/>
      <c r="B527" s="5" t="s">
        <v>714</v>
      </c>
      <c r="C527" s="5" t="s">
        <v>715</v>
      </c>
      <c r="D527" s="5" t="s">
        <v>154</v>
      </c>
      <c r="E527" s="6">
        <v>432</v>
      </c>
      <c r="F527" s="6"/>
      <c r="G527" s="5" t="s">
        <v>31</v>
      </c>
      <c r="H527" s="5" t="s">
        <v>32</v>
      </c>
      <c r="I527" s="5" t="s">
        <v>407</v>
      </c>
      <c r="J527" s="5" t="s">
        <v>407</v>
      </c>
      <c r="K527" s="5" t="s">
        <v>661</v>
      </c>
      <c r="L527" s="6">
        <v>180349.51456310699</v>
      </c>
      <c r="M527" s="6">
        <v>180349.51456310699</v>
      </c>
      <c r="N527" s="29" t="s">
        <v>716</v>
      </c>
      <c r="O527" s="5" t="s">
        <v>289</v>
      </c>
      <c r="P527" s="5" t="s">
        <v>395</v>
      </c>
      <c r="Q527" s="5">
        <v>18601194039</v>
      </c>
      <c r="R527" s="5" t="s">
        <v>291</v>
      </c>
      <c r="S527" s="5" t="s">
        <v>134</v>
      </c>
      <c r="T527" s="5"/>
    </row>
    <row r="528" spans="1:20" ht="24">
      <c r="A528" s="8"/>
      <c r="B528" s="5" t="s">
        <v>717</v>
      </c>
      <c r="C528" s="5" t="s">
        <v>718</v>
      </c>
      <c r="D528" s="5" t="s">
        <v>65</v>
      </c>
      <c r="E528" s="6">
        <v>13</v>
      </c>
      <c r="F528" s="6"/>
      <c r="G528" s="5" t="s">
        <v>31</v>
      </c>
      <c r="H528" s="5" t="s">
        <v>41</v>
      </c>
      <c r="I528" s="5" t="s">
        <v>407</v>
      </c>
      <c r="J528" s="5" t="s">
        <v>407</v>
      </c>
      <c r="K528" s="5" t="s">
        <v>661</v>
      </c>
      <c r="L528" s="6">
        <v>29029.126213592201</v>
      </c>
      <c r="M528" s="6">
        <v>29029.126213592201</v>
      </c>
      <c r="N528" s="29" t="s">
        <v>716</v>
      </c>
      <c r="O528" s="5" t="s">
        <v>289</v>
      </c>
      <c r="P528" s="5" t="s">
        <v>395</v>
      </c>
      <c r="Q528" s="5">
        <v>18601194039</v>
      </c>
      <c r="R528" s="5" t="s">
        <v>291</v>
      </c>
      <c r="S528" s="5" t="s">
        <v>134</v>
      </c>
      <c r="T528" s="5"/>
    </row>
    <row r="529" spans="1:20" ht="24">
      <c r="A529" s="8"/>
      <c r="B529" s="5" t="s">
        <v>665</v>
      </c>
      <c r="C529" s="5" t="s">
        <v>669</v>
      </c>
      <c r="D529" s="5" t="s">
        <v>45</v>
      </c>
      <c r="E529" s="6">
        <v>80.150396639481201</v>
      </c>
      <c r="F529" s="6">
        <v>80.150396639481201</v>
      </c>
      <c r="G529" s="5" t="s">
        <v>31</v>
      </c>
      <c r="H529" s="5" t="s">
        <v>41</v>
      </c>
      <c r="I529" s="5" t="s">
        <v>407</v>
      </c>
      <c r="J529" s="5" t="s">
        <v>407</v>
      </c>
      <c r="K529" s="5" t="s">
        <v>661</v>
      </c>
      <c r="L529" s="6">
        <v>473301.91119004</v>
      </c>
      <c r="M529" s="6">
        <v>473301.91119004</v>
      </c>
      <c r="N529" s="29" t="s">
        <v>716</v>
      </c>
      <c r="O529" s="5" t="s">
        <v>289</v>
      </c>
      <c r="P529" s="5" t="s">
        <v>395</v>
      </c>
      <c r="Q529" s="5">
        <v>18601194039</v>
      </c>
      <c r="R529" s="5" t="s">
        <v>291</v>
      </c>
      <c r="S529" s="5" t="s">
        <v>134</v>
      </c>
      <c r="T529" s="5"/>
    </row>
    <row r="530" spans="1:20" ht="24">
      <c r="A530" s="8"/>
      <c r="B530" s="5" t="s">
        <v>665</v>
      </c>
      <c r="C530" s="5" t="s">
        <v>669</v>
      </c>
      <c r="D530" s="5" t="s">
        <v>45</v>
      </c>
      <c r="E530" s="6">
        <v>37.801351734039102</v>
      </c>
      <c r="F530" s="6">
        <v>37.801351734039102</v>
      </c>
      <c r="G530" s="5" t="s">
        <v>31</v>
      </c>
      <c r="H530" s="5" t="s">
        <v>41</v>
      </c>
      <c r="I530" s="5" t="s">
        <v>407</v>
      </c>
      <c r="J530" s="5" t="s">
        <v>407</v>
      </c>
      <c r="K530" s="5" t="s">
        <v>661</v>
      </c>
      <c r="L530" s="6">
        <v>223223.499463938</v>
      </c>
      <c r="M530" s="6">
        <v>223223.499463938</v>
      </c>
      <c r="N530" s="29">
        <v>43617</v>
      </c>
      <c r="O530" s="5" t="s">
        <v>289</v>
      </c>
      <c r="P530" s="5" t="s">
        <v>395</v>
      </c>
      <c r="Q530" s="5">
        <v>18601194039</v>
      </c>
      <c r="R530" s="5" t="s">
        <v>291</v>
      </c>
      <c r="S530" s="5" t="s">
        <v>134</v>
      </c>
      <c r="T530" s="5"/>
    </row>
    <row r="531" spans="1:20" ht="48">
      <c r="A531" s="8"/>
      <c r="B531" s="5" t="s">
        <v>659</v>
      </c>
      <c r="C531" s="5" t="s">
        <v>719</v>
      </c>
      <c r="D531" s="5" t="s">
        <v>161</v>
      </c>
      <c r="E531" s="6">
        <v>33</v>
      </c>
      <c r="F531" s="6">
        <v>25.12</v>
      </c>
      <c r="G531" s="5" t="s">
        <v>31</v>
      </c>
      <c r="H531" s="5" t="s">
        <v>41</v>
      </c>
      <c r="I531" s="5" t="s">
        <v>407</v>
      </c>
      <c r="J531" s="5" t="s">
        <v>407</v>
      </c>
      <c r="K531" s="5" t="s">
        <v>720</v>
      </c>
      <c r="L531" s="6">
        <v>426371.68141592899</v>
      </c>
      <c r="M531" s="6">
        <v>426371.68141592899</v>
      </c>
      <c r="N531" s="29">
        <v>43617</v>
      </c>
      <c r="O531" s="5" t="s">
        <v>289</v>
      </c>
      <c r="P531" s="5" t="s">
        <v>395</v>
      </c>
      <c r="Q531" s="5">
        <v>18601194039</v>
      </c>
      <c r="R531" s="5" t="s">
        <v>291</v>
      </c>
      <c r="S531" s="5" t="s">
        <v>134</v>
      </c>
      <c r="T531" s="5"/>
    </row>
    <row r="532" spans="1:20" ht="24">
      <c r="A532" s="8"/>
      <c r="B532" s="5" t="s">
        <v>721</v>
      </c>
      <c r="C532" s="5" t="s">
        <v>722</v>
      </c>
      <c r="D532" s="5" t="s">
        <v>45</v>
      </c>
      <c r="E532" s="6">
        <v>6.42</v>
      </c>
      <c r="F532" s="6">
        <v>6.42</v>
      </c>
      <c r="G532" s="5" t="s">
        <v>31</v>
      </c>
      <c r="H532" s="5" t="s">
        <v>32</v>
      </c>
      <c r="I532" s="5" t="s">
        <v>407</v>
      </c>
      <c r="J532" s="5" t="s">
        <v>407</v>
      </c>
      <c r="K532" s="5" t="s">
        <v>620</v>
      </c>
      <c r="L532" s="6">
        <v>28861.592920354</v>
      </c>
      <c r="M532" s="6">
        <v>28861.592920354</v>
      </c>
      <c r="N532" s="29">
        <v>43617</v>
      </c>
      <c r="O532" s="5" t="s">
        <v>289</v>
      </c>
      <c r="P532" s="5" t="s">
        <v>395</v>
      </c>
      <c r="Q532" s="5">
        <v>18601194039</v>
      </c>
      <c r="R532" s="5" t="s">
        <v>291</v>
      </c>
      <c r="S532" s="5" t="s">
        <v>134</v>
      </c>
      <c r="T532" s="5"/>
    </row>
    <row r="533" spans="1:20" ht="24">
      <c r="A533" s="8"/>
      <c r="B533" s="5" t="s">
        <v>588</v>
      </c>
      <c r="C533" s="5" t="s">
        <v>697</v>
      </c>
      <c r="D533" s="5" t="s">
        <v>45</v>
      </c>
      <c r="E533" s="6">
        <v>9.2200000000000006</v>
      </c>
      <c r="F533" s="6">
        <v>9.2200000000000006</v>
      </c>
      <c r="G533" s="5" t="s">
        <v>31</v>
      </c>
      <c r="H533" s="5" t="s">
        <v>32</v>
      </c>
      <c r="I533" s="5" t="s">
        <v>407</v>
      </c>
      <c r="J533" s="5" t="s">
        <v>407</v>
      </c>
      <c r="K533" s="5" t="s">
        <v>620</v>
      </c>
      <c r="L533" s="6">
        <v>38756.637168141599</v>
      </c>
      <c r="M533" s="6">
        <v>38756.637168141599</v>
      </c>
      <c r="N533" s="29">
        <v>43617</v>
      </c>
      <c r="O533" s="5" t="s">
        <v>289</v>
      </c>
      <c r="P533" s="5" t="s">
        <v>395</v>
      </c>
      <c r="Q533" s="5">
        <v>18601194039</v>
      </c>
      <c r="R533" s="5" t="s">
        <v>291</v>
      </c>
      <c r="S533" s="5" t="s">
        <v>134</v>
      </c>
      <c r="T533" s="5"/>
    </row>
    <row r="534" spans="1:20" ht="24">
      <c r="A534" s="8"/>
      <c r="B534" s="5" t="s">
        <v>565</v>
      </c>
      <c r="C534" s="5" t="s">
        <v>658</v>
      </c>
      <c r="D534" s="5" t="s">
        <v>45</v>
      </c>
      <c r="E534" s="6">
        <v>15.41</v>
      </c>
      <c r="F534" s="6">
        <v>15.41</v>
      </c>
      <c r="G534" s="5" t="s">
        <v>31</v>
      </c>
      <c r="H534" s="5" t="s">
        <v>32</v>
      </c>
      <c r="I534" s="5" t="s">
        <v>407</v>
      </c>
      <c r="J534" s="5" t="s">
        <v>407</v>
      </c>
      <c r="K534" s="5" t="s">
        <v>620</v>
      </c>
      <c r="L534" s="6">
        <v>64094.690265486701</v>
      </c>
      <c r="M534" s="6">
        <v>64094.690265486701</v>
      </c>
      <c r="N534" s="29">
        <v>43617</v>
      </c>
      <c r="O534" s="5" t="s">
        <v>289</v>
      </c>
      <c r="P534" s="5" t="s">
        <v>395</v>
      </c>
      <c r="Q534" s="5">
        <v>18601194039</v>
      </c>
      <c r="R534" s="5" t="s">
        <v>291</v>
      </c>
      <c r="S534" s="5" t="s">
        <v>134</v>
      </c>
      <c r="T534" s="5"/>
    </row>
    <row r="535" spans="1:20" ht="24">
      <c r="A535" s="8"/>
      <c r="B535" s="5" t="s">
        <v>565</v>
      </c>
      <c r="C535" s="5" t="s">
        <v>723</v>
      </c>
      <c r="D535" s="5" t="s">
        <v>45</v>
      </c>
      <c r="E535" s="6">
        <v>4.0549999999999997</v>
      </c>
      <c r="F535" s="6">
        <v>4.0549999999999997</v>
      </c>
      <c r="G535" s="5" t="s">
        <v>31</v>
      </c>
      <c r="H535" s="5" t="s">
        <v>32</v>
      </c>
      <c r="I535" s="5" t="s">
        <v>407</v>
      </c>
      <c r="J535" s="5" t="s">
        <v>407</v>
      </c>
      <c r="K535" s="5" t="s">
        <v>620</v>
      </c>
      <c r="L535" s="6">
        <v>16865.929203539799</v>
      </c>
      <c r="M535" s="6">
        <v>16865.929203539799</v>
      </c>
      <c r="N535" s="29">
        <v>43617</v>
      </c>
      <c r="O535" s="5" t="s">
        <v>289</v>
      </c>
      <c r="P535" s="5" t="s">
        <v>395</v>
      </c>
      <c r="Q535" s="5">
        <v>18601194039</v>
      </c>
      <c r="R535" s="5" t="s">
        <v>291</v>
      </c>
      <c r="S535" s="5" t="s">
        <v>134</v>
      </c>
      <c r="T535" s="5"/>
    </row>
    <row r="536" spans="1:20" ht="24">
      <c r="A536" s="8"/>
      <c r="B536" s="5" t="s">
        <v>492</v>
      </c>
      <c r="C536" s="5" t="s">
        <v>724</v>
      </c>
      <c r="D536" s="5" t="s">
        <v>45</v>
      </c>
      <c r="E536" s="6">
        <v>6.7649999999999997</v>
      </c>
      <c r="F536" s="6">
        <v>6.7649999999999997</v>
      </c>
      <c r="G536" s="5" t="s">
        <v>31</v>
      </c>
      <c r="H536" s="5" t="s">
        <v>32</v>
      </c>
      <c r="I536" s="5" t="s">
        <v>407</v>
      </c>
      <c r="J536" s="5" t="s">
        <v>407</v>
      </c>
      <c r="K536" s="5" t="s">
        <v>620</v>
      </c>
      <c r="L536" s="6">
        <v>28676.4159292035</v>
      </c>
      <c r="M536" s="6">
        <v>28676.4159292035</v>
      </c>
      <c r="N536" s="29">
        <v>43617</v>
      </c>
      <c r="O536" s="5" t="s">
        <v>289</v>
      </c>
      <c r="P536" s="5" t="s">
        <v>395</v>
      </c>
      <c r="Q536" s="5">
        <v>18601194039</v>
      </c>
      <c r="R536" s="5" t="s">
        <v>291</v>
      </c>
      <c r="S536" s="5" t="s">
        <v>134</v>
      </c>
      <c r="T536" s="5"/>
    </row>
    <row r="537" spans="1:20" ht="24">
      <c r="A537" s="8"/>
      <c r="B537" s="5" t="s">
        <v>492</v>
      </c>
      <c r="C537" s="5" t="s">
        <v>699</v>
      </c>
      <c r="D537" s="5" t="s">
        <v>45</v>
      </c>
      <c r="E537" s="6">
        <v>5.56</v>
      </c>
      <c r="F537" s="6">
        <v>5.56</v>
      </c>
      <c r="G537" s="5" t="s">
        <v>31</v>
      </c>
      <c r="H537" s="5" t="s">
        <v>32</v>
      </c>
      <c r="I537" s="5" t="s">
        <v>407</v>
      </c>
      <c r="J537" s="5" t="s">
        <v>407</v>
      </c>
      <c r="K537" s="5" t="s">
        <v>620</v>
      </c>
      <c r="L537" s="6">
        <v>23568.495575221201</v>
      </c>
      <c r="M537" s="6">
        <v>23568.495575221201</v>
      </c>
      <c r="N537" s="29">
        <v>43617</v>
      </c>
      <c r="O537" s="5" t="s">
        <v>289</v>
      </c>
      <c r="P537" s="5" t="s">
        <v>395</v>
      </c>
      <c r="Q537" s="5">
        <v>18601194039</v>
      </c>
      <c r="R537" s="5" t="s">
        <v>291</v>
      </c>
      <c r="S537" s="5" t="s">
        <v>134</v>
      </c>
      <c r="T537" s="5"/>
    </row>
    <row r="538" spans="1:20" ht="24">
      <c r="A538" s="8"/>
      <c r="B538" s="5" t="s">
        <v>492</v>
      </c>
      <c r="C538" s="5" t="s">
        <v>601</v>
      </c>
      <c r="D538" s="5" t="s">
        <v>45</v>
      </c>
      <c r="E538" s="6">
        <v>14.58</v>
      </c>
      <c r="F538" s="6">
        <v>14.58</v>
      </c>
      <c r="G538" s="5" t="s">
        <v>31</v>
      </c>
      <c r="H538" s="5" t="s">
        <v>32</v>
      </c>
      <c r="I538" s="5" t="s">
        <v>407</v>
      </c>
      <c r="J538" s="5" t="s">
        <v>407</v>
      </c>
      <c r="K538" s="5" t="s">
        <v>620</v>
      </c>
      <c r="L538" s="6">
        <v>62319.823008849598</v>
      </c>
      <c r="M538" s="6">
        <v>62319.823008849598</v>
      </c>
      <c r="N538" s="29">
        <v>43617</v>
      </c>
      <c r="O538" s="5" t="s">
        <v>289</v>
      </c>
      <c r="P538" s="5" t="s">
        <v>395</v>
      </c>
      <c r="Q538" s="5">
        <v>18601194039</v>
      </c>
      <c r="R538" s="5" t="s">
        <v>291</v>
      </c>
      <c r="S538" s="5" t="s">
        <v>134</v>
      </c>
      <c r="T538" s="5"/>
    </row>
    <row r="539" spans="1:20" ht="24">
      <c r="A539" s="8"/>
      <c r="B539" s="5" t="s">
        <v>682</v>
      </c>
      <c r="C539" s="5" t="s">
        <v>683</v>
      </c>
      <c r="D539" s="5" t="s">
        <v>154</v>
      </c>
      <c r="E539" s="6">
        <v>1</v>
      </c>
      <c r="F539" s="6">
        <v>15</v>
      </c>
      <c r="G539" s="5" t="s">
        <v>31</v>
      </c>
      <c r="H539" s="5" t="s">
        <v>32</v>
      </c>
      <c r="I539" s="5" t="s">
        <v>407</v>
      </c>
      <c r="J539" s="5" t="s">
        <v>407</v>
      </c>
      <c r="K539" s="5" t="s">
        <v>684</v>
      </c>
      <c r="L539" s="6">
        <v>146017.699115044</v>
      </c>
      <c r="M539" s="6">
        <v>146017.699115044</v>
      </c>
      <c r="N539" s="29">
        <v>43617</v>
      </c>
      <c r="O539" s="5" t="s">
        <v>289</v>
      </c>
      <c r="P539" s="5" t="s">
        <v>395</v>
      </c>
      <c r="Q539" s="5">
        <v>18601194039</v>
      </c>
      <c r="R539" s="5" t="s">
        <v>291</v>
      </c>
      <c r="S539" s="5" t="s">
        <v>134</v>
      </c>
      <c r="T539" s="5"/>
    </row>
    <row r="540" spans="1:20" ht="24">
      <c r="A540" s="8"/>
      <c r="B540" s="5" t="s">
        <v>565</v>
      </c>
      <c r="C540" s="5" t="s">
        <v>725</v>
      </c>
      <c r="D540" s="5" t="s">
        <v>45</v>
      </c>
      <c r="E540" s="6">
        <v>7.89642</v>
      </c>
      <c r="F540" s="6">
        <v>7.89642</v>
      </c>
      <c r="G540" s="5" t="s">
        <v>31</v>
      </c>
      <c r="H540" s="5" t="s">
        <v>32</v>
      </c>
      <c r="I540" s="5" t="s">
        <v>407</v>
      </c>
      <c r="J540" s="5" t="s">
        <v>407</v>
      </c>
      <c r="K540" s="5" t="s">
        <v>726</v>
      </c>
      <c r="L540" s="6">
        <v>33877.738194690297</v>
      </c>
      <c r="M540" s="6">
        <v>33877.738194690297</v>
      </c>
      <c r="N540" s="29">
        <v>43617</v>
      </c>
      <c r="O540" s="5" t="s">
        <v>289</v>
      </c>
      <c r="P540" s="5" t="s">
        <v>395</v>
      </c>
      <c r="Q540" s="5">
        <v>18601194039</v>
      </c>
      <c r="R540" s="5" t="s">
        <v>291</v>
      </c>
      <c r="S540" s="5" t="s">
        <v>134</v>
      </c>
      <c r="T540" s="5"/>
    </row>
    <row r="541" spans="1:20" ht="24">
      <c r="A541" s="8"/>
      <c r="B541" s="5" t="s">
        <v>492</v>
      </c>
      <c r="C541" s="5" t="s">
        <v>606</v>
      </c>
      <c r="D541" s="5" t="s">
        <v>45</v>
      </c>
      <c r="E541" s="6">
        <v>12.190248</v>
      </c>
      <c r="F541" s="6">
        <v>12.190248</v>
      </c>
      <c r="G541" s="5" t="s">
        <v>31</v>
      </c>
      <c r="H541" s="5" t="s">
        <v>32</v>
      </c>
      <c r="I541" s="5" t="s">
        <v>407</v>
      </c>
      <c r="J541" s="5" t="s">
        <v>407</v>
      </c>
      <c r="K541" s="5" t="s">
        <v>726</v>
      </c>
      <c r="L541" s="6">
        <v>53999.130777769897</v>
      </c>
      <c r="M541" s="6">
        <v>53999.130777769897</v>
      </c>
      <c r="N541" s="29">
        <v>43617</v>
      </c>
      <c r="O541" s="5" t="s">
        <v>289</v>
      </c>
      <c r="P541" s="5" t="s">
        <v>395</v>
      </c>
      <c r="Q541" s="5">
        <v>18601194039</v>
      </c>
      <c r="R541" s="5" t="s">
        <v>291</v>
      </c>
      <c r="S541" s="5" t="s">
        <v>134</v>
      </c>
      <c r="T541" s="5"/>
    </row>
    <row r="542" spans="1:20" ht="24">
      <c r="A542" s="8"/>
      <c r="B542" s="5" t="s">
        <v>565</v>
      </c>
      <c r="C542" s="5" t="s">
        <v>601</v>
      </c>
      <c r="D542" s="5" t="s">
        <v>45</v>
      </c>
      <c r="E542" s="6">
        <v>11.050368000000001</v>
      </c>
      <c r="F542" s="6">
        <v>11.050368000000001</v>
      </c>
      <c r="G542" s="5" t="s">
        <v>31</v>
      </c>
      <c r="H542" s="5" t="s">
        <v>32</v>
      </c>
      <c r="I542" s="5" t="s">
        <v>407</v>
      </c>
      <c r="J542" s="5" t="s">
        <v>407</v>
      </c>
      <c r="K542" s="5" t="s">
        <v>726</v>
      </c>
      <c r="L542" s="6">
        <v>49542.418006088497</v>
      </c>
      <c r="M542" s="6">
        <v>49542.418006088497</v>
      </c>
      <c r="N542" s="29">
        <v>43617</v>
      </c>
      <c r="O542" s="5" t="s">
        <v>289</v>
      </c>
      <c r="P542" s="5" t="s">
        <v>395</v>
      </c>
      <c r="Q542" s="5">
        <v>18601194039</v>
      </c>
      <c r="R542" s="5" t="s">
        <v>291</v>
      </c>
      <c r="S542" s="5" t="s">
        <v>134</v>
      </c>
      <c r="T542" s="5"/>
    </row>
    <row r="543" spans="1:20" ht="24">
      <c r="A543" s="8"/>
      <c r="B543" s="5" t="s">
        <v>565</v>
      </c>
      <c r="C543" s="5" t="s">
        <v>601</v>
      </c>
      <c r="D543" s="5" t="s">
        <v>45</v>
      </c>
      <c r="E543" s="6">
        <v>7.0922879999999999</v>
      </c>
      <c r="F543" s="6">
        <v>7.0922879999999999</v>
      </c>
      <c r="G543" s="5" t="s">
        <v>31</v>
      </c>
      <c r="H543" s="5" t="s">
        <v>32</v>
      </c>
      <c r="I543" s="5" t="s">
        <v>407</v>
      </c>
      <c r="J543" s="5" t="s">
        <v>407</v>
      </c>
      <c r="K543" s="5" t="s">
        <v>726</v>
      </c>
      <c r="L543" s="6">
        <v>31036.354396884999</v>
      </c>
      <c r="M543" s="6">
        <v>31036.354396884999</v>
      </c>
      <c r="N543" s="29">
        <v>43617</v>
      </c>
      <c r="O543" s="5" t="s">
        <v>289</v>
      </c>
      <c r="P543" s="5" t="s">
        <v>395</v>
      </c>
      <c r="Q543" s="5">
        <v>18601194039</v>
      </c>
      <c r="R543" s="5" t="s">
        <v>291</v>
      </c>
      <c r="S543" s="5" t="s">
        <v>134</v>
      </c>
      <c r="T543" s="5"/>
    </row>
    <row r="544" spans="1:20" ht="24">
      <c r="A544" s="8"/>
      <c r="B544" s="5" t="s">
        <v>492</v>
      </c>
      <c r="C544" s="5" t="s">
        <v>605</v>
      </c>
      <c r="D544" s="5" t="s">
        <v>45</v>
      </c>
      <c r="E544" s="6">
        <v>12.78468</v>
      </c>
      <c r="F544" s="6">
        <v>12.78468</v>
      </c>
      <c r="G544" s="5" t="s">
        <v>31</v>
      </c>
      <c r="H544" s="5" t="s">
        <v>32</v>
      </c>
      <c r="I544" s="5" t="s">
        <v>407</v>
      </c>
      <c r="J544" s="5" t="s">
        <v>407</v>
      </c>
      <c r="K544" s="5" t="s">
        <v>726</v>
      </c>
      <c r="L544" s="6">
        <v>54849.671362831898</v>
      </c>
      <c r="M544" s="6">
        <v>54849.671362831898</v>
      </c>
      <c r="N544" s="29">
        <v>43617</v>
      </c>
      <c r="O544" s="5" t="s">
        <v>289</v>
      </c>
      <c r="P544" s="5" t="s">
        <v>395</v>
      </c>
      <c r="Q544" s="5">
        <v>18601194039</v>
      </c>
      <c r="R544" s="5" t="s">
        <v>291</v>
      </c>
      <c r="S544" s="5" t="s">
        <v>134</v>
      </c>
      <c r="T544" s="5"/>
    </row>
    <row r="545" spans="1:20" ht="24">
      <c r="A545" s="8"/>
      <c r="B545" s="5" t="s">
        <v>486</v>
      </c>
      <c r="C545" s="5" t="s">
        <v>727</v>
      </c>
      <c r="D545" s="5" t="s">
        <v>30</v>
      </c>
      <c r="E545" s="6">
        <v>145</v>
      </c>
      <c r="F545" s="6">
        <v>345.74343750000003</v>
      </c>
      <c r="G545" s="5" t="s">
        <v>31</v>
      </c>
      <c r="H545" s="5" t="s">
        <v>41</v>
      </c>
      <c r="I545" s="5"/>
      <c r="J545" s="5"/>
      <c r="K545" s="5" t="s">
        <v>728</v>
      </c>
      <c r="L545" s="6">
        <v>1740000</v>
      </c>
      <c r="M545" s="6">
        <v>1740000</v>
      </c>
      <c r="N545" s="29">
        <v>43952</v>
      </c>
      <c r="O545" s="5" t="s">
        <v>729</v>
      </c>
      <c r="P545" s="5" t="s">
        <v>730</v>
      </c>
      <c r="Q545" s="5">
        <v>15011231259</v>
      </c>
      <c r="R545" s="5" t="s">
        <v>731</v>
      </c>
      <c r="S545" s="5" t="s">
        <v>183</v>
      </c>
      <c r="T545" s="5"/>
    </row>
    <row r="546" spans="1:20" ht="24">
      <c r="A546" s="8"/>
      <c r="B546" s="5" t="s">
        <v>486</v>
      </c>
      <c r="C546" s="5" t="s">
        <v>732</v>
      </c>
      <c r="D546" s="5" t="s">
        <v>30</v>
      </c>
      <c r="E546" s="6">
        <v>6</v>
      </c>
      <c r="F546" s="6">
        <v>14.306625</v>
      </c>
      <c r="G546" s="5" t="s">
        <v>31</v>
      </c>
      <c r="H546" s="5" t="s">
        <v>41</v>
      </c>
      <c r="I546" s="5"/>
      <c r="J546" s="5"/>
      <c r="K546" s="5" t="s">
        <v>728</v>
      </c>
      <c r="L546" s="6">
        <v>72000</v>
      </c>
      <c r="M546" s="6">
        <v>72000</v>
      </c>
      <c r="N546" s="29">
        <v>43952</v>
      </c>
      <c r="O546" s="5" t="s">
        <v>729</v>
      </c>
      <c r="P546" s="5" t="s">
        <v>730</v>
      </c>
      <c r="Q546" s="5">
        <v>15011231259</v>
      </c>
      <c r="R546" s="5" t="s">
        <v>731</v>
      </c>
      <c r="S546" s="5" t="s">
        <v>183</v>
      </c>
      <c r="T546" s="5"/>
    </row>
    <row r="547" spans="1:20" ht="24">
      <c r="A547" s="8"/>
      <c r="B547" s="5" t="s">
        <v>486</v>
      </c>
      <c r="C547" s="5" t="s">
        <v>733</v>
      </c>
      <c r="D547" s="5" t="s">
        <v>30</v>
      </c>
      <c r="E547" s="6">
        <v>26</v>
      </c>
      <c r="F547" s="6">
        <v>41.330249999999999</v>
      </c>
      <c r="G547" s="5" t="s">
        <v>31</v>
      </c>
      <c r="H547" s="5" t="s">
        <v>41</v>
      </c>
      <c r="I547" s="5"/>
      <c r="J547" s="5"/>
      <c r="K547" s="5" t="s">
        <v>728</v>
      </c>
      <c r="L547" s="6">
        <v>156000</v>
      </c>
      <c r="M547" s="6">
        <v>156000</v>
      </c>
      <c r="N547" s="29">
        <v>43952</v>
      </c>
      <c r="O547" s="5" t="s">
        <v>729</v>
      </c>
      <c r="P547" s="5" t="s">
        <v>730</v>
      </c>
      <c r="Q547" s="5">
        <v>15011231259</v>
      </c>
      <c r="R547" s="5" t="s">
        <v>731</v>
      </c>
      <c r="S547" s="5" t="s">
        <v>183</v>
      </c>
      <c r="T547" s="5"/>
    </row>
    <row r="548" spans="1:20" ht="24">
      <c r="A548" s="8"/>
      <c r="B548" s="5" t="s">
        <v>486</v>
      </c>
      <c r="C548" s="5" t="s">
        <v>734</v>
      </c>
      <c r="D548" s="5" t="s">
        <v>30</v>
      </c>
      <c r="E548" s="6">
        <v>19</v>
      </c>
      <c r="F548" s="6">
        <v>30.202874999999999</v>
      </c>
      <c r="G548" s="5" t="s">
        <v>31</v>
      </c>
      <c r="H548" s="5" t="s">
        <v>41</v>
      </c>
      <c r="I548" s="5"/>
      <c r="J548" s="5"/>
      <c r="K548" s="5" t="s">
        <v>728</v>
      </c>
      <c r="L548" s="6">
        <v>228000</v>
      </c>
      <c r="M548" s="6">
        <v>228000</v>
      </c>
      <c r="N548" s="29">
        <v>43952</v>
      </c>
      <c r="O548" s="5" t="s">
        <v>729</v>
      </c>
      <c r="P548" s="5" t="s">
        <v>730</v>
      </c>
      <c r="Q548" s="5">
        <v>15011231259</v>
      </c>
      <c r="R548" s="5" t="s">
        <v>731</v>
      </c>
      <c r="S548" s="5" t="s">
        <v>183</v>
      </c>
      <c r="T548" s="5"/>
    </row>
    <row r="549" spans="1:20" ht="24">
      <c r="A549" s="8"/>
      <c r="B549" s="5" t="s">
        <v>735</v>
      </c>
      <c r="C549" s="5" t="s">
        <v>736</v>
      </c>
      <c r="D549" s="5" t="s">
        <v>30</v>
      </c>
      <c r="E549" s="6">
        <v>40</v>
      </c>
      <c r="F549" s="6">
        <v>6.3585000000000003</v>
      </c>
      <c r="G549" s="5" t="s">
        <v>31</v>
      </c>
      <c r="H549" s="5" t="s">
        <v>41</v>
      </c>
      <c r="I549" s="5"/>
      <c r="J549" s="5"/>
      <c r="K549" s="5" t="s">
        <v>728</v>
      </c>
      <c r="L549" s="6">
        <v>28400</v>
      </c>
      <c r="M549" s="6">
        <v>28400</v>
      </c>
      <c r="N549" s="29">
        <v>43952</v>
      </c>
      <c r="O549" s="5" t="s">
        <v>729</v>
      </c>
      <c r="P549" s="5" t="s">
        <v>730</v>
      </c>
      <c r="Q549" s="5">
        <v>15011231259</v>
      </c>
      <c r="R549" s="5" t="s">
        <v>731</v>
      </c>
      <c r="S549" s="5" t="s">
        <v>183</v>
      </c>
      <c r="T549" s="5"/>
    </row>
    <row r="550" spans="1:20" ht="24">
      <c r="A550" s="8"/>
      <c r="B550" s="5" t="s">
        <v>492</v>
      </c>
      <c r="C550" s="5" t="s">
        <v>602</v>
      </c>
      <c r="D550" s="5" t="s">
        <v>494</v>
      </c>
      <c r="E550" s="6">
        <v>583</v>
      </c>
      <c r="F550" s="6">
        <v>48.926526000000003</v>
      </c>
      <c r="G550" s="5" t="s">
        <v>31</v>
      </c>
      <c r="H550" s="5" t="s">
        <v>41</v>
      </c>
      <c r="I550" s="5"/>
      <c r="J550" s="5"/>
      <c r="K550" s="5" t="s">
        <v>737</v>
      </c>
      <c r="L550" s="6">
        <v>174900</v>
      </c>
      <c r="M550" s="6">
        <v>174900</v>
      </c>
      <c r="N550" s="29">
        <v>44075</v>
      </c>
      <c r="O550" s="5" t="s">
        <v>729</v>
      </c>
      <c r="P550" s="5" t="s">
        <v>730</v>
      </c>
      <c r="Q550" s="5">
        <v>15011231259</v>
      </c>
      <c r="R550" s="5" t="s">
        <v>731</v>
      </c>
      <c r="S550" s="5" t="s">
        <v>183</v>
      </c>
      <c r="T550" s="5"/>
    </row>
    <row r="551" spans="1:20" ht="24">
      <c r="A551" s="8"/>
      <c r="B551" s="5" t="s">
        <v>492</v>
      </c>
      <c r="C551" s="5" t="s">
        <v>738</v>
      </c>
      <c r="D551" s="5" t="s">
        <v>494</v>
      </c>
      <c r="E551" s="6">
        <v>276</v>
      </c>
      <c r="F551" s="6">
        <v>9.3232800000000005</v>
      </c>
      <c r="G551" s="5" t="s">
        <v>31</v>
      </c>
      <c r="H551" s="5" t="s">
        <v>41</v>
      </c>
      <c r="I551" s="5"/>
      <c r="J551" s="5"/>
      <c r="K551" s="5" t="s">
        <v>737</v>
      </c>
      <c r="L551" s="6">
        <v>115920</v>
      </c>
      <c r="M551" s="6">
        <v>115920</v>
      </c>
      <c r="N551" s="29">
        <v>44075</v>
      </c>
      <c r="O551" s="5" t="s">
        <v>729</v>
      </c>
      <c r="P551" s="5" t="s">
        <v>730</v>
      </c>
      <c r="Q551" s="5">
        <v>15011231259</v>
      </c>
      <c r="R551" s="5" t="s">
        <v>731</v>
      </c>
      <c r="S551" s="5" t="s">
        <v>183</v>
      </c>
      <c r="T551" s="5"/>
    </row>
    <row r="552" spans="1:20" ht="24">
      <c r="A552" s="8"/>
      <c r="B552" s="5" t="s">
        <v>492</v>
      </c>
      <c r="C552" s="5" t="s">
        <v>739</v>
      </c>
      <c r="D552" s="5" t="s">
        <v>494</v>
      </c>
      <c r="E552" s="6">
        <v>2</v>
      </c>
      <c r="F552" s="6">
        <v>0.335148</v>
      </c>
      <c r="G552" s="5" t="s">
        <v>31</v>
      </c>
      <c r="H552" s="5" t="s">
        <v>41</v>
      </c>
      <c r="I552" s="5"/>
      <c r="J552" s="5"/>
      <c r="K552" s="5" t="s">
        <v>737</v>
      </c>
      <c r="L552" s="6">
        <v>1360</v>
      </c>
      <c r="M552" s="6">
        <v>1360</v>
      </c>
      <c r="N552" s="29">
        <v>44075</v>
      </c>
      <c r="O552" s="5" t="s">
        <v>729</v>
      </c>
      <c r="P552" s="5" t="s">
        <v>730</v>
      </c>
      <c r="Q552" s="5">
        <v>15011231259</v>
      </c>
      <c r="R552" s="5" t="s">
        <v>731</v>
      </c>
      <c r="S552" s="5" t="s">
        <v>183</v>
      </c>
      <c r="T552" s="5"/>
    </row>
    <row r="553" spans="1:20" ht="24">
      <c r="A553" s="8"/>
      <c r="B553" s="5" t="s">
        <v>492</v>
      </c>
      <c r="C553" s="5" t="s">
        <v>740</v>
      </c>
      <c r="D553" s="5" t="s">
        <v>494</v>
      </c>
      <c r="E553" s="6">
        <v>4</v>
      </c>
      <c r="F553" s="6">
        <v>0.79368000000000005</v>
      </c>
      <c r="G553" s="5" t="s">
        <v>31</v>
      </c>
      <c r="H553" s="5" t="s">
        <v>41</v>
      </c>
      <c r="I553" s="5"/>
      <c r="J553" s="5"/>
      <c r="K553" s="5" t="s">
        <v>737</v>
      </c>
      <c r="L553" s="6">
        <v>3200</v>
      </c>
      <c r="M553" s="6">
        <v>3200</v>
      </c>
      <c r="N553" s="29">
        <v>44075</v>
      </c>
      <c r="O553" s="5" t="s">
        <v>729</v>
      </c>
      <c r="P553" s="5" t="s">
        <v>730</v>
      </c>
      <c r="Q553" s="5">
        <v>15011231259</v>
      </c>
      <c r="R553" s="5" t="s">
        <v>731</v>
      </c>
      <c r="S553" s="5" t="s">
        <v>183</v>
      </c>
      <c r="T553" s="5"/>
    </row>
    <row r="554" spans="1:20" ht="24">
      <c r="A554" s="8"/>
      <c r="B554" s="5" t="s">
        <v>492</v>
      </c>
      <c r="C554" s="5" t="s">
        <v>741</v>
      </c>
      <c r="D554" s="5" t="s">
        <v>494</v>
      </c>
      <c r="E554" s="6">
        <v>1</v>
      </c>
      <c r="F554" s="6">
        <v>0.22863</v>
      </c>
      <c r="G554" s="5" t="s">
        <v>31</v>
      </c>
      <c r="H554" s="5" t="s">
        <v>41</v>
      </c>
      <c r="I554" s="5"/>
      <c r="J554" s="5"/>
      <c r="K554" s="5" t="s">
        <v>737</v>
      </c>
      <c r="L554" s="6">
        <v>950</v>
      </c>
      <c r="M554" s="6">
        <v>950</v>
      </c>
      <c r="N554" s="29">
        <v>44075</v>
      </c>
      <c r="O554" s="5" t="s">
        <v>729</v>
      </c>
      <c r="P554" s="5" t="s">
        <v>730</v>
      </c>
      <c r="Q554" s="5">
        <v>15011231259</v>
      </c>
      <c r="R554" s="5" t="s">
        <v>731</v>
      </c>
      <c r="S554" s="5" t="s">
        <v>183</v>
      </c>
      <c r="T554" s="5"/>
    </row>
    <row r="555" spans="1:20" ht="24">
      <c r="A555" s="8"/>
      <c r="B555" s="5" t="s">
        <v>492</v>
      </c>
      <c r="C555" s="5" t="s">
        <v>742</v>
      </c>
      <c r="D555" s="5" t="s">
        <v>494</v>
      </c>
      <c r="E555" s="6">
        <v>2</v>
      </c>
      <c r="F555" s="6">
        <v>0.57700799999999997</v>
      </c>
      <c r="G555" s="5" t="s">
        <v>31</v>
      </c>
      <c r="H555" s="5" t="s">
        <v>41</v>
      </c>
      <c r="I555" s="5"/>
      <c r="J555" s="5"/>
      <c r="K555" s="5" t="s">
        <v>737</v>
      </c>
      <c r="L555" s="6">
        <v>2400</v>
      </c>
      <c r="M555" s="6">
        <v>2400</v>
      </c>
      <c r="N555" s="29">
        <v>44075</v>
      </c>
      <c r="O555" s="5" t="s">
        <v>729</v>
      </c>
      <c r="P555" s="5" t="s">
        <v>730</v>
      </c>
      <c r="Q555" s="5">
        <v>15011231259</v>
      </c>
      <c r="R555" s="5" t="s">
        <v>731</v>
      </c>
      <c r="S555" s="5" t="s">
        <v>183</v>
      </c>
      <c r="T555" s="5"/>
    </row>
    <row r="556" spans="1:20" ht="24">
      <c r="A556" s="8"/>
      <c r="B556" s="5" t="s">
        <v>492</v>
      </c>
      <c r="C556" s="5" t="s">
        <v>743</v>
      </c>
      <c r="D556" s="5" t="s">
        <v>494</v>
      </c>
      <c r="E556" s="6">
        <v>25</v>
      </c>
      <c r="F556" s="6">
        <v>9.0055499999999995</v>
      </c>
      <c r="G556" s="5" t="s">
        <v>31</v>
      </c>
      <c r="H556" s="5" t="s">
        <v>41</v>
      </c>
      <c r="I556" s="5"/>
      <c r="J556" s="5"/>
      <c r="K556" s="5" t="s">
        <v>737</v>
      </c>
      <c r="L556" s="6">
        <v>35000</v>
      </c>
      <c r="M556" s="6">
        <v>35000</v>
      </c>
      <c r="N556" s="29">
        <v>44075</v>
      </c>
      <c r="O556" s="5" t="s">
        <v>729</v>
      </c>
      <c r="P556" s="5" t="s">
        <v>730</v>
      </c>
      <c r="Q556" s="5">
        <v>15011231259</v>
      </c>
      <c r="R556" s="5" t="s">
        <v>731</v>
      </c>
      <c r="S556" s="5" t="s">
        <v>183</v>
      </c>
      <c r="T556" s="5"/>
    </row>
    <row r="557" spans="1:20" ht="24">
      <c r="A557" s="8"/>
      <c r="B557" s="5" t="s">
        <v>492</v>
      </c>
      <c r="C557" s="5" t="s">
        <v>744</v>
      </c>
      <c r="D557" s="5" t="s">
        <v>494</v>
      </c>
      <c r="E557" s="6">
        <v>11</v>
      </c>
      <c r="F557" s="6">
        <v>4.8759480000000002</v>
      </c>
      <c r="G557" s="5" t="s">
        <v>31</v>
      </c>
      <c r="H557" s="5" t="s">
        <v>41</v>
      </c>
      <c r="I557" s="5"/>
      <c r="J557" s="5"/>
      <c r="K557" s="5" t="s">
        <v>737</v>
      </c>
      <c r="L557" s="6">
        <v>18700</v>
      </c>
      <c r="M557" s="6">
        <v>18700</v>
      </c>
      <c r="N557" s="29">
        <v>44075</v>
      </c>
      <c r="O557" s="5" t="s">
        <v>729</v>
      </c>
      <c r="P557" s="5" t="s">
        <v>730</v>
      </c>
      <c r="Q557" s="5">
        <v>15011231259</v>
      </c>
      <c r="R557" s="5" t="s">
        <v>731</v>
      </c>
      <c r="S557" s="5" t="s">
        <v>183</v>
      </c>
      <c r="T557" s="5"/>
    </row>
    <row r="558" spans="1:20" ht="24">
      <c r="A558" s="8"/>
      <c r="B558" s="5" t="s">
        <v>492</v>
      </c>
      <c r="C558" s="5" t="s">
        <v>745</v>
      </c>
      <c r="D558" s="5" t="s">
        <v>494</v>
      </c>
      <c r="E558" s="6">
        <v>8</v>
      </c>
      <c r="F558" s="6">
        <v>4.1993184000000001</v>
      </c>
      <c r="G558" s="5" t="s">
        <v>31</v>
      </c>
      <c r="H558" s="5" t="s">
        <v>41</v>
      </c>
      <c r="I558" s="5"/>
      <c r="J558" s="5"/>
      <c r="K558" s="5" t="s">
        <v>737</v>
      </c>
      <c r="L558" s="6">
        <v>16800</v>
      </c>
      <c r="M558" s="6">
        <v>16800</v>
      </c>
      <c r="N558" s="29">
        <v>44075</v>
      </c>
      <c r="O558" s="5" t="s">
        <v>729</v>
      </c>
      <c r="P558" s="5" t="s">
        <v>730</v>
      </c>
      <c r="Q558" s="5">
        <v>15011231259</v>
      </c>
      <c r="R558" s="5" t="s">
        <v>731</v>
      </c>
      <c r="S558" s="5" t="s">
        <v>183</v>
      </c>
      <c r="T558" s="5"/>
    </row>
    <row r="559" spans="1:20" ht="24">
      <c r="A559" s="8"/>
      <c r="B559" s="5" t="s">
        <v>492</v>
      </c>
      <c r="C559" s="5" t="s">
        <v>746</v>
      </c>
      <c r="D559" s="5" t="s">
        <v>494</v>
      </c>
      <c r="E559" s="6">
        <v>5</v>
      </c>
      <c r="F559" s="6">
        <v>3.4190999999999998</v>
      </c>
      <c r="G559" s="5" t="s">
        <v>31</v>
      </c>
      <c r="H559" s="5" t="s">
        <v>41</v>
      </c>
      <c r="I559" s="5"/>
      <c r="J559" s="5"/>
      <c r="K559" s="5" t="s">
        <v>737</v>
      </c>
      <c r="L559" s="6">
        <v>13000</v>
      </c>
      <c r="M559" s="6">
        <v>13000</v>
      </c>
      <c r="N559" s="29">
        <v>44075</v>
      </c>
      <c r="O559" s="5" t="s">
        <v>729</v>
      </c>
      <c r="P559" s="5" t="s">
        <v>730</v>
      </c>
      <c r="Q559" s="5">
        <v>15011231259</v>
      </c>
      <c r="R559" s="5" t="s">
        <v>731</v>
      </c>
      <c r="S559" s="5" t="s">
        <v>183</v>
      </c>
      <c r="T559" s="5"/>
    </row>
    <row r="560" spans="1:20" ht="36">
      <c r="A560" s="8"/>
      <c r="B560" s="5" t="s">
        <v>747</v>
      </c>
      <c r="C560" s="5" t="s">
        <v>748</v>
      </c>
      <c r="D560" s="5" t="s">
        <v>45</v>
      </c>
      <c r="E560" s="6">
        <v>208.8</v>
      </c>
      <c r="F560" s="6"/>
      <c r="G560" s="5" t="s">
        <v>31</v>
      </c>
      <c r="H560" s="5" t="s">
        <v>32</v>
      </c>
      <c r="I560" s="5"/>
      <c r="J560" s="5"/>
      <c r="K560" s="5" t="s">
        <v>567</v>
      </c>
      <c r="L560" s="6">
        <v>890633.58</v>
      </c>
      <c r="M560" s="6">
        <v>267190.06</v>
      </c>
      <c r="N560" s="29">
        <v>44136</v>
      </c>
      <c r="O560" s="5" t="s">
        <v>67</v>
      </c>
      <c r="P560" s="5" t="s">
        <v>68</v>
      </c>
      <c r="Q560" s="5">
        <v>18603391570</v>
      </c>
      <c r="R560" s="5" t="s">
        <v>69</v>
      </c>
      <c r="S560" s="5" t="s">
        <v>63</v>
      </c>
      <c r="T560" s="5"/>
    </row>
    <row r="561" spans="1:20" ht="36">
      <c r="A561" s="8"/>
      <c r="B561" s="5" t="s">
        <v>486</v>
      </c>
      <c r="C561" s="5" t="s">
        <v>749</v>
      </c>
      <c r="D561" s="5" t="s">
        <v>45</v>
      </c>
      <c r="E561" s="6">
        <v>59.326000000000001</v>
      </c>
      <c r="F561" s="6"/>
      <c r="G561" s="5" t="s">
        <v>31</v>
      </c>
      <c r="H561" s="5" t="s">
        <v>32</v>
      </c>
      <c r="I561" s="5"/>
      <c r="J561" s="5"/>
      <c r="K561" s="5" t="s">
        <v>567</v>
      </c>
      <c r="L561" s="6">
        <v>231003.9</v>
      </c>
      <c r="M561" s="6">
        <v>69301.179999999993</v>
      </c>
      <c r="N561" s="29">
        <v>44136</v>
      </c>
      <c r="O561" s="5" t="s">
        <v>67</v>
      </c>
      <c r="P561" s="5" t="s">
        <v>68</v>
      </c>
      <c r="Q561" s="5">
        <v>18603391570</v>
      </c>
      <c r="R561" s="5" t="s">
        <v>69</v>
      </c>
      <c r="S561" s="5" t="s">
        <v>63</v>
      </c>
      <c r="T561" s="5"/>
    </row>
    <row r="562" spans="1:20" ht="36">
      <c r="A562" s="8"/>
      <c r="B562" s="5" t="s">
        <v>492</v>
      </c>
      <c r="C562" s="5" t="s">
        <v>628</v>
      </c>
      <c r="D562" s="5" t="s">
        <v>45</v>
      </c>
      <c r="E562" s="6">
        <v>38.121000000000002</v>
      </c>
      <c r="F562" s="6"/>
      <c r="G562" s="5" t="s">
        <v>31</v>
      </c>
      <c r="H562" s="5" t="s">
        <v>32</v>
      </c>
      <c r="I562" s="5"/>
      <c r="J562" s="5"/>
      <c r="K562" s="5" t="s">
        <v>567</v>
      </c>
      <c r="L562" s="6">
        <v>134266.89000000001</v>
      </c>
      <c r="M562" s="6">
        <v>40280.050000000003</v>
      </c>
      <c r="N562" s="29">
        <v>44136</v>
      </c>
      <c r="O562" s="5" t="s">
        <v>67</v>
      </c>
      <c r="P562" s="5" t="s">
        <v>68</v>
      </c>
      <c r="Q562" s="5">
        <v>18603391570</v>
      </c>
      <c r="R562" s="5" t="s">
        <v>69</v>
      </c>
      <c r="S562" s="5" t="s">
        <v>63</v>
      </c>
      <c r="T562" s="5"/>
    </row>
    <row r="563" spans="1:20" ht="36">
      <c r="A563" s="8"/>
      <c r="B563" s="5" t="s">
        <v>486</v>
      </c>
      <c r="C563" s="5" t="s">
        <v>750</v>
      </c>
      <c r="D563" s="5" t="s">
        <v>30</v>
      </c>
      <c r="E563" s="6">
        <v>10</v>
      </c>
      <c r="F563" s="6">
        <v>21.666</v>
      </c>
      <c r="G563" s="5" t="s">
        <v>114</v>
      </c>
      <c r="H563" s="5" t="s">
        <v>32</v>
      </c>
      <c r="I563" s="5"/>
      <c r="J563" s="5"/>
      <c r="K563" s="5" t="s">
        <v>751</v>
      </c>
      <c r="L563" s="6">
        <v>113400</v>
      </c>
      <c r="M563" s="6">
        <v>113400</v>
      </c>
      <c r="N563" s="5">
        <v>2021.01</v>
      </c>
      <c r="O563" s="5" t="s">
        <v>75</v>
      </c>
      <c r="P563" s="5" t="s">
        <v>76</v>
      </c>
      <c r="Q563" s="5">
        <v>13269819378</v>
      </c>
      <c r="R563" s="5" t="s">
        <v>77</v>
      </c>
      <c r="S563" s="5" t="s">
        <v>78</v>
      </c>
      <c r="T563" s="5"/>
    </row>
    <row r="564" spans="1:20" ht="36">
      <c r="A564" s="8"/>
      <c r="B564" s="5" t="s">
        <v>492</v>
      </c>
      <c r="C564" s="5" t="s">
        <v>752</v>
      </c>
      <c r="D564" s="5" t="s">
        <v>45</v>
      </c>
      <c r="E564" s="6">
        <v>1</v>
      </c>
      <c r="F564" s="6"/>
      <c r="G564" s="5" t="s">
        <v>114</v>
      </c>
      <c r="H564" s="5" t="s">
        <v>32</v>
      </c>
      <c r="I564" s="5"/>
      <c r="J564" s="5"/>
      <c r="K564" s="5" t="s">
        <v>751</v>
      </c>
      <c r="L564" s="6">
        <v>6400</v>
      </c>
      <c r="M564" s="6">
        <v>6400</v>
      </c>
      <c r="N564" s="5">
        <v>2021.01</v>
      </c>
      <c r="O564" s="5" t="s">
        <v>75</v>
      </c>
      <c r="P564" s="5" t="s">
        <v>76</v>
      </c>
      <c r="Q564" s="5">
        <v>13269819378</v>
      </c>
      <c r="R564" s="5" t="s">
        <v>77</v>
      </c>
      <c r="S564" s="5" t="s">
        <v>78</v>
      </c>
      <c r="T564" s="5"/>
    </row>
    <row r="565" spans="1:20" ht="36">
      <c r="A565" s="8"/>
      <c r="B565" s="5" t="s">
        <v>492</v>
      </c>
      <c r="C565" s="5" t="s">
        <v>753</v>
      </c>
      <c r="D565" s="5" t="s">
        <v>45</v>
      </c>
      <c r="E565" s="6">
        <v>15.194000000000001</v>
      </c>
      <c r="F565" s="6"/>
      <c r="G565" s="5" t="s">
        <v>114</v>
      </c>
      <c r="H565" s="5" t="s">
        <v>32</v>
      </c>
      <c r="I565" s="5"/>
      <c r="J565" s="5"/>
      <c r="K565" s="5" t="s">
        <v>567</v>
      </c>
      <c r="L565" s="6">
        <v>92683.4</v>
      </c>
      <c r="M565" s="6">
        <v>92683.4</v>
      </c>
      <c r="N565" s="5">
        <v>2021.04</v>
      </c>
      <c r="O565" s="5" t="s">
        <v>75</v>
      </c>
      <c r="P565" s="5" t="s">
        <v>76</v>
      </c>
      <c r="Q565" s="5">
        <v>13269819378</v>
      </c>
      <c r="R565" s="5" t="s">
        <v>77</v>
      </c>
      <c r="S565" s="5" t="s">
        <v>78</v>
      </c>
      <c r="T565" s="5"/>
    </row>
    <row r="566" spans="1:20" ht="36">
      <c r="A566" s="8"/>
      <c r="B566" s="5" t="s">
        <v>492</v>
      </c>
      <c r="C566" s="5" t="s">
        <v>587</v>
      </c>
      <c r="D566" s="5" t="s">
        <v>45</v>
      </c>
      <c r="E566" s="6">
        <v>35.694000000000003</v>
      </c>
      <c r="F566" s="6"/>
      <c r="G566" s="5" t="s">
        <v>114</v>
      </c>
      <c r="H566" s="5" t="s">
        <v>32</v>
      </c>
      <c r="I566" s="5"/>
      <c r="J566" s="5"/>
      <c r="K566" s="5" t="s">
        <v>567</v>
      </c>
      <c r="L566" s="6">
        <v>217733.4</v>
      </c>
      <c r="M566" s="6">
        <v>217733.4</v>
      </c>
      <c r="N566" s="5">
        <v>2021.04</v>
      </c>
      <c r="O566" s="5" t="s">
        <v>75</v>
      </c>
      <c r="P566" s="5" t="s">
        <v>76</v>
      </c>
      <c r="Q566" s="5">
        <v>13269819378</v>
      </c>
      <c r="R566" s="5" t="s">
        <v>77</v>
      </c>
      <c r="S566" s="5" t="s">
        <v>78</v>
      </c>
      <c r="T566" s="5"/>
    </row>
    <row r="567" spans="1:20" ht="36">
      <c r="A567" s="8"/>
      <c r="B567" s="5" t="s">
        <v>492</v>
      </c>
      <c r="C567" s="5" t="s">
        <v>754</v>
      </c>
      <c r="D567" s="5" t="s">
        <v>45</v>
      </c>
      <c r="E567" s="6">
        <v>5.556</v>
      </c>
      <c r="F567" s="6"/>
      <c r="G567" s="5" t="s">
        <v>114</v>
      </c>
      <c r="H567" s="5" t="s">
        <v>32</v>
      </c>
      <c r="I567" s="5"/>
      <c r="J567" s="5"/>
      <c r="K567" s="5" t="s">
        <v>567</v>
      </c>
      <c r="L567" s="6">
        <v>31669.200000000001</v>
      </c>
      <c r="M567" s="6">
        <v>31669.200000000001</v>
      </c>
      <c r="N567" s="5">
        <v>2021.04</v>
      </c>
      <c r="O567" s="5" t="s">
        <v>75</v>
      </c>
      <c r="P567" s="5" t="s">
        <v>76</v>
      </c>
      <c r="Q567" s="5">
        <v>13269819378</v>
      </c>
      <c r="R567" s="5" t="s">
        <v>77</v>
      </c>
      <c r="S567" s="5" t="s">
        <v>78</v>
      </c>
      <c r="T567" s="5"/>
    </row>
    <row r="568" spans="1:20" ht="36">
      <c r="A568" s="8"/>
      <c r="B568" s="5" t="s">
        <v>588</v>
      </c>
      <c r="C568" s="5" t="s">
        <v>755</v>
      </c>
      <c r="D568" s="5" t="s">
        <v>45</v>
      </c>
      <c r="E568" s="6">
        <v>2.113</v>
      </c>
      <c r="F568" s="6"/>
      <c r="G568" s="5" t="s">
        <v>114</v>
      </c>
      <c r="H568" s="5" t="s">
        <v>32</v>
      </c>
      <c r="I568" s="5"/>
      <c r="J568" s="5"/>
      <c r="K568" s="5" t="s">
        <v>567</v>
      </c>
      <c r="L568" s="6">
        <v>12044.1</v>
      </c>
      <c r="M568" s="6">
        <v>12044.1</v>
      </c>
      <c r="N568" s="5">
        <v>2021.04</v>
      </c>
      <c r="O568" s="5" t="s">
        <v>75</v>
      </c>
      <c r="P568" s="5" t="s">
        <v>76</v>
      </c>
      <c r="Q568" s="5">
        <v>13269819378</v>
      </c>
      <c r="R568" s="5" t="s">
        <v>77</v>
      </c>
      <c r="S568" s="5" t="s">
        <v>78</v>
      </c>
      <c r="T568" s="5"/>
    </row>
    <row r="569" spans="1:20" ht="36">
      <c r="A569" s="8"/>
      <c r="B569" s="5" t="s">
        <v>637</v>
      </c>
      <c r="C569" s="5" t="s">
        <v>756</v>
      </c>
      <c r="D569" s="5" t="s">
        <v>45</v>
      </c>
      <c r="E569" s="6">
        <v>5.45</v>
      </c>
      <c r="F569" s="6"/>
      <c r="G569" s="5" t="s">
        <v>114</v>
      </c>
      <c r="H569" s="5" t="s">
        <v>32</v>
      </c>
      <c r="I569" s="5"/>
      <c r="J569" s="5"/>
      <c r="K569" s="5" t="s">
        <v>567</v>
      </c>
      <c r="L569" s="6">
        <v>33735.5</v>
      </c>
      <c r="M569" s="6">
        <v>33735.5</v>
      </c>
      <c r="N569" s="5">
        <v>2021.04</v>
      </c>
      <c r="O569" s="5" t="s">
        <v>75</v>
      </c>
      <c r="P569" s="5" t="s">
        <v>76</v>
      </c>
      <c r="Q569" s="5">
        <v>13269819378</v>
      </c>
      <c r="R569" s="5" t="s">
        <v>77</v>
      </c>
      <c r="S569" s="5" t="s">
        <v>78</v>
      </c>
      <c r="T569" s="5"/>
    </row>
    <row r="570" spans="1:20" ht="36">
      <c r="A570" s="8"/>
      <c r="B570" s="5" t="s">
        <v>492</v>
      </c>
      <c r="C570" s="5" t="s">
        <v>757</v>
      </c>
      <c r="D570" s="5" t="s">
        <v>45</v>
      </c>
      <c r="E570" s="6">
        <v>9.5670000000000002</v>
      </c>
      <c r="F570" s="6"/>
      <c r="G570" s="5" t="s">
        <v>114</v>
      </c>
      <c r="H570" s="5" t="s">
        <v>32</v>
      </c>
      <c r="I570" s="5"/>
      <c r="J570" s="5"/>
      <c r="K570" s="5" t="s">
        <v>567</v>
      </c>
      <c r="L570" s="6">
        <v>57880.35</v>
      </c>
      <c r="M570" s="6">
        <v>57880.35</v>
      </c>
      <c r="N570" s="5">
        <v>2021.04</v>
      </c>
      <c r="O570" s="5" t="s">
        <v>75</v>
      </c>
      <c r="P570" s="5" t="s">
        <v>76</v>
      </c>
      <c r="Q570" s="5">
        <v>13269819378</v>
      </c>
      <c r="R570" s="5" t="s">
        <v>77</v>
      </c>
      <c r="S570" s="5" t="s">
        <v>78</v>
      </c>
      <c r="T570" s="5"/>
    </row>
    <row r="571" spans="1:20" ht="36">
      <c r="A571" s="8"/>
      <c r="B571" s="5" t="s">
        <v>492</v>
      </c>
      <c r="C571" s="5" t="s">
        <v>586</v>
      </c>
      <c r="D571" s="5" t="s">
        <v>45</v>
      </c>
      <c r="E571" s="6">
        <v>4.8250000000000002</v>
      </c>
      <c r="F571" s="6"/>
      <c r="G571" s="5" t="s">
        <v>114</v>
      </c>
      <c r="H571" s="5" t="s">
        <v>32</v>
      </c>
      <c r="I571" s="5"/>
      <c r="J571" s="5"/>
      <c r="K571" s="5" t="s">
        <v>567</v>
      </c>
      <c r="L571" s="6">
        <v>27985</v>
      </c>
      <c r="M571" s="6">
        <v>27985</v>
      </c>
      <c r="N571" s="5">
        <v>2021.04</v>
      </c>
      <c r="O571" s="5" t="s">
        <v>75</v>
      </c>
      <c r="P571" s="5" t="s">
        <v>76</v>
      </c>
      <c r="Q571" s="5">
        <v>13269819378</v>
      </c>
      <c r="R571" s="5" t="s">
        <v>77</v>
      </c>
      <c r="S571" s="5" t="s">
        <v>78</v>
      </c>
      <c r="T571" s="5"/>
    </row>
    <row r="572" spans="1:20" ht="36">
      <c r="A572" s="8"/>
      <c r="B572" s="5" t="s">
        <v>492</v>
      </c>
      <c r="C572" s="5" t="s">
        <v>586</v>
      </c>
      <c r="D572" s="5" t="s">
        <v>45</v>
      </c>
      <c r="E572" s="6">
        <v>0.96499999999999997</v>
      </c>
      <c r="F572" s="6"/>
      <c r="G572" s="5" t="s">
        <v>114</v>
      </c>
      <c r="H572" s="5" t="s">
        <v>32</v>
      </c>
      <c r="I572" s="5"/>
      <c r="J572" s="5"/>
      <c r="K572" s="5" t="s">
        <v>567</v>
      </c>
      <c r="L572" s="6">
        <v>5597</v>
      </c>
      <c r="M572" s="6">
        <v>5597</v>
      </c>
      <c r="N572" s="5">
        <v>2021.04</v>
      </c>
      <c r="O572" s="5" t="s">
        <v>75</v>
      </c>
      <c r="P572" s="5" t="s">
        <v>76</v>
      </c>
      <c r="Q572" s="5">
        <v>13269819378</v>
      </c>
      <c r="R572" s="5" t="s">
        <v>77</v>
      </c>
      <c r="S572" s="5" t="s">
        <v>78</v>
      </c>
      <c r="T572" s="5"/>
    </row>
    <row r="573" spans="1:20" ht="36">
      <c r="A573" s="8"/>
      <c r="B573" s="5" t="s">
        <v>492</v>
      </c>
      <c r="C573" s="5" t="s">
        <v>758</v>
      </c>
      <c r="D573" s="5" t="s">
        <v>45</v>
      </c>
      <c r="E573" s="6">
        <v>11.481999999999999</v>
      </c>
      <c r="F573" s="6"/>
      <c r="G573" s="5" t="s">
        <v>114</v>
      </c>
      <c r="H573" s="5" t="s">
        <v>32</v>
      </c>
      <c r="I573" s="5"/>
      <c r="J573" s="5"/>
      <c r="K573" s="5" t="s">
        <v>567</v>
      </c>
      <c r="L573" s="6">
        <v>66940.06</v>
      </c>
      <c r="M573" s="6">
        <v>66940.06</v>
      </c>
      <c r="N573" s="5">
        <v>2021.04</v>
      </c>
      <c r="O573" s="5" t="s">
        <v>75</v>
      </c>
      <c r="P573" s="5" t="s">
        <v>76</v>
      </c>
      <c r="Q573" s="5">
        <v>13269819378</v>
      </c>
      <c r="R573" s="5" t="s">
        <v>77</v>
      </c>
      <c r="S573" s="5" t="s">
        <v>78</v>
      </c>
      <c r="T573" s="5"/>
    </row>
    <row r="574" spans="1:20" ht="36">
      <c r="A574" s="8"/>
      <c r="B574" s="5" t="s">
        <v>492</v>
      </c>
      <c r="C574" s="5" t="s">
        <v>758</v>
      </c>
      <c r="D574" s="5" t="s">
        <v>45</v>
      </c>
      <c r="E574" s="6">
        <v>3.827</v>
      </c>
      <c r="F574" s="6"/>
      <c r="G574" s="5" t="s">
        <v>114</v>
      </c>
      <c r="H574" s="5" t="s">
        <v>32</v>
      </c>
      <c r="I574" s="5"/>
      <c r="J574" s="5"/>
      <c r="K574" s="5" t="s">
        <v>567</v>
      </c>
      <c r="L574" s="6">
        <v>22311.41</v>
      </c>
      <c r="M574" s="6">
        <v>22311.41</v>
      </c>
      <c r="N574" s="5">
        <v>2021.04</v>
      </c>
      <c r="O574" s="5" t="s">
        <v>75</v>
      </c>
      <c r="P574" s="5" t="s">
        <v>76</v>
      </c>
      <c r="Q574" s="5">
        <v>13269819378</v>
      </c>
      <c r="R574" s="5" t="s">
        <v>77</v>
      </c>
      <c r="S574" s="5" t="s">
        <v>78</v>
      </c>
      <c r="T574" s="5"/>
    </row>
    <row r="575" spans="1:20" ht="36">
      <c r="A575" s="8"/>
      <c r="B575" s="5" t="s">
        <v>492</v>
      </c>
      <c r="C575" s="5" t="s">
        <v>381</v>
      </c>
      <c r="D575" s="5" t="s">
        <v>45</v>
      </c>
      <c r="E575" s="6">
        <v>1.2569999999999999</v>
      </c>
      <c r="F575" s="6"/>
      <c r="G575" s="5" t="s">
        <v>114</v>
      </c>
      <c r="H575" s="5" t="s">
        <v>32</v>
      </c>
      <c r="I575" s="5"/>
      <c r="J575" s="5"/>
      <c r="K575" s="5" t="s">
        <v>567</v>
      </c>
      <c r="L575" s="6">
        <v>7441.44</v>
      </c>
      <c r="M575" s="6">
        <v>7441.44</v>
      </c>
      <c r="N575" s="5">
        <v>2021.04</v>
      </c>
      <c r="O575" s="5" t="s">
        <v>75</v>
      </c>
      <c r="P575" s="5" t="s">
        <v>76</v>
      </c>
      <c r="Q575" s="5">
        <v>13269819378</v>
      </c>
      <c r="R575" s="5" t="s">
        <v>77</v>
      </c>
      <c r="S575" s="5" t="s">
        <v>78</v>
      </c>
      <c r="T575" s="5"/>
    </row>
    <row r="576" spans="1:20" ht="36">
      <c r="A576" s="8"/>
      <c r="B576" s="5" t="s">
        <v>486</v>
      </c>
      <c r="C576" s="5" t="s">
        <v>759</v>
      </c>
      <c r="D576" s="5" t="s">
        <v>45</v>
      </c>
      <c r="E576" s="6">
        <v>15.718</v>
      </c>
      <c r="F576" s="6"/>
      <c r="G576" s="5" t="s">
        <v>114</v>
      </c>
      <c r="H576" s="5" t="s">
        <v>32</v>
      </c>
      <c r="I576" s="5"/>
      <c r="J576" s="5"/>
      <c r="K576" s="5" t="s">
        <v>567</v>
      </c>
      <c r="L576" s="6">
        <v>97923.14</v>
      </c>
      <c r="M576" s="6">
        <v>97923.14</v>
      </c>
      <c r="N576" s="5">
        <v>2021.04</v>
      </c>
      <c r="O576" s="5" t="s">
        <v>75</v>
      </c>
      <c r="P576" s="5" t="s">
        <v>76</v>
      </c>
      <c r="Q576" s="5">
        <v>13269819378</v>
      </c>
      <c r="R576" s="5" t="s">
        <v>77</v>
      </c>
      <c r="S576" s="5" t="s">
        <v>78</v>
      </c>
      <c r="T576" s="5"/>
    </row>
    <row r="577" spans="1:20" ht="36">
      <c r="A577" s="8"/>
      <c r="B577" s="5" t="s">
        <v>659</v>
      </c>
      <c r="C577" s="5" t="s">
        <v>760</v>
      </c>
      <c r="D577" s="5" t="s">
        <v>45</v>
      </c>
      <c r="E577" s="6">
        <v>8.5909999999999993</v>
      </c>
      <c r="F577" s="6">
        <v>8.5909999999999993</v>
      </c>
      <c r="G577" s="5" t="s">
        <v>114</v>
      </c>
      <c r="H577" s="5" t="s">
        <v>32</v>
      </c>
      <c r="I577" s="5"/>
      <c r="J577" s="5"/>
      <c r="K577" s="5" t="s">
        <v>567</v>
      </c>
      <c r="L577" s="6">
        <v>62714.3</v>
      </c>
      <c r="M577" s="6">
        <v>62714.3</v>
      </c>
      <c r="N577" s="5">
        <v>2021.04</v>
      </c>
      <c r="O577" s="5" t="s">
        <v>75</v>
      </c>
      <c r="P577" s="5" t="s">
        <v>76</v>
      </c>
      <c r="Q577" s="5">
        <v>13269819378</v>
      </c>
      <c r="R577" s="5" t="s">
        <v>77</v>
      </c>
      <c r="S577" s="5" t="s">
        <v>78</v>
      </c>
      <c r="T577" s="5"/>
    </row>
    <row r="578" spans="1:20" ht="36">
      <c r="A578" s="8"/>
      <c r="B578" s="5" t="s">
        <v>659</v>
      </c>
      <c r="C578" s="5" t="s">
        <v>761</v>
      </c>
      <c r="D578" s="5" t="s">
        <v>45</v>
      </c>
      <c r="E578" s="6">
        <v>5.0090000000000003</v>
      </c>
      <c r="F578" s="6">
        <v>5.0090000000000003</v>
      </c>
      <c r="G578" s="5" t="s">
        <v>114</v>
      </c>
      <c r="H578" s="5" t="s">
        <v>32</v>
      </c>
      <c r="I578" s="5"/>
      <c r="J578" s="5"/>
      <c r="K578" s="5" t="s">
        <v>567</v>
      </c>
      <c r="L578" s="6">
        <v>36565.699999999997</v>
      </c>
      <c r="M578" s="6">
        <v>36565.699999999997</v>
      </c>
      <c r="N578" s="5">
        <v>2021.04</v>
      </c>
      <c r="O578" s="5" t="s">
        <v>75</v>
      </c>
      <c r="P578" s="5" t="s">
        <v>76</v>
      </c>
      <c r="Q578" s="5">
        <v>13269819378</v>
      </c>
      <c r="R578" s="5" t="s">
        <v>77</v>
      </c>
      <c r="S578" s="5" t="s">
        <v>78</v>
      </c>
      <c r="T578" s="5"/>
    </row>
    <row r="579" spans="1:20" ht="36">
      <c r="A579" s="8"/>
      <c r="B579" s="5" t="s">
        <v>762</v>
      </c>
      <c r="C579" s="5" t="s">
        <v>763</v>
      </c>
      <c r="D579" s="5" t="s">
        <v>45</v>
      </c>
      <c r="E579" s="6">
        <v>167.80099999999999</v>
      </c>
      <c r="F579" s="6"/>
      <c r="G579" s="5" t="s">
        <v>114</v>
      </c>
      <c r="H579" s="5" t="s">
        <v>32</v>
      </c>
      <c r="I579" s="5"/>
      <c r="J579" s="5"/>
      <c r="K579" s="5" t="s">
        <v>764</v>
      </c>
      <c r="L579" s="6">
        <v>1073926.3999999999</v>
      </c>
      <c r="M579" s="6">
        <v>1073926.3999999999</v>
      </c>
      <c r="N579" s="5">
        <v>2021.07</v>
      </c>
      <c r="O579" s="5" t="s">
        <v>75</v>
      </c>
      <c r="P579" s="5" t="s">
        <v>76</v>
      </c>
      <c r="Q579" s="5">
        <v>13269819378</v>
      </c>
      <c r="R579" s="5" t="s">
        <v>77</v>
      </c>
      <c r="S579" s="5" t="s">
        <v>78</v>
      </c>
      <c r="T579" s="5"/>
    </row>
    <row r="580" spans="1:20" ht="36">
      <c r="A580" s="8"/>
      <c r="B580" s="5" t="s">
        <v>762</v>
      </c>
      <c r="C580" s="5" t="s">
        <v>763</v>
      </c>
      <c r="D580" s="5" t="s">
        <v>45</v>
      </c>
      <c r="E580" s="6">
        <v>171.22499999999999</v>
      </c>
      <c r="F580" s="6"/>
      <c r="G580" s="5" t="s">
        <v>114</v>
      </c>
      <c r="H580" s="5" t="s">
        <v>32</v>
      </c>
      <c r="I580" s="5"/>
      <c r="J580" s="5"/>
      <c r="K580" s="5" t="s">
        <v>764</v>
      </c>
      <c r="L580" s="6">
        <v>1095840</v>
      </c>
      <c r="M580" s="6">
        <v>1095840</v>
      </c>
      <c r="N580" s="5">
        <v>2021.07</v>
      </c>
      <c r="O580" s="5" t="s">
        <v>75</v>
      </c>
      <c r="P580" s="5" t="s">
        <v>76</v>
      </c>
      <c r="Q580" s="5">
        <v>13269819378</v>
      </c>
      <c r="R580" s="5" t="s">
        <v>77</v>
      </c>
      <c r="S580" s="5" t="s">
        <v>78</v>
      </c>
      <c r="T580" s="5"/>
    </row>
    <row r="581" spans="1:20" ht="36">
      <c r="A581" s="8"/>
      <c r="B581" s="5" t="s">
        <v>492</v>
      </c>
      <c r="C581" s="5" t="s">
        <v>765</v>
      </c>
      <c r="D581" s="5" t="s">
        <v>45</v>
      </c>
      <c r="E581" s="6">
        <v>35.479999999999997</v>
      </c>
      <c r="F581" s="6"/>
      <c r="G581" s="5" t="s">
        <v>114</v>
      </c>
      <c r="H581" s="5" t="s">
        <v>32</v>
      </c>
      <c r="I581" s="5"/>
      <c r="J581" s="5"/>
      <c r="K581" s="5" t="s">
        <v>448</v>
      </c>
      <c r="L581" s="6">
        <v>230620</v>
      </c>
      <c r="M581" s="6">
        <v>230620</v>
      </c>
      <c r="N581" s="5">
        <v>2021.07</v>
      </c>
      <c r="O581" s="5" t="s">
        <v>75</v>
      </c>
      <c r="P581" s="5" t="s">
        <v>76</v>
      </c>
      <c r="Q581" s="5">
        <v>13269819378</v>
      </c>
      <c r="R581" s="5" t="s">
        <v>77</v>
      </c>
      <c r="S581" s="5" t="s">
        <v>78</v>
      </c>
      <c r="T581" s="5"/>
    </row>
    <row r="582" spans="1:20" ht="36">
      <c r="A582" s="8"/>
      <c r="B582" s="5" t="s">
        <v>492</v>
      </c>
      <c r="C582" s="5" t="s">
        <v>766</v>
      </c>
      <c r="D582" s="5" t="s">
        <v>45</v>
      </c>
      <c r="E582" s="6">
        <v>22.86</v>
      </c>
      <c r="F582" s="6"/>
      <c r="G582" s="5" t="s">
        <v>114</v>
      </c>
      <c r="H582" s="5" t="s">
        <v>32</v>
      </c>
      <c r="I582" s="5"/>
      <c r="J582" s="5"/>
      <c r="K582" s="5" t="s">
        <v>448</v>
      </c>
      <c r="L582" s="6">
        <v>155448</v>
      </c>
      <c r="M582" s="6">
        <v>155448</v>
      </c>
      <c r="N582" s="5">
        <v>2021.07</v>
      </c>
      <c r="O582" s="5" t="s">
        <v>75</v>
      </c>
      <c r="P582" s="5" t="s">
        <v>76</v>
      </c>
      <c r="Q582" s="5">
        <v>13269819378</v>
      </c>
      <c r="R582" s="5" t="s">
        <v>77</v>
      </c>
      <c r="S582" s="5" t="s">
        <v>78</v>
      </c>
      <c r="T582" s="5"/>
    </row>
    <row r="583" spans="1:20" ht="36">
      <c r="A583" s="8"/>
      <c r="B583" s="5" t="s">
        <v>565</v>
      </c>
      <c r="C583" s="5" t="s">
        <v>767</v>
      </c>
      <c r="D583" s="5" t="s">
        <v>45</v>
      </c>
      <c r="E583" s="6">
        <v>8.36</v>
      </c>
      <c r="F583" s="6"/>
      <c r="G583" s="5" t="s">
        <v>114</v>
      </c>
      <c r="H583" s="5" t="s">
        <v>32</v>
      </c>
      <c r="I583" s="5"/>
      <c r="J583" s="5"/>
      <c r="K583" s="5" t="s">
        <v>448</v>
      </c>
      <c r="L583" s="6">
        <v>55594</v>
      </c>
      <c r="M583" s="6">
        <v>55594</v>
      </c>
      <c r="N583" s="5">
        <v>2021.07</v>
      </c>
      <c r="O583" s="5" t="s">
        <v>75</v>
      </c>
      <c r="P583" s="5" t="s">
        <v>76</v>
      </c>
      <c r="Q583" s="5">
        <v>13269819378</v>
      </c>
      <c r="R583" s="5" t="s">
        <v>77</v>
      </c>
      <c r="S583" s="5" t="s">
        <v>78</v>
      </c>
      <c r="T583" s="5"/>
    </row>
    <row r="584" spans="1:20" ht="36">
      <c r="A584" s="8"/>
      <c r="B584" s="5" t="s">
        <v>565</v>
      </c>
      <c r="C584" s="5" t="s">
        <v>768</v>
      </c>
      <c r="D584" s="5" t="s">
        <v>45</v>
      </c>
      <c r="E584" s="6">
        <v>0.51</v>
      </c>
      <c r="F584" s="6"/>
      <c r="G584" s="5" t="s">
        <v>114</v>
      </c>
      <c r="H584" s="5" t="s">
        <v>32</v>
      </c>
      <c r="I584" s="5"/>
      <c r="J584" s="5"/>
      <c r="K584" s="5" t="s">
        <v>448</v>
      </c>
      <c r="L584" s="6">
        <v>3391.5</v>
      </c>
      <c r="M584" s="6">
        <v>3391.5</v>
      </c>
      <c r="N584" s="5">
        <v>2021.07</v>
      </c>
      <c r="O584" s="5" t="s">
        <v>75</v>
      </c>
      <c r="P584" s="5" t="s">
        <v>76</v>
      </c>
      <c r="Q584" s="5">
        <v>13269819378</v>
      </c>
      <c r="R584" s="5" t="s">
        <v>77</v>
      </c>
      <c r="S584" s="5" t="s">
        <v>78</v>
      </c>
      <c r="T584" s="5"/>
    </row>
    <row r="585" spans="1:20" ht="36">
      <c r="A585" s="8"/>
      <c r="B585" s="5" t="s">
        <v>492</v>
      </c>
      <c r="C585" s="5" t="s">
        <v>769</v>
      </c>
      <c r="D585" s="5" t="s">
        <v>45</v>
      </c>
      <c r="E585" s="6">
        <v>4.8499999999999996</v>
      </c>
      <c r="F585" s="6"/>
      <c r="G585" s="5" t="s">
        <v>114</v>
      </c>
      <c r="H585" s="5" t="s">
        <v>32</v>
      </c>
      <c r="I585" s="5"/>
      <c r="J585" s="5"/>
      <c r="K585" s="5" t="s">
        <v>448</v>
      </c>
      <c r="L585" s="6">
        <v>32010</v>
      </c>
      <c r="M585" s="6">
        <v>32010</v>
      </c>
      <c r="N585" s="5">
        <v>2021.07</v>
      </c>
      <c r="O585" s="5" t="s">
        <v>75</v>
      </c>
      <c r="P585" s="5" t="s">
        <v>76</v>
      </c>
      <c r="Q585" s="5">
        <v>13269819378</v>
      </c>
      <c r="R585" s="5" t="s">
        <v>77</v>
      </c>
      <c r="S585" s="5" t="s">
        <v>78</v>
      </c>
      <c r="T585" s="5"/>
    </row>
    <row r="586" spans="1:20" ht="36">
      <c r="A586" s="8"/>
      <c r="B586" s="5" t="s">
        <v>492</v>
      </c>
      <c r="C586" s="5" t="s">
        <v>770</v>
      </c>
      <c r="D586" s="5" t="s">
        <v>45</v>
      </c>
      <c r="E586" s="6">
        <v>5.57</v>
      </c>
      <c r="F586" s="6"/>
      <c r="G586" s="5" t="s">
        <v>114</v>
      </c>
      <c r="H586" s="5" t="s">
        <v>32</v>
      </c>
      <c r="I586" s="5"/>
      <c r="J586" s="5"/>
      <c r="K586" s="5" t="s">
        <v>448</v>
      </c>
      <c r="L586" s="6">
        <v>36762</v>
      </c>
      <c r="M586" s="6">
        <v>36762</v>
      </c>
      <c r="N586" s="5">
        <v>2021.07</v>
      </c>
      <c r="O586" s="5" t="s">
        <v>75</v>
      </c>
      <c r="P586" s="5" t="s">
        <v>76</v>
      </c>
      <c r="Q586" s="5">
        <v>13269819378</v>
      </c>
      <c r="R586" s="5" t="s">
        <v>77</v>
      </c>
      <c r="S586" s="5" t="s">
        <v>78</v>
      </c>
      <c r="T586" s="5"/>
    </row>
    <row r="587" spans="1:20" ht="36">
      <c r="A587" s="8"/>
      <c r="B587" s="5" t="s">
        <v>492</v>
      </c>
      <c r="C587" s="5" t="s">
        <v>771</v>
      </c>
      <c r="D587" s="5" t="s">
        <v>45</v>
      </c>
      <c r="E587" s="6">
        <v>7.91</v>
      </c>
      <c r="F587" s="6"/>
      <c r="G587" s="5" t="s">
        <v>114</v>
      </c>
      <c r="H587" s="5" t="s">
        <v>32</v>
      </c>
      <c r="I587" s="5"/>
      <c r="J587" s="5"/>
      <c r="K587" s="5" t="s">
        <v>448</v>
      </c>
      <c r="L587" s="6">
        <v>52206</v>
      </c>
      <c r="M587" s="6">
        <v>52206</v>
      </c>
      <c r="N587" s="5">
        <v>2021.07</v>
      </c>
      <c r="O587" s="5" t="s">
        <v>75</v>
      </c>
      <c r="P587" s="5" t="s">
        <v>76</v>
      </c>
      <c r="Q587" s="5">
        <v>13269819378</v>
      </c>
      <c r="R587" s="5" t="s">
        <v>77</v>
      </c>
      <c r="S587" s="5" t="s">
        <v>78</v>
      </c>
      <c r="T587" s="5"/>
    </row>
    <row r="588" spans="1:20" ht="36">
      <c r="A588" s="8"/>
      <c r="B588" s="5" t="s">
        <v>565</v>
      </c>
      <c r="C588" s="5" t="s">
        <v>772</v>
      </c>
      <c r="D588" s="5" t="s">
        <v>494</v>
      </c>
      <c r="E588" s="6">
        <v>27</v>
      </c>
      <c r="F588" s="6">
        <v>3.6671939999999998</v>
      </c>
      <c r="G588" s="5" t="s">
        <v>114</v>
      </c>
      <c r="H588" s="5" t="s">
        <v>32</v>
      </c>
      <c r="I588" s="5"/>
      <c r="J588" s="5"/>
      <c r="K588" s="5" t="s">
        <v>773</v>
      </c>
      <c r="L588" s="6">
        <v>20250</v>
      </c>
      <c r="M588" s="6">
        <v>20250</v>
      </c>
      <c r="N588" s="5">
        <v>2021.07</v>
      </c>
      <c r="O588" s="5" t="s">
        <v>75</v>
      </c>
      <c r="P588" s="5" t="s">
        <v>76</v>
      </c>
      <c r="Q588" s="5">
        <v>13269819378</v>
      </c>
      <c r="R588" s="5" t="s">
        <v>77</v>
      </c>
      <c r="S588" s="5" t="s">
        <v>78</v>
      </c>
      <c r="T588" s="5"/>
    </row>
    <row r="589" spans="1:20" ht="36">
      <c r="A589" s="8"/>
      <c r="B589" s="5" t="s">
        <v>565</v>
      </c>
      <c r="C589" s="5" t="s">
        <v>774</v>
      </c>
      <c r="D589" s="5" t="s">
        <v>494</v>
      </c>
      <c r="E589" s="6">
        <v>9</v>
      </c>
      <c r="F589" s="6">
        <v>0.903582</v>
      </c>
      <c r="G589" s="5" t="s">
        <v>114</v>
      </c>
      <c r="H589" s="5" t="s">
        <v>32</v>
      </c>
      <c r="I589" s="5"/>
      <c r="J589" s="5"/>
      <c r="K589" s="5" t="s">
        <v>773</v>
      </c>
      <c r="L589" s="6">
        <v>5400</v>
      </c>
      <c r="M589" s="6">
        <v>5400</v>
      </c>
      <c r="N589" s="5">
        <v>2021.07</v>
      </c>
      <c r="O589" s="5" t="s">
        <v>75</v>
      </c>
      <c r="P589" s="5" t="s">
        <v>76</v>
      </c>
      <c r="Q589" s="5">
        <v>13269819378</v>
      </c>
      <c r="R589" s="5" t="s">
        <v>77</v>
      </c>
      <c r="S589" s="5" t="s">
        <v>78</v>
      </c>
      <c r="T589" s="5"/>
    </row>
    <row r="590" spans="1:20" ht="36">
      <c r="A590" s="8"/>
      <c r="B590" s="5" t="s">
        <v>492</v>
      </c>
      <c r="C590" s="5" t="s">
        <v>775</v>
      </c>
      <c r="D590" s="5" t="s">
        <v>494</v>
      </c>
      <c r="E590" s="6">
        <v>4</v>
      </c>
      <c r="F590" s="6">
        <v>0.49231200000000003</v>
      </c>
      <c r="G590" s="5" t="s">
        <v>114</v>
      </c>
      <c r="H590" s="5" t="s">
        <v>32</v>
      </c>
      <c r="I590" s="5"/>
      <c r="J590" s="5"/>
      <c r="K590" s="5" t="s">
        <v>773</v>
      </c>
      <c r="L590" s="6">
        <v>3300</v>
      </c>
      <c r="M590" s="6">
        <v>3300</v>
      </c>
      <c r="N590" s="5">
        <v>2021.07</v>
      </c>
      <c r="O590" s="5" t="s">
        <v>75</v>
      </c>
      <c r="P590" s="5" t="s">
        <v>76</v>
      </c>
      <c r="Q590" s="5">
        <v>13269819378</v>
      </c>
      <c r="R590" s="5" t="s">
        <v>77</v>
      </c>
      <c r="S590" s="5" t="s">
        <v>78</v>
      </c>
      <c r="T590" s="5"/>
    </row>
    <row r="591" spans="1:20" ht="36">
      <c r="A591" s="8"/>
      <c r="B591" s="5" t="s">
        <v>492</v>
      </c>
      <c r="C591" s="5" t="s">
        <v>776</v>
      </c>
      <c r="D591" s="5" t="s">
        <v>494</v>
      </c>
      <c r="E591" s="6">
        <v>4</v>
      </c>
      <c r="F591" s="6">
        <v>4.1992799999999999</v>
      </c>
      <c r="G591" s="5" t="s">
        <v>114</v>
      </c>
      <c r="H591" s="5" t="s">
        <v>32</v>
      </c>
      <c r="I591" s="5"/>
      <c r="J591" s="5"/>
      <c r="K591" s="5" t="s">
        <v>773</v>
      </c>
      <c r="L591" s="6">
        <v>13600</v>
      </c>
      <c r="M591" s="6">
        <v>13600</v>
      </c>
      <c r="N591" s="5">
        <v>2021.07</v>
      </c>
      <c r="O591" s="5" t="s">
        <v>75</v>
      </c>
      <c r="P591" s="5" t="s">
        <v>76</v>
      </c>
      <c r="Q591" s="5">
        <v>13269819378</v>
      </c>
      <c r="R591" s="5" t="s">
        <v>77</v>
      </c>
      <c r="S591" s="5" t="s">
        <v>78</v>
      </c>
      <c r="T591" s="5"/>
    </row>
    <row r="592" spans="1:20" ht="36">
      <c r="A592" s="8"/>
      <c r="B592" s="5" t="s">
        <v>588</v>
      </c>
      <c r="C592" s="5" t="s">
        <v>777</v>
      </c>
      <c r="D592" s="5" t="s">
        <v>494</v>
      </c>
      <c r="E592" s="6">
        <v>34</v>
      </c>
      <c r="F592" s="6">
        <v>3.0844800000000001</v>
      </c>
      <c r="G592" s="5" t="s">
        <v>114</v>
      </c>
      <c r="H592" s="5" t="s">
        <v>32</v>
      </c>
      <c r="I592" s="5"/>
      <c r="J592" s="5"/>
      <c r="K592" s="5" t="s">
        <v>773</v>
      </c>
      <c r="L592" s="6">
        <v>24208</v>
      </c>
      <c r="M592" s="6">
        <v>24208</v>
      </c>
      <c r="N592" s="5">
        <v>2021.07</v>
      </c>
      <c r="O592" s="5" t="s">
        <v>75</v>
      </c>
      <c r="P592" s="5" t="s">
        <v>76</v>
      </c>
      <c r="Q592" s="5">
        <v>13269819378</v>
      </c>
      <c r="R592" s="5" t="s">
        <v>77</v>
      </c>
      <c r="S592" s="5" t="s">
        <v>78</v>
      </c>
      <c r="T592" s="5"/>
    </row>
    <row r="593" spans="1:20" ht="36">
      <c r="A593" s="8"/>
      <c r="B593" s="5" t="s">
        <v>486</v>
      </c>
      <c r="C593" s="5" t="s">
        <v>778</v>
      </c>
      <c r="D593" s="5" t="s">
        <v>30</v>
      </c>
      <c r="E593" s="6">
        <v>100</v>
      </c>
      <c r="F593" s="6">
        <v>1.413</v>
      </c>
      <c r="G593" s="5" t="s">
        <v>114</v>
      </c>
      <c r="H593" s="5" t="s">
        <v>32</v>
      </c>
      <c r="I593" s="5"/>
      <c r="J593" s="5"/>
      <c r="K593" s="5" t="s">
        <v>773</v>
      </c>
      <c r="L593" s="6">
        <v>12300</v>
      </c>
      <c r="M593" s="6">
        <v>12300</v>
      </c>
      <c r="N593" s="5">
        <v>2021.07</v>
      </c>
      <c r="O593" s="5" t="s">
        <v>75</v>
      </c>
      <c r="P593" s="5" t="s">
        <v>76</v>
      </c>
      <c r="Q593" s="5">
        <v>13269819378</v>
      </c>
      <c r="R593" s="5" t="s">
        <v>77</v>
      </c>
      <c r="S593" s="5" t="s">
        <v>78</v>
      </c>
      <c r="T593" s="5"/>
    </row>
    <row r="594" spans="1:20" ht="36">
      <c r="A594" s="8"/>
      <c r="B594" s="5" t="s">
        <v>486</v>
      </c>
      <c r="C594" s="5" t="s">
        <v>779</v>
      </c>
      <c r="D594" s="5" t="s">
        <v>30</v>
      </c>
      <c r="E594" s="6">
        <v>10</v>
      </c>
      <c r="F594" s="6">
        <v>0.157</v>
      </c>
      <c r="G594" s="5" t="s">
        <v>114</v>
      </c>
      <c r="H594" s="5" t="s">
        <v>32</v>
      </c>
      <c r="I594" s="5"/>
      <c r="J594" s="5"/>
      <c r="K594" s="5" t="s">
        <v>773</v>
      </c>
      <c r="L594" s="6">
        <v>2100</v>
      </c>
      <c r="M594" s="6">
        <v>2100</v>
      </c>
      <c r="N594" s="5">
        <v>2021.07</v>
      </c>
      <c r="O594" s="5" t="s">
        <v>75</v>
      </c>
      <c r="P594" s="5" t="s">
        <v>76</v>
      </c>
      <c r="Q594" s="5">
        <v>13269819378</v>
      </c>
      <c r="R594" s="5" t="s">
        <v>77</v>
      </c>
      <c r="S594" s="5" t="s">
        <v>78</v>
      </c>
      <c r="T594" s="5"/>
    </row>
    <row r="595" spans="1:20" ht="36">
      <c r="A595" s="8"/>
      <c r="B595" s="5" t="s">
        <v>486</v>
      </c>
      <c r="C595" s="5" t="s">
        <v>780</v>
      </c>
      <c r="D595" s="5" t="s">
        <v>30</v>
      </c>
      <c r="E595" s="6">
        <v>34</v>
      </c>
      <c r="F595" s="6">
        <v>6.0052500000000002</v>
      </c>
      <c r="G595" s="5" t="s">
        <v>114</v>
      </c>
      <c r="H595" s="5" t="s">
        <v>32</v>
      </c>
      <c r="I595" s="5"/>
      <c r="J595" s="5"/>
      <c r="K595" s="5" t="s">
        <v>773</v>
      </c>
      <c r="L595" s="6">
        <v>42840</v>
      </c>
      <c r="M595" s="6">
        <v>42840</v>
      </c>
      <c r="N595" s="5">
        <v>2021.07</v>
      </c>
      <c r="O595" s="5" t="s">
        <v>75</v>
      </c>
      <c r="P595" s="5" t="s">
        <v>76</v>
      </c>
      <c r="Q595" s="5">
        <v>13269819378</v>
      </c>
      <c r="R595" s="5" t="s">
        <v>77</v>
      </c>
      <c r="S595" s="5" t="s">
        <v>78</v>
      </c>
      <c r="T595" s="5"/>
    </row>
    <row r="596" spans="1:20" ht="36">
      <c r="A596" s="8"/>
      <c r="B596" s="5" t="s">
        <v>486</v>
      </c>
      <c r="C596" s="5" t="s">
        <v>781</v>
      </c>
      <c r="D596" s="5" t="s">
        <v>30</v>
      </c>
      <c r="E596" s="6">
        <v>2</v>
      </c>
      <c r="F596" s="6">
        <v>2.512</v>
      </c>
      <c r="G596" s="5" t="s">
        <v>114</v>
      </c>
      <c r="H596" s="5" t="s">
        <v>32</v>
      </c>
      <c r="I596" s="5"/>
      <c r="J596" s="5"/>
      <c r="K596" s="5" t="s">
        <v>773</v>
      </c>
      <c r="L596" s="6">
        <v>2348.36</v>
      </c>
      <c r="M596" s="6">
        <v>2348.36</v>
      </c>
      <c r="N596" s="5">
        <v>2021.07</v>
      </c>
      <c r="O596" s="5" t="s">
        <v>75</v>
      </c>
      <c r="P596" s="5" t="s">
        <v>76</v>
      </c>
      <c r="Q596" s="5">
        <v>13269819378</v>
      </c>
      <c r="R596" s="5" t="s">
        <v>77</v>
      </c>
      <c r="S596" s="5" t="s">
        <v>78</v>
      </c>
      <c r="T596" s="5"/>
    </row>
    <row r="597" spans="1:20" ht="39.6">
      <c r="A597" s="8"/>
      <c r="B597" s="9" t="s">
        <v>782</v>
      </c>
      <c r="C597" s="9" t="s">
        <v>783</v>
      </c>
      <c r="D597" s="9" t="s">
        <v>45</v>
      </c>
      <c r="E597" s="9">
        <v>20.9</v>
      </c>
      <c r="F597" s="9">
        <v>20.9</v>
      </c>
      <c r="G597" s="5" t="s">
        <v>31</v>
      </c>
      <c r="H597" s="5" t="s">
        <v>32</v>
      </c>
      <c r="I597" s="42" t="s">
        <v>55</v>
      </c>
      <c r="J597" s="38" t="s">
        <v>55</v>
      </c>
      <c r="K597" s="5" t="s">
        <v>784</v>
      </c>
      <c r="L597" s="43">
        <v>80455.75</v>
      </c>
      <c r="M597" s="44">
        <v>24136.73</v>
      </c>
      <c r="N597" s="45">
        <v>43797</v>
      </c>
      <c r="O597" s="42" t="s">
        <v>92</v>
      </c>
      <c r="P597" s="42" t="s">
        <v>93</v>
      </c>
      <c r="Q597" s="47">
        <v>15076764689</v>
      </c>
      <c r="R597" s="42" t="s">
        <v>94</v>
      </c>
      <c r="S597" s="5" t="s">
        <v>95</v>
      </c>
      <c r="T597" s="47"/>
    </row>
    <row r="598" spans="1:20" ht="39.6">
      <c r="A598" s="8"/>
      <c r="B598" s="9" t="s">
        <v>782</v>
      </c>
      <c r="C598" s="17" t="s">
        <v>785</v>
      </c>
      <c r="D598" s="17" t="s">
        <v>45</v>
      </c>
      <c r="E598" s="9">
        <v>29.24</v>
      </c>
      <c r="F598" s="9">
        <v>29.24</v>
      </c>
      <c r="G598" s="5" t="s">
        <v>31</v>
      </c>
      <c r="H598" s="5" t="s">
        <v>32</v>
      </c>
      <c r="I598" s="42" t="s">
        <v>55</v>
      </c>
      <c r="J598" s="38" t="s">
        <v>55</v>
      </c>
      <c r="K598" s="43" t="s">
        <v>784</v>
      </c>
      <c r="L598" s="43">
        <v>112561.06</v>
      </c>
      <c r="M598" s="44">
        <v>33768.32</v>
      </c>
      <c r="N598" s="46">
        <v>43909</v>
      </c>
      <c r="O598" s="42" t="s">
        <v>92</v>
      </c>
      <c r="P598" s="42" t="s">
        <v>93</v>
      </c>
      <c r="Q598" s="47">
        <v>15076764689</v>
      </c>
      <c r="R598" s="42" t="s">
        <v>94</v>
      </c>
      <c r="S598" s="5" t="s">
        <v>95</v>
      </c>
      <c r="T598" s="47"/>
    </row>
    <row r="599" spans="1:20" ht="39.6">
      <c r="A599" s="8"/>
      <c r="B599" s="9" t="s">
        <v>782</v>
      </c>
      <c r="C599" s="17"/>
      <c r="D599" s="17" t="s">
        <v>45</v>
      </c>
      <c r="E599" s="9">
        <v>39.479999999999997</v>
      </c>
      <c r="F599" s="9">
        <v>39.479999999999997</v>
      </c>
      <c r="G599" s="5" t="s">
        <v>31</v>
      </c>
      <c r="H599" s="5" t="s">
        <v>32</v>
      </c>
      <c r="I599" s="42" t="s">
        <v>55</v>
      </c>
      <c r="J599" s="38" t="s">
        <v>55</v>
      </c>
      <c r="K599" s="43" t="s">
        <v>786</v>
      </c>
      <c r="L599" s="43">
        <v>164174.26</v>
      </c>
      <c r="M599" s="44">
        <v>49252.28</v>
      </c>
      <c r="N599" s="46">
        <v>43915</v>
      </c>
      <c r="O599" s="42" t="s">
        <v>92</v>
      </c>
      <c r="P599" s="42" t="s">
        <v>93</v>
      </c>
      <c r="Q599" s="47">
        <v>15076764689</v>
      </c>
      <c r="R599" s="42" t="s">
        <v>94</v>
      </c>
      <c r="S599" s="5" t="s">
        <v>95</v>
      </c>
      <c r="T599" s="47"/>
    </row>
    <row r="600" spans="1:20" ht="39.6">
      <c r="A600" s="8"/>
      <c r="B600" s="9" t="s">
        <v>782</v>
      </c>
      <c r="C600" s="17" t="s">
        <v>787</v>
      </c>
      <c r="D600" s="17" t="s">
        <v>45</v>
      </c>
      <c r="E600" s="17">
        <v>12.67</v>
      </c>
      <c r="F600" s="6">
        <v>12.67</v>
      </c>
      <c r="G600" s="5" t="s">
        <v>31</v>
      </c>
      <c r="H600" s="5" t="s">
        <v>32</v>
      </c>
      <c r="I600" s="42" t="s">
        <v>55</v>
      </c>
      <c r="J600" s="38" t="s">
        <v>55</v>
      </c>
      <c r="K600" s="4" t="s">
        <v>784</v>
      </c>
      <c r="L600" s="43">
        <v>51801.24</v>
      </c>
      <c r="M600" s="44">
        <v>15540.37</v>
      </c>
      <c r="N600" s="46">
        <v>44096</v>
      </c>
      <c r="O600" s="42" t="s">
        <v>92</v>
      </c>
      <c r="P600" s="42" t="s">
        <v>93</v>
      </c>
      <c r="Q600" s="47">
        <v>15076764689</v>
      </c>
      <c r="R600" s="42" t="s">
        <v>94</v>
      </c>
      <c r="S600" s="5" t="s">
        <v>95</v>
      </c>
      <c r="T600" s="47"/>
    </row>
    <row r="601" spans="1:20" ht="39.6">
      <c r="A601" s="8"/>
      <c r="B601" s="9" t="s">
        <v>486</v>
      </c>
      <c r="C601" s="9" t="s">
        <v>788</v>
      </c>
      <c r="D601" s="9" t="s">
        <v>30</v>
      </c>
      <c r="E601" s="9">
        <v>30</v>
      </c>
      <c r="F601" s="6">
        <v>8.5</v>
      </c>
      <c r="G601" s="5" t="s">
        <v>31</v>
      </c>
      <c r="H601" s="5" t="s">
        <v>32</v>
      </c>
      <c r="I601" s="42" t="s">
        <v>55</v>
      </c>
      <c r="J601" s="38" t="s">
        <v>55</v>
      </c>
      <c r="K601" s="4" t="s">
        <v>789</v>
      </c>
      <c r="L601" s="24">
        <v>43815.93</v>
      </c>
      <c r="M601" s="44">
        <v>13144.78</v>
      </c>
      <c r="N601" s="33" t="s">
        <v>790</v>
      </c>
      <c r="O601" s="42" t="s">
        <v>92</v>
      </c>
      <c r="P601" s="42" t="s">
        <v>93</v>
      </c>
      <c r="Q601" s="47">
        <v>15076764689</v>
      </c>
      <c r="R601" s="42" t="s">
        <v>94</v>
      </c>
      <c r="S601" s="5" t="s">
        <v>95</v>
      </c>
      <c r="T601" s="47"/>
    </row>
    <row r="602" spans="1:20" ht="39.6">
      <c r="A602" s="8"/>
      <c r="B602" s="9" t="s">
        <v>565</v>
      </c>
      <c r="C602" s="9" t="s">
        <v>791</v>
      </c>
      <c r="D602" s="9" t="s">
        <v>494</v>
      </c>
      <c r="E602" s="39">
        <v>156</v>
      </c>
      <c r="F602" s="6">
        <v>10.4832</v>
      </c>
      <c r="G602" s="5" t="s">
        <v>31</v>
      </c>
      <c r="H602" s="5" t="s">
        <v>32</v>
      </c>
      <c r="I602" s="42" t="s">
        <v>55</v>
      </c>
      <c r="J602" s="38" t="s">
        <v>55</v>
      </c>
      <c r="K602" s="4" t="s">
        <v>789</v>
      </c>
      <c r="L602" s="24">
        <v>48573.98</v>
      </c>
      <c r="M602" s="44">
        <v>14572.19</v>
      </c>
      <c r="N602" s="33" t="s">
        <v>790</v>
      </c>
      <c r="O602" s="42" t="s">
        <v>92</v>
      </c>
      <c r="P602" s="42" t="s">
        <v>93</v>
      </c>
      <c r="Q602" s="47">
        <v>15076764689</v>
      </c>
      <c r="R602" s="42" t="s">
        <v>94</v>
      </c>
      <c r="S602" s="5" t="s">
        <v>95</v>
      </c>
      <c r="T602" s="47"/>
    </row>
    <row r="603" spans="1:20" ht="39.6">
      <c r="A603" s="8"/>
      <c r="B603" s="9" t="s">
        <v>565</v>
      </c>
      <c r="C603" s="9" t="s">
        <v>792</v>
      </c>
      <c r="D603" s="9" t="s">
        <v>494</v>
      </c>
      <c r="E603" s="39">
        <v>96</v>
      </c>
      <c r="F603" s="6">
        <v>9.6768000000000001</v>
      </c>
      <c r="G603" s="5" t="s">
        <v>31</v>
      </c>
      <c r="H603" s="5" t="s">
        <v>32</v>
      </c>
      <c r="I603" s="42" t="s">
        <v>55</v>
      </c>
      <c r="J603" s="38" t="s">
        <v>55</v>
      </c>
      <c r="K603" s="4" t="s">
        <v>789</v>
      </c>
      <c r="L603" s="24">
        <v>50404.25</v>
      </c>
      <c r="M603" s="44">
        <v>15121.27</v>
      </c>
      <c r="N603" s="33" t="s">
        <v>790</v>
      </c>
      <c r="O603" s="42" t="s">
        <v>92</v>
      </c>
      <c r="P603" s="42" t="s">
        <v>93</v>
      </c>
      <c r="Q603" s="47">
        <v>15076764689</v>
      </c>
      <c r="R603" s="42" t="s">
        <v>94</v>
      </c>
      <c r="S603" s="5" t="s">
        <v>95</v>
      </c>
      <c r="T603" s="47"/>
    </row>
    <row r="604" spans="1:20" ht="39.6">
      <c r="A604" s="8"/>
      <c r="B604" s="9" t="s">
        <v>565</v>
      </c>
      <c r="C604" s="9" t="s">
        <v>793</v>
      </c>
      <c r="D604" s="9" t="s">
        <v>494</v>
      </c>
      <c r="E604" s="39">
        <v>30</v>
      </c>
      <c r="F604" s="6">
        <v>1.296</v>
      </c>
      <c r="G604" s="5" t="s">
        <v>31</v>
      </c>
      <c r="H604" s="5" t="s">
        <v>32</v>
      </c>
      <c r="I604" s="42" t="s">
        <v>55</v>
      </c>
      <c r="J604" s="38" t="s">
        <v>55</v>
      </c>
      <c r="K604" s="4" t="s">
        <v>789</v>
      </c>
      <c r="L604" s="24">
        <v>6300</v>
      </c>
      <c r="M604" s="44">
        <v>1890</v>
      </c>
      <c r="N604" s="33" t="s">
        <v>790</v>
      </c>
      <c r="O604" s="42" t="s">
        <v>92</v>
      </c>
      <c r="P604" s="42" t="s">
        <v>93</v>
      </c>
      <c r="Q604" s="47">
        <v>15076764689</v>
      </c>
      <c r="R604" s="42" t="s">
        <v>94</v>
      </c>
      <c r="S604" s="5" t="s">
        <v>95</v>
      </c>
      <c r="T604" s="47"/>
    </row>
    <row r="605" spans="1:20" ht="39.6">
      <c r="A605" s="8"/>
      <c r="B605" s="9" t="s">
        <v>565</v>
      </c>
      <c r="C605" s="9" t="s">
        <v>794</v>
      </c>
      <c r="D605" s="9" t="s">
        <v>494</v>
      </c>
      <c r="E605" s="39">
        <v>100</v>
      </c>
      <c r="F605" s="6">
        <v>6.72</v>
      </c>
      <c r="G605" s="5" t="s">
        <v>31</v>
      </c>
      <c r="H605" s="5" t="s">
        <v>32</v>
      </c>
      <c r="I605" s="42" t="s">
        <v>55</v>
      </c>
      <c r="J605" s="38" t="s">
        <v>55</v>
      </c>
      <c r="K605" s="4" t="s">
        <v>789</v>
      </c>
      <c r="L605" s="24">
        <v>31137.17</v>
      </c>
      <c r="M605" s="44">
        <v>9341.15</v>
      </c>
      <c r="N605" s="33" t="s">
        <v>790</v>
      </c>
      <c r="O605" s="42" t="s">
        <v>92</v>
      </c>
      <c r="P605" s="42" t="s">
        <v>93</v>
      </c>
      <c r="Q605" s="47">
        <v>15076764689</v>
      </c>
      <c r="R605" s="42" t="s">
        <v>94</v>
      </c>
      <c r="S605" s="5" t="s">
        <v>95</v>
      </c>
      <c r="T605" s="47"/>
    </row>
    <row r="606" spans="1:20" ht="39.6">
      <c r="A606" s="8"/>
      <c r="B606" s="9" t="s">
        <v>694</v>
      </c>
      <c r="C606" s="9" t="s">
        <v>795</v>
      </c>
      <c r="D606" s="9" t="s">
        <v>494</v>
      </c>
      <c r="E606" s="9">
        <v>80</v>
      </c>
      <c r="F606" s="6"/>
      <c r="G606" s="5" t="s">
        <v>31</v>
      </c>
      <c r="H606" s="5" t="s">
        <v>32</v>
      </c>
      <c r="I606" s="42" t="s">
        <v>55</v>
      </c>
      <c r="J606" s="38" t="s">
        <v>55</v>
      </c>
      <c r="K606" s="4" t="s">
        <v>789</v>
      </c>
      <c r="L606" s="24">
        <v>16894.16</v>
      </c>
      <c r="M606" s="44">
        <v>5068.25</v>
      </c>
      <c r="N606" s="33" t="s">
        <v>790</v>
      </c>
      <c r="O606" s="42" t="s">
        <v>92</v>
      </c>
      <c r="P606" s="42" t="s">
        <v>93</v>
      </c>
      <c r="Q606" s="47">
        <v>15076764689</v>
      </c>
      <c r="R606" s="42" t="s">
        <v>94</v>
      </c>
      <c r="S606" s="5" t="s">
        <v>95</v>
      </c>
      <c r="T606" s="47"/>
    </row>
    <row r="607" spans="1:20" ht="39.6">
      <c r="A607" s="8"/>
      <c r="B607" s="9" t="s">
        <v>565</v>
      </c>
      <c r="C607" s="9" t="s">
        <v>796</v>
      </c>
      <c r="D607" s="9" t="s">
        <v>494</v>
      </c>
      <c r="E607" s="39">
        <v>150</v>
      </c>
      <c r="F607" s="6">
        <v>27.675000000000001</v>
      </c>
      <c r="G607" s="5" t="s">
        <v>31</v>
      </c>
      <c r="H607" s="5" t="s">
        <v>32</v>
      </c>
      <c r="I607" s="42" t="s">
        <v>55</v>
      </c>
      <c r="J607" s="38" t="s">
        <v>55</v>
      </c>
      <c r="K607" s="4" t="s">
        <v>789</v>
      </c>
      <c r="L607" s="24">
        <v>116494.25</v>
      </c>
      <c r="M607" s="44">
        <v>34948.269999999997</v>
      </c>
      <c r="N607" s="33" t="s">
        <v>797</v>
      </c>
      <c r="O607" s="42" t="s">
        <v>92</v>
      </c>
      <c r="P607" s="42" t="s">
        <v>93</v>
      </c>
      <c r="Q607" s="47">
        <v>15076764689</v>
      </c>
      <c r="R607" s="42" t="s">
        <v>94</v>
      </c>
      <c r="S607" s="5" t="s">
        <v>95</v>
      </c>
      <c r="T607" s="47"/>
    </row>
    <row r="608" spans="1:20" ht="39.6">
      <c r="A608" s="8"/>
      <c r="B608" s="9" t="s">
        <v>492</v>
      </c>
      <c r="C608" s="9" t="s">
        <v>798</v>
      </c>
      <c r="D608" s="9" t="s">
        <v>494</v>
      </c>
      <c r="E608" s="39">
        <v>153</v>
      </c>
      <c r="F608" s="6">
        <v>38.418300000000002</v>
      </c>
      <c r="G608" s="5" t="s">
        <v>31</v>
      </c>
      <c r="H608" s="5" t="s">
        <v>32</v>
      </c>
      <c r="I608" s="42" t="s">
        <v>55</v>
      </c>
      <c r="J608" s="38" t="s">
        <v>55</v>
      </c>
      <c r="K608" s="4" t="s">
        <v>789</v>
      </c>
      <c r="L608" s="24">
        <v>192291.21</v>
      </c>
      <c r="M608" s="44">
        <v>57687.360000000001</v>
      </c>
      <c r="N608" s="33" t="s">
        <v>797</v>
      </c>
      <c r="O608" s="42" t="s">
        <v>92</v>
      </c>
      <c r="P608" s="42" t="s">
        <v>93</v>
      </c>
      <c r="Q608" s="47">
        <v>15076764689</v>
      </c>
      <c r="R608" s="42" t="s">
        <v>94</v>
      </c>
      <c r="S608" s="5" t="s">
        <v>95</v>
      </c>
      <c r="T608" s="47"/>
    </row>
    <row r="609" spans="1:20" ht="39.6">
      <c r="A609" s="8"/>
      <c r="B609" s="9" t="s">
        <v>492</v>
      </c>
      <c r="C609" s="9" t="s">
        <v>799</v>
      </c>
      <c r="D609" s="9" t="s">
        <v>494</v>
      </c>
      <c r="E609" s="39">
        <v>225</v>
      </c>
      <c r="F609" s="6">
        <v>102.87</v>
      </c>
      <c r="G609" s="5" t="s">
        <v>31</v>
      </c>
      <c r="H609" s="5" t="s">
        <v>32</v>
      </c>
      <c r="I609" s="42" t="s">
        <v>55</v>
      </c>
      <c r="J609" s="38" t="s">
        <v>55</v>
      </c>
      <c r="K609" s="4" t="s">
        <v>789</v>
      </c>
      <c r="L609" s="24">
        <v>574434.96</v>
      </c>
      <c r="M609" s="44">
        <v>172330.49</v>
      </c>
      <c r="N609" s="33" t="s">
        <v>797</v>
      </c>
      <c r="O609" s="42" t="s">
        <v>92</v>
      </c>
      <c r="P609" s="42" t="s">
        <v>93</v>
      </c>
      <c r="Q609" s="47">
        <v>15076764689</v>
      </c>
      <c r="R609" s="42" t="s">
        <v>94</v>
      </c>
      <c r="S609" s="5" t="s">
        <v>95</v>
      </c>
      <c r="T609" s="47"/>
    </row>
    <row r="610" spans="1:20" ht="39.6">
      <c r="A610" s="8"/>
      <c r="B610" s="9" t="s">
        <v>565</v>
      </c>
      <c r="C610" s="9" t="s">
        <v>800</v>
      </c>
      <c r="D610" s="9" t="s">
        <v>494</v>
      </c>
      <c r="E610" s="9">
        <v>14</v>
      </c>
      <c r="F610" s="6">
        <v>4.4268000000000001</v>
      </c>
      <c r="G610" s="5" t="s">
        <v>31</v>
      </c>
      <c r="H610" s="5" t="s">
        <v>32</v>
      </c>
      <c r="I610" s="42" t="s">
        <v>55</v>
      </c>
      <c r="J610" s="38" t="s">
        <v>55</v>
      </c>
      <c r="K610" s="4" t="s">
        <v>789</v>
      </c>
      <c r="L610" s="24">
        <v>20155.79</v>
      </c>
      <c r="M610" s="44">
        <v>6046.74</v>
      </c>
      <c r="N610" s="33" t="s">
        <v>797</v>
      </c>
      <c r="O610" s="42" t="s">
        <v>92</v>
      </c>
      <c r="P610" s="42" t="s">
        <v>93</v>
      </c>
      <c r="Q610" s="47">
        <v>15076764689</v>
      </c>
      <c r="R610" s="42" t="s">
        <v>94</v>
      </c>
      <c r="S610" s="5" t="s">
        <v>95</v>
      </c>
      <c r="T610" s="47"/>
    </row>
    <row r="611" spans="1:20" ht="39.6">
      <c r="A611" s="8"/>
      <c r="B611" s="9" t="s">
        <v>565</v>
      </c>
      <c r="C611" s="9" t="s">
        <v>796</v>
      </c>
      <c r="D611" s="9" t="s">
        <v>494</v>
      </c>
      <c r="E611" s="39">
        <v>192</v>
      </c>
      <c r="F611" s="6">
        <v>35.423999999999999</v>
      </c>
      <c r="G611" s="5" t="s">
        <v>31</v>
      </c>
      <c r="H611" s="5" t="s">
        <v>32</v>
      </c>
      <c r="I611" s="42" t="s">
        <v>55</v>
      </c>
      <c r="J611" s="38" t="s">
        <v>55</v>
      </c>
      <c r="K611" s="4" t="s">
        <v>789</v>
      </c>
      <c r="L611" s="24">
        <v>158017.70000000001</v>
      </c>
      <c r="M611" s="44">
        <v>47405.31</v>
      </c>
      <c r="N611" s="33" t="s">
        <v>797</v>
      </c>
      <c r="O611" s="42" t="s">
        <v>92</v>
      </c>
      <c r="P611" s="42" t="s">
        <v>93</v>
      </c>
      <c r="Q611" s="47">
        <v>15076764689</v>
      </c>
      <c r="R611" s="42" t="s">
        <v>94</v>
      </c>
      <c r="S611" s="5" t="s">
        <v>95</v>
      </c>
      <c r="T611" s="47"/>
    </row>
    <row r="612" spans="1:20" ht="39.6">
      <c r="A612" s="8"/>
      <c r="B612" s="9" t="s">
        <v>565</v>
      </c>
      <c r="C612" s="9" t="s">
        <v>801</v>
      </c>
      <c r="D612" s="9" t="s">
        <v>494</v>
      </c>
      <c r="E612" s="39">
        <v>48</v>
      </c>
      <c r="F612" s="6">
        <v>5.9039999999999999</v>
      </c>
      <c r="G612" s="5" t="s">
        <v>31</v>
      </c>
      <c r="H612" s="5" t="s">
        <v>32</v>
      </c>
      <c r="I612" s="42" t="s">
        <v>55</v>
      </c>
      <c r="J612" s="38" t="s">
        <v>55</v>
      </c>
      <c r="K612" s="4" t="s">
        <v>789</v>
      </c>
      <c r="L612" s="24">
        <v>27549.88</v>
      </c>
      <c r="M612" s="44">
        <v>8264.9599999999991</v>
      </c>
      <c r="N612" s="33" t="s">
        <v>797</v>
      </c>
      <c r="O612" s="42" t="s">
        <v>92</v>
      </c>
      <c r="P612" s="42" t="s">
        <v>93</v>
      </c>
      <c r="Q612" s="47">
        <v>15076764689</v>
      </c>
      <c r="R612" s="42" t="s">
        <v>94</v>
      </c>
      <c r="S612" s="5" t="s">
        <v>95</v>
      </c>
      <c r="T612" s="47"/>
    </row>
    <row r="613" spans="1:20" ht="39.6">
      <c r="A613" s="8"/>
      <c r="B613" s="9" t="s">
        <v>565</v>
      </c>
      <c r="C613" s="9" t="s">
        <v>798</v>
      </c>
      <c r="D613" s="9" t="s">
        <v>494</v>
      </c>
      <c r="E613" s="39">
        <v>9</v>
      </c>
      <c r="F613" s="6">
        <v>2.2599</v>
      </c>
      <c r="G613" s="5" t="s">
        <v>31</v>
      </c>
      <c r="H613" s="5" t="s">
        <v>32</v>
      </c>
      <c r="I613" s="42" t="s">
        <v>55</v>
      </c>
      <c r="J613" s="38" t="s">
        <v>55</v>
      </c>
      <c r="K613" s="4" t="s">
        <v>789</v>
      </c>
      <c r="L613" s="24">
        <v>10206.48</v>
      </c>
      <c r="M613" s="44">
        <v>3061.94</v>
      </c>
      <c r="N613" s="33" t="s">
        <v>797</v>
      </c>
      <c r="O613" s="42" t="s">
        <v>92</v>
      </c>
      <c r="P613" s="42" t="s">
        <v>93</v>
      </c>
      <c r="Q613" s="47">
        <v>15076764689</v>
      </c>
      <c r="R613" s="42" t="s">
        <v>94</v>
      </c>
      <c r="S613" s="5" t="s">
        <v>95</v>
      </c>
      <c r="T613" s="47"/>
    </row>
    <row r="614" spans="1:20" ht="39.6">
      <c r="A614" s="8"/>
      <c r="B614" s="9" t="s">
        <v>492</v>
      </c>
      <c r="C614" s="9" t="s">
        <v>802</v>
      </c>
      <c r="D614" s="9" t="s">
        <v>494</v>
      </c>
      <c r="E614" s="39">
        <v>24</v>
      </c>
      <c r="F614" s="6">
        <v>8.0351999999999997</v>
      </c>
      <c r="G614" s="5" t="s">
        <v>31</v>
      </c>
      <c r="H614" s="5" t="s">
        <v>32</v>
      </c>
      <c r="I614" s="42" t="s">
        <v>55</v>
      </c>
      <c r="J614" s="38" t="s">
        <v>55</v>
      </c>
      <c r="K614" s="4" t="s">
        <v>789</v>
      </c>
      <c r="L614" s="24">
        <v>42638.02</v>
      </c>
      <c r="M614" s="44">
        <v>12791.41</v>
      </c>
      <c r="N614" s="33" t="s">
        <v>797</v>
      </c>
      <c r="O614" s="42" t="s">
        <v>92</v>
      </c>
      <c r="P614" s="42" t="s">
        <v>93</v>
      </c>
      <c r="Q614" s="47">
        <v>15076764689</v>
      </c>
      <c r="R614" s="42" t="s">
        <v>94</v>
      </c>
      <c r="S614" s="5" t="s">
        <v>95</v>
      </c>
      <c r="T614" s="47"/>
    </row>
    <row r="615" spans="1:20" ht="39.6">
      <c r="A615" s="8"/>
      <c r="B615" s="9" t="s">
        <v>492</v>
      </c>
      <c r="C615" s="9" t="s">
        <v>803</v>
      </c>
      <c r="D615" s="9" t="s">
        <v>494</v>
      </c>
      <c r="E615" s="39">
        <v>120</v>
      </c>
      <c r="F615" s="6">
        <v>40.176000000000002</v>
      </c>
      <c r="G615" s="5" t="s">
        <v>31</v>
      </c>
      <c r="H615" s="5" t="s">
        <v>32</v>
      </c>
      <c r="I615" s="42" t="s">
        <v>55</v>
      </c>
      <c r="J615" s="38" t="s">
        <v>55</v>
      </c>
      <c r="K615" s="4" t="s">
        <v>789</v>
      </c>
      <c r="L615" s="24">
        <v>237158.23</v>
      </c>
      <c r="M615" s="44">
        <v>71147.47</v>
      </c>
      <c r="N615" s="33" t="s">
        <v>797</v>
      </c>
      <c r="O615" s="42" t="s">
        <v>92</v>
      </c>
      <c r="P615" s="42" t="s">
        <v>93</v>
      </c>
      <c r="Q615" s="47">
        <v>15076764689</v>
      </c>
      <c r="R615" s="42" t="s">
        <v>94</v>
      </c>
      <c r="S615" s="5" t="s">
        <v>95</v>
      </c>
      <c r="T615" s="47"/>
    </row>
    <row r="616" spans="1:20" ht="39.6">
      <c r="A616" s="8"/>
      <c r="B616" s="9" t="s">
        <v>492</v>
      </c>
      <c r="C616" s="9" t="s">
        <v>804</v>
      </c>
      <c r="D616" s="9" t="s">
        <v>494</v>
      </c>
      <c r="E616" s="39">
        <v>134</v>
      </c>
      <c r="F616" s="6">
        <v>286.9074</v>
      </c>
      <c r="G616" s="5" t="s">
        <v>31</v>
      </c>
      <c r="H616" s="5" t="s">
        <v>32</v>
      </c>
      <c r="I616" s="42" t="s">
        <v>55</v>
      </c>
      <c r="J616" s="38" t="s">
        <v>55</v>
      </c>
      <c r="K616" s="4" t="s">
        <v>789</v>
      </c>
      <c r="L616" s="24">
        <v>198620.02</v>
      </c>
      <c r="M616" s="44">
        <v>59586.01</v>
      </c>
      <c r="N616" s="33" t="s">
        <v>797</v>
      </c>
      <c r="O616" s="42" t="s">
        <v>92</v>
      </c>
      <c r="P616" s="42" t="s">
        <v>93</v>
      </c>
      <c r="Q616" s="47">
        <v>15076764689</v>
      </c>
      <c r="R616" s="42" t="s">
        <v>94</v>
      </c>
      <c r="S616" s="5" t="s">
        <v>95</v>
      </c>
      <c r="T616" s="47"/>
    </row>
    <row r="617" spans="1:20" ht="39.6">
      <c r="A617" s="8"/>
      <c r="B617" s="9" t="s">
        <v>565</v>
      </c>
      <c r="C617" s="9" t="s">
        <v>805</v>
      </c>
      <c r="D617" s="9" t="s">
        <v>494</v>
      </c>
      <c r="E617" s="40">
        <v>42</v>
      </c>
      <c r="F617" s="6">
        <v>10.332000000000001</v>
      </c>
      <c r="G617" s="5" t="s">
        <v>31</v>
      </c>
      <c r="H617" s="5" t="s">
        <v>32</v>
      </c>
      <c r="I617" s="42" t="s">
        <v>55</v>
      </c>
      <c r="J617" s="38" t="s">
        <v>55</v>
      </c>
      <c r="K617" s="4" t="s">
        <v>789</v>
      </c>
      <c r="L617" s="24">
        <v>46088.5</v>
      </c>
      <c r="M617" s="44">
        <v>13826.55</v>
      </c>
      <c r="N617" s="33" t="s">
        <v>797</v>
      </c>
      <c r="O617" s="42" t="s">
        <v>92</v>
      </c>
      <c r="P617" s="42" t="s">
        <v>93</v>
      </c>
      <c r="Q617" s="47">
        <v>15076764689</v>
      </c>
      <c r="R617" s="42" t="s">
        <v>94</v>
      </c>
      <c r="S617" s="5" t="s">
        <v>95</v>
      </c>
      <c r="T617" s="47"/>
    </row>
    <row r="618" spans="1:20" ht="39.6">
      <c r="A618" s="8"/>
      <c r="B618" s="9" t="s">
        <v>565</v>
      </c>
      <c r="C618" s="9" t="s">
        <v>806</v>
      </c>
      <c r="D618" s="9" t="s">
        <v>494</v>
      </c>
      <c r="E618" s="40">
        <v>100</v>
      </c>
      <c r="F618" s="6">
        <v>6.72</v>
      </c>
      <c r="G618" s="5" t="s">
        <v>31</v>
      </c>
      <c r="H618" s="5" t="s">
        <v>32</v>
      </c>
      <c r="I618" s="42" t="s">
        <v>55</v>
      </c>
      <c r="J618" s="38" t="s">
        <v>55</v>
      </c>
      <c r="K618" s="4" t="s">
        <v>789</v>
      </c>
      <c r="L618" s="24">
        <v>31858.41</v>
      </c>
      <c r="M618" s="44">
        <v>9557.52</v>
      </c>
      <c r="N618" s="33" t="s">
        <v>797</v>
      </c>
      <c r="O618" s="42" t="s">
        <v>92</v>
      </c>
      <c r="P618" s="42" t="s">
        <v>93</v>
      </c>
      <c r="Q618" s="47">
        <v>15076764689</v>
      </c>
      <c r="R618" s="42" t="s">
        <v>94</v>
      </c>
      <c r="S618" s="5" t="s">
        <v>95</v>
      </c>
      <c r="T618" s="47"/>
    </row>
    <row r="619" spans="1:20" ht="39.6">
      <c r="A619" s="8"/>
      <c r="B619" s="9" t="s">
        <v>565</v>
      </c>
      <c r="C619" s="9" t="s">
        <v>792</v>
      </c>
      <c r="D619" s="9" t="s">
        <v>494</v>
      </c>
      <c r="E619" s="9">
        <v>96</v>
      </c>
      <c r="F619" s="6">
        <v>9.6768000000000001</v>
      </c>
      <c r="G619" s="5" t="s">
        <v>31</v>
      </c>
      <c r="H619" s="5" t="s">
        <v>32</v>
      </c>
      <c r="I619" s="42" t="s">
        <v>55</v>
      </c>
      <c r="J619" s="38" t="s">
        <v>55</v>
      </c>
      <c r="K619" s="4" t="s">
        <v>807</v>
      </c>
      <c r="L619" s="24">
        <v>60182.65</v>
      </c>
      <c r="M619" s="44">
        <v>18054.8</v>
      </c>
      <c r="N619" s="9" t="s">
        <v>808</v>
      </c>
      <c r="O619" s="42" t="s">
        <v>92</v>
      </c>
      <c r="P619" s="42" t="s">
        <v>93</v>
      </c>
      <c r="Q619" s="47">
        <v>15076764689</v>
      </c>
      <c r="R619" s="42" t="s">
        <v>94</v>
      </c>
      <c r="S619" s="5" t="s">
        <v>95</v>
      </c>
      <c r="T619" s="47"/>
    </row>
    <row r="620" spans="1:20" ht="39.6">
      <c r="A620" s="8"/>
      <c r="B620" s="9" t="s">
        <v>565</v>
      </c>
      <c r="C620" s="9" t="s">
        <v>809</v>
      </c>
      <c r="D620" s="9" t="s">
        <v>494</v>
      </c>
      <c r="E620" s="9">
        <v>300</v>
      </c>
      <c r="F620" s="6">
        <v>13.5</v>
      </c>
      <c r="G620" s="5" t="s">
        <v>31</v>
      </c>
      <c r="H620" s="5" t="s">
        <v>32</v>
      </c>
      <c r="I620" s="42" t="s">
        <v>55</v>
      </c>
      <c r="J620" s="38" t="s">
        <v>55</v>
      </c>
      <c r="K620" s="4" t="s">
        <v>807</v>
      </c>
      <c r="L620" s="24">
        <v>74867.259999999995</v>
      </c>
      <c r="M620" s="44">
        <v>22460.18</v>
      </c>
      <c r="N620" s="9" t="s">
        <v>808</v>
      </c>
      <c r="O620" s="42" t="s">
        <v>92</v>
      </c>
      <c r="P620" s="42" t="s">
        <v>93</v>
      </c>
      <c r="Q620" s="47">
        <v>15076764689</v>
      </c>
      <c r="R620" s="42" t="s">
        <v>94</v>
      </c>
      <c r="S620" s="5" t="s">
        <v>95</v>
      </c>
      <c r="T620" s="47"/>
    </row>
    <row r="621" spans="1:20" ht="39.6">
      <c r="A621" s="8"/>
      <c r="B621" s="9" t="s">
        <v>492</v>
      </c>
      <c r="C621" s="9" t="s">
        <v>810</v>
      </c>
      <c r="D621" s="9" t="s">
        <v>494</v>
      </c>
      <c r="E621" s="9">
        <v>36</v>
      </c>
      <c r="F621" s="6">
        <v>7.2576000000000001</v>
      </c>
      <c r="G621" s="5" t="s">
        <v>31</v>
      </c>
      <c r="H621" s="5" t="s">
        <v>32</v>
      </c>
      <c r="I621" s="42" t="s">
        <v>55</v>
      </c>
      <c r="J621" s="38" t="s">
        <v>55</v>
      </c>
      <c r="K621" s="4" t="s">
        <v>807</v>
      </c>
      <c r="L621" s="24">
        <v>45716.81</v>
      </c>
      <c r="M621" s="44">
        <v>13715.04</v>
      </c>
      <c r="N621" s="9" t="s">
        <v>808</v>
      </c>
      <c r="O621" s="42" t="s">
        <v>92</v>
      </c>
      <c r="P621" s="42" t="s">
        <v>93</v>
      </c>
      <c r="Q621" s="47">
        <v>15076764689</v>
      </c>
      <c r="R621" s="42" t="s">
        <v>94</v>
      </c>
      <c r="S621" s="5" t="s">
        <v>95</v>
      </c>
      <c r="T621" s="47"/>
    </row>
    <row r="622" spans="1:20" ht="39.6">
      <c r="A622" s="8"/>
      <c r="B622" s="9" t="s">
        <v>486</v>
      </c>
      <c r="C622" s="9" t="s">
        <v>811</v>
      </c>
      <c r="D622" s="9" t="s">
        <v>30</v>
      </c>
      <c r="E622" s="9">
        <v>54</v>
      </c>
      <c r="F622" s="6">
        <v>10</v>
      </c>
      <c r="G622" s="5" t="s">
        <v>31</v>
      </c>
      <c r="H622" s="5" t="s">
        <v>32</v>
      </c>
      <c r="I622" s="42" t="s">
        <v>55</v>
      </c>
      <c r="J622" s="38" t="s">
        <v>55</v>
      </c>
      <c r="K622" s="4" t="s">
        <v>807</v>
      </c>
      <c r="L622" s="24">
        <v>111823.01</v>
      </c>
      <c r="M622" s="44">
        <v>33546.9</v>
      </c>
      <c r="N622" s="9" t="s">
        <v>808</v>
      </c>
      <c r="O622" s="42" t="s">
        <v>92</v>
      </c>
      <c r="P622" s="42" t="s">
        <v>93</v>
      </c>
      <c r="Q622" s="47">
        <v>15076764689</v>
      </c>
      <c r="R622" s="42" t="s">
        <v>94</v>
      </c>
      <c r="S622" s="5" t="s">
        <v>95</v>
      </c>
      <c r="T622" s="47"/>
    </row>
    <row r="623" spans="1:20" ht="39.6">
      <c r="A623" s="8"/>
      <c r="B623" s="9" t="s">
        <v>565</v>
      </c>
      <c r="C623" s="41" t="s">
        <v>812</v>
      </c>
      <c r="D623" s="9" t="s">
        <v>45</v>
      </c>
      <c r="E623" s="9">
        <v>62.29</v>
      </c>
      <c r="F623" s="6">
        <v>7.66167</v>
      </c>
      <c r="G623" s="5" t="s">
        <v>31</v>
      </c>
      <c r="H623" s="5" t="s">
        <v>32</v>
      </c>
      <c r="I623" s="42" t="s">
        <v>55</v>
      </c>
      <c r="J623" s="38" t="s">
        <v>55</v>
      </c>
      <c r="K623" s="4" t="s">
        <v>813</v>
      </c>
      <c r="L623" s="24">
        <v>336255.75</v>
      </c>
      <c r="M623" s="44">
        <v>100876.73</v>
      </c>
      <c r="N623" s="9" t="s">
        <v>814</v>
      </c>
      <c r="O623" s="42" t="s">
        <v>92</v>
      </c>
      <c r="P623" s="42" t="s">
        <v>93</v>
      </c>
      <c r="Q623" s="47">
        <v>15076764689</v>
      </c>
      <c r="R623" s="42" t="s">
        <v>94</v>
      </c>
      <c r="S623" s="5" t="s">
        <v>95</v>
      </c>
      <c r="T623" s="47"/>
    </row>
    <row r="624" spans="1:20">
      <c r="A624" s="8">
        <v>2</v>
      </c>
      <c r="B624" s="8" t="s">
        <v>815</v>
      </c>
      <c r="C624" s="5"/>
      <c r="D624" s="5"/>
      <c r="E624" s="6"/>
      <c r="F624" s="6"/>
      <c r="G624" s="5"/>
      <c r="H624" s="5"/>
      <c r="I624" s="5"/>
      <c r="J624" s="5"/>
      <c r="K624" s="5"/>
      <c r="L624" s="6"/>
      <c r="M624" s="6"/>
      <c r="N624" s="5"/>
      <c r="O624" s="5"/>
      <c r="P624" s="5"/>
      <c r="Q624" s="5"/>
      <c r="R624" s="5"/>
      <c r="S624" s="5"/>
      <c r="T624" s="5"/>
    </row>
    <row r="625" spans="1:20" ht="24">
      <c r="A625" s="8"/>
      <c r="B625" s="5" t="s">
        <v>815</v>
      </c>
      <c r="C625" s="5" t="s">
        <v>816</v>
      </c>
      <c r="D625" s="5" t="s">
        <v>45</v>
      </c>
      <c r="E625" s="6">
        <v>22.574999999999999</v>
      </c>
      <c r="F625" s="6"/>
      <c r="G625" s="5" t="s">
        <v>114</v>
      </c>
      <c r="H625" s="5" t="s">
        <v>41</v>
      </c>
      <c r="I625" s="5" t="s">
        <v>55</v>
      </c>
      <c r="J625" s="5" t="s">
        <v>213</v>
      </c>
      <c r="K625" s="5" t="s">
        <v>817</v>
      </c>
      <c r="L625" s="6">
        <v>79464</v>
      </c>
      <c r="M625" s="6">
        <v>23839.200000000001</v>
      </c>
      <c r="N625" s="29">
        <v>42124</v>
      </c>
      <c r="O625" s="5" t="s">
        <v>215</v>
      </c>
      <c r="P625" s="5" t="s">
        <v>216</v>
      </c>
      <c r="Q625" s="5">
        <v>13911525139</v>
      </c>
      <c r="R625" s="5" t="s">
        <v>217</v>
      </c>
      <c r="S625" s="5" t="s">
        <v>78</v>
      </c>
      <c r="T625" s="5"/>
    </row>
    <row r="626" spans="1:20" ht="24">
      <c r="A626" s="8"/>
      <c r="B626" s="5" t="s">
        <v>818</v>
      </c>
      <c r="C626" s="5" t="s">
        <v>816</v>
      </c>
      <c r="D626" s="5" t="s">
        <v>30</v>
      </c>
      <c r="E626" s="6">
        <v>84</v>
      </c>
      <c r="F626" s="6"/>
      <c r="G626" s="5" t="s">
        <v>114</v>
      </c>
      <c r="H626" s="5" t="s">
        <v>41</v>
      </c>
      <c r="I626" s="5" t="s">
        <v>55</v>
      </c>
      <c r="J626" s="5" t="s">
        <v>213</v>
      </c>
      <c r="K626" s="5" t="s">
        <v>817</v>
      </c>
      <c r="L626" s="6">
        <v>6720</v>
      </c>
      <c r="M626" s="6">
        <v>2016</v>
      </c>
      <c r="N626" s="29">
        <v>42124</v>
      </c>
      <c r="O626" s="5" t="s">
        <v>215</v>
      </c>
      <c r="P626" s="5" t="s">
        <v>216</v>
      </c>
      <c r="Q626" s="5">
        <v>13911525139</v>
      </c>
      <c r="R626" s="5" t="s">
        <v>217</v>
      </c>
      <c r="S626" s="5" t="s">
        <v>78</v>
      </c>
      <c r="T626" s="5"/>
    </row>
    <row r="627" spans="1:20" ht="24">
      <c r="A627" s="8"/>
      <c r="B627" s="5" t="s">
        <v>819</v>
      </c>
      <c r="C627" s="5" t="s">
        <v>816</v>
      </c>
      <c r="D627" s="5" t="s">
        <v>154</v>
      </c>
      <c r="E627" s="6">
        <v>260</v>
      </c>
      <c r="F627" s="6"/>
      <c r="G627" s="5" t="s">
        <v>114</v>
      </c>
      <c r="H627" s="5" t="s">
        <v>41</v>
      </c>
      <c r="I627" s="5" t="s">
        <v>55</v>
      </c>
      <c r="J627" s="5" t="s">
        <v>213</v>
      </c>
      <c r="K627" s="5" t="s">
        <v>817</v>
      </c>
      <c r="L627" s="6">
        <v>676</v>
      </c>
      <c r="M627" s="6">
        <v>202.8</v>
      </c>
      <c r="N627" s="29">
        <v>42124</v>
      </c>
      <c r="O627" s="5" t="s">
        <v>215</v>
      </c>
      <c r="P627" s="5" t="s">
        <v>216</v>
      </c>
      <c r="Q627" s="5">
        <v>13911525139</v>
      </c>
      <c r="R627" s="5" t="s">
        <v>217</v>
      </c>
      <c r="S627" s="5" t="s">
        <v>78</v>
      </c>
      <c r="T627" s="5"/>
    </row>
    <row r="628" spans="1:20" ht="24">
      <c r="A628" s="8"/>
      <c r="B628" s="5" t="s">
        <v>815</v>
      </c>
      <c r="C628" s="5">
        <v>60</v>
      </c>
      <c r="D628" s="5" t="s">
        <v>45</v>
      </c>
      <c r="E628" s="6">
        <v>6.76</v>
      </c>
      <c r="F628" s="6"/>
      <c r="G628" s="5" t="s">
        <v>31</v>
      </c>
      <c r="H628" s="5" t="s">
        <v>41</v>
      </c>
      <c r="I628" s="5"/>
      <c r="J628" s="5"/>
      <c r="K628" s="5" t="s">
        <v>42</v>
      </c>
      <c r="L628" s="6">
        <v>71662.5</v>
      </c>
      <c r="M628" s="6">
        <v>50163.75</v>
      </c>
      <c r="N628" s="5">
        <v>2016.2</v>
      </c>
      <c r="O628" s="5" t="s">
        <v>35</v>
      </c>
      <c r="P628" s="5"/>
      <c r="Q628" s="5"/>
      <c r="R628" s="5" t="s">
        <v>36</v>
      </c>
      <c r="S628" s="5" t="s">
        <v>37</v>
      </c>
      <c r="T628" s="5"/>
    </row>
    <row r="629" spans="1:20">
      <c r="A629" s="8"/>
      <c r="B629" s="5" t="s">
        <v>815</v>
      </c>
      <c r="C629" s="5" t="s">
        <v>820</v>
      </c>
      <c r="D629" s="5" t="s">
        <v>161</v>
      </c>
      <c r="E629" s="6">
        <v>362.5</v>
      </c>
      <c r="F629" s="6">
        <v>15.5875</v>
      </c>
      <c r="G629" s="5" t="s">
        <v>106</v>
      </c>
      <c r="H629" s="5" t="s">
        <v>41</v>
      </c>
      <c r="I629" s="5"/>
      <c r="J629" s="5"/>
      <c r="K629" s="5" t="s">
        <v>821</v>
      </c>
      <c r="L629" s="6">
        <v>71702.5</v>
      </c>
      <c r="M629" s="6">
        <v>30294</v>
      </c>
      <c r="N629" s="5"/>
      <c r="O629" s="5" t="s">
        <v>822</v>
      </c>
      <c r="P629" s="5" t="s">
        <v>117</v>
      </c>
      <c r="Q629" s="5">
        <v>13910285124</v>
      </c>
      <c r="R629" s="5" t="s">
        <v>823</v>
      </c>
      <c r="S629" s="5" t="s">
        <v>183</v>
      </c>
      <c r="T629" s="5"/>
    </row>
    <row r="630" spans="1:20">
      <c r="A630" s="8"/>
      <c r="B630" s="5" t="s">
        <v>815</v>
      </c>
      <c r="C630" s="5" t="s">
        <v>824</v>
      </c>
      <c r="D630" s="5" t="s">
        <v>161</v>
      </c>
      <c r="E630" s="6">
        <v>187.5</v>
      </c>
      <c r="F630" s="6">
        <v>9.375</v>
      </c>
      <c r="G630" s="5" t="s">
        <v>106</v>
      </c>
      <c r="H630" s="5" t="s">
        <v>41</v>
      </c>
      <c r="I630" s="5"/>
      <c r="J630" s="5"/>
      <c r="K630" s="5" t="s">
        <v>821</v>
      </c>
      <c r="L630" s="6">
        <v>43125</v>
      </c>
      <c r="M630" s="6">
        <v>22275</v>
      </c>
      <c r="N630" s="5"/>
      <c r="O630" s="5" t="s">
        <v>822</v>
      </c>
      <c r="P630" s="5" t="s">
        <v>117</v>
      </c>
      <c r="Q630" s="5">
        <v>13910285124</v>
      </c>
      <c r="R630" s="5" t="s">
        <v>823</v>
      </c>
      <c r="S630" s="5" t="s">
        <v>183</v>
      </c>
      <c r="T630" s="5"/>
    </row>
    <row r="631" spans="1:20" ht="36">
      <c r="A631" s="8"/>
      <c r="B631" s="5" t="s">
        <v>825</v>
      </c>
      <c r="C631" s="5" t="s">
        <v>826</v>
      </c>
      <c r="D631" s="5" t="s">
        <v>45</v>
      </c>
      <c r="E631" s="6">
        <v>64.44</v>
      </c>
      <c r="F631" s="6"/>
      <c r="G631" s="5" t="s">
        <v>31</v>
      </c>
      <c r="H631" s="5" t="s">
        <v>32</v>
      </c>
      <c r="I631" s="5"/>
      <c r="J631" s="5" t="s">
        <v>827</v>
      </c>
      <c r="K631" s="5" t="s">
        <v>828</v>
      </c>
      <c r="L631" s="6">
        <v>239257.42</v>
      </c>
      <c r="M631" s="6">
        <v>239257.42</v>
      </c>
      <c r="N631" s="30">
        <v>44105</v>
      </c>
      <c r="O631" s="5" t="s">
        <v>829</v>
      </c>
      <c r="P631" s="5" t="s">
        <v>830</v>
      </c>
      <c r="Q631" s="5">
        <v>13622035114</v>
      </c>
      <c r="R631" s="5" t="s">
        <v>831</v>
      </c>
      <c r="S631" s="5"/>
      <c r="T631" s="5" t="s">
        <v>832</v>
      </c>
    </row>
    <row r="632" spans="1:20" ht="24">
      <c r="A632" s="8"/>
      <c r="B632" s="5" t="s">
        <v>815</v>
      </c>
      <c r="C632" s="5" t="s">
        <v>833</v>
      </c>
      <c r="D632" s="5" t="s">
        <v>494</v>
      </c>
      <c r="E632" s="6">
        <v>35</v>
      </c>
      <c r="F632" s="6">
        <v>10.5</v>
      </c>
      <c r="G632" s="5" t="s">
        <v>114</v>
      </c>
      <c r="H632" s="5" t="s">
        <v>41</v>
      </c>
      <c r="I632" s="5">
        <v>50</v>
      </c>
      <c r="J632" s="5" t="s">
        <v>834</v>
      </c>
      <c r="K632" s="5" t="s">
        <v>835</v>
      </c>
      <c r="L632" s="6">
        <v>56700</v>
      </c>
      <c r="M632" s="6">
        <v>17010</v>
      </c>
      <c r="N632" s="30">
        <v>43040</v>
      </c>
      <c r="O632" s="5" t="s">
        <v>836</v>
      </c>
      <c r="P632" s="5" t="s">
        <v>837</v>
      </c>
      <c r="Q632" s="5">
        <v>15311359055</v>
      </c>
      <c r="R632" s="5" t="s">
        <v>838</v>
      </c>
      <c r="S632" s="5" t="s">
        <v>183</v>
      </c>
      <c r="T632" s="5"/>
    </row>
    <row r="633" spans="1:20" ht="24">
      <c r="A633" s="8"/>
      <c r="B633" s="5" t="s">
        <v>818</v>
      </c>
      <c r="C633" s="5" t="s">
        <v>839</v>
      </c>
      <c r="D633" s="5" t="s">
        <v>30</v>
      </c>
      <c r="E633" s="6">
        <v>1049</v>
      </c>
      <c r="F633" s="6"/>
      <c r="G633" s="5" t="s">
        <v>31</v>
      </c>
      <c r="H633" s="5" t="s">
        <v>41</v>
      </c>
      <c r="I633" s="5"/>
      <c r="J633" s="5"/>
      <c r="K633" s="5" t="s">
        <v>840</v>
      </c>
      <c r="L633" s="6">
        <v>162595</v>
      </c>
      <c r="M633" s="6">
        <v>135495.83333333299</v>
      </c>
      <c r="N633" s="30">
        <v>43556</v>
      </c>
      <c r="O633" s="5" t="s">
        <v>841</v>
      </c>
      <c r="P633" s="5" t="s">
        <v>842</v>
      </c>
      <c r="Q633" s="5">
        <v>18610823330</v>
      </c>
      <c r="R633" s="5" t="s">
        <v>843</v>
      </c>
      <c r="S633" s="5" t="s">
        <v>78</v>
      </c>
      <c r="T633" s="5" t="s">
        <v>844</v>
      </c>
    </row>
    <row r="634" spans="1:20" ht="24">
      <c r="A634" s="8"/>
      <c r="B634" s="5" t="s">
        <v>818</v>
      </c>
      <c r="C634" s="5" t="s">
        <v>839</v>
      </c>
      <c r="D634" s="5" t="s">
        <v>30</v>
      </c>
      <c r="E634" s="6">
        <v>396</v>
      </c>
      <c r="F634" s="6"/>
      <c r="G634" s="5" t="s">
        <v>31</v>
      </c>
      <c r="H634" s="5" t="s">
        <v>41</v>
      </c>
      <c r="I634" s="5"/>
      <c r="J634" s="5"/>
      <c r="K634" s="5" t="s">
        <v>845</v>
      </c>
      <c r="L634" s="6">
        <v>61380</v>
      </c>
      <c r="M634" s="6">
        <v>51150</v>
      </c>
      <c r="N634" s="30">
        <v>43556</v>
      </c>
      <c r="O634" s="5" t="s">
        <v>841</v>
      </c>
      <c r="P634" s="5" t="s">
        <v>842</v>
      </c>
      <c r="Q634" s="5">
        <v>18610823330</v>
      </c>
      <c r="R634" s="5" t="s">
        <v>843</v>
      </c>
      <c r="S634" s="5" t="s">
        <v>78</v>
      </c>
      <c r="T634" s="5" t="s">
        <v>844</v>
      </c>
    </row>
    <row r="635" spans="1:20" ht="24">
      <c r="A635" s="8"/>
      <c r="B635" s="5" t="s">
        <v>846</v>
      </c>
      <c r="C635" s="5" t="s">
        <v>839</v>
      </c>
      <c r="D635" s="5" t="s">
        <v>30</v>
      </c>
      <c r="E635" s="6">
        <v>4000</v>
      </c>
      <c r="F635" s="6"/>
      <c r="G635" s="5" t="s">
        <v>31</v>
      </c>
      <c r="H635" s="5" t="s">
        <v>41</v>
      </c>
      <c r="I635" s="5"/>
      <c r="J635" s="5"/>
      <c r="K635" s="5" t="s">
        <v>847</v>
      </c>
      <c r="L635" s="6"/>
      <c r="M635" s="6"/>
      <c r="N635" s="30">
        <v>43556</v>
      </c>
      <c r="O635" s="5" t="s">
        <v>841</v>
      </c>
      <c r="P635" s="5" t="s">
        <v>842</v>
      </c>
      <c r="Q635" s="5">
        <v>18610823330</v>
      </c>
      <c r="R635" s="5" t="s">
        <v>843</v>
      </c>
      <c r="S635" s="5" t="s">
        <v>78</v>
      </c>
      <c r="T635" s="5" t="s">
        <v>848</v>
      </c>
    </row>
    <row r="636" spans="1:20" ht="24">
      <c r="A636" s="8"/>
      <c r="B636" s="5" t="s">
        <v>849</v>
      </c>
      <c r="C636" s="5" t="s">
        <v>839</v>
      </c>
      <c r="D636" s="5" t="s">
        <v>30</v>
      </c>
      <c r="E636" s="6">
        <v>5000</v>
      </c>
      <c r="F636" s="6"/>
      <c r="G636" s="5" t="s">
        <v>31</v>
      </c>
      <c r="H636" s="5" t="s">
        <v>41</v>
      </c>
      <c r="I636" s="5"/>
      <c r="J636" s="5"/>
      <c r="K636" s="5" t="s">
        <v>847</v>
      </c>
      <c r="L636" s="6"/>
      <c r="M636" s="6"/>
      <c r="N636" s="30">
        <v>43556</v>
      </c>
      <c r="O636" s="5" t="s">
        <v>841</v>
      </c>
      <c r="P636" s="5" t="s">
        <v>842</v>
      </c>
      <c r="Q636" s="5">
        <v>18610823330</v>
      </c>
      <c r="R636" s="5" t="s">
        <v>843</v>
      </c>
      <c r="S636" s="5" t="s">
        <v>78</v>
      </c>
      <c r="T636" s="5" t="s">
        <v>848</v>
      </c>
    </row>
    <row r="637" spans="1:20" ht="24">
      <c r="A637" s="8"/>
      <c r="B637" s="5" t="s">
        <v>850</v>
      </c>
      <c r="C637" s="5" t="s">
        <v>839</v>
      </c>
      <c r="D637" s="5" t="s">
        <v>30</v>
      </c>
      <c r="E637" s="6">
        <v>5000</v>
      </c>
      <c r="F637" s="6"/>
      <c r="G637" s="5" t="s">
        <v>31</v>
      </c>
      <c r="H637" s="5" t="s">
        <v>41</v>
      </c>
      <c r="I637" s="5"/>
      <c r="J637" s="5"/>
      <c r="K637" s="5" t="s">
        <v>847</v>
      </c>
      <c r="L637" s="6"/>
      <c r="M637" s="6"/>
      <c r="N637" s="30">
        <v>43556</v>
      </c>
      <c r="O637" s="5" t="s">
        <v>841</v>
      </c>
      <c r="P637" s="5" t="s">
        <v>842</v>
      </c>
      <c r="Q637" s="5">
        <v>18610823330</v>
      </c>
      <c r="R637" s="5" t="s">
        <v>843</v>
      </c>
      <c r="S637" s="5" t="s">
        <v>78</v>
      </c>
      <c r="T637" s="5" t="s">
        <v>848</v>
      </c>
    </row>
    <row r="638" spans="1:20" ht="24">
      <c r="A638" s="8"/>
      <c r="B638" s="5" t="s">
        <v>851</v>
      </c>
      <c r="C638" s="5" t="s">
        <v>839</v>
      </c>
      <c r="D638" s="5" t="s">
        <v>154</v>
      </c>
      <c r="E638" s="6">
        <v>13000</v>
      </c>
      <c r="F638" s="6"/>
      <c r="G638" s="5" t="s">
        <v>31</v>
      </c>
      <c r="H638" s="5" t="s">
        <v>41</v>
      </c>
      <c r="I638" s="5"/>
      <c r="J638" s="5"/>
      <c r="K638" s="5" t="s">
        <v>847</v>
      </c>
      <c r="L638" s="6"/>
      <c r="M638" s="6"/>
      <c r="N638" s="30">
        <v>43556</v>
      </c>
      <c r="O638" s="5" t="s">
        <v>841</v>
      </c>
      <c r="P638" s="5" t="s">
        <v>842</v>
      </c>
      <c r="Q638" s="5">
        <v>18610823330</v>
      </c>
      <c r="R638" s="5" t="s">
        <v>843</v>
      </c>
      <c r="S638" s="5" t="s">
        <v>78</v>
      </c>
      <c r="T638" s="5" t="s">
        <v>848</v>
      </c>
    </row>
    <row r="639" spans="1:20" ht="24">
      <c r="A639" s="8"/>
      <c r="B639" s="5" t="s">
        <v>852</v>
      </c>
      <c r="C639" s="5"/>
      <c r="D639" s="5" t="s">
        <v>154</v>
      </c>
      <c r="E639" s="6">
        <v>5000</v>
      </c>
      <c r="F639" s="6"/>
      <c r="G639" s="5" t="s">
        <v>31</v>
      </c>
      <c r="H639" s="5" t="s">
        <v>41</v>
      </c>
      <c r="I639" s="5"/>
      <c r="J639" s="5"/>
      <c r="K639" s="5" t="s">
        <v>847</v>
      </c>
      <c r="L639" s="6"/>
      <c r="M639" s="6"/>
      <c r="N639" s="30">
        <v>43556</v>
      </c>
      <c r="O639" s="5" t="s">
        <v>841</v>
      </c>
      <c r="P639" s="5" t="s">
        <v>842</v>
      </c>
      <c r="Q639" s="5">
        <v>18610823330</v>
      </c>
      <c r="R639" s="5" t="s">
        <v>843</v>
      </c>
      <c r="S639" s="5" t="s">
        <v>78</v>
      </c>
      <c r="T639" s="5" t="s">
        <v>848</v>
      </c>
    </row>
    <row r="640" spans="1:20" ht="24">
      <c r="A640" s="8"/>
      <c r="B640" s="5" t="s">
        <v>853</v>
      </c>
      <c r="C640" s="5"/>
      <c r="D640" s="5" t="s">
        <v>154</v>
      </c>
      <c r="E640" s="6">
        <v>5000</v>
      </c>
      <c r="F640" s="6"/>
      <c r="G640" s="5" t="s">
        <v>31</v>
      </c>
      <c r="H640" s="5" t="s">
        <v>41</v>
      </c>
      <c r="I640" s="5"/>
      <c r="J640" s="5"/>
      <c r="K640" s="5" t="s">
        <v>847</v>
      </c>
      <c r="L640" s="6"/>
      <c r="M640" s="6"/>
      <c r="N640" s="30">
        <v>43556</v>
      </c>
      <c r="O640" s="5" t="s">
        <v>841</v>
      </c>
      <c r="P640" s="5" t="s">
        <v>842</v>
      </c>
      <c r="Q640" s="5">
        <v>18610823330</v>
      </c>
      <c r="R640" s="5" t="s">
        <v>843</v>
      </c>
      <c r="S640" s="5" t="s">
        <v>78</v>
      </c>
      <c r="T640" s="5" t="s">
        <v>848</v>
      </c>
    </row>
    <row r="641" spans="1:20" ht="24">
      <c r="A641" s="8"/>
      <c r="B641" s="5" t="s">
        <v>854</v>
      </c>
      <c r="C641" s="5"/>
      <c r="D641" s="5" t="s">
        <v>494</v>
      </c>
      <c r="E641" s="6">
        <v>10000</v>
      </c>
      <c r="F641" s="6"/>
      <c r="G641" s="5" t="s">
        <v>31</v>
      </c>
      <c r="H641" s="5" t="s">
        <v>41</v>
      </c>
      <c r="I641" s="5"/>
      <c r="J641" s="5"/>
      <c r="K641" s="5" t="s">
        <v>840</v>
      </c>
      <c r="L641" s="6">
        <v>31000</v>
      </c>
      <c r="M641" s="6">
        <v>31000</v>
      </c>
      <c r="N641" s="30">
        <v>43556</v>
      </c>
      <c r="O641" s="5" t="s">
        <v>841</v>
      </c>
      <c r="P641" s="5" t="s">
        <v>842</v>
      </c>
      <c r="Q641" s="5">
        <v>18610823330</v>
      </c>
      <c r="R641" s="5" t="s">
        <v>843</v>
      </c>
      <c r="S641" s="5" t="s">
        <v>78</v>
      </c>
      <c r="T641" s="5"/>
    </row>
    <row r="642" spans="1:20" ht="24">
      <c r="A642" s="8"/>
      <c r="B642" s="5" t="s">
        <v>855</v>
      </c>
      <c r="C642" s="5"/>
      <c r="D642" s="5" t="s">
        <v>154</v>
      </c>
      <c r="E642" s="6">
        <v>10000</v>
      </c>
      <c r="F642" s="6"/>
      <c r="G642" s="5" t="s">
        <v>31</v>
      </c>
      <c r="H642" s="5" t="s">
        <v>41</v>
      </c>
      <c r="I642" s="5"/>
      <c r="J642" s="5"/>
      <c r="K642" s="5" t="s">
        <v>847</v>
      </c>
      <c r="L642" s="6"/>
      <c r="M642" s="6"/>
      <c r="N642" s="30">
        <v>43556</v>
      </c>
      <c r="O642" s="5" t="s">
        <v>841</v>
      </c>
      <c r="P642" s="5" t="s">
        <v>842</v>
      </c>
      <c r="Q642" s="5">
        <v>18610823330</v>
      </c>
      <c r="R642" s="5" t="s">
        <v>843</v>
      </c>
      <c r="S642" s="5" t="s">
        <v>78</v>
      </c>
      <c r="T642" s="5" t="s">
        <v>848</v>
      </c>
    </row>
    <row r="643" spans="1:20" ht="24">
      <c r="A643" s="8"/>
      <c r="B643" s="5" t="s">
        <v>856</v>
      </c>
      <c r="C643" s="5" t="s">
        <v>857</v>
      </c>
      <c r="D643" s="5" t="s">
        <v>30</v>
      </c>
      <c r="E643" s="6">
        <v>8400</v>
      </c>
      <c r="F643" s="6"/>
      <c r="G643" s="5" t="s">
        <v>31</v>
      </c>
      <c r="H643" s="5" t="s">
        <v>41</v>
      </c>
      <c r="I643" s="5"/>
      <c r="J643" s="5"/>
      <c r="K643" s="5" t="s">
        <v>840</v>
      </c>
      <c r="L643" s="6">
        <v>58800</v>
      </c>
      <c r="M643" s="6">
        <v>58800</v>
      </c>
      <c r="N643" s="30">
        <v>43556</v>
      </c>
      <c r="O643" s="5" t="s">
        <v>841</v>
      </c>
      <c r="P643" s="5" t="s">
        <v>842</v>
      </c>
      <c r="Q643" s="5">
        <v>18610823330</v>
      </c>
      <c r="R643" s="5" t="s">
        <v>843</v>
      </c>
      <c r="S643" s="5" t="s">
        <v>78</v>
      </c>
      <c r="T643" s="5"/>
    </row>
    <row r="644" spans="1:20" ht="24">
      <c r="A644" s="8"/>
      <c r="B644" s="5" t="s">
        <v>858</v>
      </c>
      <c r="C644" s="5" t="s">
        <v>857</v>
      </c>
      <c r="D644" s="5" t="s">
        <v>30</v>
      </c>
      <c r="E644" s="6">
        <v>8400</v>
      </c>
      <c r="F644" s="6"/>
      <c r="G644" s="5" t="s">
        <v>31</v>
      </c>
      <c r="H644" s="5" t="s">
        <v>41</v>
      </c>
      <c r="I644" s="5"/>
      <c r="J644" s="5"/>
      <c r="K644" s="5" t="s">
        <v>840</v>
      </c>
      <c r="L644" s="6">
        <v>7560</v>
      </c>
      <c r="M644" s="6">
        <v>7560</v>
      </c>
      <c r="N644" s="30">
        <v>43556</v>
      </c>
      <c r="O644" s="5" t="s">
        <v>841</v>
      </c>
      <c r="P644" s="5" t="s">
        <v>842</v>
      </c>
      <c r="Q644" s="5">
        <v>18610823330</v>
      </c>
      <c r="R644" s="5" t="s">
        <v>843</v>
      </c>
      <c r="S644" s="5" t="s">
        <v>78</v>
      </c>
      <c r="T644" s="5"/>
    </row>
    <row r="645" spans="1:20" ht="24">
      <c r="A645" s="8"/>
      <c r="B645" s="5" t="s">
        <v>859</v>
      </c>
      <c r="C645" s="5" t="s">
        <v>857</v>
      </c>
      <c r="D645" s="5" t="s">
        <v>30</v>
      </c>
      <c r="E645" s="6">
        <v>8400</v>
      </c>
      <c r="F645" s="6"/>
      <c r="G645" s="5" t="s">
        <v>31</v>
      </c>
      <c r="H645" s="5" t="s">
        <v>41</v>
      </c>
      <c r="I645" s="5"/>
      <c r="J645" s="5"/>
      <c r="K645" s="5" t="s">
        <v>840</v>
      </c>
      <c r="L645" s="6">
        <v>7560</v>
      </c>
      <c r="M645" s="6">
        <v>7560</v>
      </c>
      <c r="N645" s="30">
        <v>43556</v>
      </c>
      <c r="O645" s="5" t="s">
        <v>841</v>
      </c>
      <c r="P645" s="5" t="s">
        <v>842</v>
      </c>
      <c r="Q645" s="5">
        <v>18610823330</v>
      </c>
      <c r="R645" s="5" t="s">
        <v>843</v>
      </c>
      <c r="S645" s="5" t="s">
        <v>78</v>
      </c>
      <c r="T645" s="5"/>
    </row>
    <row r="646" spans="1:20" ht="24">
      <c r="A646" s="8"/>
      <c r="B646" s="5" t="s">
        <v>860</v>
      </c>
      <c r="C646" s="5" t="s">
        <v>857</v>
      </c>
      <c r="D646" s="5" t="s">
        <v>30</v>
      </c>
      <c r="E646" s="6">
        <v>8000</v>
      </c>
      <c r="F646" s="6"/>
      <c r="G646" s="5" t="s">
        <v>31</v>
      </c>
      <c r="H646" s="5" t="s">
        <v>41</v>
      </c>
      <c r="I646" s="5"/>
      <c r="J646" s="5"/>
      <c r="K646" s="5" t="s">
        <v>840</v>
      </c>
      <c r="L646" s="6">
        <v>4000</v>
      </c>
      <c r="M646" s="6">
        <v>4000</v>
      </c>
      <c r="N646" s="30">
        <v>43556</v>
      </c>
      <c r="O646" s="5" t="s">
        <v>841</v>
      </c>
      <c r="P646" s="5" t="s">
        <v>842</v>
      </c>
      <c r="Q646" s="5">
        <v>18610823330</v>
      </c>
      <c r="R646" s="5" t="s">
        <v>843</v>
      </c>
      <c r="S646" s="5" t="s">
        <v>78</v>
      </c>
      <c r="T646" s="5"/>
    </row>
    <row r="647" spans="1:20" ht="24">
      <c r="A647" s="8"/>
      <c r="B647" s="5" t="s">
        <v>861</v>
      </c>
      <c r="C647" s="5" t="s">
        <v>857</v>
      </c>
      <c r="D647" s="5" t="s">
        <v>494</v>
      </c>
      <c r="E647" s="6">
        <v>5000</v>
      </c>
      <c r="F647" s="6"/>
      <c r="G647" s="5" t="s">
        <v>31</v>
      </c>
      <c r="H647" s="5" t="s">
        <v>41</v>
      </c>
      <c r="I647" s="5"/>
      <c r="J647" s="5"/>
      <c r="K647" s="5" t="s">
        <v>840</v>
      </c>
      <c r="L647" s="6">
        <v>15000</v>
      </c>
      <c r="M647" s="6">
        <v>15000</v>
      </c>
      <c r="N647" s="30">
        <v>43556</v>
      </c>
      <c r="O647" s="5" t="s">
        <v>841</v>
      </c>
      <c r="P647" s="5" t="s">
        <v>842</v>
      </c>
      <c r="Q647" s="5">
        <v>18610823330</v>
      </c>
      <c r="R647" s="5" t="s">
        <v>843</v>
      </c>
      <c r="S647" s="5" t="s">
        <v>78</v>
      </c>
      <c r="T647" s="5"/>
    </row>
    <row r="648" spans="1:20" ht="24">
      <c r="A648" s="8"/>
      <c r="B648" s="5" t="s">
        <v>862</v>
      </c>
      <c r="C648" s="5" t="s">
        <v>857</v>
      </c>
      <c r="D648" s="5" t="s">
        <v>30</v>
      </c>
      <c r="E648" s="6">
        <v>5200</v>
      </c>
      <c r="F648" s="6"/>
      <c r="G648" s="5" t="s">
        <v>31</v>
      </c>
      <c r="H648" s="5" t="s">
        <v>41</v>
      </c>
      <c r="I648" s="5"/>
      <c r="J648" s="5"/>
      <c r="K648" s="5" t="s">
        <v>840</v>
      </c>
      <c r="L648" s="6">
        <v>20800</v>
      </c>
      <c r="M648" s="6">
        <v>20800</v>
      </c>
      <c r="N648" s="30">
        <v>43556</v>
      </c>
      <c r="O648" s="5" t="s">
        <v>841</v>
      </c>
      <c r="P648" s="5" t="s">
        <v>842</v>
      </c>
      <c r="Q648" s="5">
        <v>18610823330</v>
      </c>
      <c r="R648" s="5" t="s">
        <v>843</v>
      </c>
      <c r="S648" s="5" t="s">
        <v>78</v>
      </c>
      <c r="T648" s="5"/>
    </row>
    <row r="649" spans="1:20" ht="24">
      <c r="A649" s="8"/>
      <c r="B649" s="5" t="s">
        <v>863</v>
      </c>
      <c r="C649" s="5" t="s">
        <v>864</v>
      </c>
      <c r="D649" s="5" t="s">
        <v>30</v>
      </c>
      <c r="E649" s="6">
        <v>400</v>
      </c>
      <c r="F649" s="6"/>
      <c r="G649" s="5" t="s">
        <v>31</v>
      </c>
      <c r="H649" s="5" t="s">
        <v>41</v>
      </c>
      <c r="I649" s="5"/>
      <c r="J649" s="5"/>
      <c r="K649" s="5"/>
      <c r="L649" s="6"/>
      <c r="M649" s="6"/>
      <c r="N649" s="30">
        <v>43556</v>
      </c>
      <c r="O649" s="5" t="s">
        <v>865</v>
      </c>
      <c r="P649" s="5" t="s">
        <v>141</v>
      </c>
      <c r="Q649" s="5">
        <v>15711296788</v>
      </c>
      <c r="R649" s="5" t="s">
        <v>142</v>
      </c>
      <c r="S649" s="5" t="s">
        <v>78</v>
      </c>
      <c r="T649" s="5"/>
    </row>
    <row r="650" spans="1:20" ht="24">
      <c r="A650" s="8"/>
      <c r="B650" s="5" t="s">
        <v>863</v>
      </c>
      <c r="C650" s="5" t="s">
        <v>866</v>
      </c>
      <c r="D650" s="5" t="s">
        <v>30</v>
      </c>
      <c r="E650" s="6">
        <v>315</v>
      </c>
      <c r="F650" s="6"/>
      <c r="G650" s="5" t="s">
        <v>31</v>
      </c>
      <c r="H650" s="5" t="s">
        <v>41</v>
      </c>
      <c r="I650" s="5"/>
      <c r="J650" s="5"/>
      <c r="K650" s="5"/>
      <c r="L650" s="6"/>
      <c r="M650" s="6"/>
      <c r="N650" s="30">
        <v>43556</v>
      </c>
      <c r="O650" s="5" t="s">
        <v>865</v>
      </c>
      <c r="P650" s="5" t="s">
        <v>141</v>
      </c>
      <c r="Q650" s="5">
        <v>15711296788</v>
      </c>
      <c r="R650" s="5" t="s">
        <v>142</v>
      </c>
      <c r="S650" s="5" t="s">
        <v>78</v>
      </c>
      <c r="T650" s="5"/>
    </row>
    <row r="651" spans="1:20" ht="24">
      <c r="A651" s="8"/>
      <c r="B651" s="5" t="s">
        <v>854</v>
      </c>
      <c r="C651" s="5"/>
      <c r="D651" s="5" t="s">
        <v>494</v>
      </c>
      <c r="E651" s="6">
        <v>490</v>
      </c>
      <c r="F651" s="6"/>
      <c r="G651" s="5" t="s">
        <v>31</v>
      </c>
      <c r="H651" s="5" t="s">
        <v>41</v>
      </c>
      <c r="I651" s="5"/>
      <c r="J651" s="5"/>
      <c r="K651" s="5"/>
      <c r="L651" s="6"/>
      <c r="M651" s="6"/>
      <c r="N651" s="30">
        <v>43556</v>
      </c>
      <c r="O651" s="5" t="s">
        <v>865</v>
      </c>
      <c r="P651" s="5" t="s">
        <v>141</v>
      </c>
      <c r="Q651" s="5">
        <v>15711296788</v>
      </c>
      <c r="R651" s="5" t="s">
        <v>142</v>
      </c>
      <c r="S651" s="5" t="s">
        <v>78</v>
      </c>
      <c r="T651" s="5"/>
    </row>
    <row r="652" spans="1:20" ht="24">
      <c r="A652" s="8"/>
      <c r="B652" s="5" t="s">
        <v>867</v>
      </c>
      <c r="C652" s="5"/>
      <c r="D652" s="5" t="s">
        <v>154</v>
      </c>
      <c r="E652" s="6">
        <v>40</v>
      </c>
      <c r="F652" s="6"/>
      <c r="G652" s="5" t="s">
        <v>31</v>
      </c>
      <c r="H652" s="5" t="s">
        <v>41</v>
      </c>
      <c r="I652" s="5"/>
      <c r="J652" s="5"/>
      <c r="K652" s="5"/>
      <c r="L652" s="6"/>
      <c r="M652" s="6"/>
      <c r="N652" s="30">
        <v>43556</v>
      </c>
      <c r="O652" s="5" t="s">
        <v>865</v>
      </c>
      <c r="P652" s="5" t="s">
        <v>141</v>
      </c>
      <c r="Q652" s="5">
        <v>15711296788</v>
      </c>
      <c r="R652" s="5" t="s">
        <v>142</v>
      </c>
      <c r="S652" s="5" t="s">
        <v>78</v>
      </c>
      <c r="T652" s="5"/>
    </row>
    <row r="653" spans="1:20" ht="24">
      <c r="A653" s="8"/>
      <c r="B653" s="5" t="s">
        <v>868</v>
      </c>
      <c r="C653" s="5"/>
      <c r="D653" s="5" t="s">
        <v>30</v>
      </c>
      <c r="E653" s="6">
        <v>10</v>
      </c>
      <c r="F653" s="6"/>
      <c r="G653" s="5" t="s">
        <v>31</v>
      </c>
      <c r="H653" s="5" t="s">
        <v>41</v>
      </c>
      <c r="I653" s="5"/>
      <c r="J653" s="5"/>
      <c r="K653" s="5"/>
      <c r="L653" s="6"/>
      <c r="M653" s="6"/>
      <c r="N653" s="30">
        <v>43556</v>
      </c>
      <c r="O653" s="5" t="s">
        <v>865</v>
      </c>
      <c r="P653" s="5" t="s">
        <v>141</v>
      </c>
      <c r="Q653" s="5">
        <v>15711296788</v>
      </c>
      <c r="R653" s="5" t="s">
        <v>142</v>
      </c>
      <c r="S653" s="5" t="s">
        <v>78</v>
      </c>
      <c r="T653" s="5"/>
    </row>
    <row r="654" spans="1:20" ht="24">
      <c r="A654" s="8"/>
      <c r="B654" s="5" t="s">
        <v>855</v>
      </c>
      <c r="C654" s="5"/>
      <c r="D654" s="5" t="s">
        <v>154</v>
      </c>
      <c r="E654" s="6">
        <v>260</v>
      </c>
      <c r="F654" s="6"/>
      <c r="G654" s="5" t="s">
        <v>31</v>
      </c>
      <c r="H654" s="5" t="s">
        <v>41</v>
      </c>
      <c r="I654" s="5"/>
      <c r="J654" s="5"/>
      <c r="K654" s="5"/>
      <c r="L654" s="6"/>
      <c r="M654" s="6"/>
      <c r="N654" s="30">
        <v>43556</v>
      </c>
      <c r="O654" s="5" t="s">
        <v>865</v>
      </c>
      <c r="P654" s="5" t="s">
        <v>141</v>
      </c>
      <c r="Q654" s="5">
        <v>15711296788</v>
      </c>
      <c r="R654" s="5" t="s">
        <v>142</v>
      </c>
      <c r="S654" s="5" t="s">
        <v>78</v>
      </c>
      <c r="T654" s="5"/>
    </row>
    <row r="655" spans="1:20" ht="24">
      <c r="A655" s="8"/>
      <c r="B655" s="5" t="s">
        <v>869</v>
      </c>
      <c r="C655" s="5"/>
      <c r="D655" s="5" t="s">
        <v>870</v>
      </c>
      <c r="E655" s="6">
        <v>37</v>
      </c>
      <c r="F655" s="6"/>
      <c r="G655" s="5" t="s">
        <v>31</v>
      </c>
      <c r="H655" s="5" t="s">
        <v>41</v>
      </c>
      <c r="I655" s="5"/>
      <c r="J655" s="5"/>
      <c r="K655" s="5"/>
      <c r="L655" s="6"/>
      <c r="M655" s="6"/>
      <c r="N655" s="30">
        <v>43556</v>
      </c>
      <c r="O655" s="5" t="s">
        <v>865</v>
      </c>
      <c r="P655" s="5" t="s">
        <v>141</v>
      </c>
      <c r="Q655" s="5">
        <v>15711296788</v>
      </c>
      <c r="R655" s="5" t="s">
        <v>142</v>
      </c>
      <c r="S655" s="5" t="s">
        <v>78</v>
      </c>
      <c r="T655" s="5"/>
    </row>
    <row r="656" spans="1:20" ht="24">
      <c r="A656" s="8"/>
      <c r="B656" s="5" t="s">
        <v>818</v>
      </c>
      <c r="C656" s="5" t="s">
        <v>871</v>
      </c>
      <c r="D656" s="5" t="s">
        <v>30</v>
      </c>
      <c r="E656" s="6">
        <v>21</v>
      </c>
      <c r="F656" s="6"/>
      <c r="G656" s="5" t="s">
        <v>31</v>
      </c>
      <c r="H656" s="5" t="s">
        <v>41</v>
      </c>
      <c r="I656" s="5"/>
      <c r="J656" s="5"/>
      <c r="K656" s="5"/>
      <c r="L656" s="6"/>
      <c r="M656" s="6"/>
      <c r="N656" s="30">
        <v>43556</v>
      </c>
      <c r="O656" s="5" t="s">
        <v>865</v>
      </c>
      <c r="P656" s="5" t="s">
        <v>141</v>
      </c>
      <c r="Q656" s="5">
        <v>15711296788</v>
      </c>
      <c r="R656" s="5" t="s">
        <v>142</v>
      </c>
      <c r="S656" s="5" t="s">
        <v>78</v>
      </c>
      <c r="T656" s="5"/>
    </row>
    <row r="657" spans="1:20" ht="24">
      <c r="A657" s="8"/>
      <c r="B657" s="5" t="s">
        <v>872</v>
      </c>
      <c r="C657" s="5"/>
      <c r="D657" s="5" t="s">
        <v>30</v>
      </c>
      <c r="E657" s="6">
        <v>71</v>
      </c>
      <c r="F657" s="6"/>
      <c r="G657" s="5" t="s">
        <v>31</v>
      </c>
      <c r="H657" s="5" t="s">
        <v>41</v>
      </c>
      <c r="I657" s="5"/>
      <c r="J657" s="5"/>
      <c r="K657" s="5"/>
      <c r="L657" s="6"/>
      <c r="M657" s="6"/>
      <c r="N657" s="30">
        <v>43556</v>
      </c>
      <c r="O657" s="5" t="s">
        <v>865</v>
      </c>
      <c r="P657" s="5" t="s">
        <v>141</v>
      </c>
      <c r="Q657" s="5">
        <v>15711296788</v>
      </c>
      <c r="R657" s="5" t="s">
        <v>142</v>
      </c>
      <c r="S657" s="5" t="s">
        <v>78</v>
      </c>
      <c r="T657" s="5"/>
    </row>
    <row r="658" spans="1:20" ht="24">
      <c r="A658" s="8"/>
      <c r="B658" s="5" t="s">
        <v>872</v>
      </c>
      <c r="C658" s="5"/>
      <c r="D658" s="5" t="s">
        <v>30</v>
      </c>
      <c r="E658" s="6">
        <v>70</v>
      </c>
      <c r="F658" s="6"/>
      <c r="G658" s="5" t="s">
        <v>31</v>
      </c>
      <c r="H658" s="5" t="s">
        <v>41</v>
      </c>
      <c r="I658" s="5"/>
      <c r="J658" s="5"/>
      <c r="K658" s="5"/>
      <c r="L658" s="6"/>
      <c r="M658" s="6"/>
      <c r="N658" s="30">
        <v>43556</v>
      </c>
      <c r="O658" s="5" t="s">
        <v>865</v>
      </c>
      <c r="P658" s="5" t="s">
        <v>141</v>
      </c>
      <c r="Q658" s="5">
        <v>15711296788</v>
      </c>
      <c r="R658" s="5" t="s">
        <v>142</v>
      </c>
      <c r="S658" s="5" t="s">
        <v>78</v>
      </c>
      <c r="T658" s="5"/>
    </row>
    <row r="659" spans="1:20" ht="24">
      <c r="A659" s="8"/>
      <c r="B659" s="5" t="s">
        <v>873</v>
      </c>
      <c r="C659" s="5"/>
      <c r="D659" s="5" t="s">
        <v>154</v>
      </c>
      <c r="E659" s="6">
        <v>60</v>
      </c>
      <c r="F659" s="6"/>
      <c r="G659" s="5" t="s">
        <v>31</v>
      </c>
      <c r="H659" s="5" t="s">
        <v>41</v>
      </c>
      <c r="I659" s="5"/>
      <c r="J659" s="5"/>
      <c r="K659" s="5"/>
      <c r="L659" s="6"/>
      <c r="M659" s="6"/>
      <c r="N659" s="30">
        <v>43556</v>
      </c>
      <c r="O659" s="5" t="s">
        <v>865</v>
      </c>
      <c r="P659" s="5" t="s">
        <v>141</v>
      </c>
      <c r="Q659" s="5">
        <v>15711296788</v>
      </c>
      <c r="R659" s="5" t="s">
        <v>142</v>
      </c>
      <c r="S659" s="5" t="s">
        <v>78</v>
      </c>
      <c r="T659" s="5"/>
    </row>
    <row r="660" spans="1:20" ht="24">
      <c r="A660" s="8"/>
      <c r="B660" s="5" t="s">
        <v>874</v>
      </c>
      <c r="C660" s="5"/>
      <c r="D660" s="5" t="s">
        <v>870</v>
      </c>
      <c r="E660" s="6">
        <v>40</v>
      </c>
      <c r="F660" s="6"/>
      <c r="G660" s="5" t="s">
        <v>31</v>
      </c>
      <c r="H660" s="5" t="s">
        <v>41</v>
      </c>
      <c r="I660" s="5"/>
      <c r="J660" s="5"/>
      <c r="K660" s="5"/>
      <c r="L660" s="6"/>
      <c r="M660" s="6"/>
      <c r="N660" s="30">
        <v>43556</v>
      </c>
      <c r="O660" s="5" t="s">
        <v>865</v>
      </c>
      <c r="P660" s="5" t="s">
        <v>141</v>
      </c>
      <c r="Q660" s="5">
        <v>15711296788</v>
      </c>
      <c r="R660" s="5" t="s">
        <v>142</v>
      </c>
      <c r="S660" s="5" t="s">
        <v>78</v>
      </c>
      <c r="T660" s="5"/>
    </row>
    <row r="661" spans="1:20" ht="24">
      <c r="A661" s="8"/>
      <c r="B661" s="5" t="s">
        <v>875</v>
      </c>
      <c r="C661" s="5" t="s">
        <v>876</v>
      </c>
      <c r="D661" s="5" t="s">
        <v>154</v>
      </c>
      <c r="E661" s="6">
        <v>40</v>
      </c>
      <c r="F661" s="6"/>
      <c r="G661" s="5" t="s">
        <v>31</v>
      </c>
      <c r="H661" s="5" t="s">
        <v>41</v>
      </c>
      <c r="I661" s="5"/>
      <c r="J661" s="5"/>
      <c r="K661" s="5"/>
      <c r="L661" s="6"/>
      <c r="M661" s="6"/>
      <c r="N661" s="30">
        <v>43556</v>
      </c>
      <c r="O661" s="5" t="s">
        <v>865</v>
      </c>
      <c r="P661" s="5" t="s">
        <v>141</v>
      </c>
      <c r="Q661" s="5">
        <v>15711296788</v>
      </c>
      <c r="R661" s="5" t="s">
        <v>142</v>
      </c>
      <c r="S661" s="5" t="s">
        <v>78</v>
      </c>
      <c r="T661" s="5"/>
    </row>
    <row r="662" spans="1:20" ht="24">
      <c r="A662" s="8"/>
      <c r="B662" s="5" t="s">
        <v>875</v>
      </c>
      <c r="C662" s="5" t="s">
        <v>877</v>
      </c>
      <c r="D662" s="5" t="s">
        <v>154</v>
      </c>
      <c r="E662" s="6">
        <v>188</v>
      </c>
      <c r="F662" s="6"/>
      <c r="G662" s="5" t="s">
        <v>31</v>
      </c>
      <c r="H662" s="5" t="s">
        <v>41</v>
      </c>
      <c r="I662" s="5"/>
      <c r="J662" s="5"/>
      <c r="K662" s="5"/>
      <c r="L662" s="6"/>
      <c r="M662" s="6"/>
      <c r="N662" s="30">
        <v>43556</v>
      </c>
      <c r="O662" s="5" t="s">
        <v>865</v>
      </c>
      <c r="P662" s="5" t="s">
        <v>141</v>
      </c>
      <c r="Q662" s="5">
        <v>15711296788</v>
      </c>
      <c r="R662" s="5" t="s">
        <v>142</v>
      </c>
      <c r="S662" s="5" t="s">
        <v>78</v>
      </c>
      <c r="T662" s="5"/>
    </row>
    <row r="663" spans="1:20" ht="24">
      <c r="A663" s="8"/>
      <c r="B663" s="5" t="s">
        <v>878</v>
      </c>
      <c r="C663" s="5" t="s">
        <v>879</v>
      </c>
      <c r="D663" s="5" t="s">
        <v>30</v>
      </c>
      <c r="E663" s="6">
        <v>445</v>
      </c>
      <c r="F663" s="6"/>
      <c r="G663" s="5" t="s">
        <v>31</v>
      </c>
      <c r="H663" s="5" t="s">
        <v>41</v>
      </c>
      <c r="I663" s="5"/>
      <c r="J663" s="5"/>
      <c r="K663" s="5"/>
      <c r="L663" s="6"/>
      <c r="M663" s="6"/>
      <c r="N663" s="30">
        <v>43556</v>
      </c>
      <c r="O663" s="5" t="s">
        <v>865</v>
      </c>
      <c r="P663" s="5" t="s">
        <v>141</v>
      </c>
      <c r="Q663" s="5">
        <v>15711296788</v>
      </c>
      <c r="R663" s="5" t="s">
        <v>142</v>
      </c>
      <c r="S663" s="5" t="s">
        <v>78</v>
      </c>
      <c r="T663" s="5"/>
    </row>
    <row r="664" spans="1:20" ht="24">
      <c r="A664" s="8"/>
      <c r="B664" s="5" t="s">
        <v>867</v>
      </c>
      <c r="C664" s="5"/>
      <c r="D664" s="5" t="s">
        <v>154</v>
      </c>
      <c r="E664" s="6">
        <v>50</v>
      </c>
      <c r="F664" s="6"/>
      <c r="G664" s="5" t="s">
        <v>31</v>
      </c>
      <c r="H664" s="5" t="s">
        <v>41</v>
      </c>
      <c r="I664" s="5"/>
      <c r="J664" s="5"/>
      <c r="K664" s="5"/>
      <c r="L664" s="6"/>
      <c r="M664" s="6"/>
      <c r="N664" s="30">
        <v>43556</v>
      </c>
      <c r="O664" s="5" t="s">
        <v>865</v>
      </c>
      <c r="P664" s="5" t="s">
        <v>141</v>
      </c>
      <c r="Q664" s="5">
        <v>15711296788</v>
      </c>
      <c r="R664" s="5" t="s">
        <v>142</v>
      </c>
      <c r="S664" s="5" t="s">
        <v>78</v>
      </c>
      <c r="T664" s="5"/>
    </row>
    <row r="665" spans="1:20" ht="24">
      <c r="A665" s="8"/>
      <c r="B665" s="5" t="s">
        <v>880</v>
      </c>
      <c r="C665" s="5" t="s">
        <v>881</v>
      </c>
      <c r="D665" s="5" t="s">
        <v>30</v>
      </c>
      <c r="E665" s="6">
        <v>122</v>
      </c>
      <c r="F665" s="6"/>
      <c r="G665" s="5" t="s">
        <v>31</v>
      </c>
      <c r="H665" s="5" t="s">
        <v>41</v>
      </c>
      <c r="I665" s="5"/>
      <c r="J665" s="5"/>
      <c r="K665" s="5"/>
      <c r="L665" s="6"/>
      <c r="M665" s="6"/>
      <c r="N665" s="30">
        <v>43556</v>
      </c>
      <c r="O665" s="5" t="s">
        <v>865</v>
      </c>
      <c r="P665" s="5" t="s">
        <v>141</v>
      </c>
      <c r="Q665" s="5">
        <v>15711296788</v>
      </c>
      <c r="R665" s="5" t="s">
        <v>142</v>
      </c>
      <c r="S665" s="5" t="s">
        <v>78</v>
      </c>
      <c r="T665" s="5"/>
    </row>
    <row r="666" spans="1:20" ht="24">
      <c r="A666" s="8"/>
      <c r="B666" s="5" t="s">
        <v>882</v>
      </c>
      <c r="C666" s="5" t="s">
        <v>883</v>
      </c>
      <c r="D666" s="5" t="s">
        <v>154</v>
      </c>
      <c r="E666" s="6">
        <v>500</v>
      </c>
      <c r="F666" s="6"/>
      <c r="G666" s="5" t="s">
        <v>31</v>
      </c>
      <c r="H666" s="5" t="s">
        <v>41</v>
      </c>
      <c r="I666" s="5"/>
      <c r="J666" s="5"/>
      <c r="K666" s="5"/>
      <c r="L666" s="6"/>
      <c r="M666" s="6"/>
      <c r="N666" s="30">
        <v>43556</v>
      </c>
      <c r="O666" s="5" t="s">
        <v>865</v>
      </c>
      <c r="P666" s="5" t="s">
        <v>141</v>
      </c>
      <c r="Q666" s="5">
        <v>15711296788</v>
      </c>
      <c r="R666" s="5" t="s">
        <v>142</v>
      </c>
      <c r="S666" s="5" t="s">
        <v>78</v>
      </c>
      <c r="T666" s="5"/>
    </row>
    <row r="667" spans="1:20" ht="24">
      <c r="A667" s="8"/>
      <c r="B667" s="5" t="s">
        <v>452</v>
      </c>
      <c r="C667" s="5" t="s">
        <v>884</v>
      </c>
      <c r="D667" s="5" t="s">
        <v>154</v>
      </c>
      <c r="E667" s="6">
        <v>3200</v>
      </c>
      <c r="F667" s="6"/>
      <c r="G667" s="5" t="s">
        <v>31</v>
      </c>
      <c r="H667" s="5" t="s">
        <v>41</v>
      </c>
      <c r="I667" s="5"/>
      <c r="J667" s="5"/>
      <c r="K667" s="5"/>
      <c r="L667" s="6"/>
      <c r="M667" s="6"/>
      <c r="N667" s="30">
        <v>43556</v>
      </c>
      <c r="O667" s="5" t="s">
        <v>865</v>
      </c>
      <c r="P667" s="5" t="s">
        <v>141</v>
      </c>
      <c r="Q667" s="5">
        <v>15711296788</v>
      </c>
      <c r="R667" s="5" t="s">
        <v>142</v>
      </c>
      <c r="S667" s="5" t="s">
        <v>78</v>
      </c>
      <c r="T667" s="5"/>
    </row>
    <row r="668" spans="1:20" ht="24">
      <c r="A668" s="8"/>
      <c r="B668" s="5" t="s">
        <v>452</v>
      </c>
      <c r="C668" s="5" t="s">
        <v>885</v>
      </c>
      <c r="D668" s="5" t="s">
        <v>154</v>
      </c>
      <c r="E668" s="6">
        <v>2700</v>
      </c>
      <c r="F668" s="6"/>
      <c r="G668" s="5" t="s">
        <v>31</v>
      </c>
      <c r="H668" s="5" t="s">
        <v>41</v>
      </c>
      <c r="I668" s="5"/>
      <c r="J668" s="5"/>
      <c r="K668" s="5"/>
      <c r="L668" s="6"/>
      <c r="M668" s="6"/>
      <c r="N668" s="30">
        <v>43556</v>
      </c>
      <c r="O668" s="5" t="s">
        <v>865</v>
      </c>
      <c r="P668" s="5" t="s">
        <v>141</v>
      </c>
      <c r="Q668" s="5">
        <v>15711296788</v>
      </c>
      <c r="R668" s="5" t="s">
        <v>142</v>
      </c>
      <c r="S668" s="5" t="s">
        <v>78</v>
      </c>
      <c r="T668" s="5"/>
    </row>
    <row r="669" spans="1:20" ht="24">
      <c r="A669" s="8"/>
      <c r="B669" s="5" t="s">
        <v>452</v>
      </c>
      <c r="C669" s="5" t="s">
        <v>886</v>
      </c>
      <c r="D669" s="5" t="s">
        <v>154</v>
      </c>
      <c r="E669" s="6">
        <v>2180</v>
      </c>
      <c r="F669" s="6"/>
      <c r="G669" s="5" t="s">
        <v>31</v>
      </c>
      <c r="H669" s="5" t="s">
        <v>41</v>
      </c>
      <c r="I669" s="5"/>
      <c r="J669" s="5"/>
      <c r="K669" s="5"/>
      <c r="L669" s="6"/>
      <c r="M669" s="6"/>
      <c r="N669" s="30">
        <v>43556</v>
      </c>
      <c r="O669" s="5" t="s">
        <v>865</v>
      </c>
      <c r="P669" s="5" t="s">
        <v>141</v>
      </c>
      <c r="Q669" s="5">
        <v>15711296788</v>
      </c>
      <c r="R669" s="5" t="s">
        <v>142</v>
      </c>
      <c r="S669" s="5" t="s">
        <v>78</v>
      </c>
      <c r="T669" s="5"/>
    </row>
    <row r="670" spans="1:20" ht="24">
      <c r="A670" s="8"/>
      <c r="B670" s="5" t="s">
        <v>452</v>
      </c>
      <c r="C670" s="5" t="s">
        <v>887</v>
      </c>
      <c r="D670" s="5" t="s">
        <v>154</v>
      </c>
      <c r="E670" s="6">
        <v>2430</v>
      </c>
      <c r="F670" s="6"/>
      <c r="G670" s="5" t="s">
        <v>31</v>
      </c>
      <c r="H670" s="5" t="s">
        <v>41</v>
      </c>
      <c r="I670" s="5"/>
      <c r="J670" s="5"/>
      <c r="K670" s="5"/>
      <c r="L670" s="6"/>
      <c r="M670" s="6"/>
      <c r="N670" s="30">
        <v>43556</v>
      </c>
      <c r="O670" s="5" t="s">
        <v>865</v>
      </c>
      <c r="P670" s="5" t="s">
        <v>141</v>
      </c>
      <c r="Q670" s="5">
        <v>15711296788</v>
      </c>
      <c r="R670" s="5" t="s">
        <v>142</v>
      </c>
      <c r="S670" s="5" t="s">
        <v>78</v>
      </c>
      <c r="T670" s="5"/>
    </row>
    <row r="671" spans="1:20" ht="24">
      <c r="A671" s="8"/>
      <c r="B671" s="5" t="s">
        <v>452</v>
      </c>
      <c r="C671" s="5" t="s">
        <v>888</v>
      </c>
      <c r="D671" s="5" t="s">
        <v>154</v>
      </c>
      <c r="E671" s="6">
        <v>1800</v>
      </c>
      <c r="F671" s="6"/>
      <c r="G671" s="5" t="s">
        <v>31</v>
      </c>
      <c r="H671" s="5" t="s">
        <v>41</v>
      </c>
      <c r="I671" s="5"/>
      <c r="J671" s="5"/>
      <c r="K671" s="5"/>
      <c r="L671" s="6"/>
      <c r="M671" s="6"/>
      <c r="N671" s="30">
        <v>43556</v>
      </c>
      <c r="O671" s="5" t="s">
        <v>865</v>
      </c>
      <c r="P671" s="5" t="s">
        <v>141</v>
      </c>
      <c r="Q671" s="5">
        <v>15711296788</v>
      </c>
      <c r="R671" s="5" t="s">
        <v>142</v>
      </c>
      <c r="S671" s="5" t="s">
        <v>78</v>
      </c>
      <c r="T671" s="5"/>
    </row>
    <row r="672" spans="1:20" ht="24">
      <c r="A672" s="8"/>
      <c r="B672" s="5" t="s">
        <v>889</v>
      </c>
      <c r="C672" s="5" t="s">
        <v>890</v>
      </c>
      <c r="D672" s="5" t="s">
        <v>154</v>
      </c>
      <c r="E672" s="6">
        <v>2500</v>
      </c>
      <c r="F672" s="6"/>
      <c r="G672" s="5" t="s">
        <v>31</v>
      </c>
      <c r="H672" s="5" t="s">
        <v>41</v>
      </c>
      <c r="I672" s="5"/>
      <c r="J672" s="5"/>
      <c r="K672" s="5"/>
      <c r="L672" s="6"/>
      <c r="M672" s="6"/>
      <c r="N672" s="30">
        <v>43556</v>
      </c>
      <c r="O672" s="5" t="s">
        <v>865</v>
      </c>
      <c r="P672" s="5" t="s">
        <v>141</v>
      </c>
      <c r="Q672" s="5">
        <v>15711296788</v>
      </c>
      <c r="R672" s="5" t="s">
        <v>142</v>
      </c>
      <c r="S672" s="5" t="s">
        <v>78</v>
      </c>
      <c r="T672" s="5"/>
    </row>
    <row r="673" spans="1:20" ht="24">
      <c r="A673" s="8"/>
      <c r="B673" s="5" t="s">
        <v>889</v>
      </c>
      <c r="C673" s="5" t="s">
        <v>891</v>
      </c>
      <c r="D673" s="5" t="s">
        <v>154</v>
      </c>
      <c r="E673" s="6">
        <v>2700</v>
      </c>
      <c r="F673" s="6"/>
      <c r="G673" s="5" t="s">
        <v>31</v>
      </c>
      <c r="H673" s="5" t="s">
        <v>41</v>
      </c>
      <c r="I673" s="5"/>
      <c r="J673" s="5"/>
      <c r="K673" s="5"/>
      <c r="L673" s="6"/>
      <c r="M673" s="6"/>
      <c r="N673" s="30">
        <v>43556</v>
      </c>
      <c r="O673" s="5" t="s">
        <v>865</v>
      </c>
      <c r="P673" s="5" t="s">
        <v>141</v>
      </c>
      <c r="Q673" s="5">
        <v>15711296788</v>
      </c>
      <c r="R673" s="5" t="s">
        <v>142</v>
      </c>
      <c r="S673" s="5" t="s">
        <v>78</v>
      </c>
      <c r="T673" s="5"/>
    </row>
    <row r="674" spans="1:20" ht="24">
      <c r="A674" s="8"/>
      <c r="B674" s="5" t="s">
        <v>889</v>
      </c>
      <c r="C674" s="5" t="s">
        <v>892</v>
      </c>
      <c r="D674" s="5" t="s">
        <v>154</v>
      </c>
      <c r="E674" s="6">
        <v>2200</v>
      </c>
      <c r="F674" s="6"/>
      <c r="G674" s="5" t="s">
        <v>31</v>
      </c>
      <c r="H674" s="5" t="s">
        <v>41</v>
      </c>
      <c r="I674" s="5"/>
      <c r="J674" s="5"/>
      <c r="K674" s="5"/>
      <c r="L674" s="6"/>
      <c r="M674" s="6"/>
      <c r="N674" s="30">
        <v>43556</v>
      </c>
      <c r="O674" s="5" t="s">
        <v>865</v>
      </c>
      <c r="P674" s="5" t="s">
        <v>141</v>
      </c>
      <c r="Q674" s="5">
        <v>15711296788</v>
      </c>
      <c r="R674" s="5" t="s">
        <v>142</v>
      </c>
      <c r="S674" s="5" t="s">
        <v>78</v>
      </c>
      <c r="T674" s="5"/>
    </row>
    <row r="675" spans="1:20" ht="24">
      <c r="A675" s="8"/>
      <c r="B675" s="5" t="s">
        <v>889</v>
      </c>
      <c r="C675" s="5" t="s">
        <v>893</v>
      </c>
      <c r="D675" s="5" t="s">
        <v>154</v>
      </c>
      <c r="E675" s="6">
        <v>1000</v>
      </c>
      <c r="F675" s="6"/>
      <c r="G675" s="5" t="s">
        <v>31</v>
      </c>
      <c r="H675" s="5" t="s">
        <v>41</v>
      </c>
      <c r="I675" s="5"/>
      <c r="J675" s="5"/>
      <c r="K675" s="5"/>
      <c r="L675" s="6"/>
      <c r="M675" s="6"/>
      <c r="N675" s="30">
        <v>43556</v>
      </c>
      <c r="O675" s="5" t="s">
        <v>865</v>
      </c>
      <c r="P675" s="5" t="s">
        <v>141</v>
      </c>
      <c r="Q675" s="5">
        <v>15711296788</v>
      </c>
      <c r="R675" s="5" t="s">
        <v>142</v>
      </c>
      <c r="S675" s="5" t="s">
        <v>78</v>
      </c>
      <c r="T675" s="5"/>
    </row>
    <row r="676" spans="1:20" ht="24">
      <c r="A676" s="8"/>
      <c r="B676" s="5" t="s">
        <v>889</v>
      </c>
      <c r="C676" s="5" t="s">
        <v>894</v>
      </c>
      <c r="D676" s="5" t="s">
        <v>154</v>
      </c>
      <c r="E676" s="6">
        <v>1800</v>
      </c>
      <c r="F676" s="6"/>
      <c r="G676" s="5" t="s">
        <v>31</v>
      </c>
      <c r="H676" s="5" t="s">
        <v>41</v>
      </c>
      <c r="I676" s="5"/>
      <c r="J676" s="5"/>
      <c r="K676" s="5"/>
      <c r="L676" s="6"/>
      <c r="M676" s="6"/>
      <c r="N676" s="30">
        <v>43556</v>
      </c>
      <c r="O676" s="5" t="s">
        <v>865</v>
      </c>
      <c r="P676" s="5" t="s">
        <v>141</v>
      </c>
      <c r="Q676" s="5">
        <v>15711296788</v>
      </c>
      <c r="R676" s="5" t="s">
        <v>142</v>
      </c>
      <c r="S676" s="5" t="s">
        <v>78</v>
      </c>
      <c r="T676" s="5"/>
    </row>
    <row r="677" spans="1:20" ht="24">
      <c r="A677" s="8"/>
      <c r="B677" s="5" t="s">
        <v>452</v>
      </c>
      <c r="C677" s="5" t="s">
        <v>884</v>
      </c>
      <c r="D677" s="5" t="s">
        <v>154</v>
      </c>
      <c r="E677" s="6">
        <v>800</v>
      </c>
      <c r="F677" s="6"/>
      <c r="G677" s="5" t="s">
        <v>31</v>
      </c>
      <c r="H677" s="5" t="s">
        <v>41</v>
      </c>
      <c r="I677" s="5"/>
      <c r="J677" s="5"/>
      <c r="K677" s="5"/>
      <c r="L677" s="6"/>
      <c r="M677" s="6"/>
      <c r="N677" s="30">
        <v>43556</v>
      </c>
      <c r="O677" s="5" t="s">
        <v>865</v>
      </c>
      <c r="P677" s="5" t="s">
        <v>141</v>
      </c>
      <c r="Q677" s="5">
        <v>15711296788</v>
      </c>
      <c r="R677" s="5" t="s">
        <v>142</v>
      </c>
      <c r="S677" s="5" t="s">
        <v>78</v>
      </c>
      <c r="T677" s="5"/>
    </row>
    <row r="678" spans="1:20" ht="24">
      <c r="A678" s="8"/>
      <c r="B678" s="5" t="s">
        <v>895</v>
      </c>
      <c r="C678" s="5" t="s">
        <v>896</v>
      </c>
      <c r="D678" s="5" t="s">
        <v>154</v>
      </c>
      <c r="E678" s="6">
        <v>800</v>
      </c>
      <c r="F678" s="6"/>
      <c r="G678" s="5" t="s">
        <v>31</v>
      </c>
      <c r="H678" s="5" t="s">
        <v>41</v>
      </c>
      <c r="I678" s="5"/>
      <c r="J678" s="5"/>
      <c r="K678" s="5"/>
      <c r="L678" s="6"/>
      <c r="M678" s="6"/>
      <c r="N678" s="30">
        <v>43556</v>
      </c>
      <c r="O678" s="5" t="s">
        <v>865</v>
      </c>
      <c r="P678" s="5" t="s">
        <v>141</v>
      </c>
      <c r="Q678" s="5">
        <v>15711296788</v>
      </c>
      <c r="R678" s="5" t="s">
        <v>142</v>
      </c>
      <c r="S678" s="5" t="s">
        <v>78</v>
      </c>
      <c r="T678" s="5"/>
    </row>
    <row r="679" spans="1:20" ht="24">
      <c r="A679" s="8"/>
      <c r="B679" s="5" t="s">
        <v>897</v>
      </c>
      <c r="C679" s="5" t="s">
        <v>898</v>
      </c>
      <c r="D679" s="5" t="s">
        <v>154</v>
      </c>
      <c r="E679" s="6">
        <v>2500</v>
      </c>
      <c r="F679" s="6"/>
      <c r="G679" s="5" t="s">
        <v>31</v>
      </c>
      <c r="H679" s="5" t="s">
        <v>41</v>
      </c>
      <c r="I679" s="5"/>
      <c r="J679" s="5"/>
      <c r="K679" s="5"/>
      <c r="L679" s="6"/>
      <c r="M679" s="6"/>
      <c r="N679" s="30">
        <v>43556</v>
      </c>
      <c r="O679" s="5" t="s">
        <v>865</v>
      </c>
      <c r="P679" s="5" t="s">
        <v>141</v>
      </c>
      <c r="Q679" s="5">
        <v>15711296788</v>
      </c>
      <c r="R679" s="5" t="s">
        <v>142</v>
      </c>
      <c r="S679" s="5" t="s">
        <v>78</v>
      </c>
      <c r="T679" s="5"/>
    </row>
    <row r="680" spans="1:20" ht="24">
      <c r="A680" s="8"/>
      <c r="B680" s="5" t="s">
        <v>897</v>
      </c>
      <c r="C680" s="5" t="s">
        <v>890</v>
      </c>
      <c r="D680" s="5" t="s">
        <v>154</v>
      </c>
      <c r="E680" s="6">
        <v>1500</v>
      </c>
      <c r="F680" s="6"/>
      <c r="G680" s="5" t="s">
        <v>31</v>
      </c>
      <c r="H680" s="5" t="s">
        <v>41</v>
      </c>
      <c r="I680" s="5"/>
      <c r="J680" s="5"/>
      <c r="K680" s="5"/>
      <c r="L680" s="6"/>
      <c r="M680" s="6"/>
      <c r="N680" s="30">
        <v>43556</v>
      </c>
      <c r="O680" s="5" t="s">
        <v>865</v>
      </c>
      <c r="P680" s="5" t="s">
        <v>141</v>
      </c>
      <c r="Q680" s="5">
        <v>15711296788</v>
      </c>
      <c r="R680" s="5" t="s">
        <v>142</v>
      </c>
      <c r="S680" s="5" t="s">
        <v>78</v>
      </c>
      <c r="T680" s="5"/>
    </row>
    <row r="681" spans="1:20" ht="24">
      <c r="A681" s="8"/>
      <c r="B681" s="5" t="s">
        <v>897</v>
      </c>
      <c r="C681" s="5" t="s">
        <v>891</v>
      </c>
      <c r="D681" s="5" t="s">
        <v>154</v>
      </c>
      <c r="E681" s="6">
        <v>1400</v>
      </c>
      <c r="F681" s="6"/>
      <c r="G681" s="5" t="s">
        <v>31</v>
      </c>
      <c r="H681" s="5" t="s">
        <v>41</v>
      </c>
      <c r="I681" s="5"/>
      <c r="J681" s="5"/>
      <c r="K681" s="5"/>
      <c r="L681" s="6"/>
      <c r="M681" s="6"/>
      <c r="N681" s="30">
        <v>43556</v>
      </c>
      <c r="O681" s="5" t="s">
        <v>865</v>
      </c>
      <c r="P681" s="5" t="s">
        <v>141</v>
      </c>
      <c r="Q681" s="5">
        <v>15711296788</v>
      </c>
      <c r="R681" s="5" t="s">
        <v>142</v>
      </c>
      <c r="S681" s="5" t="s">
        <v>78</v>
      </c>
      <c r="T681" s="5"/>
    </row>
    <row r="682" spans="1:20" ht="24">
      <c r="A682" s="8"/>
      <c r="B682" s="5" t="s">
        <v>897</v>
      </c>
      <c r="C682" s="5" t="s">
        <v>898</v>
      </c>
      <c r="D682" s="5" t="s">
        <v>154</v>
      </c>
      <c r="E682" s="6">
        <v>5600</v>
      </c>
      <c r="F682" s="6"/>
      <c r="G682" s="5" t="s">
        <v>31</v>
      </c>
      <c r="H682" s="5" t="s">
        <v>41</v>
      </c>
      <c r="I682" s="5"/>
      <c r="J682" s="5"/>
      <c r="K682" s="5"/>
      <c r="L682" s="6"/>
      <c r="M682" s="6"/>
      <c r="N682" s="30">
        <v>43556</v>
      </c>
      <c r="O682" s="5" t="s">
        <v>865</v>
      </c>
      <c r="P682" s="5" t="s">
        <v>141</v>
      </c>
      <c r="Q682" s="5">
        <v>15711296788</v>
      </c>
      <c r="R682" s="5" t="s">
        <v>142</v>
      </c>
      <c r="S682" s="5" t="s">
        <v>78</v>
      </c>
      <c r="T682" s="5"/>
    </row>
    <row r="683" spans="1:20" ht="24">
      <c r="A683" s="8"/>
      <c r="B683" s="5" t="s">
        <v>897</v>
      </c>
      <c r="C683" s="5" t="s">
        <v>899</v>
      </c>
      <c r="D683" s="5" t="s">
        <v>154</v>
      </c>
      <c r="E683" s="6">
        <v>6100</v>
      </c>
      <c r="F683" s="6"/>
      <c r="G683" s="5" t="s">
        <v>31</v>
      </c>
      <c r="H683" s="5" t="s">
        <v>41</v>
      </c>
      <c r="I683" s="5"/>
      <c r="J683" s="5"/>
      <c r="K683" s="5"/>
      <c r="L683" s="6"/>
      <c r="M683" s="6"/>
      <c r="N683" s="30">
        <v>43556</v>
      </c>
      <c r="O683" s="5" t="s">
        <v>865</v>
      </c>
      <c r="P683" s="5" t="s">
        <v>141</v>
      </c>
      <c r="Q683" s="5">
        <v>15711296788</v>
      </c>
      <c r="R683" s="5" t="s">
        <v>142</v>
      </c>
      <c r="S683" s="5" t="s">
        <v>78</v>
      </c>
      <c r="T683" s="5"/>
    </row>
    <row r="684" spans="1:20" ht="24">
      <c r="A684" s="8"/>
      <c r="B684" s="5" t="s">
        <v>889</v>
      </c>
      <c r="C684" s="5" t="s">
        <v>894</v>
      </c>
      <c r="D684" s="5" t="s">
        <v>154</v>
      </c>
      <c r="E684" s="6">
        <v>593</v>
      </c>
      <c r="F684" s="6"/>
      <c r="G684" s="5" t="s">
        <v>31</v>
      </c>
      <c r="H684" s="5" t="s">
        <v>41</v>
      </c>
      <c r="I684" s="5"/>
      <c r="J684" s="5"/>
      <c r="K684" s="5"/>
      <c r="L684" s="6"/>
      <c r="M684" s="6"/>
      <c r="N684" s="30">
        <v>43556</v>
      </c>
      <c r="O684" s="5" t="s">
        <v>865</v>
      </c>
      <c r="P684" s="5" t="s">
        <v>141</v>
      </c>
      <c r="Q684" s="5">
        <v>15711296788</v>
      </c>
      <c r="R684" s="5" t="s">
        <v>142</v>
      </c>
      <c r="S684" s="5" t="s">
        <v>78</v>
      </c>
      <c r="T684" s="5"/>
    </row>
    <row r="685" spans="1:20" ht="24">
      <c r="A685" s="8"/>
      <c r="B685" s="5" t="s">
        <v>889</v>
      </c>
      <c r="C685" s="5" t="s">
        <v>899</v>
      </c>
      <c r="D685" s="5" t="s">
        <v>154</v>
      </c>
      <c r="E685" s="6">
        <v>719</v>
      </c>
      <c r="F685" s="6"/>
      <c r="G685" s="5" t="s">
        <v>31</v>
      </c>
      <c r="H685" s="5" t="s">
        <v>41</v>
      </c>
      <c r="I685" s="5"/>
      <c r="J685" s="5"/>
      <c r="K685" s="5"/>
      <c r="L685" s="6"/>
      <c r="M685" s="6"/>
      <c r="N685" s="30">
        <v>43556</v>
      </c>
      <c r="O685" s="5" t="s">
        <v>865</v>
      </c>
      <c r="P685" s="5" t="s">
        <v>141</v>
      </c>
      <c r="Q685" s="5">
        <v>15711296788</v>
      </c>
      <c r="R685" s="5" t="s">
        <v>142</v>
      </c>
      <c r="S685" s="5" t="s">
        <v>78</v>
      </c>
      <c r="T685" s="5"/>
    </row>
    <row r="686" spans="1:20" ht="24">
      <c r="A686" s="8"/>
      <c r="B686" s="5" t="s">
        <v>889</v>
      </c>
      <c r="C686" s="5" t="s">
        <v>890</v>
      </c>
      <c r="D686" s="5" t="s">
        <v>154</v>
      </c>
      <c r="E686" s="6">
        <v>700</v>
      </c>
      <c r="F686" s="6"/>
      <c r="G686" s="5" t="s">
        <v>31</v>
      </c>
      <c r="H686" s="5" t="s">
        <v>41</v>
      </c>
      <c r="I686" s="5"/>
      <c r="J686" s="5"/>
      <c r="K686" s="5"/>
      <c r="L686" s="6"/>
      <c r="M686" s="6"/>
      <c r="N686" s="30">
        <v>43556</v>
      </c>
      <c r="O686" s="5" t="s">
        <v>865</v>
      </c>
      <c r="P686" s="5" t="s">
        <v>141</v>
      </c>
      <c r="Q686" s="5">
        <v>15711296788</v>
      </c>
      <c r="R686" s="5" t="s">
        <v>142</v>
      </c>
      <c r="S686" s="5" t="s">
        <v>78</v>
      </c>
      <c r="T686" s="5"/>
    </row>
    <row r="687" spans="1:20" ht="24">
      <c r="A687" s="8"/>
      <c r="B687" s="5" t="s">
        <v>889</v>
      </c>
      <c r="C687" s="5" t="s">
        <v>894</v>
      </c>
      <c r="D687" s="5" t="s">
        <v>154</v>
      </c>
      <c r="E687" s="6">
        <v>389</v>
      </c>
      <c r="F687" s="6"/>
      <c r="G687" s="5" t="s">
        <v>31</v>
      </c>
      <c r="H687" s="5" t="s">
        <v>41</v>
      </c>
      <c r="I687" s="5"/>
      <c r="J687" s="5"/>
      <c r="K687" s="5"/>
      <c r="L687" s="6"/>
      <c r="M687" s="6"/>
      <c r="N687" s="30">
        <v>43556</v>
      </c>
      <c r="O687" s="5" t="s">
        <v>865</v>
      </c>
      <c r="P687" s="5" t="s">
        <v>141</v>
      </c>
      <c r="Q687" s="5">
        <v>15711296788</v>
      </c>
      <c r="R687" s="5" t="s">
        <v>142</v>
      </c>
      <c r="S687" s="5" t="s">
        <v>78</v>
      </c>
      <c r="T687" s="5"/>
    </row>
    <row r="688" spans="1:20" ht="24">
      <c r="A688" s="8"/>
      <c r="B688" s="5" t="s">
        <v>889</v>
      </c>
      <c r="C688" s="5" t="s">
        <v>892</v>
      </c>
      <c r="D688" s="5" t="s">
        <v>154</v>
      </c>
      <c r="E688" s="6">
        <v>115</v>
      </c>
      <c r="F688" s="6"/>
      <c r="G688" s="5" t="s">
        <v>31</v>
      </c>
      <c r="H688" s="5" t="s">
        <v>41</v>
      </c>
      <c r="I688" s="5"/>
      <c r="J688" s="5"/>
      <c r="K688" s="5"/>
      <c r="L688" s="6"/>
      <c r="M688" s="6"/>
      <c r="N688" s="30">
        <v>43556</v>
      </c>
      <c r="O688" s="5" t="s">
        <v>865</v>
      </c>
      <c r="P688" s="5" t="s">
        <v>141</v>
      </c>
      <c r="Q688" s="5">
        <v>15711296788</v>
      </c>
      <c r="R688" s="5" t="s">
        <v>142</v>
      </c>
      <c r="S688" s="5" t="s">
        <v>78</v>
      </c>
      <c r="T688" s="5"/>
    </row>
    <row r="689" spans="1:20" ht="24">
      <c r="A689" s="8"/>
      <c r="B689" s="5" t="s">
        <v>889</v>
      </c>
      <c r="C689" s="5" t="s">
        <v>891</v>
      </c>
      <c r="D689" s="5" t="s">
        <v>154</v>
      </c>
      <c r="E689" s="6">
        <v>175</v>
      </c>
      <c r="F689" s="6"/>
      <c r="G689" s="5" t="s">
        <v>31</v>
      </c>
      <c r="H689" s="5" t="s">
        <v>41</v>
      </c>
      <c r="I689" s="5"/>
      <c r="J689" s="5"/>
      <c r="K689" s="5"/>
      <c r="L689" s="6"/>
      <c r="M689" s="6"/>
      <c r="N689" s="30">
        <v>43556</v>
      </c>
      <c r="O689" s="5" t="s">
        <v>865</v>
      </c>
      <c r="P689" s="5" t="s">
        <v>141</v>
      </c>
      <c r="Q689" s="5">
        <v>15711296788</v>
      </c>
      <c r="R689" s="5" t="s">
        <v>142</v>
      </c>
      <c r="S689" s="5" t="s">
        <v>78</v>
      </c>
      <c r="T689" s="5"/>
    </row>
    <row r="690" spans="1:20" ht="24">
      <c r="A690" s="8"/>
      <c r="B690" s="5" t="s">
        <v>889</v>
      </c>
      <c r="C690" s="5" t="s">
        <v>893</v>
      </c>
      <c r="D690" s="5" t="s">
        <v>154</v>
      </c>
      <c r="E690" s="6">
        <v>88</v>
      </c>
      <c r="F690" s="6"/>
      <c r="G690" s="5" t="s">
        <v>31</v>
      </c>
      <c r="H690" s="5" t="s">
        <v>41</v>
      </c>
      <c r="I690" s="5"/>
      <c r="J690" s="5"/>
      <c r="K690" s="5"/>
      <c r="L690" s="6"/>
      <c r="M690" s="6"/>
      <c r="N690" s="30">
        <v>43556</v>
      </c>
      <c r="O690" s="5" t="s">
        <v>865</v>
      </c>
      <c r="P690" s="5" t="s">
        <v>141</v>
      </c>
      <c r="Q690" s="5">
        <v>15711296788</v>
      </c>
      <c r="R690" s="5" t="s">
        <v>142</v>
      </c>
      <c r="S690" s="5" t="s">
        <v>78</v>
      </c>
      <c r="T690" s="5"/>
    </row>
    <row r="691" spans="1:20" ht="24">
      <c r="A691" s="8"/>
      <c r="B691" s="5" t="s">
        <v>889</v>
      </c>
      <c r="C691" s="5" t="s">
        <v>898</v>
      </c>
      <c r="D691" s="5" t="s">
        <v>154</v>
      </c>
      <c r="E691" s="6">
        <v>710</v>
      </c>
      <c r="F691" s="6"/>
      <c r="G691" s="5" t="s">
        <v>31</v>
      </c>
      <c r="H691" s="5" t="s">
        <v>41</v>
      </c>
      <c r="I691" s="5"/>
      <c r="J691" s="5"/>
      <c r="K691" s="5"/>
      <c r="L691" s="6"/>
      <c r="M691" s="6"/>
      <c r="N691" s="30">
        <v>43556</v>
      </c>
      <c r="O691" s="5" t="s">
        <v>865</v>
      </c>
      <c r="P691" s="5" t="s">
        <v>141</v>
      </c>
      <c r="Q691" s="5">
        <v>15711296788</v>
      </c>
      <c r="R691" s="5" t="s">
        <v>142</v>
      </c>
      <c r="S691" s="5" t="s">
        <v>78</v>
      </c>
      <c r="T691" s="5"/>
    </row>
    <row r="692" spans="1:20" ht="24">
      <c r="A692" s="8"/>
      <c r="B692" s="5" t="s">
        <v>897</v>
      </c>
      <c r="C692" s="5" t="s">
        <v>896</v>
      </c>
      <c r="D692" s="5" t="s">
        <v>154</v>
      </c>
      <c r="E692" s="6">
        <v>190</v>
      </c>
      <c r="F692" s="6"/>
      <c r="G692" s="5" t="s">
        <v>31</v>
      </c>
      <c r="H692" s="5" t="s">
        <v>41</v>
      </c>
      <c r="I692" s="5"/>
      <c r="J692" s="5"/>
      <c r="K692" s="5"/>
      <c r="L692" s="6"/>
      <c r="M692" s="6"/>
      <c r="N692" s="30">
        <v>43556</v>
      </c>
      <c r="O692" s="5" t="s">
        <v>865</v>
      </c>
      <c r="P692" s="5" t="s">
        <v>141</v>
      </c>
      <c r="Q692" s="5">
        <v>15711296788</v>
      </c>
      <c r="R692" s="5" t="s">
        <v>142</v>
      </c>
      <c r="S692" s="5" t="s">
        <v>78</v>
      </c>
      <c r="T692" s="5"/>
    </row>
    <row r="693" spans="1:20" ht="24">
      <c r="A693" s="8"/>
      <c r="B693" s="5" t="s">
        <v>897</v>
      </c>
      <c r="C693" s="5" t="s">
        <v>900</v>
      </c>
      <c r="D693" s="5" t="s">
        <v>154</v>
      </c>
      <c r="E693" s="6">
        <v>290</v>
      </c>
      <c r="F693" s="6"/>
      <c r="G693" s="5" t="s">
        <v>31</v>
      </c>
      <c r="H693" s="5" t="s">
        <v>41</v>
      </c>
      <c r="I693" s="5"/>
      <c r="J693" s="5"/>
      <c r="K693" s="5"/>
      <c r="L693" s="6"/>
      <c r="M693" s="6"/>
      <c r="N693" s="30">
        <v>43556</v>
      </c>
      <c r="O693" s="5" t="s">
        <v>865</v>
      </c>
      <c r="P693" s="5" t="s">
        <v>141</v>
      </c>
      <c r="Q693" s="5">
        <v>15711296788</v>
      </c>
      <c r="R693" s="5" t="s">
        <v>142</v>
      </c>
      <c r="S693" s="5" t="s">
        <v>78</v>
      </c>
      <c r="T693" s="5"/>
    </row>
    <row r="694" spans="1:20" ht="24">
      <c r="A694" s="8"/>
      <c r="B694" s="5" t="s">
        <v>897</v>
      </c>
      <c r="C694" s="5" t="s">
        <v>901</v>
      </c>
      <c r="D694" s="5" t="s">
        <v>154</v>
      </c>
      <c r="E694" s="6">
        <v>39</v>
      </c>
      <c r="F694" s="6"/>
      <c r="G694" s="5" t="s">
        <v>31</v>
      </c>
      <c r="H694" s="5" t="s">
        <v>41</v>
      </c>
      <c r="I694" s="5"/>
      <c r="J694" s="5"/>
      <c r="K694" s="5"/>
      <c r="L694" s="6"/>
      <c r="M694" s="6"/>
      <c r="N694" s="30">
        <v>43556</v>
      </c>
      <c r="O694" s="5" t="s">
        <v>865</v>
      </c>
      <c r="P694" s="5" t="s">
        <v>141</v>
      </c>
      <c r="Q694" s="5">
        <v>15711296788</v>
      </c>
      <c r="R694" s="5" t="s">
        <v>142</v>
      </c>
      <c r="S694" s="5" t="s">
        <v>78</v>
      </c>
      <c r="T694" s="5"/>
    </row>
    <row r="695" spans="1:20" ht="24">
      <c r="A695" s="8"/>
      <c r="B695" s="5" t="s">
        <v>878</v>
      </c>
      <c r="C695" s="5" t="s">
        <v>902</v>
      </c>
      <c r="D695" s="5" t="s">
        <v>30</v>
      </c>
      <c r="E695" s="6">
        <v>116</v>
      </c>
      <c r="F695" s="6"/>
      <c r="G695" s="5" t="s">
        <v>31</v>
      </c>
      <c r="H695" s="5" t="s">
        <v>41</v>
      </c>
      <c r="I695" s="5"/>
      <c r="J695" s="5"/>
      <c r="K695" s="5"/>
      <c r="L695" s="6"/>
      <c r="M695" s="6"/>
      <c r="N695" s="30">
        <v>43556</v>
      </c>
      <c r="O695" s="5" t="s">
        <v>865</v>
      </c>
      <c r="P695" s="5" t="s">
        <v>141</v>
      </c>
      <c r="Q695" s="5">
        <v>15711296788</v>
      </c>
      <c r="R695" s="5" t="s">
        <v>142</v>
      </c>
      <c r="S695" s="5" t="s">
        <v>78</v>
      </c>
      <c r="T695" s="5"/>
    </row>
    <row r="696" spans="1:20" ht="24">
      <c r="A696" s="8"/>
      <c r="B696" s="5" t="s">
        <v>880</v>
      </c>
      <c r="C696" s="5" t="s">
        <v>903</v>
      </c>
      <c r="D696" s="5" t="s">
        <v>30</v>
      </c>
      <c r="E696" s="6">
        <v>300</v>
      </c>
      <c r="F696" s="6"/>
      <c r="G696" s="5" t="s">
        <v>31</v>
      </c>
      <c r="H696" s="5" t="s">
        <v>41</v>
      </c>
      <c r="I696" s="5"/>
      <c r="J696" s="5"/>
      <c r="K696" s="5"/>
      <c r="L696" s="6"/>
      <c r="M696" s="6"/>
      <c r="N696" s="30">
        <v>43556</v>
      </c>
      <c r="O696" s="5" t="s">
        <v>865</v>
      </c>
      <c r="P696" s="5" t="s">
        <v>141</v>
      </c>
      <c r="Q696" s="5">
        <v>15711296788</v>
      </c>
      <c r="R696" s="5" t="s">
        <v>142</v>
      </c>
      <c r="S696" s="5" t="s">
        <v>78</v>
      </c>
      <c r="T696" s="5"/>
    </row>
    <row r="697" spans="1:20" ht="24">
      <c r="A697" s="8"/>
      <c r="B697" s="5" t="s">
        <v>904</v>
      </c>
      <c r="C697" s="5" t="s">
        <v>896</v>
      </c>
      <c r="D697" s="5" t="s">
        <v>30</v>
      </c>
      <c r="E697" s="6">
        <v>100</v>
      </c>
      <c r="F697" s="6"/>
      <c r="G697" s="5" t="s">
        <v>31</v>
      </c>
      <c r="H697" s="5" t="s">
        <v>41</v>
      </c>
      <c r="I697" s="5"/>
      <c r="J697" s="5"/>
      <c r="K697" s="5"/>
      <c r="L697" s="6"/>
      <c r="M697" s="6"/>
      <c r="N697" s="30">
        <v>43556</v>
      </c>
      <c r="O697" s="5" t="s">
        <v>865</v>
      </c>
      <c r="P697" s="5" t="s">
        <v>141</v>
      </c>
      <c r="Q697" s="5">
        <v>15711296788</v>
      </c>
      <c r="R697" s="5" t="s">
        <v>142</v>
      </c>
      <c r="S697" s="5" t="s">
        <v>78</v>
      </c>
      <c r="T697" s="5"/>
    </row>
    <row r="698" spans="1:20" ht="24">
      <c r="A698" s="8"/>
      <c r="B698" s="5" t="s">
        <v>904</v>
      </c>
      <c r="C698" s="5" t="s">
        <v>900</v>
      </c>
      <c r="D698" s="5" t="s">
        <v>30</v>
      </c>
      <c r="E698" s="6">
        <v>100</v>
      </c>
      <c r="F698" s="6"/>
      <c r="G698" s="5" t="s">
        <v>31</v>
      </c>
      <c r="H698" s="5" t="s">
        <v>41</v>
      </c>
      <c r="I698" s="5"/>
      <c r="J698" s="5"/>
      <c r="K698" s="5"/>
      <c r="L698" s="6"/>
      <c r="M698" s="6"/>
      <c r="N698" s="30">
        <v>43556</v>
      </c>
      <c r="O698" s="5" t="s">
        <v>865</v>
      </c>
      <c r="P698" s="5" t="s">
        <v>141</v>
      </c>
      <c r="Q698" s="5">
        <v>15711296788</v>
      </c>
      <c r="R698" s="5" t="s">
        <v>142</v>
      </c>
      <c r="S698" s="5" t="s">
        <v>78</v>
      </c>
      <c r="T698" s="5"/>
    </row>
    <row r="699" spans="1:20" ht="24">
      <c r="A699" s="8"/>
      <c r="B699" s="5" t="s">
        <v>904</v>
      </c>
      <c r="C699" s="5" t="s">
        <v>901</v>
      </c>
      <c r="D699" s="5" t="s">
        <v>30</v>
      </c>
      <c r="E699" s="6">
        <v>100</v>
      </c>
      <c r="F699" s="6"/>
      <c r="G699" s="5" t="s">
        <v>31</v>
      </c>
      <c r="H699" s="5" t="s">
        <v>41</v>
      </c>
      <c r="I699" s="5"/>
      <c r="J699" s="5"/>
      <c r="K699" s="5"/>
      <c r="L699" s="6"/>
      <c r="M699" s="6"/>
      <c r="N699" s="30">
        <v>43556</v>
      </c>
      <c r="O699" s="5" t="s">
        <v>865</v>
      </c>
      <c r="P699" s="5" t="s">
        <v>141</v>
      </c>
      <c r="Q699" s="5">
        <v>15711296788</v>
      </c>
      <c r="R699" s="5" t="s">
        <v>142</v>
      </c>
      <c r="S699" s="5" t="s">
        <v>78</v>
      </c>
      <c r="T699" s="5"/>
    </row>
    <row r="700" spans="1:20" ht="24">
      <c r="A700" s="8"/>
      <c r="B700" s="5" t="s">
        <v>895</v>
      </c>
      <c r="C700" s="5" t="s">
        <v>896</v>
      </c>
      <c r="D700" s="5" t="s">
        <v>30</v>
      </c>
      <c r="E700" s="6">
        <v>580</v>
      </c>
      <c r="F700" s="6"/>
      <c r="G700" s="5" t="s">
        <v>31</v>
      </c>
      <c r="H700" s="5" t="s">
        <v>41</v>
      </c>
      <c r="I700" s="5"/>
      <c r="J700" s="5"/>
      <c r="K700" s="5"/>
      <c r="L700" s="6"/>
      <c r="M700" s="6"/>
      <c r="N700" s="30">
        <v>43556</v>
      </c>
      <c r="O700" s="5" t="s">
        <v>865</v>
      </c>
      <c r="P700" s="5" t="s">
        <v>141</v>
      </c>
      <c r="Q700" s="5">
        <v>15711296788</v>
      </c>
      <c r="R700" s="5" t="s">
        <v>142</v>
      </c>
      <c r="S700" s="5" t="s">
        <v>78</v>
      </c>
      <c r="T700" s="5"/>
    </row>
    <row r="701" spans="1:20" ht="24">
      <c r="A701" s="8"/>
      <c r="B701" s="5" t="s">
        <v>895</v>
      </c>
      <c r="C701" s="5" t="s">
        <v>900</v>
      </c>
      <c r="D701" s="5" t="s">
        <v>30</v>
      </c>
      <c r="E701" s="6">
        <v>400</v>
      </c>
      <c r="F701" s="6"/>
      <c r="G701" s="5" t="s">
        <v>31</v>
      </c>
      <c r="H701" s="5" t="s">
        <v>41</v>
      </c>
      <c r="I701" s="5"/>
      <c r="J701" s="5"/>
      <c r="K701" s="5"/>
      <c r="L701" s="6"/>
      <c r="M701" s="6"/>
      <c r="N701" s="30">
        <v>43556</v>
      </c>
      <c r="O701" s="5" t="s">
        <v>865</v>
      </c>
      <c r="P701" s="5" t="s">
        <v>141</v>
      </c>
      <c r="Q701" s="5">
        <v>15711296788</v>
      </c>
      <c r="R701" s="5" t="s">
        <v>142</v>
      </c>
      <c r="S701" s="5" t="s">
        <v>78</v>
      </c>
      <c r="T701" s="5"/>
    </row>
    <row r="702" spans="1:20" ht="24">
      <c r="A702" s="8"/>
      <c r="B702" s="5" t="s">
        <v>895</v>
      </c>
      <c r="C702" s="5" t="s">
        <v>901</v>
      </c>
      <c r="D702" s="5" t="s">
        <v>30</v>
      </c>
      <c r="E702" s="6">
        <v>260</v>
      </c>
      <c r="F702" s="6"/>
      <c r="G702" s="5" t="s">
        <v>31</v>
      </c>
      <c r="H702" s="5" t="s">
        <v>41</v>
      </c>
      <c r="I702" s="5"/>
      <c r="J702" s="5"/>
      <c r="K702" s="5"/>
      <c r="L702" s="6"/>
      <c r="M702" s="6"/>
      <c r="N702" s="30">
        <v>43556</v>
      </c>
      <c r="O702" s="5" t="s">
        <v>865</v>
      </c>
      <c r="P702" s="5" t="s">
        <v>141</v>
      </c>
      <c r="Q702" s="5">
        <v>15711296788</v>
      </c>
      <c r="R702" s="5" t="s">
        <v>142</v>
      </c>
      <c r="S702" s="5" t="s">
        <v>78</v>
      </c>
      <c r="T702" s="5"/>
    </row>
    <row r="703" spans="1:20">
      <c r="A703" s="8">
        <v>3</v>
      </c>
      <c r="B703" s="8" t="s">
        <v>905</v>
      </c>
      <c r="C703" s="5"/>
      <c r="D703" s="5"/>
      <c r="E703" s="6"/>
      <c r="F703" s="6"/>
      <c r="G703" s="5"/>
      <c r="H703" s="5"/>
      <c r="I703" s="5"/>
      <c r="J703" s="5"/>
      <c r="K703" s="5"/>
      <c r="L703" s="6"/>
      <c r="M703" s="6"/>
      <c r="N703" s="5"/>
      <c r="O703" s="5"/>
      <c r="P703" s="5"/>
      <c r="Q703" s="5"/>
      <c r="R703" s="5"/>
      <c r="S703" s="5"/>
      <c r="T703" s="5"/>
    </row>
    <row r="704" spans="1:20">
      <c r="A704" s="8">
        <v>4</v>
      </c>
      <c r="B704" s="8" t="s">
        <v>906</v>
      </c>
      <c r="C704" s="5"/>
      <c r="D704" s="5"/>
      <c r="E704" s="6"/>
      <c r="F704" s="6"/>
      <c r="G704" s="5"/>
      <c r="H704" s="5"/>
      <c r="I704" s="5"/>
      <c r="J704" s="5"/>
      <c r="K704" s="5"/>
      <c r="L704" s="6"/>
      <c r="M704" s="6"/>
      <c r="N704" s="5"/>
      <c r="O704" s="5"/>
      <c r="P704" s="5"/>
      <c r="Q704" s="5"/>
      <c r="R704" s="5"/>
      <c r="S704" s="5"/>
      <c r="T704" s="5"/>
    </row>
    <row r="705" spans="1:20" ht="72">
      <c r="A705" s="8"/>
      <c r="B705" s="5" t="s">
        <v>907</v>
      </c>
      <c r="C705" s="5" t="s">
        <v>908</v>
      </c>
      <c r="D705" s="5" t="s">
        <v>45</v>
      </c>
      <c r="E705" s="6">
        <v>37</v>
      </c>
      <c r="F705" s="6"/>
      <c r="G705" s="5" t="s">
        <v>31</v>
      </c>
      <c r="H705" s="5" t="s">
        <v>32</v>
      </c>
      <c r="I705" s="5" t="s">
        <v>909</v>
      </c>
      <c r="J705" s="5" t="s">
        <v>910</v>
      </c>
      <c r="K705" s="5" t="s">
        <v>42</v>
      </c>
      <c r="L705" s="6">
        <v>244200</v>
      </c>
      <c r="M705" s="6">
        <v>63155.171999999999</v>
      </c>
      <c r="N705" s="5">
        <v>2018.7</v>
      </c>
      <c r="O705" s="5" t="s">
        <v>556</v>
      </c>
      <c r="P705" s="5" t="s">
        <v>132</v>
      </c>
      <c r="Q705" s="5">
        <v>13810668661</v>
      </c>
      <c r="R705" s="5" t="s">
        <v>133</v>
      </c>
      <c r="S705" s="5" t="s">
        <v>134</v>
      </c>
      <c r="T705" s="5"/>
    </row>
    <row r="706" spans="1:20" ht="72">
      <c r="A706" s="8"/>
      <c r="B706" s="5" t="s">
        <v>911</v>
      </c>
      <c r="C706" s="5" t="s">
        <v>912</v>
      </c>
      <c r="D706" s="5" t="s">
        <v>45</v>
      </c>
      <c r="E706" s="6">
        <v>21.83</v>
      </c>
      <c r="F706" s="6"/>
      <c r="G706" s="5" t="s">
        <v>31</v>
      </c>
      <c r="H706" s="5" t="s">
        <v>32</v>
      </c>
      <c r="I706" s="5" t="s">
        <v>913</v>
      </c>
      <c r="J706" s="5" t="s">
        <v>910</v>
      </c>
      <c r="K706" s="5" t="s">
        <v>42</v>
      </c>
      <c r="L706" s="6">
        <v>144078</v>
      </c>
      <c r="M706" s="6">
        <v>37261.550999999999</v>
      </c>
      <c r="N706" s="5" t="s">
        <v>914</v>
      </c>
      <c r="O706" s="5" t="s">
        <v>556</v>
      </c>
      <c r="P706" s="5" t="s">
        <v>132</v>
      </c>
      <c r="Q706" s="5">
        <v>13810668661</v>
      </c>
      <c r="R706" s="5" t="s">
        <v>133</v>
      </c>
      <c r="S706" s="5" t="s">
        <v>134</v>
      </c>
      <c r="T706" s="5"/>
    </row>
    <row r="707" spans="1:20" ht="72">
      <c r="A707" s="8"/>
      <c r="B707" s="5" t="s">
        <v>915</v>
      </c>
      <c r="C707" s="5" t="s">
        <v>916</v>
      </c>
      <c r="D707" s="5" t="s">
        <v>45</v>
      </c>
      <c r="E707" s="6">
        <v>4.04</v>
      </c>
      <c r="F707" s="6"/>
      <c r="G707" s="5" t="s">
        <v>31</v>
      </c>
      <c r="H707" s="5" t="s">
        <v>32</v>
      </c>
      <c r="I707" s="5" t="s">
        <v>917</v>
      </c>
      <c r="J707" s="5" t="s">
        <v>910</v>
      </c>
      <c r="K707" s="5" t="s">
        <v>42</v>
      </c>
      <c r="L707" s="6">
        <v>26664</v>
      </c>
      <c r="M707" s="6">
        <v>6895.8630000000003</v>
      </c>
      <c r="N707" s="5" t="s">
        <v>914</v>
      </c>
      <c r="O707" s="5" t="s">
        <v>556</v>
      </c>
      <c r="P707" s="5" t="s">
        <v>132</v>
      </c>
      <c r="Q707" s="5">
        <v>13810668661</v>
      </c>
      <c r="R707" s="5" t="s">
        <v>133</v>
      </c>
      <c r="S707" s="5" t="s">
        <v>134</v>
      </c>
      <c r="T707" s="5"/>
    </row>
    <row r="708" spans="1:20" ht="72">
      <c r="A708" s="8"/>
      <c r="B708" s="5" t="s">
        <v>907</v>
      </c>
      <c r="C708" s="5" t="s">
        <v>918</v>
      </c>
      <c r="D708" s="5" t="s">
        <v>161</v>
      </c>
      <c r="E708" s="6">
        <v>630</v>
      </c>
      <c r="F708" s="6">
        <v>30.173999999999999</v>
      </c>
      <c r="G708" s="5" t="s">
        <v>31</v>
      </c>
      <c r="H708" s="5" t="s">
        <v>32</v>
      </c>
      <c r="I708" s="5" t="s">
        <v>919</v>
      </c>
      <c r="J708" s="5" t="s">
        <v>910</v>
      </c>
      <c r="K708" s="5" t="s">
        <v>33</v>
      </c>
      <c r="L708" s="6">
        <v>203679</v>
      </c>
      <c r="M708" s="6">
        <v>52675.601999999701</v>
      </c>
      <c r="N708" s="5">
        <v>2019.1</v>
      </c>
      <c r="O708" s="5" t="s">
        <v>556</v>
      </c>
      <c r="P708" s="5" t="s">
        <v>132</v>
      </c>
      <c r="Q708" s="5">
        <v>13810668661</v>
      </c>
      <c r="R708" s="5" t="s">
        <v>133</v>
      </c>
      <c r="S708" s="5" t="s">
        <v>134</v>
      </c>
      <c r="T708" s="5"/>
    </row>
    <row r="709" spans="1:20" ht="72">
      <c r="A709" s="8"/>
      <c r="B709" s="5" t="s">
        <v>920</v>
      </c>
      <c r="C709" s="5" t="s">
        <v>921</v>
      </c>
      <c r="D709" s="5" t="s">
        <v>30</v>
      </c>
      <c r="E709" s="6">
        <v>420</v>
      </c>
      <c r="F709" s="6">
        <v>2.7639999999999998</v>
      </c>
      <c r="G709" s="5" t="s">
        <v>31</v>
      </c>
      <c r="H709" s="5" t="s">
        <v>32</v>
      </c>
      <c r="I709" s="5" t="s">
        <v>922</v>
      </c>
      <c r="J709" s="5" t="s">
        <v>910</v>
      </c>
      <c r="K709" s="5" t="s">
        <v>33</v>
      </c>
      <c r="L709" s="6">
        <v>18648</v>
      </c>
      <c r="M709" s="6">
        <v>4822.7579999999998</v>
      </c>
      <c r="N709" s="5">
        <v>2019.1</v>
      </c>
      <c r="O709" s="5" t="s">
        <v>556</v>
      </c>
      <c r="P709" s="5" t="s">
        <v>132</v>
      </c>
      <c r="Q709" s="5">
        <v>13810668661</v>
      </c>
      <c r="R709" s="5" t="s">
        <v>133</v>
      </c>
      <c r="S709" s="5" t="s">
        <v>134</v>
      </c>
      <c r="T709" s="5"/>
    </row>
    <row r="710" spans="1:20" ht="72">
      <c r="A710" s="8"/>
      <c r="B710" s="5" t="s">
        <v>915</v>
      </c>
      <c r="C710" s="5" t="s">
        <v>923</v>
      </c>
      <c r="D710" s="5" t="s">
        <v>30</v>
      </c>
      <c r="E710" s="6">
        <v>282</v>
      </c>
      <c r="F710" s="6">
        <v>5.07</v>
      </c>
      <c r="G710" s="5" t="s">
        <v>31</v>
      </c>
      <c r="H710" s="5" t="s">
        <v>32</v>
      </c>
      <c r="I710" s="5" t="s">
        <v>924</v>
      </c>
      <c r="J710" s="5" t="s">
        <v>910</v>
      </c>
      <c r="K710" s="5" t="s">
        <v>33</v>
      </c>
      <c r="L710" s="6">
        <v>34206.6</v>
      </c>
      <c r="M710" s="6">
        <v>8846.5350000000308</v>
      </c>
      <c r="N710" s="5">
        <v>2019.1</v>
      </c>
      <c r="O710" s="5" t="s">
        <v>556</v>
      </c>
      <c r="P710" s="5" t="s">
        <v>132</v>
      </c>
      <c r="Q710" s="5">
        <v>13810668661</v>
      </c>
      <c r="R710" s="5" t="s">
        <v>133</v>
      </c>
      <c r="S710" s="5" t="s">
        <v>134</v>
      </c>
      <c r="T710" s="5"/>
    </row>
    <row r="711" spans="1:20" ht="72">
      <c r="A711" s="8"/>
      <c r="B711" s="5" t="s">
        <v>925</v>
      </c>
      <c r="C711" s="5" t="s">
        <v>926</v>
      </c>
      <c r="D711" s="5" t="s">
        <v>30</v>
      </c>
      <c r="E711" s="6">
        <v>277</v>
      </c>
      <c r="F711" s="6">
        <v>1.0249999999999999</v>
      </c>
      <c r="G711" s="5" t="s">
        <v>31</v>
      </c>
      <c r="H711" s="5" t="s">
        <v>32</v>
      </c>
      <c r="I711" s="5" t="s">
        <v>927</v>
      </c>
      <c r="J711" s="5" t="s">
        <v>910</v>
      </c>
      <c r="K711" s="5" t="s">
        <v>33</v>
      </c>
      <c r="L711" s="6">
        <v>6925</v>
      </c>
      <c r="M711" s="6">
        <v>1790.9490000000001</v>
      </c>
      <c r="N711" s="5">
        <v>2019.1</v>
      </c>
      <c r="O711" s="5" t="s">
        <v>556</v>
      </c>
      <c r="P711" s="5" t="s">
        <v>132</v>
      </c>
      <c r="Q711" s="5">
        <v>13810668661</v>
      </c>
      <c r="R711" s="5" t="s">
        <v>133</v>
      </c>
      <c r="S711" s="5" t="s">
        <v>134</v>
      </c>
      <c r="T711" s="5"/>
    </row>
    <row r="712" spans="1:20" ht="72">
      <c r="A712" s="8"/>
      <c r="B712" s="5" t="s">
        <v>911</v>
      </c>
      <c r="C712" s="5" t="s">
        <v>928</v>
      </c>
      <c r="D712" s="5" t="s">
        <v>30</v>
      </c>
      <c r="E712" s="6">
        <v>277</v>
      </c>
      <c r="F712" s="6">
        <v>17.356999999999999</v>
      </c>
      <c r="G712" s="5" t="s">
        <v>31</v>
      </c>
      <c r="H712" s="5" t="s">
        <v>32</v>
      </c>
      <c r="I712" s="5" t="s">
        <v>929</v>
      </c>
      <c r="J712" s="5" t="s">
        <v>910</v>
      </c>
      <c r="K712" s="5" t="s">
        <v>33</v>
      </c>
      <c r="L712" s="6">
        <v>117171</v>
      </c>
      <c r="M712" s="6">
        <v>30302.844000000099</v>
      </c>
      <c r="N712" s="5">
        <v>2019.1</v>
      </c>
      <c r="O712" s="5" t="s">
        <v>556</v>
      </c>
      <c r="P712" s="5" t="s">
        <v>132</v>
      </c>
      <c r="Q712" s="5">
        <v>13810668661</v>
      </c>
      <c r="R712" s="5" t="s">
        <v>133</v>
      </c>
      <c r="S712" s="5" t="s">
        <v>134</v>
      </c>
      <c r="T712" s="5"/>
    </row>
    <row r="713" spans="1:20" ht="24">
      <c r="A713" s="8"/>
      <c r="B713" s="5" t="s">
        <v>930</v>
      </c>
      <c r="C713" s="5" t="s">
        <v>931</v>
      </c>
      <c r="D713" s="5" t="s">
        <v>45</v>
      </c>
      <c r="E713" s="6">
        <v>793.08500000000004</v>
      </c>
      <c r="F713" s="6"/>
      <c r="G713" s="5" t="s">
        <v>31</v>
      </c>
      <c r="H713" s="5" t="s">
        <v>32</v>
      </c>
      <c r="I713" s="5"/>
      <c r="J713" s="5"/>
      <c r="K713" s="5" t="s">
        <v>932</v>
      </c>
      <c r="L713" s="6">
        <v>6937807.9400000004</v>
      </c>
      <c r="M713" s="6">
        <v>3179090.14</v>
      </c>
      <c r="N713" s="5">
        <v>2021.5</v>
      </c>
      <c r="O713" s="5" t="s">
        <v>230</v>
      </c>
      <c r="P713" s="5" t="s">
        <v>51</v>
      </c>
      <c r="Q713" s="5">
        <v>18611227933</v>
      </c>
      <c r="R713" s="5" t="s">
        <v>52</v>
      </c>
      <c r="S713" s="5" t="s">
        <v>53</v>
      </c>
      <c r="T713" s="5"/>
    </row>
    <row r="714" spans="1:20">
      <c r="A714" s="8" t="s">
        <v>933</v>
      </c>
      <c r="B714" s="7" t="s">
        <v>934</v>
      </c>
      <c r="C714" s="5"/>
      <c r="D714" s="5"/>
      <c r="E714" s="6"/>
      <c r="F714" s="6"/>
      <c r="G714" s="5"/>
      <c r="H714" s="5"/>
      <c r="I714" s="5"/>
      <c r="J714" s="5"/>
      <c r="K714" s="5"/>
      <c r="L714" s="6"/>
      <c r="M714" s="6"/>
      <c r="N714" s="5"/>
      <c r="O714" s="5"/>
      <c r="P714" s="5"/>
      <c r="Q714" s="5"/>
      <c r="R714" s="5"/>
      <c r="S714" s="5"/>
      <c r="T714" s="5"/>
    </row>
    <row r="715" spans="1:20">
      <c r="A715" s="8">
        <v>1</v>
      </c>
      <c r="B715" s="8" t="s">
        <v>935</v>
      </c>
      <c r="C715" s="5"/>
      <c r="D715" s="5"/>
      <c r="E715" s="6"/>
      <c r="F715" s="6"/>
      <c r="G715" s="5"/>
      <c r="H715" s="5"/>
      <c r="I715" s="5"/>
      <c r="J715" s="5"/>
      <c r="K715" s="5"/>
      <c r="L715" s="6"/>
      <c r="M715" s="6"/>
      <c r="N715" s="5"/>
      <c r="O715" s="5"/>
      <c r="P715" s="5"/>
      <c r="Q715" s="5"/>
      <c r="R715" s="5"/>
      <c r="S715" s="5"/>
      <c r="T715" s="5"/>
    </row>
    <row r="716" spans="1:20" ht="24">
      <c r="A716" s="8"/>
      <c r="B716" s="5" t="s">
        <v>936</v>
      </c>
      <c r="C716" s="5" t="s">
        <v>937</v>
      </c>
      <c r="D716" s="5" t="s">
        <v>161</v>
      </c>
      <c r="E716" s="6">
        <v>38181.800000000003</v>
      </c>
      <c r="F716" s="6">
        <v>147.51</v>
      </c>
      <c r="G716" s="5" t="s">
        <v>31</v>
      </c>
      <c r="H716" s="5" t="s">
        <v>32</v>
      </c>
      <c r="I716" s="5"/>
      <c r="J716" s="5"/>
      <c r="K716" s="5" t="s">
        <v>938</v>
      </c>
      <c r="L716" s="6">
        <v>416273.22</v>
      </c>
      <c r="M716" s="6">
        <v>265745.33</v>
      </c>
      <c r="N716" s="5">
        <v>2016.8</v>
      </c>
      <c r="O716" s="5" t="s">
        <v>35</v>
      </c>
      <c r="P716" s="5"/>
      <c r="Q716" s="5"/>
      <c r="R716" s="5" t="s">
        <v>36</v>
      </c>
      <c r="S716" s="5" t="s">
        <v>37</v>
      </c>
      <c r="T716" s="5"/>
    </row>
    <row r="717" spans="1:20" ht="24">
      <c r="A717" s="8"/>
      <c r="B717" s="5" t="s">
        <v>939</v>
      </c>
      <c r="C717" s="5" t="s">
        <v>940</v>
      </c>
      <c r="D717" s="5" t="s">
        <v>154</v>
      </c>
      <c r="E717" s="6">
        <v>11678</v>
      </c>
      <c r="F717" s="6"/>
      <c r="G717" s="5" t="s">
        <v>31</v>
      </c>
      <c r="H717" s="5" t="s">
        <v>32</v>
      </c>
      <c r="I717" s="5"/>
      <c r="J717" s="5"/>
      <c r="K717" s="5" t="s">
        <v>938</v>
      </c>
      <c r="L717" s="6">
        <v>52551</v>
      </c>
      <c r="M717" s="6">
        <v>38280.6</v>
      </c>
      <c r="N717" s="5">
        <v>2016.2</v>
      </c>
      <c r="O717" s="5" t="s">
        <v>35</v>
      </c>
      <c r="P717" s="5"/>
      <c r="Q717" s="5"/>
      <c r="R717" s="5" t="s">
        <v>36</v>
      </c>
      <c r="S717" s="5" t="s">
        <v>37</v>
      </c>
      <c r="T717" s="5"/>
    </row>
    <row r="718" spans="1:20" ht="72">
      <c r="A718" s="8"/>
      <c r="B718" s="5" t="s">
        <v>941</v>
      </c>
      <c r="C718" s="5" t="s">
        <v>942</v>
      </c>
      <c r="D718" s="5" t="s">
        <v>494</v>
      </c>
      <c r="E718" s="6">
        <v>2418</v>
      </c>
      <c r="F718" s="6">
        <v>0.22500000000000001</v>
      </c>
      <c r="G718" s="5" t="s">
        <v>31</v>
      </c>
      <c r="H718" s="5" t="s">
        <v>32</v>
      </c>
      <c r="I718" s="5" t="s">
        <v>175</v>
      </c>
      <c r="J718" s="5"/>
      <c r="K718" s="5" t="s">
        <v>943</v>
      </c>
      <c r="L718" s="6">
        <v>244934</v>
      </c>
      <c r="M718" s="6">
        <v>71340</v>
      </c>
      <c r="N718" s="43">
        <v>2018.1</v>
      </c>
      <c r="O718" s="5" t="s">
        <v>556</v>
      </c>
      <c r="P718" s="5" t="s">
        <v>132</v>
      </c>
      <c r="Q718" s="5">
        <v>13810668661</v>
      </c>
      <c r="R718" s="5" t="s">
        <v>133</v>
      </c>
      <c r="S718" s="5" t="s">
        <v>134</v>
      </c>
      <c r="T718" s="5"/>
    </row>
    <row r="719" spans="1:20" ht="24">
      <c r="A719" s="8"/>
      <c r="B719" s="5" t="s">
        <v>944</v>
      </c>
      <c r="C719" s="5" t="s">
        <v>945</v>
      </c>
      <c r="D719" s="6" t="s">
        <v>161</v>
      </c>
      <c r="E719" s="6">
        <v>300</v>
      </c>
      <c r="F719" s="6">
        <v>300</v>
      </c>
      <c r="G719" s="5" t="s">
        <v>31</v>
      </c>
      <c r="H719" s="5" t="s">
        <v>32</v>
      </c>
      <c r="I719" s="5" t="s">
        <v>407</v>
      </c>
      <c r="J719" s="5" t="s">
        <v>407</v>
      </c>
      <c r="K719" s="5" t="s">
        <v>946</v>
      </c>
      <c r="L719" s="6">
        <v>525663.71681415895</v>
      </c>
      <c r="M719" s="6">
        <v>525663.71681415895</v>
      </c>
      <c r="N719" s="5" t="s">
        <v>947</v>
      </c>
      <c r="O719" s="13" t="s">
        <v>289</v>
      </c>
      <c r="P719" s="5" t="s">
        <v>395</v>
      </c>
      <c r="Q719" s="5">
        <v>18601194039</v>
      </c>
      <c r="R719" s="5" t="s">
        <v>291</v>
      </c>
      <c r="S719" s="5" t="s">
        <v>134</v>
      </c>
      <c r="T719" s="5"/>
    </row>
    <row r="720" spans="1:20" ht="24">
      <c r="A720" s="8"/>
      <c r="B720" s="5" t="s">
        <v>944</v>
      </c>
      <c r="C720" s="5" t="s">
        <v>945</v>
      </c>
      <c r="D720" s="6" t="s">
        <v>161</v>
      </c>
      <c r="E720" s="6">
        <v>250</v>
      </c>
      <c r="F720" s="6">
        <v>250</v>
      </c>
      <c r="G720" s="5" t="s">
        <v>31</v>
      </c>
      <c r="H720" s="5" t="s">
        <v>32</v>
      </c>
      <c r="I720" s="5" t="s">
        <v>407</v>
      </c>
      <c r="J720" s="5" t="s">
        <v>407</v>
      </c>
      <c r="K720" s="5" t="s">
        <v>948</v>
      </c>
      <c r="L720" s="6">
        <v>438053.09734513302</v>
      </c>
      <c r="M720" s="6">
        <v>438053.09734513302</v>
      </c>
      <c r="N720" s="5" t="s">
        <v>949</v>
      </c>
      <c r="O720" s="13" t="s">
        <v>289</v>
      </c>
      <c r="P720" s="5" t="s">
        <v>395</v>
      </c>
      <c r="Q720" s="5">
        <v>18601194039</v>
      </c>
      <c r="R720" s="5" t="s">
        <v>291</v>
      </c>
      <c r="S720" s="5" t="s">
        <v>134</v>
      </c>
      <c r="T720" s="5"/>
    </row>
    <row r="721" spans="1:20" ht="24">
      <c r="A721" s="8"/>
      <c r="B721" s="5" t="s">
        <v>944</v>
      </c>
      <c r="C721" s="5" t="s">
        <v>945</v>
      </c>
      <c r="D721" s="6" t="s">
        <v>161</v>
      </c>
      <c r="E721" s="6">
        <v>100</v>
      </c>
      <c r="F721" s="6">
        <v>100</v>
      </c>
      <c r="G721" s="5" t="s">
        <v>31</v>
      </c>
      <c r="H721" s="5" t="s">
        <v>32</v>
      </c>
      <c r="I721" s="5" t="s">
        <v>407</v>
      </c>
      <c r="J721" s="5" t="s">
        <v>407</v>
      </c>
      <c r="K721" s="5" t="s">
        <v>948</v>
      </c>
      <c r="L721" s="6">
        <v>175221.23893805299</v>
      </c>
      <c r="M721" s="6">
        <v>175221.23893805299</v>
      </c>
      <c r="N721" s="5" t="s">
        <v>950</v>
      </c>
      <c r="O721" s="13" t="s">
        <v>289</v>
      </c>
      <c r="P721" s="5" t="s">
        <v>395</v>
      </c>
      <c r="Q721" s="5">
        <v>18601194039</v>
      </c>
      <c r="R721" s="5" t="s">
        <v>291</v>
      </c>
      <c r="S721" s="5" t="s">
        <v>134</v>
      </c>
      <c r="T721" s="5"/>
    </row>
    <row r="722" spans="1:20" ht="24">
      <c r="A722" s="8"/>
      <c r="B722" s="5" t="s">
        <v>944</v>
      </c>
      <c r="C722" s="5" t="s">
        <v>951</v>
      </c>
      <c r="D722" s="6" t="s">
        <v>161</v>
      </c>
      <c r="E722" s="6">
        <v>108</v>
      </c>
      <c r="F722" s="6">
        <v>108</v>
      </c>
      <c r="G722" s="5" t="s">
        <v>31</v>
      </c>
      <c r="H722" s="5" t="s">
        <v>32</v>
      </c>
      <c r="I722" s="5" t="s">
        <v>407</v>
      </c>
      <c r="J722" s="5" t="s">
        <v>407</v>
      </c>
      <c r="K722" s="5" t="s">
        <v>948</v>
      </c>
      <c r="L722" s="6">
        <v>144310.344827586</v>
      </c>
      <c r="M722" s="6">
        <v>144310.344827586</v>
      </c>
      <c r="N722" s="5" t="s">
        <v>950</v>
      </c>
      <c r="O722" s="13" t="s">
        <v>289</v>
      </c>
      <c r="P722" s="5" t="s">
        <v>395</v>
      </c>
      <c r="Q722" s="5">
        <v>18601194039</v>
      </c>
      <c r="R722" s="5" t="s">
        <v>291</v>
      </c>
      <c r="S722" s="5" t="s">
        <v>134</v>
      </c>
      <c r="T722" s="5"/>
    </row>
    <row r="723" spans="1:20" ht="24">
      <c r="A723" s="8"/>
      <c r="B723" s="5" t="s">
        <v>944</v>
      </c>
      <c r="C723" s="5" t="s">
        <v>951</v>
      </c>
      <c r="D723" s="6" t="s">
        <v>161</v>
      </c>
      <c r="E723" s="6">
        <v>116</v>
      </c>
      <c r="F723" s="6">
        <v>116</v>
      </c>
      <c r="G723" s="5" t="s">
        <v>31</v>
      </c>
      <c r="H723" s="5" t="s">
        <v>32</v>
      </c>
      <c r="I723" s="5" t="s">
        <v>407</v>
      </c>
      <c r="J723" s="5" t="s">
        <v>407</v>
      </c>
      <c r="K723" s="5" t="s">
        <v>667</v>
      </c>
      <c r="L723" s="6">
        <v>159115.044247788</v>
      </c>
      <c r="M723" s="6">
        <v>159115.044247788</v>
      </c>
      <c r="N723" s="5" t="s">
        <v>599</v>
      </c>
      <c r="O723" s="13" t="s">
        <v>289</v>
      </c>
      <c r="P723" s="5" t="s">
        <v>395</v>
      </c>
      <c r="Q723" s="5">
        <v>18601194039</v>
      </c>
      <c r="R723" s="5" t="s">
        <v>291</v>
      </c>
      <c r="S723" s="5" t="s">
        <v>134</v>
      </c>
      <c r="T723" s="5"/>
    </row>
    <row r="724" spans="1:20" ht="24">
      <c r="A724" s="8"/>
      <c r="B724" s="5" t="s">
        <v>944</v>
      </c>
      <c r="C724" s="5" t="s">
        <v>951</v>
      </c>
      <c r="D724" s="6" t="s">
        <v>161</v>
      </c>
      <c r="E724" s="6">
        <v>50</v>
      </c>
      <c r="F724" s="6">
        <v>50</v>
      </c>
      <c r="G724" s="5" t="s">
        <v>31</v>
      </c>
      <c r="H724" s="5" t="s">
        <v>32</v>
      </c>
      <c r="I724" s="5" t="s">
        <v>407</v>
      </c>
      <c r="J724" s="5" t="s">
        <v>407</v>
      </c>
      <c r="K724" s="5" t="s">
        <v>667</v>
      </c>
      <c r="L724" s="6">
        <v>68584.070796460204</v>
      </c>
      <c r="M724" s="6">
        <v>68584.070796460204</v>
      </c>
      <c r="N724" s="5" t="s">
        <v>599</v>
      </c>
      <c r="O724" s="13" t="s">
        <v>289</v>
      </c>
      <c r="P724" s="5" t="s">
        <v>395</v>
      </c>
      <c r="Q724" s="5">
        <v>18601194039</v>
      </c>
      <c r="R724" s="5" t="s">
        <v>291</v>
      </c>
      <c r="S724" s="5" t="s">
        <v>134</v>
      </c>
      <c r="T724" s="5"/>
    </row>
    <row r="725" spans="1:20" ht="36">
      <c r="A725" s="8"/>
      <c r="B725" s="5" t="s">
        <v>941</v>
      </c>
      <c r="C725" s="5" t="s">
        <v>952</v>
      </c>
      <c r="D725" s="5" t="s">
        <v>45</v>
      </c>
      <c r="E725" s="6">
        <v>106.44499999999999</v>
      </c>
      <c r="F725" s="6"/>
      <c r="G725" s="5" t="s">
        <v>31</v>
      </c>
      <c r="H725" s="5" t="s">
        <v>32</v>
      </c>
      <c r="I725" s="5"/>
      <c r="J725" s="5"/>
      <c r="K725" s="5" t="s">
        <v>567</v>
      </c>
      <c r="L725" s="6">
        <v>512914.17</v>
      </c>
      <c r="M725" s="6">
        <v>153874.25</v>
      </c>
      <c r="N725" s="5">
        <v>2021.03</v>
      </c>
      <c r="O725" s="13" t="s">
        <v>67</v>
      </c>
      <c r="P725" s="5" t="s">
        <v>68</v>
      </c>
      <c r="Q725" s="5">
        <v>18603391570</v>
      </c>
      <c r="R725" s="5" t="s">
        <v>69</v>
      </c>
      <c r="S725" s="5" t="s">
        <v>63</v>
      </c>
      <c r="T725" s="5"/>
    </row>
    <row r="726" spans="1:20" ht="24">
      <c r="A726" s="8"/>
      <c r="B726" s="5" t="s">
        <v>941</v>
      </c>
      <c r="C726" s="5" t="s">
        <v>953</v>
      </c>
      <c r="D726" s="5" t="s">
        <v>45</v>
      </c>
      <c r="E726" s="6">
        <v>10.967000000000001</v>
      </c>
      <c r="F726" s="6"/>
      <c r="G726" s="5" t="s">
        <v>31</v>
      </c>
      <c r="H726" s="5" t="s">
        <v>32</v>
      </c>
      <c r="I726" s="5"/>
      <c r="J726" s="5"/>
      <c r="K726" s="5" t="s">
        <v>567</v>
      </c>
      <c r="L726" s="6">
        <v>52835.71</v>
      </c>
      <c r="M726" s="6">
        <v>15850.71</v>
      </c>
      <c r="N726" s="5">
        <v>2021.03</v>
      </c>
      <c r="O726" s="13" t="s">
        <v>67</v>
      </c>
      <c r="P726" s="5" t="s">
        <v>68</v>
      </c>
      <c r="Q726" s="5">
        <v>18603391570</v>
      </c>
      <c r="R726" s="5"/>
      <c r="S726" s="5" t="s">
        <v>63</v>
      </c>
      <c r="T726" s="5"/>
    </row>
    <row r="727" spans="1:20" ht="24">
      <c r="A727" s="8"/>
      <c r="B727" s="5" t="s">
        <v>954</v>
      </c>
      <c r="C727" s="5" t="s">
        <v>955</v>
      </c>
      <c r="D727" s="5" t="s">
        <v>154</v>
      </c>
      <c r="E727" s="6">
        <v>13375</v>
      </c>
      <c r="F727" s="6"/>
      <c r="G727" s="5" t="s">
        <v>31</v>
      </c>
      <c r="H727" s="5" t="s">
        <v>32</v>
      </c>
      <c r="I727" s="5"/>
      <c r="J727" s="5"/>
      <c r="K727" s="5" t="s">
        <v>567</v>
      </c>
      <c r="L727" s="6">
        <v>100608.41</v>
      </c>
      <c r="M727" s="6">
        <v>30182.52</v>
      </c>
      <c r="N727" s="5">
        <v>2021.03</v>
      </c>
      <c r="O727" s="13" t="s">
        <v>67</v>
      </c>
      <c r="P727" s="5" t="s">
        <v>68</v>
      </c>
      <c r="Q727" s="5">
        <v>18603391570</v>
      </c>
      <c r="R727" s="5"/>
      <c r="S727" s="5" t="s">
        <v>63</v>
      </c>
      <c r="T727" s="5"/>
    </row>
    <row r="728" spans="1:20" ht="24">
      <c r="A728" s="8"/>
      <c r="B728" s="5" t="s">
        <v>956</v>
      </c>
      <c r="C728" s="5" t="s">
        <v>955</v>
      </c>
      <c r="D728" s="5" t="s">
        <v>154</v>
      </c>
      <c r="E728" s="6">
        <v>4400</v>
      </c>
      <c r="F728" s="6"/>
      <c r="G728" s="5" t="s">
        <v>31</v>
      </c>
      <c r="H728" s="5" t="s">
        <v>32</v>
      </c>
      <c r="I728" s="5"/>
      <c r="J728" s="5"/>
      <c r="K728" s="5" t="s">
        <v>567</v>
      </c>
      <c r="L728" s="6">
        <v>33097.35</v>
      </c>
      <c r="M728" s="6">
        <v>9929.2000000000007</v>
      </c>
      <c r="N728" s="5">
        <v>2021.03</v>
      </c>
      <c r="O728" s="13" t="s">
        <v>67</v>
      </c>
      <c r="P728" s="5" t="s">
        <v>68</v>
      </c>
      <c r="Q728" s="5">
        <v>18603391570</v>
      </c>
      <c r="R728" s="5"/>
      <c r="S728" s="5" t="s">
        <v>63</v>
      </c>
      <c r="T728" s="5"/>
    </row>
    <row r="729" spans="1:20" ht="24">
      <c r="A729" s="8"/>
      <c r="B729" s="5" t="s">
        <v>957</v>
      </c>
      <c r="C729" s="5" t="s">
        <v>955</v>
      </c>
      <c r="D729" s="5" t="s">
        <v>154</v>
      </c>
      <c r="E729" s="6">
        <v>2367</v>
      </c>
      <c r="F729" s="6"/>
      <c r="G729" s="5" t="s">
        <v>31</v>
      </c>
      <c r="H729" s="5" t="s">
        <v>32</v>
      </c>
      <c r="I729" s="5"/>
      <c r="J729" s="5"/>
      <c r="K729" s="5" t="s">
        <v>567</v>
      </c>
      <c r="L729" s="6">
        <v>17804.87</v>
      </c>
      <c r="M729" s="6">
        <v>5341.46</v>
      </c>
      <c r="N729" s="5">
        <v>2021.03</v>
      </c>
      <c r="O729" s="13" t="s">
        <v>67</v>
      </c>
      <c r="P729" s="5" t="s">
        <v>68</v>
      </c>
      <c r="Q729" s="5">
        <v>18603391570</v>
      </c>
      <c r="R729" s="5"/>
      <c r="S729" s="5" t="s">
        <v>63</v>
      </c>
      <c r="T729" s="5"/>
    </row>
    <row r="730" spans="1:20" ht="24">
      <c r="A730" s="8"/>
      <c r="B730" s="5" t="s">
        <v>958</v>
      </c>
      <c r="C730" s="5" t="s">
        <v>955</v>
      </c>
      <c r="D730" s="5" t="s">
        <v>154</v>
      </c>
      <c r="E730" s="6">
        <v>170</v>
      </c>
      <c r="F730" s="6"/>
      <c r="G730" s="5" t="s">
        <v>31</v>
      </c>
      <c r="H730" s="5" t="s">
        <v>32</v>
      </c>
      <c r="I730" s="5"/>
      <c r="J730" s="5"/>
      <c r="K730" s="5" t="s">
        <v>959</v>
      </c>
      <c r="L730" s="6">
        <v>1178.22</v>
      </c>
      <c r="M730" s="6">
        <v>353.47</v>
      </c>
      <c r="N730" s="5">
        <v>2021.01</v>
      </c>
      <c r="O730" s="13" t="s">
        <v>67</v>
      </c>
      <c r="P730" s="5" t="s">
        <v>68</v>
      </c>
      <c r="Q730" s="5">
        <v>18603391570</v>
      </c>
      <c r="R730" s="5"/>
      <c r="S730" s="5" t="s">
        <v>63</v>
      </c>
      <c r="T730" s="5"/>
    </row>
    <row r="731" spans="1:20" ht="24">
      <c r="A731" s="8"/>
      <c r="B731" s="5" t="s">
        <v>960</v>
      </c>
      <c r="C731" s="5" t="s">
        <v>955</v>
      </c>
      <c r="D731" s="5" t="s">
        <v>154</v>
      </c>
      <c r="E731" s="6">
        <v>500</v>
      </c>
      <c r="F731" s="6"/>
      <c r="G731" s="5" t="s">
        <v>31</v>
      </c>
      <c r="H731" s="5" t="s">
        <v>32</v>
      </c>
      <c r="I731" s="5"/>
      <c r="J731" s="5"/>
      <c r="K731" s="5" t="s">
        <v>959</v>
      </c>
      <c r="L731" s="6">
        <v>3712.87</v>
      </c>
      <c r="M731" s="6">
        <v>1113.8599999999999</v>
      </c>
      <c r="N731" s="5">
        <v>2021.01</v>
      </c>
      <c r="O731" s="13" t="s">
        <v>67</v>
      </c>
      <c r="P731" s="5" t="s">
        <v>68</v>
      </c>
      <c r="Q731" s="5">
        <v>18603391570</v>
      </c>
      <c r="R731" s="5"/>
      <c r="S731" s="5" t="s">
        <v>63</v>
      </c>
      <c r="T731" s="5"/>
    </row>
    <row r="732" spans="1:20" ht="24">
      <c r="A732" s="8"/>
      <c r="B732" s="5" t="s">
        <v>961</v>
      </c>
      <c r="C732" s="5" t="s">
        <v>955</v>
      </c>
      <c r="D732" s="5" t="s">
        <v>154</v>
      </c>
      <c r="E732" s="6">
        <v>250</v>
      </c>
      <c r="F732" s="6"/>
      <c r="G732" s="5" t="s">
        <v>31</v>
      </c>
      <c r="H732" s="5" t="s">
        <v>32</v>
      </c>
      <c r="I732" s="5"/>
      <c r="J732" s="5"/>
      <c r="K732" s="5" t="s">
        <v>959</v>
      </c>
      <c r="L732" s="6">
        <v>1732.67</v>
      </c>
      <c r="M732" s="6">
        <v>519.79999999999995</v>
      </c>
      <c r="N732" s="5">
        <v>2021.01</v>
      </c>
      <c r="O732" s="13" t="s">
        <v>67</v>
      </c>
      <c r="P732" s="5" t="s">
        <v>68</v>
      </c>
      <c r="Q732" s="5">
        <v>18603391570</v>
      </c>
      <c r="R732" s="5"/>
      <c r="S732" s="5" t="s">
        <v>63</v>
      </c>
      <c r="T732" s="5"/>
    </row>
    <row r="733" spans="1:20" ht="24">
      <c r="A733" s="8"/>
      <c r="B733" s="5" t="s">
        <v>962</v>
      </c>
      <c r="C733" s="5" t="s">
        <v>963</v>
      </c>
      <c r="D733" s="5" t="s">
        <v>154</v>
      </c>
      <c r="E733" s="6">
        <v>350</v>
      </c>
      <c r="F733" s="6"/>
      <c r="G733" s="5" t="s">
        <v>31</v>
      </c>
      <c r="H733" s="5" t="s">
        <v>32</v>
      </c>
      <c r="I733" s="5"/>
      <c r="J733" s="5"/>
      <c r="K733" s="5" t="s">
        <v>959</v>
      </c>
      <c r="L733" s="6">
        <v>5198.0200000000004</v>
      </c>
      <c r="M733" s="6">
        <v>1559.41</v>
      </c>
      <c r="N733" s="5">
        <v>2021.01</v>
      </c>
      <c r="O733" s="13" t="s">
        <v>67</v>
      </c>
      <c r="P733" s="5" t="s">
        <v>68</v>
      </c>
      <c r="Q733" s="5">
        <v>18603391570</v>
      </c>
      <c r="R733" s="5"/>
      <c r="S733" s="5" t="s">
        <v>63</v>
      </c>
      <c r="T733" s="5"/>
    </row>
    <row r="734" spans="1:20" ht="36">
      <c r="A734" s="8"/>
      <c r="B734" s="5" t="s">
        <v>941</v>
      </c>
      <c r="C734" s="5" t="s">
        <v>964</v>
      </c>
      <c r="D734" s="5" t="s">
        <v>45</v>
      </c>
      <c r="E734" s="6">
        <v>2</v>
      </c>
      <c r="F734" s="6"/>
      <c r="G734" s="5" t="s">
        <v>31</v>
      </c>
      <c r="H734" s="5" t="s">
        <v>32</v>
      </c>
      <c r="I734" s="5"/>
      <c r="J734" s="5"/>
      <c r="K734" s="5" t="s">
        <v>751</v>
      </c>
      <c r="L734" s="6">
        <v>10500</v>
      </c>
      <c r="M734" s="6">
        <v>10500</v>
      </c>
      <c r="N734" s="5">
        <v>2021.01</v>
      </c>
      <c r="O734" s="13" t="s">
        <v>82</v>
      </c>
      <c r="P734" s="5" t="s">
        <v>76</v>
      </c>
      <c r="Q734" s="5">
        <v>13269819378</v>
      </c>
      <c r="R734" s="5" t="s">
        <v>77</v>
      </c>
      <c r="S734" s="5" t="s">
        <v>78</v>
      </c>
      <c r="T734" s="5"/>
    </row>
    <row r="735" spans="1:20" ht="36">
      <c r="A735" s="8"/>
      <c r="B735" s="5" t="s">
        <v>965</v>
      </c>
      <c r="C735" s="5"/>
      <c r="D735" s="5" t="s">
        <v>154</v>
      </c>
      <c r="E735" s="6">
        <v>350</v>
      </c>
      <c r="F735" s="6"/>
      <c r="G735" s="5" t="s">
        <v>31</v>
      </c>
      <c r="H735" s="5" t="s">
        <v>32</v>
      </c>
      <c r="I735" s="5"/>
      <c r="J735" s="5"/>
      <c r="K735" s="5" t="s">
        <v>751</v>
      </c>
      <c r="L735" s="6">
        <v>2730</v>
      </c>
      <c r="M735" s="6">
        <v>2730</v>
      </c>
      <c r="N735" s="5">
        <v>2021.01</v>
      </c>
      <c r="O735" s="13" t="s">
        <v>82</v>
      </c>
      <c r="P735" s="5" t="s">
        <v>76</v>
      </c>
      <c r="Q735" s="5">
        <v>13269819378</v>
      </c>
      <c r="R735" s="5" t="s">
        <v>77</v>
      </c>
      <c r="S735" s="5" t="s">
        <v>78</v>
      </c>
      <c r="T735" s="5"/>
    </row>
    <row r="736" spans="1:20" ht="36">
      <c r="A736" s="8"/>
      <c r="B736" s="5" t="s">
        <v>966</v>
      </c>
      <c r="C736" s="5"/>
      <c r="D736" s="5" t="s">
        <v>154</v>
      </c>
      <c r="E736" s="6">
        <v>2900</v>
      </c>
      <c r="F736" s="6"/>
      <c r="G736" s="5" t="s">
        <v>31</v>
      </c>
      <c r="H736" s="5" t="s">
        <v>32</v>
      </c>
      <c r="I736" s="5"/>
      <c r="J736" s="5"/>
      <c r="K736" s="5" t="s">
        <v>751</v>
      </c>
      <c r="L736" s="6">
        <v>21170</v>
      </c>
      <c r="M736" s="6">
        <v>21170</v>
      </c>
      <c r="N736" s="5">
        <v>2021.01</v>
      </c>
      <c r="O736" s="13" t="s">
        <v>82</v>
      </c>
      <c r="P736" s="5" t="s">
        <v>76</v>
      </c>
      <c r="Q736" s="5">
        <v>13269819378</v>
      </c>
      <c r="R736" s="5" t="s">
        <v>77</v>
      </c>
      <c r="S736" s="5" t="s">
        <v>78</v>
      </c>
      <c r="T736" s="5"/>
    </row>
    <row r="737" spans="1:20" ht="36">
      <c r="A737" s="8"/>
      <c r="B737" s="5" t="s">
        <v>956</v>
      </c>
      <c r="C737" s="5"/>
      <c r="D737" s="5" t="s">
        <v>154</v>
      </c>
      <c r="E737" s="6">
        <v>150</v>
      </c>
      <c r="F737" s="6"/>
      <c r="G737" s="5" t="s">
        <v>31</v>
      </c>
      <c r="H737" s="5" t="s">
        <v>32</v>
      </c>
      <c r="I737" s="5"/>
      <c r="J737" s="5"/>
      <c r="K737" s="5" t="s">
        <v>751</v>
      </c>
      <c r="L737" s="6">
        <v>1170</v>
      </c>
      <c r="M737" s="6">
        <v>1170</v>
      </c>
      <c r="N737" s="5">
        <v>2021.01</v>
      </c>
      <c r="O737" s="13" t="s">
        <v>82</v>
      </c>
      <c r="P737" s="5" t="s">
        <v>76</v>
      </c>
      <c r="Q737" s="5">
        <v>13269819378</v>
      </c>
      <c r="R737" s="5" t="s">
        <v>77</v>
      </c>
      <c r="S737" s="5" t="s">
        <v>78</v>
      </c>
      <c r="T737" s="5"/>
    </row>
    <row r="738" spans="1:20" ht="36">
      <c r="A738" s="8"/>
      <c r="B738" s="5" t="s">
        <v>941</v>
      </c>
      <c r="C738" s="5" t="s">
        <v>967</v>
      </c>
      <c r="D738" s="5" t="s">
        <v>45</v>
      </c>
      <c r="E738" s="6">
        <v>13.824</v>
      </c>
      <c r="F738" s="6"/>
      <c r="G738" s="5" t="s">
        <v>31</v>
      </c>
      <c r="H738" s="5" t="s">
        <v>32</v>
      </c>
      <c r="I738" s="5"/>
      <c r="J738" s="5"/>
      <c r="K738" s="5" t="s">
        <v>968</v>
      </c>
      <c r="L738" s="6">
        <v>32590.356479999999</v>
      </c>
      <c r="M738" s="6">
        <v>32590.356479999999</v>
      </c>
      <c r="N738" s="5">
        <v>2021.01</v>
      </c>
      <c r="O738" s="13" t="s">
        <v>82</v>
      </c>
      <c r="P738" s="5" t="s">
        <v>76</v>
      </c>
      <c r="Q738" s="5">
        <v>13269819378</v>
      </c>
      <c r="R738" s="5" t="s">
        <v>77</v>
      </c>
      <c r="S738" s="5" t="s">
        <v>78</v>
      </c>
      <c r="T738" s="5"/>
    </row>
    <row r="739" spans="1:20" ht="36">
      <c r="A739" s="8"/>
      <c r="B739" s="5" t="s">
        <v>941</v>
      </c>
      <c r="C739" s="5" t="s">
        <v>969</v>
      </c>
      <c r="D739" s="5" t="s">
        <v>45</v>
      </c>
      <c r="E739" s="6">
        <v>3.11</v>
      </c>
      <c r="F739" s="6"/>
      <c r="G739" s="5" t="s">
        <v>31</v>
      </c>
      <c r="H739" s="5" t="s">
        <v>32</v>
      </c>
      <c r="I739" s="5"/>
      <c r="J739" s="5"/>
      <c r="K739" s="5" t="s">
        <v>968</v>
      </c>
      <c r="L739" s="6">
        <v>7331.8872000000001</v>
      </c>
      <c r="M739" s="6">
        <v>7331.8872000000001</v>
      </c>
      <c r="N739" s="5">
        <v>2021.01</v>
      </c>
      <c r="O739" s="13" t="s">
        <v>82</v>
      </c>
      <c r="P739" s="5" t="s">
        <v>76</v>
      </c>
      <c r="Q739" s="5">
        <v>13269819378</v>
      </c>
      <c r="R739" s="5" t="s">
        <v>77</v>
      </c>
      <c r="S739" s="5" t="s">
        <v>78</v>
      </c>
      <c r="T739" s="5"/>
    </row>
    <row r="740" spans="1:20" ht="36">
      <c r="A740" s="8"/>
      <c r="B740" s="5" t="s">
        <v>941</v>
      </c>
      <c r="C740" s="5" t="s">
        <v>967</v>
      </c>
      <c r="D740" s="5" t="s">
        <v>45</v>
      </c>
      <c r="E740" s="6">
        <v>9.2159999999999993</v>
      </c>
      <c r="F740" s="6"/>
      <c r="G740" s="5" t="s">
        <v>31</v>
      </c>
      <c r="H740" s="5" t="s">
        <v>32</v>
      </c>
      <c r="I740" s="5"/>
      <c r="J740" s="5"/>
      <c r="K740" s="5" t="s">
        <v>970</v>
      </c>
      <c r="L740" s="6">
        <v>21726.904320000001</v>
      </c>
      <c r="M740" s="6">
        <v>21726.904320000001</v>
      </c>
      <c r="N740" s="5">
        <v>2021.01</v>
      </c>
      <c r="O740" s="13" t="s">
        <v>82</v>
      </c>
      <c r="P740" s="5" t="s">
        <v>76</v>
      </c>
      <c r="Q740" s="5">
        <v>13269819378</v>
      </c>
      <c r="R740" s="5" t="s">
        <v>77</v>
      </c>
      <c r="S740" s="5" t="s">
        <v>78</v>
      </c>
      <c r="T740" s="5"/>
    </row>
    <row r="741" spans="1:20" ht="36">
      <c r="A741" s="8"/>
      <c r="B741" s="5" t="s">
        <v>721</v>
      </c>
      <c r="C741" s="5" t="s">
        <v>971</v>
      </c>
      <c r="D741" s="5" t="s">
        <v>45</v>
      </c>
      <c r="E741" s="6">
        <v>70.44</v>
      </c>
      <c r="F741" s="6"/>
      <c r="G741" s="5" t="s">
        <v>31</v>
      </c>
      <c r="H741" s="5" t="s">
        <v>32</v>
      </c>
      <c r="I741" s="5"/>
      <c r="J741" s="5"/>
      <c r="K741" s="5" t="s">
        <v>807</v>
      </c>
      <c r="L741" s="6">
        <v>457860</v>
      </c>
      <c r="M741" s="6">
        <v>457860</v>
      </c>
      <c r="N741" s="5">
        <v>2021.04</v>
      </c>
      <c r="O741" s="13" t="s">
        <v>75</v>
      </c>
      <c r="P741" s="5" t="s">
        <v>76</v>
      </c>
      <c r="Q741" s="5">
        <v>13269819378</v>
      </c>
      <c r="R741" s="5" t="s">
        <v>77</v>
      </c>
      <c r="S741" s="5" t="s">
        <v>78</v>
      </c>
      <c r="T741" s="5"/>
    </row>
    <row r="742" spans="1:20" ht="36">
      <c r="A742" s="8"/>
      <c r="B742" s="5" t="s">
        <v>941</v>
      </c>
      <c r="C742" s="5" t="s">
        <v>756</v>
      </c>
      <c r="D742" s="5" t="s">
        <v>45</v>
      </c>
      <c r="E742" s="6">
        <v>14.54</v>
      </c>
      <c r="F742" s="6"/>
      <c r="G742" s="5" t="s">
        <v>31</v>
      </c>
      <c r="H742" s="5" t="s">
        <v>32</v>
      </c>
      <c r="I742" s="5"/>
      <c r="J742" s="5"/>
      <c r="K742" s="5" t="s">
        <v>567</v>
      </c>
      <c r="L742" s="6">
        <v>90438.8</v>
      </c>
      <c r="M742" s="6">
        <v>90438.8</v>
      </c>
      <c r="N742" s="5">
        <v>2021.04</v>
      </c>
      <c r="O742" s="13" t="s">
        <v>75</v>
      </c>
      <c r="P742" s="5" t="s">
        <v>76</v>
      </c>
      <c r="Q742" s="5">
        <v>13269819378</v>
      </c>
      <c r="R742" s="5" t="s">
        <v>77</v>
      </c>
      <c r="S742" s="5" t="s">
        <v>78</v>
      </c>
      <c r="T742" s="5"/>
    </row>
    <row r="743" spans="1:20" ht="39.6">
      <c r="A743" s="8"/>
      <c r="B743" s="4" t="s">
        <v>972</v>
      </c>
      <c r="C743" s="4"/>
      <c r="D743" s="4" t="s">
        <v>161</v>
      </c>
      <c r="E743" s="24">
        <v>120</v>
      </c>
      <c r="F743" s="24"/>
      <c r="G743" s="5" t="s">
        <v>31</v>
      </c>
      <c r="H743" s="5" t="s">
        <v>32</v>
      </c>
      <c r="I743" s="42" t="s">
        <v>55</v>
      </c>
      <c r="J743" s="38" t="s">
        <v>55</v>
      </c>
      <c r="K743" s="5" t="s">
        <v>973</v>
      </c>
      <c r="L743" s="24">
        <v>196460.18</v>
      </c>
      <c r="M743" s="4">
        <v>196460.177</v>
      </c>
      <c r="N743" s="26">
        <v>44124</v>
      </c>
      <c r="O743" s="42" t="s">
        <v>92</v>
      </c>
      <c r="P743" s="42" t="s">
        <v>93</v>
      </c>
      <c r="Q743" s="47">
        <v>15076764689</v>
      </c>
      <c r="R743" s="42" t="s">
        <v>94</v>
      </c>
      <c r="S743" s="5" t="s">
        <v>95</v>
      </c>
      <c r="T743" s="47"/>
    </row>
    <row r="744" spans="1:20">
      <c r="A744" s="8">
        <v>2</v>
      </c>
      <c r="B744" s="8" t="s">
        <v>974</v>
      </c>
      <c r="C744" s="5"/>
      <c r="D744" s="5"/>
      <c r="E744" s="6"/>
      <c r="F744" s="6"/>
      <c r="G744" s="5"/>
      <c r="H744" s="5"/>
      <c r="I744" s="5"/>
      <c r="J744" s="5"/>
      <c r="K744" s="5"/>
      <c r="L744" s="6"/>
      <c r="M744" s="6"/>
      <c r="N744" s="5"/>
      <c r="O744" s="5"/>
      <c r="P744" s="5"/>
      <c r="Q744" s="5"/>
      <c r="R744" s="5"/>
      <c r="S744" s="5"/>
      <c r="T744" s="5"/>
    </row>
    <row r="745" spans="1:20">
      <c r="A745" s="8">
        <v>3</v>
      </c>
      <c r="B745" s="8" t="s">
        <v>975</v>
      </c>
      <c r="C745" s="5"/>
      <c r="D745" s="5"/>
      <c r="E745" s="6"/>
      <c r="F745" s="6"/>
      <c r="G745" s="5"/>
      <c r="H745" s="5"/>
      <c r="I745" s="5"/>
      <c r="J745" s="5"/>
      <c r="K745" s="5"/>
      <c r="L745" s="6"/>
      <c r="M745" s="6"/>
      <c r="N745" s="5"/>
      <c r="O745" s="5"/>
      <c r="P745" s="5"/>
      <c r="Q745" s="5"/>
      <c r="R745" s="5"/>
      <c r="S745" s="5"/>
      <c r="T745" s="5"/>
    </row>
    <row r="746" spans="1:20">
      <c r="A746" s="8">
        <v>4</v>
      </c>
      <c r="B746" s="8" t="s">
        <v>976</v>
      </c>
      <c r="C746" s="5"/>
      <c r="D746" s="5"/>
      <c r="E746" s="6"/>
      <c r="F746" s="6"/>
      <c r="G746" s="5"/>
      <c r="H746" s="5"/>
      <c r="I746" s="5"/>
      <c r="J746" s="5"/>
      <c r="K746" s="5"/>
      <c r="L746" s="6"/>
      <c r="M746" s="6"/>
      <c r="N746" s="5"/>
      <c r="O746" s="5"/>
      <c r="P746" s="5"/>
      <c r="Q746" s="5"/>
      <c r="R746" s="5"/>
      <c r="S746" s="5"/>
      <c r="T746" s="5"/>
    </row>
    <row r="747" spans="1:20" ht="24">
      <c r="A747" s="8"/>
      <c r="B747" s="5" t="s">
        <v>977</v>
      </c>
      <c r="C747" s="5" t="s">
        <v>978</v>
      </c>
      <c r="D747" s="5" t="s">
        <v>494</v>
      </c>
      <c r="E747" s="6">
        <v>71</v>
      </c>
      <c r="F747" s="6">
        <v>66.597999999999999</v>
      </c>
      <c r="G747" s="5" t="s">
        <v>31</v>
      </c>
      <c r="H747" s="5" t="s">
        <v>32</v>
      </c>
      <c r="I747" s="5"/>
      <c r="J747" s="5"/>
      <c r="K747" s="5" t="s">
        <v>42</v>
      </c>
      <c r="L747" s="6">
        <v>108339</v>
      </c>
      <c r="M747" s="1071">
        <v>218094.3</v>
      </c>
      <c r="N747" s="1070">
        <v>2017.9</v>
      </c>
      <c r="O747" s="5" t="s">
        <v>35</v>
      </c>
      <c r="P747" s="5"/>
      <c r="Q747" s="5"/>
      <c r="R747" s="5" t="s">
        <v>36</v>
      </c>
      <c r="S747" s="5" t="s">
        <v>37</v>
      </c>
      <c r="T747" s="5"/>
    </row>
    <row r="748" spans="1:20" ht="24">
      <c r="A748" s="8"/>
      <c r="B748" s="5" t="s">
        <v>976</v>
      </c>
      <c r="C748" s="5" t="s">
        <v>979</v>
      </c>
      <c r="D748" s="5" t="s">
        <v>494</v>
      </c>
      <c r="E748" s="6">
        <v>40</v>
      </c>
      <c r="F748" s="6">
        <v>17.079999999999998</v>
      </c>
      <c r="G748" s="5" t="s">
        <v>31</v>
      </c>
      <c r="H748" s="5" t="s">
        <v>32</v>
      </c>
      <c r="I748" s="5"/>
      <c r="J748" s="5"/>
      <c r="K748" s="5" t="s">
        <v>42</v>
      </c>
      <c r="L748" s="6">
        <v>25620</v>
      </c>
      <c r="M748" s="1071"/>
      <c r="N748" s="1070"/>
      <c r="O748" s="5" t="s">
        <v>35</v>
      </c>
      <c r="P748" s="5"/>
      <c r="Q748" s="5"/>
      <c r="R748" s="5" t="s">
        <v>36</v>
      </c>
      <c r="S748" s="5" t="s">
        <v>37</v>
      </c>
      <c r="T748" s="5"/>
    </row>
    <row r="749" spans="1:20" ht="24">
      <c r="A749" s="8"/>
      <c r="B749" s="5" t="s">
        <v>976</v>
      </c>
      <c r="C749" s="5" t="s">
        <v>980</v>
      </c>
      <c r="D749" s="5" t="s">
        <v>494</v>
      </c>
      <c r="E749" s="6">
        <v>1</v>
      </c>
      <c r="F749" s="6">
        <v>0.59</v>
      </c>
      <c r="G749" s="5" t="s">
        <v>31</v>
      </c>
      <c r="H749" s="5" t="s">
        <v>32</v>
      </c>
      <c r="I749" s="5"/>
      <c r="J749" s="5"/>
      <c r="K749" s="5" t="s">
        <v>42</v>
      </c>
      <c r="L749" s="6">
        <v>885</v>
      </c>
      <c r="M749" s="1071"/>
      <c r="N749" s="1070"/>
      <c r="O749" s="5" t="s">
        <v>35</v>
      </c>
      <c r="P749" s="5"/>
      <c r="Q749" s="5"/>
      <c r="R749" s="5" t="s">
        <v>36</v>
      </c>
      <c r="S749" s="5" t="s">
        <v>37</v>
      </c>
      <c r="T749" s="5"/>
    </row>
    <row r="750" spans="1:20" ht="24">
      <c r="A750" s="8"/>
      <c r="B750" s="5" t="s">
        <v>976</v>
      </c>
      <c r="C750" s="5" t="s">
        <v>981</v>
      </c>
      <c r="D750" s="5" t="s">
        <v>494</v>
      </c>
      <c r="E750" s="6">
        <v>15</v>
      </c>
      <c r="F750" s="6">
        <v>10.005000000000001</v>
      </c>
      <c r="G750" s="5" t="s">
        <v>31</v>
      </c>
      <c r="H750" s="5" t="s">
        <v>32</v>
      </c>
      <c r="I750" s="5"/>
      <c r="J750" s="5"/>
      <c r="K750" s="5" t="s">
        <v>42</v>
      </c>
      <c r="L750" s="6">
        <v>15007.5</v>
      </c>
      <c r="M750" s="1071"/>
      <c r="N750" s="1070"/>
      <c r="O750" s="5" t="s">
        <v>35</v>
      </c>
      <c r="P750" s="5"/>
      <c r="Q750" s="5"/>
      <c r="R750" s="5" t="s">
        <v>36</v>
      </c>
      <c r="S750" s="5" t="s">
        <v>37</v>
      </c>
      <c r="T750" s="5"/>
    </row>
    <row r="751" spans="1:20" ht="24">
      <c r="A751" s="8"/>
      <c r="B751" s="5" t="s">
        <v>976</v>
      </c>
      <c r="C751" s="5" t="s">
        <v>982</v>
      </c>
      <c r="D751" s="5" t="s">
        <v>494</v>
      </c>
      <c r="E751" s="6">
        <v>10</v>
      </c>
      <c r="F751" s="6">
        <v>8.69</v>
      </c>
      <c r="G751" s="5" t="s">
        <v>31</v>
      </c>
      <c r="H751" s="5" t="s">
        <v>32</v>
      </c>
      <c r="I751" s="5"/>
      <c r="J751" s="5"/>
      <c r="K751" s="5" t="s">
        <v>42</v>
      </c>
      <c r="L751" s="6">
        <v>13035</v>
      </c>
      <c r="M751" s="1071"/>
      <c r="N751" s="1070"/>
      <c r="O751" s="5" t="s">
        <v>35</v>
      </c>
      <c r="P751" s="5"/>
      <c r="Q751" s="5"/>
      <c r="R751" s="5" t="s">
        <v>36</v>
      </c>
      <c r="S751" s="5" t="s">
        <v>37</v>
      </c>
      <c r="T751" s="5"/>
    </row>
    <row r="752" spans="1:20" ht="24">
      <c r="A752" s="8"/>
      <c r="B752" s="5" t="s">
        <v>976</v>
      </c>
      <c r="C752" s="5" t="s">
        <v>983</v>
      </c>
      <c r="D752" s="5" t="s">
        <v>494</v>
      </c>
      <c r="E752" s="6">
        <v>84</v>
      </c>
      <c r="F752" s="6">
        <v>134.4</v>
      </c>
      <c r="G752" s="5" t="s">
        <v>31</v>
      </c>
      <c r="H752" s="5" t="s">
        <v>32</v>
      </c>
      <c r="I752" s="5"/>
      <c r="J752" s="5"/>
      <c r="K752" s="5" t="s">
        <v>42</v>
      </c>
      <c r="L752" s="6">
        <v>360000</v>
      </c>
      <c r="M752" s="1071"/>
      <c r="N752" s="1070"/>
      <c r="O752" s="5" t="s">
        <v>35</v>
      </c>
      <c r="P752" s="5"/>
      <c r="Q752" s="5"/>
      <c r="R752" s="5" t="s">
        <v>36</v>
      </c>
      <c r="S752" s="5" t="s">
        <v>37</v>
      </c>
      <c r="T752" s="5"/>
    </row>
    <row r="753" spans="1:20" ht="24">
      <c r="A753" s="8"/>
      <c r="B753" s="5" t="s">
        <v>984</v>
      </c>
      <c r="C753" s="5" t="s">
        <v>985</v>
      </c>
      <c r="D753" s="5" t="s">
        <v>161</v>
      </c>
      <c r="E753" s="6">
        <v>130.19999999999999</v>
      </c>
      <c r="F753" s="6">
        <v>53.381999999999998</v>
      </c>
      <c r="G753" s="5" t="s">
        <v>31</v>
      </c>
      <c r="H753" s="5" t="s">
        <v>32</v>
      </c>
      <c r="I753" s="5"/>
      <c r="J753" s="5"/>
      <c r="K753" s="5" t="s">
        <v>42</v>
      </c>
      <c r="L753" s="6">
        <v>80073</v>
      </c>
      <c r="M753" s="1071"/>
      <c r="N753" s="1070"/>
      <c r="O753" s="5" t="s">
        <v>35</v>
      </c>
      <c r="P753" s="5"/>
      <c r="Q753" s="5"/>
      <c r="R753" s="5" t="s">
        <v>36</v>
      </c>
      <c r="S753" s="5" t="s">
        <v>37</v>
      </c>
      <c r="T753" s="5"/>
    </row>
    <row r="754" spans="1:20" ht="24">
      <c r="A754" s="8"/>
      <c r="B754" s="5" t="s">
        <v>984</v>
      </c>
      <c r="C754" s="5" t="s">
        <v>986</v>
      </c>
      <c r="D754" s="5" t="s">
        <v>161</v>
      </c>
      <c r="E754" s="6">
        <v>72</v>
      </c>
      <c r="F754" s="6">
        <v>26.64</v>
      </c>
      <c r="G754" s="5" t="s">
        <v>31</v>
      </c>
      <c r="H754" s="5" t="s">
        <v>32</v>
      </c>
      <c r="I754" s="5"/>
      <c r="J754" s="5"/>
      <c r="K754" s="5" t="s">
        <v>42</v>
      </c>
      <c r="L754" s="6">
        <v>39960</v>
      </c>
      <c r="M754" s="1071"/>
      <c r="N754" s="1070"/>
      <c r="O754" s="5" t="s">
        <v>35</v>
      </c>
      <c r="P754" s="5"/>
      <c r="Q754" s="5"/>
      <c r="R754" s="5" t="s">
        <v>36</v>
      </c>
      <c r="S754" s="5" t="s">
        <v>37</v>
      </c>
      <c r="T754" s="5"/>
    </row>
    <row r="755" spans="1:20" ht="24">
      <c r="A755" s="8"/>
      <c r="B755" s="5" t="s">
        <v>984</v>
      </c>
      <c r="C755" s="5" t="s">
        <v>987</v>
      </c>
      <c r="D755" s="5" t="s">
        <v>161</v>
      </c>
      <c r="E755" s="6">
        <v>4.5999999999999996</v>
      </c>
      <c r="F755" s="6">
        <v>1.84</v>
      </c>
      <c r="G755" s="5" t="s">
        <v>31</v>
      </c>
      <c r="H755" s="5" t="s">
        <v>32</v>
      </c>
      <c r="I755" s="5"/>
      <c r="J755" s="5"/>
      <c r="K755" s="5" t="s">
        <v>42</v>
      </c>
      <c r="L755" s="6">
        <v>2760</v>
      </c>
      <c r="M755" s="1071"/>
      <c r="N755" s="1070"/>
      <c r="O755" s="5" t="s">
        <v>35</v>
      </c>
      <c r="P755" s="5"/>
      <c r="Q755" s="5"/>
      <c r="R755" s="5" t="s">
        <v>36</v>
      </c>
      <c r="S755" s="5" t="s">
        <v>37</v>
      </c>
      <c r="T755" s="5"/>
    </row>
    <row r="756" spans="1:20" ht="24">
      <c r="A756" s="8"/>
      <c r="B756" s="5" t="s">
        <v>984</v>
      </c>
      <c r="C756" s="5" t="s">
        <v>988</v>
      </c>
      <c r="D756" s="5" t="s">
        <v>161</v>
      </c>
      <c r="E756" s="6">
        <v>5</v>
      </c>
      <c r="F756" s="6">
        <v>1.8049999999999999</v>
      </c>
      <c r="G756" s="5" t="s">
        <v>31</v>
      </c>
      <c r="H756" s="5" t="s">
        <v>32</v>
      </c>
      <c r="I756" s="5"/>
      <c r="J756" s="5"/>
      <c r="K756" s="5" t="s">
        <v>42</v>
      </c>
      <c r="L756" s="6">
        <v>2707.5</v>
      </c>
      <c r="M756" s="1071"/>
      <c r="N756" s="1070"/>
      <c r="O756" s="5" t="s">
        <v>35</v>
      </c>
      <c r="P756" s="5"/>
      <c r="Q756" s="5"/>
      <c r="R756" s="5" t="s">
        <v>36</v>
      </c>
      <c r="S756" s="5" t="s">
        <v>37</v>
      </c>
      <c r="T756" s="5"/>
    </row>
    <row r="757" spans="1:20" ht="24">
      <c r="A757" s="8"/>
      <c r="B757" s="5" t="s">
        <v>989</v>
      </c>
      <c r="C757" s="5" t="s">
        <v>990</v>
      </c>
      <c r="D757" s="5" t="s">
        <v>494</v>
      </c>
      <c r="E757" s="6">
        <v>39</v>
      </c>
      <c r="F757" s="6">
        <v>17.861999999999998</v>
      </c>
      <c r="G757" s="5" t="s">
        <v>31</v>
      </c>
      <c r="H757" s="5" t="s">
        <v>32</v>
      </c>
      <c r="I757" s="5"/>
      <c r="J757" s="5"/>
      <c r="K757" s="5" t="s">
        <v>42</v>
      </c>
      <c r="L757" s="6">
        <v>26793</v>
      </c>
      <c r="M757" s="1071"/>
      <c r="N757" s="1070"/>
      <c r="O757" s="5" t="s">
        <v>35</v>
      </c>
      <c r="P757" s="5"/>
      <c r="Q757" s="5"/>
      <c r="R757" s="5" t="s">
        <v>36</v>
      </c>
      <c r="S757" s="5" t="s">
        <v>37</v>
      </c>
      <c r="T757" s="5"/>
    </row>
    <row r="758" spans="1:20" ht="24">
      <c r="A758" s="8"/>
      <c r="B758" s="5" t="s">
        <v>989</v>
      </c>
      <c r="C758" s="5" t="s">
        <v>991</v>
      </c>
      <c r="D758" s="5" t="s">
        <v>494</v>
      </c>
      <c r="E758" s="6">
        <v>42</v>
      </c>
      <c r="F758" s="6">
        <v>16.632000000000001</v>
      </c>
      <c r="G758" s="5" t="s">
        <v>31</v>
      </c>
      <c r="H758" s="5" t="s">
        <v>32</v>
      </c>
      <c r="I758" s="5"/>
      <c r="J758" s="5"/>
      <c r="K758" s="5" t="s">
        <v>42</v>
      </c>
      <c r="L758" s="6">
        <v>24948</v>
      </c>
      <c r="M758" s="1071"/>
      <c r="N758" s="1070"/>
      <c r="O758" s="5" t="s">
        <v>35</v>
      </c>
      <c r="P758" s="5"/>
      <c r="Q758" s="5"/>
      <c r="R758" s="5" t="s">
        <v>36</v>
      </c>
      <c r="S758" s="5" t="s">
        <v>37</v>
      </c>
      <c r="T758" s="5"/>
    </row>
    <row r="759" spans="1:20" ht="24">
      <c r="A759" s="8"/>
      <c r="B759" s="5" t="s">
        <v>989</v>
      </c>
      <c r="C759" s="5" t="s">
        <v>992</v>
      </c>
      <c r="D759" s="5" t="s">
        <v>494</v>
      </c>
      <c r="E759" s="6">
        <v>26</v>
      </c>
      <c r="F759" s="6">
        <v>8.2159999999999993</v>
      </c>
      <c r="G759" s="5" t="s">
        <v>31</v>
      </c>
      <c r="H759" s="5" t="s">
        <v>32</v>
      </c>
      <c r="I759" s="5"/>
      <c r="J759" s="5"/>
      <c r="K759" s="5" t="s">
        <v>42</v>
      </c>
      <c r="L759" s="6">
        <v>12324</v>
      </c>
      <c r="M759" s="1071"/>
      <c r="N759" s="1070"/>
      <c r="O759" s="5" t="s">
        <v>35</v>
      </c>
      <c r="P759" s="5"/>
      <c r="Q759" s="5"/>
      <c r="R759" s="5" t="s">
        <v>36</v>
      </c>
      <c r="S759" s="5" t="s">
        <v>37</v>
      </c>
      <c r="T759" s="5"/>
    </row>
    <row r="760" spans="1:20" ht="24">
      <c r="A760" s="8"/>
      <c r="B760" s="5" t="s">
        <v>989</v>
      </c>
      <c r="C760" s="5" t="s">
        <v>993</v>
      </c>
      <c r="D760" s="5" t="s">
        <v>494</v>
      </c>
      <c r="E760" s="6">
        <v>1</v>
      </c>
      <c r="F760" s="6">
        <v>0.22600000000000001</v>
      </c>
      <c r="G760" s="5" t="s">
        <v>31</v>
      </c>
      <c r="H760" s="5" t="s">
        <v>32</v>
      </c>
      <c r="I760" s="5"/>
      <c r="J760" s="5"/>
      <c r="K760" s="5" t="s">
        <v>42</v>
      </c>
      <c r="L760" s="6">
        <v>339</v>
      </c>
      <c r="M760" s="1071"/>
      <c r="N760" s="1070"/>
      <c r="O760" s="5" t="s">
        <v>35</v>
      </c>
      <c r="P760" s="5"/>
      <c r="Q760" s="5"/>
      <c r="R760" s="5" t="s">
        <v>36</v>
      </c>
      <c r="S760" s="5" t="s">
        <v>37</v>
      </c>
      <c r="T760" s="5"/>
    </row>
    <row r="761" spans="1:20" ht="24">
      <c r="A761" s="8"/>
      <c r="B761" s="5" t="s">
        <v>994</v>
      </c>
      <c r="C761" s="5" t="s">
        <v>995</v>
      </c>
      <c r="D761" s="5" t="s">
        <v>154</v>
      </c>
      <c r="E761" s="6">
        <v>38</v>
      </c>
      <c r="F761" s="6">
        <v>0.76</v>
      </c>
      <c r="G761" s="5" t="s">
        <v>31</v>
      </c>
      <c r="H761" s="5" t="s">
        <v>32</v>
      </c>
      <c r="I761" s="5"/>
      <c r="J761" s="5"/>
      <c r="K761" s="5" t="s">
        <v>42</v>
      </c>
      <c r="L761" s="6">
        <v>4140</v>
      </c>
      <c r="M761" s="1071"/>
      <c r="N761" s="1070"/>
      <c r="O761" s="5" t="s">
        <v>35</v>
      </c>
      <c r="P761" s="5"/>
      <c r="Q761" s="5"/>
      <c r="R761" s="5" t="s">
        <v>36</v>
      </c>
      <c r="S761" s="5" t="s">
        <v>37</v>
      </c>
      <c r="T761" s="5"/>
    </row>
    <row r="762" spans="1:20" ht="24">
      <c r="A762" s="8"/>
      <c r="B762" s="5" t="s">
        <v>996</v>
      </c>
      <c r="C762" s="5" t="s">
        <v>997</v>
      </c>
      <c r="D762" s="5" t="s">
        <v>154</v>
      </c>
      <c r="E762" s="6">
        <v>27</v>
      </c>
      <c r="F762" s="6">
        <v>4.59</v>
      </c>
      <c r="G762" s="5" t="s">
        <v>31</v>
      </c>
      <c r="H762" s="5" t="s">
        <v>32</v>
      </c>
      <c r="I762" s="5"/>
      <c r="J762" s="5"/>
      <c r="K762" s="5" t="s">
        <v>42</v>
      </c>
      <c r="L762" s="6">
        <v>9435</v>
      </c>
      <c r="M762" s="1071"/>
      <c r="N762" s="1070"/>
      <c r="O762" s="5" t="s">
        <v>35</v>
      </c>
      <c r="P762" s="5"/>
      <c r="Q762" s="5"/>
      <c r="R762" s="5" t="s">
        <v>36</v>
      </c>
      <c r="S762" s="5" t="s">
        <v>37</v>
      </c>
      <c r="T762" s="5"/>
    </row>
    <row r="763" spans="1:20" ht="24">
      <c r="A763" s="8"/>
      <c r="B763" s="5" t="s">
        <v>998</v>
      </c>
      <c r="C763" s="5" t="s">
        <v>999</v>
      </c>
      <c r="D763" s="5" t="s">
        <v>154</v>
      </c>
      <c r="E763" s="6">
        <v>82</v>
      </c>
      <c r="F763" s="6">
        <v>0.41</v>
      </c>
      <c r="G763" s="5" t="s">
        <v>31</v>
      </c>
      <c r="H763" s="5" t="s">
        <v>32</v>
      </c>
      <c r="I763" s="5"/>
      <c r="J763" s="5"/>
      <c r="K763" s="5" t="s">
        <v>42</v>
      </c>
      <c r="L763" s="6">
        <v>615</v>
      </c>
      <c r="M763" s="1071"/>
      <c r="N763" s="1070"/>
      <c r="O763" s="5" t="s">
        <v>35</v>
      </c>
      <c r="P763" s="5"/>
      <c r="Q763" s="5"/>
      <c r="R763" s="5" t="s">
        <v>36</v>
      </c>
      <c r="S763" s="5" t="s">
        <v>37</v>
      </c>
      <c r="T763" s="5"/>
    </row>
    <row r="764" spans="1:20" ht="24">
      <c r="A764" s="8"/>
      <c r="B764" s="5" t="s">
        <v>976</v>
      </c>
      <c r="C764" s="5" t="s">
        <v>982</v>
      </c>
      <c r="D764" s="5" t="s">
        <v>494</v>
      </c>
      <c r="E764" s="6">
        <v>95</v>
      </c>
      <c r="F764" s="6">
        <v>69.245999999999995</v>
      </c>
      <c r="G764" s="5" t="s">
        <v>31</v>
      </c>
      <c r="H764" s="5" t="s">
        <v>32</v>
      </c>
      <c r="I764" s="5"/>
      <c r="J764" s="5"/>
      <c r="K764" s="5" t="s">
        <v>42</v>
      </c>
      <c r="L764" s="6">
        <v>310969.31</v>
      </c>
      <c r="M764" s="6">
        <v>93290.793000000005</v>
      </c>
      <c r="N764" s="6">
        <v>2018.1</v>
      </c>
      <c r="O764" s="5" t="s">
        <v>35</v>
      </c>
      <c r="P764" s="5"/>
      <c r="Q764" s="5"/>
      <c r="R764" s="5" t="s">
        <v>36</v>
      </c>
      <c r="S764" s="5" t="s">
        <v>37</v>
      </c>
      <c r="T764" s="5"/>
    </row>
    <row r="765" spans="1:20" ht="24">
      <c r="A765" s="8"/>
      <c r="B765" s="5" t="s">
        <v>976</v>
      </c>
      <c r="C765" s="5" t="s">
        <v>1000</v>
      </c>
      <c r="D765" s="5" t="s">
        <v>494</v>
      </c>
      <c r="E765" s="6">
        <v>13</v>
      </c>
      <c r="F765" s="6">
        <v>29.302</v>
      </c>
      <c r="G765" s="5" t="s">
        <v>31</v>
      </c>
      <c r="H765" s="5" t="s">
        <v>32</v>
      </c>
      <c r="I765" s="5"/>
      <c r="J765" s="5"/>
      <c r="K765" s="5" t="s">
        <v>42</v>
      </c>
      <c r="L765" s="1071">
        <v>235260</v>
      </c>
      <c r="M765" s="1071">
        <v>152919</v>
      </c>
      <c r="N765" s="1071">
        <v>2018.1</v>
      </c>
      <c r="O765" s="5" t="s">
        <v>35</v>
      </c>
      <c r="P765" s="5"/>
      <c r="Q765" s="5"/>
      <c r="R765" s="5" t="s">
        <v>36</v>
      </c>
      <c r="S765" s="5" t="s">
        <v>37</v>
      </c>
      <c r="T765" s="5"/>
    </row>
    <row r="766" spans="1:20" ht="24">
      <c r="A766" s="8"/>
      <c r="B766" s="5" t="s">
        <v>976</v>
      </c>
      <c r="C766" s="5" t="s">
        <v>1001</v>
      </c>
      <c r="D766" s="5" t="s">
        <v>494</v>
      </c>
      <c r="E766" s="6">
        <v>21</v>
      </c>
      <c r="F766" s="6">
        <v>34.040999999999997</v>
      </c>
      <c r="G766" s="5" t="s">
        <v>31</v>
      </c>
      <c r="H766" s="5" t="s">
        <v>32</v>
      </c>
      <c r="I766" s="5"/>
      <c r="J766" s="5"/>
      <c r="K766" s="5" t="s">
        <v>42</v>
      </c>
      <c r="L766" s="1071"/>
      <c r="M766" s="1071"/>
      <c r="N766" s="1071"/>
      <c r="O766" s="5" t="s">
        <v>35</v>
      </c>
      <c r="P766" s="5"/>
      <c r="Q766" s="5"/>
      <c r="R766" s="5" t="s">
        <v>36</v>
      </c>
      <c r="S766" s="5" t="s">
        <v>37</v>
      </c>
      <c r="T766" s="5"/>
    </row>
    <row r="767" spans="1:20" ht="24">
      <c r="A767" s="8"/>
      <c r="B767" s="5" t="s">
        <v>977</v>
      </c>
      <c r="C767" s="5">
        <v>800</v>
      </c>
      <c r="D767" s="5" t="s">
        <v>494</v>
      </c>
      <c r="E767" s="6">
        <v>6</v>
      </c>
      <c r="F767" s="6">
        <v>7.8120000000000003</v>
      </c>
      <c r="G767" s="5" t="s">
        <v>31</v>
      </c>
      <c r="H767" s="5" t="s">
        <v>32</v>
      </c>
      <c r="I767" s="5"/>
      <c r="J767" s="5"/>
      <c r="K767" s="5" t="s">
        <v>42</v>
      </c>
      <c r="L767" s="1071"/>
      <c r="M767" s="1071"/>
      <c r="N767" s="1071"/>
      <c r="O767" s="5" t="s">
        <v>35</v>
      </c>
      <c r="P767" s="5"/>
      <c r="Q767" s="5"/>
      <c r="R767" s="5" t="s">
        <v>36</v>
      </c>
      <c r="S767" s="5" t="s">
        <v>37</v>
      </c>
      <c r="T767" s="5"/>
    </row>
    <row r="768" spans="1:20" ht="24">
      <c r="A768" s="8"/>
      <c r="B768" s="5" t="s">
        <v>989</v>
      </c>
      <c r="C768" s="5" t="s">
        <v>1002</v>
      </c>
      <c r="D768" s="5" t="s">
        <v>494</v>
      </c>
      <c r="E768" s="6">
        <v>2</v>
      </c>
      <c r="F768" s="6">
        <v>0.90800000000000003</v>
      </c>
      <c r="G768" s="5" t="s">
        <v>31</v>
      </c>
      <c r="H768" s="5" t="s">
        <v>32</v>
      </c>
      <c r="I768" s="5"/>
      <c r="J768" s="5"/>
      <c r="K768" s="5" t="s">
        <v>42</v>
      </c>
      <c r="L768" s="1071"/>
      <c r="M768" s="1071"/>
      <c r="N768" s="1071"/>
      <c r="O768" s="5" t="s">
        <v>35</v>
      </c>
      <c r="P768" s="5"/>
      <c r="Q768" s="5"/>
      <c r="R768" s="5" t="s">
        <v>36</v>
      </c>
      <c r="S768" s="5" t="s">
        <v>37</v>
      </c>
      <c r="T768" s="5"/>
    </row>
    <row r="769" spans="1:20" ht="24">
      <c r="A769" s="8"/>
      <c r="B769" s="5" t="s">
        <v>1003</v>
      </c>
      <c r="C769" s="5" t="s">
        <v>1004</v>
      </c>
      <c r="D769" s="5" t="s">
        <v>30</v>
      </c>
      <c r="E769" s="6">
        <v>38</v>
      </c>
      <c r="F769" s="6">
        <v>6.3570000000000002</v>
      </c>
      <c r="G769" s="5" t="s">
        <v>31</v>
      </c>
      <c r="H769" s="5" t="s">
        <v>32</v>
      </c>
      <c r="I769" s="5"/>
      <c r="J769" s="5"/>
      <c r="K769" s="5" t="s">
        <v>42</v>
      </c>
      <c r="L769" s="1071"/>
      <c r="M769" s="1071"/>
      <c r="N769" s="1071"/>
      <c r="O769" s="5" t="s">
        <v>35</v>
      </c>
      <c r="P769" s="5"/>
      <c r="Q769" s="5"/>
      <c r="R769" s="5" t="s">
        <v>36</v>
      </c>
      <c r="S769" s="5" t="s">
        <v>37</v>
      </c>
      <c r="T769" s="5"/>
    </row>
    <row r="770" spans="1:20" ht="48">
      <c r="A770" s="8"/>
      <c r="B770" s="5" t="s">
        <v>976</v>
      </c>
      <c r="C770" s="5" t="s">
        <v>1005</v>
      </c>
      <c r="D770" s="5" t="s">
        <v>45</v>
      </c>
      <c r="E770" s="6">
        <v>30.76</v>
      </c>
      <c r="F770" s="6"/>
      <c r="G770" s="5" t="s">
        <v>31</v>
      </c>
      <c r="H770" s="5" t="s">
        <v>41</v>
      </c>
      <c r="I770" s="5"/>
      <c r="J770" s="5"/>
      <c r="K770" s="5" t="s">
        <v>542</v>
      </c>
      <c r="L770" s="6">
        <v>61520</v>
      </c>
      <c r="M770" s="6">
        <v>61520</v>
      </c>
      <c r="N770" s="6" t="s">
        <v>543</v>
      </c>
      <c r="O770" s="5" t="s">
        <v>35</v>
      </c>
      <c r="P770" s="5"/>
      <c r="Q770" s="5"/>
      <c r="R770" s="5" t="s">
        <v>36</v>
      </c>
      <c r="S770" s="5" t="s">
        <v>37</v>
      </c>
      <c r="T770" s="5"/>
    </row>
    <row r="771" spans="1:20" ht="36">
      <c r="A771" s="8"/>
      <c r="B771" s="5" t="s">
        <v>976</v>
      </c>
      <c r="C771" s="5" t="s">
        <v>1006</v>
      </c>
      <c r="D771" s="5" t="s">
        <v>494</v>
      </c>
      <c r="E771" s="6">
        <v>225</v>
      </c>
      <c r="F771" s="6">
        <v>60.579000000000001</v>
      </c>
      <c r="G771" s="5" t="s">
        <v>31</v>
      </c>
      <c r="H771" s="5" t="s">
        <v>32</v>
      </c>
      <c r="I771" s="5"/>
      <c r="J771" s="5" t="s">
        <v>827</v>
      </c>
      <c r="K771" s="5" t="s">
        <v>42</v>
      </c>
      <c r="L771" s="6">
        <v>315010.8</v>
      </c>
      <c r="M771" s="6">
        <v>315010.8</v>
      </c>
      <c r="N771" s="30">
        <v>44044</v>
      </c>
      <c r="O771" s="5" t="s">
        <v>829</v>
      </c>
      <c r="P771" s="5" t="s">
        <v>830</v>
      </c>
      <c r="Q771" s="5">
        <v>13622035114</v>
      </c>
      <c r="R771" s="5" t="s">
        <v>831</v>
      </c>
      <c r="S771" s="48"/>
      <c r="T771" s="48"/>
    </row>
    <row r="772" spans="1:20" ht="36">
      <c r="A772" s="8"/>
      <c r="B772" s="5" t="s">
        <v>976</v>
      </c>
      <c r="C772" s="5" t="s">
        <v>1007</v>
      </c>
      <c r="D772" s="5" t="s">
        <v>494</v>
      </c>
      <c r="E772" s="6">
        <v>239</v>
      </c>
      <c r="F772" s="6">
        <v>75.414000000000001</v>
      </c>
      <c r="G772" s="5" t="s">
        <v>31</v>
      </c>
      <c r="H772" s="5" t="s">
        <v>32</v>
      </c>
      <c r="I772" s="5"/>
      <c r="J772" s="5" t="s">
        <v>827</v>
      </c>
      <c r="K772" s="5" t="s">
        <v>42</v>
      </c>
      <c r="L772" s="6">
        <v>392152.8</v>
      </c>
      <c r="M772" s="6">
        <v>392152.8</v>
      </c>
      <c r="N772" s="30">
        <v>44044</v>
      </c>
      <c r="O772" s="5" t="s">
        <v>829</v>
      </c>
      <c r="P772" s="5" t="s">
        <v>830</v>
      </c>
      <c r="Q772" s="5">
        <v>13622035114</v>
      </c>
      <c r="R772" s="5" t="s">
        <v>831</v>
      </c>
      <c r="S772" s="48"/>
      <c r="T772" s="48"/>
    </row>
    <row r="773" spans="1:20" ht="36">
      <c r="A773" s="8"/>
      <c r="B773" s="5" t="s">
        <v>976</v>
      </c>
      <c r="C773" s="5" t="s">
        <v>1008</v>
      </c>
      <c r="D773" s="5" t="s">
        <v>494</v>
      </c>
      <c r="E773" s="6">
        <v>313</v>
      </c>
      <c r="F773" s="6">
        <v>131.053</v>
      </c>
      <c r="G773" s="5" t="s">
        <v>31</v>
      </c>
      <c r="H773" s="5" t="s">
        <v>32</v>
      </c>
      <c r="I773" s="5"/>
      <c r="J773" s="5" t="s">
        <v>827</v>
      </c>
      <c r="K773" s="5" t="s">
        <v>42</v>
      </c>
      <c r="L773" s="6">
        <v>681475.6</v>
      </c>
      <c r="M773" s="6">
        <v>681475.6</v>
      </c>
      <c r="N773" s="30">
        <v>44044</v>
      </c>
      <c r="O773" s="5" t="s">
        <v>829</v>
      </c>
      <c r="P773" s="5" t="s">
        <v>830</v>
      </c>
      <c r="Q773" s="5">
        <v>13622035114</v>
      </c>
      <c r="R773" s="5" t="s">
        <v>831</v>
      </c>
      <c r="S773" s="48"/>
      <c r="T773" s="48"/>
    </row>
    <row r="774" spans="1:20" ht="36">
      <c r="A774" s="8"/>
      <c r="B774" s="5" t="s">
        <v>976</v>
      </c>
      <c r="C774" s="5" t="s">
        <v>1009</v>
      </c>
      <c r="D774" s="5" t="s">
        <v>494</v>
      </c>
      <c r="E774" s="6">
        <v>491</v>
      </c>
      <c r="F774" s="6">
        <v>190.92</v>
      </c>
      <c r="G774" s="5" t="s">
        <v>31</v>
      </c>
      <c r="H774" s="5" t="s">
        <v>32</v>
      </c>
      <c r="I774" s="5"/>
      <c r="J774" s="5" t="s">
        <v>827</v>
      </c>
      <c r="K774" s="5" t="s">
        <v>42</v>
      </c>
      <c r="L774" s="6">
        <v>992784</v>
      </c>
      <c r="M774" s="6">
        <v>992784</v>
      </c>
      <c r="N774" s="30">
        <v>44044</v>
      </c>
      <c r="O774" s="5" t="s">
        <v>829</v>
      </c>
      <c r="P774" s="5" t="s">
        <v>830</v>
      </c>
      <c r="Q774" s="5">
        <v>13622035114</v>
      </c>
      <c r="R774" s="5" t="s">
        <v>831</v>
      </c>
      <c r="S774" s="48"/>
      <c r="T774" s="48"/>
    </row>
    <row r="775" spans="1:20" ht="36">
      <c r="A775" s="8"/>
      <c r="B775" s="5" t="s">
        <v>976</v>
      </c>
      <c r="C775" s="5" t="s">
        <v>1010</v>
      </c>
      <c r="D775" s="5" t="s">
        <v>494</v>
      </c>
      <c r="E775" s="6">
        <v>36</v>
      </c>
      <c r="F775" s="6">
        <v>19.634</v>
      </c>
      <c r="G775" s="5" t="s">
        <v>31</v>
      </c>
      <c r="H775" s="5" t="s">
        <v>32</v>
      </c>
      <c r="I775" s="5"/>
      <c r="J775" s="5" t="s">
        <v>827</v>
      </c>
      <c r="K775" s="5" t="s">
        <v>42</v>
      </c>
      <c r="L775" s="6">
        <v>102096.8</v>
      </c>
      <c r="M775" s="6">
        <v>102096.8</v>
      </c>
      <c r="N775" s="30">
        <v>44044</v>
      </c>
      <c r="O775" s="5" t="s">
        <v>829</v>
      </c>
      <c r="P775" s="5" t="s">
        <v>830</v>
      </c>
      <c r="Q775" s="5">
        <v>13622035114</v>
      </c>
      <c r="R775" s="5" t="s">
        <v>831</v>
      </c>
      <c r="S775" s="48"/>
      <c r="T775" s="48"/>
    </row>
    <row r="776" spans="1:20" ht="36">
      <c r="A776" s="8"/>
      <c r="B776" s="5" t="s">
        <v>976</v>
      </c>
      <c r="C776" s="5" t="s">
        <v>1011</v>
      </c>
      <c r="D776" s="5" t="s">
        <v>494</v>
      </c>
      <c r="E776" s="6">
        <v>474</v>
      </c>
      <c r="F776" s="6">
        <v>517.04300000000001</v>
      </c>
      <c r="G776" s="5" t="s">
        <v>31</v>
      </c>
      <c r="H776" s="5" t="s">
        <v>32</v>
      </c>
      <c r="I776" s="5"/>
      <c r="J776" s="5" t="s">
        <v>827</v>
      </c>
      <c r="K776" s="5" t="s">
        <v>42</v>
      </c>
      <c r="L776" s="6">
        <v>2688623.6</v>
      </c>
      <c r="M776" s="6">
        <v>2688623.6</v>
      </c>
      <c r="N776" s="30">
        <v>44044</v>
      </c>
      <c r="O776" s="5" t="s">
        <v>829</v>
      </c>
      <c r="P776" s="5" t="s">
        <v>830</v>
      </c>
      <c r="Q776" s="5">
        <v>13622035114</v>
      </c>
      <c r="R776" s="5" t="s">
        <v>831</v>
      </c>
      <c r="S776" s="48"/>
      <c r="T776" s="48"/>
    </row>
    <row r="777" spans="1:20" ht="36">
      <c r="A777" s="8"/>
      <c r="B777" s="5" t="s">
        <v>976</v>
      </c>
      <c r="C777" s="5" t="s">
        <v>1012</v>
      </c>
      <c r="D777" s="5" t="s">
        <v>494</v>
      </c>
      <c r="E777" s="6">
        <v>702</v>
      </c>
      <c r="F777" s="6">
        <v>1094.277</v>
      </c>
      <c r="G777" s="5" t="s">
        <v>31</v>
      </c>
      <c r="H777" s="5" t="s">
        <v>32</v>
      </c>
      <c r="I777" s="5"/>
      <c r="J777" s="5" t="s">
        <v>827</v>
      </c>
      <c r="K777" s="5" t="s">
        <v>42</v>
      </c>
      <c r="L777" s="6">
        <v>5690240.4000000004</v>
      </c>
      <c r="M777" s="6">
        <v>5690240.4000000004</v>
      </c>
      <c r="N777" s="30">
        <v>44044</v>
      </c>
      <c r="O777" s="5" t="s">
        <v>829</v>
      </c>
      <c r="P777" s="5" t="s">
        <v>830</v>
      </c>
      <c r="Q777" s="5">
        <v>13622035114</v>
      </c>
      <c r="R777" s="5" t="s">
        <v>831</v>
      </c>
      <c r="S777" s="48"/>
      <c r="T777" s="48"/>
    </row>
    <row r="778" spans="1:20" ht="36">
      <c r="A778" s="8"/>
      <c r="B778" s="5" t="s">
        <v>976</v>
      </c>
      <c r="C778" s="5" t="s">
        <v>1013</v>
      </c>
      <c r="D778" s="5" t="s">
        <v>154</v>
      </c>
      <c r="E778" s="6">
        <v>525</v>
      </c>
      <c r="F778" s="6">
        <v>640.505</v>
      </c>
      <c r="G778" s="5" t="s">
        <v>31</v>
      </c>
      <c r="H778" s="5" t="s">
        <v>32</v>
      </c>
      <c r="I778" s="5"/>
      <c r="J778" s="5" t="s">
        <v>827</v>
      </c>
      <c r="K778" s="5" t="s">
        <v>42</v>
      </c>
      <c r="L778" s="6">
        <v>3490752.25</v>
      </c>
      <c r="M778" s="6">
        <v>3490752.25</v>
      </c>
      <c r="N778" s="30">
        <v>44044</v>
      </c>
      <c r="O778" s="5" t="s">
        <v>829</v>
      </c>
      <c r="P778" s="5" t="s">
        <v>830</v>
      </c>
      <c r="Q778" s="5">
        <v>13622035114</v>
      </c>
      <c r="R778" s="5" t="s">
        <v>831</v>
      </c>
      <c r="S778" s="48"/>
      <c r="T778" s="48"/>
    </row>
    <row r="779" spans="1:20" ht="36">
      <c r="A779" s="8"/>
      <c r="B779" s="5" t="s">
        <v>976</v>
      </c>
      <c r="C779" s="5" t="s">
        <v>1014</v>
      </c>
      <c r="D779" s="5" t="s">
        <v>494</v>
      </c>
      <c r="E779" s="6">
        <v>67</v>
      </c>
      <c r="F779" s="6">
        <v>27.465</v>
      </c>
      <c r="G779" s="5" t="s">
        <v>31</v>
      </c>
      <c r="H779" s="5" t="s">
        <v>32</v>
      </c>
      <c r="I779" s="5"/>
      <c r="J779" s="5" t="s">
        <v>827</v>
      </c>
      <c r="K779" s="5" t="s">
        <v>42</v>
      </c>
      <c r="L779" s="6">
        <v>142818</v>
      </c>
      <c r="M779" s="6">
        <v>142818</v>
      </c>
      <c r="N779" s="30">
        <v>44044</v>
      </c>
      <c r="O779" s="5" t="s">
        <v>829</v>
      </c>
      <c r="P779" s="5" t="s">
        <v>830</v>
      </c>
      <c r="Q779" s="5">
        <v>13622035114</v>
      </c>
      <c r="R779" s="5" t="s">
        <v>831</v>
      </c>
      <c r="S779" s="48"/>
      <c r="T779" s="48"/>
    </row>
    <row r="780" spans="1:20" ht="36">
      <c r="A780" s="8"/>
      <c r="B780" s="5" t="s">
        <v>976</v>
      </c>
      <c r="C780" s="5" t="s">
        <v>1015</v>
      </c>
      <c r="D780" s="5" t="s">
        <v>494</v>
      </c>
      <c r="E780" s="6">
        <v>99</v>
      </c>
      <c r="F780" s="6">
        <v>49.143999999999998</v>
      </c>
      <c r="G780" s="5" t="s">
        <v>31</v>
      </c>
      <c r="H780" s="5" t="s">
        <v>32</v>
      </c>
      <c r="I780" s="5"/>
      <c r="J780" s="5" t="s">
        <v>827</v>
      </c>
      <c r="K780" s="5" t="s">
        <v>42</v>
      </c>
      <c r="L780" s="6">
        <v>255548.79999999999</v>
      </c>
      <c r="M780" s="6">
        <v>255548.79999999999</v>
      </c>
      <c r="N780" s="30">
        <v>44044</v>
      </c>
      <c r="O780" s="5" t="s">
        <v>829</v>
      </c>
      <c r="P780" s="5" t="s">
        <v>830</v>
      </c>
      <c r="Q780" s="5">
        <v>13622035114</v>
      </c>
      <c r="R780" s="5" t="s">
        <v>831</v>
      </c>
      <c r="S780" s="48"/>
      <c r="T780" s="48"/>
    </row>
    <row r="781" spans="1:20" ht="36">
      <c r="A781" s="8"/>
      <c r="B781" s="5" t="s">
        <v>976</v>
      </c>
      <c r="C781" s="5" t="s">
        <v>1016</v>
      </c>
      <c r="D781" s="5" t="s">
        <v>494</v>
      </c>
      <c r="E781" s="6">
        <v>100</v>
      </c>
      <c r="F781" s="6">
        <v>59.951999999999998</v>
      </c>
      <c r="G781" s="5" t="s">
        <v>31</v>
      </c>
      <c r="H781" s="5" t="s">
        <v>32</v>
      </c>
      <c r="I781" s="5"/>
      <c r="J781" s="5" t="s">
        <v>827</v>
      </c>
      <c r="K781" s="5" t="s">
        <v>42</v>
      </c>
      <c r="L781" s="6">
        <v>311750.40000000002</v>
      </c>
      <c r="M781" s="6">
        <v>311750.40000000002</v>
      </c>
      <c r="N781" s="30">
        <v>44044</v>
      </c>
      <c r="O781" s="5" t="s">
        <v>829</v>
      </c>
      <c r="P781" s="5" t="s">
        <v>830</v>
      </c>
      <c r="Q781" s="5">
        <v>13622035114</v>
      </c>
      <c r="R781" s="5" t="s">
        <v>831</v>
      </c>
      <c r="S781" s="48"/>
      <c r="T781" s="48"/>
    </row>
    <row r="782" spans="1:20" ht="36">
      <c r="A782" s="8"/>
      <c r="B782" s="5" t="s">
        <v>976</v>
      </c>
      <c r="C782" s="5" t="s">
        <v>1017</v>
      </c>
      <c r="D782" s="5" t="s">
        <v>494</v>
      </c>
      <c r="E782" s="6">
        <v>211</v>
      </c>
      <c r="F782" s="6">
        <v>114.395</v>
      </c>
      <c r="G782" s="5" t="s">
        <v>31</v>
      </c>
      <c r="H782" s="5" t="s">
        <v>32</v>
      </c>
      <c r="I782" s="5"/>
      <c r="J782" s="5" t="s">
        <v>827</v>
      </c>
      <c r="K782" s="5" t="s">
        <v>42</v>
      </c>
      <c r="L782" s="6">
        <v>594854</v>
      </c>
      <c r="M782" s="6">
        <v>594854</v>
      </c>
      <c r="N782" s="30">
        <v>44044</v>
      </c>
      <c r="O782" s="5" t="s">
        <v>829</v>
      </c>
      <c r="P782" s="5" t="s">
        <v>830</v>
      </c>
      <c r="Q782" s="5">
        <v>13622035114</v>
      </c>
      <c r="R782" s="5" t="s">
        <v>831</v>
      </c>
      <c r="S782" s="48"/>
      <c r="T782" s="48"/>
    </row>
    <row r="783" spans="1:20" ht="36">
      <c r="A783" s="8"/>
      <c r="B783" s="5" t="s">
        <v>976</v>
      </c>
      <c r="C783" s="5" t="s">
        <v>1018</v>
      </c>
      <c r="D783" s="5" t="s">
        <v>494</v>
      </c>
      <c r="E783" s="6">
        <v>12</v>
      </c>
      <c r="F783" s="6">
        <v>8.8209999999999997</v>
      </c>
      <c r="G783" s="5" t="s">
        <v>31</v>
      </c>
      <c r="H783" s="5" t="s">
        <v>32</v>
      </c>
      <c r="I783" s="5"/>
      <c r="J783" s="5" t="s">
        <v>827</v>
      </c>
      <c r="K783" s="5" t="s">
        <v>42</v>
      </c>
      <c r="L783" s="6">
        <v>45869.2</v>
      </c>
      <c r="M783" s="6">
        <v>45869.2</v>
      </c>
      <c r="N783" s="30">
        <v>44044</v>
      </c>
      <c r="O783" s="5" t="s">
        <v>829</v>
      </c>
      <c r="P783" s="5" t="s">
        <v>830</v>
      </c>
      <c r="Q783" s="5">
        <v>13622035114</v>
      </c>
      <c r="R783" s="5" t="s">
        <v>831</v>
      </c>
      <c r="S783" s="48"/>
      <c r="T783" s="48"/>
    </row>
    <row r="784" spans="1:20" ht="36">
      <c r="A784" s="8"/>
      <c r="B784" s="5" t="s">
        <v>976</v>
      </c>
      <c r="C784" s="5" t="s">
        <v>1019</v>
      </c>
      <c r="D784" s="5" t="s">
        <v>494</v>
      </c>
      <c r="E784" s="6">
        <v>248</v>
      </c>
      <c r="F784" s="6">
        <v>364.61399999999998</v>
      </c>
      <c r="G784" s="5" t="s">
        <v>31</v>
      </c>
      <c r="H784" s="5" t="s">
        <v>32</v>
      </c>
      <c r="I784" s="5"/>
      <c r="J784" s="5" t="s">
        <v>827</v>
      </c>
      <c r="K784" s="5" t="s">
        <v>42</v>
      </c>
      <c r="L784" s="6">
        <v>1895992.8</v>
      </c>
      <c r="M784" s="6">
        <v>1895992.8</v>
      </c>
      <c r="N784" s="30">
        <v>44044</v>
      </c>
      <c r="O784" s="5" t="s">
        <v>829</v>
      </c>
      <c r="P784" s="5" t="s">
        <v>830</v>
      </c>
      <c r="Q784" s="5">
        <v>13622035114</v>
      </c>
      <c r="R784" s="5" t="s">
        <v>831</v>
      </c>
      <c r="S784" s="48"/>
      <c r="T784" s="48"/>
    </row>
    <row r="785" spans="1:20" ht="36">
      <c r="A785" s="8"/>
      <c r="B785" s="5" t="s">
        <v>976</v>
      </c>
      <c r="C785" s="5" t="s">
        <v>1020</v>
      </c>
      <c r="D785" s="5" t="s">
        <v>494</v>
      </c>
      <c r="E785" s="6">
        <v>336</v>
      </c>
      <c r="F785" s="6">
        <v>720.572</v>
      </c>
      <c r="G785" s="5" t="s">
        <v>31</v>
      </c>
      <c r="H785" s="5" t="s">
        <v>32</v>
      </c>
      <c r="I785" s="5"/>
      <c r="J785" s="5" t="s">
        <v>827</v>
      </c>
      <c r="K785" s="5" t="s">
        <v>42</v>
      </c>
      <c r="L785" s="6">
        <v>3746974.4</v>
      </c>
      <c r="M785" s="6">
        <v>3746974.4</v>
      </c>
      <c r="N785" s="30">
        <v>44044</v>
      </c>
      <c r="O785" s="5" t="s">
        <v>829</v>
      </c>
      <c r="P785" s="5" t="s">
        <v>830</v>
      </c>
      <c r="Q785" s="5">
        <v>13622035114</v>
      </c>
      <c r="R785" s="5" t="s">
        <v>831</v>
      </c>
      <c r="S785" s="48"/>
      <c r="T785" s="48"/>
    </row>
    <row r="786" spans="1:20" ht="36">
      <c r="A786" s="8"/>
      <c r="B786" s="5" t="s">
        <v>976</v>
      </c>
      <c r="C786" s="5" t="s">
        <v>1021</v>
      </c>
      <c r="D786" s="5" t="s">
        <v>154</v>
      </c>
      <c r="E786" s="6">
        <v>184</v>
      </c>
      <c r="F786" s="6">
        <v>309.00700000000001</v>
      </c>
      <c r="G786" s="5" t="s">
        <v>31</v>
      </c>
      <c r="H786" s="5" t="s">
        <v>32</v>
      </c>
      <c r="I786" s="5"/>
      <c r="J786" s="5" t="s">
        <v>827</v>
      </c>
      <c r="K786" s="5" t="s">
        <v>42</v>
      </c>
      <c r="L786" s="6">
        <v>1684088.15</v>
      </c>
      <c r="M786" s="6">
        <v>1684088.15</v>
      </c>
      <c r="N786" s="30">
        <v>44044</v>
      </c>
      <c r="O786" s="5" t="s">
        <v>829</v>
      </c>
      <c r="P786" s="5" t="s">
        <v>830</v>
      </c>
      <c r="Q786" s="5">
        <v>13622035114</v>
      </c>
      <c r="R786" s="5" t="s">
        <v>831</v>
      </c>
      <c r="S786" s="48"/>
      <c r="T786" s="48"/>
    </row>
    <row r="787" spans="1:20" ht="36">
      <c r="A787" s="8"/>
      <c r="B787" s="5" t="s">
        <v>976</v>
      </c>
      <c r="C787" s="5" t="s">
        <v>998</v>
      </c>
      <c r="D787" s="5" t="s">
        <v>154</v>
      </c>
      <c r="E787" s="6">
        <v>3814</v>
      </c>
      <c r="F787" s="6">
        <v>43.097999999999999</v>
      </c>
      <c r="G787" s="5" t="s">
        <v>31</v>
      </c>
      <c r="H787" s="5" t="s">
        <v>32</v>
      </c>
      <c r="I787" s="5"/>
      <c r="J787" s="5" t="s">
        <v>827</v>
      </c>
      <c r="K787" s="5" t="s">
        <v>42</v>
      </c>
      <c r="L787" s="6">
        <v>234884.1</v>
      </c>
      <c r="M787" s="6">
        <v>234884.1</v>
      </c>
      <c r="N787" s="30">
        <v>44044</v>
      </c>
      <c r="O787" s="5" t="s">
        <v>829</v>
      </c>
      <c r="P787" s="5" t="s">
        <v>830</v>
      </c>
      <c r="Q787" s="5">
        <v>13622035114</v>
      </c>
      <c r="R787" s="5" t="s">
        <v>831</v>
      </c>
      <c r="S787" s="48"/>
      <c r="T787" s="48"/>
    </row>
    <row r="788" spans="1:20" ht="36">
      <c r="A788" s="8"/>
      <c r="B788" s="5" t="s">
        <v>984</v>
      </c>
      <c r="C788" s="5" t="s">
        <v>1022</v>
      </c>
      <c r="D788" s="5" t="s">
        <v>45</v>
      </c>
      <c r="E788" s="6">
        <v>417.14400000000001</v>
      </c>
      <c r="F788" s="6">
        <v>417.14400000000001</v>
      </c>
      <c r="G788" s="5" t="s">
        <v>31</v>
      </c>
      <c r="H788" s="5" t="s">
        <v>32</v>
      </c>
      <c r="I788" s="5"/>
      <c r="J788" s="5" t="s">
        <v>827</v>
      </c>
      <c r="K788" s="5" t="s">
        <v>1023</v>
      </c>
      <c r="L788" s="6">
        <v>541369.48</v>
      </c>
      <c r="M788" s="6">
        <v>541369.48</v>
      </c>
      <c r="N788" s="30">
        <v>43826</v>
      </c>
      <c r="O788" s="5" t="s">
        <v>829</v>
      </c>
      <c r="P788" s="5" t="s">
        <v>830</v>
      </c>
      <c r="Q788" s="5">
        <v>13622035114</v>
      </c>
      <c r="R788" s="5" t="s">
        <v>831</v>
      </c>
      <c r="S788" s="48"/>
      <c r="T788" s="48"/>
    </row>
    <row r="789" spans="1:20" ht="36">
      <c r="A789" s="8"/>
      <c r="B789" s="5" t="s">
        <v>984</v>
      </c>
      <c r="C789" s="5" t="s">
        <v>1024</v>
      </c>
      <c r="D789" s="5" t="s">
        <v>45</v>
      </c>
      <c r="E789" s="6">
        <v>234.946</v>
      </c>
      <c r="F789" s="6">
        <v>234.946</v>
      </c>
      <c r="G789" s="5" t="s">
        <v>31</v>
      </c>
      <c r="H789" s="5" t="s">
        <v>32</v>
      </c>
      <c r="I789" s="5"/>
      <c r="J789" s="5" t="s">
        <v>827</v>
      </c>
      <c r="K789" s="5" t="s">
        <v>1023</v>
      </c>
      <c r="L789" s="6">
        <v>304912.92</v>
      </c>
      <c r="M789" s="6">
        <v>304912.92</v>
      </c>
      <c r="N789" s="30">
        <v>43826</v>
      </c>
      <c r="O789" s="5" t="s">
        <v>829</v>
      </c>
      <c r="P789" s="5" t="s">
        <v>830</v>
      </c>
      <c r="Q789" s="5">
        <v>13622035114</v>
      </c>
      <c r="R789" s="5" t="s">
        <v>831</v>
      </c>
      <c r="S789" s="48"/>
      <c r="T789" s="48"/>
    </row>
    <row r="790" spans="1:20" ht="36">
      <c r="A790" s="8"/>
      <c r="B790" s="5" t="s">
        <v>714</v>
      </c>
      <c r="C790" s="5" t="s">
        <v>1025</v>
      </c>
      <c r="D790" s="5" t="s">
        <v>45</v>
      </c>
      <c r="E790" s="6">
        <v>35.371000000000002</v>
      </c>
      <c r="F790" s="6">
        <v>35.371000000000002</v>
      </c>
      <c r="G790" s="5" t="s">
        <v>31</v>
      </c>
      <c r="H790" s="5" t="s">
        <v>32</v>
      </c>
      <c r="I790" s="5"/>
      <c r="J790" s="5" t="s">
        <v>827</v>
      </c>
      <c r="K790" s="5" t="s">
        <v>1023</v>
      </c>
      <c r="L790" s="6">
        <v>52826.59</v>
      </c>
      <c r="M790" s="6">
        <v>52826.59</v>
      </c>
      <c r="N790" s="30">
        <v>43826</v>
      </c>
      <c r="O790" s="5" t="s">
        <v>829</v>
      </c>
      <c r="P790" s="5" t="s">
        <v>830</v>
      </c>
      <c r="Q790" s="5">
        <v>13622035114</v>
      </c>
      <c r="R790" s="5" t="s">
        <v>831</v>
      </c>
      <c r="S790" s="48"/>
      <c r="T790" s="48"/>
    </row>
    <row r="791" spans="1:20" ht="36">
      <c r="A791" s="8"/>
      <c r="B791" s="5" t="s">
        <v>1026</v>
      </c>
      <c r="C791" s="5"/>
      <c r="D791" s="5" t="s">
        <v>45</v>
      </c>
      <c r="E791" s="6">
        <v>128.25399999999999</v>
      </c>
      <c r="F791" s="6">
        <v>128.25399999999999</v>
      </c>
      <c r="G791" s="5" t="s">
        <v>31</v>
      </c>
      <c r="H791" s="5" t="s">
        <v>32</v>
      </c>
      <c r="I791" s="5"/>
      <c r="J791" s="5" t="s">
        <v>827</v>
      </c>
      <c r="K791" s="5" t="s">
        <v>1023</v>
      </c>
      <c r="L791" s="6">
        <v>158521.95000000001</v>
      </c>
      <c r="M791" s="6">
        <v>158521.95000000001</v>
      </c>
      <c r="N791" s="30">
        <v>43826</v>
      </c>
      <c r="O791" s="5" t="s">
        <v>829</v>
      </c>
      <c r="P791" s="5" t="s">
        <v>830</v>
      </c>
      <c r="Q791" s="5">
        <v>13622035114</v>
      </c>
      <c r="R791" s="5" t="s">
        <v>831</v>
      </c>
      <c r="S791" s="48"/>
      <c r="T791" s="48"/>
    </row>
    <row r="792" spans="1:20" ht="36">
      <c r="A792" s="8"/>
      <c r="B792" s="5" t="s">
        <v>1003</v>
      </c>
      <c r="C792" s="5"/>
      <c r="D792" s="5" t="s">
        <v>45</v>
      </c>
      <c r="E792" s="6">
        <v>32.731999999999999</v>
      </c>
      <c r="F792" s="6">
        <v>32.731999999999999</v>
      </c>
      <c r="G792" s="5" t="s">
        <v>31</v>
      </c>
      <c r="H792" s="5" t="s">
        <v>32</v>
      </c>
      <c r="I792" s="5"/>
      <c r="J792" s="5" t="s">
        <v>827</v>
      </c>
      <c r="K792" s="5" t="s">
        <v>1023</v>
      </c>
      <c r="L792" s="6">
        <v>48885.24</v>
      </c>
      <c r="M792" s="6">
        <v>48885.24</v>
      </c>
      <c r="N792" s="30">
        <v>43826</v>
      </c>
      <c r="O792" s="5" t="s">
        <v>829</v>
      </c>
      <c r="P792" s="5" t="s">
        <v>830</v>
      </c>
      <c r="Q792" s="5">
        <v>13622035114</v>
      </c>
      <c r="R792" s="5" t="s">
        <v>831</v>
      </c>
      <c r="S792" s="48"/>
      <c r="T792" s="48"/>
    </row>
    <row r="793" spans="1:20" ht="24">
      <c r="A793" s="8"/>
      <c r="B793" s="5" t="s">
        <v>976</v>
      </c>
      <c r="C793" s="5" t="s">
        <v>931</v>
      </c>
      <c r="D793" s="5" t="s">
        <v>45</v>
      </c>
      <c r="E793" s="6">
        <v>364.55099999999999</v>
      </c>
      <c r="F793" s="6"/>
      <c r="G793" s="5" t="s">
        <v>31</v>
      </c>
      <c r="H793" s="5" t="s">
        <v>32</v>
      </c>
      <c r="I793" s="5"/>
      <c r="J793" s="5"/>
      <c r="K793" s="5" t="s">
        <v>932</v>
      </c>
      <c r="L793" s="6">
        <v>2459781.54</v>
      </c>
      <c r="M793" s="6">
        <v>1779672.16</v>
      </c>
      <c r="N793" s="5">
        <v>2020.12</v>
      </c>
      <c r="O793" s="5" t="s">
        <v>230</v>
      </c>
      <c r="P793" s="5" t="s">
        <v>51</v>
      </c>
      <c r="Q793" s="5">
        <v>18611227933</v>
      </c>
      <c r="R793" s="5" t="s">
        <v>52</v>
      </c>
      <c r="S793" s="48" t="s">
        <v>53</v>
      </c>
      <c r="T793" s="48"/>
    </row>
    <row r="794" spans="1:20" ht="24">
      <c r="A794" s="8"/>
      <c r="B794" s="5" t="s">
        <v>976</v>
      </c>
      <c r="C794" s="5" t="s">
        <v>1027</v>
      </c>
      <c r="D794" s="5" t="s">
        <v>45</v>
      </c>
      <c r="E794" s="6">
        <v>214.75</v>
      </c>
      <c r="F794" s="6"/>
      <c r="G794" s="5" t="s">
        <v>31</v>
      </c>
      <c r="H794" s="5" t="s">
        <v>32</v>
      </c>
      <c r="I794" s="5"/>
      <c r="J794" s="5"/>
      <c r="K794" s="5" t="s">
        <v>932</v>
      </c>
      <c r="L794" s="6">
        <v>1678180.2451120401</v>
      </c>
      <c r="M794" s="6">
        <v>1338085.13511204</v>
      </c>
      <c r="N794" s="5">
        <v>2021.7</v>
      </c>
      <c r="O794" s="5" t="s">
        <v>230</v>
      </c>
      <c r="P794" s="5" t="s">
        <v>51</v>
      </c>
      <c r="Q794" s="5">
        <v>18611227933</v>
      </c>
      <c r="R794" s="5" t="s">
        <v>52</v>
      </c>
      <c r="S794" s="48" t="s">
        <v>53</v>
      </c>
      <c r="T794" s="48"/>
    </row>
    <row r="795" spans="1:20" ht="24">
      <c r="A795" s="8"/>
      <c r="B795" s="5" t="s">
        <v>1028</v>
      </c>
      <c r="C795" s="5" t="s">
        <v>1027</v>
      </c>
      <c r="D795" s="5" t="s">
        <v>45</v>
      </c>
      <c r="E795" s="6">
        <v>20.07</v>
      </c>
      <c r="F795" s="6"/>
      <c r="G795" s="5" t="s">
        <v>31</v>
      </c>
      <c r="H795" s="5" t="s">
        <v>32</v>
      </c>
      <c r="I795" s="5"/>
      <c r="J795" s="5"/>
      <c r="K795" s="5" t="s">
        <v>42</v>
      </c>
      <c r="L795" s="6">
        <v>105678.31858407101</v>
      </c>
      <c r="M795" s="6">
        <v>105678.31858407101</v>
      </c>
      <c r="N795" s="5">
        <v>2021.4</v>
      </c>
      <c r="O795" s="5" t="s">
        <v>230</v>
      </c>
      <c r="P795" s="5" t="s">
        <v>51</v>
      </c>
      <c r="Q795" s="5">
        <v>18611227933</v>
      </c>
      <c r="R795" s="5" t="s">
        <v>52</v>
      </c>
      <c r="S795" s="48" t="s">
        <v>53</v>
      </c>
      <c r="T795" s="48"/>
    </row>
    <row r="796" spans="1:20">
      <c r="A796" s="8">
        <v>5</v>
      </c>
      <c r="B796" s="8" t="s">
        <v>762</v>
      </c>
      <c r="C796" s="5"/>
      <c r="D796" s="5"/>
      <c r="E796" s="6"/>
      <c r="F796" s="6"/>
      <c r="G796" s="5"/>
      <c r="H796" s="5"/>
      <c r="I796" s="5"/>
      <c r="J796" s="5"/>
      <c r="K796" s="5"/>
      <c r="L796" s="6"/>
      <c r="M796" s="6"/>
      <c r="N796" s="5"/>
      <c r="O796" s="5"/>
      <c r="P796" s="5"/>
      <c r="Q796" s="5"/>
      <c r="R796" s="5"/>
      <c r="S796" s="5"/>
      <c r="T796" s="5"/>
    </row>
    <row r="797" spans="1:20" ht="24">
      <c r="A797" s="8"/>
      <c r="B797" s="5" t="s">
        <v>762</v>
      </c>
      <c r="C797" s="5" t="s">
        <v>1029</v>
      </c>
      <c r="D797" s="6" t="s">
        <v>494</v>
      </c>
      <c r="E797" s="6">
        <v>300</v>
      </c>
      <c r="F797" s="6">
        <v>273.95999999999998</v>
      </c>
      <c r="G797" s="5" t="s">
        <v>31</v>
      </c>
      <c r="H797" s="5" t="s">
        <v>32</v>
      </c>
      <c r="I797" s="5" t="s">
        <v>407</v>
      </c>
      <c r="J797" s="5" t="s">
        <v>407</v>
      </c>
      <c r="K797" s="5" t="s">
        <v>946</v>
      </c>
      <c r="L797" s="6">
        <v>1300884.95575221</v>
      </c>
      <c r="M797" s="6">
        <v>650442.47787610604</v>
      </c>
      <c r="N797" s="43" t="s">
        <v>1030</v>
      </c>
      <c r="O797" s="5" t="s">
        <v>289</v>
      </c>
      <c r="P797" s="5" t="s">
        <v>395</v>
      </c>
      <c r="Q797" s="5">
        <v>18601194039</v>
      </c>
      <c r="R797" s="5" t="s">
        <v>291</v>
      </c>
      <c r="S797" s="5" t="s">
        <v>134</v>
      </c>
      <c r="T797" s="5"/>
    </row>
    <row r="798" spans="1:20" ht="24">
      <c r="A798" s="8"/>
      <c r="B798" s="5" t="s">
        <v>762</v>
      </c>
      <c r="C798" s="5" t="s">
        <v>1031</v>
      </c>
      <c r="D798" s="6" t="s">
        <v>494</v>
      </c>
      <c r="E798" s="6">
        <v>295</v>
      </c>
      <c r="F798" s="6">
        <v>202.05</v>
      </c>
      <c r="G798" s="5" t="s">
        <v>31</v>
      </c>
      <c r="H798" s="5" t="s">
        <v>32</v>
      </c>
      <c r="I798" s="5" t="s">
        <v>407</v>
      </c>
      <c r="J798" s="5" t="s">
        <v>407</v>
      </c>
      <c r="K798" s="5" t="s">
        <v>946</v>
      </c>
      <c r="L798" s="6">
        <v>965929.20353982295</v>
      </c>
      <c r="M798" s="6">
        <v>484601.769911504</v>
      </c>
      <c r="N798" s="29" t="s">
        <v>1032</v>
      </c>
      <c r="O798" s="5" t="s">
        <v>289</v>
      </c>
      <c r="P798" s="5" t="s">
        <v>395</v>
      </c>
      <c r="Q798" s="5">
        <v>18601194039</v>
      </c>
      <c r="R798" s="5" t="s">
        <v>291</v>
      </c>
      <c r="S798" s="5" t="s">
        <v>134</v>
      </c>
      <c r="T798" s="5"/>
    </row>
    <row r="799" spans="1:20">
      <c r="A799" s="8">
        <v>6</v>
      </c>
      <c r="B799" s="8" t="s">
        <v>1033</v>
      </c>
      <c r="C799" s="5"/>
      <c r="D799" s="5"/>
      <c r="E799" s="6"/>
      <c r="F799" s="6"/>
      <c r="G799" s="5"/>
      <c r="H799" s="5"/>
      <c r="I799" s="5"/>
      <c r="J799" s="5"/>
      <c r="K799" s="5"/>
      <c r="L799" s="6"/>
      <c r="M799" s="6"/>
      <c r="N799" s="5"/>
      <c r="O799" s="5"/>
      <c r="P799" s="5"/>
      <c r="Q799" s="5"/>
      <c r="R799" s="5"/>
      <c r="S799" s="5"/>
      <c r="T799" s="5"/>
    </row>
    <row r="800" spans="1:20">
      <c r="A800" s="8" t="s">
        <v>1034</v>
      </c>
      <c r="B800" s="7" t="s">
        <v>1035</v>
      </c>
      <c r="C800" s="5"/>
      <c r="D800" s="5"/>
      <c r="E800" s="6"/>
      <c r="F800" s="6"/>
      <c r="G800" s="5"/>
      <c r="H800" s="5"/>
      <c r="I800" s="5"/>
      <c r="J800" s="5"/>
      <c r="K800" s="5"/>
      <c r="L800" s="6"/>
      <c r="M800" s="6"/>
      <c r="N800" s="5"/>
      <c r="O800" s="5"/>
      <c r="P800" s="5"/>
      <c r="Q800" s="5"/>
      <c r="R800" s="5"/>
      <c r="S800" s="5"/>
      <c r="T800" s="5"/>
    </row>
    <row r="801" spans="1:20">
      <c r="A801" s="8">
        <v>1</v>
      </c>
      <c r="B801" s="8" t="s">
        <v>1036</v>
      </c>
      <c r="C801" s="5"/>
      <c r="D801" s="5"/>
      <c r="E801" s="6"/>
      <c r="F801" s="6"/>
      <c r="G801" s="5"/>
      <c r="H801" s="5"/>
      <c r="I801" s="5"/>
      <c r="J801" s="5"/>
      <c r="K801" s="5"/>
      <c r="L801" s="6"/>
      <c r="M801" s="6"/>
      <c r="N801" s="5"/>
      <c r="O801" s="5"/>
      <c r="P801" s="5"/>
      <c r="Q801" s="5"/>
      <c r="R801" s="5"/>
      <c r="S801" s="5"/>
      <c r="T801" s="5"/>
    </row>
    <row r="802" spans="1:20" ht="36">
      <c r="A802" s="8"/>
      <c r="B802" s="5" t="s">
        <v>1037</v>
      </c>
      <c r="C802" s="5" t="s">
        <v>1038</v>
      </c>
      <c r="D802" s="5" t="s">
        <v>45</v>
      </c>
      <c r="E802" s="6">
        <v>69.25</v>
      </c>
      <c r="F802" s="6"/>
      <c r="G802" s="5" t="s">
        <v>31</v>
      </c>
      <c r="H802" s="5" t="s">
        <v>32</v>
      </c>
      <c r="I802" s="5"/>
      <c r="J802" s="5" t="s">
        <v>827</v>
      </c>
      <c r="K802" s="5" t="s">
        <v>108</v>
      </c>
      <c r="L802" s="6">
        <v>547075</v>
      </c>
      <c r="M802" s="6">
        <v>547075</v>
      </c>
      <c r="N802" s="30">
        <v>43952</v>
      </c>
      <c r="O802" s="5" t="s">
        <v>829</v>
      </c>
      <c r="P802" s="5" t="s">
        <v>830</v>
      </c>
      <c r="Q802" s="5">
        <v>13622035114</v>
      </c>
      <c r="R802" s="5" t="s">
        <v>831</v>
      </c>
      <c r="S802" s="48"/>
      <c r="T802" s="48"/>
    </row>
    <row r="803" spans="1:20" ht="36">
      <c r="A803" s="8"/>
      <c r="B803" s="5" t="s">
        <v>104</v>
      </c>
      <c r="C803" s="5" t="s">
        <v>1039</v>
      </c>
      <c r="D803" s="5" t="s">
        <v>45</v>
      </c>
      <c r="E803" s="6">
        <v>3.98</v>
      </c>
      <c r="F803" s="6"/>
      <c r="G803" s="5" t="s">
        <v>31</v>
      </c>
      <c r="H803" s="5" t="s">
        <v>32</v>
      </c>
      <c r="I803" s="5"/>
      <c r="J803" s="5" t="s">
        <v>827</v>
      </c>
      <c r="K803" s="5" t="s">
        <v>108</v>
      </c>
      <c r="L803" s="6">
        <v>29054</v>
      </c>
      <c r="M803" s="6">
        <v>29054</v>
      </c>
      <c r="N803" s="30">
        <v>43952</v>
      </c>
      <c r="O803" s="5" t="s">
        <v>829</v>
      </c>
      <c r="P803" s="5" t="s">
        <v>830</v>
      </c>
      <c r="Q803" s="5">
        <v>13622035114</v>
      </c>
      <c r="R803" s="5" t="s">
        <v>831</v>
      </c>
      <c r="S803" s="48"/>
      <c r="T803" s="48"/>
    </row>
    <row r="804" spans="1:20" ht="36">
      <c r="A804" s="8"/>
      <c r="B804" s="5" t="s">
        <v>1040</v>
      </c>
      <c r="C804" s="5" t="s">
        <v>1041</v>
      </c>
      <c r="D804" s="5" t="s">
        <v>45</v>
      </c>
      <c r="E804" s="6">
        <v>1.7</v>
      </c>
      <c r="F804" s="6"/>
      <c r="G804" s="5" t="s">
        <v>31</v>
      </c>
      <c r="H804" s="5" t="s">
        <v>32</v>
      </c>
      <c r="I804" s="5"/>
      <c r="J804" s="5" t="s">
        <v>827</v>
      </c>
      <c r="K804" s="5" t="s">
        <v>108</v>
      </c>
      <c r="L804" s="6">
        <v>12410</v>
      </c>
      <c r="M804" s="6">
        <v>12410</v>
      </c>
      <c r="N804" s="30">
        <v>43952</v>
      </c>
      <c r="O804" s="5" t="s">
        <v>829</v>
      </c>
      <c r="P804" s="5" t="s">
        <v>830</v>
      </c>
      <c r="Q804" s="5">
        <v>13622035114</v>
      </c>
      <c r="R804" s="5" t="s">
        <v>831</v>
      </c>
      <c r="S804" s="48"/>
      <c r="T804" s="48"/>
    </row>
    <row r="805" spans="1:20" ht="36">
      <c r="A805" s="8"/>
      <c r="B805" s="5" t="s">
        <v>1042</v>
      </c>
      <c r="C805" s="5" t="s">
        <v>1043</v>
      </c>
      <c r="D805" s="5" t="s">
        <v>45</v>
      </c>
      <c r="E805" s="6">
        <v>1.65</v>
      </c>
      <c r="F805" s="6"/>
      <c r="G805" s="5" t="s">
        <v>31</v>
      </c>
      <c r="H805" s="5" t="s">
        <v>32</v>
      </c>
      <c r="I805" s="5"/>
      <c r="J805" s="5" t="s">
        <v>827</v>
      </c>
      <c r="K805" s="5" t="s">
        <v>108</v>
      </c>
      <c r="L805" s="6">
        <v>12045</v>
      </c>
      <c r="M805" s="6">
        <v>12045</v>
      </c>
      <c r="N805" s="30">
        <v>43952</v>
      </c>
      <c r="O805" s="5" t="s">
        <v>829</v>
      </c>
      <c r="P805" s="5" t="s">
        <v>830</v>
      </c>
      <c r="Q805" s="5">
        <v>13622035114</v>
      </c>
      <c r="R805" s="5" t="s">
        <v>831</v>
      </c>
      <c r="S805" s="48"/>
      <c r="T805" s="48"/>
    </row>
    <row r="806" spans="1:20" ht="36">
      <c r="A806" s="8"/>
      <c r="B806" s="5" t="s">
        <v>1044</v>
      </c>
      <c r="C806" s="5" t="s">
        <v>1043</v>
      </c>
      <c r="D806" s="5" t="s">
        <v>45</v>
      </c>
      <c r="E806" s="6">
        <v>1.65</v>
      </c>
      <c r="F806" s="6"/>
      <c r="G806" s="5" t="s">
        <v>31</v>
      </c>
      <c r="H806" s="5" t="s">
        <v>32</v>
      </c>
      <c r="I806" s="5"/>
      <c r="J806" s="5" t="s">
        <v>827</v>
      </c>
      <c r="K806" s="5" t="s">
        <v>108</v>
      </c>
      <c r="L806" s="6">
        <v>18000</v>
      </c>
      <c r="M806" s="6">
        <v>18000</v>
      </c>
      <c r="N806" s="30">
        <v>43952</v>
      </c>
      <c r="O806" s="5" t="s">
        <v>829</v>
      </c>
      <c r="P806" s="5" t="s">
        <v>830</v>
      </c>
      <c r="Q806" s="5">
        <v>13622035114</v>
      </c>
      <c r="R806" s="5" t="s">
        <v>831</v>
      </c>
      <c r="S806" s="48"/>
      <c r="T806" s="48"/>
    </row>
    <row r="807" spans="1:20" ht="36">
      <c r="A807" s="8"/>
      <c r="B807" s="5" t="s">
        <v>1045</v>
      </c>
      <c r="C807" s="5" t="s">
        <v>1046</v>
      </c>
      <c r="D807" s="5" t="s">
        <v>45</v>
      </c>
      <c r="E807" s="6">
        <v>84.09</v>
      </c>
      <c r="F807" s="6"/>
      <c r="G807" s="5" t="s">
        <v>31</v>
      </c>
      <c r="H807" s="5" t="s">
        <v>32</v>
      </c>
      <c r="I807" s="5"/>
      <c r="J807" s="5" t="s">
        <v>827</v>
      </c>
      <c r="K807" s="5" t="s">
        <v>108</v>
      </c>
      <c r="L807" s="6">
        <v>714765</v>
      </c>
      <c r="M807" s="6">
        <v>714765</v>
      </c>
      <c r="N807" s="30">
        <v>43952</v>
      </c>
      <c r="O807" s="5" t="s">
        <v>829</v>
      </c>
      <c r="P807" s="5" t="s">
        <v>830</v>
      </c>
      <c r="Q807" s="5">
        <v>13622035114</v>
      </c>
      <c r="R807" s="5" t="s">
        <v>831</v>
      </c>
      <c r="S807" s="48"/>
      <c r="T807" s="48"/>
    </row>
    <row r="808" spans="1:20" ht="36">
      <c r="A808" s="8"/>
      <c r="B808" s="5" t="s">
        <v>1047</v>
      </c>
      <c r="C808" s="5" t="s">
        <v>1048</v>
      </c>
      <c r="D808" s="5" t="s">
        <v>45</v>
      </c>
      <c r="E808" s="6">
        <v>10.8</v>
      </c>
      <c r="F808" s="6"/>
      <c r="G808" s="5" t="s">
        <v>31</v>
      </c>
      <c r="H808" s="5" t="s">
        <v>32</v>
      </c>
      <c r="I808" s="5"/>
      <c r="J808" s="5" t="s">
        <v>827</v>
      </c>
      <c r="K808" s="5" t="s">
        <v>108</v>
      </c>
      <c r="L808" s="6">
        <v>78840</v>
      </c>
      <c r="M808" s="6">
        <v>78840</v>
      </c>
      <c r="N808" s="30">
        <v>43952</v>
      </c>
      <c r="O808" s="5" t="s">
        <v>829</v>
      </c>
      <c r="P808" s="5" t="s">
        <v>830</v>
      </c>
      <c r="Q808" s="5">
        <v>13622035114</v>
      </c>
      <c r="R808" s="5" t="s">
        <v>831</v>
      </c>
      <c r="S808" s="48"/>
      <c r="T808" s="48"/>
    </row>
    <row r="809" spans="1:20" ht="36">
      <c r="A809" s="8"/>
      <c r="B809" s="5" t="s">
        <v>1049</v>
      </c>
      <c r="C809" s="5" t="s">
        <v>1043</v>
      </c>
      <c r="D809" s="5" t="s">
        <v>65</v>
      </c>
      <c r="E809" s="6">
        <v>1</v>
      </c>
      <c r="F809" s="6">
        <v>1.2</v>
      </c>
      <c r="G809" s="5" t="s">
        <v>31</v>
      </c>
      <c r="H809" s="5" t="s">
        <v>32</v>
      </c>
      <c r="I809" s="5"/>
      <c r="J809" s="5" t="s">
        <v>827</v>
      </c>
      <c r="K809" s="5" t="s">
        <v>108</v>
      </c>
      <c r="L809" s="6">
        <v>12000</v>
      </c>
      <c r="M809" s="6">
        <v>12000</v>
      </c>
      <c r="N809" s="30">
        <v>43952</v>
      </c>
      <c r="O809" s="5" t="s">
        <v>829</v>
      </c>
      <c r="P809" s="5" t="s">
        <v>830</v>
      </c>
      <c r="Q809" s="5">
        <v>13622035114</v>
      </c>
      <c r="R809" s="5" t="s">
        <v>831</v>
      </c>
      <c r="S809" s="48"/>
      <c r="T809" s="48"/>
    </row>
    <row r="810" spans="1:20" ht="36">
      <c r="A810" s="8"/>
      <c r="B810" s="5" t="s">
        <v>1045</v>
      </c>
      <c r="C810" s="5" t="s">
        <v>1046</v>
      </c>
      <c r="D810" s="5" t="s">
        <v>45</v>
      </c>
      <c r="E810" s="6">
        <v>5.58</v>
      </c>
      <c r="F810" s="6"/>
      <c r="G810" s="5" t="s">
        <v>31</v>
      </c>
      <c r="H810" s="5" t="s">
        <v>32</v>
      </c>
      <c r="I810" s="5"/>
      <c r="J810" s="5" t="s">
        <v>827</v>
      </c>
      <c r="K810" s="5" t="s">
        <v>108</v>
      </c>
      <c r="L810" s="6">
        <v>47430</v>
      </c>
      <c r="M810" s="6">
        <v>47430</v>
      </c>
      <c r="N810" s="30">
        <v>43952</v>
      </c>
      <c r="O810" s="5" t="s">
        <v>829</v>
      </c>
      <c r="P810" s="5" t="s">
        <v>830</v>
      </c>
      <c r="Q810" s="5">
        <v>13622035114</v>
      </c>
      <c r="R810" s="5" t="s">
        <v>831</v>
      </c>
      <c r="S810" s="48"/>
      <c r="T810" s="48"/>
    </row>
    <row r="811" spans="1:20" ht="36">
      <c r="A811" s="8"/>
      <c r="B811" s="5" t="s">
        <v>1050</v>
      </c>
      <c r="C811" s="5" t="s">
        <v>1039</v>
      </c>
      <c r="D811" s="5" t="s">
        <v>45</v>
      </c>
      <c r="E811" s="6">
        <v>5.6</v>
      </c>
      <c r="F811" s="6"/>
      <c r="G811" s="5" t="s">
        <v>31</v>
      </c>
      <c r="H811" s="5" t="s">
        <v>32</v>
      </c>
      <c r="I811" s="5"/>
      <c r="J811" s="5" t="s">
        <v>827</v>
      </c>
      <c r="K811" s="5" t="s">
        <v>108</v>
      </c>
      <c r="L811" s="6">
        <v>40880</v>
      </c>
      <c r="M811" s="6">
        <v>40880</v>
      </c>
      <c r="N811" s="30">
        <v>43952</v>
      </c>
      <c r="O811" s="5" t="s">
        <v>829</v>
      </c>
      <c r="P811" s="5" t="s">
        <v>830</v>
      </c>
      <c r="Q811" s="5">
        <v>13622035114</v>
      </c>
      <c r="R811" s="5" t="s">
        <v>831</v>
      </c>
      <c r="S811" s="48"/>
      <c r="T811" s="48"/>
    </row>
    <row r="812" spans="1:20" ht="36">
      <c r="A812" s="8"/>
      <c r="B812" s="5" t="s">
        <v>1037</v>
      </c>
      <c r="C812" s="5" t="s">
        <v>1038</v>
      </c>
      <c r="D812" s="5" t="s">
        <v>45</v>
      </c>
      <c r="E812" s="6">
        <v>149.06</v>
      </c>
      <c r="F812" s="6"/>
      <c r="G812" s="5" t="s">
        <v>31</v>
      </c>
      <c r="H812" s="5" t="s">
        <v>32</v>
      </c>
      <c r="I812" s="5"/>
      <c r="J812" s="5" t="s">
        <v>827</v>
      </c>
      <c r="K812" s="5" t="s">
        <v>108</v>
      </c>
      <c r="L812" s="6">
        <v>1177574</v>
      </c>
      <c r="M812" s="6">
        <v>1177574</v>
      </c>
      <c r="N812" s="30">
        <v>43952</v>
      </c>
      <c r="O812" s="5" t="s">
        <v>829</v>
      </c>
      <c r="P812" s="5" t="s">
        <v>830</v>
      </c>
      <c r="Q812" s="5">
        <v>13622035114</v>
      </c>
      <c r="R812" s="5" t="s">
        <v>831</v>
      </c>
      <c r="S812" s="48"/>
      <c r="T812" s="48"/>
    </row>
    <row r="813" spans="1:20" ht="36">
      <c r="A813" s="8"/>
      <c r="B813" s="5" t="s">
        <v>1051</v>
      </c>
      <c r="C813" s="5" t="s">
        <v>1039</v>
      </c>
      <c r="D813" s="5" t="s">
        <v>45</v>
      </c>
      <c r="E813" s="6">
        <v>5.73</v>
      </c>
      <c r="F813" s="6"/>
      <c r="G813" s="5" t="s">
        <v>31</v>
      </c>
      <c r="H813" s="5" t="s">
        <v>32</v>
      </c>
      <c r="I813" s="5"/>
      <c r="J813" s="5" t="s">
        <v>827</v>
      </c>
      <c r="K813" s="5" t="s">
        <v>108</v>
      </c>
      <c r="L813" s="6">
        <v>41829</v>
      </c>
      <c r="M813" s="6">
        <v>41829</v>
      </c>
      <c r="N813" s="30">
        <v>43952</v>
      </c>
      <c r="O813" s="5" t="s">
        <v>829</v>
      </c>
      <c r="P813" s="5" t="s">
        <v>830</v>
      </c>
      <c r="Q813" s="5">
        <v>13622035114</v>
      </c>
      <c r="R813" s="5" t="s">
        <v>831</v>
      </c>
      <c r="S813" s="48"/>
      <c r="T813" s="48"/>
    </row>
    <row r="814" spans="1:20" ht="36">
      <c r="A814" s="8"/>
      <c r="B814" s="5" t="s">
        <v>1040</v>
      </c>
      <c r="C814" s="5" t="s">
        <v>1041</v>
      </c>
      <c r="D814" s="5" t="s">
        <v>45</v>
      </c>
      <c r="E814" s="6">
        <v>22.4</v>
      </c>
      <c r="F814" s="6"/>
      <c r="G814" s="5" t="s">
        <v>31</v>
      </c>
      <c r="H814" s="5" t="s">
        <v>32</v>
      </c>
      <c r="I814" s="5"/>
      <c r="J814" s="5" t="s">
        <v>827</v>
      </c>
      <c r="K814" s="5" t="s">
        <v>108</v>
      </c>
      <c r="L814" s="6">
        <v>163520</v>
      </c>
      <c r="M814" s="6">
        <v>163520</v>
      </c>
      <c r="N814" s="30">
        <v>43952</v>
      </c>
      <c r="O814" s="5" t="s">
        <v>829</v>
      </c>
      <c r="P814" s="5" t="s">
        <v>830</v>
      </c>
      <c r="Q814" s="5">
        <v>13622035114</v>
      </c>
      <c r="R814" s="5" t="s">
        <v>831</v>
      </c>
      <c r="S814" s="48"/>
      <c r="T814" s="48"/>
    </row>
    <row r="815" spans="1:20" ht="36">
      <c r="A815" s="8"/>
      <c r="B815" s="5" t="s">
        <v>1052</v>
      </c>
      <c r="C815" s="5" t="s">
        <v>1046</v>
      </c>
      <c r="D815" s="5" t="s">
        <v>45</v>
      </c>
      <c r="E815" s="6">
        <v>179.17</v>
      </c>
      <c r="F815" s="6"/>
      <c r="G815" s="5" t="s">
        <v>31</v>
      </c>
      <c r="H815" s="5" t="s">
        <v>32</v>
      </c>
      <c r="I815" s="5"/>
      <c r="J815" s="5" t="s">
        <v>827</v>
      </c>
      <c r="K815" s="5" t="s">
        <v>108</v>
      </c>
      <c r="L815" s="6">
        <v>1522945</v>
      </c>
      <c r="M815" s="6">
        <v>1522945</v>
      </c>
      <c r="N815" s="30">
        <v>43952</v>
      </c>
      <c r="O815" s="5" t="s">
        <v>829</v>
      </c>
      <c r="P815" s="5" t="s">
        <v>830</v>
      </c>
      <c r="Q815" s="5">
        <v>13622035114</v>
      </c>
      <c r="R815" s="5" t="s">
        <v>831</v>
      </c>
      <c r="S815" s="48"/>
      <c r="T815" s="48"/>
    </row>
    <row r="816" spans="1:20" ht="36">
      <c r="A816" s="8"/>
      <c r="B816" s="5" t="s">
        <v>1037</v>
      </c>
      <c r="C816" s="5" t="s">
        <v>1038</v>
      </c>
      <c r="D816" s="5" t="s">
        <v>45</v>
      </c>
      <c r="E816" s="6">
        <v>60.91</v>
      </c>
      <c r="F816" s="6"/>
      <c r="G816" s="5" t="s">
        <v>31</v>
      </c>
      <c r="H816" s="5" t="s">
        <v>32</v>
      </c>
      <c r="I816" s="5"/>
      <c r="J816" s="5" t="s">
        <v>827</v>
      </c>
      <c r="K816" s="5" t="s">
        <v>108</v>
      </c>
      <c r="L816" s="6">
        <v>481189</v>
      </c>
      <c r="M816" s="6">
        <v>481189</v>
      </c>
      <c r="N816" s="30">
        <v>43952</v>
      </c>
      <c r="O816" s="5" t="s">
        <v>829</v>
      </c>
      <c r="P816" s="5" t="s">
        <v>830</v>
      </c>
      <c r="Q816" s="5">
        <v>13622035114</v>
      </c>
      <c r="R816" s="5" t="s">
        <v>831</v>
      </c>
      <c r="S816" s="48"/>
      <c r="T816" s="48"/>
    </row>
    <row r="817" spans="1:20" ht="36">
      <c r="A817" s="8"/>
      <c r="B817" s="5" t="s">
        <v>1052</v>
      </c>
      <c r="C817" s="5" t="s">
        <v>1053</v>
      </c>
      <c r="D817" s="5" t="s">
        <v>45</v>
      </c>
      <c r="E817" s="6">
        <v>72.510000000000005</v>
      </c>
      <c r="F817" s="6"/>
      <c r="G817" s="5" t="s">
        <v>31</v>
      </c>
      <c r="H817" s="5" t="s">
        <v>32</v>
      </c>
      <c r="I817" s="5"/>
      <c r="J817" s="5" t="s">
        <v>827</v>
      </c>
      <c r="K817" s="5" t="s">
        <v>108</v>
      </c>
      <c r="L817" s="6">
        <v>616335</v>
      </c>
      <c r="M817" s="6">
        <v>616335</v>
      </c>
      <c r="N817" s="30">
        <v>43952</v>
      </c>
      <c r="O817" s="5" t="s">
        <v>829</v>
      </c>
      <c r="P817" s="5" t="s">
        <v>830</v>
      </c>
      <c r="Q817" s="5">
        <v>13622035114</v>
      </c>
      <c r="R817" s="5" t="s">
        <v>831</v>
      </c>
      <c r="S817" s="48"/>
      <c r="T817" s="48"/>
    </row>
    <row r="818" spans="1:20" ht="36">
      <c r="A818" s="8"/>
      <c r="B818" s="5" t="s">
        <v>1047</v>
      </c>
      <c r="C818" s="5" t="s">
        <v>1048</v>
      </c>
      <c r="D818" s="5" t="s">
        <v>45</v>
      </c>
      <c r="E818" s="6">
        <v>52.63</v>
      </c>
      <c r="F818" s="6"/>
      <c r="G818" s="5" t="s">
        <v>31</v>
      </c>
      <c r="H818" s="5" t="s">
        <v>32</v>
      </c>
      <c r="I818" s="5"/>
      <c r="J818" s="5" t="s">
        <v>827</v>
      </c>
      <c r="K818" s="5" t="s">
        <v>108</v>
      </c>
      <c r="L818" s="6">
        <v>384199</v>
      </c>
      <c r="M818" s="6">
        <v>384199</v>
      </c>
      <c r="N818" s="30">
        <v>43952</v>
      </c>
      <c r="O818" s="5" t="s">
        <v>829</v>
      </c>
      <c r="P818" s="5" t="s">
        <v>830</v>
      </c>
      <c r="Q818" s="5">
        <v>13622035114</v>
      </c>
      <c r="R818" s="5" t="s">
        <v>831</v>
      </c>
      <c r="S818" s="48"/>
      <c r="T818" s="48"/>
    </row>
    <row r="819" spans="1:20" ht="36">
      <c r="A819" s="8"/>
      <c r="B819" s="5" t="s">
        <v>1054</v>
      </c>
      <c r="C819" s="5" t="s">
        <v>1048</v>
      </c>
      <c r="D819" s="5" t="s">
        <v>45</v>
      </c>
      <c r="E819" s="6">
        <v>1.8</v>
      </c>
      <c r="F819" s="6"/>
      <c r="G819" s="5" t="s">
        <v>31</v>
      </c>
      <c r="H819" s="5" t="s">
        <v>32</v>
      </c>
      <c r="I819" s="5"/>
      <c r="J819" s="5" t="s">
        <v>827</v>
      </c>
      <c r="K819" s="5" t="s">
        <v>108</v>
      </c>
      <c r="L819" s="6">
        <v>13140</v>
      </c>
      <c r="M819" s="6">
        <v>13140</v>
      </c>
      <c r="N819" s="30">
        <v>43952</v>
      </c>
      <c r="O819" s="5" t="s">
        <v>829</v>
      </c>
      <c r="P819" s="5" t="s">
        <v>830</v>
      </c>
      <c r="Q819" s="5">
        <v>13622035114</v>
      </c>
      <c r="R819" s="5" t="s">
        <v>831</v>
      </c>
      <c r="S819" s="48"/>
      <c r="T819" s="48"/>
    </row>
    <row r="820" spans="1:20" ht="36">
      <c r="A820" s="8"/>
      <c r="B820" s="5" t="s">
        <v>1055</v>
      </c>
      <c r="C820" s="5"/>
      <c r="D820" s="5" t="s">
        <v>45</v>
      </c>
      <c r="E820" s="6">
        <v>11.6</v>
      </c>
      <c r="F820" s="6"/>
      <c r="G820" s="5" t="s">
        <v>31</v>
      </c>
      <c r="H820" s="5" t="s">
        <v>32</v>
      </c>
      <c r="I820" s="5"/>
      <c r="J820" s="5" t="s">
        <v>827</v>
      </c>
      <c r="K820" s="5" t="s">
        <v>108</v>
      </c>
      <c r="L820" s="6">
        <v>84680</v>
      </c>
      <c r="M820" s="6">
        <v>84680</v>
      </c>
      <c r="N820" s="30">
        <v>43952</v>
      </c>
      <c r="O820" s="5" t="s">
        <v>829</v>
      </c>
      <c r="P820" s="5" t="s">
        <v>830</v>
      </c>
      <c r="Q820" s="5">
        <v>13622035114</v>
      </c>
      <c r="R820" s="5" t="s">
        <v>831</v>
      </c>
      <c r="S820" s="48"/>
      <c r="T820" s="48"/>
    </row>
    <row r="821" spans="1:20" ht="36">
      <c r="A821" s="8"/>
      <c r="B821" s="5" t="s">
        <v>1056</v>
      </c>
      <c r="C821" s="5"/>
      <c r="D821" s="5" t="s">
        <v>45</v>
      </c>
      <c r="E821" s="6">
        <v>22.76</v>
      </c>
      <c r="F821" s="6"/>
      <c r="G821" s="5" t="s">
        <v>31</v>
      </c>
      <c r="H821" s="5" t="s">
        <v>32</v>
      </c>
      <c r="I821" s="5"/>
      <c r="J821" s="5" t="s">
        <v>827</v>
      </c>
      <c r="K821" s="5" t="s">
        <v>108</v>
      </c>
      <c r="L821" s="6">
        <v>166148</v>
      </c>
      <c r="M821" s="6">
        <v>166148</v>
      </c>
      <c r="N821" s="30">
        <v>43952</v>
      </c>
      <c r="O821" s="5" t="s">
        <v>829</v>
      </c>
      <c r="P821" s="5" t="s">
        <v>830</v>
      </c>
      <c r="Q821" s="5">
        <v>13622035114</v>
      </c>
      <c r="R821" s="5" t="s">
        <v>831</v>
      </c>
      <c r="S821" s="48"/>
      <c r="T821" s="48"/>
    </row>
    <row r="822" spans="1:20" ht="36">
      <c r="A822" s="8"/>
      <c r="B822" s="5" t="s">
        <v>1052</v>
      </c>
      <c r="C822" s="5" t="s">
        <v>1057</v>
      </c>
      <c r="D822" s="5" t="s">
        <v>45</v>
      </c>
      <c r="E822" s="6">
        <v>144.30000000000001</v>
      </c>
      <c r="F822" s="6"/>
      <c r="G822" s="5" t="s">
        <v>31</v>
      </c>
      <c r="H822" s="5" t="s">
        <v>32</v>
      </c>
      <c r="I822" s="5"/>
      <c r="J822" s="5" t="s">
        <v>827</v>
      </c>
      <c r="K822" s="5" t="s">
        <v>108</v>
      </c>
      <c r="L822" s="6">
        <v>1226550</v>
      </c>
      <c r="M822" s="6">
        <v>1226550</v>
      </c>
      <c r="N822" s="30">
        <v>43952</v>
      </c>
      <c r="O822" s="5" t="s">
        <v>829</v>
      </c>
      <c r="P822" s="5" t="s">
        <v>830</v>
      </c>
      <c r="Q822" s="5">
        <v>13622035114</v>
      </c>
      <c r="R822" s="5" t="s">
        <v>831</v>
      </c>
      <c r="S822" s="48"/>
      <c r="T822" s="48"/>
    </row>
    <row r="823" spans="1:20" ht="36">
      <c r="A823" s="8"/>
      <c r="B823" s="5" t="s">
        <v>1037</v>
      </c>
      <c r="C823" s="5" t="s">
        <v>1058</v>
      </c>
      <c r="D823" s="5" t="s">
        <v>45</v>
      </c>
      <c r="E823" s="6">
        <v>135.16999999999999</v>
      </c>
      <c r="F823" s="6"/>
      <c r="G823" s="5" t="s">
        <v>31</v>
      </c>
      <c r="H823" s="5" t="s">
        <v>32</v>
      </c>
      <c r="I823" s="5"/>
      <c r="J823" s="5" t="s">
        <v>827</v>
      </c>
      <c r="K823" s="5" t="s">
        <v>108</v>
      </c>
      <c r="L823" s="6">
        <v>1067843</v>
      </c>
      <c r="M823" s="6">
        <v>1067843</v>
      </c>
      <c r="N823" s="30">
        <v>43952</v>
      </c>
      <c r="O823" s="5" t="s">
        <v>829</v>
      </c>
      <c r="P823" s="5" t="s">
        <v>830</v>
      </c>
      <c r="Q823" s="5">
        <v>13622035114</v>
      </c>
      <c r="R823" s="5" t="s">
        <v>831</v>
      </c>
      <c r="S823" s="48"/>
      <c r="T823" s="48"/>
    </row>
    <row r="824" spans="1:20" ht="36">
      <c r="A824" s="8"/>
      <c r="B824" s="5" t="s">
        <v>1059</v>
      </c>
      <c r="C824" s="5" t="s">
        <v>952</v>
      </c>
      <c r="D824" s="5" t="s">
        <v>45</v>
      </c>
      <c r="E824" s="6">
        <v>27.3</v>
      </c>
      <c r="F824" s="6"/>
      <c r="G824" s="5" t="s">
        <v>31</v>
      </c>
      <c r="H824" s="5" t="s">
        <v>32</v>
      </c>
      <c r="I824" s="5"/>
      <c r="J824" s="5" t="s">
        <v>827</v>
      </c>
      <c r="K824" s="5" t="s">
        <v>108</v>
      </c>
      <c r="L824" s="6">
        <v>199290</v>
      </c>
      <c r="M824" s="6">
        <v>199290</v>
      </c>
      <c r="N824" s="30">
        <v>43952</v>
      </c>
      <c r="O824" s="5" t="s">
        <v>829</v>
      </c>
      <c r="P824" s="5" t="s">
        <v>830</v>
      </c>
      <c r="Q824" s="5">
        <v>13622035114</v>
      </c>
      <c r="R824" s="5" t="s">
        <v>831</v>
      </c>
      <c r="S824" s="48"/>
      <c r="T824" s="48"/>
    </row>
    <row r="825" spans="1:20" ht="36">
      <c r="A825" s="8"/>
      <c r="B825" s="5" t="s">
        <v>1037</v>
      </c>
      <c r="C825" s="5" t="s">
        <v>1058</v>
      </c>
      <c r="D825" s="5" t="s">
        <v>45</v>
      </c>
      <c r="E825" s="6">
        <v>136.71</v>
      </c>
      <c r="F825" s="6"/>
      <c r="G825" s="5" t="s">
        <v>31</v>
      </c>
      <c r="H825" s="5" t="s">
        <v>32</v>
      </c>
      <c r="I825" s="5"/>
      <c r="J825" s="5" t="s">
        <v>827</v>
      </c>
      <c r="K825" s="5" t="s">
        <v>108</v>
      </c>
      <c r="L825" s="6">
        <v>1080009</v>
      </c>
      <c r="M825" s="6">
        <v>1080009</v>
      </c>
      <c r="N825" s="30">
        <v>43952</v>
      </c>
      <c r="O825" s="5" t="s">
        <v>829</v>
      </c>
      <c r="P825" s="5" t="s">
        <v>830</v>
      </c>
      <c r="Q825" s="5">
        <v>13622035114</v>
      </c>
      <c r="R825" s="5" t="s">
        <v>831</v>
      </c>
      <c r="S825" s="48"/>
      <c r="T825" s="48"/>
    </row>
    <row r="826" spans="1:20" ht="36">
      <c r="A826" s="8"/>
      <c r="B826" s="5" t="s">
        <v>1059</v>
      </c>
      <c r="C826" s="5" t="s">
        <v>1060</v>
      </c>
      <c r="D826" s="5" t="s">
        <v>45</v>
      </c>
      <c r="E826" s="6">
        <v>142.68</v>
      </c>
      <c r="F826" s="6"/>
      <c r="G826" s="5" t="s">
        <v>31</v>
      </c>
      <c r="H826" s="5" t="s">
        <v>32</v>
      </c>
      <c r="I826" s="5"/>
      <c r="J826" s="5" t="s">
        <v>827</v>
      </c>
      <c r="K826" s="5" t="s">
        <v>108</v>
      </c>
      <c r="L826" s="6">
        <v>1041564</v>
      </c>
      <c r="M826" s="6">
        <v>1041564</v>
      </c>
      <c r="N826" s="30">
        <v>43952</v>
      </c>
      <c r="O826" s="5" t="s">
        <v>829</v>
      </c>
      <c r="P826" s="5" t="s">
        <v>830</v>
      </c>
      <c r="Q826" s="5">
        <v>13622035114</v>
      </c>
      <c r="R826" s="5" t="s">
        <v>831</v>
      </c>
      <c r="S826" s="48"/>
      <c r="T826" s="48"/>
    </row>
    <row r="827" spans="1:20" ht="36">
      <c r="A827" s="8"/>
      <c r="B827" s="5" t="s">
        <v>1059</v>
      </c>
      <c r="C827" s="5" t="s">
        <v>1061</v>
      </c>
      <c r="D827" s="5" t="s">
        <v>45</v>
      </c>
      <c r="E827" s="6">
        <v>27.2</v>
      </c>
      <c r="F827" s="6"/>
      <c r="G827" s="5" t="s">
        <v>31</v>
      </c>
      <c r="H827" s="5" t="s">
        <v>32</v>
      </c>
      <c r="I827" s="5"/>
      <c r="J827" s="5" t="s">
        <v>827</v>
      </c>
      <c r="K827" s="5" t="s">
        <v>108</v>
      </c>
      <c r="L827" s="6">
        <v>198560</v>
      </c>
      <c r="M827" s="6">
        <v>198560</v>
      </c>
      <c r="N827" s="30">
        <v>43952</v>
      </c>
      <c r="O827" s="5" t="s">
        <v>829</v>
      </c>
      <c r="P827" s="5" t="s">
        <v>830</v>
      </c>
      <c r="Q827" s="5">
        <v>13622035114</v>
      </c>
      <c r="R827" s="5" t="s">
        <v>831</v>
      </c>
      <c r="S827" s="48"/>
      <c r="T827" s="48"/>
    </row>
    <row r="828" spans="1:20" ht="36">
      <c r="A828" s="8"/>
      <c r="B828" s="5" t="s">
        <v>1052</v>
      </c>
      <c r="C828" s="5" t="s">
        <v>1057</v>
      </c>
      <c r="D828" s="5" t="s">
        <v>45</v>
      </c>
      <c r="E828" s="6">
        <v>140.53</v>
      </c>
      <c r="F828" s="6"/>
      <c r="G828" s="5" t="s">
        <v>31</v>
      </c>
      <c r="H828" s="5" t="s">
        <v>32</v>
      </c>
      <c r="I828" s="5"/>
      <c r="J828" s="5" t="s">
        <v>827</v>
      </c>
      <c r="K828" s="5" t="s">
        <v>108</v>
      </c>
      <c r="L828" s="6">
        <v>1194505</v>
      </c>
      <c r="M828" s="6">
        <v>1194505</v>
      </c>
      <c r="N828" s="30">
        <v>43952</v>
      </c>
      <c r="O828" s="5" t="s">
        <v>829</v>
      </c>
      <c r="P828" s="5" t="s">
        <v>830</v>
      </c>
      <c r="Q828" s="5">
        <v>13622035114</v>
      </c>
      <c r="R828" s="5" t="s">
        <v>831</v>
      </c>
      <c r="S828" s="48"/>
      <c r="T828" s="48"/>
    </row>
    <row r="829" spans="1:20" ht="36">
      <c r="A829" s="8"/>
      <c r="B829" s="5" t="s">
        <v>1062</v>
      </c>
      <c r="C829" s="5"/>
      <c r="D829" s="5" t="s">
        <v>65</v>
      </c>
      <c r="E829" s="6">
        <v>1</v>
      </c>
      <c r="F829" s="6"/>
      <c r="G829" s="5" t="s">
        <v>31</v>
      </c>
      <c r="H829" s="5" t="s">
        <v>32</v>
      </c>
      <c r="I829" s="5"/>
      <c r="J829" s="5" t="s">
        <v>827</v>
      </c>
      <c r="K829" s="5" t="s">
        <v>108</v>
      </c>
      <c r="L829" s="6">
        <v>36000</v>
      </c>
      <c r="M829" s="6">
        <v>36000</v>
      </c>
      <c r="N829" s="30">
        <v>43952</v>
      </c>
      <c r="O829" s="5" t="s">
        <v>829</v>
      </c>
      <c r="P829" s="5" t="s">
        <v>830</v>
      </c>
      <c r="Q829" s="5">
        <v>13622035114</v>
      </c>
      <c r="R829" s="5" t="s">
        <v>831</v>
      </c>
      <c r="S829" s="48"/>
      <c r="T829" s="48"/>
    </row>
    <row r="830" spans="1:20" ht="36">
      <c r="A830" s="8"/>
      <c r="B830" s="5" t="s">
        <v>1063</v>
      </c>
      <c r="C830" s="5"/>
      <c r="D830" s="5" t="s">
        <v>65</v>
      </c>
      <c r="E830" s="6">
        <v>1</v>
      </c>
      <c r="F830" s="6"/>
      <c r="G830" s="5" t="s">
        <v>31</v>
      </c>
      <c r="H830" s="5" t="s">
        <v>32</v>
      </c>
      <c r="I830" s="5"/>
      <c r="J830" s="5" t="s">
        <v>827</v>
      </c>
      <c r="K830" s="5" t="s">
        <v>108</v>
      </c>
      <c r="L830" s="6">
        <v>69000</v>
      </c>
      <c r="M830" s="6">
        <v>69000</v>
      </c>
      <c r="N830" s="30">
        <v>43952</v>
      </c>
      <c r="O830" s="5" t="s">
        <v>829</v>
      </c>
      <c r="P830" s="5" t="s">
        <v>830</v>
      </c>
      <c r="Q830" s="5">
        <v>13622035114</v>
      </c>
      <c r="R830" s="5" t="s">
        <v>831</v>
      </c>
      <c r="S830" s="48"/>
      <c r="T830" s="48"/>
    </row>
    <row r="831" spans="1:20" ht="36">
      <c r="A831" s="8"/>
      <c r="B831" s="5" t="s">
        <v>1064</v>
      </c>
      <c r="C831" s="5"/>
      <c r="D831" s="5" t="s">
        <v>45</v>
      </c>
      <c r="E831" s="6">
        <v>48.38</v>
      </c>
      <c r="F831" s="6"/>
      <c r="G831" s="5" t="s">
        <v>31</v>
      </c>
      <c r="H831" s="5" t="s">
        <v>32</v>
      </c>
      <c r="I831" s="5"/>
      <c r="J831" s="5" t="s">
        <v>827</v>
      </c>
      <c r="K831" s="5" t="s">
        <v>108</v>
      </c>
      <c r="L831" s="6">
        <v>353174</v>
      </c>
      <c r="M831" s="6">
        <v>353174</v>
      </c>
      <c r="N831" s="30">
        <v>43952</v>
      </c>
      <c r="O831" s="5" t="s">
        <v>829</v>
      </c>
      <c r="P831" s="5" t="s">
        <v>830</v>
      </c>
      <c r="Q831" s="5">
        <v>13622035114</v>
      </c>
      <c r="R831" s="5" t="s">
        <v>831</v>
      </c>
      <c r="S831" s="48"/>
      <c r="T831" s="48"/>
    </row>
    <row r="832" spans="1:20" ht="36">
      <c r="A832" s="8"/>
      <c r="B832" s="5" t="s">
        <v>1065</v>
      </c>
      <c r="C832" s="5"/>
      <c r="D832" s="5" t="s">
        <v>45</v>
      </c>
      <c r="E832" s="6">
        <v>22.61</v>
      </c>
      <c r="F832" s="6"/>
      <c r="G832" s="5" t="s">
        <v>31</v>
      </c>
      <c r="H832" s="5" t="s">
        <v>32</v>
      </c>
      <c r="I832" s="5"/>
      <c r="J832" s="5" t="s">
        <v>827</v>
      </c>
      <c r="K832" s="5" t="s">
        <v>108</v>
      </c>
      <c r="L832" s="6">
        <v>165053</v>
      </c>
      <c r="M832" s="6">
        <v>165053</v>
      </c>
      <c r="N832" s="30">
        <v>43952</v>
      </c>
      <c r="O832" s="5" t="s">
        <v>829</v>
      </c>
      <c r="P832" s="5" t="s">
        <v>830</v>
      </c>
      <c r="Q832" s="5">
        <v>13622035114</v>
      </c>
      <c r="R832" s="5" t="s">
        <v>831</v>
      </c>
      <c r="S832" s="48"/>
      <c r="T832" s="48"/>
    </row>
    <row r="833" spans="1:20" ht="24">
      <c r="A833" s="8"/>
      <c r="B833" s="5" t="s">
        <v>1066</v>
      </c>
      <c r="C833" s="5" t="s">
        <v>1067</v>
      </c>
      <c r="D833" s="5" t="s">
        <v>65</v>
      </c>
      <c r="E833" s="6">
        <v>2</v>
      </c>
      <c r="F833" s="6">
        <v>322</v>
      </c>
      <c r="G833" s="5" t="s">
        <v>31</v>
      </c>
      <c r="H833" s="5" t="s">
        <v>32</v>
      </c>
      <c r="I833" s="5"/>
      <c r="J833" s="5"/>
      <c r="K833" s="5" t="s">
        <v>108</v>
      </c>
      <c r="L833" s="6">
        <v>3184238.94</v>
      </c>
      <c r="M833" s="6">
        <v>3184238.94</v>
      </c>
      <c r="N833" s="5" t="s">
        <v>1068</v>
      </c>
      <c r="O833" s="5" t="s">
        <v>60</v>
      </c>
      <c r="P833" s="5" t="s">
        <v>61</v>
      </c>
      <c r="Q833" s="5">
        <v>18631369850</v>
      </c>
      <c r="R833" s="5" t="s">
        <v>62</v>
      </c>
      <c r="S833" s="48" t="s">
        <v>63</v>
      </c>
      <c r="T833" s="48"/>
    </row>
    <row r="834" spans="1:20" ht="24">
      <c r="A834" s="8"/>
      <c r="B834" s="5" t="s">
        <v>1036</v>
      </c>
      <c r="C834" s="5" t="s">
        <v>1069</v>
      </c>
      <c r="D834" s="5" t="s">
        <v>65</v>
      </c>
      <c r="E834" s="6">
        <v>2</v>
      </c>
      <c r="F834" s="6">
        <v>135</v>
      </c>
      <c r="G834" s="5" t="s">
        <v>31</v>
      </c>
      <c r="H834" s="5" t="s">
        <v>32</v>
      </c>
      <c r="I834" s="5"/>
      <c r="J834" s="5"/>
      <c r="K834" s="5" t="s">
        <v>1070</v>
      </c>
      <c r="L834" s="6">
        <v>1051327.43</v>
      </c>
      <c r="M834" s="6">
        <v>1051327.43</v>
      </c>
      <c r="N834" s="5" t="s">
        <v>1071</v>
      </c>
      <c r="O834" s="5" t="s">
        <v>60</v>
      </c>
      <c r="P834" s="5" t="s">
        <v>61</v>
      </c>
      <c r="Q834" s="5">
        <v>18631369850</v>
      </c>
      <c r="R834" s="5" t="s">
        <v>62</v>
      </c>
      <c r="S834" s="48" t="s">
        <v>63</v>
      </c>
      <c r="T834" s="48"/>
    </row>
    <row r="835" spans="1:20">
      <c r="A835" s="8">
        <v>2</v>
      </c>
      <c r="B835" s="8" t="s">
        <v>1072</v>
      </c>
      <c r="C835" s="5"/>
      <c r="D835" s="5"/>
      <c r="E835" s="6"/>
      <c r="F835" s="6"/>
      <c r="G835" s="5"/>
      <c r="H835" s="5"/>
      <c r="I835" s="5"/>
      <c r="J835" s="5"/>
      <c r="K835" s="5"/>
      <c r="L835" s="6"/>
      <c r="M835" s="6"/>
      <c r="N835" s="5"/>
      <c r="O835" s="5"/>
      <c r="P835" s="5"/>
      <c r="Q835" s="5"/>
      <c r="R835" s="5"/>
      <c r="S835" s="5"/>
      <c r="T835" s="5"/>
    </row>
    <row r="836" spans="1:20">
      <c r="A836" s="8">
        <v>3</v>
      </c>
      <c r="B836" s="8" t="s">
        <v>1073</v>
      </c>
      <c r="C836" s="5"/>
      <c r="D836" s="5"/>
      <c r="E836" s="6"/>
      <c r="F836" s="6"/>
      <c r="G836" s="5"/>
      <c r="H836" s="5"/>
      <c r="I836" s="5"/>
      <c r="J836" s="5"/>
      <c r="K836" s="5"/>
      <c r="L836" s="6"/>
      <c r="M836" s="6"/>
      <c r="N836" s="5"/>
      <c r="O836" s="5"/>
      <c r="P836" s="5"/>
      <c r="Q836" s="5"/>
      <c r="R836" s="5"/>
      <c r="S836" s="5"/>
      <c r="T836" s="5"/>
    </row>
    <row r="837" spans="1:20" ht="24">
      <c r="A837" s="8"/>
      <c r="B837" s="5" t="s">
        <v>1074</v>
      </c>
      <c r="C837" s="5" t="s">
        <v>1075</v>
      </c>
      <c r="D837" s="5" t="s">
        <v>65</v>
      </c>
      <c r="E837" s="6">
        <v>2</v>
      </c>
      <c r="F837" s="6">
        <v>26</v>
      </c>
      <c r="G837" s="5" t="s">
        <v>31</v>
      </c>
      <c r="H837" s="5" t="s">
        <v>32</v>
      </c>
      <c r="I837" s="5"/>
      <c r="J837" s="5"/>
      <c r="K837" s="5" t="s">
        <v>108</v>
      </c>
      <c r="L837" s="6">
        <v>704424.77876106196</v>
      </c>
      <c r="M837" s="6">
        <v>681883.18584070797</v>
      </c>
      <c r="N837" s="5" t="s">
        <v>1076</v>
      </c>
      <c r="O837" s="5" t="s">
        <v>60</v>
      </c>
      <c r="P837" s="5" t="s">
        <v>61</v>
      </c>
      <c r="Q837" s="5">
        <v>18631369850</v>
      </c>
      <c r="R837" s="5" t="s">
        <v>62</v>
      </c>
      <c r="S837" s="5" t="s">
        <v>63</v>
      </c>
      <c r="T837" s="5"/>
    </row>
    <row r="838" spans="1:20">
      <c r="A838" s="8" t="s">
        <v>1077</v>
      </c>
      <c r="B838" s="7" t="s">
        <v>1078</v>
      </c>
      <c r="C838" s="5"/>
      <c r="D838" s="5"/>
      <c r="E838" s="6"/>
      <c r="F838" s="6"/>
      <c r="G838" s="5"/>
      <c r="H838" s="5"/>
      <c r="I838" s="5"/>
      <c r="J838" s="5"/>
      <c r="K838" s="5"/>
      <c r="L838" s="6"/>
      <c r="M838" s="6"/>
      <c r="N838" s="5"/>
      <c r="O838" s="5"/>
      <c r="P838" s="5"/>
      <c r="Q838" s="5"/>
      <c r="R838" s="5"/>
      <c r="S838" s="5"/>
      <c r="T838" s="5"/>
    </row>
    <row r="839" spans="1:20">
      <c r="A839" s="8">
        <v>1</v>
      </c>
      <c r="B839" s="8" t="s">
        <v>1079</v>
      </c>
      <c r="C839" s="5"/>
      <c r="D839" s="5"/>
      <c r="E839" s="6"/>
      <c r="F839" s="6"/>
      <c r="G839" s="5"/>
      <c r="H839" s="5"/>
      <c r="I839" s="5"/>
      <c r="J839" s="5"/>
      <c r="K839" s="5"/>
      <c r="L839" s="6"/>
      <c r="M839" s="6"/>
      <c r="N839" s="5"/>
      <c r="O839" s="5"/>
      <c r="P839" s="5"/>
      <c r="Q839" s="5"/>
      <c r="R839" s="5"/>
      <c r="S839" s="5"/>
      <c r="T839" s="5"/>
    </row>
    <row r="840" spans="1:20" ht="24">
      <c r="A840" s="8"/>
      <c r="B840" s="5" t="s">
        <v>1079</v>
      </c>
      <c r="C840" s="5" t="s">
        <v>1080</v>
      </c>
      <c r="D840" s="5" t="s">
        <v>65</v>
      </c>
      <c r="E840" s="6">
        <v>1</v>
      </c>
      <c r="F840" s="6">
        <v>70</v>
      </c>
      <c r="G840" s="5" t="s">
        <v>31</v>
      </c>
      <c r="H840" s="5" t="s">
        <v>32</v>
      </c>
      <c r="I840" s="5"/>
      <c r="J840" s="5"/>
      <c r="K840" s="5" t="s">
        <v>108</v>
      </c>
      <c r="L840" s="6">
        <v>690265.486725664</v>
      </c>
      <c r="M840" s="6">
        <v>647787.61061946896</v>
      </c>
      <c r="N840" s="5" t="s">
        <v>1081</v>
      </c>
      <c r="O840" s="5" t="s">
        <v>60</v>
      </c>
      <c r="P840" s="5" t="s">
        <v>61</v>
      </c>
      <c r="Q840" s="5">
        <v>18631369850</v>
      </c>
      <c r="R840" s="5" t="s">
        <v>62</v>
      </c>
      <c r="S840" s="5" t="s">
        <v>63</v>
      </c>
      <c r="T840" s="5"/>
    </row>
    <row r="841" spans="1:20" ht="24">
      <c r="A841" s="8"/>
      <c r="B841" s="5" t="s">
        <v>1079</v>
      </c>
      <c r="C841" s="5" t="s">
        <v>1080</v>
      </c>
      <c r="D841" s="5" t="s">
        <v>65</v>
      </c>
      <c r="E841" s="6">
        <v>1</v>
      </c>
      <c r="F841" s="6">
        <v>70</v>
      </c>
      <c r="G841" s="5" t="s">
        <v>31</v>
      </c>
      <c r="H841" s="5" t="s">
        <v>32</v>
      </c>
      <c r="I841" s="5"/>
      <c r="J841" s="5"/>
      <c r="K841" s="5" t="s">
        <v>108</v>
      </c>
      <c r="L841" s="6">
        <v>690265.486725664</v>
      </c>
      <c r="M841" s="6">
        <v>647787.61061946896</v>
      </c>
      <c r="N841" s="5" t="s">
        <v>1082</v>
      </c>
      <c r="O841" s="5" t="s">
        <v>1083</v>
      </c>
      <c r="P841" s="5" t="s">
        <v>61</v>
      </c>
      <c r="Q841" s="5">
        <v>18631369850</v>
      </c>
      <c r="R841" s="5" t="s">
        <v>1084</v>
      </c>
      <c r="S841" s="5" t="s">
        <v>63</v>
      </c>
      <c r="T841" s="5"/>
    </row>
    <row r="842" spans="1:20">
      <c r="A842" s="8">
        <v>2</v>
      </c>
      <c r="B842" s="8" t="s">
        <v>1085</v>
      </c>
      <c r="C842" s="5"/>
      <c r="D842" s="5"/>
      <c r="E842" s="6"/>
      <c r="F842" s="6"/>
      <c r="G842" s="5"/>
      <c r="H842" s="5"/>
      <c r="I842" s="5"/>
      <c r="J842" s="5"/>
      <c r="K842" s="5"/>
      <c r="L842" s="6"/>
      <c r="M842" s="6"/>
      <c r="N842" s="5"/>
      <c r="O842" s="5"/>
      <c r="P842" s="5"/>
      <c r="Q842" s="5"/>
      <c r="R842" s="5"/>
      <c r="S842" s="5"/>
      <c r="T842" s="5"/>
    </row>
    <row r="843" spans="1:20">
      <c r="A843" s="8" t="s">
        <v>1086</v>
      </c>
      <c r="B843" s="7" t="s">
        <v>1087</v>
      </c>
      <c r="C843" s="5"/>
      <c r="D843" s="5"/>
      <c r="E843" s="6"/>
      <c r="F843" s="6"/>
      <c r="G843" s="5"/>
      <c r="H843" s="5"/>
      <c r="I843" s="5"/>
      <c r="J843" s="5"/>
      <c r="K843" s="5"/>
      <c r="L843" s="6"/>
      <c r="M843" s="6"/>
      <c r="N843" s="5"/>
      <c r="O843" s="5"/>
      <c r="P843" s="5"/>
      <c r="Q843" s="5"/>
      <c r="R843" s="5"/>
      <c r="S843" s="5"/>
      <c r="T843" s="5"/>
    </row>
    <row r="844" spans="1:20">
      <c r="A844" s="8">
        <v>1</v>
      </c>
      <c r="B844" s="8" t="s">
        <v>1088</v>
      </c>
      <c r="C844" s="5"/>
      <c r="D844" s="5"/>
      <c r="E844" s="6"/>
      <c r="F844" s="6"/>
      <c r="G844" s="5"/>
      <c r="H844" s="5"/>
      <c r="I844" s="5"/>
      <c r="J844" s="5"/>
      <c r="K844" s="5"/>
      <c r="L844" s="6"/>
      <c r="M844" s="6"/>
      <c r="N844" s="5"/>
      <c r="O844" s="5"/>
      <c r="P844" s="5"/>
      <c r="Q844" s="5"/>
      <c r="R844" s="5"/>
      <c r="S844" s="5"/>
      <c r="T844" s="5"/>
    </row>
    <row r="845" spans="1:20">
      <c r="A845" s="8">
        <v>2</v>
      </c>
      <c r="B845" s="8" t="s">
        <v>1089</v>
      </c>
      <c r="C845" s="5"/>
      <c r="D845" s="5"/>
      <c r="E845" s="6"/>
      <c r="F845" s="6"/>
      <c r="G845" s="5"/>
      <c r="H845" s="5"/>
      <c r="I845" s="5"/>
      <c r="J845" s="5"/>
      <c r="K845" s="5"/>
      <c r="L845" s="6"/>
      <c r="M845" s="6"/>
      <c r="N845" s="5"/>
      <c r="O845" s="5"/>
      <c r="P845" s="5"/>
      <c r="Q845" s="5"/>
      <c r="R845" s="5"/>
      <c r="S845" s="5"/>
      <c r="T845" s="5"/>
    </row>
    <row r="846" spans="1:20" ht="24">
      <c r="A846" s="8"/>
      <c r="B846" s="5" t="s">
        <v>1090</v>
      </c>
      <c r="C846" s="5" t="s">
        <v>1091</v>
      </c>
      <c r="D846" s="5" t="s">
        <v>1092</v>
      </c>
      <c r="E846" s="6">
        <v>82</v>
      </c>
      <c r="F846" s="6"/>
      <c r="G846" s="5" t="s">
        <v>31</v>
      </c>
      <c r="H846" s="5" t="s">
        <v>32</v>
      </c>
      <c r="I846" s="5" t="s">
        <v>55</v>
      </c>
      <c r="J846" s="5" t="s">
        <v>55</v>
      </c>
      <c r="K846" s="5" t="s">
        <v>1093</v>
      </c>
      <c r="L846" s="6">
        <v>1760540</v>
      </c>
      <c r="M846" s="6">
        <v>1760540</v>
      </c>
      <c r="N846" s="5" t="s">
        <v>1094</v>
      </c>
      <c r="O846" s="5" t="s">
        <v>1095</v>
      </c>
      <c r="P846" s="5" t="s">
        <v>1096</v>
      </c>
      <c r="Q846" s="5">
        <v>18611425182</v>
      </c>
      <c r="R846" s="5" t="s">
        <v>1095</v>
      </c>
      <c r="S846" s="5" t="s">
        <v>78</v>
      </c>
      <c r="T846" s="5"/>
    </row>
    <row r="847" spans="1:20" ht="24">
      <c r="A847" s="8"/>
      <c r="B847" s="5" t="s">
        <v>1097</v>
      </c>
      <c r="C847" s="5" t="s">
        <v>1091</v>
      </c>
      <c r="D847" s="5" t="s">
        <v>1092</v>
      </c>
      <c r="E847" s="6">
        <v>14</v>
      </c>
      <c r="F847" s="6"/>
      <c r="G847" s="5" t="s">
        <v>31</v>
      </c>
      <c r="H847" s="5" t="s">
        <v>32</v>
      </c>
      <c r="I847" s="5" t="s">
        <v>55</v>
      </c>
      <c r="J847" s="5" t="s">
        <v>55</v>
      </c>
      <c r="K847" s="5" t="s">
        <v>1093</v>
      </c>
      <c r="L847" s="6">
        <v>474600</v>
      </c>
      <c r="M847" s="6">
        <v>474600</v>
      </c>
      <c r="N847" s="5" t="s">
        <v>1094</v>
      </c>
      <c r="O847" s="5" t="s">
        <v>1095</v>
      </c>
      <c r="P847" s="5" t="s">
        <v>1096</v>
      </c>
      <c r="Q847" s="5">
        <v>18611425182</v>
      </c>
      <c r="R847" s="5" t="s">
        <v>1095</v>
      </c>
      <c r="S847" s="5" t="s">
        <v>78</v>
      </c>
      <c r="T847" s="5"/>
    </row>
    <row r="848" spans="1:20" ht="24">
      <c r="A848" s="8"/>
      <c r="B848" s="5" t="s">
        <v>1090</v>
      </c>
      <c r="C848" s="5" t="s">
        <v>1091</v>
      </c>
      <c r="D848" s="5" t="s">
        <v>1092</v>
      </c>
      <c r="E848" s="6">
        <v>2</v>
      </c>
      <c r="F848" s="6"/>
      <c r="G848" s="5" t="s">
        <v>31</v>
      </c>
      <c r="H848" s="5" t="s">
        <v>32</v>
      </c>
      <c r="I848" s="5" t="s">
        <v>55</v>
      </c>
      <c r="J848" s="5" t="s">
        <v>55</v>
      </c>
      <c r="K848" s="5" t="s">
        <v>1093</v>
      </c>
      <c r="L848" s="6">
        <v>42940</v>
      </c>
      <c r="M848" s="6">
        <v>42940</v>
      </c>
      <c r="N848" s="5" t="s">
        <v>1098</v>
      </c>
      <c r="O848" s="5" t="s">
        <v>1095</v>
      </c>
      <c r="P848" s="5" t="s">
        <v>1096</v>
      </c>
      <c r="Q848" s="5">
        <v>18611425182</v>
      </c>
      <c r="R848" s="5" t="s">
        <v>1095</v>
      </c>
      <c r="S848" s="5" t="s">
        <v>78</v>
      </c>
      <c r="T848" s="5"/>
    </row>
    <row r="849" spans="1:20" ht="24">
      <c r="A849" s="8"/>
      <c r="B849" s="5" t="s">
        <v>1099</v>
      </c>
      <c r="C849" s="5" t="s">
        <v>1091</v>
      </c>
      <c r="D849" s="5" t="s">
        <v>1092</v>
      </c>
      <c r="E849" s="6">
        <v>1</v>
      </c>
      <c r="F849" s="6"/>
      <c r="G849" s="5" t="s">
        <v>31</v>
      </c>
      <c r="H849" s="5" t="s">
        <v>32</v>
      </c>
      <c r="I849" s="5" t="s">
        <v>55</v>
      </c>
      <c r="J849" s="5" t="s">
        <v>55</v>
      </c>
      <c r="K849" s="5" t="s">
        <v>1093</v>
      </c>
      <c r="L849" s="6">
        <v>33900</v>
      </c>
      <c r="M849" s="6">
        <v>33900</v>
      </c>
      <c r="N849" s="5" t="s">
        <v>1098</v>
      </c>
      <c r="O849" s="5" t="s">
        <v>1095</v>
      </c>
      <c r="P849" s="5" t="s">
        <v>1096</v>
      </c>
      <c r="Q849" s="5">
        <v>18611425182</v>
      </c>
      <c r="R849" s="5" t="s">
        <v>1095</v>
      </c>
      <c r="S849" s="5" t="s">
        <v>78</v>
      </c>
      <c r="T849" s="5"/>
    </row>
    <row r="850" spans="1:20" ht="24">
      <c r="A850" s="8"/>
      <c r="B850" s="5" t="s">
        <v>1100</v>
      </c>
      <c r="C850" s="5" t="s">
        <v>1091</v>
      </c>
      <c r="D850" s="5" t="s">
        <v>1092</v>
      </c>
      <c r="E850" s="6">
        <v>1</v>
      </c>
      <c r="F850" s="6"/>
      <c r="G850" s="5" t="s">
        <v>31</v>
      </c>
      <c r="H850" s="5" t="s">
        <v>32</v>
      </c>
      <c r="I850" s="5" t="s">
        <v>55</v>
      </c>
      <c r="J850" s="5" t="s">
        <v>55</v>
      </c>
      <c r="K850" s="5" t="s">
        <v>1093</v>
      </c>
      <c r="L850" s="6">
        <v>28250</v>
      </c>
      <c r="M850" s="6">
        <v>28250</v>
      </c>
      <c r="N850" s="5" t="s">
        <v>1098</v>
      </c>
      <c r="O850" s="5" t="s">
        <v>1095</v>
      </c>
      <c r="P850" s="5" t="s">
        <v>1096</v>
      </c>
      <c r="Q850" s="5">
        <v>18611425182</v>
      </c>
      <c r="R850" s="5" t="s">
        <v>1095</v>
      </c>
      <c r="S850" s="5" t="s">
        <v>78</v>
      </c>
      <c r="T850" s="5"/>
    </row>
    <row r="851" spans="1:20" ht="24">
      <c r="A851" s="8"/>
      <c r="B851" s="5" t="s">
        <v>1101</v>
      </c>
      <c r="C851" s="5" t="s">
        <v>1102</v>
      </c>
      <c r="D851" s="5" t="s">
        <v>1103</v>
      </c>
      <c r="E851" s="6">
        <v>4131</v>
      </c>
      <c r="F851" s="6"/>
      <c r="G851" s="5" t="s">
        <v>31</v>
      </c>
      <c r="H851" s="5" t="s">
        <v>32</v>
      </c>
      <c r="I851" s="5" t="s">
        <v>55</v>
      </c>
      <c r="J851" s="5" t="s">
        <v>55</v>
      </c>
      <c r="K851" s="5" t="s">
        <v>1093</v>
      </c>
      <c r="L851" s="6">
        <v>1074060</v>
      </c>
      <c r="M851" s="6">
        <v>1074060</v>
      </c>
      <c r="N851" s="5" t="s">
        <v>1104</v>
      </c>
      <c r="O851" s="5" t="s">
        <v>1095</v>
      </c>
      <c r="P851" s="5" t="s">
        <v>1096</v>
      </c>
      <c r="Q851" s="5">
        <v>18611425182</v>
      </c>
      <c r="R851" s="5" t="s">
        <v>1095</v>
      </c>
      <c r="S851" s="5" t="s">
        <v>78</v>
      </c>
      <c r="T851" s="5"/>
    </row>
    <row r="852" spans="1:20" ht="36">
      <c r="A852" s="8"/>
      <c r="B852" s="5" t="s">
        <v>1105</v>
      </c>
      <c r="C852" s="5" t="s">
        <v>1106</v>
      </c>
      <c r="D852" s="5" t="s">
        <v>65</v>
      </c>
      <c r="E852" s="6">
        <v>40</v>
      </c>
      <c r="F852" s="6"/>
      <c r="G852" s="5" t="s">
        <v>31</v>
      </c>
      <c r="H852" s="5" t="s">
        <v>32</v>
      </c>
      <c r="I852" s="5" t="s">
        <v>55</v>
      </c>
      <c r="J852" s="5" t="s">
        <v>55</v>
      </c>
      <c r="K852" s="5" t="s">
        <v>1107</v>
      </c>
      <c r="L852" s="6">
        <v>800000</v>
      </c>
      <c r="M852" s="6">
        <v>533333.33333333302</v>
      </c>
      <c r="N852" s="5" t="s">
        <v>1108</v>
      </c>
      <c r="O852" s="5" t="s">
        <v>1109</v>
      </c>
      <c r="P852" s="5" t="s">
        <v>1110</v>
      </c>
      <c r="Q852" s="5">
        <v>15810522330</v>
      </c>
      <c r="R852" s="5" t="s">
        <v>1111</v>
      </c>
      <c r="S852" s="5" t="s">
        <v>134</v>
      </c>
      <c r="T852" s="5"/>
    </row>
    <row r="853" spans="1:20" ht="36">
      <c r="A853" s="8"/>
      <c r="B853" s="5" t="s">
        <v>1112</v>
      </c>
      <c r="C853" s="5" t="s">
        <v>1106</v>
      </c>
      <c r="D853" s="5" t="s">
        <v>65</v>
      </c>
      <c r="E853" s="6">
        <v>8</v>
      </c>
      <c r="F853" s="6"/>
      <c r="G853" s="5" t="s">
        <v>31</v>
      </c>
      <c r="H853" s="5" t="s">
        <v>32</v>
      </c>
      <c r="I853" s="5" t="s">
        <v>55</v>
      </c>
      <c r="J853" s="5" t="s">
        <v>55</v>
      </c>
      <c r="K853" s="43" t="s">
        <v>1107</v>
      </c>
      <c r="L853" s="6">
        <v>200000</v>
      </c>
      <c r="M853" s="6">
        <v>133333.33333333299</v>
      </c>
      <c r="N853" s="5" t="s">
        <v>1108</v>
      </c>
      <c r="O853" s="5" t="s">
        <v>1109</v>
      </c>
      <c r="P853" s="5" t="s">
        <v>1110</v>
      </c>
      <c r="Q853" s="5">
        <v>15810522330</v>
      </c>
      <c r="R853" s="5" t="s">
        <v>1111</v>
      </c>
      <c r="S853" s="5" t="s">
        <v>134</v>
      </c>
      <c r="T853" s="48"/>
    </row>
    <row r="854" spans="1:20" ht="36">
      <c r="A854" s="8"/>
      <c r="B854" s="5" t="s">
        <v>1113</v>
      </c>
      <c r="C854" s="5" t="s">
        <v>1114</v>
      </c>
      <c r="D854" s="5" t="s">
        <v>1092</v>
      </c>
      <c r="E854" s="6">
        <v>3</v>
      </c>
      <c r="F854" s="6"/>
      <c r="G854" s="5" t="s">
        <v>31</v>
      </c>
      <c r="H854" s="5" t="s">
        <v>32</v>
      </c>
      <c r="I854" s="5" t="s">
        <v>55</v>
      </c>
      <c r="J854" s="5" t="s">
        <v>55</v>
      </c>
      <c r="K854" s="43" t="s">
        <v>1107</v>
      </c>
      <c r="L854" s="6">
        <v>75000</v>
      </c>
      <c r="M854" s="6">
        <v>50000</v>
      </c>
      <c r="N854" s="5" t="s">
        <v>1108</v>
      </c>
      <c r="O854" s="5" t="s">
        <v>1109</v>
      </c>
      <c r="P854" s="5" t="s">
        <v>1110</v>
      </c>
      <c r="Q854" s="5">
        <v>15810522330</v>
      </c>
      <c r="R854" s="5" t="s">
        <v>1111</v>
      </c>
      <c r="S854" s="5" t="s">
        <v>134</v>
      </c>
      <c r="T854" s="48"/>
    </row>
    <row r="855" spans="1:20" ht="36">
      <c r="A855" s="8"/>
      <c r="B855" s="5" t="s">
        <v>1115</v>
      </c>
      <c r="C855" s="5" t="s">
        <v>1116</v>
      </c>
      <c r="D855" s="5" t="s">
        <v>1092</v>
      </c>
      <c r="E855" s="6">
        <v>21</v>
      </c>
      <c r="F855" s="6"/>
      <c r="G855" s="5" t="s">
        <v>31</v>
      </c>
      <c r="H855" s="5" t="s">
        <v>32</v>
      </c>
      <c r="I855" s="5" t="s">
        <v>55</v>
      </c>
      <c r="J855" s="5" t="s">
        <v>55</v>
      </c>
      <c r="K855" s="43" t="s">
        <v>1107</v>
      </c>
      <c r="L855" s="6">
        <v>231000</v>
      </c>
      <c r="M855" s="6">
        <v>154000</v>
      </c>
      <c r="N855" s="5" t="s">
        <v>1108</v>
      </c>
      <c r="O855" s="5" t="s">
        <v>1109</v>
      </c>
      <c r="P855" s="5" t="s">
        <v>1110</v>
      </c>
      <c r="Q855" s="5">
        <v>15810522330</v>
      </c>
      <c r="R855" s="5" t="s">
        <v>1111</v>
      </c>
      <c r="S855" s="5" t="s">
        <v>134</v>
      </c>
      <c r="T855" s="48"/>
    </row>
    <row r="856" spans="1:20" ht="36">
      <c r="A856" s="8"/>
      <c r="B856" s="5" t="s">
        <v>1115</v>
      </c>
      <c r="C856" s="5" t="s">
        <v>1117</v>
      </c>
      <c r="D856" s="5" t="s">
        <v>1092</v>
      </c>
      <c r="E856" s="6">
        <v>6</v>
      </c>
      <c r="F856" s="6"/>
      <c r="G856" s="5" t="s">
        <v>31</v>
      </c>
      <c r="H856" s="5" t="s">
        <v>32</v>
      </c>
      <c r="I856" s="5" t="s">
        <v>55</v>
      </c>
      <c r="J856" s="5" t="s">
        <v>55</v>
      </c>
      <c r="K856" s="43" t="s">
        <v>1107</v>
      </c>
      <c r="L856" s="6">
        <v>45000</v>
      </c>
      <c r="M856" s="6">
        <v>30000</v>
      </c>
      <c r="N856" s="5" t="s">
        <v>1108</v>
      </c>
      <c r="O856" s="5" t="s">
        <v>1109</v>
      </c>
      <c r="P856" s="5" t="s">
        <v>1110</v>
      </c>
      <c r="Q856" s="5">
        <v>15810522330</v>
      </c>
      <c r="R856" s="5" t="s">
        <v>1111</v>
      </c>
      <c r="S856" s="5" t="s">
        <v>134</v>
      </c>
      <c r="T856" s="48"/>
    </row>
    <row r="857" spans="1:20" ht="36">
      <c r="A857" s="8"/>
      <c r="B857" s="5" t="s">
        <v>1118</v>
      </c>
      <c r="C857" s="5" t="s">
        <v>1119</v>
      </c>
      <c r="D857" s="5" t="s">
        <v>65</v>
      </c>
      <c r="E857" s="6">
        <v>1</v>
      </c>
      <c r="F857" s="6"/>
      <c r="G857" s="5" t="s">
        <v>31</v>
      </c>
      <c r="H857" s="5" t="s">
        <v>32</v>
      </c>
      <c r="I857" s="5" t="s">
        <v>55</v>
      </c>
      <c r="J857" s="5" t="s">
        <v>55</v>
      </c>
      <c r="K857" s="43" t="s">
        <v>1107</v>
      </c>
      <c r="L857" s="6">
        <v>35000</v>
      </c>
      <c r="M857" s="6">
        <v>23333.333333333299</v>
      </c>
      <c r="N857" s="5" t="s">
        <v>1108</v>
      </c>
      <c r="O857" s="5" t="s">
        <v>1109</v>
      </c>
      <c r="P857" s="5" t="s">
        <v>1110</v>
      </c>
      <c r="Q857" s="5">
        <v>15810522330</v>
      </c>
      <c r="R857" s="5" t="s">
        <v>1111</v>
      </c>
      <c r="S857" s="5" t="s">
        <v>134</v>
      </c>
      <c r="T857" s="48"/>
    </row>
    <row r="858" spans="1:20" ht="36">
      <c r="A858" s="8"/>
      <c r="B858" s="5" t="s">
        <v>1120</v>
      </c>
      <c r="C858" s="5" t="s">
        <v>1121</v>
      </c>
      <c r="D858" s="5" t="s">
        <v>1122</v>
      </c>
      <c r="E858" s="6">
        <v>340</v>
      </c>
      <c r="F858" s="6"/>
      <c r="G858" s="5" t="s">
        <v>31</v>
      </c>
      <c r="H858" s="5" t="s">
        <v>32</v>
      </c>
      <c r="I858" s="5" t="s">
        <v>55</v>
      </c>
      <c r="J858" s="5" t="s">
        <v>55</v>
      </c>
      <c r="K858" s="43" t="s">
        <v>1107</v>
      </c>
      <c r="L858" s="6">
        <v>190400</v>
      </c>
      <c r="M858" s="6">
        <v>126933.33333333299</v>
      </c>
      <c r="N858" s="5" t="s">
        <v>1108</v>
      </c>
      <c r="O858" s="5" t="s">
        <v>1109</v>
      </c>
      <c r="P858" s="5" t="s">
        <v>1110</v>
      </c>
      <c r="Q858" s="5">
        <v>15810522330</v>
      </c>
      <c r="R858" s="5" t="s">
        <v>1111</v>
      </c>
      <c r="S858" s="5" t="s">
        <v>134</v>
      </c>
      <c r="T858" s="48"/>
    </row>
    <row r="859" spans="1:20" ht="36">
      <c r="A859" s="8"/>
      <c r="B859" s="5" t="s">
        <v>1123</v>
      </c>
      <c r="C859" s="5" t="s">
        <v>1124</v>
      </c>
      <c r="D859" s="5" t="s">
        <v>1092</v>
      </c>
      <c r="E859" s="6">
        <v>1</v>
      </c>
      <c r="F859" s="6"/>
      <c r="G859" s="5" t="s">
        <v>31</v>
      </c>
      <c r="H859" s="5" t="s">
        <v>32</v>
      </c>
      <c r="I859" s="5" t="s">
        <v>55</v>
      </c>
      <c r="J859" s="5" t="s">
        <v>55</v>
      </c>
      <c r="K859" s="43" t="s">
        <v>1107</v>
      </c>
      <c r="L859" s="6">
        <v>32000</v>
      </c>
      <c r="M859" s="6">
        <v>21333.333333333299</v>
      </c>
      <c r="N859" s="5" t="s">
        <v>1108</v>
      </c>
      <c r="O859" s="5" t="s">
        <v>1109</v>
      </c>
      <c r="P859" s="5" t="s">
        <v>1110</v>
      </c>
      <c r="Q859" s="5">
        <v>15810522330</v>
      </c>
      <c r="R859" s="5" t="s">
        <v>1111</v>
      </c>
      <c r="S859" s="5" t="s">
        <v>134</v>
      </c>
      <c r="T859" s="48"/>
    </row>
    <row r="860" spans="1:20" ht="36">
      <c r="A860" s="8"/>
      <c r="B860" s="5" t="s">
        <v>1125</v>
      </c>
      <c r="C860" s="5" t="s">
        <v>1126</v>
      </c>
      <c r="D860" s="5" t="s">
        <v>1092</v>
      </c>
      <c r="E860" s="6">
        <v>1</v>
      </c>
      <c r="F860" s="6"/>
      <c r="G860" s="5" t="s">
        <v>31</v>
      </c>
      <c r="H860" s="5" t="s">
        <v>32</v>
      </c>
      <c r="I860" s="5" t="s">
        <v>55</v>
      </c>
      <c r="J860" s="5" t="s">
        <v>55</v>
      </c>
      <c r="K860" s="43" t="s">
        <v>1107</v>
      </c>
      <c r="L860" s="6">
        <v>6000</v>
      </c>
      <c r="M860" s="6">
        <v>4000</v>
      </c>
      <c r="N860" s="5" t="s">
        <v>1108</v>
      </c>
      <c r="O860" s="5" t="s">
        <v>1109</v>
      </c>
      <c r="P860" s="5" t="s">
        <v>1110</v>
      </c>
      <c r="Q860" s="5">
        <v>15810522330</v>
      </c>
      <c r="R860" s="5" t="s">
        <v>1111</v>
      </c>
      <c r="S860" s="5" t="s">
        <v>134</v>
      </c>
      <c r="T860" s="48"/>
    </row>
    <row r="861" spans="1:20" ht="36">
      <c r="A861" s="8"/>
      <c r="B861" s="5" t="s">
        <v>1127</v>
      </c>
      <c r="C861" s="5" t="s">
        <v>1128</v>
      </c>
      <c r="D861" s="5" t="s">
        <v>65</v>
      </c>
      <c r="E861" s="6">
        <v>18</v>
      </c>
      <c r="F861" s="6"/>
      <c r="G861" s="5" t="s">
        <v>31</v>
      </c>
      <c r="H861" s="5" t="s">
        <v>32</v>
      </c>
      <c r="I861" s="5"/>
      <c r="J861" s="5" t="s">
        <v>827</v>
      </c>
      <c r="K861" s="5" t="s">
        <v>1129</v>
      </c>
      <c r="L861" s="6">
        <v>284400</v>
      </c>
      <c r="M861" s="6">
        <v>284400</v>
      </c>
      <c r="N861" s="30">
        <v>43466</v>
      </c>
      <c r="O861" s="5" t="s">
        <v>829</v>
      </c>
      <c r="P861" s="5" t="s">
        <v>830</v>
      </c>
      <c r="Q861" s="5">
        <v>13622035114</v>
      </c>
      <c r="R861" s="5" t="s">
        <v>831</v>
      </c>
      <c r="S861" s="48"/>
      <c r="T861" s="48"/>
    </row>
    <row r="862" spans="1:20" ht="36">
      <c r="A862" s="8"/>
      <c r="B862" s="5" t="s">
        <v>1090</v>
      </c>
      <c r="C862" s="5" t="s">
        <v>1130</v>
      </c>
      <c r="D862" s="5" t="s">
        <v>65</v>
      </c>
      <c r="E862" s="6">
        <v>11</v>
      </c>
      <c r="F862" s="6"/>
      <c r="G862" s="5" t="s">
        <v>31</v>
      </c>
      <c r="H862" s="5" t="s">
        <v>32</v>
      </c>
      <c r="I862" s="5"/>
      <c r="J862" s="5" t="s">
        <v>827</v>
      </c>
      <c r="K862" s="5" t="s">
        <v>1129</v>
      </c>
      <c r="L862" s="6">
        <v>244750</v>
      </c>
      <c r="M862" s="6">
        <v>244750</v>
      </c>
      <c r="N862" s="30">
        <v>43466</v>
      </c>
      <c r="O862" s="5" t="s">
        <v>829</v>
      </c>
      <c r="P862" s="5" t="s">
        <v>830</v>
      </c>
      <c r="Q862" s="5">
        <v>13622035114</v>
      </c>
      <c r="R862" s="5" t="s">
        <v>831</v>
      </c>
      <c r="S862" s="48"/>
      <c r="T862" s="48"/>
    </row>
    <row r="863" spans="1:20" ht="36">
      <c r="A863" s="8"/>
      <c r="B863" s="5" t="s">
        <v>1131</v>
      </c>
      <c r="C863" s="5" t="s">
        <v>1130</v>
      </c>
      <c r="D863" s="5" t="s">
        <v>65</v>
      </c>
      <c r="E863" s="6">
        <v>3</v>
      </c>
      <c r="F863" s="6"/>
      <c r="G863" s="5" t="s">
        <v>31</v>
      </c>
      <c r="H863" s="5" t="s">
        <v>32</v>
      </c>
      <c r="I863" s="5"/>
      <c r="J863" s="5" t="s">
        <v>827</v>
      </c>
      <c r="K863" s="5" t="s">
        <v>1129</v>
      </c>
      <c r="L863" s="6">
        <v>123000</v>
      </c>
      <c r="M863" s="6">
        <v>123000</v>
      </c>
      <c r="N863" s="30">
        <v>43466</v>
      </c>
      <c r="O863" s="5" t="s">
        <v>829</v>
      </c>
      <c r="P863" s="5" t="s">
        <v>830</v>
      </c>
      <c r="Q863" s="5">
        <v>13622035114</v>
      </c>
      <c r="R863" s="5" t="s">
        <v>831</v>
      </c>
      <c r="S863" s="48"/>
      <c r="T863" s="48"/>
    </row>
    <row r="864" spans="1:20" ht="36">
      <c r="A864" s="8"/>
      <c r="B864" s="5" t="s">
        <v>1132</v>
      </c>
      <c r="C864" s="5" t="s">
        <v>1130</v>
      </c>
      <c r="D864" s="5" t="s">
        <v>65</v>
      </c>
      <c r="E864" s="6">
        <v>3</v>
      </c>
      <c r="F864" s="6"/>
      <c r="G864" s="5" t="s">
        <v>31</v>
      </c>
      <c r="H864" s="5" t="s">
        <v>32</v>
      </c>
      <c r="I864" s="5"/>
      <c r="J864" s="5" t="s">
        <v>827</v>
      </c>
      <c r="K864" s="5" t="s">
        <v>1129</v>
      </c>
      <c r="L864" s="6">
        <v>123000</v>
      </c>
      <c r="M864" s="6">
        <v>123000</v>
      </c>
      <c r="N864" s="30">
        <v>43466</v>
      </c>
      <c r="O864" s="5" t="s">
        <v>829</v>
      </c>
      <c r="P864" s="5" t="s">
        <v>830</v>
      </c>
      <c r="Q864" s="5">
        <v>13622035114</v>
      </c>
      <c r="R864" s="5" t="s">
        <v>831</v>
      </c>
      <c r="S864" s="48"/>
      <c r="T864" s="48"/>
    </row>
    <row r="865" spans="1:20" ht="36">
      <c r="A865" s="8"/>
      <c r="B865" s="5" t="s">
        <v>1133</v>
      </c>
      <c r="C865" s="5" t="s">
        <v>1130</v>
      </c>
      <c r="D865" s="5" t="s">
        <v>65</v>
      </c>
      <c r="E865" s="6">
        <v>3</v>
      </c>
      <c r="F865" s="6"/>
      <c r="G865" s="5" t="s">
        <v>31</v>
      </c>
      <c r="H865" s="5" t="s">
        <v>32</v>
      </c>
      <c r="I865" s="5"/>
      <c r="J865" s="5" t="s">
        <v>827</v>
      </c>
      <c r="K865" s="5" t="s">
        <v>1129</v>
      </c>
      <c r="L865" s="6">
        <v>123000</v>
      </c>
      <c r="M865" s="6">
        <v>123000</v>
      </c>
      <c r="N865" s="30">
        <v>43466</v>
      </c>
      <c r="O865" s="5" t="s">
        <v>829</v>
      </c>
      <c r="P865" s="5" t="s">
        <v>830</v>
      </c>
      <c r="Q865" s="5">
        <v>13622035114</v>
      </c>
      <c r="R865" s="5" t="s">
        <v>831</v>
      </c>
      <c r="S865" s="48"/>
      <c r="T865" s="48"/>
    </row>
    <row r="866" spans="1:20" ht="36">
      <c r="A866" s="8"/>
      <c r="B866" s="5" t="s">
        <v>1134</v>
      </c>
      <c r="C866" s="5" t="s">
        <v>1130</v>
      </c>
      <c r="D866" s="5" t="s">
        <v>65</v>
      </c>
      <c r="E866" s="6">
        <v>2</v>
      </c>
      <c r="F866" s="6"/>
      <c r="G866" s="5" t="s">
        <v>31</v>
      </c>
      <c r="H866" s="5" t="s">
        <v>32</v>
      </c>
      <c r="I866" s="5"/>
      <c r="J866" s="5" t="s">
        <v>827</v>
      </c>
      <c r="K866" s="5" t="s">
        <v>1129</v>
      </c>
      <c r="L866" s="6">
        <v>82000</v>
      </c>
      <c r="M866" s="6">
        <v>82000</v>
      </c>
      <c r="N866" s="30">
        <v>43466</v>
      </c>
      <c r="O866" s="5" t="s">
        <v>829</v>
      </c>
      <c r="P866" s="5" t="s">
        <v>830</v>
      </c>
      <c r="Q866" s="5">
        <v>13622035114</v>
      </c>
      <c r="R866" s="5" t="s">
        <v>831</v>
      </c>
      <c r="S866" s="48"/>
      <c r="T866" s="48"/>
    </row>
    <row r="867" spans="1:20" ht="36">
      <c r="A867" s="8"/>
      <c r="B867" s="5" t="s">
        <v>1127</v>
      </c>
      <c r="C867" s="5" t="s">
        <v>1128</v>
      </c>
      <c r="D867" s="5" t="s">
        <v>65</v>
      </c>
      <c r="E867" s="6">
        <v>24</v>
      </c>
      <c r="F867" s="6"/>
      <c r="G867" s="5" t="s">
        <v>31</v>
      </c>
      <c r="H867" s="5" t="s">
        <v>32</v>
      </c>
      <c r="I867" s="5"/>
      <c r="J867" s="5" t="s">
        <v>827</v>
      </c>
      <c r="K867" s="5" t="s">
        <v>1129</v>
      </c>
      <c r="L867" s="6">
        <v>355200</v>
      </c>
      <c r="M867" s="6">
        <v>355200</v>
      </c>
      <c r="N867" s="30">
        <v>43466</v>
      </c>
      <c r="O867" s="5" t="s">
        <v>829</v>
      </c>
      <c r="P867" s="5" t="s">
        <v>830</v>
      </c>
      <c r="Q867" s="5">
        <v>13622035114</v>
      </c>
      <c r="R867" s="5" t="s">
        <v>831</v>
      </c>
      <c r="S867" s="48"/>
      <c r="T867" s="48"/>
    </row>
    <row r="868" spans="1:20" ht="36">
      <c r="A868" s="8"/>
      <c r="B868" s="5" t="s">
        <v>1135</v>
      </c>
      <c r="C868" s="5" t="s">
        <v>1136</v>
      </c>
      <c r="D868" s="5" t="s">
        <v>65</v>
      </c>
      <c r="E868" s="6">
        <v>3</v>
      </c>
      <c r="F868" s="6"/>
      <c r="G868" s="5" t="s">
        <v>31</v>
      </c>
      <c r="H868" s="5" t="s">
        <v>32</v>
      </c>
      <c r="I868" s="5"/>
      <c r="J868" s="5" t="s">
        <v>827</v>
      </c>
      <c r="K868" s="5" t="s">
        <v>1129</v>
      </c>
      <c r="L868" s="6">
        <v>42000</v>
      </c>
      <c r="M868" s="6">
        <v>42000</v>
      </c>
      <c r="N868" s="30">
        <v>43466</v>
      </c>
      <c r="O868" s="5" t="s">
        <v>829</v>
      </c>
      <c r="P868" s="5" t="s">
        <v>830</v>
      </c>
      <c r="Q868" s="5">
        <v>13622035114</v>
      </c>
      <c r="R868" s="5" t="s">
        <v>831</v>
      </c>
      <c r="S868" s="48"/>
      <c r="T868" s="48"/>
    </row>
    <row r="869" spans="1:20" ht="36">
      <c r="A869" s="8"/>
      <c r="B869" s="5" t="s">
        <v>1090</v>
      </c>
      <c r="C869" s="5" t="s">
        <v>1130</v>
      </c>
      <c r="D869" s="5" t="s">
        <v>65</v>
      </c>
      <c r="E869" s="6">
        <v>1</v>
      </c>
      <c r="F869" s="6"/>
      <c r="G869" s="5" t="s">
        <v>31</v>
      </c>
      <c r="H869" s="5" t="s">
        <v>32</v>
      </c>
      <c r="I869" s="5"/>
      <c r="J869" s="5" t="s">
        <v>827</v>
      </c>
      <c r="K869" s="5" t="s">
        <v>1129</v>
      </c>
      <c r="L869" s="6">
        <v>30000</v>
      </c>
      <c r="M869" s="6">
        <v>30000</v>
      </c>
      <c r="N869" s="30">
        <v>43466</v>
      </c>
      <c r="O869" s="5" t="s">
        <v>829</v>
      </c>
      <c r="P869" s="5" t="s">
        <v>830</v>
      </c>
      <c r="Q869" s="5">
        <v>13622035114</v>
      </c>
      <c r="R869" s="5" t="s">
        <v>831</v>
      </c>
      <c r="S869" s="48"/>
      <c r="T869" s="48"/>
    </row>
    <row r="870" spans="1:20" ht="36">
      <c r="A870" s="8"/>
      <c r="B870" s="5" t="s">
        <v>1120</v>
      </c>
      <c r="C870" s="5" t="s">
        <v>1137</v>
      </c>
      <c r="D870" s="5" t="s">
        <v>1122</v>
      </c>
      <c r="E870" s="6">
        <v>324</v>
      </c>
      <c r="F870" s="6"/>
      <c r="G870" s="5" t="s">
        <v>31</v>
      </c>
      <c r="H870" s="5" t="s">
        <v>32</v>
      </c>
      <c r="I870" s="5"/>
      <c r="J870" s="5" t="s">
        <v>827</v>
      </c>
      <c r="K870" s="5" t="s">
        <v>1129</v>
      </c>
      <c r="L870" s="6">
        <v>353160</v>
      </c>
      <c r="M870" s="6">
        <v>353160</v>
      </c>
      <c r="N870" s="30">
        <v>43466</v>
      </c>
      <c r="O870" s="5" t="s">
        <v>829</v>
      </c>
      <c r="P870" s="5" t="s">
        <v>830</v>
      </c>
      <c r="Q870" s="5">
        <v>13622035114</v>
      </c>
      <c r="R870" s="5" t="s">
        <v>831</v>
      </c>
      <c r="S870" s="48"/>
      <c r="T870" s="48"/>
    </row>
    <row r="871" spans="1:20" ht="36">
      <c r="A871" s="8"/>
      <c r="B871" s="5" t="s">
        <v>1090</v>
      </c>
      <c r="C871" s="5" t="s">
        <v>1130</v>
      </c>
      <c r="D871" s="5" t="s">
        <v>65</v>
      </c>
      <c r="E871" s="6">
        <v>66</v>
      </c>
      <c r="F871" s="6"/>
      <c r="G871" s="5" t="s">
        <v>31</v>
      </c>
      <c r="H871" s="5" t="s">
        <v>32</v>
      </c>
      <c r="I871" s="5"/>
      <c r="J871" s="5" t="s">
        <v>827</v>
      </c>
      <c r="K871" s="5" t="s">
        <v>1129</v>
      </c>
      <c r="L871" s="6">
        <v>1468500</v>
      </c>
      <c r="M871" s="6">
        <v>1468500</v>
      </c>
      <c r="N871" s="30">
        <v>43466</v>
      </c>
      <c r="O871" s="5" t="s">
        <v>829</v>
      </c>
      <c r="P871" s="5" t="s">
        <v>830</v>
      </c>
      <c r="Q871" s="5">
        <v>13622035114</v>
      </c>
      <c r="R871" s="5" t="s">
        <v>831</v>
      </c>
      <c r="S871" s="48"/>
      <c r="T871" s="48"/>
    </row>
    <row r="872" spans="1:20" ht="36">
      <c r="A872" s="8"/>
      <c r="B872" s="5" t="s">
        <v>1131</v>
      </c>
      <c r="C872" s="5" t="s">
        <v>1130</v>
      </c>
      <c r="D872" s="5" t="s">
        <v>65</v>
      </c>
      <c r="E872" s="6">
        <v>3</v>
      </c>
      <c r="F872" s="6"/>
      <c r="G872" s="5" t="s">
        <v>31</v>
      </c>
      <c r="H872" s="5" t="s">
        <v>32</v>
      </c>
      <c r="I872" s="5"/>
      <c r="J872" s="5" t="s">
        <v>827</v>
      </c>
      <c r="K872" s="5" t="s">
        <v>1129</v>
      </c>
      <c r="L872" s="6">
        <v>123000</v>
      </c>
      <c r="M872" s="6">
        <v>123000</v>
      </c>
      <c r="N872" s="30">
        <v>43466</v>
      </c>
      <c r="O872" s="5" t="s">
        <v>829</v>
      </c>
      <c r="P872" s="5" t="s">
        <v>830</v>
      </c>
      <c r="Q872" s="5">
        <v>13622035114</v>
      </c>
      <c r="R872" s="5" t="s">
        <v>831</v>
      </c>
      <c r="S872" s="48"/>
      <c r="T872" s="48"/>
    </row>
    <row r="873" spans="1:20" ht="36">
      <c r="A873" s="8"/>
      <c r="B873" s="5" t="s">
        <v>1138</v>
      </c>
      <c r="C873" s="5" t="s">
        <v>1130</v>
      </c>
      <c r="D873" s="5" t="s">
        <v>65</v>
      </c>
      <c r="E873" s="6">
        <v>3</v>
      </c>
      <c r="F873" s="6"/>
      <c r="G873" s="5" t="s">
        <v>31</v>
      </c>
      <c r="H873" s="5" t="s">
        <v>32</v>
      </c>
      <c r="I873" s="5"/>
      <c r="J873" s="5" t="s">
        <v>827</v>
      </c>
      <c r="K873" s="5" t="s">
        <v>1129</v>
      </c>
      <c r="L873" s="6">
        <v>123000</v>
      </c>
      <c r="M873" s="6">
        <v>123000</v>
      </c>
      <c r="N873" s="30">
        <v>43466</v>
      </c>
      <c r="O873" s="5" t="s">
        <v>829</v>
      </c>
      <c r="P873" s="5" t="s">
        <v>830</v>
      </c>
      <c r="Q873" s="5">
        <v>13622035114</v>
      </c>
      <c r="R873" s="5" t="s">
        <v>831</v>
      </c>
      <c r="S873" s="48"/>
      <c r="T873" s="48"/>
    </row>
    <row r="874" spans="1:20" ht="36">
      <c r="A874" s="8"/>
      <c r="B874" s="5" t="s">
        <v>1090</v>
      </c>
      <c r="C874" s="5" t="s">
        <v>1130</v>
      </c>
      <c r="D874" s="5" t="s">
        <v>65</v>
      </c>
      <c r="E874" s="6">
        <v>80</v>
      </c>
      <c r="F874" s="6"/>
      <c r="G874" s="5" t="s">
        <v>31</v>
      </c>
      <c r="H874" s="5" t="s">
        <v>32</v>
      </c>
      <c r="I874" s="5"/>
      <c r="J874" s="5" t="s">
        <v>827</v>
      </c>
      <c r="K874" s="5" t="s">
        <v>1129</v>
      </c>
      <c r="L874" s="6">
        <v>1780000</v>
      </c>
      <c r="M874" s="6">
        <v>1780000</v>
      </c>
      <c r="N874" s="30">
        <v>43466</v>
      </c>
      <c r="O874" s="5" t="s">
        <v>829</v>
      </c>
      <c r="P874" s="5" t="s">
        <v>830</v>
      </c>
      <c r="Q874" s="5">
        <v>13622035114</v>
      </c>
      <c r="R874" s="5" t="s">
        <v>831</v>
      </c>
      <c r="S874" s="48"/>
      <c r="T874" s="48"/>
    </row>
    <row r="875" spans="1:20" ht="36">
      <c r="A875" s="8"/>
      <c r="B875" s="5" t="s">
        <v>1139</v>
      </c>
      <c r="C875" s="5"/>
      <c r="D875" s="5" t="s">
        <v>65</v>
      </c>
      <c r="E875" s="6">
        <v>1</v>
      </c>
      <c r="F875" s="6"/>
      <c r="G875" s="5" t="s">
        <v>31</v>
      </c>
      <c r="H875" s="5" t="s">
        <v>32</v>
      </c>
      <c r="I875" s="5"/>
      <c r="J875" s="5" t="s">
        <v>827</v>
      </c>
      <c r="K875" s="5" t="s">
        <v>1129</v>
      </c>
      <c r="L875" s="6">
        <v>83500</v>
      </c>
      <c r="M875" s="6">
        <v>83500</v>
      </c>
      <c r="N875" s="30">
        <v>43466</v>
      </c>
      <c r="O875" s="5" t="s">
        <v>829</v>
      </c>
      <c r="P875" s="5" t="s">
        <v>830</v>
      </c>
      <c r="Q875" s="5">
        <v>13622035114</v>
      </c>
      <c r="R875" s="5" t="s">
        <v>831</v>
      </c>
      <c r="S875" s="48"/>
      <c r="T875" s="48"/>
    </row>
    <row r="876" spans="1:20" ht="36">
      <c r="A876" s="8"/>
      <c r="B876" s="5" t="s">
        <v>1140</v>
      </c>
      <c r="C876" s="5" t="s">
        <v>1141</v>
      </c>
      <c r="D876" s="5" t="s">
        <v>154</v>
      </c>
      <c r="E876" s="6">
        <v>3</v>
      </c>
      <c r="F876" s="6"/>
      <c r="G876" s="5" t="s">
        <v>31</v>
      </c>
      <c r="H876" s="5" t="s">
        <v>32</v>
      </c>
      <c r="I876" s="5"/>
      <c r="J876" s="5" t="s">
        <v>827</v>
      </c>
      <c r="K876" s="5" t="s">
        <v>1142</v>
      </c>
      <c r="L876" s="6">
        <v>42000</v>
      </c>
      <c r="M876" s="6">
        <v>42000</v>
      </c>
      <c r="N876" s="30">
        <v>43466</v>
      </c>
      <c r="O876" s="5" t="s">
        <v>829</v>
      </c>
      <c r="P876" s="5" t="s">
        <v>830</v>
      </c>
      <c r="Q876" s="5">
        <v>13622035114</v>
      </c>
      <c r="R876" s="5" t="s">
        <v>831</v>
      </c>
      <c r="S876" s="48"/>
      <c r="T876" s="48"/>
    </row>
    <row r="877" spans="1:20" ht="60">
      <c r="A877" s="8"/>
      <c r="B877" s="5" t="s">
        <v>1089</v>
      </c>
      <c r="C877" s="5" t="s">
        <v>1143</v>
      </c>
      <c r="D877" s="5" t="s">
        <v>1092</v>
      </c>
      <c r="E877" s="6">
        <v>4</v>
      </c>
      <c r="F877" s="6"/>
      <c r="G877" s="5" t="s">
        <v>31</v>
      </c>
      <c r="H877" s="5" t="s">
        <v>32</v>
      </c>
      <c r="I877" s="5"/>
      <c r="J877" s="5" t="s">
        <v>827</v>
      </c>
      <c r="K877" s="5"/>
      <c r="L877" s="6"/>
      <c r="M877" s="6"/>
      <c r="N877" s="5"/>
      <c r="O877" s="5" t="s">
        <v>1144</v>
      </c>
      <c r="P877" s="5" t="s">
        <v>252</v>
      </c>
      <c r="Q877" s="5">
        <v>17731886959</v>
      </c>
      <c r="R877" s="5" t="s">
        <v>1145</v>
      </c>
      <c r="S877" s="5" t="s">
        <v>134</v>
      </c>
      <c r="T877" s="5"/>
    </row>
    <row r="878" spans="1:20" ht="72">
      <c r="A878" s="8"/>
      <c r="B878" s="5" t="s">
        <v>1090</v>
      </c>
      <c r="C878" s="5" t="s">
        <v>1146</v>
      </c>
      <c r="D878" s="5" t="s">
        <v>1147</v>
      </c>
      <c r="E878" s="6">
        <v>5</v>
      </c>
      <c r="F878" s="6"/>
      <c r="G878" s="5" t="s">
        <v>31</v>
      </c>
      <c r="H878" s="5" t="s">
        <v>32</v>
      </c>
      <c r="I878" s="5" t="s">
        <v>175</v>
      </c>
      <c r="J878" s="5" t="s">
        <v>1148</v>
      </c>
      <c r="K878" s="5" t="s">
        <v>1148</v>
      </c>
      <c r="L878" s="6">
        <v>121000</v>
      </c>
      <c r="M878" s="6">
        <v>31293.103448275899</v>
      </c>
      <c r="N878" s="5">
        <v>2018.7</v>
      </c>
      <c r="O878" s="5" t="s">
        <v>556</v>
      </c>
      <c r="P878" s="5" t="s">
        <v>132</v>
      </c>
      <c r="Q878" s="5">
        <v>13810668661</v>
      </c>
      <c r="R878" s="5" t="s">
        <v>133</v>
      </c>
      <c r="S878" s="5" t="s">
        <v>134</v>
      </c>
      <c r="T878" s="5"/>
    </row>
    <row r="879" spans="1:20" ht="72">
      <c r="A879" s="8"/>
      <c r="B879" s="5" t="s">
        <v>1149</v>
      </c>
      <c r="C879" s="5"/>
      <c r="D879" s="5" t="s">
        <v>1147</v>
      </c>
      <c r="E879" s="6">
        <v>1</v>
      </c>
      <c r="F879" s="6"/>
      <c r="G879" s="5" t="s">
        <v>31</v>
      </c>
      <c r="H879" s="5" t="s">
        <v>32</v>
      </c>
      <c r="I879" s="5" t="s">
        <v>175</v>
      </c>
      <c r="J879" s="5" t="s">
        <v>1148</v>
      </c>
      <c r="K879" s="5" t="s">
        <v>1148</v>
      </c>
      <c r="L879" s="6">
        <v>42000</v>
      </c>
      <c r="M879" s="6">
        <v>10862.068965517199</v>
      </c>
      <c r="N879" s="5">
        <v>2018.7</v>
      </c>
      <c r="O879" s="5" t="s">
        <v>556</v>
      </c>
      <c r="P879" s="5" t="s">
        <v>132</v>
      </c>
      <c r="Q879" s="5">
        <v>13810668661</v>
      </c>
      <c r="R879" s="5" t="s">
        <v>133</v>
      </c>
      <c r="S879" s="5" t="s">
        <v>134</v>
      </c>
      <c r="T879" s="5"/>
    </row>
    <row r="880" spans="1:20" ht="72">
      <c r="A880" s="8"/>
      <c r="B880" s="5" t="s">
        <v>1150</v>
      </c>
      <c r="C880" s="5" t="s">
        <v>1151</v>
      </c>
      <c r="D880" s="5" t="s">
        <v>1092</v>
      </c>
      <c r="E880" s="6">
        <v>63</v>
      </c>
      <c r="F880" s="6"/>
      <c r="G880" s="5" t="s">
        <v>31</v>
      </c>
      <c r="H880" s="5" t="s">
        <v>32</v>
      </c>
      <c r="I880" s="5" t="s">
        <v>175</v>
      </c>
      <c r="J880" s="5" t="s">
        <v>1148</v>
      </c>
      <c r="K880" s="5" t="s">
        <v>1148</v>
      </c>
      <c r="L880" s="6">
        <v>1611700</v>
      </c>
      <c r="M880" s="6">
        <v>416818.99420000002</v>
      </c>
      <c r="N880" s="5">
        <v>2019.1</v>
      </c>
      <c r="O880" s="5" t="s">
        <v>556</v>
      </c>
      <c r="P880" s="5" t="s">
        <v>132</v>
      </c>
      <c r="Q880" s="5">
        <v>13810668661</v>
      </c>
      <c r="R880" s="5" t="s">
        <v>133</v>
      </c>
      <c r="S880" s="5" t="s">
        <v>134</v>
      </c>
      <c r="T880" s="5"/>
    </row>
    <row r="881" spans="1:20" ht="72">
      <c r="A881" s="8"/>
      <c r="B881" s="5" t="s">
        <v>1152</v>
      </c>
      <c r="C881" s="5" t="s">
        <v>1153</v>
      </c>
      <c r="D881" s="5" t="s">
        <v>1092</v>
      </c>
      <c r="E881" s="6">
        <v>28</v>
      </c>
      <c r="F881" s="6"/>
      <c r="G881" s="5" t="s">
        <v>31</v>
      </c>
      <c r="H881" s="5" t="s">
        <v>32</v>
      </c>
      <c r="I881" s="5" t="s">
        <v>175</v>
      </c>
      <c r="J881" s="5" t="s">
        <v>1148</v>
      </c>
      <c r="K881" s="5" t="s">
        <v>1148</v>
      </c>
      <c r="L881" s="6">
        <v>498400</v>
      </c>
      <c r="M881" s="6">
        <v>128896.551724138</v>
      </c>
      <c r="N881" s="5">
        <v>2019.1</v>
      </c>
      <c r="O881" s="5" t="s">
        <v>556</v>
      </c>
      <c r="P881" s="5" t="s">
        <v>132</v>
      </c>
      <c r="Q881" s="5">
        <v>13810668661</v>
      </c>
      <c r="R881" s="5" t="s">
        <v>133</v>
      </c>
      <c r="S881" s="5" t="s">
        <v>134</v>
      </c>
      <c r="T881" s="5"/>
    </row>
    <row r="882" spans="1:20" ht="72">
      <c r="A882" s="8"/>
      <c r="B882" s="5" t="s">
        <v>1154</v>
      </c>
      <c r="C882" s="5" t="s">
        <v>1155</v>
      </c>
      <c r="D882" s="5" t="s">
        <v>65</v>
      </c>
      <c r="E882" s="6">
        <v>1</v>
      </c>
      <c r="F882" s="6"/>
      <c r="G882" s="5" t="s">
        <v>31</v>
      </c>
      <c r="H882" s="5" t="s">
        <v>32</v>
      </c>
      <c r="I882" s="5" t="s">
        <v>175</v>
      </c>
      <c r="J882" s="5" t="s">
        <v>1148</v>
      </c>
      <c r="K882" s="5" t="s">
        <v>1148</v>
      </c>
      <c r="L882" s="6">
        <v>9000</v>
      </c>
      <c r="M882" s="6">
        <v>2327.5862068965498</v>
      </c>
      <c r="N882" s="5">
        <v>2019.1</v>
      </c>
      <c r="O882" s="5" t="s">
        <v>556</v>
      </c>
      <c r="P882" s="5" t="s">
        <v>132</v>
      </c>
      <c r="Q882" s="5">
        <v>13810668661</v>
      </c>
      <c r="R882" s="5" t="s">
        <v>133</v>
      </c>
      <c r="S882" s="5" t="s">
        <v>134</v>
      </c>
      <c r="T882" s="5"/>
    </row>
    <row r="883" spans="1:20" ht="72">
      <c r="A883" s="8"/>
      <c r="B883" s="5" t="s">
        <v>1156</v>
      </c>
      <c r="C883" s="5" t="s">
        <v>1157</v>
      </c>
      <c r="D883" s="5" t="s">
        <v>1092</v>
      </c>
      <c r="E883" s="6">
        <v>8</v>
      </c>
      <c r="F883" s="6"/>
      <c r="G883" s="5" t="s">
        <v>31</v>
      </c>
      <c r="H883" s="5" t="s">
        <v>32</v>
      </c>
      <c r="I883" s="5" t="s">
        <v>175</v>
      </c>
      <c r="J883" s="5" t="s">
        <v>1148</v>
      </c>
      <c r="K883" s="5" t="s">
        <v>1148</v>
      </c>
      <c r="L883" s="6">
        <v>94400</v>
      </c>
      <c r="M883" s="6">
        <v>24413.793103448301</v>
      </c>
      <c r="N883" s="5">
        <v>2019.1</v>
      </c>
      <c r="O883" s="5" t="s">
        <v>556</v>
      </c>
      <c r="P883" s="5" t="s">
        <v>132</v>
      </c>
      <c r="Q883" s="5">
        <v>13810668661</v>
      </c>
      <c r="R883" s="5" t="s">
        <v>133</v>
      </c>
      <c r="S883" s="5" t="s">
        <v>134</v>
      </c>
      <c r="T883" s="5"/>
    </row>
    <row r="884" spans="1:20" ht="72">
      <c r="A884" s="8"/>
      <c r="B884" s="5" t="s">
        <v>1158</v>
      </c>
      <c r="C884" s="5" t="s">
        <v>1159</v>
      </c>
      <c r="D884" s="5" t="s">
        <v>65</v>
      </c>
      <c r="E884" s="6">
        <v>2</v>
      </c>
      <c r="F884" s="6"/>
      <c r="G884" s="5" t="s">
        <v>31</v>
      </c>
      <c r="H884" s="5" t="s">
        <v>32</v>
      </c>
      <c r="I884" s="5" t="s">
        <v>175</v>
      </c>
      <c r="J884" s="5" t="s">
        <v>1148</v>
      </c>
      <c r="K884" s="5" t="s">
        <v>1148</v>
      </c>
      <c r="L884" s="6">
        <v>110000</v>
      </c>
      <c r="M884" s="6">
        <v>28448.275862069</v>
      </c>
      <c r="N884" s="5">
        <v>2019.1</v>
      </c>
      <c r="O884" s="5" t="s">
        <v>556</v>
      </c>
      <c r="P884" s="5" t="s">
        <v>132</v>
      </c>
      <c r="Q884" s="5">
        <v>13810668661</v>
      </c>
      <c r="R884" s="5" t="s">
        <v>133</v>
      </c>
      <c r="S884" s="5" t="s">
        <v>134</v>
      </c>
      <c r="T884" s="5"/>
    </row>
    <row r="885" spans="1:20" ht="72">
      <c r="A885" s="8"/>
      <c r="B885" s="5" t="s">
        <v>1160</v>
      </c>
      <c r="C885" s="5" t="s">
        <v>1161</v>
      </c>
      <c r="D885" s="5" t="s">
        <v>65</v>
      </c>
      <c r="E885" s="6">
        <v>3</v>
      </c>
      <c r="F885" s="6"/>
      <c r="G885" s="5" t="s">
        <v>31</v>
      </c>
      <c r="H885" s="5" t="s">
        <v>32</v>
      </c>
      <c r="I885" s="5" t="s">
        <v>175</v>
      </c>
      <c r="J885" s="5" t="s">
        <v>1148</v>
      </c>
      <c r="K885" s="5" t="s">
        <v>1148</v>
      </c>
      <c r="L885" s="6">
        <v>135000</v>
      </c>
      <c r="M885" s="6">
        <v>34913.793103448297</v>
      </c>
      <c r="N885" s="5">
        <v>2019.1</v>
      </c>
      <c r="O885" s="5" t="s">
        <v>556</v>
      </c>
      <c r="P885" s="5" t="s">
        <v>132</v>
      </c>
      <c r="Q885" s="5">
        <v>13810668661</v>
      </c>
      <c r="R885" s="5" t="s">
        <v>133</v>
      </c>
      <c r="S885" s="5" t="s">
        <v>134</v>
      </c>
      <c r="T885" s="5"/>
    </row>
    <row r="886" spans="1:20" ht="72">
      <c r="A886" s="8"/>
      <c r="B886" s="5" t="s">
        <v>1162</v>
      </c>
      <c r="C886" s="5" t="s">
        <v>1163</v>
      </c>
      <c r="D886" s="5" t="s">
        <v>65</v>
      </c>
      <c r="E886" s="6">
        <v>3</v>
      </c>
      <c r="F886" s="6"/>
      <c r="G886" s="5" t="s">
        <v>31</v>
      </c>
      <c r="H886" s="5" t="s">
        <v>32</v>
      </c>
      <c r="I886" s="5" t="s">
        <v>175</v>
      </c>
      <c r="J886" s="5" t="s">
        <v>1148</v>
      </c>
      <c r="K886" s="5" t="s">
        <v>1148</v>
      </c>
      <c r="L886" s="6">
        <v>27000</v>
      </c>
      <c r="M886" s="6">
        <v>6982.7586206896503</v>
      </c>
      <c r="N886" s="5">
        <v>2019.1</v>
      </c>
      <c r="O886" s="5" t="s">
        <v>556</v>
      </c>
      <c r="P886" s="5" t="s">
        <v>132</v>
      </c>
      <c r="Q886" s="5">
        <v>13810668661</v>
      </c>
      <c r="R886" s="5" t="s">
        <v>133</v>
      </c>
      <c r="S886" s="5" t="s">
        <v>134</v>
      </c>
      <c r="T886" s="5"/>
    </row>
    <row r="887" spans="1:20" ht="72">
      <c r="A887" s="8"/>
      <c r="B887" s="5" t="s">
        <v>1154</v>
      </c>
      <c r="C887" s="5" t="s">
        <v>1155</v>
      </c>
      <c r="D887" s="5" t="s">
        <v>65</v>
      </c>
      <c r="E887" s="6">
        <v>3</v>
      </c>
      <c r="F887" s="6"/>
      <c r="G887" s="5" t="s">
        <v>31</v>
      </c>
      <c r="H887" s="5" t="s">
        <v>32</v>
      </c>
      <c r="I887" s="5" t="s">
        <v>175</v>
      </c>
      <c r="J887" s="5" t="s">
        <v>1148</v>
      </c>
      <c r="K887" s="5" t="s">
        <v>1148</v>
      </c>
      <c r="L887" s="6">
        <v>27000</v>
      </c>
      <c r="M887" s="6">
        <v>6982.7586206896503</v>
      </c>
      <c r="N887" s="5">
        <v>2019.1</v>
      </c>
      <c r="O887" s="5" t="s">
        <v>556</v>
      </c>
      <c r="P887" s="5" t="s">
        <v>132</v>
      </c>
      <c r="Q887" s="5">
        <v>13810668661</v>
      </c>
      <c r="R887" s="5" t="s">
        <v>133</v>
      </c>
      <c r="S887" s="5" t="s">
        <v>134</v>
      </c>
      <c r="T887" s="5"/>
    </row>
    <row r="888" spans="1:20" ht="72">
      <c r="A888" s="8"/>
      <c r="B888" s="5" t="s">
        <v>1164</v>
      </c>
      <c r="C888" s="5" t="s">
        <v>55</v>
      </c>
      <c r="D888" s="5" t="s">
        <v>65</v>
      </c>
      <c r="E888" s="6">
        <v>1</v>
      </c>
      <c r="F888" s="6"/>
      <c r="G888" s="5" t="s">
        <v>31</v>
      </c>
      <c r="H888" s="5" t="s">
        <v>32</v>
      </c>
      <c r="I888" s="5" t="s">
        <v>175</v>
      </c>
      <c r="J888" s="5" t="s">
        <v>1148</v>
      </c>
      <c r="K888" s="5" t="s">
        <v>1148</v>
      </c>
      <c r="L888" s="6">
        <v>2000</v>
      </c>
      <c r="M888" s="6">
        <v>517.241379310345</v>
      </c>
      <c r="N888" s="5">
        <v>2019.1</v>
      </c>
      <c r="O888" s="5" t="s">
        <v>556</v>
      </c>
      <c r="P888" s="5" t="s">
        <v>132</v>
      </c>
      <c r="Q888" s="5">
        <v>13810668661</v>
      </c>
      <c r="R888" s="5" t="s">
        <v>133</v>
      </c>
      <c r="S888" s="5" t="s">
        <v>134</v>
      </c>
      <c r="T888" s="5"/>
    </row>
    <row r="889" spans="1:20" ht="72">
      <c r="A889" s="8"/>
      <c r="B889" s="5" t="s">
        <v>1165</v>
      </c>
      <c r="C889" s="5" t="s">
        <v>55</v>
      </c>
      <c r="D889" s="5" t="s">
        <v>65</v>
      </c>
      <c r="E889" s="6">
        <v>2</v>
      </c>
      <c r="F889" s="6"/>
      <c r="G889" s="5" t="s">
        <v>31</v>
      </c>
      <c r="H889" s="5" t="s">
        <v>32</v>
      </c>
      <c r="I889" s="5" t="s">
        <v>175</v>
      </c>
      <c r="J889" s="5" t="s">
        <v>1148</v>
      </c>
      <c r="K889" s="5" t="s">
        <v>1148</v>
      </c>
      <c r="L889" s="6">
        <v>4000</v>
      </c>
      <c r="M889" s="6">
        <v>1034.48275862069</v>
      </c>
      <c r="N889" s="5">
        <v>2019.1</v>
      </c>
      <c r="O889" s="5" t="s">
        <v>556</v>
      </c>
      <c r="P889" s="5" t="s">
        <v>132</v>
      </c>
      <c r="Q889" s="5">
        <v>13810668661</v>
      </c>
      <c r="R889" s="5" t="s">
        <v>133</v>
      </c>
      <c r="S889" s="5" t="s">
        <v>134</v>
      </c>
      <c r="T889" s="5"/>
    </row>
    <row r="890" spans="1:20" ht="72">
      <c r="A890" s="8"/>
      <c r="B890" s="5" t="s">
        <v>1166</v>
      </c>
      <c r="C890" s="5" t="s">
        <v>1167</v>
      </c>
      <c r="D890" s="5" t="s">
        <v>1122</v>
      </c>
      <c r="E890" s="6">
        <v>303.67</v>
      </c>
      <c r="F890" s="6"/>
      <c r="G890" s="5" t="s">
        <v>31</v>
      </c>
      <c r="H890" s="5" t="s">
        <v>32</v>
      </c>
      <c r="I890" s="5" t="s">
        <v>175</v>
      </c>
      <c r="J890" s="5" t="s">
        <v>1168</v>
      </c>
      <c r="K890" s="5" t="s">
        <v>1168</v>
      </c>
      <c r="L890" s="6">
        <v>80472.55</v>
      </c>
      <c r="M890" s="6">
        <v>20811.864000000001</v>
      </c>
      <c r="N890" s="5">
        <v>2019.3</v>
      </c>
      <c r="O890" s="5" t="s">
        <v>556</v>
      </c>
      <c r="P890" s="5" t="s">
        <v>132</v>
      </c>
      <c r="Q890" s="5">
        <v>13810668661</v>
      </c>
      <c r="R890" s="5" t="s">
        <v>133</v>
      </c>
      <c r="S890" s="5" t="s">
        <v>134</v>
      </c>
      <c r="T890" s="5"/>
    </row>
    <row r="891" spans="1:20" ht="72">
      <c r="A891" s="8"/>
      <c r="B891" s="5" t="s">
        <v>1169</v>
      </c>
      <c r="C891" s="5" t="s">
        <v>1170</v>
      </c>
      <c r="D891" s="5" t="s">
        <v>1122</v>
      </c>
      <c r="E891" s="6">
        <v>120</v>
      </c>
      <c r="F891" s="6"/>
      <c r="G891" s="5" t="s">
        <v>31</v>
      </c>
      <c r="H891" s="5" t="s">
        <v>32</v>
      </c>
      <c r="I891" s="5" t="s">
        <v>175</v>
      </c>
      <c r="J891" s="5" t="s">
        <v>1171</v>
      </c>
      <c r="K891" s="5" t="s">
        <v>1171</v>
      </c>
      <c r="L891" s="6">
        <v>31200</v>
      </c>
      <c r="M891" s="6">
        <v>9360</v>
      </c>
      <c r="N891" s="5">
        <v>2019.4</v>
      </c>
      <c r="O891" s="5" t="s">
        <v>556</v>
      </c>
      <c r="P891" s="5" t="s">
        <v>132</v>
      </c>
      <c r="Q891" s="5">
        <v>13810668661</v>
      </c>
      <c r="R891" s="5" t="s">
        <v>133</v>
      </c>
      <c r="S891" s="5" t="s">
        <v>134</v>
      </c>
      <c r="T891" s="5"/>
    </row>
    <row r="892" spans="1:20" ht="72">
      <c r="A892" s="8"/>
      <c r="B892" s="5" t="s">
        <v>1169</v>
      </c>
      <c r="C892" s="5" t="s">
        <v>1172</v>
      </c>
      <c r="D892" s="5" t="s">
        <v>1122</v>
      </c>
      <c r="E892" s="6">
        <v>144</v>
      </c>
      <c r="F892" s="6"/>
      <c r="G892" s="5" t="s">
        <v>31</v>
      </c>
      <c r="H892" s="5" t="s">
        <v>32</v>
      </c>
      <c r="I892" s="5" t="s">
        <v>175</v>
      </c>
      <c r="J892" s="5" t="s">
        <v>1171</v>
      </c>
      <c r="K892" s="5" t="s">
        <v>1171</v>
      </c>
      <c r="L892" s="6">
        <v>37440</v>
      </c>
      <c r="M892" s="6">
        <v>11232</v>
      </c>
      <c r="N892" s="5">
        <v>2019.4</v>
      </c>
      <c r="O892" s="5" t="s">
        <v>556</v>
      </c>
      <c r="P892" s="5" t="s">
        <v>132</v>
      </c>
      <c r="Q892" s="5">
        <v>13810668661</v>
      </c>
      <c r="R892" s="5" t="s">
        <v>133</v>
      </c>
      <c r="S892" s="5" t="s">
        <v>134</v>
      </c>
      <c r="T892" s="5"/>
    </row>
    <row r="893" spans="1:20" ht="120">
      <c r="A893" s="8"/>
      <c r="B893" s="5" t="s">
        <v>1173</v>
      </c>
      <c r="C893" s="5" t="s">
        <v>1174</v>
      </c>
      <c r="D893" s="5" t="s">
        <v>154</v>
      </c>
      <c r="E893" s="6">
        <v>10</v>
      </c>
      <c r="F893" s="6"/>
      <c r="G893" s="5" t="s">
        <v>31</v>
      </c>
      <c r="H893" s="5" t="s">
        <v>32</v>
      </c>
      <c r="I893" s="5" t="s">
        <v>175</v>
      </c>
      <c r="J893" s="5" t="s">
        <v>1175</v>
      </c>
      <c r="K893" s="5" t="s">
        <v>1175</v>
      </c>
      <c r="L893" s="6">
        <v>97345.13</v>
      </c>
      <c r="M893" s="6">
        <v>30932.83</v>
      </c>
      <c r="N893" s="5">
        <v>2020.1</v>
      </c>
      <c r="O893" s="5" t="s">
        <v>556</v>
      </c>
      <c r="P893" s="5" t="s">
        <v>132</v>
      </c>
      <c r="Q893" s="5">
        <v>13810668661</v>
      </c>
      <c r="R893" s="5" t="s">
        <v>133</v>
      </c>
      <c r="S893" s="5" t="s">
        <v>134</v>
      </c>
      <c r="T893" s="5"/>
    </row>
    <row r="894" spans="1:20" ht="72">
      <c r="A894" s="8"/>
      <c r="B894" s="5" t="s">
        <v>1176</v>
      </c>
      <c r="C894" s="5"/>
      <c r="D894" s="5" t="s">
        <v>65</v>
      </c>
      <c r="E894" s="6">
        <v>11</v>
      </c>
      <c r="F894" s="6"/>
      <c r="G894" s="5" t="s">
        <v>31</v>
      </c>
      <c r="H894" s="5" t="s">
        <v>32</v>
      </c>
      <c r="I894" s="5" t="s">
        <v>175</v>
      </c>
      <c r="J894" s="5" t="s">
        <v>1177</v>
      </c>
      <c r="K894" s="5" t="s">
        <v>1177</v>
      </c>
      <c r="L894" s="6">
        <v>53900</v>
      </c>
      <c r="M894" s="6">
        <v>15699.028</v>
      </c>
      <c r="N894" s="5">
        <v>2019.11</v>
      </c>
      <c r="O894" s="5" t="s">
        <v>556</v>
      </c>
      <c r="P894" s="5" t="s">
        <v>132</v>
      </c>
      <c r="Q894" s="5">
        <v>13810668661</v>
      </c>
      <c r="R894" s="5" t="s">
        <v>133</v>
      </c>
      <c r="S894" s="5" t="s">
        <v>134</v>
      </c>
      <c r="T894" s="5"/>
    </row>
    <row r="895" spans="1:20" ht="72">
      <c r="A895" s="8"/>
      <c r="B895" s="5" t="s">
        <v>1173</v>
      </c>
      <c r="C895" s="5"/>
      <c r="D895" s="5" t="s">
        <v>65</v>
      </c>
      <c r="E895" s="6">
        <v>2</v>
      </c>
      <c r="F895" s="6"/>
      <c r="G895" s="5" t="s">
        <v>31</v>
      </c>
      <c r="H895" s="5" t="s">
        <v>32</v>
      </c>
      <c r="I895" s="5" t="s">
        <v>175</v>
      </c>
      <c r="J895" s="5" t="s">
        <v>1178</v>
      </c>
      <c r="K895" s="5" t="s">
        <v>1178</v>
      </c>
      <c r="L895" s="6">
        <v>27000</v>
      </c>
      <c r="M895" s="6">
        <v>7864.08</v>
      </c>
      <c r="N895" s="5">
        <v>2018.7</v>
      </c>
      <c r="O895" s="5" t="s">
        <v>556</v>
      </c>
      <c r="P895" s="5" t="s">
        <v>132</v>
      </c>
      <c r="Q895" s="5">
        <v>13810668661</v>
      </c>
      <c r="R895" s="5" t="s">
        <v>133</v>
      </c>
      <c r="S895" s="5" t="s">
        <v>134</v>
      </c>
      <c r="T895" s="5"/>
    </row>
    <row r="896" spans="1:20" ht="48">
      <c r="A896" s="8"/>
      <c r="B896" s="5" t="s">
        <v>1101</v>
      </c>
      <c r="C896" s="5" t="s">
        <v>1179</v>
      </c>
      <c r="D896" s="5" t="s">
        <v>1092</v>
      </c>
      <c r="E896" s="6">
        <v>2</v>
      </c>
      <c r="F896" s="6"/>
      <c r="G896" s="5" t="s">
        <v>31</v>
      </c>
      <c r="H896" s="5" t="s">
        <v>32</v>
      </c>
      <c r="I896" s="5" t="s">
        <v>1180</v>
      </c>
      <c r="J896" s="5" t="s">
        <v>1180</v>
      </c>
      <c r="K896" s="5" t="s">
        <v>1181</v>
      </c>
      <c r="L896" s="6">
        <v>45097.34</v>
      </c>
      <c r="M896" s="6"/>
      <c r="N896" s="5" t="s">
        <v>1182</v>
      </c>
      <c r="O896" s="5" t="s">
        <v>1183</v>
      </c>
      <c r="P896" s="5" t="s">
        <v>61</v>
      </c>
      <c r="Q896" s="5">
        <v>18631369848</v>
      </c>
      <c r="R896" s="5" t="s">
        <v>1184</v>
      </c>
      <c r="S896" s="5" t="s">
        <v>63</v>
      </c>
      <c r="T896" s="5"/>
    </row>
    <row r="897" spans="1:20" ht="36">
      <c r="A897" s="8"/>
      <c r="B897" s="5" t="s">
        <v>1173</v>
      </c>
      <c r="C897" s="5" t="s">
        <v>1185</v>
      </c>
      <c r="D897" s="5" t="s">
        <v>1092</v>
      </c>
      <c r="E897" s="6">
        <v>48</v>
      </c>
      <c r="F897" s="6"/>
      <c r="G897" s="5" t="s">
        <v>31</v>
      </c>
      <c r="H897" s="5" t="s">
        <v>32</v>
      </c>
      <c r="I897" s="5" t="s">
        <v>1180</v>
      </c>
      <c r="J897" s="5" t="s">
        <v>1180</v>
      </c>
      <c r="K897" s="5" t="s">
        <v>1186</v>
      </c>
      <c r="L897" s="6">
        <v>720000</v>
      </c>
      <c r="M897" s="6"/>
      <c r="N897" s="5" t="s">
        <v>1187</v>
      </c>
      <c r="O897" s="5" t="s">
        <v>1188</v>
      </c>
      <c r="P897" s="5" t="s">
        <v>61</v>
      </c>
      <c r="Q897" s="5">
        <v>18631369849</v>
      </c>
      <c r="R897" s="5" t="s">
        <v>1189</v>
      </c>
      <c r="S897" s="5" t="s">
        <v>63</v>
      </c>
      <c r="T897" s="5"/>
    </row>
    <row r="898" spans="1:20" ht="24">
      <c r="A898" s="8"/>
      <c r="B898" s="5" t="s">
        <v>1190</v>
      </c>
      <c r="C898" s="5" t="s">
        <v>1106</v>
      </c>
      <c r="D898" s="5" t="s">
        <v>65</v>
      </c>
      <c r="E898" s="6">
        <v>84</v>
      </c>
      <c r="F898" s="6"/>
      <c r="G898" s="5" t="s">
        <v>31</v>
      </c>
      <c r="H898" s="5" t="s">
        <v>32</v>
      </c>
      <c r="I898" s="5" t="s">
        <v>1180</v>
      </c>
      <c r="J898" s="5" t="s">
        <v>1180</v>
      </c>
      <c r="K898" s="5" t="s">
        <v>1191</v>
      </c>
      <c r="L898" s="6">
        <v>1587600</v>
      </c>
      <c r="M898" s="6">
        <v>1333584</v>
      </c>
      <c r="N898" s="5" t="s">
        <v>1192</v>
      </c>
      <c r="O898" s="5" t="s">
        <v>1193</v>
      </c>
      <c r="P898" s="5" t="s">
        <v>61</v>
      </c>
      <c r="Q898" s="5">
        <v>18631369850</v>
      </c>
      <c r="R898" s="5" t="s">
        <v>62</v>
      </c>
      <c r="S898" s="5" t="s">
        <v>63</v>
      </c>
      <c r="T898" s="5"/>
    </row>
    <row r="899" spans="1:20" ht="24">
      <c r="A899" s="8"/>
      <c r="B899" s="5" t="s">
        <v>1194</v>
      </c>
      <c r="C899" s="5" t="s">
        <v>1106</v>
      </c>
      <c r="D899" s="5" t="s">
        <v>65</v>
      </c>
      <c r="E899" s="6">
        <v>12</v>
      </c>
      <c r="F899" s="6"/>
      <c r="G899" s="5" t="s">
        <v>31</v>
      </c>
      <c r="H899" s="5" t="s">
        <v>32</v>
      </c>
      <c r="I899" s="5" t="s">
        <v>1180</v>
      </c>
      <c r="J899" s="5" t="s">
        <v>1180</v>
      </c>
      <c r="K899" s="5" t="s">
        <v>1191</v>
      </c>
      <c r="L899" s="6">
        <v>345600</v>
      </c>
      <c r="M899" s="6">
        <v>290304</v>
      </c>
      <c r="N899" s="5" t="s">
        <v>1192</v>
      </c>
      <c r="O899" s="5" t="s">
        <v>1193</v>
      </c>
      <c r="P899" s="5" t="s">
        <v>61</v>
      </c>
      <c r="Q899" s="5">
        <v>18631369851</v>
      </c>
      <c r="R899" s="5" t="s">
        <v>62</v>
      </c>
      <c r="S899" s="5" t="s">
        <v>63</v>
      </c>
      <c r="T899" s="5"/>
    </row>
    <row r="900" spans="1:20" ht="24">
      <c r="A900" s="8"/>
      <c r="B900" s="5" t="s">
        <v>1195</v>
      </c>
      <c r="C900" s="5" t="s">
        <v>1196</v>
      </c>
      <c r="D900" s="5" t="s">
        <v>65</v>
      </c>
      <c r="E900" s="6">
        <v>1</v>
      </c>
      <c r="F900" s="6"/>
      <c r="G900" s="5" t="s">
        <v>31</v>
      </c>
      <c r="H900" s="5" t="s">
        <v>32</v>
      </c>
      <c r="I900" s="5" t="s">
        <v>1180</v>
      </c>
      <c r="J900" s="5" t="s">
        <v>1180</v>
      </c>
      <c r="K900" s="5" t="s">
        <v>1191</v>
      </c>
      <c r="L900" s="6">
        <v>14400</v>
      </c>
      <c r="M900" s="6">
        <v>12096</v>
      </c>
      <c r="N900" s="5" t="s">
        <v>1192</v>
      </c>
      <c r="O900" s="5" t="s">
        <v>1193</v>
      </c>
      <c r="P900" s="5" t="s">
        <v>61</v>
      </c>
      <c r="Q900" s="5">
        <v>18631369852</v>
      </c>
      <c r="R900" s="5" t="s">
        <v>62</v>
      </c>
      <c r="S900" s="5" t="s">
        <v>63</v>
      </c>
      <c r="T900" s="5"/>
    </row>
    <row r="901" spans="1:20" ht="24">
      <c r="A901" s="8"/>
      <c r="B901" s="5" t="s">
        <v>1115</v>
      </c>
      <c r="C901" s="5" t="s">
        <v>1197</v>
      </c>
      <c r="D901" s="5" t="s">
        <v>65</v>
      </c>
      <c r="E901" s="6">
        <v>24</v>
      </c>
      <c r="F901" s="6"/>
      <c r="G901" s="5" t="s">
        <v>31</v>
      </c>
      <c r="H901" s="5" t="s">
        <v>32</v>
      </c>
      <c r="I901" s="5" t="s">
        <v>1180</v>
      </c>
      <c r="J901" s="5" t="s">
        <v>1180</v>
      </c>
      <c r="K901" s="5" t="s">
        <v>1191</v>
      </c>
      <c r="L901" s="6">
        <v>345600</v>
      </c>
      <c r="M901" s="6">
        <v>290304</v>
      </c>
      <c r="N901" s="5" t="s">
        <v>1192</v>
      </c>
      <c r="O901" s="5" t="s">
        <v>1193</v>
      </c>
      <c r="P901" s="5" t="s">
        <v>61</v>
      </c>
      <c r="Q901" s="5">
        <v>18631369853</v>
      </c>
      <c r="R901" s="5" t="s">
        <v>62</v>
      </c>
      <c r="S901" s="5" t="s">
        <v>63</v>
      </c>
      <c r="T901" s="5"/>
    </row>
    <row r="902" spans="1:20" ht="24">
      <c r="A902" s="8"/>
      <c r="B902" s="5" t="s">
        <v>1198</v>
      </c>
      <c r="C902" s="5" t="s">
        <v>1106</v>
      </c>
      <c r="D902" s="5" t="s">
        <v>65</v>
      </c>
      <c r="E902" s="6">
        <v>1</v>
      </c>
      <c r="F902" s="6"/>
      <c r="G902" s="5" t="s">
        <v>31</v>
      </c>
      <c r="H902" s="5" t="s">
        <v>32</v>
      </c>
      <c r="I902" s="5" t="s">
        <v>1180</v>
      </c>
      <c r="J902" s="5" t="s">
        <v>1180</v>
      </c>
      <c r="K902" s="5" t="s">
        <v>1191</v>
      </c>
      <c r="L902" s="6">
        <v>27000</v>
      </c>
      <c r="M902" s="6">
        <v>22680</v>
      </c>
      <c r="N902" s="5" t="s">
        <v>1192</v>
      </c>
      <c r="O902" s="5" t="s">
        <v>1193</v>
      </c>
      <c r="P902" s="5" t="s">
        <v>61</v>
      </c>
      <c r="Q902" s="5">
        <v>18631369854</v>
      </c>
      <c r="R902" s="5" t="s">
        <v>62</v>
      </c>
      <c r="S902" s="5" t="s">
        <v>63</v>
      </c>
      <c r="T902" s="5"/>
    </row>
    <row r="903" spans="1:20" ht="24">
      <c r="A903" s="8"/>
      <c r="B903" s="5" t="s">
        <v>1199</v>
      </c>
      <c r="C903" s="5" t="s">
        <v>1200</v>
      </c>
      <c r="D903" s="5" t="s">
        <v>1122</v>
      </c>
      <c r="E903" s="6">
        <v>356.12</v>
      </c>
      <c r="F903" s="6"/>
      <c r="G903" s="5" t="s">
        <v>31</v>
      </c>
      <c r="H903" s="5" t="s">
        <v>32</v>
      </c>
      <c r="I903" s="5" t="s">
        <v>1180</v>
      </c>
      <c r="J903" s="5" t="s">
        <v>1180</v>
      </c>
      <c r="K903" s="5" t="s">
        <v>1191</v>
      </c>
      <c r="L903" s="6">
        <v>214302.300884956</v>
      </c>
      <c r="M903" s="6">
        <v>180013.932743363</v>
      </c>
      <c r="N903" s="5" t="s">
        <v>1192</v>
      </c>
      <c r="O903" s="5" t="s">
        <v>1193</v>
      </c>
      <c r="P903" s="5" t="s">
        <v>61</v>
      </c>
      <c r="Q903" s="5">
        <v>18631369855</v>
      </c>
      <c r="R903" s="5" t="s">
        <v>62</v>
      </c>
      <c r="S903" s="5" t="s">
        <v>63</v>
      </c>
      <c r="T903" s="5"/>
    </row>
    <row r="904" spans="1:20" ht="24">
      <c r="A904" s="8"/>
      <c r="B904" s="5" t="s">
        <v>1201</v>
      </c>
      <c r="C904" s="5" t="s">
        <v>55</v>
      </c>
      <c r="D904" s="5" t="s">
        <v>65</v>
      </c>
      <c r="E904" s="6">
        <v>2</v>
      </c>
      <c r="F904" s="6"/>
      <c r="G904" s="5" t="s">
        <v>31</v>
      </c>
      <c r="H904" s="5" t="s">
        <v>32</v>
      </c>
      <c r="I904" s="5" t="s">
        <v>1180</v>
      </c>
      <c r="J904" s="5" t="s">
        <v>1180</v>
      </c>
      <c r="K904" s="5" t="s">
        <v>1191</v>
      </c>
      <c r="L904" s="6">
        <v>9000</v>
      </c>
      <c r="M904" s="6">
        <v>7560</v>
      </c>
      <c r="N904" s="5" t="s">
        <v>1192</v>
      </c>
      <c r="O904" s="5" t="s">
        <v>1193</v>
      </c>
      <c r="P904" s="5" t="s">
        <v>61</v>
      </c>
      <c r="Q904" s="5">
        <v>18631369856</v>
      </c>
      <c r="R904" s="5" t="s">
        <v>62</v>
      </c>
      <c r="S904" s="5" t="s">
        <v>63</v>
      </c>
      <c r="T904" s="5"/>
    </row>
    <row r="905" spans="1:20" ht="24">
      <c r="A905" s="8"/>
      <c r="B905" s="5" t="s">
        <v>1202</v>
      </c>
      <c r="C905" s="5" t="s">
        <v>1203</v>
      </c>
      <c r="D905" s="5" t="s">
        <v>161</v>
      </c>
      <c r="E905" s="6">
        <v>344</v>
      </c>
      <c r="F905" s="6"/>
      <c r="G905" s="5" t="s">
        <v>31</v>
      </c>
      <c r="H905" s="5" t="s">
        <v>32</v>
      </c>
      <c r="I905" s="5" t="s">
        <v>1180</v>
      </c>
      <c r="J905" s="5" t="s">
        <v>1180</v>
      </c>
      <c r="K905" s="5" t="s">
        <v>1191</v>
      </c>
      <c r="L905" s="6">
        <v>41269.953982300904</v>
      </c>
      <c r="M905" s="6">
        <v>0</v>
      </c>
      <c r="N905" s="5" t="s">
        <v>1192</v>
      </c>
      <c r="O905" s="5" t="s">
        <v>1193</v>
      </c>
      <c r="P905" s="5" t="s">
        <v>61</v>
      </c>
      <c r="Q905" s="5">
        <v>18631369857</v>
      </c>
      <c r="R905" s="5" t="s">
        <v>62</v>
      </c>
      <c r="S905" s="5" t="s">
        <v>63</v>
      </c>
      <c r="T905" s="5"/>
    </row>
    <row r="906" spans="1:20" ht="24">
      <c r="A906" s="8"/>
      <c r="B906" s="5" t="s">
        <v>1204</v>
      </c>
      <c r="C906" s="5" t="s">
        <v>1203</v>
      </c>
      <c r="D906" s="5" t="s">
        <v>161</v>
      </c>
      <c r="E906" s="6">
        <v>144</v>
      </c>
      <c r="F906" s="6"/>
      <c r="G906" s="5" t="s">
        <v>31</v>
      </c>
      <c r="H906" s="5" t="s">
        <v>32</v>
      </c>
      <c r="I906" s="5" t="s">
        <v>1180</v>
      </c>
      <c r="J906" s="5" t="s">
        <v>1180</v>
      </c>
      <c r="K906" s="5" t="s">
        <v>1191</v>
      </c>
      <c r="L906" s="6">
        <v>17272.863716814201</v>
      </c>
      <c r="M906" s="6">
        <v>0</v>
      </c>
      <c r="N906" s="5" t="s">
        <v>1192</v>
      </c>
      <c r="O906" s="5" t="s">
        <v>1193</v>
      </c>
      <c r="P906" s="5" t="s">
        <v>61</v>
      </c>
      <c r="Q906" s="5">
        <v>18631369858</v>
      </c>
      <c r="R906" s="5" t="s">
        <v>62</v>
      </c>
      <c r="S906" s="5" t="s">
        <v>63</v>
      </c>
      <c r="T906" s="5"/>
    </row>
    <row r="907" spans="1:20" ht="24">
      <c r="A907" s="8"/>
      <c r="B907" s="5" t="s">
        <v>1205</v>
      </c>
      <c r="C907" s="5" t="s">
        <v>1206</v>
      </c>
      <c r="D907" s="5" t="s">
        <v>65</v>
      </c>
      <c r="E907" s="6">
        <v>4</v>
      </c>
      <c r="F907" s="6"/>
      <c r="G907" s="5" t="s">
        <v>31</v>
      </c>
      <c r="H907" s="5" t="s">
        <v>32</v>
      </c>
      <c r="I907" s="5" t="s">
        <v>1180</v>
      </c>
      <c r="J907" s="5" t="s">
        <v>1180</v>
      </c>
      <c r="K907" s="5" t="s">
        <v>1191</v>
      </c>
      <c r="L907" s="6">
        <v>18000</v>
      </c>
      <c r="M907" s="6">
        <v>15120</v>
      </c>
      <c r="N907" s="5" t="s">
        <v>1192</v>
      </c>
      <c r="O907" s="5" t="s">
        <v>1193</v>
      </c>
      <c r="P907" s="5" t="s">
        <v>61</v>
      </c>
      <c r="Q907" s="5">
        <v>18631369859</v>
      </c>
      <c r="R907" s="5" t="s">
        <v>62</v>
      </c>
      <c r="S907" s="5" t="s">
        <v>63</v>
      </c>
      <c r="T907" s="5"/>
    </row>
    <row r="908" spans="1:20" ht="24">
      <c r="A908" s="8"/>
      <c r="B908" s="5" t="s">
        <v>1207</v>
      </c>
      <c r="C908" s="5" t="s">
        <v>1208</v>
      </c>
      <c r="D908" s="5" t="s">
        <v>1092</v>
      </c>
      <c r="E908" s="6">
        <v>10</v>
      </c>
      <c r="F908" s="6"/>
      <c r="G908" s="5" t="s">
        <v>31</v>
      </c>
      <c r="H908" s="5" t="s">
        <v>32</v>
      </c>
      <c r="I908" s="5" t="s">
        <v>1180</v>
      </c>
      <c r="J908" s="5" t="s">
        <v>1180</v>
      </c>
      <c r="K908" s="5" t="s">
        <v>1209</v>
      </c>
      <c r="L908" s="6">
        <v>72566.37</v>
      </c>
      <c r="M908" s="6">
        <v>60955.750800000002</v>
      </c>
      <c r="N908" s="5" t="s">
        <v>1192</v>
      </c>
      <c r="O908" s="5" t="s">
        <v>1193</v>
      </c>
      <c r="P908" s="5" t="s">
        <v>61</v>
      </c>
      <c r="Q908" s="5">
        <v>18631369860</v>
      </c>
      <c r="R908" s="5" t="s">
        <v>62</v>
      </c>
      <c r="S908" s="5" t="s">
        <v>63</v>
      </c>
      <c r="T908" s="5"/>
    </row>
    <row r="909" spans="1:20" ht="24">
      <c r="A909" s="8"/>
      <c r="B909" s="5" t="s">
        <v>1190</v>
      </c>
      <c r="C909" s="5" t="s">
        <v>1106</v>
      </c>
      <c r="D909" s="5" t="s">
        <v>65</v>
      </c>
      <c r="E909" s="6">
        <v>6</v>
      </c>
      <c r="F909" s="6"/>
      <c r="G909" s="5" t="s">
        <v>31</v>
      </c>
      <c r="H909" s="5" t="s">
        <v>32</v>
      </c>
      <c r="I909" s="5" t="s">
        <v>1180</v>
      </c>
      <c r="J909" s="5" t="s">
        <v>1180</v>
      </c>
      <c r="K909" s="5" t="s">
        <v>1191</v>
      </c>
      <c r="L909" s="6">
        <v>128142</v>
      </c>
      <c r="M909" s="6">
        <v>128142</v>
      </c>
      <c r="N909" s="5" t="s">
        <v>1210</v>
      </c>
      <c r="O909" s="5" t="s">
        <v>1193</v>
      </c>
      <c r="P909" s="5" t="s">
        <v>61</v>
      </c>
      <c r="Q909" s="5">
        <v>18631369861</v>
      </c>
      <c r="R909" s="5" t="s">
        <v>62</v>
      </c>
      <c r="S909" s="5" t="s">
        <v>63</v>
      </c>
      <c r="T909" s="5"/>
    </row>
    <row r="910" spans="1:20" ht="24">
      <c r="A910" s="8"/>
      <c r="B910" s="5" t="s">
        <v>1211</v>
      </c>
      <c r="C910" s="5" t="s">
        <v>1212</v>
      </c>
      <c r="D910" s="5" t="s">
        <v>65</v>
      </c>
      <c r="E910" s="6">
        <v>6</v>
      </c>
      <c r="F910" s="6"/>
      <c r="G910" s="5" t="s">
        <v>31</v>
      </c>
      <c r="H910" s="5" t="s">
        <v>32</v>
      </c>
      <c r="I910" s="5" t="s">
        <v>1180</v>
      </c>
      <c r="J910" s="5" t="s">
        <v>1180</v>
      </c>
      <c r="K910" s="5" t="s">
        <v>1191</v>
      </c>
      <c r="L910" s="6">
        <v>4200</v>
      </c>
      <c r="M910" s="6">
        <v>4200</v>
      </c>
      <c r="N910" s="5" t="s">
        <v>1210</v>
      </c>
      <c r="O910" s="5" t="s">
        <v>1193</v>
      </c>
      <c r="P910" s="5" t="s">
        <v>61</v>
      </c>
      <c r="Q910" s="5">
        <v>18631369862</v>
      </c>
      <c r="R910" s="5" t="s">
        <v>62</v>
      </c>
      <c r="S910" s="5" t="s">
        <v>63</v>
      </c>
      <c r="T910" s="5"/>
    </row>
    <row r="911" spans="1:20" ht="24">
      <c r="A911" s="8"/>
      <c r="B911" s="5" t="s">
        <v>1213</v>
      </c>
      <c r="C911" s="5" t="s">
        <v>1106</v>
      </c>
      <c r="D911" s="5" t="s">
        <v>65</v>
      </c>
      <c r="E911" s="6">
        <v>1</v>
      </c>
      <c r="F911" s="6"/>
      <c r="G911" s="5" t="s">
        <v>31</v>
      </c>
      <c r="H911" s="5" t="s">
        <v>32</v>
      </c>
      <c r="I911" s="5" t="s">
        <v>1180</v>
      </c>
      <c r="J911" s="5" t="s">
        <v>1180</v>
      </c>
      <c r="K911" s="5" t="s">
        <v>1191</v>
      </c>
      <c r="L911" s="6">
        <v>31000</v>
      </c>
      <c r="M911" s="6">
        <v>31000</v>
      </c>
      <c r="N911" s="5" t="s">
        <v>1210</v>
      </c>
      <c r="O911" s="5" t="s">
        <v>1193</v>
      </c>
      <c r="P911" s="5" t="s">
        <v>61</v>
      </c>
      <c r="Q911" s="5">
        <v>18631369863</v>
      </c>
      <c r="R911" s="5" t="s">
        <v>62</v>
      </c>
      <c r="S911" s="5" t="s">
        <v>63</v>
      </c>
      <c r="T911" s="5"/>
    </row>
    <row r="912" spans="1:20" ht="24">
      <c r="A912" s="8"/>
      <c r="B912" s="5" t="s">
        <v>1089</v>
      </c>
      <c r="C912" s="5" t="s">
        <v>1174</v>
      </c>
      <c r="D912" s="5" t="s">
        <v>154</v>
      </c>
      <c r="E912" s="6">
        <v>4</v>
      </c>
      <c r="F912" s="6" t="s">
        <v>55</v>
      </c>
      <c r="G912" s="5" t="s">
        <v>31</v>
      </c>
      <c r="H912" s="5" t="s">
        <v>32</v>
      </c>
      <c r="I912" s="5" t="s">
        <v>55</v>
      </c>
      <c r="J912" s="5" t="s">
        <v>55</v>
      </c>
      <c r="K912" s="5" t="s">
        <v>1214</v>
      </c>
      <c r="L912" s="6">
        <v>53097.35</v>
      </c>
      <c r="M912" s="6">
        <v>13274.33</v>
      </c>
      <c r="N912" s="5">
        <v>2020.8</v>
      </c>
      <c r="O912" s="5" t="s">
        <v>230</v>
      </c>
      <c r="P912" s="5" t="s">
        <v>51</v>
      </c>
      <c r="Q912" s="5">
        <v>18611227933</v>
      </c>
      <c r="R912" s="5" t="s">
        <v>52</v>
      </c>
      <c r="S912" s="5" t="s">
        <v>53</v>
      </c>
      <c r="T912" s="5"/>
    </row>
    <row r="913" spans="1:20" ht="24">
      <c r="A913" s="8"/>
      <c r="B913" s="5" t="s">
        <v>1215</v>
      </c>
      <c r="C913" s="5" t="s">
        <v>1106</v>
      </c>
      <c r="D913" s="5" t="s">
        <v>65</v>
      </c>
      <c r="E913" s="6">
        <v>25</v>
      </c>
      <c r="F913" s="6"/>
      <c r="G913" s="5" t="s">
        <v>31</v>
      </c>
      <c r="H913" s="5" t="s">
        <v>32</v>
      </c>
      <c r="I913" s="5" t="s">
        <v>55</v>
      </c>
      <c r="J913" s="5" t="s">
        <v>55</v>
      </c>
      <c r="K913" s="5" t="s">
        <v>1216</v>
      </c>
      <c r="L913" s="6">
        <v>550000</v>
      </c>
      <c r="M913" s="6">
        <v>550000</v>
      </c>
      <c r="N913" s="13">
        <v>43678</v>
      </c>
      <c r="O913" s="5" t="s">
        <v>1217</v>
      </c>
      <c r="P913" s="5" t="s">
        <v>1218</v>
      </c>
      <c r="Q913" s="5">
        <v>18610281186</v>
      </c>
      <c r="R913" s="5" t="s">
        <v>1217</v>
      </c>
      <c r="S913" s="5" t="s">
        <v>183</v>
      </c>
      <c r="T913" s="5"/>
    </row>
    <row r="914" spans="1:20" ht="24">
      <c r="A914" s="8"/>
      <c r="B914" s="5" t="s">
        <v>1219</v>
      </c>
      <c r="C914" s="5" t="s">
        <v>1106</v>
      </c>
      <c r="D914" s="5" t="s">
        <v>65</v>
      </c>
      <c r="E914" s="6">
        <v>2</v>
      </c>
      <c r="F914" s="6"/>
      <c r="G914" s="5" t="s">
        <v>31</v>
      </c>
      <c r="H914" s="5" t="s">
        <v>32</v>
      </c>
      <c r="I914" s="5" t="s">
        <v>55</v>
      </c>
      <c r="J914" s="5" t="s">
        <v>55</v>
      </c>
      <c r="K914" s="5" t="s">
        <v>1216</v>
      </c>
      <c r="L914" s="6">
        <v>69000</v>
      </c>
      <c r="M914" s="6">
        <v>69000</v>
      </c>
      <c r="N914" s="13">
        <v>43678</v>
      </c>
      <c r="O914" s="5" t="s">
        <v>1217</v>
      </c>
      <c r="P914" s="5" t="s">
        <v>1218</v>
      </c>
      <c r="Q914" s="5">
        <v>18610281186</v>
      </c>
      <c r="R914" s="5" t="s">
        <v>1217</v>
      </c>
      <c r="S914" s="5" t="s">
        <v>183</v>
      </c>
      <c r="T914" s="5"/>
    </row>
    <row r="915" spans="1:20" ht="24">
      <c r="A915" s="8"/>
      <c r="B915" s="5" t="s">
        <v>1220</v>
      </c>
      <c r="C915" s="5" t="s">
        <v>1106</v>
      </c>
      <c r="D915" s="5" t="s">
        <v>65</v>
      </c>
      <c r="E915" s="6">
        <v>1</v>
      </c>
      <c r="F915" s="6"/>
      <c r="G915" s="5" t="s">
        <v>31</v>
      </c>
      <c r="H915" s="5" t="s">
        <v>32</v>
      </c>
      <c r="I915" s="5" t="s">
        <v>55</v>
      </c>
      <c r="J915" s="5" t="s">
        <v>55</v>
      </c>
      <c r="K915" s="5" t="s">
        <v>1216</v>
      </c>
      <c r="L915" s="6">
        <v>34500</v>
      </c>
      <c r="M915" s="6">
        <v>34500</v>
      </c>
      <c r="N915" s="13">
        <v>43678</v>
      </c>
      <c r="O915" s="5" t="s">
        <v>1217</v>
      </c>
      <c r="P915" s="5" t="s">
        <v>1218</v>
      </c>
      <c r="Q915" s="5">
        <v>18610281186</v>
      </c>
      <c r="R915" s="5" t="s">
        <v>1217</v>
      </c>
      <c r="S915" s="5" t="s">
        <v>183</v>
      </c>
      <c r="T915" s="5"/>
    </row>
    <row r="916" spans="1:20" ht="24">
      <c r="A916" s="8"/>
      <c r="B916" s="5" t="s">
        <v>1221</v>
      </c>
      <c r="C916" s="5" t="s">
        <v>1106</v>
      </c>
      <c r="D916" s="5" t="s">
        <v>65</v>
      </c>
      <c r="E916" s="6">
        <v>1</v>
      </c>
      <c r="F916" s="6"/>
      <c r="G916" s="5" t="s">
        <v>31</v>
      </c>
      <c r="H916" s="5" t="s">
        <v>32</v>
      </c>
      <c r="I916" s="5" t="s">
        <v>55</v>
      </c>
      <c r="J916" s="5" t="s">
        <v>55</v>
      </c>
      <c r="K916" s="5" t="s">
        <v>1216</v>
      </c>
      <c r="L916" s="6">
        <v>34500</v>
      </c>
      <c r="M916" s="6">
        <v>34500</v>
      </c>
      <c r="N916" s="13">
        <v>43678</v>
      </c>
      <c r="O916" s="5" t="s">
        <v>1217</v>
      </c>
      <c r="P916" s="5" t="s">
        <v>1218</v>
      </c>
      <c r="Q916" s="5">
        <v>18610281186</v>
      </c>
      <c r="R916" s="5" t="s">
        <v>1217</v>
      </c>
      <c r="S916" s="5" t="s">
        <v>183</v>
      </c>
      <c r="T916" s="5"/>
    </row>
    <row r="917" spans="1:20" ht="24">
      <c r="A917" s="8"/>
      <c r="B917" s="5" t="s">
        <v>1222</v>
      </c>
      <c r="C917" s="5" t="s">
        <v>1106</v>
      </c>
      <c r="D917" s="5" t="s">
        <v>65</v>
      </c>
      <c r="E917" s="6">
        <v>2</v>
      </c>
      <c r="F917" s="6"/>
      <c r="G917" s="5" t="s">
        <v>31</v>
      </c>
      <c r="H917" s="5" t="s">
        <v>32</v>
      </c>
      <c r="I917" s="5" t="s">
        <v>55</v>
      </c>
      <c r="J917" s="5" t="s">
        <v>55</v>
      </c>
      <c r="K917" s="5" t="s">
        <v>1216</v>
      </c>
      <c r="L917" s="6">
        <v>64000</v>
      </c>
      <c r="M917" s="6">
        <v>64000</v>
      </c>
      <c r="N917" s="13">
        <v>43678</v>
      </c>
      <c r="O917" s="5" t="s">
        <v>1217</v>
      </c>
      <c r="P917" s="5" t="s">
        <v>1218</v>
      </c>
      <c r="Q917" s="5">
        <v>18610281186</v>
      </c>
      <c r="R917" s="5" t="s">
        <v>1217</v>
      </c>
      <c r="S917" s="5" t="s">
        <v>183</v>
      </c>
      <c r="T917" s="5"/>
    </row>
    <row r="918" spans="1:20" ht="24">
      <c r="A918" s="8"/>
      <c r="B918" s="5" t="s">
        <v>1127</v>
      </c>
      <c r="C918" s="5" t="s">
        <v>1223</v>
      </c>
      <c r="D918" s="5" t="s">
        <v>65</v>
      </c>
      <c r="E918" s="6">
        <v>12</v>
      </c>
      <c r="F918" s="6"/>
      <c r="G918" s="5" t="s">
        <v>31</v>
      </c>
      <c r="H918" s="5" t="s">
        <v>32</v>
      </c>
      <c r="I918" s="5" t="s">
        <v>55</v>
      </c>
      <c r="J918" s="5" t="s">
        <v>55</v>
      </c>
      <c r="K918" s="5" t="s">
        <v>1216</v>
      </c>
      <c r="L918" s="6">
        <v>192000</v>
      </c>
      <c r="M918" s="6">
        <v>192000</v>
      </c>
      <c r="N918" s="13">
        <v>43678</v>
      </c>
      <c r="O918" s="5" t="s">
        <v>1217</v>
      </c>
      <c r="P918" s="5" t="s">
        <v>1218</v>
      </c>
      <c r="Q918" s="5">
        <v>18610281186</v>
      </c>
      <c r="R918" s="5" t="s">
        <v>1217</v>
      </c>
      <c r="S918" s="5" t="s">
        <v>183</v>
      </c>
      <c r="T918" s="5"/>
    </row>
    <row r="919" spans="1:20" ht="24">
      <c r="A919" s="8"/>
      <c r="B919" s="5" t="s">
        <v>1135</v>
      </c>
      <c r="C919" s="5" t="s">
        <v>1224</v>
      </c>
      <c r="D919" s="5" t="s">
        <v>65</v>
      </c>
      <c r="E919" s="6">
        <v>3</v>
      </c>
      <c r="F919" s="6"/>
      <c r="G919" s="5" t="s">
        <v>31</v>
      </c>
      <c r="H919" s="5" t="s">
        <v>32</v>
      </c>
      <c r="I919" s="5" t="s">
        <v>55</v>
      </c>
      <c r="J919" s="5" t="s">
        <v>55</v>
      </c>
      <c r="K919" s="5" t="s">
        <v>1216</v>
      </c>
      <c r="L919" s="6">
        <v>36000</v>
      </c>
      <c r="M919" s="6">
        <v>36000</v>
      </c>
      <c r="N919" s="13">
        <v>43678</v>
      </c>
      <c r="O919" s="5" t="s">
        <v>1217</v>
      </c>
      <c r="P919" s="5" t="s">
        <v>1218</v>
      </c>
      <c r="Q919" s="5">
        <v>18610281186</v>
      </c>
      <c r="R919" s="5" t="s">
        <v>1217</v>
      </c>
      <c r="S919" s="5" t="s">
        <v>183</v>
      </c>
      <c r="T919" s="5"/>
    </row>
    <row r="920" spans="1:20" ht="24">
      <c r="A920" s="8"/>
      <c r="B920" s="5" t="s">
        <v>1118</v>
      </c>
      <c r="C920" s="5" t="s">
        <v>1225</v>
      </c>
      <c r="D920" s="5" t="s">
        <v>65</v>
      </c>
      <c r="E920" s="6">
        <v>1</v>
      </c>
      <c r="F920" s="6"/>
      <c r="G920" s="5" t="s">
        <v>31</v>
      </c>
      <c r="H920" s="5" t="s">
        <v>32</v>
      </c>
      <c r="I920" s="5" t="s">
        <v>55</v>
      </c>
      <c r="J920" s="5" t="s">
        <v>55</v>
      </c>
      <c r="K920" s="5" t="s">
        <v>1216</v>
      </c>
      <c r="L920" s="6">
        <v>5800</v>
      </c>
      <c r="M920" s="6">
        <v>5800</v>
      </c>
      <c r="N920" s="13">
        <v>43678</v>
      </c>
      <c r="O920" s="5" t="s">
        <v>1217</v>
      </c>
      <c r="P920" s="5" t="s">
        <v>1218</v>
      </c>
      <c r="Q920" s="5">
        <v>18610281186</v>
      </c>
      <c r="R920" s="5" t="s">
        <v>1217</v>
      </c>
      <c r="S920" s="5" t="s">
        <v>183</v>
      </c>
      <c r="T920" s="5"/>
    </row>
    <row r="921" spans="1:20" ht="36">
      <c r="A921" s="8"/>
      <c r="B921" s="5" t="s">
        <v>1226</v>
      </c>
      <c r="C921" s="5" t="s">
        <v>1227</v>
      </c>
      <c r="D921" s="5" t="s">
        <v>1122</v>
      </c>
      <c r="E921" s="6">
        <v>42</v>
      </c>
      <c r="F921" s="6"/>
      <c r="G921" s="5" t="s">
        <v>31</v>
      </c>
      <c r="H921" s="5" t="s">
        <v>32</v>
      </c>
      <c r="I921" s="5" t="s">
        <v>55</v>
      </c>
      <c r="J921" s="5" t="s">
        <v>55</v>
      </c>
      <c r="K921" s="5" t="s">
        <v>1216</v>
      </c>
      <c r="L921" s="6">
        <v>28498.799999999999</v>
      </c>
      <c r="M921" s="6">
        <v>28498.799999999999</v>
      </c>
      <c r="N921" s="13">
        <v>43678</v>
      </c>
      <c r="O921" s="5" t="s">
        <v>1217</v>
      </c>
      <c r="P921" s="5" t="s">
        <v>1218</v>
      </c>
      <c r="Q921" s="5">
        <v>18610281186</v>
      </c>
      <c r="R921" s="5" t="s">
        <v>1217</v>
      </c>
      <c r="S921" s="5" t="s">
        <v>183</v>
      </c>
      <c r="T921" s="5"/>
    </row>
    <row r="922" spans="1:20" ht="24">
      <c r="A922" s="8"/>
      <c r="B922" s="5" t="s">
        <v>1202</v>
      </c>
      <c r="C922" s="5" t="s">
        <v>1228</v>
      </c>
      <c r="D922" s="5" t="s">
        <v>161</v>
      </c>
      <c r="E922" s="6">
        <v>188</v>
      </c>
      <c r="F922" s="6"/>
      <c r="G922" s="5" t="s">
        <v>31</v>
      </c>
      <c r="H922" s="5" t="s">
        <v>32</v>
      </c>
      <c r="I922" s="5" t="s">
        <v>55</v>
      </c>
      <c r="J922" s="5" t="s">
        <v>55</v>
      </c>
      <c r="K922" s="5" t="s">
        <v>1216</v>
      </c>
      <c r="L922" s="6">
        <v>31020</v>
      </c>
      <c r="M922" s="6">
        <v>31020</v>
      </c>
      <c r="N922" s="13">
        <v>43678</v>
      </c>
      <c r="O922" s="5" t="s">
        <v>1217</v>
      </c>
      <c r="P922" s="5" t="s">
        <v>1218</v>
      </c>
      <c r="Q922" s="5">
        <v>18610281186</v>
      </c>
      <c r="R922" s="5" t="s">
        <v>1217</v>
      </c>
      <c r="S922" s="5" t="s">
        <v>183</v>
      </c>
      <c r="T922" s="5"/>
    </row>
    <row r="923" spans="1:20" ht="24">
      <c r="A923" s="8"/>
      <c r="B923" s="5" t="s">
        <v>1229</v>
      </c>
      <c r="C923" s="5" t="s">
        <v>1230</v>
      </c>
      <c r="D923" s="5" t="s">
        <v>65</v>
      </c>
      <c r="E923" s="6">
        <v>60</v>
      </c>
      <c r="F923" s="6"/>
      <c r="G923" s="5" t="s">
        <v>31</v>
      </c>
      <c r="H923" s="5" t="s">
        <v>32</v>
      </c>
      <c r="I923" s="5" t="s">
        <v>55</v>
      </c>
      <c r="J923" s="5" t="s">
        <v>55</v>
      </c>
      <c r="K923" s="5" t="s">
        <v>1216</v>
      </c>
      <c r="L923" s="6">
        <v>9000</v>
      </c>
      <c r="M923" s="6">
        <v>9000</v>
      </c>
      <c r="N923" s="13">
        <v>43678</v>
      </c>
      <c r="O923" s="5" t="s">
        <v>1217</v>
      </c>
      <c r="P923" s="5" t="s">
        <v>1218</v>
      </c>
      <c r="Q923" s="5">
        <v>18610281186</v>
      </c>
      <c r="R923" s="5" t="s">
        <v>1217</v>
      </c>
      <c r="S923" s="5" t="s">
        <v>183</v>
      </c>
      <c r="T923" s="5"/>
    </row>
    <row r="924" spans="1:20" ht="24">
      <c r="A924" s="8"/>
      <c r="B924" s="5" t="s">
        <v>1101</v>
      </c>
      <c r="C924" s="5" t="s">
        <v>1231</v>
      </c>
      <c r="D924" s="5" t="s">
        <v>154</v>
      </c>
      <c r="E924" s="6">
        <v>2</v>
      </c>
      <c r="F924" s="6"/>
      <c r="G924" s="5" t="s">
        <v>31</v>
      </c>
      <c r="H924" s="5" t="s">
        <v>32</v>
      </c>
      <c r="I924" s="5" t="s">
        <v>55</v>
      </c>
      <c r="J924" s="5" t="s">
        <v>55</v>
      </c>
      <c r="K924" s="5" t="s">
        <v>661</v>
      </c>
      <c r="L924" s="6">
        <v>20689.655172413801</v>
      </c>
      <c r="M924" s="6">
        <v>0</v>
      </c>
      <c r="N924" s="5" t="s">
        <v>1232</v>
      </c>
      <c r="O924" s="5" t="s">
        <v>289</v>
      </c>
      <c r="P924" s="5" t="s">
        <v>324</v>
      </c>
      <c r="Q924" s="5">
        <v>18500041080</v>
      </c>
      <c r="R924" s="5" t="s">
        <v>291</v>
      </c>
      <c r="S924" s="5" t="s">
        <v>134</v>
      </c>
      <c r="T924" s="5"/>
    </row>
    <row r="925" spans="1:20" ht="24">
      <c r="A925" s="8"/>
      <c r="B925" s="5" t="s">
        <v>1101</v>
      </c>
      <c r="C925" s="5" t="s">
        <v>1233</v>
      </c>
      <c r="D925" s="5" t="s">
        <v>154</v>
      </c>
      <c r="E925" s="6">
        <v>2</v>
      </c>
      <c r="F925" s="6"/>
      <c r="G925" s="5" t="s">
        <v>31</v>
      </c>
      <c r="H925" s="5" t="s">
        <v>32</v>
      </c>
      <c r="I925" s="5" t="s">
        <v>55</v>
      </c>
      <c r="J925" s="5" t="s">
        <v>55</v>
      </c>
      <c r="K925" s="5" t="s">
        <v>1234</v>
      </c>
      <c r="L925" s="6">
        <v>17475.728155339799</v>
      </c>
      <c r="M925" s="6">
        <v>0</v>
      </c>
      <c r="N925" s="5" t="s">
        <v>1235</v>
      </c>
      <c r="O925" s="5" t="s">
        <v>289</v>
      </c>
      <c r="P925" s="5" t="s">
        <v>324</v>
      </c>
      <c r="Q925" s="5">
        <v>18500041080</v>
      </c>
      <c r="R925" s="5" t="s">
        <v>291</v>
      </c>
      <c r="S925" s="5" t="s">
        <v>134</v>
      </c>
      <c r="T925" s="5"/>
    </row>
    <row r="926" spans="1:20" ht="24">
      <c r="A926" s="8"/>
      <c r="B926" s="5" t="s">
        <v>1101</v>
      </c>
      <c r="C926" s="5" t="s">
        <v>1233</v>
      </c>
      <c r="D926" s="5" t="s">
        <v>154</v>
      </c>
      <c r="E926" s="6">
        <v>3</v>
      </c>
      <c r="F926" s="6"/>
      <c r="G926" s="5" t="s">
        <v>31</v>
      </c>
      <c r="H926" s="5" t="s">
        <v>32</v>
      </c>
      <c r="I926" s="5" t="s">
        <v>55</v>
      </c>
      <c r="J926" s="5" t="s">
        <v>55</v>
      </c>
      <c r="K926" s="5" t="s">
        <v>1236</v>
      </c>
      <c r="L926" s="6">
        <v>26213.592233009698</v>
      </c>
      <c r="M926" s="6">
        <v>0</v>
      </c>
      <c r="N926" s="5" t="s">
        <v>1237</v>
      </c>
      <c r="O926" s="5" t="s">
        <v>289</v>
      </c>
      <c r="P926" s="5" t="s">
        <v>324</v>
      </c>
      <c r="Q926" s="5">
        <v>18500041080</v>
      </c>
      <c r="R926" s="5" t="s">
        <v>291</v>
      </c>
      <c r="S926" s="5" t="s">
        <v>134</v>
      </c>
      <c r="T926" s="5"/>
    </row>
    <row r="927" spans="1:20" ht="24">
      <c r="A927" s="8"/>
      <c r="B927" s="5" t="s">
        <v>1101</v>
      </c>
      <c r="C927" s="5" t="s">
        <v>1238</v>
      </c>
      <c r="D927" s="5" t="s">
        <v>154</v>
      </c>
      <c r="E927" s="6">
        <v>2</v>
      </c>
      <c r="F927" s="6"/>
      <c r="G927" s="5" t="s">
        <v>31</v>
      </c>
      <c r="H927" s="5" t="s">
        <v>32</v>
      </c>
      <c r="I927" s="5" t="s">
        <v>55</v>
      </c>
      <c r="J927" s="5" t="s">
        <v>55</v>
      </c>
      <c r="K927" s="5" t="s">
        <v>1234</v>
      </c>
      <c r="L927" s="6">
        <v>17475.728155339799</v>
      </c>
      <c r="M927" s="6">
        <v>0</v>
      </c>
      <c r="N927" s="5" t="s">
        <v>360</v>
      </c>
      <c r="O927" s="5" t="s">
        <v>289</v>
      </c>
      <c r="P927" s="5" t="s">
        <v>324</v>
      </c>
      <c r="Q927" s="5">
        <v>18500041080</v>
      </c>
      <c r="R927" s="5" t="s">
        <v>291</v>
      </c>
      <c r="S927" s="5" t="s">
        <v>134</v>
      </c>
      <c r="T927" s="5"/>
    </row>
    <row r="928" spans="1:20" ht="24">
      <c r="A928" s="8"/>
      <c r="B928" s="5" t="s">
        <v>1089</v>
      </c>
      <c r="C928" s="5" t="s">
        <v>1239</v>
      </c>
      <c r="D928" s="5" t="s">
        <v>1092</v>
      </c>
      <c r="E928" s="6">
        <v>36</v>
      </c>
      <c r="F928" s="6"/>
      <c r="G928" s="5" t="s">
        <v>31</v>
      </c>
      <c r="H928" s="5" t="s">
        <v>32</v>
      </c>
      <c r="I928" s="5"/>
      <c r="J928" s="5"/>
      <c r="K928" s="5"/>
      <c r="L928" s="6">
        <v>1088361</v>
      </c>
      <c r="M928" s="6">
        <v>1088361</v>
      </c>
      <c r="N928" s="5">
        <v>2020.4</v>
      </c>
      <c r="O928" s="5" t="s">
        <v>1240</v>
      </c>
      <c r="P928" s="5" t="s">
        <v>441</v>
      </c>
      <c r="Q928" s="5">
        <v>13126862881</v>
      </c>
      <c r="R928" s="5" t="s">
        <v>1241</v>
      </c>
      <c r="S928" s="5" t="s">
        <v>53</v>
      </c>
      <c r="T928" s="5"/>
    </row>
    <row r="929" spans="1:20" ht="48">
      <c r="A929" s="8"/>
      <c r="B929" s="5" t="s">
        <v>1089</v>
      </c>
      <c r="C929" s="5" t="s">
        <v>1174</v>
      </c>
      <c r="D929" s="5" t="s">
        <v>1092</v>
      </c>
      <c r="E929" s="6">
        <v>16</v>
      </c>
      <c r="F929" s="6"/>
      <c r="G929" s="5" t="s">
        <v>31</v>
      </c>
      <c r="H929" s="5" t="s">
        <v>32</v>
      </c>
      <c r="I929" s="5"/>
      <c r="J929" s="5"/>
      <c r="K929" s="5"/>
      <c r="L929" s="6">
        <v>192000</v>
      </c>
      <c r="M929" s="6">
        <v>192000</v>
      </c>
      <c r="N929" s="5">
        <v>2020.11</v>
      </c>
      <c r="O929" s="5" t="s">
        <v>1242</v>
      </c>
      <c r="P929" s="5" t="s">
        <v>441</v>
      </c>
      <c r="Q929" s="5">
        <v>13126862882</v>
      </c>
      <c r="R929" s="5" t="s">
        <v>1243</v>
      </c>
      <c r="S929" s="5" t="s">
        <v>53</v>
      </c>
      <c r="T929" s="5"/>
    </row>
    <row r="930" spans="1:20" ht="48">
      <c r="A930" s="8"/>
      <c r="B930" s="5" t="s">
        <v>1244</v>
      </c>
      <c r="C930" s="5" t="s">
        <v>1174</v>
      </c>
      <c r="D930" s="5" t="s">
        <v>1092</v>
      </c>
      <c r="E930" s="6">
        <v>2</v>
      </c>
      <c r="F930" s="6"/>
      <c r="G930" s="5" t="s">
        <v>31</v>
      </c>
      <c r="H930" s="5" t="s">
        <v>32</v>
      </c>
      <c r="I930" s="5"/>
      <c r="J930" s="5"/>
      <c r="K930" s="5"/>
      <c r="L930" s="6">
        <v>22000</v>
      </c>
      <c r="M930" s="6">
        <v>22000</v>
      </c>
      <c r="N930" s="5">
        <v>2020.11</v>
      </c>
      <c r="O930" s="5" t="s">
        <v>1242</v>
      </c>
      <c r="P930" s="5" t="s">
        <v>441</v>
      </c>
      <c r="Q930" s="5">
        <v>13126862883</v>
      </c>
      <c r="R930" s="5" t="s">
        <v>1243</v>
      </c>
      <c r="S930" s="5" t="s">
        <v>53</v>
      </c>
      <c r="T930" s="5"/>
    </row>
    <row r="931" spans="1:20" ht="24">
      <c r="A931" s="8"/>
      <c r="B931" s="5" t="s">
        <v>1245</v>
      </c>
      <c r="C931" s="5" t="s">
        <v>1246</v>
      </c>
      <c r="D931" s="5" t="s">
        <v>1092</v>
      </c>
      <c r="E931" s="6">
        <v>63</v>
      </c>
      <c r="F931" s="6"/>
      <c r="G931" s="5" t="s">
        <v>31</v>
      </c>
      <c r="H931" s="5" t="s">
        <v>32</v>
      </c>
      <c r="I931" s="5"/>
      <c r="J931" s="5"/>
      <c r="K931" s="5" t="s">
        <v>1247</v>
      </c>
      <c r="L931" s="6">
        <v>1428103.5</v>
      </c>
      <c r="M931" s="6">
        <v>742613.82</v>
      </c>
      <c r="N931" s="5">
        <v>2018.11</v>
      </c>
      <c r="O931" s="5" t="s">
        <v>140</v>
      </c>
      <c r="P931" s="5" t="s">
        <v>141</v>
      </c>
      <c r="Q931" s="5">
        <v>15711296788</v>
      </c>
      <c r="R931" s="5" t="s">
        <v>142</v>
      </c>
      <c r="S931" s="5" t="s">
        <v>78</v>
      </c>
      <c r="T931" s="5"/>
    </row>
    <row r="932" spans="1:20" ht="24">
      <c r="A932" s="8"/>
      <c r="B932" s="5" t="s">
        <v>1248</v>
      </c>
      <c r="C932" s="5"/>
      <c r="D932" s="5" t="s">
        <v>1092</v>
      </c>
      <c r="E932" s="6">
        <v>21</v>
      </c>
      <c r="F932" s="6"/>
      <c r="G932" s="5" t="s">
        <v>31</v>
      </c>
      <c r="H932" s="5" t="s">
        <v>32</v>
      </c>
      <c r="I932" s="5"/>
      <c r="J932" s="5"/>
      <c r="K932" s="5" t="s">
        <v>1247</v>
      </c>
      <c r="L932" s="6">
        <v>348275.87</v>
      </c>
      <c r="M932" s="6">
        <v>181103.43</v>
      </c>
      <c r="N932" s="5">
        <v>2018.11</v>
      </c>
      <c r="O932" s="5" t="s">
        <v>140</v>
      </c>
      <c r="P932" s="5" t="s">
        <v>141</v>
      </c>
      <c r="Q932" s="5">
        <v>15711296788</v>
      </c>
      <c r="R932" s="5" t="s">
        <v>142</v>
      </c>
      <c r="S932" s="5" t="s">
        <v>78</v>
      </c>
      <c r="T932" s="5"/>
    </row>
    <row r="933" spans="1:20" ht="24">
      <c r="A933" s="8"/>
      <c r="B933" s="5" t="s">
        <v>1245</v>
      </c>
      <c r="C933" s="5" t="s">
        <v>1246</v>
      </c>
      <c r="D933" s="5" t="s">
        <v>1092</v>
      </c>
      <c r="E933" s="6">
        <v>23</v>
      </c>
      <c r="F933" s="6"/>
      <c r="G933" s="5" t="s">
        <v>31</v>
      </c>
      <c r="H933" s="5" t="s">
        <v>32</v>
      </c>
      <c r="I933" s="5"/>
      <c r="J933" s="5"/>
      <c r="K933" s="5" t="s">
        <v>1249</v>
      </c>
      <c r="L933" s="6">
        <v>442561.19746268698</v>
      </c>
      <c r="M933" s="6">
        <v>246815.40641791001</v>
      </c>
      <c r="N933" s="5">
        <v>2018.11</v>
      </c>
      <c r="O933" s="5" t="s">
        <v>140</v>
      </c>
      <c r="P933" s="5" t="s">
        <v>141</v>
      </c>
      <c r="Q933" s="5">
        <v>15711296788</v>
      </c>
      <c r="R933" s="5" t="s">
        <v>142</v>
      </c>
      <c r="S933" s="5" t="s">
        <v>78</v>
      </c>
      <c r="T933" s="5"/>
    </row>
    <row r="934" spans="1:20" ht="36">
      <c r="A934" s="8"/>
      <c r="B934" s="5" t="s">
        <v>1250</v>
      </c>
      <c r="C934" s="5" t="s">
        <v>1141</v>
      </c>
      <c r="D934" s="5" t="s">
        <v>1092</v>
      </c>
      <c r="E934" s="6">
        <v>60</v>
      </c>
      <c r="F934" s="6"/>
      <c r="G934" s="5" t="s">
        <v>31</v>
      </c>
      <c r="H934" s="5" t="s">
        <v>32</v>
      </c>
      <c r="I934" s="5"/>
      <c r="J934" s="5"/>
      <c r="K934" s="5" t="s">
        <v>1251</v>
      </c>
      <c r="L934" s="6">
        <v>949200</v>
      </c>
      <c r="M934" s="6">
        <v>949200</v>
      </c>
      <c r="N934" s="5">
        <v>2021.01</v>
      </c>
      <c r="O934" s="5" t="s">
        <v>75</v>
      </c>
      <c r="P934" s="5" t="s">
        <v>76</v>
      </c>
      <c r="Q934" s="5">
        <v>13269819378</v>
      </c>
      <c r="R934" s="5" t="s">
        <v>77</v>
      </c>
      <c r="S934" s="5" t="s">
        <v>78</v>
      </c>
      <c r="T934" s="5"/>
    </row>
    <row r="935" spans="1:20" ht="36">
      <c r="A935" s="8"/>
      <c r="B935" s="5" t="s">
        <v>1252</v>
      </c>
      <c r="C935" s="5"/>
      <c r="D935" s="5" t="s">
        <v>1253</v>
      </c>
      <c r="E935" s="6">
        <v>2</v>
      </c>
      <c r="F935" s="6"/>
      <c r="G935" s="5" t="s">
        <v>31</v>
      </c>
      <c r="H935" s="5" t="s">
        <v>32</v>
      </c>
      <c r="I935" s="5"/>
      <c r="J935" s="5"/>
      <c r="K935" s="5" t="s">
        <v>1251</v>
      </c>
      <c r="L935" s="6">
        <v>11300</v>
      </c>
      <c r="M935" s="6">
        <v>11300</v>
      </c>
      <c r="N935" s="5">
        <v>2021.01</v>
      </c>
      <c r="O935" s="5" t="s">
        <v>75</v>
      </c>
      <c r="P935" s="5" t="s">
        <v>76</v>
      </c>
      <c r="Q935" s="5">
        <v>13269819378</v>
      </c>
      <c r="R935" s="5" t="s">
        <v>77</v>
      </c>
      <c r="S935" s="5" t="s">
        <v>78</v>
      </c>
      <c r="T935" s="5"/>
    </row>
    <row r="936" spans="1:20" ht="24">
      <c r="A936" s="8"/>
      <c r="B936" s="5" t="s">
        <v>1101</v>
      </c>
      <c r="C936" s="5" t="s">
        <v>1233</v>
      </c>
      <c r="D936" s="5" t="s">
        <v>154</v>
      </c>
      <c r="E936" s="6">
        <v>11</v>
      </c>
      <c r="F936" s="6"/>
      <c r="G936" s="5" t="s">
        <v>31</v>
      </c>
      <c r="H936" s="5" t="s">
        <v>32</v>
      </c>
      <c r="I936" s="5" t="s">
        <v>407</v>
      </c>
      <c r="J936" s="5" t="s">
        <v>407</v>
      </c>
      <c r="K936" s="5" t="s">
        <v>1254</v>
      </c>
      <c r="L936" s="6"/>
      <c r="M936" s="6">
        <v>10854</v>
      </c>
      <c r="N936" s="5">
        <v>2021.2</v>
      </c>
      <c r="O936" s="5" t="s">
        <v>35</v>
      </c>
      <c r="P936" s="5"/>
      <c r="Q936" s="5"/>
      <c r="R936" s="5" t="s">
        <v>36</v>
      </c>
      <c r="S936" s="5" t="s">
        <v>78</v>
      </c>
      <c r="T936" s="5"/>
    </row>
    <row r="937" spans="1:20" ht="24">
      <c r="A937" s="8"/>
      <c r="B937" s="5" t="s">
        <v>1255</v>
      </c>
      <c r="C937" s="5" t="s">
        <v>1174</v>
      </c>
      <c r="D937" s="5" t="s">
        <v>1092</v>
      </c>
      <c r="E937" s="6">
        <v>27</v>
      </c>
      <c r="F937" s="6"/>
      <c r="G937" s="5" t="s">
        <v>32</v>
      </c>
      <c r="H937" s="5" t="s">
        <v>31</v>
      </c>
      <c r="I937" s="5"/>
      <c r="J937" s="5"/>
      <c r="K937" s="5" t="s">
        <v>1256</v>
      </c>
      <c r="L937" s="6">
        <v>628217.81999999995</v>
      </c>
      <c r="M937" s="6">
        <v>314108.90999999997</v>
      </c>
      <c r="N937" s="5" t="s">
        <v>1257</v>
      </c>
      <c r="O937" s="5" t="s">
        <v>1258</v>
      </c>
      <c r="P937" s="5" t="s">
        <v>1259</v>
      </c>
      <c r="Q937" s="5">
        <v>13603213171</v>
      </c>
      <c r="R937" s="5" t="s">
        <v>1260</v>
      </c>
      <c r="S937" s="5" t="s">
        <v>183</v>
      </c>
      <c r="T937" s="5"/>
    </row>
    <row r="938" spans="1:20" ht="24">
      <c r="A938" s="8"/>
      <c r="B938" s="5" t="s">
        <v>1261</v>
      </c>
      <c r="C938" s="5" t="s">
        <v>1262</v>
      </c>
      <c r="D938" s="5" t="s">
        <v>65</v>
      </c>
      <c r="E938" s="6">
        <v>1</v>
      </c>
      <c r="F938" s="6"/>
      <c r="G938" s="5" t="s">
        <v>32</v>
      </c>
      <c r="H938" s="5" t="s">
        <v>31</v>
      </c>
      <c r="I938" s="5"/>
      <c r="J938" s="5"/>
      <c r="K938" s="5" t="s">
        <v>1256</v>
      </c>
      <c r="L938" s="6">
        <v>8415.84</v>
      </c>
      <c r="M938" s="6">
        <v>4207.92</v>
      </c>
      <c r="N938" s="5" t="s">
        <v>1257</v>
      </c>
      <c r="O938" s="5" t="s">
        <v>1258</v>
      </c>
      <c r="P938" s="5" t="s">
        <v>1259</v>
      </c>
      <c r="Q938" s="5">
        <v>13603213171</v>
      </c>
      <c r="R938" s="5" t="s">
        <v>1260</v>
      </c>
      <c r="S938" s="5" t="s">
        <v>183</v>
      </c>
      <c r="T938" s="5"/>
    </row>
    <row r="939" spans="1:20" ht="24">
      <c r="A939" s="8"/>
      <c r="B939" s="5" t="s">
        <v>1115</v>
      </c>
      <c r="C939" s="5" t="s">
        <v>1263</v>
      </c>
      <c r="D939" s="5" t="s">
        <v>1092</v>
      </c>
      <c r="E939" s="6">
        <v>12</v>
      </c>
      <c r="F939" s="6"/>
      <c r="G939" s="5" t="s">
        <v>32</v>
      </c>
      <c r="H939" s="5" t="s">
        <v>31</v>
      </c>
      <c r="I939" s="5"/>
      <c r="J939" s="5"/>
      <c r="K939" s="5" t="s">
        <v>1256</v>
      </c>
      <c r="L939" s="6">
        <v>142574.28</v>
      </c>
      <c r="M939" s="6">
        <v>71287.14</v>
      </c>
      <c r="N939" s="5" t="s">
        <v>1257</v>
      </c>
      <c r="O939" s="5" t="s">
        <v>1258</v>
      </c>
      <c r="P939" s="5" t="s">
        <v>1259</v>
      </c>
      <c r="Q939" s="5">
        <v>13603213171</v>
      </c>
      <c r="R939" s="5" t="s">
        <v>1260</v>
      </c>
      <c r="S939" s="5" t="s">
        <v>183</v>
      </c>
      <c r="T939" s="5"/>
    </row>
    <row r="940" spans="1:20" ht="24">
      <c r="A940" s="8"/>
      <c r="B940" s="5" t="s">
        <v>1115</v>
      </c>
      <c r="C940" s="5" t="s">
        <v>1264</v>
      </c>
      <c r="D940" s="5" t="s">
        <v>1092</v>
      </c>
      <c r="E940" s="6">
        <v>2</v>
      </c>
      <c r="F940" s="6"/>
      <c r="G940" s="5" t="s">
        <v>32</v>
      </c>
      <c r="H940" s="5" t="s">
        <v>31</v>
      </c>
      <c r="I940" s="5"/>
      <c r="J940" s="5"/>
      <c r="K940" s="5" t="s">
        <v>1256</v>
      </c>
      <c r="L940" s="6">
        <v>14851.49</v>
      </c>
      <c r="M940" s="6">
        <v>7425.74</v>
      </c>
      <c r="N940" s="5" t="s">
        <v>1257</v>
      </c>
      <c r="O940" s="5" t="s">
        <v>1258</v>
      </c>
      <c r="P940" s="5" t="s">
        <v>1259</v>
      </c>
      <c r="Q940" s="5">
        <v>13603213171</v>
      </c>
      <c r="R940" s="5" t="s">
        <v>1260</v>
      </c>
      <c r="S940" s="5" t="s">
        <v>183</v>
      </c>
      <c r="T940" s="5"/>
    </row>
    <row r="941" spans="1:20" ht="24">
      <c r="A941" s="8"/>
      <c r="B941" s="5" t="s">
        <v>1120</v>
      </c>
      <c r="C941" s="5" t="s">
        <v>1265</v>
      </c>
      <c r="D941" s="5" t="s">
        <v>1103</v>
      </c>
      <c r="E941" s="6">
        <v>267</v>
      </c>
      <c r="F941" s="6"/>
      <c r="G941" s="5" t="s">
        <v>32</v>
      </c>
      <c r="H941" s="5" t="s">
        <v>31</v>
      </c>
      <c r="I941" s="5"/>
      <c r="J941" s="5"/>
      <c r="K941" s="5" t="s">
        <v>1256</v>
      </c>
      <c r="L941" s="6">
        <v>179762.38</v>
      </c>
      <c r="M941" s="6">
        <v>89881.19</v>
      </c>
      <c r="N941" s="5" t="s">
        <v>1257</v>
      </c>
      <c r="O941" s="5" t="s">
        <v>1258</v>
      </c>
      <c r="P941" s="5" t="s">
        <v>1259</v>
      </c>
      <c r="Q941" s="5">
        <v>13603213171</v>
      </c>
      <c r="R941" s="5" t="s">
        <v>1260</v>
      </c>
      <c r="S941" s="5" t="s">
        <v>183</v>
      </c>
      <c r="T941" s="5"/>
    </row>
    <row r="942" spans="1:20" ht="24">
      <c r="A942" s="8"/>
      <c r="B942" s="5" t="s">
        <v>1266</v>
      </c>
      <c r="C942" s="5" t="s">
        <v>1267</v>
      </c>
      <c r="D942" s="5" t="s">
        <v>154</v>
      </c>
      <c r="E942" s="6">
        <v>1</v>
      </c>
      <c r="F942" s="6"/>
      <c r="G942" s="5" t="s">
        <v>32</v>
      </c>
      <c r="H942" s="5" t="s">
        <v>31</v>
      </c>
      <c r="I942" s="5"/>
      <c r="J942" s="5"/>
      <c r="K942" s="5" t="s">
        <v>1256</v>
      </c>
      <c r="L942" s="6">
        <v>15841.58</v>
      </c>
      <c r="M942" s="6">
        <v>7920.79</v>
      </c>
      <c r="N942" s="5" t="s">
        <v>1257</v>
      </c>
      <c r="O942" s="5" t="s">
        <v>1258</v>
      </c>
      <c r="P942" s="5" t="s">
        <v>1259</v>
      </c>
      <c r="Q942" s="5">
        <v>13603213171</v>
      </c>
      <c r="R942" s="5" t="s">
        <v>1260</v>
      </c>
      <c r="S942" s="5" t="s">
        <v>183</v>
      </c>
      <c r="T942" s="5"/>
    </row>
    <row r="943" spans="1:20">
      <c r="A943" s="8">
        <v>3</v>
      </c>
      <c r="B943" s="8" t="s">
        <v>1268</v>
      </c>
      <c r="C943" s="5"/>
      <c r="D943" s="5"/>
      <c r="E943" s="6"/>
      <c r="F943" s="6"/>
      <c r="G943" s="5"/>
      <c r="H943" s="5"/>
      <c r="I943" s="5"/>
      <c r="J943" s="5"/>
      <c r="K943" s="5"/>
      <c r="L943" s="6"/>
      <c r="M943" s="6"/>
      <c r="N943" s="5"/>
      <c r="O943" s="5"/>
      <c r="P943" s="5"/>
      <c r="Q943" s="5"/>
      <c r="R943" s="5"/>
      <c r="S943" s="5"/>
      <c r="T943" s="5"/>
    </row>
    <row r="944" spans="1:20" ht="24">
      <c r="A944" s="8"/>
      <c r="B944" s="5" t="s">
        <v>1269</v>
      </c>
      <c r="C944" s="5" t="s">
        <v>1270</v>
      </c>
      <c r="D944" s="5" t="s">
        <v>1103</v>
      </c>
      <c r="E944" s="6">
        <v>216</v>
      </c>
      <c r="F944" s="6" t="s">
        <v>55</v>
      </c>
      <c r="G944" s="5" t="s">
        <v>106</v>
      </c>
      <c r="H944" s="5" t="s">
        <v>41</v>
      </c>
      <c r="I944" s="5" t="s">
        <v>55</v>
      </c>
      <c r="J944" s="5" t="s">
        <v>213</v>
      </c>
      <c r="K944" s="5" t="s">
        <v>1271</v>
      </c>
      <c r="L944" s="6">
        <v>64800</v>
      </c>
      <c r="M944" s="6">
        <v>19440</v>
      </c>
      <c r="N944" s="29">
        <v>41730</v>
      </c>
      <c r="O944" s="5" t="s">
        <v>215</v>
      </c>
      <c r="P944" s="5" t="s">
        <v>216</v>
      </c>
      <c r="Q944" s="5">
        <v>13911525139</v>
      </c>
      <c r="R944" s="5" t="s">
        <v>217</v>
      </c>
      <c r="S944" s="5" t="s">
        <v>78</v>
      </c>
      <c r="T944" s="5"/>
    </row>
    <row r="945" spans="1:20" ht="36">
      <c r="A945" s="8"/>
      <c r="B945" s="5" t="s">
        <v>1272</v>
      </c>
      <c r="C945" s="5"/>
      <c r="D945" s="5" t="s">
        <v>65</v>
      </c>
      <c r="E945" s="6">
        <v>2</v>
      </c>
      <c r="F945" s="6"/>
      <c r="G945" s="5" t="s">
        <v>31</v>
      </c>
      <c r="H945" s="5" t="s">
        <v>32</v>
      </c>
      <c r="I945" s="5"/>
      <c r="J945" s="5" t="s">
        <v>827</v>
      </c>
      <c r="K945" s="5" t="s">
        <v>1129</v>
      </c>
      <c r="L945" s="6">
        <v>78000</v>
      </c>
      <c r="M945" s="6">
        <v>78000</v>
      </c>
      <c r="N945" s="30">
        <v>43466</v>
      </c>
      <c r="O945" s="5" t="s">
        <v>829</v>
      </c>
      <c r="P945" s="5" t="s">
        <v>830</v>
      </c>
      <c r="Q945" s="5">
        <v>13622035114</v>
      </c>
      <c r="R945" s="5" t="s">
        <v>831</v>
      </c>
      <c r="S945" s="5"/>
      <c r="T945" s="5"/>
    </row>
    <row r="946" spans="1:20" ht="36">
      <c r="A946" s="8"/>
      <c r="B946" s="5" t="s">
        <v>1211</v>
      </c>
      <c r="C946" s="5"/>
      <c r="D946" s="5" t="s">
        <v>65</v>
      </c>
      <c r="E946" s="6">
        <v>1</v>
      </c>
      <c r="F946" s="6"/>
      <c r="G946" s="5" t="s">
        <v>31</v>
      </c>
      <c r="H946" s="5" t="s">
        <v>32</v>
      </c>
      <c r="I946" s="5"/>
      <c r="J946" s="5" t="s">
        <v>827</v>
      </c>
      <c r="K946" s="5" t="s">
        <v>1129</v>
      </c>
      <c r="L946" s="6">
        <v>10000</v>
      </c>
      <c r="M946" s="6">
        <v>10000</v>
      </c>
      <c r="N946" s="30">
        <v>43466</v>
      </c>
      <c r="O946" s="5" t="s">
        <v>829</v>
      </c>
      <c r="P946" s="5" t="s">
        <v>830</v>
      </c>
      <c r="Q946" s="5">
        <v>13622035114</v>
      </c>
      <c r="R946" s="5" t="s">
        <v>831</v>
      </c>
      <c r="S946" s="5"/>
      <c r="T946" s="5"/>
    </row>
    <row r="947" spans="1:20" ht="36">
      <c r="A947" s="8"/>
      <c r="B947" s="5" t="s">
        <v>1273</v>
      </c>
      <c r="C947" s="5" t="s">
        <v>1274</v>
      </c>
      <c r="D947" s="5" t="s">
        <v>1275</v>
      </c>
      <c r="E947" s="6">
        <v>986.35</v>
      </c>
      <c r="F947" s="6"/>
      <c r="G947" s="5" t="s">
        <v>31</v>
      </c>
      <c r="H947" s="5" t="s">
        <v>32</v>
      </c>
      <c r="I947" s="5"/>
      <c r="J947" s="5" t="s">
        <v>827</v>
      </c>
      <c r="K947" s="5" t="s">
        <v>1276</v>
      </c>
      <c r="L947" s="6">
        <v>300836.75</v>
      </c>
      <c r="M947" s="6">
        <v>300836.75</v>
      </c>
      <c r="N947" s="30">
        <v>43466</v>
      </c>
      <c r="O947" s="5" t="s">
        <v>829</v>
      </c>
      <c r="P947" s="5" t="s">
        <v>830</v>
      </c>
      <c r="Q947" s="5">
        <v>13622035114</v>
      </c>
      <c r="R947" s="5" t="s">
        <v>831</v>
      </c>
      <c r="S947" s="5"/>
      <c r="T947" s="5"/>
    </row>
    <row r="948" spans="1:20" ht="36">
      <c r="A948" s="8"/>
      <c r="B948" s="5" t="s">
        <v>1273</v>
      </c>
      <c r="C948" s="5" t="s">
        <v>1274</v>
      </c>
      <c r="D948" s="5" t="s">
        <v>1275</v>
      </c>
      <c r="E948" s="6">
        <v>1491.48</v>
      </c>
      <c r="F948" s="6"/>
      <c r="G948" s="5" t="s">
        <v>31</v>
      </c>
      <c r="H948" s="5" t="s">
        <v>32</v>
      </c>
      <c r="I948" s="5"/>
      <c r="J948" s="5" t="s">
        <v>827</v>
      </c>
      <c r="K948" s="5" t="s">
        <v>1276</v>
      </c>
      <c r="L948" s="6">
        <v>454901.4</v>
      </c>
      <c r="M948" s="6">
        <v>454901.4</v>
      </c>
      <c r="N948" s="30">
        <v>43466</v>
      </c>
      <c r="O948" s="5" t="s">
        <v>829</v>
      </c>
      <c r="P948" s="5" t="s">
        <v>830</v>
      </c>
      <c r="Q948" s="5">
        <v>13622035114</v>
      </c>
      <c r="R948" s="5" t="s">
        <v>831</v>
      </c>
      <c r="S948" s="5"/>
      <c r="T948" s="5"/>
    </row>
    <row r="949" spans="1:20" ht="36">
      <c r="A949" s="8"/>
      <c r="B949" s="5" t="s">
        <v>1273</v>
      </c>
      <c r="C949" s="5" t="s">
        <v>1274</v>
      </c>
      <c r="D949" s="5" t="s">
        <v>1275</v>
      </c>
      <c r="E949" s="6">
        <v>482.28</v>
      </c>
      <c r="F949" s="6"/>
      <c r="G949" s="5" t="s">
        <v>31</v>
      </c>
      <c r="H949" s="5" t="s">
        <v>32</v>
      </c>
      <c r="I949" s="5"/>
      <c r="J949" s="5" t="s">
        <v>827</v>
      </c>
      <c r="K949" s="5" t="s">
        <v>1142</v>
      </c>
      <c r="L949" s="6">
        <v>147095.4</v>
      </c>
      <c r="M949" s="6">
        <v>147095.4</v>
      </c>
      <c r="N949" s="30">
        <v>43466</v>
      </c>
      <c r="O949" s="5" t="s">
        <v>829</v>
      </c>
      <c r="P949" s="5" t="s">
        <v>830</v>
      </c>
      <c r="Q949" s="5">
        <v>13622035114</v>
      </c>
      <c r="R949" s="5" t="s">
        <v>831</v>
      </c>
      <c r="S949" s="5"/>
      <c r="T949" s="5"/>
    </row>
    <row r="950" spans="1:20" ht="36">
      <c r="A950" s="8"/>
      <c r="B950" s="5" t="s">
        <v>1273</v>
      </c>
      <c r="C950" s="5" t="s">
        <v>1277</v>
      </c>
      <c r="D950" s="5" t="s">
        <v>1275</v>
      </c>
      <c r="E950" s="6">
        <v>595.39</v>
      </c>
      <c r="F950" s="6"/>
      <c r="G950" s="5" t="s">
        <v>31</v>
      </c>
      <c r="H950" s="5" t="s">
        <v>32</v>
      </c>
      <c r="I950" s="5"/>
      <c r="J950" s="5" t="s">
        <v>827</v>
      </c>
      <c r="K950" s="5" t="s">
        <v>1142</v>
      </c>
      <c r="L950" s="6">
        <v>196478.7</v>
      </c>
      <c r="M950" s="6">
        <v>196478.7</v>
      </c>
      <c r="N950" s="30">
        <v>43466</v>
      </c>
      <c r="O950" s="5" t="s">
        <v>829</v>
      </c>
      <c r="P950" s="5" t="s">
        <v>830</v>
      </c>
      <c r="Q950" s="5">
        <v>13622035114</v>
      </c>
      <c r="R950" s="5" t="s">
        <v>831</v>
      </c>
      <c r="S950" s="5"/>
      <c r="T950" s="5"/>
    </row>
    <row r="951" spans="1:20" ht="36">
      <c r="A951" s="8"/>
      <c r="B951" s="5" t="s">
        <v>1278</v>
      </c>
      <c r="C951" s="5" t="s">
        <v>1279</v>
      </c>
      <c r="D951" s="5" t="s">
        <v>154</v>
      </c>
      <c r="E951" s="6">
        <v>2</v>
      </c>
      <c r="F951" s="6"/>
      <c r="G951" s="5" t="s">
        <v>31</v>
      </c>
      <c r="H951" s="5" t="s">
        <v>32</v>
      </c>
      <c r="I951" s="5"/>
      <c r="J951" s="5" t="s">
        <v>827</v>
      </c>
      <c r="K951" s="5" t="s">
        <v>1142</v>
      </c>
      <c r="L951" s="6">
        <v>24000</v>
      </c>
      <c r="M951" s="6">
        <v>24000</v>
      </c>
      <c r="N951" s="30">
        <v>43466</v>
      </c>
      <c r="O951" s="5" t="s">
        <v>829</v>
      </c>
      <c r="P951" s="5" t="s">
        <v>830</v>
      </c>
      <c r="Q951" s="5">
        <v>13622035114</v>
      </c>
      <c r="R951" s="5" t="s">
        <v>831</v>
      </c>
      <c r="S951" s="5"/>
      <c r="T951" s="5"/>
    </row>
    <row r="952" spans="1:20" ht="36">
      <c r="A952" s="8"/>
      <c r="B952" s="5" t="s">
        <v>1278</v>
      </c>
      <c r="C952" s="5" t="s">
        <v>1280</v>
      </c>
      <c r="D952" s="5" t="s">
        <v>154</v>
      </c>
      <c r="E952" s="6">
        <v>1</v>
      </c>
      <c r="F952" s="6"/>
      <c r="G952" s="5" t="s">
        <v>31</v>
      </c>
      <c r="H952" s="5" t="s">
        <v>32</v>
      </c>
      <c r="I952" s="5"/>
      <c r="J952" s="5" t="s">
        <v>827</v>
      </c>
      <c r="K952" s="5" t="s">
        <v>1142</v>
      </c>
      <c r="L952" s="6">
        <v>26000</v>
      </c>
      <c r="M952" s="6">
        <v>26000</v>
      </c>
      <c r="N952" s="30">
        <v>43466</v>
      </c>
      <c r="O952" s="5" t="s">
        <v>829</v>
      </c>
      <c r="P952" s="5" t="s">
        <v>830</v>
      </c>
      <c r="Q952" s="5">
        <v>13622035114</v>
      </c>
      <c r="R952" s="5" t="s">
        <v>831</v>
      </c>
      <c r="S952" s="5"/>
      <c r="T952" s="5"/>
    </row>
    <row r="953" spans="1:20" ht="36">
      <c r="A953" s="8"/>
      <c r="B953" s="5" t="s">
        <v>1211</v>
      </c>
      <c r="C953" s="5"/>
      <c r="D953" s="5" t="s">
        <v>65</v>
      </c>
      <c r="E953" s="6">
        <v>1</v>
      </c>
      <c r="F953" s="6"/>
      <c r="G953" s="5" t="s">
        <v>31</v>
      </c>
      <c r="H953" s="5" t="s">
        <v>32</v>
      </c>
      <c r="I953" s="5"/>
      <c r="J953" s="5" t="s">
        <v>827</v>
      </c>
      <c r="K953" s="5" t="s">
        <v>1129</v>
      </c>
      <c r="L953" s="6">
        <v>10000</v>
      </c>
      <c r="M953" s="6">
        <v>10000</v>
      </c>
      <c r="N953" s="30">
        <v>43466</v>
      </c>
      <c r="O953" s="5" t="s">
        <v>829</v>
      </c>
      <c r="P953" s="5" t="s">
        <v>830</v>
      </c>
      <c r="Q953" s="5">
        <v>13622035114</v>
      </c>
      <c r="R953" s="5" t="s">
        <v>831</v>
      </c>
      <c r="S953" s="5"/>
      <c r="T953" s="5"/>
    </row>
    <row r="954" spans="1:20" ht="36">
      <c r="A954" s="8"/>
      <c r="B954" s="5" t="s">
        <v>1281</v>
      </c>
      <c r="C954" s="5" t="s">
        <v>1282</v>
      </c>
      <c r="D954" s="5" t="s">
        <v>65</v>
      </c>
      <c r="E954" s="6">
        <v>1</v>
      </c>
      <c r="F954" s="6"/>
      <c r="G954" s="5" t="s">
        <v>31</v>
      </c>
      <c r="H954" s="5" t="s">
        <v>32</v>
      </c>
      <c r="I954" s="5"/>
      <c r="J954" s="5" t="s">
        <v>827</v>
      </c>
      <c r="K954" s="5" t="s">
        <v>1129</v>
      </c>
      <c r="L954" s="6">
        <v>98345</v>
      </c>
      <c r="M954" s="6">
        <v>98345</v>
      </c>
      <c r="N954" s="30">
        <v>43466</v>
      </c>
      <c r="O954" s="5" t="s">
        <v>829</v>
      </c>
      <c r="P954" s="5" t="s">
        <v>830</v>
      </c>
      <c r="Q954" s="5">
        <v>13622035114</v>
      </c>
      <c r="R954" s="5" t="s">
        <v>831</v>
      </c>
      <c r="S954" s="5"/>
      <c r="T954" s="5"/>
    </row>
    <row r="955" spans="1:20" ht="36">
      <c r="A955" s="8"/>
      <c r="B955" s="5" t="s">
        <v>1272</v>
      </c>
      <c r="C955" s="5"/>
      <c r="D955" s="5" t="s">
        <v>65</v>
      </c>
      <c r="E955" s="6">
        <v>2</v>
      </c>
      <c r="F955" s="6"/>
      <c r="G955" s="5" t="s">
        <v>31</v>
      </c>
      <c r="H955" s="5" t="s">
        <v>32</v>
      </c>
      <c r="I955" s="5"/>
      <c r="J955" s="5" t="s">
        <v>827</v>
      </c>
      <c r="K955" s="5" t="s">
        <v>1129</v>
      </c>
      <c r="L955" s="6">
        <v>78000</v>
      </c>
      <c r="M955" s="6">
        <v>78000</v>
      </c>
      <c r="N955" s="30">
        <v>43466</v>
      </c>
      <c r="O955" s="5" t="s">
        <v>829</v>
      </c>
      <c r="P955" s="5" t="s">
        <v>830</v>
      </c>
      <c r="Q955" s="5">
        <v>13622035114</v>
      </c>
      <c r="R955" s="5" t="s">
        <v>831</v>
      </c>
      <c r="S955" s="5"/>
      <c r="T955" s="5"/>
    </row>
    <row r="956" spans="1:20" ht="36">
      <c r="A956" s="8"/>
      <c r="B956" s="5" t="s">
        <v>1283</v>
      </c>
      <c r="C956" s="5" t="s">
        <v>1284</v>
      </c>
      <c r="D956" s="5" t="s">
        <v>1275</v>
      </c>
      <c r="E956" s="6">
        <v>168</v>
      </c>
      <c r="F956" s="6"/>
      <c r="G956" s="5" t="s">
        <v>31</v>
      </c>
      <c r="H956" s="5" t="s">
        <v>32</v>
      </c>
      <c r="I956" s="5"/>
      <c r="J956" s="5" t="s">
        <v>827</v>
      </c>
      <c r="K956" s="5" t="s">
        <v>1023</v>
      </c>
      <c r="L956" s="6">
        <v>51912</v>
      </c>
      <c r="M956" s="6">
        <v>51912</v>
      </c>
      <c r="N956" s="30">
        <v>43466</v>
      </c>
      <c r="O956" s="5" t="s">
        <v>829</v>
      </c>
      <c r="P956" s="5" t="s">
        <v>830</v>
      </c>
      <c r="Q956" s="5">
        <v>13622035114</v>
      </c>
      <c r="R956" s="5" t="s">
        <v>831</v>
      </c>
      <c r="S956" s="5"/>
      <c r="T956" s="5"/>
    </row>
    <row r="957" spans="1:20" ht="36">
      <c r="A957" s="8"/>
      <c r="B957" s="5" t="s">
        <v>1283</v>
      </c>
      <c r="C957" s="5" t="s">
        <v>1285</v>
      </c>
      <c r="D957" s="5" t="s">
        <v>1275</v>
      </c>
      <c r="E957" s="6">
        <v>154</v>
      </c>
      <c r="F957" s="6"/>
      <c r="G957" s="5" t="s">
        <v>31</v>
      </c>
      <c r="H957" s="5" t="s">
        <v>32</v>
      </c>
      <c r="I957" s="5"/>
      <c r="J957" s="5" t="s">
        <v>827</v>
      </c>
      <c r="K957" s="5" t="s">
        <v>1023</v>
      </c>
      <c r="L957" s="6">
        <v>47586</v>
      </c>
      <c r="M957" s="6">
        <v>47586</v>
      </c>
      <c r="N957" s="30">
        <v>43466</v>
      </c>
      <c r="O957" s="5" t="s">
        <v>829</v>
      </c>
      <c r="P957" s="5" t="s">
        <v>830</v>
      </c>
      <c r="Q957" s="5">
        <v>13622035114</v>
      </c>
      <c r="R957" s="5" t="s">
        <v>831</v>
      </c>
      <c r="S957" s="5"/>
      <c r="T957" s="5"/>
    </row>
    <row r="958" spans="1:20" ht="36">
      <c r="A958" s="8"/>
      <c r="B958" s="5" t="s">
        <v>1283</v>
      </c>
      <c r="C958" s="5" t="s">
        <v>1286</v>
      </c>
      <c r="D958" s="5" t="s">
        <v>1275</v>
      </c>
      <c r="E958" s="6">
        <v>432</v>
      </c>
      <c r="F958" s="6"/>
      <c r="G958" s="5" t="s">
        <v>31</v>
      </c>
      <c r="H958" s="5" t="s">
        <v>32</v>
      </c>
      <c r="I958" s="5"/>
      <c r="J958" s="5" t="s">
        <v>827</v>
      </c>
      <c r="K958" s="5" t="s">
        <v>1023</v>
      </c>
      <c r="L958" s="6">
        <v>133488</v>
      </c>
      <c r="M958" s="6">
        <v>133488</v>
      </c>
      <c r="N958" s="30">
        <v>43466</v>
      </c>
      <c r="O958" s="5" t="s">
        <v>829</v>
      </c>
      <c r="P958" s="5" t="s">
        <v>830</v>
      </c>
      <c r="Q958" s="5">
        <v>13622035114</v>
      </c>
      <c r="R958" s="5" t="s">
        <v>831</v>
      </c>
      <c r="S958" s="5"/>
      <c r="T958" s="5"/>
    </row>
    <row r="959" spans="1:20" ht="36">
      <c r="A959" s="8"/>
      <c r="B959" s="5" t="s">
        <v>1283</v>
      </c>
      <c r="C959" s="5" t="s">
        <v>1287</v>
      </c>
      <c r="D959" s="5" t="s">
        <v>1275</v>
      </c>
      <c r="E959" s="6">
        <v>396</v>
      </c>
      <c r="F959" s="6"/>
      <c r="G959" s="5" t="s">
        <v>31</v>
      </c>
      <c r="H959" s="5" t="s">
        <v>32</v>
      </c>
      <c r="I959" s="5"/>
      <c r="J959" s="5" t="s">
        <v>827</v>
      </c>
      <c r="K959" s="5" t="s">
        <v>1023</v>
      </c>
      <c r="L959" s="6">
        <v>122364</v>
      </c>
      <c r="M959" s="6">
        <v>122364</v>
      </c>
      <c r="N959" s="30">
        <v>43466</v>
      </c>
      <c r="O959" s="5" t="s">
        <v>829</v>
      </c>
      <c r="P959" s="5" t="s">
        <v>830</v>
      </c>
      <c r="Q959" s="5">
        <v>13622035114</v>
      </c>
      <c r="R959" s="5" t="s">
        <v>831</v>
      </c>
      <c r="S959" s="5"/>
      <c r="T959" s="5"/>
    </row>
    <row r="960" spans="1:20" ht="36">
      <c r="A960" s="8"/>
      <c r="B960" s="5" t="s">
        <v>1288</v>
      </c>
      <c r="C960" s="5" t="s">
        <v>1289</v>
      </c>
      <c r="D960" s="5" t="s">
        <v>45</v>
      </c>
      <c r="E960" s="6">
        <v>27.297000000000001</v>
      </c>
      <c r="F960" s="6"/>
      <c r="G960" s="5" t="s">
        <v>31</v>
      </c>
      <c r="H960" s="5" t="s">
        <v>32</v>
      </c>
      <c r="I960" s="5"/>
      <c r="J960" s="5" t="s">
        <v>827</v>
      </c>
      <c r="K960" s="5" t="s">
        <v>1290</v>
      </c>
      <c r="L960" s="6">
        <v>150133.5</v>
      </c>
      <c r="M960" s="6">
        <v>150133.5</v>
      </c>
      <c r="N960" s="30">
        <v>43466</v>
      </c>
      <c r="O960" s="5" t="s">
        <v>829</v>
      </c>
      <c r="P960" s="5" t="s">
        <v>830</v>
      </c>
      <c r="Q960" s="5">
        <v>13622035114</v>
      </c>
      <c r="R960" s="5" t="s">
        <v>831</v>
      </c>
      <c r="S960" s="5"/>
      <c r="T960" s="5"/>
    </row>
    <row r="961" spans="1:20" ht="36">
      <c r="A961" s="8"/>
      <c r="B961" s="5" t="s">
        <v>1288</v>
      </c>
      <c r="C961" s="5" t="s">
        <v>1291</v>
      </c>
      <c r="D961" s="5" t="s">
        <v>45</v>
      </c>
      <c r="E961" s="6">
        <v>42.881</v>
      </c>
      <c r="F961" s="6"/>
      <c r="G961" s="5" t="s">
        <v>31</v>
      </c>
      <c r="H961" s="5" t="s">
        <v>32</v>
      </c>
      <c r="I961" s="5"/>
      <c r="J961" s="5" t="s">
        <v>827</v>
      </c>
      <c r="K961" s="5" t="s">
        <v>1290</v>
      </c>
      <c r="L961" s="6">
        <v>235845.5</v>
      </c>
      <c r="M961" s="6">
        <v>235845.5</v>
      </c>
      <c r="N961" s="30">
        <v>43466</v>
      </c>
      <c r="O961" s="5" t="s">
        <v>829</v>
      </c>
      <c r="P961" s="5" t="s">
        <v>830</v>
      </c>
      <c r="Q961" s="5">
        <v>13622035114</v>
      </c>
      <c r="R961" s="5" t="s">
        <v>831</v>
      </c>
      <c r="S961" s="5"/>
      <c r="T961" s="5"/>
    </row>
    <row r="962" spans="1:20" ht="36">
      <c r="A962" s="8"/>
      <c r="B962" s="5" t="s">
        <v>1288</v>
      </c>
      <c r="C962" s="5" t="s">
        <v>1292</v>
      </c>
      <c r="D962" s="5" t="s">
        <v>45</v>
      </c>
      <c r="E962" s="6">
        <v>20.709</v>
      </c>
      <c r="F962" s="6"/>
      <c r="G962" s="5" t="s">
        <v>31</v>
      </c>
      <c r="H962" s="5" t="s">
        <v>32</v>
      </c>
      <c r="I962" s="5"/>
      <c r="J962" s="5" t="s">
        <v>827</v>
      </c>
      <c r="K962" s="5" t="s">
        <v>1290</v>
      </c>
      <c r="L962" s="6">
        <v>113899.5</v>
      </c>
      <c r="M962" s="6">
        <v>113899.5</v>
      </c>
      <c r="N962" s="30">
        <v>43466</v>
      </c>
      <c r="O962" s="5" t="s">
        <v>829</v>
      </c>
      <c r="P962" s="5" t="s">
        <v>830</v>
      </c>
      <c r="Q962" s="5">
        <v>13622035114</v>
      </c>
      <c r="R962" s="5" t="s">
        <v>831</v>
      </c>
      <c r="S962" s="5"/>
      <c r="T962" s="5"/>
    </row>
    <row r="963" spans="1:20" ht="36">
      <c r="A963" s="8"/>
      <c r="B963" s="5" t="s">
        <v>1288</v>
      </c>
      <c r="C963" s="5" t="s">
        <v>1293</v>
      </c>
      <c r="D963" s="5" t="s">
        <v>45</v>
      </c>
      <c r="E963" s="6">
        <v>69.688000000000002</v>
      </c>
      <c r="F963" s="6"/>
      <c r="G963" s="5" t="s">
        <v>31</v>
      </c>
      <c r="H963" s="5" t="s">
        <v>32</v>
      </c>
      <c r="I963" s="5"/>
      <c r="J963" s="5" t="s">
        <v>827</v>
      </c>
      <c r="K963" s="5" t="s">
        <v>1290</v>
      </c>
      <c r="L963" s="6">
        <v>383284</v>
      </c>
      <c r="M963" s="6">
        <v>383284</v>
      </c>
      <c r="N963" s="30">
        <v>43466</v>
      </c>
      <c r="O963" s="5" t="s">
        <v>829</v>
      </c>
      <c r="P963" s="5" t="s">
        <v>830</v>
      </c>
      <c r="Q963" s="5">
        <v>13622035114</v>
      </c>
      <c r="R963" s="5" t="s">
        <v>831</v>
      </c>
      <c r="S963" s="5"/>
      <c r="T963" s="5"/>
    </row>
    <row r="964" spans="1:20" ht="36">
      <c r="A964" s="8"/>
      <c r="B964" s="5" t="s">
        <v>1294</v>
      </c>
      <c r="C964" s="5" t="s">
        <v>1295</v>
      </c>
      <c r="D964" s="5" t="s">
        <v>1092</v>
      </c>
      <c r="E964" s="6">
        <v>9</v>
      </c>
      <c r="F964" s="6"/>
      <c r="G964" s="5" t="s">
        <v>31</v>
      </c>
      <c r="H964" s="5" t="s">
        <v>32</v>
      </c>
      <c r="I964" s="5"/>
      <c r="J964" s="5" t="s">
        <v>827</v>
      </c>
      <c r="K964" s="5" t="s">
        <v>1296</v>
      </c>
      <c r="L964" s="6">
        <v>193500</v>
      </c>
      <c r="M964" s="6">
        <v>193500</v>
      </c>
      <c r="N964" s="30">
        <v>43466</v>
      </c>
      <c r="O964" s="5" t="s">
        <v>829</v>
      </c>
      <c r="P964" s="5" t="s">
        <v>830</v>
      </c>
      <c r="Q964" s="5">
        <v>13622035114</v>
      </c>
      <c r="R964" s="5" t="s">
        <v>831</v>
      </c>
      <c r="S964" s="5"/>
      <c r="T964" s="5"/>
    </row>
    <row r="965" spans="1:20" ht="36">
      <c r="A965" s="8"/>
      <c r="B965" s="5" t="s">
        <v>1273</v>
      </c>
      <c r="C965" s="5" t="s">
        <v>1295</v>
      </c>
      <c r="D965" s="5" t="s">
        <v>1092</v>
      </c>
      <c r="E965" s="6">
        <v>2</v>
      </c>
      <c r="F965" s="6"/>
      <c r="G965" s="5" t="s">
        <v>31</v>
      </c>
      <c r="H965" s="5" t="s">
        <v>32</v>
      </c>
      <c r="I965" s="5"/>
      <c r="J965" s="5" t="s">
        <v>827</v>
      </c>
      <c r="K965" s="5" t="s">
        <v>1296</v>
      </c>
      <c r="L965" s="6">
        <v>16500</v>
      </c>
      <c r="M965" s="6">
        <v>16500</v>
      </c>
      <c r="N965" s="30">
        <v>43466</v>
      </c>
      <c r="O965" s="5" t="s">
        <v>829</v>
      </c>
      <c r="P965" s="5" t="s">
        <v>830</v>
      </c>
      <c r="Q965" s="5">
        <v>13622035114</v>
      </c>
      <c r="R965" s="5" t="s">
        <v>831</v>
      </c>
      <c r="S965" s="5"/>
      <c r="T965" s="5"/>
    </row>
    <row r="966" spans="1:20" ht="36">
      <c r="A966" s="8"/>
      <c r="B966" s="5" t="s">
        <v>1297</v>
      </c>
      <c r="C966" s="5" t="s">
        <v>1298</v>
      </c>
      <c r="D966" s="5" t="s">
        <v>1275</v>
      </c>
      <c r="E966" s="6">
        <v>1918.62</v>
      </c>
      <c r="F966" s="6"/>
      <c r="G966" s="5" t="s">
        <v>31</v>
      </c>
      <c r="H966" s="5" t="s">
        <v>32</v>
      </c>
      <c r="I966" s="5"/>
      <c r="J966" s="5" t="s">
        <v>827</v>
      </c>
      <c r="K966" s="5" t="s">
        <v>1299</v>
      </c>
      <c r="L966" s="6">
        <v>456631.56</v>
      </c>
      <c r="M966" s="6">
        <v>456631.56</v>
      </c>
      <c r="N966" s="30">
        <v>43466</v>
      </c>
      <c r="O966" s="5" t="s">
        <v>829</v>
      </c>
      <c r="P966" s="5" t="s">
        <v>830</v>
      </c>
      <c r="Q966" s="5">
        <v>13622035114</v>
      </c>
      <c r="R966" s="5" t="s">
        <v>831</v>
      </c>
      <c r="S966" s="5"/>
      <c r="T966" s="5"/>
    </row>
    <row r="967" spans="1:20" ht="36">
      <c r="A967" s="8"/>
      <c r="B967" s="5" t="s">
        <v>1297</v>
      </c>
      <c r="C967" s="5" t="s">
        <v>1300</v>
      </c>
      <c r="D967" s="5" t="s">
        <v>1275</v>
      </c>
      <c r="E967" s="6">
        <v>853.37</v>
      </c>
      <c r="F967" s="6"/>
      <c r="G967" s="5" t="s">
        <v>31</v>
      </c>
      <c r="H967" s="5" t="s">
        <v>32</v>
      </c>
      <c r="I967" s="5"/>
      <c r="J967" s="5" t="s">
        <v>827</v>
      </c>
      <c r="K967" s="5" t="s">
        <v>1299</v>
      </c>
      <c r="L967" s="6">
        <v>203102.06</v>
      </c>
      <c r="M967" s="6">
        <v>203102.06</v>
      </c>
      <c r="N967" s="30">
        <v>43466</v>
      </c>
      <c r="O967" s="5" t="s">
        <v>829</v>
      </c>
      <c r="P967" s="5" t="s">
        <v>830</v>
      </c>
      <c r="Q967" s="5">
        <v>13622035114</v>
      </c>
      <c r="R967" s="5" t="s">
        <v>831</v>
      </c>
      <c r="S967" s="5"/>
      <c r="T967" s="5"/>
    </row>
    <row r="968" spans="1:20" ht="24">
      <c r="A968" s="8"/>
      <c r="B968" s="5" t="s">
        <v>1301</v>
      </c>
      <c r="C968" s="5" t="s">
        <v>1302</v>
      </c>
      <c r="D968" s="5" t="s">
        <v>65</v>
      </c>
      <c r="E968" s="6">
        <v>7</v>
      </c>
      <c r="F968" s="6"/>
      <c r="G968" s="5" t="s">
        <v>31</v>
      </c>
      <c r="H968" s="5" t="s">
        <v>32</v>
      </c>
      <c r="I968" s="5" t="s">
        <v>1180</v>
      </c>
      <c r="J968" s="5" t="s">
        <v>1180</v>
      </c>
      <c r="K968" s="5" t="s">
        <v>1299</v>
      </c>
      <c r="L968" s="6">
        <v>4500</v>
      </c>
      <c r="M968" s="6">
        <v>26198.019801980201</v>
      </c>
      <c r="N968" s="5" t="s">
        <v>1303</v>
      </c>
      <c r="O968" s="5" t="s">
        <v>1193</v>
      </c>
      <c r="P968" s="5" t="s">
        <v>61</v>
      </c>
      <c r="Q968" s="5">
        <v>18631369860</v>
      </c>
      <c r="R968" s="5" t="s">
        <v>62</v>
      </c>
      <c r="S968" s="5" t="s">
        <v>63</v>
      </c>
      <c r="T968" s="5"/>
    </row>
    <row r="969" spans="1:20" ht="24">
      <c r="A969" s="8"/>
      <c r="B969" s="5" t="s">
        <v>1304</v>
      </c>
      <c r="C969" s="5" t="s">
        <v>1302</v>
      </c>
      <c r="D969" s="5" t="s">
        <v>65</v>
      </c>
      <c r="E969" s="6">
        <v>1</v>
      </c>
      <c r="F969" s="6"/>
      <c r="G969" s="5" t="s">
        <v>31</v>
      </c>
      <c r="H969" s="5" t="s">
        <v>32</v>
      </c>
      <c r="I969" s="5" t="s">
        <v>1180</v>
      </c>
      <c r="J969" s="5" t="s">
        <v>1180</v>
      </c>
      <c r="K969" s="5" t="s">
        <v>1299</v>
      </c>
      <c r="L969" s="6">
        <v>12500</v>
      </c>
      <c r="M969" s="6">
        <v>10396.0396039604</v>
      </c>
      <c r="N969" s="5" t="s">
        <v>1303</v>
      </c>
      <c r="O969" s="5" t="s">
        <v>1193</v>
      </c>
      <c r="P969" s="5" t="s">
        <v>61</v>
      </c>
      <c r="Q969" s="5">
        <v>18631369861</v>
      </c>
      <c r="R969" s="5" t="s">
        <v>62</v>
      </c>
      <c r="S969" s="5" t="s">
        <v>63</v>
      </c>
      <c r="T969" s="5"/>
    </row>
    <row r="970" spans="1:20" ht="24">
      <c r="A970" s="8"/>
      <c r="B970" s="5" t="s">
        <v>1305</v>
      </c>
      <c r="C970" s="5" t="s">
        <v>55</v>
      </c>
      <c r="D970" s="5" t="s">
        <v>1103</v>
      </c>
      <c r="E970" s="6">
        <v>432</v>
      </c>
      <c r="F970" s="6"/>
      <c r="G970" s="5" t="s">
        <v>31</v>
      </c>
      <c r="H970" s="5" t="s">
        <v>32</v>
      </c>
      <c r="I970" s="5" t="s">
        <v>1180</v>
      </c>
      <c r="J970" s="5" t="s">
        <v>1180</v>
      </c>
      <c r="K970" s="5" t="s">
        <v>1306</v>
      </c>
      <c r="L970" s="6">
        <v>211680</v>
      </c>
      <c r="M970" s="6">
        <v>176050.69306930699</v>
      </c>
      <c r="N970" s="5" t="s">
        <v>1303</v>
      </c>
      <c r="O970" s="5" t="s">
        <v>1193</v>
      </c>
      <c r="P970" s="5" t="s">
        <v>61</v>
      </c>
      <c r="Q970" s="5">
        <v>18631369862</v>
      </c>
      <c r="R970" s="5" t="s">
        <v>62</v>
      </c>
      <c r="S970" s="5" t="s">
        <v>63</v>
      </c>
      <c r="T970" s="5"/>
    </row>
    <row r="971" spans="1:20" ht="36">
      <c r="A971" s="8"/>
      <c r="B971" s="5" t="s">
        <v>1297</v>
      </c>
      <c r="C971" s="5" t="s">
        <v>1307</v>
      </c>
      <c r="D971" s="5" t="s">
        <v>1122</v>
      </c>
      <c r="E971" s="6">
        <v>1964</v>
      </c>
      <c r="F971" s="6"/>
      <c r="G971" s="5" t="s">
        <v>31</v>
      </c>
      <c r="H971" s="5" t="s">
        <v>32</v>
      </c>
      <c r="I971" s="5"/>
      <c r="J971" s="5"/>
      <c r="K971" s="5" t="s">
        <v>1308</v>
      </c>
      <c r="L971" s="6">
        <v>472106.32</v>
      </c>
      <c r="M971" s="6">
        <v>472106.32</v>
      </c>
      <c r="N971" s="5">
        <v>2021.01</v>
      </c>
      <c r="O971" s="5" t="s">
        <v>82</v>
      </c>
      <c r="P971" s="5" t="s">
        <v>76</v>
      </c>
      <c r="Q971" s="5">
        <v>13269819378</v>
      </c>
      <c r="R971" s="5" t="s">
        <v>77</v>
      </c>
      <c r="S971" s="5" t="s">
        <v>78</v>
      </c>
      <c r="T971" s="5"/>
    </row>
    <row r="972" spans="1:20" ht="36">
      <c r="A972" s="8"/>
      <c r="B972" s="5" t="s">
        <v>1297</v>
      </c>
      <c r="C972" s="5" t="s">
        <v>1307</v>
      </c>
      <c r="D972" s="5" t="s">
        <v>1122</v>
      </c>
      <c r="E972" s="6">
        <v>210</v>
      </c>
      <c r="F972" s="6"/>
      <c r="G972" s="5" t="s">
        <v>31</v>
      </c>
      <c r="H972" s="5" t="s">
        <v>32</v>
      </c>
      <c r="I972" s="5"/>
      <c r="J972" s="5"/>
      <c r="K972" s="5" t="s">
        <v>1308</v>
      </c>
      <c r="L972" s="6">
        <v>49980</v>
      </c>
      <c r="M972" s="6">
        <v>49980</v>
      </c>
      <c r="N972" s="5">
        <v>2021.05</v>
      </c>
      <c r="O972" s="5" t="s">
        <v>82</v>
      </c>
      <c r="P972" s="5" t="s">
        <v>76</v>
      </c>
      <c r="Q972" s="5">
        <v>13269819378</v>
      </c>
      <c r="R972" s="5" t="s">
        <v>77</v>
      </c>
      <c r="S972" s="5" t="s">
        <v>78</v>
      </c>
      <c r="T972" s="5"/>
    </row>
    <row r="973" spans="1:20" ht="36">
      <c r="A973" s="8"/>
      <c r="B973" s="5" t="s">
        <v>1309</v>
      </c>
      <c r="C973" s="5" t="s">
        <v>1310</v>
      </c>
      <c r="D973" s="5" t="s">
        <v>1311</v>
      </c>
      <c r="E973" s="6">
        <v>6</v>
      </c>
      <c r="F973" s="6"/>
      <c r="G973" s="5" t="s">
        <v>31</v>
      </c>
      <c r="H973" s="5" t="s">
        <v>32</v>
      </c>
      <c r="I973" s="5"/>
      <c r="J973" s="5"/>
      <c r="K973" s="5" t="s">
        <v>1308</v>
      </c>
      <c r="L973" s="6">
        <v>5940.5940594059402</v>
      </c>
      <c r="M973" s="6">
        <v>5940.5940594059402</v>
      </c>
      <c r="N973" s="5">
        <v>2021.05</v>
      </c>
      <c r="O973" s="5" t="s">
        <v>82</v>
      </c>
      <c r="P973" s="5" t="s">
        <v>76</v>
      </c>
      <c r="Q973" s="5">
        <v>13269819378</v>
      </c>
      <c r="R973" s="5" t="s">
        <v>77</v>
      </c>
      <c r="S973" s="5" t="s">
        <v>78</v>
      </c>
      <c r="T973" s="5"/>
    </row>
    <row r="974" spans="1:20" ht="36">
      <c r="A974" s="8"/>
      <c r="B974" s="5" t="s">
        <v>1312</v>
      </c>
      <c r="C974" s="5" t="s">
        <v>1313</v>
      </c>
      <c r="D974" s="5" t="s">
        <v>1103</v>
      </c>
      <c r="E974" s="6">
        <v>1330.92</v>
      </c>
      <c r="F974" s="6"/>
      <c r="G974" s="5" t="s">
        <v>31</v>
      </c>
      <c r="H974" s="5" t="s">
        <v>32</v>
      </c>
      <c r="I974" s="5" t="s">
        <v>1180</v>
      </c>
      <c r="J974" s="5" t="s">
        <v>1180</v>
      </c>
      <c r="K974" s="5" t="s">
        <v>1299</v>
      </c>
      <c r="L974" s="6">
        <v>326075</v>
      </c>
      <c r="M974" s="6">
        <v>271191</v>
      </c>
      <c r="N974" s="5" t="s">
        <v>1303</v>
      </c>
      <c r="O974" s="5" t="s">
        <v>1193</v>
      </c>
      <c r="P974" s="5" t="s">
        <v>61</v>
      </c>
      <c r="Q974" s="5">
        <v>18631369864</v>
      </c>
      <c r="R974" s="5" t="s">
        <v>62</v>
      </c>
      <c r="S974" s="5" t="s">
        <v>63</v>
      </c>
      <c r="T974" s="5"/>
    </row>
    <row r="975" spans="1:20" ht="36">
      <c r="A975" s="8"/>
      <c r="B975" s="5" t="s">
        <v>1312</v>
      </c>
      <c r="C975" s="5" t="s">
        <v>1314</v>
      </c>
      <c r="D975" s="5" t="s">
        <v>1103</v>
      </c>
      <c r="E975" s="6">
        <v>318.95999999999998</v>
      </c>
      <c r="F975" s="6"/>
      <c r="G975" s="5" t="s">
        <v>31</v>
      </c>
      <c r="H975" s="5" t="s">
        <v>32</v>
      </c>
      <c r="I975" s="5" t="s">
        <v>1180</v>
      </c>
      <c r="J975" s="5" t="s">
        <v>1180</v>
      </c>
      <c r="K975" s="5" t="s">
        <v>1299</v>
      </c>
      <c r="L975" s="6">
        <v>66982</v>
      </c>
      <c r="M975" s="6">
        <v>55707</v>
      </c>
      <c r="N975" s="5" t="s">
        <v>1303</v>
      </c>
      <c r="O975" s="5" t="s">
        <v>1193</v>
      </c>
      <c r="P975" s="5" t="s">
        <v>61</v>
      </c>
      <c r="Q975" s="5">
        <v>18631369865</v>
      </c>
      <c r="R975" s="5" t="s">
        <v>62</v>
      </c>
      <c r="S975" s="5" t="s">
        <v>63</v>
      </c>
      <c r="T975" s="5"/>
    </row>
    <row r="976" spans="1:20" ht="36">
      <c r="A976" s="8"/>
      <c r="B976" s="5" t="s">
        <v>1312</v>
      </c>
      <c r="C976" s="5" t="s">
        <v>1315</v>
      </c>
      <c r="D976" s="5" t="s">
        <v>1103</v>
      </c>
      <c r="E976" s="6">
        <v>38.22</v>
      </c>
      <c r="F976" s="6"/>
      <c r="G976" s="5" t="s">
        <v>31</v>
      </c>
      <c r="H976" s="5" t="s">
        <v>32</v>
      </c>
      <c r="I976" s="5" t="s">
        <v>1180</v>
      </c>
      <c r="J976" s="5" t="s">
        <v>1180</v>
      </c>
      <c r="K976" s="5" t="s">
        <v>1299</v>
      </c>
      <c r="L976" s="6">
        <v>8026</v>
      </c>
      <c r="M976" s="6">
        <v>6675</v>
      </c>
      <c r="N976" s="5" t="s">
        <v>1303</v>
      </c>
      <c r="O976" s="5" t="s">
        <v>1193</v>
      </c>
      <c r="P976" s="5" t="s">
        <v>61</v>
      </c>
      <c r="Q976" s="5">
        <v>18631369866</v>
      </c>
      <c r="R976" s="5" t="s">
        <v>62</v>
      </c>
      <c r="S976" s="5" t="s">
        <v>63</v>
      </c>
      <c r="T976" s="5"/>
    </row>
    <row r="977" spans="1:20" ht="24">
      <c r="A977" s="8"/>
      <c r="B977" s="5" t="s">
        <v>1273</v>
      </c>
      <c r="C977" s="5" t="s">
        <v>1316</v>
      </c>
      <c r="D977" s="5" t="s">
        <v>1103</v>
      </c>
      <c r="E977" s="6">
        <v>1276.4000000000001</v>
      </c>
      <c r="F977" s="6"/>
      <c r="G977" s="5" t="s">
        <v>31</v>
      </c>
      <c r="H977" s="5" t="s">
        <v>32</v>
      </c>
      <c r="I977" s="5"/>
      <c r="J977" s="5"/>
      <c r="K977" s="5" t="s">
        <v>1256</v>
      </c>
      <c r="L977" s="6">
        <v>480229.7</v>
      </c>
      <c r="M977" s="6">
        <v>48022.97</v>
      </c>
      <c r="N977" s="5" t="s">
        <v>1257</v>
      </c>
      <c r="O977" s="5" t="s">
        <v>1258</v>
      </c>
      <c r="P977" s="5" t="s">
        <v>1259</v>
      </c>
      <c r="Q977" s="5">
        <v>13603213171</v>
      </c>
      <c r="R977" s="5" t="s">
        <v>1260</v>
      </c>
      <c r="S977" s="5" t="s">
        <v>183</v>
      </c>
      <c r="T977" s="5"/>
    </row>
    <row r="978" spans="1:20" ht="24">
      <c r="A978" s="8"/>
      <c r="B978" s="5" t="s">
        <v>1317</v>
      </c>
      <c r="C978" s="5" t="s">
        <v>1318</v>
      </c>
      <c r="D978" s="5" t="s">
        <v>154</v>
      </c>
      <c r="E978" s="6">
        <v>1</v>
      </c>
      <c r="F978" s="6"/>
      <c r="G978" s="5" t="s">
        <v>31</v>
      </c>
      <c r="H978" s="5" t="s">
        <v>32</v>
      </c>
      <c r="I978" s="5"/>
      <c r="J978" s="5"/>
      <c r="K978" s="5" t="s">
        <v>1256</v>
      </c>
      <c r="L978" s="6">
        <v>16831.68</v>
      </c>
      <c r="M978" s="6">
        <v>1683.17</v>
      </c>
      <c r="N978" s="5" t="s">
        <v>1257</v>
      </c>
      <c r="O978" s="5" t="s">
        <v>1258</v>
      </c>
      <c r="P978" s="5" t="s">
        <v>1259</v>
      </c>
      <c r="Q978" s="5">
        <v>13603213171</v>
      </c>
      <c r="R978" s="5" t="s">
        <v>1260</v>
      </c>
      <c r="S978" s="5" t="s">
        <v>183</v>
      </c>
      <c r="T978" s="5"/>
    </row>
    <row r="979" spans="1:20" ht="24">
      <c r="A979" s="8"/>
      <c r="B979" s="5" t="s">
        <v>1319</v>
      </c>
      <c r="C979" s="5" t="s">
        <v>1320</v>
      </c>
      <c r="D979" s="5" t="s">
        <v>1103</v>
      </c>
      <c r="E979" s="6">
        <v>120</v>
      </c>
      <c r="F979" s="6"/>
      <c r="G979" s="5" t="s">
        <v>31</v>
      </c>
      <c r="H979" s="5" t="s">
        <v>32</v>
      </c>
      <c r="I979" s="5"/>
      <c r="J979" s="5"/>
      <c r="K979" s="5" t="s">
        <v>1321</v>
      </c>
      <c r="L979" s="6">
        <v>42000</v>
      </c>
      <c r="M979" s="6">
        <v>4158.4200000000101</v>
      </c>
      <c r="N979" s="5" t="s">
        <v>1322</v>
      </c>
      <c r="O979" s="5" t="s">
        <v>1258</v>
      </c>
      <c r="P979" s="5" t="s">
        <v>1259</v>
      </c>
      <c r="Q979" s="5">
        <v>13603213171</v>
      </c>
      <c r="R979" s="5" t="s">
        <v>1260</v>
      </c>
      <c r="S979" s="5" t="s">
        <v>183</v>
      </c>
      <c r="T979" s="5"/>
    </row>
    <row r="980" spans="1:20" ht="24">
      <c r="A980" s="8"/>
      <c r="B980" s="5" t="s">
        <v>1319</v>
      </c>
      <c r="C980" s="5" t="s">
        <v>1323</v>
      </c>
      <c r="D980" s="5" t="s">
        <v>1103</v>
      </c>
      <c r="E980" s="6">
        <v>112.8</v>
      </c>
      <c r="F980" s="6"/>
      <c r="G980" s="5" t="s">
        <v>31</v>
      </c>
      <c r="H980" s="5" t="s">
        <v>32</v>
      </c>
      <c r="I980" s="5"/>
      <c r="J980" s="5"/>
      <c r="K980" s="5" t="s">
        <v>1321</v>
      </c>
      <c r="L980" s="6">
        <v>39480</v>
      </c>
      <c r="M980" s="6">
        <v>3908.9</v>
      </c>
      <c r="N980" s="5" t="s">
        <v>1322</v>
      </c>
      <c r="O980" s="5" t="s">
        <v>1258</v>
      </c>
      <c r="P980" s="5" t="s">
        <v>1259</v>
      </c>
      <c r="Q980" s="5">
        <v>13603213171</v>
      </c>
      <c r="R980" s="5" t="s">
        <v>1260</v>
      </c>
      <c r="S980" s="5" t="s">
        <v>183</v>
      </c>
      <c r="T980" s="5"/>
    </row>
    <row r="981" spans="1:20" ht="36">
      <c r="A981" s="8"/>
      <c r="B981" s="5" t="s">
        <v>1324</v>
      </c>
      <c r="C981" s="5" t="s">
        <v>55</v>
      </c>
      <c r="D981" s="5" t="s">
        <v>1103</v>
      </c>
      <c r="E981" s="5">
        <v>870</v>
      </c>
      <c r="F981" s="5"/>
      <c r="G981" s="5" t="s">
        <v>114</v>
      </c>
      <c r="H981" s="5" t="s">
        <v>32</v>
      </c>
      <c r="I981" s="5"/>
      <c r="J981" s="5"/>
      <c r="K981" s="5" t="s">
        <v>1171</v>
      </c>
      <c r="L981" s="6">
        <v>324423</v>
      </c>
      <c r="M981" s="6">
        <v>324423</v>
      </c>
      <c r="N981" s="5">
        <v>2021.07</v>
      </c>
      <c r="O981" s="5" t="s">
        <v>75</v>
      </c>
      <c r="P981" s="5" t="s">
        <v>76</v>
      </c>
      <c r="Q981" s="5">
        <v>13269819378</v>
      </c>
      <c r="R981" s="5" t="s">
        <v>77</v>
      </c>
      <c r="S981" s="5" t="s">
        <v>78</v>
      </c>
      <c r="T981" s="5"/>
    </row>
    <row r="982" spans="1:20" ht="24">
      <c r="A982" s="8"/>
      <c r="B982" s="5" t="s">
        <v>1325</v>
      </c>
      <c r="C982" s="5" t="s">
        <v>1326</v>
      </c>
      <c r="D982" s="5" t="s">
        <v>1103</v>
      </c>
      <c r="E982" s="6">
        <v>1750</v>
      </c>
      <c r="F982" s="6"/>
      <c r="G982" s="5" t="s">
        <v>31</v>
      </c>
      <c r="H982" s="5" t="s">
        <v>32</v>
      </c>
      <c r="I982" s="5"/>
      <c r="J982" s="5"/>
      <c r="K982" s="5" t="s">
        <v>1321</v>
      </c>
      <c r="L982" s="6">
        <v>910000</v>
      </c>
      <c r="M982" s="6">
        <v>90099.01</v>
      </c>
      <c r="N982" s="5" t="s">
        <v>1322</v>
      </c>
      <c r="O982" s="5" t="s">
        <v>1258</v>
      </c>
      <c r="P982" s="5" t="s">
        <v>1259</v>
      </c>
      <c r="Q982" s="5">
        <v>13603213171</v>
      </c>
      <c r="R982" s="5" t="s">
        <v>1260</v>
      </c>
      <c r="S982" s="5" t="s">
        <v>183</v>
      </c>
      <c r="T982" s="5"/>
    </row>
    <row r="983" spans="1:20" ht="39.6">
      <c r="A983" s="8"/>
      <c r="B983" s="32" t="s">
        <v>1101</v>
      </c>
      <c r="C983" s="49" t="s">
        <v>1327</v>
      </c>
      <c r="D983" s="50" t="s">
        <v>154</v>
      </c>
      <c r="E983" s="51">
        <v>2</v>
      </c>
      <c r="F983" s="51"/>
      <c r="G983" s="5" t="s">
        <v>31</v>
      </c>
      <c r="H983" s="5" t="s">
        <v>32</v>
      </c>
      <c r="I983" s="42" t="s">
        <v>55</v>
      </c>
      <c r="J983" s="38" t="s">
        <v>55</v>
      </c>
      <c r="K983" s="5" t="s">
        <v>1299</v>
      </c>
      <c r="L983" s="56">
        <v>13592.08</v>
      </c>
      <c r="M983" s="4">
        <v>0</v>
      </c>
      <c r="N983" s="57">
        <v>43944</v>
      </c>
      <c r="O983" s="42" t="s">
        <v>92</v>
      </c>
      <c r="P983" s="42" t="s">
        <v>93</v>
      </c>
      <c r="Q983" s="47">
        <v>15076764689</v>
      </c>
      <c r="R983" s="42" t="s">
        <v>94</v>
      </c>
      <c r="S983" s="5" t="s">
        <v>95</v>
      </c>
      <c r="T983" s="47"/>
    </row>
    <row r="984" spans="1:20" ht="39.6">
      <c r="A984" s="8"/>
      <c r="B984" s="4" t="s">
        <v>1101</v>
      </c>
      <c r="C984" s="5" t="s">
        <v>1328</v>
      </c>
      <c r="D984" s="4" t="s">
        <v>154</v>
      </c>
      <c r="E984" s="4">
        <v>7</v>
      </c>
      <c r="F984" s="4"/>
      <c r="G984" s="5" t="s">
        <v>31</v>
      </c>
      <c r="H984" s="5" t="s">
        <v>32</v>
      </c>
      <c r="I984" s="42" t="s">
        <v>55</v>
      </c>
      <c r="J984" s="38" t="s">
        <v>55</v>
      </c>
      <c r="K984" s="4" t="s">
        <v>1299</v>
      </c>
      <c r="L984" s="24">
        <v>47572.28</v>
      </c>
      <c r="M984" s="4">
        <v>0</v>
      </c>
      <c r="N984" s="26">
        <v>44124</v>
      </c>
      <c r="O984" s="42" t="s">
        <v>92</v>
      </c>
      <c r="P984" s="42" t="s">
        <v>93</v>
      </c>
      <c r="Q984" s="47">
        <v>15076764689</v>
      </c>
      <c r="R984" s="42" t="s">
        <v>94</v>
      </c>
      <c r="S984" s="5" t="s">
        <v>95</v>
      </c>
      <c r="T984" s="47"/>
    </row>
    <row r="985" spans="1:20" ht="39.6">
      <c r="A985" s="8"/>
      <c r="B985" s="4" t="s">
        <v>1255</v>
      </c>
      <c r="C985" s="5" t="s">
        <v>1329</v>
      </c>
      <c r="D985" s="4" t="s">
        <v>154</v>
      </c>
      <c r="E985" s="50">
        <v>1</v>
      </c>
      <c r="F985" s="50"/>
      <c r="G985" s="5" t="s">
        <v>31</v>
      </c>
      <c r="H985" s="5" t="s">
        <v>32</v>
      </c>
      <c r="I985" s="42" t="s">
        <v>55</v>
      </c>
      <c r="J985" s="38" t="s">
        <v>55</v>
      </c>
      <c r="K985" s="50" t="s">
        <v>1299</v>
      </c>
      <c r="L985" s="56">
        <v>13861.39</v>
      </c>
      <c r="M985" s="4">
        <v>0</v>
      </c>
      <c r="N985" s="26">
        <v>44124</v>
      </c>
      <c r="O985" s="42" t="s">
        <v>92</v>
      </c>
      <c r="P985" s="42" t="s">
        <v>93</v>
      </c>
      <c r="Q985" s="47">
        <v>15076764689</v>
      </c>
      <c r="R985" s="42" t="s">
        <v>94</v>
      </c>
      <c r="S985" s="5" t="s">
        <v>95</v>
      </c>
      <c r="T985" s="47"/>
    </row>
    <row r="986" spans="1:20" ht="39.6">
      <c r="A986" s="8"/>
      <c r="B986" s="4" t="s">
        <v>1252</v>
      </c>
      <c r="C986" s="5"/>
      <c r="D986" s="4" t="s">
        <v>65</v>
      </c>
      <c r="E986" s="50">
        <v>1</v>
      </c>
      <c r="F986" s="50"/>
      <c r="G986" s="5" t="s">
        <v>31</v>
      </c>
      <c r="H986" s="5" t="s">
        <v>32</v>
      </c>
      <c r="I986" s="42" t="s">
        <v>55</v>
      </c>
      <c r="J986" s="38" t="s">
        <v>55</v>
      </c>
      <c r="K986" s="50" t="s">
        <v>1299</v>
      </c>
      <c r="L986" s="56">
        <v>9702.9699999999993</v>
      </c>
      <c r="M986" s="4">
        <v>0</v>
      </c>
      <c r="N986" s="26">
        <v>43944</v>
      </c>
      <c r="O986" s="42" t="s">
        <v>92</v>
      </c>
      <c r="P986" s="42" t="s">
        <v>93</v>
      </c>
      <c r="Q986" s="47">
        <v>15076764689</v>
      </c>
      <c r="R986" s="42" t="s">
        <v>94</v>
      </c>
      <c r="S986" s="5" t="s">
        <v>95</v>
      </c>
      <c r="T986" s="47"/>
    </row>
    <row r="987" spans="1:20" ht="24">
      <c r="A987" s="8"/>
      <c r="B987" s="5" t="s">
        <v>1297</v>
      </c>
      <c r="C987" s="5" t="s">
        <v>1316</v>
      </c>
      <c r="D987" s="5" t="s">
        <v>1103</v>
      </c>
      <c r="E987" s="6">
        <v>1687.8</v>
      </c>
      <c r="F987" s="6"/>
      <c r="G987" s="5" t="s">
        <v>31</v>
      </c>
      <c r="H987" s="5" t="s">
        <v>32</v>
      </c>
      <c r="I987" s="5"/>
      <c r="J987" s="5"/>
      <c r="K987" s="5" t="s">
        <v>1321</v>
      </c>
      <c r="L987" s="6">
        <v>635013.86</v>
      </c>
      <c r="M987" s="6">
        <v>63501.39</v>
      </c>
      <c r="N987" s="5" t="s">
        <v>1330</v>
      </c>
      <c r="O987" s="5" t="s">
        <v>1258</v>
      </c>
      <c r="P987" s="5" t="s">
        <v>1259</v>
      </c>
      <c r="Q987" s="5">
        <v>13603213171</v>
      </c>
      <c r="R987" s="5" t="s">
        <v>1260</v>
      </c>
      <c r="S987" s="5" t="s">
        <v>183</v>
      </c>
      <c r="T987" s="5"/>
    </row>
    <row r="988" spans="1:20">
      <c r="A988" s="8" t="s">
        <v>1331</v>
      </c>
      <c r="B988" s="7" t="s">
        <v>1332</v>
      </c>
      <c r="C988" s="5"/>
      <c r="D988" s="5"/>
      <c r="E988" s="6"/>
      <c r="F988" s="6"/>
      <c r="G988" s="5"/>
      <c r="H988" s="5"/>
      <c r="I988" s="5"/>
      <c r="J988" s="5"/>
      <c r="K988" s="5"/>
      <c r="L988" s="6"/>
      <c r="M988" s="6"/>
      <c r="N988" s="5"/>
      <c r="O988" s="5"/>
      <c r="P988" s="5"/>
      <c r="Q988" s="5"/>
      <c r="R988" s="5"/>
      <c r="S988" s="5"/>
      <c r="T988" s="5"/>
    </row>
    <row r="989" spans="1:20" ht="24">
      <c r="A989" s="8"/>
      <c r="B989" s="5" t="s">
        <v>1333</v>
      </c>
      <c r="C989" s="5"/>
      <c r="D989" s="5" t="s">
        <v>65</v>
      </c>
      <c r="E989" s="6">
        <v>8</v>
      </c>
      <c r="F989" s="6">
        <v>7.7</v>
      </c>
      <c r="G989" s="5" t="s">
        <v>31</v>
      </c>
      <c r="H989" s="5" t="s">
        <v>41</v>
      </c>
      <c r="I989" s="5"/>
      <c r="J989" s="5"/>
      <c r="K989" s="5" t="s">
        <v>42</v>
      </c>
      <c r="L989" s="6">
        <v>13090</v>
      </c>
      <c r="M989" s="6">
        <v>8508.5</v>
      </c>
      <c r="N989" s="5">
        <v>2018.12</v>
      </c>
      <c r="O989" s="5" t="s">
        <v>35</v>
      </c>
      <c r="P989" s="5"/>
      <c r="Q989" s="5"/>
      <c r="R989" s="5" t="s">
        <v>36</v>
      </c>
      <c r="S989" s="5" t="s">
        <v>37</v>
      </c>
      <c r="T989" s="5"/>
    </row>
    <row r="990" spans="1:20" ht="24">
      <c r="A990" s="8"/>
      <c r="B990" s="5" t="s">
        <v>1334</v>
      </c>
      <c r="C990" s="5"/>
      <c r="D990" s="5" t="s">
        <v>45</v>
      </c>
      <c r="E990" s="6">
        <v>80.94</v>
      </c>
      <c r="F990" s="6"/>
      <c r="G990" s="5" t="s">
        <v>31</v>
      </c>
      <c r="H990" s="5" t="s">
        <v>41</v>
      </c>
      <c r="I990" s="5"/>
      <c r="J990" s="5"/>
      <c r="K990" s="5"/>
      <c r="L990" s="6">
        <v>131750</v>
      </c>
      <c r="M990" s="6">
        <v>39525</v>
      </c>
      <c r="N990" s="5">
        <v>2019.3</v>
      </c>
      <c r="O990" s="5" t="s">
        <v>35</v>
      </c>
      <c r="P990" s="5"/>
      <c r="Q990" s="5"/>
      <c r="R990" s="5" t="s">
        <v>36</v>
      </c>
      <c r="S990" s="5" t="s">
        <v>37</v>
      </c>
      <c r="T990" s="5"/>
    </row>
    <row r="991" spans="1:20" ht="24">
      <c r="A991" s="8"/>
      <c r="B991" s="5" t="s">
        <v>1335</v>
      </c>
      <c r="C991" s="5">
        <v>1.2</v>
      </c>
      <c r="D991" s="5" t="s">
        <v>45</v>
      </c>
      <c r="E991" s="6">
        <v>5.08</v>
      </c>
      <c r="F991" s="6"/>
      <c r="G991" s="5" t="s">
        <v>31</v>
      </c>
      <c r="H991" s="5" t="s">
        <v>41</v>
      </c>
      <c r="I991" s="5"/>
      <c r="J991" s="5"/>
      <c r="K991" s="5"/>
      <c r="L991" s="6">
        <v>6604</v>
      </c>
      <c r="M991" s="6">
        <v>6604</v>
      </c>
      <c r="N991" s="5">
        <v>2019.4</v>
      </c>
      <c r="O991" s="5" t="s">
        <v>35</v>
      </c>
      <c r="P991" s="5"/>
      <c r="Q991" s="5"/>
      <c r="R991" s="5" t="s">
        <v>36</v>
      </c>
      <c r="S991" s="5" t="s">
        <v>37</v>
      </c>
      <c r="T991" s="5"/>
    </row>
    <row r="992" spans="1:20" ht="24">
      <c r="A992" s="8"/>
      <c r="B992" s="5" t="s">
        <v>1335</v>
      </c>
      <c r="C992" s="5">
        <v>1.2</v>
      </c>
      <c r="D992" s="5" t="s">
        <v>45</v>
      </c>
      <c r="E992" s="6">
        <v>1.728</v>
      </c>
      <c r="F992" s="6"/>
      <c r="G992" s="5" t="s">
        <v>31</v>
      </c>
      <c r="H992" s="5" t="s">
        <v>41</v>
      </c>
      <c r="I992" s="5"/>
      <c r="J992" s="5"/>
      <c r="K992" s="5" t="s">
        <v>46</v>
      </c>
      <c r="L992" s="6"/>
      <c r="M992" s="6">
        <v>3456</v>
      </c>
      <c r="N992" s="5">
        <v>2021.8</v>
      </c>
      <c r="O992" s="5" t="s">
        <v>35</v>
      </c>
      <c r="P992" s="5"/>
      <c r="Q992" s="5"/>
      <c r="R992" s="5" t="s">
        <v>36</v>
      </c>
      <c r="S992" s="5" t="s">
        <v>37</v>
      </c>
      <c r="T992" s="5"/>
    </row>
    <row r="993" spans="1:20" ht="24">
      <c r="A993" s="8"/>
      <c r="B993" s="5" t="s">
        <v>1336</v>
      </c>
      <c r="C993" s="5" t="s">
        <v>1337</v>
      </c>
      <c r="D993" s="5" t="s">
        <v>494</v>
      </c>
      <c r="E993" s="6">
        <v>1697</v>
      </c>
      <c r="F993" s="6"/>
      <c r="G993" s="5" t="s">
        <v>31</v>
      </c>
      <c r="H993" s="5" t="s">
        <v>41</v>
      </c>
      <c r="I993" s="5" t="s">
        <v>407</v>
      </c>
      <c r="J993" s="5" t="s">
        <v>407</v>
      </c>
      <c r="K993" s="5" t="s">
        <v>1338</v>
      </c>
      <c r="L993" s="6">
        <v>210</v>
      </c>
      <c r="M993" s="6">
        <v>80</v>
      </c>
      <c r="N993" s="5">
        <v>2021.8</v>
      </c>
      <c r="O993" s="5" t="s">
        <v>35</v>
      </c>
      <c r="P993" s="5"/>
      <c r="Q993" s="5"/>
      <c r="R993" s="5" t="s">
        <v>36</v>
      </c>
      <c r="S993" s="5" t="s">
        <v>37</v>
      </c>
      <c r="T993" s="5"/>
    </row>
    <row r="994" spans="1:20">
      <c r="A994" s="8"/>
      <c r="B994" s="5" t="s">
        <v>1339</v>
      </c>
      <c r="C994" s="5" t="s">
        <v>1340</v>
      </c>
      <c r="D994" s="5" t="s">
        <v>30</v>
      </c>
      <c r="E994" s="6">
        <v>877.5</v>
      </c>
      <c r="F994" s="6"/>
      <c r="G994" s="5" t="s">
        <v>31</v>
      </c>
      <c r="H994" s="5" t="s">
        <v>32</v>
      </c>
      <c r="I994" s="5"/>
      <c r="J994" s="5" t="s">
        <v>487</v>
      </c>
      <c r="K994" s="5"/>
      <c r="L994" s="6">
        <v>80730</v>
      </c>
      <c r="M994" s="6">
        <v>0</v>
      </c>
      <c r="N994" s="30">
        <v>43525</v>
      </c>
      <c r="O994" s="5" t="s">
        <v>488</v>
      </c>
      <c r="P994" s="5" t="s">
        <v>489</v>
      </c>
      <c r="Q994" s="5">
        <v>1391013945</v>
      </c>
      <c r="R994" s="5" t="s">
        <v>490</v>
      </c>
      <c r="S994" s="5" t="s">
        <v>183</v>
      </c>
      <c r="T994" s="5"/>
    </row>
    <row r="995" spans="1:20">
      <c r="A995" s="8"/>
      <c r="B995" s="5" t="s">
        <v>1339</v>
      </c>
      <c r="C995" s="5" t="s">
        <v>1341</v>
      </c>
      <c r="D995" s="5" t="s">
        <v>30</v>
      </c>
      <c r="E995" s="6">
        <v>112.5</v>
      </c>
      <c r="F995" s="6"/>
      <c r="G995" s="5" t="s">
        <v>31</v>
      </c>
      <c r="H995" s="5" t="s">
        <v>32</v>
      </c>
      <c r="I995" s="5"/>
      <c r="J995" s="5" t="s">
        <v>487</v>
      </c>
      <c r="K995" s="5"/>
      <c r="L995" s="6">
        <v>10912.5</v>
      </c>
      <c r="M995" s="6">
        <v>0</v>
      </c>
      <c r="N995" s="30">
        <v>43525</v>
      </c>
      <c r="O995" s="5" t="s">
        <v>488</v>
      </c>
      <c r="P995" s="5" t="s">
        <v>489</v>
      </c>
      <c r="Q995" s="5">
        <v>1391013946</v>
      </c>
      <c r="R995" s="5" t="s">
        <v>490</v>
      </c>
      <c r="S995" s="5" t="s">
        <v>183</v>
      </c>
      <c r="T995" s="5"/>
    </row>
    <row r="996" spans="1:20">
      <c r="A996" s="8"/>
      <c r="B996" s="5" t="s">
        <v>1342</v>
      </c>
      <c r="C996" s="5" t="s">
        <v>1343</v>
      </c>
      <c r="D996" s="5" t="s">
        <v>1344</v>
      </c>
      <c r="E996" s="6">
        <v>786.875</v>
      </c>
      <c r="F996" s="6"/>
      <c r="G996" s="5" t="s">
        <v>31</v>
      </c>
      <c r="H996" s="5" t="s">
        <v>32</v>
      </c>
      <c r="I996" s="5"/>
      <c r="J996" s="5" t="s">
        <v>487</v>
      </c>
      <c r="K996" s="5"/>
      <c r="L996" s="6">
        <v>118031.25</v>
      </c>
      <c r="M996" s="6">
        <v>0</v>
      </c>
      <c r="N996" s="30">
        <v>43529</v>
      </c>
      <c r="O996" s="5" t="s">
        <v>488</v>
      </c>
      <c r="P996" s="5" t="s">
        <v>489</v>
      </c>
      <c r="Q996" s="5">
        <v>1391013946</v>
      </c>
      <c r="R996" s="5" t="s">
        <v>490</v>
      </c>
      <c r="S996" s="5" t="s">
        <v>183</v>
      </c>
      <c r="T996" s="5"/>
    </row>
    <row r="997" spans="1:20" ht="36">
      <c r="A997" s="8"/>
      <c r="B997" s="5" t="s">
        <v>1345</v>
      </c>
      <c r="C997" s="5" t="s">
        <v>1346</v>
      </c>
      <c r="D997" s="5" t="s">
        <v>161</v>
      </c>
      <c r="E997" s="6">
        <v>110</v>
      </c>
      <c r="F997" s="6"/>
      <c r="G997" s="5" t="s">
        <v>31</v>
      </c>
      <c r="H997" s="5" t="s">
        <v>32</v>
      </c>
      <c r="I997" s="5" t="s">
        <v>55</v>
      </c>
      <c r="J997" s="5" t="s">
        <v>55</v>
      </c>
      <c r="K997" s="43" t="s">
        <v>1347</v>
      </c>
      <c r="L997" s="6">
        <v>71500</v>
      </c>
      <c r="M997" s="6">
        <v>47666.667200269301</v>
      </c>
      <c r="N997" s="5" t="s">
        <v>1348</v>
      </c>
      <c r="O997" s="5" t="s">
        <v>1109</v>
      </c>
      <c r="P997" s="5" t="s">
        <v>1110</v>
      </c>
      <c r="Q997" s="5">
        <v>15810522330</v>
      </c>
      <c r="R997" s="48" t="s">
        <v>1111</v>
      </c>
      <c r="S997" s="48" t="s">
        <v>134</v>
      </c>
      <c r="T997" s="48"/>
    </row>
    <row r="998" spans="1:20" ht="36">
      <c r="A998" s="8"/>
      <c r="B998" s="5" t="s">
        <v>1349</v>
      </c>
      <c r="C998" s="5" t="s">
        <v>1350</v>
      </c>
      <c r="D998" s="5" t="s">
        <v>161</v>
      </c>
      <c r="E998" s="6">
        <v>136</v>
      </c>
      <c r="F998" s="6"/>
      <c r="G998" s="5" t="s">
        <v>31</v>
      </c>
      <c r="H998" s="5" t="s">
        <v>32</v>
      </c>
      <c r="I998" s="5" t="s">
        <v>55</v>
      </c>
      <c r="J998" s="5" t="s">
        <v>55</v>
      </c>
      <c r="K998" s="43" t="s">
        <v>1347</v>
      </c>
      <c r="L998" s="6">
        <v>50048</v>
      </c>
      <c r="M998" s="6">
        <v>33365.336533494898</v>
      </c>
      <c r="N998" s="5" t="s">
        <v>1348</v>
      </c>
      <c r="O998" s="5" t="s">
        <v>1109</v>
      </c>
      <c r="P998" s="5" t="s">
        <v>1110</v>
      </c>
      <c r="Q998" s="5">
        <v>15810522330</v>
      </c>
      <c r="R998" s="48" t="s">
        <v>1111</v>
      </c>
      <c r="S998" s="48" t="s">
        <v>134</v>
      </c>
      <c r="T998" s="48"/>
    </row>
    <row r="999" spans="1:20" ht="36">
      <c r="A999" s="8"/>
      <c r="B999" s="5" t="s">
        <v>1349</v>
      </c>
      <c r="C999" s="5" t="s">
        <v>1351</v>
      </c>
      <c r="D999" s="5" t="s">
        <v>161</v>
      </c>
      <c r="E999" s="6">
        <v>130</v>
      </c>
      <c r="F999" s="6"/>
      <c r="G999" s="5" t="s">
        <v>31</v>
      </c>
      <c r="H999" s="5" t="s">
        <v>32</v>
      </c>
      <c r="I999" s="5" t="s">
        <v>55</v>
      </c>
      <c r="J999" s="5" t="s">
        <v>55</v>
      </c>
      <c r="K999" s="43" t="s">
        <v>1347</v>
      </c>
      <c r="L999" s="6">
        <v>12740</v>
      </c>
      <c r="M999" s="6">
        <v>8493.3324000269295</v>
      </c>
      <c r="N999" s="5" t="s">
        <v>1348</v>
      </c>
      <c r="O999" s="5" t="s">
        <v>1109</v>
      </c>
      <c r="P999" s="5" t="s">
        <v>1110</v>
      </c>
      <c r="Q999" s="5">
        <v>15810522330</v>
      </c>
      <c r="R999" s="48" t="s">
        <v>1111</v>
      </c>
      <c r="S999" s="48" t="s">
        <v>134</v>
      </c>
      <c r="T999" s="48"/>
    </row>
    <row r="1000" spans="1:20" ht="60">
      <c r="A1000" s="8"/>
      <c r="B1000" s="5" t="s">
        <v>1352</v>
      </c>
      <c r="C1000" s="5" t="s">
        <v>1353</v>
      </c>
      <c r="D1000" s="5" t="s">
        <v>1354</v>
      </c>
      <c r="E1000" s="6">
        <v>1</v>
      </c>
      <c r="F1000" s="6"/>
      <c r="G1000" s="5" t="s">
        <v>114</v>
      </c>
      <c r="H1000" s="5" t="s">
        <v>41</v>
      </c>
      <c r="I1000" s="5"/>
      <c r="J1000" s="5"/>
      <c r="K1000" s="5"/>
      <c r="L1000" s="6"/>
      <c r="M1000" s="6"/>
      <c r="N1000" s="30"/>
      <c r="O1000" s="5" t="s">
        <v>1355</v>
      </c>
      <c r="P1000" s="5" t="s">
        <v>252</v>
      </c>
      <c r="Q1000" s="5">
        <v>17731886959</v>
      </c>
      <c r="R1000" s="5" t="s">
        <v>1145</v>
      </c>
      <c r="S1000" s="5" t="s">
        <v>134</v>
      </c>
      <c r="T1000" s="5"/>
    </row>
    <row r="1001" spans="1:20" ht="72">
      <c r="A1001" s="8"/>
      <c r="B1001" s="5" t="s">
        <v>1356</v>
      </c>
      <c r="C1001" s="5" t="s">
        <v>1357</v>
      </c>
      <c r="D1001" s="5" t="s">
        <v>1344</v>
      </c>
      <c r="E1001" s="6">
        <v>7735.0550000000003</v>
      </c>
      <c r="F1001" s="6"/>
      <c r="G1001" s="5" t="s">
        <v>31</v>
      </c>
      <c r="H1001" s="5" t="s">
        <v>32</v>
      </c>
      <c r="I1001" s="5" t="s">
        <v>175</v>
      </c>
      <c r="J1001" s="5" t="s">
        <v>1358</v>
      </c>
      <c r="K1001" s="5" t="s">
        <v>1358</v>
      </c>
      <c r="L1001" s="6">
        <v>1667158.602</v>
      </c>
      <c r="M1001" s="6">
        <v>576201.495474</v>
      </c>
      <c r="N1001" s="5">
        <v>2018.9</v>
      </c>
      <c r="O1001" s="5" t="s">
        <v>556</v>
      </c>
      <c r="P1001" s="5" t="s">
        <v>132</v>
      </c>
      <c r="Q1001" s="5">
        <v>13810668661</v>
      </c>
      <c r="R1001" s="5" t="s">
        <v>133</v>
      </c>
      <c r="S1001" s="5" t="s">
        <v>134</v>
      </c>
      <c r="T1001" s="48"/>
    </row>
    <row r="1002" spans="1:20" ht="72">
      <c r="A1002" s="8"/>
      <c r="B1002" s="5" t="s">
        <v>1359</v>
      </c>
      <c r="C1002" s="5" t="s">
        <v>1360</v>
      </c>
      <c r="D1002" s="5" t="s">
        <v>30</v>
      </c>
      <c r="E1002" s="6">
        <v>666</v>
      </c>
      <c r="F1002" s="6"/>
      <c r="G1002" s="5" t="s">
        <v>31</v>
      </c>
      <c r="H1002" s="5" t="s">
        <v>32</v>
      </c>
      <c r="I1002" s="5" t="s">
        <v>175</v>
      </c>
      <c r="J1002" s="5" t="s">
        <v>1171</v>
      </c>
      <c r="K1002" s="5" t="s">
        <v>1171</v>
      </c>
      <c r="L1002" s="6">
        <v>39128</v>
      </c>
      <c r="M1002" s="6">
        <v>16303.33</v>
      </c>
      <c r="N1002" s="5">
        <v>2020.4</v>
      </c>
      <c r="O1002" s="5" t="s">
        <v>556</v>
      </c>
      <c r="P1002" s="5" t="s">
        <v>132</v>
      </c>
      <c r="Q1002" s="5">
        <v>13810668661</v>
      </c>
      <c r="R1002" s="5" t="s">
        <v>133</v>
      </c>
      <c r="S1002" s="5" t="s">
        <v>134</v>
      </c>
      <c r="T1002" s="48"/>
    </row>
    <row r="1003" spans="1:20" ht="72">
      <c r="A1003" s="8"/>
      <c r="B1003" s="5" t="s">
        <v>1361</v>
      </c>
      <c r="C1003" s="5"/>
      <c r="D1003" s="5" t="s">
        <v>161</v>
      </c>
      <c r="E1003" s="6">
        <v>730</v>
      </c>
      <c r="F1003" s="52"/>
      <c r="G1003" s="5" t="s">
        <v>31</v>
      </c>
      <c r="H1003" s="5" t="s">
        <v>32</v>
      </c>
      <c r="I1003" s="48" t="s">
        <v>175</v>
      </c>
      <c r="J1003" s="48" t="s">
        <v>1362</v>
      </c>
      <c r="K1003" s="48" t="s">
        <v>1362</v>
      </c>
      <c r="L1003" s="6">
        <v>116800</v>
      </c>
      <c r="M1003" s="6">
        <v>34019.417999999998</v>
      </c>
      <c r="N1003" s="5">
        <v>2019.4</v>
      </c>
      <c r="O1003" s="5" t="s">
        <v>556</v>
      </c>
      <c r="P1003" s="5" t="s">
        <v>132</v>
      </c>
      <c r="Q1003" s="5">
        <v>13810668661</v>
      </c>
      <c r="R1003" s="5" t="s">
        <v>133</v>
      </c>
      <c r="S1003" s="5" t="s">
        <v>134</v>
      </c>
      <c r="T1003" s="48"/>
    </row>
    <row r="1004" spans="1:20" ht="97.2">
      <c r="A1004" s="8"/>
      <c r="B1004" s="5" t="s">
        <v>1363</v>
      </c>
      <c r="C1004" s="5" t="s">
        <v>1364</v>
      </c>
      <c r="D1004" s="5" t="s">
        <v>154</v>
      </c>
      <c r="E1004" s="6">
        <v>109</v>
      </c>
      <c r="F1004" s="52"/>
      <c r="G1004" s="5" t="s">
        <v>31</v>
      </c>
      <c r="H1004" s="5" t="s">
        <v>32</v>
      </c>
      <c r="I1004" s="48" t="s">
        <v>175</v>
      </c>
      <c r="J1004" s="48"/>
      <c r="K1004" s="48" t="s">
        <v>1365</v>
      </c>
      <c r="L1004" s="6">
        <v>183115</v>
      </c>
      <c r="M1004" s="6">
        <v>53334.466999999997</v>
      </c>
      <c r="N1004" s="5">
        <v>2018.9</v>
      </c>
      <c r="O1004" s="5" t="s">
        <v>556</v>
      </c>
      <c r="P1004" s="5" t="s">
        <v>132</v>
      </c>
      <c r="Q1004" s="5">
        <v>13810668661</v>
      </c>
      <c r="R1004" s="5" t="s">
        <v>133</v>
      </c>
      <c r="S1004" s="5" t="s">
        <v>134</v>
      </c>
      <c r="T1004" s="48"/>
    </row>
    <row r="1005" spans="1:20" ht="21.6">
      <c r="A1005" s="8"/>
      <c r="B1005" s="53" t="s">
        <v>1366</v>
      </c>
      <c r="C1005" s="54" t="s">
        <v>1367</v>
      </c>
      <c r="D1005" s="54" t="s">
        <v>154</v>
      </c>
      <c r="E1005" s="53">
        <v>4</v>
      </c>
      <c r="F1005" s="53">
        <v>19.8</v>
      </c>
      <c r="G1005" s="53" t="s">
        <v>114</v>
      </c>
      <c r="H1005" s="55" t="s">
        <v>32</v>
      </c>
      <c r="I1005" s="54" t="s">
        <v>1180</v>
      </c>
      <c r="J1005" s="53" t="s">
        <v>1180</v>
      </c>
      <c r="K1005" s="53" t="s">
        <v>1368</v>
      </c>
      <c r="L1005" s="53">
        <v>88000</v>
      </c>
      <c r="M1005" s="53">
        <v>88000</v>
      </c>
      <c r="N1005" s="53" t="s">
        <v>1369</v>
      </c>
      <c r="O1005" s="53" t="s">
        <v>1370</v>
      </c>
      <c r="P1005" s="54" t="s">
        <v>61</v>
      </c>
      <c r="Q1005" s="53">
        <v>18631369862</v>
      </c>
      <c r="R1005" s="58" t="s">
        <v>62</v>
      </c>
      <c r="S1005" s="54" t="s">
        <v>63</v>
      </c>
      <c r="T1005" s="5"/>
    </row>
    <row r="1006" spans="1:20" ht="21.6">
      <c r="A1006" s="8"/>
      <c r="B1006" s="53" t="s">
        <v>1366</v>
      </c>
      <c r="C1006" s="54" t="s">
        <v>1371</v>
      </c>
      <c r="D1006" s="54" t="s">
        <v>154</v>
      </c>
      <c r="E1006" s="53">
        <v>3</v>
      </c>
      <c r="F1006" s="53">
        <v>12.48</v>
      </c>
      <c r="G1006" s="53" t="s">
        <v>114</v>
      </c>
      <c r="H1006" s="55" t="s">
        <v>32</v>
      </c>
      <c r="I1006" s="54" t="s">
        <v>1180</v>
      </c>
      <c r="J1006" s="53" t="s">
        <v>1180</v>
      </c>
      <c r="K1006" s="53" t="s">
        <v>1368</v>
      </c>
      <c r="L1006" s="53">
        <v>63000</v>
      </c>
      <c r="M1006" s="53">
        <v>63000</v>
      </c>
      <c r="N1006" s="53" t="s">
        <v>1372</v>
      </c>
      <c r="O1006" s="53" t="s">
        <v>1370</v>
      </c>
      <c r="P1006" s="54" t="s">
        <v>61</v>
      </c>
      <c r="Q1006" s="53">
        <v>18631369863</v>
      </c>
      <c r="R1006" s="58" t="s">
        <v>62</v>
      </c>
      <c r="S1006" s="54" t="s">
        <v>63</v>
      </c>
      <c r="T1006" s="5"/>
    </row>
    <row r="1007" spans="1:20" ht="21.6">
      <c r="A1007" s="8"/>
      <c r="B1007" s="53" t="s">
        <v>1373</v>
      </c>
      <c r="C1007" s="54" t="s">
        <v>1374</v>
      </c>
      <c r="D1007" s="54" t="s">
        <v>1103</v>
      </c>
      <c r="E1007" s="53">
        <v>839.31</v>
      </c>
      <c r="F1007" s="53"/>
      <c r="G1007" s="53" t="s">
        <v>31</v>
      </c>
      <c r="H1007" s="55" t="s">
        <v>32</v>
      </c>
      <c r="I1007" s="54" t="s">
        <v>1180</v>
      </c>
      <c r="J1007" s="53" t="s">
        <v>1180</v>
      </c>
      <c r="K1007" s="53" t="s">
        <v>1299</v>
      </c>
      <c r="L1007" s="53">
        <v>20982.75</v>
      </c>
      <c r="M1007" s="53">
        <v>0</v>
      </c>
      <c r="N1007" s="53" t="s">
        <v>1303</v>
      </c>
      <c r="O1007" s="53" t="s">
        <v>1193</v>
      </c>
      <c r="P1007" s="54" t="s">
        <v>61</v>
      </c>
      <c r="Q1007" s="53">
        <v>18631369867</v>
      </c>
      <c r="R1007" s="58" t="s">
        <v>62</v>
      </c>
      <c r="S1007" s="54" t="s">
        <v>63</v>
      </c>
      <c r="T1007" s="5"/>
    </row>
    <row r="1008" spans="1:20" ht="21.6">
      <c r="A1008" s="8"/>
      <c r="B1008" s="53" t="s">
        <v>1375</v>
      </c>
      <c r="C1008" s="54" t="s">
        <v>55</v>
      </c>
      <c r="D1008" s="54" t="s">
        <v>161</v>
      </c>
      <c r="E1008" s="53">
        <v>255</v>
      </c>
      <c r="F1008" s="53"/>
      <c r="G1008" s="53" t="s">
        <v>31</v>
      </c>
      <c r="H1008" s="55" t="s">
        <v>32</v>
      </c>
      <c r="I1008" s="54" t="s">
        <v>1180</v>
      </c>
      <c r="J1008" s="53" t="s">
        <v>1180</v>
      </c>
      <c r="K1008" s="53" t="s">
        <v>1299</v>
      </c>
      <c r="L1008" s="53">
        <v>3825</v>
      </c>
      <c r="M1008" s="53">
        <v>0</v>
      </c>
      <c r="N1008" s="53" t="s">
        <v>1303</v>
      </c>
      <c r="O1008" s="53" t="s">
        <v>1193</v>
      </c>
      <c r="P1008" s="54" t="s">
        <v>61</v>
      </c>
      <c r="Q1008" s="53">
        <v>18631369868</v>
      </c>
      <c r="R1008" s="58" t="s">
        <v>62</v>
      </c>
      <c r="S1008" s="54" t="s">
        <v>63</v>
      </c>
      <c r="T1008" s="5"/>
    </row>
    <row r="1009" spans="1:20" ht="21.6">
      <c r="A1009" s="8"/>
      <c r="B1009" s="53" t="s">
        <v>1273</v>
      </c>
      <c r="C1009" s="54" t="s">
        <v>1376</v>
      </c>
      <c r="D1009" s="54" t="s">
        <v>1103</v>
      </c>
      <c r="E1009" s="53">
        <v>3488.25</v>
      </c>
      <c r="F1009" s="53"/>
      <c r="G1009" s="53" t="s">
        <v>31</v>
      </c>
      <c r="H1009" s="55" t="s">
        <v>32</v>
      </c>
      <c r="I1009" s="54" t="s">
        <v>1180</v>
      </c>
      <c r="J1009" s="53" t="s">
        <v>1180</v>
      </c>
      <c r="K1009" s="53" t="s">
        <v>1306</v>
      </c>
      <c r="L1009" s="53">
        <v>732532.5</v>
      </c>
      <c r="M1009" s="53">
        <v>609234.95049504901</v>
      </c>
      <c r="N1009" s="53" t="s">
        <v>1303</v>
      </c>
      <c r="O1009" s="53" t="s">
        <v>1193</v>
      </c>
      <c r="P1009" s="54" t="s">
        <v>61</v>
      </c>
      <c r="Q1009" s="53">
        <v>18631369869</v>
      </c>
      <c r="R1009" s="58" t="s">
        <v>62</v>
      </c>
      <c r="S1009" s="54" t="s">
        <v>63</v>
      </c>
      <c r="T1009" s="5"/>
    </row>
    <row r="1010" spans="1:20" ht="32.4">
      <c r="A1010" s="8"/>
      <c r="B1010" s="53" t="s">
        <v>1342</v>
      </c>
      <c r="C1010" s="54" t="s">
        <v>1377</v>
      </c>
      <c r="D1010" s="54" t="s">
        <v>161</v>
      </c>
      <c r="E1010" s="53">
        <v>647.15</v>
      </c>
      <c r="F1010" s="53"/>
      <c r="G1010" s="53" t="s">
        <v>31</v>
      </c>
      <c r="H1010" s="55" t="s">
        <v>32</v>
      </c>
      <c r="I1010" s="54" t="s">
        <v>1180</v>
      </c>
      <c r="J1010" s="53" t="s">
        <v>1180</v>
      </c>
      <c r="K1010" s="53" t="s">
        <v>1171</v>
      </c>
      <c r="L1010" s="53">
        <v>97072.5</v>
      </c>
      <c r="M1010" s="53">
        <v>81540.899999999994</v>
      </c>
      <c r="N1010" s="53" t="s">
        <v>1378</v>
      </c>
      <c r="O1010" s="53" t="s">
        <v>1193</v>
      </c>
      <c r="P1010" s="54" t="s">
        <v>61</v>
      </c>
      <c r="Q1010" s="53">
        <v>18631369870</v>
      </c>
      <c r="R1010" s="58" t="s">
        <v>62</v>
      </c>
      <c r="S1010" s="54" t="s">
        <v>63</v>
      </c>
      <c r="T1010" s="5"/>
    </row>
    <row r="1011" spans="1:20" ht="32.4">
      <c r="A1011" s="8"/>
      <c r="B1011" s="53" t="s">
        <v>1342</v>
      </c>
      <c r="C1011" s="54" t="s">
        <v>1377</v>
      </c>
      <c r="D1011" s="54" t="s">
        <v>161</v>
      </c>
      <c r="E1011" s="53">
        <v>520.29999999999995</v>
      </c>
      <c r="F1011" s="53"/>
      <c r="G1011" s="53" t="s">
        <v>31</v>
      </c>
      <c r="H1011" s="55" t="s">
        <v>32</v>
      </c>
      <c r="I1011" s="54" t="s">
        <v>1180</v>
      </c>
      <c r="J1011" s="53" t="s">
        <v>1180</v>
      </c>
      <c r="K1011" s="53" t="s">
        <v>1171</v>
      </c>
      <c r="L1011" s="53">
        <v>78045</v>
      </c>
      <c r="M1011" s="53">
        <v>65557.8</v>
      </c>
      <c r="N1011" s="53" t="s">
        <v>1378</v>
      </c>
      <c r="O1011" s="53" t="s">
        <v>1193</v>
      </c>
      <c r="P1011" s="54" t="s">
        <v>61</v>
      </c>
      <c r="Q1011" s="53">
        <v>18631369871</v>
      </c>
      <c r="R1011" s="58" t="s">
        <v>62</v>
      </c>
      <c r="S1011" s="54" t="s">
        <v>63</v>
      </c>
      <c r="T1011" s="5"/>
    </row>
    <row r="1012" spans="1:20" ht="32.4">
      <c r="A1012" s="8"/>
      <c r="B1012" s="53" t="s">
        <v>1339</v>
      </c>
      <c r="C1012" s="54" t="s">
        <v>1379</v>
      </c>
      <c r="D1012" s="54" t="s">
        <v>30</v>
      </c>
      <c r="E1012" s="53">
        <v>500</v>
      </c>
      <c r="F1012" s="53"/>
      <c r="G1012" s="53" t="s">
        <v>31</v>
      </c>
      <c r="H1012" s="55" t="s">
        <v>32</v>
      </c>
      <c r="I1012" s="54" t="s">
        <v>1180</v>
      </c>
      <c r="J1012" s="53" t="s">
        <v>1180</v>
      </c>
      <c r="K1012" s="53" t="s">
        <v>1171</v>
      </c>
      <c r="L1012" s="53">
        <v>26500</v>
      </c>
      <c r="M1012" s="53">
        <v>0</v>
      </c>
      <c r="N1012" s="53" t="s">
        <v>1378</v>
      </c>
      <c r="O1012" s="53" t="s">
        <v>1193</v>
      </c>
      <c r="P1012" s="54" t="s">
        <v>61</v>
      </c>
      <c r="Q1012" s="53">
        <v>18631369872</v>
      </c>
      <c r="R1012" s="58" t="s">
        <v>62</v>
      </c>
      <c r="S1012" s="54" t="s">
        <v>63</v>
      </c>
      <c r="T1012" s="5"/>
    </row>
    <row r="1013" spans="1:20" ht="43.2">
      <c r="A1013" s="8"/>
      <c r="B1013" s="53" t="s">
        <v>1380</v>
      </c>
      <c r="C1013" s="54" t="s">
        <v>57</v>
      </c>
      <c r="D1013" s="54" t="s">
        <v>45</v>
      </c>
      <c r="E1013" s="53">
        <v>6.67</v>
      </c>
      <c r="F1013" s="53"/>
      <c r="G1013" s="53" t="s">
        <v>31</v>
      </c>
      <c r="H1013" s="55" t="s">
        <v>32</v>
      </c>
      <c r="I1013" s="54" t="s">
        <v>1180</v>
      </c>
      <c r="J1013" s="53" t="s">
        <v>1180</v>
      </c>
      <c r="K1013" s="53" t="s">
        <v>1381</v>
      </c>
      <c r="L1013" s="53">
        <v>20010</v>
      </c>
      <c r="M1013" s="53">
        <v>18231.333333333299</v>
      </c>
      <c r="N1013" s="53" t="s">
        <v>1382</v>
      </c>
      <c r="O1013" s="53" t="s">
        <v>1193</v>
      </c>
      <c r="P1013" s="54" t="s">
        <v>61</v>
      </c>
      <c r="Q1013" s="53">
        <v>18631369873</v>
      </c>
      <c r="R1013" s="58" t="s">
        <v>62</v>
      </c>
      <c r="S1013" s="54" t="s">
        <v>63</v>
      </c>
      <c r="T1013" s="5"/>
    </row>
    <row r="1014" spans="1:20" ht="32.4">
      <c r="A1014" s="8"/>
      <c r="B1014" s="53" t="s">
        <v>1383</v>
      </c>
      <c r="C1014" s="54" t="s">
        <v>1384</v>
      </c>
      <c r="D1014" s="54" t="s">
        <v>30</v>
      </c>
      <c r="E1014" s="53">
        <v>200</v>
      </c>
      <c r="F1014" s="53"/>
      <c r="G1014" s="53" t="s">
        <v>31</v>
      </c>
      <c r="H1014" s="55" t="s">
        <v>32</v>
      </c>
      <c r="I1014" s="54" t="s">
        <v>1180</v>
      </c>
      <c r="J1014" s="53" t="s">
        <v>1180</v>
      </c>
      <c r="K1014" s="53" t="s">
        <v>1171</v>
      </c>
      <c r="L1014" s="53">
        <v>23000</v>
      </c>
      <c r="M1014" s="53">
        <v>0</v>
      </c>
      <c r="N1014" s="53" t="s">
        <v>1385</v>
      </c>
      <c r="O1014" s="53" t="s">
        <v>1193</v>
      </c>
      <c r="P1014" s="54" t="s">
        <v>61</v>
      </c>
      <c r="Q1014" s="53">
        <v>18631369874</v>
      </c>
      <c r="R1014" s="58" t="s">
        <v>62</v>
      </c>
      <c r="S1014" s="54" t="s">
        <v>63</v>
      </c>
      <c r="T1014" s="5"/>
    </row>
    <row r="1015" spans="1:20" ht="21.6">
      <c r="A1015" s="8"/>
      <c r="B1015" s="53" t="s">
        <v>1386</v>
      </c>
      <c r="C1015" s="54" t="s">
        <v>1387</v>
      </c>
      <c r="D1015" s="54" t="s">
        <v>161</v>
      </c>
      <c r="E1015" s="53">
        <v>160</v>
      </c>
      <c r="F1015" s="53"/>
      <c r="G1015" s="53" t="s">
        <v>31</v>
      </c>
      <c r="H1015" s="55" t="s">
        <v>32</v>
      </c>
      <c r="I1015" s="54" t="s">
        <v>55</v>
      </c>
      <c r="J1015" s="53" t="s">
        <v>55</v>
      </c>
      <c r="K1015" s="53" t="s">
        <v>1388</v>
      </c>
      <c r="L1015" s="53">
        <v>68800</v>
      </c>
      <c r="M1015" s="53">
        <v>20640</v>
      </c>
      <c r="N1015" s="53">
        <v>2021.6</v>
      </c>
      <c r="O1015" s="53" t="s">
        <v>230</v>
      </c>
      <c r="P1015" s="54" t="s">
        <v>51</v>
      </c>
      <c r="Q1015" s="53">
        <v>18611227933</v>
      </c>
      <c r="R1015" s="58" t="s">
        <v>52</v>
      </c>
      <c r="S1015" s="54" t="s">
        <v>63</v>
      </c>
      <c r="T1015" s="5"/>
    </row>
    <row r="1016" spans="1:20" ht="21.6">
      <c r="A1016" s="8"/>
      <c r="B1016" s="53" t="s">
        <v>1386</v>
      </c>
      <c r="C1016" s="54" t="s">
        <v>1389</v>
      </c>
      <c r="D1016" s="54" t="s">
        <v>161</v>
      </c>
      <c r="E1016" s="53">
        <v>142</v>
      </c>
      <c r="F1016" s="53"/>
      <c r="G1016" s="53" t="s">
        <v>31</v>
      </c>
      <c r="H1016" s="55" t="s">
        <v>32</v>
      </c>
      <c r="I1016" s="54" t="s">
        <v>55</v>
      </c>
      <c r="J1016" s="53" t="s">
        <v>55</v>
      </c>
      <c r="K1016" s="53" t="s">
        <v>1388</v>
      </c>
      <c r="L1016" s="53">
        <v>44730</v>
      </c>
      <c r="M1016" s="53">
        <v>13419</v>
      </c>
      <c r="N1016" s="53">
        <v>2021.6</v>
      </c>
      <c r="O1016" s="53" t="s">
        <v>230</v>
      </c>
      <c r="P1016" s="54" t="s">
        <v>51</v>
      </c>
      <c r="Q1016" s="53">
        <v>18611227933</v>
      </c>
      <c r="R1016" s="58" t="s">
        <v>52</v>
      </c>
      <c r="S1016" s="54" t="s">
        <v>63</v>
      </c>
      <c r="T1016" s="5"/>
    </row>
    <row r="1017" spans="1:20" ht="21.6">
      <c r="A1017" s="8"/>
      <c r="B1017" s="53" t="s">
        <v>1386</v>
      </c>
      <c r="C1017" s="54" t="s">
        <v>1390</v>
      </c>
      <c r="D1017" s="54" t="s">
        <v>161</v>
      </c>
      <c r="E1017" s="53">
        <v>170</v>
      </c>
      <c r="F1017" s="53"/>
      <c r="G1017" s="53" t="s">
        <v>31</v>
      </c>
      <c r="H1017" s="55" t="s">
        <v>32</v>
      </c>
      <c r="I1017" s="54" t="s">
        <v>55</v>
      </c>
      <c r="J1017" s="53" t="s">
        <v>55</v>
      </c>
      <c r="K1017" s="53" t="s">
        <v>1388</v>
      </c>
      <c r="L1017" s="53">
        <v>18700</v>
      </c>
      <c r="M1017" s="53">
        <v>5610</v>
      </c>
      <c r="N1017" s="53">
        <v>2021.6</v>
      </c>
      <c r="O1017" s="53" t="s">
        <v>230</v>
      </c>
      <c r="P1017" s="54" t="s">
        <v>51</v>
      </c>
      <c r="Q1017" s="53">
        <v>18611227933</v>
      </c>
      <c r="R1017" s="58" t="s">
        <v>52</v>
      </c>
      <c r="S1017" s="54" t="s">
        <v>63</v>
      </c>
      <c r="T1017" s="5"/>
    </row>
    <row r="1018" spans="1:20" ht="21.6">
      <c r="A1018" s="8"/>
      <c r="B1018" s="53" t="s">
        <v>1386</v>
      </c>
      <c r="C1018" s="54" t="s">
        <v>1391</v>
      </c>
      <c r="D1018" s="54" t="s">
        <v>161</v>
      </c>
      <c r="E1018" s="53">
        <v>130</v>
      </c>
      <c r="F1018" s="53"/>
      <c r="G1018" s="53" t="s">
        <v>31</v>
      </c>
      <c r="H1018" s="55" t="s">
        <v>32</v>
      </c>
      <c r="I1018" s="54" t="s">
        <v>55</v>
      </c>
      <c r="J1018" s="53" t="s">
        <v>55</v>
      </c>
      <c r="K1018" s="53" t="s">
        <v>1388</v>
      </c>
      <c r="L1018" s="53">
        <v>11115</v>
      </c>
      <c r="M1018" s="53">
        <v>3334.5</v>
      </c>
      <c r="N1018" s="53">
        <v>2021.6</v>
      </c>
      <c r="O1018" s="53" t="s">
        <v>230</v>
      </c>
      <c r="P1018" s="54" t="s">
        <v>51</v>
      </c>
      <c r="Q1018" s="53">
        <v>18611227933</v>
      </c>
      <c r="R1018" s="58" t="s">
        <v>52</v>
      </c>
      <c r="S1018" s="54" t="s">
        <v>63</v>
      </c>
      <c r="T1018" s="5"/>
    </row>
    <row r="1019" spans="1:20" ht="21.6">
      <c r="A1019" s="8"/>
      <c r="B1019" s="53" t="s">
        <v>1392</v>
      </c>
      <c r="C1019" s="54" t="s">
        <v>1393</v>
      </c>
      <c r="D1019" s="54" t="s">
        <v>161</v>
      </c>
      <c r="E1019" s="53">
        <v>100</v>
      </c>
      <c r="F1019" s="53"/>
      <c r="G1019" s="53" t="s">
        <v>31</v>
      </c>
      <c r="H1019" s="55" t="s">
        <v>32</v>
      </c>
      <c r="I1019" s="54" t="s">
        <v>55</v>
      </c>
      <c r="J1019" s="53" t="s">
        <v>55</v>
      </c>
      <c r="K1019" s="53" t="s">
        <v>1388</v>
      </c>
      <c r="L1019" s="53">
        <v>7700</v>
      </c>
      <c r="M1019" s="53">
        <v>2310</v>
      </c>
      <c r="N1019" s="53">
        <v>2021.6</v>
      </c>
      <c r="O1019" s="53" t="s">
        <v>230</v>
      </c>
      <c r="P1019" s="54" t="s">
        <v>51</v>
      </c>
      <c r="Q1019" s="53">
        <v>18611227933</v>
      </c>
      <c r="R1019" s="58" t="s">
        <v>52</v>
      </c>
      <c r="S1019" s="54" t="s">
        <v>63</v>
      </c>
      <c r="T1019" s="5"/>
    </row>
    <row r="1020" spans="1:20" ht="21.6">
      <c r="A1020" s="8"/>
      <c r="B1020" s="53" t="s">
        <v>1392</v>
      </c>
      <c r="C1020" s="54" t="s">
        <v>1390</v>
      </c>
      <c r="D1020" s="54" t="s">
        <v>161</v>
      </c>
      <c r="E1020" s="53">
        <v>60</v>
      </c>
      <c r="F1020" s="53"/>
      <c r="G1020" s="53" t="s">
        <v>31</v>
      </c>
      <c r="H1020" s="55" t="s">
        <v>32</v>
      </c>
      <c r="I1020" s="54" t="s">
        <v>55</v>
      </c>
      <c r="J1020" s="53" t="s">
        <v>55</v>
      </c>
      <c r="K1020" s="53" t="s">
        <v>1388</v>
      </c>
      <c r="L1020" s="53">
        <v>7200</v>
      </c>
      <c r="M1020" s="53">
        <v>2160</v>
      </c>
      <c r="N1020" s="53">
        <v>2021.6</v>
      </c>
      <c r="O1020" s="53" t="s">
        <v>230</v>
      </c>
      <c r="P1020" s="54" t="s">
        <v>51</v>
      </c>
      <c r="Q1020" s="53">
        <v>18611227933</v>
      </c>
      <c r="R1020" s="58" t="s">
        <v>52</v>
      </c>
      <c r="S1020" s="54" t="s">
        <v>63</v>
      </c>
      <c r="T1020" s="5"/>
    </row>
    <row r="1021" spans="1:20" ht="21.6">
      <c r="A1021" s="8"/>
      <c r="B1021" s="53" t="s">
        <v>1394</v>
      </c>
      <c r="C1021" s="54" t="s">
        <v>1395</v>
      </c>
      <c r="D1021" s="54" t="s">
        <v>1122</v>
      </c>
      <c r="E1021" s="53">
        <v>437</v>
      </c>
      <c r="F1021" s="53"/>
      <c r="G1021" s="53" t="s">
        <v>31</v>
      </c>
      <c r="H1021" s="55" t="s">
        <v>32</v>
      </c>
      <c r="I1021" s="54" t="s">
        <v>55</v>
      </c>
      <c r="J1021" s="53" t="s">
        <v>55</v>
      </c>
      <c r="K1021" s="53" t="s">
        <v>1396</v>
      </c>
      <c r="L1021" s="53">
        <v>216315</v>
      </c>
      <c r="M1021" s="53">
        <v>57433.703539823</v>
      </c>
      <c r="N1021" s="53">
        <v>2021.2</v>
      </c>
      <c r="O1021" s="53" t="s">
        <v>230</v>
      </c>
      <c r="P1021" s="54" t="s">
        <v>51</v>
      </c>
      <c r="Q1021" s="53">
        <v>18611227933</v>
      </c>
      <c r="R1021" s="58" t="s">
        <v>52</v>
      </c>
      <c r="S1021" s="54" t="s">
        <v>53</v>
      </c>
      <c r="T1021" s="5"/>
    </row>
    <row r="1022" spans="1:20" ht="21.6">
      <c r="A1022" s="8"/>
      <c r="B1022" s="53" t="s">
        <v>1397</v>
      </c>
      <c r="C1022" s="54" t="s">
        <v>1398</v>
      </c>
      <c r="D1022" s="54" t="s">
        <v>30</v>
      </c>
      <c r="E1022" s="53">
        <v>1438</v>
      </c>
      <c r="F1022" s="53" t="s">
        <v>955</v>
      </c>
      <c r="G1022" s="53" t="s">
        <v>31</v>
      </c>
      <c r="H1022" s="55" t="s">
        <v>32</v>
      </c>
      <c r="I1022" s="54"/>
      <c r="J1022" s="53"/>
      <c r="K1022" s="53"/>
      <c r="L1022" s="53">
        <v>134168</v>
      </c>
      <c r="M1022" s="53">
        <v>40250.400000000001</v>
      </c>
      <c r="N1022" s="53">
        <v>2018</v>
      </c>
      <c r="O1022" s="53" t="s">
        <v>1399</v>
      </c>
      <c r="P1022" s="54" t="s">
        <v>441</v>
      </c>
      <c r="Q1022" s="53">
        <v>13126862881</v>
      </c>
      <c r="R1022" s="58" t="s">
        <v>1241</v>
      </c>
      <c r="S1022" s="54" t="s">
        <v>63</v>
      </c>
      <c r="T1022" s="5"/>
    </row>
    <row r="1023" spans="1:20" ht="21.6">
      <c r="A1023" s="8"/>
      <c r="B1023" s="53" t="s">
        <v>1400</v>
      </c>
      <c r="C1023" s="54" t="s">
        <v>1398</v>
      </c>
      <c r="D1023" s="54" t="s">
        <v>30</v>
      </c>
      <c r="E1023" s="53">
        <v>104</v>
      </c>
      <c r="F1023" s="53" t="s">
        <v>955</v>
      </c>
      <c r="G1023" s="53" t="s">
        <v>31</v>
      </c>
      <c r="H1023" s="55" t="s">
        <v>32</v>
      </c>
      <c r="I1023" s="54"/>
      <c r="J1023" s="53"/>
      <c r="K1023" s="53"/>
      <c r="L1023" s="53">
        <v>10088</v>
      </c>
      <c r="M1023" s="53">
        <v>3026.4</v>
      </c>
      <c r="N1023" s="53">
        <v>2018</v>
      </c>
      <c r="O1023" s="53" t="s">
        <v>1399</v>
      </c>
      <c r="P1023" s="54" t="s">
        <v>441</v>
      </c>
      <c r="Q1023" s="53">
        <v>13126862881</v>
      </c>
      <c r="R1023" s="58" t="s">
        <v>1241</v>
      </c>
      <c r="S1023" s="54" t="s">
        <v>63</v>
      </c>
      <c r="T1023" s="5"/>
    </row>
    <row r="1024" spans="1:20" ht="21.6">
      <c r="A1024" s="8"/>
      <c r="B1024" s="53" t="s">
        <v>1401</v>
      </c>
      <c r="C1024" s="54" t="s">
        <v>1402</v>
      </c>
      <c r="D1024" s="54" t="s">
        <v>65</v>
      </c>
      <c r="E1024" s="53">
        <v>1</v>
      </c>
      <c r="F1024" s="53" t="s">
        <v>955</v>
      </c>
      <c r="G1024" s="53" t="s">
        <v>31</v>
      </c>
      <c r="H1024" s="55" t="s">
        <v>32</v>
      </c>
      <c r="I1024" s="54"/>
      <c r="J1024" s="53"/>
      <c r="K1024" s="53"/>
      <c r="L1024" s="53">
        <v>4000</v>
      </c>
      <c r="M1024" s="53">
        <v>1200</v>
      </c>
      <c r="N1024" s="53">
        <v>2018.3</v>
      </c>
      <c r="O1024" s="53" t="s">
        <v>1399</v>
      </c>
      <c r="P1024" s="54" t="s">
        <v>441</v>
      </c>
      <c r="Q1024" s="53">
        <v>13126862881</v>
      </c>
      <c r="R1024" s="58" t="s">
        <v>1241</v>
      </c>
      <c r="S1024" s="54" t="s">
        <v>63</v>
      </c>
      <c r="T1024" s="5"/>
    </row>
    <row r="1025" spans="1:20" ht="21.6">
      <c r="A1025" s="8"/>
      <c r="B1025" s="53" t="s">
        <v>1361</v>
      </c>
      <c r="C1025" s="54" t="s">
        <v>1403</v>
      </c>
      <c r="D1025" s="54" t="s">
        <v>161</v>
      </c>
      <c r="E1025" s="53">
        <v>627</v>
      </c>
      <c r="F1025" s="53" t="s">
        <v>955</v>
      </c>
      <c r="G1025" s="53" t="s">
        <v>31</v>
      </c>
      <c r="H1025" s="55" t="s">
        <v>32</v>
      </c>
      <c r="I1025" s="54"/>
      <c r="J1025" s="53"/>
      <c r="K1025" s="53"/>
      <c r="L1025" s="53">
        <v>81510</v>
      </c>
      <c r="M1025" s="53">
        <v>24453</v>
      </c>
      <c r="N1025" s="53">
        <v>2018.7</v>
      </c>
      <c r="O1025" s="53" t="s">
        <v>1399</v>
      </c>
      <c r="P1025" s="54" t="s">
        <v>441</v>
      </c>
      <c r="Q1025" s="53">
        <v>13126862881</v>
      </c>
      <c r="R1025" s="58" t="s">
        <v>1241</v>
      </c>
      <c r="S1025" s="54" t="s">
        <v>63</v>
      </c>
      <c r="T1025" s="5"/>
    </row>
    <row r="1026" spans="1:20" ht="21.6">
      <c r="A1026" s="8"/>
      <c r="B1026" s="53" t="s">
        <v>1404</v>
      </c>
      <c r="C1026" s="54" t="s">
        <v>1405</v>
      </c>
      <c r="D1026" s="54" t="s">
        <v>161</v>
      </c>
      <c r="E1026" s="53">
        <v>300</v>
      </c>
      <c r="F1026" s="53"/>
      <c r="G1026" s="53" t="s">
        <v>31</v>
      </c>
      <c r="H1026" s="55" t="s">
        <v>32</v>
      </c>
      <c r="I1026" s="54"/>
      <c r="J1026" s="53"/>
      <c r="K1026" s="53"/>
      <c r="L1026" s="53">
        <v>18000</v>
      </c>
      <c r="M1026" s="53">
        <v>18000</v>
      </c>
      <c r="N1026" s="53">
        <v>2020.11</v>
      </c>
      <c r="O1026" s="53" t="s">
        <v>440</v>
      </c>
      <c r="P1026" s="54" t="s">
        <v>441</v>
      </c>
      <c r="Q1026" s="53">
        <v>13126862881</v>
      </c>
      <c r="R1026" s="58" t="s">
        <v>1241</v>
      </c>
      <c r="S1026" s="54" t="s">
        <v>63</v>
      </c>
      <c r="T1026" s="5"/>
    </row>
    <row r="1027" spans="1:20" ht="21.6">
      <c r="A1027" s="8"/>
      <c r="B1027" s="53" t="s">
        <v>1406</v>
      </c>
      <c r="C1027" s="54" t="s">
        <v>1407</v>
      </c>
      <c r="D1027" s="54" t="s">
        <v>161</v>
      </c>
      <c r="E1027" s="53">
        <v>408.5</v>
      </c>
      <c r="F1027" s="53"/>
      <c r="G1027" s="53" t="s">
        <v>31</v>
      </c>
      <c r="H1027" s="55" t="s">
        <v>32</v>
      </c>
      <c r="I1027" s="54"/>
      <c r="J1027" s="53"/>
      <c r="K1027" s="53"/>
      <c r="L1027" s="53">
        <v>61275</v>
      </c>
      <c r="M1027" s="53">
        <v>61275</v>
      </c>
      <c r="N1027" s="53">
        <v>2021.09</v>
      </c>
      <c r="O1027" s="53" t="s">
        <v>440</v>
      </c>
      <c r="P1027" s="54" t="s">
        <v>441</v>
      </c>
      <c r="Q1027" s="53">
        <v>13126862881</v>
      </c>
      <c r="R1027" s="58" t="s">
        <v>1241</v>
      </c>
      <c r="S1027" s="54" t="s">
        <v>63</v>
      </c>
      <c r="T1027" s="5"/>
    </row>
    <row r="1028" spans="1:20" ht="21.6">
      <c r="A1028" s="8"/>
      <c r="B1028" s="53" t="s">
        <v>1408</v>
      </c>
      <c r="C1028" s="54" t="s">
        <v>1409</v>
      </c>
      <c r="D1028" s="54" t="s">
        <v>45</v>
      </c>
      <c r="E1028" s="53">
        <v>56</v>
      </c>
      <c r="F1028" s="53">
        <v>22.68</v>
      </c>
      <c r="G1028" s="53" t="s">
        <v>31</v>
      </c>
      <c r="H1028" s="55" t="s">
        <v>41</v>
      </c>
      <c r="I1028" s="54"/>
      <c r="J1028" s="53"/>
      <c r="K1028" s="53" t="s">
        <v>1410</v>
      </c>
      <c r="L1028" s="53">
        <v>127086.2</v>
      </c>
      <c r="M1028" s="53">
        <v>71101.78</v>
      </c>
      <c r="N1028" s="53">
        <v>2018.06</v>
      </c>
      <c r="O1028" s="53" t="s">
        <v>1411</v>
      </c>
      <c r="P1028" s="54" t="s">
        <v>141</v>
      </c>
      <c r="Q1028" s="53">
        <v>15711296788</v>
      </c>
      <c r="R1028" s="58" t="s">
        <v>142</v>
      </c>
      <c r="S1028" s="54" t="s">
        <v>78</v>
      </c>
      <c r="T1028" s="5"/>
    </row>
    <row r="1029" spans="1:20" ht="21.6">
      <c r="A1029" s="8"/>
      <c r="B1029" s="53" t="s">
        <v>1412</v>
      </c>
      <c r="C1029" s="54" t="s">
        <v>1413</v>
      </c>
      <c r="D1029" s="54" t="s">
        <v>30</v>
      </c>
      <c r="E1029" s="53">
        <v>90</v>
      </c>
      <c r="F1029" s="53"/>
      <c r="G1029" s="53" t="s">
        <v>1414</v>
      </c>
      <c r="H1029" s="55" t="s">
        <v>32</v>
      </c>
      <c r="I1029" s="54"/>
      <c r="J1029" s="53"/>
      <c r="K1029" s="53" t="s">
        <v>1415</v>
      </c>
      <c r="L1029" s="53">
        <v>8100</v>
      </c>
      <c r="M1029" s="53">
        <v>0</v>
      </c>
      <c r="N1029" s="53">
        <v>2016.11</v>
      </c>
      <c r="O1029" s="53" t="s">
        <v>140</v>
      </c>
      <c r="P1029" s="54" t="s">
        <v>141</v>
      </c>
      <c r="Q1029" s="53">
        <v>15711296788</v>
      </c>
      <c r="R1029" s="58" t="s">
        <v>142</v>
      </c>
      <c r="S1029" s="54" t="s">
        <v>78</v>
      </c>
      <c r="T1029" s="5"/>
    </row>
    <row r="1030" spans="1:20" ht="21.6">
      <c r="A1030" s="8"/>
      <c r="B1030" s="53" t="s">
        <v>1416</v>
      </c>
      <c r="C1030" s="54" t="s">
        <v>1413</v>
      </c>
      <c r="D1030" s="54" t="s">
        <v>30</v>
      </c>
      <c r="E1030" s="53">
        <v>807</v>
      </c>
      <c r="F1030" s="53"/>
      <c r="G1030" s="53" t="s">
        <v>1414</v>
      </c>
      <c r="H1030" s="55" t="s">
        <v>32</v>
      </c>
      <c r="I1030" s="54"/>
      <c r="J1030" s="53"/>
      <c r="K1030" s="53" t="s">
        <v>1415</v>
      </c>
      <c r="L1030" s="53">
        <v>68595</v>
      </c>
      <c r="M1030" s="53">
        <v>0</v>
      </c>
      <c r="N1030" s="53">
        <v>2016.11</v>
      </c>
      <c r="O1030" s="53" t="s">
        <v>140</v>
      </c>
      <c r="P1030" s="54" t="s">
        <v>141</v>
      </c>
      <c r="Q1030" s="53">
        <v>15711296788</v>
      </c>
      <c r="R1030" s="58" t="s">
        <v>142</v>
      </c>
      <c r="S1030" s="54" t="s">
        <v>78</v>
      </c>
      <c r="T1030" s="5"/>
    </row>
    <row r="1031" spans="1:20" ht="43.2">
      <c r="A1031" s="8"/>
      <c r="B1031" s="53" t="s">
        <v>1417</v>
      </c>
      <c r="C1031" s="54" t="s">
        <v>1418</v>
      </c>
      <c r="D1031" s="54" t="s">
        <v>494</v>
      </c>
      <c r="E1031" s="53">
        <v>1652</v>
      </c>
      <c r="F1031" s="53"/>
      <c r="G1031" s="53" t="s">
        <v>31</v>
      </c>
      <c r="H1031" s="55" t="s">
        <v>32</v>
      </c>
      <c r="I1031" s="54"/>
      <c r="J1031" s="53"/>
      <c r="K1031" s="53"/>
      <c r="L1031" s="53">
        <v>78945.13</v>
      </c>
      <c r="M1031" s="53">
        <v>15786.69</v>
      </c>
      <c r="N1031" s="53">
        <v>2020.05</v>
      </c>
      <c r="O1031" s="53" t="s">
        <v>67</v>
      </c>
      <c r="P1031" s="54" t="s">
        <v>68</v>
      </c>
      <c r="Q1031" s="53">
        <v>18603391570</v>
      </c>
      <c r="R1031" s="58" t="s">
        <v>1419</v>
      </c>
      <c r="S1031" s="54" t="s">
        <v>63</v>
      </c>
      <c r="T1031" s="5"/>
    </row>
    <row r="1032" spans="1:20">
      <c r="A1032" s="8"/>
      <c r="B1032" s="53" t="s">
        <v>1417</v>
      </c>
      <c r="C1032" s="54" t="s">
        <v>1420</v>
      </c>
      <c r="D1032" s="54" t="s">
        <v>494</v>
      </c>
      <c r="E1032" s="53">
        <v>77</v>
      </c>
      <c r="F1032" s="53"/>
      <c r="G1032" s="53" t="s">
        <v>31</v>
      </c>
      <c r="H1032" s="55" t="s">
        <v>32</v>
      </c>
      <c r="I1032" s="54"/>
      <c r="J1032" s="53"/>
      <c r="K1032" s="53"/>
      <c r="L1032" s="53">
        <v>5655.75</v>
      </c>
      <c r="M1032" s="53">
        <v>1131.23</v>
      </c>
      <c r="N1032" s="53">
        <v>2020.05</v>
      </c>
      <c r="O1032" s="53" t="s">
        <v>67</v>
      </c>
      <c r="P1032" s="54" t="s">
        <v>68</v>
      </c>
      <c r="Q1032" s="53">
        <v>18603391570</v>
      </c>
      <c r="R1032" s="58"/>
      <c r="S1032" s="54" t="s">
        <v>63</v>
      </c>
      <c r="T1032" s="5"/>
    </row>
    <row r="1033" spans="1:20">
      <c r="A1033" s="8"/>
      <c r="B1033" s="53" t="s">
        <v>1421</v>
      </c>
      <c r="C1033" s="54" t="s">
        <v>1422</v>
      </c>
      <c r="D1033" s="54" t="s">
        <v>575</v>
      </c>
      <c r="E1033" s="53">
        <v>416</v>
      </c>
      <c r="F1033" s="53"/>
      <c r="G1033" s="53" t="s">
        <v>31</v>
      </c>
      <c r="H1033" s="55" t="s">
        <v>32</v>
      </c>
      <c r="I1033" s="54"/>
      <c r="J1033" s="53"/>
      <c r="K1033" s="53"/>
      <c r="L1033" s="53">
        <v>49699.12</v>
      </c>
      <c r="M1033" s="53">
        <v>9944.9599999999991</v>
      </c>
      <c r="N1033" s="53">
        <v>2020.05</v>
      </c>
      <c r="O1033" s="53" t="s">
        <v>67</v>
      </c>
      <c r="P1033" s="54" t="s">
        <v>68</v>
      </c>
      <c r="Q1033" s="53">
        <v>18603391570</v>
      </c>
      <c r="R1033" s="58"/>
      <c r="S1033" s="54" t="s">
        <v>63</v>
      </c>
      <c r="T1033" s="5"/>
    </row>
    <row r="1034" spans="1:20">
      <c r="A1034" s="8"/>
      <c r="B1034" s="53" t="s">
        <v>1421</v>
      </c>
      <c r="C1034" s="54" t="s">
        <v>1422</v>
      </c>
      <c r="D1034" s="54" t="s">
        <v>1423</v>
      </c>
      <c r="E1034" s="53">
        <v>69.63</v>
      </c>
      <c r="F1034" s="53"/>
      <c r="G1034" s="53" t="s">
        <v>31</v>
      </c>
      <c r="H1034" s="55" t="s">
        <v>32</v>
      </c>
      <c r="I1034" s="54"/>
      <c r="J1034" s="53"/>
      <c r="K1034" s="53"/>
      <c r="L1034" s="53">
        <v>186299.14</v>
      </c>
      <c r="M1034" s="53">
        <v>37257.86</v>
      </c>
      <c r="N1034" s="53">
        <v>2020.05</v>
      </c>
      <c r="O1034" s="53" t="s">
        <v>67</v>
      </c>
      <c r="P1034" s="54" t="s">
        <v>68</v>
      </c>
      <c r="Q1034" s="53">
        <v>18603391570</v>
      </c>
      <c r="R1034" s="58"/>
      <c r="S1034" s="54" t="s">
        <v>63</v>
      </c>
      <c r="T1034" s="5"/>
    </row>
    <row r="1035" spans="1:20">
      <c r="A1035" s="8"/>
      <c r="B1035" s="53" t="s">
        <v>1424</v>
      </c>
      <c r="C1035" s="54" t="s">
        <v>1425</v>
      </c>
      <c r="D1035" s="54" t="s">
        <v>30</v>
      </c>
      <c r="E1035" s="53">
        <v>799</v>
      </c>
      <c r="F1035" s="53"/>
      <c r="G1035" s="53" t="s">
        <v>31</v>
      </c>
      <c r="H1035" s="55" t="s">
        <v>32</v>
      </c>
      <c r="I1035" s="54"/>
      <c r="J1035" s="53"/>
      <c r="K1035" s="53"/>
      <c r="L1035" s="53">
        <v>61282.59</v>
      </c>
      <c r="M1035" s="53">
        <v>12255.95</v>
      </c>
      <c r="N1035" s="53">
        <v>2020.05</v>
      </c>
      <c r="O1035" s="53" t="s">
        <v>67</v>
      </c>
      <c r="P1035" s="54" t="s">
        <v>68</v>
      </c>
      <c r="Q1035" s="53">
        <v>18603391570</v>
      </c>
      <c r="R1035" s="58"/>
      <c r="S1035" s="54" t="s">
        <v>63</v>
      </c>
      <c r="T1035" s="5"/>
    </row>
    <row r="1036" spans="1:20">
      <c r="A1036" s="8"/>
      <c r="B1036" s="53" t="s">
        <v>1426</v>
      </c>
      <c r="C1036" s="54" t="s">
        <v>1427</v>
      </c>
      <c r="D1036" s="54" t="s">
        <v>154</v>
      </c>
      <c r="E1036" s="53">
        <v>26</v>
      </c>
      <c r="F1036" s="53"/>
      <c r="G1036" s="53" t="s">
        <v>31</v>
      </c>
      <c r="H1036" s="55" t="s">
        <v>32</v>
      </c>
      <c r="I1036" s="54"/>
      <c r="J1036" s="53"/>
      <c r="K1036" s="53"/>
      <c r="L1036" s="53">
        <v>8077.68</v>
      </c>
      <c r="M1036" s="53">
        <v>1615.12</v>
      </c>
      <c r="N1036" s="53">
        <v>2020.05</v>
      </c>
      <c r="O1036" s="53" t="s">
        <v>67</v>
      </c>
      <c r="P1036" s="54" t="s">
        <v>68</v>
      </c>
      <c r="Q1036" s="53">
        <v>18603391570</v>
      </c>
      <c r="R1036" s="58"/>
      <c r="S1036" s="54" t="s">
        <v>63</v>
      </c>
      <c r="T1036" s="5"/>
    </row>
    <row r="1037" spans="1:20">
      <c r="A1037" s="8"/>
      <c r="B1037" s="53" t="s">
        <v>1428</v>
      </c>
      <c r="C1037" s="54"/>
      <c r="D1037" s="54" t="s">
        <v>154</v>
      </c>
      <c r="E1037" s="53">
        <v>7</v>
      </c>
      <c r="F1037" s="53"/>
      <c r="G1037" s="53" t="s">
        <v>31</v>
      </c>
      <c r="H1037" s="55" t="s">
        <v>32</v>
      </c>
      <c r="I1037" s="54"/>
      <c r="J1037" s="53"/>
      <c r="K1037" s="53"/>
      <c r="L1037" s="53">
        <v>15225</v>
      </c>
      <c r="M1037" s="53">
        <v>3045</v>
      </c>
      <c r="N1037" s="53">
        <v>2020.05</v>
      </c>
      <c r="O1037" s="53" t="s">
        <v>67</v>
      </c>
      <c r="P1037" s="54" t="s">
        <v>68</v>
      </c>
      <c r="Q1037" s="53">
        <v>18603391570</v>
      </c>
      <c r="R1037" s="58"/>
      <c r="S1037" s="54" t="s">
        <v>63</v>
      </c>
      <c r="T1037" s="5"/>
    </row>
    <row r="1038" spans="1:20">
      <c r="A1038" s="8"/>
      <c r="B1038" s="53" t="s">
        <v>1417</v>
      </c>
      <c r="C1038" s="54" t="s">
        <v>1429</v>
      </c>
      <c r="D1038" s="54" t="s">
        <v>161</v>
      </c>
      <c r="E1038" s="53">
        <v>28512</v>
      </c>
      <c r="F1038" s="53"/>
      <c r="G1038" s="53" t="s">
        <v>31</v>
      </c>
      <c r="H1038" s="55" t="s">
        <v>32</v>
      </c>
      <c r="I1038" s="54"/>
      <c r="J1038" s="53"/>
      <c r="K1038" s="53"/>
      <c r="L1038" s="53">
        <v>580332.76</v>
      </c>
      <c r="M1038" s="53">
        <v>116066.55</v>
      </c>
      <c r="N1038" s="53">
        <v>2021.04</v>
      </c>
      <c r="O1038" s="53" t="s">
        <v>67</v>
      </c>
      <c r="P1038" s="54" t="s">
        <v>68</v>
      </c>
      <c r="Q1038" s="53">
        <v>18603391570</v>
      </c>
      <c r="R1038" s="58"/>
      <c r="S1038" s="54" t="s">
        <v>63</v>
      </c>
      <c r="T1038" s="5"/>
    </row>
    <row r="1039" spans="1:20">
      <c r="A1039" s="8"/>
      <c r="B1039" s="53" t="s">
        <v>1417</v>
      </c>
      <c r="C1039" s="54" t="s">
        <v>1430</v>
      </c>
      <c r="D1039" s="54" t="s">
        <v>494</v>
      </c>
      <c r="E1039" s="53">
        <v>3240</v>
      </c>
      <c r="F1039" s="53"/>
      <c r="G1039" s="53" t="s">
        <v>31</v>
      </c>
      <c r="H1039" s="55" t="s">
        <v>32</v>
      </c>
      <c r="I1039" s="54"/>
      <c r="J1039" s="53"/>
      <c r="K1039" s="53"/>
      <c r="L1039" s="53">
        <v>158792.07999999999</v>
      </c>
      <c r="M1039" s="53">
        <v>31758.42</v>
      </c>
      <c r="N1039" s="53">
        <v>2021.04</v>
      </c>
      <c r="O1039" s="53" t="s">
        <v>67</v>
      </c>
      <c r="P1039" s="54" t="s">
        <v>68</v>
      </c>
      <c r="Q1039" s="53">
        <v>18603391570</v>
      </c>
      <c r="R1039" s="58"/>
      <c r="S1039" s="54" t="s">
        <v>63</v>
      </c>
      <c r="T1039" s="5"/>
    </row>
    <row r="1040" spans="1:20">
      <c r="A1040" s="8"/>
      <c r="B1040" s="53" t="s">
        <v>1424</v>
      </c>
      <c r="C1040" s="54" t="s">
        <v>1431</v>
      </c>
      <c r="D1040" s="54" t="s">
        <v>30</v>
      </c>
      <c r="E1040" s="53">
        <v>400</v>
      </c>
      <c r="F1040" s="53"/>
      <c r="G1040" s="53" t="s">
        <v>31</v>
      </c>
      <c r="H1040" s="55" t="s">
        <v>32</v>
      </c>
      <c r="I1040" s="54"/>
      <c r="J1040" s="53"/>
      <c r="K1040" s="53"/>
      <c r="L1040" s="53">
        <v>29702.98</v>
      </c>
      <c r="M1040" s="53">
        <v>5940.6</v>
      </c>
      <c r="N1040" s="53">
        <v>2021.04</v>
      </c>
      <c r="O1040" s="53" t="s">
        <v>67</v>
      </c>
      <c r="P1040" s="54" t="s">
        <v>68</v>
      </c>
      <c r="Q1040" s="53">
        <v>18603391570</v>
      </c>
      <c r="R1040" s="58"/>
      <c r="S1040" s="54" t="s">
        <v>63</v>
      </c>
      <c r="T1040" s="5"/>
    </row>
    <row r="1041" spans="1:20" ht="36">
      <c r="A1041" s="8"/>
      <c r="B1041" s="5" t="s">
        <v>1432</v>
      </c>
      <c r="C1041" s="5" t="s">
        <v>1433</v>
      </c>
      <c r="D1041" s="5" t="s">
        <v>1344</v>
      </c>
      <c r="E1041" s="6">
        <v>300</v>
      </c>
      <c r="F1041" s="6"/>
      <c r="G1041" s="5" t="s">
        <v>31</v>
      </c>
      <c r="H1041" s="5" t="s">
        <v>32</v>
      </c>
      <c r="I1041" s="5"/>
      <c r="J1041" s="5"/>
      <c r="K1041" s="5" t="s">
        <v>751</v>
      </c>
      <c r="L1041" s="6">
        <v>10800</v>
      </c>
      <c r="M1041" s="6">
        <v>10800</v>
      </c>
      <c r="N1041" s="5">
        <v>2021.01</v>
      </c>
      <c r="O1041" s="5" t="s">
        <v>82</v>
      </c>
      <c r="P1041" s="5" t="s">
        <v>76</v>
      </c>
      <c r="Q1041" s="5">
        <v>13269819378</v>
      </c>
      <c r="R1041" s="5" t="s">
        <v>77</v>
      </c>
      <c r="S1041" s="5" t="s">
        <v>78</v>
      </c>
      <c r="T1041" s="5"/>
    </row>
    <row r="1042" spans="1:20" ht="36">
      <c r="A1042" s="8"/>
      <c r="B1042" s="5" t="s">
        <v>1434</v>
      </c>
      <c r="C1042" s="5" t="s">
        <v>1435</v>
      </c>
      <c r="D1042" s="5" t="s">
        <v>30</v>
      </c>
      <c r="E1042" s="6">
        <v>102</v>
      </c>
      <c r="F1042" s="6"/>
      <c r="G1042" s="5" t="s">
        <v>31</v>
      </c>
      <c r="H1042" s="5" t="s">
        <v>32</v>
      </c>
      <c r="I1042" s="5"/>
      <c r="J1042" s="5"/>
      <c r="K1042" s="5" t="s">
        <v>968</v>
      </c>
      <c r="L1042" s="6">
        <v>10200</v>
      </c>
      <c r="M1042" s="6">
        <v>10200</v>
      </c>
      <c r="N1042" s="5">
        <v>2021.01</v>
      </c>
      <c r="O1042" s="5" t="s">
        <v>82</v>
      </c>
      <c r="P1042" s="5" t="s">
        <v>76</v>
      </c>
      <c r="Q1042" s="5">
        <v>13269819378</v>
      </c>
      <c r="R1042" s="5" t="s">
        <v>77</v>
      </c>
      <c r="S1042" s="5" t="s">
        <v>78</v>
      </c>
      <c r="T1042" s="5"/>
    </row>
    <row r="1043" spans="1:20" ht="39.6">
      <c r="A1043" s="8"/>
      <c r="B1043" s="5" t="s">
        <v>1436</v>
      </c>
      <c r="C1043" s="5" t="s">
        <v>1398</v>
      </c>
      <c r="D1043" s="5" t="s">
        <v>30</v>
      </c>
      <c r="E1043" s="5">
        <v>807</v>
      </c>
      <c r="F1043" s="5"/>
      <c r="G1043" s="5" t="s">
        <v>31</v>
      </c>
      <c r="H1043" s="5" t="s">
        <v>32</v>
      </c>
      <c r="I1043" s="42" t="s">
        <v>55</v>
      </c>
      <c r="J1043" s="38" t="s">
        <v>55</v>
      </c>
      <c r="K1043" s="5" t="s">
        <v>1171</v>
      </c>
      <c r="L1043" s="5">
        <v>40350</v>
      </c>
      <c r="M1043" s="4">
        <v>0</v>
      </c>
      <c r="N1043" s="13">
        <v>43758</v>
      </c>
      <c r="O1043" s="42" t="s">
        <v>92</v>
      </c>
      <c r="P1043" s="42" t="s">
        <v>93</v>
      </c>
      <c r="Q1043" s="47">
        <v>15076764689</v>
      </c>
      <c r="R1043" s="42" t="s">
        <v>94</v>
      </c>
      <c r="S1043" s="5" t="s">
        <v>95</v>
      </c>
      <c r="T1043" s="47"/>
    </row>
    <row r="1044" spans="1:20" ht="39.6">
      <c r="A1044" s="8"/>
      <c r="B1044" s="5" t="s">
        <v>1437</v>
      </c>
      <c r="C1044" s="5" t="s">
        <v>1398</v>
      </c>
      <c r="D1044" s="5" t="s">
        <v>30</v>
      </c>
      <c r="E1044" s="5">
        <v>62</v>
      </c>
      <c r="F1044" s="5"/>
      <c r="G1044" s="5" t="s">
        <v>31</v>
      </c>
      <c r="H1044" s="5" t="s">
        <v>32</v>
      </c>
      <c r="I1044" s="42" t="s">
        <v>55</v>
      </c>
      <c r="J1044" s="38" t="s">
        <v>55</v>
      </c>
      <c r="K1044" s="5" t="s">
        <v>1171</v>
      </c>
      <c r="L1044" s="5">
        <v>3410</v>
      </c>
      <c r="M1044" s="4">
        <v>0</v>
      </c>
      <c r="N1044" s="13">
        <v>43758</v>
      </c>
      <c r="O1044" s="42" t="s">
        <v>92</v>
      </c>
      <c r="P1044" s="42" t="s">
        <v>93</v>
      </c>
      <c r="Q1044" s="47">
        <v>15076764689</v>
      </c>
      <c r="R1044" s="42" t="s">
        <v>94</v>
      </c>
      <c r="S1044" s="5" t="s">
        <v>95</v>
      </c>
      <c r="T1044" s="47"/>
    </row>
    <row r="1045" spans="1:20" ht="39.6">
      <c r="A1045" s="8"/>
      <c r="B1045" s="5" t="s">
        <v>1436</v>
      </c>
      <c r="C1045" s="5" t="s">
        <v>1398</v>
      </c>
      <c r="D1045" s="5" t="s">
        <v>30</v>
      </c>
      <c r="E1045" s="5">
        <v>1000</v>
      </c>
      <c r="F1045" s="5"/>
      <c r="G1045" s="5" t="s">
        <v>31</v>
      </c>
      <c r="H1045" s="5" t="s">
        <v>32</v>
      </c>
      <c r="I1045" s="42" t="s">
        <v>55</v>
      </c>
      <c r="J1045" s="38" t="s">
        <v>55</v>
      </c>
      <c r="K1045" s="5" t="s">
        <v>1171</v>
      </c>
      <c r="L1045" s="5">
        <v>50000</v>
      </c>
      <c r="M1045" s="4">
        <v>0</v>
      </c>
      <c r="N1045" s="13">
        <v>43789</v>
      </c>
      <c r="O1045" s="42" t="s">
        <v>92</v>
      </c>
      <c r="P1045" s="42" t="s">
        <v>93</v>
      </c>
      <c r="Q1045" s="47">
        <v>15076764689</v>
      </c>
      <c r="R1045" s="42" t="s">
        <v>94</v>
      </c>
      <c r="S1045" s="5" t="s">
        <v>95</v>
      </c>
      <c r="T1045" s="47"/>
    </row>
    <row r="1046" spans="1:20" ht="39.6">
      <c r="A1046" s="8"/>
      <c r="B1046" s="5" t="s">
        <v>1437</v>
      </c>
      <c r="C1046" s="5" t="s">
        <v>1398</v>
      </c>
      <c r="D1046" s="5" t="s">
        <v>30</v>
      </c>
      <c r="E1046" s="5">
        <v>178</v>
      </c>
      <c r="F1046" s="5"/>
      <c r="G1046" s="5" t="s">
        <v>31</v>
      </c>
      <c r="H1046" s="5" t="s">
        <v>32</v>
      </c>
      <c r="I1046" s="42" t="s">
        <v>55</v>
      </c>
      <c r="J1046" s="38" t="s">
        <v>55</v>
      </c>
      <c r="K1046" s="5" t="s">
        <v>1171</v>
      </c>
      <c r="L1046" s="5">
        <v>9790</v>
      </c>
      <c r="M1046" s="4">
        <v>0</v>
      </c>
      <c r="N1046" s="13">
        <v>43789</v>
      </c>
      <c r="O1046" s="42" t="s">
        <v>92</v>
      </c>
      <c r="P1046" s="42" t="s">
        <v>93</v>
      </c>
      <c r="Q1046" s="47">
        <v>15076764689</v>
      </c>
      <c r="R1046" s="42" t="s">
        <v>94</v>
      </c>
      <c r="S1046" s="5" t="s">
        <v>95</v>
      </c>
      <c r="T1046" s="47"/>
    </row>
    <row r="1047" spans="1:20" ht="39.6">
      <c r="A1047" s="8"/>
      <c r="B1047" s="5" t="s">
        <v>1438</v>
      </c>
      <c r="C1047" s="5" t="s">
        <v>1398</v>
      </c>
      <c r="D1047" s="5" t="s">
        <v>30</v>
      </c>
      <c r="E1047" s="5">
        <v>1100</v>
      </c>
      <c r="F1047" s="5"/>
      <c r="G1047" s="5" t="s">
        <v>31</v>
      </c>
      <c r="H1047" s="5" t="s">
        <v>32</v>
      </c>
      <c r="I1047" s="42" t="s">
        <v>55</v>
      </c>
      <c r="J1047" s="38" t="s">
        <v>55</v>
      </c>
      <c r="K1047" s="5" t="s">
        <v>1171</v>
      </c>
      <c r="L1047" s="5">
        <v>55000</v>
      </c>
      <c r="M1047" s="4">
        <v>0</v>
      </c>
      <c r="N1047" s="13">
        <v>43789</v>
      </c>
      <c r="O1047" s="42" t="s">
        <v>92</v>
      </c>
      <c r="P1047" s="42" t="s">
        <v>93</v>
      </c>
      <c r="Q1047" s="47">
        <v>15076764689</v>
      </c>
      <c r="R1047" s="42" t="s">
        <v>94</v>
      </c>
      <c r="S1047" s="5" t="s">
        <v>95</v>
      </c>
      <c r="T1047" s="47"/>
    </row>
    <row r="1048" spans="1:20" ht="39.6">
      <c r="A1048" s="8"/>
      <c r="B1048" s="5" t="s">
        <v>1437</v>
      </c>
      <c r="C1048" s="5" t="s">
        <v>1398</v>
      </c>
      <c r="D1048" s="5" t="s">
        <v>30</v>
      </c>
      <c r="E1048" s="5">
        <v>118</v>
      </c>
      <c r="F1048" s="5"/>
      <c r="G1048" s="5" t="s">
        <v>31</v>
      </c>
      <c r="H1048" s="5" t="s">
        <v>32</v>
      </c>
      <c r="I1048" s="42" t="s">
        <v>55</v>
      </c>
      <c r="J1048" s="38" t="s">
        <v>55</v>
      </c>
      <c r="K1048" s="5" t="s">
        <v>1171</v>
      </c>
      <c r="L1048" s="5">
        <v>6490</v>
      </c>
      <c r="M1048" s="4">
        <v>0</v>
      </c>
      <c r="N1048" s="13">
        <v>43789</v>
      </c>
      <c r="O1048" s="42" t="s">
        <v>92</v>
      </c>
      <c r="P1048" s="42" t="s">
        <v>93</v>
      </c>
      <c r="Q1048" s="47">
        <v>15076764689</v>
      </c>
      <c r="R1048" s="42" t="s">
        <v>94</v>
      </c>
      <c r="S1048" s="5" t="s">
        <v>95</v>
      </c>
      <c r="T1048" s="47"/>
    </row>
    <row r="1049" spans="1:20" ht="39.6">
      <c r="A1049" s="8"/>
      <c r="B1049" s="5" t="s">
        <v>1339</v>
      </c>
      <c r="C1049" s="59" t="s">
        <v>1439</v>
      </c>
      <c r="D1049" s="4" t="s">
        <v>30</v>
      </c>
      <c r="E1049" s="5">
        <v>4444</v>
      </c>
      <c r="F1049" s="5"/>
      <c r="G1049" s="5" t="s">
        <v>31</v>
      </c>
      <c r="H1049" s="5" t="s">
        <v>32</v>
      </c>
      <c r="I1049" s="42" t="s">
        <v>1440</v>
      </c>
      <c r="J1049" s="38" t="s">
        <v>55</v>
      </c>
      <c r="K1049" s="5" t="s">
        <v>1299</v>
      </c>
      <c r="L1049" s="24">
        <v>140800</v>
      </c>
      <c r="M1049" s="62">
        <v>0</v>
      </c>
      <c r="N1049" s="25">
        <v>43944</v>
      </c>
      <c r="O1049" s="42" t="s">
        <v>92</v>
      </c>
      <c r="P1049" s="42" t="s">
        <v>93</v>
      </c>
      <c r="Q1049" s="47">
        <v>15076764689</v>
      </c>
      <c r="R1049" s="42" t="s">
        <v>94</v>
      </c>
      <c r="S1049" s="5" t="s">
        <v>95</v>
      </c>
      <c r="T1049" s="47"/>
    </row>
    <row r="1050" spans="1:20" ht="39.6">
      <c r="A1050" s="8"/>
      <c r="B1050" s="9" t="s">
        <v>1441</v>
      </c>
      <c r="C1050" s="9" t="s">
        <v>1442</v>
      </c>
      <c r="D1050" s="9" t="s">
        <v>30</v>
      </c>
      <c r="E1050" s="17">
        <v>500</v>
      </c>
      <c r="F1050" s="60"/>
      <c r="G1050" s="5" t="s">
        <v>31</v>
      </c>
      <c r="H1050" s="5" t="s">
        <v>32</v>
      </c>
      <c r="I1050" s="42" t="s">
        <v>55</v>
      </c>
      <c r="J1050" s="38" t="s">
        <v>55</v>
      </c>
      <c r="K1050" s="4" t="s">
        <v>807</v>
      </c>
      <c r="L1050" s="24">
        <v>42035.4</v>
      </c>
      <c r="M1050" s="44">
        <v>0</v>
      </c>
      <c r="N1050" s="9" t="s">
        <v>1443</v>
      </c>
      <c r="O1050" s="42" t="s">
        <v>92</v>
      </c>
      <c r="P1050" s="42" t="s">
        <v>93</v>
      </c>
      <c r="Q1050" s="47">
        <v>15076764689</v>
      </c>
      <c r="R1050" s="42" t="s">
        <v>94</v>
      </c>
      <c r="S1050" s="5" t="s">
        <v>95</v>
      </c>
      <c r="T1050" s="47"/>
    </row>
    <row r="1051" spans="1:20" ht="39.6">
      <c r="A1051" s="8"/>
      <c r="B1051" s="9" t="s">
        <v>1424</v>
      </c>
      <c r="C1051" s="17" t="s">
        <v>1444</v>
      </c>
      <c r="D1051" s="9" t="s">
        <v>494</v>
      </c>
      <c r="E1051" s="17">
        <v>200</v>
      </c>
      <c r="F1051" s="60"/>
      <c r="G1051" s="5" t="s">
        <v>31</v>
      </c>
      <c r="H1051" s="5" t="s">
        <v>32</v>
      </c>
      <c r="I1051" s="42" t="s">
        <v>55</v>
      </c>
      <c r="J1051" s="38" t="s">
        <v>55</v>
      </c>
      <c r="K1051" s="4" t="s">
        <v>807</v>
      </c>
      <c r="L1051" s="43">
        <v>9900.99</v>
      </c>
      <c r="M1051" s="44">
        <v>0</v>
      </c>
      <c r="N1051" s="63">
        <v>44131</v>
      </c>
      <c r="O1051" s="42" t="s">
        <v>92</v>
      </c>
      <c r="P1051" s="42" t="s">
        <v>93</v>
      </c>
      <c r="Q1051" s="47">
        <v>15076764689</v>
      </c>
      <c r="R1051" s="42" t="s">
        <v>94</v>
      </c>
      <c r="S1051" s="5" t="s">
        <v>95</v>
      </c>
      <c r="T1051" s="47"/>
    </row>
    <row r="1052" spans="1:20" ht="39.6">
      <c r="A1052" s="8"/>
      <c r="B1052" s="9" t="s">
        <v>1424</v>
      </c>
      <c r="C1052" s="17" t="s">
        <v>1444</v>
      </c>
      <c r="D1052" s="9" t="s">
        <v>494</v>
      </c>
      <c r="E1052" s="17">
        <v>400</v>
      </c>
      <c r="F1052" s="60"/>
      <c r="G1052" s="5" t="s">
        <v>31</v>
      </c>
      <c r="H1052" s="5" t="s">
        <v>32</v>
      </c>
      <c r="I1052" s="42" t="s">
        <v>55</v>
      </c>
      <c r="J1052" s="38" t="s">
        <v>55</v>
      </c>
      <c r="K1052" s="4" t="s">
        <v>807</v>
      </c>
      <c r="L1052" s="43">
        <v>19801.98</v>
      </c>
      <c r="M1052" s="44">
        <v>0</v>
      </c>
      <c r="N1052" s="63">
        <v>44131</v>
      </c>
      <c r="O1052" s="42" t="s">
        <v>92</v>
      </c>
      <c r="P1052" s="42" t="s">
        <v>93</v>
      </c>
      <c r="Q1052" s="47">
        <v>15076764689</v>
      </c>
      <c r="R1052" s="42" t="s">
        <v>94</v>
      </c>
      <c r="S1052" s="5" t="s">
        <v>95</v>
      </c>
      <c r="T1052" s="47"/>
    </row>
    <row r="1053" spans="1:20" ht="39.6">
      <c r="A1053" s="8"/>
      <c r="B1053" s="9" t="s">
        <v>29</v>
      </c>
      <c r="C1053" s="17" t="s">
        <v>1445</v>
      </c>
      <c r="D1053" s="9" t="s">
        <v>575</v>
      </c>
      <c r="E1053" s="17">
        <v>300</v>
      </c>
      <c r="F1053" s="60"/>
      <c r="G1053" s="5" t="s">
        <v>31</v>
      </c>
      <c r="H1053" s="5" t="s">
        <v>32</v>
      </c>
      <c r="I1053" s="42" t="s">
        <v>55</v>
      </c>
      <c r="J1053" s="38" t="s">
        <v>55</v>
      </c>
      <c r="K1053" s="4" t="s">
        <v>807</v>
      </c>
      <c r="L1053" s="43">
        <v>35821.78</v>
      </c>
      <c r="M1053" s="44">
        <v>0</v>
      </c>
      <c r="N1053" s="63">
        <v>44131</v>
      </c>
      <c r="O1053" s="42" t="s">
        <v>92</v>
      </c>
      <c r="P1053" s="42" t="s">
        <v>93</v>
      </c>
      <c r="Q1053" s="47">
        <v>15076764689</v>
      </c>
      <c r="R1053" s="42" t="s">
        <v>94</v>
      </c>
      <c r="S1053" s="5" t="s">
        <v>95</v>
      </c>
      <c r="T1053" s="47"/>
    </row>
    <row r="1054" spans="1:20" ht="39.6">
      <c r="A1054" s="8"/>
      <c r="B1054" s="9" t="s">
        <v>29</v>
      </c>
      <c r="C1054" s="17" t="s">
        <v>1445</v>
      </c>
      <c r="D1054" s="9" t="s">
        <v>575</v>
      </c>
      <c r="E1054" s="17">
        <v>600</v>
      </c>
      <c r="F1054" s="60"/>
      <c r="G1054" s="5" t="s">
        <v>31</v>
      </c>
      <c r="H1054" s="5" t="s">
        <v>32</v>
      </c>
      <c r="I1054" s="42" t="s">
        <v>55</v>
      </c>
      <c r="J1054" s="38" t="s">
        <v>55</v>
      </c>
      <c r="K1054" s="4" t="s">
        <v>807</v>
      </c>
      <c r="L1054" s="43">
        <v>71643.56</v>
      </c>
      <c r="M1054" s="44">
        <v>0</v>
      </c>
      <c r="N1054" s="63">
        <v>44131</v>
      </c>
      <c r="O1054" s="42" t="s">
        <v>92</v>
      </c>
      <c r="P1054" s="42" t="s">
        <v>93</v>
      </c>
      <c r="Q1054" s="47">
        <v>15076764689</v>
      </c>
      <c r="R1054" s="42" t="s">
        <v>94</v>
      </c>
      <c r="S1054" s="5" t="s">
        <v>95</v>
      </c>
      <c r="T1054" s="47"/>
    </row>
    <row r="1055" spans="1:20" ht="39.6">
      <c r="A1055" s="8"/>
      <c r="B1055" s="9" t="s">
        <v>1446</v>
      </c>
      <c r="C1055" s="17" t="s">
        <v>1447</v>
      </c>
      <c r="D1055" s="9" t="s">
        <v>494</v>
      </c>
      <c r="E1055" s="17">
        <v>650</v>
      </c>
      <c r="F1055" s="60"/>
      <c r="G1055" s="5" t="s">
        <v>31</v>
      </c>
      <c r="H1055" s="5" t="s">
        <v>32</v>
      </c>
      <c r="I1055" s="42" t="s">
        <v>55</v>
      </c>
      <c r="J1055" s="38" t="s">
        <v>55</v>
      </c>
      <c r="K1055" s="4" t="s">
        <v>807</v>
      </c>
      <c r="L1055" s="43">
        <v>40222.769999999997</v>
      </c>
      <c r="M1055" s="44">
        <v>0</v>
      </c>
      <c r="N1055" s="63">
        <v>44131</v>
      </c>
      <c r="O1055" s="42" t="s">
        <v>92</v>
      </c>
      <c r="P1055" s="42" t="s">
        <v>93</v>
      </c>
      <c r="Q1055" s="47">
        <v>15076764689</v>
      </c>
      <c r="R1055" s="42" t="s">
        <v>94</v>
      </c>
      <c r="S1055" s="5" t="s">
        <v>95</v>
      </c>
      <c r="T1055" s="47"/>
    </row>
    <row r="1056" spans="1:20" ht="39.6">
      <c r="A1056" s="8"/>
      <c r="B1056" s="9" t="s">
        <v>1446</v>
      </c>
      <c r="C1056" s="17" t="s">
        <v>1447</v>
      </c>
      <c r="D1056" s="9" t="s">
        <v>494</v>
      </c>
      <c r="E1056" s="17">
        <v>2000</v>
      </c>
      <c r="F1056" s="60"/>
      <c r="G1056" s="5" t="s">
        <v>31</v>
      </c>
      <c r="H1056" s="5" t="s">
        <v>32</v>
      </c>
      <c r="I1056" s="42" t="s">
        <v>55</v>
      </c>
      <c r="J1056" s="38" t="s">
        <v>55</v>
      </c>
      <c r="K1056" s="4" t="s">
        <v>807</v>
      </c>
      <c r="L1056" s="43">
        <v>123762.38</v>
      </c>
      <c r="M1056" s="44">
        <v>0</v>
      </c>
      <c r="N1056" s="63">
        <v>44131</v>
      </c>
      <c r="O1056" s="42" t="s">
        <v>92</v>
      </c>
      <c r="P1056" s="42" t="s">
        <v>93</v>
      </c>
      <c r="Q1056" s="47">
        <v>15076764689</v>
      </c>
      <c r="R1056" s="42" t="s">
        <v>94</v>
      </c>
      <c r="S1056" s="5" t="s">
        <v>95</v>
      </c>
      <c r="T1056" s="47"/>
    </row>
    <row r="1057" spans="1:20" ht="39.6">
      <c r="A1057" s="8"/>
      <c r="B1057" s="9" t="s">
        <v>1446</v>
      </c>
      <c r="C1057" s="17" t="s">
        <v>1448</v>
      </c>
      <c r="D1057" s="9" t="s">
        <v>494</v>
      </c>
      <c r="E1057" s="17">
        <v>1005</v>
      </c>
      <c r="F1057" s="60"/>
      <c r="G1057" s="5" t="s">
        <v>31</v>
      </c>
      <c r="H1057" s="5" t="s">
        <v>32</v>
      </c>
      <c r="I1057" s="42" t="s">
        <v>55</v>
      </c>
      <c r="J1057" s="38" t="s">
        <v>55</v>
      </c>
      <c r="K1057" s="4" t="s">
        <v>1449</v>
      </c>
      <c r="L1057" s="43">
        <v>17787.61</v>
      </c>
      <c r="M1057" s="44">
        <v>0</v>
      </c>
      <c r="N1057" s="63" t="s">
        <v>1450</v>
      </c>
      <c r="O1057" s="42" t="s">
        <v>92</v>
      </c>
      <c r="P1057" s="42" t="s">
        <v>93</v>
      </c>
      <c r="Q1057" s="47">
        <v>15076764689</v>
      </c>
      <c r="R1057" s="42" t="s">
        <v>94</v>
      </c>
      <c r="S1057" s="5" t="s">
        <v>95</v>
      </c>
      <c r="T1057" s="47"/>
    </row>
    <row r="1058" spans="1:20" ht="39.6">
      <c r="A1058" s="8"/>
      <c r="B1058" s="9" t="s">
        <v>29</v>
      </c>
      <c r="C1058" s="17" t="s">
        <v>1445</v>
      </c>
      <c r="D1058" s="9" t="s">
        <v>575</v>
      </c>
      <c r="E1058" s="17">
        <v>60</v>
      </c>
      <c r="F1058" s="60"/>
      <c r="G1058" s="5" t="s">
        <v>31</v>
      </c>
      <c r="H1058" s="5" t="s">
        <v>32</v>
      </c>
      <c r="I1058" s="42" t="s">
        <v>55</v>
      </c>
      <c r="J1058" s="38" t="s">
        <v>55</v>
      </c>
      <c r="K1058" s="4" t="s">
        <v>1449</v>
      </c>
      <c r="L1058" s="43">
        <v>6403.54</v>
      </c>
      <c r="M1058" s="44">
        <v>0</v>
      </c>
      <c r="N1058" s="63" t="s">
        <v>1450</v>
      </c>
      <c r="O1058" s="42" t="s">
        <v>92</v>
      </c>
      <c r="P1058" s="42" t="s">
        <v>93</v>
      </c>
      <c r="Q1058" s="47">
        <v>15076764689</v>
      </c>
      <c r="R1058" s="42" t="s">
        <v>94</v>
      </c>
      <c r="S1058" s="5" t="s">
        <v>95</v>
      </c>
      <c r="T1058" s="47"/>
    </row>
    <row r="1059" spans="1:20" ht="39.6">
      <c r="A1059" s="8"/>
      <c r="B1059" s="9" t="s">
        <v>29</v>
      </c>
      <c r="C1059" s="17" t="s">
        <v>1445</v>
      </c>
      <c r="D1059" s="9" t="s">
        <v>575</v>
      </c>
      <c r="E1059" s="17">
        <v>280</v>
      </c>
      <c r="F1059" s="60"/>
      <c r="G1059" s="5" t="s">
        <v>31</v>
      </c>
      <c r="H1059" s="5" t="s">
        <v>32</v>
      </c>
      <c r="I1059" s="42" t="s">
        <v>55</v>
      </c>
      <c r="J1059" s="38" t="s">
        <v>55</v>
      </c>
      <c r="K1059" s="4" t="s">
        <v>1449</v>
      </c>
      <c r="L1059" s="43">
        <v>29883.19</v>
      </c>
      <c r="M1059" s="44">
        <v>0</v>
      </c>
      <c r="N1059" s="63" t="s">
        <v>1450</v>
      </c>
      <c r="O1059" s="42" t="s">
        <v>92</v>
      </c>
      <c r="P1059" s="42" t="s">
        <v>93</v>
      </c>
      <c r="Q1059" s="47">
        <v>15076764689</v>
      </c>
      <c r="R1059" s="42" t="s">
        <v>94</v>
      </c>
      <c r="S1059" s="5" t="s">
        <v>95</v>
      </c>
      <c r="T1059" s="47"/>
    </row>
    <row r="1060" spans="1:20" ht="39.6">
      <c r="A1060" s="8"/>
      <c r="B1060" s="9" t="s">
        <v>29</v>
      </c>
      <c r="C1060" s="17" t="s">
        <v>1445</v>
      </c>
      <c r="D1060" s="9" t="s">
        <v>575</v>
      </c>
      <c r="E1060" s="17">
        <v>44</v>
      </c>
      <c r="F1060" s="60"/>
      <c r="G1060" s="5" t="s">
        <v>31</v>
      </c>
      <c r="H1060" s="5" t="s">
        <v>32</v>
      </c>
      <c r="I1060" s="42" t="s">
        <v>55</v>
      </c>
      <c r="J1060" s="38" t="s">
        <v>55</v>
      </c>
      <c r="K1060" s="4" t="s">
        <v>1449</v>
      </c>
      <c r="L1060" s="43">
        <v>4695.93</v>
      </c>
      <c r="M1060" s="44">
        <v>0</v>
      </c>
      <c r="N1060" s="63" t="s">
        <v>1450</v>
      </c>
      <c r="O1060" s="42" t="s">
        <v>92</v>
      </c>
      <c r="P1060" s="42" t="s">
        <v>93</v>
      </c>
      <c r="Q1060" s="47">
        <v>15076764689</v>
      </c>
      <c r="R1060" s="42" t="s">
        <v>94</v>
      </c>
      <c r="S1060" s="5" t="s">
        <v>95</v>
      </c>
      <c r="T1060" s="47"/>
    </row>
    <row r="1061" spans="1:20" ht="39.6">
      <c r="A1061" s="8"/>
      <c r="B1061" s="9" t="s">
        <v>1446</v>
      </c>
      <c r="C1061" s="17" t="s">
        <v>1451</v>
      </c>
      <c r="D1061" s="9" t="s">
        <v>494</v>
      </c>
      <c r="E1061" s="17">
        <v>350</v>
      </c>
      <c r="F1061" s="60"/>
      <c r="G1061" s="5" t="s">
        <v>31</v>
      </c>
      <c r="H1061" s="5" t="s">
        <v>32</v>
      </c>
      <c r="I1061" s="42" t="s">
        <v>55</v>
      </c>
      <c r="J1061" s="38" t="s">
        <v>55</v>
      </c>
      <c r="K1061" s="4" t="s">
        <v>1449</v>
      </c>
      <c r="L1061" s="43">
        <v>5977.88</v>
      </c>
      <c r="M1061" s="44">
        <v>0</v>
      </c>
      <c r="N1061" s="63">
        <v>44132</v>
      </c>
      <c r="O1061" s="42" t="s">
        <v>92</v>
      </c>
      <c r="P1061" s="42" t="s">
        <v>93</v>
      </c>
      <c r="Q1061" s="47">
        <v>15076764689</v>
      </c>
      <c r="R1061" s="42" t="s">
        <v>94</v>
      </c>
      <c r="S1061" s="5" t="s">
        <v>95</v>
      </c>
      <c r="T1061" s="47"/>
    </row>
    <row r="1062" spans="1:20" ht="39.6">
      <c r="A1062" s="8"/>
      <c r="B1062" s="9" t="s">
        <v>1446</v>
      </c>
      <c r="C1062" s="17" t="s">
        <v>1451</v>
      </c>
      <c r="D1062" s="9" t="s">
        <v>494</v>
      </c>
      <c r="E1062" s="17">
        <v>600</v>
      </c>
      <c r="F1062" s="60"/>
      <c r="G1062" s="5" t="s">
        <v>31</v>
      </c>
      <c r="H1062" s="5" t="s">
        <v>32</v>
      </c>
      <c r="I1062" s="42" t="s">
        <v>55</v>
      </c>
      <c r="J1062" s="38" t="s">
        <v>55</v>
      </c>
      <c r="K1062" s="4" t="s">
        <v>1449</v>
      </c>
      <c r="L1062" s="43">
        <v>10247.790000000001</v>
      </c>
      <c r="M1062" s="44">
        <v>0</v>
      </c>
      <c r="N1062" s="63">
        <v>44132</v>
      </c>
      <c r="O1062" s="42" t="s">
        <v>92</v>
      </c>
      <c r="P1062" s="42" t="s">
        <v>93</v>
      </c>
      <c r="Q1062" s="47">
        <v>15076764689</v>
      </c>
      <c r="R1062" s="42" t="s">
        <v>94</v>
      </c>
      <c r="S1062" s="5" t="s">
        <v>95</v>
      </c>
      <c r="T1062" s="47"/>
    </row>
    <row r="1063" spans="1:20" ht="39.6">
      <c r="A1063" s="8"/>
      <c r="B1063" s="9" t="s">
        <v>1446</v>
      </c>
      <c r="C1063" s="17" t="s">
        <v>1452</v>
      </c>
      <c r="D1063" s="9" t="s">
        <v>494</v>
      </c>
      <c r="E1063" s="17">
        <v>150</v>
      </c>
      <c r="F1063" s="60"/>
      <c r="G1063" s="5" t="s">
        <v>31</v>
      </c>
      <c r="H1063" s="5" t="s">
        <v>32</v>
      </c>
      <c r="I1063" s="42" t="s">
        <v>55</v>
      </c>
      <c r="J1063" s="38" t="s">
        <v>55</v>
      </c>
      <c r="K1063" s="4" t="s">
        <v>1449</v>
      </c>
      <c r="L1063" s="43">
        <v>7128.32</v>
      </c>
      <c r="M1063" s="44">
        <v>0</v>
      </c>
      <c r="N1063" s="63">
        <v>44132</v>
      </c>
      <c r="O1063" s="42" t="s">
        <v>92</v>
      </c>
      <c r="P1063" s="42" t="s">
        <v>93</v>
      </c>
      <c r="Q1063" s="47">
        <v>15076764689</v>
      </c>
      <c r="R1063" s="42" t="s">
        <v>94</v>
      </c>
      <c r="S1063" s="5" t="s">
        <v>95</v>
      </c>
      <c r="T1063" s="47"/>
    </row>
    <row r="1064" spans="1:20" ht="39.6">
      <c r="A1064" s="8"/>
      <c r="B1064" s="9" t="s">
        <v>1446</v>
      </c>
      <c r="C1064" s="17" t="s">
        <v>1452</v>
      </c>
      <c r="D1064" s="9" t="s">
        <v>494</v>
      </c>
      <c r="E1064" s="17">
        <v>300</v>
      </c>
      <c r="F1064" s="60"/>
      <c r="G1064" s="5" t="s">
        <v>31</v>
      </c>
      <c r="H1064" s="5" t="s">
        <v>32</v>
      </c>
      <c r="I1064" s="42" t="s">
        <v>55</v>
      </c>
      <c r="J1064" s="38" t="s">
        <v>55</v>
      </c>
      <c r="K1064" s="4" t="s">
        <v>1449</v>
      </c>
      <c r="L1064" s="43">
        <v>14256.64</v>
      </c>
      <c r="M1064" s="44">
        <v>0</v>
      </c>
      <c r="N1064" s="63">
        <v>44132</v>
      </c>
      <c r="O1064" s="42" t="s">
        <v>92</v>
      </c>
      <c r="P1064" s="42" t="s">
        <v>93</v>
      </c>
      <c r="Q1064" s="47">
        <v>15076764689</v>
      </c>
      <c r="R1064" s="42" t="s">
        <v>94</v>
      </c>
      <c r="S1064" s="5" t="s">
        <v>95</v>
      </c>
      <c r="T1064" s="47"/>
    </row>
    <row r="1065" spans="1:20" ht="39.6">
      <c r="A1065" s="8"/>
      <c r="B1065" s="9" t="s">
        <v>29</v>
      </c>
      <c r="C1065" s="17" t="s">
        <v>1445</v>
      </c>
      <c r="D1065" s="9" t="s">
        <v>575</v>
      </c>
      <c r="E1065" s="17">
        <v>680</v>
      </c>
      <c r="F1065" s="60"/>
      <c r="G1065" s="5" t="s">
        <v>31</v>
      </c>
      <c r="H1065" s="5" t="s">
        <v>32</v>
      </c>
      <c r="I1065" s="42" t="s">
        <v>55</v>
      </c>
      <c r="J1065" s="38" t="s">
        <v>55</v>
      </c>
      <c r="K1065" s="4" t="s">
        <v>1449</v>
      </c>
      <c r="L1065" s="43">
        <v>74920.350000000006</v>
      </c>
      <c r="M1065" s="44">
        <v>0</v>
      </c>
      <c r="N1065" s="63">
        <v>44132</v>
      </c>
      <c r="O1065" s="42" t="s">
        <v>92</v>
      </c>
      <c r="P1065" s="42" t="s">
        <v>93</v>
      </c>
      <c r="Q1065" s="47">
        <v>15076764689</v>
      </c>
      <c r="R1065" s="42" t="s">
        <v>94</v>
      </c>
      <c r="S1065" s="5" t="s">
        <v>95</v>
      </c>
      <c r="T1065" s="47"/>
    </row>
    <row r="1066" spans="1:20" ht="39.6">
      <c r="A1066" s="8"/>
      <c r="B1066" s="9" t="s">
        <v>29</v>
      </c>
      <c r="C1066" s="17" t="s">
        <v>1445</v>
      </c>
      <c r="D1066" s="9" t="s">
        <v>575</v>
      </c>
      <c r="E1066" s="17">
        <v>260</v>
      </c>
      <c r="F1066" s="60"/>
      <c r="G1066" s="5" t="s">
        <v>31</v>
      </c>
      <c r="H1066" s="5" t="s">
        <v>32</v>
      </c>
      <c r="I1066" s="42" t="s">
        <v>55</v>
      </c>
      <c r="J1066" s="38" t="s">
        <v>55</v>
      </c>
      <c r="K1066" s="4" t="s">
        <v>1449</v>
      </c>
      <c r="L1066" s="43">
        <v>28646.02</v>
      </c>
      <c r="M1066" s="44">
        <v>0</v>
      </c>
      <c r="N1066" s="63">
        <v>44132</v>
      </c>
      <c r="O1066" s="42" t="s">
        <v>92</v>
      </c>
      <c r="P1066" s="42" t="s">
        <v>93</v>
      </c>
      <c r="Q1066" s="47">
        <v>15076764689</v>
      </c>
      <c r="R1066" s="42" t="s">
        <v>94</v>
      </c>
      <c r="S1066" s="5" t="s">
        <v>95</v>
      </c>
      <c r="T1066" s="47"/>
    </row>
    <row r="1067" spans="1:20" ht="39.6">
      <c r="A1067" s="8"/>
      <c r="B1067" s="9" t="s">
        <v>1446</v>
      </c>
      <c r="C1067" s="17" t="s">
        <v>1448</v>
      </c>
      <c r="D1067" s="9" t="s">
        <v>494</v>
      </c>
      <c r="E1067" s="17">
        <v>400</v>
      </c>
      <c r="F1067" s="60"/>
      <c r="G1067" s="5" t="s">
        <v>31</v>
      </c>
      <c r="H1067" s="5" t="s">
        <v>32</v>
      </c>
      <c r="I1067" s="42" t="s">
        <v>55</v>
      </c>
      <c r="J1067" s="38" t="s">
        <v>55</v>
      </c>
      <c r="K1067" s="4" t="s">
        <v>1449</v>
      </c>
      <c r="L1067" s="43">
        <v>7964.6</v>
      </c>
      <c r="M1067" s="44">
        <v>0</v>
      </c>
      <c r="N1067" s="63" t="s">
        <v>1453</v>
      </c>
      <c r="O1067" s="42" t="s">
        <v>92</v>
      </c>
      <c r="P1067" s="42" t="s">
        <v>93</v>
      </c>
      <c r="Q1067" s="47">
        <v>15076764689</v>
      </c>
      <c r="R1067" s="42" t="s">
        <v>94</v>
      </c>
      <c r="S1067" s="5" t="s">
        <v>95</v>
      </c>
      <c r="T1067" s="47"/>
    </row>
    <row r="1068" spans="1:20" ht="39.6">
      <c r="A1068" s="8"/>
      <c r="B1068" s="9" t="s">
        <v>1446</v>
      </c>
      <c r="C1068" s="17" t="s">
        <v>1447</v>
      </c>
      <c r="D1068" s="9" t="s">
        <v>494</v>
      </c>
      <c r="E1068" s="17">
        <v>700</v>
      </c>
      <c r="F1068" s="60"/>
      <c r="G1068" s="5" t="s">
        <v>31</v>
      </c>
      <c r="H1068" s="5" t="s">
        <v>32</v>
      </c>
      <c r="I1068" s="42" t="s">
        <v>55</v>
      </c>
      <c r="J1068" s="38" t="s">
        <v>55</v>
      </c>
      <c r="K1068" s="4" t="s">
        <v>1449</v>
      </c>
      <c r="L1068" s="43">
        <v>43362.83</v>
      </c>
      <c r="M1068" s="44">
        <v>0</v>
      </c>
      <c r="N1068" s="63" t="s">
        <v>1453</v>
      </c>
      <c r="O1068" s="42" t="s">
        <v>92</v>
      </c>
      <c r="P1068" s="42" t="s">
        <v>93</v>
      </c>
      <c r="Q1068" s="47">
        <v>15076764689</v>
      </c>
      <c r="R1068" s="42" t="s">
        <v>94</v>
      </c>
      <c r="S1068" s="5" t="s">
        <v>95</v>
      </c>
      <c r="T1068" s="47"/>
    </row>
    <row r="1069" spans="1:20" ht="39.6">
      <c r="A1069" s="8"/>
      <c r="B1069" s="9" t="s">
        <v>29</v>
      </c>
      <c r="C1069" s="17" t="s">
        <v>1445</v>
      </c>
      <c r="D1069" s="9" t="s">
        <v>575</v>
      </c>
      <c r="E1069" s="17">
        <v>300</v>
      </c>
      <c r="F1069" s="60"/>
      <c r="G1069" s="5" t="s">
        <v>31</v>
      </c>
      <c r="H1069" s="5" t="s">
        <v>32</v>
      </c>
      <c r="I1069" s="42" t="s">
        <v>55</v>
      </c>
      <c r="J1069" s="38" t="s">
        <v>55</v>
      </c>
      <c r="K1069" s="4" t="s">
        <v>1449</v>
      </c>
      <c r="L1069" s="43">
        <v>31858.41</v>
      </c>
      <c r="M1069" s="44">
        <v>0</v>
      </c>
      <c r="N1069" s="63" t="s">
        <v>1453</v>
      </c>
      <c r="O1069" s="42" t="s">
        <v>92</v>
      </c>
      <c r="P1069" s="42" t="s">
        <v>93</v>
      </c>
      <c r="Q1069" s="47">
        <v>15076764689</v>
      </c>
      <c r="R1069" s="42" t="s">
        <v>94</v>
      </c>
      <c r="S1069" s="5" t="s">
        <v>95</v>
      </c>
      <c r="T1069" s="47"/>
    </row>
    <row r="1070" spans="1:20" ht="39.6">
      <c r="A1070" s="8"/>
      <c r="B1070" s="9" t="s">
        <v>29</v>
      </c>
      <c r="C1070" s="17" t="s">
        <v>1445</v>
      </c>
      <c r="D1070" s="9" t="s">
        <v>575</v>
      </c>
      <c r="E1070" s="17">
        <v>120</v>
      </c>
      <c r="F1070" s="60"/>
      <c r="G1070" s="5" t="s">
        <v>31</v>
      </c>
      <c r="H1070" s="5" t="s">
        <v>32</v>
      </c>
      <c r="I1070" s="42" t="s">
        <v>55</v>
      </c>
      <c r="J1070" s="38" t="s">
        <v>55</v>
      </c>
      <c r="K1070" s="4" t="s">
        <v>1449</v>
      </c>
      <c r="L1070" s="43">
        <v>12743.36</v>
      </c>
      <c r="M1070" s="44">
        <v>0</v>
      </c>
      <c r="N1070" s="63" t="s">
        <v>1453</v>
      </c>
      <c r="O1070" s="42" t="s">
        <v>92</v>
      </c>
      <c r="P1070" s="42" t="s">
        <v>93</v>
      </c>
      <c r="Q1070" s="47">
        <v>15076764689</v>
      </c>
      <c r="R1070" s="42" t="s">
        <v>94</v>
      </c>
      <c r="S1070" s="5" t="s">
        <v>95</v>
      </c>
      <c r="T1070" s="47"/>
    </row>
    <row r="1071" spans="1:20" ht="39.6">
      <c r="A1071" s="8"/>
      <c r="B1071" s="9" t="s">
        <v>1446</v>
      </c>
      <c r="C1071" s="17" t="s">
        <v>1448</v>
      </c>
      <c r="D1071" s="9" t="s">
        <v>494</v>
      </c>
      <c r="E1071" s="17">
        <v>200</v>
      </c>
      <c r="F1071" s="60"/>
      <c r="G1071" s="5" t="s">
        <v>31</v>
      </c>
      <c r="H1071" s="5" t="s">
        <v>32</v>
      </c>
      <c r="I1071" s="42" t="s">
        <v>55</v>
      </c>
      <c r="J1071" s="38" t="s">
        <v>55</v>
      </c>
      <c r="K1071" s="4" t="s">
        <v>1449</v>
      </c>
      <c r="L1071" s="43">
        <v>3982.3</v>
      </c>
      <c r="M1071" s="44">
        <v>0</v>
      </c>
      <c r="N1071" s="63" t="s">
        <v>1453</v>
      </c>
      <c r="O1071" s="42" t="s">
        <v>92</v>
      </c>
      <c r="P1071" s="42" t="s">
        <v>93</v>
      </c>
      <c r="Q1071" s="47">
        <v>15076764689</v>
      </c>
      <c r="R1071" s="42" t="s">
        <v>94</v>
      </c>
      <c r="S1071" s="5" t="s">
        <v>95</v>
      </c>
      <c r="T1071" s="47"/>
    </row>
    <row r="1072" spans="1:20" ht="39.6">
      <c r="A1072" s="8"/>
      <c r="B1072" s="9" t="s">
        <v>1446</v>
      </c>
      <c r="C1072" s="17" t="s">
        <v>1448</v>
      </c>
      <c r="D1072" s="9" t="s">
        <v>494</v>
      </c>
      <c r="E1072" s="17">
        <v>180</v>
      </c>
      <c r="F1072" s="60"/>
      <c r="G1072" s="5" t="s">
        <v>31</v>
      </c>
      <c r="H1072" s="5" t="s">
        <v>32</v>
      </c>
      <c r="I1072" s="42" t="s">
        <v>55</v>
      </c>
      <c r="J1072" s="38" t="s">
        <v>55</v>
      </c>
      <c r="K1072" s="4" t="s">
        <v>1449</v>
      </c>
      <c r="L1072" s="43">
        <v>3584.07</v>
      </c>
      <c r="M1072" s="44">
        <v>0</v>
      </c>
      <c r="N1072" s="63" t="s">
        <v>1453</v>
      </c>
      <c r="O1072" s="42" t="s">
        <v>92</v>
      </c>
      <c r="P1072" s="42" t="s">
        <v>93</v>
      </c>
      <c r="Q1072" s="47">
        <v>15076764689</v>
      </c>
      <c r="R1072" s="42" t="s">
        <v>94</v>
      </c>
      <c r="S1072" s="5" t="s">
        <v>95</v>
      </c>
      <c r="T1072" s="47"/>
    </row>
    <row r="1073" spans="1:20" ht="39.6">
      <c r="A1073" s="8"/>
      <c r="B1073" s="9" t="s">
        <v>1446</v>
      </c>
      <c r="C1073" s="17" t="s">
        <v>1448</v>
      </c>
      <c r="D1073" s="9" t="s">
        <v>494</v>
      </c>
      <c r="E1073" s="17">
        <v>20</v>
      </c>
      <c r="F1073" s="60"/>
      <c r="G1073" s="5" t="s">
        <v>31</v>
      </c>
      <c r="H1073" s="5" t="s">
        <v>32</v>
      </c>
      <c r="I1073" s="42" t="s">
        <v>55</v>
      </c>
      <c r="J1073" s="38" t="s">
        <v>55</v>
      </c>
      <c r="K1073" s="4" t="s">
        <v>1449</v>
      </c>
      <c r="L1073" s="43">
        <v>398.23</v>
      </c>
      <c r="M1073" s="44">
        <v>0</v>
      </c>
      <c r="N1073" s="63" t="s">
        <v>1453</v>
      </c>
      <c r="O1073" s="42" t="s">
        <v>92</v>
      </c>
      <c r="P1073" s="42" t="s">
        <v>93</v>
      </c>
      <c r="Q1073" s="47">
        <v>15076764689</v>
      </c>
      <c r="R1073" s="42" t="s">
        <v>94</v>
      </c>
      <c r="S1073" s="5" t="s">
        <v>95</v>
      </c>
      <c r="T1073" s="47"/>
    </row>
    <row r="1074" spans="1:20" ht="39.6">
      <c r="A1074" s="8"/>
      <c r="B1074" s="9" t="s">
        <v>1446</v>
      </c>
      <c r="C1074" s="17" t="s">
        <v>1451</v>
      </c>
      <c r="D1074" s="9" t="s">
        <v>494</v>
      </c>
      <c r="E1074" s="17">
        <v>200</v>
      </c>
      <c r="F1074" s="60"/>
      <c r="G1074" s="5" t="s">
        <v>31</v>
      </c>
      <c r="H1074" s="5" t="s">
        <v>32</v>
      </c>
      <c r="I1074" s="42" t="s">
        <v>55</v>
      </c>
      <c r="J1074" s="38" t="s">
        <v>55</v>
      </c>
      <c r="K1074" s="4" t="s">
        <v>1449</v>
      </c>
      <c r="L1074" s="43">
        <v>3415.93</v>
      </c>
      <c r="M1074" s="44">
        <v>0</v>
      </c>
      <c r="N1074" s="63" t="s">
        <v>1454</v>
      </c>
      <c r="O1074" s="42" t="s">
        <v>92</v>
      </c>
      <c r="P1074" s="42" t="s">
        <v>93</v>
      </c>
      <c r="Q1074" s="47">
        <v>15076764689</v>
      </c>
      <c r="R1074" s="42" t="s">
        <v>94</v>
      </c>
      <c r="S1074" s="5" t="s">
        <v>95</v>
      </c>
      <c r="T1074" s="47"/>
    </row>
    <row r="1075" spans="1:20" ht="39.6">
      <c r="A1075" s="8"/>
      <c r="B1075" s="9" t="s">
        <v>1446</v>
      </c>
      <c r="C1075" s="17" t="s">
        <v>1447</v>
      </c>
      <c r="D1075" s="9" t="s">
        <v>494</v>
      </c>
      <c r="E1075" s="17">
        <v>600</v>
      </c>
      <c r="F1075" s="60"/>
      <c r="G1075" s="5" t="s">
        <v>31</v>
      </c>
      <c r="H1075" s="5" t="s">
        <v>32</v>
      </c>
      <c r="I1075" s="42" t="s">
        <v>55</v>
      </c>
      <c r="J1075" s="38" t="s">
        <v>55</v>
      </c>
      <c r="K1075" s="4" t="s">
        <v>1449</v>
      </c>
      <c r="L1075" s="43">
        <v>37168.14</v>
      </c>
      <c r="M1075" s="44">
        <v>0</v>
      </c>
      <c r="N1075" s="63" t="s">
        <v>1454</v>
      </c>
      <c r="O1075" s="42" t="s">
        <v>92</v>
      </c>
      <c r="P1075" s="42" t="s">
        <v>93</v>
      </c>
      <c r="Q1075" s="47">
        <v>15076764689</v>
      </c>
      <c r="R1075" s="42" t="s">
        <v>94</v>
      </c>
      <c r="S1075" s="5" t="s">
        <v>95</v>
      </c>
      <c r="T1075" s="47"/>
    </row>
    <row r="1076" spans="1:20" ht="39.6">
      <c r="A1076" s="8"/>
      <c r="B1076" s="9" t="s">
        <v>1424</v>
      </c>
      <c r="C1076" s="17" t="s">
        <v>1455</v>
      </c>
      <c r="D1076" s="9" t="s">
        <v>494</v>
      </c>
      <c r="E1076" s="17">
        <v>150</v>
      </c>
      <c r="F1076" s="60"/>
      <c r="G1076" s="5" t="s">
        <v>31</v>
      </c>
      <c r="H1076" s="5" t="s">
        <v>32</v>
      </c>
      <c r="I1076" s="42" t="s">
        <v>55</v>
      </c>
      <c r="J1076" s="38" t="s">
        <v>55</v>
      </c>
      <c r="K1076" s="4" t="s">
        <v>1449</v>
      </c>
      <c r="L1076" s="43">
        <v>6637.17</v>
      </c>
      <c r="M1076" s="44">
        <v>0</v>
      </c>
      <c r="N1076" s="63" t="s">
        <v>1454</v>
      </c>
      <c r="O1076" s="42" t="s">
        <v>92</v>
      </c>
      <c r="P1076" s="42" t="s">
        <v>93</v>
      </c>
      <c r="Q1076" s="47">
        <v>15076764689</v>
      </c>
      <c r="R1076" s="42" t="s">
        <v>94</v>
      </c>
      <c r="S1076" s="5" t="s">
        <v>95</v>
      </c>
      <c r="T1076" s="47"/>
    </row>
    <row r="1077" spans="1:20" ht="39.6">
      <c r="A1077" s="8"/>
      <c r="B1077" s="9" t="s">
        <v>1456</v>
      </c>
      <c r="C1077" s="17" t="s">
        <v>1445</v>
      </c>
      <c r="D1077" s="9" t="s">
        <v>575</v>
      </c>
      <c r="E1077" s="17">
        <v>16</v>
      </c>
      <c r="F1077" s="60"/>
      <c r="G1077" s="5" t="s">
        <v>31</v>
      </c>
      <c r="H1077" s="5" t="s">
        <v>32</v>
      </c>
      <c r="I1077" s="42" t="s">
        <v>55</v>
      </c>
      <c r="J1077" s="38" t="s">
        <v>55</v>
      </c>
      <c r="K1077" s="4" t="s">
        <v>1449</v>
      </c>
      <c r="L1077" s="43">
        <v>1699.12</v>
      </c>
      <c r="M1077" s="44">
        <v>0</v>
      </c>
      <c r="N1077" s="63" t="s">
        <v>1454</v>
      </c>
      <c r="O1077" s="42" t="s">
        <v>92</v>
      </c>
      <c r="P1077" s="42" t="s">
        <v>93</v>
      </c>
      <c r="Q1077" s="47">
        <v>15076764689</v>
      </c>
      <c r="R1077" s="42" t="s">
        <v>94</v>
      </c>
      <c r="S1077" s="5" t="s">
        <v>95</v>
      </c>
      <c r="T1077" s="47"/>
    </row>
    <row r="1078" spans="1:20" ht="39.6">
      <c r="A1078" s="8"/>
      <c r="B1078" s="17" t="s">
        <v>1457</v>
      </c>
      <c r="C1078" s="17" t="s">
        <v>1458</v>
      </c>
      <c r="D1078" s="17" t="s">
        <v>575</v>
      </c>
      <c r="E1078" s="17">
        <v>600</v>
      </c>
      <c r="F1078" s="60"/>
      <c r="G1078" s="5" t="s">
        <v>31</v>
      </c>
      <c r="H1078" s="5" t="s">
        <v>32</v>
      </c>
      <c r="I1078" s="42" t="s">
        <v>55</v>
      </c>
      <c r="J1078" s="38" t="s">
        <v>55</v>
      </c>
      <c r="K1078" s="64" t="s">
        <v>807</v>
      </c>
      <c r="L1078" s="43">
        <v>71644.25</v>
      </c>
      <c r="M1078" s="44">
        <v>0</v>
      </c>
      <c r="N1078" s="65">
        <v>44278</v>
      </c>
      <c r="O1078" s="42" t="s">
        <v>92</v>
      </c>
      <c r="P1078" s="42" t="s">
        <v>93</v>
      </c>
      <c r="Q1078" s="47">
        <v>15076764689</v>
      </c>
      <c r="R1078" s="42" t="s">
        <v>94</v>
      </c>
      <c r="S1078" s="5" t="s">
        <v>95</v>
      </c>
      <c r="T1078" s="47"/>
    </row>
    <row r="1079" spans="1:20" ht="39.6">
      <c r="A1079" s="8"/>
      <c r="B1079" s="17" t="s">
        <v>1446</v>
      </c>
      <c r="C1079" s="17" t="s">
        <v>1459</v>
      </c>
      <c r="D1079" s="17" t="s">
        <v>494</v>
      </c>
      <c r="E1079" s="17">
        <v>1000</v>
      </c>
      <c r="F1079" s="60"/>
      <c r="G1079" s="5" t="s">
        <v>31</v>
      </c>
      <c r="H1079" s="5" t="s">
        <v>32</v>
      </c>
      <c r="I1079" s="42" t="s">
        <v>55</v>
      </c>
      <c r="J1079" s="38" t="s">
        <v>55</v>
      </c>
      <c r="K1079" s="64" t="s">
        <v>807</v>
      </c>
      <c r="L1079" s="43">
        <v>61884.959999999999</v>
      </c>
      <c r="M1079" s="44">
        <v>0</v>
      </c>
      <c r="N1079" s="65">
        <v>44278</v>
      </c>
      <c r="O1079" s="42" t="s">
        <v>92</v>
      </c>
      <c r="P1079" s="42" t="s">
        <v>93</v>
      </c>
      <c r="Q1079" s="47">
        <v>15076764689</v>
      </c>
      <c r="R1079" s="42" t="s">
        <v>94</v>
      </c>
      <c r="S1079" s="5" t="s">
        <v>95</v>
      </c>
      <c r="T1079" s="47"/>
    </row>
    <row r="1080" spans="1:20" ht="39.6">
      <c r="A1080" s="8"/>
      <c r="B1080" s="17" t="s">
        <v>1460</v>
      </c>
      <c r="C1080" s="17" t="s">
        <v>1461</v>
      </c>
      <c r="D1080" s="17" t="s">
        <v>30</v>
      </c>
      <c r="E1080" s="17">
        <v>60</v>
      </c>
      <c r="F1080" s="60"/>
      <c r="G1080" s="5" t="s">
        <v>31</v>
      </c>
      <c r="H1080" s="5" t="s">
        <v>32</v>
      </c>
      <c r="I1080" s="42" t="s">
        <v>55</v>
      </c>
      <c r="J1080" s="38" t="s">
        <v>55</v>
      </c>
      <c r="K1080" s="64" t="s">
        <v>807</v>
      </c>
      <c r="L1080" s="43">
        <v>33185.839999999997</v>
      </c>
      <c r="M1080" s="44">
        <v>0</v>
      </c>
      <c r="N1080" s="65">
        <v>44250</v>
      </c>
      <c r="O1080" s="42" t="s">
        <v>92</v>
      </c>
      <c r="P1080" s="42" t="s">
        <v>93</v>
      </c>
      <c r="Q1080" s="47">
        <v>15076764689</v>
      </c>
      <c r="R1080" s="42" t="s">
        <v>94</v>
      </c>
      <c r="S1080" s="5" t="s">
        <v>95</v>
      </c>
      <c r="T1080" s="47"/>
    </row>
    <row r="1081" spans="1:20" ht="39.6">
      <c r="A1081" s="8"/>
      <c r="B1081" s="9" t="s">
        <v>1424</v>
      </c>
      <c r="C1081" s="9" t="s">
        <v>1462</v>
      </c>
      <c r="D1081" s="9" t="s">
        <v>30</v>
      </c>
      <c r="E1081" s="17">
        <v>450</v>
      </c>
      <c r="F1081" s="61"/>
      <c r="G1081" s="5" t="s">
        <v>31</v>
      </c>
      <c r="H1081" s="5" t="s">
        <v>32</v>
      </c>
      <c r="I1081" s="42" t="s">
        <v>55</v>
      </c>
      <c r="J1081" s="38" t="s">
        <v>55</v>
      </c>
      <c r="K1081" s="4" t="s">
        <v>807</v>
      </c>
      <c r="L1081" s="24">
        <v>37831.86</v>
      </c>
      <c r="M1081" s="44">
        <v>0</v>
      </c>
      <c r="N1081" s="9" t="s">
        <v>1443</v>
      </c>
      <c r="O1081" s="42" t="s">
        <v>92</v>
      </c>
      <c r="P1081" s="42" t="s">
        <v>93</v>
      </c>
      <c r="Q1081" s="47">
        <v>15076764689</v>
      </c>
      <c r="R1081" s="42" t="s">
        <v>94</v>
      </c>
      <c r="S1081" s="5" t="s">
        <v>95</v>
      </c>
      <c r="T1081" s="47"/>
    </row>
    <row r="1082" spans="1:20" ht="39.6">
      <c r="A1082" s="8"/>
      <c r="B1082" s="9" t="s">
        <v>1424</v>
      </c>
      <c r="C1082" s="9" t="s">
        <v>1463</v>
      </c>
      <c r="D1082" s="9" t="s">
        <v>30</v>
      </c>
      <c r="E1082" s="17">
        <v>300</v>
      </c>
      <c r="F1082" s="60"/>
      <c r="G1082" s="5" t="s">
        <v>31</v>
      </c>
      <c r="H1082" s="5" t="s">
        <v>32</v>
      </c>
      <c r="I1082" s="42" t="s">
        <v>55</v>
      </c>
      <c r="J1082" s="38" t="s">
        <v>55</v>
      </c>
      <c r="K1082" s="4" t="s">
        <v>807</v>
      </c>
      <c r="L1082" s="24">
        <v>19911.5</v>
      </c>
      <c r="M1082" s="44">
        <v>0</v>
      </c>
      <c r="N1082" s="9" t="s">
        <v>1443</v>
      </c>
      <c r="O1082" s="42" t="s">
        <v>92</v>
      </c>
      <c r="P1082" s="42" t="s">
        <v>93</v>
      </c>
      <c r="Q1082" s="47">
        <v>15076764689</v>
      </c>
      <c r="R1082" s="42" t="s">
        <v>94</v>
      </c>
      <c r="S1082" s="5" t="s">
        <v>95</v>
      </c>
      <c r="T1082" s="47"/>
    </row>
    <row r="1083" spans="1:20" ht="39.6">
      <c r="A1083" s="8"/>
      <c r="B1083" s="9" t="s">
        <v>1421</v>
      </c>
      <c r="C1083" s="9" t="s">
        <v>1464</v>
      </c>
      <c r="D1083" s="9" t="s">
        <v>30</v>
      </c>
      <c r="E1083" s="17">
        <v>70</v>
      </c>
      <c r="F1083" s="60"/>
      <c r="G1083" s="5" t="s">
        <v>31</v>
      </c>
      <c r="H1083" s="5" t="s">
        <v>32</v>
      </c>
      <c r="I1083" s="42" t="s">
        <v>55</v>
      </c>
      <c r="J1083" s="38" t="s">
        <v>55</v>
      </c>
      <c r="K1083" s="4" t="s">
        <v>807</v>
      </c>
      <c r="L1083" s="24">
        <v>7433.63</v>
      </c>
      <c r="M1083" s="44">
        <v>0</v>
      </c>
      <c r="N1083" s="9" t="s">
        <v>1443</v>
      </c>
      <c r="O1083" s="42" t="s">
        <v>92</v>
      </c>
      <c r="P1083" s="42" t="s">
        <v>93</v>
      </c>
      <c r="Q1083" s="47">
        <v>15076764689</v>
      </c>
      <c r="R1083" s="42" t="s">
        <v>94</v>
      </c>
      <c r="S1083" s="5" t="s">
        <v>95</v>
      </c>
      <c r="T1083" s="47"/>
    </row>
    <row r="1084" spans="1:20" ht="39.6">
      <c r="A1084" s="8"/>
      <c r="B1084" s="9" t="s">
        <v>1421</v>
      </c>
      <c r="C1084" s="9" t="s">
        <v>1465</v>
      </c>
      <c r="D1084" s="9" t="s">
        <v>30</v>
      </c>
      <c r="E1084" s="17">
        <v>75</v>
      </c>
      <c r="F1084" s="60"/>
      <c r="G1084" s="5" t="s">
        <v>31</v>
      </c>
      <c r="H1084" s="5" t="s">
        <v>32</v>
      </c>
      <c r="I1084" s="42" t="s">
        <v>55</v>
      </c>
      <c r="J1084" s="38" t="s">
        <v>55</v>
      </c>
      <c r="K1084" s="4" t="s">
        <v>807</v>
      </c>
      <c r="L1084" s="24">
        <v>12278.76</v>
      </c>
      <c r="M1084" s="44">
        <v>0</v>
      </c>
      <c r="N1084" s="9" t="s">
        <v>1443</v>
      </c>
      <c r="O1084" s="42" t="s">
        <v>92</v>
      </c>
      <c r="P1084" s="42" t="s">
        <v>93</v>
      </c>
      <c r="Q1084" s="47">
        <v>15076764689</v>
      </c>
      <c r="R1084" s="42" t="s">
        <v>94</v>
      </c>
      <c r="S1084" s="5" t="s">
        <v>95</v>
      </c>
      <c r="T1084" s="47"/>
    </row>
    <row r="1085" spans="1:20" ht="39.6">
      <c r="A1085" s="8"/>
      <c r="B1085" s="9" t="s">
        <v>1441</v>
      </c>
      <c r="C1085" s="9" t="s">
        <v>1442</v>
      </c>
      <c r="D1085" s="9" t="s">
        <v>30</v>
      </c>
      <c r="E1085" s="17">
        <v>150</v>
      </c>
      <c r="F1085" s="60"/>
      <c r="G1085" s="5" t="s">
        <v>31</v>
      </c>
      <c r="H1085" s="5" t="s">
        <v>32</v>
      </c>
      <c r="I1085" s="42" t="s">
        <v>55</v>
      </c>
      <c r="J1085" s="38" t="s">
        <v>55</v>
      </c>
      <c r="K1085" s="4" t="s">
        <v>807</v>
      </c>
      <c r="L1085" s="24">
        <v>11603.1</v>
      </c>
      <c r="M1085" s="44">
        <v>0</v>
      </c>
      <c r="N1085" s="9" t="s">
        <v>1466</v>
      </c>
      <c r="O1085" s="42" t="s">
        <v>92</v>
      </c>
      <c r="P1085" s="42" t="s">
        <v>93</v>
      </c>
      <c r="Q1085" s="47">
        <v>15076764689</v>
      </c>
      <c r="R1085" s="42" t="s">
        <v>94</v>
      </c>
      <c r="S1085" s="5" t="s">
        <v>95</v>
      </c>
      <c r="T1085" s="47"/>
    </row>
    <row r="1086" spans="1:20" ht="39.6">
      <c r="A1086" s="8"/>
      <c r="B1086" s="9" t="s">
        <v>1467</v>
      </c>
      <c r="C1086" s="9" t="s">
        <v>1468</v>
      </c>
      <c r="D1086" s="9" t="s">
        <v>30</v>
      </c>
      <c r="E1086" s="17">
        <v>115</v>
      </c>
      <c r="F1086" s="60"/>
      <c r="G1086" s="5" t="s">
        <v>31</v>
      </c>
      <c r="H1086" s="5" t="s">
        <v>32</v>
      </c>
      <c r="I1086" s="42" t="s">
        <v>55</v>
      </c>
      <c r="J1086" s="38" t="s">
        <v>55</v>
      </c>
      <c r="K1086" s="4" t="s">
        <v>807</v>
      </c>
      <c r="L1086" s="24">
        <v>55973.45</v>
      </c>
      <c r="M1086" s="44">
        <v>0</v>
      </c>
      <c r="N1086" s="9" t="s">
        <v>1443</v>
      </c>
      <c r="O1086" s="42" t="s">
        <v>92</v>
      </c>
      <c r="P1086" s="42" t="s">
        <v>93</v>
      </c>
      <c r="Q1086" s="47">
        <v>15076764689</v>
      </c>
      <c r="R1086" s="42" t="s">
        <v>94</v>
      </c>
      <c r="S1086" s="5" t="s">
        <v>95</v>
      </c>
      <c r="T1086" s="47"/>
    </row>
    <row r="1087" spans="1:20">
      <c r="A1087" s="8" t="s">
        <v>1469</v>
      </c>
      <c r="B1087" s="7" t="s">
        <v>1470</v>
      </c>
      <c r="C1087" s="5"/>
      <c r="D1087" s="5"/>
      <c r="E1087" s="6"/>
      <c r="F1087" s="6"/>
      <c r="G1087" s="5"/>
      <c r="H1087" s="5"/>
      <c r="I1087" s="5"/>
      <c r="J1087" s="5"/>
      <c r="K1087" s="5"/>
      <c r="L1087" s="6"/>
      <c r="M1087" s="6"/>
      <c r="N1087" s="5"/>
      <c r="O1087" s="5"/>
      <c r="P1087" s="5"/>
      <c r="Q1087" s="5"/>
      <c r="R1087" s="5"/>
      <c r="S1087" s="5"/>
      <c r="T1087" s="5"/>
    </row>
    <row r="1088" spans="1:20" ht="24">
      <c r="A1088" s="8"/>
      <c r="B1088" s="5" t="s">
        <v>1471</v>
      </c>
      <c r="C1088" s="5" t="s">
        <v>1472</v>
      </c>
      <c r="D1088" s="5" t="s">
        <v>1354</v>
      </c>
      <c r="E1088" s="6">
        <v>10</v>
      </c>
      <c r="F1088" s="6"/>
      <c r="G1088" s="5" t="s">
        <v>31</v>
      </c>
      <c r="H1088" s="5" t="s">
        <v>32</v>
      </c>
      <c r="I1088" s="5"/>
      <c r="J1088" s="5"/>
      <c r="K1088" s="5" t="s">
        <v>1473</v>
      </c>
      <c r="L1088" s="6">
        <v>48672.57</v>
      </c>
      <c r="M1088" s="6">
        <v>48672.57</v>
      </c>
      <c r="N1088" s="5">
        <v>2019.6</v>
      </c>
      <c r="O1088" s="5" t="s">
        <v>35</v>
      </c>
      <c r="P1088" s="5"/>
      <c r="Q1088" s="5"/>
      <c r="R1088" s="5" t="s">
        <v>36</v>
      </c>
      <c r="S1088" s="5" t="s">
        <v>37</v>
      </c>
      <c r="T1088" s="5"/>
    </row>
    <row r="1089" spans="1:20">
      <c r="A1089" s="8"/>
      <c r="B1089" s="5" t="s">
        <v>1474</v>
      </c>
      <c r="C1089" s="5" t="s">
        <v>1475</v>
      </c>
      <c r="D1089" s="5" t="s">
        <v>1354</v>
      </c>
      <c r="E1089" s="6">
        <v>4</v>
      </c>
      <c r="F1089" s="6"/>
      <c r="G1089" s="5" t="s">
        <v>31</v>
      </c>
      <c r="H1089" s="5" t="s">
        <v>32</v>
      </c>
      <c r="I1089" s="5"/>
      <c r="J1089" s="5" t="s">
        <v>487</v>
      </c>
      <c r="K1089" s="5"/>
      <c r="L1089" s="6">
        <v>7800</v>
      </c>
      <c r="M1089" s="6">
        <v>0</v>
      </c>
      <c r="N1089" s="30">
        <v>43647</v>
      </c>
      <c r="O1089" s="5" t="s">
        <v>488</v>
      </c>
      <c r="P1089" s="5" t="s">
        <v>489</v>
      </c>
      <c r="Q1089" s="5">
        <v>1391013944</v>
      </c>
      <c r="R1089" s="5" t="s">
        <v>490</v>
      </c>
      <c r="S1089" s="5" t="s">
        <v>183</v>
      </c>
      <c r="T1089" s="5" t="s">
        <v>1476</v>
      </c>
    </row>
    <row r="1090" spans="1:20">
      <c r="A1090" s="8"/>
      <c r="B1090" s="5" t="s">
        <v>1474</v>
      </c>
      <c r="C1090" s="5" t="s">
        <v>1477</v>
      </c>
      <c r="D1090" s="5" t="s">
        <v>1354</v>
      </c>
      <c r="E1090" s="6">
        <v>10</v>
      </c>
      <c r="F1090" s="6"/>
      <c r="G1090" s="5" t="s">
        <v>31</v>
      </c>
      <c r="H1090" s="5" t="s">
        <v>32</v>
      </c>
      <c r="I1090" s="5"/>
      <c r="J1090" s="5" t="s">
        <v>487</v>
      </c>
      <c r="K1090" s="5"/>
      <c r="L1090" s="6">
        <v>23000</v>
      </c>
      <c r="M1090" s="6">
        <v>0</v>
      </c>
      <c r="N1090" s="30">
        <v>43647</v>
      </c>
      <c r="O1090" s="5" t="s">
        <v>488</v>
      </c>
      <c r="P1090" s="5" t="s">
        <v>489</v>
      </c>
      <c r="Q1090" s="5">
        <v>1391013944</v>
      </c>
      <c r="R1090" s="5" t="s">
        <v>490</v>
      </c>
      <c r="S1090" s="5" t="s">
        <v>183</v>
      </c>
      <c r="T1090" s="5" t="s">
        <v>1476</v>
      </c>
    </row>
    <row r="1091" spans="1:20">
      <c r="A1091" s="8"/>
      <c r="B1091" s="5" t="s">
        <v>1474</v>
      </c>
      <c r="C1091" s="5" t="s">
        <v>1478</v>
      </c>
      <c r="D1091" s="5" t="s">
        <v>1354</v>
      </c>
      <c r="E1091" s="6">
        <v>15</v>
      </c>
      <c r="F1091" s="6"/>
      <c r="G1091" s="5" t="s">
        <v>31</v>
      </c>
      <c r="H1091" s="5" t="s">
        <v>32</v>
      </c>
      <c r="I1091" s="5"/>
      <c r="J1091" s="5" t="s">
        <v>487</v>
      </c>
      <c r="K1091" s="5"/>
      <c r="L1091" s="6">
        <v>48750</v>
      </c>
      <c r="M1091" s="6">
        <v>0</v>
      </c>
      <c r="N1091" s="30">
        <v>43647</v>
      </c>
      <c r="O1091" s="5" t="s">
        <v>488</v>
      </c>
      <c r="P1091" s="5" t="s">
        <v>489</v>
      </c>
      <c r="Q1091" s="5">
        <v>1391013944</v>
      </c>
      <c r="R1091" s="5" t="s">
        <v>490</v>
      </c>
      <c r="S1091" s="5" t="s">
        <v>183</v>
      </c>
      <c r="T1091" s="5" t="s">
        <v>1476</v>
      </c>
    </row>
    <row r="1092" spans="1:20">
      <c r="A1092" s="8"/>
      <c r="B1092" s="5" t="s">
        <v>1474</v>
      </c>
      <c r="C1092" s="5" t="s">
        <v>1479</v>
      </c>
      <c r="D1092" s="5" t="s">
        <v>1354</v>
      </c>
      <c r="E1092" s="6">
        <v>10</v>
      </c>
      <c r="F1092" s="6"/>
      <c r="G1092" s="5" t="s">
        <v>31</v>
      </c>
      <c r="H1092" s="5" t="s">
        <v>32</v>
      </c>
      <c r="I1092" s="5"/>
      <c r="J1092" s="5" t="s">
        <v>487</v>
      </c>
      <c r="K1092" s="5"/>
      <c r="L1092" s="6">
        <v>38200</v>
      </c>
      <c r="M1092" s="6">
        <v>0</v>
      </c>
      <c r="N1092" s="30">
        <v>43647</v>
      </c>
      <c r="O1092" s="5" t="s">
        <v>488</v>
      </c>
      <c r="P1092" s="5" t="s">
        <v>489</v>
      </c>
      <c r="Q1092" s="5">
        <v>1391013944</v>
      </c>
      <c r="R1092" s="5" t="s">
        <v>490</v>
      </c>
      <c r="S1092" s="5" t="s">
        <v>183</v>
      </c>
      <c r="T1092" s="5" t="s">
        <v>1476</v>
      </c>
    </row>
    <row r="1093" spans="1:20">
      <c r="A1093" s="8"/>
      <c r="B1093" s="5" t="s">
        <v>1480</v>
      </c>
      <c r="C1093" s="5" t="s">
        <v>1481</v>
      </c>
      <c r="D1093" s="5" t="s">
        <v>154</v>
      </c>
      <c r="E1093" s="6">
        <v>20</v>
      </c>
      <c r="F1093" s="6"/>
      <c r="G1093" s="5" t="s">
        <v>31</v>
      </c>
      <c r="H1093" s="5" t="s">
        <v>32</v>
      </c>
      <c r="I1093" s="5"/>
      <c r="J1093" s="5" t="s">
        <v>487</v>
      </c>
      <c r="K1093" s="5"/>
      <c r="L1093" s="6">
        <v>21600</v>
      </c>
      <c r="M1093" s="6">
        <v>0</v>
      </c>
      <c r="N1093" s="30">
        <v>43647</v>
      </c>
      <c r="O1093" s="5" t="s">
        <v>488</v>
      </c>
      <c r="P1093" s="5" t="s">
        <v>489</v>
      </c>
      <c r="Q1093" s="5">
        <v>1391013944</v>
      </c>
      <c r="R1093" s="5" t="s">
        <v>490</v>
      </c>
      <c r="S1093" s="5" t="s">
        <v>183</v>
      </c>
      <c r="T1093" s="5" t="s">
        <v>1476</v>
      </c>
    </row>
    <row r="1094" spans="1:20">
      <c r="A1094" s="8"/>
      <c r="B1094" s="5" t="s">
        <v>1482</v>
      </c>
      <c r="C1094" s="5" t="s">
        <v>1483</v>
      </c>
      <c r="D1094" s="5" t="s">
        <v>1354</v>
      </c>
      <c r="E1094" s="6">
        <v>20</v>
      </c>
      <c r="F1094" s="6"/>
      <c r="G1094" s="5" t="s">
        <v>31</v>
      </c>
      <c r="H1094" s="5" t="s">
        <v>32</v>
      </c>
      <c r="I1094" s="5"/>
      <c r="J1094" s="5" t="s">
        <v>487</v>
      </c>
      <c r="K1094" s="5"/>
      <c r="L1094" s="6">
        <v>70000</v>
      </c>
      <c r="M1094" s="6">
        <v>0</v>
      </c>
      <c r="N1094" s="30">
        <v>43556</v>
      </c>
      <c r="O1094" s="5" t="s">
        <v>488</v>
      </c>
      <c r="P1094" s="5" t="s">
        <v>489</v>
      </c>
      <c r="Q1094" s="5">
        <v>1391013944</v>
      </c>
      <c r="R1094" s="5" t="s">
        <v>490</v>
      </c>
      <c r="S1094" s="5" t="s">
        <v>183</v>
      </c>
      <c r="T1094" s="5" t="s">
        <v>1476</v>
      </c>
    </row>
    <row r="1095" spans="1:20" ht="60">
      <c r="A1095" s="8"/>
      <c r="B1095" s="5" t="s">
        <v>1484</v>
      </c>
      <c r="C1095" s="5" t="s">
        <v>1485</v>
      </c>
      <c r="D1095" s="5" t="s">
        <v>1354</v>
      </c>
      <c r="E1095" s="6">
        <v>1</v>
      </c>
      <c r="F1095" s="52"/>
      <c r="G1095" s="5" t="s">
        <v>31</v>
      </c>
      <c r="H1095" s="5" t="s">
        <v>32</v>
      </c>
      <c r="I1095" s="48"/>
      <c r="J1095" s="48"/>
      <c r="K1095" s="48"/>
      <c r="L1095" s="6">
        <v>4900</v>
      </c>
      <c r="M1095" s="6">
        <v>980</v>
      </c>
      <c r="N1095" s="6">
        <v>2019.6</v>
      </c>
      <c r="O1095" s="5" t="s">
        <v>1144</v>
      </c>
      <c r="P1095" s="5" t="s">
        <v>252</v>
      </c>
      <c r="Q1095" s="5">
        <v>17731886959</v>
      </c>
      <c r="R1095" s="5" t="s">
        <v>1145</v>
      </c>
      <c r="S1095" s="5" t="s">
        <v>134</v>
      </c>
      <c r="T1095" s="48"/>
    </row>
    <row r="1096" spans="1:20" ht="60">
      <c r="A1096" s="8"/>
      <c r="B1096" s="5" t="s">
        <v>1484</v>
      </c>
      <c r="C1096" s="5" t="s">
        <v>1486</v>
      </c>
      <c r="D1096" s="5" t="s">
        <v>1354</v>
      </c>
      <c r="E1096" s="6">
        <v>36</v>
      </c>
      <c r="F1096" s="52"/>
      <c r="G1096" s="5" t="s">
        <v>31</v>
      </c>
      <c r="H1096" s="5" t="s">
        <v>32</v>
      </c>
      <c r="I1096" s="48"/>
      <c r="J1096" s="48"/>
      <c r="K1096" s="48"/>
      <c r="L1096" s="6">
        <v>215160</v>
      </c>
      <c r="M1096" s="6">
        <v>43032</v>
      </c>
      <c r="N1096" s="6" t="s">
        <v>1487</v>
      </c>
      <c r="O1096" s="5" t="s">
        <v>1144</v>
      </c>
      <c r="P1096" s="5" t="s">
        <v>252</v>
      </c>
      <c r="Q1096" s="5">
        <v>17731886959</v>
      </c>
      <c r="R1096" s="5" t="s">
        <v>1145</v>
      </c>
      <c r="S1096" s="5" t="s">
        <v>134</v>
      </c>
      <c r="T1096" s="48"/>
    </row>
    <row r="1097" spans="1:20" ht="60">
      <c r="A1097" s="8"/>
      <c r="B1097" s="5" t="s">
        <v>1488</v>
      </c>
      <c r="C1097" s="5" t="s">
        <v>1485</v>
      </c>
      <c r="D1097" s="5" t="s">
        <v>1354</v>
      </c>
      <c r="E1097" s="6">
        <v>4</v>
      </c>
      <c r="F1097" s="52"/>
      <c r="G1097" s="5" t="s">
        <v>31</v>
      </c>
      <c r="H1097" s="5" t="s">
        <v>32</v>
      </c>
      <c r="I1097" s="48"/>
      <c r="J1097" s="48"/>
      <c r="K1097" s="48"/>
      <c r="L1097" s="6">
        <v>48400</v>
      </c>
      <c r="M1097" s="6">
        <v>9680</v>
      </c>
      <c r="N1097" s="6">
        <v>2016.11</v>
      </c>
      <c r="O1097" s="5" t="s">
        <v>1144</v>
      </c>
      <c r="P1097" s="5" t="s">
        <v>252</v>
      </c>
      <c r="Q1097" s="5">
        <v>17731886959</v>
      </c>
      <c r="R1097" s="5" t="s">
        <v>1145</v>
      </c>
      <c r="S1097" s="5" t="s">
        <v>134</v>
      </c>
      <c r="T1097" s="48"/>
    </row>
    <row r="1098" spans="1:20" ht="72">
      <c r="A1098" s="8"/>
      <c r="B1098" s="5" t="s">
        <v>1489</v>
      </c>
      <c r="C1098" s="5" t="s">
        <v>1490</v>
      </c>
      <c r="D1098" s="5" t="s">
        <v>1354</v>
      </c>
      <c r="E1098" s="6">
        <v>3</v>
      </c>
      <c r="F1098" s="52"/>
      <c r="G1098" s="5" t="s">
        <v>31</v>
      </c>
      <c r="H1098" s="5" t="s">
        <v>32</v>
      </c>
      <c r="I1098" s="48" t="s">
        <v>175</v>
      </c>
      <c r="J1098" s="48" t="s">
        <v>1491</v>
      </c>
      <c r="K1098" s="48" t="s">
        <v>1491</v>
      </c>
      <c r="L1098" s="52">
        <v>13500</v>
      </c>
      <c r="M1098" s="52"/>
      <c r="N1098" s="48" t="s">
        <v>1492</v>
      </c>
      <c r="O1098" s="5" t="s">
        <v>556</v>
      </c>
      <c r="P1098" s="5" t="s">
        <v>132</v>
      </c>
      <c r="Q1098" s="5">
        <v>13810668661</v>
      </c>
      <c r="R1098" s="5" t="s">
        <v>133</v>
      </c>
      <c r="S1098" s="5" t="s">
        <v>134</v>
      </c>
      <c r="T1098" s="48"/>
    </row>
    <row r="1099" spans="1:20" ht="72">
      <c r="A1099" s="8"/>
      <c r="B1099" s="5" t="s">
        <v>1493</v>
      </c>
      <c r="C1099" s="5" t="s">
        <v>1494</v>
      </c>
      <c r="D1099" s="5" t="s">
        <v>1354</v>
      </c>
      <c r="E1099" s="6">
        <v>3</v>
      </c>
      <c r="F1099" s="6"/>
      <c r="G1099" s="5" t="s">
        <v>31</v>
      </c>
      <c r="H1099" s="5" t="s">
        <v>32</v>
      </c>
      <c r="I1099" s="48" t="s">
        <v>175</v>
      </c>
      <c r="J1099" s="48" t="s">
        <v>1491</v>
      </c>
      <c r="K1099" s="48" t="s">
        <v>1491</v>
      </c>
      <c r="L1099" s="52">
        <v>12000</v>
      </c>
      <c r="M1099" s="52"/>
      <c r="N1099" s="48" t="s">
        <v>1492</v>
      </c>
      <c r="O1099" s="5" t="s">
        <v>556</v>
      </c>
      <c r="P1099" s="5" t="s">
        <v>132</v>
      </c>
      <c r="Q1099" s="5">
        <v>13810668661</v>
      </c>
      <c r="R1099" s="5" t="s">
        <v>133</v>
      </c>
      <c r="S1099" s="5" t="s">
        <v>134</v>
      </c>
      <c r="T1099" s="48"/>
    </row>
    <row r="1100" spans="1:20" ht="72">
      <c r="A1100" s="8"/>
      <c r="B1100" s="5" t="s">
        <v>1495</v>
      </c>
      <c r="C1100" s="5" t="s">
        <v>1496</v>
      </c>
      <c r="D1100" s="5" t="s">
        <v>1354</v>
      </c>
      <c r="E1100" s="6">
        <v>30</v>
      </c>
      <c r="F1100" s="6"/>
      <c r="G1100" s="5" t="s">
        <v>31</v>
      </c>
      <c r="H1100" s="5" t="s">
        <v>32</v>
      </c>
      <c r="I1100" s="48" t="s">
        <v>175</v>
      </c>
      <c r="J1100" s="48" t="s">
        <v>1497</v>
      </c>
      <c r="K1100" s="48" t="s">
        <v>1497</v>
      </c>
      <c r="L1100" s="52">
        <v>135000</v>
      </c>
      <c r="M1100" s="52"/>
      <c r="N1100" s="48" t="s">
        <v>1498</v>
      </c>
      <c r="O1100" s="5" t="s">
        <v>556</v>
      </c>
      <c r="P1100" s="5" t="s">
        <v>132</v>
      </c>
      <c r="Q1100" s="5">
        <v>13810668661</v>
      </c>
      <c r="R1100" s="5" t="s">
        <v>133</v>
      </c>
      <c r="S1100" s="5" t="s">
        <v>134</v>
      </c>
      <c r="T1100" s="48"/>
    </row>
    <row r="1101" spans="1:20" ht="72">
      <c r="A1101" s="8"/>
      <c r="B1101" s="5" t="s">
        <v>1499</v>
      </c>
      <c r="C1101" s="5" t="s">
        <v>1500</v>
      </c>
      <c r="D1101" s="5" t="s">
        <v>1354</v>
      </c>
      <c r="E1101" s="6">
        <v>40</v>
      </c>
      <c r="F1101" s="6"/>
      <c r="G1101" s="5" t="s">
        <v>31</v>
      </c>
      <c r="H1101" s="5" t="s">
        <v>32</v>
      </c>
      <c r="I1101" s="48" t="s">
        <v>175</v>
      </c>
      <c r="J1101" s="48" t="s">
        <v>1501</v>
      </c>
      <c r="K1101" s="48" t="s">
        <v>1501</v>
      </c>
      <c r="L1101" s="52">
        <v>142000</v>
      </c>
      <c r="M1101" s="52"/>
      <c r="N1101" s="48" t="s">
        <v>1502</v>
      </c>
      <c r="O1101" s="5" t="s">
        <v>556</v>
      </c>
      <c r="P1101" s="5" t="s">
        <v>132</v>
      </c>
      <c r="Q1101" s="5">
        <v>13810668661</v>
      </c>
      <c r="R1101" s="5" t="s">
        <v>133</v>
      </c>
      <c r="S1101" s="5" t="s">
        <v>134</v>
      </c>
      <c r="T1101" s="48"/>
    </row>
    <row r="1102" spans="1:20" ht="156">
      <c r="A1102" s="8"/>
      <c r="B1102" s="5" t="s">
        <v>1503</v>
      </c>
      <c r="C1102" s="5">
        <v>350</v>
      </c>
      <c r="D1102" s="5" t="s">
        <v>1354</v>
      </c>
      <c r="E1102" s="6">
        <v>133</v>
      </c>
      <c r="F1102" s="6"/>
      <c r="G1102" s="5" t="s">
        <v>31</v>
      </c>
      <c r="H1102" s="5" t="s">
        <v>32</v>
      </c>
      <c r="I1102" s="5" t="s">
        <v>175</v>
      </c>
      <c r="J1102" s="5" t="s">
        <v>1504</v>
      </c>
      <c r="K1102" s="5" t="s">
        <v>1504</v>
      </c>
      <c r="L1102" s="6">
        <v>84020</v>
      </c>
      <c r="M1102" s="6"/>
      <c r="N1102" s="5" t="s">
        <v>1505</v>
      </c>
      <c r="O1102" s="5" t="s">
        <v>556</v>
      </c>
      <c r="P1102" s="5" t="s">
        <v>132</v>
      </c>
      <c r="Q1102" s="5">
        <v>13810668661</v>
      </c>
      <c r="R1102" s="5" t="s">
        <v>133</v>
      </c>
      <c r="S1102" s="5" t="s">
        <v>134</v>
      </c>
      <c r="T1102" s="5"/>
    </row>
    <row r="1103" spans="1:20" ht="72">
      <c r="A1103" s="8"/>
      <c r="B1103" s="5" t="s">
        <v>1506</v>
      </c>
      <c r="C1103" s="5" t="s">
        <v>1507</v>
      </c>
      <c r="D1103" s="5" t="s">
        <v>1354</v>
      </c>
      <c r="E1103" s="6">
        <v>1</v>
      </c>
      <c r="F1103" s="6"/>
      <c r="G1103" s="5" t="s">
        <v>31</v>
      </c>
      <c r="H1103" s="5" t="s">
        <v>32</v>
      </c>
      <c r="I1103" s="5" t="s">
        <v>175</v>
      </c>
      <c r="J1103" s="5" t="s">
        <v>1508</v>
      </c>
      <c r="K1103" s="5" t="s">
        <v>1508</v>
      </c>
      <c r="L1103" s="6">
        <v>750</v>
      </c>
      <c r="M1103" s="6"/>
      <c r="N1103" s="5" t="s">
        <v>1509</v>
      </c>
      <c r="O1103" s="5" t="s">
        <v>556</v>
      </c>
      <c r="P1103" s="5" t="s">
        <v>132</v>
      </c>
      <c r="Q1103" s="5">
        <v>13810668661</v>
      </c>
      <c r="R1103" s="5" t="s">
        <v>133</v>
      </c>
      <c r="S1103" s="5" t="s">
        <v>134</v>
      </c>
      <c r="T1103" s="5"/>
    </row>
    <row r="1104" spans="1:20" ht="72">
      <c r="A1104" s="8"/>
      <c r="B1104" s="5" t="s">
        <v>1510</v>
      </c>
      <c r="C1104" s="5" t="s">
        <v>1511</v>
      </c>
      <c r="D1104" s="5" t="s">
        <v>1354</v>
      </c>
      <c r="E1104" s="6">
        <v>9</v>
      </c>
      <c r="F1104" s="6"/>
      <c r="G1104" s="5" t="s">
        <v>31</v>
      </c>
      <c r="H1104" s="5" t="s">
        <v>32</v>
      </c>
      <c r="I1104" s="5" t="s">
        <v>175</v>
      </c>
      <c r="J1104" s="5" t="s">
        <v>1512</v>
      </c>
      <c r="K1104" s="5" t="s">
        <v>1512</v>
      </c>
      <c r="L1104" s="6">
        <v>16020</v>
      </c>
      <c r="M1104" s="6"/>
      <c r="N1104" s="5" t="s">
        <v>1513</v>
      </c>
      <c r="O1104" s="5" t="s">
        <v>556</v>
      </c>
      <c r="P1104" s="5" t="s">
        <v>132</v>
      </c>
      <c r="Q1104" s="5">
        <v>13810668661</v>
      </c>
      <c r="R1104" s="5" t="s">
        <v>133</v>
      </c>
      <c r="S1104" s="5" t="s">
        <v>134</v>
      </c>
      <c r="T1104" s="5"/>
    </row>
    <row r="1105" spans="1:20" ht="72">
      <c r="A1105" s="8"/>
      <c r="B1105" s="5" t="s">
        <v>1514</v>
      </c>
      <c r="C1105" s="5" t="s">
        <v>1515</v>
      </c>
      <c r="D1105" s="5" t="s">
        <v>1354</v>
      </c>
      <c r="E1105" s="6">
        <v>1</v>
      </c>
      <c r="F1105" s="6"/>
      <c r="G1105" s="5" t="s">
        <v>31</v>
      </c>
      <c r="H1105" s="5" t="s">
        <v>32</v>
      </c>
      <c r="I1105" s="5" t="s">
        <v>175</v>
      </c>
      <c r="J1105" s="5" t="s">
        <v>1508</v>
      </c>
      <c r="K1105" s="5" t="s">
        <v>1508</v>
      </c>
      <c r="L1105" s="6">
        <v>3275</v>
      </c>
      <c r="M1105" s="6"/>
      <c r="N1105" s="5" t="s">
        <v>1509</v>
      </c>
      <c r="O1105" s="5" t="s">
        <v>556</v>
      </c>
      <c r="P1105" s="5" t="s">
        <v>132</v>
      </c>
      <c r="Q1105" s="5">
        <v>13810668661</v>
      </c>
      <c r="R1105" s="5" t="s">
        <v>133</v>
      </c>
      <c r="S1105" s="5" t="s">
        <v>134</v>
      </c>
      <c r="T1105" s="5"/>
    </row>
    <row r="1106" spans="1:20" ht="72">
      <c r="A1106" s="8"/>
      <c r="B1106" s="5" t="s">
        <v>1516</v>
      </c>
      <c r="C1106" s="5" t="s">
        <v>1517</v>
      </c>
      <c r="D1106" s="5" t="s">
        <v>1354</v>
      </c>
      <c r="E1106" s="6">
        <v>10</v>
      </c>
      <c r="F1106" s="6"/>
      <c r="G1106" s="5" t="s">
        <v>31</v>
      </c>
      <c r="H1106" s="5" t="s">
        <v>32</v>
      </c>
      <c r="I1106" s="5" t="s">
        <v>175</v>
      </c>
      <c r="J1106" s="5" t="s">
        <v>1508</v>
      </c>
      <c r="K1106" s="5" t="s">
        <v>1508</v>
      </c>
      <c r="L1106" s="6">
        <v>29130</v>
      </c>
      <c r="M1106" s="6"/>
      <c r="N1106" s="5" t="s">
        <v>1518</v>
      </c>
      <c r="O1106" s="5" t="s">
        <v>556</v>
      </c>
      <c r="P1106" s="5" t="s">
        <v>132</v>
      </c>
      <c r="Q1106" s="5">
        <v>13810668661</v>
      </c>
      <c r="R1106" s="5" t="s">
        <v>133</v>
      </c>
      <c r="S1106" s="5" t="s">
        <v>134</v>
      </c>
      <c r="T1106" s="5"/>
    </row>
    <row r="1107" spans="1:20" ht="72">
      <c r="A1107" s="8"/>
      <c r="B1107" s="5" t="s">
        <v>1519</v>
      </c>
      <c r="C1107" s="5" t="s">
        <v>1520</v>
      </c>
      <c r="D1107" s="5" t="s">
        <v>1354</v>
      </c>
      <c r="E1107" s="6">
        <v>10</v>
      </c>
      <c r="F1107" s="6"/>
      <c r="G1107" s="5" t="s">
        <v>31</v>
      </c>
      <c r="H1107" s="5" t="s">
        <v>32</v>
      </c>
      <c r="I1107" s="5" t="s">
        <v>175</v>
      </c>
      <c r="J1107" s="5" t="s">
        <v>578</v>
      </c>
      <c r="K1107" s="5" t="s">
        <v>578</v>
      </c>
      <c r="L1107" s="6">
        <v>48000</v>
      </c>
      <c r="M1107" s="6"/>
      <c r="N1107" s="5" t="s">
        <v>1521</v>
      </c>
      <c r="O1107" s="5" t="s">
        <v>556</v>
      </c>
      <c r="P1107" s="5" t="s">
        <v>132</v>
      </c>
      <c r="Q1107" s="5">
        <v>13810668661</v>
      </c>
      <c r="R1107" s="5" t="s">
        <v>133</v>
      </c>
      <c r="S1107" s="5" t="s">
        <v>134</v>
      </c>
      <c r="T1107" s="5"/>
    </row>
    <row r="1108" spans="1:20" ht="72">
      <c r="A1108" s="8"/>
      <c r="B1108" s="5" t="s">
        <v>1522</v>
      </c>
      <c r="C1108" s="5"/>
      <c r="D1108" s="5" t="s">
        <v>1354</v>
      </c>
      <c r="E1108" s="6">
        <v>1</v>
      </c>
      <c r="F1108" s="6"/>
      <c r="G1108" s="5" t="s">
        <v>31</v>
      </c>
      <c r="H1108" s="5" t="s">
        <v>32</v>
      </c>
      <c r="I1108" s="5" t="s">
        <v>175</v>
      </c>
      <c r="J1108" s="5" t="s">
        <v>1523</v>
      </c>
      <c r="K1108" s="5" t="s">
        <v>1523</v>
      </c>
      <c r="L1108" s="6">
        <v>1535</v>
      </c>
      <c r="M1108" s="6"/>
      <c r="N1108" s="5" t="s">
        <v>1524</v>
      </c>
      <c r="O1108" s="5" t="s">
        <v>556</v>
      </c>
      <c r="P1108" s="5" t="s">
        <v>132</v>
      </c>
      <c r="Q1108" s="5">
        <v>13810668661</v>
      </c>
      <c r="R1108" s="5" t="s">
        <v>133</v>
      </c>
      <c r="S1108" s="5" t="s">
        <v>134</v>
      </c>
      <c r="T1108" s="5"/>
    </row>
    <row r="1109" spans="1:20" ht="24">
      <c r="A1109" s="8"/>
      <c r="B1109" s="5" t="s">
        <v>1525</v>
      </c>
      <c r="C1109" s="5" t="s">
        <v>1526</v>
      </c>
      <c r="D1109" s="5" t="s">
        <v>154</v>
      </c>
      <c r="E1109" s="6">
        <v>6</v>
      </c>
      <c r="F1109" s="6"/>
      <c r="G1109" s="5" t="s">
        <v>31</v>
      </c>
      <c r="H1109" s="5" t="s">
        <v>32</v>
      </c>
      <c r="I1109" s="5"/>
      <c r="J1109" s="5"/>
      <c r="K1109" s="5"/>
      <c r="L1109" s="6"/>
      <c r="M1109" s="6"/>
      <c r="N1109" s="5"/>
      <c r="O1109" s="5" t="s">
        <v>1527</v>
      </c>
      <c r="P1109" s="5" t="s">
        <v>1528</v>
      </c>
      <c r="Q1109" s="5">
        <v>13910969327</v>
      </c>
      <c r="R1109" s="5" t="s">
        <v>1529</v>
      </c>
      <c r="S1109" s="5" t="s">
        <v>53</v>
      </c>
      <c r="T1109" s="5"/>
    </row>
    <row r="1110" spans="1:20" ht="24">
      <c r="A1110" s="8"/>
      <c r="B1110" s="5" t="s">
        <v>1530</v>
      </c>
      <c r="C1110" s="5" t="s">
        <v>1531</v>
      </c>
      <c r="D1110" s="5" t="s">
        <v>154</v>
      </c>
      <c r="E1110" s="6">
        <v>21</v>
      </c>
      <c r="F1110" s="6"/>
      <c r="G1110" s="5" t="s">
        <v>31</v>
      </c>
      <c r="H1110" s="5" t="s">
        <v>32</v>
      </c>
      <c r="I1110" s="5"/>
      <c r="J1110" s="5"/>
      <c r="K1110" s="5"/>
      <c r="L1110" s="6"/>
      <c r="M1110" s="6"/>
      <c r="N1110" s="5"/>
      <c r="O1110" s="5" t="s">
        <v>1527</v>
      </c>
      <c r="P1110" s="5" t="s">
        <v>1528</v>
      </c>
      <c r="Q1110" s="5">
        <v>13910969327</v>
      </c>
      <c r="R1110" s="5" t="s">
        <v>1529</v>
      </c>
      <c r="S1110" s="5" t="s">
        <v>53</v>
      </c>
      <c r="T1110" s="5"/>
    </row>
    <row r="1111" spans="1:20">
      <c r="A1111" s="8"/>
      <c r="B1111" s="5" t="s">
        <v>1532</v>
      </c>
      <c r="C1111" s="5" t="s">
        <v>1533</v>
      </c>
      <c r="D1111" s="5" t="s">
        <v>1354</v>
      </c>
      <c r="E1111" s="6">
        <v>1</v>
      </c>
      <c r="F1111" s="6"/>
      <c r="G1111" s="5" t="s">
        <v>31</v>
      </c>
      <c r="H1111" s="5" t="s">
        <v>41</v>
      </c>
      <c r="I1111" s="5"/>
      <c r="J1111" s="5"/>
      <c r="K1111" s="5"/>
      <c r="L1111" s="6">
        <v>4660</v>
      </c>
      <c r="M1111" s="6"/>
      <c r="N1111" s="5">
        <v>2016.1</v>
      </c>
      <c r="O1111" s="5" t="s">
        <v>1534</v>
      </c>
      <c r="P1111" s="5" t="s">
        <v>1535</v>
      </c>
      <c r="Q1111" s="5">
        <v>15175283605</v>
      </c>
      <c r="R1111" s="5" t="s">
        <v>1536</v>
      </c>
      <c r="S1111" s="5" t="s">
        <v>183</v>
      </c>
      <c r="T1111" s="5"/>
    </row>
    <row r="1112" spans="1:20">
      <c r="A1112" s="8"/>
      <c r="B1112" s="5" t="s">
        <v>1537</v>
      </c>
      <c r="C1112" s="5" t="s">
        <v>1538</v>
      </c>
      <c r="D1112" s="5" t="s">
        <v>1354</v>
      </c>
      <c r="E1112" s="6">
        <v>3</v>
      </c>
      <c r="F1112" s="6"/>
      <c r="G1112" s="5" t="s">
        <v>106</v>
      </c>
      <c r="H1112" s="5" t="s">
        <v>41</v>
      </c>
      <c r="I1112" s="5"/>
      <c r="J1112" s="5"/>
      <c r="K1112" s="5"/>
      <c r="L1112" s="6">
        <v>5641.0256410256397</v>
      </c>
      <c r="M1112" s="6"/>
      <c r="N1112" s="5">
        <v>2017.04</v>
      </c>
      <c r="O1112" s="5" t="s">
        <v>1534</v>
      </c>
      <c r="P1112" s="5" t="s">
        <v>1535</v>
      </c>
      <c r="Q1112" s="5">
        <v>15175283605</v>
      </c>
      <c r="R1112" s="5" t="s">
        <v>1536</v>
      </c>
      <c r="S1112" s="5" t="s">
        <v>183</v>
      </c>
      <c r="T1112" s="5"/>
    </row>
    <row r="1113" spans="1:20">
      <c r="A1113" s="8"/>
      <c r="B1113" s="5" t="s">
        <v>1539</v>
      </c>
      <c r="C1113" s="5" t="s">
        <v>1540</v>
      </c>
      <c r="D1113" s="5" t="s">
        <v>1354</v>
      </c>
      <c r="E1113" s="6">
        <v>6</v>
      </c>
      <c r="F1113" s="6"/>
      <c r="G1113" s="5" t="s">
        <v>31</v>
      </c>
      <c r="H1113" s="5" t="s">
        <v>41</v>
      </c>
      <c r="I1113" s="5"/>
      <c r="J1113" s="5"/>
      <c r="K1113" s="5"/>
      <c r="L1113" s="6">
        <v>5825.2427184465996</v>
      </c>
      <c r="M1113" s="6"/>
      <c r="N1113" s="5">
        <v>2018.11</v>
      </c>
      <c r="O1113" s="5" t="s">
        <v>1534</v>
      </c>
      <c r="P1113" s="5" t="s">
        <v>1535</v>
      </c>
      <c r="Q1113" s="5">
        <v>15175283605</v>
      </c>
      <c r="R1113" s="5" t="s">
        <v>1536</v>
      </c>
      <c r="S1113" s="5" t="s">
        <v>183</v>
      </c>
      <c r="T1113" s="5"/>
    </row>
    <row r="1114" spans="1:20">
      <c r="A1114" s="8"/>
      <c r="B1114" s="38" t="s">
        <v>1173</v>
      </c>
      <c r="C1114" s="38" t="s">
        <v>1541</v>
      </c>
      <c r="D1114" s="5" t="s">
        <v>1092</v>
      </c>
      <c r="E1114" s="6">
        <v>19</v>
      </c>
      <c r="F1114" s="6"/>
      <c r="G1114" s="5" t="s">
        <v>31</v>
      </c>
      <c r="H1114" s="38" t="s">
        <v>32</v>
      </c>
      <c r="I1114" s="5"/>
      <c r="J1114" s="5"/>
      <c r="K1114" s="5"/>
      <c r="L1114" s="6">
        <v>26600</v>
      </c>
      <c r="M1114" s="6"/>
      <c r="N1114" s="67">
        <v>44348</v>
      </c>
      <c r="O1114" s="5" t="s">
        <v>1542</v>
      </c>
      <c r="P1114" s="5" t="s">
        <v>1535</v>
      </c>
      <c r="Q1114" s="5">
        <v>15175283605</v>
      </c>
      <c r="R1114" s="5" t="s">
        <v>1536</v>
      </c>
      <c r="S1114" s="5" t="s">
        <v>183</v>
      </c>
      <c r="T1114" s="5"/>
    </row>
    <row r="1115" spans="1:20">
      <c r="A1115" s="8"/>
      <c r="B1115" s="5" t="s">
        <v>1543</v>
      </c>
      <c r="C1115" s="5" t="s">
        <v>1544</v>
      </c>
      <c r="D1115" s="5" t="s">
        <v>1354</v>
      </c>
      <c r="E1115" s="6">
        <v>29</v>
      </c>
      <c r="F1115" s="6"/>
      <c r="G1115" s="5" t="s">
        <v>31</v>
      </c>
      <c r="H1115" s="5" t="s">
        <v>41</v>
      </c>
      <c r="I1115" s="5"/>
      <c r="J1115" s="5"/>
      <c r="K1115" s="5"/>
      <c r="L1115" s="6">
        <v>635.9</v>
      </c>
      <c r="M1115" s="6"/>
      <c r="N1115" s="5">
        <v>2019.01</v>
      </c>
      <c r="O1115" s="5" t="s">
        <v>1534</v>
      </c>
      <c r="P1115" s="5" t="s">
        <v>1535</v>
      </c>
      <c r="Q1115" s="5">
        <v>15175283605</v>
      </c>
      <c r="R1115" s="5" t="s">
        <v>1536</v>
      </c>
      <c r="S1115" s="5" t="s">
        <v>183</v>
      </c>
      <c r="T1115" s="5"/>
    </row>
    <row r="1116" spans="1:20">
      <c r="A1116" s="8"/>
      <c r="B1116" s="5" t="s">
        <v>1543</v>
      </c>
      <c r="C1116" s="5" t="s">
        <v>1545</v>
      </c>
      <c r="D1116" s="5" t="s">
        <v>1354</v>
      </c>
      <c r="E1116" s="6">
        <v>24</v>
      </c>
      <c r="F1116" s="6"/>
      <c r="G1116" s="5" t="s">
        <v>31</v>
      </c>
      <c r="H1116" s="5" t="s">
        <v>41</v>
      </c>
      <c r="I1116" s="5"/>
      <c r="J1116" s="5"/>
      <c r="K1116" s="5"/>
      <c r="L1116" s="6">
        <v>465.5</v>
      </c>
      <c r="M1116" s="6"/>
      <c r="N1116" s="5">
        <v>2018.12</v>
      </c>
      <c r="O1116" s="5" t="s">
        <v>1534</v>
      </c>
      <c r="P1116" s="5" t="s">
        <v>1535</v>
      </c>
      <c r="Q1116" s="5">
        <v>15175283605</v>
      </c>
      <c r="R1116" s="5" t="s">
        <v>1536</v>
      </c>
      <c r="S1116" s="5" t="s">
        <v>183</v>
      </c>
      <c r="T1116" s="5"/>
    </row>
    <row r="1117" spans="1:20" ht="36">
      <c r="A1117" s="8"/>
      <c r="B1117" s="5" t="s">
        <v>1546</v>
      </c>
      <c r="C1117" s="5" t="s">
        <v>1547</v>
      </c>
      <c r="D1117" s="5" t="s">
        <v>1354</v>
      </c>
      <c r="E1117" s="6">
        <v>2</v>
      </c>
      <c r="F1117" s="66" t="s">
        <v>55</v>
      </c>
      <c r="G1117" s="5" t="s">
        <v>31</v>
      </c>
      <c r="H1117" s="5" t="s">
        <v>32</v>
      </c>
      <c r="I1117" s="66" t="s">
        <v>55</v>
      </c>
      <c r="J1117" s="66" t="s">
        <v>55</v>
      </c>
      <c r="K1117" s="66" t="s">
        <v>55</v>
      </c>
      <c r="L1117" s="6">
        <v>2930</v>
      </c>
      <c r="M1117" s="6">
        <v>2930</v>
      </c>
      <c r="N1117" s="5" t="s">
        <v>1548</v>
      </c>
      <c r="O1117" s="5" t="s">
        <v>1549</v>
      </c>
      <c r="P1117" s="5" t="s">
        <v>1550</v>
      </c>
      <c r="Q1117" s="5">
        <v>18179866300</v>
      </c>
      <c r="R1117" s="5" t="s">
        <v>1551</v>
      </c>
      <c r="S1117" s="5" t="s">
        <v>95</v>
      </c>
      <c r="T1117" s="5"/>
    </row>
    <row r="1118" spans="1:20" ht="36">
      <c r="A1118" s="8"/>
      <c r="B1118" s="5" t="s">
        <v>1474</v>
      </c>
      <c r="C1118" s="5" t="s">
        <v>1552</v>
      </c>
      <c r="D1118" s="5" t="s">
        <v>1354</v>
      </c>
      <c r="E1118" s="6">
        <v>2</v>
      </c>
      <c r="F1118" s="66" t="s">
        <v>55</v>
      </c>
      <c r="G1118" s="5" t="s">
        <v>31</v>
      </c>
      <c r="H1118" s="5" t="s">
        <v>32</v>
      </c>
      <c r="I1118" s="66" t="s">
        <v>55</v>
      </c>
      <c r="J1118" s="66" t="s">
        <v>55</v>
      </c>
      <c r="K1118" s="66" t="s">
        <v>55</v>
      </c>
      <c r="L1118" s="6">
        <v>2850</v>
      </c>
      <c r="M1118" s="6">
        <v>2850</v>
      </c>
      <c r="N1118" s="5" t="s">
        <v>1553</v>
      </c>
      <c r="O1118" s="5" t="s">
        <v>1549</v>
      </c>
      <c r="P1118" s="5" t="s">
        <v>1550</v>
      </c>
      <c r="Q1118" s="5">
        <v>18179866300</v>
      </c>
      <c r="R1118" s="5" t="s">
        <v>1554</v>
      </c>
      <c r="S1118" s="5" t="s">
        <v>95</v>
      </c>
      <c r="T1118" s="5"/>
    </row>
    <row r="1119" spans="1:20" ht="36">
      <c r="A1119" s="8"/>
      <c r="B1119" s="5" t="s">
        <v>1474</v>
      </c>
      <c r="C1119" s="5" t="s">
        <v>1555</v>
      </c>
      <c r="D1119" s="5" t="s">
        <v>1354</v>
      </c>
      <c r="E1119" s="6">
        <v>2</v>
      </c>
      <c r="F1119" s="66" t="s">
        <v>55</v>
      </c>
      <c r="G1119" s="5" t="s">
        <v>31</v>
      </c>
      <c r="H1119" s="5" t="s">
        <v>32</v>
      </c>
      <c r="I1119" s="66" t="s">
        <v>55</v>
      </c>
      <c r="J1119" s="66" t="s">
        <v>55</v>
      </c>
      <c r="K1119" s="66" t="s">
        <v>55</v>
      </c>
      <c r="L1119" s="6">
        <v>1200</v>
      </c>
      <c r="M1119" s="6">
        <v>1200</v>
      </c>
      <c r="N1119" s="5" t="s">
        <v>1556</v>
      </c>
      <c r="O1119" s="5" t="s">
        <v>1549</v>
      </c>
      <c r="P1119" s="5" t="s">
        <v>1550</v>
      </c>
      <c r="Q1119" s="5">
        <v>18179866300</v>
      </c>
      <c r="R1119" s="5" t="s">
        <v>1551</v>
      </c>
      <c r="S1119" s="5" t="s">
        <v>95</v>
      </c>
      <c r="T1119" s="5"/>
    </row>
    <row r="1120" spans="1:20" ht="36">
      <c r="A1120" s="8"/>
      <c r="B1120" s="5" t="s">
        <v>1557</v>
      </c>
      <c r="C1120" s="5"/>
      <c r="D1120" s="5" t="s">
        <v>1558</v>
      </c>
      <c r="E1120" s="6">
        <v>1</v>
      </c>
      <c r="F1120" s="66" t="s">
        <v>55</v>
      </c>
      <c r="G1120" s="5" t="s">
        <v>31</v>
      </c>
      <c r="H1120" s="5" t="s">
        <v>32</v>
      </c>
      <c r="I1120" s="66" t="s">
        <v>55</v>
      </c>
      <c r="J1120" s="66" t="s">
        <v>55</v>
      </c>
      <c r="K1120" s="66" t="s">
        <v>55</v>
      </c>
      <c r="L1120" s="6">
        <v>600</v>
      </c>
      <c r="M1120" s="6">
        <v>600</v>
      </c>
      <c r="N1120" s="5" t="s">
        <v>1559</v>
      </c>
      <c r="O1120" s="5" t="s">
        <v>1549</v>
      </c>
      <c r="P1120" s="5" t="s">
        <v>1550</v>
      </c>
      <c r="Q1120" s="5">
        <v>18179866300</v>
      </c>
      <c r="R1120" s="5" t="s">
        <v>1554</v>
      </c>
      <c r="S1120" s="5" t="s">
        <v>95</v>
      </c>
      <c r="T1120" s="5"/>
    </row>
    <row r="1121" spans="1:20" ht="36">
      <c r="A1121" s="8"/>
      <c r="B1121" s="5" t="s">
        <v>1560</v>
      </c>
      <c r="C1121" s="5" t="s">
        <v>1561</v>
      </c>
      <c r="D1121" s="5" t="s">
        <v>154</v>
      </c>
      <c r="E1121" s="6">
        <v>2</v>
      </c>
      <c r="F1121" s="66" t="s">
        <v>55</v>
      </c>
      <c r="G1121" s="5" t="s">
        <v>31</v>
      </c>
      <c r="H1121" s="5" t="s">
        <v>32</v>
      </c>
      <c r="I1121" s="66" t="s">
        <v>55</v>
      </c>
      <c r="J1121" s="66" t="s">
        <v>55</v>
      </c>
      <c r="K1121" s="66" t="s">
        <v>55</v>
      </c>
      <c r="L1121" s="6">
        <v>1290</v>
      </c>
      <c r="M1121" s="6">
        <v>1290</v>
      </c>
      <c r="N1121" s="5" t="s">
        <v>1562</v>
      </c>
      <c r="O1121" s="5" t="s">
        <v>1549</v>
      </c>
      <c r="P1121" s="5" t="s">
        <v>1550</v>
      </c>
      <c r="Q1121" s="5">
        <v>18179866300</v>
      </c>
      <c r="R1121" s="5" t="s">
        <v>1563</v>
      </c>
      <c r="S1121" s="5" t="s">
        <v>95</v>
      </c>
      <c r="T1121" s="5"/>
    </row>
    <row r="1122" spans="1:20" ht="36">
      <c r="A1122" s="8"/>
      <c r="B1122" s="5" t="s">
        <v>1474</v>
      </c>
      <c r="C1122" s="5" t="s">
        <v>1564</v>
      </c>
      <c r="D1122" s="5" t="s">
        <v>1354</v>
      </c>
      <c r="E1122" s="6">
        <v>2</v>
      </c>
      <c r="F1122" s="66" t="s">
        <v>55</v>
      </c>
      <c r="G1122" s="5" t="s">
        <v>31</v>
      </c>
      <c r="H1122" s="5" t="s">
        <v>32</v>
      </c>
      <c r="I1122" s="66" t="s">
        <v>55</v>
      </c>
      <c r="J1122" s="66" t="s">
        <v>55</v>
      </c>
      <c r="K1122" s="66" t="s">
        <v>55</v>
      </c>
      <c r="L1122" s="6">
        <v>780</v>
      </c>
      <c r="M1122" s="6">
        <v>780</v>
      </c>
      <c r="N1122" s="5" t="s">
        <v>1565</v>
      </c>
      <c r="O1122" s="5" t="s">
        <v>1549</v>
      </c>
      <c r="P1122" s="5" t="s">
        <v>1550</v>
      </c>
      <c r="Q1122" s="5">
        <v>18179866300</v>
      </c>
      <c r="R1122" s="5" t="s">
        <v>1566</v>
      </c>
      <c r="S1122" s="5" t="s">
        <v>95</v>
      </c>
      <c r="T1122" s="5"/>
    </row>
    <row r="1123" spans="1:20" ht="36">
      <c r="A1123" s="8"/>
      <c r="B1123" s="5" t="s">
        <v>1567</v>
      </c>
      <c r="C1123" s="5" t="s">
        <v>1568</v>
      </c>
      <c r="D1123" s="5" t="s">
        <v>1354</v>
      </c>
      <c r="E1123" s="6">
        <v>1</v>
      </c>
      <c r="F1123" s="66" t="s">
        <v>55</v>
      </c>
      <c r="G1123" s="5" t="s">
        <v>31</v>
      </c>
      <c r="H1123" s="5" t="s">
        <v>32</v>
      </c>
      <c r="I1123" s="66" t="s">
        <v>55</v>
      </c>
      <c r="J1123" s="66" t="s">
        <v>55</v>
      </c>
      <c r="K1123" s="66" t="s">
        <v>55</v>
      </c>
      <c r="L1123" s="6">
        <v>3100</v>
      </c>
      <c r="M1123" s="6">
        <v>3100</v>
      </c>
      <c r="N1123" s="5" t="s">
        <v>1569</v>
      </c>
      <c r="O1123" s="5" t="s">
        <v>1549</v>
      </c>
      <c r="P1123" s="5" t="s">
        <v>1550</v>
      </c>
      <c r="Q1123" s="5">
        <v>18179866300</v>
      </c>
      <c r="R1123" s="5" t="s">
        <v>1566</v>
      </c>
      <c r="S1123" s="5" t="s">
        <v>95</v>
      </c>
      <c r="T1123" s="5"/>
    </row>
    <row r="1124" spans="1:20" ht="36">
      <c r="A1124" s="8"/>
      <c r="B1124" s="5" t="s">
        <v>1570</v>
      </c>
      <c r="C1124" s="5" t="s">
        <v>1571</v>
      </c>
      <c r="D1124" s="5" t="s">
        <v>1354</v>
      </c>
      <c r="E1124" s="6">
        <v>1</v>
      </c>
      <c r="F1124" s="66" t="s">
        <v>55</v>
      </c>
      <c r="G1124" s="5" t="s">
        <v>31</v>
      </c>
      <c r="H1124" s="5" t="s">
        <v>32</v>
      </c>
      <c r="I1124" s="66" t="s">
        <v>55</v>
      </c>
      <c r="J1124" s="66" t="s">
        <v>55</v>
      </c>
      <c r="K1124" s="66" t="s">
        <v>55</v>
      </c>
      <c r="L1124" s="6">
        <v>1750</v>
      </c>
      <c r="M1124" s="6">
        <v>1750</v>
      </c>
      <c r="N1124" s="5" t="s">
        <v>1572</v>
      </c>
      <c r="O1124" s="5" t="s">
        <v>1549</v>
      </c>
      <c r="P1124" s="5" t="s">
        <v>1550</v>
      </c>
      <c r="Q1124" s="5">
        <v>18179866300</v>
      </c>
      <c r="R1124" s="5" t="s">
        <v>1566</v>
      </c>
      <c r="S1124" s="5" t="s">
        <v>95</v>
      </c>
      <c r="T1124" s="5"/>
    </row>
    <row r="1125" spans="1:20" ht="36">
      <c r="A1125" s="8"/>
      <c r="B1125" s="5" t="s">
        <v>1573</v>
      </c>
      <c r="C1125" s="5" t="s">
        <v>1574</v>
      </c>
      <c r="D1125" s="5" t="s">
        <v>1354</v>
      </c>
      <c r="E1125" s="6">
        <v>1</v>
      </c>
      <c r="F1125" s="66" t="s">
        <v>55</v>
      </c>
      <c r="G1125" s="5" t="s">
        <v>31</v>
      </c>
      <c r="H1125" s="5" t="s">
        <v>32</v>
      </c>
      <c r="I1125" s="66" t="s">
        <v>55</v>
      </c>
      <c r="J1125" s="66" t="s">
        <v>55</v>
      </c>
      <c r="K1125" s="66" t="s">
        <v>55</v>
      </c>
      <c r="L1125" s="6">
        <v>3750</v>
      </c>
      <c r="M1125" s="6">
        <v>3750</v>
      </c>
      <c r="N1125" s="5" t="s">
        <v>1575</v>
      </c>
      <c r="O1125" s="5" t="s">
        <v>1549</v>
      </c>
      <c r="P1125" s="5" t="s">
        <v>1550</v>
      </c>
      <c r="Q1125" s="5">
        <v>18179866300</v>
      </c>
      <c r="R1125" s="5" t="s">
        <v>1566</v>
      </c>
      <c r="S1125" s="5" t="s">
        <v>95</v>
      </c>
      <c r="T1125" s="5"/>
    </row>
    <row r="1126" spans="1:20" ht="36">
      <c r="A1126" s="8"/>
      <c r="B1126" s="5" t="s">
        <v>1576</v>
      </c>
      <c r="C1126" s="5" t="s">
        <v>1577</v>
      </c>
      <c r="D1126" s="5" t="s">
        <v>154</v>
      </c>
      <c r="E1126" s="6">
        <v>2</v>
      </c>
      <c r="F1126" s="66" t="s">
        <v>55</v>
      </c>
      <c r="G1126" s="5" t="s">
        <v>31</v>
      </c>
      <c r="H1126" s="5" t="s">
        <v>32</v>
      </c>
      <c r="I1126" s="66" t="s">
        <v>55</v>
      </c>
      <c r="J1126" s="66" t="s">
        <v>55</v>
      </c>
      <c r="K1126" s="66" t="s">
        <v>55</v>
      </c>
      <c r="L1126" s="6">
        <v>290</v>
      </c>
      <c r="M1126" s="6">
        <v>290</v>
      </c>
      <c r="N1126" s="5" t="s">
        <v>1578</v>
      </c>
      <c r="O1126" s="5" t="s">
        <v>1549</v>
      </c>
      <c r="P1126" s="5" t="s">
        <v>1550</v>
      </c>
      <c r="Q1126" s="5">
        <v>18179866300</v>
      </c>
      <c r="R1126" s="5" t="s">
        <v>1566</v>
      </c>
      <c r="S1126" s="5" t="s">
        <v>95</v>
      </c>
      <c r="T1126" s="5"/>
    </row>
    <row r="1127" spans="1:20" ht="36">
      <c r="A1127" s="8"/>
      <c r="B1127" s="5" t="s">
        <v>1579</v>
      </c>
      <c r="C1127" s="5" t="s">
        <v>1580</v>
      </c>
      <c r="D1127" s="5" t="s">
        <v>1558</v>
      </c>
      <c r="E1127" s="6">
        <v>1</v>
      </c>
      <c r="F1127" s="66" t="s">
        <v>55</v>
      </c>
      <c r="G1127" s="5" t="s">
        <v>31</v>
      </c>
      <c r="H1127" s="5" t="s">
        <v>32</v>
      </c>
      <c r="I1127" s="66" t="s">
        <v>55</v>
      </c>
      <c r="J1127" s="66" t="s">
        <v>55</v>
      </c>
      <c r="K1127" s="66" t="s">
        <v>55</v>
      </c>
      <c r="L1127" s="6">
        <v>1520</v>
      </c>
      <c r="M1127" s="6">
        <v>1520</v>
      </c>
      <c r="N1127" s="5" t="s">
        <v>1581</v>
      </c>
      <c r="O1127" s="5" t="s">
        <v>1549</v>
      </c>
      <c r="P1127" s="5" t="s">
        <v>1550</v>
      </c>
      <c r="Q1127" s="5">
        <v>18179866300</v>
      </c>
      <c r="R1127" s="5" t="s">
        <v>1566</v>
      </c>
      <c r="S1127" s="5" t="s">
        <v>95</v>
      </c>
      <c r="T1127" s="5"/>
    </row>
    <row r="1128" spans="1:20" ht="36">
      <c r="A1128" s="8"/>
      <c r="B1128" s="5" t="s">
        <v>1582</v>
      </c>
      <c r="C1128" s="5"/>
      <c r="D1128" s="5" t="s">
        <v>1354</v>
      </c>
      <c r="E1128" s="6">
        <v>1</v>
      </c>
      <c r="F1128" s="66" t="s">
        <v>55</v>
      </c>
      <c r="G1128" s="5" t="s">
        <v>31</v>
      </c>
      <c r="H1128" s="5" t="s">
        <v>32</v>
      </c>
      <c r="I1128" s="66" t="s">
        <v>55</v>
      </c>
      <c r="J1128" s="66" t="s">
        <v>55</v>
      </c>
      <c r="K1128" s="66" t="s">
        <v>55</v>
      </c>
      <c r="L1128" s="6">
        <v>3200</v>
      </c>
      <c r="M1128" s="6">
        <v>3200</v>
      </c>
      <c r="N1128" s="5" t="s">
        <v>1583</v>
      </c>
      <c r="O1128" s="5" t="s">
        <v>1549</v>
      </c>
      <c r="P1128" s="5" t="s">
        <v>1550</v>
      </c>
      <c r="Q1128" s="5">
        <v>18179866300</v>
      </c>
      <c r="R1128" s="5" t="s">
        <v>1566</v>
      </c>
      <c r="S1128" s="5" t="s">
        <v>95</v>
      </c>
      <c r="T1128" s="5"/>
    </row>
    <row r="1129" spans="1:20">
      <c r="A1129" s="47"/>
      <c r="B1129" s="47"/>
      <c r="C1129" s="47"/>
      <c r="D1129" s="47"/>
      <c r="E1129" s="60"/>
      <c r="F1129" s="60"/>
      <c r="G1129" s="5"/>
      <c r="H1129" s="5"/>
      <c r="I1129" s="47"/>
      <c r="J1129" s="47"/>
      <c r="K1129" s="47"/>
      <c r="L1129" s="60"/>
      <c r="M1129" s="60"/>
      <c r="N1129" s="47"/>
      <c r="O1129" s="47"/>
      <c r="P1129" s="47"/>
      <c r="Q1129" s="47"/>
      <c r="R1129" s="47"/>
      <c r="S1129" s="47"/>
      <c r="T1129" s="47"/>
    </row>
    <row r="1130" spans="1:20">
      <c r="A1130" s="47"/>
      <c r="B1130" s="47"/>
      <c r="C1130" s="47"/>
      <c r="D1130" s="47"/>
      <c r="E1130" s="60"/>
      <c r="F1130" s="60"/>
      <c r="G1130" s="5"/>
      <c r="H1130" s="5"/>
      <c r="I1130" s="47"/>
      <c r="J1130" s="47"/>
      <c r="K1130" s="47"/>
      <c r="L1130" s="60"/>
      <c r="M1130" s="60"/>
      <c r="N1130" s="47"/>
      <c r="O1130" s="47"/>
      <c r="P1130" s="47"/>
      <c r="Q1130" s="47"/>
      <c r="R1130" s="47"/>
      <c r="S1130" s="47"/>
      <c r="T1130" s="47"/>
    </row>
    <row r="1131" spans="1:20">
      <c r="A1131" s="47"/>
      <c r="B1131" s="47"/>
      <c r="C1131" s="47"/>
      <c r="D1131" s="47"/>
      <c r="E1131" s="60"/>
      <c r="F1131" s="60"/>
      <c r="G1131" s="5"/>
      <c r="H1131" s="5"/>
      <c r="I1131" s="47"/>
      <c r="J1131" s="47"/>
      <c r="K1131" s="47"/>
      <c r="L1131" s="60"/>
      <c r="M1131" s="60"/>
      <c r="N1131" s="47"/>
      <c r="O1131" s="47"/>
      <c r="P1131" s="47"/>
      <c r="Q1131" s="47"/>
      <c r="R1131" s="47"/>
      <c r="S1131" s="47"/>
      <c r="T1131" s="47"/>
    </row>
    <row r="1132" spans="1:20">
      <c r="A1132" s="47"/>
      <c r="B1132" s="47"/>
      <c r="C1132" s="47"/>
      <c r="D1132" s="47"/>
      <c r="E1132" s="60"/>
      <c r="F1132" s="60"/>
      <c r="G1132" s="5"/>
      <c r="H1132" s="5"/>
      <c r="I1132" s="47"/>
      <c r="J1132" s="47"/>
      <c r="K1132" s="47"/>
      <c r="L1132" s="60"/>
      <c r="M1132" s="60"/>
      <c r="N1132" s="47"/>
      <c r="O1132" s="47"/>
      <c r="P1132" s="47"/>
      <c r="Q1132" s="47"/>
      <c r="R1132" s="47"/>
      <c r="S1132" s="47"/>
      <c r="T1132" s="47"/>
    </row>
    <row r="1133" spans="1:20">
      <c r="A1133" s="47"/>
      <c r="B1133" s="47"/>
      <c r="C1133" s="47"/>
      <c r="D1133" s="47"/>
      <c r="E1133" s="60"/>
      <c r="F1133" s="60"/>
      <c r="G1133" s="5"/>
      <c r="H1133" s="5"/>
      <c r="I1133" s="47"/>
      <c r="J1133" s="47"/>
      <c r="K1133" s="47"/>
      <c r="L1133" s="60"/>
      <c r="M1133" s="60"/>
      <c r="N1133" s="47"/>
      <c r="O1133" s="47"/>
      <c r="P1133" s="47"/>
      <c r="Q1133" s="47"/>
      <c r="R1133" s="47"/>
      <c r="S1133" s="47"/>
      <c r="T1133" s="47"/>
    </row>
    <row r="1134" spans="1:20">
      <c r="A1134" s="47"/>
      <c r="B1134" s="47"/>
      <c r="C1134" s="47"/>
      <c r="D1134" s="47"/>
      <c r="E1134" s="60"/>
      <c r="F1134" s="60"/>
      <c r="G1134" s="5"/>
      <c r="H1134" s="5"/>
      <c r="I1134" s="47"/>
      <c r="J1134" s="47"/>
      <c r="K1134" s="47"/>
      <c r="L1134" s="60"/>
      <c r="M1134" s="60"/>
      <c r="N1134" s="47"/>
      <c r="O1134" s="47"/>
      <c r="P1134" s="47"/>
      <c r="Q1134" s="47"/>
      <c r="R1134" s="47"/>
      <c r="S1134" s="47"/>
      <c r="T1134" s="47"/>
    </row>
    <row r="1135" spans="1:20">
      <c r="A1135" s="47"/>
      <c r="B1135" s="47"/>
      <c r="C1135" s="47"/>
      <c r="D1135" s="47"/>
      <c r="E1135" s="60"/>
      <c r="F1135" s="60"/>
      <c r="G1135" s="5"/>
      <c r="H1135" s="5"/>
      <c r="I1135" s="47"/>
      <c r="J1135" s="47"/>
      <c r="K1135" s="47"/>
      <c r="L1135" s="60"/>
      <c r="M1135" s="60"/>
      <c r="N1135" s="47"/>
      <c r="O1135" s="47"/>
      <c r="P1135" s="47"/>
      <c r="Q1135" s="47"/>
      <c r="R1135" s="47"/>
      <c r="S1135" s="47"/>
      <c r="T1135" s="47"/>
    </row>
    <row r="1136" spans="1:20">
      <c r="A1136" s="47"/>
      <c r="B1136" s="47"/>
      <c r="C1136" s="47"/>
      <c r="D1136" s="47"/>
      <c r="E1136" s="60"/>
      <c r="F1136" s="60"/>
      <c r="G1136" s="5"/>
      <c r="H1136" s="5"/>
      <c r="I1136" s="47"/>
      <c r="J1136" s="47"/>
      <c r="K1136" s="47"/>
      <c r="L1136" s="60"/>
      <c r="M1136" s="60"/>
      <c r="N1136" s="47"/>
      <c r="O1136" s="47"/>
      <c r="P1136" s="47"/>
      <c r="Q1136" s="47"/>
      <c r="R1136" s="47"/>
      <c r="S1136" s="47"/>
      <c r="T1136" s="47"/>
    </row>
    <row r="1137" spans="1:20">
      <c r="A1137" s="47"/>
      <c r="B1137" s="47"/>
      <c r="C1137" s="47"/>
      <c r="D1137" s="47"/>
      <c r="E1137" s="60"/>
      <c r="F1137" s="60"/>
      <c r="G1137" s="5"/>
      <c r="H1137" s="5"/>
      <c r="I1137" s="47"/>
      <c r="J1137" s="47"/>
      <c r="K1137" s="47"/>
      <c r="L1137" s="60"/>
      <c r="M1137" s="60"/>
      <c r="N1137" s="47"/>
      <c r="O1137" s="47"/>
      <c r="P1137" s="47"/>
      <c r="Q1137" s="47"/>
      <c r="R1137" s="47"/>
      <c r="S1137" s="47"/>
      <c r="T1137" s="47"/>
    </row>
    <row r="1138" spans="1:20">
      <c r="A1138" s="47"/>
      <c r="B1138" s="47"/>
      <c r="C1138" s="47"/>
      <c r="D1138" s="47"/>
      <c r="E1138" s="60"/>
      <c r="F1138" s="60"/>
      <c r="G1138" s="5"/>
      <c r="H1138" s="5"/>
      <c r="I1138" s="47"/>
      <c r="J1138" s="47"/>
      <c r="K1138" s="47"/>
      <c r="L1138" s="60"/>
      <c r="M1138" s="60"/>
      <c r="N1138" s="47"/>
      <c r="O1138" s="47"/>
      <c r="P1138" s="47"/>
      <c r="Q1138" s="47"/>
      <c r="R1138" s="47"/>
      <c r="S1138" s="47"/>
      <c r="T1138" s="47"/>
    </row>
    <row r="1139" spans="1:20">
      <c r="A1139" s="47"/>
      <c r="B1139" s="47"/>
      <c r="C1139" s="47"/>
      <c r="D1139" s="47"/>
      <c r="E1139" s="60"/>
      <c r="F1139" s="60"/>
      <c r="G1139" s="5"/>
      <c r="H1139" s="5"/>
      <c r="I1139" s="47"/>
      <c r="J1139" s="47"/>
      <c r="K1139" s="47"/>
      <c r="L1139" s="60"/>
      <c r="M1139" s="60"/>
      <c r="N1139" s="47"/>
      <c r="O1139" s="47"/>
      <c r="P1139" s="47"/>
      <c r="Q1139" s="47"/>
      <c r="R1139" s="47"/>
      <c r="S1139" s="47"/>
      <c r="T1139" s="47"/>
    </row>
    <row r="1140" spans="1:20">
      <c r="A1140" s="47"/>
      <c r="B1140" s="47"/>
      <c r="C1140" s="47"/>
      <c r="D1140" s="47"/>
      <c r="E1140" s="60"/>
      <c r="F1140" s="60"/>
      <c r="G1140" s="5"/>
      <c r="H1140" s="5"/>
      <c r="I1140" s="47"/>
      <c r="J1140" s="47"/>
      <c r="K1140" s="47"/>
      <c r="L1140" s="60"/>
      <c r="M1140" s="60"/>
      <c r="N1140" s="47"/>
      <c r="O1140" s="47"/>
      <c r="P1140" s="47"/>
      <c r="Q1140" s="47"/>
      <c r="R1140" s="47"/>
      <c r="S1140" s="47"/>
      <c r="T1140" s="47"/>
    </row>
    <row r="1141" spans="1:20">
      <c r="A1141" s="47"/>
      <c r="B1141" s="47"/>
      <c r="C1141" s="47"/>
      <c r="D1141" s="47"/>
      <c r="E1141" s="60"/>
      <c r="F1141" s="60"/>
      <c r="G1141" s="5"/>
      <c r="H1141" s="5"/>
      <c r="I1141" s="47"/>
      <c r="J1141" s="47"/>
      <c r="K1141" s="47"/>
      <c r="L1141" s="60"/>
      <c r="M1141" s="60"/>
      <c r="N1141" s="47"/>
      <c r="O1141" s="47"/>
      <c r="P1141" s="47"/>
      <c r="Q1141" s="47"/>
      <c r="R1141" s="47"/>
      <c r="S1141" s="47"/>
      <c r="T1141" s="47"/>
    </row>
    <row r="1142" spans="1:20">
      <c r="A1142" s="47"/>
      <c r="B1142" s="47"/>
      <c r="C1142" s="47"/>
      <c r="D1142" s="47"/>
      <c r="E1142" s="60"/>
      <c r="F1142" s="60"/>
      <c r="G1142" s="5"/>
      <c r="H1142" s="5"/>
      <c r="I1142" s="47"/>
      <c r="J1142" s="47"/>
      <c r="K1142" s="47"/>
      <c r="L1142" s="60"/>
      <c r="M1142" s="60"/>
      <c r="N1142" s="47"/>
      <c r="O1142" s="47"/>
      <c r="P1142" s="47"/>
      <c r="Q1142" s="47"/>
      <c r="R1142" s="47"/>
      <c r="S1142" s="47"/>
      <c r="T1142" s="47"/>
    </row>
    <row r="1143" spans="1:20">
      <c r="A1143" s="47"/>
      <c r="B1143" s="47"/>
      <c r="C1143" s="47"/>
      <c r="D1143" s="47"/>
      <c r="E1143" s="60"/>
      <c r="F1143" s="60"/>
      <c r="G1143" s="5"/>
      <c r="H1143" s="5"/>
      <c r="I1143" s="47"/>
      <c r="J1143" s="47"/>
      <c r="K1143" s="47"/>
      <c r="L1143" s="60"/>
      <c r="M1143" s="60"/>
      <c r="N1143" s="47"/>
      <c r="O1143" s="47"/>
      <c r="P1143" s="47"/>
      <c r="Q1143" s="47"/>
      <c r="R1143" s="47"/>
      <c r="S1143" s="47"/>
      <c r="T1143" s="47"/>
    </row>
    <row r="1144" spans="1:20">
      <c r="A1144" s="47"/>
      <c r="B1144" s="47"/>
      <c r="C1144" s="47"/>
      <c r="D1144" s="47"/>
      <c r="E1144" s="60"/>
      <c r="F1144" s="60"/>
      <c r="G1144" s="5"/>
      <c r="H1144" s="5"/>
      <c r="I1144" s="47"/>
      <c r="J1144" s="47"/>
      <c r="K1144" s="47"/>
      <c r="L1144" s="60"/>
      <c r="M1144" s="60"/>
      <c r="N1144" s="47"/>
      <c r="O1144" s="47"/>
      <c r="P1144" s="47"/>
      <c r="Q1144" s="47"/>
      <c r="R1144" s="47"/>
      <c r="S1144" s="47"/>
      <c r="T1144" s="47"/>
    </row>
    <row r="1145" spans="1:20">
      <c r="A1145" s="47"/>
      <c r="B1145" s="47"/>
      <c r="C1145" s="47"/>
      <c r="D1145" s="47"/>
      <c r="E1145" s="60"/>
      <c r="F1145" s="60"/>
      <c r="G1145" s="5"/>
      <c r="H1145" s="5"/>
      <c r="I1145" s="47"/>
      <c r="J1145" s="47"/>
      <c r="K1145" s="47"/>
      <c r="L1145" s="60"/>
      <c r="M1145" s="60"/>
      <c r="N1145" s="47"/>
      <c r="O1145" s="47"/>
      <c r="P1145" s="47"/>
      <c r="Q1145" s="47"/>
      <c r="R1145" s="47"/>
      <c r="S1145" s="47"/>
      <c r="T1145" s="47"/>
    </row>
    <row r="1146" spans="1:20">
      <c r="A1146" s="47"/>
      <c r="B1146" s="47"/>
      <c r="C1146" s="47"/>
      <c r="D1146" s="47"/>
      <c r="E1146" s="60"/>
      <c r="F1146" s="60"/>
      <c r="G1146" s="5"/>
      <c r="H1146" s="5"/>
      <c r="I1146" s="47"/>
      <c r="J1146" s="47"/>
      <c r="K1146" s="47"/>
      <c r="L1146" s="60"/>
      <c r="M1146" s="60"/>
      <c r="N1146" s="47"/>
      <c r="O1146" s="47"/>
      <c r="P1146" s="47"/>
      <c r="Q1146" s="47"/>
      <c r="R1146" s="47"/>
      <c r="S1146" s="47"/>
      <c r="T1146" s="47"/>
    </row>
    <row r="1147" spans="1:20">
      <c r="A1147" s="47"/>
      <c r="B1147" s="47"/>
      <c r="C1147" s="47"/>
      <c r="D1147" s="47"/>
      <c r="E1147" s="60"/>
      <c r="F1147" s="60"/>
      <c r="G1147" s="5"/>
      <c r="H1147" s="5"/>
      <c r="I1147" s="47"/>
      <c r="J1147" s="47"/>
      <c r="K1147" s="47"/>
      <c r="L1147" s="60"/>
      <c r="M1147" s="60"/>
      <c r="N1147" s="47"/>
      <c r="O1147" s="47"/>
      <c r="P1147" s="47"/>
      <c r="Q1147" s="47"/>
      <c r="R1147" s="47"/>
      <c r="S1147" s="47"/>
      <c r="T1147" s="47"/>
    </row>
    <row r="1148" spans="1:20">
      <c r="A1148" s="47"/>
      <c r="B1148" s="47"/>
      <c r="C1148" s="47"/>
      <c r="D1148" s="47"/>
      <c r="E1148" s="60"/>
      <c r="F1148" s="60"/>
      <c r="G1148" s="5"/>
      <c r="H1148" s="5"/>
      <c r="I1148" s="47"/>
      <c r="J1148" s="47"/>
      <c r="K1148" s="47"/>
      <c r="L1148" s="60"/>
      <c r="M1148" s="60"/>
      <c r="N1148" s="47"/>
      <c r="O1148" s="47"/>
      <c r="P1148" s="47"/>
      <c r="Q1148" s="47"/>
      <c r="R1148" s="47"/>
      <c r="S1148" s="47"/>
      <c r="T1148" s="47"/>
    </row>
    <row r="1149" spans="1:20">
      <c r="A1149" s="47"/>
      <c r="B1149" s="47"/>
      <c r="C1149" s="47"/>
      <c r="D1149" s="47"/>
      <c r="E1149" s="60"/>
      <c r="F1149" s="60"/>
      <c r="G1149" s="5"/>
      <c r="H1149" s="5"/>
      <c r="I1149" s="47"/>
      <c r="J1149" s="47"/>
      <c r="K1149" s="47"/>
      <c r="L1149" s="60"/>
      <c r="M1149" s="60"/>
      <c r="N1149" s="47"/>
      <c r="O1149" s="47"/>
      <c r="P1149" s="47"/>
      <c r="Q1149" s="47"/>
      <c r="R1149" s="47"/>
      <c r="S1149" s="47"/>
      <c r="T1149" s="47"/>
    </row>
    <row r="1150" spans="1:20">
      <c r="A1150" s="47"/>
      <c r="B1150" s="47"/>
      <c r="C1150" s="47"/>
      <c r="D1150" s="47"/>
      <c r="E1150" s="60"/>
      <c r="F1150" s="60"/>
      <c r="G1150" s="5"/>
      <c r="H1150" s="5"/>
      <c r="I1150" s="47"/>
      <c r="J1150" s="47"/>
      <c r="K1150" s="47"/>
      <c r="L1150" s="60"/>
      <c r="M1150" s="60"/>
      <c r="N1150" s="47"/>
      <c r="O1150" s="47"/>
      <c r="P1150" s="47"/>
      <c r="Q1150" s="47"/>
      <c r="R1150" s="47"/>
      <c r="S1150" s="47"/>
      <c r="T1150" s="47"/>
    </row>
    <row r="1151" spans="1:20">
      <c r="A1151" s="47"/>
      <c r="B1151" s="47"/>
      <c r="C1151" s="47"/>
      <c r="D1151" s="47"/>
      <c r="E1151" s="60"/>
      <c r="F1151" s="60"/>
      <c r="G1151" s="5"/>
      <c r="H1151" s="5"/>
      <c r="I1151" s="47"/>
      <c r="J1151" s="47"/>
      <c r="K1151" s="47"/>
      <c r="L1151" s="60"/>
      <c r="M1151" s="60"/>
      <c r="N1151" s="47"/>
      <c r="O1151" s="47"/>
      <c r="P1151" s="47"/>
      <c r="Q1151" s="47"/>
      <c r="R1151" s="47"/>
      <c r="S1151" s="47"/>
      <c r="T1151" s="47"/>
    </row>
    <row r="1152" spans="1:20">
      <c r="A1152" s="47"/>
      <c r="B1152" s="47"/>
      <c r="C1152" s="47"/>
      <c r="D1152" s="47"/>
      <c r="E1152" s="60"/>
      <c r="F1152" s="60"/>
      <c r="G1152" s="5"/>
      <c r="H1152" s="5"/>
      <c r="I1152" s="47"/>
      <c r="J1152" s="47"/>
      <c r="K1152" s="47"/>
      <c r="L1152" s="60"/>
      <c r="M1152" s="60"/>
      <c r="N1152" s="47"/>
      <c r="O1152" s="47"/>
      <c r="P1152" s="47"/>
      <c r="Q1152" s="47"/>
      <c r="R1152" s="47"/>
      <c r="S1152" s="47"/>
      <c r="T1152" s="47"/>
    </row>
    <row r="1153" spans="1:20">
      <c r="A1153" s="47"/>
      <c r="B1153" s="47"/>
      <c r="C1153" s="47"/>
      <c r="D1153" s="47"/>
      <c r="E1153" s="60"/>
      <c r="F1153" s="60"/>
      <c r="G1153" s="5"/>
      <c r="H1153" s="5"/>
      <c r="I1153" s="47"/>
      <c r="J1153" s="47"/>
      <c r="K1153" s="47"/>
      <c r="L1153" s="60"/>
      <c r="M1153" s="60"/>
      <c r="N1153" s="47"/>
      <c r="O1153" s="47"/>
      <c r="P1153" s="47"/>
      <c r="Q1153" s="47"/>
      <c r="R1153" s="47"/>
      <c r="S1153" s="47"/>
      <c r="T1153" s="47"/>
    </row>
    <row r="1154" spans="1:20">
      <c r="A1154" s="68"/>
      <c r="B1154" s="47"/>
      <c r="C1154" s="68"/>
      <c r="D1154" s="68"/>
      <c r="E1154" s="69"/>
      <c r="F1154" s="69"/>
      <c r="G1154" s="5"/>
      <c r="H1154" s="5"/>
      <c r="I1154" s="68"/>
      <c r="J1154" s="68"/>
      <c r="K1154" s="68"/>
      <c r="L1154" s="69"/>
      <c r="M1154" s="69"/>
      <c r="N1154" s="68"/>
      <c r="O1154" s="68"/>
      <c r="P1154" s="68"/>
      <c r="Q1154" s="68"/>
      <c r="R1154" s="68"/>
      <c r="S1154" s="68"/>
      <c r="T1154" s="68"/>
    </row>
    <row r="1155" spans="1:20" ht="15.6">
      <c r="A1155" s="1067" t="s">
        <v>1584</v>
      </c>
      <c r="B1155" s="1068"/>
      <c r="C1155" s="1068"/>
      <c r="D1155" s="1068"/>
      <c r="E1155" s="1068"/>
      <c r="F1155" s="1068"/>
      <c r="G1155" s="1068"/>
      <c r="H1155" s="1068"/>
      <c r="I1155" s="1068"/>
      <c r="J1155" s="1068"/>
      <c r="K1155" s="1068"/>
      <c r="L1155" s="1068"/>
      <c r="M1155" s="1068"/>
      <c r="N1155" s="1068"/>
      <c r="O1155" s="1068"/>
      <c r="P1155" s="1068"/>
      <c r="Q1155" s="1068"/>
      <c r="R1155" s="1068"/>
      <c r="S1155" s="1068"/>
      <c r="T1155" s="1068"/>
    </row>
    <row r="1156" spans="1:20">
      <c r="A1156" s="1074" t="s">
        <v>1585</v>
      </c>
      <c r="B1156" s="1075"/>
      <c r="C1156" s="1075"/>
      <c r="D1156" s="1075"/>
      <c r="E1156" s="1075"/>
      <c r="F1156" s="1075"/>
      <c r="G1156" s="1075"/>
      <c r="H1156" s="1075"/>
      <c r="I1156" s="1075"/>
      <c r="J1156" s="71"/>
      <c r="K1156" s="71"/>
      <c r="L1156" s="72"/>
      <c r="M1156" s="70"/>
      <c r="N1156" s="70"/>
      <c r="O1156" s="70"/>
      <c r="P1156" s="70"/>
      <c r="Q1156" s="70"/>
      <c r="R1156" s="70"/>
      <c r="S1156" s="70"/>
      <c r="T1156" s="70"/>
    </row>
    <row r="1157" spans="1:20">
      <c r="A1157" s="1076"/>
      <c r="B1157" s="1076"/>
      <c r="C1157" s="1076"/>
      <c r="D1157" s="1076"/>
      <c r="E1157" s="1077"/>
      <c r="F1157" s="1077"/>
      <c r="G1157" s="1076"/>
      <c r="H1157" s="1076"/>
      <c r="I1157" s="1076"/>
      <c r="J1157" s="71"/>
      <c r="K1157" s="71"/>
      <c r="L1157" s="72"/>
      <c r="M1157" s="70"/>
      <c r="N1157" s="70"/>
      <c r="O1157" s="70"/>
      <c r="P1157" s="70"/>
      <c r="Q1157" s="70"/>
      <c r="R1157" s="70"/>
      <c r="S1157" s="70"/>
      <c r="T1157" s="70"/>
    </row>
    <row r="1158" spans="1:20">
      <c r="A1158" s="1078"/>
      <c r="B1158" s="1078"/>
      <c r="C1158" s="1078"/>
      <c r="D1158" s="1078"/>
      <c r="E1158" s="1078"/>
      <c r="F1158" s="1078"/>
      <c r="G1158" s="1078"/>
      <c r="H1158" s="1078"/>
      <c r="I1158" s="1078"/>
      <c r="J1158" s="70"/>
      <c r="K1158" s="70"/>
      <c r="L1158" s="70"/>
      <c r="M1158" s="70"/>
      <c r="N1158" s="70"/>
      <c r="O1158" s="70"/>
      <c r="P1158" s="70"/>
      <c r="Q1158" s="70"/>
      <c r="R1158" s="70"/>
      <c r="S1158" s="70"/>
      <c r="T1158" s="70"/>
    </row>
    <row r="1159" spans="1:20">
      <c r="A1159" s="1078"/>
      <c r="B1159" s="1078"/>
      <c r="C1159" s="1078"/>
      <c r="D1159" s="1078"/>
      <c r="E1159" s="1078"/>
      <c r="F1159" s="1078"/>
      <c r="G1159" s="1078"/>
      <c r="H1159" s="1078"/>
      <c r="I1159" s="1078"/>
      <c r="J1159" s="70"/>
      <c r="K1159" s="70"/>
      <c r="L1159" s="70"/>
      <c r="M1159" s="70"/>
      <c r="N1159" s="70"/>
      <c r="O1159" s="70"/>
      <c r="P1159" s="70"/>
      <c r="Q1159" s="70"/>
      <c r="R1159" s="70"/>
      <c r="S1159" s="70"/>
      <c r="T1159" s="70"/>
    </row>
    <row r="1160" spans="1:20">
      <c r="A1160" s="1078"/>
      <c r="B1160" s="1078"/>
      <c r="C1160" s="1078"/>
      <c r="D1160" s="1078"/>
      <c r="E1160" s="1078"/>
      <c r="F1160" s="1078"/>
      <c r="G1160" s="1078"/>
      <c r="H1160" s="1078"/>
      <c r="I1160" s="1078"/>
      <c r="J1160" s="70"/>
      <c r="K1160" s="70"/>
      <c r="L1160" s="70"/>
      <c r="M1160" s="70"/>
      <c r="N1160" s="70"/>
      <c r="O1160" s="70"/>
      <c r="P1160" s="70"/>
      <c r="Q1160" s="70"/>
      <c r="R1160" s="70"/>
      <c r="S1160" s="70"/>
      <c r="T1160" s="70"/>
    </row>
    <row r="1161" spans="1:20">
      <c r="A1161" s="1078"/>
      <c r="B1161" s="1078"/>
      <c r="C1161" s="1078"/>
      <c r="D1161" s="1078"/>
      <c r="E1161" s="1078"/>
      <c r="F1161" s="1078"/>
      <c r="G1161" s="1078"/>
      <c r="H1161" s="1078"/>
      <c r="I1161" s="1078"/>
      <c r="J1161" s="70"/>
      <c r="K1161" s="70"/>
      <c r="L1161" s="70"/>
      <c r="M1161" s="70"/>
      <c r="N1161" s="70"/>
      <c r="O1161" s="70"/>
      <c r="P1161" s="70"/>
      <c r="Q1161" s="70"/>
      <c r="R1161" s="70"/>
      <c r="S1161" s="70"/>
      <c r="T1161" s="70"/>
    </row>
    <row r="1162" spans="1:20">
      <c r="A1162" s="1078"/>
      <c r="B1162" s="1078"/>
      <c r="C1162" s="1078"/>
      <c r="D1162" s="1078"/>
      <c r="E1162" s="1078"/>
      <c r="F1162" s="1078"/>
      <c r="G1162" s="1078"/>
      <c r="H1162" s="1078"/>
      <c r="I1162" s="1078"/>
      <c r="J1162" s="70"/>
      <c r="K1162" s="70"/>
      <c r="L1162" s="70"/>
      <c r="M1162" s="70"/>
      <c r="N1162" s="70"/>
      <c r="O1162" s="70"/>
      <c r="P1162" s="70"/>
      <c r="Q1162" s="70"/>
      <c r="R1162" s="70"/>
      <c r="S1162" s="70"/>
      <c r="T1162" s="70"/>
    </row>
    <row r="1163" spans="1:20">
      <c r="A1163" s="1078"/>
      <c r="B1163" s="1078"/>
      <c r="C1163" s="1078"/>
      <c r="D1163" s="1078"/>
      <c r="E1163" s="1078"/>
      <c r="F1163" s="1078"/>
      <c r="G1163" s="1078"/>
      <c r="H1163" s="1078"/>
      <c r="I1163" s="1078"/>
      <c r="J1163" s="70"/>
      <c r="K1163" s="70"/>
      <c r="L1163" s="70"/>
      <c r="M1163" s="70"/>
      <c r="N1163" s="70"/>
      <c r="O1163" s="70"/>
      <c r="P1163" s="70"/>
      <c r="Q1163" s="70"/>
      <c r="R1163" s="70"/>
      <c r="S1163" s="70"/>
      <c r="T1163" s="70"/>
    </row>
    <row r="1164" spans="1:20">
      <c r="A1164" s="1078"/>
      <c r="B1164" s="1078"/>
      <c r="C1164" s="1078"/>
      <c r="D1164" s="1078"/>
      <c r="E1164" s="1078"/>
      <c r="F1164" s="1078"/>
      <c r="G1164" s="1078"/>
      <c r="H1164" s="1078"/>
      <c r="I1164" s="1078"/>
      <c r="J1164" s="70"/>
      <c r="K1164" s="70"/>
      <c r="L1164" s="70"/>
      <c r="M1164" s="70"/>
      <c r="N1164" s="70"/>
      <c r="O1164" s="70"/>
      <c r="P1164" s="70"/>
      <c r="Q1164" s="70"/>
      <c r="R1164" s="70"/>
      <c r="S1164" s="70"/>
      <c r="T1164" s="70"/>
    </row>
    <row r="1165" spans="1:20">
      <c r="A1165" s="1078"/>
      <c r="B1165" s="1078"/>
      <c r="C1165" s="1078"/>
      <c r="D1165" s="1078"/>
      <c r="E1165" s="1078"/>
      <c r="F1165" s="1078"/>
      <c r="G1165" s="1078"/>
      <c r="H1165" s="1078"/>
      <c r="I1165" s="1078"/>
      <c r="J1165" s="70"/>
      <c r="K1165" s="70"/>
      <c r="L1165" s="70"/>
      <c r="M1165" s="70"/>
      <c r="N1165" s="70"/>
      <c r="O1165" s="70"/>
      <c r="P1165" s="70"/>
      <c r="Q1165" s="70"/>
      <c r="R1165" s="70"/>
      <c r="S1165" s="70"/>
      <c r="T1165" s="70"/>
    </row>
    <row r="1166" spans="1:20">
      <c r="A1166" s="1078"/>
      <c r="B1166" s="1078"/>
      <c r="C1166" s="1078"/>
      <c r="D1166" s="1078"/>
      <c r="E1166" s="1078"/>
      <c r="F1166" s="1078"/>
      <c r="G1166" s="1078"/>
      <c r="H1166" s="1078"/>
      <c r="I1166" s="1078"/>
      <c r="J1166" s="70"/>
      <c r="K1166" s="70"/>
      <c r="L1166" s="70"/>
      <c r="M1166" s="70"/>
      <c r="N1166" s="70"/>
      <c r="O1166" s="70"/>
      <c r="P1166" s="70"/>
      <c r="Q1166" s="70"/>
      <c r="R1166" s="70"/>
      <c r="S1166" s="70"/>
      <c r="T1166" s="70"/>
    </row>
    <row r="1167" spans="1:20">
      <c r="A1167" s="1078"/>
      <c r="B1167" s="1078"/>
      <c r="C1167" s="1078"/>
      <c r="D1167" s="1078"/>
      <c r="E1167" s="1078"/>
      <c r="F1167" s="1078"/>
      <c r="G1167" s="1078"/>
      <c r="H1167" s="1078"/>
      <c r="I1167" s="1078"/>
      <c r="J1167" s="70"/>
      <c r="K1167" s="70"/>
      <c r="L1167" s="70"/>
      <c r="M1167" s="70"/>
      <c r="N1167" s="70"/>
      <c r="O1167" s="70"/>
      <c r="P1167" s="70"/>
      <c r="Q1167" s="70"/>
      <c r="R1167" s="70"/>
      <c r="S1167" s="70"/>
      <c r="T1167" s="70"/>
    </row>
  </sheetData>
  <mergeCells count="31">
    <mergeCell ref="T4:T5"/>
    <mergeCell ref="T151:T153"/>
    <mergeCell ref="T154:T156"/>
    <mergeCell ref="A1156:I1167"/>
    <mergeCell ref="O4:O5"/>
    <mergeCell ref="P4:P5"/>
    <mergeCell ref="Q4:Q5"/>
    <mergeCell ref="R4:R5"/>
    <mergeCell ref="S4:S5"/>
    <mergeCell ref="M765:M769"/>
    <mergeCell ref="N4:N5"/>
    <mergeCell ref="N94:N95"/>
    <mergeCell ref="N96:N102"/>
    <mergeCell ref="N747:N763"/>
    <mergeCell ref="N765:N769"/>
    <mergeCell ref="A2:T2"/>
    <mergeCell ref="A3:T3"/>
    <mergeCell ref="A1155:T1155"/>
    <mergeCell ref="A4:A5"/>
    <mergeCell ref="B4:B5"/>
    <mergeCell ref="C4:C5"/>
    <mergeCell ref="D4:D5"/>
    <mergeCell ref="E4:E5"/>
    <mergeCell ref="G4:G5"/>
    <mergeCell ref="H4:H5"/>
    <mergeCell ref="J4:J5"/>
    <mergeCell ref="L96:L102"/>
    <mergeCell ref="L765:L769"/>
    <mergeCell ref="M15:M17"/>
    <mergeCell ref="M96:M102"/>
    <mergeCell ref="M747:M763"/>
  </mergeCells>
  <phoneticPr fontId="125" type="noConversion"/>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T282"/>
  <sheetViews>
    <sheetView workbookViewId="0">
      <selection activeCell="F16" sqref="F16"/>
    </sheetView>
  </sheetViews>
  <sheetFormatPr defaultRowHeight="13.8"/>
  <cols>
    <col min="1" max="1" width="6" customWidth="1"/>
    <col min="2" max="2" width="13.3984375" customWidth="1"/>
    <col min="3" max="3" width="21.3984375" customWidth="1"/>
    <col min="4" max="4" width="6.8984375" customWidth="1"/>
    <col min="5" max="5" width="9.3984375" customWidth="1"/>
    <col min="6" max="6" width="10.09765625" customWidth="1"/>
    <col min="7" max="7" width="7.09765625" customWidth="1"/>
    <col min="8" max="8" width="8.5" customWidth="1"/>
    <col min="9" max="9" width="17.3984375" customWidth="1"/>
    <col min="10" max="10" width="12.69921875" customWidth="1"/>
    <col min="11" max="11" width="13.8984375" customWidth="1"/>
    <col min="12" max="12" width="11.19921875" customWidth="1"/>
    <col min="13" max="13" width="10.59765625" customWidth="1"/>
    <col min="14" max="14" width="13.59765625" bestFit="1" customWidth="1"/>
    <col min="15" max="15" width="13.3984375" customWidth="1"/>
    <col min="17" max="17" width="11" customWidth="1"/>
  </cols>
  <sheetData>
    <row r="1" spans="1:20" s="1209" customFormat="1" ht="18" customHeight="1">
      <c r="A1" s="1399" t="s">
        <v>0</v>
      </c>
      <c r="B1" s="185"/>
      <c r="C1" s="185"/>
      <c r="D1" s="185"/>
      <c r="E1" s="185"/>
      <c r="F1" s="185"/>
      <c r="G1" s="185"/>
      <c r="H1" s="185"/>
      <c r="I1" s="185"/>
      <c r="J1" s="185"/>
      <c r="K1" s="185"/>
      <c r="L1" s="185"/>
      <c r="M1" s="1400"/>
      <c r="N1" s="185"/>
      <c r="O1" s="197"/>
      <c r="P1" s="185"/>
      <c r="Q1" s="185"/>
      <c r="R1" s="185"/>
      <c r="S1" s="2031"/>
    </row>
    <row r="2" spans="1:20" s="1200" customFormat="1" ht="28.2">
      <c r="A2" s="1079" t="s">
        <v>6974</v>
      </c>
      <c r="B2" s="1079"/>
      <c r="C2" s="1079"/>
      <c r="D2" s="1079"/>
      <c r="E2" s="1079"/>
      <c r="F2" s="1079"/>
      <c r="G2" s="1079"/>
      <c r="H2" s="1079"/>
      <c r="I2" s="1079"/>
      <c r="J2" s="1079"/>
      <c r="K2" s="1079"/>
      <c r="L2" s="1079"/>
      <c r="M2" s="1079"/>
      <c r="N2" s="1079"/>
      <c r="O2" s="1079"/>
      <c r="P2" s="1079"/>
      <c r="Q2" s="1079"/>
      <c r="R2" s="1079"/>
      <c r="S2" s="1079"/>
      <c r="T2" s="1079"/>
    </row>
    <row r="3" spans="1:20" s="1200" customFormat="1" ht="24.75" customHeight="1">
      <c r="A3" s="2032">
        <v>44501</v>
      </c>
      <c r="B3" s="2033"/>
      <c r="C3" s="2033"/>
      <c r="D3" s="2033"/>
      <c r="E3" s="2033"/>
      <c r="F3" s="2033"/>
      <c r="G3" s="2033"/>
      <c r="H3" s="2033"/>
      <c r="I3" s="2033"/>
      <c r="J3" s="2033"/>
      <c r="K3" s="2033"/>
      <c r="L3" s="2033"/>
      <c r="M3" s="2033"/>
      <c r="N3" s="2033"/>
      <c r="O3" s="2033"/>
      <c r="P3" s="2033"/>
      <c r="Q3" s="2033"/>
      <c r="R3" s="2033"/>
      <c r="S3" s="2033"/>
      <c r="T3" s="2033"/>
    </row>
    <row r="4" spans="1:20" s="1209" customFormat="1" ht="19.5" customHeight="1">
      <c r="A4" s="2034" t="s">
        <v>2</v>
      </c>
      <c r="B4" s="2035" t="s">
        <v>3</v>
      </c>
      <c r="C4" s="2035" t="s">
        <v>4</v>
      </c>
      <c r="D4" s="2034" t="s">
        <v>5</v>
      </c>
      <c r="E4" s="2035" t="s">
        <v>1588</v>
      </c>
      <c r="F4" s="1449" t="s">
        <v>1589</v>
      </c>
      <c r="G4" s="2035" t="s">
        <v>8</v>
      </c>
      <c r="H4" s="2036" t="s">
        <v>3987</v>
      </c>
      <c r="I4" s="1428" t="s">
        <v>10</v>
      </c>
      <c r="J4" s="2035" t="s">
        <v>11</v>
      </c>
      <c r="K4" s="1449" t="s">
        <v>12</v>
      </c>
      <c r="L4" s="1449" t="s">
        <v>3988</v>
      </c>
      <c r="M4" s="1442" t="s">
        <v>14</v>
      </c>
      <c r="N4" s="2035" t="s">
        <v>15</v>
      </c>
      <c r="O4" s="2035" t="s">
        <v>3989</v>
      </c>
      <c r="P4" s="2034" t="s">
        <v>17</v>
      </c>
      <c r="Q4" s="2035" t="s">
        <v>18</v>
      </c>
      <c r="R4" s="2037" t="s">
        <v>19</v>
      </c>
      <c r="S4" s="2038" t="s">
        <v>3990</v>
      </c>
      <c r="T4" s="2038" t="s">
        <v>3991</v>
      </c>
    </row>
    <row r="5" spans="1:20" s="1209" customFormat="1" ht="18" customHeight="1">
      <c r="A5" s="2034"/>
      <c r="B5" s="2035"/>
      <c r="C5" s="2035"/>
      <c r="D5" s="2034"/>
      <c r="E5" s="2035"/>
      <c r="F5" s="1449" t="s">
        <v>22</v>
      </c>
      <c r="G5" s="2035"/>
      <c r="H5" s="1210"/>
      <c r="I5" s="1428" t="s">
        <v>23</v>
      </c>
      <c r="J5" s="2035"/>
      <c r="K5" s="1449" t="s">
        <v>24</v>
      </c>
      <c r="L5" s="1442" t="s">
        <v>25</v>
      </c>
      <c r="M5" s="1442" t="s">
        <v>25</v>
      </c>
      <c r="N5" s="2035"/>
      <c r="O5" s="2035"/>
      <c r="P5" s="2034"/>
      <c r="Q5" s="2035"/>
      <c r="R5" s="2037"/>
      <c r="S5" s="2038"/>
      <c r="T5" s="2038"/>
    </row>
    <row r="6" spans="1:20" s="1209" customFormat="1" ht="20.100000000000001" customHeight="1">
      <c r="A6" s="2039" t="s">
        <v>3992</v>
      </c>
      <c r="B6" s="2040" t="s">
        <v>3993</v>
      </c>
      <c r="C6" s="2041"/>
      <c r="D6" s="2042"/>
      <c r="E6" s="2041"/>
      <c r="F6" s="2041"/>
      <c r="G6" s="2041"/>
      <c r="H6" s="2043"/>
      <c r="I6" s="2042"/>
      <c r="J6" s="2041"/>
      <c r="K6" s="2041"/>
      <c r="L6" s="2041"/>
      <c r="M6" s="2044"/>
      <c r="N6" s="2041"/>
      <c r="O6" s="2041"/>
      <c r="P6" s="2042"/>
      <c r="Q6" s="2041"/>
      <c r="R6" s="2045"/>
      <c r="S6" s="1429"/>
      <c r="T6" s="1429"/>
    </row>
    <row r="7" spans="1:20" s="1209" customFormat="1" ht="20.100000000000001" customHeight="1">
      <c r="A7" s="2042">
        <v>1</v>
      </c>
      <c r="B7" s="2041"/>
      <c r="C7" s="2041"/>
      <c r="D7" s="2042"/>
      <c r="E7" s="2041"/>
      <c r="F7" s="2041"/>
      <c r="G7" s="2041"/>
      <c r="H7" s="2041"/>
      <c r="I7" s="2042"/>
      <c r="J7" s="2046"/>
      <c r="K7" s="2041"/>
      <c r="L7" s="2041"/>
      <c r="M7" s="2044"/>
      <c r="N7" s="2041"/>
      <c r="O7" s="2041"/>
      <c r="P7" s="2042"/>
      <c r="Q7" s="2041"/>
      <c r="R7" s="2041"/>
      <c r="S7" s="1429" t="s">
        <v>6975</v>
      </c>
      <c r="T7" s="1429"/>
    </row>
    <row r="8" spans="1:20" s="1209" customFormat="1" ht="25.5" customHeight="1">
      <c r="A8" s="2042"/>
      <c r="B8" s="1429"/>
      <c r="C8" s="1429"/>
      <c r="D8" s="1429"/>
      <c r="E8" s="1429"/>
      <c r="F8" s="2041"/>
      <c r="G8" s="1429"/>
      <c r="H8" s="1429"/>
      <c r="I8" s="1429"/>
      <c r="J8" s="1429"/>
      <c r="K8" s="1429"/>
      <c r="L8" s="2047"/>
      <c r="M8" s="2048"/>
      <c r="N8" s="1429"/>
      <c r="O8" s="1429"/>
      <c r="P8" s="1429"/>
      <c r="Q8" s="1429"/>
      <c r="R8" s="1429"/>
      <c r="S8" s="1429" t="s">
        <v>6975</v>
      </c>
      <c r="T8" s="1429"/>
    </row>
    <row r="9" spans="1:20" s="1209" customFormat="1">
      <c r="A9" s="2042"/>
      <c r="B9" s="2046"/>
      <c r="C9" s="2046"/>
      <c r="D9" s="2049"/>
      <c r="E9" s="2046"/>
      <c r="F9" s="2046"/>
      <c r="G9" s="2046"/>
      <c r="H9" s="2046"/>
      <c r="I9" s="2049"/>
      <c r="J9" s="2046"/>
      <c r="K9" s="2046"/>
      <c r="L9" s="2046"/>
      <c r="M9" s="2050"/>
      <c r="N9" s="2046"/>
      <c r="O9" s="2046"/>
      <c r="P9" s="2049"/>
      <c r="Q9" s="2046"/>
      <c r="R9" s="2046"/>
      <c r="S9" s="1429" t="s">
        <v>6975</v>
      </c>
      <c r="T9" s="1429"/>
    </row>
    <row r="10" spans="1:20" s="1209" customFormat="1">
      <c r="A10" s="2042">
        <v>2</v>
      </c>
      <c r="B10" s="2046" t="s">
        <v>4035</v>
      </c>
      <c r="C10" s="2046"/>
      <c r="D10" s="2049"/>
      <c r="E10" s="2046"/>
      <c r="F10" s="2046"/>
      <c r="G10" s="2046"/>
      <c r="H10" s="2046"/>
      <c r="I10" s="2049"/>
      <c r="J10" s="2046"/>
      <c r="K10" s="2046"/>
      <c r="L10" s="2046"/>
      <c r="M10" s="2050"/>
      <c r="N10" s="2046"/>
      <c r="O10" s="2046"/>
      <c r="P10" s="2049"/>
      <c r="Q10" s="2046"/>
      <c r="R10" s="2046"/>
      <c r="S10" s="1429" t="s">
        <v>6975</v>
      </c>
      <c r="T10" s="1429"/>
    </row>
    <row r="11" spans="1:20" s="1209" customFormat="1" ht="24" customHeight="1">
      <c r="A11" s="2042"/>
      <c r="B11" s="2041"/>
      <c r="C11" s="2041"/>
      <c r="D11" s="2042"/>
      <c r="E11" s="2041"/>
      <c r="F11" s="2041"/>
      <c r="G11" s="2041"/>
      <c r="H11" s="1429"/>
      <c r="I11" s="2042"/>
      <c r="J11" s="2044"/>
      <c r="K11" s="2041"/>
      <c r="L11" s="2041"/>
      <c r="M11" s="2044"/>
      <c r="N11" s="2041"/>
      <c r="O11" s="2041"/>
      <c r="P11" s="2042"/>
      <c r="Q11" s="2041"/>
      <c r="R11" s="2041"/>
      <c r="S11" s="1429" t="s">
        <v>6975</v>
      </c>
      <c r="T11" s="1429"/>
    </row>
    <row r="12" spans="1:20" s="1209" customFormat="1" ht="24.75" customHeight="1">
      <c r="A12" s="2042"/>
      <c r="B12" s="2041"/>
      <c r="C12" s="2041"/>
      <c r="D12" s="2042"/>
      <c r="E12" s="2041"/>
      <c r="F12" s="2041"/>
      <c r="G12" s="2041"/>
      <c r="H12" s="1429"/>
      <c r="I12" s="2042"/>
      <c r="J12" s="2044"/>
      <c r="K12" s="2041"/>
      <c r="L12" s="2041"/>
      <c r="M12" s="2044"/>
      <c r="N12" s="2041"/>
      <c r="O12" s="2041"/>
      <c r="P12" s="2042"/>
      <c r="Q12" s="2041"/>
      <c r="R12" s="2041"/>
      <c r="S12" s="1429" t="s">
        <v>6975</v>
      </c>
      <c r="T12" s="1429"/>
    </row>
    <row r="13" spans="1:20" s="1209" customFormat="1" ht="20.100000000000001" customHeight="1">
      <c r="A13" s="2042"/>
      <c r="B13" s="2041" t="s">
        <v>4489</v>
      </c>
      <c r="C13" s="2041"/>
      <c r="D13" s="2042"/>
      <c r="E13" s="2041"/>
      <c r="F13" s="2041"/>
      <c r="G13" s="2041"/>
      <c r="H13" s="2041"/>
      <c r="I13" s="2042"/>
      <c r="J13" s="2041"/>
      <c r="K13" s="2041"/>
      <c r="L13" s="2041"/>
      <c r="M13" s="2044"/>
      <c r="N13" s="2041"/>
      <c r="O13" s="2041"/>
      <c r="P13" s="2042"/>
      <c r="Q13" s="2041"/>
      <c r="R13" s="2041"/>
      <c r="S13" s="1429"/>
      <c r="T13" s="1429"/>
    </row>
    <row r="14" spans="1:20" s="1209" customFormat="1">
      <c r="A14" s="2042">
        <v>3</v>
      </c>
      <c r="B14" s="2041" t="s">
        <v>4118</v>
      </c>
      <c r="C14" s="2041"/>
      <c r="D14" s="2042"/>
      <c r="E14" s="2041"/>
      <c r="F14" s="2041"/>
      <c r="G14" s="1429"/>
      <c r="H14" s="1429"/>
      <c r="I14" s="2042"/>
      <c r="J14" s="2044"/>
      <c r="K14" s="2041"/>
      <c r="L14" s="2041"/>
      <c r="M14" s="2051"/>
      <c r="N14" s="2041"/>
      <c r="O14" s="2044"/>
      <c r="P14" s="1429"/>
      <c r="Q14" s="2046"/>
      <c r="R14" s="1429"/>
      <c r="S14" s="1429" t="s">
        <v>6975</v>
      </c>
      <c r="T14" s="1429"/>
    </row>
    <row r="15" spans="1:20" s="1209" customFormat="1">
      <c r="A15" s="2042"/>
      <c r="B15" s="2041"/>
      <c r="C15" s="2041"/>
      <c r="D15" s="2042"/>
      <c r="E15" s="2041"/>
      <c r="F15" s="2041"/>
      <c r="G15" s="1429"/>
      <c r="H15" s="1429"/>
      <c r="I15" s="2042"/>
      <c r="J15" s="2044"/>
      <c r="K15" s="2041"/>
      <c r="L15" s="2041"/>
      <c r="M15" s="2051"/>
      <c r="N15" s="2041"/>
      <c r="O15" s="2044"/>
      <c r="P15" s="1429"/>
      <c r="Q15" s="2046"/>
      <c r="R15" s="1429"/>
      <c r="S15" s="1429" t="s">
        <v>6975</v>
      </c>
      <c r="T15" s="1429"/>
    </row>
    <row r="16" spans="1:20" s="1209" customFormat="1">
      <c r="A16" s="2042"/>
      <c r="B16" s="2041"/>
      <c r="C16" s="2041"/>
      <c r="D16" s="2042"/>
      <c r="E16" s="2041"/>
      <c r="F16" s="2041"/>
      <c r="G16" s="1429"/>
      <c r="H16" s="1429"/>
      <c r="I16" s="2042"/>
      <c r="J16" s="2044"/>
      <c r="K16" s="2041"/>
      <c r="L16" s="2041"/>
      <c r="M16" s="2051"/>
      <c r="N16" s="2041"/>
      <c r="O16" s="2044"/>
      <c r="P16" s="1429"/>
      <c r="Q16" s="2046"/>
      <c r="R16" s="1429"/>
      <c r="S16" s="1429" t="s">
        <v>6975</v>
      </c>
      <c r="T16" s="1429"/>
    </row>
    <row r="17" spans="1:20" s="1209" customFormat="1">
      <c r="A17" s="2042"/>
      <c r="B17" s="2041"/>
      <c r="C17" s="2041"/>
      <c r="D17" s="2042"/>
      <c r="E17" s="2041"/>
      <c r="F17" s="2041"/>
      <c r="G17" s="1429"/>
      <c r="H17" s="1429"/>
      <c r="I17" s="2042"/>
      <c r="J17" s="2044"/>
      <c r="K17" s="2041"/>
      <c r="L17" s="2041"/>
      <c r="M17" s="2051"/>
      <c r="N17" s="2041"/>
      <c r="O17" s="2044"/>
      <c r="P17" s="1429"/>
      <c r="Q17" s="2046"/>
      <c r="R17" s="1429"/>
      <c r="S17" s="1429" t="s">
        <v>6975</v>
      </c>
      <c r="T17" s="1429"/>
    </row>
    <row r="18" spans="1:20" s="1209" customFormat="1">
      <c r="A18" s="2042"/>
      <c r="B18" s="2041"/>
      <c r="C18" s="2041"/>
      <c r="D18" s="2042"/>
      <c r="E18" s="2041"/>
      <c r="F18" s="2041"/>
      <c r="G18" s="1429"/>
      <c r="H18" s="1429"/>
      <c r="I18" s="2042"/>
      <c r="J18" s="2044"/>
      <c r="K18" s="2041"/>
      <c r="L18" s="2041"/>
      <c r="M18" s="2051"/>
      <c r="N18" s="2041"/>
      <c r="O18" s="2044"/>
      <c r="P18" s="1429"/>
      <c r="Q18" s="2046"/>
      <c r="R18" s="1429"/>
      <c r="S18" s="1429" t="s">
        <v>6975</v>
      </c>
      <c r="T18" s="1429"/>
    </row>
    <row r="19" spans="1:20" s="1209" customFormat="1">
      <c r="A19" s="2042"/>
      <c r="B19" s="2041"/>
      <c r="C19" s="2041"/>
      <c r="D19" s="2042"/>
      <c r="E19" s="2041"/>
      <c r="F19" s="2041"/>
      <c r="G19" s="1429"/>
      <c r="H19" s="1429"/>
      <c r="I19" s="2042"/>
      <c r="J19" s="2044"/>
      <c r="K19" s="2041"/>
      <c r="L19" s="2041"/>
      <c r="M19" s="2051"/>
      <c r="N19" s="2041"/>
      <c r="O19" s="2044"/>
      <c r="P19" s="1429"/>
      <c r="Q19" s="2046"/>
      <c r="R19" s="1429"/>
      <c r="S19" s="1429" t="s">
        <v>6975</v>
      </c>
      <c r="T19" s="1429"/>
    </row>
    <row r="20" spans="1:20" s="1209" customFormat="1">
      <c r="A20" s="2042"/>
      <c r="B20" s="2041"/>
      <c r="C20" s="2041"/>
      <c r="D20" s="2042"/>
      <c r="E20" s="2041"/>
      <c r="F20" s="2041"/>
      <c r="G20" s="1429"/>
      <c r="H20" s="1429"/>
      <c r="I20" s="2042"/>
      <c r="J20" s="2044"/>
      <c r="K20" s="2041"/>
      <c r="L20" s="2041"/>
      <c r="M20" s="2051"/>
      <c r="N20" s="2041"/>
      <c r="O20" s="2044"/>
      <c r="P20" s="1429"/>
      <c r="Q20" s="2046"/>
      <c r="R20" s="1429"/>
      <c r="S20" s="1429" t="s">
        <v>6975</v>
      </c>
      <c r="T20" s="1429"/>
    </row>
    <row r="21" spans="1:20" s="1209" customFormat="1">
      <c r="A21" s="2042"/>
      <c r="B21" s="2041"/>
      <c r="C21" s="2041"/>
      <c r="D21" s="2042"/>
      <c r="E21" s="2041"/>
      <c r="F21" s="2041"/>
      <c r="G21" s="1429"/>
      <c r="H21" s="1429"/>
      <c r="I21" s="2042"/>
      <c r="J21" s="2044"/>
      <c r="K21" s="2041"/>
      <c r="L21" s="2041"/>
      <c r="M21" s="2051"/>
      <c r="N21" s="2041"/>
      <c r="O21" s="2044"/>
      <c r="P21" s="1429"/>
      <c r="Q21" s="2046"/>
      <c r="R21" s="1429"/>
      <c r="S21" s="1429" t="s">
        <v>6975</v>
      </c>
      <c r="T21" s="1429"/>
    </row>
    <row r="22" spans="1:20" s="1209" customFormat="1" ht="20.100000000000001" customHeight="1">
      <c r="A22" s="2042">
        <v>4</v>
      </c>
      <c r="B22" s="2041" t="s">
        <v>4391</v>
      </c>
      <c r="C22" s="2041"/>
      <c r="D22" s="2042"/>
      <c r="E22" s="2041"/>
      <c r="F22" s="2041"/>
      <c r="G22" s="2041"/>
      <c r="H22" s="2041"/>
      <c r="I22" s="2042"/>
      <c r="J22" s="2041"/>
      <c r="K22" s="2041"/>
      <c r="L22" s="2041"/>
      <c r="M22" s="2044"/>
      <c r="N22" s="2041"/>
      <c r="O22" s="2041"/>
      <c r="P22" s="2042"/>
      <c r="Q22" s="2041"/>
      <c r="R22" s="2041"/>
      <c r="S22" s="1429"/>
      <c r="T22" s="1429"/>
    </row>
    <row r="23" spans="1:20" s="1209" customFormat="1" ht="20.100000000000001" customHeight="1">
      <c r="A23" s="2042"/>
      <c r="B23" s="2041" t="s">
        <v>4489</v>
      </c>
      <c r="C23" s="2041"/>
      <c r="D23" s="2042"/>
      <c r="E23" s="2041"/>
      <c r="F23" s="2041"/>
      <c r="G23" s="2041"/>
      <c r="H23" s="2041"/>
      <c r="I23" s="2042"/>
      <c r="J23" s="2041"/>
      <c r="K23" s="2041"/>
      <c r="L23" s="2041"/>
      <c r="M23" s="2044"/>
      <c r="N23" s="2041"/>
      <c r="O23" s="2041"/>
      <c r="P23" s="2042"/>
      <c r="Q23" s="2041"/>
      <c r="R23" s="2041"/>
      <c r="S23" s="1429"/>
      <c r="T23" s="1429"/>
    </row>
    <row r="24" spans="1:20" s="1209" customFormat="1" ht="20.100000000000001" customHeight="1">
      <c r="A24" s="2042">
        <v>5</v>
      </c>
      <c r="B24" s="2041" t="s">
        <v>4399</v>
      </c>
      <c r="C24" s="2041"/>
      <c r="D24" s="2042"/>
      <c r="E24" s="2041"/>
      <c r="F24" s="2041"/>
      <c r="G24" s="2041"/>
      <c r="H24" s="2041"/>
      <c r="I24" s="2042"/>
      <c r="J24" s="2041"/>
      <c r="K24" s="2041"/>
      <c r="L24" s="2041"/>
      <c r="M24" s="2044"/>
      <c r="N24" s="2041"/>
      <c r="O24" s="2041"/>
      <c r="P24" s="2042"/>
      <c r="Q24" s="2041"/>
      <c r="R24" s="2041"/>
      <c r="S24" s="1429"/>
      <c r="T24" s="1429"/>
    </row>
    <row r="25" spans="1:20" s="1209" customFormat="1" ht="20.100000000000001" customHeight="1">
      <c r="A25" s="2042"/>
      <c r="B25" s="2041" t="s">
        <v>4489</v>
      </c>
      <c r="C25" s="2041"/>
      <c r="D25" s="2042"/>
      <c r="E25" s="2041"/>
      <c r="F25" s="2041"/>
      <c r="G25" s="2041"/>
      <c r="H25" s="2041"/>
      <c r="I25" s="2042"/>
      <c r="J25" s="2041"/>
      <c r="K25" s="2041"/>
      <c r="L25" s="2041"/>
      <c r="M25" s="2044"/>
      <c r="N25" s="2041"/>
      <c r="O25" s="2041"/>
      <c r="P25" s="2042"/>
      <c r="Q25" s="2041"/>
      <c r="R25" s="2041"/>
      <c r="S25" s="1429"/>
      <c r="T25" s="1429"/>
    </row>
    <row r="26" spans="1:20" s="1240" customFormat="1" ht="20.100000000000001" customHeight="1">
      <c r="A26" s="1429" t="s">
        <v>4400</v>
      </c>
      <c r="B26" s="2052" t="s">
        <v>4401</v>
      </c>
      <c r="C26" s="1429"/>
      <c r="D26" s="1429"/>
      <c r="E26" s="1429"/>
      <c r="F26" s="1429"/>
      <c r="G26" s="1429"/>
      <c r="H26" s="1429"/>
      <c r="I26" s="1429"/>
      <c r="J26" s="1429"/>
      <c r="K26" s="1429"/>
      <c r="L26" s="1429"/>
      <c r="M26" s="1429"/>
      <c r="N26" s="1429"/>
      <c r="O26" s="1429"/>
      <c r="P26" s="1429"/>
      <c r="Q26" s="1429"/>
      <c r="R26" s="1429"/>
      <c r="S26" s="1429"/>
      <c r="T26" s="1511"/>
    </row>
    <row r="27" spans="1:20" s="1240" customFormat="1" ht="24">
      <c r="A27" s="1429">
        <v>1</v>
      </c>
      <c r="B27" s="2044" t="s">
        <v>6976</v>
      </c>
      <c r="C27" s="2044" t="s">
        <v>6977</v>
      </c>
      <c r="D27" s="2044" t="s">
        <v>45</v>
      </c>
      <c r="E27" s="2044">
        <v>20</v>
      </c>
      <c r="F27" s="2044"/>
      <c r="G27" s="2053" t="s">
        <v>6978</v>
      </c>
      <c r="H27" s="2053" t="s">
        <v>32</v>
      </c>
      <c r="I27" s="2044"/>
      <c r="J27" s="2044"/>
      <c r="K27" s="2044" t="s">
        <v>6979</v>
      </c>
      <c r="L27" s="2044">
        <v>48960.2</v>
      </c>
      <c r="M27" s="2054">
        <v>28208.736711857899</v>
      </c>
      <c r="N27" s="2053">
        <v>2019.9</v>
      </c>
      <c r="O27" s="2041" t="s">
        <v>6980</v>
      </c>
      <c r="P27" s="2053" t="s">
        <v>6981</v>
      </c>
      <c r="Q27" s="2053">
        <v>17601040821</v>
      </c>
      <c r="R27" s="2055" t="s">
        <v>6982</v>
      </c>
      <c r="S27" s="1429" t="s">
        <v>6975</v>
      </c>
      <c r="T27" s="1511"/>
    </row>
    <row r="28" spans="1:20" s="1240" customFormat="1" ht="24">
      <c r="A28" s="1429"/>
      <c r="B28" s="2044" t="s">
        <v>6983</v>
      </c>
      <c r="C28" s="2044" t="s">
        <v>6984</v>
      </c>
      <c r="D28" s="2044" t="s">
        <v>45</v>
      </c>
      <c r="E28" s="2044">
        <v>22.968</v>
      </c>
      <c r="F28" s="2044"/>
      <c r="G28" s="2053" t="s">
        <v>6985</v>
      </c>
      <c r="H28" s="2053" t="s">
        <v>32</v>
      </c>
      <c r="I28" s="2044"/>
      <c r="J28" s="2044"/>
      <c r="K28" s="2044" t="s">
        <v>6986</v>
      </c>
      <c r="L28" s="2044">
        <v>93498.05</v>
      </c>
      <c r="M28" s="2054">
        <v>63578.670666666701</v>
      </c>
      <c r="N28" s="2053">
        <v>2020.7</v>
      </c>
      <c r="O28" s="2041" t="s">
        <v>6980</v>
      </c>
      <c r="P28" s="2053" t="s">
        <v>6981</v>
      </c>
      <c r="Q28" s="2053">
        <v>17601040821</v>
      </c>
      <c r="R28" s="2055" t="s">
        <v>6982</v>
      </c>
      <c r="S28" s="1429" t="s">
        <v>6975</v>
      </c>
      <c r="T28" s="1511"/>
    </row>
    <row r="29" spans="1:20" s="1240" customFormat="1" ht="24">
      <c r="A29" s="1429"/>
      <c r="B29" s="2044" t="s">
        <v>568</v>
      </c>
      <c r="C29" s="2044" t="s">
        <v>6987</v>
      </c>
      <c r="D29" s="2044" t="s">
        <v>45</v>
      </c>
      <c r="E29" s="2044">
        <v>22.968</v>
      </c>
      <c r="F29" s="2044"/>
      <c r="G29" s="2053" t="s">
        <v>6985</v>
      </c>
      <c r="H29" s="2053" t="s">
        <v>32</v>
      </c>
      <c r="I29" s="2044"/>
      <c r="J29" s="2044"/>
      <c r="K29" s="2044" t="s">
        <v>6986</v>
      </c>
      <c r="L29" s="2044">
        <v>93498.05</v>
      </c>
      <c r="M29" s="2054">
        <v>65735.869869756105</v>
      </c>
      <c r="N29" s="2053">
        <v>2020.7</v>
      </c>
      <c r="O29" s="2041" t="s">
        <v>6980</v>
      </c>
      <c r="P29" s="2053" t="s">
        <v>6981</v>
      </c>
      <c r="Q29" s="2053">
        <v>17601040821</v>
      </c>
      <c r="R29" s="2055" t="s">
        <v>6982</v>
      </c>
      <c r="S29" s="1429" t="s">
        <v>6975</v>
      </c>
      <c r="T29" s="2056"/>
    </row>
    <row r="30" spans="1:20" s="1240" customFormat="1" ht="24">
      <c r="A30" s="1429"/>
      <c r="B30" s="2044" t="s">
        <v>565</v>
      </c>
      <c r="C30" s="2044" t="s">
        <v>864</v>
      </c>
      <c r="D30" s="2044" t="s">
        <v>494</v>
      </c>
      <c r="E30" s="2044">
        <v>70</v>
      </c>
      <c r="F30" s="2044"/>
      <c r="G30" s="2053" t="s">
        <v>6985</v>
      </c>
      <c r="H30" s="2053" t="s">
        <v>6985</v>
      </c>
      <c r="I30" s="2044"/>
      <c r="J30" s="2044"/>
      <c r="K30" s="2044" t="s">
        <v>6988</v>
      </c>
      <c r="L30" s="2044">
        <v>17097.349999999999</v>
      </c>
      <c r="M30" s="2057">
        <v>11616.281537000001</v>
      </c>
      <c r="N30" s="2053">
        <v>2020.7</v>
      </c>
      <c r="O30" s="2041" t="s">
        <v>6980</v>
      </c>
      <c r="P30" s="2053" t="s">
        <v>6981</v>
      </c>
      <c r="Q30" s="2053">
        <v>17601040821</v>
      </c>
      <c r="R30" s="2055" t="s">
        <v>6982</v>
      </c>
      <c r="S30" s="1429" t="s">
        <v>6975</v>
      </c>
      <c r="T30" s="2056"/>
    </row>
    <row r="31" spans="1:20" s="1240" customFormat="1" ht="24">
      <c r="A31" s="1429"/>
      <c r="B31" s="2057" t="s">
        <v>568</v>
      </c>
      <c r="C31" s="2057" t="s">
        <v>6989</v>
      </c>
      <c r="D31" s="2044" t="s">
        <v>45</v>
      </c>
      <c r="E31" s="2044">
        <v>11.101000000000001</v>
      </c>
      <c r="F31" s="2044"/>
      <c r="G31" s="2053" t="s">
        <v>6985</v>
      </c>
      <c r="H31" s="2053" t="s">
        <v>6985</v>
      </c>
      <c r="I31" s="2044"/>
      <c r="J31" s="2044"/>
      <c r="K31" s="2044" t="s">
        <v>6988</v>
      </c>
      <c r="L31" s="2044">
        <v>43716.33</v>
      </c>
      <c r="M31" s="2057">
        <v>36916.012000000002</v>
      </c>
      <c r="N31" s="2053">
        <v>2020.9</v>
      </c>
      <c r="O31" s="2041" t="s">
        <v>6980</v>
      </c>
      <c r="P31" s="2053" t="s">
        <v>6981</v>
      </c>
      <c r="Q31" s="2053">
        <v>17601040821</v>
      </c>
      <c r="R31" s="2055" t="s">
        <v>6982</v>
      </c>
      <c r="S31" s="1429" t="s">
        <v>6975</v>
      </c>
      <c r="T31" s="2056"/>
    </row>
    <row r="32" spans="1:20" s="1240" customFormat="1" ht="24">
      <c r="A32" s="1429"/>
      <c r="B32" s="2057" t="s">
        <v>568</v>
      </c>
      <c r="C32" s="2057" t="s">
        <v>6989</v>
      </c>
      <c r="D32" s="2044" t="s">
        <v>45</v>
      </c>
      <c r="E32" s="2044">
        <v>6.125</v>
      </c>
      <c r="F32" s="2057"/>
      <c r="G32" s="2053" t="s">
        <v>6985</v>
      </c>
      <c r="H32" s="2053" t="s">
        <v>32</v>
      </c>
      <c r="I32" s="2044"/>
      <c r="J32" s="2044"/>
      <c r="K32" s="2044" t="s">
        <v>6986</v>
      </c>
      <c r="L32" s="2044">
        <v>24120.575221238902</v>
      </c>
      <c r="M32" s="2054">
        <v>20368.4857423795</v>
      </c>
      <c r="N32" s="2053">
        <v>2020.9</v>
      </c>
      <c r="O32" s="2041" t="s">
        <v>6980</v>
      </c>
      <c r="P32" s="2053" t="s">
        <v>6981</v>
      </c>
      <c r="Q32" s="2053">
        <v>17601040821</v>
      </c>
      <c r="R32" s="2055" t="s">
        <v>6982</v>
      </c>
      <c r="S32" s="1429" t="s">
        <v>6975</v>
      </c>
      <c r="T32" s="2056"/>
    </row>
    <row r="33" spans="1:20" s="1240" customFormat="1" ht="60">
      <c r="A33" s="1429"/>
      <c r="B33" s="2058" t="s">
        <v>568</v>
      </c>
      <c r="C33" s="2059" t="s">
        <v>6990</v>
      </c>
      <c r="D33" s="2059" t="s">
        <v>45</v>
      </c>
      <c r="E33" s="2060">
        <v>18.635999999999999</v>
      </c>
      <c r="F33" s="2059"/>
      <c r="G33" s="2059" t="s">
        <v>31</v>
      </c>
      <c r="H33" s="2059" t="s">
        <v>4414</v>
      </c>
      <c r="I33" s="2059"/>
      <c r="J33" s="2059"/>
      <c r="K33" s="2059" t="s">
        <v>6991</v>
      </c>
      <c r="L33" s="2059">
        <v>85428.74</v>
      </c>
      <c r="M33" s="2061">
        <v>71760.141600000003</v>
      </c>
      <c r="N33" s="2059">
        <v>2020.6</v>
      </c>
      <c r="O33" s="2059" t="s">
        <v>6991</v>
      </c>
      <c r="P33" s="2059" t="s">
        <v>6992</v>
      </c>
      <c r="Q33" s="2059">
        <v>18595923217</v>
      </c>
      <c r="R33" s="2059" t="s">
        <v>6993</v>
      </c>
      <c r="S33" s="1429" t="s">
        <v>6975</v>
      </c>
      <c r="T33" s="2056"/>
    </row>
    <row r="34" spans="1:20" s="1240" customFormat="1" ht="60">
      <c r="A34" s="1429"/>
      <c r="B34" s="2058" t="s">
        <v>492</v>
      </c>
      <c r="C34" s="2058" t="s">
        <v>6994</v>
      </c>
      <c r="D34" s="2059" t="s">
        <v>45</v>
      </c>
      <c r="E34" s="2060">
        <v>115.227</v>
      </c>
      <c r="F34" s="2058"/>
      <c r="G34" s="2059" t="s">
        <v>31</v>
      </c>
      <c r="H34" s="2059" t="s">
        <v>4414</v>
      </c>
      <c r="I34" s="2059"/>
      <c r="J34" s="2059"/>
      <c r="K34" s="2059" t="s">
        <v>6991</v>
      </c>
      <c r="L34" s="2058">
        <v>520051.07</v>
      </c>
      <c r="M34" s="2062">
        <v>443902.03</v>
      </c>
      <c r="N34" s="2059">
        <v>2020.6</v>
      </c>
      <c r="O34" s="2059" t="s">
        <v>6991</v>
      </c>
      <c r="P34" s="2059" t="s">
        <v>6992</v>
      </c>
      <c r="Q34" s="2059">
        <v>18595923217</v>
      </c>
      <c r="R34" s="2059" t="s">
        <v>6993</v>
      </c>
      <c r="S34" s="1429" t="s">
        <v>6975</v>
      </c>
      <c r="T34" s="1511"/>
    </row>
    <row r="35" spans="1:20" s="1240" customFormat="1" ht="60">
      <c r="A35" s="1429"/>
      <c r="B35" s="2063" t="s">
        <v>4402</v>
      </c>
      <c r="C35" s="2064" t="s">
        <v>6995</v>
      </c>
      <c r="D35" s="2064" t="s">
        <v>494</v>
      </c>
      <c r="E35" s="2065">
        <v>40</v>
      </c>
      <c r="F35" s="1512"/>
      <c r="G35" s="1512"/>
      <c r="H35" s="2066" t="s">
        <v>6996</v>
      </c>
      <c r="I35" s="1512"/>
      <c r="J35" s="1512" t="s">
        <v>6997</v>
      </c>
      <c r="K35" s="1512"/>
      <c r="L35" s="1512">
        <v>3360</v>
      </c>
      <c r="M35" s="2067">
        <v>2370.8159999999998</v>
      </c>
      <c r="N35" s="2068">
        <v>43435</v>
      </c>
      <c r="O35" s="2069" t="s">
        <v>6998</v>
      </c>
      <c r="P35" s="1512" t="s">
        <v>6999</v>
      </c>
      <c r="Q35" s="2070" t="s">
        <v>7000</v>
      </c>
      <c r="R35" s="1512" t="s">
        <v>7001</v>
      </c>
      <c r="S35" s="1429" t="s">
        <v>6975</v>
      </c>
      <c r="T35" s="1511"/>
    </row>
    <row r="36" spans="1:20" s="1240" customFormat="1" ht="60">
      <c r="A36" s="1429"/>
      <c r="B36" s="2063" t="s">
        <v>4402</v>
      </c>
      <c r="C36" s="2064" t="s">
        <v>7002</v>
      </c>
      <c r="D36" s="2064" t="s">
        <v>154</v>
      </c>
      <c r="E36" s="2065">
        <v>40</v>
      </c>
      <c r="F36" s="1512"/>
      <c r="G36" s="1512"/>
      <c r="H36" s="2066" t="s">
        <v>6996</v>
      </c>
      <c r="I36" s="1512"/>
      <c r="J36" s="1512" t="s">
        <v>6997</v>
      </c>
      <c r="K36" s="1512"/>
      <c r="L36" s="1512">
        <v>160</v>
      </c>
      <c r="M36" s="2067">
        <v>112.896</v>
      </c>
      <c r="N36" s="2068">
        <v>43435</v>
      </c>
      <c r="O36" s="2069" t="s">
        <v>6998</v>
      </c>
      <c r="P36" s="1512" t="s">
        <v>6999</v>
      </c>
      <c r="Q36" s="2070" t="s">
        <v>7000</v>
      </c>
      <c r="R36" s="1512" t="s">
        <v>7001</v>
      </c>
      <c r="S36" s="1429" t="s">
        <v>6975</v>
      </c>
      <c r="T36" s="1511"/>
    </row>
    <row r="37" spans="1:20" s="1240" customFormat="1" ht="60">
      <c r="A37" s="1429"/>
      <c r="B37" s="2063" t="s">
        <v>4402</v>
      </c>
      <c r="C37" s="2064" t="s">
        <v>7003</v>
      </c>
      <c r="D37" s="2064" t="s">
        <v>494</v>
      </c>
      <c r="E37" s="2065">
        <v>33</v>
      </c>
      <c r="F37" s="1512"/>
      <c r="G37" s="1512"/>
      <c r="H37" s="2066" t="s">
        <v>6996</v>
      </c>
      <c r="I37" s="1512"/>
      <c r="J37" s="1512" t="s">
        <v>6997</v>
      </c>
      <c r="K37" s="1512"/>
      <c r="L37" s="1512">
        <v>2772</v>
      </c>
      <c r="M37" s="2067">
        <v>1955.9232</v>
      </c>
      <c r="N37" s="2068">
        <v>43435</v>
      </c>
      <c r="O37" s="2069" t="s">
        <v>6998</v>
      </c>
      <c r="P37" s="1512" t="s">
        <v>6999</v>
      </c>
      <c r="Q37" s="2070" t="s">
        <v>7000</v>
      </c>
      <c r="R37" s="1512" t="s">
        <v>7001</v>
      </c>
      <c r="S37" s="1429" t="s">
        <v>6975</v>
      </c>
      <c r="T37" s="1511"/>
    </row>
    <row r="38" spans="1:20" s="1240" customFormat="1" ht="60">
      <c r="A38" s="1429"/>
      <c r="B38" s="2063" t="s">
        <v>4402</v>
      </c>
      <c r="C38" s="2064" t="s">
        <v>7004</v>
      </c>
      <c r="D38" s="2064"/>
      <c r="E38" s="2064">
        <v>33</v>
      </c>
      <c r="F38" s="1512"/>
      <c r="G38" s="1512"/>
      <c r="H38" s="2066" t="s">
        <v>6996</v>
      </c>
      <c r="I38" s="1512"/>
      <c r="J38" s="1512" t="s">
        <v>6997</v>
      </c>
      <c r="K38" s="1512"/>
      <c r="L38" s="1512">
        <v>132</v>
      </c>
      <c r="M38" s="2067">
        <v>93.139199999999988</v>
      </c>
      <c r="N38" s="2068">
        <v>43436</v>
      </c>
      <c r="O38" s="2069" t="s">
        <v>6998</v>
      </c>
      <c r="P38" s="1512" t="s">
        <v>6999</v>
      </c>
      <c r="Q38" s="2070" t="s">
        <v>7000</v>
      </c>
      <c r="R38" s="1512" t="s">
        <v>7001</v>
      </c>
      <c r="S38" s="1429" t="s">
        <v>6975</v>
      </c>
      <c r="T38" s="1511"/>
    </row>
    <row r="39" spans="1:20" s="1240" customFormat="1" ht="60">
      <c r="A39" s="1429"/>
      <c r="B39" s="2063" t="s">
        <v>4402</v>
      </c>
      <c r="C39" s="2064" t="s">
        <v>7005</v>
      </c>
      <c r="D39" s="2064">
        <v>16</v>
      </c>
      <c r="E39" s="2065">
        <v>204</v>
      </c>
      <c r="F39" s="1512"/>
      <c r="G39" s="1512"/>
      <c r="H39" s="2066" t="s">
        <v>6996</v>
      </c>
      <c r="I39" s="1512"/>
      <c r="J39" s="1512" t="s">
        <v>6997</v>
      </c>
      <c r="K39" s="1512"/>
      <c r="L39" s="1512">
        <v>1397.3999999999999</v>
      </c>
      <c r="M39" s="2067">
        <v>986.00543999999991</v>
      </c>
      <c r="N39" s="2068">
        <v>43437</v>
      </c>
      <c r="O39" s="2069" t="s">
        <v>6998</v>
      </c>
      <c r="P39" s="1512" t="s">
        <v>6999</v>
      </c>
      <c r="Q39" s="2070" t="s">
        <v>7000</v>
      </c>
      <c r="R39" s="1512" t="s">
        <v>7001</v>
      </c>
      <c r="S39" s="1429" t="s">
        <v>6975</v>
      </c>
      <c r="T39" s="1511"/>
    </row>
    <row r="40" spans="1:20" s="1240" customFormat="1" ht="60">
      <c r="A40" s="1429"/>
      <c r="B40" s="2063" t="s">
        <v>4402</v>
      </c>
      <c r="C40" s="2064" t="s">
        <v>7006</v>
      </c>
      <c r="D40" s="2064" t="s">
        <v>7007</v>
      </c>
      <c r="E40" s="2065">
        <v>300</v>
      </c>
      <c r="F40" s="1512"/>
      <c r="G40" s="1512"/>
      <c r="H40" s="2066" t="s">
        <v>6996</v>
      </c>
      <c r="I40" s="1512"/>
      <c r="J40" s="1512" t="s">
        <v>6997</v>
      </c>
      <c r="K40" s="1512"/>
      <c r="L40" s="1512">
        <v>22650</v>
      </c>
      <c r="M40" s="2067">
        <v>15981.84</v>
      </c>
      <c r="N40" s="2068">
        <v>43438</v>
      </c>
      <c r="O40" s="2069" t="s">
        <v>6998</v>
      </c>
      <c r="P40" s="1512" t="s">
        <v>6999</v>
      </c>
      <c r="Q40" s="2070" t="s">
        <v>7000</v>
      </c>
      <c r="R40" s="1512" t="s">
        <v>7001</v>
      </c>
      <c r="S40" s="1429" t="s">
        <v>6975</v>
      </c>
      <c r="T40" s="1511"/>
    </row>
    <row r="41" spans="1:20" s="1240" customFormat="1" ht="60">
      <c r="A41" s="1429"/>
      <c r="B41" s="2063" t="s">
        <v>4402</v>
      </c>
      <c r="C41" s="2064" t="s">
        <v>7008</v>
      </c>
      <c r="D41" s="2064">
        <v>16</v>
      </c>
      <c r="E41" s="2065">
        <v>300</v>
      </c>
      <c r="F41" s="1512"/>
      <c r="G41" s="1512"/>
      <c r="H41" s="2066" t="s">
        <v>6996</v>
      </c>
      <c r="I41" s="1512"/>
      <c r="J41" s="1512" t="s">
        <v>6997</v>
      </c>
      <c r="K41" s="1512"/>
      <c r="L41" s="1512">
        <v>2055</v>
      </c>
      <c r="M41" s="2067">
        <v>1450.008</v>
      </c>
      <c r="N41" s="2068">
        <v>43439</v>
      </c>
      <c r="O41" s="2069" t="s">
        <v>6998</v>
      </c>
      <c r="P41" s="1512" t="s">
        <v>6999</v>
      </c>
      <c r="Q41" s="2070" t="s">
        <v>7000</v>
      </c>
      <c r="R41" s="1512" t="s">
        <v>7001</v>
      </c>
      <c r="S41" s="1429" t="s">
        <v>6975</v>
      </c>
      <c r="T41" s="1511"/>
    </row>
    <row r="42" spans="1:20" s="1240" customFormat="1" ht="60">
      <c r="A42" s="1429"/>
      <c r="B42" s="2063" t="s">
        <v>4402</v>
      </c>
      <c r="C42" s="2064" t="s">
        <v>7006</v>
      </c>
      <c r="D42" s="2064" t="s">
        <v>7009</v>
      </c>
      <c r="E42" s="2065">
        <v>300</v>
      </c>
      <c r="F42" s="1512"/>
      <c r="G42" s="1512"/>
      <c r="H42" s="2066" t="s">
        <v>6996</v>
      </c>
      <c r="I42" s="1512"/>
      <c r="J42" s="1512" t="s">
        <v>6997</v>
      </c>
      <c r="K42" s="1512"/>
      <c r="L42" s="1512">
        <v>23040</v>
      </c>
      <c r="M42" s="2067">
        <v>16257.024000000001</v>
      </c>
      <c r="N42" s="2068">
        <v>43440</v>
      </c>
      <c r="O42" s="2069" t="s">
        <v>6998</v>
      </c>
      <c r="P42" s="1512" t="s">
        <v>6999</v>
      </c>
      <c r="Q42" s="2070" t="s">
        <v>7000</v>
      </c>
      <c r="R42" s="1512" t="s">
        <v>7001</v>
      </c>
      <c r="S42" s="1429" t="s">
        <v>6975</v>
      </c>
      <c r="T42" s="1511"/>
    </row>
    <row r="43" spans="1:20" s="1240" customFormat="1" ht="60">
      <c r="A43" s="1429"/>
      <c r="B43" s="2063" t="s">
        <v>4402</v>
      </c>
      <c r="C43" s="2064" t="s">
        <v>7010</v>
      </c>
      <c r="D43" s="2064" t="s">
        <v>7011</v>
      </c>
      <c r="E43" s="2065">
        <v>160</v>
      </c>
      <c r="F43" s="1512"/>
      <c r="G43" s="1512"/>
      <c r="H43" s="2066" t="s">
        <v>6996</v>
      </c>
      <c r="I43" s="1512"/>
      <c r="J43" s="1512" t="s">
        <v>6997</v>
      </c>
      <c r="K43" s="1512"/>
      <c r="L43" s="1512">
        <v>41856</v>
      </c>
      <c r="M43" s="2067">
        <v>29533.5936</v>
      </c>
      <c r="N43" s="2068">
        <v>43497</v>
      </c>
      <c r="O43" s="2069" t="s">
        <v>6998</v>
      </c>
      <c r="P43" s="1512" t="s">
        <v>6999</v>
      </c>
      <c r="Q43" s="2070" t="s">
        <v>7000</v>
      </c>
      <c r="R43" s="1512" t="s">
        <v>7001</v>
      </c>
      <c r="S43" s="1429" t="s">
        <v>6975</v>
      </c>
      <c r="T43" s="1511"/>
    </row>
    <row r="44" spans="1:20" s="1240" customFormat="1" ht="60">
      <c r="A44" s="1429"/>
      <c r="B44" s="2063" t="s">
        <v>4402</v>
      </c>
      <c r="C44" s="2064" t="s">
        <v>7012</v>
      </c>
      <c r="D44" s="2064" t="s">
        <v>7011</v>
      </c>
      <c r="E44" s="2065">
        <v>60</v>
      </c>
      <c r="F44" s="1512"/>
      <c r="G44" s="1512"/>
      <c r="H44" s="2066" t="s">
        <v>6996</v>
      </c>
      <c r="I44" s="1512"/>
      <c r="J44" s="1512" t="s">
        <v>6997</v>
      </c>
      <c r="K44" s="1512"/>
      <c r="L44" s="1512">
        <v>15000</v>
      </c>
      <c r="M44" s="2067">
        <v>10584</v>
      </c>
      <c r="N44" s="2068">
        <v>43497</v>
      </c>
      <c r="O44" s="2069" t="s">
        <v>6998</v>
      </c>
      <c r="P44" s="1512" t="s">
        <v>6999</v>
      </c>
      <c r="Q44" s="2070" t="s">
        <v>7000</v>
      </c>
      <c r="R44" s="1512" t="s">
        <v>7001</v>
      </c>
      <c r="S44" s="1429" t="s">
        <v>6975</v>
      </c>
      <c r="T44" s="1511"/>
    </row>
    <row r="45" spans="1:20" s="1240" customFormat="1" ht="60">
      <c r="A45" s="1429"/>
      <c r="B45" s="2063" t="s">
        <v>4402</v>
      </c>
      <c r="C45" s="2064" t="s">
        <v>7013</v>
      </c>
      <c r="D45" s="2064" t="s">
        <v>7011</v>
      </c>
      <c r="E45" s="2065">
        <v>492</v>
      </c>
      <c r="F45" s="1512"/>
      <c r="G45" s="1512"/>
      <c r="H45" s="2066" t="s">
        <v>7014</v>
      </c>
      <c r="I45" s="1512"/>
      <c r="J45" s="1512" t="s">
        <v>6997</v>
      </c>
      <c r="K45" s="1512"/>
      <c r="L45" s="1512">
        <v>164815.07999999999</v>
      </c>
      <c r="M45" s="2067">
        <v>120644.63855999999</v>
      </c>
      <c r="N45" s="2068">
        <v>43647</v>
      </c>
      <c r="O45" s="2069" t="s">
        <v>6998</v>
      </c>
      <c r="P45" s="1512" t="s">
        <v>6999</v>
      </c>
      <c r="Q45" s="2070" t="s">
        <v>7000</v>
      </c>
      <c r="R45" s="1512" t="s">
        <v>7001</v>
      </c>
      <c r="S45" s="1429" t="s">
        <v>6975</v>
      </c>
      <c r="T45" s="1511"/>
    </row>
    <row r="46" spans="1:20" s="1240" customFormat="1" ht="60">
      <c r="A46" s="1429"/>
      <c r="B46" s="2063" t="s">
        <v>4402</v>
      </c>
      <c r="C46" s="2064" t="s">
        <v>7015</v>
      </c>
      <c r="D46" s="2064" t="s">
        <v>7011</v>
      </c>
      <c r="E46" s="2064">
        <v>115</v>
      </c>
      <c r="F46" s="2064"/>
      <c r="G46" s="2064"/>
      <c r="H46" s="2064" t="s">
        <v>6996</v>
      </c>
      <c r="I46" s="2064"/>
      <c r="J46" s="2064" t="s">
        <v>7016</v>
      </c>
      <c r="K46" s="2064"/>
      <c r="L46" s="2064">
        <v>18400</v>
      </c>
      <c r="M46" s="2064">
        <v>13468.8</v>
      </c>
      <c r="N46" s="2071">
        <v>44013</v>
      </c>
      <c r="O46" s="2064" t="s">
        <v>6998</v>
      </c>
      <c r="P46" s="2064" t="s">
        <v>7017</v>
      </c>
      <c r="Q46" s="2064" t="s">
        <v>7018</v>
      </c>
      <c r="R46" s="2064" t="s">
        <v>7019</v>
      </c>
      <c r="S46" s="1429" t="s">
        <v>6975</v>
      </c>
      <c r="T46" s="1511"/>
    </row>
    <row r="47" spans="1:20" s="1240" customFormat="1" ht="36">
      <c r="A47" s="1429"/>
      <c r="B47" s="2072" t="s">
        <v>565</v>
      </c>
      <c r="C47" s="2072" t="s">
        <v>7020</v>
      </c>
      <c r="D47" s="2073" t="s">
        <v>45</v>
      </c>
      <c r="E47" s="1512"/>
      <c r="F47" s="2074">
        <v>8.3670000000000009</v>
      </c>
      <c r="G47" s="2073" t="s">
        <v>31</v>
      </c>
      <c r="H47" s="2073" t="s">
        <v>32</v>
      </c>
      <c r="I47" s="2073" t="s">
        <v>55</v>
      </c>
      <c r="J47" s="1512"/>
      <c r="K47" s="2075"/>
      <c r="L47" s="2072">
        <v>29177.230769400001</v>
      </c>
      <c r="M47" s="2057">
        <v>10892.832820576001</v>
      </c>
      <c r="N47" s="2076">
        <v>42979</v>
      </c>
      <c r="O47" s="1512" t="s">
        <v>7021</v>
      </c>
      <c r="P47" s="1512" t="s">
        <v>7022</v>
      </c>
      <c r="Q47" s="1512">
        <v>18635695671</v>
      </c>
      <c r="R47" s="1512" t="s">
        <v>7023</v>
      </c>
      <c r="S47" s="1429" t="s">
        <v>6975</v>
      </c>
      <c r="T47" s="1511"/>
    </row>
    <row r="48" spans="1:20" s="1240" customFormat="1" ht="36">
      <c r="A48" s="1429"/>
      <c r="B48" s="2072" t="s">
        <v>565</v>
      </c>
      <c r="C48" s="2072" t="s">
        <v>7020</v>
      </c>
      <c r="D48" s="2073" t="s">
        <v>45</v>
      </c>
      <c r="E48" s="1512"/>
      <c r="F48" s="2074">
        <v>2.5609999999999999</v>
      </c>
      <c r="G48" s="2073" t="s">
        <v>31</v>
      </c>
      <c r="H48" s="2073" t="s">
        <v>32</v>
      </c>
      <c r="I48" s="2073" t="s">
        <v>55</v>
      </c>
      <c r="J48" s="1512"/>
      <c r="K48" s="2075"/>
      <c r="L48" s="2072">
        <v>8930.6666667000009</v>
      </c>
      <c r="M48" s="2057">
        <v>3334.1155555680002</v>
      </c>
      <c r="N48" s="2076">
        <v>42979</v>
      </c>
      <c r="O48" s="1512" t="s">
        <v>7021</v>
      </c>
      <c r="P48" s="1512" t="s">
        <v>7022</v>
      </c>
      <c r="Q48" s="1512">
        <v>18635695671</v>
      </c>
      <c r="R48" s="1512" t="s">
        <v>7023</v>
      </c>
      <c r="S48" s="1429" t="s">
        <v>6975</v>
      </c>
      <c r="T48" s="1511"/>
    </row>
    <row r="49" spans="1:20" s="1240" customFormat="1" ht="36">
      <c r="A49" s="1429"/>
      <c r="B49" s="2072" t="s">
        <v>565</v>
      </c>
      <c r="C49" s="2072" t="s">
        <v>7020</v>
      </c>
      <c r="D49" s="2073" t="s">
        <v>45</v>
      </c>
      <c r="E49" s="1512"/>
      <c r="F49" s="2074">
        <v>4.5330000000000004</v>
      </c>
      <c r="G49" s="2073" t="s">
        <v>31</v>
      </c>
      <c r="H49" s="2073" t="s">
        <v>32</v>
      </c>
      <c r="I49" s="2073" t="s">
        <v>55</v>
      </c>
      <c r="J49" s="1512"/>
      <c r="K49" s="2075"/>
      <c r="L49" s="2072">
        <v>17822.0512819</v>
      </c>
      <c r="M49" s="2057">
        <v>6653.5658119093296</v>
      </c>
      <c r="N49" s="2076">
        <v>42979</v>
      </c>
      <c r="O49" s="1512" t="s">
        <v>7021</v>
      </c>
      <c r="P49" s="1512" t="s">
        <v>7022</v>
      </c>
      <c r="Q49" s="1512">
        <v>18635695671</v>
      </c>
      <c r="R49" s="1512" t="s">
        <v>7023</v>
      </c>
      <c r="S49" s="1429" t="s">
        <v>6975</v>
      </c>
      <c r="T49" s="1511"/>
    </row>
    <row r="50" spans="1:20" s="1240" customFormat="1" ht="36">
      <c r="A50" s="1429"/>
      <c r="B50" s="2072" t="s">
        <v>565</v>
      </c>
      <c r="C50" s="2072" t="s">
        <v>7020</v>
      </c>
      <c r="D50" s="2073" t="s">
        <v>45</v>
      </c>
      <c r="E50" s="1512"/>
      <c r="F50" s="2074">
        <v>16.681000000000001</v>
      </c>
      <c r="G50" s="2073" t="s">
        <v>31</v>
      </c>
      <c r="H50" s="2073" t="s">
        <v>32</v>
      </c>
      <c r="I50" s="2073" t="s">
        <v>55</v>
      </c>
      <c r="J50" s="1512"/>
      <c r="K50" s="2075"/>
      <c r="L50" s="2072">
        <v>65583.418802999993</v>
      </c>
      <c r="M50" s="2057">
        <v>24484.476353120001</v>
      </c>
      <c r="N50" s="2076">
        <v>42979</v>
      </c>
      <c r="O50" s="1512" t="s">
        <v>7021</v>
      </c>
      <c r="P50" s="1512" t="s">
        <v>7022</v>
      </c>
      <c r="Q50" s="1512">
        <v>18635695671</v>
      </c>
      <c r="R50" s="1512" t="s">
        <v>7023</v>
      </c>
      <c r="S50" s="1429" t="s">
        <v>6975</v>
      </c>
      <c r="T50" s="1511"/>
    </row>
    <row r="51" spans="1:20" s="1240" customFormat="1" ht="36">
      <c r="A51" s="1429"/>
      <c r="B51" s="2072" t="s">
        <v>565</v>
      </c>
      <c r="C51" s="2072" t="s">
        <v>7020</v>
      </c>
      <c r="D51" s="2073" t="s">
        <v>45</v>
      </c>
      <c r="E51" s="1512"/>
      <c r="F51" s="2074">
        <v>0.70699999999999996</v>
      </c>
      <c r="G51" s="2073" t="s">
        <v>31</v>
      </c>
      <c r="H51" s="2073" t="s">
        <v>32</v>
      </c>
      <c r="I51" s="2073" t="s">
        <v>55</v>
      </c>
      <c r="J51" s="1512"/>
      <c r="K51" s="2075"/>
      <c r="L51" s="2072">
        <v>2779.6581196000002</v>
      </c>
      <c r="M51" s="2057">
        <v>1037.73903131733</v>
      </c>
      <c r="N51" s="2076">
        <v>42979</v>
      </c>
      <c r="O51" s="1512" t="s">
        <v>7021</v>
      </c>
      <c r="P51" s="1512" t="s">
        <v>7022</v>
      </c>
      <c r="Q51" s="1512">
        <v>18635695671</v>
      </c>
      <c r="R51" s="1512" t="s">
        <v>7023</v>
      </c>
      <c r="S51" s="1429"/>
      <c r="T51" s="1511"/>
    </row>
    <row r="52" spans="1:20" s="1240" customFormat="1" ht="36">
      <c r="A52" s="1429"/>
      <c r="B52" s="2072" t="s">
        <v>486</v>
      </c>
      <c r="C52" s="2072" t="s">
        <v>7024</v>
      </c>
      <c r="D52" s="2072" t="s">
        <v>45</v>
      </c>
      <c r="E52" s="1512"/>
      <c r="F52" s="2072">
        <v>5.7910000000000004</v>
      </c>
      <c r="G52" s="2073" t="s">
        <v>31</v>
      </c>
      <c r="H52" s="1512" t="s">
        <v>32</v>
      </c>
      <c r="I52" s="2073" t="s">
        <v>55</v>
      </c>
      <c r="J52" s="1512"/>
      <c r="K52" s="1512"/>
      <c r="L52" s="2072">
        <v>19451.820512999999</v>
      </c>
      <c r="M52" s="2057">
        <v>7521.3705983600003</v>
      </c>
      <c r="N52" s="2076">
        <v>42979</v>
      </c>
      <c r="O52" s="1512" t="s">
        <v>7021</v>
      </c>
      <c r="P52" s="1512" t="s">
        <v>7022</v>
      </c>
      <c r="Q52" s="1512">
        <v>18635695671</v>
      </c>
      <c r="R52" s="1512" t="s">
        <v>7023</v>
      </c>
      <c r="S52" s="1429"/>
      <c r="T52" s="1511"/>
    </row>
    <row r="53" spans="1:20" s="1240" customFormat="1" ht="36">
      <c r="A53" s="1429"/>
      <c r="B53" s="2072" t="s">
        <v>782</v>
      </c>
      <c r="C53" s="2072" t="s">
        <v>7025</v>
      </c>
      <c r="D53" s="2072" t="s">
        <v>45</v>
      </c>
      <c r="E53" s="1512"/>
      <c r="F53" s="2072">
        <v>11.948</v>
      </c>
      <c r="G53" s="2073" t="s">
        <v>31</v>
      </c>
      <c r="H53" s="1512" t="s">
        <v>32</v>
      </c>
      <c r="I53" s="2073" t="s">
        <v>55</v>
      </c>
      <c r="J53" s="1512"/>
      <c r="K53" s="1512"/>
      <c r="L53" s="2072">
        <v>37477.914532900002</v>
      </c>
      <c r="M53" s="2057">
        <v>13991.754758949301</v>
      </c>
      <c r="N53" s="2076">
        <v>42979</v>
      </c>
      <c r="O53" s="1512" t="s">
        <v>7021</v>
      </c>
      <c r="P53" s="1512" t="s">
        <v>7022</v>
      </c>
      <c r="Q53" s="1512">
        <v>18635695671</v>
      </c>
      <c r="R53" s="1512" t="s">
        <v>7023</v>
      </c>
      <c r="S53" s="1429"/>
      <c r="T53" s="1511"/>
    </row>
    <row r="54" spans="1:20" s="1240" customFormat="1" ht="36">
      <c r="A54" s="1429"/>
      <c r="B54" s="2072" t="s">
        <v>782</v>
      </c>
      <c r="C54" s="2072" t="s">
        <v>7025</v>
      </c>
      <c r="D54" s="2072" t="s">
        <v>45</v>
      </c>
      <c r="E54" s="1512"/>
      <c r="F54" s="2072">
        <v>1.7070000000000001</v>
      </c>
      <c r="G54" s="2073" t="s">
        <v>31</v>
      </c>
      <c r="H54" s="1512" t="s">
        <v>32</v>
      </c>
      <c r="I54" s="2073" t="s">
        <v>55</v>
      </c>
      <c r="J54" s="1512"/>
      <c r="K54" s="1512"/>
      <c r="L54" s="2072">
        <v>5967.2051287000004</v>
      </c>
      <c r="M54" s="2057">
        <v>2227.7565813813299</v>
      </c>
      <c r="N54" s="2076">
        <v>42979</v>
      </c>
      <c r="O54" s="1512" t="s">
        <v>7021</v>
      </c>
      <c r="P54" s="1512" t="s">
        <v>7022</v>
      </c>
      <c r="Q54" s="1512">
        <v>18635695671</v>
      </c>
      <c r="R54" s="1512" t="s">
        <v>7023</v>
      </c>
      <c r="S54" s="1429"/>
      <c r="T54" s="1511"/>
    </row>
    <row r="55" spans="1:20" s="1240" customFormat="1" ht="36">
      <c r="A55" s="1429"/>
      <c r="B55" s="2072" t="s">
        <v>782</v>
      </c>
      <c r="C55" s="2072" t="s">
        <v>7025</v>
      </c>
      <c r="D55" s="2072" t="s">
        <v>45</v>
      </c>
      <c r="E55" s="1512"/>
      <c r="F55" s="2072">
        <v>9.3879999999999999</v>
      </c>
      <c r="G55" s="2073" t="s">
        <v>31</v>
      </c>
      <c r="H55" s="1512" t="s">
        <v>32</v>
      </c>
      <c r="I55" s="2073" t="s">
        <v>55</v>
      </c>
      <c r="J55" s="1512"/>
      <c r="K55" s="1512"/>
      <c r="L55" s="2072">
        <v>31293.333333300001</v>
      </c>
      <c r="M55" s="2057">
        <v>2503.4666666640001</v>
      </c>
      <c r="N55" s="2076">
        <v>42979</v>
      </c>
      <c r="O55" s="1512" t="s">
        <v>7021</v>
      </c>
      <c r="P55" s="1512" t="s">
        <v>7022</v>
      </c>
      <c r="Q55" s="1512">
        <v>18635695671</v>
      </c>
      <c r="R55" s="1512" t="s">
        <v>7023</v>
      </c>
      <c r="S55" s="1429"/>
      <c r="T55" s="1511"/>
    </row>
    <row r="56" spans="1:20" s="1240" customFormat="1" ht="36">
      <c r="A56" s="1429"/>
      <c r="B56" s="2072" t="s">
        <v>782</v>
      </c>
      <c r="C56" s="2072" t="s">
        <v>7025</v>
      </c>
      <c r="D56" s="2072" t="s">
        <v>45</v>
      </c>
      <c r="E56" s="1512"/>
      <c r="F56" s="2072">
        <v>1.7070000000000001</v>
      </c>
      <c r="G56" s="2073" t="s">
        <v>31</v>
      </c>
      <c r="H56" s="1512" t="s">
        <v>32</v>
      </c>
      <c r="I56" s="2073" t="s">
        <v>55</v>
      </c>
      <c r="J56" s="1512"/>
      <c r="K56" s="1512"/>
      <c r="L56" s="2072">
        <v>5996.3846153000004</v>
      </c>
      <c r="M56" s="2057">
        <v>479.71076922399999</v>
      </c>
      <c r="N56" s="2076">
        <v>42979</v>
      </c>
      <c r="O56" s="1512" t="s">
        <v>7021</v>
      </c>
      <c r="P56" s="1512" t="s">
        <v>7022</v>
      </c>
      <c r="Q56" s="1512">
        <v>18635695671</v>
      </c>
      <c r="R56" s="1512" t="s">
        <v>7023</v>
      </c>
      <c r="S56" s="1429"/>
      <c r="T56" s="1511"/>
    </row>
    <row r="57" spans="1:20" s="1240" customFormat="1" ht="36">
      <c r="A57" s="1429"/>
      <c r="B57" s="2072" t="s">
        <v>782</v>
      </c>
      <c r="C57" s="2072" t="s">
        <v>7025</v>
      </c>
      <c r="D57" s="2072" t="s">
        <v>45</v>
      </c>
      <c r="E57" s="1512"/>
      <c r="F57" s="2072">
        <v>1.7070000000000001</v>
      </c>
      <c r="G57" s="2073" t="s">
        <v>31</v>
      </c>
      <c r="H57" s="1512" t="s">
        <v>32</v>
      </c>
      <c r="I57" s="2073" t="s">
        <v>55</v>
      </c>
      <c r="J57" s="1512"/>
      <c r="K57" s="1512"/>
      <c r="L57" s="2072">
        <v>6010.9743589999998</v>
      </c>
      <c r="M57" s="2057">
        <v>641.170598293333</v>
      </c>
      <c r="N57" s="2076">
        <v>42979</v>
      </c>
      <c r="O57" s="1512" t="s">
        <v>7021</v>
      </c>
      <c r="P57" s="1512" t="s">
        <v>7022</v>
      </c>
      <c r="Q57" s="1512">
        <v>18635695671</v>
      </c>
      <c r="R57" s="1512" t="s">
        <v>7023</v>
      </c>
      <c r="S57" s="1429"/>
      <c r="T57" s="1511"/>
    </row>
    <row r="58" spans="1:20" s="1240" customFormat="1" ht="36">
      <c r="A58" s="1429"/>
      <c r="B58" s="2072" t="s">
        <v>782</v>
      </c>
      <c r="C58" s="2072" t="s">
        <v>7025</v>
      </c>
      <c r="D58" s="2072" t="s">
        <v>45</v>
      </c>
      <c r="E58" s="1512"/>
      <c r="F58" s="2072">
        <v>1.7070000000000001</v>
      </c>
      <c r="G58" s="2073" t="s">
        <v>31</v>
      </c>
      <c r="H58" s="1512" t="s">
        <v>32</v>
      </c>
      <c r="I58" s="2073" t="s">
        <v>55</v>
      </c>
      <c r="J58" s="1512"/>
      <c r="K58" s="1512"/>
      <c r="L58" s="2072">
        <v>6244.4102564000004</v>
      </c>
      <c r="M58" s="2057">
        <v>499.55</v>
      </c>
      <c r="N58" s="2076">
        <v>42979</v>
      </c>
      <c r="O58" s="1512" t="s">
        <v>7021</v>
      </c>
      <c r="P58" s="1512" t="s">
        <v>7022</v>
      </c>
      <c r="Q58" s="1512">
        <v>18635695671</v>
      </c>
      <c r="R58" s="1512" t="s">
        <v>7023</v>
      </c>
      <c r="S58" s="1429"/>
      <c r="T58" s="1511"/>
    </row>
    <row r="59" spans="1:20" s="1240" customFormat="1" ht="36">
      <c r="A59" s="1429"/>
      <c r="B59" s="2072" t="s">
        <v>782</v>
      </c>
      <c r="C59" s="2072" t="s">
        <v>7026</v>
      </c>
      <c r="D59" s="2072" t="s">
        <v>45</v>
      </c>
      <c r="E59" s="1512"/>
      <c r="F59" s="2072">
        <v>3.141</v>
      </c>
      <c r="G59" s="2073" t="s">
        <v>31</v>
      </c>
      <c r="H59" s="1512" t="s">
        <v>32</v>
      </c>
      <c r="I59" s="2073" t="s">
        <v>55</v>
      </c>
      <c r="J59" s="1512"/>
      <c r="K59" s="1512"/>
      <c r="L59" s="2072">
        <v>10926.3846165</v>
      </c>
      <c r="M59" s="2057">
        <v>4079.1835901600002</v>
      </c>
      <c r="N59" s="2076">
        <v>42979</v>
      </c>
      <c r="O59" s="1512" t="s">
        <v>7021</v>
      </c>
      <c r="P59" s="1512" t="s">
        <v>7022</v>
      </c>
      <c r="Q59" s="1512">
        <v>18635695671</v>
      </c>
      <c r="R59" s="1512" t="s">
        <v>7023</v>
      </c>
      <c r="S59" s="1429"/>
      <c r="T59" s="1511"/>
    </row>
    <row r="60" spans="1:20" s="1240" customFormat="1" ht="36">
      <c r="A60" s="1429"/>
      <c r="B60" s="2072" t="s">
        <v>782</v>
      </c>
      <c r="C60" s="2072" t="s">
        <v>7026</v>
      </c>
      <c r="D60" s="2072" t="s">
        <v>45</v>
      </c>
      <c r="E60" s="1512"/>
      <c r="F60" s="2072">
        <v>0.23200000000000001</v>
      </c>
      <c r="G60" s="2073" t="s">
        <v>31</v>
      </c>
      <c r="H60" s="1512" t="s">
        <v>32</v>
      </c>
      <c r="I60" s="2073" t="s">
        <v>55</v>
      </c>
      <c r="J60" s="1512"/>
      <c r="K60" s="1512"/>
      <c r="L60" s="2072">
        <v>811.00854709999999</v>
      </c>
      <c r="M60" s="2057">
        <v>324.40341883999997</v>
      </c>
      <c r="N60" s="2076">
        <v>42979</v>
      </c>
      <c r="O60" s="1512" t="s">
        <v>7021</v>
      </c>
      <c r="P60" s="1512" t="s">
        <v>7022</v>
      </c>
      <c r="Q60" s="1512">
        <v>18635695671</v>
      </c>
      <c r="R60" s="1512" t="s">
        <v>7023</v>
      </c>
      <c r="S60" s="1429"/>
      <c r="T60" s="1511"/>
    </row>
    <row r="61" spans="1:20" s="1240" customFormat="1" ht="36">
      <c r="A61" s="1429"/>
      <c r="B61" s="2072" t="s">
        <v>782</v>
      </c>
      <c r="C61" s="2072" t="s">
        <v>7026</v>
      </c>
      <c r="D61" s="2072" t="s">
        <v>45</v>
      </c>
      <c r="E61" s="1512"/>
      <c r="F61" s="2072">
        <v>6.6219999999999999</v>
      </c>
      <c r="G61" s="2073" t="s">
        <v>31</v>
      </c>
      <c r="H61" s="1512" t="s">
        <v>32</v>
      </c>
      <c r="I61" s="2073" t="s">
        <v>55</v>
      </c>
      <c r="J61" s="1512"/>
      <c r="K61" s="1512"/>
      <c r="L61" s="2072">
        <v>23488.290598200001</v>
      </c>
      <c r="M61" s="2057">
        <v>8768.9618233279998</v>
      </c>
      <c r="N61" s="2076">
        <v>42979</v>
      </c>
      <c r="O61" s="1512" t="s">
        <v>7021</v>
      </c>
      <c r="P61" s="1512" t="s">
        <v>7022</v>
      </c>
      <c r="Q61" s="1512">
        <v>18635695671</v>
      </c>
      <c r="R61" s="1512" t="s">
        <v>7023</v>
      </c>
      <c r="S61" s="1429"/>
      <c r="T61" s="1511"/>
    </row>
    <row r="62" spans="1:20" s="1240" customFormat="1" ht="36">
      <c r="A62" s="1429"/>
      <c r="B62" s="2072" t="s">
        <v>782</v>
      </c>
      <c r="C62" s="2072" t="s">
        <v>7026</v>
      </c>
      <c r="D62" s="2072" t="s">
        <v>45</v>
      </c>
      <c r="E62" s="1512"/>
      <c r="F62" s="2072">
        <v>6.8550000000000004</v>
      </c>
      <c r="G62" s="2073" t="s">
        <v>31</v>
      </c>
      <c r="H62" s="1512" t="s">
        <v>32</v>
      </c>
      <c r="I62" s="2073" t="s">
        <v>55</v>
      </c>
      <c r="J62" s="1512"/>
      <c r="K62" s="1512"/>
      <c r="L62" s="2072">
        <v>22732.8205112</v>
      </c>
      <c r="M62" s="2057">
        <v>8486.9196575146598</v>
      </c>
      <c r="N62" s="2076">
        <v>42979</v>
      </c>
      <c r="O62" s="1512" t="s">
        <v>7021</v>
      </c>
      <c r="P62" s="1512" t="s">
        <v>7022</v>
      </c>
      <c r="Q62" s="1512">
        <v>18635695671</v>
      </c>
      <c r="R62" s="1512" t="s">
        <v>7023</v>
      </c>
      <c r="S62" s="1429"/>
      <c r="T62" s="1511"/>
    </row>
    <row r="63" spans="1:20" s="1240" customFormat="1" ht="36">
      <c r="A63" s="1429"/>
      <c r="B63" s="2072" t="s">
        <v>782</v>
      </c>
      <c r="C63" s="2072" t="s">
        <v>7026</v>
      </c>
      <c r="D63" s="2072" t="s">
        <v>45</v>
      </c>
      <c r="E63" s="1512"/>
      <c r="F63" s="2072">
        <v>5.2750000000000004</v>
      </c>
      <c r="G63" s="2073" t="s">
        <v>31</v>
      </c>
      <c r="H63" s="1512" t="s">
        <v>32</v>
      </c>
      <c r="I63" s="2073" t="s">
        <v>55</v>
      </c>
      <c r="J63" s="1512"/>
      <c r="K63" s="1512"/>
      <c r="L63" s="2072">
        <v>18439.957266400001</v>
      </c>
      <c r="M63" s="2057">
        <v>1475.196581312</v>
      </c>
      <c r="N63" s="2076">
        <v>42979</v>
      </c>
      <c r="O63" s="1512" t="s">
        <v>7021</v>
      </c>
      <c r="P63" s="1512" t="s">
        <v>7022</v>
      </c>
      <c r="Q63" s="1512">
        <v>18635695671</v>
      </c>
      <c r="R63" s="1512" t="s">
        <v>7023</v>
      </c>
      <c r="S63" s="1429"/>
      <c r="T63" s="1511"/>
    </row>
    <row r="64" spans="1:20" s="1240" customFormat="1" ht="36">
      <c r="A64" s="1429"/>
      <c r="B64" s="2072" t="s">
        <v>782</v>
      </c>
      <c r="C64" s="2072" t="s">
        <v>7026</v>
      </c>
      <c r="D64" s="2072" t="s">
        <v>45</v>
      </c>
      <c r="E64" s="1512"/>
      <c r="F64" s="2072">
        <v>12.242000000000001</v>
      </c>
      <c r="G64" s="2073" t="s">
        <v>31</v>
      </c>
      <c r="H64" s="1512" t="s">
        <v>32</v>
      </c>
      <c r="I64" s="2073" t="s">
        <v>55</v>
      </c>
      <c r="J64" s="1512"/>
      <c r="K64" s="1512"/>
      <c r="L64" s="2072">
        <v>42899.316235999999</v>
      </c>
      <c r="M64" s="2057">
        <v>16015.7447281067</v>
      </c>
      <c r="N64" s="2076">
        <v>42979</v>
      </c>
      <c r="O64" s="1512" t="s">
        <v>7021</v>
      </c>
      <c r="P64" s="1512" t="s">
        <v>7022</v>
      </c>
      <c r="Q64" s="1512">
        <v>18635695671</v>
      </c>
      <c r="R64" s="1512" t="s">
        <v>7023</v>
      </c>
      <c r="S64" s="1429"/>
      <c r="T64" s="1511"/>
    </row>
    <row r="65" spans="1:20" s="1240" customFormat="1" ht="36">
      <c r="A65" s="1429"/>
      <c r="B65" s="1512" t="s">
        <v>4402</v>
      </c>
      <c r="C65" s="2077" t="s">
        <v>7027</v>
      </c>
      <c r="D65" s="2077" t="s">
        <v>45</v>
      </c>
      <c r="E65" s="2078"/>
      <c r="F65" s="1512">
        <v>43.412999999999997</v>
      </c>
      <c r="G65" s="1512" t="s">
        <v>31</v>
      </c>
      <c r="H65" s="2079" t="s">
        <v>32</v>
      </c>
      <c r="I65" s="1512"/>
      <c r="J65" s="1512" t="s">
        <v>7028</v>
      </c>
      <c r="K65" s="1512"/>
      <c r="L65" s="1512">
        <v>211907.02</v>
      </c>
      <c r="M65" s="1512">
        <v>178001.87</v>
      </c>
      <c r="N65" s="2068">
        <v>44136</v>
      </c>
      <c r="O65" s="2075" t="s">
        <v>7029</v>
      </c>
      <c r="P65" s="1512" t="s">
        <v>7030</v>
      </c>
      <c r="Q65" s="2070">
        <v>13950652373</v>
      </c>
      <c r="R65" s="1512" t="s">
        <v>7031</v>
      </c>
      <c r="S65" s="1429"/>
      <c r="T65" s="1511"/>
    </row>
    <row r="66" spans="1:20" s="1240" customFormat="1" ht="36">
      <c r="A66" s="1429"/>
      <c r="B66" s="1512" t="s">
        <v>4402</v>
      </c>
      <c r="C66" s="2077" t="s">
        <v>7032</v>
      </c>
      <c r="D66" s="2077" t="s">
        <v>45</v>
      </c>
      <c r="E66" s="2078"/>
      <c r="F66" s="1512">
        <v>15.775</v>
      </c>
      <c r="G66" s="1512" t="s">
        <v>31</v>
      </c>
      <c r="H66" s="2079" t="s">
        <v>32</v>
      </c>
      <c r="I66" s="1512"/>
      <c r="J66" s="1512" t="s">
        <v>7028</v>
      </c>
      <c r="K66" s="1512"/>
      <c r="L66" s="1512">
        <v>66310.92</v>
      </c>
      <c r="M66" s="1512">
        <v>56585.279999999999</v>
      </c>
      <c r="N66" s="2068">
        <v>44167</v>
      </c>
      <c r="O66" s="2075" t="s">
        <v>7029</v>
      </c>
      <c r="P66" s="1512" t="s">
        <v>7030</v>
      </c>
      <c r="Q66" s="2070">
        <v>13950652373</v>
      </c>
      <c r="R66" s="1512" t="s">
        <v>7031</v>
      </c>
      <c r="S66" s="1429"/>
      <c r="T66" s="1511"/>
    </row>
    <row r="67" spans="1:20" s="1240" customFormat="1" ht="36">
      <c r="A67" s="1429"/>
      <c r="B67" s="1512" t="s">
        <v>4402</v>
      </c>
      <c r="C67" s="2077" t="s">
        <v>7033</v>
      </c>
      <c r="D67" s="2077" t="s">
        <v>45</v>
      </c>
      <c r="E67" s="2078"/>
      <c r="F67" s="1512">
        <v>18.492000000000001</v>
      </c>
      <c r="G67" s="1512" t="s">
        <v>31</v>
      </c>
      <c r="H67" s="2079" t="s">
        <v>32</v>
      </c>
      <c r="I67" s="1512"/>
      <c r="J67" s="1512" t="s">
        <v>7028</v>
      </c>
      <c r="K67" s="1512"/>
      <c r="L67" s="1512">
        <v>95206.34</v>
      </c>
      <c r="M67" s="2067">
        <v>81242.720000000001</v>
      </c>
      <c r="N67" s="2068">
        <v>44168</v>
      </c>
      <c r="O67" s="2075" t="s">
        <v>7029</v>
      </c>
      <c r="P67" s="1512" t="s">
        <v>7030</v>
      </c>
      <c r="Q67" s="2070">
        <v>13950652373</v>
      </c>
      <c r="R67" s="1512" t="s">
        <v>7031</v>
      </c>
      <c r="S67" s="1429"/>
      <c r="T67" s="1511"/>
    </row>
    <row r="68" spans="1:20" s="1240" customFormat="1" ht="36">
      <c r="A68" s="1429"/>
      <c r="B68" s="1512" t="s">
        <v>4402</v>
      </c>
      <c r="C68" s="2077" t="s">
        <v>7034</v>
      </c>
      <c r="D68" s="2077" t="s">
        <v>45</v>
      </c>
      <c r="E68" s="2077"/>
      <c r="F68" s="1512">
        <v>21.48</v>
      </c>
      <c r="G68" s="1512" t="s">
        <v>31</v>
      </c>
      <c r="H68" s="2079" t="s">
        <v>32</v>
      </c>
      <c r="I68" s="1512"/>
      <c r="J68" s="1512" t="s">
        <v>7028</v>
      </c>
      <c r="K68" s="1512"/>
      <c r="L68" s="1512">
        <v>138237.62</v>
      </c>
      <c r="M68" s="1512">
        <v>127178.6</v>
      </c>
      <c r="N68" s="2068">
        <v>44320</v>
      </c>
      <c r="O68" s="2075" t="s">
        <v>7029</v>
      </c>
      <c r="P68" s="1512" t="s">
        <v>7030</v>
      </c>
      <c r="Q68" s="2070">
        <v>13950652373</v>
      </c>
      <c r="R68" s="1512" t="s">
        <v>7031</v>
      </c>
      <c r="S68" s="1429"/>
      <c r="T68" s="1511"/>
    </row>
    <row r="69" spans="1:20" s="1240" customFormat="1" ht="36">
      <c r="A69" s="1429"/>
      <c r="B69" s="1512" t="s">
        <v>4402</v>
      </c>
      <c r="C69" s="2077" t="s">
        <v>7034</v>
      </c>
      <c r="D69" s="2077" t="s">
        <v>45</v>
      </c>
      <c r="E69" s="2077"/>
      <c r="F69" s="1512">
        <v>83.290999999999997</v>
      </c>
      <c r="G69" s="1512" t="s">
        <v>31</v>
      </c>
      <c r="H69" s="2079" t="s">
        <v>32</v>
      </c>
      <c r="I69" s="1512"/>
      <c r="J69" s="1512" t="s">
        <v>7028</v>
      </c>
      <c r="K69" s="1512"/>
      <c r="L69" s="1512">
        <v>568193.06000000006</v>
      </c>
      <c r="M69" s="1512">
        <v>522737.6</v>
      </c>
      <c r="N69" s="2068">
        <v>44321</v>
      </c>
      <c r="O69" s="2075" t="s">
        <v>7029</v>
      </c>
      <c r="P69" s="1512" t="s">
        <v>7030</v>
      </c>
      <c r="Q69" s="2070">
        <v>13950652373</v>
      </c>
      <c r="R69" s="1512" t="s">
        <v>7031</v>
      </c>
      <c r="S69" s="1429"/>
      <c r="T69" s="1511"/>
    </row>
    <row r="70" spans="1:20" s="1240" customFormat="1">
      <c r="A70" s="1429"/>
      <c r="B70" s="1512"/>
      <c r="C70" s="1512"/>
      <c r="D70" s="2080"/>
      <c r="E70" s="1511"/>
      <c r="F70" s="1512"/>
      <c r="G70" s="2080"/>
      <c r="H70" s="2080"/>
      <c r="I70" s="2080"/>
      <c r="J70" s="1512"/>
      <c r="K70" s="2075"/>
      <c r="L70" s="1512"/>
      <c r="M70" s="2057"/>
      <c r="N70" s="2081"/>
      <c r="O70" s="1512"/>
      <c r="P70" s="1511"/>
      <c r="Q70" s="1512"/>
      <c r="R70" s="1512"/>
      <c r="S70" s="1429" t="s">
        <v>6975</v>
      </c>
      <c r="T70" s="1511"/>
    </row>
    <row r="71" spans="1:20" s="1240" customFormat="1">
      <c r="A71" s="1429"/>
      <c r="B71" s="2044"/>
      <c r="C71" s="2044"/>
      <c r="D71" s="2082"/>
      <c r="E71" s="1429"/>
      <c r="F71" s="2044"/>
      <c r="G71" s="2082"/>
      <c r="H71" s="2082"/>
      <c r="I71" s="2082"/>
      <c r="J71" s="2044"/>
      <c r="K71" s="2053"/>
      <c r="L71" s="2044"/>
      <c r="M71" s="2057"/>
      <c r="N71" s="2083"/>
      <c r="O71" s="2044"/>
      <c r="P71" s="1429"/>
      <c r="Q71" s="2044"/>
      <c r="R71" s="2044"/>
      <c r="S71" s="1429"/>
      <c r="T71" s="1511"/>
    </row>
    <row r="72" spans="1:20" s="1240" customFormat="1">
      <c r="A72" s="1429"/>
      <c r="B72" s="2044"/>
      <c r="C72" s="2044"/>
      <c r="D72" s="2082"/>
      <c r="E72" s="1429"/>
      <c r="F72" s="2044"/>
      <c r="G72" s="2082"/>
      <c r="H72" s="2082"/>
      <c r="I72" s="2082"/>
      <c r="J72" s="2044"/>
      <c r="K72" s="2053"/>
      <c r="L72" s="2044"/>
      <c r="M72" s="2057"/>
      <c r="N72" s="2083"/>
      <c r="O72" s="2044"/>
      <c r="P72" s="1429"/>
      <c r="Q72" s="2044"/>
      <c r="R72" s="2044"/>
      <c r="S72" s="1429"/>
      <c r="T72" s="1511"/>
    </row>
    <row r="73" spans="1:20" s="1240" customFormat="1">
      <c r="A73" s="1429"/>
      <c r="B73" s="2044"/>
      <c r="C73" s="2044"/>
      <c r="D73" s="2082"/>
      <c r="E73" s="1429"/>
      <c r="F73" s="2044"/>
      <c r="G73" s="2082"/>
      <c r="H73" s="2082"/>
      <c r="I73" s="2082"/>
      <c r="J73" s="2044"/>
      <c r="K73" s="2053"/>
      <c r="L73" s="2044"/>
      <c r="M73" s="2057"/>
      <c r="N73" s="2083"/>
      <c r="O73" s="2044"/>
      <c r="P73" s="1429"/>
      <c r="Q73" s="2044"/>
      <c r="R73" s="2044"/>
      <c r="S73" s="1429"/>
      <c r="T73" s="1511"/>
    </row>
    <row r="74" spans="1:20" s="1240" customFormat="1">
      <c r="A74" s="1429"/>
      <c r="B74" s="2044"/>
      <c r="C74" s="2044"/>
      <c r="D74" s="2082"/>
      <c r="E74" s="1429"/>
      <c r="F74" s="2044"/>
      <c r="G74" s="2082"/>
      <c r="H74" s="2082"/>
      <c r="I74" s="2082"/>
      <c r="J74" s="2044"/>
      <c r="K74" s="2053"/>
      <c r="L74" s="2044"/>
      <c r="M74" s="2057"/>
      <c r="N74" s="2083"/>
      <c r="O74" s="2044"/>
      <c r="P74" s="1429"/>
      <c r="Q74" s="2044"/>
      <c r="R74" s="2044"/>
      <c r="S74" s="1429" t="s">
        <v>6975</v>
      </c>
      <c r="T74" s="1511"/>
    </row>
    <row r="75" spans="1:20" s="1240" customFormat="1">
      <c r="A75" s="1429"/>
      <c r="B75" s="2044"/>
      <c r="C75" s="2044"/>
      <c r="D75" s="2082"/>
      <c r="E75" s="1429"/>
      <c r="F75" s="2044"/>
      <c r="G75" s="2082"/>
      <c r="H75" s="2082"/>
      <c r="I75" s="2082"/>
      <c r="J75" s="2044"/>
      <c r="K75" s="2053"/>
      <c r="L75" s="2044"/>
      <c r="M75" s="2057"/>
      <c r="N75" s="2083"/>
      <c r="O75" s="2044"/>
      <c r="P75" s="1429"/>
      <c r="Q75" s="2044"/>
      <c r="R75" s="2044"/>
      <c r="S75" s="1429" t="s">
        <v>6975</v>
      </c>
      <c r="T75" s="1511"/>
    </row>
    <row r="76" spans="1:20" s="1240" customFormat="1">
      <c r="A76" s="1429"/>
      <c r="B76" s="1429"/>
      <c r="C76" s="2084"/>
      <c r="D76" s="2084"/>
      <c r="E76" s="2085"/>
      <c r="F76" s="1429"/>
      <c r="G76" s="1429"/>
      <c r="H76" s="2086"/>
      <c r="I76" s="1429"/>
      <c r="J76" s="2044"/>
      <c r="K76" s="1429"/>
      <c r="L76" s="1429"/>
      <c r="M76" s="1429"/>
      <c r="N76" s="2087"/>
      <c r="O76" s="2053"/>
      <c r="P76" s="1429"/>
      <c r="Q76" s="2088"/>
      <c r="R76" s="1429"/>
      <c r="S76" s="1429" t="s">
        <v>6975</v>
      </c>
      <c r="T76" s="1511"/>
    </row>
    <row r="77" spans="1:20" s="1240" customFormat="1">
      <c r="A77" s="1429"/>
      <c r="B77" s="1429"/>
      <c r="C77" s="2084"/>
      <c r="D77" s="2084"/>
      <c r="E77" s="2085"/>
      <c r="F77" s="1429"/>
      <c r="G77" s="1429"/>
      <c r="H77" s="2086"/>
      <c r="I77" s="1429"/>
      <c r="J77" s="2044"/>
      <c r="K77" s="1429"/>
      <c r="L77" s="1429"/>
      <c r="M77" s="1429"/>
      <c r="N77" s="2087"/>
      <c r="O77" s="2053"/>
      <c r="P77" s="1429"/>
      <c r="Q77" s="2088"/>
      <c r="R77" s="1429"/>
      <c r="S77" s="1429" t="s">
        <v>6975</v>
      </c>
      <c r="T77" s="1511"/>
    </row>
    <row r="78" spans="1:20" s="1240" customFormat="1">
      <c r="A78" s="1429"/>
      <c r="B78" s="1429"/>
      <c r="C78" s="2044"/>
      <c r="D78" s="2044"/>
      <c r="E78" s="2044"/>
      <c r="F78" s="2053"/>
      <c r="G78" s="2057"/>
      <c r="H78" s="1429"/>
      <c r="I78" s="2053"/>
      <c r="J78" s="2044"/>
      <c r="K78" s="2053"/>
      <c r="L78" s="2044"/>
      <c r="M78" s="2057"/>
      <c r="N78" s="2083"/>
      <c r="O78" s="2044"/>
      <c r="P78" s="1429"/>
      <c r="Q78" s="2044"/>
      <c r="R78" s="2044"/>
      <c r="S78" s="1429" t="s">
        <v>6975</v>
      </c>
      <c r="T78" s="1511"/>
    </row>
    <row r="79" spans="1:20" s="1240" customFormat="1" ht="24">
      <c r="A79" s="1429">
        <v>2</v>
      </c>
      <c r="B79" s="2044" t="s">
        <v>815</v>
      </c>
      <c r="C79" s="2044" t="s">
        <v>7035</v>
      </c>
      <c r="D79" s="2044" t="s">
        <v>494</v>
      </c>
      <c r="E79" s="2044">
        <v>36</v>
      </c>
      <c r="F79" s="2044"/>
      <c r="G79" s="2053" t="s">
        <v>31</v>
      </c>
      <c r="H79" s="2053" t="s">
        <v>32</v>
      </c>
      <c r="I79" s="2044"/>
      <c r="J79" s="2044"/>
      <c r="K79" s="2044" t="s">
        <v>6979</v>
      </c>
      <c r="L79" s="2044">
        <v>6178.68</v>
      </c>
      <c r="M79" s="2057">
        <v>0</v>
      </c>
      <c r="N79" s="2053">
        <v>2019.9</v>
      </c>
      <c r="O79" s="2041" t="s">
        <v>6980</v>
      </c>
      <c r="P79" s="2053" t="s">
        <v>6981</v>
      </c>
      <c r="Q79" s="2053">
        <v>17601040821</v>
      </c>
      <c r="R79" s="2055" t="s">
        <v>6982</v>
      </c>
      <c r="S79" s="1429" t="s">
        <v>6975</v>
      </c>
      <c r="T79" s="1511"/>
    </row>
    <row r="80" spans="1:20" s="1240" customFormat="1" ht="24">
      <c r="A80" s="1429"/>
      <c r="B80" s="2044" t="s">
        <v>815</v>
      </c>
      <c r="C80" s="2044" t="s">
        <v>7035</v>
      </c>
      <c r="D80" s="2044" t="s">
        <v>494</v>
      </c>
      <c r="E80" s="2044">
        <v>23</v>
      </c>
      <c r="F80" s="2044"/>
      <c r="G80" s="2053" t="s">
        <v>31</v>
      </c>
      <c r="H80" s="2053" t="s">
        <v>32</v>
      </c>
      <c r="I80" s="2044"/>
      <c r="J80" s="2044"/>
      <c r="K80" s="2044" t="s">
        <v>6979</v>
      </c>
      <c r="L80" s="2044">
        <v>2070</v>
      </c>
      <c r="M80" s="2057">
        <v>0</v>
      </c>
      <c r="N80" s="2053">
        <v>2019.9</v>
      </c>
      <c r="O80" s="2041" t="s">
        <v>6980</v>
      </c>
      <c r="P80" s="2053" t="s">
        <v>6981</v>
      </c>
      <c r="Q80" s="2053">
        <v>17601040821</v>
      </c>
      <c r="R80" s="2055" t="s">
        <v>6982</v>
      </c>
      <c r="S80" s="1429" t="s">
        <v>6975</v>
      </c>
      <c r="T80" s="1511"/>
    </row>
    <row r="81" spans="1:20" s="1240" customFormat="1" ht="24">
      <c r="A81" s="1429"/>
      <c r="B81" s="2044" t="s">
        <v>815</v>
      </c>
      <c r="C81" s="2044"/>
      <c r="D81" s="2044" t="s">
        <v>45</v>
      </c>
      <c r="E81" s="2044"/>
      <c r="F81" s="2044">
        <v>27.1739</v>
      </c>
      <c r="G81" s="2053" t="s">
        <v>6985</v>
      </c>
      <c r="H81" s="2053" t="s">
        <v>32</v>
      </c>
      <c r="I81" s="2044"/>
      <c r="J81" s="2044"/>
      <c r="K81" s="2044" t="s">
        <v>7036</v>
      </c>
      <c r="L81" s="2044">
        <v>88495.58</v>
      </c>
      <c r="M81" s="2054">
        <v>65758.589660749203</v>
      </c>
      <c r="N81" s="2053">
        <v>2020.8</v>
      </c>
      <c r="O81" s="2041" t="s">
        <v>6980</v>
      </c>
      <c r="P81" s="2053" t="s">
        <v>6981</v>
      </c>
      <c r="Q81" s="2053">
        <v>17601040821</v>
      </c>
      <c r="R81" s="2055" t="s">
        <v>6982</v>
      </c>
      <c r="S81" s="1429" t="s">
        <v>6975</v>
      </c>
      <c r="T81" s="1511"/>
    </row>
    <row r="82" spans="1:20" s="1240" customFormat="1" ht="27" customHeight="1">
      <c r="A82" s="1429"/>
      <c r="B82" s="2044" t="s">
        <v>815</v>
      </c>
      <c r="C82" s="2044"/>
      <c r="D82" s="2044" t="s">
        <v>45</v>
      </c>
      <c r="E82" s="2044"/>
      <c r="F82" s="2044">
        <v>10.8721</v>
      </c>
      <c r="G82" s="2053" t="s">
        <v>6985</v>
      </c>
      <c r="H82" s="2053" t="s">
        <v>32</v>
      </c>
      <c r="I82" s="2044"/>
      <c r="J82" s="2044"/>
      <c r="K82" s="2044" t="s">
        <v>7036</v>
      </c>
      <c r="L82" s="2044">
        <v>35406.730000000003</v>
      </c>
      <c r="M82" s="2057">
        <v>26358.74541616</v>
      </c>
      <c r="N82" s="2053">
        <v>2020.8</v>
      </c>
      <c r="O82" s="2041" t="s">
        <v>6980</v>
      </c>
      <c r="P82" s="2053" t="s">
        <v>6981</v>
      </c>
      <c r="Q82" s="2053">
        <v>17601040821</v>
      </c>
      <c r="R82" s="2055" t="s">
        <v>6982</v>
      </c>
      <c r="S82" s="1429" t="s">
        <v>6975</v>
      </c>
      <c r="T82" s="1511"/>
    </row>
    <row r="83" spans="1:20" s="1240" customFormat="1" ht="24">
      <c r="A83" s="1429"/>
      <c r="B83" s="2044" t="s">
        <v>815</v>
      </c>
      <c r="C83" s="2044"/>
      <c r="D83" s="2044" t="s">
        <v>45</v>
      </c>
      <c r="E83" s="2044"/>
      <c r="F83" s="2044">
        <v>27.1739</v>
      </c>
      <c r="G83" s="2053" t="s">
        <v>6985</v>
      </c>
      <c r="H83" s="2053" t="s">
        <v>32</v>
      </c>
      <c r="I83" s="2044"/>
      <c r="J83" s="2044"/>
      <c r="K83" s="2044" t="s">
        <v>7036</v>
      </c>
      <c r="L83" s="2044">
        <v>88495.58</v>
      </c>
      <c r="M83" s="2057">
        <v>65758.589660749203</v>
      </c>
      <c r="N83" s="2053">
        <v>2020.8</v>
      </c>
      <c r="O83" s="2041" t="s">
        <v>6980</v>
      </c>
      <c r="P83" s="2053" t="s">
        <v>6981</v>
      </c>
      <c r="Q83" s="2053">
        <v>17601040821</v>
      </c>
      <c r="R83" s="2055" t="s">
        <v>6982</v>
      </c>
      <c r="S83" s="1429" t="s">
        <v>6975</v>
      </c>
      <c r="T83" s="1511"/>
    </row>
    <row r="84" spans="1:20" s="1240" customFormat="1" ht="27" customHeight="1">
      <c r="A84" s="1429"/>
      <c r="B84" s="2057" t="s">
        <v>815</v>
      </c>
      <c r="C84" s="2044"/>
      <c r="D84" s="2044" t="s">
        <v>45</v>
      </c>
      <c r="E84" s="2044"/>
      <c r="F84" s="2044">
        <v>27</v>
      </c>
      <c r="G84" s="2053" t="s">
        <v>6985</v>
      </c>
      <c r="H84" s="2053" t="s">
        <v>32</v>
      </c>
      <c r="I84" s="2044"/>
      <c r="J84" s="2044"/>
      <c r="K84" s="2044" t="s">
        <v>7036</v>
      </c>
      <c r="L84" s="2044">
        <v>87929.2</v>
      </c>
      <c r="M84" s="2054">
        <v>65337.747710291398</v>
      </c>
      <c r="N84" s="2053">
        <v>2020.9</v>
      </c>
      <c r="O84" s="2041" t="s">
        <v>6980</v>
      </c>
      <c r="P84" s="2053" t="s">
        <v>6981</v>
      </c>
      <c r="Q84" s="2053">
        <v>17601040821</v>
      </c>
      <c r="R84" s="2055" t="s">
        <v>6982</v>
      </c>
      <c r="S84" s="1429" t="s">
        <v>6975</v>
      </c>
      <c r="T84" s="1511"/>
    </row>
    <row r="85" spans="1:20" s="1240" customFormat="1" ht="27" customHeight="1">
      <c r="A85" s="1429"/>
      <c r="B85" s="2057" t="s">
        <v>815</v>
      </c>
      <c r="C85" s="2044"/>
      <c r="D85" s="2044" t="s">
        <v>45</v>
      </c>
      <c r="E85" s="2044"/>
      <c r="F85" s="2044">
        <v>14.39</v>
      </c>
      <c r="G85" s="2053" t="s">
        <v>6985</v>
      </c>
      <c r="H85" s="2053" t="s">
        <v>32</v>
      </c>
      <c r="I85" s="2044"/>
      <c r="J85" s="2044"/>
      <c r="K85" s="2044" t="s">
        <v>7036</v>
      </c>
      <c r="L85" s="2044">
        <v>46863.01</v>
      </c>
      <c r="M85" s="2054">
        <v>34822.564103114601</v>
      </c>
      <c r="N85" s="2053">
        <v>2020.9</v>
      </c>
      <c r="O85" s="2041" t="s">
        <v>6980</v>
      </c>
      <c r="P85" s="2053" t="s">
        <v>6981</v>
      </c>
      <c r="Q85" s="2053">
        <v>17601040821</v>
      </c>
      <c r="R85" s="2055" t="s">
        <v>6982</v>
      </c>
      <c r="S85" s="1429" t="s">
        <v>6975</v>
      </c>
      <c r="T85" s="1511"/>
    </row>
    <row r="86" spans="1:20" s="1240" customFormat="1" ht="24.75" customHeight="1">
      <c r="A86" s="1429"/>
      <c r="B86" s="2057" t="s">
        <v>815</v>
      </c>
      <c r="C86" s="2044"/>
      <c r="D86" s="2044" t="s">
        <v>45</v>
      </c>
      <c r="E86" s="2089"/>
      <c r="F86" s="2044">
        <v>27</v>
      </c>
      <c r="G86" s="2053" t="s">
        <v>6985</v>
      </c>
      <c r="H86" s="2053" t="s">
        <v>32</v>
      </c>
      <c r="I86" s="2089"/>
      <c r="J86" s="2089"/>
      <c r="K86" s="2089" t="s">
        <v>7036</v>
      </c>
      <c r="L86" s="2089">
        <v>87929.2</v>
      </c>
      <c r="M86" s="2090">
        <v>65337.747710291398</v>
      </c>
      <c r="N86" s="2091">
        <v>2020.9</v>
      </c>
      <c r="O86" s="2092" t="s">
        <v>6980</v>
      </c>
      <c r="P86" s="2091" t="s">
        <v>6981</v>
      </c>
      <c r="Q86" s="2091">
        <v>17601040821</v>
      </c>
      <c r="R86" s="2093" t="s">
        <v>6982</v>
      </c>
      <c r="S86" s="1429" t="s">
        <v>6975</v>
      </c>
      <c r="T86" s="1511"/>
    </row>
    <row r="87" spans="1:20" s="1240" customFormat="1" ht="24.75" customHeight="1">
      <c r="A87" s="1429"/>
      <c r="B87" s="2059" t="s">
        <v>815</v>
      </c>
      <c r="C87" s="2059">
        <v>43</v>
      </c>
      <c r="D87" s="2059" t="s">
        <v>494</v>
      </c>
      <c r="E87" s="2059">
        <v>1836</v>
      </c>
      <c r="F87" s="2059"/>
      <c r="G87" s="2059" t="s">
        <v>31</v>
      </c>
      <c r="H87" s="2059" t="s">
        <v>4414</v>
      </c>
      <c r="I87" s="2059"/>
      <c r="J87" s="2059"/>
      <c r="K87" s="2059" t="s">
        <v>6991</v>
      </c>
      <c r="L87" s="2059">
        <v>290507.56</v>
      </c>
      <c r="M87" s="2059">
        <v>287035.89</v>
      </c>
      <c r="N87" s="2059">
        <v>2021.5</v>
      </c>
      <c r="O87" s="2059" t="s">
        <v>6991</v>
      </c>
      <c r="P87" s="2059" t="s">
        <v>6992</v>
      </c>
      <c r="Q87" s="2059">
        <v>18595923217</v>
      </c>
      <c r="R87" s="2059" t="s">
        <v>6993</v>
      </c>
      <c r="S87" s="1429" t="s">
        <v>6975</v>
      </c>
      <c r="T87" s="1511"/>
    </row>
    <row r="88" spans="1:20" s="1240" customFormat="1" ht="48">
      <c r="A88" s="1429"/>
      <c r="B88" s="1512" t="s">
        <v>815</v>
      </c>
      <c r="C88" s="1512">
        <v>60</v>
      </c>
      <c r="D88" s="1512" t="s">
        <v>45</v>
      </c>
      <c r="E88" s="1512">
        <v>21.21</v>
      </c>
      <c r="F88" s="1512">
        <v>21.21</v>
      </c>
      <c r="G88" s="1512" t="s">
        <v>31</v>
      </c>
      <c r="H88" s="1512" t="s">
        <v>41</v>
      </c>
      <c r="I88" s="1512"/>
      <c r="J88" s="1512"/>
      <c r="K88" s="2044" t="s">
        <v>7037</v>
      </c>
      <c r="L88" s="2044">
        <v>88686.86</v>
      </c>
      <c r="M88" s="2044">
        <v>88686.86</v>
      </c>
      <c r="N88" s="1512">
        <v>2019.8</v>
      </c>
      <c r="O88" s="2044" t="s">
        <v>7038</v>
      </c>
      <c r="P88" s="2044" t="s">
        <v>7039</v>
      </c>
      <c r="Q88" s="2044">
        <v>18601341823</v>
      </c>
      <c r="R88" s="2044" t="s">
        <v>7037</v>
      </c>
      <c r="S88" s="1429" t="s">
        <v>6975</v>
      </c>
      <c r="T88" s="1511"/>
    </row>
    <row r="89" spans="1:20" s="1240" customFormat="1" ht="48">
      <c r="A89" s="1429"/>
      <c r="B89" s="1512" t="s">
        <v>815</v>
      </c>
      <c r="C89" s="2094">
        <v>43</v>
      </c>
      <c r="D89" s="2094" t="s">
        <v>45</v>
      </c>
      <c r="E89" s="2094">
        <v>32.61</v>
      </c>
      <c r="F89" s="2094">
        <v>32.61</v>
      </c>
      <c r="G89" s="1512" t="s">
        <v>31</v>
      </c>
      <c r="H89" s="1512" t="s">
        <v>41</v>
      </c>
      <c r="I89" s="2094"/>
      <c r="J89" s="2094"/>
      <c r="K89" s="2044" t="s">
        <v>7037</v>
      </c>
      <c r="L89" s="2057">
        <v>138834.65346534699</v>
      </c>
      <c r="M89" s="2094">
        <v>130053.364356659</v>
      </c>
      <c r="N89" s="2094">
        <v>2020.6</v>
      </c>
      <c r="O89" s="2044" t="s">
        <v>7038</v>
      </c>
      <c r="P89" s="2044" t="s">
        <v>7039</v>
      </c>
      <c r="Q89" s="2044">
        <v>18601341823</v>
      </c>
      <c r="R89" s="2044" t="s">
        <v>7037</v>
      </c>
      <c r="S89" s="1429" t="s">
        <v>6975</v>
      </c>
      <c r="T89" s="1511"/>
    </row>
    <row r="90" spans="1:20" s="1240" customFormat="1" ht="36">
      <c r="A90" s="1429"/>
      <c r="B90" s="1512" t="s">
        <v>815</v>
      </c>
      <c r="C90" s="1512" t="s">
        <v>7040</v>
      </c>
      <c r="D90" s="1512" t="s">
        <v>494</v>
      </c>
      <c r="E90" s="1512">
        <v>25</v>
      </c>
      <c r="F90" s="1512"/>
      <c r="G90" s="1512" t="s">
        <v>31</v>
      </c>
      <c r="H90" s="1512" t="s">
        <v>41</v>
      </c>
      <c r="I90" s="1512"/>
      <c r="J90" s="1512"/>
      <c r="K90" s="1512"/>
      <c r="L90" s="2095">
        <v>77500</v>
      </c>
      <c r="M90" s="2095">
        <v>60402.696698</v>
      </c>
      <c r="N90" s="2095">
        <v>2017.12</v>
      </c>
      <c r="O90" s="2095" t="s">
        <v>7041</v>
      </c>
      <c r="P90" s="2095" t="s">
        <v>7042</v>
      </c>
      <c r="Q90" s="2095">
        <v>13590357385</v>
      </c>
      <c r="R90" s="2095" t="s">
        <v>7043</v>
      </c>
      <c r="S90" s="1429" t="s">
        <v>6975</v>
      </c>
      <c r="T90" s="1511"/>
    </row>
    <row r="91" spans="1:20" s="1240" customFormat="1" ht="36">
      <c r="A91" s="1429"/>
      <c r="B91" s="1512" t="s">
        <v>815</v>
      </c>
      <c r="C91" s="1512" t="s">
        <v>7044</v>
      </c>
      <c r="D91" s="1512" t="s">
        <v>494</v>
      </c>
      <c r="E91" s="1512">
        <v>8</v>
      </c>
      <c r="F91" s="1512"/>
      <c r="G91" s="1512" t="s">
        <v>31</v>
      </c>
      <c r="H91" s="1512" t="s">
        <v>41</v>
      </c>
      <c r="I91" s="1512"/>
      <c r="J91" s="1512"/>
      <c r="K91" s="1512"/>
      <c r="L91" s="2095">
        <v>17600</v>
      </c>
      <c r="M91" s="2095">
        <v>14549.303336000001</v>
      </c>
      <c r="N91" s="2095">
        <v>2018.1</v>
      </c>
      <c r="O91" s="2095" t="s">
        <v>7041</v>
      </c>
      <c r="P91" s="2095" t="s">
        <v>7042</v>
      </c>
      <c r="Q91" s="2095">
        <v>13590357385</v>
      </c>
      <c r="R91" s="2095" t="s">
        <v>7043</v>
      </c>
      <c r="S91" s="1429" t="s">
        <v>6975</v>
      </c>
      <c r="T91" s="1511"/>
    </row>
    <row r="92" spans="1:20" s="1240" customFormat="1" ht="36">
      <c r="A92" s="1429"/>
      <c r="B92" s="1512" t="s">
        <v>815</v>
      </c>
      <c r="C92" s="2096" t="s">
        <v>7045</v>
      </c>
      <c r="D92" s="2096" t="s">
        <v>494</v>
      </c>
      <c r="E92" s="2097">
        <v>14</v>
      </c>
      <c r="F92" s="2078"/>
      <c r="G92" s="2079" t="s">
        <v>31</v>
      </c>
      <c r="H92" s="2079" t="s">
        <v>32</v>
      </c>
      <c r="I92" s="1512"/>
      <c r="J92" s="1512" t="s">
        <v>7028</v>
      </c>
      <c r="K92" s="1512"/>
      <c r="L92" s="2098">
        <v>34819.800000000003</v>
      </c>
      <c r="M92" s="2098">
        <v>28320.14</v>
      </c>
      <c r="N92" s="2068">
        <v>44075</v>
      </c>
      <c r="O92" s="2075" t="s">
        <v>7029</v>
      </c>
      <c r="P92" s="1512" t="s">
        <v>7030</v>
      </c>
      <c r="Q92" s="2070">
        <v>13950652373</v>
      </c>
      <c r="R92" s="1512" t="s">
        <v>7031</v>
      </c>
      <c r="S92" s="1429" t="s">
        <v>6975</v>
      </c>
      <c r="T92" s="1511"/>
    </row>
    <row r="93" spans="1:20" s="1240" customFormat="1" ht="72">
      <c r="A93" s="1429"/>
      <c r="B93" s="2044" t="s">
        <v>815</v>
      </c>
      <c r="C93" s="2044" t="s">
        <v>857</v>
      </c>
      <c r="D93" s="2044" t="s">
        <v>494</v>
      </c>
      <c r="E93" s="2044">
        <v>29</v>
      </c>
      <c r="F93" s="1512"/>
      <c r="G93" s="1512" t="s">
        <v>31</v>
      </c>
      <c r="H93" s="1512" t="s">
        <v>32</v>
      </c>
      <c r="I93" s="1512" t="s">
        <v>175</v>
      </c>
      <c r="J93" s="1512" t="s">
        <v>175</v>
      </c>
      <c r="K93" s="1512" t="s">
        <v>7046</v>
      </c>
      <c r="L93" s="2099">
        <v>66997.19</v>
      </c>
      <c r="M93" s="2100">
        <v>34838.54</v>
      </c>
      <c r="N93" s="1512" t="s">
        <v>7047</v>
      </c>
      <c r="O93" s="1512" t="s">
        <v>7048</v>
      </c>
      <c r="P93" s="1512" t="s">
        <v>7049</v>
      </c>
      <c r="Q93" s="1512">
        <v>17729130218</v>
      </c>
      <c r="R93" s="1512" t="s">
        <v>7050</v>
      </c>
      <c r="S93" s="1429" t="s">
        <v>6975</v>
      </c>
      <c r="T93" s="1511"/>
    </row>
    <row r="94" spans="1:20" s="1240" customFormat="1" ht="72">
      <c r="A94" s="1429"/>
      <c r="B94" s="2044" t="s">
        <v>815</v>
      </c>
      <c r="C94" s="2044" t="s">
        <v>7051</v>
      </c>
      <c r="D94" s="2044" t="s">
        <v>494</v>
      </c>
      <c r="E94" s="2044">
        <v>62</v>
      </c>
      <c r="F94" s="1512"/>
      <c r="G94" s="1512" t="s">
        <v>31</v>
      </c>
      <c r="H94" s="1512" t="s">
        <v>32</v>
      </c>
      <c r="I94" s="1512" t="s">
        <v>175</v>
      </c>
      <c r="J94" s="1512" t="s">
        <v>175</v>
      </c>
      <c r="K94" s="1512" t="s">
        <v>7052</v>
      </c>
      <c r="L94" s="2099">
        <v>141557.52212389401</v>
      </c>
      <c r="M94" s="2100">
        <v>124570.62212389401</v>
      </c>
      <c r="N94" s="1512" t="s">
        <v>7053</v>
      </c>
      <c r="O94" s="1512" t="s">
        <v>7048</v>
      </c>
      <c r="P94" s="1512" t="s">
        <v>7049</v>
      </c>
      <c r="Q94" s="1512">
        <v>17729130218</v>
      </c>
      <c r="R94" s="1512" t="s">
        <v>7050</v>
      </c>
      <c r="S94" s="1429" t="s">
        <v>6975</v>
      </c>
      <c r="T94" s="1511"/>
    </row>
    <row r="95" spans="1:20" s="1240" customFormat="1" ht="72">
      <c r="A95" s="1429"/>
      <c r="B95" s="2044" t="s">
        <v>815</v>
      </c>
      <c r="C95" s="2044" t="s">
        <v>7054</v>
      </c>
      <c r="D95" s="2044" t="s">
        <v>494</v>
      </c>
      <c r="E95" s="2044">
        <v>124</v>
      </c>
      <c r="F95" s="1512"/>
      <c r="G95" s="1512" t="s">
        <v>31</v>
      </c>
      <c r="H95" s="1512" t="s">
        <v>32</v>
      </c>
      <c r="I95" s="1512" t="s">
        <v>175</v>
      </c>
      <c r="J95" s="1512" t="s">
        <v>175</v>
      </c>
      <c r="K95" s="1512" t="s">
        <v>7052</v>
      </c>
      <c r="L95" s="2099">
        <v>141557.52212389401</v>
      </c>
      <c r="M95" s="2100">
        <v>124570.62212389401</v>
      </c>
      <c r="N95" s="1512" t="s">
        <v>7053</v>
      </c>
      <c r="O95" s="1512" t="s">
        <v>7048</v>
      </c>
      <c r="P95" s="1512" t="s">
        <v>7049</v>
      </c>
      <c r="Q95" s="1512">
        <v>17729130218</v>
      </c>
      <c r="R95" s="1512" t="s">
        <v>7050</v>
      </c>
      <c r="S95" s="1429" t="s">
        <v>6975</v>
      </c>
      <c r="T95" s="1511"/>
    </row>
    <row r="96" spans="1:20" s="1240" customFormat="1" ht="72">
      <c r="A96" s="1429"/>
      <c r="B96" s="2044" t="s">
        <v>815</v>
      </c>
      <c r="C96" s="2044" t="s">
        <v>7055</v>
      </c>
      <c r="D96" s="2044" t="s">
        <v>494</v>
      </c>
      <c r="E96" s="2044">
        <v>200</v>
      </c>
      <c r="F96" s="1512"/>
      <c r="G96" s="1512" t="s">
        <v>31</v>
      </c>
      <c r="H96" s="1512" t="s">
        <v>32</v>
      </c>
      <c r="I96" s="1512" t="s">
        <v>175</v>
      </c>
      <c r="J96" s="1512" t="s">
        <v>175</v>
      </c>
      <c r="K96" s="1512" t="s">
        <v>7046</v>
      </c>
      <c r="L96" s="2099">
        <v>197238.93</v>
      </c>
      <c r="M96" s="2100">
        <v>181459.81</v>
      </c>
      <c r="N96" s="1512" t="s">
        <v>1369</v>
      </c>
      <c r="O96" s="1512" t="s">
        <v>7056</v>
      </c>
      <c r="P96" s="1512" t="s">
        <v>7049</v>
      </c>
      <c r="Q96" s="1512">
        <v>17729130218</v>
      </c>
      <c r="R96" s="1512" t="s">
        <v>7050</v>
      </c>
      <c r="S96" s="1429" t="s">
        <v>6975</v>
      </c>
      <c r="T96" s="1511"/>
    </row>
    <row r="97" spans="1:20" s="1240" customFormat="1" ht="72">
      <c r="A97" s="1429"/>
      <c r="B97" s="2044" t="s">
        <v>815</v>
      </c>
      <c r="C97" s="2044" t="s">
        <v>7057</v>
      </c>
      <c r="D97" s="2044" t="s">
        <v>494</v>
      </c>
      <c r="E97" s="2044">
        <v>37</v>
      </c>
      <c r="F97" s="1512"/>
      <c r="G97" s="1512" t="s">
        <v>31</v>
      </c>
      <c r="H97" s="1512" t="s">
        <v>32</v>
      </c>
      <c r="I97" s="1512" t="s">
        <v>175</v>
      </c>
      <c r="J97" s="1512" t="s">
        <v>175</v>
      </c>
      <c r="K97" s="1512" t="s">
        <v>7046</v>
      </c>
      <c r="L97" s="2099">
        <v>18270.796460177</v>
      </c>
      <c r="M97" s="2100">
        <v>16809.136460177</v>
      </c>
      <c r="N97" s="1512" t="s">
        <v>1369</v>
      </c>
      <c r="O97" s="1512" t="s">
        <v>7056</v>
      </c>
      <c r="P97" s="1512" t="s">
        <v>7049</v>
      </c>
      <c r="Q97" s="1512">
        <v>17729130218</v>
      </c>
      <c r="R97" s="1512" t="s">
        <v>7050</v>
      </c>
      <c r="S97" s="1429" t="s">
        <v>6975</v>
      </c>
      <c r="T97" s="1511"/>
    </row>
    <row r="98" spans="1:20" s="1240" customFormat="1" ht="72">
      <c r="A98" s="1429"/>
      <c r="B98" s="2044" t="s">
        <v>815</v>
      </c>
      <c r="C98" s="2044" t="s">
        <v>7058</v>
      </c>
      <c r="D98" s="2044" t="s">
        <v>494</v>
      </c>
      <c r="E98" s="2044">
        <v>52</v>
      </c>
      <c r="F98" s="1512"/>
      <c r="G98" s="1512" t="s">
        <v>31</v>
      </c>
      <c r="H98" s="1512" t="s">
        <v>32</v>
      </c>
      <c r="I98" s="1512" t="s">
        <v>175</v>
      </c>
      <c r="J98" s="1512" t="s">
        <v>175</v>
      </c>
      <c r="K98" s="1512" t="s">
        <v>7046</v>
      </c>
      <c r="L98" s="2099">
        <v>102205.30973451299</v>
      </c>
      <c r="M98" s="2100">
        <v>94028.889734512995</v>
      </c>
      <c r="N98" s="1512" t="s">
        <v>1369</v>
      </c>
      <c r="O98" s="1512" t="s">
        <v>7056</v>
      </c>
      <c r="P98" s="1512" t="s">
        <v>7049</v>
      </c>
      <c r="Q98" s="1512">
        <v>17729130218</v>
      </c>
      <c r="R98" s="1512" t="s">
        <v>7050</v>
      </c>
      <c r="S98" s="1429" t="s">
        <v>6975</v>
      </c>
      <c r="T98" s="1511"/>
    </row>
    <row r="99" spans="1:20" s="1240" customFormat="1" ht="72">
      <c r="A99" s="1429"/>
      <c r="B99" s="2044" t="s">
        <v>815</v>
      </c>
      <c r="C99" s="2044" t="s">
        <v>7055</v>
      </c>
      <c r="D99" s="2044" t="s">
        <v>45</v>
      </c>
      <c r="E99" s="2044">
        <v>19.899999999999999</v>
      </c>
      <c r="F99" s="1512"/>
      <c r="G99" s="1512" t="s">
        <v>31</v>
      </c>
      <c r="H99" s="1512" t="s">
        <v>32</v>
      </c>
      <c r="I99" s="1512" t="s">
        <v>175</v>
      </c>
      <c r="J99" s="1512" t="s">
        <v>175</v>
      </c>
      <c r="K99" s="1512" t="s">
        <v>7046</v>
      </c>
      <c r="L99" s="2099">
        <v>70090.265486725693</v>
      </c>
      <c r="M99" s="2100">
        <v>64483.045486725699</v>
      </c>
      <c r="N99" s="1512" t="s">
        <v>1369</v>
      </c>
      <c r="O99" s="1512" t="s">
        <v>7056</v>
      </c>
      <c r="P99" s="1512" t="s">
        <v>7049</v>
      </c>
      <c r="Q99" s="1512">
        <v>17729130218</v>
      </c>
      <c r="R99" s="1512" t="s">
        <v>7050</v>
      </c>
      <c r="S99" s="1429" t="s">
        <v>6975</v>
      </c>
      <c r="T99" s="1511"/>
    </row>
    <row r="100" spans="1:20" s="1240" customFormat="1" ht="72">
      <c r="A100" s="1429"/>
      <c r="B100" s="2044" t="s">
        <v>815</v>
      </c>
      <c r="C100" s="2044" t="s">
        <v>7057</v>
      </c>
      <c r="D100" s="2044" t="s">
        <v>45</v>
      </c>
      <c r="E100" s="2044">
        <v>50.09</v>
      </c>
      <c r="F100" s="1512"/>
      <c r="G100" s="1512" t="s">
        <v>31</v>
      </c>
      <c r="H100" s="1512" t="s">
        <v>32</v>
      </c>
      <c r="I100" s="1512" t="s">
        <v>175</v>
      </c>
      <c r="J100" s="1512" t="s">
        <v>175</v>
      </c>
      <c r="K100" s="1512" t="s">
        <v>7046</v>
      </c>
      <c r="L100" s="2099">
        <v>176423.18</v>
      </c>
      <c r="M100" s="2101">
        <v>162309.32</v>
      </c>
      <c r="N100" s="1512" t="s">
        <v>1369</v>
      </c>
      <c r="O100" s="1512" t="s">
        <v>7056</v>
      </c>
      <c r="P100" s="1512" t="s">
        <v>7049</v>
      </c>
      <c r="Q100" s="1512">
        <v>17729130218</v>
      </c>
      <c r="R100" s="1512" t="s">
        <v>7050</v>
      </c>
      <c r="S100" s="1429" t="s">
        <v>7059</v>
      </c>
      <c r="T100" s="1511"/>
    </row>
    <row r="101" spans="1:20" s="1240" customFormat="1" ht="72">
      <c r="A101" s="1429"/>
      <c r="B101" s="2044" t="s">
        <v>815</v>
      </c>
      <c r="C101" s="2044" t="s">
        <v>7055</v>
      </c>
      <c r="D101" s="2044" t="s">
        <v>494</v>
      </c>
      <c r="E101" s="2044">
        <v>258</v>
      </c>
      <c r="F101" s="1512"/>
      <c r="G101" s="1512" t="s">
        <v>31</v>
      </c>
      <c r="H101" s="1512" t="s">
        <v>32</v>
      </c>
      <c r="I101" s="1512" t="s">
        <v>175</v>
      </c>
      <c r="J101" s="1512" t="s">
        <v>175</v>
      </c>
      <c r="K101" s="1512" t="s">
        <v>7060</v>
      </c>
      <c r="L101" s="2099">
        <v>323138.62</v>
      </c>
      <c r="M101" s="2101">
        <v>181565.1278056</v>
      </c>
      <c r="N101" s="1512" t="s">
        <v>7061</v>
      </c>
      <c r="O101" s="1512" t="s">
        <v>7056</v>
      </c>
      <c r="P101" s="1512" t="s">
        <v>7049</v>
      </c>
      <c r="Q101" s="1512">
        <v>17729130218</v>
      </c>
      <c r="R101" s="1512" t="s">
        <v>7050</v>
      </c>
      <c r="S101" s="1429" t="s">
        <v>7059</v>
      </c>
      <c r="T101" s="1511"/>
    </row>
    <row r="102" spans="1:20" s="1240" customFormat="1" ht="72">
      <c r="A102" s="1429"/>
      <c r="B102" s="2044" t="s">
        <v>815</v>
      </c>
      <c r="C102" s="2044" t="s">
        <v>7055</v>
      </c>
      <c r="D102" s="2044" t="s">
        <v>494</v>
      </c>
      <c r="E102" s="2044">
        <v>132</v>
      </c>
      <c r="F102" s="1512"/>
      <c r="G102" s="1512" t="s">
        <v>31</v>
      </c>
      <c r="H102" s="1512" t="s">
        <v>32</v>
      </c>
      <c r="I102" s="1512" t="s">
        <v>175</v>
      </c>
      <c r="J102" s="1512" t="s">
        <v>175</v>
      </c>
      <c r="K102" s="1512" t="s">
        <v>7060</v>
      </c>
      <c r="L102" s="2099">
        <v>147769.91150442499</v>
      </c>
      <c r="M102" s="2101">
        <v>105194.44460177</v>
      </c>
      <c r="N102" s="1512" t="s">
        <v>4387</v>
      </c>
      <c r="O102" s="1512" t="s">
        <v>7056</v>
      </c>
      <c r="P102" s="1512" t="s">
        <v>7049</v>
      </c>
      <c r="Q102" s="1512">
        <v>17729130218</v>
      </c>
      <c r="R102" s="1512" t="s">
        <v>7050</v>
      </c>
      <c r="S102" s="1429" t="s">
        <v>7059</v>
      </c>
      <c r="T102" s="1511"/>
    </row>
    <row r="103" spans="1:20" s="1240" customFormat="1" ht="72">
      <c r="A103" s="1429"/>
      <c r="B103" s="2044" t="s">
        <v>815</v>
      </c>
      <c r="C103" s="2044" t="s">
        <v>7055</v>
      </c>
      <c r="D103" s="2044" t="s">
        <v>494</v>
      </c>
      <c r="E103" s="2044">
        <v>124</v>
      </c>
      <c r="F103" s="1512"/>
      <c r="G103" s="1512" t="s">
        <v>31</v>
      </c>
      <c r="H103" s="1512" t="s">
        <v>32</v>
      </c>
      <c r="I103" s="1512" t="s">
        <v>175</v>
      </c>
      <c r="J103" s="1512" t="s">
        <v>175</v>
      </c>
      <c r="K103" s="1512" t="s">
        <v>7060</v>
      </c>
      <c r="L103" s="2099">
        <v>122288.14159292</v>
      </c>
      <c r="M103" s="2101">
        <v>87054.482237167802</v>
      </c>
      <c r="N103" s="1512" t="s">
        <v>4387</v>
      </c>
      <c r="O103" s="1512" t="s">
        <v>7056</v>
      </c>
      <c r="P103" s="1512" t="s">
        <v>7049</v>
      </c>
      <c r="Q103" s="1512">
        <v>17729130218</v>
      </c>
      <c r="R103" s="1512" t="s">
        <v>7050</v>
      </c>
      <c r="S103" s="1429" t="s">
        <v>6975</v>
      </c>
      <c r="T103" s="1511"/>
    </row>
    <row r="104" spans="1:20" s="1240" customFormat="1" ht="72">
      <c r="A104" s="1429"/>
      <c r="B104" s="2044" t="s">
        <v>815</v>
      </c>
      <c r="C104" s="2044" t="s">
        <v>7055</v>
      </c>
      <c r="D104" s="2044" t="s">
        <v>494</v>
      </c>
      <c r="E104" s="2044">
        <v>147</v>
      </c>
      <c r="F104" s="1512"/>
      <c r="G104" s="1512" t="s">
        <v>31</v>
      </c>
      <c r="H104" s="1512" t="s">
        <v>32</v>
      </c>
      <c r="I104" s="1512" t="s">
        <v>175</v>
      </c>
      <c r="J104" s="1512" t="s">
        <v>175</v>
      </c>
      <c r="K104" s="1512" t="s">
        <v>7060</v>
      </c>
      <c r="L104" s="2099">
        <v>185992.57425742599</v>
      </c>
      <c r="M104" s="2101">
        <v>160972.853168317</v>
      </c>
      <c r="N104" s="1512" t="s">
        <v>4387</v>
      </c>
      <c r="O104" s="1512" t="s">
        <v>7056</v>
      </c>
      <c r="P104" s="1512" t="s">
        <v>7049</v>
      </c>
      <c r="Q104" s="1512">
        <v>17729130218</v>
      </c>
      <c r="R104" s="1512" t="s">
        <v>7050</v>
      </c>
      <c r="S104" s="1429" t="s">
        <v>6975</v>
      </c>
      <c r="T104" s="1511"/>
    </row>
    <row r="105" spans="1:20" s="1240" customFormat="1" ht="72">
      <c r="A105" s="1429"/>
      <c r="B105" s="2044" t="s">
        <v>815</v>
      </c>
      <c r="C105" s="2044" t="s">
        <v>7062</v>
      </c>
      <c r="D105" s="2044" t="s">
        <v>45</v>
      </c>
      <c r="E105" s="2044">
        <v>28.487500000000001</v>
      </c>
      <c r="F105" s="1512"/>
      <c r="G105" s="1512" t="s">
        <v>31</v>
      </c>
      <c r="H105" s="1512" t="s">
        <v>32</v>
      </c>
      <c r="I105" s="1512" t="s">
        <v>175</v>
      </c>
      <c r="J105" s="1512" t="s">
        <v>175</v>
      </c>
      <c r="K105" s="1512" t="s">
        <v>7063</v>
      </c>
      <c r="L105" s="2099">
        <v>123529.77650000001</v>
      </c>
      <c r="M105" s="2101">
        <v>123529.77650000001</v>
      </c>
      <c r="N105" s="1512" t="s">
        <v>7064</v>
      </c>
      <c r="O105" s="1512" t="s">
        <v>7056</v>
      </c>
      <c r="P105" s="1512" t="s">
        <v>7049</v>
      </c>
      <c r="Q105" s="1512">
        <v>17729130218</v>
      </c>
      <c r="R105" s="1512" t="s">
        <v>7050</v>
      </c>
      <c r="S105" s="1429" t="s">
        <v>6975</v>
      </c>
      <c r="T105" s="1511"/>
    </row>
    <row r="106" spans="1:20" s="1240" customFormat="1">
      <c r="A106" s="1429"/>
      <c r="B106" s="1512"/>
      <c r="C106" s="1512"/>
      <c r="D106" s="1512"/>
      <c r="E106" s="1512"/>
      <c r="F106" s="1512"/>
      <c r="G106" s="1512"/>
      <c r="H106" s="1512"/>
      <c r="I106" s="1512"/>
      <c r="J106" s="1512"/>
      <c r="K106" s="1512"/>
      <c r="L106" s="1512"/>
      <c r="M106" s="1512"/>
      <c r="N106" s="1512"/>
      <c r="O106" s="1512"/>
      <c r="P106" s="1512"/>
      <c r="Q106" s="1512"/>
      <c r="R106" s="1512"/>
      <c r="S106" s="1429" t="s">
        <v>6975</v>
      </c>
      <c r="T106" s="1511"/>
    </row>
    <row r="107" spans="1:20" s="1240" customFormat="1">
      <c r="A107" s="1429"/>
      <c r="B107" s="1512"/>
      <c r="C107" s="1512"/>
      <c r="D107" s="1512"/>
      <c r="E107" s="1512"/>
      <c r="F107" s="1512"/>
      <c r="G107" s="1512"/>
      <c r="H107" s="1512"/>
      <c r="I107" s="1512"/>
      <c r="J107" s="1512"/>
      <c r="K107" s="1512"/>
      <c r="L107" s="1512"/>
      <c r="M107" s="1512"/>
      <c r="N107" s="1512"/>
      <c r="O107" s="1512"/>
      <c r="P107" s="1512"/>
      <c r="Q107" s="1512"/>
      <c r="R107" s="1512"/>
      <c r="S107" s="1429" t="s">
        <v>6975</v>
      </c>
      <c r="T107" s="1511"/>
    </row>
    <row r="108" spans="1:20" s="1240" customFormat="1">
      <c r="A108" s="1429"/>
      <c r="B108" s="1512"/>
      <c r="C108" s="1512"/>
      <c r="D108" s="1512"/>
      <c r="E108" s="1512"/>
      <c r="F108" s="1512"/>
      <c r="G108" s="1512"/>
      <c r="H108" s="1512"/>
      <c r="I108" s="1512"/>
      <c r="J108" s="1512"/>
      <c r="K108" s="1512"/>
      <c r="L108" s="1512"/>
      <c r="M108" s="1512"/>
      <c r="N108" s="1512"/>
      <c r="O108" s="1512"/>
      <c r="P108" s="1512"/>
      <c r="Q108" s="1512"/>
      <c r="R108" s="1512"/>
      <c r="S108" s="1429" t="s">
        <v>6975</v>
      </c>
      <c r="T108" s="1511"/>
    </row>
    <row r="109" spans="1:20" s="1240" customFormat="1">
      <c r="A109" s="1429"/>
      <c r="B109" s="1512"/>
      <c r="C109" s="1512"/>
      <c r="D109" s="1512"/>
      <c r="E109" s="1512"/>
      <c r="F109" s="1512"/>
      <c r="G109" s="1512"/>
      <c r="H109" s="1512"/>
      <c r="I109" s="1512"/>
      <c r="J109" s="1512"/>
      <c r="K109" s="1512"/>
      <c r="L109" s="1512"/>
      <c r="M109" s="1512"/>
      <c r="N109" s="1512"/>
      <c r="O109" s="1512"/>
      <c r="P109" s="1512"/>
      <c r="Q109" s="1512"/>
      <c r="R109" s="1512"/>
      <c r="S109" s="1429" t="s">
        <v>6975</v>
      </c>
      <c r="T109" s="1511"/>
    </row>
    <row r="110" spans="1:20" s="1240" customFormat="1">
      <c r="A110" s="1429"/>
      <c r="B110" s="2044"/>
      <c r="C110" s="2044"/>
      <c r="D110" s="2044"/>
      <c r="E110" s="2044"/>
      <c r="F110" s="2044"/>
      <c r="G110" s="2044"/>
      <c r="H110" s="2044"/>
      <c r="I110" s="2044"/>
      <c r="J110" s="2044"/>
      <c r="K110" s="2044"/>
      <c r="L110" s="2044"/>
      <c r="M110" s="2044"/>
      <c r="N110" s="2044"/>
      <c r="O110" s="2044"/>
      <c r="P110" s="2044"/>
      <c r="Q110" s="2044"/>
      <c r="R110" s="2044"/>
      <c r="S110" s="1429" t="s">
        <v>6975</v>
      </c>
      <c r="T110" s="1511"/>
    </row>
    <row r="111" spans="1:20" s="1240" customFormat="1">
      <c r="A111" s="1429"/>
      <c r="B111" s="2044"/>
      <c r="C111" s="2044"/>
      <c r="D111" s="2044"/>
      <c r="E111" s="2044"/>
      <c r="F111" s="2044"/>
      <c r="G111" s="2044"/>
      <c r="H111" s="2044"/>
      <c r="I111" s="2044"/>
      <c r="J111" s="2044"/>
      <c r="K111" s="2044"/>
      <c r="L111" s="2044"/>
      <c r="M111" s="2044"/>
      <c r="N111" s="2044"/>
      <c r="O111" s="2044"/>
      <c r="P111" s="2044"/>
      <c r="Q111" s="2044"/>
      <c r="R111" s="2044"/>
      <c r="S111" s="1429" t="s">
        <v>6975</v>
      </c>
      <c r="T111" s="1511"/>
    </row>
    <row r="112" spans="1:20" s="1240" customFormat="1">
      <c r="A112" s="1429"/>
      <c r="B112" s="2044"/>
      <c r="C112" s="2044"/>
      <c r="D112" s="2044"/>
      <c r="E112" s="2044"/>
      <c r="F112" s="2044"/>
      <c r="G112" s="2044"/>
      <c r="H112" s="2044"/>
      <c r="I112" s="2044"/>
      <c r="J112" s="2044"/>
      <c r="K112" s="2044"/>
      <c r="L112" s="2044"/>
      <c r="M112" s="2044"/>
      <c r="N112" s="2044"/>
      <c r="O112" s="2044"/>
      <c r="P112" s="2044"/>
      <c r="Q112" s="2044"/>
      <c r="R112" s="2044"/>
      <c r="S112" s="1429" t="s">
        <v>6975</v>
      </c>
      <c r="T112" s="1511"/>
    </row>
    <row r="113" spans="1:20" s="1240" customFormat="1">
      <c r="A113" s="1429"/>
      <c r="B113" s="2044"/>
      <c r="C113" s="2044"/>
      <c r="D113" s="2044"/>
      <c r="E113" s="2044"/>
      <c r="F113" s="2044"/>
      <c r="G113" s="2044"/>
      <c r="H113" s="2044"/>
      <c r="I113" s="2044"/>
      <c r="J113" s="2044"/>
      <c r="K113" s="2044"/>
      <c r="L113" s="2044"/>
      <c r="M113" s="2044"/>
      <c r="N113" s="2044"/>
      <c r="O113" s="2044"/>
      <c r="P113" s="2044"/>
      <c r="Q113" s="2044"/>
      <c r="R113" s="2044"/>
      <c r="S113" s="1429" t="s">
        <v>6975</v>
      </c>
      <c r="T113" s="1511"/>
    </row>
    <row r="114" spans="1:20" s="1240" customFormat="1">
      <c r="A114" s="1429"/>
      <c r="B114" s="2044"/>
      <c r="C114" s="2044"/>
      <c r="D114" s="2044"/>
      <c r="E114" s="2044"/>
      <c r="F114" s="2044"/>
      <c r="G114" s="2044"/>
      <c r="H114" s="2044"/>
      <c r="I114" s="2044"/>
      <c r="J114" s="2044"/>
      <c r="K114" s="2044"/>
      <c r="L114" s="2044"/>
      <c r="M114" s="2044"/>
      <c r="N114" s="2044"/>
      <c r="O114" s="2044"/>
      <c r="P114" s="2044"/>
      <c r="Q114" s="2044"/>
      <c r="R114" s="2044"/>
      <c r="S114" s="1429" t="s">
        <v>6975</v>
      </c>
      <c r="T114" s="1511"/>
    </row>
    <row r="115" spans="1:20" s="1240" customFormat="1">
      <c r="A115" s="1429"/>
      <c r="B115" s="2044"/>
      <c r="C115" s="2044"/>
      <c r="D115" s="2044"/>
      <c r="E115" s="2044"/>
      <c r="F115" s="2044"/>
      <c r="G115" s="2044"/>
      <c r="H115" s="2044"/>
      <c r="I115" s="2044"/>
      <c r="J115" s="2044"/>
      <c r="K115" s="2044"/>
      <c r="L115" s="2044"/>
      <c r="M115" s="2044"/>
      <c r="N115" s="2044"/>
      <c r="O115" s="2044"/>
      <c r="P115" s="2044"/>
      <c r="Q115" s="2044"/>
      <c r="R115" s="2044"/>
      <c r="S115" s="1429" t="s">
        <v>6975</v>
      </c>
      <c r="T115" s="1511"/>
    </row>
    <row r="116" spans="1:20" s="1240" customFormat="1">
      <c r="A116" s="1429"/>
      <c r="B116" s="2044"/>
      <c r="C116" s="2044"/>
      <c r="D116" s="2044"/>
      <c r="E116" s="2044"/>
      <c r="F116" s="2044"/>
      <c r="G116" s="2044"/>
      <c r="H116" s="2044"/>
      <c r="I116" s="2044"/>
      <c r="J116" s="2044"/>
      <c r="K116" s="2044"/>
      <c r="L116" s="2044"/>
      <c r="M116" s="2044"/>
      <c r="N116" s="2044"/>
      <c r="O116" s="2044"/>
      <c r="P116" s="2044"/>
      <c r="Q116" s="2044"/>
      <c r="R116" s="2044"/>
      <c r="S116" s="1429" t="s">
        <v>6975</v>
      </c>
      <c r="T116" s="1511"/>
    </row>
    <row r="117" spans="1:20" s="1240" customFormat="1">
      <c r="A117" s="1429"/>
      <c r="B117" s="2044"/>
      <c r="C117" s="2044"/>
      <c r="D117" s="2044"/>
      <c r="E117" s="2044"/>
      <c r="F117" s="2044"/>
      <c r="G117" s="2044"/>
      <c r="H117" s="2044"/>
      <c r="I117" s="2044"/>
      <c r="J117" s="2044"/>
      <c r="K117" s="2044"/>
      <c r="L117" s="2044"/>
      <c r="M117" s="2044"/>
      <c r="N117" s="2044"/>
      <c r="O117" s="2044"/>
      <c r="P117" s="2044"/>
      <c r="Q117" s="2044"/>
      <c r="R117" s="2044"/>
      <c r="S117" s="1429" t="s">
        <v>6975</v>
      </c>
      <c r="T117" s="1511"/>
    </row>
    <row r="118" spans="1:20" s="1240" customFormat="1" ht="20.100000000000001" customHeight="1">
      <c r="A118" s="1429"/>
      <c r="B118" s="2044"/>
      <c r="C118" s="2044"/>
      <c r="D118" s="2044"/>
      <c r="E118" s="2044"/>
      <c r="F118" s="2044"/>
      <c r="G118" s="2053"/>
      <c r="H118" s="1429"/>
      <c r="I118" s="1429"/>
      <c r="J118" s="1429"/>
      <c r="K118" s="2044"/>
      <c r="L118" s="2102"/>
      <c r="M118" s="2102"/>
      <c r="N118" s="1429"/>
      <c r="O118" s="2053"/>
      <c r="P118" s="2053"/>
      <c r="Q118" s="2044"/>
      <c r="R118" s="1429"/>
      <c r="S118" s="1429" t="s">
        <v>6975</v>
      </c>
      <c r="T118" s="1511"/>
    </row>
    <row r="119" spans="1:20" s="1240" customFormat="1" ht="20.100000000000001" customHeight="1">
      <c r="A119" s="1429"/>
      <c r="B119" s="2044"/>
      <c r="C119" s="2044"/>
      <c r="D119" s="2044"/>
      <c r="E119" s="2044"/>
      <c r="F119" s="2044"/>
      <c r="G119" s="2053"/>
      <c r="H119" s="1429"/>
      <c r="I119" s="1429"/>
      <c r="J119" s="1429"/>
      <c r="K119" s="2044"/>
      <c r="L119" s="2102"/>
      <c r="M119" s="2102"/>
      <c r="N119" s="1429"/>
      <c r="O119" s="2053"/>
      <c r="P119" s="2053"/>
      <c r="Q119" s="2044"/>
      <c r="R119" s="1429"/>
      <c r="S119" s="1429" t="s">
        <v>6975</v>
      </c>
      <c r="T119" s="1511"/>
    </row>
    <row r="120" spans="1:20" s="1240" customFormat="1" ht="20.100000000000001" customHeight="1">
      <c r="A120" s="1429"/>
      <c r="B120" s="2044"/>
      <c r="C120" s="2044"/>
      <c r="D120" s="2044"/>
      <c r="E120" s="2044"/>
      <c r="F120" s="2044"/>
      <c r="G120" s="2053"/>
      <c r="H120" s="1429"/>
      <c r="I120" s="1429"/>
      <c r="J120" s="1429"/>
      <c r="K120" s="2044"/>
      <c r="L120" s="2102"/>
      <c r="M120" s="2102"/>
      <c r="N120" s="1429"/>
      <c r="O120" s="2053"/>
      <c r="P120" s="2053"/>
      <c r="Q120" s="2044"/>
      <c r="R120" s="1429"/>
      <c r="S120" s="1429" t="s">
        <v>6975</v>
      </c>
      <c r="T120" s="1511"/>
    </row>
    <row r="121" spans="1:20" s="1240" customFormat="1" ht="20.100000000000001" customHeight="1">
      <c r="A121" s="1429"/>
      <c r="B121" s="2044"/>
      <c r="C121" s="2044"/>
      <c r="D121" s="2044"/>
      <c r="E121" s="1429"/>
      <c r="F121" s="2044"/>
      <c r="G121" s="2053"/>
      <c r="H121" s="1429"/>
      <c r="I121" s="1429"/>
      <c r="J121" s="1429"/>
      <c r="K121" s="2044"/>
      <c r="L121" s="2102"/>
      <c r="M121" s="2102"/>
      <c r="N121" s="2053"/>
      <c r="O121" s="2053"/>
      <c r="P121" s="2053"/>
      <c r="Q121" s="2044"/>
      <c r="R121" s="1429"/>
      <c r="S121" s="1429" t="s">
        <v>6975</v>
      </c>
      <c r="T121" s="1511"/>
    </row>
    <row r="122" spans="1:20" s="1240" customFormat="1" ht="20.100000000000001" customHeight="1">
      <c r="A122" s="1429"/>
      <c r="B122" s="2044"/>
      <c r="C122" s="2044"/>
      <c r="D122" s="2044"/>
      <c r="E122" s="1429"/>
      <c r="F122" s="2044"/>
      <c r="G122" s="2053"/>
      <c r="H122" s="1429"/>
      <c r="I122" s="1429"/>
      <c r="J122" s="1429"/>
      <c r="K122" s="2044"/>
      <c r="L122" s="2102"/>
      <c r="M122" s="2102"/>
      <c r="N122" s="2053"/>
      <c r="O122" s="2053"/>
      <c r="P122" s="2053"/>
      <c r="Q122" s="2044"/>
      <c r="R122" s="1429"/>
      <c r="S122" s="1429" t="s">
        <v>6975</v>
      </c>
      <c r="T122" s="1511"/>
    </row>
    <row r="123" spans="1:20" s="1240" customFormat="1" ht="20.100000000000001" customHeight="1">
      <c r="A123" s="1429"/>
      <c r="B123" s="2044"/>
      <c r="C123" s="2044"/>
      <c r="D123" s="2044"/>
      <c r="E123" s="1429"/>
      <c r="F123" s="2044"/>
      <c r="G123" s="2053"/>
      <c r="H123" s="1429"/>
      <c r="I123" s="1429"/>
      <c r="J123" s="1429"/>
      <c r="K123" s="2044"/>
      <c r="L123" s="2102"/>
      <c r="M123" s="2102"/>
      <c r="N123" s="2053"/>
      <c r="O123" s="2053"/>
      <c r="P123" s="2053"/>
      <c r="Q123" s="2044"/>
      <c r="R123" s="1429"/>
      <c r="S123" s="1429" t="s">
        <v>6975</v>
      </c>
      <c r="T123" s="1511"/>
    </row>
    <row r="124" spans="1:20" s="1240" customFormat="1" ht="20.100000000000001" customHeight="1">
      <c r="A124" s="1429"/>
      <c r="B124" s="2044"/>
      <c r="C124" s="2044"/>
      <c r="D124" s="2044"/>
      <c r="E124" s="1429"/>
      <c r="F124" s="2044"/>
      <c r="G124" s="2053"/>
      <c r="H124" s="1429"/>
      <c r="I124" s="1429"/>
      <c r="J124" s="1429"/>
      <c r="K124" s="2044"/>
      <c r="L124" s="2102"/>
      <c r="M124" s="2102"/>
      <c r="N124" s="2053"/>
      <c r="O124" s="2053"/>
      <c r="P124" s="2053"/>
      <c r="Q124" s="2044"/>
      <c r="R124" s="1429"/>
      <c r="S124" s="1429" t="s">
        <v>6975</v>
      </c>
      <c r="T124" s="1511"/>
    </row>
    <row r="125" spans="1:20" s="1240" customFormat="1" ht="20.100000000000001" customHeight="1">
      <c r="A125" s="1429"/>
      <c r="B125" s="2044"/>
      <c r="C125" s="2044"/>
      <c r="D125" s="2044"/>
      <c r="E125" s="1429"/>
      <c r="F125" s="2044"/>
      <c r="G125" s="2053"/>
      <c r="H125" s="1429"/>
      <c r="I125" s="1429"/>
      <c r="J125" s="1429"/>
      <c r="K125" s="2044"/>
      <c r="L125" s="2102"/>
      <c r="M125" s="2102"/>
      <c r="N125" s="2053"/>
      <c r="O125" s="2053"/>
      <c r="P125" s="2053"/>
      <c r="Q125" s="2044"/>
      <c r="R125" s="1429"/>
      <c r="S125" s="1429" t="s">
        <v>6975</v>
      </c>
      <c r="T125" s="1511"/>
    </row>
    <row r="126" spans="1:20" s="1240" customFormat="1" ht="20.100000000000001" customHeight="1">
      <c r="A126" s="1429"/>
      <c r="B126" s="2044"/>
      <c r="C126" s="2044"/>
      <c r="D126" s="2044"/>
      <c r="E126" s="1429"/>
      <c r="F126" s="2044"/>
      <c r="G126" s="2053"/>
      <c r="H126" s="1429"/>
      <c r="I126" s="1429"/>
      <c r="J126" s="1429"/>
      <c r="K126" s="2044"/>
      <c r="L126" s="2102"/>
      <c r="M126" s="2102"/>
      <c r="N126" s="2053"/>
      <c r="O126" s="2053"/>
      <c r="P126" s="2053"/>
      <c r="Q126" s="2044"/>
      <c r="R126" s="1429"/>
      <c r="S126" s="1429" t="s">
        <v>6975</v>
      </c>
      <c r="T126" s="1511"/>
    </row>
    <row r="127" spans="1:20" s="1240" customFormat="1" ht="20.100000000000001" customHeight="1">
      <c r="A127" s="1429"/>
      <c r="B127" s="1429"/>
      <c r="C127" s="1429"/>
      <c r="D127" s="1429"/>
      <c r="E127" s="1429"/>
      <c r="F127" s="1429"/>
      <c r="G127" s="1429"/>
      <c r="H127" s="1429"/>
      <c r="I127" s="1429"/>
      <c r="J127" s="1429"/>
      <c r="K127" s="1429"/>
      <c r="L127" s="1429"/>
      <c r="M127" s="1429"/>
      <c r="N127" s="1429"/>
      <c r="O127" s="2103"/>
      <c r="P127" s="1429"/>
      <c r="Q127" s="1429"/>
      <c r="R127" s="1429"/>
      <c r="S127" s="1429" t="s">
        <v>6975</v>
      </c>
      <c r="T127" s="1511"/>
    </row>
    <row r="128" spans="1:20" s="1240" customFormat="1" ht="20.100000000000001" customHeight="1">
      <c r="A128" s="1429"/>
      <c r="B128" s="1429"/>
      <c r="C128" s="1429"/>
      <c r="D128" s="1429"/>
      <c r="E128" s="1429"/>
      <c r="F128" s="1429"/>
      <c r="G128" s="1429"/>
      <c r="H128" s="1429"/>
      <c r="I128" s="1429"/>
      <c r="J128" s="1429"/>
      <c r="K128" s="1429"/>
      <c r="L128" s="1429"/>
      <c r="M128" s="1429"/>
      <c r="N128" s="1429"/>
      <c r="O128" s="2103"/>
      <c r="P128" s="1429"/>
      <c r="Q128" s="1429"/>
      <c r="R128" s="1429"/>
      <c r="S128" s="1429" t="s">
        <v>6975</v>
      </c>
      <c r="T128" s="1511"/>
    </row>
    <row r="129" spans="1:20" s="1240" customFormat="1" ht="20.100000000000001" customHeight="1">
      <c r="A129" s="1429"/>
      <c r="B129" s="1429"/>
      <c r="C129" s="1429"/>
      <c r="D129" s="1429"/>
      <c r="E129" s="1429"/>
      <c r="F129" s="1429"/>
      <c r="G129" s="1429"/>
      <c r="H129" s="1429"/>
      <c r="I129" s="1429"/>
      <c r="J129" s="1429"/>
      <c r="K129" s="1429"/>
      <c r="L129" s="1429"/>
      <c r="M129" s="1429"/>
      <c r="N129" s="1429"/>
      <c r="O129" s="2103"/>
      <c r="P129" s="1429"/>
      <c r="Q129" s="1429"/>
      <c r="R129" s="1429"/>
      <c r="S129" s="1429" t="s">
        <v>6975</v>
      </c>
      <c r="T129" s="1511"/>
    </row>
    <row r="130" spans="1:20" s="1240" customFormat="1" ht="20.100000000000001" customHeight="1">
      <c r="A130" s="1429"/>
      <c r="B130" s="1429"/>
      <c r="C130" s="1429"/>
      <c r="D130" s="1429"/>
      <c r="E130" s="1429"/>
      <c r="F130" s="1429"/>
      <c r="G130" s="1429"/>
      <c r="H130" s="1429"/>
      <c r="I130" s="1429"/>
      <c r="J130" s="1429"/>
      <c r="K130" s="1429"/>
      <c r="L130" s="1429"/>
      <c r="M130" s="1429"/>
      <c r="N130" s="1429"/>
      <c r="O130" s="2103"/>
      <c r="P130" s="1429"/>
      <c r="Q130" s="1429"/>
      <c r="R130" s="1429"/>
      <c r="S130" s="1429" t="s">
        <v>6975</v>
      </c>
      <c r="T130" s="1511"/>
    </row>
    <row r="131" spans="1:20" s="1240" customFormat="1" ht="20.100000000000001" customHeight="1">
      <c r="A131" s="1429"/>
      <c r="B131" s="1429"/>
      <c r="C131" s="1429"/>
      <c r="D131" s="1429"/>
      <c r="E131" s="1429"/>
      <c r="F131" s="1429"/>
      <c r="G131" s="1429"/>
      <c r="H131" s="1429"/>
      <c r="I131" s="1429"/>
      <c r="J131" s="1429"/>
      <c r="K131" s="1429"/>
      <c r="L131" s="1429"/>
      <c r="M131" s="1429"/>
      <c r="N131" s="1429"/>
      <c r="O131" s="2103"/>
      <c r="P131" s="1429"/>
      <c r="Q131" s="1429"/>
      <c r="R131" s="1429"/>
      <c r="S131" s="1429" t="s">
        <v>6975</v>
      </c>
      <c r="T131" s="1511"/>
    </row>
    <row r="132" spans="1:20" s="1240" customFormat="1" ht="20.100000000000001" customHeight="1">
      <c r="A132" s="1429"/>
      <c r="B132" s="1429"/>
      <c r="C132" s="1429"/>
      <c r="D132" s="1429"/>
      <c r="E132" s="1429"/>
      <c r="F132" s="1429"/>
      <c r="G132" s="1429"/>
      <c r="H132" s="1429"/>
      <c r="I132" s="1429"/>
      <c r="J132" s="1429"/>
      <c r="K132" s="1429"/>
      <c r="L132" s="1429"/>
      <c r="M132" s="2104"/>
      <c r="N132" s="1429"/>
      <c r="O132" s="2103"/>
      <c r="P132" s="1429"/>
      <c r="Q132" s="1429"/>
      <c r="R132" s="1429"/>
      <c r="S132" s="1429" t="s">
        <v>6975</v>
      </c>
      <c r="T132" s="1511"/>
    </row>
    <row r="133" spans="1:20" s="1240" customFormat="1" ht="20.100000000000001" customHeight="1">
      <c r="A133" s="1429"/>
      <c r="B133" s="1429"/>
      <c r="C133" s="1429"/>
      <c r="D133" s="1429"/>
      <c r="E133" s="1429"/>
      <c r="F133" s="1429"/>
      <c r="G133" s="1429"/>
      <c r="H133" s="1429"/>
      <c r="I133" s="1429"/>
      <c r="J133" s="1429"/>
      <c r="K133" s="1429"/>
      <c r="L133" s="1429"/>
      <c r="M133" s="1429"/>
      <c r="N133" s="1429"/>
      <c r="O133" s="1429"/>
      <c r="P133" s="1429"/>
      <c r="Q133" s="1429"/>
      <c r="R133" s="1429"/>
      <c r="S133" s="1429" t="s">
        <v>6975</v>
      </c>
      <c r="T133" s="1511"/>
    </row>
    <row r="134" spans="1:20" s="1240" customFormat="1" ht="20.100000000000001" customHeight="1">
      <c r="A134" s="1429"/>
      <c r="B134" s="2044"/>
      <c r="C134" s="2044"/>
      <c r="D134" s="1429"/>
      <c r="E134" s="1429"/>
      <c r="F134" s="1429"/>
      <c r="G134" s="1429"/>
      <c r="H134" s="1429"/>
      <c r="I134" s="1429"/>
      <c r="J134" s="1429"/>
      <c r="K134" s="1429"/>
      <c r="L134" s="1429"/>
      <c r="M134" s="1429"/>
      <c r="N134" s="1429"/>
      <c r="O134" s="1429"/>
      <c r="P134" s="1429"/>
      <c r="Q134" s="1429"/>
      <c r="R134" s="1429"/>
      <c r="S134" s="1429" t="s">
        <v>6975</v>
      </c>
      <c r="T134" s="1511"/>
    </row>
    <row r="135" spans="1:20" s="1240" customFormat="1" ht="20.100000000000001" customHeight="1">
      <c r="A135" s="1429"/>
      <c r="B135" s="2044"/>
      <c r="C135" s="2044"/>
      <c r="D135" s="1429"/>
      <c r="E135" s="1429"/>
      <c r="F135" s="1429"/>
      <c r="G135" s="1429"/>
      <c r="H135" s="1429"/>
      <c r="I135" s="1429"/>
      <c r="J135" s="1429"/>
      <c r="K135" s="1429"/>
      <c r="L135" s="1429"/>
      <c r="M135" s="1429"/>
      <c r="N135" s="1429"/>
      <c r="O135" s="1429"/>
      <c r="P135" s="1429"/>
      <c r="Q135" s="1429"/>
      <c r="R135" s="1429"/>
      <c r="S135" s="1429" t="s">
        <v>6975</v>
      </c>
      <c r="T135" s="1511"/>
    </row>
    <row r="136" spans="1:20" s="1240" customFormat="1" ht="20.100000000000001" customHeight="1">
      <c r="A136" s="1429"/>
      <c r="B136" s="1429"/>
      <c r="C136" s="1429"/>
      <c r="D136" s="1429"/>
      <c r="E136" s="1429"/>
      <c r="F136" s="1429"/>
      <c r="G136" s="1429"/>
      <c r="H136" s="1429"/>
      <c r="I136" s="1429"/>
      <c r="J136" s="2046"/>
      <c r="K136" s="2044"/>
      <c r="L136" s="2044"/>
      <c r="M136" s="2044"/>
      <c r="N136" s="2044"/>
      <c r="O136" s="2105"/>
      <c r="P136" s="2106"/>
      <c r="Q136" s="2107"/>
      <c r="R136" s="2105"/>
      <c r="S136" s="1429" t="s">
        <v>6975</v>
      </c>
      <c r="T136" s="1511"/>
    </row>
    <row r="137" spans="1:20" s="1240" customFormat="1" ht="20.100000000000001" customHeight="1">
      <c r="A137" s="1429"/>
      <c r="B137" s="1429"/>
      <c r="C137" s="1429"/>
      <c r="D137" s="1429"/>
      <c r="E137" s="1429"/>
      <c r="F137" s="1429"/>
      <c r="G137" s="1429"/>
      <c r="H137" s="1429"/>
      <c r="I137" s="1429"/>
      <c r="J137" s="1429"/>
      <c r="K137" s="1429"/>
      <c r="L137" s="1429"/>
      <c r="M137" s="1429"/>
      <c r="N137" s="1429"/>
      <c r="O137" s="1429"/>
      <c r="P137" s="1429"/>
      <c r="Q137" s="1429"/>
      <c r="R137" s="1429"/>
      <c r="S137" s="1429" t="s">
        <v>6975</v>
      </c>
      <c r="T137" s="1511"/>
    </row>
    <row r="138" spans="1:20" s="1240" customFormat="1" ht="20.100000000000001" customHeight="1">
      <c r="A138" s="1429"/>
      <c r="B138" s="1429"/>
      <c r="C138" s="1429"/>
      <c r="D138" s="1429"/>
      <c r="E138" s="1429"/>
      <c r="F138" s="1429"/>
      <c r="G138" s="1429"/>
      <c r="H138" s="1429"/>
      <c r="I138" s="1429"/>
      <c r="J138" s="1429"/>
      <c r="K138" s="1429"/>
      <c r="L138" s="1429"/>
      <c r="M138" s="1429"/>
      <c r="N138" s="1429"/>
      <c r="O138" s="1429"/>
      <c r="P138" s="1429"/>
      <c r="Q138" s="1429"/>
      <c r="R138" s="1429"/>
      <c r="S138" s="1429" t="s">
        <v>6975</v>
      </c>
      <c r="T138" s="1511"/>
    </row>
    <row r="139" spans="1:20" s="1240" customFormat="1" ht="20.100000000000001" customHeight="1">
      <c r="A139" s="1429"/>
      <c r="B139" s="1429"/>
      <c r="C139" s="1429"/>
      <c r="D139" s="1429"/>
      <c r="E139" s="1429"/>
      <c r="F139" s="1429"/>
      <c r="G139" s="1429"/>
      <c r="H139" s="1429"/>
      <c r="I139" s="1429"/>
      <c r="J139" s="1429"/>
      <c r="K139" s="1429"/>
      <c r="L139" s="1429"/>
      <c r="M139" s="1429"/>
      <c r="N139" s="1429"/>
      <c r="O139" s="1429"/>
      <c r="P139" s="1429"/>
      <c r="Q139" s="1429"/>
      <c r="R139" s="1429"/>
      <c r="S139" s="1429" t="s">
        <v>6975</v>
      </c>
      <c r="T139" s="1511"/>
    </row>
    <row r="140" spans="1:20" s="1240" customFormat="1" ht="20.100000000000001" customHeight="1">
      <c r="A140" s="1429"/>
      <c r="B140" s="1429"/>
      <c r="C140" s="1429"/>
      <c r="D140" s="1429"/>
      <c r="E140" s="1429"/>
      <c r="F140" s="1429"/>
      <c r="G140" s="1429"/>
      <c r="H140" s="1429"/>
      <c r="I140" s="1429"/>
      <c r="J140" s="1429"/>
      <c r="K140" s="1429"/>
      <c r="L140" s="1429"/>
      <c r="M140" s="1429"/>
      <c r="N140" s="1429"/>
      <c r="O140" s="1429"/>
      <c r="P140" s="1429"/>
      <c r="Q140" s="1429"/>
      <c r="R140" s="1429"/>
      <c r="S140" s="1429" t="s">
        <v>6975</v>
      </c>
      <c r="T140" s="1511"/>
    </row>
    <row r="141" spans="1:20" s="1240" customFormat="1" ht="20.100000000000001" customHeight="1">
      <c r="A141" s="1429"/>
      <c r="B141" s="1429"/>
      <c r="C141" s="1429"/>
      <c r="D141" s="1429"/>
      <c r="E141" s="1429"/>
      <c r="F141" s="1429"/>
      <c r="G141" s="1429"/>
      <c r="H141" s="1429"/>
      <c r="I141" s="1429"/>
      <c r="J141" s="1429"/>
      <c r="K141" s="1429"/>
      <c r="L141" s="1429"/>
      <c r="M141" s="1429"/>
      <c r="N141" s="1429"/>
      <c r="O141" s="1429"/>
      <c r="P141" s="1429"/>
      <c r="Q141" s="1429"/>
      <c r="R141" s="1429"/>
      <c r="S141" s="1429" t="s">
        <v>6975</v>
      </c>
      <c r="T141" s="1511"/>
    </row>
    <row r="142" spans="1:20" s="1240" customFormat="1" ht="20.100000000000001" customHeight="1">
      <c r="A142" s="1429"/>
      <c r="B142" s="1429"/>
      <c r="C142" s="1429"/>
      <c r="D142" s="1429"/>
      <c r="E142" s="1429"/>
      <c r="F142" s="1429"/>
      <c r="G142" s="1429"/>
      <c r="H142" s="1429"/>
      <c r="I142" s="1429"/>
      <c r="J142" s="1429"/>
      <c r="K142" s="1429"/>
      <c r="L142" s="1429"/>
      <c r="M142" s="1429"/>
      <c r="N142" s="1429"/>
      <c r="O142" s="1429"/>
      <c r="P142" s="1429"/>
      <c r="Q142" s="1429"/>
      <c r="R142" s="1429"/>
      <c r="S142" s="1429" t="s">
        <v>6975</v>
      </c>
      <c r="T142" s="1511"/>
    </row>
    <row r="143" spans="1:20" s="1240" customFormat="1" ht="20.100000000000001" customHeight="1">
      <c r="A143" s="1429"/>
      <c r="B143" s="1429"/>
      <c r="C143" s="1429"/>
      <c r="D143" s="1429"/>
      <c r="E143" s="1429"/>
      <c r="F143" s="1429"/>
      <c r="G143" s="1429"/>
      <c r="H143" s="1429"/>
      <c r="I143" s="1429"/>
      <c r="J143" s="1429"/>
      <c r="K143" s="1429"/>
      <c r="L143" s="1429"/>
      <c r="M143" s="1429"/>
      <c r="N143" s="1429"/>
      <c r="O143" s="1429"/>
      <c r="P143" s="1429"/>
      <c r="Q143" s="1429"/>
      <c r="R143" s="1429"/>
      <c r="S143" s="1429" t="s">
        <v>6975</v>
      </c>
      <c r="T143" s="1511"/>
    </row>
    <row r="144" spans="1:20" s="1240" customFormat="1" ht="20.100000000000001" customHeight="1">
      <c r="A144" s="1429"/>
      <c r="B144" s="2082"/>
      <c r="C144" s="2084"/>
      <c r="D144" s="2084"/>
      <c r="E144" s="2085"/>
      <c r="F144" s="2085"/>
      <c r="G144" s="1429"/>
      <c r="H144" s="2086"/>
      <c r="I144" s="1429"/>
      <c r="J144" s="2044"/>
      <c r="K144" s="1429"/>
      <c r="L144" s="1429"/>
      <c r="M144" s="1429"/>
      <c r="N144" s="2087"/>
      <c r="O144" s="2053"/>
      <c r="P144" s="1429"/>
      <c r="Q144" s="2088"/>
      <c r="R144" s="1429"/>
      <c r="S144" s="1429" t="s">
        <v>6975</v>
      </c>
      <c r="T144" s="1511"/>
    </row>
    <row r="145" spans="1:20" s="1240" customFormat="1" ht="20.100000000000001" customHeight="1">
      <c r="A145" s="1429"/>
      <c r="B145" s="2082"/>
      <c r="C145" s="2084"/>
      <c r="D145" s="1429"/>
      <c r="E145" s="1429"/>
      <c r="F145" s="1429"/>
      <c r="G145" s="1429"/>
      <c r="H145" s="2086"/>
      <c r="I145" s="1429"/>
      <c r="J145" s="2044"/>
      <c r="K145" s="1429"/>
      <c r="L145" s="1429"/>
      <c r="M145" s="1429"/>
      <c r="N145" s="2087"/>
      <c r="O145" s="2053"/>
      <c r="P145" s="1429"/>
      <c r="Q145" s="2088"/>
      <c r="R145" s="1429"/>
      <c r="S145" s="1429" t="s">
        <v>6975</v>
      </c>
      <c r="T145" s="1511"/>
    </row>
    <row r="146" spans="1:20" s="1240" customFormat="1" ht="20.100000000000001" customHeight="1">
      <c r="A146" s="1429"/>
      <c r="B146" s="2082"/>
      <c r="C146" s="2084"/>
      <c r="D146" s="1429"/>
      <c r="E146" s="1429"/>
      <c r="F146" s="1429"/>
      <c r="G146" s="1429"/>
      <c r="H146" s="2086"/>
      <c r="I146" s="1429"/>
      <c r="J146" s="2044"/>
      <c r="K146" s="1429"/>
      <c r="L146" s="1429"/>
      <c r="M146" s="1429"/>
      <c r="N146" s="2087"/>
      <c r="O146" s="2053"/>
      <c r="P146" s="1429"/>
      <c r="Q146" s="2088"/>
      <c r="R146" s="1429"/>
      <c r="S146" s="1429" t="s">
        <v>6975</v>
      </c>
      <c r="T146" s="1511"/>
    </row>
    <row r="147" spans="1:20" s="1240" customFormat="1" ht="20.100000000000001" customHeight="1">
      <c r="A147" s="1429"/>
      <c r="B147" s="2082"/>
      <c r="C147" s="2084"/>
      <c r="D147" s="1429"/>
      <c r="E147" s="1429"/>
      <c r="F147" s="1429"/>
      <c r="G147" s="1429"/>
      <c r="H147" s="2086"/>
      <c r="I147" s="1429"/>
      <c r="J147" s="2044"/>
      <c r="K147" s="1429"/>
      <c r="L147" s="1429"/>
      <c r="M147" s="1429"/>
      <c r="N147" s="2087"/>
      <c r="O147" s="2053"/>
      <c r="P147" s="1429"/>
      <c r="Q147" s="2088"/>
      <c r="R147" s="1429"/>
      <c r="S147" s="1429" t="s">
        <v>6975</v>
      </c>
      <c r="T147" s="1511"/>
    </row>
    <row r="148" spans="1:20" s="1240" customFormat="1" ht="20.100000000000001" customHeight="1">
      <c r="A148" s="1429"/>
      <c r="B148" s="2082"/>
      <c r="C148" s="2084"/>
      <c r="D148" s="2084"/>
      <c r="E148" s="2085"/>
      <c r="F148" s="1429"/>
      <c r="G148" s="1429"/>
      <c r="H148" s="2086"/>
      <c r="I148" s="1429"/>
      <c r="J148" s="2044"/>
      <c r="K148" s="1429"/>
      <c r="L148" s="1429"/>
      <c r="M148" s="1429"/>
      <c r="N148" s="2087"/>
      <c r="O148" s="2053"/>
      <c r="P148" s="1429"/>
      <c r="Q148" s="2088"/>
      <c r="R148" s="1429"/>
      <c r="S148" s="1429" t="s">
        <v>6975</v>
      </c>
      <c r="T148" s="1511"/>
    </row>
    <row r="149" spans="1:20" s="1240" customFormat="1" ht="20.100000000000001" customHeight="1">
      <c r="A149" s="1429"/>
      <c r="B149" s="2082"/>
      <c r="C149" s="2084"/>
      <c r="D149" s="2084"/>
      <c r="E149" s="2085"/>
      <c r="F149" s="1429"/>
      <c r="G149" s="1429"/>
      <c r="H149" s="2086"/>
      <c r="I149" s="1429"/>
      <c r="J149" s="2044"/>
      <c r="K149" s="1429"/>
      <c r="L149" s="1429"/>
      <c r="M149" s="1429"/>
      <c r="N149" s="2087"/>
      <c r="O149" s="2053"/>
      <c r="P149" s="1429"/>
      <c r="Q149" s="2088"/>
      <c r="R149" s="1429"/>
      <c r="S149" s="1429" t="s">
        <v>6975</v>
      </c>
      <c r="T149" s="1511"/>
    </row>
    <row r="150" spans="1:20" s="1240" customFormat="1" ht="20.100000000000001" customHeight="1">
      <c r="A150" s="1429"/>
      <c r="B150" s="2082"/>
      <c r="C150" s="2084"/>
      <c r="D150" s="2084"/>
      <c r="E150" s="2085"/>
      <c r="F150" s="1429"/>
      <c r="G150" s="1429"/>
      <c r="H150" s="2086"/>
      <c r="I150" s="1429"/>
      <c r="J150" s="2044"/>
      <c r="K150" s="1429"/>
      <c r="L150" s="1429"/>
      <c r="M150" s="1429"/>
      <c r="N150" s="2087"/>
      <c r="O150" s="2053"/>
      <c r="P150" s="1429"/>
      <c r="Q150" s="2088"/>
      <c r="R150" s="1429"/>
      <c r="S150" s="1429" t="s">
        <v>6975</v>
      </c>
      <c r="T150" s="1511"/>
    </row>
    <row r="151" spans="1:20" s="1240" customFormat="1" ht="20.100000000000001" customHeight="1">
      <c r="A151" s="1429"/>
      <c r="B151" s="2044"/>
      <c r="C151" s="2044"/>
      <c r="D151" s="1429"/>
      <c r="E151" s="1429"/>
      <c r="F151" s="1429"/>
      <c r="G151" s="1429"/>
      <c r="H151" s="1429"/>
      <c r="I151" s="1429"/>
      <c r="J151" s="1429"/>
      <c r="K151" s="1429"/>
      <c r="L151" s="2047"/>
      <c r="M151" s="2048"/>
      <c r="N151" s="1429"/>
      <c r="O151" s="1429"/>
      <c r="P151" s="1429"/>
      <c r="Q151" s="1429"/>
      <c r="R151" s="1429"/>
      <c r="S151" s="1429" t="s">
        <v>6975</v>
      </c>
      <c r="T151" s="1511"/>
    </row>
    <row r="152" spans="1:20" s="1240" customFormat="1" ht="20.100000000000001" customHeight="1">
      <c r="A152" s="1429"/>
      <c r="B152" s="2044"/>
      <c r="C152" s="2044"/>
      <c r="D152" s="1429"/>
      <c r="E152" s="1429"/>
      <c r="F152" s="1429"/>
      <c r="G152" s="1429"/>
      <c r="H152" s="1429"/>
      <c r="I152" s="1429"/>
      <c r="J152" s="1429"/>
      <c r="K152" s="1429"/>
      <c r="L152" s="1429"/>
      <c r="M152" s="2044"/>
      <c r="N152" s="1429"/>
      <c r="O152" s="1429"/>
      <c r="P152" s="1429"/>
      <c r="Q152" s="1429"/>
      <c r="R152" s="1429"/>
      <c r="S152" s="1429" t="s">
        <v>6975</v>
      </c>
      <c r="T152" s="1511"/>
    </row>
    <row r="153" spans="1:20" s="1240" customFormat="1" ht="20.100000000000001" customHeight="1">
      <c r="A153" s="1429">
        <v>3</v>
      </c>
      <c r="B153" s="1429"/>
      <c r="C153" s="1429"/>
      <c r="D153" s="1429"/>
      <c r="E153" s="1429"/>
      <c r="F153" s="1429"/>
      <c r="G153" s="1429"/>
      <c r="H153" s="1429"/>
      <c r="I153" s="1429"/>
      <c r="J153" s="1429"/>
      <c r="K153" s="1429"/>
      <c r="L153" s="1429"/>
      <c r="M153" s="1429"/>
      <c r="N153" s="1429"/>
      <c r="O153" s="1429"/>
      <c r="P153" s="1429"/>
      <c r="Q153" s="1429"/>
      <c r="R153" s="1429"/>
      <c r="S153" s="1429"/>
      <c r="T153" s="1511"/>
    </row>
    <row r="154" spans="1:20" s="1240" customFormat="1" ht="20.100000000000001" customHeight="1">
      <c r="A154" s="1429"/>
      <c r="B154" s="1429"/>
      <c r="C154" s="1429"/>
      <c r="D154" s="1429"/>
      <c r="E154" s="1429"/>
      <c r="F154" s="1429"/>
      <c r="G154" s="1429"/>
      <c r="H154" s="1429"/>
      <c r="I154" s="1429"/>
      <c r="J154" s="1429"/>
      <c r="K154" s="1429"/>
      <c r="L154" s="1429"/>
      <c r="M154" s="1429"/>
      <c r="N154" s="1429"/>
      <c r="O154" s="1429"/>
      <c r="P154" s="1429"/>
      <c r="Q154" s="1429"/>
      <c r="R154" s="1429"/>
      <c r="S154" s="1429"/>
      <c r="T154" s="1511"/>
    </row>
    <row r="155" spans="1:20" s="1240" customFormat="1" ht="20.100000000000001" customHeight="1">
      <c r="A155" s="1429">
        <v>4</v>
      </c>
      <c r="B155" s="1429"/>
      <c r="C155" s="1429"/>
      <c r="D155" s="1429"/>
      <c r="E155" s="1429"/>
      <c r="F155" s="1429"/>
      <c r="G155" s="1429"/>
      <c r="H155" s="1429"/>
      <c r="I155" s="1429"/>
      <c r="J155" s="1429"/>
      <c r="K155" s="1429"/>
      <c r="L155" s="1429"/>
      <c r="M155" s="1429"/>
      <c r="N155" s="1429"/>
      <c r="O155" s="1429"/>
      <c r="P155" s="1429"/>
      <c r="Q155" s="1429"/>
      <c r="R155" s="1429"/>
      <c r="S155" s="1429"/>
      <c r="T155" s="1511"/>
    </row>
    <row r="156" spans="1:20" s="1240" customFormat="1" ht="20.100000000000001" customHeight="1">
      <c r="A156" s="1429"/>
      <c r="B156" s="1429"/>
      <c r="C156" s="1429"/>
      <c r="D156" s="1429"/>
      <c r="E156" s="1429"/>
      <c r="F156" s="1429"/>
      <c r="G156" s="1429"/>
      <c r="H156" s="1429"/>
      <c r="I156" s="1429"/>
      <c r="J156" s="1429"/>
      <c r="K156" s="1429"/>
      <c r="L156" s="1429"/>
      <c r="M156" s="1429"/>
      <c r="N156" s="1429"/>
      <c r="O156" s="1429"/>
      <c r="P156" s="1429"/>
      <c r="Q156" s="1429"/>
      <c r="R156" s="1429"/>
      <c r="S156" s="1429"/>
      <c r="T156" s="1511"/>
    </row>
    <row r="157" spans="1:20" s="1240" customFormat="1" ht="20.100000000000001" customHeight="1">
      <c r="A157" s="2052" t="s">
        <v>4490</v>
      </c>
      <c r="B157" s="1429"/>
      <c r="C157" s="1429"/>
      <c r="D157" s="1429"/>
      <c r="E157" s="1429"/>
      <c r="F157" s="1429"/>
      <c r="G157" s="1429"/>
      <c r="H157" s="1429"/>
      <c r="I157" s="1429"/>
      <c r="J157" s="1429"/>
      <c r="K157" s="1429"/>
      <c r="L157" s="1429"/>
      <c r="M157" s="1429"/>
      <c r="N157" s="1429"/>
      <c r="O157" s="1429"/>
      <c r="P157" s="1429"/>
      <c r="Q157" s="1429"/>
      <c r="R157" s="1429"/>
      <c r="S157" s="1429"/>
      <c r="T157" s="1511"/>
    </row>
    <row r="158" spans="1:20" s="1240" customFormat="1" ht="20.100000000000001" customHeight="1">
      <c r="A158" s="1429">
        <v>1</v>
      </c>
      <c r="B158" s="1429"/>
      <c r="C158" s="1429"/>
      <c r="D158" s="1429"/>
      <c r="E158" s="1429"/>
      <c r="F158" s="1429"/>
      <c r="G158" s="1429"/>
      <c r="H158" s="1429"/>
      <c r="I158" s="1429"/>
      <c r="J158" s="1429"/>
      <c r="K158" s="1429"/>
      <c r="L158" s="1429"/>
      <c r="M158" s="1429"/>
      <c r="N158" s="1429"/>
      <c r="O158" s="1429"/>
      <c r="P158" s="1429"/>
      <c r="Q158" s="1429"/>
      <c r="R158" s="1429"/>
      <c r="S158" s="1429"/>
      <c r="T158" s="1511"/>
    </row>
    <row r="159" spans="1:20" s="1240" customFormat="1" ht="20.100000000000001" customHeight="1">
      <c r="A159" s="1429"/>
      <c r="B159" s="1429" t="s">
        <v>4489</v>
      </c>
      <c r="C159" s="2108"/>
      <c r="D159" s="2108"/>
      <c r="E159" s="2108"/>
      <c r="F159" s="2108"/>
      <c r="G159" s="2108"/>
      <c r="H159" s="2108"/>
      <c r="I159" s="1429"/>
      <c r="J159" s="2108"/>
      <c r="K159" s="2108"/>
      <c r="L159" s="2108"/>
      <c r="M159" s="2044"/>
      <c r="N159" s="2108"/>
      <c r="O159" s="2108"/>
      <c r="P159" s="2108"/>
      <c r="Q159" s="2108"/>
      <c r="R159" s="2108"/>
      <c r="S159" s="1429"/>
      <c r="T159" s="1511"/>
    </row>
    <row r="160" spans="1:20" s="1240" customFormat="1" ht="20.100000000000001" customHeight="1">
      <c r="A160" s="1429">
        <v>2</v>
      </c>
      <c r="B160" s="1429" t="s">
        <v>4493</v>
      </c>
      <c r="C160" s="1429"/>
      <c r="D160" s="1429"/>
      <c r="E160" s="1429"/>
      <c r="F160" s="1429"/>
      <c r="G160" s="1429"/>
      <c r="H160" s="1429"/>
      <c r="I160" s="1429"/>
      <c r="J160" s="1429"/>
      <c r="K160" s="1429"/>
      <c r="L160" s="1429"/>
      <c r="M160" s="1429"/>
      <c r="N160" s="1429"/>
      <c r="O160" s="1429"/>
      <c r="P160" s="1429"/>
      <c r="Q160" s="1429"/>
      <c r="R160" s="1429"/>
      <c r="S160" s="1429"/>
      <c r="T160" s="1511"/>
    </row>
    <row r="161" spans="1:20" s="1240" customFormat="1" ht="20.100000000000001" customHeight="1">
      <c r="A161" s="1429"/>
      <c r="B161" s="1429" t="s">
        <v>4489</v>
      </c>
      <c r="C161" s="1429"/>
      <c r="D161" s="1429"/>
      <c r="E161" s="1429"/>
      <c r="F161" s="1429"/>
      <c r="G161" s="1429"/>
      <c r="H161" s="1429"/>
      <c r="I161" s="1429"/>
      <c r="J161" s="1429"/>
      <c r="K161" s="1429"/>
      <c r="L161" s="1429"/>
      <c r="M161" s="1429"/>
      <c r="N161" s="1429"/>
      <c r="O161" s="1429"/>
      <c r="P161" s="1429"/>
      <c r="Q161" s="1429"/>
      <c r="R161" s="1429"/>
      <c r="S161" s="1429"/>
      <c r="T161" s="1511"/>
    </row>
    <row r="162" spans="1:20" s="1240" customFormat="1" ht="20.100000000000001" customHeight="1">
      <c r="A162" s="1429">
        <v>3</v>
      </c>
      <c r="B162" s="1429" t="s">
        <v>4494</v>
      </c>
      <c r="C162" s="1429"/>
      <c r="D162" s="1429"/>
      <c r="E162" s="1429"/>
      <c r="F162" s="1429"/>
      <c r="G162" s="1429"/>
      <c r="H162" s="1429"/>
      <c r="I162" s="1429"/>
      <c r="J162" s="1429"/>
      <c r="K162" s="1429"/>
      <c r="L162" s="1429"/>
      <c r="M162" s="1429"/>
      <c r="N162" s="1429"/>
      <c r="O162" s="1429"/>
      <c r="P162" s="1429"/>
      <c r="Q162" s="1429"/>
      <c r="R162" s="1429"/>
      <c r="S162" s="1429"/>
      <c r="T162" s="1511"/>
    </row>
    <row r="163" spans="1:20" s="1240" customFormat="1" ht="20.100000000000001" customHeight="1">
      <c r="A163" s="1429"/>
      <c r="B163" s="1429" t="s">
        <v>4489</v>
      </c>
      <c r="C163" s="1429"/>
      <c r="D163" s="1429"/>
      <c r="E163" s="1429"/>
      <c r="F163" s="1429"/>
      <c r="G163" s="1429"/>
      <c r="H163" s="1429"/>
      <c r="I163" s="1429"/>
      <c r="J163" s="1429"/>
      <c r="K163" s="1429"/>
      <c r="L163" s="1429"/>
      <c r="M163" s="1429"/>
      <c r="N163" s="1429"/>
      <c r="O163" s="1429"/>
      <c r="P163" s="1429"/>
      <c r="Q163" s="1429"/>
      <c r="R163" s="1429"/>
      <c r="S163" s="1429"/>
      <c r="T163" s="1511"/>
    </row>
    <row r="164" spans="1:20" s="1240" customFormat="1" ht="20.100000000000001" customHeight="1">
      <c r="A164" s="1429">
        <v>4</v>
      </c>
      <c r="B164" s="1429" t="s">
        <v>976</v>
      </c>
      <c r="C164" s="1429"/>
      <c r="D164" s="1429"/>
      <c r="E164" s="1429"/>
      <c r="F164" s="1511"/>
      <c r="G164" s="1511"/>
      <c r="H164" s="1511"/>
      <c r="I164" s="1511"/>
      <c r="J164" s="1511"/>
      <c r="K164" s="1511"/>
      <c r="L164" s="1511"/>
      <c r="M164" s="1511"/>
      <c r="N164" s="1511"/>
      <c r="O164" s="1512"/>
      <c r="P164" s="1511"/>
      <c r="Q164" s="1511"/>
      <c r="R164" s="2041"/>
      <c r="S164" s="1429"/>
      <c r="T164" s="1511"/>
    </row>
    <row r="165" spans="1:20" s="1240" customFormat="1" ht="20.100000000000001" customHeight="1">
      <c r="A165" s="1429"/>
      <c r="B165" s="1429"/>
      <c r="C165" s="1429"/>
      <c r="D165" s="1429"/>
      <c r="E165" s="1429"/>
      <c r="F165" s="1511"/>
      <c r="G165" s="1511"/>
      <c r="H165" s="1511"/>
      <c r="I165" s="1511"/>
      <c r="J165" s="1511"/>
      <c r="K165" s="1511"/>
      <c r="L165" s="1511"/>
      <c r="M165" s="1511"/>
      <c r="N165" s="1511"/>
      <c r="O165" s="1512"/>
      <c r="P165" s="1511"/>
      <c r="Q165" s="1511"/>
      <c r="R165" s="2041"/>
      <c r="S165" s="2053" t="s">
        <v>7059</v>
      </c>
      <c r="T165" s="1511"/>
    </row>
    <row r="166" spans="1:20" s="1240" customFormat="1" ht="20.100000000000001" customHeight="1">
      <c r="A166" s="1429"/>
      <c r="B166" s="1511"/>
      <c r="C166" s="1429"/>
      <c r="D166" s="1429"/>
      <c r="E166" s="1429"/>
      <c r="F166" s="1511"/>
      <c r="G166" s="1511"/>
      <c r="H166" s="1511"/>
      <c r="I166" s="1511"/>
      <c r="J166" s="1511"/>
      <c r="K166" s="1511"/>
      <c r="L166" s="1511"/>
      <c r="M166" s="1511"/>
      <c r="N166" s="1511"/>
      <c r="O166" s="1512"/>
      <c r="P166" s="1511"/>
      <c r="Q166" s="1511"/>
      <c r="R166" s="2041"/>
      <c r="S166" s="2053" t="s">
        <v>7059</v>
      </c>
      <c r="T166" s="1511"/>
    </row>
    <row r="167" spans="1:20" s="1240" customFormat="1" ht="20.100000000000001" customHeight="1">
      <c r="A167" s="1429"/>
      <c r="B167" s="1511"/>
      <c r="C167" s="2109"/>
      <c r="D167" s="2056"/>
      <c r="E167" s="1511"/>
      <c r="F167" s="1512"/>
      <c r="G167" s="2080"/>
      <c r="H167" s="1511"/>
      <c r="I167" s="2080"/>
      <c r="J167" s="1511"/>
      <c r="K167" s="1511"/>
      <c r="L167" s="1512"/>
      <c r="M167" s="2057"/>
      <c r="N167" s="2110"/>
      <c r="O167" s="1512"/>
      <c r="P167" s="1511"/>
      <c r="Q167" s="1512"/>
      <c r="R167" s="1512"/>
      <c r="S167" s="1429"/>
      <c r="T167" s="1511"/>
    </row>
    <row r="168" spans="1:20" s="1240" customFormat="1">
      <c r="A168" s="1429"/>
      <c r="B168" s="1429"/>
      <c r="C168" s="2044"/>
      <c r="D168" s="1429"/>
      <c r="E168" s="1429"/>
      <c r="F168" s="1429"/>
      <c r="G168" s="1429"/>
      <c r="H168" s="1429"/>
      <c r="I168" s="1429"/>
      <c r="J168" s="1429"/>
      <c r="K168" s="1429"/>
      <c r="L168" s="1429"/>
      <c r="M168" s="2111"/>
      <c r="N168" s="1429"/>
      <c r="O168" s="2095"/>
      <c r="P168" s="1429"/>
      <c r="Q168" s="2088"/>
      <c r="R168" s="1429"/>
      <c r="S168" s="1429" t="s">
        <v>6975</v>
      </c>
      <c r="T168" s="1511"/>
    </row>
    <row r="169" spans="1:20" s="1240" customFormat="1" ht="20.100000000000001" customHeight="1">
      <c r="A169" s="1429">
        <v>5</v>
      </c>
      <c r="B169" s="1429" t="s">
        <v>4496</v>
      </c>
      <c r="C169" s="1429"/>
      <c r="D169" s="1429"/>
      <c r="E169" s="1429"/>
      <c r="F169" s="1429"/>
      <c r="G169" s="1429"/>
      <c r="H169" s="1429"/>
      <c r="I169" s="1429"/>
      <c r="J169" s="1429"/>
      <c r="K169" s="1429"/>
      <c r="L169" s="1429"/>
      <c r="M169" s="1429"/>
      <c r="N169" s="1429"/>
      <c r="O169" s="1429"/>
      <c r="P169" s="1429"/>
      <c r="Q169" s="1429"/>
      <c r="R169" s="1429"/>
      <c r="S169" s="1429"/>
      <c r="T169" s="1511"/>
    </row>
    <row r="170" spans="1:20" s="1240" customFormat="1" ht="20.100000000000001" customHeight="1">
      <c r="A170" s="1429"/>
      <c r="B170" s="1429" t="s">
        <v>4489</v>
      </c>
      <c r="C170" s="1429"/>
      <c r="D170" s="1429"/>
      <c r="E170" s="1429"/>
      <c r="F170" s="1429"/>
      <c r="G170" s="1429"/>
      <c r="H170" s="1429"/>
      <c r="I170" s="1429"/>
      <c r="J170" s="1429"/>
      <c r="K170" s="1429"/>
      <c r="L170" s="1429"/>
      <c r="M170" s="1429"/>
      <c r="N170" s="1429"/>
      <c r="O170" s="1429"/>
      <c r="P170" s="1429"/>
      <c r="Q170" s="1429"/>
      <c r="R170" s="1429"/>
      <c r="S170" s="1429"/>
      <c r="T170" s="1511"/>
    </row>
    <row r="171" spans="1:20" s="1240" customFormat="1" ht="20.100000000000001" customHeight="1">
      <c r="A171" s="1429"/>
      <c r="B171" s="1429"/>
      <c r="C171" s="1429"/>
      <c r="D171" s="1429"/>
      <c r="E171" s="1429"/>
      <c r="F171" s="1429"/>
      <c r="G171" s="1429"/>
      <c r="H171" s="1429"/>
      <c r="I171" s="1429"/>
      <c r="J171" s="1429"/>
      <c r="K171" s="1429"/>
      <c r="L171" s="1429"/>
      <c r="M171" s="1429"/>
      <c r="N171" s="1429"/>
      <c r="O171" s="1429"/>
      <c r="P171" s="1429"/>
      <c r="Q171" s="1429"/>
      <c r="R171" s="1429"/>
      <c r="S171" s="1429"/>
      <c r="T171" s="1511"/>
    </row>
    <row r="172" spans="1:20" s="1240" customFormat="1" ht="20.100000000000001" customHeight="1">
      <c r="A172" s="1429"/>
      <c r="B172" s="1429"/>
      <c r="C172" s="1429"/>
      <c r="D172" s="1429"/>
      <c r="E172" s="1429"/>
      <c r="F172" s="1429"/>
      <c r="G172" s="1429"/>
      <c r="H172" s="1429"/>
      <c r="I172" s="1429"/>
      <c r="J172" s="1429"/>
      <c r="K172" s="1429"/>
      <c r="L172" s="1429"/>
      <c r="M172" s="1429"/>
      <c r="N172" s="1429"/>
      <c r="O172" s="1429"/>
      <c r="P172" s="1429"/>
      <c r="Q172" s="1429"/>
      <c r="R172" s="1429"/>
      <c r="S172" s="1429"/>
      <c r="T172" s="1511"/>
    </row>
    <row r="173" spans="1:20" s="1240" customFormat="1" ht="20.100000000000001" customHeight="1">
      <c r="A173" s="1429"/>
      <c r="B173" s="1429"/>
      <c r="C173" s="1429"/>
      <c r="D173" s="1429"/>
      <c r="E173" s="1429"/>
      <c r="F173" s="1429"/>
      <c r="G173" s="1429"/>
      <c r="H173" s="1429"/>
      <c r="I173" s="1429"/>
      <c r="J173" s="1429"/>
      <c r="K173" s="1429"/>
      <c r="L173" s="1429"/>
      <c r="M173" s="1429"/>
      <c r="N173" s="1429"/>
      <c r="O173" s="1429"/>
      <c r="P173" s="1429"/>
      <c r="Q173" s="1429"/>
      <c r="R173" s="1429"/>
      <c r="S173" s="1429"/>
      <c r="T173" s="1511"/>
    </row>
    <row r="174" spans="1:20" s="1240" customFormat="1" ht="20.100000000000001" customHeight="1">
      <c r="A174" s="1429"/>
      <c r="B174" s="1429"/>
      <c r="C174" s="1429"/>
      <c r="D174" s="1429"/>
      <c r="E174" s="1429"/>
      <c r="F174" s="1429"/>
      <c r="G174" s="1429"/>
      <c r="H174" s="1429"/>
      <c r="I174" s="1429"/>
      <c r="J174" s="1429"/>
      <c r="K174" s="1429"/>
      <c r="L174" s="1429"/>
      <c r="M174" s="1429"/>
      <c r="N174" s="1429"/>
      <c r="O174" s="1429"/>
      <c r="P174" s="1429"/>
      <c r="Q174" s="1429"/>
      <c r="R174" s="1429"/>
      <c r="S174" s="1429"/>
      <c r="T174" s="1511"/>
    </row>
    <row r="175" spans="1:20" s="1240" customFormat="1" ht="20.100000000000001" customHeight="1">
      <c r="A175" s="1429"/>
      <c r="B175" s="1429"/>
      <c r="C175" s="1429"/>
      <c r="D175" s="1429"/>
      <c r="E175" s="1429"/>
      <c r="F175" s="1429"/>
      <c r="G175" s="1429"/>
      <c r="H175" s="1429"/>
      <c r="I175" s="1429"/>
      <c r="J175" s="1429"/>
      <c r="K175" s="1429"/>
      <c r="L175" s="1429"/>
      <c r="M175" s="1429"/>
      <c r="N175" s="1429"/>
      <c r="O175" s="1429"/>
      <c r="P175" s="1429"/>
      <c r="Q175" s="1429"/>
      <c r="R175" s="1429"/>
      <c r="S175" s="1429"/>
      <c r="T175" s="1511"/>
    </row>
    <row r="176" spans="1:20" s="1240" customFormat="1" ht="20.100000000000001" customHeight="1">
      <c r="A176" s="1429">
        <v>6</v>
      </c>
      <c r="B176" s="1429" t="s">
        <v>4497</v>
      </c>
      <c r="C176" s="1429"/>
      <c r="D176" s="1429"/>
      <c r="E176" s="1429"/>
      <c r="F176" s="1429"/>
      <c r="G176" s="1429"/>
      <c r="H176" s="1429"/>
      <c r="I176" s="1429"/>
      <c r="J176" s="1429"/>
      <c r="K176" s="1429"/>
      <c r="L176" s="1429"/>
      <c r="M176" s="1429"/>
      <c r="N176" s="1429"/>
      <c r="O176" s="1429"/>
      <c r="P176" s="1429"/>
      <c r="Q176" s="1429"/>
      <c r="R176" s="1429"/>
      <c r="S176" s="1429"/>
      <c r="T176" s="1511"/>
    </row>
    <row r="177" spans="1:20" s="1240" customFormat="1">
      <c r="A177" s="1429"/>
      <c r="B177" s="2082"/>
      <c r="C177" s="2082"/>
      <c r="D177" s="2082"/>
      <c r="E177" s="2082"/>
      <c r="F177" s="2082"/>
      <c r="G177" s="2082"/>
      <c r="H177" s="2082"/>
      <c r="I177" s="2082"/>
      <c r="J177" s="2082"/>
      <c r="K177" s="2050"/>
      <c r="L177" s="2082"/>
      <c r="M177" s="2082"/>
      <c r="N177" s="2082"/>
      <c r="O177" s="2050"/>
      <c r="P177" s="2082"/>
      <c r="Q177" s="2082"/>
      <c r="R177" s="2082"/>
      <c r="S177" s="1429" t="s">
        <v>6975</v>
      </c>
      <c r="T177" s="1511"/>
    </row>
    <row r="178" spans="1:20" s="1240" customFormat="1">
      <c r="A178" s="1429"/>
      <c r="B178" s="2082"/>
      <c r="C178" s="2082"/>
      <c r="D178" s="2082"/>
      <c r="E178" s="2082"/>
      <c r="F178" s="2082"/>
      <c r="G178" s="2082"/>
      <c r="H178" s="2082"/>
      <c r="I178" s="2082"/>
      <c r="J178" s="2082"/>
      <c r="K178" s="2050"/>
      <c r="L178" s="2082"/>
      <c r="M178" s="2082"/>
      <c r="N178" s="2082"/>
      <c r="O178" s="2050"/>
      <c r="P178" s="2082"/>
      <c r="Q178" s="2082"/>
      <c r="R178" s="2082"/>
      <c r="S178" s="1429" t="s">
        <v>6975</v>
      </c>
      <c r="T178" s="1511"/>
    </row>
    <row r="179" spans="1:20" s="1240" customFormat="1">
      <c r="A179" s="1429"/>
      <c r="B179" s="2082"/>
      <c r="C179" s="2082"/>
      <c r="D179" s="2082"/>
      <c r="E179" s="2082"/>
      <c r="F179" s="2082"/>
      <c r="G179" s="2082"/>
      <c r="H179" s="2082"/>
      <c r="I179" s="2082"/>
      <c r="J179" s="2082"/>
      <c r="K179" s="2050"/>
      <c r="L179" s="2082"/>
      <c r="M179" s="2082"/>
      <c r="N179" s="2082"/>
      <c r="O179" s="2050"/>
      <c r="P179" s="2082"/>
      <c r="Q179" s="2082"/>
      <c r="R179" s="2082"/>
      <c r="S179" s="1429" t="s">
        <v>6975</v>
      </c>
      <c r="T179" s="1511"/>
    </row>
    <row r="180" spans="1:20" s="1240" customFormat="1">
      <c r="A180" s="1429"/>
      <c r="B180" s="1429"/>
      <c r="C180" s="1429"/>
      <c r="D180" s="1429"/>
      <c r="E180" s="1429"/>
      <c r="F180" s="1429"/>
      <c r="G180" s="1429"/>
      <c r="H180" s="1429"/>
      <c r="I180" s="1429"/>
      <c r="J180" s="1429"/>
      <c r="K180" s="2044"/>
      <c r="L180" s="1429"/>
      <c r="M180" s="2104"/>
      <c r="N180" s="1429"/>
      <c r="O180" s="2044"/>
      <c r="P180" s="1429"/>
      <c r="Q180" s="1429"/>
      <c r="R180" s="1429"/>
      <c r="S180" s="1429" t="s">
        <v>6975</v>
      </c>
      <c r="T180" s="1511"/>
    </row>
    <row r="181" spans="1:20" s="1240" customFormat="1">
      <c r="A181" s="1429"/>
      <c r="B181" s="1429"/>
      <c r="C181" s="1429"/>
      <c r="D181" s="1429"/>
      <c r="E181" s="1429"/>
      <c r="F181" s="1429"/>
      <c r="G181" s="2044"/>
      <c r="H181" s="1429"/>
      <c r="I181" s="1429"/>
      <c r="J181" s="1429"/>
      <c r="K181" s="1429"/>
      <c r="L181" s="2112"/>
      <c r="M181" s="2112"/>
      <c r="N181" s="1429"/>
      <c r="O181" s="2044"/>
      <c r="P181" s="1429"/>
      <c r="Q181" s="2088"/>
      <c r="R181" s="1429"/>
      <c r="S181" s="1429" t="s">
        <v>6975</v>
      </c>
      <c r="T181" s="1511"/>
    </row>
    <row r="182" spans="1:20" s="1240" customFormat="1">
      <c r="A182" s="1429"/>
      <c r="B182" s="1429"/>
      <c r="C182" s="1429"/>
      <c r="D182" s="1429"/>
      <c r="E182" s="1429"/>
      <c r="F182" s="1429"/>
      <c r="G182" s="2044"/>
      <c r="H182" s="1429"/>
      <c r="I182" s="1429"/>
      <c r="J182" s="1429"/>
      <c r="K182" s="1429"/>
      <c r="L182" s="2112"/>
      <c r="M182" s="2112"/>
      <c r="N182" s="1429"/>
      <c r="O182" s="2044"/>
      <c r="P182" s="1429"/>
      <c r="Q182" s="2088"/>
      <c r="R182" s="1429"/>
      <c r="S182" s="1429" t="s">
        <v>6975</v>
      </c>
      <c r="T182" s="1511"/>
    </row>
    <row r="183" spans="1:20" s="1240" customFormat="1">
      <c r="A183" s="1429"/>
      <c r="B183" s="1429"/>
      <c r="C183" s="1429"/>
      <c r="D183" s="1429"/>
      <c r="E183" s="1429"/>
      <c r="F183" s="1429"/>
      <c r="G183" s="2044"/>
      <c r="H183" s="1429"/>
      <c r="I183" s="1429"/>
      <c r="J183" s="1429"/>
      <c r="K183" s="1429"/>
      <c r="L183" s="2112"/>
      <c r="M183" s="2112"/>
      <c r="N183" s="1429"/>
      <c r="O183" s="2044"/>
      <c r="P183" s="1429"/>
      <c r="Q183" s="2088"/>
      <c r="R183" s="1429"/>
      <c r="S183" s="1429" t="s">
        <v>6975</v>
      </c>
      <c r="T183" s="1511"/>
    </row>
    <row r="184" spans="1:20" s="1240" customFormat="1">
      <c r="A184" s="1429"/>
      <c r="B184" s="1429"/>
      <c r="C184" s="1429"/>
      <c r="D184" s="1429"/>
      <c r="E184" s="1429"/>
      <c r="F184" s="1429"/>
      <c r="G184" s="2044"/>
      <c r="H184" s="1429"/>
      <c r="I184" s="1429"/>
      <c r="J184" s="1429"/>
      <c r="K184" s="1429"/>
      <c r="L184" s="2112"/>
      <c r="M184" s="2112"/>
      <c r="N184" s="1429"/>
      <c r="O184" s="2044"/>
      <c r="P184" s="1429"/>
      <c r="Q184" s="2088"/>
      <c r="R184" s="1429"/>
      <c r="S184" s="1429" t="s">
        <v>6975</v>
      </c>
      <c r="T184" s="1511"/>
    </row>
    <row r="185" spans="1:20" s="1240" customFormat="1">
      <c r="A185" s="1429"/>
      <c r="B185" s="2044"/>
      <c r="C185" s="2044"/>
      <c r="D185" s="1429"/>
      <c r="E185" s="1429"/>
      <c r="F185" s="1429"/>
      <c r="G185" s="1429"/>
      <c r="H185" s="1429"/>
      <c r="I185" s="1429"/>
      <c r="J185" s="1429"/>
      <c r="K185" s="1429"/>
      <c r="L185" s="1429"/>
      <c r="M185" s="1429"/>
      <c r="N185" s="1429"/>
      <c r="O185" s="2044"/>
      <c r="P185" s="1429"/>
      <c r="Q185" s="1429"/>
      <c r="R185" s="1429"/>
      <c r="S185" s="1429" t="s">
        <v>6975</v>
      </c>
      <c r="T185" s="1511"/>
    </row>
    <row r="186" spans="1:20" s="1240" customFormat="1">
      <c r="A186" s="1429"/>
      <c r="B186" s="2044"/>
      <c r="C186" s="2044"/>
      <c r="D186" s="1429"/>
      <c r="E186" s="1429"/>
      <c r="F186" s="1429"/>
      <c r="G186" s="1429"/>
      <c r="H186" s="1429"/>
      <c r="I186" s="1429"/>
      <c r="J186" s="1429"/>
      <c r="K186" s="1429"/>
      <c r="L186" s="1429"/>
      <c r="M186" s="1429"/>
      <c r="N186" s="1429"/>
      <c r="O186" s="2044"/>
      <c r="P186" s="1429"/>
      <c r="Q186" s="1429"/>
      <c r="R186" s="1429"/>
      <c r="S186" s="1429" t="s">
        <v>6975</v>
      </c>
      <c r="T186" s="1511"/>
    </row>
    <row r="187" spans="1:20" s="1240" customFormat="1">
      <c r="A187" s="1429"/>
      <c r="B187" s="2044"/>
      <c r="C187" s="1429"/>
      <c r="D187" s="1429"/>
      <c r="E187" s="1429"/>
      <c r="F187" s="1429"/>
      <c r="G187" s="2053"/>
      <c r="H187" s="1429"/>
      <c r="I187" s="1429"/>
      <c r="J187" s="1429"/>
      <c r="K187" s="2044"/>
      <c r="L187" s="2102"/>
      <c r="M187" s="2102"/>
      <c r="N187" s="1429"/>
      <c r="O187" s="2053"/>
      <c r="P187" s="2053"/>
      <c r="Q187" s="2044"/>
      <c r="R187" s="1429"/>
      <c r="S187" s="1429" t="s">
        <v>6975</v>
      </c>
      <c r="T187" s="1511"/>
    </row>
    <row r="188" spans="1:20" s="1240" customFormat="1">
      <c r="A188" s="1429"/>
      <c r="B188" s="2113"/>
      <c r="C188" s="2113"/>
      <c r="D188" s="2113"/>
      <c r="E188" s="2113"/>
      <c r="F188" s="2113"/>
      <c r="G188" s="2053"/>
      <c r="H188" s="1429"/>
      <c r="I188" s="1429"/>
      <c r="J188" s="1429"/>
      <c r="K188" s="2044"/>
      <c r="L188" s="2102"/>
      <c r="M188" s="2102"/>
      <c r="N188" s="1429"/>
      <c r="O188" s="2053"/>
      <c r="P188" s="2053"/>
      <c r="Q188" s="2044"/>
      <c r="R188" s="1429"/>
      <c r="S188" s="1429" t="s">
        <v>6975</v>
      </c>
      <c r="T188" s="1511"/>
    </row>
    <row r="189" spans="1:20" s="1240" customFormat="1">
      <c r="A189" s="1429"/>
      <c r="B189" s="2113"/>
      <c r="C189" s="2113"/>
      <c r="D189" s="2113"/>
      <c r="E189" s="2113"/>
      <c r="F189" s="2113"/>
      <c r="G189" s="2053"/>
      <c r="H189" s="1429"/>
      <c r="I189" s="1429"/>
      <c r="J189" s="1429"/>
      <c r="K189" s="2044"/>
      <c r="L189" s="2102"/>
      <c r="M189" s="2102"/>
      <c r="N189" s="1429"/>
      <c r="O189" s="2053"/>
      <c r="P189" s="2053"/>
      <c r="Q189" s="2044"/>
      <c r="R189" s="1429"/>
      <c r="S189" s="1429" t="s">
        <v>6975</v>
      </c>
      <c r="T189" s="1511"/>
    </row>
    <row r="190" spans="1:20" s="1240" customFormat="1" ht="20.100000000000001" customHeight="1">
      <c r="A190" s="2052" t="s">
        <v>4498</v>
      </c>
      <c r="B190" s="2052" t="s">
        <v>4499</v>
      </c>
      <c r="C190" s="1429"/>
      <c r="D190" s="1429"/>
      <c r="E190" s="1429"/>
      <c r="F190" s="1429"/>
      <c r="G190" s="1429"/>
      <c r="H190" s="1429"/>
      <c r="I190" s="1429"/>
      <c r="J190" s="1429"/>
      <c r="K190" s="1429"/>
      <c r="L190" s="1429"/>
      <c r="M190" s="1429"/>
      <c r="N190" s="1429"/>
      <c r="O190" s="1429"/>
      <c r="P190" s="1429"/>
      <c r="Q190" s="1429"/>
      <c r="R190" s="1429"/>
      <c r="S190" s="1429"/>
      <c r="T190" s="1511"/>
    </row>
    <row r="191" spans="1:20" s="1240" customFormat="1" ht="36">
      <c r="A191" s="1429">
        <v>1</v>
      </c>
      <c r="B191" s="2114" t="s">
        <v>7065</v>
      </c>
      <c r="C191" s="1512"/>
      <c r="D191" s="2115" t="s">
        <v>7066</v>
      </c>
      <c r="E191" s="2115">
        <v>1</v>
      </c>
      <c r="F191" s="1512"/>
      <c r="G191" s="1512" t="s">
        <v>31</v>
      </c>
      <c r="H191" s="1512" t="s">
        <v>41</v>
      </c>
      <c r="I191" s="1512"/>
      <c r="J191" s="1512"/>
      <c r="K191" s="1512"/>
      <c r="L191" s="2095">
        <v>496000</v>
      </c>
      <c r="M191" s="2095">
        <v>0</v>
      </c>
      <c r="N191" s="2095">
        <v>2017.04</v>
      </c>
      <c r="O191" s="2095" t="s">
        <v>7041</v>
      </c>
      <c r="P191" s="2095" t="s">
        <v>7042</v>
      </c>
      <c r="Q191" s="2095">
        <v>13590357385</v>
      </c>
      <c r="R191" s="2095" t="s">
        <v>7043</v>
      </c>
      <c r="S191" s="1429" t="s">
        <v>6975</v>
      </c>
      <c r="T191" s="1511"/>
    </row>
    <row r="192" spans="1:20" s="1240" customFormat="1" ht="20.100000000000001" customHeight="1">
      <c r="A192" s="1429"/>
      <c r="B192" s="2116" t="s">
        <v>7065</v>
      </c>
      <c r="C192" s="1512"/>
      <c r="D192" s="2116" t="s">
        <v>7066</v>
      </c>
      <c r="E192" s="2116">
        <v>1</v>
      </c>
      <c r="F192" s="1512"/>
      <c r="G192" s="1512" t="s">
        <v>31</v>
      </c>
      <c r="H192" s="1512" t="s">
        <v>41</v>
      </c>
      <c r="I192" s="1512"/>
      <c r="J192" s="1512"/>
      <c r="K192" s="1512"/>
      <c r="L192" s="2095">
        <v>399000</v>
      </c>
      <c r="M192" s="2095">
        <v>0</v>
      </c>
      <c r="N192" s="2095">
        <v>2017.06</v>
      </c>
      <c r="O192" s="2095" t="s">
        <v>7041</v>
      </c>
      <c r="P192" s="2095" t="s">
        <v>7042</v>
      </c>
      <c r="Q192" s="2095">
        <v>13590357385</v>
      </c>
      <c r="R192" s="2095" t="s">
        <v>7043</v>
      </c>
      <c r="S192" s="1429" t="s">
        <v>6975</v>
      </c>
      <c r="T192" s="1511"/>
    </row>
    <row r="193" spans="1:20" s="1240" customFormat="1" ht="20.100000000000001" customHeight="1">
      <c r="A193" s="1429"/>
      <c r="B193" s="2044" t="s">
        <v>7065</v>
      </c>
      <c r="C193" s="2117" t="s">
        <v>7067</v>
      </c>
      <c r="D193" s="2117" t="s">
        <v>65</v>
      </c>
      <c r="E193" s="2044">
        <v>1</v>
      </c>
      <c r="F193" s="1512"/>
      <c r="G193" s="1512" t="s">
        <v>31</v>
      </c>
      <c r="H193" s="1512" t="s">
        <v>32</v>
      </c>
      <c r="I193" s="1512" t="s">
        <v>175</v>
      </c>
      <c r="J193" s="1512" t="s">
        <v>175</v>
      </c>
      <c r="K193" s="2118" t="s">
        <v>7068</v>
      </c>
      <c r="L193" s="2119">
        <v>687230.09</v>
      </c>
      <c r="M193" s="2048">
        <v>458153.39</v>
      </c>
      <c r="N193" s="1512">
        <v>2020.03</v>
      </c>
      <c r="O193" s="1512" t="s">
        <v>7048</v>
      </c>
      <c r="P193" s="1512" t="s">
        <v>7049</v>
      </c>
      <c r="Q193" s="1512">
        <v>17729130218</v>
      </c>
      <c r="R193" s="1512" t="s">
        <v>7050</v>
      </c>
      <c r="S193" s="1429"/>
      <c r="T193" s="1511"/>
    </row>
    <row r="194" spans="1:20" s="1240" customFormat="1" ht="20.100000000000001" customHeight="1">
      <c r="A194" s="1429"/>
      <c r="B194" s="2044" t="s">
        <v>7065</v>
      </c>
      <c r="C194" s="2117" t="s">
        <v>7067</v>
      </c>
      <c r="D194" s="2117" t="s">
        <v>65</v>
      </c>
      <c r="E194" s="2044">
        <v>1</v>
      </c>
      <c r="F194" s="1512"/>
      <c r="G194" s="1512" t="s">
        <v>31</v>
      </c>
      <c r="H194" s="1512" t="s">
        <v>32</v>
      </c>
      <c r="I194" s="1512" t="s">
        <v>175</v>
      </c>
      <c r="J194" s="1512" t="s">
        <v>175</v>
      </c>
      <c r="K194" s="2118" t="s">
        <v>7068</v>
      </c>
      <c r="L194" s="2099">
        <v>648446</v>
      </c>
      <c r="M194" s="2101">
        <v>475527.08</v>
      </c>
      <c r="N194" s="1512">
        <v>2020.04</v>
      </c>
      <c r="O194" s="1512" t="s">
        <v>7048</v>
      </c>
      <c r="P194" s="1512" t="s">
        <v>7049</v>
      </c>
      <c r="Q194" s="1512">
        <v>17729130218</v>
      </c>
      <c r="R194" s="1512" t="s">
        <v>7050</v>
      </c>
      <c r="S194" s="1429"/>
      <c r="T194" s="1511"/>
    </row>
    <row r="195" spans="1:20" s="1240" customFormat="1" ht="20.100000000000001" customHeight="1">
      <c r="A195" s="1429"/>
      <c r="B195" s="2120"/>
      <c r="C195" s="2120"/>
      <c r="D195" s="2120"/>
      <c r="E195" s="2121"/>
      <c r="F195" s="1511"/>
      <c r="G195" s="1511"/>
      <c r="H195" s="1511"/>
      <c r="I195" s="1511"/>
      <c r="J195" s="1511"/>
      <c r="K195" s="1511"/>
      <c r="L195" s="2121"/>
      <c r="M195" s="2121"/>
      <c r="N195" s="2120"/>
      <c r="O195" s="1511"/>
      <c r="P195" s="1511"/>
      <c r="Q195" s="1511"/>
      <c r="R195" s="1511"/>
      <c r="S195" s="1429" t="s">
        <v>6975</v>
      </c>
      <c r="T195" s="1511"/>
    </row>
    <row r="196" spans="1:20" s="1240" customFormat="1" ht="20.100000000000001" customHeight="1">
      <c r="A196" s="1429">
        <v>2</v>
      </c>
      <c r="B196" s="2120"/>
      <c r="C196" s="2120"/>
      <c r="D196" s="2120"/>
      <c r="E196" s="2121"/>
      <c r="F196" s="1511"/>
      <c r="G196" s="1511"/>
      <c r="H196" s="1511"/>
      <c r="I196" s="1511"/>
      <c r="J196" s="1511"/>
      <c r="K196" s="1511"/>
      <c r="L196" s="2121"/>
      <c r="M196" s="2121"/>
      <c r="N196" s="2120"/>
      <c r="O196" s="2120"/>
      <c r="P196" s="1511"/>
      <c r="Q196" s="1511"/>
      <c r="R196" s="1511"/>
      <c r="S196" s="1429" t="s">
        <v>6975</v>
      </c>
      <c r="T196" s="1511"/>
    </row>
    <row r="197" spans="1:20" s="1240" customFormat="1" ht="20.100000000000001" customHeight="1">
      <c r="A197" s="1429"/>
      <c r="B197" s="2120"/>
      <c r="C197" s="2120"/>
      <c r="D197" s="2120"/>
      <c r="E197" s="2121"/>
      <c r="F197" s="1511"/>
      <c r="G197" s="1511"/>
      <c r="H197" s="1511"/>
      <c r="I197" s="1511"/>
      <c r="J197" s="1511"/>
      <c r="K197" s="1511"/>
      <c r="L197" s="2121"/>
      <c r="M197" s="2121"/>
      <c r="N197" s="2120"/>
      <c r="O197" s="2120"/>
      <c r="P197" s="1511"/>
      <c r="Q197" s="1511"/>
      <c r="R197" s="1511"/>
      <c r="S197" s="1429" t="s">
        <v>6975</v>
      </c>
      <c r="T197" s="1511"/>
    </row>
    <row r="198" spans="1:20" s="1240" customFormat="1" ht="20.100000000000001" customHeight="1">
      <c r="A198" s="1429">
        <v>3</v>
      </c>
      <c r="B198" s="1429"/>
      <c r="C198" s="1429"/>
      <c r="D198" s="1429"/>
      <c r="E198" s="1429"/>
      <c r="F198" s="1429"/>
      <c r="G198" s="1429"/>
      <c r="H198" s="1429"/>
      <c r="I198" s="1429"/>
      <c r="J198" s="1429"/>
      <c r="K198" s="1429"/>
      <c r="L198" s="1429"/>
      <c r="M198" s="1429"/>
      <c r="N198" s="1429"/>
      <c r="O198" s="1429"/>
      <c r="P198" s="1429"/>
      <c r="Q198" s="1429"/>
      <c r="R198" s="1429"/>
      <c r="S198" s="1429"/>
      <c r="T198" s="1511"/>
    </row>
    <row r="199" spans="1:20" s="1240" customFormat="1" ht="20.100000000000001" customHeight="1">
      <c r="A199" s="1429"/>
      <c r="B199" s="2114"/>
      <c r="C199" s="1511"/>
      <c r="D199" s="2115"/>
      <c r="E199" s="2115"/>
      <c r="F199" s="1511"/>
      <c r="G199" s="1511"/>
      <c r="H199" s="1511"/>
      <c r="I199" s="1511"/>
      <c r="J199" s="1511"/>
      <c r="K199" s="1511"/>
      <c r="L199" s="2095"/>
      <c r="M199" s="2095"/>
      <c r="N199" s="2095"/>
      <c r="O199" s="2095"/>
      <c r="P199" s="2095"/>
      <c r="Q199" s="2095"/>
      <c r="R199" s="2095"/>
      <c r="S199" s="1429"/>
      <c r="T199" s="1511"/>
    </row>
    <row r="200" spans="1:20" s="1240" customFormat="1" ht="20.100000000000001" customHeight="1">
      <c r="A200" s="1429"/>
      <c r="B200" s="2116"/>
      <c r="C200" s="1511"/>
      <c r="D200" s="2116"/>
      <c r="E200" s="2116"/>
      <c r="F200" s="1511"/>
      <c r="G200" s="1511"/>
      <c r="H200" s="1511"/>
      <c r="I200" s="1511"/>
      <c r="J200" s="1511"/>
      <c r="K200" s="1511"/>
      <c r="L200" s="2095"/>
      <c r="M200" s="2095"/>
      <c r="N200" s="2095"/>
      <c r="O200" s="2095"/>
      <c r="P200" s="2095"/>
      <c r="Q200" s="2095"/>
      <c r="R200" s="2095"/>
      <c r="S200" s="1429"/>
      <c r="T200" s="1511"/>
    </row>
    <row r="201" spans="1:20" s="1240" customFormat="1" ht="20.100000000000001" customHeight="1">
      <c r="A201" s="2052" t="s">
        <v>4515</v>
      </c>
      <c r="B201" s="2052" t="s">
        <v>4516</v>
      </c>
      <c r="C201" s="1429"/>
      <c r="D201" s="1429"/>
      <c r="E201" s="1429"/>
      <c r="F201" s="1429"/>
      <c r="G201" s="1429"/>
      <c r="H201" s="1429"/>
      <c r="I201" s="1429"/>
      <c r="J201" s="1429"/>
      <c r="K201" s="1429"/>
      <c r="L201" s="1429"/>
      <c r="M201" s="1429"/>
      <c r="N201" s="1429"/>
      <c r="O201" s="1429"/>
      <c r="P201" s="1429"/>
      <c r="Q201" s="1429"/>
      <c r="R201" s="1429"/>
      <c r="S201" s="1429"/>
      <c r="T201" s="1511"/>
    </row>
    <row r="202" spans="1:20" s="1240" customFormat="1">
      <c r="A202" s="1429">
        <v>1</v>
      </c>
      <c r="B202" s="1429"/>
      <c r="C202" s="1429"/>
      <c r="D202" s="1429"/>
      <c r="E202" s="1429"/>
      <c r="F202" s="1429"/>
      <c r="G202" s="1429"/>
      <c r="H202" s="1429"/>
      <c r="I202" s="1429"/>
      <c r="J202" s="2044"/>
      <c r="K202" s="2044"/>
      <c r="L202" s="1429"/>
      <c r="M202" s="1429"/>
      <c r="N202" s="1429"/>
      <c r="O202" s="2044"/>
      <c r="P202" s="1429"/>
      <c r="Q202" s="1429"/>
      <c r="R202" s="1429"/>
      <c r="S202" s="1429" t="s">
        <v>6975</v>
      </c>
      <c r="T202" s="1511"/>
    </row>
    <row r="203" spans="1:20" s="1240" customFormat="1" ht="20.100000000000001" customHeight="1">
      <c r="A203" s="1429"/>
      <c r="B203" s="1429" t="s">
        <v>4489</v>
      </c>
      <c r="C203" s="1429"/>
      <c r="D203" s="1429"/>
      <c r="E203" s="1429"/>
      <c r="F203" s="1429"/>
      <c r="G203" s="1429"/>
      <c r="H203" s="1429"/>
      <c r="I203" s="1429"/>
      <c r="J203" s="1429"/>
      <c r="K203" s="1429"/>
      <c r="L203" s="1429"/>
      <c r="M203" s="1429"/>
      <c r="N203" s="1429"/>
      <c r="O203" s="1429"/>
      <c r="P203" s="1429"/>
      <c r="Q203" s="1429"/>
      <c r="R203" s="1429"/>
      <c r="S203" s="1429"/>
      <c r="T203" s="1511"/>
    </row>
    <row r="204" spans="1:20" s="1240" customFormat="1" ht="20.100000000000001" customHeight="1">
      <c r="A204" s="1429">
        <v>2</v>
      </c>
      <c r="B204" s="1429" t="s">
        <v>4518</v>
      </c>
      <c r="C204" s="1429"/>
      <c r="D204" s="1429"/>
      <c r="E204" s="1429"/>
      <c r="F204" s="1429"/>
      <c r="G204" s="1429"/>
      <c r="H204" s="1429"/>
      <c r="I204" s="1429"/>
      <c r="J204" s="1429"/>
      <c r="K204" s="1429"/>
      <c r="L204" s="1429"/>
      <c r="M204" s="1429"/>
      <c r="N204" s="1429"/>
      <c r="O204" s="1429"/>
      <c r="P204" s="1429"/>
      <c r="Q204" s="1429"/>
      <c r="R204" s="1429"/>
      <c r="S204" s="1429"/>
      <c r="T204" s="1511"/>
    </row>
    <row r="205" spans="1:20" s="1240" customFormat="1" ht="20.100000000000001" customHeight="1">
      <c r="A205" s="1429"/>
      <c r="B205" s="1429" t="s">
        <v>4489</v>
      </c>
      <c r="C205" s="1429"/>
      <c r="D205" s="1429"/>
      <c r="E205" s="1429"/>
      <c r="F205" s="1429"/>
      <c r="G205" s="1429"/>
      <c r="H205" s="1429"/>
      <c r="I205" s="1429"/>
      <c r="J205" s="1429"/>
      <c r="K205" s="1429"/>
      <c r="L205" s="1429"/>
      <c r="M205" s="1429"/>
      <c r="N205" s="1429"/>
      <c r="O205" s="1429"/>
      <c r="P205" s="1429"/>
      <c r="Q205" s="1429"/>
      <c r="R205" s="1429"/>
      <c r="S205" s="1429"/>
      <c r="T205" s="1511"/>
    </row>
    <row r="206" spans="1:20" s="1240" customFormat="1" ht="20.100000000000001" customHeight="1">
      <c r="A206" s="2052" t="s">
        <v>4519</v>
      </c>
      <c r="B206" s="2052" t="s">
        <v>4520</v>
      </c>
      <c r="C206" s="1429"/>
      <c r="D206" s="1429"/>
      <c r="E206" s="1429"/>
      <c r="F206" s="1429"/>
      <c r="G206" s="1429"/>
      <c r="H206" s="1429"/>
      <c r="I206" s="1429"/>
      <c r="J206" s="1429"/>
      <c r="K206" s="1429"/>
      <c r="L206" s="1429"/>
      <c r="M206" s="1429"/>
      <c r="N206" s="1429"/>
      <c r="O206" s="1429"/>
      <c r="P206" s="1429"/>
      <c r="Q206" s="1429"/>
      <c r="R206" s="1429"/>
      <c r="S206" s="1429"/>
      <c r="T206" s="1511"/>
    </row>
    <row r="207" spans="1:20" s="1240" customFormat="1" ht="20.100000000000001" customHeight="1">
      <c r="A207" s="1429">
        <v>1</v>
      </c>
      <c r="B207" s="1429" t="s">
        <v>4521</v>
      </c>
      <c r="C207" s="1429"/>
      <c r="D207" s="1429"/>
      <c r="E207" s="1429"/>
      <c r="F207" s="1429"/>
      <c r="G207" s="1429"/>
      <c r="H207" s="1429"/>
      <c r="I207" s="1429"/>
      <c r="J207" s="1429"/>
      <c r="K207" s="1429"/>
      <c r="L207" s="1429"/>
      <c r="M207" s="1429"/>
      <c r="N207" s="1429"/>
      <c r="O207" s="1429"/>
      <c r="P207" s="1429"/>
      <c r="Q207" s="1429"/>
      <c r="R207" s="1429"/>
      <c r="S207" s="1429"/>
      <c r="T207" s="1511"/>
    </row>
    <row r="208" spans="1:20" s="1240" customFormat="1" ht="20.100000000000001" customHeight="1">
      <c r="A208" s="1429"/>
      <c r="B208" s="1429" t="s">
        <v>4489</v>
      </c>
      <c r="C208" s="1429"/>
      <c r="D208" s="1429"/>
      <c r="E208" s="1429"/>
      <c r="F208" s="1429"/>
      <c r="G208" s="1429"/>
      <c r="H208" s="1429"/>
      <c r="I208" s="1429"/>
      <c r="J208" s="1429"/>
      <c r="K208" s="1429"/>
      <c r="L208" s="1429"/>
      <c r="M208" s="1429"/>
      <c r="N208" s="1429"/>
      <c r="O208" s="1429"/>
      <c r="P208" s="1429"/>
      <c r="Q208" s="1429"/>
      <c r="R208" s="1429"/>
      <c r="S208" s="1429"/>
      <c r="T208" s="1511"/>
    </row>
    <row r="209" spans="1:20" s="1240" customFormat="1" ht="24">
      <c r="A209" s="1429">
        <v>2</v>
      </c>
      <c r="B209" s="2044" t="s">
        <v>1101</v>
      </c>
      <c r="C209" s="2044" t="s">
        <v>7069</v>
      </c>
      <c r="D209" s="2044" t="s">
        <v>154</v>
      </c>
      <c r="E209" s="2044">
        <v>2</v>
      </c>
      <c r="F209" s="2044"/>
      <c r="G209" s="2053" t="s">
        <v>6985</v>
      </c>
      <c r="H209" s="2053" t="s">
        <v>32</v>
      </c>
      <c r="I209" s="2044"/>
      <c r="J209" s="2044"/>
      <c r="K209" s="2044" t="s">
        <v>7070</v>
      </c>
      <c r="L209" s="2044">
        <v>32743.360000000001</v>
      </c>
      <c r="M209" s="2057">
        <v>0</v>
      </c>
      <c r="N209" s="2053">
        <v>2019.7</v>
      </c>
      <c r="O209" s="2041" t="s">
        <v>6980</v>
      </c>
      <c r="P209" s="2053" t="s">
        <v>6981</v>
      </c>
      <c r="Q209" s="2053">
        <v>17601040821</v>
      </c>
      <c r="R209" s="2055" t="s">
        <v>6982</v>
      </c>
      <c r="S209" s="1429" t="s">
        <v>6975</v>
      </c>
      <c r="T209" s="1511"/>
    </row>
    <row r="210" spans="1:20" s="1240" customFormat="1" ht="24">
      <c r="A210" s="1429"/>
      <c r="B210" s="2044" t="s">
        <v>1101</v>
      </c>
      <c r="C210" s="2044" t="s">
        <v>7069</v>
      </c>
      <c r="D210" s="2044" t="s">
        <v>154</v>
      </c>
      <c r="E210" s="2044">
        <v>1</v>
      </c>
      <c r="F210" s="2044"/>
      <c r="G210" s="2053" t="s">
        <v>6985</v>
      </c>
      <c r="H210" s="2053" t="s">
        <v>32</v>
      </c>
      <c r="I210" s="2044"/>
      <c r="J210" s="2044"/>
      <c r="K210" s="2044" t="s">
        <v>7071</v>
      </c>
      <c r="L210" s="2044">
        <v>16371.68</v>
      </c>
      <c r="M210" s="2057">
        <v>0</v>
      </c>
      <c r="N210" s="2053">
        <v>2019.7</v>
      </c>
      <c r="O210" s="2041" t="s">
        <v>6980</v>
      </c>
      <c r="P210" s="2053" t="s">
        <v>6981</v>
      </c>
      <c r="Q210" s="2053">
        <v>17601040821</v>
      </c>
      <c r="R210" s="2055" t="s">
        <v>6982</v>
      </c>
      <c r="S210" s="1429" t="s">
        <v>6975</v>
      </c>
      <c r="T210" s="1511"/>
    </row>
    <row r="211" spans="1:20" s="1240" customFormat="1" ht="24">
      <c r="A211" s="1429"/>
      <c r="B211" s="2044" t="s">
        <v>1089</v>
      </c>
      <c r="C211" s="2044" t="s">
        <v>7072</v>
      </c>
      <c r="D211" s="2044" t="s">
        <v>154</v>
      </c>
      <c r="E211" s="2044">
        <v>2</v>
      </c>
      <c r="F211" s="2044"/>
      <c r="G211" s="2053" t="s">
        <v>6985</v>
      </c>
      <c r="H211" s="2053" t="s">
        <v>32</v>
      </c>
      <c r="I211" s="2044"/>
      <c r="J211" s="2044"/>
      <c r="K211" s="2044" t="s">
        <v>7071</v>
      </c>
      <c r="L211" s="2044">
        <v>62135.92</v>
      </c>
      <c r="M211" s="2057">
        <v>9.9999999947613105E-3</v>
      </c>
      <c r="N211" s="2053">
        <v>2019.7</v>
      </c>
      <c r="O211" s="2041" t="s">
        <v>6980</v>
      </c>
      <c r="P211" s="2053" t="s">
        <v>6981</v>
      </c>
      <c r="Q211" s="2053">
        <v>17601040821</v>
      </c>
      <c r="R211" s="2055" t="s">
        <v>6982</v>
      </c>
      <c r="S211" s="1429" t="s">
        <v>6975</v>
      </c>
      <c r="T211" s="1511"/>
    </row>
    <row r="212" spans="1:20" s="1240" customFormat="1" ht="24">
      <c r="A212" s="1429"/>
      <c r="B212" s="2044" t="s">
        <v>1089</v>
      </c>
      <c r="C212" s="2044" t="s">
        <v>7072</v>
      </c>
      <c r="D212" s="2044" t="s">
        <v>154</v>
      </c>
      <c r="E212" s="2044">
        <v>1</v>
      </c>
      <c r="F212" s="2044"/>
      <c r="G212" s="2053" t="s">
        <v>6985</v>
      </c>
      <c r="H212" s="2053" t="s">
        <v>32</v>
      </c>
      <c r="I212" s="2044"/>
      <c r="J212" s="2044"/>
      <c r="K212" s="2044" t="s">
        <v>7071</v>
      </c>
      <c r="L212" s="2044">
        <v>28446.6</v>
      </c>
      <c r="M212" s="2057">
        <v>0</v>
      </c>
      <c r="N212" s="2053">
        <v>2019.7</v>
      </c>
      <c r="O212" s="2041" t="s">
        <v>6980</v>
      </c>
      <c r="P212" s="2053" t="s">
        <v>6981</v>
      </c>
      <c r="Q212" s="2053">
        <v>17601040821</v>
      </c>
      <c r="R212" s="2055" t="s">
        <v>6982</v>
      </c>
      <c r="S212" s="1429" t="s">
        <v>6975</v>
      </c>
      <c r="T212" s="1511"/>
    </row>
    <row r="213" spans="1:20" s="1240" customFormat="1" ht="24">
      <c r="A213" s="1429"/>
      <c r="B213" s="2044" t="s">
        <v>1089</v>
      </c>
      <c r="C213" s="2044" t="s">
        <v>7072</v>
      </c>
      <c r="D213" s="2044" t="s">
        <v>154</v>
      </c>
      <c r="E213" s="2044">
        <v>38</v>
      </c>
      <c r="F213" s="2044"/>
      <c r="G213" s="2053" t="s">
        <v>6985</v>
      </c>
      <c r="H213" s="2053" t="s">
        <v>32</v>
      </c>
      <c r="I213" s="2044"/>
      <c r="J213" s="2044"/>
      <c r="K213" s="2044" t="s">
        <v>7071</v>
      </c>
      <c r="L213" s="2044">
        <v>638252.43000000005</v>
      </c>
      <c r="M213" s="2057">
        <v>1.50000000139698E-2</v>
      </c>
      <c r="N213" s="2053">
        <v>2019.7</v>
      </c>
      <c r="O213" s="2041" t="s">
        <v>6980</v>
      </c>
      <c r="P213" s="2053" t="s">
        <v>6981</v>
      </c>
      <c r="Q213" s="2053">
        <v>17601040821</v>
      </c>
      <c r="R213" s="2055" t="s">
        <v>6982</v>
      </c>
      <c r="S213" s="1429" t="s">
        <v>6975</v>
      </c>
      <c r="T213" s="1511"/>
    </row>
    <row r="214" spans="1:20" s="1240" customFormat="1" ht="24">
      <c r="A214" s="1429"/>
      <c r="B214" s="2044" t="s">
        <v>1089</v>
      </c>
      <c r="C214" s="2044" t="s">
        <v>7072</v>
      </c>
      <c r="D214" s="2044" t="s">
        <v>154</v>
      </c>
      <c r="E214" s="2044">
        <v>1</v>
      </c>
      <c r="F214" s="2044"/>
      <c r="G214" s="2053" t="s">
        <v>6985</v>
      </c>
      <c r="H214" s="2053" t="s">
        <v>32</v>
      </c>
      <c r="I214" s="2044"/>
      <c r="J214" s="2044"/>
      <c r="K214" s="2044" t="s">
        <v>7071</v>
      </c>
      <c r="L214" s="2044">
        <v>17572.82</v>
      </c>
      <c r="M214" s="2057">
        <v>4.9999999973806596E-3</v>
      </c>
      <c r="N214" s="2053">
        <v>2019.7</v>
      </c>
      <c r="O214" s="2041" t="s">
        <v>6980</v>
      </c>
      <c r="P214" s="2053" t="s">
        <v>6981</v>
      </c>
      <c r="Q214" s="2053">
        <v>17601040821</v>
      </c>
      <c r="R214" s="2055" t="s">
        <v>6982</v>
      </c>
      <c r="S214" s="1429" t="s">
        <v>6975</v>
      </c>
      <c r="T214" s="1511"/>
    </row>
    <row r="215" spans="1:20" s="1240" customFormat="1" ht="24">
      <c r="A215" s="1429"/>
      <c r="B215" s="2044" t="s">
        <v>1101</v>
      </c>
      <c r="C215" s="2044" t="s">
        <v>7069</v>
      </c>
      <c r="D215" s="2044" t="s">
        <v>154</v>
      </c>
      <c r="E215" s="2044">
        <v>2</v>
      </c>
      <c r="F215" s="2044"/>
      <c r="G215" s="2053" t="s">
        <v>6985</v>
      </c>
      <c r="H215" s="2053" t="s">
        <v>32</v>
      </c>
      <c r="I215" s="2044"/>
      <c r="J215" s="2044"/>
      <c r="K215" s="2044" t="s">
        <v>7071</v>
      </c>
      <c r="L215" s="2044">
        <v>32743.360000000001</v>
      </c>
      <c r="M215" s="2057">
        <v>0</v>
      </c>
      <c r="N215" s="2053">
        <v>2019.7</v>
      </c>
      <c r="O215" s="2041" t="s">
        <v>6980</v>
      </c>
      <c r="P215" s="2053" t="s">
        <v>6981</v>
      </c>
      <c r="Q215" s="2053">
        <v>17601040821</v>
      </c>
      <c r="R215" s="2055" t="s">
        <v>6982</v>
      </c>
      <c r="S215" s="1429" t="s">
        <v>6975</v>
      </c>
      <c r="T215" s="1511"/>
    </row>
    <row r="216" spans="1:20" s="1240" customFormat="1" ht="24">
      <c r="A216" s="1429"/>
      <c r="B216" s="2044" t="s">
        <v>1101</v>
      </c>
      <c r="C216" s="2044"/>
      <c r="D216" s="2044" t="s">
        <v>154</v>
      </c>
      <c r="E216" s="2044">
        <v>2</v>
      </c>
      <c r="F216" s="2044"/>
      <c r="G216" s="2053" t="s">
        <v>6985</v>
      </c>
      <c r="H216" s="2053" t="s">
        <v>32</v>
      </c>
      <c r="I216" s="2044"/>
      <c r="J216" s="2044"/>
      <c r="K216" s="2044" t="s">
        <v>7071</v>
      </c>
      <c r="L216" s="2044">
        <v>42718.45</v>
      </c>
      <c r="M216" s="2057">
        <v>4271.84</v>
      </c>
      <c r="N216" s="2053">
        <v>2019.9</v>
      </c>
      <c r="O216" s="2041" t="s">
        <v>6980</v>
      </c>
      <c r="P216" s="2053" t="s">
        <v>6981</v>
      </c>
      <c r="Q216" s="2053">
        <v>17601040821</v>
      </c>
      <c r="R216" s="2055" t="s">
        <v>6982</v>
      </c>
      <c r="S216" s="1429" t="s">
        <v>6975</v>
      </c>
      <c r="T216" s="1511"/>
    </row>
    <row r="217" spans="1:20" s="1240" customFormat="1" ht="24">
      <c r="A217" s="1429"/>
      <c r="B217" s="2044" t="s">
        <v>1101</v>
      </c>
      <c r="C217" s="2044"/>
      <c r="D217" s="2044" t="s">
        <v>154</v>
      </c>
      <c r="E217" s="2044">
        <v>2</v>
      </c>
      <c r="F217" s="2044"/>
      <c r="G217" s="2053" t="s">
        <v>6985</v>
      </c>
      <c r="H217" s="2053" t="s">
        <v>32</v>
      </c>
      <c r="I217" s="2044"/>
      <c r="J217" s="2044"/>
      <c r="K217" s="2044" t="s">
        <v>7071</v>
      </c>
      <c r="L217" s="2044">
        <v>16814.16</v>
      </c>
      <c r="M217" s="2057">
        <v>0</v>
      </c>
      <c r="N217" s="2053">
        <v>2019.11</v>
      </c>
      <c r="O217" s="2041" t="s">
        <v>6980</v>
      </c>
      <c r="P217" s="2053" t="s">
        <v>6981</v>
      </c>
      <c r="Q217" s="2053">
        <v>17601040821</v>
      </c>
      <c r="R217" s="2055" t="s">
        <v>6982</v>
      </c>
      <c r="S217" s="1429" t="s">
        <v>6975</v>
      </c>
      <c r="T217" s="1511"/>
    </row>
    <row r="218" spans="1:20" s="1240" customFormat="1" ht="24">
      <c r="A218" s="1429"/>
      <c r="B218" s="2044" t="s">
        <v>1101</v>
      </c>
      <c r="C218" s="2044"/>
      <c r="D218" s="2044" t="s">
        <v>154</v>
      </c>
      <c r="E218" s="2044">
        <v>2</v>
      </c>
      <c r="F218" s="2044"/>
      <c r="G218" s="2053" t="s">
        <v>6985</v>
      </c>
      <c r="H218" s="2053" t="s">
        <v>32</v>
      </c>
      <c r="I218" s="2044"/>
      <c r="J218" s="2044"/>
      <c r="K218" s="2044" t="s">
        <v>7071</v>
      </c>
      <c r="L218" s="2044">
        <v>23893.81</v>
      </c>
      <c r="M218" s="2057">
        <v>0</v>
      </c>
      <c r="N218" s="2053">
        <v>2019.11</v>
      </c>
      <c r="O218" s="2041" t="s">
        <v>6980</v>
      </c>
      <c r="P218" s="2053" t="s">
        <v>6981</v>
      </c>
      <c r="Q218" s="2053">
        <v>17601040821</v>
      </c>
      <c r="R218" s="2055" t="s">
        <v>6982</v>
      </c>
      <c r="S218" s="1429" t="s">
        <v>6975</v>
      </c>
      <c r="T218" s="1511"/>
    </row>
    <row r="219" spans="1:20" s="1240" customFormat="1" ht="24">
      <c r="A219" s="1429"/>
      <c r="B219" s="2044" t="s">
        <v>7073</v>
      </c>
      <c r="C219" s="2044" t="s">
        <v>1151</v>
      </c>
      <c r="D219" s="2044" t="s">
        <v>1092</v>
      </c>
      <c r="E219" s="2044">
        <v>6</v>
      </c>
      <c r="F219" s="2044"/>
      <c r="G219" s="2053" t="s">
        <v>6985</v>
      </c>
      <c r="H219" s="2053" t="s">
        <v>32</v>
      </c>
      <c r="I219" s="2044"/>
      <c r="J219" s="2044"/>
      <c r="K219" s="2044" t="s">
        <v>7074</v>
      </c>
      <c r="L219" s="2044">
        <v>88300.88</v>
      </c>
      <c r="M219" s="2057">
        <v>70640.710000000006</v>
      </c>
      <c r="N219" s="2053">
        <v>2021.4</v>
      </c>
      <c r="O219" s="2041" t="s">
        <v>6980</v>
      </c>
      <c r="P219" s="2053" t="s">
        <v>6981</v>
      </c>
      <c r="Q219" s="2053">
        <v>17601040821</v>
      </c>
      <c r="R219" s="2055" t="s">
        <v>6982</v>
      </c>
      <c r="S219" s="1429"/>
      <c r="T219" s="1511"/>
    </row>
    <row r="220" spans="1:20" s="1240" customFormat="1" ht="20.100000000000001" customHeight="1">
      <c r="A220" s="1429"/>
      <c r="B220" s="2044" t="s">
        <v>7073</v>
      </c>
      <c r="C220" s="2044" t="s">
        <v>1151</v>
      </c>
      <c r="D220" s="2044" t="s">
        <v>1092</v>
      </c>
      <c r="E220" s="2044">
        <v>6</v>
      </c>
      <c r="F220" s="2044"/>
      <c r="G220" s="2053" t="s">
        <v>6985</v>
      </c>
      <c r="H220" s="2053" t="s">
        <v>32</v>
      </c>
      <c r="I220" s="2044"/>
      <c r="J220" s="2044"/>
      <c r="K220" s="2044" t="s">
        <v>7075</v>
      </c>
      <c r="L220" s="2044">
        <v>88300.88</v>
      </c>
      <c r="M220" s="2057">
        <v>70640.710000000006</v>
      </c>
      <c r="N220" s="2053">
        <v>2021.4</v>
      </c>
      <c r="O220" s="2041" t="s">
        <v>6980</v>
      </c>
      <c r="P220" s="2053" t="s">
        <v>6981</v>
      </c>
      <c r="Q220" s="2053">
        <v>17601040821</v>
      </c>
      <c r="R220" s="2055" t="s">
        <v>6982</v>
      </c>
      <c r="S220" s="1429"/>
      <c r="T220" s="1511"/>
    </row>
    <row r="221" spans="1:20" s="1240" customFormat="1" ht="20.100000000000001" customHeight="1">
      <c r="A221" s="1429"/>
      <c r="B221" s="2044" t="s">
        <v>7073</v>
      </c>
      <c r="C221" s="2044" t="s">
        <v>1151</v>
      </c>
      <c r="D221" s="2044" t="s">
        <v>1092</v>
      </c>
      <c r="E221" s="2044">
        <v>6</v>
      </c>
      <c r="F221" s="2044"/>
      <c r="G221" s="2053" t="s">
        <v>6985</v>
      </c>
      <c r="H221" s="2053" t="s">
        <v>32</v>
      </c>
      <c r="I221" s="2044"/>
      <c r="J221" s="2044"/>
      <c r="K221" s="2044" t="s">
        <v>7075</v>
      </c>
      <c r="L221" s="2044">
        <v>88300.88</v>
      </c>
      <c r="M221" s="2057">
        <v>70640.710000000006</v>
      </c>
      <c r="N221" s="2053">
        <v>2021.4</v>
      </c>
      <c r="O221" s="2041" t="s">
        <v>6980</v>
      </c>
      <c r="P221" s="2053" t="s">
        <v>6981</v>
      </c>
      <c r="Q221" s="2053">
        <v>17601040821</v>
      </c>
      <c r="R221" s="2055" t="s">
        <v>6982</v>
      </c>
      <c r="S221" s="1429"/>
      <c r="T221" s="1511"/>
    </row>
    <row r="222" spans="1:20" s="1240" customFormat="1" ht="20.100000000000001" customHeight="1">
      <c r="A222" s="1429"/>
      <c r="B222" s="2044" t="s">
        <v>7073</v>
      </c>
      <c r="C222" s="2044" t="s">
        <v>1151</v>
      </c>
      <c r="D222" s="2044" t="s">
        <v>1092</v>
      </c>
      <c r="E222" s="2044">
        <v>6</v>
      </c>
      <c r="F222" s="2044"/>
      <c r="G222" s="2053" t="s">
        <v>6985</v>
      </c>
      <c r="H222" s="2053" t="s">
        <v>32</v>
      </c>
      <c r="I222" s="2044"/>
      <c r="J222" s="2044"/>
      <c r="K222" s="2044" t="s">
        <v>7075</v>
      </c>
      <c r="L222" s="2044">
        <v>88300.88</v>
      </c>
      <c r="M222" s="2057">
        <v>70640.710000000006</v>
      </c>
      <c r="N222" s="2053">
        <v>2021.4</v>
      </c>
      <c r="O222" s="2041" t="s">
        <v>6980</v>
      </c>
      <c r="P222" s="2053" t="s">
        <v>6981</v>
      </c>
      <c r="Q222" s="2053">
        <v>17601040821</v>
      </c>
      <c r="R222" s="2055" t="s">
        <v>6982</v>
      </c>
      <c r="S222" s="1429"/>
      <c r="T222" s="1511"/>
    </row>
    <row r="223" spans="1:20" s="1240" customFormat="1" ht="20.100000000000001" customHeight="1">
      <c r="A223" s="1429"/>
      <c r="B223" s="2044" t="s">
        <v>7073</v>
      </c>
      <c r="C223" s="2044" t="s">
        <v>1151</v>
      </c>
      <c r="D223" s="2044" t="s">
        <v>1092</v>
      </c>
      <c r="E223" s="2044">
        <v>6</v>
      </c>
      <c r="F223" s="2044"/>
      <c r="G223" s="2053" t="s">
        <v>6985</v>
      </c>
      <c r="H223" s="2053" t="s">
        <v>32</v>
      </c>
      <c r="I223" s="2044"/>
      <c r="J223" s="2044"/>
      <c r="K223" s="2044" t="s">
        <v>7075</v>
      </c>
      <c r="L223" s="2044">
        <v>88300.88</v>
      </c>
      <c r="M223" s="2057">
        <v>70640.710000000006</v>
      </c>
      <c r="N223" s="2053">
        <v>2021.4</v>
      </c>
      <c r="O223" s="2041" t="s">
        <v>6980</v>
      </c>
      <c r="P223" s="2053" t="s">
        <v>6981</v>
      </c>
      <c r="Q223" s="2053">
        <v>17601040821</v>
      </c>
      <c r="R223" s="2055" t="s">
        <v>6982</v>
      </c>
      <c r="S223" s="1429"/>
      <c r="T223" s="1511"/>
    </row>
    <row r="224" spans="1:20" s="1240" customFormat="1" ht="20.100000000000001" customHeight="1">
      <c r="A224" s="1429"/>
      <c r="B224" s="2044" t="s">
        <v>7073</v>
      </c>
      <c r="C224" s="2044" t="s">
        <v>1151</v>
      </c>
      <c r="D224" s="2044" t="s">
        <v>1092</v>
      </c>
      <c r="E224" s="2044">
        <v>2</v>
      </c>
      <c r="F224" s="2044"/>
      <c r="G224" s="2053" t="s">
        <v>6985</v>
      </c>
      <c r="H224" s="2053" t="s">
        <v>32</v>
      </c>
      <c r="I224" s="2044"/>
      <c r="J224" s="2044"/>
      <c r="K224" s="2044" t="s">
        <v>7075</v>
      </c>
      <c r="L224" s="2044">
        <v>29433.63</v>
      </c>
      <c r="M224" s="2057">
        <v>23546.91</v>
      </c>
      <c r="N224" s="2053">
        <v>2021.4</v>
      </c>
      <c r="O224" s="2041" t="s">
        <v>6980</v>
      </c>
      <c r="P224" s="2053" t="s">
        <v>6981</v>
      </c>
      <c r="Q224" s="2053">
        <v>17601040821</v>
      </c>
      <c r="R224" s="2055" t="s">
        <v>6982</v>
      </c>
      <c r="S224" s="1429"/>
      <c r="T224" s="1511"/>
    </row>
    <row r="225" spans="1:20" s="1240" customFormat="1" ht="20.100000000000001" customHeight="1">
      <c r="A225" s="1429"/>
      <c r="B225" s="2044" t="s">
        <v>7076</v>
      </c>
      <c r="C225" s="2044" t="s">
        <v>7077</v>
      </c>
      <c r="D225" s="2044" t="s">
        <v>1092</v>
      </c>
      <c r="E225" s="2044">
        <v>2</v>
      </c>
      <c r="F225" s="2044"/>
      <c r="G225" s="2053" t="s">
        <v>6985</v>
      </c>
      <c r="H225" s="2053" t="s">
        <v>32</v>
      </c>
      <c r="I225" s="2044"/>
      <c r="J225" s="2044"/>
      <c r="K225" s="2044" t="s">
        <v>7075</v>
      </c>
      <c r="L225" s="2044">
        <v>53539.82</v>
      </c>
      <c r="M225" s="2057">
        <v>42831.85</v>
      </c>
      <c r="N225" s="2053">
        <v>2021.4</v>
      </c>
      <c r="O225" s="2041" t="s">
        <v>6980</v>
      </c>
      <c r="P225" s="2053" t="s">
        <v>6981</v>
      </c>
      <c r="Q225" s="2053">
        <v>17601040821</v>
      </c>
      <c r="R225" s="2055" t="s">
        <v>6982</v>
      </c>
      <c r="S225" s="1429"/>
      <c r="T225" s="1511"/>
    </row>
    <row r="226" spans="1:20" s="1240" customFormat="1" ht="20.100000000000001" customHeight="1">
      <c r="A226" s="1429"/>
      <c r="B226" s="2044" t="s">
        <v>7076</v>
      </c>
      <c r="C226" s="2044" t="s">
        <v>7077</v>
      </c>
      <c r="D226" s="2044" t="s">
        <v>1092</v>
      </c>
      <c r="E226" s="2044">
        <v>3</v>
      </c>
      <c r="F226" s="2044"/>
      <c r="G226" s="2053" t="s">
        <v>6985</v>
      </c>
      <c r="H226" s="2053" t="s">
        <v>32</v>
      </c>
      <c r="I226" s="2044"/>
      <c r="J226" s="2044"/>
      <c r="K226" s="2044" t="s">
        <v>7075</v>
      </c>
      <c r="L226" s="2044">
        <v>80309.73</v>
      </c>
      <c r="M226" s="2057">
        <v>64247.78</v>
      </c>
      <c r="N226" s="2053">
        <v>2021.4</v>
      </c>
      <c r="O226" s="2041" t="s">
        <v>6980</v>
      </c>
      <c r="P226" s="2053" t="s">
        <v>6981</v>
      </c>
      <c r="Q226" s="2053">
        <v>17601040821</v>
      </c>
      <c r="R226" s="2055" t="s">
        <v>6982</v>
      </c>
      <c r="S226" s="1429"/>
      <c r="T226" s="1511"/>
    </row>
    <row r="227" spans="1:20" s="1240" customFormat="1" ht="20.100000000000001" customHeight="1">
      <c r="A227" s="1429"/>
      <c r="B227" s="2044" t="s">
        <v>1101</v>
      </c>
      <c r="C227" s="2044" t="s">
        <v>7078</v>
      </c>
      <c r="D227" s="2044" t="s">
        <v>1092</v>
      </c>
      <c r="E227" s="2044">
        <v>1</v>
      </c>
      <c r="F227" s="2044"/>
      <c r="G227" s="2053" t="s">
        <v>6985</v>
      </c>
      <c r="H227" s="2053" t="s">
        <v>32</v>
      </c>
      <c r="I227" s="2044"/>
      <c r="J227" s="2044"/>
      <c r="K227" s="2044" t="s">
        <v>7075</v>
      </c>
      <c r="L227" s="2044">
        <v>11194.69</v>
      </c>
      <c r="M227" s="2057">
        <v>8955.75</v>
      </c>
      <c r="N227" s="2053">
        <v>2021.4</v>
      </c>
      <c r="O227" s="2041" t="s">
        <v>6980</v>
      </c>
      <c r="P227" s="2053" t="s">
        <v>6981</v>
      </c>
      <c r="Q227" s="2053">
        <v>17601040821</v>
      </c>
      <c r="R227" s="2055" t="s">
        <v>6982</v>
      </c>
      <c r="S227" s="1429"/>
      <c r="T227" s="1511"/>
    </row>
    <row r="228" spans="1:20" s="1240" customFormat="1" ht="20.100000000000001" customHeight="1">
      <c r="A228" s="1429"/>
      <c r="B228" s="2044" t="s">
        <v>1101</v>
      </c>
      <c r="C228" s="2044" t="s">
        <v>7079</v>
      </c>
      <c r="D228" s="2044" t="s">
        <v>1092</v>
      </c>
      <c r="E228" s="2044">
        <v>1</v>
      </c>
      <c r="F228" s="2044"/>
      <c r="G228" s="2053" t="s">
        <v>6985</v>
      </c>
      <c r="H228" s="2053" t="s">
        <v>32</v>
      </c>
      <c r="I228" s="2044"/>
      <c r="J228" s="2044"/>
      <c r="K228" s="2044" t="s">
        <v>7075</v>
      </c>
      <c r="L228" s="2044">
        <v>26769.91</v>
      </c>
      <c r="M228" s="2057">
        <v>21415.93</v>
      </c>
      <c r="N228" s="2053">
        <v>2021.4</v>
      </c>
      <c r="O228" s="2041" t="s">
        <v>6980</v>
      </c>
      <c r="P228" s="2053" t="s">
        <v>6981</v>
      </c>
      <c r="Q228" s="2053">
        <v>17601040821</v>
      </c>
      <c r="R228" s="2055" t="s">
        <v>6982</v>
      </c>
      <c r="S228" s="1429"/>
      <c r="T228" s="1511"/>
    </row>
    <row r="229" spans="1:20" s="1240" customFormat="1" ht="20.100000000000001" customHeight="1">
      <c r="A229" s="1429"/>
      <c r="B229" s="2044" t="s">
        <v>1101</v>
      </c>
      <c r="C229" s="2044" t="s">
        <v>7080</v>
      </c>
      <c r="D229" s="2044" t="s">
        <v>1092</v>
      </c>
      <c r="E229" s="2044">
        <v>6</v>
      </c>
      <c r="F229" s="2044"/>
      <c r="G229" s="2053" t="s">
        <v>6985</v>
      </c>
      <c r="H229" s="2053" t="s">
        <v>32</v>
      </c>
      <c r="I229" s="2044"/>
      <c r="J229" s="2044"/>
      <c r="K229" s="2044" t="s">
        <v>7075</v>
      </c>
      <c r="L229" s="2044">
        <v>67168.14</v>
      </c>
      <c r="M229" s="2057">
        <v>53734.514499999997</v>
      </c>
      <c r="N229" s="2053">
        <v>2021.4</v>
      </c>
      <c r="O229" s="2041" t="s">
        <v>6980</v>
      </c>
      <c r="P229" s="2053" t="s">
        <v>6981</v>
      </c>
      <c r="Q229" s="2053">
        <v>17601040821</v>
      </c>
      <c r="R229" s="2055" t="s">
        <v>6982</v>
      </c>
      <c r="S229" s="1429"/>
      <c r="T229" s="1511"/>
    </row>
    <row r="230" spans="1:20" s="1240" customFormat="1" ht="20.100000000000001" customHeight="1">
      <c r="A230" s="1429"/>
      <c r="B230" s="2044" t="s">
        <v>1101</v>
      </c>
      <c r="C230" s="2044" t="s">
        <v>7080</v>
      </c>
      <c r="D230" s="2044" t="s">
        <v>1092</v>
      </c>
      <c r="E230" s="2044">
        <v>7</v>
      </c>
      <c r="F230" s="2044"/>
      <c r="G230" s="2053" t="s">
        <v>6985</v>
      </c>
      <c r="H230" s="2053" t="s">
        <v>32</v>
      </c>
      <c r="I230" s="2044"/>
      <c r="J230" s="2044"/>
      <c r="K230" s="2044" t="s">
        <v>7075</v>
      </c>
      <c r="L230" s="2044">
        <v>78362.83</v>
      </c>
      <c r="M230" s="2057">
        <v>62690.261916666699</v>
      </c>
      <c r="N230" s="2053">
        <v>2021.4</v>
      </c>
      <c r="O230" s="2041" t="s">
        <v>6980</v>
      </c>
      <c r="P230" s="2053" t="s">
        <v>6981</v>
      </c>
      <c r="Q230" s="2053">
        <v>17601040821</v>
      </c>
      <c r="R230" s="2055" t="s">
        <v>6982</v>
      </c>
      <c r="S230" s="1429"/>
      <c r="T230" s="1511"/>
    </row>
    <row r="231" spans="1:20" s="1240" customFormat="1" ht="20.100000000000001" customHeight="1">
      <c r="A231" s="1429"/>
      <c r="B231" s="2044" t="s">
        <v>1101</v>
      </c>
      <c r="C231" s="2044" t="s">
        <v>7081</v>
      </c>
      <c r="D231" s="2044" t="s">
        <v>1092</v>
      </c>
      <c r="E231" s="2044">
        <v>2</v>
      </c>
      <c r="F231" s="2044"/>
      <c r="G231" s="2053" t="s">
        <v>6985</v>
      </c>
      <c r="H231" s="2053" t="s">
        <v>32</v>
      </c>
      <c r="I231" s="2044"/>
      <c r="J231" s="2044"/>
      <c r="K231" s="2044" t="s">
        <v>7075</v>
      </c>
      <c r="L231" s="2044">
        <v>19911.5</v>
      </c>
      <c r="M231" s="2057">
        <v>15929.1958333333</v>
      </c>
      <c r="N231" s="2053">
        <v>2021.4</v>
      </c>
      <c r="O231" s="2041" t="s">
        <v>6980</v>
      </c>
      <c r="P231" s="2053" t="s">
        <v>6981</v>
      </c>
      <c r="Q231" s="2053">
        <v>17601040821</v>
      </c>
      <c r="R231" s="2055" t="s">
        <v>6982</v>
      </c>
      <c r="S231" s="1429"/>
      <c r="T231" s="1511"/>
    </row>
    <row r="232" spans="1:20" s="1240" customFormat="1" ht="20.100000000000001" customHeight="1">
      <c r="A232" s="1429"/>
      <c r="B232" s="2044" t="s">
        <v>1101</v>
      </c>
      <c r="C232" s="2044" t="s">
        <v>7081</v>
      </c>
      <c r="D232" s="2044" t="s">
        <v>1092</v>
      </c>
      <c r="E232" s="2044">
        <v>7</v>
      </c>
      <c r="F232" s="2044"/>
      <c r="G232" s="2053" t="s">
        <v>6985</v>
      </c>
      <c r="H232" s="2053" t="s">
        <v>32</v>
      </c>
      <c r="I232" s="2044"/>
      <c r="J232" s="2044"/>
      <c r="K232" s="2044" t="s">
        <v>7075</v>
      </c>
      <c r="L232" s="2044">
        <v>69690.27</v>
      </c>
      <c r="M232" s="2057">
        <v>55752.217250000002</v>
      </c>
      <c r="N232" s="2053">
        <v>2021.4</v>
      </c>
      <c r="O232" s="2041" t="s">
        <v>6980</v>
      </c>
      <c r="P232" s="2053" t="s">
        <v>6981</v>
      </c>
      <c r="Q232" s="2053">
        <v>17601040821</v>
      </c>
      <c r="R232" s="2055" t="s">
        <v>6982</v>
      </c>
      <c r="S232" s="1429"/>
      <c r="T232" s="1511"/>
    </row>
    <row r="233" spans="1:20" s="1240" customFormat="1" ht="20.100000000000001" customHeight="1">
      <c r="A233" s="1429"/>
      <c r="B233" s="2044" t="s">
        <v>1101</v>
      </c>
      <c r="C233" s="2044" t="s">
        <v>7082</v>
      </c>
      <c r="D233" s="2044" t="s">
        <v>1092</v>
      </c>
      <c r="E233" s="2044">
        <v>2</v>
      </c>
      <c r="F233" s="2044"/>
      <c r="G233" s="2053" t="s">
        <v>6985</v>
      </c>
      <c r="H233" s="2053" t="s">
        <v>32</v>
      </c>
      <c r="I233" s="2044"/>
      <c r="J233" s="2044"/>
      <c r="K233" s="2044" t="s">
        <v>7075</v>
      </c>
      <c r="L233" s="2044">
        <v>28761.06</v>
      </c>
      <c r="M233" s="2057">
        <v>23008.845499999999</v>
      </c>
      <c r="N233" s="2053">
        <v>2021.4</v>
      </c>
      <c r="O233" s="2041" t="s">
        <v>6980</v>
      </c>
      <c r="P233" s="2053" t="s">
        <v>6981</v>
      </c>
      <c r="Q233" s="2053">
        <v>17601040821</v>
      </c>
      <c r="R233" s="2055" t="s">
        <v>6982</v>
      </c>
      <c r="S233" s="1429"/>
      <c r="T233" s="1511"/>
    </row>
    <row r="234" spans="1:20" s="1240" customFormat="1" ht="20.100000000000001" customHeight="1">
      <c r="A234" s="1429"/>
      <c r="B234" s="2044" t="s">
        <v>1101</v>
      </c>
      <c r="C234" s="2044" t="s">
        <v>7082</v>
      </c>
      <c r="D234" s="2044" t="s">
        <v>1092</v>
      </c>
      <c r="E234" s="2044">
        <v>4</v>
      </c>
      <c r="F234" s="2044"/>
      <c r="G234" s="2053" t="s">
        <v>6985</v>
      </c>
      <c r="H234" s="2053" t="s">
        <v>32</v>
      </c>
      <c r="I234" s="2044"/>
      <c r="J234" s="2044"/>
      <c r="K234" s="2044" t="s">
        <v>7075</v>
      </c>
      <c r="L234" s="2044">
        <v>57522.12</v>
      </c>
      <c r="M234" s="2057">
        <v>46017.690999999999</v>
      </c>
      <c r="N234" s="2053">
        <v>2021.4</v>
      </c>
      <c r="O234" s="2041" t="s">
        <v>6980</v>
      </c>
      <c r="P234" s="2053" t="s">
        <v>6981</v>
      </c>
      <c r="Q234" s="2053">
        <v>17601040821</v>
      </c>
      <c r="R234" s="2055" t="s">
        <v>6982</v>
      </c>
      <c r="S234" s="1429"/>
      <c r="T234" s="1511"/>
    </row>
    <row r="235" spans="1:20" s="1240" customFormat="1" ht="20.100000000000001" customHeight="1">
      <c r="A235" s="1429"/>
      <c r="B235" s="2044" t="s">
        <v>1101</v>
      </c>
      <c r="C235" s="2044" t="s">
        <v>7083</v>
      </c>
      <c r="D235" s="2044" t="s">
        <v>65</v>
      </c>
      <c r="E235" s="2044">
        <v>1</v>
      </c>
      <c r="F235" s="2044"/>
      <c r="G235" s="2053" t="s">
        <v>6985</v>
      </c>
      <c r="H235" s="2053" t="s">
        <v>32</v>
      </c>
      <c r="I235" s="2044"/>
      <c r="J235" s="2044"/>
      <c r="K235" s="2044" t="s">
        <v>7075</v>
      </c>
      <c r="L235" s="2044">
        <v>20353.98</v>
      </c>
      <c r="M235" s="2057">
        <v>16283.1865</v>
      </c>
      <c r="N235" s="2053">
        <v>2021.4</v>
      </c>
      <c r="O235" s="2041" t="s">
        <v>6980</v>
      </c>
      <c r="P235" s="2053" t="s">
        <v>6981</v>
      </c>
      <c r="Q235" s="2053">
        <v>17601040821</v>
      </c>
      <c r="R235" s="2055" t="s">
        <v>6982</v>
      </c>
      <c r="S235" s="1429"/>
      <c r="T235" s="1511"/>
    </row>
    <row r="236" spans="1:20" s="1240" customFormat="1" ht="20.100000000000001" customHeight="1">
      <c r="A236" s="1429"/>
      <c r="B236" s="2044" t="s">
        <v>1101</v>
      </c>
      <c r="C236" s="2044" t="s">
        <v>7084</v>
      </c>
      <c r="D236" s="2044" t="s">
        <v>65</v>
      </c>
      <c r="E236" s="2044">
        <v>1</v>
      </c>
      <c r="F236" s="2044"/>
      <c r="G236" s="2053" t="s">
        <v>6985</v>
      </c>
      <c r="H236" s="2053" t="s">
        <v>32</v>
      </c>
      <c r="I236" s="2044"/>
      <c r="J236" s="2044"/>
      <c r="K236" s="2044" t="s">
        <v>7075</v>
      </c>
      <c r="L236" s="2044">
        <v>16858.41</v>
      </c>
      <c r="M236" s="2057">
        <v>13486.731750000001</v>
      </c>
      <c r="N236" s="2053">
        <v>2021.4</v>
      </c>
      <c r="O236" s="2041" t="s">
        <v>6980</v>
      </c>
      <c r="P236" s="2053" t="s">
        <v>6981</v>
      </c>
      <c r="Q236" s="2053">
        <v>17601040821</v>
      </c>
      <c r="R236" s="2055" t="s">
        <v>6982</v>
      </c>
      <c r="S236" s="1429"/>
      <c r="T236" s="1511"/>
    </row>
    <row r="237" spans="1:20" s="1240" customFormat="1" ht="20.100000000000001" customHeight="1">
      <c r="A237" s="1429"/>
      <c r="B237" s="2044" t="s">
        <v>1101</v>
      </c>
      <c r="C237" s="2044" t="s">
        <v>7085</v>
      </c>
      <c r="D237" s="2044" t="s">
        <v>1092</v>
      </c>
      <c r="E237" s="2044">
        <v>3</v>
      </c>
      <c r="F237" s="2044"/>
      <c r="G237" s="2053" t="s">
        <v>6985</v>
      </c>
      <c r="H237" s="2053" t="s">
        <v>32</v>
      </c>
      <c r="I237" s="2044"/>
      <c r="J237" s="2044"/>
      <c r="K237" s="2044" t="s">
        <v>7075</v>
      </c>
      <c r="L237" s="2044">
        <v>43141.59</v>
      </c>
      <c r="M237" s="2057">
        <v>34513.268250000001</v>
      </c>
      <c r="N237" s="2053">
        <v>2021.4</v>
      </c>
      <c r="O237" s="2041" t="s">
        <v>6980</v>
      </c>
      <c r="P237" s="2053" t="s">
        <v>6981</v>
      </c>
      <c r="Q237" s="2053">
        <v>17601040821</v>
      </c>
      <c r="R237" s="2055" t="s">
        <v>6982</v>
      </c>
      <c r="S237" s="1429"/>
      <c r="T237" s="1511"/>
    </row>
    <row r="238" spans="1:20" s="1240" customFormat="1" ht="20.100000000000001" customHeight="1">
      <c r="A238" s="1429"/>
      <c r="B238" s="2044" t="s">
        <v>1101</v>
      </c>
      <c r="C238" s="2044" t="s">
        <v>7086</v>
      </c>
      <c r="D238" s="2044" t="s">
        <v>1092</v>
      </c>
      <c r="E238" s="2044">
        <v>1</v>
      </c>
      <c r="F238" s="2044"/>
      <c r="G238" s="2053" t="s">
        <v>6985</v>
      </c>
      <c r="H238" s="2053" t="s">
        <v>32</v>
      </c>
      <c r="I238" s="2044"/>
      <c r="J238" s="2044"/>
      <c r="K238" s="2044" t="s">
        <v>7075</v>
      </c>
      <c r="L238" s="2044">
        <v>22345.13</v>
      </c>
      <c r="M238" s="2057">
        <v>17876.101083333298</v>
      </c>
      <c r="N238" s="2053">
        <v>2021.4</v>
      </c>
      <c r="O238" s="2041" t="s">
        <v>6980</v>
      </c>
      <c r="P238" s="2053" t="s">
        <v>6981</v>
      </c>
      <c r="Q238" s="2053">
        <v>17601040821</v>
      </c>
      <c r="R238" s="2055" t="s">
        <v>6982</v>
      </c>
      <c r="S238" s="1429"/>
      <c r="T238" s="1511"/>
    </row>
    <row r="239" spans="1:20" s="1240" customFormat="1" ht="20.100000000000001" customHeight="1">
      <c r="A239" s="1429"/>
      <c r="B239" s="2044" t="s">
        <v>1101</v>
      </c>
      <c r="C239" s="2044" t="s">
        <v>7087</v>
      </c>
      <c r="D239" s="2044" t="s">
        <v>1092</v>
      </c>
      <c r="E239" s="2044">
        <v>1</v>
      </c>
      <c r="F239" s="2044"/>
      <c r="G239" s="2053" t="s">
        <v>6985</v>
      </c>
      <c r="H239" s="2053" t="s">
        <v>32</v>
      </c>
      <c r="I239" s="2044"/>
      <c r="J239" s="2044"/>
      <c r="K239" s="2044" t="s">
        <v>7075</v>
      </c>
      <c r="L239" s="2044">
        <v>23938.05</v>
      </c>
      <c r="M239" s="2057">
        <v>19732.481749999999</v>
      </c>
      <c r="N239" s="2053">
        <v>2021.4</v>
      </c>
      <c r="O239" s="2041" t="s">
        <v>6980</v>
      </c>
      <c r="P239" s="2053" t="s">
        <v>6981</v>
      </c>
      <c r="Q239" s="2053">
        <v>17601040821</v>
      </c>
      <c r="R239" s="2055" t="s">
        <v>6982</v>
      </c>
      <c r="S239" s="1429"/>
      <c r="T239" s="1511"/>
    </row>
    <row r="240" spans="1:20" s="1240" customFormat="1" ht="20.100000000000001" customHeight="1">
      <c r="A240" s="1429"/>
      <c r="B240" s="2044" t="s">
        <v>1101</v>
      </c>
      <c r="C240" s="2044" t="s">
        <v>7088</v>
      </c>
      <c r="D240" s="2044" t="s">
        <v>1092</v>
      </c>
      <c r="E240" s="2044">
        <v>1</v>
      </c>
      <c r="F240" s="2044"/>
      <c r="G240" s="2053" t="s">
        <v>6985</v>
      </c>
      <c r="H240" s="2053" t="s">
        <v>32</v>
      </c>
      <c r="I240" s="2044"/>
      <c r="J240" s="2044"/>
      <c r="K240" s="2044" t="s">
        <v>7075</v>
      </c>
      <c r="L240" s="2044">
        <v>20309.73</v>
      </c>
      <c r="M240" s="2057">
        <v>16247.78275</v>
      </c>
      <c r="N240" s="2053">
        <v>2021.4</v>
      </c>
      <c r="O240" s="2041" t="s">
        <v>6980</v>
      </c>
      <c r="P240" s="2053" t="s">
        <v>6981</v>
      </c>
      <c r="Q240" s="2053">
        <v>17601040821</v>
      </c>
      <c r="R240" s="2055" t="s">
        <v>6982</v>
      </c>
      <c r="S240" s="1429"/>
      <c r="T240" s="1511"/>
    </row>
    <row r="241" spans="1:20" s="1240" customFormat="1" ht="20.100000000000001" customHeight="1">
      <c r="A241" s="1429"/>
      <c r="B241" s="2044" t="s">
        <v>1101</v>
      </c>
      <c r="C241" s="2044" t="s">
        <v>7089</v>
      </c>
      <c r="D241" s="2044" t="s">
        <v>1092</v>
      </c>
      <c r="E241" s="2044">
        <v>1</v>
      </c>
      <c r="F241" s="2044"/>
      <c r="G241" s="2053" t="s">
        <v>6985</v>
      </c>
      <c r="H241" s="2053" t="s">
        <v>32</v>
      </c>
      <c r="I241" s="2044"/>
      <c r="J241" s="2044"/>
      <c r="K241" s="2044" t="s">
        <v>7075</v>
      </c>
      <c r="L241" s="2044">
        <v>26902.65</v>
      </c>
      <c r="M241" s="2057">
        <v>21522.123749999999</v>
      </c>
      <c r="N241" s="2053">
        <v>2021.4</v>
      </c>
      <c r="O241" s="2041" t="s">
        <v>6980</v>
      </c>
      <c r="P241" s="2053" t="s">
        <v>6981</v>
      </c>
      <c r="Q241" s="2053">
        <v>17601040821</v>
      </c>
      <c r="R241" s="2055" t="s">
        <v>6982</v>
      </c>
      <c r="S241" s="1429"/>
      <c r="T241" s="1511"/>
    </row>
    <row r="242" spans="1:20" s="1240" customFormat="1" ht="20.100000000000001" customHeight="1">
      <c r="A242" s="1429"/>
      <c r="B242" s="2044" t="s">
        <v>1101</v>
      </c>
      <c r="C242" s="2044" t="s">
        <v>7090</v>
      </c>
      <c r="D242" s="2044" t="s">
        <v>1092</v>
      </c>
      <c r="E242" s="2044">
        <v>1</v>
      </c>
      <c r="F242" s="2044"/>
      <c r="G242" s="2053" t="s">
        <v>6985</v>
      </c>
      <c r="H242" s="2053" t="s">
        <v>32</v>
      </c>
      <c r="I242" s="2044"/>
      <c r="J242" s="2044"/>
      <c r="K242" s="2044" t="s">
        <v>7075</v>
      </c>
      <c r="L242" s="2044">
        <v>25398.23</v>
      </c>
      <c r="M242" s="2057">
        <v>20318.5835833333</v>
      </c>
      <c r="N242" s="2053">
        <v>2021.4</v>
      </c>
      <c r="O242" s="2041" t="s">
        <v>6980</v>
      </c>
      <c r="P242" s="2053" t="s">
        <v>6981</v>
      </c>
      <c r="Q242" s="2053">
        <v>17601040821</v>
      </c>
      <c r="R242" s="2055" t="s">
        <v>6982</v>
      </c>
      <c r="S242" s="1429"/>
      <c r="T242" s="1511"/>
    </row>
    <row r="243" spans="1:20" s="1240" customFormat="1" ht="20.100000000000001" customHeight="1">
      <c r="A243" s="1429"/>
      <c r="B243" s="2044" t="s">
        <v>1101</v>
      </c>
      <c r="C243" s="2044" t="s">
        <v>7087</v>
      </c>
      <c r="D243" s="2044" t="s">
        <v>1092</v>
      </c>
      <c r="E243" s="2044">
        <v>1</v>
      </c>
      <c r="F243" s="2044"/>
      <c r="G243" s="2053" t="s">
        <v>6985</v>
      </c>
      <c r="H243" s="2053" t="s">
        <v>32</v>
      </c>
      <c r="I243" s="2044"/>
      <c r="J243" s="2044"/>
      <c r="K243" s="2044" t="s">
        <v>7075</v>
      </c>
      <c r="L243" s="2044">
        <v>24070.799999999999</v>
      </c>
      <c r="M243" s="2057">
        <v>19256.64</v>
      </c>
      <c r="N243" s="2053">
        <v>2021.4</v>
      </c>
      <c r="O243" s="2041" t="s">
        <v>6980</v>
      </c>
      <c r="P243" s="2053" t="s">
        <v>6981</v>
      </c>
      <c r="Q243" s="2053">
        <v>17601040821</v>
      </c>
      <c r="R243" s="2055" t="s">
        <v>6982</v>
      </c>
      <c r="S243" s="1429"/>
      <c r="T243" s="1511"/>
    </row>
    <row r="244" spans="1:20" s="1240" customFormat="1" ht="20.100000000000001" customHeight="1">
      <c r="A244" s="1429"/>
      <c r="B244" s="2044" t="s">
        <v>1252</v>
      </c>
      <c r="C244" s="2044" t="s">
        <v>7091</v>
      </c>
      <c r="D244" s="2044" t="s">
        <v>494</v>
      </c>
      <c r="E244" s="2044">
        <v>1</v>
      </c>
      <c r="F244" s="2044"/>
      <c r="G244" s="2053" t="s">
        <v>6985</v>
      </c>
      <c r="H244" s="2053" t="s">
        <v>32</v>
      </c>
      <c r="I244" s="2044"/>
      <c r="J244" s="2044"/>
      <c r="K244" s="2044" t="s">
        <v>7075</v>
      </c>
      <c r="L244" s="2044">
        <v>19306.93</v>
      </c>
      <c r="M244" s="2057">
        <v>17466.956059884</v>
      </c>
      <c r="N244" s="2053">
        <v>2021.5</v>
      </c>
      <c r="O244" s="2041" t="s">
        <v>6980</v>
      </c>
      <c r="P244" s="2053" t="s">
        <v>6981</v>
      </c>
      <c r="Q244" s="2053">
        <v>17601040821</v>
      </c>
      <c r="R244" s="2055" t="s">
        <v>6982</v>
      </c>
      <c r="S244" s="1429"/>
      <c r="T244" s="1511"/>
    </row>
    <row r="245" spans="1:20" s="1240" customFormat="1" ht="20.100000000000001" customHeight="1">
      <c r="A245" s="1429"/>
      <c r="B245" s="2044" t="s">
        <v>7073</v>
      </c>
      <c r="C245" s="2044" t="s">
        <v>7092</v>
      </c>
      <c r="D245" s="2044" t="s">
        <v>1092</v>
      </c>
      <c r="E245" s="2044">
        <v>1</v>
      </c>
      <c r="F245" s="2044"/>
      <c r="G245" s="2053" t="s">
        <v>6985</v>
      </c>
      <c r="H245" s="2053" t="s">
        <v>32</v>
      </c>
      <c r="I245" s="2044"/>
      <c r="J245" s="2044"/>
      <c r="K245" s="2044" t="s">
        <v>7075</v>
      </c>
      <c r="L245" s="2044">
        <v>12178.2178217822</v>
      </c>
      <c r="M245" s="2057">
        <v>10301.9678217822</v>
      </c>
      <c r="N245" s="2053">
        <v>2021.8</v>
      </c>
      <c r="O245" s="2041" t="s">
        <v>6980</v>
      </c>
      <c r="P245" s="2053" t="s">
        <v>6981</v>
      </c>
      <c r="Q245" s="2053">
        <v>17601040821</v>
      </c>
      <c r="R245" s="2055" t="s">
        <v>6982</v>
      </c>
      <c r="S245" s="1429"/>
      <c r="T245" s="1511"/>
    </row>
    <row r="246" spans="1:20" s="1240" customFormat="1" ht="20.100000000000001" customHeight="1">
      <c r="A246" s="1429"/>
      <c r="B246" s="2044" t="s">
        <v>7093</v>
      </c>
      <c r="C246" s="2044" t="s">
        <v>7094</v>
      </c>
      <c r="D246" s="2044" t="s">
        <v>1092</v>
      </c>
      <c r="E246" s="2044">
        <v>1</v>
      </c>
      <c r="F246" s="2044"/>
      <c r="G246" s="2053" t="s">
        <v>6985</v>
      </c>
      <c r="H246" s="2053" t="s">
        <v>32</v>
      </c>
      <c r="I246" s="2044"/>
      <c r="J246" s="2044"/>
      <c r="K246" s="2044" t="s">
        <v>7075</v>
      </c>
      <c r="L246" s="2044">
        <v>15643.5643564356</v>
      </c>
      <c r="M246" s="2057">
        <v>14182.9393564356</v>
      </c>
      <c r="N246" s="2053">
        <v>2021.8</v>
      </c>
      <c r="O246" s="2041" t="s">
        <v>6980</v>
      </c>
      <c r="P246" s="2053" t="s">
        <v>6981</v>
      </c>
      <c r="Q246" s="2053">
        <v>17601040821</v>
      </c>
      <c r="R246" s="2055" t="s">
        <v>6982</v>
      </c>
      <c r="S246" s="1429"/>
      <c r="T246" s="1511"/>
    </row>
    <row r="247" spans="1:20" s="1240" customFormat="1" ht="20.100000000000001" customHeight="1">
      <c r="A247" s="1429"/>
      <c r="B247" s="2044" t="s">
        <v>1101</v>
      </c>
      <c r="C247" s="2044" t="s">
        <v>7095</v>
      </c>
      <c r="D247" s="2044" t="s">
        <v>1092</v>
      </c>
      <c r="E247" s="2044">
        <v>10</v>
      </c>
      <c r="F247" s="2044"/>
      <c r="G247" s="2053" t="s">
        <v>6985</v>
      </c>
      <c r="H247" s="2053" t="s">
        <v>32</v>
      </c>
      <c r="I247" s="2044"/>
      <c r="J247" s="2044"/>
      <c r="K247" s="2044" t="s">
        <v>7075</v>
      </c>
      <c r="L247" s="2044">
        <v>148514.85999999999</v>
      </c>
      <c r="M247" s="2057">
        <v>136757.44</v>
      </c>
      <c r="N247" s="2053">
        <v>2022.9</v>
      </c>
      <c r="O247" s="2041" t="s">
        <v>6982</v>
      </c>
      <c r="P247" s="2053" t="s">
        <v>6981</v>
      </c>
      <c r="Q247" s="2053">
        <v>17601040821</v>
      </c>
      <c r="R247" s="2055" t="s">
        <v>6982</v>
      </c>
      <c r="S247" s="1429"/>
      <c r="T247" s="1511"/>
    </row>
    <row r="248" spans="1:20" s="1240" customFormat="1" ht="20.100000000000001" customHeight="1">
      <c r="A248" s="1429"/>
      <c r="B248" s="2044" t="s">
        <v>1101</v>
      </c>
      <c r="C248" s="2044" t="s">
        <v>7096</v>
      </c>
      <c r="D248" s="2044" t="s">
        <v>1092</v>
      </c>
      <c r="E248" s="2044">
        <v>1</v>
      </c>
      <c r="F248" s="2044"/>
      <c r="G248" s="2053" t="s">
        <v>6985</v>
      </c>
      <c r="H248" s="2053" t="s">
        <v>32</v>
      </c>
      <c r="I248" s="2044"/>
      <c r="J248" s="2044"/>
      <c r="K248" s="2044" t="s">
        <v>7075</v>
      </c>
      <c r="L248" s="2044">
        <v>28217.822</v>
      </c>
      <c r="M248" s="2057">
        <v>25983.912</v>
      </c>
      <c r="N248" s="2053">
        <v>2022.9</v>
      </c>
      <c r="O248" s="2041" t="s">
        <v>6982</v>
      </c>
      <c r="P248" s="2053" t="s">
        <v>6981</v>
      </c>
      <c r="Q248" s="2053">
        <v>17601040821</v>
      </c>
      <c r="R248" s="2055" t="s">
        <v>6982</v>
      </c>
      <c r="S248" s="1429"/>
      <c r="T248" s="1511"/>
    </row>
    <row r="249" spans="1:20" s="1240" customFormat="1" ht="20.100000000000001" customHeight="1">
      <c r="A249" s="1429"/>
      <c r="B249" s="2044" t="s">
        <v>1101</v>
      </c>
      <c r="C249" s="2044" t="s">
        <v>7097</v>
      </c>
      <c r="D249" s="2044" t="s">
        <v>1092</v>
      </c>
      <c r="E249" s="2044">
        <v>1</v>
      </c>
      <c r="F249" s="2044"/>
      <c r="G249" s="2053" t="s">
        <v>6985</v>
      </c>
      <c r="H249" s="2053" t="s">
        <v>32</v>
      </c>
      <c r="I249" s="2044"/>
      <c r="J249" s="2044"/>
      <c r="K249" s="2044" t="s">
        <v>7075</v>
      </c>
      <c r="L249" s="2044">
        <v>24455.446</v>
      </c>
      <c r="M249" s="2057">
        <v>22519.385999999999</v>
      </c>
      <c r="N249" s="2053">
        <v>2022.9</v>
      </c>
      <c r="O249" s="2041" t="s">
        <v>6982</v>
      </c>
      <c r="P249" s="2053" t="s">
        <v>6981</v>
      </c>
      <c r="Q249" s="2053">
        <v>17601040821</v>
      </c>
      <c r="R249" s="2055" t="s">
        <v>6982</v>
      </c>
      <c r="S249" s="1429"/>
      <c r="T249" s="1511"/>
    </row>
    <row r="250" spans="1:20" s="1240" customFormat="1" ht="20.100000000000001" customHeight="1">
      <c r="A250" s="1429"/>
      <c r="B250" s="2044" t="s">
        <v>1101</v>
      </c>
      <c r="C250" s="2044" t="s">
        <v>7098</v>
      </c>
      <c r="D250" s="2044" t="s">
        <v>1092</v>
      </c>
      <c r="E250" s="2044">
        <v>1</v>
      </c>
      <c r="F250" s="2044"/>
      <c r="G250" s="2053" t="s">
        <v>6985</v>
      </c>
      <c r="H250" s="2053" t="s">
        <v>32</v>
      </c>
      <c r="I250" s="2044"/>
      <c r="J250" s="2044"/>
      <c r="K250" s="2044" t="s">
        <v>7075</v>
      </c>
      <c r="L250" s="2044">
        <v>14851.49</v>
      </c>
      <c r="M250" s="2057">
        <v>13675.75</v>
      </c>
      <c r="N250" s="2053">
        <v>2022.9</v>
      </c>
      <c r="O250" s="2041" t="s">
        <v>6982</v>
      </c>
      <c r="P250" s="2053" t="s">
        <v>6981</v>
      </c>
      <c r="Q250" s="2053">
        <v>17601040821</v>
      </c>
      <c r="R250" s="2055" t="s">
        <v>6982</v>
      </c>
      <c r="S250" s="1429"/>
      <c r="T250" s="1511"/>
    </row>
    <row r="251" spans="1:20" s="1240" customFormat="1" ht="20.100000000000001" customHeight="1">
      <c r="A251" s="1429"/>
      <c r="B251" s="2044" t="s">
        <v>1101</v>
      </c>
      <c r="C251" s="2044" t="s">
        <v>7099</v>
      </c>
      <c r="D251" s="2044" t="s">
        <v>1092</v>
      </c>
      <c r="E251" s="2044">
        <v>2</v>
      </c>
      <c r="F251" s="2044"/>
      <c r="G251" s="2053" t="s">
        <v>6985</v>
      </c>
      <c r="H251" s="2053" t="s">
        <v>32</v>
      </c>
      <c r="I251" s="2044"/>
      <c r="J251" s="2044"/>
      <c r="K251" s="2044" t="s">
        <v>7075</v>
      </c>
      <c r="L251" s="2044">
        <v>41584.160000000003</v>
      </c>
      <c r="M251" s="2057">
        <v>38292.080000000002</v>
      </c>
      <c r="N251" s="2053">
        <v>2022.9</v>
      </c>
      <c r="O251" s="2041" t="s">
        <v>6982</v>
      </c>
      <c r="P251" s="2053" t="s">
        <v>6981</v>
      </c>
      <c r="Q251" s="2053">
        <v>17601040821</v>
      </c>
      <c r="R251" s="2055" t="s">
        <v>6982</v>
      </c>
      <c r="S251" s="1429"/>
      <c r="T251" s="1511"/>
    </row>
    <row r="252" spans="1:20" s="1240" customFormat="1" ht="20.100000000000001" customHeight="1">
      <c r="A252" s="1429"/>
      <c r="B252" s="2059" t="s">
        <v>1089</v>
      </c>
      <c r="C252" s="2059" t="s">
        <v>1246</v>
      </c>
      <c r="D252" s="2059" t="s">
        <v>154</v>
      </c>
      <c r="E252" s="2059">
        <v>30</v>
      </c>
      <c r="F252" s="2059"/>
      <c r="G252" s="2059" t="s">
        <v>31</v>
      </c>
      <c r="H252" s="2059" t="s">
        <v>4414</v>
      </c>
      <c r="I252" s="2059"/>
      <c r="J252" s="2059"/>
      <c r="K252" s="2059" t="s">
        <v>6991</v>
      </c>
      <c r="L252" s="2059">
        <v>297000</v>
      </c>
      <c r="M252" s="2061">
        <v>167090.70796460201</v>
      </c>
      <c r="N252" s="2059">
        <v>2020.6</v>
      </c>
      <c r="O252" s="2059" t="s">
        <v>6991</v>
      </c>
      <c r="P252" s="2059" t="s">
        <v>6992</v>
      </c>
      <c r="Q252" s="2059">
        <v>18595923217</v>
      </c>
      <c r="R252" s="2059" t="s">
        <v>6993</v>
      </c>
      <c r="S252" s="1429"/>
      <c r="T252" s="1511"/>
    </row>
    <row r="253" spans="1:20" s="1240" customFormat="1" ht="20.100000000000001" customHeight="1">
      <c r="A253" s="1429"/>
      <c r="B253" s="1512" t="s">
        <v>1089</v>
      </c>
      <c r="C253" s="2044" t="s">
        <v>7100</v>
      </c>
      <c r="D253" s="2044" t="s">
        <v>154</v>
      </c>
      <c r="E253" s="1512">
        <v>8</v>
      </c>
      <c r="F253" s="1512"/>
      <c r="G253" s="1512" t="s">
        <v>3844</v>
      </c>
      <c r="H253" s="1512" t="s">
        <v>32</v>
      </c>
      <c r="I253" s="1512"/>
      <c r="J253" s="1512"/>
      <c r="K253" s="2044" t="s">
        <v>7037</v>
      </c>
      <c r="L253" s="1512">
        <v>83425.240000000005</v>
      </c>
      <c r="M253" s="1512">
        <v>4171.2700000000004</v>
      </c>
      <c r="N253" s="1512">
        <v>2019.12</v>
      </c>
      <c r="O253" s="2044" t="s">
        <v>7038</v>
      </c>
      <c r="P253" s="2044" t="s">
        <v>7039</v>
      </c>
      <c r="Q253" s="2044">
        <v>18601341823</v>
      </c>
      <c r="R253" s="2044" t="s">
        <v>7037</v>
      </c>
      <c r="S253" s="1429"/>
      <c r="T253" s="1511"/>
    </row>
    <row r="254" spans="1:20" s="1240" customFormat="1" ht="20.100000000000001" customHeight="1">
      <c r="A254" s="1429"/>
      <c r="B254" s="1512" t="s">
        <v>1089</v>
      </c>
      <c r="C254" s="1512" t="s">
        <v>6272</v>
      </c>
      <c r="D254" s="1512" t="s">
        <v>65</v>
      </c>
      <c r="E254" s="1512">
        <v>1</v>
      </c>
      <c r="F254" s="1512"/>
      <c r="G254" s="1512" t="s">
        <v>31</v>
      </c>
      <c r="H254" s="1512" t="s">
        <v>32</v>
      </c>
      <c r="I254" s="1512" t="s">
        <v>175</v>
      </c>
      <c r="J254" s="1512" t="s">
        <v>175</v>
      </c>
      <c r="K254" s="2122" t="s">
        <v>7101</v>
      </c>
      <c r="L254" s="2099">
        <v>2480168.19</v>
      </c>
      <c r="M254" s="2048">
        <v>1007568.34</v>
      </c>
      <c r="N254" s="1512">
        <v>2020.03</v>
      </c>
      <c r="O254" s="1512" t="s">
        <v>7102</v>
      </c>
      <c r="P254" s="1512" t="s">
        <v>7049</v>
      </c>
      <c r="Q254" s="1512">
        <v>17729130218</v>
      </c>
      <c r="R254" s="1512" t="s">
        <v>7050</v>
      </c>
      <c r="S254" s="1429"/>
      <c r="T254" s="1511"/>
    </row>
    <row r="255" spans="1:20" s="1240" customFormat="1" ht="20.100000000000001" customHeight="1">
      <c r="A255" s="1429"/>
      <c r="B255" s="1511"/>
      <c r="C255" s="1511"/>
      <c r="D255" s="1511"/>
      <c r="E255" s="1511"/>
      <c r="F255" s="1511"/>
      <c r="G255" s="1511"/>
      <c r="H255" s="1511"/>
      <c r="I255" s="1511"/>
      <c r="J255" s="1511"/>
      <c r="K255" s="1511"/>
      <c r="L255" s="1511"/>
      <c r="M255" s="1511"/>
      <c r="N255" s="1511"/>
      <c r="O255" s="1511"/>
      <c r="P255" s="1511"/>
      <c r="Q255" s="1511"/>
      <c r="R255" s="1511"/>
      <c r="S255" s="1429"/>
      <c r="T255" s="1511"/>
    </row>
    <row r="256" spans="1:20" s="1240" customFormat="1" ht="20.100000000000001" customHeight="1">
      <c r="A256" s="1429"/>
      <c r="B256" s="1511"/>
      <c r="C256" s="1511"/>
      <c r="D256" s="1511"/>
      <c r="E256" s="1511"/>
      <c r="F256" s="1511"/>
      <c r="G256" s="1511"/>
      <c r="H256" s="1511"/>
      <c r="I256" s="1511"/>
      <c r="J256" s="1511"/>
      <c r="K256" s="1511"/>
      <c r="L256" s="1511"/>
      <c r="M256" s="1511"/>
      <c r="N256" s="1511"/>
      <c r="O256" s="1511"/>
      <c r="P256" s="1511"/>
      <c r="Q256" s="1511"/>
      <c r="R256" s="1511"/>
      <c r="S256" s="1429"/>
      <c r="T256" s="1511"/>
    </row>
    <row r="257" spans="1:20" s="1240" customFormat="1" ht="20.100000000000001" customHeight="1">
      <c r="A257" s="1429"/>
      <c r="B257" s="1511"/>
      <c r="C257" s="1511"/>
      <c r="D257" s="1511"/>
      <c r="E257" s="1511"/>
      <c r="F257" s="1511"/>
      <c r="G257" s="1511"/>
      <c r="H257" s="1511"/>
      <c r="I257" s="1511"/>
      <c r="J257" s="1511"/>
      <c r="K257" s="1511"/>
      <c r="L257" s="1511"/>
      <c r="M257" s="1511"/>
      <c r="N257" s="1511"/>
      <c r="O257" s="1511"/>
      <c r="P257" s="1511"/>
      <c r="Q257" s="1511"/>
      <c r="R257" s="1511"/>
      <c r="S257" s="1429"/>
      <c r="T257" s="1511"/>
    </row>
    <row r="258" spans="1:20" s="1240" customFormat="1" ht="20.100000000000001" customHeight="1">
      <c r="A258" s="1429"/>
      <c r="B258" s="1511"/>
      <c r="C258" s="1511"/>
      <c r="D258" s="1511"/>
      <c r="E258" s="1511"/>
      <c r="F258" s="1511"/>
      <c r="G258" s="1511"/>
      <c r="H258" s="1511"/>
      <c r="I258" s="1511"/>
      <c r="J258" s="1511"/>
      <c r="K258" s="1511"/>
      <c r="L258" s="1511"/>
      <c r="M258" s="1511"/>
      <c r="N258" s="1511"/>
      <c r="O258" s="1511"/>
      <c r="P258" s="1511"/>
      <c r="Q258" s="1511"/>
      <c r="R258" s="1511"/>
      <c r="S258" s="1429"/>
      <c r="T258" s="1511"/>
    </row>
    <row r="259" spans="1:20" s="1240" customFormat="1" ht="20.100000000000001" customHeight="1">
      <c r="A259" s="1429"/>
      <c r="B259" s="1511"/>
      <c r="C259" s="1511"/>
      <c r="D259" s="1511"/>
      <c r="E259" s="1511"/>
      <c r="F259" s="1511"/>
      <c r="G259" s="1511"/>
      <c r="H259" s="1511"/>
      <c r="I259" s="1511"/>
      <c r="J259" s="1511"/>
      <c r="K259" s="1511"/>
      <c r="L259" s="1511"/>
      <c r="M259" s="1511"/>
      <c r="N259" s="1511"/>
      <c r="O259" s="1511"/>
      <c r="P259" s="1511"/>
      <c r="Q259" s="1511"/>
      <c r="R259" s="1511"/>
      <c r="S259" s="1429"/>
      <c r="T259" s="1511"/>
    </row>
    <row r="260" spans="1:20" s="1240" customFormat="1" ht="20.100000000000001" customHeight="1">
      <c r="A260" s="1429"/>
      <c r="B260" s="1511"/>
      <c r="C260" s="1511"/>
      <c r="D260" s="1511"/>
      <c r="E260" s="1511"/>
      <c r="F260" s="1511"/>
      <c r="G260" s="1511"/>
      <c r="H260" s="1511"/>
      <c r="I260" s="1511"/>
      <c r="J260" s="1511"/>
      <c r="K260" s="1511"/>
      <c r="L260" s="1511"/>
      <c r="M260" s="1511"/>
      <c r="N260" s="1511"/>
      <c r="O260" s="1511"/>
      <c r="P260" s="1511"/>
      <c r="Q260" s="1511"/>
      <c r="R260" s="1511"/>
      <c r="S260" s="1429"/>
      <c r="T260" s="1511"/>
    </row>
    <row r="261" spans="1:20" s="1240" customFormat="1" ht="20.100000000000001" customHeight="1">
      <c r="A261" s="1429"/>
      <c r="B261" s="1511"/>
      <c r="C261" s="1511"/>
      <c r="D261" s="1511"/>
      <c r="E261" s="1511"/>
      <c r="F261" s="1511"/>
      <c r="G261" s="1511"/>
      <c r="H261" s="1511"/>
      <c r="I261" s="1511"/>
      <c r="J261" s="1511"/>
      <c r="K261" s="1511"/>
      <c r="L261" s="1511"/>
      <c r="M261" s="1511"/>
      <c r="N261" s="1511"/>
      <c r="O261" s="1511"/>
      <c r="P261" s="1511"/>
      <c r="Q261" s="1511"/>
      <c r="R261" s="1511"/>
      <c r="S261" s="1429"/>
      <c r="T261" s="1511"/>
    </row>
    <row r="262" spans="1:20" s="1240" customFormat="1" ht="20.100000000000001" customHeight="1">
      <c r="A262" s="1429"/>
      <c r="B262" s="1511"/>
      <c r="C262" s="1511"/>
      <c r="D262" s="1511"/>
      <c r="E262" s="1511"/>
      <c r="F262" s="1511"/>
      <c r="G262" s="1511"/>
      <c r="H262" s="1511"/>
      <c r="I262" s="1511"/>
      <c r="J262" s="1511"/>
      <c r="K262" s="1511"/>
      <c r="L262" s="1511"/>
      <c r="M262" s="1511"/>
      <c r="N262" s="1511"/>
      <c r="O262" s="1511"/>
      <c r="P262" s="1511"/>
      <c r="Q262" s="1511"/>
      <c r="R262" s="1511"/>
      <c r="S262" s="1429"/>
      <c r="T262" s="1511"/>
    </row>
    <row r="263" spans="1:20" s="1240" customFormat="1" ht="20.100000000000001" customHeight="1">
      <c r="A263" s="1429"/>
      <c r="B263" s="1511"/>
      <c r="C263" s="1511"/>
      <c r="D263" s="1511"/>
      <c r="E263" s="1511"/>
      <c r="F263" s="1511"/>
      <c r="G263" s="1511"/>
      <c r="H263" s="1511"/>
      <c r="I263" s="1511"/>
      <c r="J263" s="1511"/>
      <c r="K263" s="1511"/>
      <c r="L263" s="1511"/>
      <c r="M263" s="1511"/>
      <c r="N263" s="1511"/>
      <c r="O263" s="1511"/>
      <c r="P263" s="1511"/>
      <c r="Q263" s="1511"/>
      <c r="R263" s="1511"/>
      <c r="S263" s="1429"/>
      <c r="T263" s="1511"/>
    </row>
    <row r="264" spans="1:20" s="1240" customFormat="1" ht="20.100000000000001" customHeight="1">
      <c r="A264" s="1429"/>
      <c r="B264" s="1511"/>
      <c r="C264" s="1511"/>
      <c r="D264" s="1511"/>
      <c r="E264" s="1511"/>
      <c r="F264" s="1511"/>
      <c r="G264" s="1511"/>
      <c r="H264" s="1511"/>
      <c r="I264" s="1511"/>
      <c r="J264" s="1511"/>
      <c r="K264" s="1511"/>
      <c r="L264" s="1511"/>
      <c r="M264" s="1511"/>
      <c r="N264" s="1511"/>
      <c r="O264" s="1511"/>
      <c r="P264" s="1511"/>
      <c r="Q264" s="1511"/>
      <c r="R264" s="1511"/>
      <c r="S264" s="1429"/>
      <c r="T264" s="1511"/>
    </row>
    <row r="265" spans="1:20" s="1240" customFormat="1" ht="20.100000000000001" customHeight="1">
      <c r="A265" s="1429"/>
      <c r="B265" s="1511"/>
      <c r="C265" s="1511"/>
      <c r="D265" s="1511"/>
      <c r="E265" s="1511"/>
      <c r="F265" s="1511"/>
      <c r="G265" s="1511"/>
      <c r="H265" s="1511"/>
      <c r="I265" s="1511"/>
      <c r="J265" s="1511"/>
      <c r="K265" s="1511"/>
      <c r="L265" s="1511"/>
      <c r="M265" s="1511"/>
      <c r="N265" s="1511"/>
      <c r="O265" s="1511"/>
      <c r="P265" s="1511"/>
      <c r="Q265" s="1511"/>
      <c r="R265" s="1511"/>
      <c r="S265" s="1429"/>
      <c r="T265" s="1511"/>
    </row>
    <row r="266" spans="1:20" s="1240" customFormat="1" ht="20.100000000000001" customHeight="1">
      <c r="A266" s="1429"/>
      <c r="B266" s="1511"/>
      <c r="C266" s="1511"/>
      <c r="D266" s="1511"/>
      <c r="E266" s="1511"/>
      <c r="F266" s="1511"/>
      <c r="G266" s="1511"/>
      <c r="H266" s="1511"/>
      <c r="I266" s="1511"/>
      <c r="J266" s="1511"/>
      <c r="K266" s="1511"/>
      <c r="L266" s="1511"/>
      <c r="M266" s="1511"/>
      <c r="N266" s="1511"/>
      <c r="O266" s="1511"/>
      <c r="P266" s="1511"/>
      <c r="Q266" s="1511"/>
      <c r="R266" s="1511"/>
      <c r="S266" s="1429"/>
      <c r="T266" s="1511"/>
    </row>
    <row r="267" spans="1:20" s="1240" customFormat="1" ht="60">
      <c r="A267" s="1429">
        <v>3</v>
      </c>
      <c r="B267" s="1512" t="s">
        <v>4524</v>
      </c>
      <c r="C267" s="1512" t="s">
        <v>7103</v>
      </c>
      <c r="D267" s="1512" t="s">
        <v>65</v>
      </c>
      <c r="E267" s="1512">
        <v>2</v>
      </c>
      <c r="F267" s="1512"/>
      <c r="G267" s="1512" t="s">
        <v>6985</v>
      </c>
      <c r="H267" s="1512" t="s">
        <v>32</v>
      </c>
      <c r="I267" s="1512" t="s">
        <v>55</v>
      </c>
      <c r="J267" s="1512" t="s">
        <v>6997</v>
      </c>
      <c r="K267" s="2123" t="s">
        <v>7104</v>
      </c>
      <c r="L267" s="1512">
        <v>291855.84000000003</v>
      </c>
      <c r="M267" s="1512">
        <f>L267*0.05</f>
        <v>14592.792000000001</v>
      </c>
      <c r="N267" s="1512">
        <v>2016.8</v>
      </c>
      <c r="O267" s="2069" t="s">
        <v>6998</v>
      </c>
      <c r="P267" s="1512" t="s">
        <v>6999</v>
      </c>
      <c r="Q267" s="2070" t="s">
        <v>7000</v>
      </c>
      <c r="R267" s="1512" t="s">
        <v>7001</v>
      </c>
      <c r="S267" s="1429" t="s">
        <v>6975</v>
      </c>
      <c r="T267" s="1511"/>
    </row>
    <row r="268" spans="1:20" s="1240" customFormat="1" ht="60">
      <c r="A268" s="1429"/>
      <c r="B268" s="1512" t="s">
        <v>4524</v>
      </c>
      <c r="C268" s="1512" t="s">
        <v>7103</v>
      </c>
      <c r="D268" s="1512" t="s">
        <v>65</v>
      </c>
      <c r="E268" s="1512">
        <v>1</v>
      </c>
      <c r="F268" s="1512"/>
      <c r="G268" s="1512" t="s">
        <v>6985</v>
      </c>
      <c r="H268" s="1512" t="s">
        <v>32</v>
      </c>
      <c r="I268" s="1512" t="s">
        <v>55</v>
      </c>
      <c r="J268" s="1512" t="s">
        <v>6997</v>
      </c>
      <c r="K268" s="2123" t="s">
        <v>7104</v>
      </c>
      <c r="L268" s="1512">
        <v>379143.8</v>
      </c>
      <c r="M268" s="1512">
        <f>L268*0.05</f>
        <v>18957.189999999999</v>
      </c>
      <c r="N268" s="1512">
        <v>2017.5</v>
      </c>
      <c r="O268" s="2069" t="s">
        <v>6998</v>
      </c>
      <c r="P268" s="1512" t="s">
        <v>6999</v>
      </c>
      <c r="Q268" s="2070" t="s">
        <v>7000</v>
      </c>
      <c r="R268" s="1512" t="s">
        <v>7001</v>
      </c>
      <c r="S268" s="1429" t="s">
        <v>6975</v>
      </c>
      <c r="T268" s="1511"/>
    </row>
    <row r="269" spans="1:20" s="1240" customFormat="1" ht="60">
      <c r="A269" s="1429"/>
      <c r="B269" s="1512" t="s">
        <v>4524</v>
      </c>
      <c r="C269" s="1512" t="s">
        <v>7103</v>
      </c>
      <c r="D269" s="1512" t="s">
        <v>65</v>
      </c>
      <c r="E269" s="1512">
        <v>1</v>
      </c>
      <c r="F269" s="1512"/>
      <c r="G269" s="1512" t="s">
        <v>6985</v>
      </c>
      <c r="H269" s="1512" t="s">
        <v>32</v>
      </c>
      <c r="I269" s="1512" t="s">
        <v>55</v>
      </c>
      <c r="J269" s="1512" t="s">
        <v>6997</v>
      </c>
      <c r="K269" s="1512" t="s">
        <v>7105</v>
      </c>
      <c r="L269" s="2067">
        <v>289424</v>
      </c>
      <c r="M269" s="2067">
        <v>30644.9</v>
      </c>
      <c r="N269" s="1512" t="s">
        <v>7106</v>
      </c>
      <c r="O269" s="2069" t="s">
        <v>6998</v>
      </c>
      <c r="P269" s="1512" t="s">
        <v>6999</v>
      </c>
      <c r="Q269" s="2070" t="s">
        <v>7000</v>
      </c>
      <c r="R269" s="1512" t="s">
        <v>7107</v>
      </c>
      <c r="S269" s="1429" t="s">
        <v>6975</v>
      </c>
      <c r="T269" s="1511"/>
    </row>
    <row r="270" spans="1:20" s="1240" customFormat="1" ht="36">
      <c r="A270" s="1429"/>
      <c r="B270" s="1512" t="s">
        <v>1268</v>
      </c>
      <c r="C270" s="1512" t="s">
        <v>1295</v>
      </c>
      <c r="D270" s="1512" t="s">
        <v>1092</v>
      </c>
      <c r="E270" s="1512">
        <v>2</v>
      </c>
      <c r="F270" s="1512"/>
      <c r="G270" s="2124" t="s">
        <v>31</v>
      </c>
      <c r="H270" s="1512" t="s">
        <v>32</v>
      </c>
      <c r="I270" s="1512"/>
      <c r="J270" s="1512"/>
      <c r="K270" s="1512"/>
      <c r="L270" s="2095">
        <v>63008</v>
      </c>
      <c r="M270" s="1512">
        <f>1103.56932153392*46</f>
        <v>50764.188790560314</v>
      </c>
      <c r="N270" s="2095">
        <v>2021.9</v>
      </c>
      <c r="O270" s="2095" t="s">
        <v>7108</v>
      </c>
      <c r="P270" s="2095" t="s">
        <v>7109</v>
      </c>
      <c r="Q270" s="2095">
        <v>18920685631</v>
      </c>
      <c r="R270" s="2095" t="s">
        <v>7110</v>
      </c>
      <c r="S270" s="1429" t="s">
        <v>6975</v>
      </c>
      <c r="T270" s="1511"/>
    </row>
    <row r="271" spans="1:20" s="1240" customFormat="1" ht="36">
      <c r="A271" s="1429"/>
      <c r="B271" s="1512" t="s">
        <v>1268</v>
      </c>
      <c r="C271" s="1512" t="s">
        <v>1295</v>
      </c>
      <c r="D271" s="1512" t="s">
        <v>1092</v>
      </c>
      <c r="E271" s="1512">
        <v>3</v>
      </c>
      <c r="F271" s="1512"/>
      <c r="G271" s="2124" t="s">
        <v>31</v>
      </c>
      <c r="H271" s="1512" t="s">
        <v>32</v>
      </c>
      <c r="I271" s="1512"/>
      <c r="J271" s="1512"/>
      <c r="K271" s="1512"/>
      <c r="L271" s="2095">
        <v>48000</v>
      </c>
      <c r="M271" s="1512">
        <f>840.70796460177*46</f>
        <v>38672.566371681416</v>
      </c>
      <c r="N271" s="2095">
        <v>2021.9</v>
      </c>
      <c r="O271" s="2095" t="s">
        <v>7108</v>
      </c>
      <c r="P271" s="2095" t="s">
        <v>7109</v>
      </c>
      <c r="Q271" s="2095">
        <v>18920685631</v>
      </c>
      <c r="R271" s="2095" t="s">
        <v>7110</v>
      </c>
      <c r="S271" s="1429" t="s">
        <v>6975</v>
      </c>
      <c r="T271" s="1511"/>
    </row>
    <row r="272" spans="1:20" s="1240" customFormat="1" ht="36">
      <c r="A272" s="1429"/>
      <c r="B272" s="1512" t="s">
        <v>1268</v>
      </c>
      <c r="C272" s="1512" t="s">
        <v>1295</v>
      </c>
      <c r="D272" s="1512" t="s">
        <v>1092</v>
      </c>
      <c r="E272" s="1512">
        <v>1</v>
      </c>
      <c r="F272" s="1512"/>
      <c r="G272" s="2124" t="s">
        <v>31</v>
      </c>
      <c r="H272" s="1512" t="s">
        <v>32</v>
      </c>
      <c r="I272" s="1512"/>
      <c r="J272" s="1512"/>
      <c r="K272" s="1512"/>
      <c r="L272" s="2095">
        <v>37425</v>
      </c>
      <c r="M272" s="1512">
        <f>655.489491150443*46</f>
        <v>30152.516592920376</v>
      </c>
      <c r="N272" s="2095">
        <v>2021.9</v>
      </c>
      <c r="O272" s="2095" t="s">
        <v>7108</v>
      </c>
      <c r="P272" s="2095" t="s">
        <v>7109</v>
      </c>
      <c r="Q272" s="2095">
        <v>18920685631</v>
      </c>
      <c r="R272" s="2095" t="s">
        <v>7110</v>
      </c>
      <c r="S272" s="1429" t="s">
        <v>6975</v>
      </c>
      <c r="T272" s="1511"/>
    </row>
    <row r="273" spans="1:20" s="1240" customFormat="1">
      <c r="A273" s="1429"/>
      <c r="B273" s="1512"/>
      <c r="C273" s="1512"/>
      <c r="D273" s="1511"/>
      <c r="E273" s="1511"/>
      <c r="F273" s="1511"/>
      <c r="G273" s="1511"/>
      <c r="H273" s="1511"/>
      <c r="I273" s="1511"/>
      <c r="J273" s="1511"/>
      <c r="K273" s="1511"/>
      <c r="L273" s="1511"/>
      <c r="M273" s="1511"/>
      <c r="N273" s="1511"/>
      <c r="O273" s="1511"/>
      <c r="P273" s="1511"/>
      <c r="Q273" s="1511"/>
      <c r="R273" s="1511"/>
      <c r="S273" s="1429" t="s">
        <v>6975</v>
      </c>
      <c r="T273" s="1511"/>
    </row>
    <row r="274" spans="1:20" s="1240" customFormat="1">
      <c r="A274" s="1429"/>
      <c r="B274" s="1512"/>
      <c r="C274" s="1512"/>
      <c r="D274" s="1511"/>
      <c r="E274" s="1511"/>
      <c r="F274" s="1511"/>
      <c r="G274" s="1511"/>
      <c r="H274" s="1511"/>
      <c r="I274" s="1511"/>
      <c r="J274" s="1511"/>
      <c r="K274" s="1511"/>
      <c r="L274" s="1511"/>
      <c r="M274" s="1511"/>
      <c r="N274" s="1511"/>
      <c r="O274" s="1511"/>
      <c r="P274" s="1511"/>
      <c r="Q274" s="1511"/>
      <c r="R274" s="1511"/>
      <c r="S274" s="1429" t="s">
        <v>6975</v>
      </c>
      <c r="T274" s="1511"/>
    </row>
    <row r="275" spans="1:20" s="1240" customFormat="1">
      <c r="A275" s="1429"/>
      <c r="B275" s="1512"/>
      <c r="C275" s="1512"/>
      <c r="D275" s="1511"/>
      <c r="E275" s="1511"/>
      <c r="F275" s="1511"/>
      <c r="G275" s="1511"/>
      <c r="H275" s="1511"/>
      <c r="I275" s="1511"/>
      <c r="J275" s="1511"/>
      <c r="K275" s="1511"/>
      <c r="L275" s="1511"/>
      <c r="M275" s="1511"/>
      <c r="N275" s="1511"/>
      <c r="O275" s="1511"/>
      <c r="P275" s="1511"/>
      <c r="Q275" s="1511"/>
      <c r="R275" s="1511"/>
      <c r="S275" s="1429" t="s">
        <v>6975</v>
      </c>
      <c r="T275" s="1511"/>
    </row>
    <row r="276" spans="1:20" s="1240" customFormat="1">
      <c r="A276" s="1429"/>
      <c r="B276" s="1512"/>
      <c r="C276" s="1512"/>
      <c r="D276" s="1511"/>
      <c r="E276" s="1511"/>
      <c r="F276" s="1511"/>
      <c r="G276" s="1511"/>
      <c r="H276" s="1511"/>
      <c r="I276" s="1511"/>
      <c r="J276" s="1511"/>
      <c r="K276" s="1511"/>
      <c r="L276" s="1511"/>
      <c r="M276" s="1511"/>
      <c r="N276" s="1511"/>
      <c r="O276" s="1511"/>
      <c r="P276" s="1511"/>
      <c r="Q276" s="1511"/>
      <c r="R276" s="1511"/>
      <c r="S276" s="1429" t="s">
        <v>6975</v>
      </c>
      <c r="T276" s="1511"/>
    </row>
    <row r="277" spans="1:20" s="1240" customFormat="1">
      <c r="A277" s="1429"/>
      <c r="B277" s="1512"/>
      <c r="C277" s="1512"/>
      <c r="D277" s="1511"/>
      <c r="E277" s="1511"/>
      <c r="F277" s="1511"/>
      <c r="G277" s="1511"/>
      <c r="H277" s="1511"/>
      <c r="I277" s="1511"/>
      <c r="J277" s="1511"/>
      <c r="K277" s="1511"/>
      <c r="L277" s="1511"/>
      <c r="M277" s="1511"/>
      <c r="N277" s="1511"/>
      <c r="O277" s="1511"/>
      <c r="P277" s="1511"/>
      <c r="Q277" s="1511"/>
      <c r="R277" s="1511"/>
      <c r="S277" s="1429"/>
      <c r="T277" s="1511"/>
    </row>
    <row r="278" spans="1:20" s="1240" customFormat="1">
      <c r="A278" s="1429"/>
      <c r="B278" s="2044"/>
      <c r="C278" s="2044"/>
      <c r="D278" s="1429"/>
      <c r="E278" s="1429"/>
      <c r="F278" s="1429"/>
      <c r="G278" s="1429"/>
      <c r="H278" s="1429"/>
      <c r="I278" s="1429"/>
      <c r="J278" s="1429"/>
      <c r="K278" s="1429"/>
      <c r="L278" s="1429"/>
      <c r="M278" s="1429"/>
      <c r="N278" s="1429"/>
      <c r="O278" s="1429"/>
      <c r="P278" s="1429"/>
      <c r="Q278" s="1429"/>
      <c r="R278" s="1429"/>
      <c r="S278" s="1429" t="s">
        <v>6975</v>
      </c>
      <c r="T278" s="1511"/>
    </row>
    <row r="279" spans="1:20" s="1240" customFormat="1">
      <c r="A279" s="1429"/>
      <c r="B279" s="2044"/>
      <c r="C279" s="2044"/>
      <c r="D279" s="1429"/>
      <c r="E279" s="1429"/>
      <c r="F279" s="1429"/>
      <c r="G279" s="1429"/>
      <c r="H279" s="1429"/>
      <c r="I279" s="1429"/>
      <c r="J279" s="1429"/>
      <c r="K279" s="1429"/>
      <c r="L279" s="1429"/>
      <c r="M279" s="1429"/>
      <c r="N279" s="1429"/>
      <c r="O279" s="1429"/>
      <c r="P279" s="1429"/>
      <c r="Q279" s="1429"/>
      <c r="R279" s="1429"/>
      <c r="S279" s="1429"/>
      <c r="T279" s="1511"/>
    </row>
    <row r="280" spans="1:20" s="1240" customFormat="1">
      <c r="A280" s="1429"/>
      <c r="B280" s="2044"/>
      <c r="C280" s="2044"/>
      <c r="D280" s="1429"/>
      <c r="E280" s="1429"/>
      <c r="F280" s="1429"/>
      <c r="G280" s="1429"/>
      <c r="H280" s="1429"/>
      <c r="I280" s="1429"/>
      <c r="J280" s="1429"/>
      <c r="K280" s="1429"/>
      <c r="L280" s="1429"/>
      <c r="M280" s="1429"/>
      <c r="N280" s="1429"/>
      <c r="O280" s="1429"/>
      <c r="P280" s="1429"/>
      <c r="Q280" s="1429"/>
      <c r="R280" s="1429"/>
      <c r="S280" s="1429"/>
      <c r="T280" s="1511"/>
    </row>
    <row r="281" spans="1:20" ht="20.100000000000001" customHeight="1">
      <c r="A281" s="2125"/>
      <c r="B281" s="1429"/>
      <c r="C281" s="2044"/>
      <c r="D281" s="1429"/>
      <c r="E281" s="1429"/>
      <c r="F281" s="1429"/>
      <c r="G281" s="1429"/>
      <c r="H281" s="1429"/>
      <c r="I281" s="1429"/>
      <c r="J281" s="2044"/>
      <c r="K281" s="2105"/>
      <c r="L281" s="2053"/>
      <c r="M281" s="2057"/>
      <c r="N281" s="2053"/>
      <c r="O281" s="2053"/>
      <c r="P281" s="2053"/>
      <c r="Q281" s="2053"/>
      <c r="R281" s="2041"/>
      <c r="S281" s="1429" t="s">
        <v>6975</v>
      </c>
      <c r="T281" s="2126"/>
    </row>
    <row r="282" spans="1:20" ht="81" customHeight="1">
      <c r="A282" s="1514" t="s">
        <v>4751</v>
      </c>
      <c r="B282" s="1514"/>
      <c r="C282" s="1514"/>
      <c r="D282" s="1514"/>
      <c r="E282" s="1514"/>
      <c r="F282" s="1514"/>
      <c r="G282" s="1514"/>
      <c r="H282" s="1514"/>
      <c r="I282" s="1514"/>
      <c r="J282" s="1514"/>
      <c r="K282" s="1514"/>
      <c r="L282" s="1514"/>
      <c r="M282" s="1514"/>
      <c r="N282" s="1514"/>
      <c r="O282" s="1514"/>
      <c r="P282" s="1514"/>
      <c r="Q282" s="1514"/>
      <c r="R282" s="1514"/>
      <c r="S282" s="1514"/>
      <c r="T282" s="1514"/>
    </row>
  </sheetData>
  <mergeCells count="18">
    <mergeCell ref="T4:T5"/>
    <mergeCell ref="A282:T282"/>
    <mergeCell ref="N4:N5"/>
    <mergeCell ref="O4:O5"/>
    <mergeCell ref="P4:P5"/>
    <mergeCell ref="Q4:Q5"/>
    <mergeCell ref="R4:R5"/>
    <mergeCell ref="S4:S5"/>
    <mergeCell ref="A2:T2"/>
    <mergeCell ref="A3:T3"/>
    <mergeCell ref="A4:A5"/>
    <mergeCell ref="B4:B5"/>
    <mergeCell ref="C4:C5"/>
    <mergeCell ref="D4:D5"/>
    <mergeCell ref="E4:E5"/>
    <mergeCell ref="G4:G5"/>
    <mergeCell ref="H4:H5"/>
    <mergeCell ref="J4:J5"/>
  </mergeCells>
  <phoneticPr fontId="125"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T58"/>
  <sheetViews>
    <sheetView workbookViewId="0">
      <selection activeCell="D11" sqref="D11"/>
    </sheetView>
  </sheetViews>
  <sheetFormatPr defaultColWidth="9" defaultRowHeight="13.8"/>
  <cols>
    <col min="1" max="1" width="6" customWidth="1"/>
    <col min="2" max="2" width="28.19921875" customWidth="1"/>
    <col min="3" max="3" width="21.3984375" customWidth="1"/>
    <col min="4" max="4" width="6.8984375" customWidth="1"/>
    <col min="5" max="5" width="9.3984375" customWidth="1"/>
    <col min="6" max="6" width="10.09765625" customWidth="1"/>
    <col min="7" max="7" width="7.09765625" customWidth="1"/>
    <col min="8" max="8" width="8.5" customWidth="1"/>
    <col min="9" max="9" width="17.3984375" customWidth="1"/>
    <col min="10" max="10" width="12.69921875" customWidth="1"/>
    <col min="11" max="11" width="13.8984375" customWidth="1"/>
    <col min="12" max="12" width="11.19921875" customWidth="1"/>
    <col min="13" max="13" width="10.59765625" customWidth="1"/>
    <col min="14" max="14" width="10.5" customWidth="1"/>
    <col min="15" max="15" width="13.3984375" customWidth="1"/>
    <col min="17" max="17" width="11" customWidth="1"/>
  </cols>
  <sheetData>
    <row r="1" spans="1:20" s="1402" customFormat="1" ht="18" customHeight="1">
      <c r="A1" s="1399" t="s">
        <v>0</v>
      </c>
      <c r="B1" s="185"/>
      <c r="C1" s="185"/>
      <c r="D1" s="185"/>
      <c r="E1" s="185"/>
      <c r="F1" s="185"/>
      <c r="G1" s="185"/>
      <c r="H1" s="185"/>
      <c r="I1" s="185"/>
      <c r="J1" s="185"/>
      <c r="K1" s="185"/>
      <c r="L1" s="185"/>
      <c r="M1" s="1400"/>
      <c r="N1" s="185"/>
      <c r="O1" s="197"/>
      <c r="P1" s="185"/>
      <c r="Q1" s="185"/>
      <c r="R1" s="185"/>
      <c r="S1" s="1401"/>
    </row>
    <row r="2" spans="1:20" s="1403" customFormat="1" ht="28.2">
      <c r="A2" s="1079" t="s">
        <v>7111</v>
      </c>
      <c r="B2" s="1079"/>
      <c r="C2" s="1079"/>
      <c r="D2" s="1079"/>
      <c r="E2" s="1079"/>
      <c r="F2" s="1079"/>
      <c r="G2" s="1079"/>
      <c r="H2" s="1079"/>
      <c r="I2" s="1079"/>
      <c r="J2" s="1079"/>
      <c r="K2" s="1079"/>
      <c r="L2" s="1079"/>
      <c r="M2" s="1079"/>
      <c r="N2" s="1079"/>
      <c r="O2" s="1079"/>
      <c r="P2" s="1079"/>
      <c r="Q2" s="1079"/>
      <c r="R2" s="1079"/>
      <c r="S2" s="1079"/>
      <c r="T2" s="1079"/>
    </row>
    <row r="3" spans="1:20" s="1403" customFormat="1" ht="24.75" customHeight="1">
      <c r="A3" s="2032">
        <v>44528</v>
      </c>
      <c r="B3" s="2033"/>
      <c r="C3" s="2033"/>
      <c r="D3" s="2033"/>
      <c r="E3" s="2033"/>
      <c r="F3" s="2033"/>
      <c r="G3" s="2033"/>
      <c r="H3" s="2033"/>
      <c r="I3" s="2033"/>
      <c r="J3" s="2033"/>
      <c r="K3" s="2033"/>
      <c r="L3" s="2033"/>
      <c r="M3" s="2033"/>
      <c r="N3" s="2033"/>
      <c r="O3" s="2033"/>
      <c r="P3" s="2033"/>
      <c r="Q3" s="2033"/>
      <c r="R3" s="2033"/>
      <c r="S3" s="2033"/>
      <c r="T3" s="2033"/>
    </row>
    <row r="4" spans="1:20" s="1402" customFormat="1" ht="19.5" customHeight="1">
      <c r="A4" s="2034" t="s">
        <v>2</v>
      </c>
      <c r="B4" s="2035" t="s">
        <v>3</v>
      </c>
      <c r="C4" s="2035" t="s">
        <v>4</v>
      </c>
      <c r="D4" s="2034" t="s">
        <v>5</v>
      </c>
      <c r="E4" s="2035" t="s">
        <v>1588</v>
      </c>
      <c r="F4" s="1449" t="s">
        <v>1589</v>
      </c>
      <c r="G4" s="2035" t="s">
        <v>8</v>
      </c>
      <c r="H4" s="2036" t="s">
        <v>9</v>
      </c>
      <c r="I4" s="1428" t="s">
        <v>10</v>
      </c>
      <c r="J4" s="2035" t="s">
        <v>11</v>
      </c>
      <c r="K4" s="1449" t="s">
        <v>12</v>
      </c>
      <c r="L4" s="1449" t="s">
        <v>13</v>
      </c>
      <c r="M4" s="1442" t="s">
        <v>14</v>
      </c>
      <c r="N4" s="2035" t="s">
        <v>15</v>
      </c>
      <c r="O4" s="2035" t="s">
        <v>16</v>
      </c>
      <c r="P4" s="2034" t="s">
        <v>17</v>
      </c>
      <c r="Q4" s="2035" t="s">
        <v>18</v>
      </c>
      <c r="R4" s="2037" t="s">
        <v>19</v>
      </c>
      <c r="S4" s="2038" t="s">
        <v>20</v>
      </c>
      <c r="T4" s="2038" t="s">
        <v>21</v>
      </c>
    </row>
    <row r="5" spans="1:20" s="1402" customFormat="1" ht="18" customHeight="1">
      <c r="A5" s="2034"/>
      <c r="B5" s="2035"/>
      <c r="C5" s="2035"/>
      <c r="D5" s="2034"/>
      <c r="E5" s="2035"/>
      <c r="F5" s="1449" t="s">
        <v>22</v>
      </c>
      <c r="G5" s="2035"/>
      <c r="H5" s="1210"/>
      <c r="I5" s="1428" t="s">
        <v>23</v>
      </c>
      <c r="J5" s="2035"/>
      <c r="K5" s="1449" t="s">
        <v>24</v>
      </c>
      <c r="L5" s="1442" t="s">
        <v>25</v>
      </c>
      <c r="M5" s="1442" t="s">
        <v>25</v>
      </c>
      <c r="N5" s="2035"/>
      <c r="O5" s="2035"/>
      <c r="P5" s="2034"/>
      <c r="Q5" s="2035"/>
      <c r="R5" s="2037"/>
      <c r="S5" s="2038"/>
      <c r="T5" s="2038"/>
    </row>
    <row r="6" spans="1:20" s="1402" customFormat="1" ht="20.100000000000001" customHeight="1">
      <c r="A6" s="2127" t="s">
        <v>26</v>
      </c>
      <c r="B6" s="2128" t="s">
        <v>27</v>
      </c>
      <c r="C6" s="1449"/>
      <c r="D6" s="1428"/>
      <c r="E6" s="1449"/>
      <c r="F6" s="1449"/>
      <c r="G6" s="1449"/>
      <c r="H6" s="686"/>
      <c r="I6" s="1428"/>
      <c r="J6" s="1449"/>
      <c r="K6" s="1449"/>
      <c r="L6" s="1449"/>
      <c r="M6" s="1442"/>
      <c r="N6" s="1449"/>
      <c r="O6" s="1449"/>
      <c r="P6" s="1428"/>
      <c r="Q6" s="1449"/>
      <c r="R6" s="2129"/>
      <c r="S6" s="1427"/>
      <c r="T6" s="1427"/>
    </row>
    <row r="7" spans="1:20" s="1402" customFormat="1" ht="20.100000000000001" customHeight="1">
      <c r="A7" s="1428">
        <v>1</v>
      </c>
      <c r="B7" s="1449" t="s">
        <v>28</v>
      </c>
      <c r="C7" s="1449" t="s">
        <v>55</v>
      </c>
      <c r="D7" s="1428" t="s">
        <v>65</v>
      </c>
      <c r="E7" s="1449">
        <v>14</v>
      </c>
      <c r="F7" s="1449">
        <v>1.4</v>
      </c>
      <c r="G7" s="1449" t="s">
        <v>31</v>
      </c>
      <c r="H7" s="686" t="s">
        <v>32</v>
      </c>
      <c r="I7" s="1428"/>
      <c r="J7" s="1449"/>
      <c r="K7" s="1449"/>
      <c r="L7" s="1449">
        <v>20000</v>
      </c>
      <c r="M7" s="1442"/>
      <c r="N7" s="1449">
        <v>2015.9</v>
      </c>
      <c r="O7" s="1449" t="s">
        <v>7112</v>
      </c>
      <c r="P7" s="1428" t="s">
        <v>7113</v>
      </c>
      <c r="Q7" s="1449">
        <v>15032850150</v>
      </c>
      <c r="R7" s="2129" t="s">
        <v>7114</v>
      </c>
      <c r="S7" s="1427" t="s">
        <v>7115</v>
      </c>
      <c r="T7" s="1427"/>
    </row>
    <row r="8" spans="1:20" s="1402" customFormat="1" ht="20.100000000000001" customHeight="1">
      <c r="A8" s="1428"/>
      <c r="B8" s="1449" t="s">
        <v>3101</v>
      </c>
      <c r="C8" s="1449"/>
      <c r="D8" s="1428"/>
      <c r="E8" s="1449"/>
      <c r="F8" s="1449"/>
      <c r="G8" s="1449"/>
      <c r="H8" s="686"/>
      <c r="I8" s="1428"/>
      <c r="J8" s="1449"/>
      <c r="K8" s="1449"/>
      <c r="L8" s="1449"/>
      <c r="M8" s="1442"/>
      <c r="N8" s="1449"/>
      <c r="O8" s="1449"/>
      <c r="P8" s="1428"/>
      <c r="Q8" s="1449"/>
      <c r="R8" s="2129"/>
      <c r="S8" s="1427"/>
      <c r="T8" s="1427"/>
    </row>
    <row r="9" spans="1:20" s="1402" customFormat="1" ht="20.100000000000001" customHeight="1">
      <c r="A9" s="1428">
        <v>2</v>
      </c>
      <c r="B9" s="1449" t="s">
        <v>103</v>
      </c>
      <c r="C9" s="1449"/>
      <c r="D9" s="1428"/>
      <c r="E9" s="1449"/>
      <c r="F9" s="1449"/>
      <c r="G9" s="1449"/>
      <c r="H9" s="686"/>
      <c r="I9" s="1428"/>
      <c r="J9" s="1449"/>
      <c r="K9" s="1449"/>
      <c r="L9" s="1449"/>
      <c r="M9" s="1442"/>
      <c r="N9" s="1449"/>
      <c r="O9" s="1449"/>
      <c r="P9" s="1428"/>
      <c r="Q9" s="1449"/>
      <c r="R9" s="2129"/>
      <c r="S9" s="1427"/>
      <c r="T9" s="1427"/>
    </row>
    <row r="10" spans="1:20" s="1402" customFormat="1" ht="20.100000000000001" customHeight="1">
      <c r="A10" s="1428"/>
      <c r="B10" s="1449" t="s">
        <v>3101</v>
      </c>
      <c r="C10" s="1449"/>
      <c r="D10" s="1428"/>
      <c r="E10" s="1449"/>
      <c r="F10" s="1449"/>
      <c r="G10" s="1449"/>
      <c r="H10" s="686"/>
      <c r="I10" s="1428"/>
      <c r="J10" s="1449"/>
      <c r="K10" s="1449"/>
      <c r="L10" s="1449"/>
      <c r="M10" s="1442"/>
      <c r="N10" s="1449"/>
      <c r="O10" s="1449"/>
      <c r="P10" s="1428"/>
      <c r="Q10" s="1449"/>
      <c r="R10" s="2129"/>
      <c r="S10" s="1427"/>
      <c r="T10" s="1427"/>
    </row>
    <row r="11" spans="1:20" s="1402" customFormat="1" ht="20.100000000000001" customHeight="1">
      <c r="A11" s="1428">
        <v>3</v>
      </c>
      <c r="B11" s="1449" t="s">
        <v>145</v>
      </c>
      <c r="C11" s="1449"/>
      <c r="D11" s="1428"/>
      <c r="E11" s="1449"/>
      <c r="F11" s="1449"/>
      <c r="G11" s="1449"/>
      <c r="H11" s="686"/>
      <c r="I11" s="1428"/>
      <c r="J11" s="1449"/>
      <c r="K11" s="1449"/>
      <c r="L11" s="1449"/>
      <c r="M11" s="1442"/>
      <c r="N11" s="1449"/>
      <c r="O11" s="1449"/>
      <c r="P11" s="1428"/>
      <c r="Q11" s="1449"/>
      <c r="R11" s="2129"/>
      <c r="S11" s="1427"/>
      <c r="T11" s="1427"/>
    </row>
    <row r="12" spans="1:20" s="1402" customFormat="1" ht="20.100000000000001" customHeight="1">
      <c r="A12" s="1428"/>
      <c r="B12" s="1449" t="s">
        <v>3101</v>
      </c>
      <c r="C12" s="1449"/>
      <c r="D12" s="1428"/>
      <c r="E12" s="1449"/>
      <c r="F12" s="1449"/>
      <c r="G12" s="1449"/>
      <c r="H12" s="686"/>
      <c r="I12" s="1428"/>
      <c r="J12" s="1449"/>
      <c r="K12" s="1449"/>
      <c r="L12" s="1449"/>
      <c r="M12" s="1442"/>
      <c r="N12" s="1449"/>
      <c r="O12" s="1449"/>
      <c r="P12" s="1428"/>
      <c r="Q12" s="1449"/>
      <c r="R12" s="2129"/>
      <c r="S12" s="1427"/>
      <c r="T12" s="1427"/>
    </row>
    <row r="13" spans="1:20" s="1402" customFormat="1" ht="20.100000000000001" customHeight="1">
      <c r="A13" s="1428">
        <v>4</v>
      </c>
      <c r="B13" s="1449" t="s">
        <v>356</v>
      </c>
      <c r="C13" s="1449"/>
      <c r="D13" s="1428"/>
      <c r="E13" s="1449"/>
      <c r="F13" s="1449"/>
      <c r="G13" s="1449"/>
      <c r="H13" s="686"/>
      <c r="I13" s="1428"/>
      <c r="J13" s="1449"/>
      <c r="K13" s="1449"/>
      <c r="L13" s="1449"/>
      <c r="M13" s="1442"/>
      <c r="N13" s="1449"/>
      <c r="O13" s="1449"/>
      <c r="P13" s="1428"/>
      <c r="Q13" s="1449"/>
      <c r="R13" s="2129"/>
      <c r="S13" s="1427"/>
      <c r="T13" s="1427"/>
    </row>
    <row r="14" spans="1:20" s="1402" customFormat="1" ht="20.100000000000001" customHeight="1">
      <c r="A14" s="1428"/>
      <c r="B14" s="1449" t="s">
        <v>3101</v>
      </c>
      <c r="C14" s="1449"/>
      <c r="D14" s="1428"/>
      <c r="E14" s="1449"/>
      <c r="F14" s="1449"/>
      <c r="G14" s="1449"/>
      <c r="H14" s="686"/>
      <c r="I14" s="1428"/>
      <c r="J14" s="1449"/>
      <c r="K14" s="1449"/>
      <c r="L14" s="1449"/>
      <c r="M14" s="1442"/>
      <c r="N14" s="1449"/>
      <c r="O14" s="1449"/>
      <c r="P14" s="1428"/>
      <c r="Q14" s="1449"/>
      <c r="R14" s="2129"/>
      <c r="S14" s="1427"/>
      <c r="T14" s="1427"/>
    </row>
    <row r="15" spans="1:20" s="1402" customFormat="1" ht="20.100000000000001" customHeight="1">
      <c r="A15" s="1428">
        <v>5</v>
      </c>
      <c r="B15" s="1449" t="s">
        <v>482</v>
      </c>
      <c r="C15" s="1449"/>
      <c r="D15" s="1428"/>
      <c r="E15" s="1449"/>
      <c r="F15" s="1449"/>
      <c r="G15" s="1449"/>
      <c r="H15" s="686"/>
      <c r="I15" s="1428"/>
      <c r="J15" s="1449"/>
      <c r="K15" s="1449"/>
      <c r="L15" s="1449"/>
      <c r="M15" s="1442"/>
      <c r="N15" s="1449"/>
      <c r="O15" s="1449"/>
      <c r="P15" s="1428"/>
      <c r="Q15" s="1449"/>
      <c r="R15" s="2129"/>
      <c r="S15" s="1427"/>
      <c r="T15" s="1427"/>
    </row>
    <row r="16" spans="1:20" s="1402" customFormat="1" ht="20.100000000000001" customHeight="1">
      <c r="A16" s="1428"/>
      <c r="B16" s="1449" t="s">
        <v>3101</v>
      </c>
      <c r="C16" s="1449"/>
      <c r="D16" s="1428"/>
      <c r="E16" s="1449"/>
      <c r="F16" s="1449"/>
      <c r="G16" s="1449"/>
      <c r="H16" s="686"/>
      <c r="I16" s="1428"/>
      <c r="J16" s="1449"/>
      <c r="K16" s="1449"/>
      <c r="L16" s="1449"/>
      <c r="M16" s="1442"/>
      <c r="N16" s="1449"/>
      <c r="O16" s="1449"/>
      <c r="P16" s="1428"/>
      <c r="Q16" s="1449"/>
      <c r="R16" s="2129"/>
      <c r="S16" s="1427"/>
      <c r="T16" s="1427"/>
    </row>
    <row r="17" spans="1:20" s="1240" customFormat="1" ht="20.100000000000001" customHeight="1">
      <c r="A17" s="2130" t="s">
        <v>483</v>
      </c>
      <c r="B17" s="2131" t="s">
        <v>484</v>
      </c>
      <c r="C17" s="1713"/>
      <c r="D17" s="1669"/>
      <c r="E17" s="1669"/>
      <c r="F17" s="1669"/>
      <c r="G17" s="1669"/>
      <c r="H17" s="1669"/>
      <c r="I17" s="1669"/>
      <c r="J17" s="1669"/>
      <c r="K17" s="1669"/>
      <c r="L17" s="1669"/>
      <c r="M17" s="1669"/>
      <c r="N17" s="1669"/>
      <c r="O17" s="1669"/>
      <c r="P17" s="1669"/>
      <c r="Q17" s="1669"/>
      <c r="R17" s="1669"/>
      <c r="S17" s="1669"/>
      <c r="T17" s="1669"/>
    </row>
    <row r="18" spans="1:20" s="1240" customFormat="1" ht="20.100000000000001" customHeight="1">
      <c r="A18" s="2130">
        <v>1</v>
      </c>
      <c r="B18" s="2130" t="s">
        <v>485</v>
      </c>
      <c r="C18" s="1511" t="s">
        <v>2220</v>
      </c>
      <c r="D18" s="1669"/>
      <c r="E18" s="1669"/>
      <c r="F18" s="1669"/>
      <c r="G18" s="1669"/>
      <c r="H18" s="1669"/>
      <c r="I18" s="1669"/>
      <c r="J18" s="1669"/>
      <c r="K18" s="1669"/>
      <c r="L18" s="1669"/>
      <c r="M18" s="1669"/>
      <c r="N18" s="1669"/>
      <c r="O18" s="1669"/>
      <c r="P18" s="1669"/>
      <c r="Q18" s="1669"/>
      <c r="R18" s="1669"/>
      <c r="S18" s="1669"/>
      <c r="T18" s="1669"/>
    </row>
    <row r="19" spans="1:20" s="1240" customFormat="1" ht="20.100000000000001" customHeight="1">
      <c r="A19" s="2130"/>
      <c r="B19" s="2131" t="s">
        <v>3101</v>
      </c>
      <c r="C19" s="1713"/>
      <c r="D19" s="1669"/>
      <c r="E19" s="1669"/>
      <c r="F19" s="1669"/>
      <c r="G19" s="1669"/>
      <c r="H19" s="1669"/>
      <c r="I19" s="1669"/>
      <c r="J19" s="1669"/>
      <c r="K19" s="1669"/>
      <c r="L19" s="1669"/>
      <c r="M19" s="1669"/>
      <c r="N19" s="1669"/>
      <c r="O19" s="1669"/>
      <c r="P19" s="1669"/>
      <c r="Q19" s="1669"/>
      <c r="R19" s="1669"/>
      <c r="S19" s="1669"/>
      <c r="T19" s="1669"/>
    </row>
    <row r="20" spans="1:20" s="1240" customFormat="1" ht="20.100000000000001" customHeight="1">
      <c r="A20" s="2130">
        <v>2</v>
      </c>
      <c r="B20" s="1511" t="s">
        <v>815</v>
      </c>
      <c r="C20" s="1713"/>
      <c r="D20" s="1669"/>
      <c r="E20" s="1669"/>
      <c r="F20" s="1669"/>
      <c r="G20" s="1669"/>
      <c r="H20" s="1669"/>
      <c r="I20" s="1669"/>
      <c r="J20" s="1669"/>
      <c r="K20" s="1669"/>
      <c r="L20" s="1669"/>
      <c r="M20" s="1669"/>
      <c r="N20" s="1669"/>
      <c r="O20" s="1669"/>
      <c r="P20" s="1669"/>
      <c r="Q20" s="1669"/>
      <c r="R20" s="1669"/>
      <c r="S20" s="1669"/>
      <c r="T20" s="1669"/>
    </row>
    <row r="21" spans="1:20" s="1240" customFormat="1" ht="20.100000000000001" customHeight="1">
      <c r="A21" s="2130"/>
      <c r="B21" s="1511" t="s">
        <v>3101</v>
      </c>
      <c r="C21" s="1713"/>
      <c r="D21" s="1669"/>
      <c r="E21" s="1669"/>
      <c r="F21" s="1669"/>
      <c r="G21" s="1669"/>
      <c r="H21" s="1669"/>
      <c r="I21" s="1669"/>
      <c r="J21" s="1669"/>
      <c r="K21" s="1669"/>
      <c r="L21" s="1669"/>
      <c r="M21" s="1669"/>
      <c r="N21" s="1669"/>
      <c r="O21" s="1669"/>
      <c r="P21" s="1669"/>
      <c r="Q21" s="1669"/>
      <c r="R21" s="1669"/>
      <c r="S21" s="1669"/>
      <c r="T21" s="1669"/>
    </row>
    <row r="22" spans="1:20" s="1240" customFormat="1" ht="20.100000000000001" customHeight="1">
      <c r="A22" s="2130">
        <v>3</v>
      </c>
      <c r="B22" s="1511" t="s">
        <v>905</v>
      </c>
      <c r="C22" s="1713"/>
      <c r="D22" s="1669"/>
      <c r="E22" s="1669"/>
      <c r="F22" s="1669"/>
      <c r="G22" s="1669"/>
      <c r="H22" s="1669"/>
      <c r="I22" s="1669"/>
      <c r="J22" s="1669"/>
      <c r="K22" s="1669"/>
      <c r="L22" s="1669"/>
      <c r="M22" s="1669"/>
      <c r="N22" s="1669"/>
      <c r="O22" s="1669"/>
      <c r="P22" s="1669"/>
      <c r="Q22" s="1669"/>
      <c r="R22" s="1669"/>
      <c r="S22" s="1669"/>
      <c r="T22" s="1669"/>
    </row>
    <row r="23" spans="1:20" s="1240" customFormat="1" ht="20.100000000000001" customHeight="1">
      <c r="A23" s="2130"/>
      <c r="B23" s="1511" t="s">
        <v>3101</v>
      </c>
      <c r="C23" s="1713"/>
      <c r="D23" s="1669"/>
      <c r="E23" s="1669"/>
      <c r="F23" s="1669"/>
      <c r="G23" s="1669"/>
      <c r="H23" s="1669"/>
      <c r="I23" s="1669"/>
      <c r="J23" s="1669"/>
      <c r="K23" s="1669"/>
      <c r="L23" s="1669"/>
      <c r="M23" s="1669"/>
      <c r="N23" s="1669"/>
      <c r="O23" s="1669"/>
      <c r="P23" s="1669"/>
      <c r="Q23" s="1669"/>
      <c r="R23" s="1669"/>
      <c r="S23" s="1669"/>
      <c r="T23" s="1669"/>
    </row>
    <row r="24" spans="1:20" s="1240" customFormat="1" ht="20.100000000000001" customHeight="1">
      <c r="A24" s="2130">
        <v>4</v>
      </c>
      <c r="B24" s="1511" t="s">
        <v>906</v>
      </c>
      <c r="C24" s="1713"/>
      <c r="D24" s="1669"/>
      <c r="E24" s="1669"/>
      <c r="F24" s="1669"/>
      <c r="G24" s="1669"/>
      <c r="H24" s="1669"/>
      <c r="I24" s="1669"/>
      <c r="J24" s="1669"/>
      <c r="K24" s="1669"/>
      <c r="L24" s="1669"/>
      <c r="M24" s="1669"/>
      <c r="N24" s="1669"/>
      <c r="O24" s="1669"/>
      <c r="P24" s="1669"/>
      <c r="Q24" s="1669"/>
      <c r="R24" s="1669"/>
      <c r="S24" s="1669"/>
      <c r="T24" s="1669"/>
    </row>
    <row r="25" spans="1:20" s="1240" customFormat="1" ht="20.100000000000001" customHeight="1">
      <c r="A25" s="2130"/>
      <c r="B25" s="1511" t="s">
        <v>3101</v>
      </c>
      <c r="C25" s="1713"/>
      <c r="D25" s="1669"/>
      <c r="E25" s="1669"/>
      <c r="F25" s="1669"/>
      <c r="G25" s="1669"/>
      <c r="H25" s="1669"/>
      <c r="I25" s="1669"/>
      <c r="J25" s="1669"/>
      <c r="K25" s="1669"/>
      <c r="L25" s="1669"/>
      <c r="M25" s="1669"/>
      <c r="N25" s="1669"/>
      <c r="O25" s="1669"/>
      <c r="P25" s="1669"/>
      <c r="Q25" s="1669"/>
      <c r="R25" s="1669"/>
      <c r="S25" s="1669"/>
      <c r="T25" s="1669"/>
    </row>
    <row r="26" spans="1:20" s="1240" customFormat="1" ht="20.100000000000001" customHeight="1">
      <c r="A26" s="2131" t="s">
        <v>933</v>
      </c>
      <c r="B26" s="2132" t="s">
        <v>934</v>
      </c>
      <c r="C26" s="1713"/>
      <c r="D26" s="1669"/>
      <c r="E26" s="1669"/>
      <c r="F26" s="1669"/>
      <c r="G26" s="1669"/>
      <c r="H26" s="1669"/>
      <c r="I26" s="1669"/>
      <c r="J26" s="1669"/>
      <c r="K26" s="1669"/>
      <c r="L26" s="1669"/>
      <c r="M26" s="1669"/>
      <c r="N26" s="1669"/>
      <c r="O26" s="1669"/>
      <c r="P26" s="1669"/>
      <c r="Q26" s="1669"/>
      <c r="R26" s="1669"/>
      <c r="S26" s="1669"/>
      <c r="T26" s="1669"/>
    </row>
    <row r="27" spans="1:20" s="1240" customFormat="1" ht="20.100000000000001" customHeight="1">
      <c r="A27" s="1713">
        <v>1</v>
      </c>
      <c r="B27" s="1511" t="s">
        <v>935</v>
      </c>
      <c r="C27" s="1713"/>
      <c r="D27" s="1669"/>
      <c r="E27" s="1669"/>
      <c r="F27" s="1669"/>
      <c r="G27" s="1669"/>
      <c r="H27" s="1669"/>
      <c r="I27" s="1669"/>
      <c r="J27" s="1669"/>
      <c r="K27" s="1669"/>
      <c r="L27" s="1669"/>
      <c r="M27" s="1669"/>
      <c r="N27" s="1669"/>
      <c r="O27" s="1669"/>
      <c r="P27" s="1669"/>
      <c r="Q27" s="1669"/>
      <c r="R27" s="1669"/>
      <c r="S27" s="1669"/>
      <c r="T27" s="1669"/>
    </row>
    <row r="28" spans="1:20" s="1240" customFormat="1" ht="20.100000000000001" customHeight="1">
      <c r="A28" s="1713"/>
      <c r="B28" s="1511" t="s">
        <v>3101</v>
      </c>
      <c r="C28" s="2133"/>
      <c r="D28" s="2133"/>
      <c r="E28" s="2133"/>
      <c r="F28" s="2133"/>
      <c r="G28" s="2133"/>
      <c r="H28" s="2133"/>
      <c r="I28" s="2134"/>
      <c r="J28" s="2133"/>
      <c r="K28" s="2133"/>
      <c r="L28" s="2133"/>
      <c r="M28" s="2135"/>
      <c r="N28" s="2133"/>
      <c r="O28" s="2133"/>
      <c r="P28" s="2133"/>
      <c r="Q28" s="2133"/>
      <c r="R28" s="2136"/>
      <c r="S28" s="1429"/>
      <c r="T28" s="1511"/>
    </row>
    <row r="29" spans="1:20" s="1240" customFormat="1" ht="20.100000000000001" customHeight="1">
      <c r="A29" s="1713">
        <v>2</v>
      </c>
      <c r="B29" s="1511" t="s">
        <v>974</v>
      </c>
      <c r="C29" s="1713"/>
      <c r="D29" s="1444"/>
      <c r="E29" s="1669"/>
      <c r="F29" s="1669"/>
      <c r="G29" s="1669"/>
      <c r="H29" s="1669"/>
      <c r="I29" s="1669"/>
      <c r="J29" s="1669"/>
      <c r="K29" s="1669"/>
      <c r="L29" s="1669"/>
      <c r="M29" s="1669"/>
      <c r="N29" s="1669"/>
      <c r="O29" s="1669"/>
      <c r="P29" s="1669"/>
      <c r="Q29" s="1669"/>
      <c r="R29" s="1669"/>
      <c r="S29" s="1669"/>
      <c r="T29" s="1669"/>
    </row>
    <row r="30" spans="1:20" s="1240" customFormat="1" ht="20.100000000000001" customHeight="1">
      <c r="A30" s="1713"/>
      <c r="B30" s="1511" t="s">
        <v>3101</v>
      </c>
      <c r="C30" s="1713"/>
      <c r="D30" s="1669"/>
      <c r="E30" s="1669"/>
      <c r="F30" s="1669"/>
      <c r="G30" s="1669"/>
      <c r="H30" s="1669"/>
      <c r="I30" s="1669"/>
      <c r="J30" s="1669"/>
      <c r="K30" s="1669"/>
      <c r="L30" s="1669"/>
      <c r="M30" s="1669"/>
      <c r="N30" s="1669"/>
      <c r="O30" s="1669"/>
      <c r="P30" s="1669"/>
      <c r="Q30" s="1669"/>
      <c r="R30" s="1669"/>
      <c r="S30" s="1669"/>
      <c r="T30" s="1669"/>
    </row>
    <row r="31" spans="1:20" s="1240" customFormat="1" ht="20.100000000000001" customHeight="1">
      <c r="A31" s="1713">
        <v>3</v>
      </c>
      <c r="B31" s="1511" t="s">
        <v>975</v>
      </c>
      <c r="C31" s="1713"/>
      <c r="D31" s="1669"/>
      <c r="E31" s="1669"/>
      <c r="F31" s="1669"/>
      <c r="G31" s="1669"/>
      <c r="H31" s="1669"/>
      <c r="I31" s="1669"/>
      <c r="J31" s="1669"/>
      <c r="K31" s="1669"/>
      <c r="L31" s="1669"/>
      <c r="M31" s="1669"/>
      <c r="N31" s="1669"/>
      <c r="O31" s="1669"/>
      <c r="P31" s="1669"/>
      <c r="Q31" s="1669"/>
      <c r="R31" s="1669"/>
      <c r="S31" s="1669"/>
      <c r="T31" s="1669"/>
    </row>
    <row r="32" spans="1:20" s="1240" customFormat="1" ht="20.100000000000001" customHeight="1">
      <c r="A32" s="1713"/>
      <c r="B32" s="1511" t="s">
        <v>3101</v>
      </c>
      <c r="C32" s="1713"/>
      <c r="D32" s="1669"/>
      <c r="E32" s="1669"/>
      <c r="F32" s="1669"/>
      <c r="G32" s="1669"/>
      <c r="H32" s="1669"/>
      <c r="I32" s="1669"/>
      <c r="J32" s="1669"/>
      <c r="K32" s="1669"/>
      <c r="L32" s="1669"/>
      <c r="M32" s="1669"/>
      <c r="N32" s="1669"/>
      <c r="O32" s="1669"/>
      <c r="P32" s="1669"/>
      <c r="Q32" s="1669"/>
      <c r="R32" s="1669"/>
      <c r="S32" s="1669"/>
      <c r="T32" s="1669"/>
    </row>
    <row r="33" spans="1:20" s="1240" customFormat="1" ht="20.100000000000001" customHeight="1">
      <c r="A33" s="1713">
        <v>4</v>
      </c>
      <c r="B33" s="1511" t="s">
        <v>976</v>
      </c>
      <c r="C33" s="1713"/>
      <c r="D33" s="1669"/>
      <c r="E33" s="1669"/>
      <c r="F33" s="1669"/>
      <c r="G33" s="1669"/>
      <c r="H33" s="1669"/>
      <c r="I33" s="1669"/>
      <c r="J33" s="1669"/>
      <c r="K33" s="1669"/>
      <c r="L33" s="1669"/>
      <c r="M33" s="1669"/>
      <c r="N33" s="1669"/>
      <c r="O33" s="1669"/>
      <c r="P33" s="1669"/>
      <c r="Q33" s="1669"/>
      <c r="R33" s="1669"/>
      <c r="S33" s="1669"/>
      <c r="T33" s="1669"/>
    </row>
    <row r="34" spans="1:20" s="1240" customFormat="1" ht="20.100000000000001" customHeight="1">
      <c r="A34" s="1713"/>
      <c r="B34" s="1511" t="s">
        <v>3101</v>
      </c>
      <c r="C34" s="1713"/>
      <c r="D34" s="1669"/>
      <c r="E34" s="1669"/>
      <c r="F34" s="1669"/>
      <c r="G34" s="1669"/>
      <c r="H34" s="1669"/>
      <c r="I34" s="1669"/>
      <c r="J34" s="1669"/>
      <c r="K34" s="1669"/>
      <c r="L34" s="1669"/>
      <c r="M34" s="1669"/>
      <c r="N34" s="1669"/>
      <c r="O34" s="1669"/>
      <c r="P34" s="1669"/>
      <c r="Q34" s="1669"/>
      <c r="R34" s="1669"/>
      <c r="S34" s="1669"/>
      <c r="T34" s="1669"/>
    </row>
    <row r="35" spans="1:20" s="1240" customFormat="1" ht="20.100000000000001" customHeight="1">
      <c r="A35" s="1713">
        <v>5</v>
      </c>
      <c r="B35" s="1511" t="s">
        <v>762</v>
      </c>
      <c r="C35" s="1713"/>
      <c r="D35" s="1669"/>
      <c r="E35" s="1669"/>
      <c r="F35" s="1669"/>
      <c r="G35" s="1669"/>
      <c r="H35" s="1669"/>
      <c r="I35" s="1669"/>
      <c r="J35" s="1669"/>
      <c r="K35" s="1669"/>
      <c r="L35" s="1669"/>
      <c r="M35" s="1669"/>
      <c r="N35" s="1669"/>
      <c r="O35" s="1669"/>
      <c r="P35" s="1669"/>
      <c r="Q35" s="1669"/>
      <c r="R35" s="1669"/>
      <c r="S35" s="1669"/>
      <c r="T35" s="1669"/>
    </row>
    <row r="36" spans="1:20" s="1240" customFormat="1" ht="20.100000000000001" customHeight="1">
      <c r="A36" s="1713"/>
      <c r="B36" s="1511" t="s">
        <v>3101</v>
      </c>
      <c r="C36" s="1713"/>
      <c r="D36" s="1669"/>
      <c r="E36" s="1669"/>
      <c r="F36" s="1669"/>
      <c r="G36" s="1669"/>
      <c r="H36" s="1669"/>
      <c r="I36" s="1669"/>
      <c r="J36" s="1669"/>
      <c r="K36" s="1669"/>
      <c r="L36" s="1669"/>
      <c r="M36" s="1669"/>
      <c r="N36" s="1669"/>
      <c r="O36" s="1669"/>
      <c r="P36" s="1669"/>
      <c r="Q36" s="1669"/>
      <c r="R36" s="1669"/>
      <c r="S36" s="1669"/>
      <c r="T36" s="1669"/>
    </row>
    <row r="37" spans="1:20" s="1240" customFormat="1" ht="20.100000000000001" customHeight="1">
      <c r="A37" s="1713">
        <v>6</v>
      </c>
      <c r="B37" s="1511" t="s">
        <v>1033</v>
      </c>
      <c r="C37" s="1713"/>
      <c r="D37" s="1669"/>
      <c r="E37" s="1669"/>
      <c r="F37" s="1669"/>
      <c r="G37" s="1669"/>
      <c r="H37" s="1669"/>
      <c r="I37" s="1669"/>
      <c r="J37" s="1669"/>
      <c r="K37" s="1669"/>
      <c r="L37" s="1669"/>
      <c r="M37" s="1669"/>
      <c r="N37" s="1669"/>
      <c r="O37" s="1669"/>
      <c r="P37" s="1669"/>
      <c r="Q37" s="1669"/>
      <c r="R37" s="1669"/>
      <c r="S37" s="1669"/>
      <c r="T37" s="1669"/>
    </row>
    <row r="38" spans="1:20" s="1240" customFormat="1" ht="20.100000000000001" customHeight="1">
      <c r="A38" s="1713"/>
      <c r="B38" s="1511" t="s">
        <v>3101</v>
      </c>
      <c r="C38" s="1713"/>
      <c r="D38" s="1669"/>
      <c r="E38" s="1669"/>
      <c r="F38" s="1669"/>
      <c r="G38" s="1669"/>
      <c r="H38" s="1669"/>
      <c r="I38" s="1669"/>
      <c r="J38" s="1669"/>
      <c r="K38" s="1669"/>
      <c r="L38" s="1669"/>
      <c r="M38" s="1669"/>
      <c r="N38" s="1669"/>
      <c r="O38" s="1669"/>
      <c r="P38" s="1669"/>
      <c r="Q38" s="1669"/>
      <c r="R38" s="1669"/>
      <c r="S38" s="1669"/>
      <c r="T38" s="1669"/>
    </row>
    <row r="39" spans="1:20" s="1240" customFormat="1" ht="20.100000000000001" customHeight="1">
      <c r="A39" s="2131" t="s">
        <v>1034</v>
      </c>
      <c r="B39" s="2131" t="s">
        <v>1035</v>
      </c>
      <c r="C39" s="1713"/>
      <c r="D39" s="1669"/>
      <c r="E39" s="1669"/>
      <c r="F39" s="1669"/>
      <c r="G39" s="1669"/>
      <c r="H39" s="1669"/>
      <c r="I39" s="1669"/>
      <c r="J39" s="1669"/>
      <c r="K39" s="1669"/>
      <c r="L39" s="1669"/>
      <c r="M39" s="1669"/>
      <c r="N39" s="1669"/>
      <c r="O39" s="1669"/>
      <c r="P39" s="1669"/>
      <c r="Q39" s="1669"/>
      <c r="R39" s="1669"/>
      <c r="S39" s="1669"/>
      <c r="T39" s="1669"/>
    </row>
    <row r="40" spans="1:20" s="1240" customFormat="1" ht="20.100000000000001" customHeight="1">
      <c r="A40" s="1713">
        <v>1</v>
      </c>
      <c r="B40" s="1511" t="s">
        <v>1036</v>
      </c>
      <c r="C40" s="1713"/>
      <c r="D40" s="1669"/>
      <c r="E40" s="1669"/>
      <c r="F40" s="1669"/>
      <c r="G40" s="1669"/>
      <c r="H40" s="1669"/>
      <c r="I40" s="1669"/>
      <c r="J40" s="1669"/>
      <c r="K40" s="1669"/>
      <c r="L40" s="1669"/>
      <c r="M40" s="1669"/>
      <c r="N40" s="1669"/>
      <c r="O40" s="1669"/>
      <c r="P40" s="1669"/>
      <c r="Q40" s="1669"/>
      <c r="R40" s="1669"/>
      <c r="S40" s="1669"/>
      <c r="T40" s="1669"/>
    </row>
    <row r="41" spans="1:20" s="1240" customFormat="1" ht="20.100000000000001" customHeight="1">
      <c r="A41" s="1713"/>
      <c r="B41" s="1511" t="s">
        <v>3101</v>
      </c>
      <c r="C41" s="1713"/>
      <c r="D41" s="1669"/>
      <c r="E41" s="1669"/>
      <c r="F41" s="1669"/>
      <c r="G41" s="1669"/>
      <c r="H41" s="1669"/>
      <c r="I41" s="1669"/>
      <c r="J41" s="1669"/>
      <c r="K41" s="1669"/>
      <c r="L41" s="1669"/>
      <c r="M41" s="1669"/>
      <c r="N41" s="1669"/>
      <c r="O41" s="1669"/>
      <c r="P41" s="1669"/>
      <c r="Q41" s="1669"/>
      <c r="R41" s="1669"/>
      <c r="S41" s="1669"/>
      <c r="T41" s="1669"/>
    </row>
    <row r="42" spans="1:20" s="1240" customFormat="1" ht="20.100000000000001" customHeight="1">
      <c r="A42" s="1713">
        <v>2</v>
      </c>
      <c r="B42" s="1511" t="s">
        <v>1072</v>
      </c>
      <c r="C42" s="1713"/>
      <c r="D42" s="1669"/>
      <c r="E42" s="1669"/>
      <c r="F42" s="1669"/>
      <c r="G42" s="1669"/>
      <c r="H42" s="1669"/>
      <c r="I42" s="1669"/>
      <c r="J42" s="1669"/>
      <c r="K42" s="1669"/>
      <c r="L42" s="1669"/>
      <c r="M42" s="1669"/>
      <c r="N42" s="1669"/>
      <c r="O42" s="1669"/>
      <c r="P42" s="1669"/>
      <c r="Q42" s="1669"/>
      <c r="R42" s="1669"/>
      <c r="S42" s="1669"/>
      <c r="T42" s="1669"/>
    </row>
    <row r="43" spans="1:20" s="1240" customFormat="1" ht="20.100000000000001" customHeight="1">
      <c r="A43" s="1713"/>
      <c r="B43" s="1511" t="s">
        <v>3101</v>
      </c>
      <c r="C43" s="1713"/>
      <c r="D43" s="1669"/>
      <c r="E43" s="1669"/>
      <c r="F43" s="1669"/>
      <c r="G43" s="1669"/>
      <c r="H43" s="1669"/>
      <c r="I43" s="1669"/>
      <c r="J43" s="1669"/>
      <c r="K43" s="1669"/>
      <c r="L43" s="1669"/>
      <c r="M43" s="1669"/>
      <c r="N43" s="1669"/>
      <c r="O43" s="1669"/>
      <c r="P43" s="1669"/>
      <c r="Q43" s="1669"/>
      <c r="R43" s="1669"/>
      <c r="S43" s="1669"/>
      <c r="T43" s="1669"/>
    </row>
    <row r="44" spans="1:20" s="1240" customFormat="1" ht="20.100000000000001" customHeight="1">
      <c r="A44" s="1713">
        <v>3</v>
      </c>
      <c r="B44" s="1511" t="s">
        <v>1073</v>
      </c>
      <c r="C44" s="1713"/>
      <c r="D44" s="1669"/>
      <c r="E44" s="1669"/>
      <c r="F44" s="1669"/>
      <c r="G44" s="1669"/>
      <c r="H44" s="1669"/>
      <c r="I44" s="1669"/>
      <c r="J44" s="1669"/>
      <c r="K44" s="1669"/>
      <c r="L44" s="1669"/>
      <c r="M44" s="1669"/>
      <c r="N44" s="1669"/>
      <c r="O44" s="1669"/>
      <c r="P44" s="1669"/>
      <c r="Q44" s="1669"/>
      <c r="R44" s="1669"/>
      <c r="S44" s="1669"/>
      <c r="T44" s="1669"/>
    </row>
    <row r="45" spans="1:20" s="1240" customFormat="1" ht="20.100000000000001" customHeight="1">
      <c r="A45" s="1713"/>
      <c r="B45" s="1511" t="s">
        <v>3101</v>
      </c>
      <c r="C45" s="1713"/>
      <c r="D45" s="1669"/>
      <c r="E45" s="1669"/>
      <c r="F45" s="1669"/>
      <c r="G45" s="1669"/>
      <c r="H45" s="1669"/>
      <c r="I45" s="1669"/>
      <c r="J45" s="1669"/>
      <c r="K45" s="1669"/>
      <c r="L45" s="1669"/>
      <c r="M45" s="1669"/>
      <c r="N45" s="1669"/>
      <c r="O45" s="1669"/>
      <c r="P45" s="1669"/>
      <c r="Q45" s="1669"/>
      <c r="R45" s="1669"/>
      <c r="S45" s="1669"/>
      <c r="T45" s="1669"/>
    </row>
    <row r="46" spans="1:20" s="1240" customFormat="1" ht="20.100000000000001" customHeight="1">
      <c r="A46" s="2131" t="s">
        <v>1077</v>
      </c>
      <c r="B46" s="2131" t="s">
        <v>1078</v>
      </c>
      <c r="C46" s="1713"/>
      <c r="D46" s="1669"/>
      <c r="E46" s="1669"/>
      <c r="F46" s="1669"/>
      <c r="G46" s="1669"/>
      <c r="H46" s="1669"/>
      <c r="I46" s="1669"/>
      <c r="J46" s="1669"/>
      <c r="K46" s="1669"/>
      <c r="L46" s="1669"/>
      <c r="M46" s="1669"/>
      <c r="N46" s="1669"/>
      <c r="O46" s="1669"/>
      <c r="P46" s="1669"/>
      <c r="Q46" s="1669"/>
      <c r="R46" s="1669"/>
      <c r="S46" s="1669"/>
      <c r="T46" s="1669"/>
    </row>
    <row r="47" spans="1:20" s="1240" customFormat="1" ht="20.100000000000001" customHeight="1">
      <c r="A47" s="1713">
        <v>1</v>
      </c>
      <c r="B47" s="1511" t="s">
        <v>1079</v>
      </c>
      <c r="C47" s="1713"/>
      <c r="D47" s="1669"/>
      <c r="E47" s="1669"/>
      <c r="F47" s="1669"/>
      <c r="G47" s="1669"/>
      <c r="H47" s="1669"/>
      <c r="I47" s="1669"/>
      <c r="J47" s="1669"/>
      <c r="K47" s="1669"/>
      <c r="L47" s="1669"/>
      <c r="M47" s="1669"/>
      <c r="N47" s="1669"/>
      <c r="O47" s="1669"/>
      <c r="P47" s="1669"/>
      <c r="Q47" s="1669"/>
      <c r="R47" s="1669"/>
      <c r="S47" s="1669"/>
      <c r="T47" s="1669"/>
    </row>
    <row r="48" spans="1:20" s="1240" customFormat="1" ht="20.100000000000001" customHeight="1">
      <c r="A48" s="1713"/>
      <c r="B48" s="1511" t="s">
        <v>3101</v>
      </c>
      <c r="C48" s="1713"/>
      <c r="D48" s="1669"/>
      <c r="E48" s="1669"/>
      <c r="F48" s="1669"/>
      <c r="G48" s="1669"/>
      <c r="H48" s="1669"/>
      <c r="I48" s="1669"/>
      <c r="J48" s="1669"/>
      <c r="K48" s="1669"/>
      <c r="L48" s="1669"/>
      <c r="M48" s="1669"/>
      <c r="N48" s="1669"/>
      <c r="O48" s="1669"/>
      <c r="P48" s="1669"/>
      <c r="Q48" s="1669"/>
      <c r="R48" s="1669"/>
      <c r="S48" s="1669"/>
      <c r="T48" s="1669"/>
    </row>
    <row r="49" spans="1:20" s="1240" customFormat="1" ht="20.100000000000001" customHeight="1">
      <c r="A49" s="1713">
        <v>2</v>
      </c>
      <c r="B49" s="1511" t="s">
        <v>1085</v>
      </c>
      <c r="C49" s="1713"/>
      <c r="D49" s="1669"/>
      <c r="E49" s="1669"/>
      <c r="F49" s="1669"/>
      <c r="G49" s="1669"/>
      <c r="H49" s="1669"/>
      <c r="I49" s="1669"/>
      <c r="J49" s="1669"/>
      <c r="K49" s="1669"/>
      <c r="L49" s="1669"/>
      <c r="M49" s="1669"/>
      <c r="N49" s="1669"/>
      <c r="O49" s="1669"/>
      <c r="P49" s="1669"/>
      <c r="Q49" s="1669"/>
      <c r="R49" s="1669"/>
      <c r="S49" s="1669"/>
      <c r="T49" s="1669"/>
    </row>
    <row r="50" spans="1:20" s="1240" customFormat="1" ht="20.100000000000001" customHeight="1">
      <c r="A50" s="1713"/>
      <c r="B50" s="1511" t="s">
        <v>3101</v>
      </c>
      <c r="C50" s="1713"/>
      <c r="D50" s="1669"/>
      <c r="E50" s="1669"/>
      <c r="F50" s="1669"/>
      <c r="G50" s="1669"/>
      <c r="H50" s="1669"/>
      <c r="I50" s="1669"/>
      <c r="J50" s="2137"/>
      <c r="K50" s="1669"/>
      <c r="L50" s="1669"/>
      <c r="M50" s="1669"/>
      <c r="N50" s="1669"/>
      <c r="O50" s="2137"/>
      <c r="P50" s="1669"/>
      <c r="Q50" s="1669"/>
      <c r="R50" s="2138"/>
      <c r="S50" s="1669"/>
      <c r="T50" s="1669"/>
    </row>
    <row r="51" spans="1:20" s="1240" customFormat="1" ht="20.100000000000001" customHeight="1">
      <c r="A51" s="2131" t="s">
        <v>1086</v>
      </c>
      <c r="B51" s="2131" t="s">
        <v>1087</v>
      </c>
      <c r="C51" s="1511"/>
      <c r="D51" s="1669"/>
      <c r="E51" s="1669"/>
      <c r="F51" s="1669"/>
      <c r="G51" s="1669"/>
      <c r="H51" s="1669"/>
      <c r="I51" s="1669"/>
      <c r="J51" s="1669"/>
      <c r="K51" s="1669"/>
      <c r="L51" s="1669"/>
      <c r="M51" s="1669"/>
      <c r="N51" s="1669"/>
      <c r="O51" s="1669"/>
      <c r="P51" s="1669"/>
      <c r="Q51" s="1669"/>
      <c r="R51" s="1669"/>
      <c r="S51" s="1669"/>
      <c r="T51" s="1669"/>
    </row>
    <row r="52" spans="1:20" s="1240" customFormat="1" ht="20.100000000000001" customHeight="1">
      <c r="A52" s="1713">
        <v>1</v>
      </c>
      <c r="B52" s="1511" t="s">
        <v>1088</v>
      </c>
      <c r="C52" s="1713"/>
      <c r="D52" s="1669"/>
      <c r="E52" s="1669"/>
      <c r="F52" s="1669"/>
      <c r="G52" s="1669"/>
      <c r="H52" s="1669"/>
      <c r="I52" s="1669"/>
      <c r="J52" s="1669"/>
      <c r="K52" s="1669"/>
      <c r="L52" s="1669"/>
      <c r="M52" s="1669"/>
      <c r="N52" s="1669"/>
      <c r="O52" s="1669"/>
      <c r="P52" s="1669"/>
      <c r="Q52" s="1669"/>
      <c r="R52" s="1669"/>
      <c r="S52" s="1669"/>
      <c r="T52" s="1669"/>
    </row>
    <row r="53" spans="1:20" s="1240" customFormat="1" ht="20.100000000000001" customHeight="1">
      <c r="A53" s="1713"/>
      <c r="B53" s="1511" t="s">
        <v>3101</v>
      </c>
      <c r="C53" s="1713"/>
      <c r="D53" s="1669"/>
      <c r="E53" s="1669"/>
      <c r="F53" s="1669"/>
      <c r="G53" s="1669"/>
      <c r="H53" s="1669"/>
      <c r="I53" s="1669"/>
      <c r="J53" s="1669"/>
      <c r="K53" s="1669"/>
      <c r="L53" s="1669"/>
      <c r="M53" s="1669"/>
      <c r="N53" s="1669"/>
      <c r="O53" s="1669"/>
      <c r="P53" s="1669"/>
      <c r="Q53" s="1669"/>
      <c r="R53" s="1669"/>
      <c r="S53" s="1669"/>
      <c r="T53" s="1669"/>
    </row>
    <row r="54" spans="1:20" s="1240" customFormat="1" ht="20.100000000000001" customHeight="1">
      <c r="A54" s="1713">
        <v>2</v>
      </c>
      <c r="B54" s="1511" t="s">
        <v>1089</v>
      </c>
      <c r="C54" s="1511"/>
      <c r="D54" s="1669"/>
      <c r="E54" s="1669"/>
      <c r="F54" s="1669"/>
      <c r="G54" s="1669"/>
      <c r="H54" s="1669"/>
      <c r="I54" s="1669"/>
      <c r="J54" s="1669"/>
      <c r="K54" s="1669"/>
      <c r="L54" s="1669"/>
      <c r="M54" s="1669"/>
      <c r="N54" s="1669"/>
      <c r="O54" s="1669"/>
      <c r="P54" s="1669"/>
      <c r="Q54" s="1669"/>
      <c r="R54" s="1669"/>
      <c r="S54" s="1669"/>
      <c r="T54" s="1669"/>
    </row>
    <row r="55" spans="1:20" s="1240" customFormat="1" ht="20.100000000000001" customHeight="1">
      <c r="A55" s="1713"/>
      <c r="B55" s="1511" t="s">
        <v>3101</v>
      </c>
      <c r="C55" s="1713"/>
      <c r="D55" s="1669"/>
      <c r="E55" s="1669"/>
      <c r="F55" s="1669"/>
      <c r="G55" s="1669"/>
      <c r="H55" s="1669"/>
      <c r="I55" s="1669"/>
      <c r="J55" s="1669"/>
      <c r="K55" s="1669"/>
      <c r="L55" s="1669"/>
      <c r="M55" s="1669"/>
      <c r="N55" s="1669"/>
      <c r="O55" s="1669"/>
      <c r="P55" s="1669"/>
      <c r="Q55" s="1669"/>
      <c r="R55" s="1669"/>
      <c r="S55" s="1669"/>
      <c r="T55" s="1669"/>
    </row>
    <row r="56" spans="1:20" s="1240" customFormat="1" ht="20.100000000000001" customHeight="1">
      <c r="A56" s="1713">
        <v>3</v>
      </c>
      <c r="B56" s="1511" t="s">
        <v>1268</v>
      </c>
      <c r="C56" s="1713"/>
      <c r="D56" s="1669"/>
      <c r="E56" s="1669"/>
      <c r="F56" s="1669"/>
      <c r="G56" s="1669"/>
      <c r="H56" s="1669"/>
      <c r="I56" s="1669"/>
      <c r="J56" s="1669"/>
      <c r="K56" s="1669"/>
      <c r="L56" s="1669"/>
      <c r="M56" s="1669"/>
      <c r="N56" s="1669"/>
      <c r="O56" s="1669"/>
      <c r="P56" s="1669"/>
      <c r="Q56" s="1669"/>
      <c r="R56" s="1669"/>
      <c r="S56" s="1669"/>
      <c r="T56" s="1669"/>
    </row>
    <row r="57" spans="1:20" ht="20.100000000000001" customHeight="1">
      <c r="A57" s="2139"/>
      <c r="B57" s="1713" t="s">
        <v>3101</v>
      </c>
      <c r="C57" s="2139"/>
      <c r="D57" s="2140"/>
      <c r="E57" s="2140"/>
      <c r="F57" s="2140"/>
      <c r="G57" s="2140"/>
      <c r="H57" s="2140"/>
      <c r="I57" s="2140"/>
      <c r="J57" s="2140"/>
      <c r="K57" s="2140"/>
      <c r="L57" s="2140"/>
      <c r="M57" s="2140"/>
      <c r="N57" s="2140"/>
      <c r="O57" s="2140"/>
      <c r="P57" s="2140"/>
      <c r="Q57" s="2140"/>
      <c r="R57" s="2140"/>
      <c r="S57" s="2140"/>
      <c r="T57" s="2140"/>
    </row>
    <row r="58" spans="1:20" ht="81" customHeight="1">
      <c r="A58" s="1514" t="s">
        <v>2956</v>
      </c>
      <c r="B58" s="1514"/>
      <c r="C58" s="1514"/>
      <c r="D58" s="1514"/>
      <c r="E58" s="1514"/>
      <c r="F58" s="1514"/>
      <c r="G58" s="1514"/>
      <c r="H58" s="1514"/>
      <c r="I58" s="1514"/>
      <c r="J58" s="1514"/>
      <c r="K58" s="1514"/>
      <c r="L58" s="1514"/>
      <c r="M58" s="1514"/>
      <c r="N58" s="1514"/>
      <c r="O58" s="1514"/>
      <c r="P58" s="1514"/>
      <c r="Q58" s="1514"/>
      <c r="R58" s="1514"/>
      <c r="S58" s="1514"/>
      <c r="T58" s="1514"/>
    </row>
  </sheetData>
  <mergeCells count="18">
    <mergeCell ref="T4:T5"/>
    <mergeCell ref="A58:T58"/>
    <mergeCell ref="N4:N5"/>
    <mergeCell ref="O4:O5"/>
    <mergeCell ref="P4:P5"/>
    <mergeCell ref="Q4:Q5"/>
    <mergeCell ref="R4:R5"/>
    <mergeCell ref="S4:S5"/>
    <mergeCell ref="A2:T2"/>
    <mergeCell ref="A3:T3"/>
    <mergeCell ref="A4:A5"/>
    <mergeCell ref="B4:B5"/>
    <mergeCell ref="C4:C5"/>
    <mergeCell ref="D4:D5"/>
    <mergeCell ref="E4:E5"/>
    <mergeCell ref="G4:G5"/>
    <mergeCell ref="H4:H5"/>
    <mergeCell ref="J4:J5"/>
  </mergeCells>
  <phoneticPr fontId="125" type="noConversion"/>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B844"/>
  <sheetViews>
    <sheetView workbookViewId="0">
      <selection activeCell="L12" sqref="L12"/>
    </sheetView>
  </sheetViews>
  <sheetFormatPr defaultRowHeight="13.8"/>
  <cols>
    <col min="1" max="1" width="6" customWidth="1"/>
    <col min="2" max="2" width="12.3984375" customWidth="1"/>
    <col min="4" max="4" width="6.09765625" customWidth="1"/>
    <col min="11" max="11" width="13.3984375" customWidth="1"/>
    <col min="12" max="12" width="12.5" customWidth="1"/>
    <col min="13" max="13" width="12.19921875" customWidth="1"/>
    <col min="14" max="14" width="11.19921875" customWidth="1"/>
    <col min="15" max="15" width="12.59765625" customWidth="1"/>
    <col min="17" max="17" width="13.09765625" customWidth="1"/>
    <col min="18" max="18" width="13.59765625" customWidth="1"/>
  </cols>
  <sheetData>
    <row r="1" spans="1:20">
      <c r="A1" s="184" t="s">
        <v>0</v>
      </c>
      <c r="B1" s="185"/>
      <c r="C1" s="185" t="s">
        <v>1586</v>
      </c>
      <c r="D1" s="185"/>
      <c r="E1" s="185"/>
      <c r="F1" s="185"/>
      <c r="G1" s="185"/>
      <c r="H1" s="185"/>
      <c r="I1" s="185"/>
      <c r="J1" s="185"/>
      <c r="K1" s="185"/>
      <c r="L1" s="185"/>
      <c r="M1" s="196"/>
      <c r="N1" s="185"/>
      <c r="O1" s="197"/>
      <c r="P1" s="185"/>
      <c r="Q1" s="185"/>
      <c r="R1" s="185"/>
      <c r="S1" s="210"/>
      <c r="T1" s="211"/>
    </row>
    <row r="2" spans="1:20" ht="28.2">
      <c r="A2" s="1079" t="s">
        <v>1587</v>
      </c>
      <c r="B2" s="1079"/>
      <c r="C2" s="1079"/>
      <c r="D2" s="1079"/>
      <c r="E2" s="1079"/>
      <c r="F2" s="1079"/>
      <c r="G2" s="1079"/>
      <c r="H2" s="1079"/>
      <c r="I2" s="1079"/>
      <c r="J2" s="1079"/>
      <c r="K2" s="1079"/>
      <c r="L2" s="1079"/>
      <c r="M2" s="1079"/>
      <c r="N2" s="1079"/>
      <c r="O2" s="1079"/>
      <c r="P2" s="1079"/>
      <c r="Q2" s="1079"/>
      <c r="R2" s="1079"/>
      <c r="S2" s="1079"/>
      <c r="T2" s="1079"/>
    </row>
    <row r="3" spans="1:20" ht="17.399999999999999">
      <c r="A3" s="1080">
        <v>44528</v>
      </c>
      <c r="B3" s="1081"/>
      <c r="C3" s="1081"/>
      <c r="D3" s="1081"/>
      <c r="E3" s="1081"/>
      <c r="F3" s="1081"/>
      <c r="G3" s="1081"/>
      <c r="H3" s="1081"/>
      <c r="I3" s="1081"/>
      <c r="J3" s="1081"/>
      <c r="K3" s="1081"/>
      <c r="L3" s="1081"/>
      <c r="M3" s="1081"/>
      <c r="N3" s="1081"/>
      <c r="O3" s="1081"/>
      <c r="P3" s="1081"/>
      <c r="Q3" s="1081"/>
      <c r="R3" s="1081"/>
      <c r="S3" s="1081"/>
      <c r="T3" s="1081"/>
    </row>
    <row r="4" spans="1:20">
      <c r="A4" s="1086" t="s">
        <v>2</v>
      </c>
      <c r="B4" s="1086" t="s">
        <v>3</v>
      </c>
      <c r="C4" s="1087" t="s">
        <v>4</v>
      </c>
      <c r="D4" s="1086" t="s">
        <v>5</v>
      </c>
      <c r="E4" s="1086" t="s">
        <v>1588</v>
      </c>
      <c r="F4" s="88" t="s">
        <v>1589</v>
      </c>
      <c r="G4" s="1086" t="s">
        <v>8</v>
      </c>
      <c r="H4" s="1088" t="s">
        <v>9</v>
      </c>
      <c r="I4" s="88" t="s">
        <v>10</v>
      </c>
      <c r="J4" s="1086" t="s">
        <v>11</v>
      </c>
      <c r="K4" s="88" t="s">
        <v>12</v>
      </c>
      <c r="L4" s="88" t="s">
        <v>13</v>
      </c>
      <c r="M4" s="101" t="s">
        <v>14</v>
      </c>
      <c r="N4" s="1086" t="s">
        <v>15</v>
      </c>
      <c r="O4" s="1086" t="s">
        <v>16</v>
      </c>
      <c r="P4" s="1086" t="s">
        <v>17</v>
      </c>
      <c r="Q4" s="1086" t="s">
        <v>18</v>
      </c>
      <c r="R4" s="1126" t="s">
        <v>19</v>
      </c>
      <c r="S4" s="1115" t="s">
        <v>20</v>
      </c>
      <c r="T4" s="1115" t="s">
        <v>21</v>
      </c>
    </row>
    <row r="5" spans="1:20">
      <c r="A5" s="1086"/>
      <c r="B5" s="1086"/>
      <c r="C5" s="1087"/>
      <c r="D5" s="1086"/>
      <c r="E5" s="1086"/>
      <c r="F5" s="88" t="s">
        <v>22</v>
      </c>
      <c r="G5" s="1086"/>
      <c r="H5" s="1089"/>
      <c r="I5" s="88" t="s">
        <v>23</v>
      </c>
      <c r="J5" s="1086"/>
      <c r="K5" s="88" t="s">
        <v>24</v>
      </c>
      <c r="L5" s="101" t="s">
        <v>25</v>
      </c>
      <c r="M5" s="101" t="s">
        <v>25</v>
      </c>
      <c r="N5" s="1086"/>
      <c r="O5" s="1086"/>
      <c r="P5" s="1086"/>
      <c r="Q5" s="1086"/>
      <c r="R5" s="1126"/>
      <c r="S5" s="1115"/>
      <c r="T5" s="1115"/>
    </row>
    <row r="6" spans="1:20">
      <c r="A6" s="186" t="s">
        <v>26</v>
      </c>
      <c r="B6" s="186" t="s">
        <v>27</v>
      </c>
      <c r="C6" s="88"/>
      <c r="D6" s="88"/>
      <c r="E6" s="88"/>
      <c r="F6" s="88"/>
      <c r="G6" s="88"/>
      <c r="H6" s="96"/>
      <c r="I6" s="88"/>
      <c r="J6" s="88"/>
      <c r="K6" s="88"/>
      <c r="L6" s="88"/>
      <c r="M6" s="101"/>
      <c r="N6" s="88"/>
      <c r="O6" s="88"/>
      <c r="P6" s="88"/>
      <c r="Q6" s="88"/>
      <c r="R6" s="102"/>
      <c r="S6" s="101"/>
      <c r="T6" s="101"/>
    </row>
    <row r="7" spans="1:20">
      <c r="A7" s="187">
        <v>1</v>
      </c>
      <c r="B7" s="88" t="s">
        <v>28</v>
      </c>
      <c r="C7" s="88"/>
      <c r="D7" s="88"/>
      <c r="E7" s="88"/>
      <c r="F7" s="88"/>
      <c r="G7" s="88"/>
      <c r="H7" s="96"/>
      <c r="I7" s="88"/>
      <c r="J7" s="88"/>
      <c r="K7" s="88"/>
      <c r="L7" s="88"/>
      <c r="M7" s="101"/>
      <c r="N7" s="88"/>
      <c r="O7" s="88"/>
      <c r="P7" s="88"/>
      <c r="Q7" s="88"/>
      <c r="R7" s="102"/>
      <c r="S7" s="101"/>
      <c r="T7" s="101"/>
    </row>
    <row r="8" spans="1:20" ht="24">
      <c r="A8" s="126" t="s">
        <v>1590</v>
      </c>
      <c r="B8" s="188" t="s">
        <v>89</v>
      </c>
      <c r="C8" s="88"/>
      <c r="D8" s="88" t="s">
        <v>45</v>
      </c>
      <c r="E8" s="88"/>
      <c r="F8" s="189">
        <v>33.71</v>
      </c>
      <c r="G8" s="190" t="s">
        <v>31</v>
      </c>
      <c r="H8" s="96" t="s">
        <v>32</v>
      </c>
      <c r="I8" s="198"/>
      <c r="J8" s="88"/>
      <c r="K8" s="88" t="s">
        <v>1591</v>
      </c>
      <c r="L8" s="116">
        <v>134840</v>
      </c>
      <c r="M8" s="118">
        <v>40452</v>
      </c>
      <c r="N8" s="199">
        <v>42248</v>
      </c>
      <c r="O8" s="200" t="s">
        <v>1592</v>
      </c>
      <c r="P8" s="88" t="s">
        <v>1593</v>
      </c>
      <c r="Q8" s="88">
        <v>13935144618</v>
      </c>
      <c r="R8" s="102" t="s">
        <v>1594</v>
      </c>
      <c r="S8" s="101" t="s">
        <v>1595</v>
      </c>
      <c r="T8" s="101"/>
    </row>
    <row r="9" spans="1:20" ht="24">
      <c r="A9" s="191" t="s">
        <v>1596</v>
      </c>
      <c r="B9" s="106" t="s">
        <v>89</v>
      </c>
      <c r="C9" s="88"/>
      <c r="D9" s="88" t="s">
        <v>45</v>
      </c>
      <c r="E9" s="88"/>
      <c r="F9" s="192">
        <v>153.08500000000001</v>
      </c>
      <c r="G9" s="108" t="s">
        <v>31</v>
      </c>
      <c r="H9" s="96" t="s">
        <v>32</v>
      </c>
      <c r="I9" s="93"/>
      <c r="J9" s="88"/>
      <c r="K9" s="88" t="s">
        <v>1591</v>
      </c>
      <c r="L9" s="116">
        <v>2989684.5</v>
      </c>
      <c r="M9" s="118">
        <v>926164.25</v>
      </c>
      <c r="N9" s="201">
        <v>41396</v>
      </c>
      <c r="O9" s="88" t="s">
        <v>1597</v>
      </c>
      <c r="P9" s="95" t="s">
        <v>1593</v>
      </c>
      <c r="Q9" s="88">
        <v>13935144618</v>
      </c>
      <c r="R9" s="212" t="s">
        <v>1598</v>
      </c>
      <c r="S9" s="114" t="s">
        <v>1595</v>
      </c>
      <c r="T9" s="114"/>
    </row>
    <row r="10" spans="1:20" ht="24">
      <c r="A10" s="191" t="s">
        <v>1599</v>
      </c>
      <c r="B10" s="106" t="s">
        <v>89</v>
      </c>
      <c r="C10" s="88"/>
      <c r="D10" s="88" t="s">
        <v>45</v>
      </c>
      <c r="E10" s="88"/>
      <c r="F10" s="88">
        <v>57.64</v>
      </c>
      <c r="G10" s="108" t="s">
        <v>31</v>
      </c>
      <c r="H10" s="96" t="s">
        <v>32</v>
      </c>
      <c r="I10" s="93"/>
      <c r="J10" s="88"/>
      <c r="K10" s="88" t="s">
        <v>1591</v>
      </c>
      <c r="L10" s="116">
        <v>368896</v>
      </c>
      <c r="M10" s="118">
        <v>184448</v>
      </c>
      <c r="N10" s="201">
        <v>41396</v>
      </c>
      <c r="O10" s="88" t="s">
        <v>1597</v>
      </c>
      <c r="P10" s="95" t="s">
        <v>1593</v>
      </c>
      <c r="Q10" s="88">
        <v>13935144618</v>
      </c>
      <c r="R10" s="212" t="s">
        <v>1600</v>
      </c>
      <c r="S10" s="114" t="s">
        <v>1595</v>
      </c>
      <c r="T10" s="114"/>
    </row>
    <row r="11" spans="1:20" ht="24">
      <c r="A11" s="191" t="s">
        <v>1601</v>
      </c>
      <c r="B11" s="106" t="s">
        <v>89</v>
      </c>
      <c r="C11" s="88"/>
      <c r="D11" s="88" t="s">
        <v>45</v>
      </c>
      <c r="E11" s="88"/>
      <c r="F11" s="107">
        <v>9.56</v>
      </c>
      <c r="G11" s="108" t="s">
        <v>31</v>
      </c>
      <c r="H11" s="96" t="s">
        <v>32</v>
      </c>
      <c r="I11" s="93"/>
      <c r="J11" s="88"/>
      <c r="K11" s="88" t="s">
        <v>1591</v>
      </c>
      <c r="L11" s="116">
        <v>54568.14</v>
      </c>
      <c r="M11" s="118">
        <v>16370.44</v>
      </c>
      <c r="N11" s="119">
        <v>43739</v>
      </c>
      <c r="O11" s="88" t="s">
        <v>1602</v>
      </c>
      <c r="P11" s="95" t="s">
        <v>1593</v>
      </c>
      <c r="Q11" s="88">
        <v>13935144618</v>
      </c>
      <c r="R11" s="102" t="s">
        <v>1603</v>
      </c>
      <c r="S11" s="114" t="s">
        <v>1595</v>
      </c>
      <c r="T11" s="114"/>
    </row>
    <row r="12" spans="1:20" ht="24">
      <c r="A12" s="191" t="s">
        <v>1604</v>
      </c>
      <c r="B12" s="193" t="s">
        <v>123</v>
      </c>
      <c r="C12" s="88"/>
      <c r="D12" s="88" t="s">
        <v>45</v>
      </c>
      <c r="E12" s="88"/>
      <c r="F12" s="194">
        <v>34.506999999999998</v>
      </c>
      <c r="G12" s="109" t="s">
        <v>31</v>
      </c>
      <c r="H12" s="96" t="s">
        <v>32</v>
      </c>
      <c r="I12" s="110"/>
      <c r="J12" s="88"/>
      <c r="K12" s="88" t="s">
        <v>1591</v>
      </c>
      <c r="L12" s="116">
        <v>59792.35</v>
      </c>
      <c r="M12" s="116">
        <v>59792.35</v>
      </c>
      <c r="N12" s="202">
        <v>2018.09</v>
      </c>
      <c r="O12" s="88" t="s">
        <v>1602</v>
      </c>
      <c r="P12" s="95" t="s">
        <v>1593</v>
      </c>
      <c r="Q12" s="88">
        <v>13935144618</v>
      </c>
      <c r="R12" s="102" t="s">
        <v>1603</v>
      </c>
      <c r="S12" s="114" t="s">
        <v>1595</v>
      </c>
      <c r="T12" s="114" t="s">
        <v>1605</v>
      </c>
    </row>
    <row r="13" spans="1:20" ht="24">
      <c r="A13" s="191" t="s">
        <v>1606</v>
      </c>
      <c r="B13" s="106" t="s">
        <v>89</v>
      </c>
      <c r="C13" s="88"/>
      <c r="D13" s="88" t="s">
        <v>45</v>
      </c>
      <c r="E13" s="88"/>
      <c r="F13" s="107">
        <v>9.5</v>
      </c>
      <c r="G13" s="109" t="s">
        <v>31</v>
      </c>
      <c r="H13" s="96" t="s">
        <v>32</v>
      </c>
      <c r="I13" s="110"/>
      <c r="J13" s="88"/>
      <c r="K13" s="88" t="s">
        <v>1591</v>
      </c>
      <c r="L13" s="116">
        <v>54225.663716814197</v>
      </c>
      <c r="M13" s="118">
        <v>16267.7</v>
      </c>
      <c r="N13" s="120">
        <v>43800</v>
      </c>
      <c r="O13" s="88" t="s">
        <v>1602</v>
      </c>
      <c r="P13" s="95" t="s">
        <v>1593</v>
      </c>
      <c r="Q13" s="88">
        <v>13935144618</v>
      </c>
      <c r="R13" s="102" t="s">
        <v>1603</v>
      </c>
      <c r="S13" s="114" t="s">
        <v>1595</v>
      </c>
      <c r="T13" s="114"/>
    </row>
    <row r="14" spans="1:20" ht="24">
      <c r="A14" s="191" t="s">
        <v>1607</v>
      </c>
      <c r="B14" s="193" t="s">
        <v>89</v>
      </c>
      <c r="C14" s="88"/>
      <c r="D14" s="88" t="s">
        <v>45</v>
      </c>
      <c r="E14" s="88"/>
      <c r="F14" s="194">
        <v>6.4</v>
      </c>
      <c r="G14" s="109" t="s">
        <v>31</v>
      </c>
      <c r="H14" s="96" t="s">
        <v>32</v>
      </c>
      <c r="I14" s="110"/>
      <c r="J14" s="88"/>
      <c r="K14" s="88" t="s">
        <v>1591</v>
      </c>
      <c r="L14" s="116">
        <v>37097.35</v>
      </c>
      <c r="M14" s="203">
        <v>11129.21</v>
      </c>
      <c r="N14" s="120">
        <v>44136</v>
      </c>
      <c r="O14" s="88" t="s">
        <v>1608</v>
      </c>
      <c r="P14" s="95" t="s">
        <v>1593</v>
      </c>
      <c r="Q14" s="88">
        <v>13935144618</v>
      </c>
      <c r="R14" s="102" t="s">
        <v>1609</v>
      </c>
      <c r="S14" s="114" t="s">
        <v>1595</v>
      </c>
      <c r="T14" s="114"/>
    </row>
    <row r="15" spans="1:20" ht="24">
      <c r="A15" s="191" t="s">
        <v>1610</v>
      </c>
      <c r="B15" s="193" t="s">
        <v>89</v>
      </c>
      <c r="C15" s="88"/>
      <c r="D15" s="88" t="s">
        <v>45</v>
      </c>
      <c r="E15" s="88"/>
      <c r="F15" s="195">
        <v>9.2799999999999994</v>
      </c>
      <c r="G15" s="109" t="s">
        <v>31</v>
      </c>
      <c r="H15" s="96" t="s">
        <v>32</v>
      </c>
      <c r="I15" s="110"/>
      <c r="J15" s="88"/>
      <c r="K15" s="88" t="s">
        <v>1591</v>
      </c>
      <c r="L15" s="204">
        <v>53791.150442477898</v>
      </c>
      <c r="M15" s="205">
        <v>16137.35</v>
      </c>
      <c r="N15" s="120">
        <v>44106</v>
      </c>
      <c r="O15" s="88" t="s">
        <v>1608</v>
      </c>
      <c r="P15" s="95" t="s">
        <v>1593</v>
      </c>
      <c r="Q15" s="88">
        <v>13935144618</v>
      </c>
      <c r="R15" s="102" t="s">
        <v>1609</v>
      </c>
      <c r="S15" s="114" t="s">
        <v>1595</v>
      </c>
      <c r="T15" s="114"/>
    </row>
    <row r="16" spans="1:20" ht="24">
      <c r="A16" s="191" t="s">
        <v>1611</v>
      </c>
      <c r="B16" s="193" t="s">
        <v>89</v>
      </c>
      <c r="C16" s="88"/>
      <c r="D16" s="88" t="s">
        <v>45</v>
      </c>
      <c r="E16" s="88"/>
      <c r="F16" s="194">
        <v>6.1070000000000002</v>
      </c>
      <c r="G16" s="109" t="s">
        <v>31</v>
      </c>
      <c r="H16" s="96" t="s">
        <v>32</v>
      </c>
      <c r="I16" s="110"/>
      <c r="J16" s="88"/>
      <c r="K16" s="88" t="s">
        <v>1591</v>
      </c>
      <c r="L16" s="206">
        <v>34536.14</v>
      </c>
      <c r="M16" s="207">
        <v>10360.84</v>
      </c>
      <c r="N16" s="120">
        <v>44348</v>
      </c>
      <c r="O16" s="88" t="s">
        <v>1602</v>
      </c>
      <c r="P16" s="95" t="s">
        <v>1593</v>
      </c>
      <c r="Q16" s="88">
        <v>13935144619</v>
      </c>
      <c r="R16" s="102" t="s">
        <v>1603</v>
      </c>
      <c r="S16" s="114" t="s">
        <v>1595</v>
      </c>
      <c r="T16" s="114"/>
    </row>
    <row r="17" spans="1:20" ht="24">
      <c r="A17" s="191" t="s">
        <v>1612</v>
      </c>
      <c r="B17" s="88" t="s">
        <v>39</v>
      </c>
      <c r="C17" s="95"/>
      <c r="D17" s="88" t="s">
        <v>45</v>
      </c>
      <c r="E17" s="88"/>
      <c r="F17" s="88">
        <v>70</v>
      </c>
      <c r="G17" s="88" t="s">
        <v>31</v>
      </c>
      <c r="H17" s="96" t="s">
        <v>32</v>
      </c>
      <c r="I17" s="95"/>
      <c r="J17" s="88"/>
      <c r="K17" s="112" t="s">
        <v>1613</v>
      </c>
      <c r="L17" s="88">
        <v>483000</v>
      </c>
      <c r="M17" s="105">
        <v>144900</v>
      </c>
      <c r="N17" s="121">
        <v>43466</v>
      </c>
      <c r="O17" s="88" t="s">
        <v>1614</v>
      </c>
      <c r="P17" s="95" t="s">
        <v>1615</v>
      </c>
      <c r="Q17" s="88">
        <v>18634872802</v>
      </c>
      <c r="R17" s="88" t="s">
        <v>1616</v>
      </c>
      <c r="S17" s="114" t="s">
        <v>1595</v>
      </c>
      <c r="T17" s="114"/>
    </row>
    <row r="18" spans="1:20" ht="36">
      <c r="A18" s="191" t="s">
        <v>1617</v>
      </c>
      <c r="B18" s="111" t="s">
        <v>1618</v>
      </c>
      <c r="C18" s="113" t="s">
        <v>540</v>
      </c>
      <c r="D18" s="111" t="s">
        <v>65</v>
      </c>
      <c r="E18" s="88">
        <v>1</v>
      </c>
      <c r="F18" s="88">
        <v>3.08</v>
      </c>
      <c r="G18" s="112" t="s">
        <v>31</v>
      </c>
      <c r="H18" s="112" t="s">
        <v>31</v>
      </c>
      <c r="I18" s="112" t="s">
        <v>1619</v>
      </c>
      <c r="J18" s="88"/>
      <c r="K18" s="111" t="s">
        <v>1620</v>
      </c>
      <c r="L18" s="122">
        <v>19624.778761061902</v>
      </c>
      <c r="M18" s="122">
        <v>5887.4336283185803</v>
      </c>
      <c r="N18" s="123">
        <v>43709</v>
      </c>
      <c r="O18" s="88" t="s">
        <v>1621</v>
      </c>
      <c r="P18" s="112" t="s">
        <v>1622</v>
      </c>
      <c r="Q18" s="112">
        <v>18235436200</v>
      </c>
      <c r="R18" s="112" t="s">
        <v>1623</v>
      </c>
      <c r="S18" s="114" t="s">
        <v>1595</v>
      </c>
      <c r="T18" s="114"/>
    </row>
    <row r="19" spans="1:20" ht="36">
      <c r="A19" s="191" t="s">
        <v>1624</v>
      </c>
      <c r="B19" s="111" t="s">
        <v>1618</v>
      </c>
      <c r="C19" s="113" t="s">
        <v>540</v>
      </c>
      <c r="D19" s="111" t="s">
        <v>65</v>
      </c>
      <c r="E19" s="88">
        <v>1</v>
      </c>
      <c r="F19" s="88">
        <v>3.08</v>
      </c>
      <c r="G19" s="112" t="s">
        <v>31</v>
      </c>
      <c r="H19" s="112" t="s">
        <v>31</v>
      </c>
      <c r="I19" s="112" t="s">
        <v>1619</v>
      </c>
      <c r="J19" s="88"/>
      <c r="K19" s="111" t="s">
        <v>1620</v>
      </c>
      <c r="L19" s="122">
        <v>19624.778761061902</v>
      </c>
      <c r="M19" s="122">
        <v>5887.43</v>
      </c>
      <c r="N19" s="123">
        <v>43709</v>
      </c>
      <c r="O19" s="88" t="s">
        <v>1625</v>
      </c>
      <c r="P19" s="112" t="s">
        <v>1622</v>
      </c>
      <c r="Q19" s="112">
        <v>18235436200</v>
      </c>
      <c r="R19" s="112" t="s">
        <v>1623</v>
      </c>
      <c r="S19" s="114" t="s">
        <v>1595</v>
      </c>
      <c r="T19" s="114"/>
    </row>
    <row r="20" spans="1:20" ht="36">
      <c r="A20" s="191" t="s">
        <v>1626</v>
      </c>
      <c r="B20" s="111" t="s">
        <v>1618</v>
      </c>
      <c r="C20" s="113" t="s">
        <v>540</v>
      </c>
      <c r="D20" s="111" t="s">
        <v>65</v>
      </c>
      <c r="E20" s="88">
        <v>1</v>
      </c>
      <c r="F20" s="88">
        <v>3.08</v>
      </c>
      <c r="G20" s="112" t="s">
        <v>31</v>
      </c>
      <c r="H20" s="112" t="s">
        <v>31</v>
      </c>
      <c r="I20" s="112" t="s">
        <v>1619</v>
      </c>
      <c r="J20" s="88"/>
      <c r="K20" s="111" t="s">
        <v>1620</v>
      </c>
      <c r="L20" s="122">
        <v>19624.778761061902</v>
      </c>
      <c r="M20" s="122">
        <v>5887.4336283185803</v>
      </c>
      <c r="N20" s="123">
        <v>43709</v>
      </c>
      <c r="O20" s="88" t="s">
        <v>1627</v>
      </c>
      <c r="P20" s="112" t="s">
        <v>1622</v>
      </c>
      <c r="Q20" s="112">
        <v>18235436200</v>
      </c>
      <c r="R20" s="112" t="s">
        <v>1623</v>
      </c>
      <c r="S20" s="114" t="s">
        <v>1595</v>
      </c>
      <c r="T20" s="114"/>
    </row>
    <row r="21" spans="1:20" ht="36">
      <c r="A21" s="191" t="s">
        <v>1628</v>
      </c>
      <c r="B21" s="111" t="s">
        <v>1618</v>
      </c>
      <c r="C21" s="113" t="s">
        <v>540</v>
      </c>
      <c r="D21" s="111" t="s">
        <v>65</v>
      </c>
      <c r="E21" s="88">
        <v>1</v>
      </c>
      <c r="F21" s="88">
        <v>3.08</v>
      </c>
      <c r="G21" s="112" t="s">
        <v>31</v>
      </c>
      <c r="H21" s="112" t="s">
        <v>31</v>
      </c>
      <c r="I21" s="112" t="s">
        <v>1619</v>
      </c>
      <c r="J21" s="88"/>
      <c r="K21" s="111" t="s">
        <v>1620</v>
      </c>
      <c r="L21" s="122">
        <v>19624.778761061902</v>
      </c>
      <c r="M21" s="122">
        <v>5887.43</v>
      </c>
      <c r="N21" s="123">
        <v>43709</v>
      </c>
      <c r="O21" s="88" t="s">
        <v>1629</v>
      </c>
      <c r="P21" s="112" t="s">
        <v>1622</v>
      </c>
      <c r="Q21" s="112">
        <v>18235436200</v>
      </c>
      <c r="R21" s="112" t="s">
        <v>1623</v>
      </c>
      <c r="S21" s="114" t="s">
        <v>1595</v>
      </c>
      <c r="T21" s="114"/>
    </row>
    <row r="22" spans="1:20" ht="36">
      <c r="A22" s="191" t="s">
        <v>1630</v>
      </c>
      <c r="B22" s="94" t="s">
        <v>1631</v>
      </c>
      <c r="C22" s="88" t="s">
        <v>1632</v>
      </c>
      <c r="D22" s="95" t="s">
        <v>65</v>
      </c>
      <c r="E22" s="88">
        <v>60</v>
      </c>
      <c r="F22" s="88"/>
      <c r="G22" s="88" t="s">
        <v>31</v>
      </c>
      <c r="H22" s="96"/>
      <c r="I22" s="95"/>
      <c r="J22" s="88"/>
      <c r="K22" s="88" t="s">
        <v>1633</v>
      </c>
      <c r="L22" s="88">
        <v>69902.91</v>
      </c>
      <c r="M22" s="116">
        <v>123223.008849558</v>
      </c>
      <c r="N22" s="88">
        <v>2019.05</v>
      </c>
      <c r="O22" s="88" t="s">
        <v>1634</v>
      </c>
      <c r="P22" s="95" t="s">
        <v>1635</v>
      </c>
      <c r="Q22" s="88">
        <v>13068030380</v>
      </c>
      <c r="R22" s="102" t="s">
        <v>1636</v>
      </c>
      <c r="S22" s="114" t="s">
        <v>1595</v>
      </c>
      <c r="T22" s="114"/>
    </row>
    <row r="23" spans="1:20" ht="36">
      <c r="A23" s="191" t="s">
        <v>1637</v>
      </c>
      <c r="B23" s="114" t="s">
        <v>1638</v>
      </c>
      <c r="C23" s="88" t="s">
        <v>1639</v>
      </c>
      <c r="D23" s="95" t="s">
        <v>65</v>
      </c>
      <c r="E23" s="88">
        <v>30</v>
      </c>
      <c r="F23" s="88"/>
      <c r="G23" s="88" t="s">
        <v>31</v>
      </c>
      <c r="H23" s="96"/>
      <c r="I23" s="95"/>
      <c r="J23" s="88"/>
      <c r="K23" s="88" t="s">
        <v>1633</v>
      </c>
      <c r="L23" s="88">
        <v>39320.39</v>
      </c>
      <c r="M23" s="101">
        <v>11796.12</v>
      </c>
      <c r="N23" s="88">
        <v>2019.06</v>
      </c>
      <c r="O23" s="88" t="s">
        <v>1634</v>
      </c>
      <c r="P23" s="95" t="s">
        <v>1635</v>
      </c>
      <c r="Q23" s="88">
        <v>13068030380</v>
      </c>
      <c r="R23" s="102" t="s">
        <v>1636</v>
      </c>
      <c r="S23" s="114" t="s">
        <v>1595</v>
      </c>
      <c r="T23" s="114"/>
    </row>
    <row r="24" spans="1:20" ht="36">
      <c r="A24" s="191" t="s">
        <v>1640</v>
      </c>
      <c r="B24" s="114" t="s">
        <v>1641</v>
      </c>
      <c r="C24" s="88" t="s">
        <v>1642</v>
      </c>
      <c r="D24" s="95" t="s">
        <v>65</v>
      </c>
      <c r="E24" s="88">
        <v>4</v>
      </c>
      <c r="F24" s="88"/>
      <c r="G24" s="88" t="s">
        <v>31</v>
      </c>
      <c r="H24" s="96"/>
      <c r="I24" s="95"/>
      <c r="J24" s="88"/>
      <c r="K24" s="88" t="s">
        <v>1633</v>
      </c>
      <c r="L24" s="88">
        <v>582.52</v>
      </c>
      <c r="M24" s="101">
        <v>174.76</v>
      </c>
      <c r="N24" s="88">
        <v>2019.06</v>
      </c>
      <c r="O24" s="88" t="s">
        <v>1634</v>
      </c>
      <c r="P24" s="95" t="s">
        <v>1635</v>
      </c>
      <c r="Q24" s="88">
        <v>13068030380</v>
      </c>
      <c r="R24" s="102" t="s">
        <v>1636</v>
      </c>
      <c r="S24" s="114" t="s">
        <v>1595</v>
      </c>
      <c r="T24" s="114"/>
    </row>
    <row r="25" spans="1:20" ht="36">
      <c r="A25" s="191" t="s">
        <v>1643</v>
      </c>
      <c r="B25" s="114" t="s">
        <v>1644</v>
      </c>
      <c r="C25" s="88" t="s">
        <v>1645</v>
      </c>
      <c r="D25" s="95" t="s">
        <v>65</v>
      </c>
      <c r="E25" s="88">
        <v>4</v>
      </c>
      <c r="F25" s="88"/>
      <c r="G25" s="88" t="s">
        <v>31</v>
      </c>
      <c r="H25" s="96"/>
      <c r="I25" s="95"/>
      <c r="J25" s="88"/>
      <c r="K25" s="88" t="s">
        <v>1633</v>
      </c>
      <c r="L25" s="88">
        <v>4854.37</v>
      </c>
      <c r="M25" s="101">
        <v>1456.31</v>
      </c>
      <c r="N25" s="88">
        <v>2019.06</v>
      </c>
      <c r="O25" s="88" t="s">
        <v>1634</v>
      </c>
      <c r="P25" s="95" t="s">
        <v>1635</v>
      </c>
      <c r="Q25" s="88">
        <v>13068030380</v>
      </c>
      <c r="R25" s="102" t="s">
        <v>1636</v>
      </c>
      <c r="S25" s="114" t="s">
        <v>1595</v>
      </c>
      <c r="T25" s="114"/>
    </row>
    <row r="26" spans="1:20" ht="24">
      <c r="A26" s="191" t="s">
        <v>1646</v>
      </c>
      <c r="B26" s="88" t="s">
        <v>29</v>
      </c>
      <c r="C26" s="115" t="s">
        <v>1647</v>
      </c>
      <c r="D26" s="95" t="s">
        <v>45</v>
      </c>
      <c r="E26" s="88">
        <v>2</v>
      </c>
      <c r="F26" s="88">
        <v>85</v>
      </c>
      <c r="G26" s="88" t="s">
        <v>31</v>
      </c>
      <c r="H26" s="96" t="s">
        <v>41</v>
      </c>
      <c r="I26" s="95" t="s">
        <v>1619</v>
      </c>
      <c r="J26" s="88"/>
      <c r="K26" s="88" t="s">
        <v>1648</v>
      </c>
      <c r="L26" s="116">
        <v>500221.24044214201</v>
      </c>
      <c r="M26" s="125">
        <v>150066.37213264301</v>
      </c>
      <c r="N26" s="126" t="s">
        <v>1649</v>
      </c>
      <c r="O26" s="88" t="s">
        <v>1650</v>
      </c>
      <c r="P26" s="208" t="s">
        <v>1651</v>
      </c>
      <c r="Q26" s="115">
        <v>15034695244</v>
      </c>
      <c r="R26" s="102" t="s">
        <v>1652</v>
      </c>
      <c r="S26" s="114" t="s">
        <v>1595</v>
      </c>
      <c r="T26" s="114"/>
    </row>
    <row r="27" spans="1:20" ht="24">
      <c r="A27" s="191" t="s">
        <v>1653</v>
      </c>
      <c r="B27" s="88" t="s">
        <v>29</v>
      </c>
      <c r="C27" s="115" t="s">
        <v>1654</v>
      </c>
      <c r="D27" s="95" t="s">
        <v>45</v>
      </c>
      <c r="E27" s="88">
        <v>2</v>
      </c>
      <c r="F27" s="88">
        <v>77.23</v>
      </c>
      <c r="G27" s="88" t="s">
        <v>31</v>
      </c>
      <c r="H27" s="96" t="s">
        <v>41</v>
      </c>
      <c r="I27" s="95" t="s">
        <v>1619</v>
      </c>
      <c r="J27" s="88"/>
      <c r="K27" s="88" t="s">
        <v>1648</v>
      </c>
      <c r="L27" s="88">
        <v>454495.13</v>
      </c>
      <c r="M27" s="101">
        <v>152400.57</v>
      </c>
      <c r="N27" s="88" t="s">
        <v>1655</v>
      </c>
      <c r="O27" s="88" t="s">
        <v>1650</v>
      </c>
      <c r="P27" s="208" t="s">
        <v>1651</v>
      </c>
      <c r="Q27" s="115">
        <v>15034695244</v>
      </c>
      <c r="R27" s="102" t="s">
        <v>1652</v>
      </c>
      <c r="S27" s="114" t="s">
        <v>1595</v>
      </c>
      <c r="T27" s="114"/>
    </row>
    <row r="28" spans="1:20" ht="24">
      <c r="A28" s="191" t="s">
        <v>1656</v>
      </c>
      <c r="B28" s="88" t="s">
        <v>29</v>
      </c>
      <c r="C28" s="115" t="s">
        <v>1654</v>
      </c>
      <c r="D28" s="95" t="s">
        <v>45</v>
      </c>
      <c r="E28" s="88">
        <v>1</v>
      </c>
      <c r="F28" s="116">
        <v>37.89</v>
      </c>
      <c r="G28" s="88" t="s">
        <v>31</v>
      </c>
      <c r="H28" s="96" t="s">
        <v>41</v>
      </c>
      <c r="I28" s="95" t="s">
        <v>1619</v>
      </c>
      <c r="J28" s="88"/>
      <c r="K28" s="88" t="s">
        <v>1648</v>
      </c>
      <c r="L28" s="115">
        <v>222969.03</v>
      </c>
      <c r="M28" s="168">
        <v>66890.710000000006</v>
      </c>
      <c r="N28" s="88" t="s">
        <v>1657</v>
      </c>
      <c r="O28" s="88" t="s">
        <v>1650</v>
      </c>
      <c r="P28" s="208" t="s">
        <v>1651</v>
      </c>
      <c r="Q28" s="115">
        <v>15034695244</v>
      </c>
      <c r="R28" s="102" t="s">
        <v>1652</v>
      </c>
      <c r="S28" s="114" t="s">
        <v>1595</v>
      </c>
      <c r="T28" s="114"/>
    </row>
    <row r="29" spans="1:20" ht="24">
      <c r="A29" s="191" t="s">
        <v>1658</v>
      </c>
      <c r="B29" s="88" t="s">
        <v>29</v>
      </c>
      <c r="C29" s="115" t="s">
        <v>1654</v>
      </c>
      <c r="D29" s="95" t="s">
        <v>45</v>
      </c>
      <c r="E29" s="88">
        <v>1</v>
      </c>
      <c r="F29" s="116">
        <v>35.17</v>
      </c>
      <c r="G29" s="88" t="s">
        <v>31</v>
      </c>
      <c r="H29" s="96" t="s">
        <v>41</v>
      </c>
      <c r="I29" s="95" t="s">
        <v>1619</v>
      </c>
      <c r="J29" s="88"/>
      <c r="K29" s="88" t="s">
        <v>1648</v>
      </c>
      <c r="L29" s="115">
        <v>70337.539999999994</v>
      </c>
      <c r="M29" s="168">
        <v>21101.26</v>
      </c>
      <c r="N29" s="88" t="s">
        <v>1657</v>
      </c>
      <c r="O29" s="88" t="s">
        <v>1650</v>
      </c>
      <c r="P29" s="208" t="s">
        <v>1651</v>
      </c>
      <c r="Q29" s="115">
        <v>15034695244</v>
      </c>
      <c r="R29" s="102" t="s">
        <v>1652</v>
      </c>
      <c r="S29" s="114" t="s">
        <v>1595</v>
      </c>
      <c r="T29" s="114"/>
    </row>
    <row r="30" spans="1:20">
      <c r="A30" s="191" t="s">
        <v>1659</v>
      </c>
      <c r="B30" s="88" t="s">
        <v>1660</v>
      </c>
      <c r="C30" s="88"/>
      <c r="D30" s="95" t="s">
        <v>65</v>
      </c>
      <c r="E30" s="88">
        <v>120</v>
      </c>
      <c r="F30" s="88"/>
      <c r="G30" s="88" t="s">
        <v>31</v>
      </c>
      <c r="H30" s="96" t="s">
        <v>41</v>
      </c>
      <c r="I30" s="95"/>
      <c r="J30" s="88"/>
      <c r="K30" s="88"/>
      <c r="L30" s="88">
        <v>165774.76</v>
      </c>
      <c r="M30" s="101">
        <v>49732.428</v>
      </c>
      <c r="N30" s="88">
        <v>2018.5</v>
      </c>
      <c r="O30" s="88" t="s">
        <v>1661</v>
      </c>
      <c r="P30" s="95" t="s">
        <v>1662</v>
      </c>
      <c r="Q30" s="88">
        <v>18835241145</v>
      </c>
      <c r="R30" s="102" t="s">
        <v>1663</v>
      </c>
      <c r="S30" s="114" t="s">
        <v>1595</v>
      </c>
      <c r="T30" s="114"/>
    </row>
    <row r="31" spans="1:20">
      <c r="A31" s="191" t="s">
        <v>1664</v>
      </c>
      <c r="B31" s="88" t="s">
        <v>244</v>
      </c>
      <c r="C31" s="88"/>
      <c r="D31" s="95" t="s">
        <v>65</v>
      </c>
      <c r="E31" s="88">
        <v>34</v>
      </c>
      <c r="F31" s="88"/>
      <c r="G31" s="88" t="s">
        <v>31</v>
      </c>
      <c r="H31" s="96" t="s">
        <v>41</v>
      </c>
      <c r="I31" s="95"/>
      <c r="J31" s="88"/>
      <c r="K31" s="88"/>
      <c r="L31" s="88">
        <v>132186.41</v>
      </c>
      <c r="M31" s="101">
        <v>39655.923000000003</v>
      </c>
      <c r="N31" s="88">
        <v>2018.5</v>
      </c>
      <c r="O31" s="88" t="s">
        <v>1661</v>
      </c>
      <c r="P31" s="95" t="s">
        <v>1662</v>
      </c>
      <c r="Q31" s="88">
        <v>18835241145</v>
      </c>
      <c r="R31" s="102" t="s">
        <v>1663</v>
      </c>
      <c r="S31" s="114" t="s">
        <v>1595</v>
      </c>
      <c r="T31" s="114"/>
    </row>
    <row r="32" spans="1:20" ht="36">
      <c r="A32" s="191" t="s">
        <v>1665</v>
      </c>
      <c r="B32" s="104" t="s">
        <v>246</v>
      </c>
      <c r="C32" s="104"/>
      <c r="D32" s="178" t="s">
        <v>45</v>
      </c>
      <c r="E32" s="104">
        <v>20.63</v>
      </c>
      <c r="F32" s="104">
        <v>20.63</v>
      </c>
      <c r="G32" s="128" t="s">
        <v>31</v>
      </c>
      <c r="H32" s="96" t="s">
        <v>32</v>
      </c>
      <c r="I32" s="128"/>
      <c r="J32" s="128" t="s">
        <v>1666</v>
      </c>
      <c r="K32" s="181"/>
      <c r="L32" s="100">
        <v>119156.03306</v>
      </c>
      <c r="M32" s="100">
        <v>83409.223142000003</v>
      </c>
      <c r="N32" s="136" t="s">
        <v>1667</v>
      </c>
      <c r="O32" s="179" t="s">
        <v>1668</v>
      </c>
      <c r="P32" s="128" t="s">
        <v>1669</v>
      </c>
      <c r="Q32" s="128">
        <v>15110423230</v>
      </c>
      <c r="R32" s="102" t="s">
        <v>1670</v>
      </c>
      <c r="S32" s="114" t="s">
        <v>1595</v>
      </c>
      <c r="T32" s="101"/>
    </row>
    <row r="33" spans="1:20" ht="36">
      <c r="A33" s="191" t="s">
        <v>1671</v>
      </c>
      <c r="B33" s="104" t="s">
        <v>1672</v>
      </c>
      <c r="C33" s="104"/>
      <c r="D33" s="178" t="s">
        <v>45</v>
      </c>
      <c r="E33" s="104">
        <v>120.45</v>
      </c>
      <c r="F33" s="104">
        <v>120.45</v>
      </c>
      <c r="G33" s="128" t="s">
        <v>31</v>
      </c>
      <c r="H33" s="96" t="s">
        <v>32</v>
      </c>
      <c r="I33" s="128"/>
      <c r="J33" s="128" t="s">
        <v>1666</v>
      </c>
      <c r="K33" s="181"/>
      <c r="L33" s="100">
        <v>838901.59</v>
      </c>
      <c r="M33" s="100">
        <v>460374.82140620903</v>
      </c>
      <c r="N33" s="136" t="s">
        <v>1673</v>
      </c>
      <c r="O33" s="179" t="s">
        <v>1674</v>
      </c>
      <c r="P33" s="128" t="s">
        <v>1669</v>
      </c>
      <c r="Q33" s="128">
        <v>15110423230</v>
      </c>
      <c r="R33" s="102" t="s">
        <v>1670</v>
      </c>
      <c r="S33" s="114" t="s">
        <v>1595</v>
      </c>
      <c r="T33" s="101"/>
    </row>
    <row r="34" spans="1:20" ht="36">
      <c r="A34" s="191" t="s">
        <v>1675</v>
      </c>
      <c r="B34" s="104" t="s">
        <v>1672</v>
      </c>
      <c r="C34" s="104"/>
      <c r="D34" s="178" t="s">
        <v>45</v>
      </c>
      <c r="E34" s="104">
        <v>192.02</v>
      </c>
      <c r="F34" s="104">
        <v>192.02</v>
      </c>
      <c r="G34" s="128" t="s">
        <v>31</v>
      </c>
      <c r="H34" s="96" t="s">
        <v>32</v>
      </c>
      <c r="I34" s="128"/>
      <c r="J34" s="128" t="s">
        <v>1666</v>
      </c>
      <c r="K34" s="181"/>
      <c r="L34" s="100">
        <v>1184763.3999999999</v>
      </c>
      <c r="M34" s="100">
        <v>829334.38</v>
      </c>
      <c r="N34" s="136" t="s">
        <v>1676</v>
      </c>
      <c r="O34" s="179" t="s">
        <v>1674</v>
      </c>
      <c r="P34" s="128" t="s">
        <v>1669</v>
      </c>
      <c r="Q34" s="128">
        <v>15110423230</v>
      </c>
      <c r="R34" s="102" t="s">
        <v>1670</v>
      </c>
      <c r="S34" s="114" t="s">
        <v>1595</v>
      </c>
      <c r="T34" s="101"/>
    </row>
    <row r="35" spans="1:20" ht="36">
      <c r="A35" s="191" t="s">
        <v>1677</v>
      </c>
      <c r="B35" s="104" t="s">
        <v>1672</v>
      </c>
      <c r="C35" s="104"/>
      <c r="D35" s="178" t="s">
        <v>45</v>
      </c>
      <c r="E35" s="104">
        <v>69.7</v>
      </c>
      <c r="F35" s="104">
        <v>69.7</v>
      </c>
      <c r="G35" s="128" t="s">
        <v>31</v>
      </c>
      <c r="H35" s="96" t="s">
        <v>32</v>
      </c>
      <c r="I35" s="128"/>
      <c r="J35" s="128" t="s">
        <v>1666</v>
      </c>
      <c r="K35" s="181"/>
      <c r="L35" s="100">
        <v>380574.34</v>
      </c>
      <c r="M35" s="100">
        <v>266402.038</v>
      </c>
      <c r="N35" s="136" t="s">
        <v>1678</v>
      </c>
      <c r="O35" s="179" t="s">
        <v>1679</v>
      </c>
      <c r="P35" s="128" t="s">
        <v>1669</v>
      </c>
      <c r="Q35" s="128">
        <v>15110423230</v>
      </c>
      <c r="R35" s="102" t="s">
        <v>1670</v>
      </c>
      <c r="S35" s="114" t="s">
        <v>1595</v>
      </c>
      <c r="T35" s="101"/>
    </row>
    <row r="36" spans="1:20" ht="36">
      <c r="A36" s="191" t="s">
        <v>1680</v>
      </c>
      <c r="B36" s="104" t="s">
        <v>1681</v>
      </c>
      <c r="C36" s="104"/>
      <c r="D36" s="178" t="s">
        <v>45</v>
      </c>
      <c r="E36" s="104">
        <v>29.3</v>
      </c>
      <c r="F36" s="104">
        <v>29.3</v>
      </c>
      <c r="G36" s="128" t="s">
        <v>31</v>
      </c>
      <c r="H36" s="96" t="s">
        <v>32</v>
      </c>
      <c r="I36" s="128"/>
      <c r="J36" s="128" t="s">
        <v>1666</v>
      </c>
      <c r="K36" s="181"/>
      <c r="L36" s="100">
        <v>70796.460000000006</v>
      </c>
      <c r="M36" s="100">
        <v>45376.10608125</v>
      </c>
      <c r="N36" s="136" t="s">
        <v>1678</v>
      </c>
      <c r="O36" s="179" t="s">
        <v>1679</v>
      </c>
      <c r="P36" s="128" t="s">
        <v>1669</v>
      </c>
      <c r="Q36" s="128">
        <v>15110423230</v>
      </c>
      <c r="R36" s="102" t="s">
        <v>1670</v>
      </c>
      <c r="S36" s="114" t="s">
        <v>1595</v>
      </c>
      <c r="T36" s="101"/>
    </row>
    <row r="37" spans="1:20" ht="36">
      <c r="A37" s="191" t="s">
        <v>1682</v>
      </c>
      <c r="B37" s="104" t="s">
        <v>1683</v>
      </c>
      <c r="C37" s="104" t="s">
        <v>1684</v>
      </c>
      <c r="D37" s="178" t="s">
        <v>1685</v>
      </c>
      <c r="E37" s="104">
        <v>292.70999999999998</v>
      </c>
      <c r="F37" s="104">
        <v>30</v>
      </c>
      <c r="G37" s="128" t="s">
        <v>31</v>
      </c>
      <c r="H37" s="96" t="s">
        <v>32</v>
      </c>
      <c r="I37" s="128"/>
      <c r="J37" s="128" t="s">
        <v>1666</v>
      </c>
      <c r="K37" s="181"/>
      <c r="L37" s="100">
        <v>725299.11999999802</v>
      </c>
      <c r="M37" s="100">
        <v>507709.38399999798</v>
      </c>
      <c r="N37" s="136" t="s">
        <v>1678</v>
      </c>
      <c r="O37" s="179" t="s">
        <v>1679</v>
      </c>
      <c r="P37" s="128" t="s">
        <v>1669</v>
      </c>
      <c r="Q37" s="128">
        <v>15110423230</v>
      </c>
      <c r="R37" s="102" t="s">
        <v>1670</v>
      </c>
      <c r="S37" s="114" t="s">
        <v>1595</v>
      </c>
      <c r="T37" s="101"/>
    </row>
    <row r="38" spans="1:20" ht="36">
      <c r="A38" s="191" t="s">
        <v>1686</v>
      </c>
      <c r="B38" s="104" t="s">
        <v>1683</v>
      </c>
      <c r="C38" s="104" t="s">
        <v>1687</v>
      </c>
      <c r="D38" s="178" t="s">
        <v>65</v>
      </c>
      <c r="E38" s="104">
        <v>118.98</v>
      </c>
      <c r="F38" s="104">
        <v>292.70999999999998</v>
      </c>
      <c r="G38" s="128" t="s">
        <v>31</v>
      </c>
      <c r="H38" s="96" t="s">
        <v>32</v>
      </c>
      <c r="I38" s="128"/>
      <c r="J38" s="128" t="s">
        <v>1666</v>
      </c>
      <c r="K38" s="181"/>
      <c r="L38" s="100">
        <v>368522.12</v>
      </c>
      <c r="M38" s="100">
        <v>257965.484</v>
      </c>
      <c r="N38" s="136" t="s">
        <v>1688</v>
      </c>
      <c r="O38" s="179" t="s">
        <v>1689</v>
      </c>
      <c r="P38" s="128" t="s">
        <v>1669</v>
      </c>
      <c r="Q38" s="128">
        <v>15110423230</v>
      </c>
      <c r="R38" s="102" t="s">
        <v>1670</v>
      </c>
      <c r="S38" s="114" t="s">
        <v>1595</v>
      </c>
      <c r="T38" s="101"/>
    </row>
    <row r="39" spans="1:20" ht="36">
      <c r="A39" s="191" t="s">
        <v>1690</v>
      </c>
      <c r="B39" s="104" t="s">
        <v>1691</v>
      </c>
      <c r="C39" s="104"/>
      <c r="D39" s="178" t="s">
        <v>65</v>
      </c>
      <c r="E39" s="104">
        <v>5.16</v>
      </c>
      <c r="F39" s="104">
        <v>118.98</v>
      </c>
      <c r="G39" s="128" t="s">
        <v>31</v>
      </c>
      <c r="H39" s="96" t="s">
        <v>32</v>
      </c>
      <c r="I39" s="128"/>
      <c r="J39" s="128" t="s">
        <v>1666</v>
      </c>
      <c r="K39" s="181"/>
      <c r="L39" s="100">
        <v>28311.5</v>
      </c>
      <c r="M39" s="100">
        <v>19818.05</v>
      </c>
      <c r="N39" s="136" t="s">
        <v>1688</v>
      </c>
      <c r="O39" s="179" t="s">
        <v>1689</v>
      </c>
      <c r="P39" s="128" t="s">
        <v>1669</v>
      </c>
      <c r="Q39" s="128">
        <v>15110423230</v>
      </c>
      <c r="R39" s="102" t="s">
        <v>1670</v>
      </c>
      <c r="S39" s="114" t="s">
        <v>1595</v>
      </c>
      <c r="T39" s="101"/>
    </row>
    <row r="40" spans="1:20" ht="36">
      <c r="A40" s="191" t="s">
        <v>1692</v>
      </c>
      <c r="B40" s="104" t="s">
        <v>1693</v>
      </c>
      <c r="C40" s="104" t="s">
        <v>1694</v>
      </c>
      <c r="D40" s="178" t="s">
        <v>65</v>
      </c>
      <c r="E40" s="104">
        <v>1444</v>
      </c>
      <c r="F40" s="104">
        <v>5.16</v>
      </c>
      <c r="G40" s="128" t="s">
        <v>31</v>
      </c>
      <c r="H40" s="96" t="s">
        <v>32</v>
      </c>
      <c r="I40" s="128"/>
      <c r="J40" s="128" t="s">
        <v>1666</v>
      </c>
      <c r="K40" s="181"/>
      <c r="L40" s="100">
        <v>10223.01</v>
      </c>
      <c r="M40" s="100">
        <v>7156.107</v>
      </c>
      <c r="N40" s="136" t="s">
        <v>1688</v>
      </c>
      <c r="O40" s="179" t="s">
        <v>1689</v>
      </c>
      <c r="P40" s="128" t="s">
        <v>1669</v>
      </c>
      <c r="Q40" s="128">
        <v>15110423230</v>
      </c>
      <c r="R40" s="102" t="s">
        <v>1670</v>
      </c>
      <c r="S40" s="114" t="s">
        <v>1595</v>
      </c>
      <c r="T40" s="101"/>
    </row>
    <row r="41" spans="1:20" ht="36">
      <c r="A41" s="191" t="s">
        <v>1695</v>
      </c>
      <c r="B41" s="104" t="s">
        <v>1693</v>
      </c>
      <c r="C41" s="104" t="s">
        <v>1696</v>
      </c>
      <c r="D41" s="178" t="s">
        <v>65</v>
      </c>
      <c r="E41" s="104">
        <v>700</v>
      </c>
      <c r="F41" s="104">
        <v>1444</v>
      </c>
      <c r="G41" s="128" t="s">
        <v>31</v>
      </c>
      <c r="H41" s="96" t="s">
        <v>32</v>
      </c>
      <c r="I41" s="128"/>
      <c r="J41" s="128" t="s">
        <v>1666</v>
      </c>
      <c r="K41" s="181"/>
      <c r="L41" s="100">
        <v>7433.6299999999801</v>
      </c>
      <c r="M41" s="100">
        <v>5203.5409999999902</v>
      </c>
      <c r="N41" s="136" t="s">
        <v>1688</v>
      </c>
      <c r="O41" s="179" t="s">
        <v>1689</v>
      </c>
      <c r="P41" s="128" t="s">
        <v>1669</v>
      </c>
      <c r="Q41" s="128">
        <v>15110423230</v>
      </c>
      <c r="R41" s="102" t="s">
        <v>1670</v>
      </c>
      <c r="S41" s="114" t="s">
        <v>1595</v>
      </c>
      <c r="T41" s="101"/>
    </row>
    <row r="42" spans="1:20" ht="36">
      <c r="A42" s="191" t="s">
        <v>1697</v>
      </c>
      <c r="B42" s="104" t="s">
        <v>1698</v>
      </c>
      <c r="C42" s="104" t="s">
        <v>1699</v>
      </c>
      <c r="D42" s="178" t="s">
        <v>45</v>
      </c>
      <c r="E42" s="104">
        <v>307.762</v>
      </c>
      <c r="F42" s="104">
        <v>700</v>
      </c>
      <c r="G42" s="128" t="s">
        <v>31</v>
      </c>
      <c r="H42" s="96" t="s">
        <v>32</v>
      </c>
      <c r="I42" s="128"/>
      <c r="J42" s="128" t="s">
        <v>1666</v>
      </c>
      <c r="K42" s="181"/>
      <c r="L42" s="100">
        <v>1252718.98</v>
      </c>
      <c r="M42" s="100">
        <v>1081414.8674182401</v>
      </c>
      <c r="N42" s="136" t="s">
        <v>1688</v>
      </c>
      <c r="O42" s="179" t="s">
        <v>1689</v>
      </c>
      <c r="P42" s="128" t="s">
        <v>1669</v>
      </c>
      <c r="Q42" s="128">
        <v>15110423230</v>
      </c>
      <c r="R42" s="102" t="s">
        <v>1670</v>
      </c>
      <c r="S42" s="114" t="s">
        <v>1595</v>
      </c>
      <c r="T42" s="101"/>
    </row>
    <row r="43" spans="1:20" ht="36">
      <c r="A43" s="191" t="s">
        <v>1700</v>
      </c>
      <c r="B43" s="104" t="s">
        <v>1698</v>
      </c>
      <c r="C43" s="104" t="s">
        <v>1699</v>
      </c>
      <c r="D43" s="178" t="s">
        <v>45</v>
      </c>
      <c r="E43" s="104">
        <v>29.94</v>
      </c>
      <c r="F43" s="104">
        <v>29.94</v>
      </c>
      <c r="G43" s="128" t="s">
        <v>31</v>
      </c>
      <c r="H43" s="96" t="s">
        <v>32</v>
      </c>
      <c r="I43" s="128"/>
      <c r="J43" s="128" t="s">
        <v>1666</v>
      </c>
      <c r="K43" s="181"/>
      <c r="L43" s="100">
        <v>128143.2</v>
      </c>
      <c r="M43" s="100">
        <v>127374.34080000001</v>
      </c>
      <c r="N43" s="136" t="s">
        <v>1701</v>
      </c>
      <c r="O43" s="209" t="s">
        <v>1702</v>
      </c>
      <c r="P43" s="128" t="s">
        <v>1669</v>
      </c>
      <c r="Q43" s="128">
        <v>15110423230</v>
      </c>
      <c r="R43" s="102" t="s">
        <v>1670</v>
      </c>
      <c r="S43" s="114" t="s">
        <v>1595</v>
      </c>
      <c r="T43" s="101"/>
    </row>
    <row r="44" spans="1:20" ht="36">
      <c r="A44" s="191" t="s">
        <v>1703</v>
      </c>
      <c r="B44" s="104" t="s">
        <v>1698</v>
      </c>
      <c r="C44" s="104" t="s">
        <v>1699</v>
      </c>
      <c r="D44" s="178" t="s">
        <v>45</v>
      </c>
      <c r="E44" s="104">
        <v>20.059999999999999</v>
      </c>
      <c r="F44" s="104">
        <v>20.059999999999999</v>
      </c>
      <c r="G44" s="128" t="s">
        <v>31</v>
      </c>
      <c r="H44" s="96" t="s">
        <v>32</v>
      </c>
      <c r="I44" s="128"/>
      <c r="J44" s="128" t="s">
        <v>1666</v>
      </c>
      <c r="K44" s="181"/>
      <c r="L44" s="100">
        <v>85856.8</v>
      </c>
      <c r="M44" s="100">
        <v>85341.659199999995</v>
      </c>
      <c r="N44" s="136" t="s">
        <v>1701</v>
      </c>
      <c r="O44" s="209" t="s">
        <v>1702</v>
      </c>
      <c r="P44" s="128" t="s">
        <v>1669</v>
      </c>
      <c r="Q44" s="128">
        <v>15110423230</v>
      </c>
      <c r="R44" s="102" t="s">
        <v>1670</v>
      </c>
      <c r="S44" s="114" t="s">
        <v>1595</v>
      </c>
      <c r="T44" s="101"/>
    </row>
    <row r="45" spans="1:20" ht="36">
      <c r="A45" s="191" t="s">
        <v>1704</v>
      </c>
      <c r="B45" s="104" t="s">
        <v>1698</v>
      </c>
      <c r="C45" s="104" t="s">
        <v>1699</v>
      </c>
      <c r="D45" s="178" t="s">
        <v>45</v>
      </c>
      <c r="E45" s="104">
        <v>149.58000000000001</v>
      </c>
      <c r="F45" s="104">
        <v>149.58000000000001</v>
      </c>
      <c r="G45" s="128" t="s">
        <v>31</v>
      </c>
      <c r="H45" s="96" t="s">
        <v>32</v>
      </c>
      <c r="I45" s="128"/>
      <c r="J45" s="128" t="s">
        <v>1666</v>
      </c>
      <c r="K45" s="181"/>
      <c r="L45" s="100">
        <v>664135.19999999995</v>
      </c>
      <c r="M45" s="100">
        <v>660150.38879999996</v>
      </c>
      <c r="N45" s="136" t="s">
        <v>1701</v>
      </c>
      <c r="O45" s="209" t="s">
        <v>1702</v>
      </c>
      <c r="P45" s="128" t="s">
        <v>1669</v>
      </c>
      <c r="Q45" s="128">
        <v>15110423230</v>
      </c>
      <c r="R45" s="102" t="s">
        <v>1670</v>
      </c>
      <c r="S45" s="114" t="s">
        <v>1595</v>
      </c>
      <c r="T45" s="101"/>
    </row>
    <row r="46" spans="1:20" ht="36">
      <c r="A46" s="191" t="s">
        <v>1705</v>
      </c>
      <c r="B46" s="104" t="s">
        <v>1706</v>
      </c>
      <c r="C46" s="104" t="s">
        <v>1707</v>
      </c>
      <c r="D46" s="178" t="s">
        <v>45</v>
      </c>
      <c r="E46" s="104">
        <v>18.46</v>
      </c>
      <c r="F46" s="104">
        <v>18.46</v>
      </c>
      <c r="G46" s="128" t="s">
        <v>31</v>
      </c>
      <c r="H46" s="96" t="s">
        <v>32</v>
      </c>
      <c r="I46" s="128"/>
      <c r="J46" s="128" t="s">
        <v>1666</v>
      </c>
      <c r="K46" s="181"/>
      <c r="L46" s="100">
        <v>79378</v>
      </c>
      <c r="M46" s="100">
        <v>78901.732000000004</v>
      </c>
      <c r="N46" s="136" t="s">
        <v>1701</v>
      </c>
      <c r="O46" s="209" t="s">
        <v>1708</v>
      </c>
      <c r="P46" s="128" t="s">
        <v>1669</v>
      </c>
      <c r="Q46" s="128">
        <v>15110423230</v>
      </c>
      <c r="R46" s="102" t="s">
        <v>1670</v>
      </c>
      <c r="S46" s="114" t="s">
        <v>1595</v>
      </c>
      <c r="T46" s="101"/>
    </row>
    <row r="47" spans="1:20" ht="36">
      <c r="A47" s="191" t="s">
        <v>1709</v>
      </c>
      <c r="B47" s="104" t="s">
        <v>1698</v>
      </c>
      <c r="C47" s="104" t="s">
        <v>1710</v>
      </c>
      <c r="D47" s="178" t="s">
        <v>45</v>
      </c>
      <c r="E47" s="104">
        <v>34.58</v>
      </c>
      <c r="F47" s="104">
        <v>34.58</v>
      </c>
      <c r="G47" s="128" t="s">
        <v>31</v>
      </c>
      <c r="H47" s="96" t="s">
        <v>32</v>
      </c>
      <c r="I47" s="128"/>
      <c r="J47" s="128" t="s">
        <v>1666</v>
      </c>
      <c r="K47" s="181"/>
      <c r="L47" s="100">
        <v>145408.9</v>
      </c>
      <c r="M47" s="100">
        <v>144536.4466</v>
      </c>
      <c r="N47" s="136" t="s">
        <v>1701</v>
      </c>
      <c r="O47" s="209" t="s">
        <v>1711</v>
      </c>
      <c r="P47" s="128" t="s">
        <v>1669</v>
      </c>
      <c r="Q47" s="128">
        <v>15110423230</v>
      </c>
      <c r="R47" s="102" t="s">
        <v>1670</v>
      </c>
      <c r="S47" s="114" t="s">
        <v>1595</v>
      </c>
      <c r="T47" s="101"/>
    </row>
    <row r="48" spans="1:20" ht="36">
      <c r="A48" s="191" t="s">
        <v>1712</v>
      </c>
      <c r="B48" s="104" t="s">
        <v>1706</v>
      </c>
      <c r="C48" s="104" t="s">
        <v>1713</v>
      </c>
      <c r="D48" s="178" t="s">
        <v>45</v>
      </c>
      <c r="E48" s="104">
        <v>32.26</v>
      </c>
      <c r="F48" s="104">
        <v>32.26</v>
      </c>
      <c r="G48" s="128" t="s">
        <v>31</v>
      </c>
      <c r="H48" s="96" t="s">
        <v>32</v>
      </c>
      <c r="I48" s="128"/>
      <c r="J48" s="128" t="s">
        <v>1666</v>
      </c>
      <c r="K48" s="181"/>
      <c r="L48" s="100">
        <v>136459.79999999999</v>
      </c>
      <c r="M48" s="100">
        <v>135641.04120000001</v>
      </c>
      <c r="N48" s="136" t="s">
        <v>1701</v>
      </c>
      <c r="O48" s="209" t="s">
        <v>1708</v>
      </c>
      <c r="P48" s="128" t="s">
        <v>1669</v>
      </c>
      <c r="Q48" s="128">
        <v>15110423230</v>
      </c>
      <c r="R48" s="102" t="s">
        <v>1670</v>
      </c>
      <c r="S48" s="114" t="s">
        <v>1595</v>
      </c>
      <c r="T48" s="101"/>
    </row>
    <row r="49" spans="1:20" ht="36">
      <c r="A49" s="191" t="s">
        <v>1714</v>
      </c>
      <c r="B49" s="104" t="s">
        <v>1706</v>
      </c>
      <c r="C49" s="104" t="s">
        <v>1713</v>
      </c>
      <c r="D49" s="178" t="s">
        <v>45</v>
      </c>
      <c r="E49" s="104">
        <v>13.86</v>
      </c>
      <c r="F49" s="104">
        <v>13.86</v>
      </c>
      <c r="G49" s="128" t="s">
        <v>31</v>
      </c>
      <c r="H49" s="96" t="s">
        <v>32</v>
      </c>
      <c r="I49" s="128"/>
      <c r="J49" s="128" t="s">
        <v>1666</v>
      </c>
      <c r="K49" s="181"/>
      <c r="L49" s="100">
        <v>58627.8</v>
      </c>
      <c r="M49" s="100">
        <v>58276.033199999998</v>
      </c>
      <c r="N49" s="136" t="s">
        <v>1701</v>
      </c>
      <c r="O49" s="128" t="s">
        <v>1708</v>
      </c>
      <c r="P49" s="128" t="s">
        <v>1669</v>
      </c>
      <c r="Q49" s="128">
        <v>15110423230</v>
      </c>
      <c r="R49" s="102" t="s">
        <v>1670</v>
      </c>
      <c r="S49" s="114" t="s">
        <v>1595</v>
      </c>
      <c r="T49" s="101"/>
    </row>
    <row r="50" spans="1:20" ht="36">
      <c r="A50" s="191" t="s">
        <v>1715</v>
      </c>
      <c r="B50" s="104" t="s">
        <v>1706</v>
      </c>
      <c r="C50" s="104" t="s">
        <v>573</v>
      </c>
      <c r="D50" s="178" t="s">
        <v>45</v>
      </c>
      <c r="E50" s="104">
        <v>17.84</v>
      </c>
      <c r="F50" s="104">
        <v>17.84</v>
      </c>
      <c r="G50" s="128" t="s">
        <v>31</v>
      </c>
      <c r="H50" s="96" t="s">
        <v>32</v>
      </c>
      <c r="I50" s="128"/>
      <c r="J50" s="128" t="s">
        <v>1666</v>
      </c>
      <c r="K50" s="181"/>
      <c r="L50" s="100">
        <v>75463.199999999997</v>
      </c>
      <c r="M50" s="100">
        <v>75010.420800000007</v>
      </c>
      <c r="N50" s="136" t="s">
        <v>1701</v>
      </c>
      <c r="O50" s="128" t="s">
        <v>1708</v>
      </c>
      <c r="P50" s="128" t="s">
        <v>1669</v>
      </c>
      <c r="Q50" s="128">
        <v>15110423230</v>
      </c>
      <c r="R50" s="102" t="s">
        <v>1670</v>
      </c>
      <c r="S50" s="114" t="s">
        <v>1595</v>
      </c>
      <c r="T50" s="101"/>
    </row>
    <row r="51" spans="1:20" ht="36">
      <c r="A51" s="191" t="s">
        <v>1716</v>
      </c>
      <c r="B51" s="104" t="s">
        <v>1698</v>
      </c>
      <c r="C51" s="104" t="s">
        <v>1717</v>
      </c>
      <c r="D51" s="178" t="s">
        <v>45</v>
      </c>
      <c r="E51" s="104">
        <v>30.43</v>
      </c>
      <c r="F51" s="104">
        <v>30.43</v>
      </c>
      <c r="G51" s="128" t="s">
        <v>31</v>
      </c>
      <c r="H51" s="96" t="s">
        <v>32</v>
      </c>
      <c r="I51" s="128"/>
      <c r="J51" s="128" t="s">
        <v>1666</v>
      </c>
      <c r="K51" s="181"/>
      <c r="L51" s="100">
        <v>132674.79999999999</v>
      </c>
      <c r="M51" s="100">
        <v>131878.7512</v>
      </c>
      <c r="N51" s="136" t="s">
        <v>1701</v>
      </c>
      <c r="O51" s="128" t="s">
        <v>1711</v>
      </c>
      <c r="P51" s="128" t="s">
        <v>1669</v>
      </c>
      <c r="Q51" s="128">
        <v>15110423230</v>
      </c>
      <c r="R51" s="102" t="s">
        <v>1670</v>
      </c>
      <c r="S51" s="114" t="s">
        <v>1595</v>
      </c>
      <c r="T51" s="101"/>
    </row>
    <row r="52" spans="1:20" ht="36">
      <c r="A52" s="191" t="s">
        <v>1718</v>
      </c>
      <c r="B52" s="104" t="s">
        <v>1698</v>
      </c>
      <c r="C52" s="104" t="s">
        <v>1717</v>
      </c>
      <c r="D52" s="178" t="s">
        <v>45</v>
      </c>
      <c r="E52" s="104">
        <v>28.87</v>
      </c>
      <c r="F52" s="104">
        <v>28.87</v>
      </c>
      <c r="G52" s="128" t="s">
        <v>31</v>
      </c>
      <c r="H52" s="96" t="s">
        <v>32</v>
      </c>
      <c r="I52" s="128"/>
      <c r="J52" s="128" t="s">
        <v>1666</v>
      </c>
      <c r="K52" s="181"/>
      <c r="L52" s="100">
        <v>125873.2</v>
      </c>
      <c r="M52" s="100">
        <v>125117.9608</v>
      </c>
      <c r="N52" s="136" t="s">
        <v>1701</v>
      </c>
      <c r="O52" s="128" t="s">
        <v>1711</v>
      </c>
      <c r="P52" s="128" t="s">
        <v>1669</v>
      </c>
      <c r="Q52" s="128">
        <v>15110423230</v>
      </c>
      <c r="R52" s="102" t="s">
        <v>1670</v>
      </c>
      <c r="S52" s="114" t="s">
        <v>1595</v>
      </c>
      <c r="T52" s="101"/>
    </row>
    <row r="53" spans="1:20" ht="36">
      <c r="A53" s="191" t="s">
        <v>1719</v>
      </c>
      <c r="B53" s="104" t="s">
        <v>1698</v>
      </c>
      <c r="C53" s="104" t="s">
        <v>1699</v>
      </c>
      <c r="D53" s="178" t="s">
        <v>45</v>
      </c>
      <c r="E53" s="104">
        <v>122.27</v>
      </c>
      <c r="F53" s="104">
        <v>122.27</v>
      </c>
      <c r="G53" s="128" t="s">
        <v>31</v>
      </c>
      <c r="H53" s="96" t="s">
        <v>32</v>
      </c>
      <c r="I53" s="128"/>
      <c r="J53" s="128" t="s">
        <v>1666</v>
      </c>
      <c r="K53" s="181"/>
      <c r="L53" s="100">
        <v>563664.69999999995</v>
      </c>
      <c r="M53" s="100">
        <v>560282.71180000005</v>
      </c>
      <c r="N53" s="136" t="s">
        <v>1701</v>
      </c>
      <c r="O53" s="128" t="s">
        <v>1711</v>
      </c>
      <c r="P53" s="128" t="s">
        <v>1669</v>
      </c>
      <c r="Q53" s="128">
        <v>15110423230</v>
      </c>
      <c r="R53" s="102" t="s">
        <v>1670</v>
      </c>
      <c r="S53" s="114" t="s">
        <v>1595</v>
      </c>
      <c r="T53" s="101"/>
    </row>
    <row r="54" spans="1:20" ht="36">
      <c r="A54" s="191" t="s">
        <v>1720</v>
      </c>
      <c r="B54" s="104" t="s">
        <v>1698</v>
      </c>
      <c r="C54" s="104" t="s">
        <v>1699</v>
      </c>
      <c r="D54" s="178" t="s">
        <v>45</v>
      </c>
      <c r="E54" s="104">
        <v>64.611999999999995</v>
      </c>
      <c r="F54" s="104">
        <v>64.611999999999995</v>
      </c>
      <c r="G54" s="128" t="s">
        <v>31</v>
      </c>
      <c r="H54" s="96" t="s">
        <v>32</v>
      </c>
      <c r="I54" s="128"/>
      <c r="J54" s="128" t="s">
        <v>1666</v>
      </c>
      <c r="K54" s="181"/>
      <c r="L54" s="100">
        <v>297861.32</v>
      </c>
      <c r="M54" s="100">
        <v>296074.15208000003</v>
      </c>
      <c r="N54" s="136" t="s">
        <v>1701</v>
      </c>
      <c r="O54" s="128" t="s">
        <v>1711</v>
      </c>
      <c r="P54" s="128" t="s">
        <v>1669</v>
      </c>
      <c r="Q54" s="128">
        <v>15110423230</v>
      </c>
      <c r="R54" s="102" t="s">
        <v>1670</v>
      </c>
      <c r="S54" s="114" t="s">
        <v>1595</v>
      </c>
      <c r="T54" s="101"/>
    </row>
    <row r="55" spans="1:20" ht="36">
      <c r="A55" s="191" t="s">
        <v>1721</v>
      </c>
      <c r="B55" s="104" t="s">
        <v>1698</v>
      </c>
      <c r="C55" s="104" t="s">
        <v>1699</v>
      </c>
      <c r="D55" s="178" t="s">
        <v>45</v>
      </c>
      <c r="E55" s="104">
        <v>32.198</v>
      </c>
      <c r="F55" s="104">
        <v>32.198</v>
      </c>
      <c r="G55" s="128" t="s">
        <v>31</v>
      </c>
      <c r="H55" s="96" t="s">
        <v>32</v>
      </c>
      <c r="I55" s="128"/>
      <c r="J55" s="128" t="s">
        <v>1666</v>
      </c>
      <c r="K55" s="181"/>
      <c r="L55" s="100">
        <v>149076.74</v>
      </c>
      <c r="M55" s="100">
        <v>148182.27956</v>
      </c>
      <c r="N55" s="136" t="s">
        <v>1701</v>
      </c>
      <c r="O55" s="128" t="s">
        <v>1711</v>
      </c>
      <c r="P55" s="128" t="s">
        <v>1669</v>
      </c>
      <c r="Q55" s="128">
        <v>15110423230</v>
      </c>
      <c r="R55" s="102" t="s">
        <v>1670</v>
      </c>
      <c r="S55" s="114" t="s">
        <v>1595</v>
      </c>
      <c r="T55" s="101"/>
    </row>
    <row r="56" spans="1:20" ht="36">
      <c r="A56" s="191" t="s">
        <v>1722</v>
      </c>
      <c r="B56" s="104" t="s">
        <v>1723</v>
      </c>
      <c r="C56" s="104" t="s">
        <v>368</v>
      </c>
      <c r="D56" s="178" t="s">
        <v>45</v>
      </c>
      <c r="E56" s="104">
        <v>33.101999999999997</v>
      </c>
      <c r="F56" s="104">
        <v>33.101999999999997</v>
      </c>
      <c r="G56" s="128" t="s">
        <v>31</v>
      </c>
      <c r="H56" s="96" t="s">
        <v>32</v>
      </c>
      <c r="I56" s="128"/>
      <c r="J56" s="128" t="s">
        <v>1666</v>
      </c>
      <c r="K56" s="181"/>
      <c r="L56" s="100">
        <v>144324.72</v>
      </c>
      <c r="M56" s="100">
        <v>143458.77168000001</v>
      </c>
      <c r="N56" s="136" t="s">
        <v>1701</v>
      </c>
      <c r="O56" s="128" t="s">
        <v>1708</v>
      </c>
      <c r="P56" s="128" t="s">
        <v>1669</v>
      </c>
      <c r="Q56" s="128">
        <v>15110423230</v>
      </c>
      <c r="R56" s="102" t="s">
        <v>1670</v>
      </c>
      <c r="S56" s="114" t="s">
        <v>1595</v>
      </c>
      <c r="T56" s="101"/>
    </row>
    <row r="57" spans="1:20" ht="36">
      <c r="A57" s="191" t="s">
        <v>1724</v>
      </c>
      <c r="B57" s="104" t="s">
        <v>1723</v>
      </c>
      <c r="C57" s="104" t="s">
        <v>1725</v>
      </c>
      <c r="D57" s="178" t="s">
        <v>45</v>
      </c>
      <c r="E57" s="104">
        <v>31.911000000000001</v>
      </c>
      <c r="F57" s="104">
        <v>31.911000000000001</v>
      </c>
      <c r="G57" s="128" t="s">
        <v>31</v>
      </c>
      <c r="H57" s="96" t="s">
        <v>32</v>
      </c>
      <c r="I57" s="128"/>
      <c r="J57" s="128" t="s">
        <v>1666</v>
      </c>
      <c r="K57" s="181"/>
      <c r="L57" s="100">
        <v>139131.96</v>
      </c>
      <c r="M57" s="100">
        <v>138297.16824</v>
      </c>
      <c r="N57" s="136" t="s">
        <v>1701</v>
      </c>
      <c r="O57" s="128" t="s">
        <v>1708</v>
      </c>
      <c r="P57" s="128" t="s">
        <v>1669</v>
      </c>
      <c r="Q57" s="128">
        <v>15110423230</v>
      </c>
      <c r="R57" s="102" t="s">
        <v>1670</v>
      </c>
      <c r="S57" s="114" t="s">
        <v>1595</v>
      </c>
      <c r="T57" s="101"/>
    </row>
    <row r="58" spans="1:20" ht="36">
      <c r="A58" s="191" t="s">
        <v>1726</v>
      </c>
      <c r="B58" s="104" t="s">
        <v>1698</v>
      </c>
      <c r="C58" s="104" t="s">
        <v>1699</v>
      </c>
      <c r="D58" s="178" t="s">
        <v>45</v>
      </c>
      <c r="E58" s="104">
        <v>11.605</v>
      </c>
      <c r="F58" s="104">
        <v>11.605</v>
      </c>
      <c r="G58" s="128" t="s">
        <v>31</v>
      </c>
      <c r="H58" s="96" t="s">
        <v>32</v>
      </c>
      <c r="I58" s="128"/>
      <c r="J58" s="128" t="s">
        <v>1666</v>
      </c>
      <c r="K58" s="181"/>
      <c r="L58" s="100">
        <v>51410.15</v>
      </c>
      <c r="M58" s="100">
        <v>51101.689100000003</v>
      </c>
      <c r="N58" s="136" t="s">
        <v>1701</v>
      </c>
      <c r="O58" s="128" t="s">
        <v>1711</v>
      </c>
      <c r="P58" s="128" t="s">
        <v>1669</v>
      </c>
      <c r="Q58" s="128">
        <v>15110423230</v>
      </c>
      <c r="R58" s="102" t="s">
        <v>1670</v>
      </c>
      <c r="S58" s="114" t="s">
        <v>1595</v>
      </c>
      <c r="T58" s="101"/>
    </row>
    <row r="59" spans="1:20" ht="36">
      <c r="A59" s="191" t="s">
        <v>1727</v>
      </c>
      <c r="B59" s="104" t="s">
        <v>1723</v>
      </c>
      <c r="C59" s="104" t="s">
        <v>1728</v>
      </c>
      <c r="D59" s="178" t="s">
        <v>45</v>
      </c>
      <c r="E59" s="104">
        <v>6.3040000000000003</v>
      </c>
      <c r="F59" s="104">
        <v>6.3040000000000003</v>
      </c>
      <c r="G59" s="128" t="s">
        <v>31</v>
      </c>
      <c r="H59" s="96" t="s">
        <v>32</v>
      </c>
      <c r="I59" s="128"/>
      <c r="J59" s="128" t="s">
        <v>1666</v>
      </c>
      <c r="K59" s="181"/>
      <c r="L59" s="100">
        <v>27296.32</v>
      </c>
      <c r="M59" s="100">
        <v>27132.542079999999</v>
      </c>
      <c r="N59" s="136" t="s">
        <v>1701</v>
      </c>
      <c r="O59" s="128" t="s">
        <v>1708</v>
      </c>
      <c r="P59" s="128" t="s">
        <v>1669</v>
      </c>
      <c r="Q59" s="128">
        <v>15110423230</v>
      </c>
      <c r="R59" s="102" t="s">
        <v>1670</v>
      </c>
      <c r="S59" s="114" t="s">
        <v>1595</v>
      </c>
      <c r="T59" s="101"/>
    </row>
    <row r="60" spans="1:20" ht="36">
      <c r="A60" s="191" t="s">
        <v>1729</v>
      </c>
      <c r="B60" s="104" t="s">
        <v>1706</v>
      </c>
      <c r="C60" s="104" t="s">
        <v>1725</v>
      </c>
      <c r="D60" s="178" t="s">
        <v>45</v>
      </c>
      <c r="E60" s="104">
        <v>7.6760000000000002</v>
      </c>
      <c r="F60" s="104">
        <v>7.6760000000000002</v>
      </c>
      <c r="G60" s="128" t="s">
        <v>31</v>
      </c>
      <c r="H60" s="96" t="s">
        <v>32</v>
      </c>
      <c r="I60" s="128"/>
      <c r="J60" s="128" t="s">
        <v>1666</v>
      </c>
      <c r="K60" s="181"/>
      <c r="L60" s="100">
        <v>32853.279999999999</v>
      </c>
      <c r="M60" s="100">
        <v>32656.160319999999</v>
      </c>
      <c r="N60" s="136" t="s">
        <v>1701</v>
      </c>
      <c r="O60" s="128" t="s">
        <v>1708</v>
      </c>
      <c r="P60" s="128" t="s">
        <v>1669</v>
      </c>
      <c r="Q60" s="128">
        <v>15110423230</v>
      </c>
      <c r="R60" s="102" t="s">
        <v>1670</v>
      </c>
      <c r="S60" s="114" t="s">
        <v>1595</v>
      </c>
      <c r="T60" s="101"/>
    </row>
    <row r="61" spans="1:20" ht="36">
      <c r="A61" s="191" t="s">
        <v>1730</v>
      </c>
      <c r="B61" s="104" t="s">
        <v>1706</v>
      </c>
      <c r="C61" s="104" t="s">
        <v>1713</v>
      </c>
      <c r="D61" s="178" t="s">
        <v>45</v>
      </c>
      <c r="E61" s="104">
        <v>8.3819999999999997</v>
      </c>
      <c r="F61" s="104">
        <v>8.3819999999999997</v>
      </c>
      <c r="G61" s="128" t="s">
        <v>31</v>
      </c>
      <c r="H61" s="96" t="s">
        <v>32</v>
      </c>
      <c r="I61" s="128"/>
      <c r="J61" s="128" t="s">
        <v>1666</v>
      </c>
      <c r="K61" s="181"/>
      <c r="L61" s="100">
        <v>35874.959999999999</v>
      </c>
      <c r="M61" s="100">
        <v>35659.71024</v>
      </c>
      <c r="N61" s="136" t="s">
        <v>1701</v>
      </c>
      <c r="O61" s="128" t="s">
        <v>1708</v>
      </c>
      <c r="P61" s="128" t="s">
        <v>1669</v>
      </c>
      <c r="Q61" s="128">
        <v>15110423230</v>
      </c>
      <c r="R61" s="102" t="s">
        <v>1670</v>
      </c>
      <c r="S61" s="114" t="s">
        <v>1595</v>
      </c>
      <c r="T61" s="101"/>
    </row>
    <row r="62" spans="1:20" ht="36">
      <c r="A62" s="191" t="s">
        <v>1731</v>
      </c>
      <c r="B62" s="104" t="s">
        <v>1698</v>
      </c>
      <c r="C62" s="104" t="s">
        <v>1717</v>
      </c>
      <c r="D62" s="178" t="s">
        <v>45</v>
      </c>
      <c r="E62" s="104">
        <v>35.56</v>
      </c>
      <c r="F62" s="104">
        <v>35.56</v>
      </c>
      <c r="G62" s="128" t="s">
        <v>31</v>
      </c>
      <c r="H62" s="96" t="s">
        <v>32</v>
      </c>
      <c r="I62" s="128"/>
      <c r="J62" s="128" t="s">
        <v>1666</v>
      </c>
      <c r="K62" s="181"/>
      <c r="L62" s="100">
        <v>156464</v>
      </c>
      <c r="M62" s="100">
        <v>155525.21599999999</v>
      </c>
      <c r="N62" s="136" t="s">
        <v>1701</v>
      </c>
      <c r="O62" s="128" t="s">
        <v>1711</v>
      </c>
      <c r="P62" s="128" t="s">
        <v>1669</v>
      </c>
      <c r="Q62" s="128">
        <v>15110423230</v>
      </c>
      <c r="R62" s="102" t="s">
        <v>1670</v>
      </c>
      <c r="S62" s="114" t="s">
        <v>1595</v>
      </c>
      <c r="T62" s="101"/>
    </row>
    <row r="63" spans="1:20" ht="36">
      <c r="A63" s="191" t="s">
        <v>1732</v>
      </c>
      <c r="B63" s="104" t="s">
        <v>1698</v>
      </c>
      <c r="C63" s="104" t="s">
        <v>1717</v>
      </c>
      <c r="D63" s="178" t="s">
        <v>45</v>
      </c>
      <c r="E63" s="104">
        <v>16.07</v>
      </c>
      <c r="F63" s="104">
        <v>16.07</v>
      </c>
      <c r="G63" s="128" t="s">
        <v>31</v>
      </c>
      <c r="H63" s="96" t="s">
        <v>32</v>
      </c>
      <c r="I63" s="128"/>
      <c r="J63" s="128" t="s">
        <v>1666</v>
      </c>
      <c r="K63" s="181"/>
      <c r="L63" s="100">
        <v>70708</v>
      </c>
      <c r="M63" s="100">
        <v>70283.751999999993</v>
      </c>
      <c r="N63" s="136" t="s">
        <v>1701</v>
      </c>
      <c r="O63" s="128" t="s">
        <v>1711</v>
      </c>
      <c r="P63" s="128" t="s">
        <v>1669</v>
      </c>
      <c r="Q63" s="128">
        <v>15110423230</v>
      </c>
      <c r="R63" s="102" t="s">
        <v>1670</v>
      </c>
      <c r="S63" s="114" t="s">
        <v>1595</v>
      </c>
      <c r="T63" s="101"/>
    </row>
    <row r="64" spans="1:20" ht="36">
      <c r="A64" s="191" t="s">
        <v>1733</v>
      </c>
      <c r="B64" s="159" t="s">
        <v>163</v>
      </c>
      <c r="C64" s="104" t="s">
        <v>170</v>
      </c>
      <c r="D64" s="178" t="s">
        <v>45</v>
      </c>
      <c r="E64" s="104">
        <v>215.34</v>
      </c>
      <c r="F64" s="104">
        <v>215.34</v>
      </c>
      <c r="G64" s="128" t="s">
        <v>31</v>
      </c>
      <c r="H64" s="96" t="s">
        <v>32</v>
      </c>
      <c r="I64" s="128"/>
      <c r="J64" s="128" t="s">
        <v>1666</v>
      </c>
      <c r="K64" s="181"/>
      <c r="L64" s="100">
        <v>1253056.0344827599</v>
      </c>
      <c r="M64" s="100">
        <v>877139.22413793195</v>
      </c>
      <c r="N64" s="136" t="s">
        <v>1734</v>
      </c>
      <c r="O64" s="160" t="s">
        <v>1735</v>
      </c>
      <c r="P64" s="128" t="s">
        <v>1669</v>
      </c>
      <c r="Q64" s="128">
        <v>15110423230</v>
      </c>
      <c r="R64" s="102" t="s">
        <v>1670</v>
      </c>
      <c r="S64" s="114" t="s">
        <v>1595</v>
      </c>
      <c r="T64" s="101"/>
    </row>
    <row r="65" spans="1:20" ht="36">
      <c r="A65" s="191" t="s">
        <v>1736</v>
      </c>
      <c r="B65" s="159" t="s">
        <v>1737</v>
      </c>
      <c r="C65" s="104"/>
      <c r="D65" s="178" t="s">
        <v>45</v>
      </c>
      <c r="E65" s="104">
        <v>39.64</v>
      </c>
      <c r="F65" s="104">
        <v>39.64</v>
      </c>
      <c r="G65" s="128" t="s">
        <v>31</v>
      </c>
      <c r="H65" s="96" t="s">
        <v>32</v>
      </c>
      <c r="I65" s="128"/>
      <c r="J65" s="128" t="s">
        <v>1666</v>
      </c>
      <c r="K65" s="181"/>
      <c r="L65" s="100">
        <v>209425.49</v>
      </c>
      <c r="M65" s="100">
        <v>146597.84299999999</v>
      </c>
      <c r="N65" s="136" t="s">
        <v>1738</v>
      </c>
      <c r="O65" s="160" t="s">
        <v>1739</v>
      </c>
      <c r="P65" s="128" t="s">
        <v>1669</v>
      </c>
      <c r="Q65" s="128">
        <v>15110423230</v>
      </c>
      <c r="R65" s="102" t="s">
        <v>1670</v>
      </c>
      <c r="S65" s="114" t="s">
        <v>1595</v>
      </c>
      <c r="T65" s="101"/>
    </row>
    <row r="66" spans="1:20" ht="36">
      <c r="A66" s="191" t="s">
        <v>1740</v>
      </c>
      <c r="B66" s="159" t="s">
        <v>1741</v>
      </c>
      <c r="C66" s="104"/>
      <c r="D66" s="178" t="s">
        <v>45</v>
      </c>
      <c r="E66" s="104">
        <v>12.1</v>
      </c>
      <c r="F66" s="104">
        <v>12.1</v>
      </c>
      <c r="G66" s="128" t="s">
        <v>31</v>
      </c>
      <c r="H66" s="96" t="s">
        <v>32</v>
      </c>
      <c r="I66" s="128"/>
      <c r="J66" s="128" t="s">
        <v>1666</v>
      </c>
      <c r="K66" s="181"/>
      <c r="L66" s="100">
        <v>69601.770000000106</v>
      </c>
      <c r="M66" s="100">
        <v>48721.239000000103</v>
      </c>
      <c r="N66" s="136" t="s">
        <v>1673</v>
      </c>
      <c r="O66" s="160" t="s">
        <v>1742</v>
      </c>
      <c r="P66" s="128" t="s">
        <v>1669</v>
      </c>
      <c r="Q66" s="128">
        <v>15110423230</v>
      </c>
      <c r="R66" s="102" t="s">
        <v>1670</v>
      </c>
      <c r="S66" s="114" t="s">
        <v>1595</v>
      </c>
      <c r="T66" s="101"/>
    </row>
    <row r="67" spans="1:20" ht="36">
      <c r="A67" s="191" t="s">
        <v>1743</v>
      </c>
      <c r="B67" s="104" t="s">
        <v>163</v>
      </c>
      <c r="C67" s="104"/>
      <c r="D67" s="178" t="s">
        <v>45</v>
      </c>
      <c r="E67" s="104">
        <v>73.900000000000006</v>
      </c>
      <c r="F67" s="104">
        <v>73.900000000000006</v>
      </c>
      <c r="G67" s="128" t="s">
        <v>31</v>
      </c>
      <c r="H67" s="96" t="s">
        <v>32</v>
      </c>
      <c r="I67" s="128"/>
      <c r="J67" s="128" t="s">
        <v>1666</v>
      </c>
      <c r="K67" s="181"/>
      <c r="L67" s="100">
        <v>411354.85</v>
      </c>
      <c r="M67" s="100">
        <v>287948.39500000002</v>
      </c>
      <c r="N67" s="136" t="s">
        <v>1744</v>
      </c>
      <c r="O67" s="160" t="s">
        <v>1668</v>
      </c>
      <c r="P67" s="128" t="s">
        <v>1669</v>
      </c>
      <c r="Q67" s="128">
        <v>15110423230</v>
      </c>
      <c r="R67" s="102" t="s">
        <v>1670</v>
      </c>
      <c r="S67" s="114" t="s">
        <v>1595</v>
      </c>
      <c r="T67" s="101"/>
    </row>
    <row r="68" spans="1:20" ht="36">
      <c r="A68" s="191" t="s">
        <v>1745</v>
      </c>
      <c r="B68" s="104" t="s">
        <v>163</v>
      </c>
      <c r="C68" s="104" t="s">
        <v>170</v>
      </c>
      <c r="D68" s="178" t="s">
        <v>45</v>
      </c>
      <c r="E68" s="104">
        <v>124.02</v>
      </c>
      <c r="F68" s="104">
        <v>124.02</v>
      </c>
      <c r="G68" s="128" t="s">
        <v>31</v>
      </c>
      <c r="H68" s="96" t="s">
        <v>32</v>
      </c>
      <c r="I68" s="128"/>
      <c r="J68" s="128" t="s">
        <v>1666</v>
      </c>
      <c r="K68" s="181"/>
      <c r="L68" s="100">
        <v>690341.44</v>
      </c>
      <c r="M68" s="100">
        <v>483239.00799999997</v>
      </c>
      <c r="N68" s="136" t="s">
        <v>1746</v>
      </c>
      <c r="O68" s="160" t="s">
        <v>1735</v>
      </c>
      <c r="P68" s="128" t="s">
        <v>1669</v>
      </c>
      <c r="Q68" s="128">
        <v>15110423230</v>
      </c>
      <c r="R68" s="102" t="s">
        <v>1670</v>
      </c>
      <c r="S68" s="114" t="s">
        <v>1595</v>
      </c>
      <c r="T68" s="101"/>
    </row>
    <row r="69" spans="1:20" ht="36">
      <c r="A69" s="191" t="s">
        <v>1747</v>
      </c>
      <c r="B69" s="104" t="s">
        <v>1748</v>
      </c>
      <c r="C69" s="104"/>
      <c r="D69" s="178" t="s">
        <v>45</v>
      </c>
      <c r="E69" s="104">
        <v>10.88</v>
      </c>
      <c r="F69" s="104">
        <v>518.04499999999996</v>
      </c>
      <c r="G69" s="128" t="s">
        <v>31</v>
      </c>
      <c r="H69" s="96" t="s">
        <v>32</v>
      </c>
      <c r="I69" s="128"/>
      <c r="J69" s="128" t="s">
        <v>1666</v>
      </c>
      <c r="K69" s="181"/>
      <c r="L69" s="100">
        <v>51030.09</v>
      </c>
      <c r="M69" s="100">
        <v>15309.027</v>
      </c>
      <c r="N69" s="136" t="s">
        <v>1749</v>
      </c>
      <c r="O69" s="160" t="s">
        <v>1735</v>
      </c>
      <c r="P69" s="128" t="s">
        <v>1669</v>
      </c>
      <c r="Q69" s="128">
        <v>15110423230</v>
      </c>
      <c r="R69" s="102" t="s">
        <v>1670</v>
      </c>
      <c r="S69" s="114" t="s">
        <v>1595</v>
      </c>
      <c r="T69" s="101"/>
    </row>
    <row r="70" spans="1:20" ht="36">
      <c r="A70" s="191" t="s">
        <v>1750</v>
      </c>
      <c r="B70" s="104" t="s">
        <v>1751</v>
      </c>
      <c r="C70" s="104" t="s">
        <v>1684</v>
      </c>
      <c r="D70" s="178" t="s">
        <v>45</v>
      </c>
      <c r="E70" s="104">
        <v>400</v>
      </c>
      <c r="F70" s="104">
        <v>1600</v>
      </c>
      <c r="G70" s="128" t="s">
        <v>31</v>
      </c>
      <c r="H70" s="96" t="s">
        <v>32</v>
      </c>
      <c r="I70" s="128"/>
      <c r="J70" s="128" t="s">
        <v>1666</v>
      </c>
      <c r="K70" s="181"/>
      <c r="L70" s="100">
        <v>991150.44247600005</v>
      </c>
      <c r="M70" s="100">
        <v>693805.3097332</v>
      </c>
      <c r="N70" s="136" t="s">
        <v>1749</v>
      </c>
      <c r="O70" s="179" t="s">
        <v>1735</v>
      </c>
      <c r="P70" s="128" t="s">
        <v>1669</v>
      </c>
      <c r="Q70" s="128">
        <v>15110423230</v>
      </c>
      <c r="R70" s="102" t="s">
        <v>1670</v>
      </c>
      <c r="S70" s="114" t="s">
        <v>1595</v>
      </c>
      <c r="T70" s="101"/>
    </row>
    <row r="71" spans="1:20" ht="36">
      <c r="A71" s="191" t="s">
        <v>1752</v>
      </c>
      <c r="B71" s="104" t="s">
        <v>1753</v>
      </c>
      <c r="C71" s="104"/>
      <c r="D71" s="178" t="s">
        <v>65</v>
      </c>
      <c r="E71" s="104">
        <v>1600</v>
      </c>
      <c r="F71" s="104">
        <v>4.0750000000000002</v>
      </c>
      <c r="G71" s="128" t="s">
        <v>31</v>
      </c>
      <c r="H71" s="96" t="s">
        <v>32</v>
      </c>
      <c r="I71" s="128"/>
      <c r="J71" s="128" t="s">
        <v>1666</v>
      </c>
      <c r="K71" s="181"/>
      <c r="L71" s="100">
        <v>11327.433628303999</v>
      </c>
      <c r="M71" s="100">
        <v>7929.2035398128</v>
      </c>
      <c r="N71" s="136" t="s">
        <v>1749</v>
      </c>
      <c r="O71" s="179" t="s">
        <v>1735</v>
      </c>
      <c r="P71" s="128" t="s">
        <v>1669</v>
      </c>
      <c r="Q71" s="128">
        <v>15110423230</v>
      </c>
      <c r="R71" s="102" t="s">
        <v>1670</v>
      </c>
      <c r="S71" s="114" t="s">
        <v>1595</v>
      </c>
      <c r="T71" s="101"/>
    </row>
    <row r="72" spans="1:20" ht="36">
      <c r="A72" s="191" t="s">
        <v>1754</v>
      </c>
      <c r="B72" s="104" t="s">
        <v>1755</v>
      </c>
      <c r="C72" s="104"/>
      <c r="D72" s="178" t="s">
        <v>45</v>
      </c>
      <c r="E72" s="104">
        <v>4.0750000000000002</v>
      </c>
      <c r="F72" s="104">
        <v>500</v>
      </c>
      <c r="G72" s="128" t="s">
        <v>31</v>
      </c>
      <c r="H72" s="96" t="s">
        <v>32</v>
      </c>
      <c r="I72" s="128"/>
      <c r="J72" s="128" t="s">
        <v>1666</v>
      </c>
      <c r="K72" s="181"/>
      <c r="L72" s="100">
        <v>22358.407079618199</v>
      </c>
      <c r="M72" s="100">
        <v>15650.884955732699</v>
      </c>
      <c r="N72" s="136" t="s">
        <v>1678</v>
      </c>
      <c r="O72" s="179" t="s">
        <v>1679</v>
      </c>
      <c r="P72" s="128" t="s">
        <v>1669</v>
      </c>
      <c r="Q72" s="128">
        <v>15110423230</v>
      </c>
      <c r="R72" s="102" t="s">
        <v>1670</v>
      </c>
      <c r="S72" s="114" t="s">
        <v>1595</v>
      </c>
      <c r="T72" s="101"/>
    </row>
    <row r="73" spans="1:20" ht="36">
      <c r="A73" s="191" t="s">
        <v>1756</v>
      </c>
      <c r="B73" s="104" t="s">
        <v>1751</v>
      </c>
      <c r="C73" s="104" t="s">
        <v>1684</v>
      </c>
      <c r="D73" s="178" t="s">
        <v>45</v>
      </c>
      <c r="E73" s="104">
        <v>118.045</v>
      </c>
      <c r="F73" s="104">
        <v>200</v>
      </c>
      <c r="G73" s="128" t="s">
        <v>31</v>
      </c>
      <c r="H73" s="96" t="s">
        <v>32</v>
      </c>
      <c r="I73" s="128"/>
      <c r="J73" s="128" t="s">
        <v>1666</v>
      </c>
      <c r="K73" s="181"/>
      <c r="L73" s="100">
        <v>292500.88495519903</v>
      </c>
      <c r="M73" s="100">
        <v>204750.61946863899</v>
      </c>
      <c r="N73" s="136" t="s">
        <v>1678</v>
      </c>
      <c r="O73" s="179" t="s">
        <v>1679</v>
      </c>
      <c r="P73" s="128" t="s">
        <v>1669</v>
      </c>
      <c r="Q73" s="128">
        <v>15110423230</v>
      </c>
      <c r="R73" s="102" t="s">
        <v>1670</v>
      </c>
      <c r="S73" s="114" t="s">
        <v>1595</v>
      </c>
      <c r="T73" s="101"/>
    </row>
    <row r="74" spans="1:20" ht="36">
      <c r="A74" s="191" t="s">
        <v>1757</v>
      </c>
      <c r="B74" s="104" t="s">
        <v>1758</v>
      </c>
      <c r="C74" s="104"/>
      <c r="D74" s="178" t="s">
        <v>45</v>
      </c>
      <c r="E74" s="104">
        <v>500</v>
      </c>
      <c r="F74" s="104">
        <v>69.7</v>
      </c>
      <c r="G74" s="128" t="s">
        <v>31</v>
      </c>
      <c r="H74" s="96" t="s">
        <v>32</v>
      </c>
      <c r="I74" s="128"/>
      <c r="J74" s="128" t="s">
        <v>1666</v>
      </c>
      <c r="K74" s="181"/>
      <c r="L74" s="100">
        <v>1106194.69</v>
      </c>
      <c r="M74" s="100">
        <v>774336.28300000005</v>
      </c>
      <c r="N74" s="136" t="s">
        <v>1678</v>
      </c>
      <c r="O74" s="179" t="s">
        <v>1679</v>
      </c>
      <c r="P74" s="128" t="s">
        <v>1669</v>
      </c>
      <c r="Q74" s="128">
        <v>15110423230</v>
      </c>
      <c r="R74" s="102" t="s">
        <v>1670</v>
      </c>
      <c r="S74" s="114" t="s">
        <v>1595</v>
      </c>
      <c r="T74" s="101"/>
    </row>
    <row r="75" spans="1:20" ht="36">
      <c r="A75" s="191" t="s">
        <v>1759</v>
      </c>
      <c r="B75" s="104" t="s">
        <v>158</v>
      </c>
      <c r="C75" s="104"/>
      <c r="D75" s="178" t="s">
        <v>45</v>
      </c>
      <c r="E75" s="104">
        <v>200</v>
      </c>
      <c r="F75" s="104">
        <v>38.67</v>
      </c>
      <c r="G75" s="128" t="s">
        <v>31</v>
      </c>
      <c r="H75" s="96" t="s">
        <v>32</v>
      </c>
      <c r="I75" s="128"/>
      <c r="J75" s="128" t="s">
        <v>1666</v>
      </c>
      <c r="K75" s="181"/>
      <c r="L75" s="100">
        <v>477876.11</v>
      </c>
      <c r="M75" s="100">
        <v>334513.277</v>
      </c>
      <c r="N75" s="136" t="s">
        <v>1678</v>
      </c>
      <c r="O75" s="179" t="s">
        <v>1679</v>
      </c>
      <c r="P75" s="128" t="s">
        <v>1669</v>
      </c>
      <c r="Q75" s="128">
        <v>15110423230</v>
      </c>
      <c r="R75" s="102" t="s">
        <v>1670</v>
      </c>
      <c r="S75" s="114" t="s">
        <v>1595</v>
      </c>
      <c r="T75" s="101"/>
    </row>
    <row r="76" spans="1:20" ht="36">
      <c r="A76" s="191" t="s">
        <v>1760</v>
      </c>
      <c r="B76" s="104" t="s">
        <v>54</v>
      </c>
      <c r="C76" s="104"/>
      <c r="D76" s="178" t="s">
        <v>45</v>
      </c>
      <c r="E76" s="104">
        <v>30</v>
      </c>
      <c r="F76" s="104">
        <v>135.74</v>
      </c>
      <c r="G76" s="128" t="s">
        <v>31</v>
      </c>
      <c r="H76" s="96" t="s">
        <v>32</v>
      </c>
      <c r="I76" s="128"/>
      <c r="J76" s="128" t="s">
        <v>1666</v>
      </c>
      <c r="K76" s="181"/>
      <c r="L76" s="100">
        <v>66371.680000000197</v>
      </c>
      <c r="M76" s="100">
        <v>46460.176000000101</v>
      </c>
      <c r="N76" s="136" t="s">
        <v>1678</v>
      </c>
      <c r="O76" s="179" t="s">
        <v>1679</v>
      </c>
      <c r="P76" s="128" t="s">
        <v>1669</v>
      </c>
      <c r="Q76" s="128">
        <v>15110423230</v>
      </c>
      <c r="R76" s="102" t="s">
        <v>1670</v>
      </c>
      <c r="S76" s="114" t="s">
        <v>1595</v>
      </c>
      <c r="T76" s="101"/>
    </row>
    <row r="77" spans="1:20" ht="36">
      <c r="A77" s="191" t="s">
        <v>1761</v>
      </c>
      <c r="B77" s="104" t="s">
        <v>1762</v>
      </c>
      <c r="C77" s="104"/>
      <c r="D77" s="178" t="s">
        <v>45</v>
      </c>
      <c r="E77" s="104">
        <v>602.43499999999995</v>
      </c>
      <c r="F77" s="104">
        <v>35.340000000000003</v>
      </c>
      <c r="G77" s="128" t="s">
        <v>31</v>
      </c>
      <c r="H77" s="96" t="s">
        <v>32</v>
      </c>
      <c r="I77" s="128"/>
      <c r="J77" s="128" t="s">
        <v>1666</v>
      </c>
      <c r="K77" s="181"/>
      <c r="L77" s="100">
        <v>1439446.45999999</v>
      </c>
      <c r="M77" s="100">
        <v>1007612.52199999</v>
      </c>
      <c r="N77" s="136" t="s">
        <v>1678</v>
      </c>
      <c r="O77" s="179" t="s">
        <v>1679</v>
      </c>
      <c r="P77" s="128" t="s">
        <v>1669</v>
      </c>
      <c r="Q77" s="128">
        <v>15110423230</v>
      </c>
      <c r="R77" s="102" t="s">
        <v>1670</v>
      </c>
      <c r="S77" s="114" t="s">
        <v>1595</v>
      </c>
      <c r="T77" s="101"/>
    </row>
    <row r="78" spans="1:20" ht="36">
      <c r="A78" s="191" t="s">
        <v>1763</v>
      </c>
      <c r="B78" s="104" t="s">
        <v>163</v>
      </c>
      <c r="C78" s="104"/>
      <c r="D78" s="178" t="s">
        <v>45</v>
      </c>
      <c r="E78" s="104">
        <v>135.74</v>
      </c>
      <c r="F78" s="104">
        <v>135.74</v>
      </c>
      <c r="G78" s="128" t="s">
        <v>31</v>
      </c>
      <c r="H78" s="96" t="s">
        <v>32</v>
      </c>
      <c r="I78" s="128"/>
      <c r="J78" s="128" t="s">
        <v>1666</v>
      </c>
      <c r="K78" s="181"/>
      <c r="L78" s="100">
        <v>336346.89999999898</v>
      </c>
      <c r="M78" s="100">
        <v>235442.829999999</v>
      </c>
      <c r="N78" s="136" t="s">
        <v>1678</v>
      </c>
      <c r="O78" s="179" t="s">
        <v>1679</v>
      </c>
      <c r="P78" s="128" t="s">
        <v>1669</v>
      </c>
      <c r="Q78" s="128">
        <v>15110423230</v>
      </c>
      <c r="R78" s="102" t="s">
        <v>1670</v>
      </c>
      <c r="S78" s="114" t="s">
        <v>1595</v>
      </c>
      <c r="T78" s="101"/>
    </row>
    <row r="79" spans="1:20" ht="36">
      <c r="A79" s="191" t="s">
        <v>1764</v>
      </c>
      <c r="B79" s="104" t="s">
        <v>163</v>
      </c>
      <c r="C79" s="104"/>
      <c r="D79" s="178" t="s">
        <v>45</v>
      </c>
      <c r="E79" s="104">
        <v>35.340000000000003</v>
      </c>
      <c r="F79" s="104">
        <v>35.340000000000003</v>
      </c>
      <c r="G79" s="128" t="s">
        <v>31</v>
      </c>
      <c r="H79" s="96" t="s">
        <v>32</v>
      </c>
      <c r="I79" s="128"/>
      <c r="J79" s="128" t="s">
        <v>1666</v>
      </c>
      <c r="K79" s="181"/>
      <c r="L79" s="100">
        <v>209538.05</v>
      </c>
      <c r="M79" s="100">
        <v>146676.63500000001</v>
      </c>
      <c r="N79" s="136" t="s">
        <v>1678</v>
      </c>
      <c r="O79" s="179" t="s">
        <v>1679</v>
      </c>
      <c r="P79" s="128" t="s">
        <v>1669</v>
      </c>
      <c r="Q79" s="128">
        <v>15110423230</v>
      </c>
      <c r="R79" s="102" t="s">
        <v>1670</v>
      </c>
      <c r="S79" s="114" t="s">
        <v>1595</v>
      </c>
      <c r="T79" s="101"/>
    </row>
    <row r="80" spans="1:20" ht="24">
      <c r="A80" s="191" t="s">
        <v>1765</v>
      </c>
      <c r="B80" s="213" t="s">
        <v>1766</v>
      </c>
      <c r="C80" s="213" t="s">
        <v>1767</v>
      </c>
      <c r="D80" s="95" t="s">
        <v>45</v>
      </c>
      <c r="E80" s="213"/>
      <c r="F80" s="213">
        <v>22.344000000000001</v>
      </c>
      <c r="G80" s="128" t="s">
        <v>114</v>
      </c>
      <c r="H80" s="96" t="s">
        <v>41</v>
      </c>
      <c r="I80" s="95"/>
      <c r="J80" s="88"/>
      <c r="K80" s="88"/>
      <c r="L80" s="88">
        <v>104767.2</v>
      </c>
      <c r="M80" s="101">
        <v>42230.16</v>
      </c>
      <c r="N80" s="213" t="s">
        <v>1768</v>
      </c>
      <c r="O80" s="1099" t="s">
        <v>1769</v>
      </c>
      <c r="P80" s="1116" t="s">
        <v>1770</v>
      </c>
      <c r="Q80" s="1099">
        <v>13509714024</v>
      </c>
      <c r="R80" s="1127" t="s">
        <v>1771</v>
      </c>
      <c r="S80" s="246" t="s">
        <v>1595</v>
      </c>
      <c r="T80" s="114"/>
    </row>
    <row r="81" spans="1:20" ht="24">
      <c r="A81" s="191" t="s">
        <v>1772</v>
      </c>
      <c r="B81" s="213" t="s">
        <v>1766</v>
      </c>
      <c r="C81" s="213" t="s">
        <v>1773</v>
      </c>
      <c r="D81" s="95" t="s">
        <v>45</v>
      </c>
      <c r="E81" s="213"/>
      <c r="F81" s="213">
        <v>7.43</v>
      </c>
      <c r="G81" s="128" t="s">
        <v>114</v>
      </c>
      <c r="H81" s="96" t="s">
        <v>41</v>
      </c>
      <c r="I81" s="95"/>
      <c r="J81" s="88"/>
      <c r="K81" s="88"/>
      <c r="L81" s="88">
        <v>46840.5</v>
      </c>
      <c r="M81" s="101">
        <v>14052.5</v>
      </c>
      <c r="N81" s="213" t="s">
        <v>1768</v>
      </c>
      <c r="O81" s="1099"/>
      <c r="P81" s="1116"/>
      <c r="Q81" s="1099"/>
      <c r="R81" s="1127"/>
      <c r="S81" s="114" t="s">
        <v>1595</v>
      </c>
      <c r="T81" s="114"/>
    </row>
    <row r="82" spans="1:20" ht="24">
      <c r="A82" s="191" t="s">
        <v>1774</v>
      </c>
      <c r="B82" s="213" t="s">
        <v>1766</v>
      </c>
      <c r="C82" s="213" t="s">
        <v>1775</v>
      </c>
      <c r="D82" s="95" t="s">
        <v>45</v>
      </c>
      <c r="E82" s="213"/>
      <c r="F82" s="213">
        <v>5.181</v>
      </c>
      <c r="G82" s="128" t="s">
        <v>114</v>
      </c>
      <c r="H82" s="96" t="s">
        <v>41</v>
      </c>
      <c r="I82" s="95"/>
      <c r="J82" s="88"/>
      <c r="K82" s="88"/>
      <c r="L82" s="88">
        <v>32640.3</v>
      </c>
      <c r="M82" s="101">
        <v>9792.5</v>
      </c>
      <c r="N82" s="213" t="s">
        <v>1768</v>
      </c>
      <c r="O82" s="1099"/>
      <c r="P82" s="1116"/>
      <c r="Q82" s="1099"/>
      <c r="R82" s="1127"/>
      <c r="S82" s="114" t="s">
        <v>1595</v>
      </c>
      <c r="T82" s="114"/>
    </row>
    <row r="83" spans="1:20">
      <c r="A83" s="191" t="s">
        <v>1776</v>
      </c>
      <c r="B83" s="88" t="s">
        <v>39</v>
      </c>
      <c r="C83" s="88" t="s">
        <v>1777</v>
      </c>
      <c r="D83" s="95" t="s">
        <v>30</v>
      </c>
      <c r="E83" s="88">
        <v>2060</v>
      </c>
      <c r="F83" s="88"/>
      <c r="G83" s="128" t="s">
        <v>114</v>
      </c>
      <c r="H83" s="96" t="s">
        <v>41</v>
      </c>
      <c r="I83" s="95"/>
      <c r="J83" s="88"/>
      <c r="K83" s="88"/>
      <c r="L83" s="88">
        <v>330158.8</v>
      </c>
      <c r="M83" s="101">
        <v>330158.8</v>
      </c>
      <c r="N83" s="88" t="s">
        <v>1778</v>
      </c>
      <c r="O83" s="1089"/>
      <c r="P83" s="1117"/>
      <c r="Q83" s="1089"/>
      <c r="R83" s="1128"/>
      <c r="S83" s="114" t="s">
        <v>1595</v>
      </c>
      <c r="T83" s="114"/>
    </row>
    <row r="84" spans="1:20">
      <c r="A84" s="191" t="s">
        <v>1779</v>
      </c>
      <c r="B84" s="214" t="s">
        <v>39</v>
      </c>
      <c r="C84" s="215"/>
      <c r="D84" s="215" t="s">
        <v>45</v>
      </c>
      <c r="E84" s="216"/>
      <c r="F84" s="134">
        <v>156.32</v>
      </c>
      <c r="G84" s="215" t="s">
        <v>31</v>
      </c>
      <c r="H84" s="96" t="s">
        <v>32</v>
      </c>
      <c r="I84" s="215"/>
      <c r="J84" s="215"/>
      <c r="K84" s="101"/>
      <c r="L84" s="233">
        <v>892269.02654867305</v>
      </c>
      <c r="M84" s="234">
        <v>892269.02654867305</v>
      </c>
      <c r="N84" s="215">
        <v>2020.3</v>
      </c>
      <c r="O84" s="214" t="s">
        <v>1780</v>
      </c>
      <c r="P84" s="215" t="s">
        <v>1781</v>
      </c>
      <c r="Q84" s="97">
        <v>18636653547</v>
      </c>
      <c r="R84" s="248" t="s">
        <v>1782</v>
      </c>
      <c r="S84" s="114" t="s">
        <v>1595</v>
      </c>
      <c r="T84" s="114"/>
    </row>
    <row r="85" spans="1:20">
      <c r="A85" s="191" t="s">
        <v>1783</v>
      </c>
      <c r="B85" s="214" t="s">
        <v>39</v>
      </c>
      <c r="C85" s="104" t="s">
        <v>1784</v>
      </c>
      <c r="D85" s="215" t="s">
        <v>45</v>
      </c>
      <c r="E85" s="216"/>
      <c r="F85" s="217">
        <v>56.96</v>
      </c>
      <c r="G85" s="215" t="s">
        <v>31</v>
      </c>
      <c r="H85" s="96" t="s">
        <v>32</v>
      </c>
      <c r="I85" s="215"/>
      <c r="J85" s="215"/>
      <c r="K85" s="101"/>
      <c r="L85" s="233">
        <v>325125.65999999997</v>
      </c>
      <c r="M85" s="234">
        <v>325125.65999999997</v>
      </c>
      <c r="N85" s="215">
        <v>2020.3</v>
      </c>
      <c r="O85" s="214" t="s">
        <v>1780</v>
      </c>
      <c r="P85" s="215" t="s">
        <v>1781</v>
      </c>
      <c r="Q85" s="97">
        <v>18636653548</v>
      </c>
      <c r="R85" s="248" t="s">
        <v>1782</v>
      </c>
      <c r="S85" s="114" t="s">
        <v>1595</v>
      </c>
      <c r="T85" s="114"/>
    </row>
    <row r="86" spans="1:20">
      <c r="A86" s="191" t="s">
        <v>1785</v>
      </c>
      <c r="B86" s="214" t="s">
        <v>39</v>
      </c>
      <c r="C86" s="104" t="s">
        <v>1786</v>
      </c>
      <c r="D86" s="215" t="s">
        <v>45</v>
      </c>
      <c r="E86" s="216"/>
      <c r="F86" s="217">
        <v>23.4</v>
      </c>
      <c r="G86" s="215" t="s">
        <v>31</v>
      </c>
      <c r="H86" s="96" t="s">
        <v>32</v>
      </c>
      <c r="I86" s="215"/>
      <c r="J86" s="215"/>
      <c r="K86" s="101"/>
      <c r="L86" s="233">
        <v>133566.37</v>
      </c>
      <c r="M86" s="234">
        <v>133566.37</v>
      </c>
      <c r="N86" s="215">
        <v>2020.3</v>
      </c>
      <c r="O86" s="214" t="s">
        <v>1780</v>
      </c>
      <c r="P86" s="215" t="s">
        <v>1781</v>
      </c>
      <c r="Q86" s="97">
        <v>18636653549</v>
      </c>
      <c r="R86" s="248" t="s">
        <v>1782</v>
      </c>
      <c r="S86" s="114" t="s">
        <v>1595</v>
      </c>
      <c r="T86" s="114"/>
    </row>
    <row r="87" spans="1:20" ht="48">
      <c r="A87" s="191" t="s">
        <v>1787</v>
      </c>
      <c r="B87" s="218" t="s">
        <v>39</v>
      </c>
      <c r="C87" s="219" t="s">
        <v>1788</v>
      </c>
      <c r="D87" s="220" t="s">
        <v>45</v>
      </c>
      <c r="E87" s="219"/>
      <c r="F87" s="219">
        <v>85.2</v>
      </c>
      <c r="G87" s="97" t="s">
        <v>31</v>
      </c>
      <c r="H87" s="97" t="s">
        <v>32</v>
      </c>
      <c r="I87" s="220"/>
      <c r="J87" s="219"/>
      <c r="K87" s="219" t="s">
        <v>1789</v>
      </c>
      <c r="L87" s="219">
        <v>490088.5</v>
      </c>
      <c r="M87" s="99">
        <v>432911.51</v>
      </c>
      <c r="N87" s="219">
        <v>2021.6</v>
      </c>
      <c r="O87" s="98" t="s">
        <v>1790</v>
      </c>
      <c r="P87" s="97" t="s">
        <v>1791</v>
      </c>
      <c r="Q87" s="97">
        <v>18335403600</v>
      </c>
      <c r="R87" s="97" t="s">
        <v>1792</v>
      </c>
      <c r="S87" s="97" t="s">
        <v>1595</v>
      </c>
      <c r="T87" s="104"/>
    </row>
    <row r="88" spans="1:20" ht="48">
      <c r="A88" s="191" t="s">
        <v>1793</v>
      </c>
      <c r="B88" s="218" t="s">
        <v>39</v>
      </c>
      <c r="C88" s="219" t="s">
        <v>1794</v>
      </c>
      <c r="D88" s="220" t="s">
        <v>45</v>
      </c>
      <c r="E88" s="219"/>
      <c r="F88" s="219">
        <v>116.8</v>
      </c>
      <c r="G88" s="97" t="s">
        <v>31</v>
      </c>
      <c r="H88" s="97" t="s">
        <v>32</v>
      </c>
      <c r="I88" s="220"/>
      <c r="J88" s="219"/>
      <c r="K88" s="219" t="s">
        <v>1789</v>
      </c>
      <c r="L88" s="219">
        <v>666690.27</v>
      </c>
      <c r="M88" s="99">
        <v>588909.74</v>
      </c>
      <c r="N88" s="219">
        <v>2021.6</v>
      </c>
      <c r="O88" s="98" t="s">
        <v>1790</v>
      </c>
      <c r="P88" s="97" t="s">
        <v>1791</v>
      </c>
      <c r="Q88" s="97">
        <v>18335403600</v>
      </c>
      <c r="R88" s="97" t="s">
        <v>1792</v>
      </c>
      <c r="S88" s="97" t="s">
        <v>1595</v>
      </c>
      <c r="T88" s="104"/>
    </row>
    <row r="89" spans="1:20">
      <c r="A89" s="191" t="s">
        <v>1795</v>
      </c>
      <c r="B89" s="88" t="s">
        <v>28</v>
      </c>
      <c r="C89" s="221" t="s">
        <v>1796</v>
      </c>
      <c r="D89" s="221" t="s">
        <v>45</v>
      </c>
      <c r="E89" s="88">
        <v>1</v>
      </c>
      <c r="F89" s="221">
        <v>4.141</v>
      </c>
      <c r="G89" s="88" t="s">
        <v>31</v>
      </c>
      <c r="H89" s="96" t="s">
        <v>32</v>
      </c>
      <c r="I89" s="95"/>
      <c r="J89" s="88"/>
      <c r="K89" s="88" t="s">
        <v>1797</v>
      </c>
      <c r="L89" s="88">
        <v>18323.93</v>
      </c>
      <c r="M89" s="125">
        <v>6871.80375</v>
      </c>
      <c r="N89" s="235">
        <v>44334</v>
      </c>
      <c r="O89" s="88" t="s">
        <v>1798</v>
      </c>
      <c r="P89" s="95" t="s">
        <v>1799</v>
      </c>
      <c r="Q89" s="88">
        <v>15103501536</v>
      </c>
      <c r="R89" s="102" t="s">
        <v>1800</v>
      </c>
      <c r="S89" s="97" t="s">
        <v>1595</v>
      </c>
      <c r="T89" s="114"/>
    </row>
    <row r="90" spans="1:20">
      <c r="A90" s="191" t="s">
        <v>1801</v>
      </c>
      <c r="B90" s="88" t="s">
        <v>28</v>
      </c>
      <c r="C90" s="221" t="s">
        <v>1802</v>
      </c>
      <c r="D90" s="221" t="s">
        <v>45</v>
      </c>
      <c r="E90" s="88">
        <v>1</v>
      </c>
      <c r="F90" s="221">
        <v>2.169</v>
      </c>
      <c r="G90" s="88" t="s">
        <v>31</v>
      </c>
      <c r="H90" s="96" t="s">
        <v>32</v>
      </c>
      <c r="I90" s="95"/>
      <c r="J90" s="88"/>
      <c r="K90" s="88" t="s">
        <v>1797</v>
      </c>
      <c r="L90" s="88">
        <v>9597.8250000000007</v>
      </c>
      <c r="M90" s="125">
        <v>2879.3474999999999</v>
      </c>
      <c r="N90" s="235">
        <v>44334</v>
      </c>
      <c r="O90" s="88" t="s">
        <v>1798</v>
      </c>
      <c r="P90" s="95" t="s">
        <v>1799</v>
      </c>
      <c r="Q90" s="88">
        <v>15103501536</v>
      </c>
      <c r="R90" s="102" t="s">
        <v>1800</v>
      </c>
      <c r="S90" s="97" t="s">
        <v>1595</v>
      </c>
      <c r="T90" s="114"/>
    </row>
    <row r="91" spans="1:20">
      <c r="A91" s="191" t="s">
        <v>1803</v>
      </c>
      <c r="B91" s="88" t="s">
        <v>28</v>
      </c>
      <c r="C91" s="221" t="s">
        <v>1796</v>
      </c>
      <c r="D91" s="221"/>
      <c r="E91" s="221" t="s">
        <v>45</v>
      </c>
      <c r="F91" s="221">
        <v>6.2119999999999997</v>
      </c>
      <c r="G91" s="88" t="s">
        <v>31</v>
      </c>
      <c r="H91" s="96" t="s">
        <v>32</v>
      </c>
      <c r="I91" s="95"/>
      <c r="J91" s="88"/>
      <c r="K91" s="88" t="s">
        <v>1797</v>
      </c>
      <c r="L91" s="88">
        <v>27488.1</v>
      </c>
      <c r="M91" s="125">
        <v>6871.80375</v>
      </c>
      <c r="N91" s="235">
        <v>44336</v>
      </c>
      <c r="O91" s="88" t="s">
        <v>1798</v>
      </c>
      <c r="P91" s="95" t="s">
        <v>1799</v>
      </c>
      <c r="Q91" s="88">
        <v>15103501536</v>
      </c>
      <c r="R91" s="102" t="s">
        <v>1800</v>
      </c>
      <c r="S91" s="97" t="s">
        <v>1595</v>
      </c>
      <c r="T91" s="114"/>
    </row>
    <row r="92" spans="1:20">
      <c r="A92" s="191" t="s">
        <v>1804</v>
      </c>
      <c r="B92" s="88" t="s">
        <v>1805</v>
      </c>
      <c r="C92" s="221" t="s">
        <v>1806</v>
      </c>
      <c r="D92" s="221" t="s">
        <v>45</v>
      </c>
      <c r="E92" s="221">
        <v>1</v>
      </c>
      <c r="F92" s="221">
        <v>12.694000000000001</v>
      </c>
      <c r="G92" s="88" t="s">
        <v>31</v>
      </c>
      <c r="H92" s="96" t="s">
        <v>32</v>
      </c>
      <c r="I92" s="95"/>
      <c r="J92" s="88"/>
      <c r="K92" s="88" t="s">
        <v>1807</v>
      </c>
      <c r="L92" s="88">
        <v>61756.31</v>
      </c>
      <c r="M92" s="125">
        <v>61756.31</v>
      </c>
      <c r="N92" s="235">
        <v>44397</v>
      </c>
      <c r="O92" s="88" t="s">
        <v>1808</v>
      </c>
      <c r="P92" s="95" t="s">
        <v>1799</v>
      </c>
      <c r="Q92" s="88">
        <v>15103501536</v>
      </c>
      <c r="R92" s="102" t="s">
        <v>1800</v>
      </c>
      <c r="S92" s="97" t="s">
        <v>1595</v>
      </c>
      <c r="T92" s="114"/>
    </row>
    <row r="93" spans="1:20">
      <c r="A93" s="191" t="s">
        <v>1809</v>
      </c>
      <c r="B93" s="88" t="s">
        <v>1805</v>
      </c>
      <c r="C93" s="221" t="s">
        <v>1810</v>
      </c>
      <c r="D93" s="221" t="s">
        <v>45</v>
      </c>
      <c r="E93" s="221">
        <v>1</v>
      </c>
      <c r="F93" s="221">
        <v>2.7839999999999998</v>
      </c>
      <c r="G93" s="88" t="s">
        <v>31</v>
      </c>
      <c r="H93" s="96" t="s">
        <v>32</v>
      </c>
      <c r="I93" s="95"/>
      <c r="J93" s="88"/>
      <c r="K93" s="88" t="s">
        <v>1807</v>
      </c>
      <c r="L93" s="88">
        <v>13544.16</v>
      </c>
      <c r="M93" s="125">
        <v>9480.9120000000003</v>
      </c>
      <c r="N93" s="235">
        <v>44397</v>
      </c>
      <c r="O93" s="88" t="s">
        <v>1808</v>
      </c>
      <c r="P93" s="95" t="s">
        <v>1799</v>
      </c>
      <c r="Q93" s="88">
        <v>15103501536</v>
      </c>
      <c r="R93" s="102" t="s">
        <v>1800</v>
      </c>
      <c r="S93" s="97" t="s">
        <v>1595</v>
      </c>
      <c r="T93" s="114"/>
    </row>
    <row r="94" spans="1:20">
      <c r="A94" s="191" t="s">
        <v>1811</v>
      </c>
      <c r="B94" s="88" t="s">
        <v>1805</v>
      </c>
      <c r="C94" s="221" t="s">
        <v>1812</v>
      </c>
      <c r="D94" s="221" t="s">
        <v>45</v>
      </c>
      <c r="E94" s="221">
        <v>1</v>
      </c>
      <c r="F94" s="221">
        <v>12.906000000000001</v>
      </c>
      <c r="G94" s="88" t="s">
        <v>31</v>
      </c>
      <c r="H94" s="96" t="s">
        <v>32</v>
      </c>
      <c r="I94" s="95"/>
      <c r="J94" s="88"/>
      <c r="K94" s="88" t="s">
        <v>1807</v>
      </c>
      <c r="L94" s="88">
        <v>62787.69</v>
      </c>
      <c r="M94" s="125">
        <v>62787.69</v>
      </c>
      <c r="N94" s="235">
        <v>44397</v>
      </c>
      <c r="O94" s="88" t="s">
        <v>1808</v>
      </c>
      <c r="P94" s="95" t="s">
        <v>1799</v>
      </c>
      <c r="Q94" s="88">
        <v>15103501536</v>
      </c>
      <c r="R94" s="102" t="s">
        <v>1800</v>
      </c>
      <c r="S94" s="97" t="s">
        <v>1595</v>
      </c>
      <c r="T94" s="114"/>
    </row>
    <row r="95" spans="1:20">
      <c r="A95" s="191" t="s">
        <v>1813</v>
      </c>
      <c r="B95" s="88" t="s">
        <v>1805</v>
      </c>
      <c r="C95" s="221" t="s">
        <v>1814</v>
      </c>
      <c r="D95" s="221" t="s">
        <v>45</v>
      </c>
      <c r="E95" s="221">
        <v>1</v>
      </c>
      <c r="F95" s="221">
        <v>29.27</v>
      </c>
      <c r="G95" s="88" t="s">
        <v>31</v>
      </c>
      <c r="H95" s="96" t="s">
        <v>32</v>
      </c>
      <c r="I95" s="95"/>
      <c r="J95" s="88"/>
      <c r="K95" s="88" t="s">
        <v>1807</v>
      </c>
      <c r="L95" s="88">
        <v>142398.54999999999</v>
      </c>
      <c r="M95" s="125">
        <v>142398.54999999999</v>
      </c>
      <c r="N95" s="235">
        <v>44397</v>
      </c>
      <c r="O95" s="88" t="s">
        <v>1808</v>
      </c>
      <c r="P95" s="95" t="s">
        <v>1799</v>
      </c>
      <c r="Q95" s="88">
        <v>15103501536</v>
      </c>
      <c r="R95" s="102" t="s">
        <v>1800</v>
      </c>
      <c r="S95" s="97" t="s">
        <v>1595</v>
      </c>
      <c r="T95" s="114"/>
    </row>
    <row r="96" spans="1:20">
      <c r="A96" s="191" t="s">
        <v>1815</v>
      </c>
      <c r="B96" s="88" t="s">
        <v>1805</v>
      </c>
      <c r="C96" s="221" t="s">
        <v>1816</v>
      </c>
      <c r="D96" s="221" t="s">
        <v>45</v>
      </c>
      <c r="E96" s="221">
        <v>1</v>
      </c>
      <c r="F96" s="221">
        <v>3.0579999999999998</v>
      </c>
      <c r="G96" s="88" t="s">
        <v>31</v>
      </c>
      <c r="H96" s="96" t="s">
        <v>32</v>
      </c>
      <c r="I96" s="95"/>
      <c r="J96" s="88"/>
      <c r="K96" s="88" t="s">
        <v>1807</v>
      </c>
      <c r="L96" s="88">
        <v>14877.17</v>
      </c>
      <c r="M96" s="125">
        <v>4463.1509999999998</v>
      </c>
      <c r="N96" s="235">
        <v>44397</v>
      </c>
      <c r="O96" s="88" t="s">
        <v>1808</v>
      </c>
      <c r="P96" s="95" t="s">
        <v>1799</v>
      </c>
      <c r="Q96" s="88">
        <v>15103501536</v>
      </c>
      <c r="R96" s="102" t="s">
        <v>1800</v>
      </c>
      <c r="S96" s="97" t="s">
        <v>1595</v>
      </c>
      <c r="T96" s="114"/>
    </row>
    <row r="97" spans="1:20">
      <c r="A97" s="191" t="s">
        <v>1817</v>
      </c>
      <c r="B97" s="88" t="s">
        <v>1805</v>
      </c>
      <c r="C97" s="221" t="s">
        <v>1818</v>
      </c>
      <c r="D97" s="221" t="s">
        <v>45</v>
      </c>
      <c r="E97" s="221">
        <v>1</v>
      </c>
      <c r="F97" s="221">
        <v>1.1379999999999999</v>
      </c>
      <c r="G97" s="88" t="s">
        <v>31</v>
      </c>
      <c r="H97" s="96" t="s">
        <v>32</v>
      </c>
      <c r="I97" s="95"/>
      <c r="J97" s="88"/>
      <c r="K97" s="88" t="s">
        <v>1807</v>
      </c>
      <c r="L97" s="88">
        <v>5536.37</v>
      </c>
      <c r="M97" s="125">
        <v>1660.9110000000001</v>
      </c>
      <c r="N97" s="235">
        <v>44397</v>
      </c>
      <c r="O97" s="88" t="s">
        <v>1808</v>
      </c>
      <c r="P97" s="95" t="s">
        <v>1799</v>
      </c>
      <c r="Q97" s="88">
        <v>15103501536</v>
      </c>
      <c r="R97" s="102" t="s">
        <v>1800</v>
      </c>
      <c r="S97" s="97" t="s">
        <v>1595</v>
      </c>
      <c r="T97" s="114"/>
    </row>
    <row r="98" spans="1:20">
      <c r="A98" s="191" t="s">
        <v>1819</v>
      </c>
      <c r="B98" s="88" t="s">
        <v>1805</v>
      </c>
      <c r="C98" s="221" t="s">
        <v>1820</v>
      </c>
      <c r="D98" s="221" t="s">
        <v>45</v>
      </c>
      <c r="E98" s="221">
        <v>1</v>
      </c>
      <c r="F98" s="221">
        <v>4.5620000000000003</v>
      </c>
      <c r="G98" s="88" t="s">
        <v>31</v>
      </c>
      <c r="H98" s="96" t="s">
        <v>32</v>
      </c>
      <c r="I98" s="95"/>
      <c r="J98" s="88"/>
      <c r="K98" s="88" t="s">
        <v>1807</v>
      </c>
      <c r="L98" s="88">
        <v>22194.13</v>
      </c>
      <c r="M98" s="125">
        <v>6658.2389999999996</v>
      </c>
      <c r="N98" s="235">
        <v>44397</v>
      </c>
      <c r="O98" s="88" t="s">
        <v>1808</v>
      </c>
      <c r="P98" s="95" t="s">
        <v>1799</v>
      </c>
      <c r="Q98" s="88">
        <v>15103501536</v>
      </c>
      <c r="R98" s="102" t="s">
        <v>1800</v>
      </c>
      <c r="S98" s="97" t="s">
        <v>1595</v>
      </c>
      <c r="T98" s="114"/>
    </row>
    <row r="99" spans="1:20">
      <c r="A99" s="191" t="s">
        <v>1821</v>
      </c>
      <c r="B99" s="88" t="s">
        <v>1805</v>
      </c>
      <c r="C99" s="221" t="s">
        <v>1822</v>
      </c>
      <c r="D99" s="221" t="s">
        <v>45</v>
      </c>
      <c r="E99" s="221">
        <v>1</v>
      </c>
      <c r="F99" s="221">
        <v>3.1739999999999999</v>
      </c>
      <c r="G99" s="88" t="s">
        <v>31</v>
      </c>
      <c r="H99" s="96" t="s">
        <v>32</v>
      </c>
      <c r="I99" s="95"/>
      <c r="J99" s="88"/>
      <c r="K99" s="88" t="s">
        <v>1807</v>
      </c>
      <c r="L99" s="88">
        <v>15441.51</v>
      </c>
      <c r="M99" s="125">
        <v>4632.4530000000004</v>
      </c>
      <c r="N99" s="235">
        <v>44397</v>
      </c>
      <c r="O99" s="88" t="s">
        <v>1808</v>
      </c>
      <c r="P99" s="95" t="s">
        <v>1799</v>
      </c>
      <c r="Q99" s="88">
        <v>15103501536</v>
      </c>
      <c r="R99" s="102" t="s">
        <v>1800</v>
      </c>
      <c r="S99" s="97" t="s">
        <v>1595</v>
      </c>
      <c r="T99" s="114"/>
    </row>
    <row r="100" spans="1:20">
      <c r="A100" s="191" t="s">
        <v>1823</v>
      </c>
      <c r="B100" s="88" t="s">
        <v>1805</v>
      </c>
      <c r="C100" s="221" t="s">
        <v>1806</v>
      </c>
      <c r="D100" s="221" t="s">
        <v>45</v>
      </c>
      <c r="E100" s="221">
        <v>1</v>
      </c>
      <c r="F100" s="1093">
        <v>15.26</v>
      </c>
      <c r="G100" s="88" t="s">
        <v>31</v>
      </c>
      <c r="H100" s="96" t="s">
        <v>32</v>
      </c>
      <c r="I100" s="95"/>
      <c r="J100" s="88"/>
      <c r="K100" s="88" t="s">
        <v>1807</v>
      </c>
      <c r="L100" s="1088">
        <v>74239.899999999994</v>
      </c>
      <c r="M100" s="1112">
        <v>74239.899999999994</v>
      </c>
      <c r="N100" s="235">
        <v>44397</v>
      </c>
      <c r="O100" s="88" t="s">
        <v>1808</v>
      </c>
      <c r="P100" s="95" t="s">
        <v>1799</v>
      </c>
      <c r="Q100" s="88">
        <v>15103501536</v>
      </c>
      <c r="R100" s="102" t="s">
        <v>1800</v>
      </c>
      <c r="S100" s="97" t="s">
        <v>1595</v>
      </c>
      <c r="T100" s="114"/>
    </row>
    <row r="101" spans="1:20">
      <c r="A101" s="191" t="s">
        <v>1824</v>
      </c>
      <c r="B101" s="88" t="s">
        <v>1805</v>
      </c>
      <c r="C101" s="221" t="s">
        <v>1825</v>
      </c>
      <c r="D101" s="221" t="s">
        <v>45</v>
      </c>
      <c r="E101" s="221">
        <v>1</v>
      </c>
      <c r="F101" s="1094"/>
      <c r="G101" s="88" t="s">
        <v>31</v>
      </c>
      <c r="H101" s="96" t="s">
        <v>32</v>
      </c>
      <c r="I101" s="95"/>
      <c r="J101" s="88"/>
      <c r="K101" s="88" t="s">
        <v>1807</v>
      </c>
      <c r="L101" s="1099"/>
      <c r="M101" s="1113"/>
      <c r="N101" s="235">
        <v>44397</v>
      </c>
      <c r="O101" s="88" t="s">
        <v>1808</v>
      </c>
      <c r="P101" s="95" t="s">
        <v>1799</v>
      </c>
      <c r="Q101" s="88">
        <v>15103501536</v>
      </c>
      <c r="R101" s="102" t="s">
        <v>1800</v>
      </c>
      <c r="S101" s="97" t="s">
        <v>1595</v>
      </c>
      <c r="T101" s="114"/>
    </row>
    <row r="102" spans="1:20">
      <c r="A102" s="191" t="s">
        <v>1826</v>
      </c>
      <c r="B102" s="88" t="s">
        <v>1805</v>
      </c>
      <c r="C102" s="88" t="s">
        <v>1827</v>
      </c>
      <c r="D102" s="95" t="s">
        <v>45</v>
      </c>
      <c r="E102" s="221">
        <v>1</v>
      </c>
      <c r="F102" s="1095"/>
      <c r="G102" s="88" t="s">
        <v>31</v>
      </c>
      <c r="H102" s="96" t="s">
        <v>32</v>
      </c>
      <c r="I102" s="95"/>
      <c r="J102" s="88"/>
      <c r="K102" s="88" t="s">
        <v>1807</v>
      </c>
      <c r="L102" s="1089"/>
      <c r="M102" s="1114"/>
      <c r="N102" s="235">
        <v>44397</v>
      </c>
      <c r="O102" s="88" t="s">
        <v>1808</v>
      </c>
      <c r="P102" s="95" t="s">
        <v>1799</v>
      </c>
      <c r="Q102" s="88">
        <v>15103501536</v>
      </c>
      <c r="R102" s="102" t="s">
        <v>1800</v>
      </c>
      <c r="S102" s="97" t="s">
        <v>1595</v>
      </c>
      <c r="T102" s="114"/>
    </row>
    <row r="103" spans="1:20">
      <c r="A103" s="191" t="s">
        <v>1828</v>
      </c>
      <c r="B103" s="88" t="s">
        <v>1805</v>
      </c>
      <c r="C103" s="88" t="s">
        <v>1829</v>
      </c>
      <c r="D103" s="95" t="s">
        <v>45</v>
      </c>
      <c r="E103" s="221">
        <v>1</v>
      </c>
      <c r="F103" s="88">
        <v>3.84</v>
      </c>
      <c r="G103" s="88" t="s">
        <v>31</v>
      </c>
      <c r="H103" s="96" t="s">
        <v>32</v>
      </c>
      <c r="I103" s="95"/>
      <c r="J103" s="88"/>
      <c r="K103" s="88" t="s">
        <v>1807</v>
      </c>
      <c r="L103" s="88">
        <v>18681.599999999999</v>
      </c>
      <c r="M103" s="125">
        <v>18681.599999999999</v>
      </c>
      <c r="N103" s="235">
        <v>44397</v>
      </c>
      <c r="O103" s="88" t="s">
        <v>1808</v>
      </c>
      <c r="P103" s="95" t="s">
        <v>1799</v>
      </c>
      <c r="Q103" s="88">
        <v>15103501536</v>
      </c>
      <c r="R103" s="102" t="s">
        <v>1800</v>
      </c>
      <c r="S103" s="97" t="s">
        <v>1595</v>
      </c>
      <c r="T103" s="114"/>
    </row>
    <row r="104" spans="1:20" ht="36">
      <c r="A104" s="191" t="s">
        <v>1830</v>
      </c>
      <c r="B104" s="88" t="s">
        <v>1831</v>
      </c>
      <c r="C104" s="88" t="s">
        <v>1832</v>
      </c>
      <c r="D104" s="95" t="s">
        <v>45</v>
      </c>
      <c r="E104" s="221">
        <v>1</v>
      </c>
      <c r="F104" s="116">
        <v>0.39549699999999999</v>
      </c>
      <c r="G104" s="88" t="s">
        <v>31</v>
      </c>
      <c r="H104" s="96" t="s">
        <v>32</v>
      </c>
      <c r="I104" s="95"/>
      <c r="J104" s="88"/>
      <c r="K104" s="88" t="s">
        <v>1807</v>
      </c>
      <c r="L104" s="116">
        <v>1939.121791</v>
      </c>
      <c r="M104" s="125">
        <v>1939.121791</v>
      </c>
      <c r="N104" s="235">
        <v>44397</v>
      </c>
      <c r="O104" s="88" t="s">
        <v>1808</v>
      </c>
      <c r="P104" s="95" t="s">
        <v>1799</v>
      </c>
      <c r="Q104" s="88">
        <v>15103501536</v>
      </c>
      <c r="R104" s="102" t="s">
        <v>1800</v>
      </c>
      <c r="S104" s="97" t="s">
        <v>1595</v>
      </c>
      <c r="T104" s="114"/>
    </row>
    <row r="105" spans="1:20" ht="36">
      <c r="A105" s="191" t="s">
        <v>1833</v>
      </c>
      <c r="B105" s="88" t="s">
        <v>1831</v>
      </c>
      <c r="C105" s="88" t="s">
        <v>1834</v>
      </c>
      <c r="D105" s="95" t="s">
        <v>45</v>
      </c>
      <c r="E105" s="221">
        <v>1</v>
      </c>
      <c r="F105" s="116">
        <v>0.41215600000000002</v>
      </c>
      <c r="G105" s="88" t="s">
        <v>31</v>
      </c>
      <c r="H105" s="96" t="s">
        <v>32</v>
      </c>
      <c r="I105" s="95"/>
      <c r="J105" s="88"/>
      <c r="K105" s="88" t="s">
        <v>1807</v>
      </c>
      <c r="L105" s="116">
        <v>2020.800868</v>
      </c>
      <c r="M105" s="125">
        <v>2020.800868</v>
      </c>
      <c r="N105" s="235">
        <v>44397</v>
      </c>
      <c r="O105" s="88" t="s">
        <v>1808</v>
      </c>
      <c r="P105" s="95" t="s">
        <v>1799</v>
      </c>
      <c r="Q105" s="88">
        <v>15103501536</v>
      </c>
      <c r="R105" s="102" t="s">
        <v>1800</v>
      </c>
      <c r="S105" s="97" t="s">
        <v>1595</v>
      </c>
      <c r="T105" s="114"/>
    </row>
    <row r="106" spans="1:20" ht="36">
      <c r="A106" s="191" t="s">
        <v>1835</v>
      </c>
      <c r="B106" s="88" t="s">
        <v>1831</v>
      </c>
      <c r="C106" s="88" t="s">
        <v>1836</v>
      </c>
      <c r="D106" s="95" t="s">
        <v>45</v>
      </c>
      <c r="E106" s="221">
        <v>1</v>
      </c>
      <c r="F106" s="116">
        <v>0.26222499999999999</v>
      </c>
      <c r="G106" s="88" t="s">
        <v>31</v>
      </c>
      <c r="H106" s="96" t="s">
        <v>32</v>
      </c>
      <c r="I106" s="95"/>
      <c r="J106" s="88"/>
      <c r="K106" s="88" t="s">
        <v>1807</v>
      </c>
      <c r="L106" s="116">
        <v>1285.689175</v>
      </c>
      <c r="M106" s="125">
        <v>1285.689175</v>
      </c>
      <c r="N106" s="235">
        <v>44397</v>
      </c>
      <c r="O106" s="88" t="s">
        <v>1808</v>
      </c>
      <c r="P106" s="95" t="s">
        <v>1799</v>
      </c>
      <c r="Q106" s="88">
        <v>15103501536</v>
      </c>
      <c r="R106" s="102" t="s">
        <v>1800</v>
      </c>
      <c r="S106" s="97" t="s">
        <v>1595</v>
      </c>
      <c r="T106" s="114"/>
    </row>
    <row r="107" spans="1:20">
      <c r="A107" s="191" t="s">
        <v>1837</v>
      </c>
      <c r="B107" s="88" t="s">
        <v>1838</v>
      </c>
      <c r="C107" s="88" t="s">
        <v>1839</v>
      </c>
      <c r="D107" s="95" t="s">
        <v>1840</v>
      </c>
      <c r="E107" s="221">
        <v>1</v>
      </c>
      <c r="F107" s="116">
        <v>163.19999999999999</v>
      </c>
      <c r="G107" s="88" t="s">
        <v>31</v>
      </c>
      <c r="H107" s="96" t="s">
        <v>32</v>
      </c>
      <c r="I107" s="95"/>
      <c r="J107" s="88"/>
      <c r="K107" s="88" t="s">
        <v>1807</v>
      </c>
      <c r="L107" s="116">
        <v>82407.920792079196</v>
      </c>
      <c r="M107" s="125">
        <v>38566.906930693003</v>
      </c>
      <c r="N107" s="235">
        <v>44397</v>
      </c>
      <c r="O107" s="88" t="s">
        <v>1808</v>
      </c>
      <c r="P107" s="95" t="s">
        <v>1799</v>
      </c>
      <c r="Q107" s="88">
        <v>15103501536</v>
      </c>
      <c r="R107" s="102" t="s">
        <v>1800</v>
      </c>
      <c r="S107" s="97" t="s">
        <v>1595</v>
      </c>
      <c r="T107" s="114"/>
    </row>
    <row r="108" spans="1:20" ht="21.6">
      <c r="A108" s="191" t="s">
        <v>1841</v>
      </c>
      <c r="B108" s="191" t="s">
        <v>1842</v>
      </c>
      <c r="C108" s="218"/>
      <c r="D108" s="218" t="s">
        <v>45</v>
      </c>
      <c r="E108" s="218"/>
      <c r="F108" s="218">
        <v>211.09</v>
      </c>
      <c r="G108" s="218" t="s">
        <v>31</v>
      </c>
      <c r="H108" s="218" t="s">
        <v>32</v>
      </c>
      <c r="I108" s="218"/>
      <c r="J108" s="218"/>
      <c r="K108" s="218" t="s">
        <v>1843</v>
      </c>
      <c r="L108" s="218">
        <v>1494442.41</v>
      </c>
      <c r="M108" s="237">
        <v>448332.72879999998</v>
      </c>
      <c r="N108" s="218">
        <v>2021.04</v>
      </c>
      <c r="O108" s="218" t="s">
        <v>1844</v>
      </c>
      <c r="P108" s="218" t="s">
        <v>1845</v>
      </c>
      <c r="Q108" s="218" t="s">
        <v>1846</v>
      </c>
      <c r="R108" s="249" t="s">
        <v>1847</v>
      </c>
      <c r="S108" s="250" t="s">
        <v>1595</v>
      </c>
      <c r="T108" s="114"/>
    </row>
    <row r="109" spans="1:20" ht="20.399999999999999">
      <c r="A109" s="191" t="s">
        <v>1848</v>
      </c>
      <c r="B109" s="222" t="s">
        <v>1849</v>
      </c>
      <c r="C109" s="223"/>
      <c r="D109" s="75" t="s">
        <v>1850</v>
      </c>
      <c r="E109" s="223"/>
      <c r="F109" s="224">
        <v>114.96</v>
      </c>
      <c r="G109" s="225" t="s">
        <v>1851</v>
      </c>
      <c r="H109" s="225" t="s">
        <v>32</v>
      </c>
      <c r="I109" s="238"/>
      <c r="J109" s="223"/>
      <c r="K109" s="223"/>
      <c r="L109" s="219">
        <v>794546.04</v>
      </c>
      <c r="M109" s="77">
        <v>717298.54</v>
      </c>
      <c r="N109" s="231">
        <v>2021.6</v>
      </c>
      <c r="O109" s="239" t="s">
        <v>1852</v>
      </c>
      <c r="P109" s="225" t="s">
        <v>1853</v>
      </c>
      <c r="Q109" s="251">
        <v>18135206600</v>
      </c>
      <c r="R109" s="252" t="s">
        <v>1854</v>
      </c>
      <c r="S109" s="225" t="s">
        <v>1595</v>
      </c>
      <c r="T109" s="114"/>
    </row>
    <row r="110" spans="1:20" ht="20.399999999999999">
      <c r="A110" s="191" t="s">
        <v>1855</v>
      </c>
      <c r="B110" s="222" t="s">
        <v>1856</v>
      </c>
      <c r="C110" s="223"/>
      <c r="D110" s="75" t="s">
        <v>1850</v>
      </c>
      <c r="E110" s="223"/>
      <c r="F110" s="224">
        <v>36.369999999999997</v>
      </c>
      <c r="G110" s="225" t="s">
        <v>1851</v>
      </c>
      <c r="H110" s="225" t="s">
        <v>32</v>
      </c>
      <c r="I110" s="238"/>
      <c r="J110" s="223"/>
      <c r="K110" s="223"/>
      <c r="L110" s="219">
        <v>251371.26</v>
      </c>
      <c r="M110" s="77">
        <v>226932.41</v>
      </c>
      <c r="N110" s="231">
        <v>2021.6</v>
      </c>
      <c r="O110" s="239" t="s">
        <v>1852</v>
      </c>
      <c r="P110" s="225" t="s">
        <v>1853</v>
      </c>
      <c r="Q110" s="251">
        <v>18135206600</v>
      </c>
      <c r="R110" s="252" t="s">
        <v>1854</v>
      </c>
      <c r="S110" s="225" t="s">
        <v>1595</v>
      </c>
      <c r="T110" s="114"/>
    </row>
    <row r="111" spans="1:20" ht="20.399999999999999">
      <c r="A111" s="191" t="s">
        <v>1857</v>
      </c>
      <c r="B111" s="222" t="s">
        <v>1858</v>
      </c>
      <c r="C111" s="223"/>
      <c r="D111" s="75" t="s">
        <v>1850</v>
      </c>
      <c r="E111" s="223"/>
      <c r="F111" s="224">
        <v>23.454000000000001</v>
      </c>
      <c r="G111" s="225" t="s">
        <v>1851</v>
      </c>
      <c r="H111" s="225" t="s">
        <v>32</v>
      </c>
      <c r="I111" s="238"/>
      <c r="J111" s="223"/>
      <c r="K111" s="223"/>
      <c r="L111" s="219">
        <v>162102.32</v>
      </c>
      <c r="M111" s="77">
        <v>146342.42000000001</v>
      </c>
      <c r="N111" s="231">
        <v>2021.6</v>
      </c>
      <c r="O111" s="239" t="s">
        <v>1852</v>
      </c>
      <c r="P111" s="225" t="s">
        <v>1853</v>
      </c>
      <c r="Q111" s="251">
        <v>18135206600</v>
      </c>
      <c r="R111" s="252" t="s">
        <v>1854</v>
      </c>
      <c r="S111" s="225" t="s">
        <v>1595</v>
      </c>
      <c r="T111" s="114"/>
    </row>
    <row r="112" spans="1:20" ht="20.399999999999999">
      <c r="A112" s="191" t="s">
        <v>1859</v>
      </c>
      <c r="B112" s="222" t="s">
        <v>1860</v>
      </c>
      <c r="C112" s="223"/>
      <c r="D112" s="75" t="s">
        <v>1850</v>
      </c>
      <c r="E112" s="223"/>
      <c r="F112" s="224">
        <v>10.487</v>
      </c>
      <c r="G112" s="225" t="s">
        <v>1851</v>
      </c>
      <c r="H112" s="225" t="s">
        <v>32</v>
      </c>
      <c r="I112" s="238"/>
      <c r="J112" s="223"/>
      <c r="K112" s="223"/>
      <c r="L112" s="219">
        <v>72480.899999999994</v>
      </c>
      <c r="M112" s="77">
        <v>65434.15</v>
      </c>
      <c r="N112" s="231">
        <v>2021.6</v>
      </c>
      <c r="O112" s="239" t="s">
        <v>1852</v>
      </c>
      <c r="P112" s="225" t="s">
        <v>1853</v>
      </c>
      <c r="Q112" s="251">
        <v>18135206600</v>
      </c>
      <c r="R112" s="252" t="s">
        <v>1854</v>
      </c>
      <c r="S112" s="225" t="s">
        <v>1595</v>
      </c>
      <c r="T112" s="114"/>
    </row>
    <row r="113" spans="1:20" ht="20.399999999999999">
      <c r="A113" s="191" t="s">
        <v>1861</v>
      </c>
      <c r="B113" s="222" t="s">
        <v>1862</v>
      </c>
      <c r="C113" s="223"/>
      <c r="D113" s="75" t="s">
        <v>1850</v>
      </c>
      <c r="E113" s="223"/>
      <c r="F113" s="224">
        <v>25.523</v>
      </c>
      <c r="G113" s="225" t="s">
        <v>1851</v>
      </c>
      <c r="H113" s="225" t="s">
        <v>32</v>
      </c>
      <c r="I113" s="238"/>
      <c r="J113" s="223"/>
      <c r="K113" s="223"/>
      <c r="L113" s="219">
        <v>176402.21</v>
      </c>
      <c r="M113" s="77">
        <v>159252.01</v>
      </c>
      <c r="N113" s="231">
        <v>2021.6</v>
      </c>
      <c r="O113" s="239" t="s">
        <v>1852</v>
      </c>
      <c r="P113" s="225" t="s">
        <v>1853</v>
      </c>
      <c r="Q113" s="251">
        <v>18135206600</v>
      </c>
      <c r="R113" s="252" t="s">
        <v>1854</v>
      </c>
      <c r="S113" s="225" t="s">
        <v>1595</v>
      </c>
      <c r="T113" s="114"/>
    </row>
    <row r="114" spans="1:20" ht="20.399999999999999">
      <c r="A114" s="191" t="s">
        <v>1863</v>
      </c>
      <c r="B114" s="222" t="s">
        <v>1864</v>
      </c>
      <c r="C114" s="223"/>
      <c r="D114" s="75" t="s">
        <v>1850</v>
      </c>
      <c r="E114" s="223"/>
      <c r="F114" s="224">
        <v>12.526</v>
      </c>
      <c r="G114" s="225" t="s">
        <v>1851</v>
      </c>
      <c r="H114" s="225" t="s">
        <v>32</v>
      </c>
      <c r="I114" s="238"/>
      <c r="J114" s="223"/>
      <c r="K114" s="223"/>
      <c r="L114" s="219">
        <v>86574.45</v>
      </c>
      <c r="M114" s="77">
        <v>78157.5</v>
      </c>
      <c r="N114" s="231">
        <v>2021.6</v>
      </c>
      <c r="O114" s="239" t="s">
        <v>1852</v>
      </c>
      <c r="P114" s="225" t="s">
        <v>1853</v>
      </c>
      <c r="Q114" s="251">
        <v>18135206600</v>
      </c>
      <c r="R114" s="252" t="s">
        <v>1854</v>
      </c>
      <c r="S114" s="225" t="s">
        <v>1595</v>
      </c>
      <c r="T114" s="114"/>
    </row>
    <row r="115" spans="1:20" ht="20.399999999999999">
      <c r="A115" s="191" t="s">
        <v>1865</v>
      </c>
      <c r="B115" s="226" t="s">
        <v>39</v>
      </c>
      <c r="C115" s="226"/>
      <c r="D115" s="226" t="s">
        <v>1850</v>
      </c>
      <c r="E115" s="81"/>
      <c r="F115" s="226">
        <v>204.32</v>
      </c>
      <c r="G115" s="82" t="s">
        <v>1851</v>
      </c>
      <c r="H115" s="81" t="s">
        <v>32</v>
      </c>
      <c r="I115" s="81"/>
      <c r="J115" s="81"/>
      <c r="K115" s="81"/>
      <c r="L115" s="78">
        <v>1193373.45</v>
      </c>
      <c r="M115" s="79">
        <v>914919.69</v>
      </c>
      <c r="N115" s="82">
        <v>2020.11</v>
      </c>
      <c r="O115" s="82" t="s">
        <v>1866</v>
      </c>
      <c r="P115" s="82" t="s">
        <v>1853</v>
      </c>
      <c r="Q115" s="253">
        <v>18135206600</v>
      </c>
      <c r="R115" s="254" t="s">
        <v>1854</v>
      </c>
      <c r="S115" s="255" t="s">
        <v>1595</v>
      </c>
      <c r="T115" s="256"/>
    </row>
    <row r="116" spans="1:20" ht="20.399999999999999">
      <c r="A116" s="191" t="s">
        <v>1867</v>
      </c>
      <c r="B116" s="81" t="s">
        <v>246</v>
      </c>
      <c r="C116" s="81"/>
      <c r="D116" s="81" t="s">
        <v>1850</v>
      </c>
      <c r="E116" s="81"/>
      <c r="F116" s="81">
        <v>47.38</v>
      </c>
      <c r="G116" s="82" t="s">
        <v>1851</v>
      </c>
      <c r="H116" s="81" t="s">
        <v>32</v>
      </c>
      <c r="I116" s="81"/>
      <c r="J116" s="81"/>
      <c r="K116" s="81"/>
      <c r="L116" s="78">
        <v>276732.74</v>
      </c>
      <c r="M116" s="79">
        <v>217542.73</v>
      </c>
      <c r="N116" s="81">
        <v>2020.12</v>
      </c>
      <c r="O116" s="82" t="s">
        <v>1866</v>
      </c>
      <c r="P116" s="82" t="s">
        <v>1853</v>
      </c>
      <c r="Q116" s="253">
        <v>18135206600</v>
      </c>
      <c r="R116" s="254" t="s">
        <v>1854</v>
      </c>
      <c r="S116" s="255" t="s">
        <v>1595</v>
      </c>
      <c r="T116" s="73"/>
    </row>
    <row r="117" spans="1:20" ht="21.6">
      <c r="A117" s="191" t="s">
        <v>1868</v>
      </c>
      <c r="B117" s="74" t="s">
        <v>39</v>
      </c>
      <c r="C117" s="74"/>
      <c r="D117" s="227" t="s">
        <v>1850</v>
      </c>
      <c r="E117" s="83"/>
      <c r="F117" s="228">
        <v>107.42</v>
      </c>
      <c r="G117" s="130" t="s">
        <v>1851</v>
      </c>
      <c r="H117" s="130" t="s">
        <v>32</v>
      </c>
      <c r="I117" s="240"/>
      <c r="J117" s="83"/>
      <c r="K117" s="83"/>
      <c r="L117" s="77">
        <v>667334.87</v>
      </c>
      <c r="M117" s="77">
        <v>628406.99</v>
      </c>
      <c r="N117" s="83">
        <v>2021.8</v>
      </c>
      <c r="O117" s="84" t="s">
        <v>1852</v>
      </c>
      <c r="P117" s="130" t="s">
        <v>1853</v>
      </c>
      <c r="Q117" s="257">
        <v>18135206600</v>
      </c>
      <c r="R117" s="254" t="s">
        <v>1854</v>
      </c>
      <c r="S117" s="255" t="s">
        <v>1595</v>
      </c>
      <c r="T117" s="73"/>
    </row>
    <row r="118" spans="1:20" ht="21.6">
      <c r="A118" s="191" t="s">
        <v>1869</v>
      </c>
      <c r="B118" s="74" t="s">
        <v>163</v>
      </c>
      <c r="C118" s="74"/>
      <c r="D118" s="227" t="s">
        <v>1850</v>
      </c>
      <c r="E118" s="83"/>
      <c r="F118" s="228">
        <v>299.77999999999997</v>
      </c>
      <c r="G118" s="130" t="s">
        <v>1851</v>
      </c>
      <c r="H118" s="130" t="s">
        <v>32</v>
      </c>
      <c r="I118" s="240"/>
      <c r="J118" s="83"/>
      <c r="K118" s="83"/>
      <c r="L118" s="77">
        <v>2137753.5499999998</v>
      </c>
      <c r="M118" s="77">
        <v>2013051.26</v>
      </c>
      <c r="N118" s="83">
        <v>2021.8</v>
      </c>
      <c r="O118" s="84" t="s">
        <v>1852</v>
      </c>
      <c r="P118" s="130" t="s">
        <v>1853</v>
      </c>
      <c r="Q118" s="257">
        <v>18135206600</v>
      </c>
      <c r="R118" s="254" t="s">
        <v>1854</v>
      </c>
      <c r="S118" s="255" t="s">
        <v>1595</v>
      </c>
      <c r="T118" s="73"/>
    </row>
    <row r="119" spans="1:20" ht="21.6">
      <c r="A119" s="191" t="s">
        <v>1870</v>
      </c>
      <c r="B119" s="229" t="s">
        <v>1871</v>
      </c>
      <c r="C119" s="229"/>
      <c r="D119" s="230" t="s">
        <v>1850</v>
      </c>
      <c r="E119" s="229"/>
      <c r="F119" s="229">
        <v>4</v>
      </c>
      <c r="G119" s="130" t="s">
        <v>1851</v>
      </c>
      <c r="H119" s="130" t="s">
        <v>32</v>
      </c>
      <c r="I119" s="230"/>
      <c r="J119" s="229"/>
      <c r="K119" s="229"/>
      <c r="L119" s="89">
        <v>27079.65</v>
      </c>
      <c r="M119" s="241">
        <v>25500</v>
      </c>
      <c r="N119" s="83">
        <v>2021.8</v>
      </c>
      <c r="O119" s="84" t="s">
        <v>1852</v>
      </c>
      <c r="P119" s="130" t="s">
        <v>1853</v>
      </c>
      <c r="Q119" s="257">
        <v>18135206600</v>
      </c>
      <c r="R119" s="254" t="s">
        <v>1854</v>
      </c>
      <c r="S119" s="255" t="s">
        <v>1595</v>
      </c>
      <c r="T119" s="73"/>
    </row>
    <row r="120" spans="1:20" ht="24">
      <c r="A120" s="191" t="s">
        <v>1872</v>
      </c>
      <c r="B120" s="99" t="s">
        <v>39</v>
      </c>
      <c r="C120" s="223"/>
      <c r="D120" s="227" t="s">
        <v>45</v>
      </c>
      <c r="E120" s="223"/>
      <c r="F120" s="224">
        <v>48.84</v>
      </c>
      <c r="G120" s="225" t="s">
        <v>1851</v>
      </c>
      <c r="H120" s="225" t="s">
        <v>32</v>
      </c>
      <c r="I120" s="238"/>
      <c r="J120" s="223"/>
      <c r="K120" s="223"/>
      <c r="L120" s="219"/>
      <c r="M120" s="105">
        <v>82859.59</v>
      </c>
      <c r="N120" s="231">
        <v>2017.3</v>
      </c>
      <c r="O120" s="242" t="s">
        <v>1873</v>
      </c>
      <c r="P120" s="225" t="s">
        <v>1615</v>
      </c>
      <c r="Q120" s="251">
        <v>18634872802</v>
      </c>
      <c r="R120" s="258" t="s">
        <v>1874</v>
      </c>
      <c r="S120" s="225" t="s">
        <v>1595</v>
      </c>
      <c r="T120" s="114"/>
    </row>
    <row r="121" spans="1:20" ht="24">
      <c r="A121" s="191" t="s">
        <v>1875</v>
      </c>
      <c r="B121" s="88" t="s">
        <v>1842</v>
      </c>
      <c r="C121" s="88" t="s">
        <v>1876</v>
      </c>
      <c r="D121" s="95" t="s">
        <v>45</v>
      </c>
      <c r="E121" s="88"/>
      <c r="F121" s="88">
        <v>77.2</v>
      </c>
      <c r="G121" s="88" t="s">
        <v>31</v>
      </c>
      <c r="H121" s="96" t="s">
        <v>41</v>
      </c>
      <c r="I121" s="95"/>
      <c r="J121" s="88"/>
      <c r="K121" s="88"/>
      <c r="L121" s="88">
        <v>546548.65</v>
      </c>
      <c r="M121" s="125">
        <v>163964.6</v>
      </c>
      <c r="N121" s="88">
        <v>2021.3</v>
      </c>
      <c r="O121" s="88" t="s">
        <v>1877</v>
      </c>
      <c r="P121" s="95" t="s">
        <v>1878</v>
      </c>
      <c r="Q121" s="88">
        <v>17534978813</v>
      </c>
      <c r="R121" s="102" t="s">
        <v>1879</v>
      </c>
      <c r="S121" s="114" t="s">
        <v>1595</v>
      </c>
      <c r="T121" s="114"/>
    </row>
    <row r="122" spans="1:20" ht="24">
      <c r="A122" s="191" t="s">
        <v>1880</v>
      </c>
      <c r="B122" s="88" t="s">
        <v>1881</v>
      </c>
      <c r="C122" s="88" t="s">
        <v>1882</v>
      </c>
      <c r="D122" s="95" t="s">
        <v>30</v>
      </c>
      <c r="E122" s="88">
        <v>160</v>
      </c>
      <c r="F122" s="88">
        <v>2.4</v>
      </c>
      <c r="G122" s="88" t="s">
        <v>31</v>
      </c>
      <c r="H122" s="96"/>
      <c r="I122" s="95"/>
      <c r="J122" s="88"/>
      <c r="K122" s="88" t="s">
        <v>1843</v>
      </c>
      <c r="L122" s="88">
        <v>19200</v>
      </c>
      <c r="M122" s="101"/>
      <c r="N122" s="88">
        <v>2021.4</v>
      </c>
      <c r="O122" s="88" t="s">
        <v>1883</v>
      </c>
      <c r="P122" s="95" t="s">
        <v>1878</v>
      </c>
      <c r="Q122" s="88">
        <v>17534978813</v>
      </c>
      <c r="R122" s="102" t="s">
        <v>1884</v>
      </c>
      <c r="S122" s="114" t="s">
        <v>1595</v>
      </c>
      <c r="T122" s="114"/>
    </row>
    <row r="123" spans="1:20" ht="24">
      <c r="A123" s="191" t="s">
        <v>1885</v>
      </c>
      <c r="B123" s="88" t="s">
        <v>1881</v>
      </c>
      <c r="C123" s="88" t="s">
        <v>1886</v>
      </c>
      <c r="D123" s="95" t="s">
        <v>30</v>
      </c>
      <c r="E123" s="88">
        <v>569</v>
      </c>
      <c r="F123" s="88">
        <v>13.087</v>
      </c>
      <c r="G123" s="88" t="s">
        <v>31</v>
      </c>
      <c r="H123" s="96"/>
      <c r="I123" s="95"/>
      <c r="J123" s="88"/>
      <c r="K123" s="88" t="s">
        <v>1843</v>
      </c>
      <c r="L123" s="88">
        <v>104696</v>
      </c>
      <c r="M123" s="101"/>
      <c r="N123" s="88">
        <v>2021.4</v>
      </c>
      <c r="O123" s="88" t="s">
        <v>1883</v>
      </c>
      <c r="P123" s="95" t="s">
        <v>1878</v>
      </c>
      <c r="Q123" s="88">
        <v>17534978813</v>
      </c>
      <c r="R123" s="102" t="s">
        <v>1884</v>
      </c>
      <c r="S123" s="114" t="s">
        <v>1595</v>
      </c>
      <c r="T123" s="114"/>
    </row>
    <row r="124" spans="1:20" ht="24">
      <c r="A124" s="191" t="s">
        <v>1887</v>
      </c>
      <c r="B124" s="88" t="s">
        <v>1881</v>
      </c>
      <c r="C124" s="88" t="s">
        <v>1888</v>
      </c>
      <c r="D124" s="95" t="s">
        <v>30</v>
      </c>
      <c r="E124" s="88">
        <v>159</v>
      </c>
      <c r="F124" s="88">
        <v>10.811999999999999</v>
      </c>
      <c r="G124" s="88" t="s">
        <v>31</v>
      </c>
      <c r="H124" s="96"/>
      <c r="I124" s="95"/>
      <c r="J124" s="88"/>
      <c r="K124" s="88" t="s">
        <v>1843</v>
      </c>
      <c r="L124" s="88">
        <v>86496</v>
      </c>
      <c r="M124" s="101"/>
      <c r="N124" s="88">
        <v>2021.4</v>
      </c>
      <c r="O124" s="88" t="s">
        <v>1883</v>
      </c>
      <c r="P124" s="95" t="s">
        <v>1878</v>
      </c>
      <c r="Q124" s="88">
        <v>17534978813</v>
      </c>
      <c r="R124" s="102" t="s">
        <v>1884</v>
      </c>
      <c r="S124" s="114" t="s">
        <v>1595</v>
      </c>
      <c r="T124" s="114"/>
    </row>
    <row r="125" spans="1:20" ht="36">
      <c r="A125" s="191" t="s">
        <v>1889</v>
      </c>
      <c r="B125" s="88" t="s">
        <v>1890</v>
      </c>
      <c r="C125" s="88" t="s">
        <v>1891</v>
      </c>
      <c r="D125" s="95" t="s">
        <v>30</v>
      </c>
      <c r="E125" s="88">
        <v>151</v>
      </c>
      <c r="F125" s="88">
        <v>2.2650000000000001</v>
      </c>
      <c r="G125" s="88" t="s">
        <v>31</v>
      </c>
      <c r="H125" s="96"/>
      <c r="I125" s="95"/>
      <c r="J125" s="88"/>
      <c r="K125" s="88" t="s">
        <v>1843</v>
      </c>
      <c r="L125" s="88">
        <v>18120</v>
      </c>
      <c r="M125" s="101"/>
      <c r="N125" s="88">
        <v>2021.4</v>
      </c>
      <c r="O125" s="88" t="s">
        <v>1883</v>
      </c>
      <c r="P125" s="95" t="s">
        <v>1878</v>
      </c>
      <c r="Q125" s="88">
        <v>17534978813</v>
      </c>
      <c r="R125" s="102" t="s">
        <v>1884</v>
      </c>
      <c r="S125" s="114" t="s">
        <v>1595</v>
      </c>
      <c r="T125" s="114"/>
    </row>
    <row r="126" spans="1:20" ht="24">
      <c r="A126" s="191" t="s">
        <v>1892</v>
      </c>
      <c r="B126" s="88" t="s">
        <v>1893</v>
      </c>
      <c r="C126" s="88" t="s">
        <v>1894</v>
      </c>
      <c r="D126" s="95" t="s">
        <v>30</v>
      </c>
      <c r="E126" s="88">
        <v>113</v>
      </c>
      <c r="F126" s="88">
        <v>3.39</v>
      </c>
      <c r="G126" s="88" t="s">
        <v>31</v>
      </c>
      <c r="H126" s="96"/>
      <c r="I126" s="95"/>
      <c r="J126" s="88"/>
      <c r="K126" s="88" t="s">
        <v>1843</v>
      </c>
      <c r="L126" s="88">
        <v>27120</v>
      </c>
      <c r="M126" s="101"/>
      <c r="N126" s="88">
        <v>2021.4</v>
      </c>
      <c r="O126" s="88" t="s">
        <v>1883</v>
      </c>
      <c r="P126" s="95" t="s">
        <v>1878</v>
      </c>
      <c r="Q126" s="88">
        <v>17534978813</v>
      </c>
      <c r="R126" s="102" t="s">
        <v>1884</v>
      </c>
      <c r="S126" s="114" t="s">
        <v>1595</v>
      </c>
      <c r="T126" s="114"/>
    </row>
    <row r="127" spans="1:20" ht="24">
      <c r="A127" s="191" t="s">
        <v>1895</v>
      </c>
      <c r="B127" s="88" t="s">
        <v>1893</v>
      </c>
      <c r="C127" s="88" t="s">
        <v>1896</v>
      </c>
      <c r="D127" s="95" t="s">
        <v>30</v>
      </c>
      <c r="E127" s="88">
        <v>200</v>
      </c>
      <c r="F127" s="88">
        <v>11</v>
      </c>
      <c r="G127" s="88" t="s">
        <v>31</v>
      </c>
      <c r="H127" s="96"/>
      <c r="I127" s="95"/>
      <c r="J127" s="88"/>
      <c r="K127" s="88" t="s">
        <v>1843</v>
      </c>
      <c r="L127" s="88">
        <v>88000</v>
      </c>
      <c r="M127" s="101"/>
      <c r="N127" s="88">
        <v>2021.4</v>
      </c>
      <c r="O127" s="88" t="s">
        <v>1883</v>
      </c>
      <c r="P127" s="95" t="s">
        <v>1878</v>
      </c>
      <c r="Q127" s="88">
        <v>17534978813</v>
      </c>
      <c r="R127" s="102" t="s">
        <v>1884</v>
      </c>
      <c r="S127" s="114" t="s">
        <v>1595</v>
      </c>
      <c r="T127" s="114"/>
    </row>
    <row r="128" spans="1:20" ht="24">
      <c r="A128" s="191" t="s">
        <v>1897</v>
      </c>
      <c r="B128" s="193" t="s">
        <v>89</v>
      </c>
      <c r="C128" s="231"/>
      <c r="D128" s="231" t="s">
        <v>45</v>
      </c>
      <c r="E128" s="231"/>
      <c r="F128" s="195">
        <v>100.11</v>
      </c>
      <c r="G128" s="109" t="s">
        <v>31</v>
      </c>
      <c r="H128" s="232" t="s">
        <v>32</v>
      </c>
      <c r="I128" s="243"/>
      <c r="J128" s="231"/>
      <c r="K128" s="231" t="s">
        <v>1843</v>
      </c>
      <c r="L128" s="204">
        <v>788477</v>
      </c>
      <c r="M128" s="244">
        <v>788477</v>
      </c>
      <c r="N128" s="120">
        <v>44472</v>
      </c>
      <c r="O128" s="231" t="s">
        <v>1898</v>
      </c>
      <c r="P128" s="245" t="s">
        <v>1593</v>
      </c>
      <c r="Q128" s="231">
        <v>13935144618</v>
      </c>
      <c r="R128" s="259" t="s">
        <v>1899</v>
      </c>
      <c r="S128" s="260" t="s">
        <v>1595</v>
      </c>
      <c r="T128" s="260"/>
    </row>
    <row r="129" spans="1:20" ht="24">
      <c r="A129" s="191" t="s">
        <v>1900</v>
      </c>
      <c r="B129" s="193" t="s">
        <v>89</v>
      </c>
      <c r="C129" s="231"/>
      <c r="D129" s="231" t="s">
        <v>45</v>
      </c>
      <c r="E129" s="231"/>
      <c r="F129" s="195">
        <v>33.89</v>
      </c>
      <c r="G129" s="109" t="s">
        <v>31</v>
      </c>
      <c r="H129" s="232" t="s">
        <v>32</v>
      </c>
      <c r="I129" s="243"/>
      <c r="J129" s="231"/>
      <c r="K129" s="231" t="s">
        <v>1843</v>
      </c>
      <c r="L129" s="204">
        <v>266921.24</v>
      </c>
      <c r="M129" s="204">
        <v>266921.24</v>
      </c>
      <c r="N129" s="120">
        <v>44473</v>
      </c>
      <c r="O129" s="231" t="s">
        <v>1898</v>
      </c>
      <c r="P129" s="245" t="s">
        <v>1593</v>
      </c>
      <c r="Q129" s="231">
        <v>13935144618</v>
      </c>
      <c r="R129" s="259" t="s">
        <v>1899</v>
      </c>
      <c r="S129" s="260" t="s">
        <v>1595</v>
      </c>
      <c r="T129" s="260"/>
    </row>
    <row r="130" spans="1:20">
      <c r="A130" s="261">
        <v>2</v>
      </c>
      <c r="B130" s="88" t="s">
        <v>103</v>
      </c>
      <c r="C130" s="88"/>
      <c r="D130" s="95"/>
      <c r="E130" s="88"/>
      <c r="F130" s="88"/>
      <c r="G130" s="88"/>
      <c r="H130" s="96"/>
      <c r="I130" s="95"/>
      <c r="J130" s="88"/>
      <c r="K130" s="88"/>
      <c r="L130" s="88"/>
      <c r="M130" s="101"/>
      <c r="N130" s="88"/>
      <c r="O130" s="88"/>
      <c r="P130" s="95"/>
      <c r="Q130" s="88"/>
      <c r="R130" s="102"/>
      <c r="S130" s="114" t="s">
        <v>1595</v>
      </c>
      <c r="T130" s="114"/>
    </row>
    <row r="131" spans="1:20" ht="24">
      <c r="A131" s="191" t="s">
        <v>1901</v>
      </c>
      <c r="B131" s="88" t="s">
        <v>1902</v>
      </c>
      <c r="C131" s="1088" t="s">
        <v>1903</v>
      </c>
      <c r="D131" s="95" t="s">
        <v>45</v>
      </c>
      <c r="E131" s="1088">
        <v>19</v>
      </c>
      <c r="F131" s="88">
        <v>577.61500000000001</v>
      </c>
      <c r="G131" s="88" t="s">
        <v>31</v>
      </c>
      <c r="H131" s="88" t="s">
        <v>32</v>
      </c>
      <c r="I131" s="1088" t="s">
        <v>1904</v>
      </c>
      <c r="J131" s="1088" t="s">
        <v>1905</v>
      </c>
      <c r="K131" s="88" t="s">
        <v>1906</v>
      </c>
      <c r="L131" s="88">
        <v>2356669.2000000002</v>
      </c>
      <c r="M131" s="1115">
        <v>1517179.76</v>
      </c>
      <c r="N131" s="88" t="s">
        <v>1907</v>
      </c>
      <c r="O131" s="88"/>
      <c r="P131" s="95" t="s">
        <v>1908</v>
      </c>
      <c r="Q131" s="88">
        <v>18903416067</v>
      </c>
      <c r="R131" s="88" t="s">
        <v>1909</v>
      </c>
      <c r="S131" s="114" t="s">
        <v>1595</v>
      </c>
      <c r="T131" s="114"/>
    </row>
    <row r="132" spans="1:20">
      <c r="A132" s="191" t="s">
        <v>1910</v>
      </c>
      <c r="B132" s="88" t="s">
        <v>1902</v>
      </c>
      <c r="C132" s="1089"/>
      <c r="D132" s="95" t="s">
        <v>45</v>
      </c>
      <c r="E132" s="1089"/>
      <c r="F132" s="88">
        <v>63.74</v>
      </c>
      <c r="G132" s="88" t="s">
        <v>31</v>
      </c>
      <c r="H132" s="88" t="s">
        <v>32</v>
      </c>
      <c r="I132" s="1099"/>
      <c r="J132" s="1099"/>
      <c r="K132" s="88" t="s">
        <v>1911</v>
      </c>
      <c r="L132" s="88">
        <v>260059.2</v>
      </c>
      <c r="M132" s="1115"/>
      <c r="N132" s="88">
        <v>2015.11</v>
      </c>
      <c r="O132" s="88"/>
      <c r="P132" s="95" t="s">
        <v>1908</v>
      </c>
      <c r="Q132" s="88">
        <v>18903416067</v>
      </c>
      <c r="R132" s="88" t="s">
        <v>1909</v>
      </c>
      <c r="S132" s="114" t="s">
        <v>1595</v>
      </c>
      <c r="T132" s="114"/>
    </row>
    <row r="133" spans="1:20" ht="48">
      <c r="A133" s="191" t="s">
        <v>1912</v>
      </c>
      <c r="B133" s="88" t="s">
        <v>1902</v>
      </c>
      <c r="C133" s="88" t="s">
        <v>1913</v>
      </c>
      <c r="D133" s="95" t="s">
        <v>45</v>
      </c>
      <c r="E133" s="262">
        <v>7</v>
      </c>
      <c r="F133" s="263">
        <v>495.24</v>
      </c>
      <c r="G133" s="88" t="s">
        <v>31</v>
      </c>
      <c r="H133" s="88" t="s">
        <v>32</v>
      </c>
      <c r="I133" s="1089"/>
      <c r="J133" s="1089"/>
      <c r="K133" s="88" t="s">
        <v>1906</v>
      </c>
      <c r="L133" s="88">
        <v>3268584</v>
      </c>
      <c r="M133" s="101">
        <v>2984413.91</v>
      </c>
      <c r="N133" s="266" t="s">
        <v>1914</v>
      </c>
      <c r="O133" s="88"/>
      <c r="P133" s="95" t="s">
        <v>1908</v>
      </c>
      <c r="Q133" s="88">
        <v>18903416067</v>
      </c>
      <c r="R133" s="88" t="s">
        <v>1909</v>
      </c>
      <c r="S133" s="114" t="s">
        <v>1595</v>
      </c>
      <c r="T133" s="114"/>
    </row>
    <row r="134" spans="1:20" ht="60">
      <c r="A134" s="191" t="s">
        <v>1915</v>
      </c>
      <c r="B134" s="135" t="s">
        <v>29</v>
      </c>
      <c r="C134" s="135" t="s">
        <v>1916</v>
      </c>
      <c r="D134" s="135" t="s">
        <v>45</v>
      </c>
      <c r="E134" s="88">
        <v>1</v>
      </c>
      <c r="F134" s="135">
        <v>104.29</v>
      </c>
      <c r="G134" s="88" t="s">
        <v>31</v>
      </c>
      <c r="H134" s="96" t="s">
        <v>1917</v>
      </c>
      <c r="I134" s="95"/>
      <c r="J134" s="88" t="s">
        <v>1918</v>
      </c>
      <c r="K134" s="135"/>
      <c r="L134" s="143">
        <v>211191.01</v>
      </c>
      <c r="M134" s="267">
        <v>141855.49</v>
      </c>
      <c r="N134" s="144" t="s">
        <v>1919</v>
      </c>
      <c r="O134" s="135" t="s">
        <v>1920</v>
      </c>
      <c r="P134" s="135" t="s">
        <v>1908</v>
      </c>
      <c r="Q134" s="135">
        <v>18903416067</v>
      </c>
      <c r="R134" s="102" t="s">
        <v>1909</v>
      </c>
      <c r="S134" s="114" t="s">
        <v>1595</v>
      </c>
      <c r="T134" s="114"/>
    </row>
    <row r="135" spans="1:20">
      <c r="A135" s="191" t="s">
        <v>1921</v>
      </c>
      <c r="B135" s="132" t="s">
        <v>284</v>
      </c>
      <c r="C135" s="264" t="s">
        <v>1922</v>
      </c>
      <c r="D135" s="95" t="s">
        <v>45</v>
      </c>
      <c r="E135" s="88">
        <v>1</v>
      </c>
      <c r="F135" s="94">
        <v>58.256999999999998</v>
      </c>
      <c r="G135" s="151" t="s">
        <v>31</v>
      </c>
      <c r="H135" s="96" t="s">
        <v>32</v>
      </c>
      <c r="I135" s="95"/>
      <c r="J135" s="88"/>
      <c r="K135" s="1088" t="s">
        <v>1923</v>
      </c>
      <c r="L135" s="116">
        <v>350546.429849368</v>
      </c>
      <c r="M135" s="125">
        <v>33594.46</v>
      </c>
      <c r="N135" s="268" t="s">
        <v>1924</v>
      </c>
      <c r="O135" s="1088" t="s">
        <v>1925</v>
      </c>
      <c r="P135" s="1118" t="s">
        <v>1926</v>
      </c>
      <c r="Q135" s="1118">
        <v>15834149031</v>
      </c>
      <c r="R135" s="1129" t="s">
        <v>1927</v>
      </c>
      <c r="S135" s="282" t="s">
        <v>1595</v>
      </c>
      <c r="T135" s="114"/>
    </row>
    <row r="136" spans="1:20" ht="36">
      <c r="A136" s="191" t="s">
        <v>1928</v>
      </c>
      <c r="B136" s="132" t="s">
        <v>284</v>
      </c>
      <c r="C136" s="88" t="s">
        <v>1929</v>
      </c>
      <c r="D136" s="95" t="s">
        <v>45</v>
      </c>
      <c r="E136" s="88">
        <v>1</v>
      </c>
      <c r="F136" s="94">
        <v>70.7</v>
      </c>
      <c r="G136" s="151" t="s">
        <v>31</v>
      </c>
      <c r="H136" s="96" t="s">
        <v>32</v>
      </c>
      <c r="I136" s="95"/>
      <c r="J136" s="88"/>
      <c r="K136" s="1099"/>
      <c r="L136" s="116">
        <v>425418.964079</v>
      </c>
      <c r="M136" s="116">
        <v>0</v>
      </c>
      <c r="N136" s="268" t="s">
        <v>1924</v>
      </c>
      <c r="O136" s="1099"/>
      <c r="P136" s="1118"/>
      <c r="Q136" s="1118"/>
      <c r="R136" s="1129"/>
      <c r="S136" s="282" t="s">
        <v>1595</v>
      </c>
      <c r="T136" s="114"/>
    </row>
    <row r="137" spans="1:20">
      <c r="A137" s="191" t="s">
        <v>1930</v>
      </c>
      <c r="B137" s="132" t="s">
        <v>284</v>
      </c>
      <c r="C137" s="264" t="s">
        <v>1931</v>
      </c>
      <c r="D137" s="95" t="s">
        <v>45</v>
      </c>
      <c r="E137" s="88">
        <v>1</v>
      </c>
      <c r="F137" s="94">
        <v>23.6</v>
      </c>
      <c r="G137" s="151" t="s">
        <v>31</v>
      </c>
      <c r="H137" s="96" t="s">
        <v>32</v>
      </c>
      <c r="I137" s="95"/>
      <c r="J137" s="88"/>
      <c r="K137" s="1089"/>
      <c r="L137" s="116">
        <v>142006.89607163201</v>
      </c>
      <c r="M137" s="125">
        <v>0</v>
      </c>
      <c r="N137" s="268" t="s">
        <v>1924</v>
      </c>
      <c r="O137" s="1089"/>
      <c r="P137" s="1118"/>
      <c r="Q137" s="1118"/>
      <c r="R137" s="1129"/>
      <c r="S137" s="282" t="s">
        <v>1595</v>
      </c>
      <c r="T137" s="114"/>
    </row>
    <row r="138" spans="1:20" ht="24">
      <c r="A138" s="191" t="s">
        <v>1932</v>
      </c>
      <c r="B138" s="129" t="s">
        <v>284</v>
      </c>
      <c r="C138" s="130" t="s">
        <v>1933</v>
      </c>
      <c r="D138" s="95" t="s">
        <v>45</v>
      </c>
      <c r="E138" s="88">
        <v>1</v>
      </c>
      <c r="F138" s="130">
        <v>101.83</v>
      </c>
      <c r="G138" s="131" t="s">
        <v>31</v>
      </c>
      <c r="H138" s="96" t="s">
        <v>32</v>
      </c>
      <c r="I138" s="95"/>
      <c r="J138" s="88"/>
      <c r="K138" s="96" t="s">
        <v>1934</v>
      </c>
      <c r="L138" s="116">
        <v>518161.5</v>
      </c>
      <c r="M138" s="137">
        <v>75434.7</v>
      </c>
      <c r="N138" s="138" t="s">
        <v>1935</v>
      </c>
      <c r="O138" s="88" t="s">
        <v>1936</v>
      </c>
      <c r="P138" s="1118"/>
      <c r="Q138" s="1118"/>
      <c r="R138" s="1129"/>
      <c r="S138" s="282" t="s">
        <v>1595</v>
      </c>
      <c r="T138" s="114"/>
    </row>
    <row r="139" spans="1:20" ht="24">
      <c r="A139" s="191" t="s">
        <v>1937</v>
      </c>
      <c r="B139" s="129" t="s">
        <v>284</v>
      </c>
      <c r="C139" s="156" t="s">
        <v>1931</v>
      </c>
      <c r="D139" s="95" t="s">
        <v>45</v>
      </c>
      <c r="E139" s="88"/>
      <c r="F139" s="130">
        <v>249.47</v>
      </c>
      <c r="G139" s="131" t="s">
        <v>31</v>
      </c>
      <c r="H139" s="96" t="s">
        <v>32</v>
      </c>
      <c r="I139" s="95"/>
      <c r="J139" s="88"/>
      <c r="K139" s="96" t="s">
        <v>1934</v>
      </c>
      <c r="L139" s="116">
        <v>909007.61832978099</v>
      </c>
      <c r="M139" s="125">
        <v>6779.6</v>
      </c>
      <c r="N139" s="138" t="s">
        <v>1938</v>
      </c>
      <c r="O139" s="91" t="s">
        <v>1936</v>
      </c>
      <c r="P139" s="269" t="s">
        <v>1926</v>
      </c>
      <c r="Q139" s="269">
        <v>15834149031</v>
      </c>
      <c r="R139" s="283" t="s">
        <v>1927</v>
      </c>
      <c r="S139" s="282" t="s">
        <v>1595</v>
      </c>
      <c r="T139" s="114"/>
    </row>
    <row r="140" spans="1:20">
      <c r="A140" s="191" t="s">
        <v>1939</v>
      </c>
      <c r="B140" s="88" t="s">
        <v>1940</v>
      </c>
      <c r="C140" s="88" t="s">
        <v>1941</v>
      </c>
      <c r="D140" s="95" t="s">
        <v>45</v>
      </c>
      <c r="E140" s="88">
        <v>150.54</v>
      </c>
      <c r="F140" s="88">
        <v>150.54</v>
      </c>
      <c r="G140" s="88" t="s">
        <v>114</v>
      </c>
      <c r="H140" s="96" t="s">
        <v>41</v>
      </c>
      <c r="I140" s="95"/>
      <c r="J140" s="88"/>
      <c r="K140" s="88"/>
      <c r="L140" s="88">
        <v>641438.9</v>
      </c>
      <c r="M140" s="101">
        <v>192431</v>
      </c>
      <c r="N140" s="88" t="s">
        <v>1768</v>
      </c>
      <c r="O140" s="1099" t="s">
        <v>1769</v>
      </c>
      <c r="P140" s="1116" t="s">
        <v>1770</v>
      </c>
      <c r="Q140" s="1099">
        <v>13509714024</v>
      </c>
      <c r="R140" s="1127" t="s">
        <v>1771</v>
      </c>
      <c r="S140" s="114" t="s">
        <v>1595</v>
      </c>
      <c r="T140" s="114"/>
    </row>
    <row r="141" spans="1:20">
      <c r="A141" s="191" t="s">
        <v>1942</v>
      </c>
      <c r="B141" s="88" t="s">
        <v>1940</v>
      </c>
      <c r="C141" s="88" t="s">
        <v>1943</v>
      </c>
      <c r="D141" s="95" t="s">
        <v>45</v>
      </c>
      <c r="E141" s="88">
        <v>301.08</v>
      </c>
      <c r="F141" s="88">
        <v>301.08</v>
      </c>
      <c r="G141" s="88" t="s">
        <v>114</v>
      </c>
      <c r="H141" s="96" t="s">
        <v>41</v>
      </c>
      <c r="I141" s="95"/>
      <c r="J141" s="88"/>
      <c r="K141" s="88"/>
      <c r="L141" s="88">
        <v>1282877.79</v>
      </c>
      <c r="M141" s="101">
        <v>384863</v>
      </c>
      <c r="N141" s="88" t="s">
        <v>1768</v>
      </c>
      <c r="O141" s="1099"/>
      <c r="P141" s="1116"/>
      <c r="Q141" s="1099"/>
      <c r="R141" s="1127"/>
      <c r="S141" s="114" t="s">
        <v>1595</v>
      </c>
      <c r="T141" s="114"/>
    </row>
    <row r="142" spans="1:20">
      <c r="A142" s="191" t="s">
        <v>1944</v>
      </c>
      <c r="B142" s="88" t="s">
        <v>1940</v>
      </c>
      <c r="C142" s="88" t="s">
        <v>1945</v>
      </c>
      <c r="D142" s="95" t="s">
        <v>45</v>
      </c>
      <c r="E142" s="88">
        <v>30.8</v>
      </c>
      <c r="F142" s="88">
        <v>30.8</v>
      </c>
      <c r="G142" s="88" t="s">
        <v>114</v>
      </c>
      <c r="H142" s="96" t="s">
        <v>41</v>
      </c>
      <c r="I142" s="95"/>
      <c r="J142" s="88"/>
      <c r="K142" s="88"/>
      <c r="L142" s="88">
        <v>178640</v>
      </c>
      <c r="M142" s="101">
        <v>53592</v>
      </c>
      <c r="N142" s="88" t="s">
        <v>1946</v>
      </c>
      <c r="O142" s="1099"/>
      <c r="P142" s="1116"/>
      <c r="Q142" s="1099"/>
      <c r="R142" s="1127"/>
      <c r="S142" s="114" t="s">
        <v>1595</v>
      </c>
      <c r="T142" s="114"/>
    </row>
    <row r="143" spans="1:20">
      <c r="A143" s="191" t="s">
        <v>1947</v>
      </c>
      <c r="B143" s="88" t="s">
        <v>1940</v>
      </c>
      <c r="C143" s="88" t="s">
        <v>1943</v>
      </c>
      <c r="D143" s="95" t="s">
        <v>45</v>
      </c>
      <c r="E143" s="88">
        <v>42.58</v>
      </c>
      <c r="F143" s="88">
        <v>42.58</v>
      </c>
      <c r="G143" s="88" t="s">
        <v>114</v>
      </c>
      <c r="H143" s="96" t="s">
        <v>41</v>
      </c>
      <c r="I143" s="95"/>
      <c r="J143" s="88"/>
      <c r="K143" s="88"/>
      <c r="L143" s="88">
        <v>246964</v>
      </c>
      <c r="M143" s="101">
        <v>20497.2</v>
      </c>
      <c r="N143" s="88" t="s">
        <v>1948</v>
      </c>
      <c r="O143" s="1099"/>
      <c r="P143" s="1116"/>
      <c r="Q143" s="1099"/>
      <c r="R143" s="1127"/>
      <c r="S143" s="114" t="s">
        <v>1595</v>
      </c>
      <c r="T143" s="114"/>
    </row>
    <row r="144" spans="1:20">
      <c r="A144" s="191" t="s">
        <v>1949</v>
      </c>
      <c r="B144" s="88" t="s">
        <v>1950</v>
      </c>
      <c r="C144" s="88" t="s">
        <v>1951</v>
      </c>
      <c r="D144" s="95" t="s">
        <v>45</v>
      </c>
      <c r="E144" s="88">
        <v>55.2</v>
      </c>
      <c r="F144" s="88">
        <v>55.2</v>
      </c>
      <c r="G144" s="88" t="s">
        <v>114</v>
      </c>
      <c r="H144" s="96" t="s">
        <v>41</v>
      </c>
      <c r="I144" s="95"/>
      <c r="J144" s="88"/>
      <c r="K144" s="88"/>
      <c r="L144" s="88">
        <v>220800</v>
      </c>
      <c r="M144" s="270">
        <v>66240</v>
      </c>
      <c r="N144" s="88" t="s">
        <v>1948</v>
      </c>
      <c r="O144" s="1089"/>
      <c r="P144" s="1117"/>
      <c r="Q144" s="1089"/>
      <c r="R144" s="1128"/>
      <c r="S144" s="114" t="s">
        <v>1595</v>
      </c>
      <c r="T144" s="114"/>
    </row>
    <row r="145" spans="1:20">
      <c r="A145" s="191" t="s">
        <v>1952</v>
      </c>
      <c r="B145" s="132" t="s">
        <v>1953</v>
      </c>
      <c r="C145" s="132" t="s">
        <v>165</v>
      </c>
      <c r="D145" s="95"/>
      <c r="E145" s="88">
        <v>1</v>
      </c>
      <c r="F145" s="133">
        <v>14.36</v>
      </c>
      <c r="G145" s="88" t="s">
        <v>31</v>
      </c>
      <c r="H145" s="96" t="s">
        <v>32</v>
      </c>
      <c r="I145" s="95"/>
      <c r="J145" s="102"/>
      <c r="K145" s="1111" t="s">
        <v>1954</v>
      </c>
      <c r="L145" s="95">
        <v>83618.41</v>
      </c>
      <c r="M145" s="118">
        <v>25086.41</v>
      </c>
      <c r="N145" s="88">
        <v>2019.9</v>
      </c>
      <c r="O145" s="1088" t="s">
        <v>1955</v>
      </c>
      <c r="P145" s="1119" t="s">
        <v>1956</v>
      </c>
      <c r="Q145" s="1088">
        <v>13934221581</v>
      </c>
      <c r="R145" s="1130" t="s">
        <v>1957</v>
      </c>
      <c r="S145" s="114" t="s">
        <v>1595</v>
      </c>
      <c r="T145" s="114"/>
    </row>
    <row r="146" spans="1:20">
      <c r="A146" s="191" t="s">
        <v>1958</v>
      </c>
      <c r="B146" s="132" t="s">
        <v>1953</v>
      </c>
      <c r="C146" s="132" t="s">
        <v>167</v>
      </c>
      <c r="D146" s="95"/>
      <c r="E146" s="88">
        <v>1</v>
      </c>
      <c r="F146" s="133">
        <v>18.739999999999998</v>
      </c>
      <c r="G146" s="88" t="s">
        <v>31</v>
      </c>
      <c r="H146" s="96" t="s">
        <v>32</v>
      </c>
      <c r="I146" s="95"/>
      <c r="J146" s="102"/>
      <c r="K146" s="1111"/>
      <c r="L146" s="95">
        <v>109123.19</v>
      </c>
      <c r="M146" s="118">
        <v>32739.19</v>
      </c>
      <c r="N146" s="88">
        <v>2019.9</v>
      </c>
      <c r="O146" s="1099"/>
      <c r="P146" s="1116"/>
      <c r="Q146" s="1099"/>
      <c r="R146" s="1127"/>
      <c r="S146" s="114" t="s">
        <v>1595</v>
      </c>
      <c r="T146" s="114"/>
    </row>
    <row r="147" spans="1:20">
      <c r="A147" s="191" t="s">
        <v>1959</v>
      </c>
      <c r="B147" s="132" t="s">
        <v>1953</v>
      </c>
      <c r="C147" s="132" t="s">
        <v>168</v>
      </c>
      <c r="D147" s="95"/>
      <c r="E147" s="88">
        <v>1</v>
      </c>
      <c r="F147" s="133">
        <v>19.3</v>
      </c>
      <c r="G147" s="88" t="s">
        <v>31</v>
      </c>
      <c r="H147" s="96" t="s">
        <v>32</v>
      </c>
      <c r="I147" s="95"/>
      <c r="J147" s="102"/>
      <c r="K147" s="1111"/>
      <c r="L147" s="95">
        <v>112384.07</v>
      </c>
      <c r="M147" s="118">
        <v>33716.07</v>
      </c>
      <c r="N147" s="88">
        <v>2019.9</v>
      </c>
      <c r="O147" s="1099"/>
      <c r="P147" s="1116"/>
      <c r="Q147" s="1099"/>
      <c r="R147" s="1127"/>
      <c r="S147" s="114" t="s">
        <v>1595</v>
      </c>
      <c r="T147" s="114"/>
    </row>
    <row r="148" spans="1:20">
      <c r="A148" s="191" t="s">
        <v>1960</v>
      </c>
      <c r="B148" s="132" t="s">
        <v>1953</v>
      </c>
      <c r="C148" s="132" t="s">
        <v>1961</v>
      </c>
      <c r="D148" s="95"/>
      <c r="E148" s="88">
        <v>1</v>
      </c>
      <c r="F148" s="133">
        <v>22</v>
      </c>
      <c r="G148" s="88" t="s">
        <v>31</v>
      </c>
      <c r="H148" s="96" t="s">
        <v>32</v>
      </c>
      <c r="I148" s="95"/>
      <c r="J148" s="102"/>
      <c r="K148" s="1111"/>
      <c r="L148" s="95">
        <v>128106.19</v>
      </c>
      <c r="M148" s="118">
        <v>38434.199999999997</v>
      </c>
      <c r="N148" s="88">
        <v>2019.9</v>
      </c>
      <c r="O148" s="1099"/>
      <c r="P148" s="1116"/>
      <c r="Q148" s="1099"/>
      <c r="R148" s="1127"/>
      <c r="S148" s="114" t="s">
        <v>1595</v>
      </c>
      <c r="T148" s="114"/>
    </row>
    <row r="149" spans="1:20">
      <c r="A149" s="191" t="s">
        <v>1962</v>
      </c>
      <c r="B149" s="132" t="s">
        <v>1963</v>
      </c>
      <c r="C149" s="132" t="s">
        <v>55</v>
      </c>
      <c r="D149" s="95"/>
      <c r="E149" s="88">
        <v>1</v>
      </c>
      <c r="F149" s="133">
        <v>19.420000000000002</v>
      </c>
      <c r="G149" s="88" t="s">
        <v>31</v>
      </c>
      <c r="H149" s="96" t="s">
        <v>32</v>
      </c>
      <c r="I149" s="95"/>
      <c r="J149" s="102"/>
      <c r="K149" s="1111"/>
      <c r="L149" s="95">
        <v>113082.83</v>
      </c>
      <c r="M149" s="118">
        <v>33926.83</v>
      </c>
      <c r="N149" s="88">
        <v>2019.9</v>
      </c>
      <c r="O149" s="1099"/>
      <c r="P149" s="1116"/>
      <c r="Q149" s="1099"/>
      <c r="R149" s="1127"/>
      <c r="S149" s="114" t="s">
        <v>1595</v>
      </c>
      <c r="T149" s="114"/>
    </row>
    <row r="150" spans="1:20">
      <c r="A150" s="191" t="s">
        <v>1964</v>
      </c>
      <c r="B150" s="132" t="s">
        <v>1965</v>
      </c>
      <c r="C150" s="132" t="s">
        <v>55</v>
      </c>
      <c r="D150" s="95"/>
      <c r="E150" s="88">
        <v>1</v>
      </c>
      <c r="F150" s="133">
        <v>22.8</v>
      </c>
      <c r="G150" s="88" t="s">
        <v>31</v>
      </c>
      <c r="H150" s="96" t="s">
        <v>32</v>
      </c>
      <c r="I150" s="95"/>
      <c r="J150" s="102"/>
      <c r="K150" s="1111"/>
      <c r="L150" s="95">
        <v>132764.6</v>
      </c>
      <c r="M150" s="118">
        <v>39832.6</v>
      </c>
      <c r="N150" s="88">
        <v>2019.9</v>
      </c>
      <c r="O150" s="1099"/>
      <c r="P150" s="1116"/>
      <c r="Q150" s="1099"/>
      <c r="R150" s="1127"/>
      <c r="S150" s="114" t="s">
        <v>1595</v>
      </c>
      <c r="T150" s="114"/>
    </row>
    <row r="151" spans="1:20">
      <c r="A151" s="191" t="s">
        <v>1966</v>
      </c>
      <c r="B151" s="124" t="s">
        <v>1758</v>
      </c>
      <c r="C151" s="124" t="s">
        <v>55</v>
      </c>
      <c r="D151" s="95"/>
      <c r="E151" s="88">
        <v>1</v>
      </c>
      <c r="F151" s="124">
        <v>22.3</v>
      </c>
      <c r="G151" s="88" t="s">
        <v>31</v>
      </c>
      <c r="H151" s="96" t="s">
        <v>32</v>
      </c>
      <c r="I151" s="95"/>
      <c r="J151" s="102"/>
      <c r="K151" s="1111"/>
      <c r="L151" s="95">
        <v>129853.1</v>
      </c>
      <c r="M151" s="118">
        <v>38877.1</v>
      </c>
      <c r="N151" s="88">
        <v>2019.9</v>
      </c>
      <c r="O151" s="1099"/>
      <c r="P151" s="1116"/>
      <c r="Q151" s="1099"/>
      <c r="R151" s="1127"/>
      <c r="S151" s="114" t="s">
        <v>1595</v>
      </c>
      <c r="T151" s="114"/>
    </row>
    <row r="152" spans="1:20">
      <c r="A152" s="191" t="s">
        <v>1967</v>
      </c>
      <c r="B152" s="129" t="s">
        <v>1953</v>
      </c>
      <c r="C152" s="134" t="s">
        <v>1961</v>
      </c>
      <c r="D152" s="95" t="s">
        <v>45</v>
      </c>
      <c r="E152" s="88">
        <v>1</v>
      </c>
      <c r="F152" s="134">
        <v>27.78</v>
      </c>
      <c r="G152" s="88" t="s">
        <v>31</v>
      </c>
      <c r="H152" s="96" t="s">
        <v>32</v>
      </c>
      <c r="I152" s="95"/>
      <c r="J152" s="102"/>
      <c r="K152" s="1106" t="s">
        <v>1954</v>
      </c>
      <c r="L152" s="140">
        <v>144062.66</v>
      </c>
      <c r="M152" s="272">
        <v>43218</v>
      </c>
      <c r="N152" s="88">
        <v>2019.11</v>
      </c>
      <c r="O152" s="1099"/>
      <c r="P152" s="1116"/>
      <c r="Q152" s="1099"/>
      <c r="R152" s="1127"/>
      <c r="S152" s="114" t="s">
        <v>1595</v>
      </c>
      <c r="T152" s="114"/>
    </row>
    <row r="153" spans="1:20">
      <c r="A153" s="191" t="s">
        <v>1968</v>
      </c>
      <c r="B153" s="129" t="s">
        <v>1953</v>
      </c>
      <c r="C153" s="134" t="s">
        <v>167</v>
      </c>
      <c r="D153" s="95" t="s">
        <v>45</v>
      </c>
      <c r="E153" s="88">
        <v>1</v>
      </c>
      <c r="F153" s="134">
        <v>22.48</v>
      </c>
      <c r="G153" s="88" t="s">
        <v>31</v>
      </c>
      <c r="H153" s="96" t="s">
        <v>32</v>
      </c>
      <c r="I153" s="95"/>
      <c r="J153" s="102"/>
      <c r="K153" s="1105"/>
      <c r="L153" s="140">
        <v>116577.7</v>
      </c>
      <c r="M153" s="272">
        <v>34973</v>
      </c>
      <c r="N153" s="88">
        <v>2019.11</v>
      </c>
      <c r="O153" s="1099"/>
      <c r="P153" s="1116"/>
      <c r="Q153" s="1099"/>
      <c r="R153" s="1127"/>
      <c r="S153" s="114" t="s">
        <v>1595</v>
      </c>
      <c r="T153" s="114"/>
    </row>
    <row r="154" spans="1:20" ht="24">
      <c r="A154" s="191" t="s">
        <v>1969</v>
      </c>
      <c r="B154" s="88" t="s">
        <v>1970</v>
      </c>
      <c r="C154" s="134" t="s">
        <v>1971</v>
      </c>
      <c r="D154" s="95" t="s">
        <v>45</v>
      </c>
      <c r="E154" s="88">
        <v>1</v>
      </c>
      <c r="F154" s="134">
        <v>66.38</v>
      </c>
      <c r="G154" s="88" t="s">
        <v>31</v>
      </c>
      <c r="H154" s="96" t="s">
        <v>32</v>
      </c>
      <c r="I154" s="95"/>
      <c r="J154" s="102"/>
      <c r="K154" s="1107"/>
      <c r="L154" s="140">
        <v>344236.11</v>
      </c>
      <c r="M154" s="272">
        <v>103270</v>
      </c>
      <c r="N154" s="88">
        <v>2019.11</v>
      </c>
      <c r="O154" s="1099"/>
      <c r="P154" s="1116"/>
      <c r="Q154" s="1099"/>
      <c r="R154" s="1127"/>
      <c r="S154" s="114" t="s">
        <v>1595</v>
      </c>
      <c r="T154" s="114"/>
    </row>
    <row r="155" spans="1:20" ht="24">
      <c r="A155" s="191" t="s">
        <v>1972</v>
      </c>
      <c r="B155" s="88" t="s">
        <v>1970</v>
      </c>
      <c r="C155" s="134" t="s">
        <v>1973</v>
      </c>
      <c r="D155" s="95" t="s">
        <v>45</v>
      </c>
      <c r="E155" s="88">
        <v>1</v>
      </c>
      <c r="F155" s="134">
        <v>62.52</v>
      </c>
      <c r="G155" s="88" t="s">
        <v>31</v>
      </c>
      <c r="H155" s="96" t="s">
        <v>32</v>
      </c>
      <c r="I155" s="95"/>
      <c r="J155" s="102"/>
      <c r="K155" s="98" t="s">
        <v>1974</v>
      </c>
      <c r="L155" s="140">
        <v>324772.03999999998</v>
      </c>
      <c r="M155" s="272">
        <v>97431</v>
      </c>
      <c r="N155" s="88">
        <v>2019.11</v>
      </c>
      <c r="O155" s="1089"/>
      <c r="P155" s="1117"/>
      <c r="Q155" s="1089"/>
      <c r="R155" s="1128"/>
      <c r="S155" s="114" t="s">
        <v>1595</v>
      </c>
      <c r="T155" s="114"/>
    </row>
    <row r="156" spans="1:20" ht="24">
      <c r="A156" s="191" t="s">
        <v>1975</v>
      </c>
      <c r="B156" s="88" t="s">
        <v>1970</v>
      </c>
      <c r="C156" s="134" t="s">
        <v>1973</v>
      </c>
      <c r="D156" s="95" t="s">
        <v>45</v>
      </c>
      <c r="E156" s="88">
        <v>1</v>
      </c>
      <c r="F156" s="134">
        <v>63.82</v>
      </c>
      <c r="G156" s="88" t="s">
        <v>31</v>
      </c>
      <c r="H156" s="96" t="s">
        <v>32</v>
      </c>
      <c r="I156" s="95"/>
      <c r="J156" s="102"/>
      <c r="K156" s="98" t="s">
        <v>1974</v>
      </c>
      <c r="L156" s="140">
        <v>321923.88104063203</v>
      </c>
      <c r="M156" s="273">
        <v>96579.88</v>
      </c>
      <c r="N156" s="88">
        <v>2020.4</v>
      </c>
      <c r="O156" s="1099" t="s">
        <v>1955</v>
      </c>
      <c r="P156" s="1116" t="s">
        <v>1956</v>
      </c>
      <c r="Q156" s="1099">
        <v>13934221581</v>
      </c>
      <c r="R156" s="1127" t="s">
        <v>1957</v>
      </c>
      <c r="S156" s="114" t="s">
        <v>1595</v>
      </c>
      <c r="T156" s="114"/>
    </row>
    <row r="157" spans="1:20">
      <c r="A157" s="191" t="s">
        <v>1976</v>
      </c>
      <c r="B157" s="88" t="s">
        <v>1953</v>
      </c>
      <c r="C157" s="134" t="s">
        <v>167</v>
      </c>
      <c r="D157" s="95" t="s">
        <v>45</v>
      </c>
      <c r="E157" s="88">
        <v>1</v>
      </c>
      <c r="F157" s="134">
        <v>15.3</v>
      </c>
      <c r="G157" s="88" t="s">
        <v>31</v>
      </c>
      <c r="H157" s="96" t="s">
        <v>32</v>
      </c>
      <c r="I157" s="95"/>
      <c r="J157" s="102"/>
      <c r="K157" s="1106" t="s">
        <v>1954</v>
      </c>
      <c r="L157" s="140">
        <v>79884.955752164999</v>
      </c>
      <c r="M157" s="274">
        <v>23964.959999999999</v>
      </c>
      <c r="N157" s="88">
        <v>2020.4</v>
      </c>
      <c r="O157" s="1099"/>
      <c r="P157" s="1116"/>
      <c r="Q157" s="1099"/>
      <c r="R157" s="1127"/>
      <c r="S157" s="114" t="s">
        <v>1595</v>
      </c>
      <c r="T157" s="114"/>
    </row>
    <row r="158" spans="1:20">
      <c r="A158" s="191" t="s">
        <v>1977</v>
      </c>
      <c r="B158" s="88" t="s">
        <v>1953</v>
      </c>
      <c r="C158" s="134" t="s">
        <v>1961</v>
      </c>
      <c r="D158" s="95" t="s">
        <v>45</v>
      </c>
      <c r="E158" s="88">
        <v>1</v>
      </c>
      <c r="F158" s="134">
        <v>37.5</v>
      </c>
      <c r="G158" s="88" t="s">
        <v>31</v>
      </c>
      <c r="H158" s="96" t="s">
        <v>32</v>
      </c>
      <c r="I158" s="95"/>
      <c r="J158" s="102"/>
      <c r="K158" s="1105"/>
      <c r="L158" s="140">
        <v>195796.460176875</v>
      </c>
      <c r="M158" s="274">
        <v>58744.46</v>
      </c>
      <c r="N158" s="88">
        <v>2020.4</v>
      </c>
      <c r="O158" s="1099"/>
      <c r="P158" s="1116"/>
      <c r="Q158" s="1099"/>
      <c r="R158" s="1127"/>
      <c r="S158" s="114" t="s">
        <v>1595</v>
      </c>
      <c r="T158" s="114"/>
    </row>
    <row r="159" spans="1:20">
      <c r="A159" s="191" t="s">
        <v>1978</v>
      </c>
      <c r="B159" s="88" t="s">
        <v>1965</v>
      </c>
      <c r="C159" s="134" t="s">
        <v>1961</v>
      </c>
      <c r="D159" s="95" t="s">
        <v>45</v>
      </c>
      <c r="E159" s="88">
        <v>1</v>
      </c>
      <c r="F159" s="134">
        <v>16.8</v>
      </c>
      <c r="G159" s="88" t="s">
        <v>31</v>
      </c>
      <c r="H159" s="96" t="s">
        <v>32</v>
      </c>
      <c r="I159" s="95"/>
      <c r="J159" s="102"/>
      <c r="K159" s="1107"/>
      <c r="L159" s="140">
        <v>87716.814159240006</v>
      </c>
      <c r="M159" s="274">
        <v>26316.81</v>
      </c>
      <c r="N159" s="88">
        <v>2020.4</v>
      </c>
      <c r="O159" s="1099"/>
      <c r="P159" s="1116"/>
      <c r="Q159" s="1099"/>
      <c r="R159" s="1127"/>
      <c r="S159" s="114" t="s">
        <v>1595</v>
      </c>
      <c r="T159" s="114"/>
    </row>
    <row r="160" spans="1:20">
      <c r="A160" s="191" t="s">
        <v>1979</v>
      </c>
      <c r="B160" s="88" t="s">
        <v>1758</v>
      </c>
      <c r="C160" s="98" t="s">
        <v>55</v>
      </c>
      <c r="D160" s="98"/>
      <c r="E160" s="98">
        <v>1</v>
      </c>
      <c r="F160" s="88">
        <v>40.86</v>
      </c>
      <c r="G160" s="98" t="s">
        <v>31</v>
      </c>
      <c r="H160" s="98" t="s">
        <v>32</v>
      </c>
      <c r="I160" s="98"/>
      <c r="J160" s="98"/>
      <c r="K160" s="1106" t="s">
        <v>1954</v>
      </c>
      <c r="L160" s="98">
        <v>213339.82</v>
      </c>
      <c r="M160" s="274">
        <v>64002</v>
      </c>
      <c r="N160" s="88">
        <v>2020.5</v>
      </c>
      <c r="O160" s="1099"/>
      <c r="P160" s="1116"/>
      <c r="Q160" s="1099"/>
      <c r="R160" s="1127"/>
      <c r="S160" s="114" t="s">
        <v>1595</v>
      </c>
      <c r="T160" s="114"/>
    </row>
    <row r="161" spans="1:20">
      <c r="A161" s="191" t="s">
        <v>1980</v>
      </c>
      <c r="B161" s="88" t="s">
        <v>1981</v>
      </c>
      <c r="C161" s="98" t="s">
        <v>55</v>
      </c>
      <c r="D161" s="98"/>
      <c r="E161" s="98">
        <v>1</v>
      </c>
      <c r="F161" s="88">
        <v>37.200000000000003</v>
      </c>
      <c r="G161" s="98" t="s">
        <v>31</v>
      </c>
      <c r="H161" s="98" t="s">
        <v>32</v>
      </c>
      <c r="I161" s="98"/>
      <c r="J161" s="98"/>
      <c r="K161" s="1107"/>
      <c r="L161" s="98">
        <v>194230.09</v>
      </c>
      <c r="M161" s="274">
        <v>58269</v>
      </c>
      <c r="N161" s="88">
        <v>2020.5</v>
      </c>
      <c r="O161" s="1099"/>
      <c r="P161" s="1116"/>
      <c r="Q161" s="1099"/>
      <c r="R161" s="1127"/>
      <c r="S161" s="114" t="s">
        <v>1595</v>
      </c>
      <c r="T161" s="114"/>
    </row>
    <row r="162" spans="1:20" ht="24">
      <c r="A162" s="191" t="s">
        <v>1982</v>
      </c>
      <c r="B162" s="88" t="s">
        <v>1983</v>
      </c>
      <c r="C162" s="88" t="s">
        <v>1984</v>
      </c>
      <c r="D162" s="95"/>
      <c r="E162" s="88">
        <v>1</v>
      </c>
      <c r="F162" s="88">
        <v>70.64</v>
      </c>
      <c r="G162" s="98" t="s">
        <v>31</v>
      </c>
      <c r="H162" s="98" t="s">
        <v>32</v>
      </c>
      <c r="I162" s="98"/>
      <c r="J162" s="169"/>
      <c r="K162" s="1105" t="s">
        <v>1974</v>
      </c>
      <c r="L162" s="98">
        <v>350074.32</v>
      </c>
      <c r="M162" s="275">
        <v>105022</v>
      </c>
      <c r="N162" s="88">
        <v>2020.5</v>
      </c>
      <c r="O162" s="1099"/>
      <c r="P162" s="1116"/>
      <c r="Q162" s="1099"/>
      <c r="R162" s="1127"/>
      <c r="S162" s="114" t="s">
        <v>1595</v>
      </c>
      <c r="T162" s="114"/>
    </row>
    <row r="163" spans="1:20" ht="24">
      <c r="A163" s="191" t="s">
        <v>1985</v>
      </c>
      <c r="B163" s="88" t="s">
        <v>1983</v>
      </c>
      <c r="C163" s="88" t="s">
        <v>1984</v>
      </c>
      <c r="D163" s="95"/>
      <c r="E163" s="88">
        <v>1</v>
      </c>
      <c r="F163" s="88">
        <v>7</v>
      </c>
      <c r="G163" s="98" t="s">
        <v>31</v>
      </c>
      <c r="H163" s="98" t="s">
        <v>32</v>
      </c>
      <c r="I163" s="98"/>
      <c r="J163" s="169"/>
      <c r="K163" s="1105"/>
      <c r="L163" s="113">
        <v>37230.089999999997</v>
      </c>
      <c r="M163" s="274">
        <v>11169</v>
      </c>
      <c r="N163" s="88">
        <v>2020.8</v>
      </c>
      <c r="O163" s="1099"/>
      <c r="P163" s="1116"/>
      <c r="Q163" s="1099"/>
      <c r="R163" s="1127"/>
      <c r="S163" s="114" t="s">
        <v>1595</v>
      </c>
      <c r="T163" s="114"/>
    </row>
    <row r="164" spans="1:20" ht="24">
      <c r="A164" s="191" t="s">
        <v>1986</v>
      </c>
      <c r="B164" s="88" t="s">
        <v>39</v>
      </c>
      <c r="C164" s="88" t="s">
        <v>1987</v>
      </c>
      <c r="D164" s="95"/>
      <c r="E164" s="88">
        <v>1</v>
      </c>
      <c r="F164" s="88">
        <v>21.87</v>
      </c>
      <c r="G164" s="98" t="s">
        <v>31</v>
      </c>
      <c r="H164" s="98" t="s">
        <v>32</v>
      </c>
      <c r="I164" s="98"/>
      <c r="J164" s="169"/>
      <c r="K164" s="1105"/>
      <c r="L164" s="113">
        <v>113220.8</v>
      </c>
      <c r="M164" s="275">
        <v>33966</v>
      </c>
      <c r="N164" s="88">
        <v>2020.7</v>
      </c>
      <c r="O164" s="1099"/>
      <c r="P164" s="1116"/>
      <c r="Q164" s="1099"/>
      <c r="R164" s="1127"/>
      <c r="S164" s="114" t="s">
        <v>1595</v>
      </c>
      <c r="T164" s="114"/>
    </row>
    <row r="165" spans="1:20" ht="24">
      <c r="A165" s="191" t="s">
        <v>1988</v>
      </c>
      <c r="B165" s="88" t="s">
        <v>39</v>
      </c>
      <c r="C165" s="88" t="s">
        <v>1984</v>
      </c>
      <c r="D165" s="95"/>
      <c r="E165" s="88">
        <v>1</v>
      </c>
      <c r="F165" s="88">
        <v>5</v>
      </c>
      <c r="G165" s="98" t="s">
        <v>31</v>
      </c>
      <c r="H165" s="98" t="s">
        <v>32</v>
      </c>
      <c r="I165" s="98"/>
      <c r="J165" s="169"/>
      <c r="K165" s="1105"/>
      <c r="L165" s="113">
        <v>25884.959999999999</v>
      </c>
      <c r="M165" s="275">
        <v>7765</v>
      </c>
      <c r="N165" s="88">
        <v>2020.7</v>
      </c>
      <c r="O165" s="1099"/>
      <c r="P165" s="1116"/>
      <c r="Q165" s="1099"/>
      <c r="R165" s="1127"/>
      <c r="S165" s="114" t="s">
        <v>1595</v>
      </c>
      <c r="T165" s="114"/>
    </row>
    <row r="166" spans="1:20">
      <c r="A166" s="191" t="s">
        <v>1989</v>
      </c>
      <c r="B166" s="88" t="s">
        <v>163</v>
      </c>
      <c r="C166" s="98" t="s">
        <v>55</v>
      </c>
      <c r="D166" s="95"/>
      <c r="E166" s="88">
        <v>2.5</v>
      </c>
      <c r="F166" s="88">
        <v>122.54</v>
      </c>
      <c r="G166" s="98" t="s">
        <v>31</v>
      </c>
      <c r="H166" s="98" t="s">
        <v>32</v>
      </c>
      <c r="I166" s="98"/>
      <c r="J166" s="169"/>
      <c r="K166" s="1105"/>
      <c r="L166" s="113">
        <v>713551.54</v>
      </c>
      <c r="M166" s="274">
        <v>214065</v>
      </c>
      <c r="N166" s="88">
        <v>2020.8</v>
      </c>
      <c r="O166" s="1099"/>
      <c r="P166" s="1116"/>
      <c r="Q166" s="1099"/>
      <c r="R166" s="1127"/>
      <c r="S166" s="114" t="s">
        <v>1595</v>
      </c>
      <c r="T166" s="114"/>
    </row>
    <row r="167" spans="1:20">
      <c r="A167" s="191" t="s">
        <v>1990</v>
      </c>
      <c r="B167" s="88" t="s">
        <v>1981</v>
      </c>
      <c r="C167" s="88" t="s">
        <v>55</v>
      </c>
      <c r="D167" s="95"/>
      <c r="E167" s="88">
        <v>1</v>
      </c>
      <c r="F167" s="88">
        <v>9.3800000000000008</v>
      </c>
      <c r="G167" s="98" t="s">
        <v>31</v>
      </c>
      <c r="H167" s="98" t="s">
        <v>32</v>
      </c>
      <c r="I167" s="98"/>
      <c r="J167" s="169"/>
      <c r="K167" s="1105"/>
      <c r="L167" s="113">
        <v>48394.159291958204</v>
      </c>
      <c r="M167" s="276">
        <v>14518</v>
      </c>
      <c r="N167" s="88">
        <v>2020.9</v>
      </c>
      <c r="O167" s="1099"/>
      <c r="P167" s="1116"/>
      <c r="Q167" s="1099"/>
      <c r="R167" s="1127"/>
      <c r="S167" s="114" t="s">
        <v>1595</v>
      </c>
      <c r="T167" s="114"/>
    </row>
    <row r="168" spans="1:20" ht="15.6">
      <c r="A168" s="191" t="s">
        <v>1991</v>
      </c>
      <c r="B168" s="88" t="s">
        <v>163</v>
      </c>
      <c r="C168" s="98" t="s">
        <v>55</v>
      </c>
      <c r="D168" s="95"/>
      <c r="E168" s="88">
        <v>1</v>
      </c>
      <c r="F168" s="88">
        <v>159.72</v>
      </c>
      <c r="G168" s="98" t="s">
        <v>31</v>
      </c>
      <c r="H168" s="98" t="s">
        <v>32</v>
      </c>
      <c r="I168" s="98"/>
      <c r="J168" s="169"/>
      <c r="K168" s="1105"/>
      <c r="L168" s="277">
        <v>930050.95748611202</v>
      </c>
      <c r="M168" s="276">
        <v>360393.03748611198</v>
      </c>
      <c r="N168" s="88">
        <v>2020.11</v>
      </c>
      <c r="O168" s="1099"/>
      <c r="P168" s="1116"/>
      <c r="Q168" s="1099"/>
      <c r="R168" s="1127"/>
      <c r="S168" s="114" t="s">
        <v>1595</v>
      </c>
      <c r="T168" s="114"/>
    </row>
    <row r="169" spans="1:20">
      <c r="A169" s="191" t="s">
        <v>1992</v>
      </c>
      <c r="B169" s="88" t="s">
        <v>39</v>
      </c>
      <c r="C169" s="98" t="s">
        <v>55</v>
      </c>
      <c r="D169" s="95"/>
      <c r="E169" s="88">
        <v>1</v>
      </c>
      <c r="F169" s="88">
        <v>77.2</v>
      </c>
      <c r="G169" s="98" t="s">
        <v>31</v>
      </c>
      <c r="H169" s="98" t="s">
        <v>32</v>
      </c>
      <c r="I169" s="98"/>
      <c r="J169" s="169"/>
      <c r="K169" s="1105"/>
      <c r="L169" s="278">
        <v>449536.29862911999</v>
      </c>
      <c r="M169" s="276">
        <v>134859.70000000001</v>
      </c>
      <c r="N169" s="88">
        <v>2020.11</v>
      </c>
      <c r="O169" s="1099"/>
      <c r="P169" s="1116"/>
      <c r="Q169" s="1099"/>
      <c r="R169" s="1127"/>
      <c r="S169" s="114" t="s">
        <v>1595</v>
      </c>
      <c r="T169" s="114"/>
    </row>
    <row r="170" spans="1:20">
      <c r="A170" s="191" t="s">
        <v>1993</v>
      </c>
      <c r="B170" s="231" t="s">
        <v>173</v>
      </c>
      <c r="C170" s="113" t="s">
        <v>55</v>
      </c>
      <c r="D170" s="95" t="s">
        <v>45</v>
      </c>
      <c r="E170" s="231">
        <v>1</v>
      </c>
      <c r="F170" s="265">
        <v>7.98</v>
      </c>
      <c r="G170" s="113" t="s">
        <v>31</v>
      </c>
      <c r="H170" s="113" t="s">
        <v>32</v>
      </c>
      <c r="I170" s="113"/>
      <c r="J170" s="279"/>
      <c r="K170" s="141"/>
      <c r="L170" s="276">
        <v>42583.539823003201</v>
      </c>
      <c r="M170" s="272">
        <v>12774.46</v>
      </c>
      <c r="N170" s="231">
        <v>2020.12</v>
      </c>
      <c r="O170" s="1099"/>
      <c r="P170" s="1116"/>
      <c r="Q170" s="1099"/>
      <c r="R170" s="1127"/>
      <c r="S170" s="114" t="s">
        <v>1595</v>
      </c>
      <c r="T170" s="114"/>
    </row>
    <row r="171" spans="1:20">
      <c r="A171" s="191" t="s">
        <v>1994</v>
      </c>
      <c r="B171" s="231" t="s">
        <v>39</v>
      </c>
      <c r="C171" s="113" t="s">
        <v>55</v>
      </c>
      <c r="D171" s="95" t="s">
        <v>45</v>
      </c>
      <c r="E171" s="231">
        <v>1</v>
      </c>
      <c r="F171" s="265">
        <v>0.85</v>
      </c>
      <c r="G171" s="113" t="s">
        <v>31</v>
      </c>
      <c r="H171" s="113" t="s">
        <v>32</v>
      </c>
      <c r="I171" s="113"/>
      <c r="J171" s="279"/>
      <c r="K171" s="141"/>
      <c r="L171" s="276">
        <v>4949.5575221600002</v>
      </c>
      <c r="M171" s="272">
        <v>1484.44</v>
      </c>
      <c r="N171" s="231">
        <v>2020.12</v>
      </c>
      <c r="O171" s="1099"/>
      <c r="P171" s="1116"/>
      <c r="Q171" s="1099"/>
      <c r="R171" s="1127"/>
      <c r="S171" s="114" t="s">
        <v>1595</v>
      </c>
      <c r="T171" s="114"/>
    </row>
    <row r="172" spans="1:20">
      <c r="A172" s="191" t="s">
        <v>1995</v>
      </c>
      <c r="B172" s="98" t="s">
        <v>1996</v>
      </c>
      <c r="C172" s="98" t="s">
        <v>55</v>
      </c>
      <c r="D172" s="95" t="s">
        <v>45</v>
      </c>
      <c r="E172" s="98"/>
      <c r="F172" s="98">
        <v>26.6</v>
      </c>
      <c r="G172" s="98" t="s">
        <v>31</v>
      </c>
      <c r="H172" s="98" t="s">
        <v>32</v>
      </c>
      <c r="I172" s="98"/>
      <c r="J172" s="98"/>
      <c r="K172" s="1106" t="s">
        <v>1954</v>
      </c>
      <c r="L172" s="117">
        <v>162189.38053088399</v>
      </c>
      <c r="M172" s="117">
        <v>48656</v>
      </c>
      <c r="N172" s="98">
        <v>2021.4</v>
      </c>
      <c r="O172" s="1099"/>
      <c r="P172" s="1116"/>
      <c r="Q172" s="1099"/>
      <c r="R172" s="1127"/>
      <c r="S172" s="114" t="s">
        <v>1595</v>
      </c>
      <c r="T172" s="114"/>
    </row>
    <row r="173" spans="1:20" ht="24">
      <c r="A173" s="191" t="s">
        <v>1997</v>
      </c>
      <c r="B173" s="98" t="s">
        <v>1998</v>
      </c>
      <c r="C173" s="98" t="s">
        <v>1999</v>
      </c>
      <c r="D173" s="95" t="s">
        <v>45</v>
      </c>
      <c r="E173" s="98"/>
      <c r="F173" s="98">
        <v>23.58</v>
      </c>
      <c r="G173" s="98" t="s">
        <v>31</v>
      </c>
      <c r="H173" s="98" t="s">
        <v>32</v>
      </c>
      <c r="I173" s="98"/>
      <c r="J173" s="98"/>
      <c r="K173" s="1107"/>
      <c r="L173" s="100">
        <v>133133.09734501399</v>
      </c>
      <c r="M173" s="280">
        <v>59939.92</v>
      </c>
      <c r="N173" s="98">
        <v>2021.4</v>
      </c>
      <c r="O173" s="1099"/>
      <c r="P173" s="1116"/>
      <c r="Q173" s="1099"/>
      <c r="R173" s="1127"/>
      <c r="S173" s="114" t="s">
        <v>1595</v>
      </c>
      <c r="T173" s="114"/>
    </row>
    <row r="174" spans="1:20" ht="24">
      <c r="A174" s="191" t="s">
        <v>2000</v>
      </c>
      <c r="B174" s="98" t="s">
        <v>39</v>
      </c>
      <c r="C174" s="98" t="s">
        <v>2001</v>
      </c>
      <c r="D174" s="95" t="s">
        <v>45</v>
      </c>
      <c r="E174" s="98"/>
      <c r="F174" s="98">
        <v>53.32</v>
      </c>
      <c r="G174" s="98" t="s">
        <v>31</v>
      </c>
      <c r="H174" s="98" t="s">
        <v>32</v>
      </c>
      <c r="I174" s="98"/>
      <c r="J174" s="98"/>
      <c r="K174" s="98" t="s">
        <v>1974</v>
      </c>
      <c r="L174" s="100">
        <v>349175.23190444801</v>
      </c>
      <c r="M174" s="100">
        <v>154751.99</v>
      </c>
      <c r="N174" s="98">
        <v>2021.4</v>
      </c>
      <c r="O174" s="1099"/>
      <c r="P174" s="1116"/>
      <c r="Q174" s="1099"/>
      <c r="R174" s="1127"/>
      <c r="S174" s="114" t="s">
        <v>1595</v>
      </c>
      <c r="T174" s="114"/>
    </row>
    <row r="175" spans="1:20">
      <c r="A175" s="191" t="s">
        <v>2002</v>
      </c>
      <c r="B175" s="98" t="s">
        <v>1681</v>
      </c>
      <c r="C175" s="98" t="s">
        <v>168</v>
      </c>
      <c r="D175" s="98" t="s">
        <v>45</v>
      </c>
      <c r="E175" s="98">
        <v>1</v>
      </c>
      <c r="F175" s="98">
        <v>28.94</v>
      </c>
      <c r="G175" s="98" t="s">
        <v>31</v>
      </c>
      <c r="H175" s="98" t="s">
        <v>32</v>
      </c>
      <c r="I175" s="98"/>
      <c r="J175" s="98"/>
      <c r="K175" s="98" t="s">
        <v>2003</v>
      </c>
      <c r="L175" s="98">
        <v>66562</v>
      </c>
      <c r="M175" s="98">
        <v>57880</v>
      </c>
      <c r="N175" s="98">
        <v>2021.4</v>
      </c>
      <c r="O175" s="1099"/>
      <c r="P175" s="1116"/>
      <c r="Q175" s="1099"/>
      <c r="R175" s="1127"/>
      <c r="S175" s="114" t="s">
        <v>1595</v>
      </c>
      <c r="T175" s="114"/>
    </row>
    <row r="176" spans="1:20" ht="24">
      <c r="A176" s="191" t="s">
        <v>2004</v>
      </c>
      <c r="B176" s="98" t="s">
        <v>112</v>
      </c>
      <c r="C176" s="98" t="s">
        <v>1999</v>
      </c>
      <c r="D176" s="98" t="s">
        <v>45</v>
      </c>
      <c r="E176" s="98">
        <v>1</v>
      </c>
      <c r="F176" s="98">
        <v>24.73</v>
      </c>
      <c r="G176" s="98" t="s">
        <v>31</v>
      </c>
      <c r="H176" s="98" t="s">
        <v>32</v>
      </c>
      <c r="I176" s="98"/>
      <c r="J176" s="98"/>
      <c r="K176" s="98" t="s">
        <v>1934</v>
      </c>
      <c r="L176" s="98">
        <v>186022.12</v>
      </c>
      <c r="M176" s="98">
        <v>120914.12</v>
      </c>
      <c r="N176" s="98">
        <v>2021.8</v>
      </c>
      <c r="O176" s="1089"/>
      <c r="P176" s="1117"/>
      <c r="Q176" s="1089"/>
      <c r="R176" s="1128"/>
      <c r="S176" s="114" t="s">
        <v>1595</v>
      </c>
      <c r="T176" s="114"/>
    </row>
    <row r="177" spans="1:22">
      <c r="A177" s="191" t="s">
        <v>2005</v>
      </c>
      <c r="B177" s="88" t="s">
        <v>2006</v>
      </c>
      <c r="C177" s="88" t="s">
        <v>168</v>
      </c>
      <c r="D177" s="95" t="s">
        <v>45</v>
      </c>
      <c r="E177" s="221">
        <v>1</v>
      </c>
      <c r="F177" s="88">
        <v>2.3980000000000001</v>
      </c>
      <c r="G177" s="88" t="s">
        <v>31</v>
      </c>
      <c r="H177" s="96" t="s">
        <v>32</v>
      </c>
      <c r="I177" s="95"/>
      <c r="J177" s="88"/>
      <c r="K177" s="88" t="s">
        <v>1807</v>
      </c>
      <c r="L177" s="88">
        <v>11666.27</v>
      </c>
      <c r="M177" s="101">
        <v>3499.8809999999999</v>
      </c>
      <c r="N177" s="235">
        <v>44397</v>
      </c>
      <c r="O177" s="88" t="s">
        <v>1800</v>
      </c>
      <c r="P177" s="95" t="s">
        <v>1799</v>
      </c>
      <c r="Q177" s="88">
        <v>15103501536</v>
      </c>
      <c r="R177" s="102" t="s">
        <v>1800</v>
      </c>
      <c r="S177" s="114" t="s">
        <v>1595</v>
      </c>
      <c r="T177" s="114"/>
      <c r="U177" s="211"/>
      <c r="V177" s="211"/>
    </row>
    <row r="178" spans="1:22">
      <c r="A178" s="191" t="s">
        <v>2007</v>
      </c>
      <c r="B178" s="88" t="s">
        <v>2006</v>
      </c>
      <c r="C178" s="88" t="s">
        <v>167</v>
      </c>
      <c r="D178" s="95" t="s">
        <v>45</v>
      </c>
      <c r="E178" s="221">
        <v>1</v>
      </c>
      <c r="F178" s="88">
        <v>2.4740000000000002</v>
      </c>
      <c r="G178" s="88" t="s">
        <v>31</v>
      </c>
      <c r="H178" s="96" t="s">
        <v>32</v>
      </c>
      <c r="I178" s="95"/>
      <c r="J178" s="88"/>
      <c r="K178" s="88" t="s">
        <v>1807</v>
      </c>
      <c r="L178" s="88">
        <v>12036.01</v>
      </c>
      <c r="M178" s="101">
        <v>3610.8029999999999</v>
      </c>
      <c r="N178" s="235">
        <v>44397</v>
      </c>
      <c r="O178" s="88" t="s">
        <v>1800</v>
      </c>
      <c r="P178" s="95" t="s">
        <v>1799</v>
      </c>
      <c r="Q178" s="88">
        <v>15103501536</v>
      </c>
      <c r="R178" s="102" t="s">
        <v>1800</v>
      </c>
      <c r="S178" s="114" t="s">
        <v>1595</v>
      </c>
      <c r="T178" s="114"/>
      <c r="U178" s="211"/>
      <c r="V178" s="211"/>
    </row>
    <row r="179" spans="1:22" ht="36">
      <c r="A179" s="191" t="s">
        <v>2008</v>
      </c>
      <c r="B179" s="88" t="s">
        <v>436</v>
      </c>
      <c r="C179" s="88" t="s">
        <v>2009</v>
      </c>
      <c r="D179" s="95" t="s">
        <v>45</v>
      </c>
      <c r="E179" s="221">
        <v>1</v>
      </c>
      <c r="F179" s="1096">
        <v>17.88</v>
      </c>
      <c r="G179" s="88" t="s">
        <v>31</v>
      </c>
      <c r="H179" s="96" t="s">
        <v>32</v>
      </c>
      <c r="I179" s="95"/>
      <c r="J179" s="88"/>
      <c r="K179" s="88"/>
      <c r="L179" s="1096">
        <v>140824.77876106201</v>
      </c>
      <c r="M179" s="1112">
        <v>140824.77876106201</v>
      </c>
      <c r="N179" s="235">
        <v>44509</v>
      </c>
      <c r="O179" s="88" t="s">
        <v>1800</v>
      </c>
      <c r="P179" s="95" t="s">
        <v>1799</v>
      </c>
      <c r="Q179" s="88">
        <v>15103501536</v>
      </c>
      <c r="R179" s="102" t="s">
        <v>1800</v>
      </c>
      <c r="S179" s="114" t="s">
        <v>1595</v>
      </c>
      <c r="T179" s="114"/>
      <c r="U179" s="211"/>
      <c r="V179" s="211"/>
    </row>
    <row r="180" spans="1:22" ht="48">
      <c r="A180" s="191" t="s">
        <v>2010</v>
      </c>
      <c r="B180" s="88" t="s">
        <v>2011</v>
      </c>
      <c r="C180" s="88" t="s">
        <v>2012</v>
      </c>
      <c r="D180" s="95" t="s">
        <v>45</v>
      </c>
      <c r="E180" s="221">
        <v>1</v>
      </c>
      <c r="F180" s="1097"/>
      <c r="G180" s="88" t="s">
        <v>31</v>
      </c>
      <c r="H180" s="96" t="s">
        <v>32</v>
      </c>
      <c r="I180" s="95"/>
      <c r="J180" s="88"/>
      <c r="K180" s="88"/>
      <c r="L180" s="1097"/>
      <c r="M180" s="1113"/>
      <c r="N180" s="235">
        <v>44509</v>
      </c>
      <c r="O180" s="88" t="s">
        <v>1800</v>
      </c>
      <c r="P180" s="95" t="s">
        <v>1799</v>
      </c>
      <c r="Q180" s="88">
        <v>15103501536</v>
      </c>
      <c r="R180" s="102" t="s">
        <v>1800</v>
      </c>
      <c r="S180" s="114" t="s">
        <v>1595</v>
      </c>
      <c r="T180" s="114"/>
      <c r="U180" s="211"/>
      <c r="V180" s="211"/>
    </row>
    <row r="181" spans="1:22" ht="48">
      <c r="A181" s="191" t="s">
        <v>2013</v>
      </c>
      <c r="B181" s="88" t="s">
        <v>2014</v>
      </c>
      <c r="C181" s="88" t="s">
        <v>2015</v>
      </c>
      <c r="D181" s="95" t="s">
        <v>45</v>
      </c>
      <c r="E181" s="221">
        <v>1</v>
      </c>
      <c r="F181" s="1097"/>
      <c r="G181" s="88" t="s">
        <v>31</v>
      </c>
      <c r="H181" s="96" t="s">
        <v>32</v>
      </c>
      <c r="I181" s="95"/>
      <c r="J181" s="88"/>
      <c r="K181" s="88"/>
      <c r="L181" s="1097"/>
      <c r="M181" s="1113"/>
      <c r="N181" s="235">
        <v>44509</v>
      </c>
      <c r="O181" s="88" t="s">
        <v>1800</v>
      </c>
      <c r="P181" s="95" t="s">
        <v>1799</v>
      </c>
      <c r="Q181" s="88">
        <v>15103501536</v>
      </c>
      <c r="R181" s="102" t="s">
        <v>1800</v>
      </c>
      <c r="S181" s="114" t="s">
        <v>1595</v>
      </c>
      <c r="T181" s="114"/>
      <c r="U181" s="211"/>
      <c r="V181" s="211"/>
    </row>
    <row r="182" spans="1:22" ht="48">
      <c r="A182" s="191" t="s">
        <v>2016</v>
      </c>
      <c r="B182" s="88" t="s">
        <v>436</v>
      </c>
      <c r="C182" s="88" t="s">
        <v>2017</v>
      </c>
      <c r="D182" s="95" t="s">
        <v>45</v>
      </c>
      <c r="E182" s="221">
        <v>1</v>
      </c>
      <c r="F182" s="1098"/>
      <c r="G182" s="88" t="s">
        <v>31</v>
      </c>
      <c r="H182" s="96" t="s">
        <v>32</v>
      </c>
      <c r="I182" s="95"/>
      <c r="J182" s="88"/>
      <c r="K182" s="88"/>
      <c r="L182" s="1098"/>
      <c r="M182" s="1114"/>
      <c r="N182" s="235">
        <v>44509</v>
      </c>
      <c r="O182" s="88" t="s">
        <v>1800</v>
      </c>
      <c r="P182" s="95" t="s">
        <v>1799</v>
      </c>
      <c r="Q182" s="88">
        <v>15103501536</v>
      </c>
      <c r="R182" s="102" t="s">
        <v>1800</v>
      </c>
      <c r="S182" s="114" t="s">
        <v>1595</v>
      </c>
      <c r="T182" s="114"/>
      <c r="U182" s="211"/>
      <c r="V182" s="211"/>
    </row>
    <row r="183" spans="1:22" ht="48">
      <c r="A183" s="191" t="s">
        <v>2018</v>
      </c>
      <c r="B183" s="88" t="s">
        <v>2011</v>
      </c>
      <c r="C183" s="88" t="s">
        <v>2019</v>
      </c>
      <c r="D183" s="95" t="s">
        <v>45</v>
      </c>
      <c r="E183" s="221">
        <v>1</v>
      </c>
      <c r="F183" s="1096">
        <v>11.62</v>
      </c>
      <c r="G183" s="88" t="s">
        <v>31</v>
      </c>
      <c r="H183" s="96" t="s">
        <v>32</v>
      </c>
      <c r="I183" s="95"/>
      <c r="J183" s="88"/>
      <c r="K183" s="88"/>
      <c r="L183" s="1096">
        <v>91520.353982300905</v>
      </c>
      <c r="M183" s="1112">
        <v>91520.353982300905</v>
      </c>
      <c r="N183" s="235">
        <v>44509</v>
      </c>
      <c r="O183" s="88" t="s">
        <v>1800</v>
      </c>
      <c r="P183" s="95" t="s">
        <v>1799</v>
      </c>
      <c r="Q183" s="88">
        <v>15103501536</v>
      </c>
      <c r="R183" s="102" t="s">
        <v>1800</v>
      </c>
      <c r="S183" s="114" t="s">
        <v>1595</v>
      </c>
      <c r="T183" s="114"/>
      <c r="U183" s="211"/>
      <c r="V183" s="211"/>
    </row>
    <row r="184" spans="1:22" ht="48">
      <c r="A184" s="191" t="s">
        <v>2020</v>
      </c>
      <c r="B184" s="88" t="s">
        <v>2014</v>
      </c>
      <c r="C184" s="88" t="s">
        <v>2021</v>
      </c>
      <c r="D184" s="95" t="s">
        <v>45</v>
      </c>
      <c r="E184" s="221">
        <v>1</v>
      </c>
      <c r="F184" s="1098"/>
      <c r="G184" s="88" t="s">
        <v>31</v>
      </c>
      <c r="H184" s="96" t="s">
        <v>32</v>
      </c>
      <c r="I184" s="95"/>
      <c r="J184" s="88"/>
      <c r="K184" s="88"/>
      <c r="L184" s="1098"/>
      <c r="M184" s="1114"/>
      <c r="N184" s="235">
        <v>44509</v>
      </c>
      <c r="O184" s="88" t="s">
        <v>1800</v>
      </c>
      <c r="P184" s="95" t="s">
        <v>1799</v>
      </c>
      <c r="Q184" s="88">
        <v>15103501536</v>
      </c>
      <c r="R184" s="102" t="s">
        <v>1800</v>
      </c>
      <c r="S184" s="114" t="s">
        <v>1595</v>
      </c>
      <c r="T184" s="114"/>
      <c r="U184" s="211"/>
      <c r="V184" s="211"/>
    </row>
    <row r="185" spans="1:22" ht="14.4">
      <c r="A185" s="261">
        <v>3</v>
      </c>
      <c r="B185" s="88" t="s">
        <v>145</v>
      </c>
      <c r="C185" s="134"/>
      <c r="D185" s="95"/>
      <c r="E185" s="88"/>
      <c r="F185" s="134"/>
      <c r="G185" s="88"/>
      <c r="H185" s="96"/>
      <c r="I185" s="95"/>
      <c r="J185" s="102"/>
      <c r="K185" s="142"/>
      <c r="L185" s="140"/>
      <c r="M185" s="102"/>
      <c r="N185" s="88"/>
      <c r="O185" s="96"/>
      <c r="P185" s="92"/>
      <c r="Q185" s="96"/>
      <c r="R185" s="247"/>
      <c r="S185" s="114"/>
      <c r="T185" s="114"/>
      <c r="U185" s="73"/>
      <c r="V185" s="73"/>
    </row>
    <row r="186" spans="1:22" ht="60">
      <c r="A186" s="191" t="s">
        <v>2022</v>
      </c>
      <c r="B186" s="104" t="s">
        <v>39</v>
      </c>
      <c r="C186" s="99" t="s">
        <v>2023</v>
      </c>
      <c r="D186" s="178" t="s">
        <v>45</v>
      </c>
      <c r="E186" s="104">
        <v>36.18</v>
      </c>
      <c r="F186" s="104">
        <v>36.18</v>
      </c>
      <c r="G186" s="128" t="s">
        <v>31</v>
      </c>
      <c r="H186" s="96" t="s">
        <v>32</v>
      </c>
      <c r="I186" s="128"/>
      <c r="J186" s="128" t="s">
        <v>1666</v>
      </c>
      <c r="K186" s="181"/>
      <c r="L186" s="100">
        <v>198990</v>
      </c>
      <c r="M186" s="100">
        <v>139293</v>
      </c>
      <c r="N186" s="136" t="s">
        <v>1667</v>
      </c>
      <c r="O186" s="179" t="s">
        <v>1668</v>
      </c>
      <c r="P186" s="128" t="s">
        <v>1669</v>
      </c>
      <c r="Q186" s="128">
        <v>15110423230</v>
      </c>
      <c r="R186" s="102" t="s">
        <v>1670</v>
      </c>
      <c r="S186" s="114" t="s">
        <v>1595</v>
      </c>
      <c r="T186" s="101"/>
      <c r="U186" s="73"/>
      <c r="V186" s="73"/>
    </row>
    <row r="187" spans="1:22" ht="36">
      <c r="A187" s="191" t="s">
        <v>2024</v>
      </c>
      <c r="B187" s="104" t="s">
        <v>39</v>
      </c>
      <c r="C187" s="104"/>
      <c r="D187" s="178" t="s">
        <v>45</v>
      </c>
      <c r="E187" s="104">
        <v>169</v>
      </c>
      <c r="F187" s="104">
        <v>169</v>
      </c>
      <c r="G187" s="128" t="s">
        <v>31</v>
      </c>
      <c r="H187" s="96" t="s">
        <v>32</v>
      </c>
      <c r="I187" s="128"/>
      <c r="J187" s="128" t="s">
        <v>1666</v>
      </c>
      <c r="K187" s="181"/>
      <c r="L187" s="100">
        <v>972123.89000000095</v>
      </c>
      <c r="M187" s="100">
        <v>680486.72300000105</v>
      </c>
      <c r="N187" s="136" t="s">
        <v>2025</v>
      </c>
      <c r="O187" s="179" t="s">
        <v>1674</v>
      </c>
      <c r="P187" s="128" t="s">
        <v>1669</v>
      </c>
      <c r="Q187" s="128">
        <v>15110423230</v>
      </c>
      <c r="R187" s="102" t="s">
        <v>1670</v>
      </c>
      <c r="S187" s="114" t="s">
        <v>1595</v>
      </c>
      <c r="T187" s="101"/>
      <c r="U187" s="73"/>
      <c r="V187" s="73"/>
    </row>
    <row r="188" spans="1:22" ht="36">
      <c r="A188" s="191" t="s">
        <v>2026</v>
      </c>
      <c r="B188" s="104" t="s">
        <v>39</v>
      </c>
      <c r="C188" s="104"/>
      <c r="D188" s="178" t="s">
        <v>45</v>
      </c>
      <c r="E188" s="104">
        <v>16.86</v>
      </c>
      <c r="F188" s="104">
        <v>16.86</v>
      </c>
      <c r="G188" s="128" t="s">
        <v>31</v>
      </c>
      <c r="H188" s="96" t="s">
        <v>32</v>
      </c>
      <c r="I188" s="128"/>
      <c r="J188" s="128" t="s">
        <v>1666</v>
      </c>
      <c r="K188" s="181"/>
      <c r="L188" s="100">
        <v>95490.269999999902</v>
      </c>
      <c r="M188" s="100">
        <v>66843.188999999897</v>
      </c>
      <c r="N188" s="136" t="s">
        <v>2025</v>
      </c>
      <c r="O188" s="179" t="s">
        <v>1674</v>
      </c>
      <c r="P188" s="128" t="s">
        <v>1669</v>
      </c>
      <c r="Q188" s="128">
        <v>15110423230</v>
      </c>
      <c r="R188" s="102" t="s">
        <v>1670</v>
      </c>
      <c r="S188" s="114" t="s">
        <v>1595</v>
      </c>
      <c r="T188" s="101"/>
      <c r="U188" s="73"/>
      <c r="V188" s="73"/>
    </row>
    <row r="189" spans="1:22" ht="36">
      <c r="A189" s="191" t="s">
        <v>2027</v>
      </c>
      <c r="B189" s="104" t="s">
        <v>39</v>
      </c>
      <c r="C189" s="104"/>
      <c r="D189" s="178" t="s">
        <v>45</v>
      </c>
      <c r="E189" s="104">
        <v>150</v>
      </c>
      <c r="F189" s="104">
        <v>150</v>
      </c>
      <c r="G189" s="128" t="s">
        <v>31</v>
      </c>
      <c r="H189" s="96" t="s">
        <v>32</v>
      </c>
      <c r="I189" s="128"/>
      <c r="J189" s="128" t="s">
        <v>1666</v>
      </c>
      <c r="K189" s="181"/>
      <c r="L189" s="100">
        <v>849557.52</v>
      </c>
      <c r="M189" s="100">
        <v>594690.26399999997</v>
      </c>
      <c r="N189" s="136" t="s">
        <v>2025</v>
      </c>
      <c r="O189" s="179" t="s">
        <v>1674</v>
      </c>
      <c r="P189" s="128" t="s">
        <v>1669</v>
      </c>
      <c r="Q189" s="128">
        <v>15110423230</v>
      </c>
      <c r="R189" s="102" t="s">
        <v>1670</v>
      </c>
      <c r="S189" s="114" t="s">
        <v>1595</v>
      </c>
      <c r="T189" s="101"/>
      <c r="U189" s="73"/>
      <c r="V189" s="73"/>
    </row>
    <row r="190" spans="1:22" ht="36">
      <c r="A190" s="191" t="s">
        <v>2028</v>
      </c>
      <c r="B190" s="104" t="s">
        <v>39</v>
      </c>
      <c r="C190" s="104"/>
      <c r="D190" s="178" t="s">
        <v>45</v>
      </c>
      <c r="E190" s="104">
        <v>122.46</v>
      </c>
      <c r="F190" s="104">
        <v>153.63999999999999</v>
      </c>
      <c r="G190" s="128" t="s">
        <v>31</v>
      </c>
      <c r="H190" s="96" t="s">
        <v>32</v>
      </c>
      <c r="I190" s="128"/>
      <c r="J190" s="128" t="s">
        <v>1666</v>
      </c>
      <c r="K190" s="181"/>
      <c r="L190" s="100">
        <v>704415.93</v>
      </c>
      <c r="M190" s="100">
        <v>493091.15100000001</v>
      </c>
      <c r="N190" s="136" t="s">
        <v>1673</v>
      </c>
      <c r="O190" s="179" t="s">
        <v>1674</v>
      </c>
      <c r="P190" s="128" t="s">
        <v>1669</v>
      </c>
      <c r="Q190" s="128">
        <v>15110423230</v>
      </c>
      <c r="R190" s="102" t="s">
        <v>1670</v>
      </c>
      <c r="S190" s="114" t="s">
        <v>1595</v>
      </c>
      <c r="T190" s="101"/>
      <c r="U190" s="73"/>
      <c r="V190" s="73"/>
    </row>
    <row r="191" spans="1:22" ht="36">
      <c r="A191" s="191" t="s">
        <v>2029</v>
      </c>
      <c r="B191" s="104" t="s">
        <v>39</v>
      </c>
      <c r="C191" s="104"/>
      <c r="D191" s="178" t="s">
        <v>45</v>
      </c>
      <c r="E191" s="104">
        <v>360</v>
      </c>
      <c r="F191" s="104">
        <v>122.46</v>
      </c>
      <c r="G191" s="128" t="s">
        <v>31</v>
      </c>
      <c r="H191" s="96" t="s">
        <v>32</v>
      </c>
      <c r="I191" s="128"/>
      <c r="J191" s="128" t="s">
        <v>1666</v>
      </c>
      <c r="K191" s="181"/>
      <c r="L191" s="100">
        <v>1984778.76</v>
      </c>
      <c r="M191" s="100">
        <v>1389345.132</v>
      </c>
      <c r="N191" s="136" t="s">
        <v>1673</v>
      </c>
      <c r="O191" s="179" t="s">
        <v>1674</v>
      </c>
      <c r="P191" s="128" t="s">
        <v>1669</v>
      </c>
      <c r="Q191" s="128">
        <v>15110423230</v>
      </c>
      <c r="R191" s="102" t="s">
        <v>1670</v>
      </c>
      <c r="S191" s="114" t="s">
        <v>1595</v>
      </c>
      <c r="T191" s="101"/>
      <c r="U191" s="73"/>
      <c r="V191" s="73"/>
    </row>
    <row r="192" spans="1:22" ht="36">
      <c r="A192" s="191" t="s">
        <v>2030</v>
      </c>
      <c r="B192" s="104" t="s">
        <v>39</v>
      </c>
      <c r="C192" s="104"/>
      <c r="D192" s="178" t="s">
        <v>45</v>
      </c>
      <c r="E192" s="104">
        <v>210.4</v>
      </c>
      <c r="F192" s="104">
        <v>210.4</v>
      </c>
      <c r="G192" s="128" t="s">
        <v>31</v>
      </c>
      <c r="H192" s="96" t="s">
        <v>32</v>
      </c>
      <c r="I192" s="128"/>
      <c r="J192" s="128" t="s">
        <v>1666</v>
      </c>
      <c r="K192" s="181"/>
      <c r="L192" s="100">
        <v>1210265.49</v>
      </c>
      <c r="M192" s="100">
        <v>847185.84299999999</v>
      </c>
      <c r="N192" s="136" t="s">
        <v>1744</v>
      </c>
      <c r="O192" s="179" t="s">
        <v>1668</v>
      </c>
      <c r="P192" s="128" t="s">
        <v>1669</v>
      </c>
      <c r="Q192" s="128">
        <v>15110423230</v>
      </c>
      <c r="R192" s="102" t="s">
        <v>1670</v>
      </c>
      <c r="S192" s="114" t="s">
        <v>1595</v>
      </c>
      <c r="T192" s="101"/>
      <c r="U192" s="73"/>
      <c r="V192" s="73"/>
    </row>
    <row r="193" spans="1:20" ht="36">
      <c r="A193" s="191" t="s">
        <v>2031</v>
      </c>
      <c r="B193" s="104" t="s">
        <v>2032</v>
      </c>
      <c r="C193" s="104"/>
      <c r="D193" s="178" t="s">
        <v>45</v>
      </c>
      <c r="E193" s="104">
        <v>38.67</v>
      </c>
      <c r="F193" s="104">
        <v>38.67</v>
      </c>
      <c r="G193" s="128" t="s">
        <v>31</v>
      </c>
      <c r="H193" s="96" t="s">
        <v>32</v>
      </c>
      <c r="I193" s="128"/>
      <c r="J193" s="128" t="s">
        <v>1666</v>
      </c>
      <c r="K193" s="181"/>
      <c r="L193" s="100">
        <v>85553.100000000195</v>
      </c>
      <c r="M193" s="100">
        <v>59887.1700000001</v>
      </c>
      <c r="N193" s="136" t="s">
        <v>1744</v>
      </c>
      <c r="O193" s="179" t="s">
        <v>1668</v>
      </c>
      <c r="P193" s="128" t="s">
        <v>1669</v>
      </c>
      <c r="Q193" s="128">
        <v>15110423230</v>
      </c>
      <c r="R193" s="102" t="s">
        <v>1670</v>
      </c>
      <c r="S193" s="114" t="s">
        <v>1595</v>
      </c>
      <c r="T193" s="101"/>
    </row>
    <row r="194" spans="1:20" ht="60">
      <c r="A194" s="191" t="s">
        <v>2033</v>
      </c>
      <c r="B194" s="135" t="s">
        <v>163</v>
      </c>
      <c r="C194" s="135" t="s">
        <v>2034</v>
      </c>
      <c r="D194" s="135" t="s">
        <v>45</v>
      </c>
      <c r="E194" s="88">
        <v>1</v>
      </c>
      <c r="F194" s="135">
        <v>66.83</v>
      </c>
      <c r="G194" s="88" t="s">
        <v>31</v>
      </c>
      <c r="H194" s="96" t="s">
        <v>41</v>
      </c>
      <c r="I194" s="95"/>
      <c r="J194" s="88" t="s">
        <v>1918</v>
      </c>
      <c r="K194" s="135" t="s">
        <v>136</v>
      </c>
      <c r="L194" s="143">
        <v>59620.26</v>
      </c>
      <c r="M194" s="143">
        <v>59620.26</v>
      </c>
      <c r="N194" s="144" t="s">
        <v>2035</v>
      </c>
      <c r="O194" s="135" t="s">
        <v>1920</v>
      </c>
      <c r="P194" s="135" t="s">
        <v>1908</v>
      </c>
      <c r="Q194" s="135">
        <v>18903416067</v>
      </c>
      <c r="R194" s="102" t="s">
        <v>1909</v>
      </c>
      <c r="S194" s="114" t="s">
        <v>1595</v>
      </c>
      <c r="T194" s="114"/>
    </row>
    <row r="195" spans="1:20" ht="36">
      <c r="A195" s="191" t="s">
        <v>2036</v>
      </c>
      <c r="B195" s="88" t="s">
        <v>2037</v>
      </c>
      <c r="C195" s="88" t="s">
        <v>955</v>
      </c>
      <c r="D195" s="95" t="s">
        <v>45</v>
      </c>
      <c r="E195" s="88"/>
      <c r="F195" s="231">
        <v>148.9</v>
      </c>
      <c r="G195" s="231" t="s">
        <v>31</v>
      </c>
      <c r="H195" s="232" t="s">
        <v>32</v>
      </c>
      <c r="I195" s="245"/>
      <c r="J195" s="231"/>
      <c r="K195" s="231" t="s">
        <v>1620</v>
      </c>
      <c r="L195" s="231">
        <v>899378.14</v>
      </c>
      <c r="M195" s="101">
        <v>556169.68999999994</v>
      </c>
      <c r="N195" s="231" t="s">
        <v>2038</v>
      </c>
      <c r="O195" s="231" t="s">
        <v>2039</v>
      </c>
      <c r="P195" s="245" t="s">
        <v>2040</v>
      </c>
      <c r="Q195" s="231">
        <v>15525052220</v>
      </c>
      <c r="R195" s="259" t="s">
        <v>2041</v>
      </c>
      <c r="S195" s="260" t="s">
        <v>1595</v>
      </c>
      <c r="T195" s="260"/>
    </row>
    <row r="196" spans="1:20" ht="24">
      <c r="A196" s="191" t="s">
        <v>2042</v>
      </c>
      <c r="B196" s="231" t="s">
        <v>173</v>
      </c>
      <c r="C196" s="231" t="s">
        <v>2043</v>
      </c>
      <c r="D196" s="245" t="s">
        <v>45</v>
      </c>
      <c r="E196" s="231"/>
      <c r="F196" s="231">
        <v>326.23</v>
      </c>
      <c r="G196" s="231" t="s">
        <v>31</v>
      </c>
      <c r="H196" s="232" t="s">
        <v>32</v>
      </c>
      <c r="I196" s="245"/>
      <c r="J196" s="231"/>
      <c r="K196" s="231" t="s">
        <v>49</v>
      </c>
      <c r="L196" s="88">
        <v>1720645.48</v>
      </c>
      <c r="M196" s="101">
        <v>619876.14</v>
      </c>
      <c r="N196" s="231" t="s">
        <v>2044</v>
      </c>
      <c r="O196" s="231" t="s">
        <v>2045</v>
      </c>
      <c r="P196" s="95" t="s">
        <v>2040</v>
      </c>
      <c r="Q196" s="88">
        <v>15525052220</v>
      </c>
      <c r="R196" s="102" t="s">
        <v>2041</v>
      </c>
      <c r="S196" s="114" t="s">
        <v>1595</v>
      </c>
      <c r="T196" s="114"/>
    </row>
    <row r="197" spans="1:20" ht="24">
      <c r="A197" s="191" t="s">
        <v>2046</v>
      </c>
      <c r="B197" s="231" t="s">
        <v>173</v>
      </c>
      <c r="C197" s="231" t="s">
        <v>2047</v>
      </c>
      <c r="D197" s="245" t="s">
        <v>45</v>
      </c>
      <c r="E197" s="231"/>
      <c r="F197" s="231">
        <v>225.73</v>
      </c>
      <c r="G197" s="231" t="s">
        <v>31</v>
      </c>
      <c r="H197" s="232" t="s">
        <v>32</v>
      </c>
      <c r="I197" s="245"/>
      <c r="J197" s="231"/>
      <c r="K197" s="231" t="s">
        <v>49</v>
      </c>
      <c r="L197" s="88">
        <v>1346389.56</v>
      </c>
      <c r="M197" s="101">
        <v>653228.37</v>
      </c>
      <c r="N197" s="231" t="s">
        <v>2044</v>
      </c>
      <c r="O197" s="231" t="s">
        <v>2045</v>
      </c>
      <c r="P197" s="95" t="s">
        <v>2040</v>
      </c>
      <c r="Q197" s="88">
        <v>15525052220</v>
      </c>
      <c r="R197" s="102" t="s">
        <v>2041</v>
      </c>
      <c r="S197" s="114" t="s">
        <v>1595</v>
      </c>
      <c r="T197" s="114"/>
    </row>
    <row r="198" spans="1:20" ht="36">
      <c r="A198" s="191" t="s">
        <v>2048</v>
      </c>
      <c r="B198" s="88" t="s">
        <v>2049</v>
      </c>
      <c r="C198" s="88" t="s">
        <v>2050</v>
      </c>
      <c r="D198" s="95" t="s">
        <v>45</v>
      </c>
      <c r="E198" s="88"/>
      <c r="F198" s="231">
        <v>223.5</v>
      </c>
      <c r="G198" s="231" t="s">
        <v>31</v>
      </c>
      <c r="H198" s="232" t="s">
        <v>32</v>
      </c>
      <c r="I198" s="245"/>
      <c r="J198" s="231"/>
      <c r="K198" s="231" t="s">
        <v>1620</v>
      </c>
      <c r="L198" s="88">
        <v>1109753.0900000001</v>
      </c>
      <c r="M198" s="101">
        <v>641261.11</v>
      </c>
      <c r="N198" s="231" t="s">
        <v>2038</v>
      </c>
      <c r="O198" s="88" t="s">
        <v>2039</v>
      </c>
      <c r="P198" s="95" t="s">
        <v>2040</v>
      </c>
      <c r="Q198" s="88">
        <v>15525052220</v>
      </c>
      <c r="R198" s="102" t="s">
        <v>2041</v>
      </c>
      <c r="S198" s="114" t="s">
        <v>1595</v>
      </c>
      <c r="T198" s="114"/>
    </row>
    <row r="199" spans="1:20" ht="36">
      <c r="A199" s="191" t="s">
        <v>2051</v>
      </c>
      <c r="B199" s="88" t="s">
        <v>2049</v>
      </c>
      <c r="C199" s="88" t="s">
        <v>2052</v>
      </c>
      <c r="D199" s="95" t="s">
        <v>45</v>
      </c>
      <c r="E199" s="88"/>
      <c r="F199" s="231">
        <v>278.64</v>
      </c>
      <c r="G199" s="231" t="s">
        <v>31</v>
      </c>
      <c r="H199" s="232" t="s">
        <v>32</v>
      </c>
      <c r="I199" s="245"/>
      <c r="J199" s="231"/>
      <c r="K199" s="231" t="s">
        <v>1620</v>
      </c>
      <c r="L199" s="231">
        <v>1549845.4</v>
      </c>
      <c r="M199" s="101">
        <v>782410.45</v>
      </c>
      <c r="N199" s="231" t="s">
        <v>2038</v>
      </c>
      <c r="O199" s="88" t="s">
        <v>2039</v>
      </c>
      <c r="P199" s="95" t="s">
        <v>2040</v>
      </c>
      <c r="Q199" s="88">
        <v>15525052220</v>
      </c>
      <c r="R199" s="102" t="s">
        <v>2041</v>
      </c>
      <c r="S199" s="114" t="s">
        <v>1595</v>
      </c>
      <c r="T199" s="114"/>
    </row>
    <row r="200" spans="1:20" ht="36">
      <c r="A200" s="191" t="s">
        <v>2053</v>
      </c>
      <c r="B200" s="231" t="s">
        <v>2049</v>
      </c>
      <c r="C200" s="231" t="s">
        <v>2054</v>
      </c>
      <c r="D200" s="245" t="s">
        <v>45</v>
      </c>
      <c r="E200" s="231"/>
      <c r="F200" s="231">
        <v>10.29</v>
      </c>
      <c r="G200" s="231" t="s">
        <v>31</v>
      </c>
      <c r="H200" s="232" t="s">
        <v>32</v>
      </c>
      <c r="I200" s="245"/>
      <c r="J200" s="231"/>
      <c r="K200" s="231" t="s">
        <v>1620</v>
      </c>
      <c r="L200" s="231">
        <v>66293.100000000006</v>
      </c>
      <c r="M200" s="101">
        <v>45149.32</v>
      </c>
      <c r="N200" s="231">
        <v>2020.5</v>
      </c>
      <c r="O200" s="231" t="s">
        <v>2039</v>
      </c>
      <c r="P200" s="95" t="s">
        <v>2040</v>
      </c>
      <c r="Q200" s="88">
        <v>15525052220</v>
      </c>
      <c r="R200" s="102" t="s">
        <v>2041</v>
      </c>
      <c r="S200" s="114" t="s">
        <v>1595</v>
      </c>
      <c r="T200" s="114"/>
    </row>
    <row r="201" spans="1:20" ht="36">
      <c r="A201" s="191" t="s">
        <v>2055</v>
      </c>
      <c r="B201" s="231" t="s">
        <v>147</v>
      </c>
      <c r="C201" s="231" t="s">
        <v>2056</v>
      </c>
      <c r="D201" s="245" t="s">
        <v>45</v>
      </c>
      <c r="E201" s="231"/>
      <c r="F201" s="231">
        <v>31.5</v>
      </c>
      <c r="G201" s="231" t="s">
        <v>31</v>
      </c>
      <c r="H201" s="232" t="s">
        <v>32</v>
      </c>
      <c r="I201" s="245"/>
      <c r="J201" s="231"/>
      <c r="K201" s="231" t="s">
        <v>1620</v>
      </c>
      <c r="L201" s="231">
        <v>171438.05</v>
      </c>
      <c r="M201" s="101">
        <v>51431.42</v>
      </c>
      <c r="N201" s="231">
        <v>2021.1</v>
      </c>
      <c r="O201" s="231" t="s">
        <v>2039</v>
      </c>
      <c r="P201" s="95" t="s">
        <v>2040</v>
      </c>
      <c r="Q201" s="88">
        <v>15525052220</v>
      </c>
      <c r="R201" s="102" t="s">
        <v>2041</v>
      </c>
      <c r="S201" s="114" t="s">
        <v>1595</v>
      </c>
      <c r="T201" s="114"/>
    </row>
    <row r="202" spans="1:20" ht="24">
      <c r="A202" s="191" t="s">
        <v>2057</v>
      </c>
      <c r="B202" s="231" t="s">
        <v>173</v>
      </c>
      <c r="C202" s="231" t="s">
        <v>2058</v>
      </c>
      <c r="D202" s="245" t="s">
        <v>45</v>
      </c>
      <c r="E202" s="231"/>
      <c r="F202" s="231">
        <v>164.94</v>
      </c>
      <c r="G202" s="231" t="s">
        <v>31</v>
      </c>
      <c r="H202" s="232" t="s">
        <v>32</v>
      </c>
      <c r="I202" s="245"/>
      <c r="J202" s="231"/>
      <c r="K202" s="231" t="s">
        <v>49</v>
      </c>
      <c r="L202" s="231">
        <v>1001317.16</v>
      </c>
      <c r="M202" s="101">
        <v>976209.39</v>
      </c>
      <c r="N202" s="231">
        <v>2021.8</v>
      </c>
      <c r="O202" s="231" t="s">
        <v>2039</v>
      </c>
      <c r="P202" s="95" t="s">
        <v>2040</v>
      </c>
      <c r="Q202" s="88">
        <v>15525052220</v>
      </c>
      <c r="R202" s="102" t="s">
        <v>2041</v>
      </c>
      <c r="S202" s="114" t="s">
        <v>1595</v>
      </c>
      <c r="T202" s="114"/>
    </row>
    <row r="203" spans="1:20" ht="36">
      <c r="A203" s="191" t="s">
        <v>2059</v>
      </c>
      <c r="B203" s="88" t="s">
        <v>246</v>
      </c>
      <c r="C203" s="88" t="s">
        <v>2060</v>
      </c>
      <c r="D203" s="88" t="s">
        <v>2061</v>
      </c>
      <c r="E203" s="88">
        <v>1</v>
      </c>
      <c r="F203" s="88">
        <v>46.64</v>
      </c>
      <c r="G203" s="88" t="s">
        <v>31</v>
      </c>
      <c r="H203" s="88" t="s">
        <v>32</v>
      </c>
      <c r="I203" s="95"/>
      <c r="J203" s="102"/>
      <c r="K203" s="1088" t="s">
        <v>1934</v>
      </c>
      <c r="L203" s="295">
        <v>324801.64601743501</v>
      </c>
      <c r="M203" s="295">
        <v>70295.893805230997</v>
      </c>
      <c r="N203" s="126">
        <v>2020.9</v>
      </c>
      <c r="O203" s="1099" t="s">
        <v>2062</v>
      </c>
      <c r="P203" s="1119" t="s">
        <v>2063</v>
      </c>
      <c r="Q203" s="1088">
        <v>13935432114</v>
      </c>
      <c r="R203" s="1130" t="s">
        <v>2064</v>
      </c>
      <c r="S203" s="103" t="s">
        <v>1595</v>
      </c>
      <c r="T203" s="114"/>
    </row>
    <row r="204" spans="1:20" ht="36">
      <c r="A204" s="191" t="s">
        <v>2065</v>
      </c>
      <c r="B204" s="88" t="s">
        <v>246</v>
      </c>
      <c r="C204" s="88" t="s">
        <v>2066</v>
      </c>
      <c r="D204" s="88" t="s">
        <v>2061</v>
      </c>
      <c r="E204" s="88">
        <v>1</v>
      </c>
      <c r="F204" s="88">
        <v>20.100000000000001</v>
      </c>
      <c r="G204" s="88" t="s">
        <v>31</v>
      </c>
      <c r="H204" s="88" t="s">
        <v>32</v>
      </c>
      <c r="I204" s="95"/>
      <c r="J204" s="102"/>
      <c r="K204" s="1099"/>
      <c r="L204" s="295">
        <v>115085.840707881</v>
      </c>
      <c r="M204" s="295">
        <v>34525.752212364299</v>
      </c>
      <c r="N204" s="126">
        <v>2020.9</v>
      </c>
      <c r="O204" s="1099"/>
      <c r="P204" s="1116"/>
      <c r="Q204" s="1099"/>
      <c r="R204" s="1127"/>
      <c r="S204" s="103" t="s">
        <v>1595</v>
      </c>
      <c r="T204" s="114"/>
    </row>
    <row r="205" spans="1:20" ht="36">
      <c r="A205" s="191" t="s">
        <v>2067</v>
      </c>
      <c r="B205" s="88" t="s">
        <v>89</v>
      </c>
      <c r="C205" s="88" t="s">
        <v>2068</v>
      </c>
      <c r="D205" s="88" t="s">
        <v>2061</v>
      </c>
      <c r="E205" s="88"/>
      <c r="F205" s="88">
        <v>99.7</v>
      </c>
      <c r="G205" s="88" t="s">
        <v>31</v>
      </c>
      <c r="H205" s="88" t="s">
        <v>32</v>
      </c>
      <c r="I205" s="95"/>
      <c r="J205" s="102"/>
      <c r="K205" s="1099"/>
      <c r="L205" s="295">
        <v>570848.67256595695</v>
      </c>
      <c r="M205" s="295">
        <v>171254.60176978799</v>
      </c>
      <c r="N205" s="126">
        <v>2020.9</v>
      </c>
      <c r="O205" s="1099"/>
      <c r="P205" s="1116"/>
      <c r="Q205" s="1099"/>
      <c r="R205" s="1127"/>
      <c r="S205" s="103" t="s">
        <v>1595</v>
      </c>
      <c r="T205" s="114"/>
    </row>
    <row r="206" spans="1:20">
      <c r="A206" s="191" t="s">
        <v>2069</v>
      </c>
      <c r="B206" s="88" t="s">
        <v>89</v>
      </c>
      <c r="C206" s="88" t="s">
        <v>2070</v>
      </c>
      <c r="D206" s="88" t="s">
        <v>2061</v>
      </c>
      <c r="E206" s="88"/>
      <c r="F206" s="88">
        <v>35.49</v>
      </c>
      <c r="G206" s="88" t="s">
        <v>31</v>
      </c>
      <c r="H206" s="88" t="s">
        <v>32</v>
      </c>
      <c r="I206" s="95"/>
      <c r="J206" s="102"/>
      <c r="K206" s="1099"/>
      <c r="L206" s="295">
        <v>302342.51327406801</v>
      </c>
      <c r="M206" s="295">
        <v>44109.353982219996</v>
      </c>
      <c r="N206" s="126">
        <v>2020.9</v>
      </c>
      <c r="O206" s="1099"/>
      <c r="P206" s="1116"/>
      <c r="Q206" s="1099"/>
      <c r="R206" s="1127"/>
      <c r="S206" s="103" t="s">
        <v>1595</v>
      </c>
      <c r="T206" s="114"/>
    </row>
    <row r="207" spans="1:20" ht="24">
      <c r="A207" s="191" t="s">
        <v>2071</v>
      </c>
      <c r="B207" s="88" t="s">
        <v>2072</v>
      </c>
      <c r="C207" s="88" t="s">
        <v>2073</v>
      </c>
      <c r="D207" s="88" t="s">
        <v>2061</v>
      </c>
      <c r="E207" s="88">
        <v>1</v>
      </c>
      <c r="F207" s="88">
        <v>12.1</v>
      </c>
      <c r="G207" s="88" t="s">
        <v>31</v>
      </c>
      <c r="H207" s="88" t="s">
        <v>32</v>
      </c>
      <c r="I207" s="95"/>
      <c r="J207" s="102"/>
      <c r="K207" s="1099"/>
      <c r="L207" s="295">
        <v>69280.530973400993</v>
      </c>
      <c r="M207" s="295">
        <v>20784.159292020198</v>
      </c>
      <c r="N207" s="126">
        <v>2020.9</v>
      </c>
      <c r="O207" s="1099"/>
      <c r="P207" s="1116"/>
      <c r="Q207" s="1099"/>
      <c r="R207" s="1127"/>
      <c r="S207" s="103" t="s">
        <v>1595</v>
      </c>
      <c r="T207" s="114"/>
    </row>
    <row r="208" spans="1:20" ht="24">
      <c r="A208" s="191" t="s">
        <v>2074</v>
      </c>
      <c r="B208" s="88" t="s">
        <v>2072</v>
      </c>
      <c r="C208" s="88" t="s">
        <v>2075</v>
      </c>
      <c r="D208" s="88" t="s">
        <v>2061</v>
      </c>
      <c r="E208" s="88">
        <v>1</v>
      </c>
      <c r="F208" s="88">
        <v>47.2</v>
      </c>
      <c r="G208" s="88" t="s">
        <v>31</v>
      </c>
      <c r="H208" s="88" t="s">
        <v>32</v>
      </c>
      <c r="I208" s="95"/>
      <c r="J208" s="102"/>
      <c r="K208" s="1099"/>
      <c r="L208" s="295">
        <v>270251.32743343199</v>
      </c>
      <c r="M208" s="295">
        <v>81075.398230029401</v>
      </c>
      <c r="N208" s="126">
        <v>2020.9</v>
      </c>
      <c r="O208" s="1099"/>
      <c r="P208" s="1116"/>
      <c r="Q208" s="1099"/>
      <c r="R208" s="1127"/>
      <c r="S208" s="103" t="s">
        <v>1595</v>
      </c>
      <c r="T208" s="114"/>
    </row>
    <row r="209" spans="1:20" ht="36">
      <c r="A209" s="191" t="s">
        <v>2076</v>
      </c>
      <c r="B209" s="88" t="s">
        <v>2077</v>
      </c>
      <c r="C209" s="88" t="s">
        <v>2078</v>
      </c>
      <c r="D209" s="88" t="s">
        <v>2061</v>
      </c>
      <c r="E209" s="88">
        <v>1</v>
      </c>
      <c r="F209" s="88">
        <v>60.83</v>
      </c>
      <c r="G209" s="88" t="s">
        <v>31</v>
      </c>
      <c r="H209" s="88" t="s">
        <v>32</v>
      </c>
      <c r="I209" s="95"/>
      <c r="J209" s="102"/>
      <c r="K209" s="1099"/>
      <c r="L209" s="295">
        <v>348292.12389355199</v>
      </c>
      <c r="M209" s="295">
        <v>104487.637168065</v>
      </c>
      <c r="N209" s="126">
        <v>2020.9</v>
      </c>
      <c r="O209" s="1099"/>
      <c r="P209" s="1116"/>
      <c r="Q209" s="1099"/>
      <c r="R209" s="1127"/>
      <c r="S209" s="103" t="s">
        <v>1595</v>
      </c>
      <c r="T209" s="114"/>
    </row>
    <row r="210" spans="1:20">
      <c r="A210" s="191" t="s">
        <v>2079</v>
      </c>
      <c r="B210" s="284" t="s">
        <v>2080</v>
      </c>
      <c r="C210" s="284"/>
      <c r="D210" s="285" t="s">
        <v>1850</v>
      </c>
      <c r="E210" s="88">
        <v>1</v>
      </c>
      <c r="F210" s="286">
        <v>31.64</v>
      </c>
      <c r="G210" s="88" t="s">
        <v>31</v>
      </c>
      <c r="H210" s="96" t="s">
        <v>32</v>
      </c>
      <c r="I210" s="95"/>
      <c r="J210" s="102"/>
      <c r="K210" s="1089"/>
      <c r="L210" s="295">
        <v>181159.99999986801</v>
      </c>
      <c r="M210" s="295">
        <v>54347.999999960499</v>
      </c>
      <c r="N210" s="296" t="s">
        <v>2081</v>
      </c>
      <c r="O210" s="1099"/>
      <c r="P210" s="1116"/>
      <c r="Q210" s="1099"/>
      <c r="R210" s="1127"/>
      <c r="S210" s="103" t="s">
        <v>1595</v>
      </c>
      <c r="T210" s="114"/>
    </row>
    <row r="211" spans="1:20" ht="24">
      <c r="A211" s="191" t="s">
        <v>2082</v>
      </c>
      <c r="B211" s="88" t="s">
        <v>2083</v>
      </c>
      <c r="C211" s="88" t="s">
        <v>2084</v>
      </c>
      <c r="D211" s="271" t="s">
        <v>45</v>
      </c>
      <c r="E211" s="88">
        <v>1</v>
      </c>
      <c r="F211" s="88">
        <v>9.3800000000000008</v>
      </c>
      <c r="G211" s="88" t="s">
        <v>31</v>
      </c>
      <c r="H211" s="96" t="s">
        <v>32</v>
      </c>
      <c r="I211" s="95"/>
      <c r="J211" s="102"/>
      <c r="K211" s="297" t="s">
        <v>1934</v>
      </c>
      <c r="L211" s="295">
        <v>61841.59</v>
      </c>
      <c r="M211" s="295">
        <v>0</v>
      </c>
      <c r="N211" s="126">
        <v>2021.5</v>
      </c>
      <c r="O211" s="1089"/>
      <c r="P211" s="1117"/>
      <c r="Q211" s="1089"/>
      <c r="R211" s="1128"/>
      <c r="S211" s="103" t="s">
        <v>1595</v>
      </c>
      <c r="T211" s="114"/>
    </row>
    <row r="212" spans="1:20" ht="36">
      <c r="A212" s="191" t="s">
        <v>2085</v>
      </c>
      <c r="B212" s="113" t="s">
        <v>1805</v>
      </c>
      <c r="C212" s="111"/>
      <c r="D212" s="111" t="s">
        <v>45</v>
      </c>
      <c r="E212" s="88">
        <v>14</v>
      </c>
      <c r="F212" s="88">
        <v>107</v>
      </c>
      <c r="G212" s="112" t="s">
        <v>31</v>
      </c>
      <c r="H212" s="112" t="s">
        <v>32</v>
      </c>
      <c r="I212" s="112" t="s">
        <v>1619</v>
      </c>
      <c r="J212" s="88"/>
      <c r="K212" s="88" t="s">
        <v>2086</v>
      </c>
      <c r="L212" s="122">
        <v>605828.31858407101</v>
      </c>
      <c r="M212" s="117">
        <v>181748.5</v>
      </c>
      <c r="N212" s="123">
        <v>43770</v>
      </c>
      <c r="O212" s="213" t="s">
        <v>2087</v>
      </c>
      <c r="P212" s="112" t="s">
        <v>1622</v>
      </c>
      <c r="Q212" s="112">
        <v>18235436200</v>
      </c>
      <c r="R212" s="112" t="s">
        <v>1623</v>
      </c>
      <c r="S212" s="114" t="s">
        <v>1595</v>
      </c>
      <c r="T212" s="114"/>
    </row>
    <row r="213" spans="1:20" ht="36">
      <c r="A213" s="191" t="s">
        <v>2088</v>
      </c>
      <c r="B213" s="153" t="s">
        <v>1805</v>
      </c>
      <c r="C213" s="154"/>
      <c r="D213" s="154" t="s">
        <v>45</v>
      </c>
      <c r="E213" s="115">
        <v>23</v>
      </c>
      <c r="F213" s="115">
        <v>187.08</v>
      </c>
      <c r="G213" s="155" t="s">
        <v>31</v>
      </c>
      <c r="H213" s="112" t="s">
        <v>32</v>
      </c>
      <c r="I213" s="155" t="s">
        <v>1619</v>
      </c>
      <c r="J213" s="115"/>
      <c r="K213" s="115" t="s">
        <v>2086</v>
      </c>
      <c r="L213" s="164">
        <v>1054304.3700000001</v>
      </c>
      <c r="M213" s="116">
        <v>316291.31</v>
      </c>
      <c r="N213" s="123">
        <v>43922</v>
      </c>
      <c r="O213" s="298" t="s">
        <v>2089</v>
      </c>
      <c r="P213" s="155" t="s">
        <v>1622</v>
      </c>
      <c r="Q213" s="155">
        <v>18235436200</v>
      </c>
      <c r="R213" s="112" t="s">
        <v>1623</v>
      </c>
      <c r="S213" s="114" t="s">
        <v>1595</v>
      </c>
      <c r="T213" s="114"/>
    </row>
    <row r="214" spans="1:20" ht="24">
      <c r="A214" s="191" t="s">
        <v>2090</v>
      </c>
      <c r="B214" s="153" t="s">
        <v>1805</v>
      </c>
      <c r="C214" s="154"/>
      <c r="D214" s="154" t="s">
        <v>45</v>
      </c>
      <c r="E214" s="115">
        <v>86.41</v>
      </c>
      <c r="F214" s="115">
        <v>86.41</v>
      </c>
      <c r="G214" s="155" t="s">
        <v>31</v>
      </c>
      <c r="H214" s="112" t="s">
        <v>32</v>
      </c>
      <c r="I214" s="155" t="s">
        <v>1619</v>
      </c>
      <c r="J214" s="115"/>
      <c r="K214" s="115" t="s">
        <v>2091</v>
      </c>
      <c r="L214" s="165">
        <v>531459.73451327404</v>
      </c>
      <c r="M214" s="166">
        <v>159437.92035398199</v>
      </c>
      <c r="N214" s="123">
        <v>43952</v>
      </c>
      <c r="O214" s="298" t="s">
        <v>2089</v>
      </c>
      <c r="P214" s="155" t="s">
        <v>1622</v>
      </c>
      <c r="Q214" s="155">
        <v>18235436200</v>
      </c>
      <c r="R214" s="112" t="s">
        <v>1623</v>
      </c>
      <c r="S214" s="114" t="s">
        <v>1595</v>
      </c>
      <c r="T214" s="114"/>
    </row>
    <row r="215" spans="1:20" ht="24">
      <c r="A215" s="191" t="s">
        <v>2092</v>
      </c>
      <c r="B215" s="88" t="s">
        <v>1805</v>
      </c>
      <c r="C215" s="88"/>
      <c r="D215" s="88" t="s">
        <v>45</v>
      </c>
      <c r="E215" s="88">
        <v>79.08</v>
      </c>
      <c r="F215" s="88">
        <v>79.08</v>
      </c>
      <c r="G215" s="155" t="s">
        <v>31</v>
      </c>
      <c r="H215" s="112" t="s">
        <v>32</v>
      </c>
      <c r="I215" s="155" t="s">
        <v>1619</v>
      </c>
      <c r="J215" s="88"/>
      <c r="K215" s="88" t="s">
        <v>2091</v>
      </c>
      <c r="L215" s="116">
        <v>486376.99115044298</v>
      </c>
      <c r="M215" s="125">
        <v>145913.088345133</v>
      </c>
      <c r="N215" s="167">
        <v>43983</v>
      </c>
      <c r="O215" s="88" t="s">
        <v>2089</v>
      </c>
      <c r="P215" s="98" t="s">
        <v>1622</v>
      </c>
      <c r="Q215" s="306">
        <v>18235436200</v>
      </c>
      <c r="R215" s="112" t="s">
        <v>1623</v>
      </c>
      <c r="S215" s="114" t="s">
        <v>1595</v>
      </c>
      <c r="T215" s="114"/>
    </row>
    <row r="216" spans="1:20" ht="36">
      <c r="A216" s="191" t="s">
        <v>2093</v>
      </c>
      <c r="B216" s="88" t="s">
        <v>1805</v>
      </c>
      <c r="C216" s="88"/>
      <c r="D216" s="88" t="s">
        <v>45</v>
      </c>
      <c r="E216" s="88">
        <v>60.17</v>
      </c>
      <c r="F216" s="88">
        <v>60.17</v>
      </c>
      <c r="G216" s="155" t="s">
        <v>31</v>
      </c>
      <c r="H216" s="112" t="s">
        <v>32</v>
      </c>
      <c r="I216" s="155" t="s">
        <v>1619</v>
      </c>
      <c r="J216" s="88"/>
      <c r="K216" s="88" t="s">
        <v>2086</v>
      </c>
      <c r="L216" s="116">
        <v>350796.42477876099</v>
      </c>
      <c r="M216" s="125">
        <v>105238.92743362801</v>
      </c>
      <c r="N216" s="167">
        <v>43983</v>
      </c>
      <c r="O216" s="88" t="s">
        <v>2094</v>
      </c>
      <c r="P216" s="98" t="s">
        <v>1622</v>
      </c>
      <c r="Q216" s="306">
        <v>18235436200</v>
      </c>
      <c r="R216" s="112" t="s">
        <v>1623</v>
      </c>
      <c r="S216" s="114" t="s">
        <v>1595</v>
      </c>
      <c r="T216" s="114"/>
    </row>
    <row r="217" spans="1:20" ht="24">
      <c r="A217" s="191" t="s">
        <v>2095</v>
      </c>
      <c r="B217" s="88" t="s">
        <v>1805</v>
      </c>
      <c r="C217" s="88"/>
      <c r="D217" s="88" t="s">
        <v>45</v>
      </c>
      <c r="E217" s="88">
        <v>60.17</v>
      </c>
      <c r="F217" s="88">
        <v>109.18</v>
      </c>
      <c r="G217" s="155" t="s">
        <v>31</v>
      </c>
      <c r="H217" s="112" t="s">
        <v>32</v>
      </c>
      <c r="I217" s="155" t="s">
        <v>1619</v>
      </c>
      <c r="J217" s="88"/>
      <c r="K217" s="88" t="s">
        <v>2091</v>
      </c>
      <c r="L217" s="116">
        <v>671505.30973451305</v>
      </c>
      <c r="M217" s="125">
        <v>201451.59292035401</v>
      </c>
      <c r="N217" s="167">
        <v>44013</v>
      </c>
      <c r="O217" s="88" t="s">
        <v>2089</v>
      </c>
      <c r="P217" s="299" t="s">
        <v>1622</v>
      </c>
      <c r="Q217" s="307">
        <v>18235436200</v>
      </c>
      <c r="R217" s="112" t="s">
        <v>1623</v>
      </c>
      <c r="S217" s="114" t="s">
        <v>1595</v>
      </c>
      <c r="T217" s="114"/>
    </row>
    <row r="218" spans="1:20" ht="36">
      <c r="A218" s="191" t="s">
        <v>2096</v>
      </c>
      <c r="B218" s="88" t="s">
        <v>158</v>
      </c>
      <c r="C218" s="88"/>
      <c r="D218" s="88" t="s">
        <v>45</v>
      </c>
      <c r="E218" s="88">
        <v>60.17</v>
      </c>
      <c r="F218" s="88">
        <v>42.91</v>
      </c>
      <c r="G218" s="155" t="s">
        <v>31</v>
      </c>
      <c r="H218" s="112" t="s">
        <v>32</v>
      </c>
      <c r="I218" s="155" t="s">
        <v>1619</v>
      </c>
      <c r="J218" s="88"/>
      <c r="K218" s="88" t="s">
        <v>1620</v>
      </c>
      <c r="L218" s="116">
        <v>262016.814159292</v>
      </c>
      <c r="M218" s="125">
        <v>78605.044247787606</v>
      </c>
      <c r="N218" s="167">
        <v>44013</v>
      </c>
      <c r="O218" s="88" t="s">
        <v>1735</v>
      </c>
      <c r="P218" s="299" t="s">
        <v>1622</v>
      </c>
      <c r="Q218" s="307">
        <v>18235436200</v>
      </c>
      <c r="R218" s="112" t="s">
        <v>1623</v>
      </c>
      <c r="S218" s="114" t="s">
        <v>1595</v>
      </c>
      <c r="T218" s="114"/>
    </row>
    <row r="219" spans="1:20" ht="36">
      <c r="A219" s="191" t="s">
        <v>2097</v>
      </c>
      <c r="B219" s="88" t="s">
        <v>2098</v>
      </c>
      <c r="C219" s="88" t="s">
        <v>2099</v>
      </c>
      <c r="D219" s="88" t="s">
        <v>45</v>
      </c>
      <c r="E219" s="88">
        <v>60.17</v>
      </c>
      <c r="F219" s="88">
        <v>74.09</v>
      </c>
      <c r="G219" s="155" t="s">
        <v>31</v>
      </c>
      <c r="H219" s="112" t="s">
        <v>32</v>
      </c>
      <c r="I219" s="155" t="s">
        <v>1619</v>
      </c>
      <c r="J219" s="88"/>
      <c r="K219" s="88" t="s">
        <v>1620</v>
      </c>
      <c r="L219" s="116">
        <v>452407.96460176999</v>
      </c>
      <c r="M219" s="125">
        <v>135722.38938053101</v>
      </c>
      <c r="N219" s="167">
        <v>44013</v>
      </c>
      <c r="O219" s="88" t="s">
        <v>2089</v>
      </c>
      <c r="P219" s="299" t="s">
        <v>1622</v>
      </c>
      <c r="Q219" s="307">
        <v>18235436200</v>
      </c>
      <c r="R219" s="112" t="s">
        <v>1623</v>
      </c>
      <c r="S219" s="114" t="s">
        <v>1595</v>
      </c>
      <c r="T219" s="114"/>
    </row>
    <row r="220" spans="1:20" ht="36">
      <c r="A220" s="191" t="s">
        <v>2100</v>
      </c>
      <c r="B220" s="88" t="s">
        <v>158</v>
      </c>
      <c r="C220" s="88" t="s">
        <v>2101</v>
      </c>
      <c r="D220" s="88" t="s">
        <v>45</v>
      </c>
      <c r="E220" s="88"/>
      <c r="F220" s="287">
        <v>26.37</v>
      </c>
      <c r="G220" s="98" t="s">
        <v>31</v>
      </c>
      <c r="H220" s="112" t="s">
        <v>32</v>
      </c>
      <c r="I220" s="98" t="s">
        <v>1619</v>
      </c>
      <c r="J220" s="88"/>
      <c r="K220" s="88" t="s">
        <v>1620</v>
      </c>
      <c r="L220" s="116">
        <v>161020.35398230099</v>
      </c>
      <c r="M220" s="116">
        <v>48306.106194690001</v>
      </c>
      <c r="N220" s="167">
        <v>44044</v>
      </c>
      <c r="O220" s="88" t="s">
        <v>1735</v>
      </c>
      <c r="P220" s="98" t="s">
        <v>1622</v>
      </c>
      <c r="Q220" s="306">
        <v>18235436200</v>
      </c>
      <c r="R220" s="112" t="s">
        <v>1623</v>
      </c>
      <c r="S220" s="114" t="s">
        <v>1595</v>
      </c>
      <c r="T220" s="114"/>
    </row>
    <row r="221" spans="1:20" ht="36">
      <c r="A221" s="191" t="s">
        <v>2102</v>
      </c>
      <c r="B221" s="88" t="s">
        <v>158</v>
      </c>
      <c r="C221" s="88" t="s">
        <v>2103</v>
      </c>
      <c r="D221" s="88" t="s">
        <v>45</v>
      </c>
      <c r="E221" s="88"/>
      <c r="F221" s="287">
        <v>28.82</v>
      </c>
      <c r="G221" s="98" t="s">
        <v>31</v>
      </c>
      <c r="H221" s="112" t="s">
        <v>32</v>
      </c>
      <c r="I221" s="98" t="s">
        <v>1619</v>
      </c>
      <c r="J221" s="88"/>
      <c r="K221" s="88" t="s">
        <v>1620</v>
      </c>
      <c r="L221" s="116">
        <v>175980.53097345101</v>
      </c>
      <c r="M221" s="116">
        <v>52794.1592920353</v>
      </c>
      <c r="N221" s="167">
        <v>44044</v>
      </c>
      <c r="O221" s="88" t="s">
        <v>1735</v>
      </c>
      <c r="P221" s="98" t="s">
        <v>1622</v>
      </c>
      <c r="Q221" s="306">
        <v>18235436200</v>
      </c>
      <c r="R221" s="112" t="s">
        <v>1623</v>
      </c>
      <c r="S221" s="114" t="s">
        <v>1595</v>
      </c>
      <c r="T221" s="114"/>
    </row>
    <row r="222" spans="1:20" ht="36">
      <c r="A222" s="191" t="s">
        <v>2104</v>
      </c>
      <c r="B222" s="88" t="s">
        <v>2105</v>
      </c>
      <c r="C222" s="88" t="s">
        <v>2106</v>
      </c>
      <c r="D222" s="88" t="s">
        <v>45</v>
      </c>
      <c r="E222" s="88"/>
      <c r="F222" s="287">
        <v>86.1</v>
      </c>
      <c r="G222" s="98" t="s">
        <v>31</v>
      </c>
      <c r="H222" s="112" t="s">
        <v>32</v>
      </c>
      <c r="I222" s="98" t="s">
        <v>1619</v>
      </c>
      <c r="J222" s="88"/>
      <c r="K222" s="88" t="s">
        <v>1620</v>
      </c>
      <c r="L222" s="116">
        <v>525743.36283185799</v>
      </c>
      <c r="M222" s="116">
        <v>157723.00884955801</v>
      </c>
      <c r="N222" s="167">
        <v>44044</v>
      </c>
      <c r="O222" s="88" t="s">
        <v>2094</v>
      </c>
      <c r="P222" s="98" t="s">
        <v>1622</v>
      </c>
      <c r="Q222" s="306">
        <v>18235436200</v>
      </c>
      <c r="R222" s="112" t="s">
        <v>1623</v>
      </c>
      <c r="S222" s="114" t="s">
        <v>1595</v>
      </c>
      <c r="T222" s="114"/>
    </row>
    <row r="223" spans="1:20" ht="24">
      <c r="A223" s="191" t="s">
        <v>2107</v>
      </c>
      <c r="B223" s="88" t="s">
        <v>39</v>
      </c>
      <c r="C223" s="88" t="s">
        <v>2101</v>
      </c>
      <c r="D223" s="88" t="s">
        <v>45</v>
      </c>
      <c r="E223" s="88"/>
      <c r="F223" s="287">
        <v>53.77</v>
      </c>
      <c r="G223" s="98" t="s">
        <v>31</v>
      </c>
      <c r="H223" s="112" t="s">
        <v>32</v>
      </c>
      <c r="I223" s="98" t="s">
        <v>1619</v>
      </c>
      <c r="J223" s="88"/>
      <c r="K223" s="88" t="s">
        <v>2091</v>
      </c>
      <c r="L223" s="116">
        <v>330709.29203539802</v>
      </c>
      <c r="M223" s="116">
        <v>99212.787610619998</v>
      </c>
      <c r="N223" s="167">
        <v>44044</v>
      </c>
      <c r="O223" s="88" t="s">
        <v>2094</v>
      </c>
      <c r="P223" s="98" t="s">
        <v>1622</v>
      </c>
      <c r="Q223" s="306">
        <v>18235436200</v>
      </c>
      <c r="R223" s="112" t="s">
        <v>1623</v>
      </c>
      <c r="S223" s="114" t="s">
        <v>1595</v>
      </c>
      <c r="T223" s="114"/>
    </row>
    <row r="224" spans="1:20" ht="36">
      <c r="A224" s="191" t="s">
        <v>2108</v>
      </c>
      <c r="B224" s="88" t="s">
        <v>158</v>
      </c>
      <c r="C224" s="88" t="s">
        <v>2109</v>
      </c>
      <c r="D224" s="88" t="s">
        <v>45</v>
      </c>
      <c r="E224" s="88">
        <v>10.225</v>
      </c>
      <c r="F224" s="88">
        <v>10.225</v>
      </c>
      <c r="G224" s="288" t="s">
        <v>31</v>
      </c>
      <c r="H224" s="112" t="s">
        <v>32</v>
      </c>
      <c r="I224" s="288" t="s">
        <v>1619</v>
      </c>
      <c r="J224" s="88"/>
      <c r="K224" s="88" t="s">
        <v>1620</v>
      </c>
      <c r="L224" s="116">
        <v>62435.840707964599</v>
      </c>
      <c r="M224" s="116">
        <v>18730.752212389401</v>
      </c>
      <c r="N224" s="167">
        <v>44166</v>
      </c>
      <c r="O224" s="88" t="s">
        <v>1735</v>
      </c>
      <c r="P224" s="98" t="s">
        <v>1622</v>
      </c>
      <c r="Q224" s="306">
        <v>18235436200</v>
      </c>
      <c r="R224" s="112" t="s">
        <v>1623</v>
      </c>
      <c r="S224" s="114" t="s">
        <v>1595</v>
      </c>
      <c r="T224" s="114"/>
    </row>
    <row r="225" spans="1:20" ht="36">
      <c r="A225" s="191" t="s">
        <v>2110</v>
      </c>
      <c r="B225" s="88" t="s">
        <v>2111</v>
      </c>
      <c r="C225" s="88" t="s">
        <v>2103</v>
      </c>
      <c r="D225" s="88" t="s">
        <v>45</v>
      </c>
      <c r="E225" s="88">
        <v>208.05</v>
      </c>
      <c r="F225" s="88">
        <v>208.05</v>
      </c>
      <c r="G225" s="288" t="s">
        <v>31</v>
      </c>
      <c r="H225" s="112" t="s">
        <v>32</v>
      </c>
      <c r="I225" s="288" t="s">
        <v>1619</v>
      </c>
      <c r="J225" s="88"/>
      <c r="K225" s="88" t="s">
        <v>1620</v>
      </c>
      <c r="L225" s="115">
        <v>1279599.55752212</v>
      </c>
      <c r="M225" s="116">
        <v>383879.86725663702</v>
      </c>
      <c r="N225" s="167">
        <v>44166</v>
      </c>
      <c r="O225" s="88" t="s">
        <v>1735</v>
      </c>
      <c r="P225" s="98" t="s">
        <v>1622</v>
      </c>
      <c r="Q225" s="306">
        <v>18235436200</v>
      </c>
      <c r="R225" s="112" t="s">
        <v>1623</v>
      </c>
      <c r="S225" s="114" t="s">
        <v>1595</v>
      </c>
      <c r="T225" s="114"/>
    </row>
    <row r="226" spans="1:20" ht="36">
      <c r="A226" s="191" t="s">
        <v>2112</v>
      </c>
      <c r="B226" s="88" t="s">
        <v>2113</v>
      </c>
      <c r="C226" s="88" t="s">
        <v>170</v>
      </c>
      <c r="D226" s="88" t="s">
        <v>45</v>
      </c>
      <c r="E226" s="88">
        <v>20.18</v>
      </c>
      <c r="F226" s="88">
        <v>20.18</v>
      </c>
      <c r="G226" s="288" t="s">
        <v>31</v>
      </c>
      <c r="H226" s="112" t="s">
        <v>32</v>
      </c>
      <c r="I226" s="288" t="s">
        <v>1619</v>
      </c>
      <c r="J226" s="88"/>
      <c r="K226" s="88" t="s">
        <v>1620</v>
      </c>
      <c r="L226" s="116">
        <v>123223.008849558</v>
      </c>
      <c r="M226" s="116">
        <v>36966.902654867299</v>
      </c>
      <c r="N226" s="167">
        <v>44166</v>
      </c>
      <c r="O226" s="88" t="s">
        <v>2094</v>
      </c>
      <c r="P226" s="98" t="s">
        <v>1622</v>
      </c>
      <c r="Q226" s="306">
        <v>18235436200</v>
      </c>
      <c r="R226" s="112" t="s">
        <v>1623</v>
      </c>
      <c r="S226" s="114" t="s">
        <v>1595</v>
      </c>
      <c r="T226" s="114"/>
    </row>
    <row r="227" spans="1:20" ht="24">
      <c r="A227" s="191" t="s">
        <v>2114</v>
      </c>
      <c r="B227" s="88" t="s">
        <v>2115</v>
      </c>
      <c r="C227" s="88" t="s">
        <v>2116</v>
      </c>
      <c r="D227" s="88" t="s">
        <v>65</v>
      </c>
      <c r="E227" s="88">
        <v>1</v>
      </c>
      <c r="F227" s="88">
        <v>1</v>
      </c>
      <c r="G227" s="288" t="s">
        <v>31</v>
      </c>
      <c r="H227" s="112" t="s">
        <v>32</v>
      </c>
      <c r="I227" s="288" t="s">
        <v>1619</v>
      </c>
      <c r="J227" s="88"/>
      <c r="K227" s="88" t="s">
        <v>2117</v>
      </c>
      <c r="L227" s="116">
        <v>141592.92035398199</v>
      </c>
      <c r="M227" s="116">
        <v>42477.876106194701</v>
      </c>
      <c r="N227" s="167">
        <v>44256</v>
      </c>
      <c r="O227" s="88" t="s">
        <v>2089</v>
      </c>
      <c r="P227" s="98" t="s">
        <v>1622</v>
      </c>
      <c r="Q227" s="306">
        <v>18235436200</v>
      </c>
      <c r="R227" s="112" t="s">
        <v>1623</v>
      </c>
      <c r="S227" s="114" t="s">
        <v>1595</v>
      </c>
      <c r="T227" s="114"/>
    </row>
    <row r="228" spans="1:20" ht="24">
      <c r="A228" s="191" t="s">
        <v>2118</v>
      </c>
      <c r="B228" s="88" t="s">
        <v>2119</v>
      </c>
      <c r="C228" s="88" t="s">
        <v>2120</v>
      </c>
      <c r="D228" s="88" t="s">
        <v>45</v>
      </c>
      <c r="E228" s="88">
        <v>1</v>
      </c>
      <c r="F228" s="88">
        <v>26.09</v>
      </c>
      <c r="G228" s="288" t="s">
        <v>31</v>
      </c>
      <c r="H228" s="112" t="s">
        <v>32</v>
      </c>
      <c r="I228" s="288" t="s">
        <v>1619</v>
      </c>
      <c r="J228" s="88"/>
      <c r="K228" s="88" t="s">
        <v>2117</v>
      </c>
      <c r="L228" s="116">
        <v>103898.230088496</v>
      </c>
      <c r="M228" s="116">
        <v>31169.469026548701</v>
      </c>
      <c r="N228" s="167">
        <v>44256</v>
      </c>
      <c r="O228" s="88" t="s">
        <v>2094</v>
      </c>
      <c r="P228" s="98" t="s">
        <v>1622</v>
      </c>
      <c r="Q228" s="306">
        <v>18235436200</v>
      </c>
      <c r="R228" s="112" t="s">
        <v>1623</v>
      </c>
      <c r="S228" s="114" t="s">
        <v>1595</v>
      </c>
      <c r="T228" s="114"/>
    </row>
    <row r="229" spans="1:20" ht="24">
      <c r="A229" s="191" t="s">
        <v>2121</v>
      </c>
      <c r="B229" s="88" t="s">
        <v>2122</v>
      </c>
      <c r="C229" s="88" t="s">
        <v>39</v>
      </c>
      <c r="D229" s="88" t="s">
        <v>45</v>
      </c>
      <c r="E229" s="289">
        <v>28.81</v>
      </c>
      <c r="F229" s="289">
        <v>28.81</v>
      </c>
      <c r="G229" s="288" t="s">
        <v>31</v>
      </c>
      <c r="H229" s="112" t="s">
        <v>32</v>
      </c>
      <c r="I229" s="288" t="s">
        <v>1619</v>
      </c>
      <c r="J229" s="88"/>
      <c r="K229" s="126" t="s">
        <v>2091</v>
      </c>
      <c r="L229" s="115">
        <v>200229.5</v>
      </c>
      <c r="M229" s="116">
        <v>53158.274336283197</v>
      </c>
      <c r="N229" s="167">
        <v>44317</v>
      </c>
      <c r="O229" s="88" t="s">
        <v>2123</v>
      </c>
      <c r="P229" s="98" t="s">
        <v>1622</v>
      </c>
      <c r="Q229" s="306">
        <v>18235436200</v>
      </c>
      <c r="R229" s="112" t="s">
        <v>1623</v>
      </c>
      <c r="S229" s="114" t="s">
        <v>1595</v>
      </c>
      <c r="T229" s="114"/>
    </row>
    <row r="230" spans="1:20" ht="36">
      <c r="A230" s="191" t="s">
        <v>2124</v>
      </c>
      <c r="B230" s="88" t="s">
        <v>123</v>
      </c>
      <c r="C230" s="88"/>
      <c r="D230" s="88" t="s">
        <v>45</v>
      </c>
      <c r="E230" s="289"/>
      <c r="F230" s="289"/>
      <c r="G230" s="288" t="s">
        <v>31</v>
      </c>
      <c r="H230" s="112" t="s">
        <v>32</v>
      </c>
      <c r="I230" s="288" t="s">
        <v>1619</v>
      </c>
      <c r="J230" s="88"/>
      <c r="K230" s="126" t="s">
        <v>1620</v>
      </c>
      <c r="L230" s="115">
        <v>178239.82300885001</v>
      </c>
      <c r="M230" s="116">
        <v>53471.946902654898</v>
      </c>
      <c r="N230" s="167">
        <v>44317</v>
      </c>
      <c r="O230" s="88" t="s">
        <v>2125</v>
      </c>
      <c r="P230" s="98" t="s">
        <v>1622</v>
      </c>
      <c r="Q230" s="306">
        <v>18235436200</v>
      </c>
      <c r="R230" s="112" t="s">
        <v>1623</v>
      </c>
      <c r="S230" s="114" t="s">
        <v>1595</v>
      </c>
      <c r="T230" s="114"/>
    </row>
    <row r="231" spans="1:20" ht="36">
      <c r="A231" s="191" t="s">
        <v>2126</v>
      </c>
      <c r="B231" s="88" t="s">
        <v>158</v>
      </c>
      <c r="C231" s="88" t="s">
        <v>2127</v>
      </c>
      <c r="D231" s="88" t="s">
        <v>45</v>
      </c>
      <c r="E231" s="289">
        <v>58.96</v>
      </c>
      <c r="F231" s="289">
        <v>58.96</v>
      </c>
      <c r="G231" s="288" t="s">
        <v>31</v>
      </c>
      <c r="H231" s="112" t="s">
        <v>32</v>
      </c>
      <c r="I231" s="288" t="s">
        <v>1619</v>
      </c>
      <c r="J231" s="88"/>
      <c r="K231" s="126" t="s">
        <v>1620</v>
      </c>
      <c r="L231" s="115">
        <v>396545.13274336298</v>
      </c>
      <c r="M231" s="116">
        <v>118963.53982300901</v>
      </c>
      <c r="N231" s="167">
        <v>44348</v>
      </c>
      <c r="O231" s="88" t="s">
        <v>1735</v>
      </c>
      <c r="P231" s="98" t="s">
        <v>1622</v>
      </c>
      <c r="Q231" s="306">
        <v>18235436200</v>
      </c>
      <c r="R231" s="112" t="s">
        <v>1623</v>
      </c>
      <c r="S231" s="114" t="s">
        <v>1595</v>
      </c>
      <c r="T231" s="114"/>
    </row>
    <row r="232" spans="1:20" ht="24">
      <c r="A232" s="191" t="s">
        <v>2128</v>
      </c>
      <c r="B232" s="88" t="s">
        <v>158</v>
      </c>
      <c r="C232" s="88" t="s">
        <v>2129</v>
      </c>
      <c r="D232" s="88" t="s">
        <v>65</v>
      </c>
      <c r="E232" s="289">
        <v>2</v>
      </c>
      <c r="F232" s="289">
        <v>2</v>
      </c>
      <c r="G232" s="288" t="s">
        <v>31</v>
      </c>
      <c r="H232" s="112" t="s">
        <v>32</v>
      </c>
      <c r="I232" s="288" t="s">
        <v>1619</v>
      </c>
      <c r="J232" s="88"/>
      <c r="K232" s="126" t="s">
        <v>2130</v>
      </c>
      <c r="L232" s="115">
        <v>160153.09734513299</v>
      </c>
      <c r="M232" s="116">
        <v>48045.929203539803</v>
      </c>
      <c r="N232" s="167">
        <v>44348</v>
      </c>
      <c r="O232" s="88" t="s">
        <v>1735</v>
      </c>
      <c r="P232" s="98" t="s">
        <v>1622</v>
      </c>
      <c r="Q232" s="306">
        <v>18235436200</v>
      </c>
      <c r="R232" s="112" t="s">
        <v>1623</v>
      </c>
      <c r="S232" s="114" t="s">
        <v>1595</v>
      </c>
      <c r="T232" s="114"/>
    </row>
    <row r="233" spans="1:20" ht="24">
      <c r="A233" s="191" t="s">
        <v>2131</v>
      </c>
      <c r="B233" s="88" t="s">
        <v>158</v>
      </c>
      <c r="C233" s="88" t="s">
        <v>2132</v>
      </c>
      <c r="D233" s="88" t="s">
        <v>65</v>
      </c>
      <c r="E233" s="289">
        <v>1</v>
      </c>
      <c r="F233" s="289">
        <v>1</v>
      </c>
      <c r="G233" s="288" t="s">
        <v>31</v>
      </c>
      <c r="H233" s="112" t="s">
        <v>32</v>
      </c>
      <c r="I233" s="288" t="s">
        <v>1619</v>
      </c>
      <c r="J233" s="88"/>
      <c r="K233" s="126" t="s">
        <v>2130</v>
      </c>
      <c r="L233" s="115">
        <v>121118.584070796</v>
      </c>
      <c r="M233" s="116">
        <v>36335.575221238898</v>
      </c>
      <c r="N233" s="167">
        <v>44348</v>
      </c>
      <c r="O233" s="88" t="s">
        <v>1735</v>
      </c>
      <c r="P233" s="98" t="s">
        <v>1622</v>
      </c>
      <c r="Q233" s="306">
        <v>18235436200</v>
      </c>
      <c r="R233" s="112" t="s">
        <v>1623</v>
      </c>
      <c r="S233" s="114" t="s">
        <v>1595</v>
      </c>
      <c r="T233" s="114"/>
    </row>
    <row r="234" spans="1:20" ht="24">
      <c r="A234" s="191" t="s">
        <v>2133</v>
      </c>
      <c r="B234" s="88" t="s">
        <v>2134</v>
      </c>
      <c r="C234" s="88" t="s">
        <v>2135</v>
      </c>
      <c r="D234" s="88" t="s">
        <v>65</v>
      </c>
      <c r="E234" s="289">
        <v>1</v>
      </c>
      <c r="F234" s="289">
        <v>1</v>
      </c>
      <c r="G234" s="288" t="s">
        <v>31</v>
      </c>
      <c r="H234" s="112" t="s">
        <v>32</v>
      </c>
      <c r="I234" s="288" t="s">
        <v>1619</v>
      </c>
      <c r="J234" s="88"/>
      <c r="K234" s="126" t="s">
        <v>2130</v>
      </c>
      <c r="L234" s="115">
        <v>104461</v>
      </c>
      <c r="M234" s="116">
        <v>27733.0088495575</v>
      </c>
      <c r="N234" s="167">
        <v>44348</v>
      </c>
      <c r="O234" s="88" t="s">
        <v>2136</v>
      </c>
      <c r="P234" s="98" t="s">
        <v>1622</v>
      </c>
      <c r="Q234" s="306">
        <v>18235436200</v>
      </c>
      <c r="R234" s="112" t="s">
        <v>1623</v>
      </c>
      <c r="S234" s="114" t="s">
        <v>1595</v>
      </c>
      <c r="T234" s="114"/>
    </row>
    <row r="235" spans="1:20" ht="24">
      <c r="A235" s="191" t="s">
        <v>2137</v>
      </c>
      <c r="B235" s="88" t="s">
        <v>123</v>
      </c>
      <c r="C235" s="88" t="s">
        <v>2138</v>
      </c>
      <c r="D235" s="88" t="s">
        <v>65</v>
      </c>
      <c r="E235" s="289">
        <v>1</v>
      </c>
      <c r="F235" s="289">
        <v>1</v>
      </c>
      <c r="G235" s="288" t="s">
        <v>31</v>
      </c>
      <c r="H235" s="112" t="s">
        <v>32</v>
      </c>
      <c r="I235" s="288" t="s">
        <v>1619</v>
      </c>
      <c r="J235" s="88"/>
      <c r="K235" s="126" t="s">
        <v>2130</v>
      </c>
      <c r="L235" s="115">
        <v>157452.21238938099</v>
      </c>
      <c r="M235" s="116">
        <v>47235.663716814299</v>
      </c>
      <c r="N235" s="167">
        <v>44348</v>
      </c>
      <c r="O235" s="88" t="s">
        <v>2125</v>
      </c>
      <c r="P235" s="98" t="s">
        <v>1622</v>
      </c>
      <c r="Q235" s="306">
        <v>18235436200</v>
      </c>
      <c r="R235" s="112" t="s">
        <v>1623</v>
      </c>
      <c r="S235" s="114" t="s">
        <v>1595</v>
      </c>
      <c r="T235" s="114"/>
    </row>
    <row r="236" spans="1:20" ht="36">
      <c r="A236" s="191" t="s">
        <v>2139</v>
      </c>
      <c r="B236" s="88" t="s">
        <v>158</v>
      </c>
      <c r="C236" s="88" t="s">
        <v>2140</v>
      </c>
      <c r="D236" s="88" t="s">
        <v>45</v>
      </c>
      <c r="E236" s="88">
        <v>1.5</v>
      </c>
      <c r="F236" s="88">
        <v>38.32</v>
      </c>
      <c r="G236" s="288" t="s">
        <v>31</v>
      </c>
      <c r="H236" s="112" t="s">
        <v>32</v>
      </c>
      <c r="I236" s="288" t="s">
        <v>1619</v>
      </c>
      <c r="J236" s="88"/>
      <c r="K236" s="88" t="s">
        <v>1620</v>
      </c>
      <c r="L236" s="115">
        <v>257727.43362831901</v>
      </c>
      <c r="M236" s="125">
        <v>77318.230088495606</v>
      </c>
      <c r="N236" s="167">
        <v>44379</v>
      </c>
      <c r="O236" s="88" t="s">
        <v>1735</v>
      </c>
      <c r="P236" s="98" t="s">
        <v>1622</v>
      </c>
      <c r="Q236" s="306">
        <v>18235436200</v>
      </c>
      <c r="R236" s="112" t="s">
        <v>1623</v>
      </c>
      <c r="S236" s="114" t="s">
        <v>1595</v>
      </c>
      <c r="T236" s="114"/>
    </row>
    <row r="237" spans="1:20" ht="48">
      <c r="A237" s="191" t="s">
        <v>2141</v>
      </c>
      <c r="B237" s="115" t="s">
        <v>123</v>
      </c>
      <c r="C237" s="115" t="s">
        <v>2142</v>
      </c>
      <c r="D237" s="115" t="s">
        <v>45</v>
      </c>
      <c r="E237" s="115"/>
      <c r="F237" s="115"/>
      <c r="G237" s="290" t="s">
        <v>31</v>
      </c>
      <c r="H237" s="155" t="s">
        <v>31</v>
      </c>
      <c r="I237" s="290" t="s">
        <v>1619</v>
      </c>
      <c r="J237" s="115"/>
      <c r="K237" s="115" t="s">
        <v>2130</v>
      </c>
      <c r="L237" s="115">
        <v>147935.398230088</v>
      </c>
      <c r="M237" s="125">
        <v>44380.619469026497</v>
      </c>
      <c r="N237" s="300">
        <v>44440</v>
      </c>
      <c r="O237" s="88" t="s">
        <v>2125</v>
      </c>
      <c r="P237" s="299" t="s">
        <v>1622</v>
      </c>
      <c r="Q237" s="307">
        <v>18235436200</v>
      </c>
      <c r="R237" s="308" t="s">
        <v>2143</v>
      </c>
      <c r="S237" s="309" t="s">
        <v>2144</v>
      </c>
      <c r="T237" s="309">
        <v>1</v>
      </c>
    </row>
    <row r="238" spans="1:20" ht="36">
      <c r="A238" s="191" t="s">
        <v>2141</v>
      </c>
      <c r="B238" s="99" t="s">
        <v>2145</v>
      </c>
      <c r="C238" s="99" t="s">
        <v>2146</v>
      </c>
      <c r="D238" s="104" t="s">
        <v>45</v>
      </c>
      <c r="E238" s="104">
        <v>50</v>
      </c>
      <c r="F238" s="104">
        <v>50</v>
      </c>
      <c r="G238" s="98" t="s">
        <v>31</v>
      </c>
      <c r="H238" s="112" t="s">
        <v>32</v>
      </c>
      <c r="I238" s="95"/>
      <c r="J238" s="128"/>
      <c r="K238" s="98" t="s">
        <v>2147</v>
      </c>
      <c r="L238" s="100">
        <v>380530.96</v>
      </c>
      <c r="M238" s="105">
        <v>167433.64000000001</v>
      </c>
      <c r="N238" s="96">
        <v>2021.8</v>
      </c>
      <c r="O238" s="115" t="s">
        <v>2148</v>
      </c>
      <c r="P238" s="160" t="s">
        <v>1615</v>
      </c>
      <c r="Q238" s="160">
        <v>18634872802</v>
      </c>
      <c r="R238" s="102" t="s">
        <v>2148</v>
      </c>
      <c r="S238" s="114" t="s">
        <v>1595</v>
      </c>
      <c r="T238" s="114"/>
    </row>
    <row r="239" spans="1:20" ht="24">
      <c r="A239" s="191" t="s">
        <v>2149</v>
      </c>
      <c r="B239" s="291" t="s">
        <v>39</v>
      </c>
      <c r="C239" s="99" t="s">
        <v>89</v>
      </c>
      <c r="D239" s="292" t="s">
        <v>45</v>
      </c>
      <c r="E239" s="262">
        <v>49.92</v>
      </c>
      <c r="F239" s="262">
        <v>49.92</v>
      </c>
      <c r="G239" s="98" t="s">
        <v>31</v>
      </c>
      <c r="H239" s="112" t="s">
        <v>32</v>
      </c>
      <c r="I239" s="95"/>
      <c r="J239" s="128"/>
      <c r="K239" s="98" t="s">
        <v>1613</v>
      </c>
      <c r="L239" s="105">
        <v>384339.82</v>
      </c>
      <c r="M239" s="105">
        <v>169109.54</v>
      </c>
      <c r="N239" s="96">
        <v>2021.8</v>
      </c>
      <c r="O239" s="115" t="s">
        <v>2148</v>
      </c>
      <c r="P239" s="160" t="s">
        <v>1615</v>
      </c>
      <c r="Q239" s="160">
        <v>18634872803</v>
      </c>
      <c r="R239" s="102" t="s">
        <v>2148</v>
      </c>
      <c r="S239" s="114" t="s">
        <v>1595</v>
      </c>
      <c r="T239" s="114"/>
    </row>
    <row r="240" spans="1:20" ht="36">
      <c r="A240" s="191" t="s">
        <v>2150</v>
      </c>
      <c r="B240" s="99" t="s">
        <v>2145</v>
      </c>
      <c r="C240" s="99" t="s">
        <v>2146</v>
      </c>
      <c r="D240" s="292" t="s">
        <v>45</v>
      </c>
      <c r="E240" s="98">
        <v>3.05</v>
      </c>
      <c r="F240" s="98">
        <v>3.05</v>
      </c>
      <c r="G240" s="98" t="s">
        <v>31</v>
      </c>
      <c r="H240" s="112" t="s">
        <v>32</v>
      </c>
      <c r="I240" s="95"/>
      <c r="J240" s="128"/>
      <c r="K240" s="98" t="s">
        <v>2147</v>
      </c>
      <c r="L240" s="105">
        <v>23212.39</v>
      </c>
      <c r="M240" s="105">
        <v>10213.469999999999</v>
      </c>
      <c r="N240" s="96">
        <v>2021.8</v>
      </c>
      <c r="O240" s="115" t="s">
        <v>2148</v>
      </c>
      <c r="P240" s="160" t="s">
        <v>1615</v>
      </c>
      <c r="Q240" s="160">
        <v>18634872803</v>
      </c>
      <c r="R240" s="102" t="s">
        <v>2148</v>
      </c>
      <c r="S240" s="114" t="s">
        <v>1595</v>
      </c>
      <c r="T240" s="114"/>
    </row>
    <row r="241" spans="1:20" ht="48">
      <c r="A241" s="191" t="s">
        <v>2151</v>
      </c>
      <c r="B241" s="88" t="s">
        <v>89</v>
      </c>
      <c r="C241" s="88" t="s">
        <v>2152</v>
      </c>
      <c r="D241" s="95" t="s">
        <v>45</v>
      </c>
      <c r="E241" s="88">
        <v>293.93</v>
      </c>
      <c r="F241" s="88">
        <v>293.93</v>
      </c>
      <c r="G241" s="88" t="s">
        <v>31</v>
      </c>
      <c r="H241" s="96" t="s">
        <v>41</v>
      </c>
      <c r="I241" s="95"/>
      <c r="J241" s="88" t="s">
        <v>2153</v>
      </c>
      <c r="K241" s="88" t="s">
        <v>2154</v>
      </c>
      <c r="L241" s="88">
        <v>2145571.3185840701</v>
      </c>
      <c r="M241" s="101">
        <v>2145571.3185840701</v>
      </c>
      <c r="N241" s="88" t="s">
        <v>2155</v>
      </c>
      <c r="O241" s="88" t="s">
        <v>2156</v>
      </c>
      <c r="P241" s="95" t="s">
        <v>2157</v>
      </c>
      <c r="Q241" s="310">
        <v>15003571571</v>
      </c>
      <c r="R241" s="311" t="s">
        <v>2158</v>
      </c>
      <c r="S241" s="114" t="s">
        <v>1595</v>
      </c>
      <c r="T241" s="114"/>
    </row>
    <row r="242" spans="1:20" ht="24">
      <c r="A242" s="191" t="s">
        <v>2159</v>
      </c>
      <c r="B242" s="88" t="s">
        <v>2160</v>
      </c>
      <c r="C242" s="88" t="s">
        <v>2161</v>
      </c>
      <c r="D242" s="95" t="s">
        <v>65</v>
      </c>
      <c r="E242" s="88">
        <v>1</v>
      </c>
      <c r="F242" s="88">
        <v>84.16</v>
      </c>
      <c r="G242" s="98" t="s">
        <v>31</v>
      </c>
      <c r="H242" s="98" t="s">
        <v>32</v>
      </c>
      <c r="I242" s="95"/>
      <c r="J242" s="128"/>
      <c r="K242" s="301" t="s">
        <v>2162</v>
      </c>
      <c r="L242" s="105">
        <v>569738.79</v>
      </c>
      <c r="M242" s="105">
        <v>569738.79</v>
      </c>
      <c r="N242" s="96">
        <v>2021.8</v>
      </c>
      <c r="O242" s="302" t="s">
        <v>2163</v>
      </c>
      <c r="P242" s="303" t="s">
        <v>2164</v>
      </c>
      <c r="Q242" s="303">
        <v>13546718283</v>
      </c>
      <c r="R242" s="102" t="s">
        <v>2165</v>
      </c>
      <c r="S242" s="114" t="s">
        <v>1595</v>
      </c>
      <c r="T242" s="114"/>
    </row>
    <row r="243" spans="1:20" ht="24">
      <c r="A243" s="191" t="s">
        <v>2166</v>
      </c>
      <c r="B243" s="88" t="s">
        <v>2160</v>
      </c>
      <c r="C243" s="88" t="s">
        <v>2167</v>
      </c>
      <c r="D243" s="95" t="s">
        <v>65</v>
      </c>
      <c r="E243" s="88">
        <v>1</v>
      </c>
      <c r="F243" s="88">
        <v>69.099999999999994</v>
      </c>
      <c r="G243" s="98" t="s">
        <v>31</v>
      </c>
      <c r="H243" s="98" t="s">
        <v>32</v>
      </c>
      <c r="I243" s="95"/>
      <c r="J243" s="128"/>
      <c r="K243" s="301" t="s">
        <v>2162</v>
      </c>
      <c r="L243" s="105">
        <v>467800.78</v>
      </c>
      <c r="M243" s="105">
        <v>467800.78</v>
      </c>
      <c r="N243" s="96">
        <v>2021.8</v>
      </c>
      <c r="O243" s="302" t="s">
        <v>2163</v>
      </c>
      <c r="P243" s="303" t="s">
        <v>2164</v>
      </c>
      <c r="Q243" s="303">
        <v>13546718283</v>
      </c>
      <c r="R243" s="102" t="s">
        <v>2165</v>
      </c>
      <c r="S243" s="114" t="s">
        <v>1595</v>
      </c>
      <c r="T243" s="114"/>
    </row>
    <row r="244" spans="1:20" ht="24">
      <c r="A244" s="191" t="s">
        <v>2168</v>
      </c>
      <c r="B244" s="88" t="s">
        <v>284</v>
      </c>
      <c r="C244" s="88"/>
      <c r="D244" s="95" t="s">
        <v>65</v>
      </c>
      <c r="E244" s="88">
        <v>1</v>
      </c>
      <c r="F244" s="88">
        <v>31.3</v>
      </c>
      <c r="G244" s="98" t="s">
        <v>31</v>
      </c>
      <c r="H244" s="98" t="s">
        <v>32</v>
      </c>
      <c r="I244" s="95"/>
      <c r="J244" s="128"/>
      <c r="K244" s="301"/>
      <c r="L244" s="88">
        <v>120989.734513274</v>
      </c>
      <c r="M244" s="88">
        <v>120989.734513274</v>
      </c>
      <c r="N244" s="167">
        <v>44409</v>
      </c>
      <c r="O244" s="302" t="s">
        <v>2163</v>
      </c>
      <c r="P244" s="303" t="s">
        <v>2164</v>
      </c>
      <c r="Q244" s="303">
        <v>13546718283</v>
      </c>
      <c r="R244" s="102" t="s">
        <v>2165</v>
      </c>
      <c r="S244" s="114" t="s">
        <v>1595</v>
      </c>
      <c r="T244" s="114" t="s">
        <v>2169</v>
      </c>
    </row>
    <row r="245" spans="1:20" ht="24">
      <c r="A245" s="191" t="s">
        <v>2170</v>
      </c>
      <c r="B245" s="88" t="s">
        <v>284</v>
      </c>
      <c r="C245" s="88"/>
      <c r="D245" s="95" t="s">
        <v>65</v>
      </c>
      <c r="E245" s="88">
        <v>1</v>
      </c>
      <c r="F245" s="88">
        <v>30.16</v>
      </c>
      <c r="G245" s="98" t="s">
        <v>31</v>
      </c>
      <c r="H245" s="98" t="s">
        <v>32</v>
      </c>
      <c r="I245" s="95"/>
      <c r="J245" s="128"/>
      <c r="K245" s="304" t="s">
        <v>2162</v>
      </c>
      <c r="L245" s="105"/>
      <c r="M245" s="105"/>
      <c r="N245" s="167">
        <v>44440</v>
      </c>
      <c r="O245" s="302" t="s">
        <v>2163</v>
      </c>
      <c r="P245" s="303" t="s">
        <v>2164</v>
      </c>
      <c r="Q245" s="303">
        <v>13546718283</v>
      </c>
      <c r="R245" s="102" t="s">
        <v>2165</v>
      </c>
      <c r="S245" s="114" t="s">
        <v>1595</v>
      </c>
      <c r="T245" s="114"/>
    </row>
    <row r="246" spans="1:20" ht="24">
      <c r="A246" s="191" t="s">
        <v>2171</v>
      </c>
      <c r="B246" s="88" t="s">
        <v>2172</v>
      </c>
      <c r="C246" s="88"/>
      <c r="D246" s="95" t="s">
        <v>65</v>
      </c>
      <c r="E246" s="88">
        <v>1</v>
      </c>
      <c r="F246" s="88">
        <v>13.98</v>
      </c>
      <c r="G246" s="98" t="s">
        <v>31</v>
      </c>
      <c r="H246" s="98" t="s">
        <v>32</v>
      </c>
      <c r="I246" s="95"/>
      <c r="J246" s="128"/>
      <c r="K246" s="304" t="s">
        <v>2173</v>
      </c>
      <c r="L246" s="105"/>
      <c r="M246" s="105"/>
      <c r="N246" s="167">
        <v>44440</v>
      </c>
      <c r="O246" s="302" t="s">
        <v>2174</v>
      </c>
      <c r="P246" s="303" t="s">
        <v>2164</v>
      </c>
      <c r="Q246" s="303">
        <v>13546718283</v>
      </c>
      <c r="R246" s="102" t="s">
        <v>2165</v>
      </c>
      <c r="S246" s="114" t="s">
        <v>1595</v>
      </c>
      <c r="T246" s="114"/>
    </row>
    <row r="247" spans="1:20" ht="24">
      <c r="A247" s="191" t="s">
        <v>2175</v>
      </c>
      <c r="B247" s="88" t="s">
        <v>2176</v>
      </c>
      <c r="C247" s="88"/>
      <c r="D247" s="95" t="s">
        <v>65</v>
      </c>
      <c r="E247" s="88">
        <v>1</v>
      </c>
      <c r="F247" s="88">
        <v>14.62</v>
      </c>
      <c r="G247" s="98" t="s">
        <v>31</v>
      </c>
      <c r="H247" s="98" t="s">
        <v>32</v>
      </c>
      <c r="I247" s="95"/>
      <c r="J247" s="128"/>
      <c r="K247" s="304" t="s">
        <v>2173</v>
      </c>
      <c r="L247" s="105"/>
      <c r="M247" s="105"/>
      <c r="N247" s="167">
        <v>44440</v>
      </c>
      <c r="O247" s="302" t="s">
        <v>2174</v>
      </c>
      <c r="P247" s="303" t="s">
        <v>2164</v>
      </c>
      <c r="Q247" s="303">
        <v>13546718283</v>
      </c>
      <c r="R247" s="102" t="s">
        <v>2165</v>
      </c>
      <c r="S247" s="114" t="s">
        <v>1595</v>
      </c>
      <c r="T247" s="114"/>
    </row>
    <row r="248" spans="1:20" ht="14.4">
      <c r="A248" s="261">
        <v>4</v>
      </c>
      <c r="B248" s="293" t="s">
        <v>401</v>
      </c>
      <c r="C248" s="88"/>
      <c r="D248" s="95"/>
      <c r="E248" s="88"/>
      <c r="F248" s="88"/>
      <c r="G248" s="88"/>
      <c r="H248" s="96"/>
      <c r="I248" s="95"/>
      <c r="J248" s="88"/>
      <c r="K248" s="88"/>
      <c r="L248" s="88"/>
      <c r="M248" s="101"/>
      <c r="N248" s="88"/>
      <c r="O248" s="88"/>
      <c r="P248" s="95"/>
      <c r="Q248" s="88"/>
      <c r="R248" s="102"/>
      <c r="S248" s="114"/>
      <c r="T248" s="114"/>
    </row>
    <row r="249" spans="1:20" ht="36">
      <c r="A249" s="191" t="s">
        <v>2177</v>
      </c>
      <c r="B249" s="88" t="s">
        <v>401</v>
      </c>
      <c r="C249" s="88" t="s">
        <v>357</v>
      </c>
      <c r="D249" s="95" t="s">
        <v>45</v>
      </c>
      <c r="E249" s="88">
        <v>1</v>
      </c>
      <c r="F249" s="88">
        <v>125.56</v>
      </c>
      <c r="G249" s="88" t="s">
        <v>31</v>
      </c>
      <c r="H249" s="96" t="s">
        <v>32</v>
      </c>
      <c r="I249" s="95"/>
      <c r="J249" s="88"/>
      <c r="K249" s="88" t="s">
        <v>42</v>
      </c>
      <c r="L249" s="88">
        <v>941700</v>
      </c>
      <c r="M249" s="101">
        <v>941700</v>
      </c>
      <c r="N249" s="167">
        <v>43405</v>
      </c>
      <c r="O249" s="88" t="s">
        <v>2178</v>
      </c>
      <c r="P249" s="95" t="s">
        <v>2164</v>
      </c>
      <c r="Q249" s="88">
        <v>13546718283</v>
      </c>
      <c r="R249" s="102" t="s">
        <v>2179</v>
      </c>
      <c r="S249" s="114" t="s">
        <v>1595</v>
      </c>
      <c r="T249" s="114"/>
    </row>
    <row r="250" spans="1:20" ht="60">
      <c r="A250" s="191" t="s">
        <v>2180</v>
      </c>
      <c r="B250" s="135" t="s">
        <v>401</v>
      </c>
      <c r="C250" s="135"/>
      <c r="D250" s="135" t="s">
        <v>45</v>
      </c>
      <c r="E250" s="88">
        <v>2</v>
      </c>
      <c r="F250" s="135">
        <v>28.56</v>
      </c>
      <c r="G250" s="88" t="s">
        <v>31</v>
      </c>
      <c r="H250" s="96" t="s">
        <v>32</v>
      </c>
      <c r="I250" s="95"/>
      <c r="J250" s="88" t="s">
        <v>1918</v>
      </c>
      <c r="K250" s="135" t="s">
        <v>2181</v>
      </c>
      <c r="L250" s="267">
        <v>139372.79999999999</v>
      </c>
      <c r="M250" s="143">
        <v>41811.839999999997</v>
      </c>
      <c r="N250" s="144" t="s">
        <v>2182</v>
      </c>
      <c r="O250" s="135" t="s">
        <v>1920</v>
      </c>
      <c r="P250" s="135" t="s">
        <v>1908</v>
      </c>
      <c r="Q250" s="135">
        <v>18903416067</v>
      </c>
      <c r="R250" s="102" t="s">
        <v>1909</v>
      </c>
      <c r="S250" s="114" t="s">
        <v>1595</v>
      </c>
      <c r="T250" s="114"/>
    </row>
    <row r="251" spans="1:20" ht="36">
      <c r="A251" s="261">
        <v>4.3</v>
      </c>
      <c r="B251" s="135" t="s">
        <v>401</v>
      </c>
      <c r="C251" s="135"/>
      <c r="D251" s="135" t="s">
        <v>45</v>
      </c>
      <c r="E251" s="96"/>
      <c r="F251" s="294">
        <v>248.32</v>
      </c>
      <c r="G251" s="88" t="s">
        <v>31</v>
      </c>
      <c r="H251" s="96" t="s">
        <v>32</v>
      </c>
      <c r="I251" s="92"/>
      <c r="J251" s="96"/>
      <c r="K251" s="263" t="s">
        <v>2181</v>
      </c>
      <c r="L251" s="267">
        <v>1738240</v>
      </c>
      <c r="M251" s="267">
        <v>1738240</v>
      </c>
      <c r="N251" s="305" t="s">
        <v>2183</v>
      </c>
      <c r="O251" s="135" t="s">
        <v>1920</v>
      </c>
      <c r="P251" s="135" t="s">
        <v>1908</v>
      </c>
      <c r="Q251" s="135">
        <v>18903416067</v>
      </c>
      <c r="R251" s="102" t="s">
        <v>1909</v>
      </c>
      <c r="S251" s="114" t="s">
        <v>1595</v>
      </c>
      <c r="T251" s="114"/>
    </row>
    <row r="252" spans="1:20" ht="36">
      <c r="A252" s="261">
        <v>4.4000000000000004</v>
      </c>
      <c r="B252" s="88" t="s">
        <v>401</v>
      </c>
      <c r="C252" s="263" t="s">
        <v>2184</v>
      </c>
      <c r="D252" s="95" t="s">
        <v>45</v>
      </c>
      <c r="E252" s="88"/>
      <c r="F252" s="263">
        <v>39.159999999999997</v>
      </c>
      <c r="G252" s="88" t="s">
        <v>31</v>
      </c>
      <c r="H252" s="88" t="s">
        <v>41</v>
      </c>
      <c r="I252" s="92"/>
      <c r="J252" s="88"/>
      <c r="K252" s="88" t="s">
        <v>2181</v>
      </c>
      <c r="L252" s="88">
        <v>162514</v>
      </c>
      <c r="M252" s="101">
        <v>48754.2</v>
      </c>
      <c r="N252" s="266">
        <v>2017.4</v>
      </c>
      <c r="O252" s="135" t="s">
        <v>1920</v>
      </c>
      <c r="P252" s="95" t="s">
        <v>1908</v>
      </c>
      <c r="Q252" s="88">
        <v>18903416067</v>
      </c>
      <c r="R252" s="88" t="s">
        <v>1909</v>
      </c>
      <c r="S252" s="114" t="s">
        <v>1595</v>
      </c>
      <c r="T252" s="114"/>
    </row>
    <row r="253" spans="1:20" ht="24">
      <c r="A253" s="261">
        <v>4.5</v>
      </c>
      <c r="B253" s="88" t="s">
        <v>401</v>
      </c>
      <c r="C253" s="88" t="s">
        <v>2185</v>
      </c>
      <c r="D253" s="92" t="s">
        <v>45</v>
      </c>
      <c r="E253" s="96">
        <v>1</v>
      </c>
      <c r="F253" s="157">
        <v>50.22</v>
      </c>
      <c r="G253" s="158" t="s">
        <v>31</v>
      </c>
      <c r="H253" s="96" t="s">
        <v>32</v>
      </c>
      <c r="I253" s="92"/>
      <c r="J253" s="96"/>
      <c r="K253" s="96"/>
      <c r="L253" s="170">
        <v>115506</v>
      </c>
      <c r="M253" s="236">
        <v>23101.200000000001</v>
      </c>
      <c r="N253" s="88">
        <v>2020.5</v>
      </c>
      <c r="O253" s="88" t="s">
        <v>1936</v>
      </c>
      <c r="P253" s="95" t="s">
        <v>1926</v>
      </c>
      <c r="Q253" s="88">
        <v>15834149031</v>
      </c>
      <c r="R253" s="102" t="s">
        <v>2186</v>
      </c>
      <c r="S253" s="114" t="s">
        <v>1595</v>
      </c>
      <c r="T253" s="114"/>
    </row>
    <row r="254" spans="1:20" ht="36">
      <c r="A254" s="261">
        <v>4.5</v>
      </c>
      <c r="B254" s="231" t="s">
        <v>356</v>
      </c>
      <c r="C254" s="231"/>
      <c r="D254" s="245"/>
      <c r="E254" s="231"/>
      <c r="F254" s="231">
        <v>240</v>
      </c>
      <c r="G254" s="231" t="s">
        <v>31</v>
      </c>
      <c r="H254" s="232" t="s">
        <v>31</v>
      </c>
      <c r="I254" s="245"/>
      <c r="J254" s="231"/>
      <c r="K254" s="231" t="s">
        <v>1620</v>
      </c>
      <c r="L254" s="88">
        <v>1784070.79</v>
      </c>
      <c r="M254" s="101">
        <v>1784070.79</v>
      </c>
      <c r="N254" s="231" t="s">
        <v>2187</v>
      </c>
      <c r="O254" s="231" t="s">
        <v>2188</v>
      </c>
      <c r="P254" s="95" t="s">
        <v>2040</v>
      </c>
      <c r="Q254" s="88">
        <v>15525052220</v>
      </c>
      <c r="R254" s="102" t="s">
        <v>2041</v>
      </c>
      <c r="S254" s="114" t="s">
        <v>1595</v>
      </c>
      <c r="T254" s="114"/>
    </row>
    <row r="255" spans="1:20" ht="48">
      <c r="A255" s="261">
        <v>4.5999999999999996</v>
      </c>
      <c r="B255" s="88" t="s">
        <v>2189</v>
      </c>
      <c r="C255" s="88" t="s">
        <v>2190</v>
      </c>
      <c r="D255" s="95" t="s">
        <v>45</v>
      </c>
      <c r="E255" s="88">
        <v>1</v>
      </c>
      <c r="F255" s="1096">
        <v>18.64</v>
      </c>
      <c r="G255" s="88" t="s">
        <v>31</v>
      </c>
      <c r="H255" s="96" t="s">
        <v>32</v>
      </c>
      <c r="I255" s="95"/>
      <c r="J255" s="88"/>
      <c r="K255" s="88"/>
      <c r="L255" s="1096">
        <v>148460.17699115101</v>
      </c>
      <c r="M255" s="1112">
        <v>148460.17699115101</v>
      </c>
      <c r="N255" s="235">
        <v>44477</v>
      </c>
      <c r="O255" s="88" t="s">
        <v>1800</v>
      </c>
      <c r="P255" s="95" t="s">
        <v>1799</v>
      </c>
      <c r="Q255" s="88">
        <v>15103501536</v>
      </c>
      <c r="R255" s="102" t="s">
        <v>1800</v>
      </c>
      <c r="S255" s="114" t="s">
        <v>2191</v>
      </c>
      <c r="T255" s="114"/>
    </row>
    <row r="256" spans="1:20" ht="48">
      <c r="A256" s="261">
        <v>4.7</v>
      </c>
      <c r="B256" s="88" t="s">
        <v>2189</v>
      </c>
      <c r="C256" s="88" t="s">
        <v>2192</v>
      </c>
      <c r="D256" s="95" t="s">
        <v>45</v>
      </c>
      <c r="E256" s="88">
        <v>1</v>
      </c>
      <c r="F256" s="1098"/>
      <c r="G256" s="88" t="s">
        <v>31</v>
      </c>
      <c r="H256" s="96" t="s">
        <v>32</v>
      </c>
      <c r="I256" s="95"/>
      <c r="J256" s="88"/>
      <c r="K256" s="88"/>
      <c r="L256" s="1098"/>
      <c r="M256" s="1114"/>
      <c r="N256" s="235">
        <v>44477</v>
      </c>
      <c r="O256" s="88" t="s">
        <v>1800</v>
      </c>
      <c r="P256" s="95" t="s">
        <v>1799</v>
      </c>
      <c r="Q256" s="88">
        <v>15103501536</v>
      </c>
      <c r="R256" s="102" t="s">
        <v>1800</v>
      </c>
      <c r="S256" s="114" t="s">
        <v>2191</v>
      </c>
      <c r="T256" s="114"/>
    </row>
    <row r="257" spans="1:20">
      <c r="A257" s="261">
        <v>4.8</v>
      </c>
      <c r="B257" s="88" t="s">
        <v>2193</v>
      </c>
      <c r="C257" s="88" t="s">
        <v>2194</v>
      </c>
      <c r="D257" s="95" t="s">
        <v>65</v>
      </c>
      <c r="E257" s="88">
        <v>1</v>
      </c>
      <c r="F257" s="116">
        <v>1</v>
      </c>
      <c r="G257" s="88" t="s">
        <v>31</v>
      </c>
      <c r="H257" s="96" t="s">
        <v>32</v>
      </c>
      <c r="I257" s="95"/>
      <c r="J257" s="88"/>
      <c r="K257" s="88"/>
      <c r="L257" s="116">
        <v>12079.6460176991</v>
      </c>
      <c r="M257" s="125">
        <v>3623.8938053097299</v>
      </c>
      <c r="N257" s="235">
        <v>44491</v>
      </c>
      <c r="O257" s="88" t="s">
        <v>1800</v>
      </c>
      <c r="P257" s="95" t="s">
        <v>1799</v>
      </c>
      <c r="Q257" s="88">
        <v>15103501536</v>
      </c>
      <c r="R257" s="102" t="s">
        <v>1800</v>
      </c>
      <c r="S257" s="114" t="s">
        <v>2191</v>
      </c>
      <c r="T257" s="114"/>
    </row>
    <row r="258" spans="1:20">
      <c r="A258" s="261">
        <v>4.9000000000000004</v>
      </c>
      <c r="B258" s="88" t="s">
        <v>2193</v>
      </c>
      <c r="C258" s="88" t="s">
        <v>2195</v>
      </c>
      <c r="D258" s="95" t="s">
        <v>65</v>
      </c>
      <c r="E258" s="88">
        <v>1</v>
      </c>
      <c r="F258" s="116">
        <v>1</v>
      </c>
      <c r="G258" s="88" t="s">
        <v>31</v>
      </c>
      <c r="H258" s="96" t="s">
        <v>32</v>
      </c>
      <c r="I258" s="95"/>
      <c r="J258" s="88"/>
      <c r="K258" s="88"/>
      <c r="L258" s="116">
        <v>6442.4778761061998</v>
      </c>
      <c r="M258" s="125">
        <v>1932.7433628318599</v>
      </c>
      <c r="N258" s="235">
        <v>44491</v>
      </c>
      <c r="O258" s="88" t="s">
        <v>1800</v>
      </c>
      <c r="P258" s="95" t="s">
        <v>1799</v>
      </c>
      <c r="Q258" s="88">
        <v>15103501536</v>
      </c>
      <c r="R258" s="102" t="s">
        <v>1800</v>
      </c>
      <c r="S258" s="114" t="s">
        <v>2191</v>
      </c>
      <c r="T258" s="114"/>
    </row>
    <row r="259" spans="1:20" ht="24">
      <c r="A259" s="312" t="s">
        <v>2196</v>
      </c>
      <c r="B259" s="88" t="s">
        <v>2197</v>
      </c>
      <c r="C259" s="88" t="s">
        <v>2198</v>
      </c>
      <c r="D259" s="95" t="s">
        <v>30</v>
      </c>
      <c r="E259" s="88">
        <v>1</v>
      </c>
      <c r="F259" s="116">
        <v>24</v>
      </c>
      <c r="G259" s="88" t="s">
        <v>31</v>
      </c>
      <c r="H259" s="96" t="s">
        <v>32</v>
      </c>
      <c r="I259" s="95"/>
      <c r="J259" s="88"/>
      <c r="K259" s="88"/>
      <c r="L259" s="116">
        <v>8920.3539823008996</v>
      </c>
      <c r="M259" s="125">
        <v>8920.3539823008996</v>
      </c>
      <c r="N259" s="235">
        <v>44494</v>
      </c>
      <c r="O259" s="88" t="s">
        <v>1800</v>
      </c>
      <c r="P259" s="95" t="s">
        <v>1799</v>
      </c>
      <c r="Q259" s="88">
        <v>15103501536</v>
      </c>
      <c r="R259" s="102" t="s">
        <v>1800</v>
      </c>
      <c r="S259" s="114" t="s">
        <v>2191</v>
      </c>
      <c r="T259" s="114"/>
    </row>
    <row r="260" spans="1:20">
      <c r="A260" s="261">
        <v>4.1100000000000003</v>
      </c>
      <c r="B260" s="88" t="s">
        <v>2199</v>
      </c>
      <c r="C260" s="88" t="s">
        <v>2200</v>
      </c>
      <c r="D260" s="95" t="s">
        <v>30</v>
      </c>
      <c r="E260" s="88">
        <v>1</v>
      </c>
      <c r="F260" s="116">
        <v>20</v>
      </c>
      <c r="G260" s="88" t="s">
        <v>31</v>
      </c>
      <c r="H260" s="96" t="s">
        <v>32</v>
      </c>
      <c r="I260" s="95"/>
      <c r="J260" s="88"/>
      <c r="K260" s="88"/>
      <c r="L260" s="116">
        <v>1722.77227722772</v>
      </c>
      <c r="M260" s="125">
        <v>516.83168316831996</v>
      </c>
      <c r="N260" s="235">
        <v>44496</v>
      </c>
      <c r="O260" s="88" t="s">
        <v>1800</v>
      </c>
      <c r="P260" s="95" t="s">
        <v>1799</v>
      </c>
      <c r="Q260" s="88">
        <v>15103501536</v>
      </c>
      <c r="R260" s="102" t="s">
        <v>1800</v>
      </c>
      <c r="S260" s="114" t="s">
        <v>2191</v>
      </c>
      <c r="T260" s="114"/>
    </row>
    <row r="261" spans="1:20">
      <c r="A261" s="261">
        <v>4.12</v>
      </c>
      <c r="B261" s="88" t="s">
        <v>2199</v>
      </c>
      <c r="C261" s="88" t="s">
        <v>2201</v>
      </c>
      <c r="D261" s="95" t="s">
        <v>30</v>
      </c>
      <c r="E261" s="88">
        <v>1</v>
      </c>
      <c r="F261" s="116">
        <v>40</v>
      </c>
      <c r="G261" s="88" t="s">
        <v>31</v>
      </c>
      <c r="H261" s="96" t="s">
        <v>32</v>
      </c>
      <c r="I261" s="95"/>
      <c r="J261" s="88"/>
      <c r="K261" s="88"/>
      <c r="L261" s="116">
        <v>5346.53465346536</v>
      </c>
      <c r="M261" s="125">
        <v>1603.96039603961</v>
      </c>
      <c r="N261" s="235">
        <v>44496</v>
      </c>
      <c r="O261" s="88" t="s">
        <v>1800</v>
      </c>
      <c r="P261" s="95" t="s">
        <v>1799</v>
      </c>
      <c r="Q261" s="88">
        <v>15103501536</v>
      </c>
      <c r="R261" s="102" t="s">
        <v>1800</v>
      </c>
      <c r="S261" s="114" t="s">
        <v>2191</v>
      </c>
      <c r="T261" s="114"/>
    </row>
    <row r="262" spans="1:20">
      <c r="A262" s="261">
        <v>4.13</v>
      </c>
      <c r="B262" s="88" t="s">
        <v>2199</v>
      </c>
      <c r="C262" s="88" t="s">
        <v>2202</v>
      </c>
      <c r="D262" s="95" t="s">
        <v>30</v>
      </c>
      <c r="E262" s="88">
        <v>1</v>
      </c>
      <c r="F262" s="116">
        <v>40</v>
      </c>
      <c r="G262" s="88" t="s">
        <v>31</v>
      </c>
      <c r="H262" s="96" t="s">
        <v>32</v>
      </c>
      <c r="I262" s="95"/>
      <c r="J262" s="88"/>
      <c r="K262" s="88"/>
      <c r="L262" s="116">
        <v>8198.0198019801992</v>
      </c>
      <c r="M262" s="125">
        <v>2459.4059405940602</v>
      </c>
      <c r="N262" s="235">
        <v>44496</v>
      </c>
      <c r="O262" s="88" t="s">
        <v>1800</v>
      </c>
      <c r="P262" s="95" t="s">
        <v>1799</v>
      </c>
      <c r="Q262" s="88">
        <v>15103501536</v>
      </c>
      <c r="R262" s="102" t="s">
        <v>1800</v>
      </c>
      <c r="S262" s="114" t="s">
        <v>2191</v>
      </c>
      <c r="T262" s="114"/>
    </row>
    <row r="263" spans="1:20" ht="24">
      <c r="A263" s="261">
        <v>5</v>
      </c>
      <c r="B263" s="88" t="s">
        <v>482</v>
      </c>
      <c r="C263" s="88"/>
      <c r="D263" s="95"/>
      <c r="E263" s="88"/>
      <c r="F263" s="88"/>
      <c r="G263" s="88"/>
      <c r="H263" s="96"/>
      <c r="I263" s="95"/>
      <c r="J263" s="88"/>
      <c r="K263" s="88"/>
      <c r="L263" s="88"/>
      <c r="M263" s="101"/>
      <c r="N263" s="88"/>
      <c r="O263" s="88"/>
      <c r="P263" s="95"/>
      <c r="Q263" s="88"/>
      <c r="R263" s="102"/>
      <c r="S263" s="114"/>
      <c r="T263" s="114"/>
    </row>
    <row r="264" spans="1:20" ht="24">
      <c r="A264" s="191" t="s">
        <v>2203</v>
      </c>
      <c r="B264" s="88" t="s">
        <v>2204</v>
      </c>
      <c r="C264" s="88" t="s">
        <v>2205</v>
      </c>
      <c r="D264" s="95" t="s">
        <v>1354</v>
      </c>
      <c r="E264" s="88">
        <v>1</v>
      </c>
      <c r="F264" s="88"/>
      <c r="G264" s="88" t="s">
        <v>31</v>
      </c>
      <c r="H264" s="96" t="s">
        <v>41</v>
      </c>
      <c r="I264" s="95" t="s">
        <v>175</v>
      </c>
      <c r="J264" s="90"/>
      <c r="K264" s="145" t="s">
        <v>157</v>
      </c>
      <c r="L264" s="88">
        <v>560000</v>
      </c>
      <c r="M264" s="101">
        <v>168000</v>
      </c>
      <c r="N264" s="112">
        <v>2019.03</v>
      </c>
      <c r="O264" s="88" t="s">
        <v>2206</v>
      </c>
      <c r="P264" s="95" t="s">
        <v>2207</v>
      </c>
      <c r="Q264" s="88">
        <v>18535198144</v>
      </c>
      <c r="R264" s="102" t="s">
        <v>2208</v>
      </c>
      <c r="S264" s="114" t="s">
        <v>1595</v>
      </c>
      <c r="T264" s="114"/>
    </row>
    <row r="265" spans="1:20" ht="36">
      <c r="A265" s="191" t="s">
        <v>2209</v>
      </c>
      <c r="B265" s="88" t="s">
        <v>2210</v>
      </c>
      <c r="C265" s="88" t="s">
        <v>2211</v>
      </c>
      <c r="D265" s="95" t="s">
        <v>161</v>
      </c>
      <c r="E265" s="88">
        <v>300</v>
      </c>
      <c r="F265" s="88"/>
      <c r="G265" s="88" t="s">
        <v>31</v>
      </c>
      <c r="H265" s="96" t="s">
        <v>41</v>
      </c>
      <c r="I265" s="95" t="s">
        <v>175</v>
      </c>
      <c r="J265" s="90"/>
      <c r="K265" s="146" t="s">
        <v>2212</v>
      </c>
      <c r="L265" s="88">
        <v>768698</v>
      </c>
      <c r="M265" s="101">
        <v>158189.4</v>
      </c>
      <c r="N265" s="112">
        <v>2019.08</v>
      </c>
      <c r="O265" s="88" t="s">
        <v>2206</v>
      </c>
      <c r="P265" s="95" t="s">
        <v>2207</v>
      </c>
      <c r="Q265" s="88">
        <v>18535198147</v>
      </c>
      <c r="R265" s="102" t="s">
        <v>2208</v>
      </c>
      <c r="S265" s="114" t="s">
        <v>1595</v>
      </c>
      <c r="T265" s="114"/>
    </row>
    <row r="266" spans="1:20" ht="24">
      <c r="A266" s="191" t="s">
        <v>2213</v>
      </c>
      <c r="B266" s="88" t="s">
        <v>2214</v>
      </c>
      <c r="C266" s="88" t="s">
        <v>2215</v>
      </c>
      <c r="D266" s="95" t="s">
        <v>2216</v>
      </c>
      <c r="E266" s="88">
        <v>1</v>
      </c>
      <c r="F266" s="116">
        <v>16</v>
      </c>
      <c r="G266" s="88" t="s">
        <v>31</v>
      </c>
      <c r="H266" s="96" t="s">
        <v>32</v>
      </c>
      <c r="I266" s="95"/>
      <c r="J266" s="88"/>
      <c r="K266" s="88"/>
      <c r="L266" s="116">
        <v>443185.84070796502</v>
      </c>
      <c r="M266" s="125">
        <v>132955.75221239001</v>
      </c>
      <c r="N266" s="235">
        <v>44503</v>
      </c>
      <c r="O266" s="88" t="s">
        <v>1800</v>
      </c>
      <c r="P266" s="95" t="s">
        <v>1799</v>
      </c>
      <c r="Q266" s="88">
        <v>15103501536</v>
      </c>
      <c r="R266" s="102" t="s">
        <v>1800</v>
      </c>
      <c r="S266" s="114" t="s">
        <v>1595</v>
      </c>
      <c r="T266" s="114"/>
    </row>
    <row r="267" spans="1:20" ht="24">
      <c r="A267" s="191" t="s">
        <v>2217</v>
      </c>
      <c r="B267" s="88" t="s">
        <v>2218</v>
      </c>
      <c r="C267" s="88" t="s">
        <v>2215</v>
      </c>
      <c r="D267" s="95" t="s">
        <v>45</v>
      </c>
      <c r="E267" s="88">
        <v>1</v>
      </c>
      <c r="F267" s="116">
        <v>39.86</v>
      </c>
      <c r="G267" s="88" t="s">
        <v>31</v>
      </c>
      <c r="H267" s="96" t="s">
        <v>32</v>
      </c>
      <c r="I267" s="95"/>
      <c r="J267" s="88"/>
      <c r="K267" s="88"/>
      <c r="L267" s="116">
        <v>310414.15929203603</v>
      </c>
      <c r="M267" s="125">
        <v>93124.247787610599</v>
      </c>
      <c r="N267" s="235">
        <v>44503</v>
      </c>
      <c r="O267" s="88" t="s">
        <v>1800</v>
      </c>
      <c r="P267" s="95" t="s">
        <v>1799</v>
      </c>
      <c r="Q267" s="88">
        <v>15103501536</v>
      </c>
      <c r="R267" s="102" t="s">
        <v>1800</v>
      </c>
      <c r="S267" s="114" t="s">
        <v>1595</v>
      </c>
      <c r="T267" s="114"/>
    </row>
    <row r="268" spans="1:20" ht="24">
      <c r="A268" s="191" t="s">
        <v>2219</v>
      </c>
      <c r="B268" s="88" t="s">
        <v>269</v>
      </c>
      <c r="C268" s="88" t="s">
        <v>2215</v>
      </c>
      <c r="D268" s="95" t="s">
        <v>65</v>
      </c>
      <c r="E268" s="88">
        <v>1</v>
      </c>
      <c r="F268" s="116">
        <v>2</v>
      </c>
      <c r="G268" s="88" t="s">
        <v>31</v>
      </c>
      <c r="H268" s="96" t="s">
        <v>32</v>
      </c>
      <c r="I268" s="95"/>
      <c r="J268" s="88"/>
      <c r="K268" s="88"/>
      <c r="L268" s="116">
        <v>79646.017699114993</v>
      </c>
      <c r="M268" s="125">
        <v>23893.8053097345</v>
      </c>
      <c r="N268" s="235">
        <v>44503</v>
      </c>
      <c r="O268" s="88" t="s">
        <v>1800</v>
      </c>
      <c r="P268" s="95" t="s">
        <v>1799</v>
      </c>
      <c r="Q268" s="88">
        <v>15103501536</v>
      </c>
      <c r="R268" s="102" t="s">
        <v>1800</v>
      </c>
      <c r="S268" s="114" t="s">
        <v>1595</v>
      </c>
      <c r="T268" s="114"/>
    </row>
    <row r="269" spans="1:20">
      <c r="A269" s="176" t="s">
        <v>483</v>
      </c>
      <c r="B269" s="313" t="s">
        <v>484</v>
      </c>
      <c r="C269" s="94"/>
      <c r="D269" s="94"/>
      <c r="E269" s="94"/>
      <c r="F269" s="94"/>
      <c r="G269" s="94"/>
      <c r="H269" s="94"/>
      <c r="I269" s="94"/>
      <c r="J269" s="94"/>
      <c r="K269" s="94"/>
      <c r="L269" s="94"/>
      <c r="M269" s="94"/>
      <c r="N269" s="94"/>
      <c r="O269" s="94"/>
      <c r="P269" s="94"/>
      <c r="Q269" s="94"/>
      <c r="R269" s="94"/>
      <c r="S269" s="114"/>
      <c r="T269" s="174"/>
    </row>
    <row r="270" spans="1:20">
      <c r="A270" s="314">
        <v>1</v>
      </c>
      <c r="B270" s="94" t="s">
        <v>485</v>
      </c>
      <c r="C270" s="94" t="s">
        <v>2220</v>
      </c>
      <c r="D270" s="94"/>
      <c r="E270" s="94"/>
      <c r="F270" s="94"/>
      <c r="G270" s="94"/>
      <c r="H270" s="94"/>
      <c r="I270" s="94"/>
      <c r="J270" s="94"/>
      <c r="K270" s="94"/>
      <c r="L270" s="94"/>
      <c r="M270" s="94"/>
      <c r="N270" s="94"/>
      <c r="O270" s="94"/>
      <c r="P270" s="94"/>
      <c r="Q270" s="94"/>
      <c r="R270" s="94"/>
      <c r="S270" s="114"/>
      <c r="T270" s="174"/>
    </row>
    <row r="271" spans="1:20" ht="24">
      <c r="A271" s="315" t="s">
        <v>1590</v>
      </c>
      <c r="B271" s="94" t="s">
        <v>492</v>
      </c>
      <c r="C271" s="316" t="s">
        <v>2221</v>
      </c>
      <c r="D271" s="88" t="s">
        <v>45</v>
      </c>
      <c r="E271" s="88"/>
      <c r="F271" s="317">
        <v>83.866</v>
      </c>
      <c r="G271" s="108" t="s">
        <v>31</v>
      </c>
      <c r="H271" s="108" t="s">
        <v>32</v>
      </c>
      <c r="I271" s="94"/>
      <c r="J271" s="94"/>
      <c r="K271" s="321"/>
      <c r="L271" s="322">
        <v>452876.4</v>
      </c>
      <c r="M271" s="323">
        <v>192862.42</v>
      </c>
      <c r="N271" s="201">
        <v>40848</v>
      </c>
      <c r="O271" s="114" t="s">
        <v>2222</v>
      </c>
      <c r="P271" s="114" t="s">
        <v>1593</v>
      </c>
      <c r="Q271" s="114">
        <v>13935144618</v>
      </c>
      <c r="R271" s="114" t="s">
        <v>2223</v>
      </c>
      <c r="S271" s="114" t="s">
        <v>1595</v>
      </c>
      <c r="T271" s="174"/>
    </row>
    <row r="272" spans="1:20">
      <c r="A272" s="315" t="s">
        <v>1596</v>
      </c>
      <c r="B272" s="94" t="s">
        <v>492</v>
      </c>
      <c r="C272" s="316" t="s">
        <v>2224</v>
      </c>
      <c r="D272" s="88" t="s">
        <v>45</v>
      </c>
      <c r="E272" s="88"/>
      <c r="F272" s="317">
        <v>23.327999999999999</v>
      </c>
      <c r="G272" s="108" t="s">
        <v>31</v>
      </c>
      <c r="H272" s="108" t="s">
        <v>32</v>
      </c>
      <c r="I272" s="324"/>
      <c r="J272" s="324"/>
      <c r="K272" s="325"/>
      <c r="L272" s="322">
        <v>114307.2</v>
      </c>
      <c r="M272" s="323">
        <v>34292.160000000003</v>
      </c>
      <c r="N272" s="201">
        <v>40422</v>
      </c>
      <c r="O272" s="114" t="s">
        <v>2222</v>
      </c>
      <c r="P272" s="114" t="s">
        <v>1593</v>
      </c>
      <c r="Q272" s="114">
        <v>13935144618</v>
      </c>
      <c r="R272" s="114" t="s">
        <v>2223</v>
      </c>
      <c r="S272" s="114" t="s">
        <v>1595</v>
      </c>
      <c r="T272" s="174"/>
    </row>
    <row r="273" spans="1:20" ht="36">
      <c r="A273" s="315" t="s">
        <v>1599</v>
      </c>
      <c r="B273" s="104" t="s">
        <v>2225</v>
      </c>
      <c r="C273" s="104" t="s">
        <v>2226</v>
      </c>
      <c r="D273" s="178" t="s">
        <v>45</v>
      </c>
      <c r="E273" s="104">
        <v>15.7</v>
      </c>
      <c r="F273" s="104">
        <v>15.7</v>
      </c>
      <c r="G273" s="128" t="s">
        <v>31</v>
      </c>
      <c r="H273" s="96" t="s">
        <v>32</v>
      </c>
      <c r="I273" s="128"/>
      <c r="J273" s="128" t="s">
        <v>1666</v>
      </c>
      <c r="K273" s="181"/>
      <c r="L273" s="100">
        <v>57939.360825185002</v>
      </c>
      <c r="M273" s="100">
        <v>20619.078771123</v>
      </c>
      <c r="N273" s="136">
        <v>2018.6</v>
      </c>
      <c r="O273" s="179" t="s">
        <v>2227</v>
      </c>
      <c r="P273" s="128" t="s">
        <v>1669</v>
      </c>
      <c r="Q273" s="128">
        <v>15110423230</v>
      </c>
      <c r="R273" s="102" t="s">
        <v>1670</v>
      </c>
      <c r="S273" s="114" t="s">
        <v>1595</v>
      </c>
      <c r="T273" s="101"/>
    </row>
    <row r="274" spans="1:20" ht="36">
      <c r="A274" s="315" t="s">
        <v>1601</v>
      </c>
      <c r="B274" s="104" t="s">
        <v>2225</v>
      </c>
      <c r="C274" s="104" t="s">
        <v>2228</v>
      </c>
      <c r="D274" s="178" t="s">
        <v>45</v>
      </c>
      <c r="E274" s="104">
        <v>2</v>
      </c>
      <c r="F274" s="104">
        <v>2</v>
      </c>
      <c r="G274" s="128" t="s">
        <v>31</v>
      </c>
      <c r="H274" s="96" t="s">
        <v>32</v>
      </c>
      <c r="I274" s="128"/>
      <c r="J274" s="128" t="s">
        <v>1666</v>
      </c>
      <c r="K274" s="181"/>
      <c r="L274" s="100">
        <v>7183.91410769915</v>
      </c>
      <c r="M274" s="100">
        <v>2556.5641174150201</v>
      </c>
      <c r="N274" s="136">
        <v>2018.6</v>
      </c>
      <c r="O274" s="179" t="s">
        <v>2229</v>
      </c>
      <c r="P274" s="128" t="s">
        <v>1669</v>
      </c>
      <c r="Q274" s="128">
        <v>15110423230</v>
      </c>
      <c r="R274" s="102" t="s">
        <v>1670</v>
      </c>
      <c r="S274" s="114" t="s">
        <v>1595</v>
      </c>
      <c r="T274" s="101"/>
    </row>
    <row r="275" spans="1:20" ht="36">
      <c r="A275" s="315" t="s">
        <v>1604</v>
      </c>
      <c r="B275" s="104" t="s">
        <v>2225</v>
      </c>
      <c r="C275" s="104" t="s">
        <v>2230</v>
      </c>
      <c r="D275" s="178" t="s">
        <v>45</v>
      </c>
      <c r="E275" s="104">
        <v>8.1999999999999993</v>
      </c>
      <c r="F275" s="104">
        <v>8.1999999999999993</v>
      </c>
      <c r="G275" s="128" t="s">
        <v>31</v>
      </c>
      <c r="H275" s="96" t="s">
        <v>32</v>
      </c>
      <c r="I275" s="128"/>
      <c r="J275" s="128" t="s">
        <v>1666</v>
      </c>
      <c r="K275" s="181"/>
      <c r="L275" s="100">
        <v>29699.905207057102</v>
      </c>
      <c r="M275" s="100">
        <v>10569.406984085999</v>
      </c>
      <c r="N275" s="136">
        <v>2018.6</v>
      </c>
      <c r="O275" s="179" t="s">
        <v>2229</v>
      </c>
      <c r="P275" s="128" t="s">
        <v>1669</v>
      </c>
      <c r="Q275" s="128">
        <v>15110423230</v>
      </c>
      <c r="R275" s="102" t="s">
        <v>1670</v>
      </c>
      <c r="S275" s="114" t="s">
        <v>1595</v>
      </c>
      <c r="T275" s="101"/>
    </row>
    <row r="276" spans="1:20" ht="36">
      <c r="A276" s="315" t="s">
        <v>1606</v>
      </c>
      <c r="B276" s="104" t="s">
        <v>486</v>
      </c>
      <c r="C276" s="104" t="s">
        <v>2231</v>
      </c>
      <c r="D276" s="178" t="s">
        <v>45</v>
      </c>
      <c r="E276" s="104">
        <v>5.82</v>
      </c>
      <c r="F276" s="104">
        <v>5.82</v>
      </c>
      <c r="G276" s="128" t="s">
        <v>31</v>
      </c>
      <c r="H276" s="96" t="s">
        <v>32</v>
      </c>
      <c r="I276" s="128"/>
      <c r="J276" s="128" t="s">
        <v>1666</v>
      </c>
      <c r="K276" s="181"/>
      <c r="L276" s="100">
        <v>26946.6</v>
      </c>
      <c r="M276" s="100">
        <v>9589.5788303626996</v>
      </c>
      <c r="N276" s="136">
        <v>2018.6</v>
      </c>
      <c r="O276" s="179" t="s">
        <v>2229</v>
      </c>
      <c r="P276" s="128" t="s">
        <v>1669</v>
      </c>
      <c r="Q276" s="128">
        <v>15110423230</v>
      </c>
      <c r="R276" s="102" t="s">
        <v>1670</v>
      </c>
      <c r="S276" s="114" t="s">
        <v>1595</v>
      </c>
      <c r="T276" s="101"/>
    </row>
    <row r="277" spans="1:20" ht="36">
      <c r="A277" s="315" t="s">
        <v>1607</v>
      </c>
      <c r="B277" s="104" t="s">
        <v>486</v>
      </c>
      <c r="C277" s="104" t="s">
        <v>2232</v>
      </c>
      <c r="D277" s="178" t="s">
        <v>45</v>
      </c>
      <c r="E277" s="104">
        <v>26.4</v>
      </c>
      <c r="F277" s="104">
        <v>26.4</v>
      </c>
      <c r="G277" s="128" t="s">
        <v>31</v>
      </c>
      <c r="H277" s="96" t="s">
        <v>32</v>
      </c>
      <c r="I277" s="128"/>
      <c r="J277" s="128" t="s">
        <v>1666</v>
      </c>
      <c r="K277" s="181"/>
      <c r="L277" s="100">
        <v>106684.221097424</v>
      </c>
      <c r="M277" s="100">
        <v>37966.079140581598</v>
      </c>
      <c r="N277" s="136">
        <v>2018.6</v>
      </c>
      <c r="O277" s="179" t="s">
        <v>2229</v>
      </c>
      <c r="P277" s="128" t="s">
        <v>1669</v>
      </c>
      <c r="Q277" s="128">
        <v>15110423230</v>
      </c>
      <c r="R277" s="102" t="s">
        <v>1670</v>
      </c>
      <c r="S277" s="114" t="s">
        <v>1595</v>
      </c>
      <c r="T277" s="101"/>
    </row>
    <row r="278" spans="1:20" ht="36">
      <c r="A278" s="315" t="s">
        <v>1610</v>
      </c>
      <c r="B278" s="104" t="s">
        <v>486</v>
      </c>
      <c r="C278" s="104" t="s">
        <v>2233</v>
      </c>
      <c r="D278" s="178" t="s">
        <v>45</v>
      </c>
      <c r="E278" s="104">
        <v>8.85</v>
      </c>
      <c r="F278" s="104">
        <v>8.85</v>
      </c>
      <c r="G278" s="128" t="s">
        <v>31</v>
      </c>
      <c r="H278" s="96" t="s">
        <v>32</v>
      </c>
      <c r="I278" s="128"/>
      <c r="J278" s="128" t="s">
        <v>1666</v>
      </c>
      <c r="K278" s="181"/>
      <c r="L278" s="100">
        <v>42258.75</v>
      </c>
      <c r="M278" s="100">
        <v>15038.766092849901</v>
      </c>
      <c r="N278" s="136">
        <v>2018.6</v>
      </c>
      <c r="O278" s="179" t="s">
        <v>2229</v>
      </c>
      <c r="P278" s="128" t="s">
        <v>1669</v>
      </c>
      <c r="Q278" s="128">
        <v>15110423230</v>
      </c>
      <c r="R278" s="102" t="s">
        <v>1670</v>
      </c>
      <c r="S278" s="114" t="s">
        <v>1595</v>
      </c>
      <c r="T278" s="101"/>
    </row>
    <row r="279" spans="1:20" ht="36">
      <c r="A279" s="315" t="s">
        <v>1611</v>
      </c>
      <c r="B279" s="104" t="s">
        <v>486</v>
      </c>
      <c r="C279" s="104" t="s">
        <v>2234</v>
      </c>
      <c r="D279" s="178" t="s">
        <v>45</v>
      </c>
      <c r="E279" s="104">
        <v>42.625</v>
      </c>
      <c r="F279" s="104">
        <v>42.625</v>
      </c>
      <c r="G279" s="128" t="s">
        <v>31</v>
      </c>
      <c r="H279" s="96" t="s">
        <v>32</v>
      </c>
      <c r="I279" s="128"/>
      <c r="J279" s="128" t="s">
        <v>1666</v>
      </c>
      <c r="K279" s="181"/>
      <c r="L279" s="100">
        <v>173439.66</v>
      </c>
      <c r="M279" s="100">
        <v>61722.565810948603</v>
      </c>
      <c r="N279" s="136">
        <v>2018.6</v>
      </c>
      <c r="O279" s="179" t="s">
        <v>2229</v>
      </c>
      <c r="P279" s="128" t="s">
        <v>1669</v>
      </c>
      <c r="Q279" s="128">
        <v>15110423230</v>
      </c>
      <c r="R279" s="102" t="s">
        <v>1670</v>
      </c>
      <c r="S279" s="114" t="s">
        <v>1595</v>
      </c>
      <c r="T279" s="101"/>
    </row>
    <row r="280" spans="1:20" ht="36">
      <c r="A280" s="315" t="s">
        <v>1612</v>
      </c>
      <c r="B280" s="104" t="s">
        <v>492</v>
      </c>
      <c r="C280" s="104" t="s">
        <v>2235</v>
      </c>
      <c r="D280" s="178" t="s">
        <v>45</v>
      </c>
      <c r="E280" s="104">
        <v>123.43</v>
      </c>
      <c r="F280" s="104">
        <v>10.88</v>
      </c>
      <c r="G280" s="128" t="s">
        <v>31</v>
      </c>
      <c r="H280" s="96" t="s">
        <v>32</v>
      </c>
      <c r="I280" s="128"/>
      <c r="J280" s="128" t="s">
        <v>1666</v>
      </c>
      <c r="K280" s="181"/>
      <c r="L280" s="100">
        <v>361037.51</v>
      </c>
      <c r="M280" s="100">
        <v>108311.253</v>
      </c>
      <c r="N280" s="136" t="s">
        <v>2236</v>
      </c>
      <c r="O280" s="179" t="s">
        <v>1674</v>
      </c>
      <c r="P280" s="128" t="s">
        <v>1669</v>
      </c>
      <c r="Q280" s="128">
        <v>15110423230</v>
      </c>
      <c r="R280" s="102" t="s">
        <v>1670</v>
      </c>
      <c r="S280" s="114" t="s">
        <v>1595</v>
      </c>
      <c r="T280" s="101"/>
    </row>
    <row r="281" spans="1:20" ht="24">
      <c r="A281" s="315" t="s">
        <v>1617</v>
      </c>
      <c r="B281" s="88" t="s">
        <v>492</v>
      </c>
      <c r="C281" s="88" t="s">
        <v>2237</v>
      </c>
      <c r="D281" s="88" t="s">
        <v>45</v>
      </c>
      <c r="E281" s="88"/>
      <c r="F281" s="88">
        <v>9.8260000000000005</v>
      </c>
      <c r="G281" s="88" t="s">
        <v>31</v>
      </c>
      <c r="H281" s="88" t="s">
        <v>31</v>
      </c>
      <c r="I281" s="88"/>
      <c r="J281" s="88"/>
      <c r="K281" s="88"/>
      <c r="L281" s="88">
        <v>31934.5</v>
      </c>
      <c r="M281" s="326">
        <v>13678.62</v>
      </c>
      <c r="N281" s="88">
        <v>2020.5</v>
      </c>
      <c r="O281" s="88" t="s">
        <v>2238</v>
      </c>
      <c r="P281" s="88" t="s">
        <v>2040</v>
      </c>
      <c r="Q281" s="88">
        <v>15525052220</v>
      </c>
      <c r="R281" s="88" t="s">
        <v>2041</v>
      </c>
      <c r="S281" s="88" t="s">
        <v>1595</v>
      </c>
      <c r="T281" s="174"/>
    </row>
    <row r="282" spans="1:20" ht="24">
      <c r="A282" s="315" t="s">
        <v>1624</v>
      </c>
      <c r="B282" s="88" t="s">
        <v>492</v>
      </c>
      <c r="C282" s="88" t="s">
        <v>2239</v>
      </c>
      <c r="D282" s="88" t="s">
        <v>45</v>
      </c>
      <c r="E282" s="88"/>
      <c r="F282" s="88">
        <v>7.609</v>
      </c>
      <c r="G282" s="88" t="s">
        <v>31</v>
      </c>
      <c r="H282" s="88" t="s">
        <v>31</v>
      </c>
      <c r="I282" s="88"/>
      <c r="J282" s="88"/>
      <c r="K282" s="88"/>
      <c r="L282" s="88">
        <v>23131.4</v>
      </c>
      <c r="M282" s="326">
        <v>9907.94</v>
      </c>
      <c r="N282" s="88">
        <v>2020.5</v>
      </c>
      <c r="O282" s="88" t="s">
        <v>2238</v>
      </c>
      <c r="P282" s="88" t="s">
        <v>2040</v>
      </c>
      <c r="Q282" s="88">
        <v>15525052220</v>
      </c>
      <c r="R282" s="88" t="s">
        <v>2041</v>
      </c>
      <c r="S282" s="88" t="s">
        <v>1595</v>
      </c>
      <c r="T282" s="174"/>
    </row>
    <row r="283" spans="1:20" ht="24">
      <c r="A283" s="315" t="s">
        <v>1626</v>
      </c>
      <c r="B283" s="88" t="s">
        <v>492</v>
      </c>
      <c r="C283" s="88" t="s">
        <v>2240</v>
      </c>
      <c r="D283" s="88" t="s">
        <v>45</v>
      </c>
      <c r="E283" s="88"/>
      <c r="F283" s="88">
        <v>44.69</v>
      </c>
      <c r="G283" s="88" t="s">
        <v>31</v>
      </c>
      <c r="H283" s="88" t="s">
        <v>31</v>
      </c>
      <c r="I283" s="88"/>
      <c r="J283" s="88"/>
      <c r="K283" s="88"/>
      <c r="L283" s="88">
        <v>179946.46</v>
      </c>
      <c r="M283" s="326">
        <v>53983.94</v>
      </c>
      <c r="N283" s="88">
        <v>2020.8</v>
      </c>
      <c r="O283" s="88" t="s">
        <v>2241</v>
      </c>
      <c r="P283" s="88" t="s">
        <v>2040</v>
      </c>
      <c r="Q283" s="88">
        <v>15525052220</v>
      </c>
      <c r="R283" s="88" t="s">
        <v>2041</v>
      </c>
      <c r="S283" s="88" t="s">
        <v>1595</v>
      </c>
      <c r="T283" s="174"/>
    </row>
    <row r="284" spans="1:20" ht="24">
      <c r="A284" s="315" t="s">
        <v>1628</v>
      </c>
      <c r="B284" s="88" t="s">
        <v>492</v>
      </c>
      <c r="C284" s="88" t="s">
        <v>2242</v>
      </c>
      <c r="D284" s="88" t="s">
        <v>45</v>
      </c>
      <c r="E284" s="88"/>
      <c r="F284" s="88">
        <v>41.860999999999997</v>
      </c>
      <c r="G284" s="88" t="s">
        <v>31</v>
      </c>
      <c r="H284" s="88" t="s">
        <v>31</v>
      </c>
      <c r="I284" s="88"/>
      <c r="J284" s="88"/>
      <c r="K284" s="88"/>
      <c r="L284" s="88">
        <v>169296.26</v>
      </c>
      <c r="M284" s="326">
        <v>50788.88</v>
      </c>
      <c r="N284" s="88">
        <v>2020.8</v>
      </c>
      <c r="O284" s="88" t="s">
        <v>2241</v>
      </c>
      <c r="P284" s="88" t="s">
        <v>2040</v>
      </c>
      <c r="Q284" s="88">
        <v>15525052220</v>
      </c>
      <c r="R284" s="88" t="s">
        <v>2041</v>
      </c>
      <c r="S284" s="88" t="s">
        <v>1595</v>
      </c>
      <c r="T284" s="174"/>
    </row>
    <row r="285" spans="1:20" ht="24">
      <c r="A285" s="315" t="s">
        <v>1630</v>
      </c>
      <c r="B285" s="88" t="s">
        <v>735</v>
      </c>
      <c r="C285" s="88" t="s">
        <v>2243</v>
      </c>
      <c r="D285" s="88" t="s">
        <v>45</v>
      </c>
      <c r="E285" s="88"/>
      <c r="F285" s="88">
        <v>28.375</v>
      </c>
      <c r="G285" s="88" t="s">
        <v>31</v>
      </c>
      <c r="H285" s="88" t="s">
        <v>31</v>
      </c>
      <c r="I285" s="88"/>
      <c r="J285" s="88"/>
      <c r="K285" s="88"/>
      <c r="L285" s="88">
        <v>121786.5</v>
      </c>
      <c r="M285" s="326">
        <v>79161.210000000006</v>
      </c>
      <c r="N285" s="88">
        <v>2020.8</v>
      </c>
      <c r="O285" s="88" t="s">
        <v>2244</v>
      </c>
      <c r="P285" s="88" t="s">
        <v>2040</v>
      </c>
      <c r="Q285" s="88">
        <v>15525052220</v>
      </c>
      <c r="R285" s="88" t="s">
        <v>2041</v>
      </c>
      <c r="S285" s="88" t="s">
        <v>1595</v>
      </c>
      <c r="T285" s="174"/>
    </row>
    <row r="286" spans="1:20" ht="24">
      <c r="A286" s="315" t="s">
        <v>1637</v>
      </c>
      <c r="B286" s="88" t="s">
        <v>735</v>
      </c>
      <c r="C286" s="88" t="s">
        <v>2245</v>
      </c>
      <c r="D286" s="88" t="s">
        <v>45</v>
      </c>
      <c r="E286" s="88"/>
      <c r="F286" s="88">
        <v>61.164000000000001</v>
      </c>
      <c r="G286" s="88" t="s">
        <v>31</v>
      </c>
      <c r="H286" s="88" t="s">
        <v>31</v>
      </c>
      <c r="I286" s="88"/>
      <c r="J286" s="88"/>
      <c r="K286" s="88"/>
      <c r="L286" s="88">
        <v>262518.03999999998</v>
      </c>
      <c r="M286" s="326">
        <v>78755.41</v>
      </c>
      <c r="N286" s="88">
        <v>2020.8</v>
      </c>
      <c r="O286" s="88" t="s">
        <v>2241</v>
      </c>
      <c r="P286" s="88" t="s">
        <v>2040</v>
      </c>
      <c r="Q286" s="88">
        <v>15525052220</v>
      </c>
      <c r="R286" s="88" t="s">
        <v>2041</v>
      </c>
      <c r="S286" s="88" t="s">
        <v>1595</v>
      </c>
      <c r="T286" s="174"/>
    </row>
    <row r="287" spans="1:20" ht="24">
      <c r="A287" s="315" t="s">
        <v>1640</v>
      </c>
      <c r="B287" s="94" t="s">
        <v>2246</v>
      </c>
      <c r="C287" s="94" t="s">
        <v>2247</v>
      </c>
      <c r="D287" s="94" t="s">
        <v>494</v>
      </c>
      <c r="E287" s="94">
        <v>22</v>
      </c>
      <c r="F287" s="94"/>
      <c r="G287" s="94" t="s">
        <v>114</v>
      </c>
      <c r="H287" s="94" t="s">
        <v>41</v>
      </c>
      <c r="I287" s="94"/>
      <c r="J287" s="94"/>
      <c r="K287" s="112" t="s">
        <v>2248</v>
      </c>
      <c r="L287" s="94">
        <v>123958.62</v>
      </c>
      <c r="M287" s="94">
        <v>37187.586000000003</v>
      </c>
      <c r="N287" s="94">
        <v>2019.6</v>
      </c>
      <c r="O287" s="94" t="s">
        <v>2249</v>
      </c>
      <c r="P287" s="94" t="s">
        <v>2250</v>
      </c>
      <c r="Q287" s="112">
        <v>18636196018</v>
      </c>
      <c r="R287" s="97" t="s">
        <v>2251</v>
      </c>
      <c r="S287" s="94" t="s">
        <v>1595</v>
      </c>
      <c r="T287" s="174"/>
    </row>
    <row r="288" spans="1:20" ht="24">
      <c r="A288" s="315" t="s">
        <v>1656</v>
      </c>
      <c r="B288" s="94" t="s">
        <v>492</v>
      </c>
      <c r="C288" s="94" t="s">
        <v>2252</v>
      </c>
      <c r="D288" s="94" t="s">
        <v>494</v>
      </c>
      <c r="E288" s="94">
        <v>4</v>
      </c>
      <c r="F288" s="94"/>
      <c r="G288" s="94" t="s">
        <v>114</v>
      </c>
      <c r="H288" s="94" t="s">
        <v>41</v>
      </c>
      <c r="I288" s="94"/>
      <c r="J288" s="94"/>
      <c r="K288" s="112" t="s">
        <v>2248</v>
      </c>
      <c r="L288" s="94">
        <v>62168.97</v>
      </c>
      <c r="M288" s="94">
        <v>18650.690999999999</v>
      </c>
      <c r="N288" s="94">
        <v>2019.6</v>
      </c>
      <c r="O288" s="94" t="s">
        <v>2249</v>
      </c>
      <c r="P288" s="94" t="s">
        <v>2250</v>
      </c>
      <c r="Q288" s="112">
        <v>18636196022</v>
      </c>
      <c r="R288" s="97" t="s">
        <v>2251</v>
      </c>
      <c r="S288" s="94" t="s">
        <v>1595</v>
      </c>
      <c r="T288" s="174"/>
    </row>
    <row r="289" spans="1:20" ht="24">
      <c r="A289" s="315" t="s">
        <v>1658</v>
      </c>
      <c r="B289" s="94" t="s">
        <v>492</v>
      </c>
      <c r="C289" s="94" t="s">
        <v>2253</v>
      </c>
      <c r="D289" s="94" t="s">
        <v>494</v>
      </c>
      <c r="E289" s="94">
        <v>6</v>
      </c>
      <c r="F289" s="94"/>
      <c r="G289" s="94" t="s">
        <v>114</v>
      </c>
      <c r="H289" s="94" t="s">
        <v>41</v>
      </c>
      <c r="I289" s="94"/>
      <c r="J289" s="94"/>
      <c r="K289" s="112" t="s">
        <v>2248</v>
      </c>
      <c r="L289" s="94">
        <v>21568.97</v>
      </c>
      <c r="M289" s="94">
        <v>6470.6909999999998</v>
      </c>
      <c r="N289" s="94">
        <v>2019.6</v>
      </c>
      <c r="O289" s="94" t="s">
        <v>2249</v>
      </c>
      <c r="P289" s="94" t="s">
        <v>2250</v>
      </c>
      <c r="Q289" s="112">
        <v>18636196023</v>
      </c>
      <c r="R289" s="97" t="s">
        <v>2251</v>
      </c>
      <c r="S289" s="94" t="s">
        <v>1595</v>
      </c>
      <c r="T289" s="174"/>
    </row>
    <row r="290" spans="1:20" ht="24">
      <c r="A290" s="315" t="s">
        <v>1659</v>
      </c>
      <c r="B290" s="94" t="s">
        <v>492</v>
      </c>
      <c r="C290" s="94" t="s">
        <v>2254</v>
      </c>
      <c r="D290" s="94" t="s">
        <v>494</v>
      </c>
      <c r="E290" s="94">
        <v>30</v>
      </c>
      <c r="F290" s="94"/>
      <c r="G290" s="94" t="s">
        <v>114</v>
      </c>
      <c r="H290" s="94" t="s">
        <v>41</v>
      </c>
      <c r="I290" s="94"/>
      <c r="J290" s="94"/>
      <c r="K290" s="112" t="s">
        <v>2248</v>
      </c>
      <c r="L290" s="94">
        <v>253448.27</v>
      </c>
      <c r="M290" s="94">
        <v>76034.481</v>
      </c>
      <c r="N290" s="94">
        <v>2019.6</v>
      </c>
      <c r="O290" s="94" t="s">
        <v>2249</v>
      </c>
      <c r="P290" s="94" t="s">
        <v>2250</v>
      </c>
      <c r="Q290" s="112">
        <v>18636196024</v>
      </c>
      <c r="R290" s="97" t="s">
        <v>2251</v>
      </c>
      <c r="S290" s="94" t="s">
        <v>1595</v>
      </c>
      <c r="T290" s="174"/>
    </row>
    <row r="291" spans="1:20" ht="24">
      <c r="A291" s="315" t="s">
        <v>1664</v>
      </c>
      <c r="B291" s="94" t="s">
        <v>492</v>
      </c>
      <c r="C291" s="94" t="s">
        <v>2254</v>
      </c>
      <c r="D291" s="94" t="s">
        <v>494</v>
      </c>
      <c r="E291" s="94">
        <v>42</v>
      </c>
      <c r="F291" s="94"/>
      <c r="G291" s="94" t="s">
        <v>114</v>
      </c>
      <c r="H291" s="94" t="s">
        <v>41</v>
      </c>
      <c r="I291" s="94"/>
      <c r="J291" s="94"/>
      <c r="K291" s="112" t="s">
        <v>2248</v>
      </c>
      <c r="L291" s="94">
        <v>356167.25</v>
      </c>
      <c r="M291" s="94">
        <v>106850.175</v>
      </c>
      <c r="N291" s="94">
        <v>2019.6</v>
      </c>
      <c r="O291" s="94" t="s">
        <v>2249</v>
      </c>
      <c r="P291" s="94" t="s">
        <v>2250</v>
      </c>
      <c r="Q291" s="112">
        <v>18636196025</v>
      </c>
      <c r="R291" s="97" t="s">
        <v>2251</v>
      </c>
      <c r="S291" s="94" t="s">
        <v>1595</v>
      </c>
      <c r="T291" s="174"/>
    </row>
    <row r="292" spans="1:20" ht="24">
      <c r="A292" s="315" t="s">
        <v>2255</v>
      </c>
      <c r="B292" s="94" t="s">
        <v>2246</v>
      </c>
      <c r="C292" s="94" t="s">
        <v>2256</v>
      </c>
      <c r="D292" s="94" t="s">
        <v>494</v>
      </c>
      <c r="E292" s="94">
        <v>24</v>
      </c>
      <c r="F292" s="94"/>
      <c r="G292" s="94" t="s">
        <v>114</v>
      </c>
      <c r="H292" s="94" t="s">
        <v>41</v>
      </c>
      <c r="I292" s="94"/>
      <c r="J292" s="94"/>
      <c r="K292" s="112" t="s">
        <v>2248</v>
      </c>
      <c r="L292" s="94">
        <v>120206.89</v>
      </c>
      <c r="M292" s="94">
        <v>36062.067000000003</v>
      </c>
      <c r="N292" s="94">
        <v>2019.6</v>
      </c>
      <c r="O292" s="94" t="s">
        <v>2249</v>
      </c>
      <c r="P292" s="94" t="s">
        <v>2250</v>
      </c>
      <c r="Q292" s="112">
        <v>18636196026</v>
      </c>
      <c r="R292" s="97" t="s">
        <v>2251</v>
      </c>
      <c r="S292" s="94" t="s">
        <v>1595</v>
      </c>
      <c r="T292" s="174"/>
    </row>
    <row r="293" spans="1:20" ht="24">
      <c r="A293" s="315" t="s">
        <v>1675</v>
      </c>
      <c r="B293" s="94" t="s">
        <v>492</v>
      </c>
      <c r="C293" s="94">
        <v>32</v>
      </c>
      <c r="D293" s="94" t="s">
        <v>494</v>
      </c>
      <c r="E293" s="94">
        <v>4</v>
      </c>
      <c r="F293" s="94"/>
      <c r="G293" s="94" t="s">
        <v>114</v>
      </c>
      <c r="H293" s="94" t="s">
        <v>41</v>
      </c>
      <c r="I293" s="94"/>
      <c r="J293" s="94"/>
      <c r="K293" s="112" t="s">
        <v>2248</v>
      </c>
      <c r="L293" s="94">
        <v>68386.210000000006</v>
      </c>
      <c r="M293" s="94">
        <v>20515.863000000001</v>
      </c>
      <c r="N293" s="94">
        <v>2019.6</v>
      </c>
      <c r="O293" s="94" t="s">
        <v>2249</v>
      </c>
      <c r="P293" s="94" t="s">
        <v>2250</v>
      </c>
      <c r="Q293" s="112">
        <v>18636196029</v>
      </c>
      <c r="R293" s="97" t="s">
        <v>2251</v>
      </c>
      <c r="S293" s="94" t="s">
        <v>1595</v>
      </c>
      <c r="T293" s="174"/>
    </row>
    <row r="294" spans="1:20">
      <c r="A294" s="315" t="s">
        <v>1677</v>
      </c>
      <c r="B294" s="88" t="s">
        <v>588</v>
      </c>
      <c r="C294" s="88" t="s">
        <v>2257</v>
      </c>
      <c r="D294" s="95" t="s">
        <v>494</v>
      </c>
      <c r="E294" s="88">
        <v>8</v>
      </c>
      <c r="F294" s="88"/>
      <c r="G294" s="88" t="s">
        <v>31</v>
      </c>
      <c r="H294" s="96" t="s">
        <v>32</v>
      </c>
      <c r="I294" s="95"/>
      <c r="J294" s="88"/>
      <c r="K294" s="88"/>
      <c r="L294" s="116">
        <v>368</v>
      </c>
      <c r="M294" s="125">
        <v>18.399999999999999</v>
      </c>
      <c r="N294" s="88">
        <v>2019.06</v>
      </c>
      <c r="O294" s="88" t="s">
        <v>2258</v>
      </c>
      <c r="P294" s="95" t="s">
        <v>2259</v>
      </c>
      <c r="Q294" s="88">
        <v>15735100699</v>
      </c>
      <c r="R294" s="102" t="s">
        <v>2260</v>
      </c>
      <c r="S294" s="94" t="s">
        <v>1595</v>
      </c>
      <c r="T294" s="174"/>
    </row>
    <row r="295" spans="1:20">
      <c r="A295" s="315" t="s">
        <v>1680</v>
      </c>
      <c r="B295" s="88" t="s">
        <v>588</v>
      </c>
      <c r="C295" s="88" t="s">
        <v>2261</v>
      </c>
      <c r="D295" s="95" t="s">
        <v>494</v>
      </c>
      <c r="E295" s="88">
        <v>2</v>
      </c>
      <c r="F295" s="88"/>
      <c r="G295" s="88" t="s">
        <v>31</v>
      </c>
      <c r="H295" s="96" t="s">
        <v>32</v>
      </c>
      <c r="I295" s="95"/>
      <c r="J295" s="88"/>
      <c r="K295" s="88"/>
      <c r="L295" s="116">
        <v>92</v>
      </c>
      <c r="M295" s="125">
        <v>4.5999999999999899</v>
      </c>
      <c r="N295" s="88">
        <v>2019.06</v>
      </c>
      <c r="O295" s="88" t="s">
        <v>2258</v>
      </c>
      <c r="P295" s="95" t="s">
        <v>2259</v>
      </c>
      <c r="Q295" s="88">
        <v>15735100699</v>
      </c>
      <c r="R295" s="102" t="s">
        <v>2260</v>
      </c>
      <c r="S295" s="94" t="s">
        <v>1595</v>
      </c>
      <c r="T295" s="174"/>
    </row>
    <row r="296" spans="1:20" ht="24">
      <c r="A296" s="315" t="s">
        <v>1682</v>
      </c>
      <c r="B296" s="88" t="s">
        <v>2262</v>
      </c>
      <c r="C296" s="88" t="s">
        <v>2263</v>
      </c>
      <c r="D296" s="95" t="s">
        <v>2264</v>
      </c>
      <c r="E296" s="88">
        <v>100</v>
      </c>
      <c r="F296" s="88"/>
      <c r="G296" s="88" t="s">
        <v>31</v>
      </c>
      <c r="H296" s="96" t="s">
        <v>32</v>
      </c>
      <c r="I296" s="95"/>
      <c r="J296" s="88"/>
      <c r="K296" s="88"/>
      <c r="L296" s="116">
        <v>29300</v>
      </c>
      <c r="M296" s="125">
        <v>1465</v>
      </c>
      <c r="N296" s="88">
        <v>2019.06</v>
      </c>
      <c r="O296" s="88" t="s">
        <v>2258</v>
      </c>
      <c r="P296" s="95" t="s">
        <v>2259</v>
      </c>
      <c r="Q296" s="88">
        <v>15735100699</v>
      </c>
      <c r="R296" s="102" t="s">
        <v>2260</v>
      </c>
      <c r="S296" s="94" t="s">
        <v>1595</v>
      </c>
      <c r="T296" s="174"/>
    </row>
    <row r="297" spans="1:20">
      <c r="A297" s="315" t="s">
        <v>1686</v>
      </c>
      <c r="B297" s="88" t="s">
        <v>588</v>
      </c>
      <c r="C297" s="88" t="s">
        <v>2265</v>
      </c>
      <c r="D297" s="95" t="s">
        <v>45</v>
      </c>
      <c r="E297" s="88">
        <v>25.14</v>
      </c>
      <c r="F297" s="88"/>
      <c r="G297" s="88" t="s">
        <v>31</v>
      </c>
      <c r="H297" s="96" t="s">
        <v>32</v>
      </c>
      <c r="I297" s="95"/>
      <c r="J297" s="88"/>
      <c r="K297" s="88"/>
      <c r="L297" s="116">
        <v>136334.22</v>
      </c>
      <c r="M297" s="125">
        <v>6816.71000000001</v>
      </c>
      <c r="N297" s="88">
        <v>2019.08</v>
      </c>
      <c r="O297" s="88" t="s">
        <v>2258</v>
      </c>
      <c r="P297" s="95" t="s">
        <v>2259</v>
      </c>
      <c r="Q297" s="88">
        <v>15735100699</v>
      </c>
      <c r="R297" s="102" t="s">
        <v>2260</v>
      </c>
      <c r="S297" s="94" t="s">
        <v>1595</v>
      </c>
      <c r="T297" s="174"/>
    </row>
    <row r="298" spans="1:20" ht="24">
      <c r="A298" s="315" t="s">
        <v>1690</v>
      </c>
      <c r="B298" s="88" t="s">
        <v>2266</v>
      </c>
      <c r="C298" s="88" t="s">
        <v>2267</v>
      </c>
      <c r="D298" s="95" t="s">
        <v>30</v>
      </c>
      <c r="E298" s="88">
        <v>134</v>
      </c>
      <c r="F298" s="88"/>
      <c r="G298" s="88" t="s">
        <v>31</v>
      </c>
      <c r="H298" s="96" t="s">
        <v>32</v>
      </c>
      <c r="I298" s="95"/>
      <c r="J298" s="88"/>
      <c r="K298" s="88"/>
      <c r="L298" s="116">
        <v>2948</v>
      </c>
      <c r="M298" s="125">
        <v>147.4</v>
      </c>
      <c r="N298" s="88">
        <v>2019.06</v>
      </c>
      <c r="O298" s="88" t="s">
        <v>2258</v>
      </c>
      <c r="P298" s="95" t="s">
        <v>2259</v>
      </c>
      <c r="Q298" s="88">
        <v>15735100699</v>
      </c>
      <c r="R298" s="102" t="s">
        <v>2260</v>
      </c>
      <c r="S298" s="94" t="s">
        <v>1595</v>
      </c>
      <c r="T298" s="174"/>
    </row>
    <row r="299" spans="1:20" ht="24">
      <c r="A299" s="315" t="s">
        <v>1692</v>
      </c>
      <c r="B299" s="88" t="s">
        <v>2266</v>
      </c>
      <c r="C299" s="88" t="s">
        <v>2268</v>
      </c>
      <c r="D299" s="95" t="s">
        <v>30</v>
      </c>
      <c r="E299" s="88">
        <v>216</v>
      </c>
      <c r="F299" s="88"/>
      <c r="G299" s="88" t="s">
        <v>31</v>
      </c>
      <c r="H299" s="96" t="s">
        <v>32</v>
      </c>
      <c r="I299" s="95"/>
      <c r="J299" s="88"/>
      <c r="K299" s="88"/>
      <c r="L299" s="116">
        <v>3456</v>
      </c>
      <c r="M299" s="125">
        <v>172.8</v>
      </c>
      <c r="N299" s="88">
        <v>2019.06</v>
      </c>
      <c r="O299" s="88" t="s">
        <v>2258</v>
      </c>
      <c r="P299" s="95" t="s">
        <v>2259</v>
      </c>
      <c r="Q299" s="88">
        <v>15735100699</v>
      </c>
      <c r="R299" s="102" t="s">
        <v>2260</v>
      </c>
      <c r="S299" s="94" t="s">
        <v>1595</v>
      </c>
      <c r="T299" s="174"/>
    </row>
    <row r="300" spans="1:20" ht="24">
      <c r="A300" s="315" t="s">
        <v>1695</v>
      </c>
      <c r="B300" s="88" t="s">
        <v>2266</v>
      </c>
      <c r="C300" s="88" t="s">
        <v>2269</v>
      </c>
      <c r="D300" s="95" t="s">
        <v>30</v>
      </c>
      <c r="E300" s="88">
        <v>110</v>
      </c>
      <c r="F300" s="88"/>
      <c r="G300" s="88" t="s">
        <v>31</v>
      </c>
      <c r="H300" s="96" t="s">
        <v>32</v>
      </c>
      <c r="I300" s="95"/>
      <c r="J300" s="88"/>
      <c r="K300" s="88"/>
      <c r="L300" s="116">
        <v>2090</v>
      </c>
      <c r="M300" s="125">
        <v>104.5</v>
      </c>
      <c r="N300" s="88">
        <v>2019.06</v>
      </c>
      <c r="O300" s="88" t="s">
        <v>2258</v>
      </c>
      <c r="P300" s="95" t="s">
        <v>2259</v>
      </c>
      <c r="Q300" s="88">
        <v>15735100699</v>
      </c>
      <c r="R300" s="102" t="s">
        <v>2260</v>
      </c>
      <c r="S300" s="94" t="s">
        <v>1595</v>
      </c>
      <c r="T300" s="174"/>
    </row>
    <row r="301" spans="1:20" ht="36">
      <c r="A301" s="315" t="s">
        <v>1697</v>
      </c>
      <c r="B301" s="94" t="s">
        <v>637</v>
      </c>
      <c r="C301" s="88" t="s">
        <v>2234</v>
      </c>
      <c r="D301" s="88" t="s">
        <v>45</v>
      </c>
      <c r="E301" s="88">
        <v>16.186</v>
      </c>
      <c r="F301" s="88">
        <v>16.186</v>
      </c>
      <c r="G301" s="318" t="s">
        <v>114</v>
      </c>
      <c r="H301" s="88" t="s">
        <v>41</v>
      </c>
      <c r="I301" s="88"/>
      <c r="J301" s="88"/>
      <c r="K301" s="88"/>
      <c r="L301" s="88">
        <v>51793.919999999998</v>
      </c>
      <c r="M301" s="88">
        <v>51793.919999999998</v>
      </c>
      <c r="N301" s="88" t="s">
        <v>1778</v>
      </c>
      <c r="O301" s="135" t="s">
        <v>1769</v>
      </c>
      <c r="P301" s="94" t="s">
        <v>1770</v>
      </c>
      <c r="Q301" s="94">
        <v>13509714024</v>
      </c>
      <c r="R301" s="332" t="s">
        <v>1771</v>
      </c>
      <c r="S301" s="94" t="s">
        <v>1595</v>
      </c>
      <c r="T301" s="174"/>
    </row>
    <row r="302" spans="1:20" ht="36">
      <c r="A302" s="315" t="s">
        <v>1700</v>
      </c>
      <c r="B302" s="94" t="s">
        <v>2270</v>
      </c>
      <c r="C302" s="88" t="s">
        <v>2271</v>
      </c>
      <c r="D302" s="88" t="s">
        <v>45</v>
      </c>
      <c r="E302" s="88">
        <v>8.1649999999999991</v>
      </c>
      <c r="F302" s="88">
        <v>8.1649999999999991</v>
      </c>
      <c r="G302" s="318" t="s">
        <v>114</v>
      </c>
      <c r="H302" s="88" t="s">
        <v>41</v>
      </c>
      <c r="I302" s="88"/>
      <c r="J302" s="88"/>
      <c r="K302" s="88"/>
      <c r="L302" s="88">
        <v>24582.39</v>
      </c>
      <c r="M302" s="88">
        <v>24582.39</v>
      </c>
      <c r="N302" s="88" t="s">
        <v>1778</v>
      </c>
      <c r="O302" s="135" t="s">
        <v>1769</v>
      </c>
      <c r="P302" s="94" t="s">
        <v>1770</v>
      </c>
      <c r="Q302" s="94">
        <v>13509714024</v>
      </c>
      <c r="R302" s="332" t="s">
        <v>1771</v>
      </c>
      <c r="S302" s="114" t="s">
        <v>1595</v>
      </c>
      <c r="T302" s="174"/>
    </row>
    <row r="303" spans="1:20">
      <c r="A303" s="315" t="s">
        <v>1703</v>
      </c>
      <c r="B303" s="319" t="s">
        <v>492</v>
      </c>
      <c r="C303" s="319" t="s">
        <v>2272</v>
      </c>
      <c r="D303" s="114" t="s">
        <v>45</v>
      </c>
      <c r="E303" s="319"/>
      <c r="F303" s="319">
        <v>23.265000000000001</v>
      </c>
      <c r="G303" s="318" t="s">
        <v>114</v>
      </c>
      <c r="H303" s="94" t="s">
        <v>32</v>
      </c>
      <c r="I303" s="94" t="s">
        <v>175</v>
      </c>
      <c r="J303" s="94" t="s">
        <v>175</v>
      </c>
      <c r="K303" s="94" t="s">
        <v>175</v>
      </c>
      <c r="L303" s="327">
        <v>102116.537442</v>
      </c>
      <c r="M303" s="328">
        <v>18133.478611105002</v>
      </c>
      <c r="N303" s="114">
        <v>2017.3</v>
      </c>
      <c r="O303" s="135" t="s">
        <v>2273</v>
      </c>
      <c r="P303" s="135" t="s">
        <v>2274</v>
      </c>
      <c r="Q303" s="333" t="s">
        <v>2275</v>
      </c>
      <c r="R303" s="94" t="s">
        <v>2273</v>
      </c>
      <c r="S303" s="114" t="s">
        <v>1595</v>
      </c>
      <c r="T303" s="174"/>
    </row>
    <row r="304" spans="1:20">
      <c r="A304" s="315" t="s">
        <v>1704</v>
      </c>
      <c r="B304" s="319" t="s">
        <v>492</v>
      </c>
      <c r="C304" s="319" t="s">
        <v>2276</v>
      </c>
      <c r="D304" s="114" t="s">
        <v>45</v>
      </c>
      <c r="E304" s="319"/>
      <c r="F304" s="319">
        <v>132.36699999999999</v>
      </c>
      <c r="G304" s="320" t="s">
        <v>114</v>
      </c>
      <c r="H304" s="94" t="s">
        <v>41</v>
      </c>
      <c r="I304" s="94" t="s">
        <v>175</v>
      </c>
      <c r="J304" s="94" t="s">
        <v>175</v>
      </c>
      <c r="K304" s="94" t="s">
        <v>175</v>
      </c>
      <c r="L304" s="327">
        <v>488434.23</v>
      </c>
      <c r="M304" s="328">
        <v>244132.51702500001</v>
      </c>
      <c r="N304" s="329">
        <v>2017.12</v>
      </c>
      <c r="O304" s="135" t="s">
        <v>2277</v>
      </c>
      <c r="P304" s="135" t="s">
        <v>2274</v>
      </c>
      <c r="Q304" s="333" t="s">
        <v>2275</v>
      </c>
      <c r="R304" s="94" t="s">
        <v>2277</v>
      </c>
      <c r="S304" s="114" t="s">
        <v>1595</v>
      </c>
      <c r="T304" s="174"/>
    </row>
    <row r="305" spans="1:20">
      <c r="A305" s="315" t="s">
        <v>1705</v>
      </c>
      <c r="B305" s="101" t="s">
        <v>492</v>
      </c>
      <c r="C305" s="114" t="s">
        <v>2278</v>
      </c>
      <c r="D305" s="114" t="s">
        <v>45</v>
      </c>
      <c r="E305" s="94"/>
      <c r="F305" s="114">
        <v>45.128999999999998</v>
      </c>
      <c r="G305" s="94" t="s">
        <v>114</v>
      </c>
      <c r="H305" s="94" t="s">
        <v>41</v>
      </c>
      <c r="I305" s="94" t="s">
        <v>175</v>
      </c>
      <c r="J305" s="94" t="s">
        <v>175</v>
      </c>
      <c r="K305" s="94" t="s">
        <v>175</v>
      </c>
      <c r="L305" s="330">
        <v>155695.04999999999</v>
      </c>
      <c r="M305" s="330">
        <v>778.47324999995203</v>
      </c>
      <c r="N305" s="94"/>
      <c r="O305" s="135" t="s">
        <v>2277</v>
      </c>
      <c r="P305" s="135" t="s">
        <v>2274</v>
      </c>
      <c r="Q305" s="333" t="s">
        <v>2275</v>
      </c>
      <c r="R305" s="94" t="s">
        <v>2277</v>
      </c>
      <c r="S305" s="114" t="s">
        <v>1595</v>
      </c>
      <c r="T305" s="174"/>
    </row>
    <row r="306" spans="1:20">
      <c r="A306" s="315" t="s">
        <v>1709</v>
      </c>
      <c r="B306" s="101" t="s">
        <v>565</v>
      </c>
      <c r="C306" s="114" t="s">
        <v>1713</v>
      </c>
      <c r="D306" s="114" t="s">
        <v>45</v>
      </c>
      <c r="E306" s="94"/>
      <c r="F306" s="114">
        <v>3.7549999999999999</v>
      </c>
      <c r="G306" s="94" t="s">
        <v>114</v>
      </c>
      <c r="H306" s="94" t="s">
        <v>41</v>
      </c>
      <c r="I306" s="94" t="s">
        <v>175</v>
      </c>
      <c r="J306" s="94" t="s">
        <v>175</v>
      </c>
      <c r="K306" s="94" t="s">
        <v>175</v>
      </c>
      <c r="L306" s="330">
        <v>13029.85</v>
      </c>
      <c r="M306" s="330">
        <v>65.141916666676494</v>
      </c>
      <c r="N306" s="94"/>
      <c r="O306" s="135" t="s">
        <v>2277</v>
      </c>
      <c r="P306" s="135" t="s">
        <v>2274</v>
      </c>
      <c r="Q306" s="333" t="s">
        <v>2275</v>
      </c>
      <c r="R306" s="94" t="s">
        <v>2277</v>
      </c>
      <c r="S306" s="114" t="s">
        <v>1595</v>
      </c>
      <c r="T306" s="174"/>
    </row>
    <row r="307" spans="1:20">
      <c r="A307" s="315" t="s">
        <v>1712</v>
      </c>
      <c r="B307" s="114" t="s">
        <v>2279</v>
      </c>
      <c r="C307" s="114" t="s">
        <v>2280</v>
      </c>
      <c r="D307" s="114" t="s">
        <v>45</v>
      </c>
      <c r="E307" s="94"/>
      <c r="F307" s="114">
        <v>468.2912</v>
      </c>
      <c r="G307" s="318" t="s">
        <v>114</v>
      </c>
      <c r="H307" s="94" t="s">
        <v>41</v>
      </c>
      <c r="I307" s="94" t="s">
        <v>175</v>
      </c>
      <c r="J307" s="94" t="s">
        <v>175</v>
      </c>
      <c r="K307" s="94" t="s">
        <v>175</v>
      </c>
      <c r="L307" s="327">
        <v>3156282.6880000001</v>
      </c>
      <c r="M307" s="327">
        <v>31562.8315133336</v>
      </c>
      <c r="N307" s="94"/>
      <c r="O307" s="94" t="s">
        <v>2277</v>
      </c>
      <c r="P307" s="135" t="s">
        <v>2274</v>
      </c>
      <c r="Q307" s="333" t="s">
        <v>2275</v>
      </c>
      <c r="R307" s="94" t="s">
        <v>2277</v>
      </c>
      <c r="S307" s="114" t="s">
        <v>1595</v>
      </c>
      <c r="T307" s="94"/>
    </row>
    <row r="308" spans="1:20">
      <c r="A308" s="315" t="s">
        <v>1714</v>
      </c>
      <c r="B308" s="114" t="s">
        <v>2279</v>
      </c>
      <c r="C308" s="114" t="s">
        <v>2281</v>
      </c>
      <c r="D308" s="114" t="s">
        <v>45</v>
      </c>
      <c r="E308" s="94"/>
      <c r="F308" s="114">
        <v>80</v>
      </c>
      <c r="G308" s="318" t="s">
        <v>114</v>
      </c>
      <c r="H308" s="94" t="s">
        <v>41</v>
      </c>
      <c r="I308" s="94" t="s">
        <v>175</v>
      </c>
      <c r="J308" s="94" t="s">
        <v>175</v>
      </c>
      <c r="K308" s="94" t="s">
        <v>175</v>
      </c>
      <c r="L308" s="327">
        <v>539200</v>
      </c>
      <c r="M308" s="327">
        <v>13030.663333333299</v>
      </c>
      <c r="N308" s="94"/>
      <c r="O308" s="94" t="s">
        <v>2277</v>
      </c>
      <c r="P308" s="135" t="s">
        <v>2274</v>
      </c>
      <c r="Q308" s="333" t="s">
        <v>2275</v>
      </c>
      <c r="R308" s="94" t="s">
        <v>2277</v>
      </c>
      <c r="S308" s="114" t="s">
        <v>1595</v>
      </c>
      <c r="T308" s="94"/>
    </row>
    <row r="309" spans="1:20">
      <c r="A309" s="315" t="s">
        <v>1715</v>
      </c>
      <c r="B309" s="114" t="s">
        <v>2279</v>
      </c>
      <c r="C309" s="114" t="s">
        <v>2282</v>
      </c>
      <c r="D309" s="114" t="s">
        <v>45</v>
      </c>
      <c r="E309" s="94"/>
      <c r="F309" s="114">
        <v>22.02</v>
      </c>
      <c r="G309" s="318" t="s">
        <v>114</v>
      </c>
      <c r="H309" s="94" t="s">
        <v>41</v>
      </c>
      <c r="I309" s="94" t="s">
        <v>175</v>
      </c>
      <c r="J309" s="94" t="s">
        <v>175</v>
      </c>
      <c r="K309" s="94" t="s">
        <v>175</v>
      </c>
      <c r="L309" s="327">
        <v>148414.79999999999</v>
      </c>
      <c r="M309" s="327">
        <v>3586.69</v>
      </c>
      <c r="N309" s="94"/>
      <c r="O309" s="94" t="s">
        <v>2277</v>
      </c>
      <c r="P309" s="135" t="s">
        <v>2274</v>
      </c>
      <c r="Q309" s="333" t="s">
        <v>2275</v>
      </c>
      <c r="R309" s="94" t="s">
        <v>2277</v>
      </c>
      <c r="S309" s="114" t="s">
        <v>1595</v>
      </c>
      <c r="T309" s="94"/>
    </row>
    <row r="310" spans="1:20">
      <c r="A310" s="315" t="s">
        <v>1716</v>
      </c>
      <c r="B310" s="114" t="s">
        <v>2279</v>
      </c>
      <c r="C310" s="114" t="s">
        <v>2283</v>
      </c>
      <c r="D310" s="114" t="s">
        <v>45</v>
      </c>
      <c r="E310" s="94"/>
      <c r="F310" s="114">
        <v>12.305</v>
      </c>
      <c r="G310" s="318" t="s">
        <v>114</v>
      </c>
      <c r="H310" s="94" t="s">
        <v>41</v>
      </c>
      <c r="I310" s="94" t="s">
        <v>175</v>
      </c>
      <c r="J310" s="94" t="s">
        <v>175</v>
      </c>
      <c r="K310" s="94" t="s">
        <v>175</v>
      </c>
      <c r="L310" s="327">
        <v>82935.7</v>
      </c>
      <c r="M310" s="327">
        <v>2004.2710833333299</v>
      </c>
      <c r="N310" s="94"/>
      <c r="O310" s="94" t="s">
        <v>2277</v>
      </c>
      <c r="P310" s="135" t="s">
        <v>2274</v>
      </c>
      <c r="Q310" s="333" t="s">
        <v>2275</v>
      </c>
      <c r="R310" s="94" t="s">
        <v>2277</v>
      </c>
      <c r="S310" s="114" t="s">
        <v>1595</v>
      </c>
      <c r="T310" s="94"/>
    </row>
    <row r="311" spans="1:20" ht="72">
      <c r="A311" s="315" t="s">
        <v>1718</v>
      </c>
      <c r="B311" s="101" t="s">
        <v>735</v>
      </c>
      <c r="C311" s="114" t="s">
        <v>1699</v>
      </c>
      <c r="D311" s="114" t="s">
        <v>45</v>
      </c>
      <c r="E311" s="94"/>
      <c r="F311" s="114">
        <v>45.767000000000003</v>
      </c>
      <c r="G311" s="94" t="s">
        <v>114</v>
      </c>
      <c r="H311" s="94" t="s">
        <v>41</v>
      </c>
      <c r="I311" s="94" t="s">
        <v>175</v>
      </c>
      <c r="J311" s="94" t="s">
        <v>175</v>
      </c>
      <c r="K311" s="94" t="s">
        <v>175</v>
      </c>
      <c r="L311" s="330">
        <v>176660.62</v>
      </c>
      <c r="M311" s="330">
        <v>883.30496666653198</v>
      </c>
      <c r="N311" s="94"/>
      <c r="O311" s="135" t="s">
        <v>2277</v>
      </c>
      <c r="P311" s="135" t="s">
        <v>2274</v>
      </c>
      <c r="Q311" s="333" t="s">
        <v>2275</v>
      </c>
      <c r="R311" s="94" t="s">
        <v>2277</v>
      </c>
      <c r="S311" s="114" t="s">
        <v>1595</v>
      </c>
      <c r="T311" s="334" t="s">
        <v>2284</v>
      </c>
    </row>
    <row r="312" spans="1:20">
      <c r="A312" s="315" t="s">
        <v>1719</v>
      </c>
      <c r="B312" s="114" t="s">
        <v>2279</v>
      </c>
      <c r="C312" s="114" t="s">
        <v>2285</v>
      </c>
      <c r="D312" s="114" t="s">
        <v>45</v>
      </c>
      <c r="E312" s="94"/>
      <c r="F312" s="114">
        <v>15.99</v>
      </c>
      <c r="G312" s="318" t="s">
        <v>114</v>
      </c>
      <c r="H312" s="94" t="s">
        <v>32</v>
      </c>
      <c r="I312" s="97" t="s">
        <v>175</v>
      </c>
      <c r="J312" s="97" t="s">
        <v>175</v>
      </c>
      <c r="K312" s="97" t="s">
        <v>175</v>
      </c>
      <c r="L312" s="327">
        <v>107772.6</v>
      </c>
      <c r="M312" s="327">
        <v>2604.50450000001</v>
      </c>
      <c r="N312" s="94"/>
      <c r="O312" s="94" t="s">
        <v>2277</v>
      </c>
      <c r="P312" s="135" t="s">
        <v>2274</v>
      </c>
      <c r="Q312" s="333" t="s">
        <v>2275</v>
      </c>
      <c r="R312" s="94" t="s">
        <v>2277</v>
      </c>
      <c r="S312" s="114" t="s">
        <v>1595</v>
      </c>
      <c r="T312" s="94"/>
    </row>
    <row r="313" spans="1:20">
      <c r="A313" s="315" t="s">
        <v>1720</v>
      </c>
      <c r="B313" s="319" t="s">
        <v>2279</v>
      </c>
      <c r="C313" s="319" t="s">
        <v>2286</v>
      </c>
      <c r="D313" s="319" t="s">
        <v>45</v>
      </c>
      <c r="E313" s="94"/>
      <c r="F313" s="319">
        <v>44.914000000000001</v>
      </c>
      <c r="G313" s="320" t="s">
        <v>114</v>
      </c>
      <c r="H313" s="94" t="s">
        <v>32</v>
      </c>
      <c r="I313" s="97" t="s">
        <v>175</v>
      </c>
      <c r="J313" s="97" t="s">
        <v>175</v>
      </c>
      <c r="K313" s="97" t="s">
        <v>175</v>
      </c>
      <c r="L313" s="327">
        <v>162588.68</v>
      </c>
      <c r="M313" s="331">
        <v>98095.170266666697</v>
      </c>
      <c r="N313" s="94">
        <v>2017.12</v>
      </c>
      <c r="O313" s="135" t="s">
        <v>2277</v>
      </c>
      <c r="P313" s="135" t="s">
        <v>2274</v>
      </c>
      <c r="Q313" s="333" t="s">
        <v>2275</v>
      </c>
      <c r="R313" s="94" t="s">
        <v>2277</v>
      </c>
      <c r="S313" s="114" t="s">
        <v>1595</v>
      </c>
      <c r="T313" s="94"/>
    </row>
    <row r="314" spans="1:20">
      <c r="A314" s="315" t="s">
        <v>1721</v>
      </c>
      <c r="B314" s="319" t="s">
        <v>2279</v>
      </c>
      <c r="C314" s="319" t="s">
        <v>2287</v>
      </c>
      <c r="D314" s="319" t="s">
        <v>161</v>
      </c>
      <c r="E314" s="94">
        <v>280.10000000000002</v>
      </c>
      <c r="F314" s="319"/>
      <c r="G314" s="320" t="s">
        <v>114</v>
      </c>
      <c r="H314" s="94" t="s">
        <v>32</v>
      </c>
      <c r="I314" s="97" t="s">
        <v>175</v>
      </c>
      <c r="J314" s="97" t="s">
        <v>175</v>
      </c>
      <c r="K314" s="97" t="s">
        <v>175</v>
      </c>
      <c r="L314" s="327">
        <v>224400.32</v>
      </c>
      <c r="M314" s="331">
        <v>119493.64915500001</v>
      </c>
      <c r="N314" s="327">
        <v>2017.1</v>
      </c>
      <c r="O314" s="135" t="s">
        <v>2277</v>
      </c>
      <c r="P314" s="135" t="s">
        <v>2274</v>
      </c>
      <c r="Q314" s="333" t="s">
        <v>2275</v>
      </c>
      <c r="R314" s="94" t="s">
        <v>2277</v>
      </c>
      <c r="S314" s="114" t="s">
        <v>1595</v>
      </c>
      <c r="T314" s="94"/>
    </row>
    <row r="315" spans="1:20">
      <c r="A315" s="315" t="s">
        <v>1722</v>
      </c>
      <c r="B315" s="114" t="s">
        <v>2279</v>
      </c>
      <c r="C315" s="114" t="s">
        <v>2288</v>
      </c>
      <c r="D315" s="114" t="s">
        <v>494</v>
      </c>
      <c r="E315" s="114">
        <v>8.1850000000000005</v>
      </c>
      <c r="F315" s="94"/>
      <c r="G315" s="318" t="s">
        <v>114</v>
      </c>
      <c r="H315" s="94" t="s">
        <v>41</v>
      </c>
      <c r="I315" s="94" t="s">
        <v>175</v>
      </c>
      <c r="J315" s="94" t="s">
        <v>175</v>
      </c>
      <c r="K315" s="94" t="s">
        <v>175</v>
      </c>
      <c r="L315" s="327">
        <v>47232.79</v>
      </c>
      <c r="M315" s="331">
        <v>885.57</v>
      </c>
      <c r="N315" s="94"/>
      <c r="O315" s="135" t="s">
        <v>2277</v>
      </c>
      <c r="P315" s="135" t="s">
        <v>2274</v>
      </c>
      <c r="Q315" s="333" t="s">
        <v>2275</v>
      </c>
      <c r="R315" s="94" t="s">
        <v>2277</v>
      </c>
      <c r="S315" s="114" t="s">
        <v>1595</v>
      </c>
      <c r="T315" s="94"/>
    </row>
    <row r="316" spans="1:20">
      <c r="A316" s="315" t="s">
        <v>1724</v>
      </c>
      <c r="B316" s="319" t="s">
        <v>2279</v>
      </c>
      <c r="C316" s="319" t="s">
        <v>2287</v>
      </c>
      <c r="D316" s="319" t="s">
        <v>161</v>
      </c>
      <c r="E316" s="94">
        <v>42.26</v>
      </c>
      <c r="F316" s="319"/>
      <c r="G316" s="320" t="s">
        <v>114</v>
      </c>
      <c r="H316" s="94" t="s">
        <v>32</v>
      </c>
      <c r="I316" s="97" t="s">
        <v>175</v>
      </c>
      <c r="J316" s="97" t="s">
        <v>175</v>
      </c>
      <c r="K316" s="97" t="s">
        <v>175</v>
      </c>
      <c r="L316" s="327">
        <v>33856.18</v>
      </c>
      <c r="M316" s="331">
        <v>18508.021668666701</v>
      </c>
      <c r="N316" s="327">
        <v>2017.11</v>
      </c>
      <c r="O316" s="135" t="s">
        <v>2277</v>
      </c>
      <c r="P316" s="135" t="s">
        <v>2274</v>
      </c>
      <c r="Q316" s="333" t="s">
        <v>2275</v>
      </c>
      <c r="R316" s="94" t="s">
        <v>2277</v>
      </c>
      <c r="S316" s="114" t="s">
        <v>1595</v>
      </c>
      <c r="T316" s="94"/>
    </row>
    <row r="317" spans="1:20" ht="36">
      <c r="A317" s="315" t="s">
        <v>1726</v>
      </c>
      <c r="B317" s="88" t="s">
        <v>492</v>
      </c>
      <c r="C317" s="94" t="s">
        <v>538</v>
      </c>
      <c r="D317" s="94" t="s">
        <v>161</v>
      </c>
      <c r="E317" s="94">
        <v>24</v>
      </c>
      <c r="F317" s="94"/>
      <c r="G317" s="94" t="s">
        <v>31</v>
      </c>
      <c r="H317" s="94" t="s">
        <v>32</v>
      </c>
      <c r="I317" s="94"/>
      <c r="J317" s="112" t="s">
        <v>2248</v>
      </c>
      <c r="K317" s="112" t="s">
        <v>2248</v>
      </c>
      <c r="L317" s="94">
        <v>7680</v>
      </c>
      <c r="M317" s="94">
        <v>2304</v>
      </c>
      <c r="N317" s="94">
        <v>2015</v>
      </c>
      <c r="O317" s="94" t="s">
        <v>2289</v>
      </c>
      <c r="P317" s="94" t="s">
        <v>2290</v>
      </c>
      <c r="Q317" s="94">
        <v>17809251055</v>
      </c>
      <c r="R317" s="94" t="s">
        <v>2291</v>
      </c>
      <c r="S317" s="215" t="s">
        <v>1595</v>
      </c>
      <c r="T317" s="174"/>
    </row>
    <row r="318" spans="1:20" ht="36">
      <c r="A318" s="315" t="s">
        <v>1727</v>
      </c>
      <c r="B318" s="88" t="s">
        <v>492</v>
      </c>
      <c r="C318" s="94" t="s">
        <v>2292</v>
      </c>
      <c r="D318" s="94" t="s">
        <v>161</v>
      </c>
      <c r="E318" s="94">
        <v>130</v>
      </c>
      <c r="F318" s="94"/>
      <c r="G318" s="94" t="s">
        <v>31</v>
      </c>
      <c r="H318" s="94" t="s">
        <v>32</v>
      </c>
      <c r="I318" s="94"/>
      <c r="J318" s="112" t="s">
        <v>2248</v>
      </c>
      <c r="K318" s="112" t="s">
        <v>2248</v>
      </c>
      <c r="L318" s="94">
        <v>27300</v>
      </c>
      <c r="M318" s="94">
        <v>8190</v>
      </c>
      <c r="N318" s="94">
        <v>2015</v>
      </c>
      <c r="O318" s="94" t="s">
        <v>2289</v>
      </c>
      <c r="P318" s="94" t="s">
        <v>2290</v>
      </c>
      <c r="Q318" s="94">
        <v>17809251055</v>
      </c>
      <c r="R318" s="94" t="s">
        <v>2291</v>
      </c>
      <c r="S318" s="215" t="s">
        <v>1595</v>
      </c>
      <c r="T318" s="174"/>
    </row>
    <row r="319" spans="1:20" ht="36">
      <c r="A319" s="315" t="s">
        <v>1729</v>
      </c>
      <c r="B319" s="88" t="s">
        <v>492</v>
      </c>
      <c r="C319" s="94" t="s">
        <v>368</v>
      </c>
      <c r="D319" s="94" t="s">
        <v>161</v>
      </c>
      <c r="E319" s="94">
        <v>3177</v>
      </c>
      <c r="F319" s="94"/>
      <c r="G319" s="94" t="s">
        <v>31</v>
      </c>
      <c r="H319" s="94" t="s">
        <v>32</v>
      </c>
      <c r="I319" s="94"/>
      <c r="J319" s="112" t="s">
        <v>2248</v>
      </c>
      <c r="K319" s="112" t="s">
        <v>2248</v>
      </c>
      <c r="L319" s="94">
        <v>167880.498597</v>
      </c>
      <c r="M319" s="94">
        <v>50364.149579099998</v>
      </c>
      <c r="N319" s="94">
        <v>2015</v>
      </c>
      <c r="O319" s="94" t="s">
        <v>2289</v>
      </c>
      <c r="P319" s="94" t="s">
        <v>2290</v>
      </c>
      <c r="Q319" s="94">
        <v>17809251055</v>
      </c>
      <c r="R319" s="94" t="s">
        <v>2291</v>
      </c>
      <c r="S319" s="215" t="s">
        <v>1595</v>
      </c>
      <c r="T319" s="174"/>
    </row>
    <row r="320" spans="1:20" ht="36">
      <c r="A320" s="315" t="s">
        <v>1730</v>
      </c>
      <c r="B320" s="88" t="s">
        <v>492</v>
      </c>
      <c r="C320" s="94" t="s">
        <v>724</v>
      </c>
      <c r="D320" s="94" t="s">
        <v>494</v>
      </c>
      <c r="E320" s="94">
        <v>1</v>
      </c>
      <c r="F320" s="94"/>
      <c r="G320" s="94" t="s">
        <v>31</v>
      </c>
      <c r="H320" s="94" t="s">
        <v>32</v>
      </c>
      <c r="I320" s="94"/>
      <c r="J320" s="112" t="s">
        <v>2248</v>
      </c>
      <c r="K320" s="112" t="s">
        <v>2248</v>
      </c>
      <c r="L320" s="94">
        <v>280</v>
      </c>
      <c r="M320" s="94">
        <v>84</v>
      </c>
      <c r="N320" s="94">
        <v>2015</v>
      </c>
      <c r="O320" s="94" t="s">
        <v>2289</v>
      </c>
      <c r="P320" s="94" t="s">
        <v>2290</v>
      </c>
      <c r="Q320" s="94">
        <v>17809251055</v>
      </c>
      <c r="R320" s="94" t="s">
        <v>2291</v>
      </c>
      <c r="S320" s="215" t="s">
        <v>1595</v>
      </c>
      <c r="T320" s="174"/>
    </row>
    <row r="321" spans="1:20" ht="36">
      <c r="A321" s="315" t="s">
        <v>1731</v>
      </c>
      <c r="B321" s="88" t="s">
        <v>492</v>
      </c>
      <c r="C321" s="94" t="s">
        <v>2293</v>
      </c>
      <c r="D321" s="94" t="s">
        <v>494</v>
      </c>
      <c r="E321" s="94">
        <v>32</v>
      </c>
      <c r="F321" s="94"/>
      <c r="G321" s="94" t="s">
        <v>31</v>
      </c>
      <c r="H321" s="94" t="s">
        <v>32</v>
      </c>
      <c r="I321" s="94"/>
      <c r="J321" s="112" t="s">
        <v>2248</v>
      </c>
      <c r="K321" s="112" t="s">
        <v>2248</v>
      </c>
      <c r="L321" s="94">
        <v>39609.599999999999</v>
      </c>
      <c r="M321" s="94">
        <v>11882.88</v>
      </c>
      <c r="N321" s="94">
        <v>2015</v>
      </c>
      <c r="O321" s="94" t="s">
        <v>2289</v>
      </c>
      <c r="P321" s="94" t="s">
        <v>2290</v>
      </c>
      <c r="Q321" s="94">
        <v>17809251055</v>
      </c>
      <c r="R321" s="94" t="s">
        <v>2291</v>
      </c>
      <c r="S321" s="215" t="s">
        <v>1595</v>
      </c>
      <c r="T321" s="174"/>
    </row>
    <row r="322" spans="1:20" ht="36">
      <c r="A322" s="315" t="s">
        <v>1732</v>
      </c>
      <c r="B322" s="88" t="s">
        <v>492</v>
      </c>
      <c r="C322" s="94" t="s">
        <v>533</v>
      </c>
      <c r="D322" s="94" t="s">
        <v>45</v>
      </c>
      <c r="E322" s="94"/>
      <c r="F322" s="94">
        <v>8.4220000000000006</v>
      </c>
      <c r="G322" s="94" t="s">
        <v>31</v>
      </c>
      <c r="H322" s="94" t="s">
        <v>32</v>
      </c>
      <c r="I322" s="94"/>
      <c r="J322" s="112" t="s">
        <v>2248</v>
      </c>
      <c r="K322" s="112" t="s">
        <v>2248</v>
      </c>
      <c r="L322" s="94">
        <v>28213.7</v>
      </c>
      <c r="M322" s="94">
        <v>8464.11</v>
      </c>
      <c r="N322" s="94">
        <v>2015</v>
      </c>
      <c r="O322" s="94" t="s">
        <v>2289</v>
      </c>
      <c r="P322" s="94" t="s">
        <v>2290</v>
      </c>
      <c r="Q322" s="94">
        <v>17809251055</v>
      </c>
      <c r="R322" s="94" t="s">
        <v>2291</v>
      </c>
      <c r="S322" s="215" t="s">
        <v>1595</v>
      </c>
      <c r="T322" s="174"/>
    </row>
    <row r="323" spans="1:20" ht="36">
      <c r="A323" s="315" t="s">
        <v>1733</v>
      </c>
      <c r="B323" s="88" t="s">
        <v>492</v>
      </c>
      <c r="C323" s="94" t="s">
        <v>2294</v>
      </c>
      <c r="D323" s="94" t="s">
        <v>45</v>
      </c>
      <c r="E323" s="94"/>
      <c r="F323" s="94">
        <v>2.246</v>
      </c>
      <c r="G323" s="94" t="s">
        <v>31</v>
      </c>
      <c r="H323" s="94" t="s">
        <v>32</v>
      </c>
      <c r="I323" s="94"/>
      <c r="J323" s="112" t="s">
        <v>2248</v>
      </c>
      <c r="K323" s="112" t="s">
        <v>2248</v>
      </c>
      <c r="L323" s="94">
        <v>7524.1</v>
      </c>
      <c r="M323" s="94">
        <v>2257.23</v>
      </c>
      <c r="N323" s="94">
        <v>2015</v>
      </c>
      <c r="O323" s="94" t="s">
        <v>2289</v>
      </c>
      <c r="P323" s="94" t="s">
        <v>2290</v>
      </c>
      <c r="Q323" s="94">
        <v>17809251055</v>
      </c>
      <c r="R323" s="94" t="s">
        <v>2291</v>
      </c>
      <c r="S323" s="215" t="s">
        <v>1595</v>
      </c>
      <c r="T323" s="174"/>
    </row>
    <row r="324" spans="1:20" ht="36">
      <c r="A324" s="315" t="s">
        <v>1736</v>
      </c>
      <c r="B324" s="88" t="s">
        <v>492</v>
      </c>
      <c r="C324" s="94" t="s">
        <v>2295</v>
      </c>
      <c r="D324" s="94" t="s">
        <v>45</v>
      </c>
      <c r="E324" s="94"/>
      <c r="F324" s="94">
        <v>3.35</v>
      </c>
      <c r="G324" s="94" t="s">
        <v>31</v>
      </c>
      <c r="H324" s="94" t="s">
        <v>32</v>
      </c>
      <c r="I324" s="94"/>
      <c r="J324" s="112" t="s">
        <v>2248</v>
      </c>
      <c r="K324" s="112" t="s">
        <v>2248</v>
      </c>
      <c r="L324" s="94">
        <v>11323</v>
      </c>
      <c r="M324" s="94">
        <v>3396.9</v>
      </c>
      <c r="N324" s="94">
        <v>2015</v>
      </c>
      <c r="O324" s="94" t="s">
        <v>2289</v>
      </c>
      <c r="P324" s="94" t="s">
        <v>2290</v>
      </c>
      <c r="Q324" s="94">
        <v>17809251055</v>
      </c>
      <c r="R324" s="94" t="s">
        <v>2291</v>
      </c>
      <c r="S324" s="215" t="s">
        <v>1595</v>
      </c>
      <c r="T324" s="174"/>
    </row>
    <row r="325" spans="1:20" ht="36">
      <c r="A325" s="315" t="s">
        <v>1740</v>
      </c>
      <c r="B325" s="88" t="s">
        <v>492</v>
      </c>
      <c r="C325" s="94" t="s">
        <v>2296</v>
      </c>
      <c r="D325" s="94" t="s">
        <v>45</v>
      </c>
      <c r="E325" s="94"/>
      <c r="F325" s="94">
        <v>23</v>
      </c>
      <c r="G325" s="94" t="s">
        <v>31</v>
      </c>
      <c r="H325" s="94" t="s">
        <v>32</v>
      </c>
      <c r="I325" s="94"/>
      <c r="J325" s="112" t="s">
        <v>2248</v>
      </c>
      <c r="K325" s="112" t="s">
        <v>2248</v>
      </c>
      <c r="L325" s="94">
        <v>87400</v>
      </c>
      <c r="M325" s="94">
        <v>26220</v>
      </c>
      <c r="N325" s="94">
        <v>2015</v>
      </c>
      <c r="O325" s="94" t="s">
        <v>2289</v>
      </c>
      <c r="P325" s="94" t="s">
        <v>2290</v>
      </c>
      <c r="Q325" s="94">
        <v>17809251055</v>
      </c>
      <c r="R325" s="94" t="s">
        <v>2291</v>
      </c>
      <c r="S325" s="215" t="s">
        <v>1595</v>
      </c>
      <c r="T325" s="174"/>
    </row>
    <row r="326" spans="1:20" ht="36">
      <c r="A326" s="315" t="s">
        <v>1743</v>
      </c>
      <c r="B326" s="88" t="s">
        <v>492</v>
      </c>
      <c r="C326" s="94" t="s">
        <v>1725</v>
      </c>
      <c r="D326" s="94" t="s">
        <v>45</v>
      </c>
      <c r="E326" s="94"/>
      <c r="F326" s="94">
        <v>5.3869999999999996</v>
      </c>
      <c r="G326" s="94" t="s">
        <v>31</v>
      </c>
      <c r="H326" s="94" t="s">
        <v>32</v>
      </c>
      <c r="I326" s="94"/>
      <c r="J326" s="112" t="s">
        <v>2248</v>
      </c>
      <c r="K326" s="112" t="s">
        <v>2248</v>
      </c>
      <c r="L326" s="94">
        <v>18046.45</v>
      </c>
      <c r="M326" s="94">
        <v>5413.9350000000004</v>
      </c>
      <c r="N326" s="94">
        <v>2015</v>
      </c>
      <c r="O326" s="94" t="s">
        <v>2289</v>
      </c>
      <c r="P326" s="94" t="s">
        <v>2290</v>
      </c>
      <c r="Q326" s="94">
        <v>17809251055</v>
      </c>
      <c r="R326" s="94" t="s">
        <v>2291</v>
      </c>
      <c r="S326" s="215" t="s">
        <v>1595</v>
      </c>
      <c r="T326" s="174"/>
    </row>
    <row r="327" spans="1:20" ht="36">
      <c r="A327" s="315" t="s">
        <v>1745</v>
      </c>
      <c r="B327" s="88" t="s">
        <v>492</v>
      </c>
      <c r="C327" s="94" t="s">
        <v>2296</v>
      </c>
      <c r="D327" s="94" t="s">
        <v>45</v>
      </c>
      <c r="E327" s="94"/>
      <c r="F327" s="94">
        <v>23</v>
      </c>
      <c r="G327" s="94" t="s">
        <v>31</v>
      </c>
      <c r="H327" s="94" t="s">
        <v>32</v>
      </c>
      <c r="I327" s="94"/>
      <c r="J327" s="112" t="s">
        <v>2248</v>
      </c>
      <c r="K327" s="112" t="s">
        <v>2248</v>
      </c>
      <c r="L327" s="94">
        <v>87400</v>
      </c>
      <c r="M327" s="94">
        <v>26220</v>
      </c>
      <c r="N327" s="94">
        <v>2015</v>
      </c>
      <c r="O327" s="94" t="s">
        <v>2289</v>
      </c>
      <c r="P327" s="94" t="s">
        <v>2290</v>
      </c>
      <c r="Q327" s="94">
        <v>17809251055</v>
      </c>
      <c r="R327" s="94" t="s">
        <v>2291</v>
      </c>
      <c r="S327" s="215" t="s">
        <v>1595</v>
      </c>
      <c r="T327" s="174"/>
    </row>
    <row r="328" spans="1:20" ht="36">
      <c r="A328" s="315" t="s">
        <v>1747</v>
      </c>
      <c r="B328" s="88" t="s">
        <v>492</v>
      </c>
      <c r="C328" s="94" t="s">
        <v>533</v>
      </c>
      <c r="D328" s="94" t="s">
        <v>45</v>
      </c>
      <c r="E328" s="94"/>
      <c r="F328" s="94">
        <v>7.0919999999999996</v>
      </c>
      <c r="G328" s="94" t="s">
        <v>31</v>
      </c>
      <c r="H328" s="94" t="s">
        <v>32</v>
      </c>
      <c r="I328" s="94"/>
      <c r="J328" s="112" t="s">
        <v>2248</v>
      </c>
      <c r="K328" s="112" t="s">
        <v>2248</v>
      </c>
      <c r="L328" s="94">
        <v>29431.8</v>
      </c>
      <c r="M328" s="94">
        <v>8829.5400000000009</v>
      </c>
      <c r="N328" s="94">
        <v>2015</v>
      </c>
      <c r="O328" s="94" t="s">
        <v>2289</v>
      </c>
      <c r="P328" s="94" t="s">
        <v>2290</v>
      </c>
      <c r="Q328" s="94">
        <v>17809251055</v>
      </c>
      <c r="R328" s="94" t="s">
        <v>2291</v>
      </c>
      <c r="S328" s="215" t="s">
        <v>1595</v>
      </c>
      <c r="T328" s="174"/>
    </row>
    <row r="329" spans="1:20" ht="36">
      <c r="A329" s="315" t="s">
        <v>1750</v>
      </c>
      <c r="B329" s="88" t="s">
        <v>492</v>
      </c>
      <c r="C329" s="94" t="s">
        <v>2295</v>
      </c>
      <c r="D329" s="94" t="s">
        <v>45</v>
      </c>
      <c r="E329" s="94"/>
      <c r="F329" s="94">
        <v>3.153</v>
      </c>
      <c r="G329" s="94" t="s">
        <v>31</v>
      </c>
      <c r="H329" s="94" t="s">
        <v>32</v>
      </c>
      <c r="I329" s="94"/>
      <c r="J329" s="112" t="s">
        <v>2248</v>
      </c>
      <c r="K329" s="112" t="s">
        <v>2248</v>
      </c>
      <c r="L329" s="94">
        <v>13084.95</v>
      </c>
      <c r="M329" s="94">
        <v>3925.4850000000001</v>
      </c>
      <c r="N329" s="94">
        <v>2015</v>
      </c>
      <c r="O329" s="94" t="s">
        <v>2289</v>
      </c>
      <c r="P329" s="94" t="s">
        <v>2290</v>
      </c>
      <c r="Q329" s="94">
        <v>17809251055</v>
      </c>
      <c r="R329" s="94" t="s">
        <v>2291</v>
      </c>
      <c r="S329" s="215" t="s">
        <v>1595</v>
      </c>
      <c r="T329" s="174"/>
    </row>
    <row r="330" spans="1:20" ht="36">
      <c r="A330" s="315" t="s">
        <v>1752</v>
      </c>
      <c r="B330" s="88" t="s">
        <v>492</v>
      </c>
      <c r="C330" s="94" t="s">
        <v>2296</v>
      </c>
      <c r="D330" s="94" t="s">
        <v>45</v>
      </c>
      <c r="E330" s="94"/>
      <c r="F330" s="94">
        <v>22.667999999999999</v>
      </c>
      <c r="G330" s="94" t="s">
        <v>31</v>
      </c>
      <c r="H330" s="94" t="s">
        <v>32</v>
      </c>
      <c r="I330" s="94"/>
      <c r="J330" s="112" t="s">
        <v>2248</v>
      </c>
      <c r="K330" s="112" t="s">
        <v>2248</v>
      </c>
      <c r="L330" s="94">
        <v>94072.2</v>
      </c>
      <c r="M330" s="94">
        <v>28221.66</v>
      </c>
      <c r="N330" s="94">
        <v>2015</v>
      </c>
      <c r="O330" s="94" t="s">
        <v>2289</v>
      </c>
      <c r="P330" s="94" t="s">
        <v>2290</v>
      </c>
      <c r="Q330" s="94">
        <v>17809251055</v>
      </c>
      <c r="R330" s="94" t="s">
        <v>2291</v>
      </c>
      <c r="S330" s="215" t="s">
        <v>1595</v>
      </c>
      <c r="T330" s="174"/>
    </row>
    <row r="331" spans="1:20" ht="36">
      <c r="A331" s="315" t="s">
        <v>1754</v>
      </c>
      <c r="B331" s="88" t="s">
        <v>492</v>
      </c>
      <c r="C331" s="94" t="s">
        <v>1725</v>
      </c>
      <c r="D331" s="94" t="s">
        <v>45</v>
      </c>
      <c r="E331" s="94"/>
      <c r="F331" s="94">
        <v>4.9980000000000002</v>
      </c>
      <c r="G331" s="94" t="s">
        <v>31</v>
      </c>
      <c r="H331" s="94" t="s">
        <v>32</v>
      </c>
      <c r="I331" s="94"/>
      <c r="J331" s="112" t="s">
        <v>2248</v>
      </c>
      <c r="K331" s="112" t="s">
        <v>2248</v>
      </c>
      <c r="L331" s="94">
        <v>18992.400000000001</v>
      </c>
      <c r="M331" s="94">
        <v>5697.72</v>
      </c>
      <c r="N331" s="94">
        <v>2015</v>
      </c>
      <c r="O331" s="94" t="s">
        <v>2289</v>
      </c>
      <c r="P331" s="94" t="s">
        <v>2290</v>
      </c>
      <c r="Q331" s="94">
        <v>17809251055</v>
      </c>
      <c r="R331" s="94" t="s">
        <v>2291</v>
      </c>
      <c r="S331" s="215" t="s">
        <v>1595</v>
      </c>
      <c r="T331" s="174"/>
    </row>
    <row r="332" spans="1:20" ht="36">
      <c r="A332" s="315" t="s">
        <v>1756</v>
      </c>
      <c r="B332" s="88" t="s">
        <v>492</v>
      </c>
      <c r="C332" s="94" t="s">
        <v>2296</v>
      </c>
      <c r="D332" s="94" t="s">
        <v>45</v>
      </c>
      <c r="E332" s="94"/>
      <c r="F332" s="94">
        <v>18.978000000000002</v>
      </c>
      <c r="G332" s="94" t="s">
        <v>31</v>
      </c>
      <c r="H332" s="94" t="s">
        <v>32</v>
      </c>
      <c r="I332" s="94"/>
      <c r="J332" s="112" t="s">
        <v>2248</v>
      </c>
      <c r="K332" s="112" t="s">
        <v>2248</v>
      </c>
      <c r="L332" s="94">
        <v>85401</v>
      </c>
      <c r="M332" s="94">
        <v>25620.3</v>
      </c>
      <c r="N332" s="94">
        <v>2015</v>
      </c>
      <c r="O332" s="94" t="s">
        <v>2289</v>
      </c>
      <c r="P332" s="94" t="s">
        <v>2290</v>
      </c>
      <c r="Q332" s="94">
        <v>17809251055</v>
      </c>
      <c r="R332" s="94" t="s">
        <v>2291</v>
      </c>
      <c r="S332" s="215" t="s">
        <v>1595</v>
      </c>
      <c r="T332" s="174"/>
    </row>
    <row r="333" spans="1:20" ht="36">
      <c r="A333" s="315" t="s">
        <v>1757</v>
      </c>
      <c r="B333" s="88" t="s">
        <v>492</v>
      </c>
      <c r="C333" s="94" t="s">
        <v>2297</v>
      </c>
      <c r="D333" s="94" t="s">
        <v>161</v>
      </c>
      <c r="E333" s="94">
        <v>180</v>
      </c>
      <c r="F333" s="94"/>
      <c r="G333" s="94" t="s">
        <v>31</v>
      </c>
      <c r="H333" s="94" t="s">
        <v>32</v>
      </c>
      <c r="I333" s="94"/>
      <c r="J333" s="112" t="s">
        <v>2248</v>
      </c>
      <c r="K333" s="112" t="s">
        <v>2248</v>
      </c>
      <c r="L333" s="94">
        <v>21600</v>
      </c>
      <c r="M333" s="94">
        <v>6480</v>
      </c>
      <c r="N333" s="94">
        <v>2015</v>
      </c>
      <c r="O333" s="94" t="s">
        <v>2289</v>
      </c>
      <c r="P333" s="94" t="s">
        <v>2290</v>
      </c>
      <c r="Q333" s="94">
        <v>17809251055</v>
      </c>
      <c r="R333" s="94" t="s">
        <v>2291</v>
      </c>
      <c r="S333" s="215" t="s">
        <v>1595</v>
      </c>
      <c r="T333" s="174"/>
    </row>
    <row r="334" spans="1:20" ht="36">
      <c r="A334" s="315" t="s">
        <v>1759</v>
      </c>
      <c r="B334" s="88" t="s">
        <v>492</v>
      </c>
      <c r="C334" s="94" t="s">
        <v>2298</v>
      </c>
      <c r="D334" s="94" t="s">
        <v>161</v>
      </c>
      <c r="E334" s="94">
        <v>48</v>
      </c>
      <c r="F334" s="94"/>
      <c r="G334" s="94" t="s">
        <v>31</v>
      </c>
      <c r="H334" s="94" t="s">
        <v>32</v>
      </c>
      <c r="I334" s="94"/>
      <c r="J334" s="112" t="s">
        <v>2248</v>
      </c>
      <c r="K334" s="112" t="s">
        <v>2248</v>
      </c>
      <c r="L334" s="94">
        <v>11520</v>
      </c>
      <c r="M334" s="94">
        <v>3456</v>
      </c>
      <c r="N334" s="94">
        <v>2015</v>
      </c>
      <c r="O334" s="94" t="s">
        <v>2289</v>
      </c>
      <c r="P334" s="94" t="s">
        <v>2290</v>
      </c>
      <c r="Q334" s="94">
        <v>17809251055</v>
      </c>
      <c r="R334" s="94" t="s">
        <v>2291</v>
      </c>
      <c r="S334" s="215" t="s">
        <v>1595</v>
      </c>
      <c r="T334" s="174"/>
    </row>
    <row r="335" spans="1:20" ht="36">
      <c r="A335" s="315" t="s">
        <v>1760</v>
      </c>
      <c r="B335" s="88" t="s">
        <v>492</v>
      </c>
      <c r="C335" s="94" t="s">
        <v>571</v>
      </c>
      <c r="D335" s="94" t="s">
        <v>161</v>
      </c>
      <c r="E335" s="94">
        <v>48</v>
      </c>
      <c r="F335" s="94"/>
      <c r="G335" s="94" t="s">
        <v>31</v>
      </c>
      <c r="H335" s="94" t="s">
        <v>32</v>
      </c>
      <c r="I335" s="94"/>
      <c r="J335" s="112" t="s">
        <v>2248</v>
      </c>
      <c r="K335" s="112" t="s">
        <v>2248</v>
      </c>
      <c r="L335" s="94">
        <v>6480</v>
      </c>
      <c r="M335" s="94">
        <v>1944</v>
      </c>
      <c r="N335" s="94">
        <v>2015</v>
      </c>
      <c r="O335" s="94" t="s">
        <v>2289</v>
      </c>
      <c r="P335" s="94" t="s">
        <v>2290</v>
      </c>
      <c r="Q335" s="94">
        <v>17809251055</v>
      </c>
      <c r="R335" s="94" t="s">
        <v>2291</v>
      </c>
      <c r="S335" s="215" t="s">
        <v>1595</v>
      </c>
      <c r="T335" s="174"/>
    </row>
    <row r="336" spans="1:20" ht="36">
      <c r="A336" s="315" t="s">
        <v>1761</v>
      </c>
      <c r="B336" s="88" t="s">
        <v>492</v>
      </c>
      <c r="C336" s="94" t="s">
        <v>2299</v>
      </c>
      <c r="D336" s="94" t="s">
        <v>494</v>
      </c>
      <c r="E336" s="94">
        <v>16</v>
      </c>
      <c r="F336" s="94"/>
      <c r="G336" s="94" t="s">
        <v>31</v>
      </c>
      <c r="H336" s="94" t="s">
        <v>32</v>
      </c>
      <c r="I336" s="94"/>
      <c r="J336" s="112" t="s">
        <v>2248</v>
      </c>
      <c r="K336" s="112" t="s">
        <v>2248</v>
      </c>
      <c r="L336" s="94">
        <v>58755.8</v>
      </c>
      <c r="M336" s="94">
        <v>17626.740000000002</v>
      </c>
      <c r="N336" s="94">
        <v>2015</v>
      </c>
      <c r="O336" s="94" t="s">
        <v>2289</v>
      </c>
      <c r="P336" s="94" t="s">
        <v>2290</v>
      </c>
      <c r="Q336" s="94">
        <v>17809251055</v>
      </c>
      <c r="R336" s="94" t="s">
        <v>2291</v>
      </c>
      <c r="S336" s="215" t="s">
        <v>1595</v>
      </c>
      <c r="T336" s="174"/>
    </row>
    <row r="337" spans="1:20" ht="36">
      <c r="A337" s="315" t="s">
        <v>1763</v>
      </c>
      <c r="B337" s="88" t="s">
        <v>492</v>
      </c>
      <c r="C337" s="94" t="s">
        <v>2300</v>
      </c>
      <c r="D337" s="94" t="s">
        <v>494</v>
      </c>
      <c r="E337" s="94">
        <v>12</v>
      </c>
      <c r="F337" s="94"/>
      <c r="G337" s="94" t="s">
        <v>31</v>
      </c>
      <c r="H337" s="94" t="s">
        <v>32</v>
      </c>
      <c r="I337" s="94"/>
      <c r="J337" s="112" t="s">
        <v>2248</v>
      </c>
      <c r="K337" s="112" t="s">
        <v>2248</v>
      </c>
      <c r="L337" s="94">
        <v>29957.4</v>
      </c>
      <c r="M337" s="94">
        <v>8987.2199999999993</v>
      </c>
      <c r="N337" s="94">
        <v>2015</v>
      </c>
      <c r="O337" s="94" t="s">
        <v>2289</v>
      </c>
      <c r="P337" s="94" t="s">
        <v>2290</v>
      </c>
      <c r="Q337" s="94">
        <v>17809251055</v>
      </c>
      <c r="R337" s="94" t="s">
        <v>2291</v>
      </c>
      <c r="S337" s="215" t="s">
        <v>1595</v>
      </c>
      <c r="T337" s="174"/>
    </row>
    <row r="338" spans="1:20" ht="36">
      <c r="A338" s="315" t="s">
        <v>1764</v>
      </c>
      <c r="B338" s="88" t="s">
        <v>492</v>
      </c>
      <c r="C338" s="94" t="s">
        <v>2301</v>
      </c>
      <c r="D338" s="94" t="s">
        <v>494</v>
      </c>
      <c r="E338" s="94">
        <v>4</v>
      </c>
      <c r="F338" s="94"/>
      <c r="G338" s="94" t="s">
        <v>31</v>
      </c>
      <c r="H338" s="94" t="s">
        <v>32</v>
      </c>
      <c r="I338" s="94"/>
      <c r="J338" s="112" t="s">
        <v>2248</v>
      </c>
      <c r="K338" s="112" t="s">
        <v>2248</v>
      </c>
      <c r="L338" s="94">
        <v>9078.48</v>
      </c>
      <c r="M338" s="94">
        <v>2723.5439999999999</v>
      </c>
      <c r="N338" s="94">
        <v>2015</v>
      </c>
      <c r="O338" s="94" t="s">
        <v>2289</v>
      </c>
      <c r="P338" s="94" t="s">
        <v>2290</v>
      </c>
      <c r="Q338" s="94">
        <v>17809251055</v>
      </c>
      <c r="R338" s="94" t="s">
        <v>2291</v>
      </c>
      <c r="S338" s="215" t="s">
        <v>1595</v>
      </c>
      <c r="T338" s="174"/>
    </row>
    <row r="339" spans="1:20" ht="36">
      <c r="A339" s="315" t="s">
        <v>1765</v>
      </c>
      <c r="B339" s="88" t="s">
        <v>492</v>
      </c>
      <c r="C339" s="94" t="s">
        <v>2302</v>
      </c>
      <c r="D339" s="94" t="s">
        <v>494</v>
      </c>
      <c r="E339" s="94">
        <v>2</v>
      </c>
      <c r="F339" s="94"/>
      <c r="G339" s="94" t="s">
        <v>31</v>
      </c>
      <c r="H339" s="94" t="s">
        <v>32</v>
      </c>
      <c r="I339" s="94"/>
      <c r="J339" s="112" t="s">
        <v>2248</v>
      </c>
      <c r="K339" s="112" t="s">
        <v>2248</v>
      </c>
      <c r="L339" s="94">
        <v>7096.5</v>
      </c>
      <c r="M339" s="94">
        <v>2128.9499999999998</v>
      </c>
      <c r="N339" s="94">
        <v>2015</v>
      </c>
      <c r="O339" s="94" t="s">
        <v>2289</v>
      </c>
      <c r="P339" s="94" t="s">
        <v>2290</v>
      </c>
      <c r="Q339" s="94">
        <v>17809251055</v>
      </c>
      <c r="R339" s="94" t="s">
        <v>2291</v>
      </c>
      <c r="S339" s="215" t="s">
        <v>1595</v>
      </c>
      <c r="T339" s="174"/>
    </row>
    <row r="340" spans="1:20" ht="36">
      <c r="A340" s="315" t="s">
        <v>1772</v>
      </c>
      <c r="B340" s="88" t="s">
        <v>492</v>
      </c>
      <c r="C340" s="94" t="s">
        <v>2296</v>
      </c>
      <c r="D340" s="94" t="s">
        <v>494</v>
      </c>
      <c r="E340" s="94">
        <v>4</v>
      </c>
      <c r="F340" s="94"/>
      <c r="G340" s="94" t="s">
        <v>31</v>
      </c>
      <c r="H340" s="94" t="s">
        <v>32</v>
      </c>
      <c r="I340" s="94"/>
      <c r="J340" s="112" t="s">
        <v>2248</v>
      </c>
      <c r="K340" s="112" t="s">
        <v>2248</v>
      </c>
      <c r="L340" s="94">
        <v>11800</v>
      </c>
      <c r="M340" s="94">
        <v>3540</v>
      </c>
      <c r="N340" s="94">
        <v>2015</v>
      </c>
      <c r="O340" s="94" t="s">
        <v>2289</v>
      </c>
      <c r="P340" s="94" t="s">
        <v>2290</v>
      </c>
      <c r="Q340" s="94">
        <v>17809251055</v>
      </c>
      <c r="R340" s="94" t="s">
        <v>2291</v>
      </c>
      <c r="S340" s="215" t="s">
        <v>1595</v>
      </c>
      <c r="T340" s="174"/>
    </row>
    <row r="341" spans="1:20" ht="36">
      <c r="A341" s="315" t="s">
        <v>1774</v>
      </c>
      <c r="B341" s="88" t="s">
        <v>492</v>
      </c>
      <c r="C341" s="94" t="s">
        <v>2303</v>
      </c>
      <c r="D341" s="94" t="s">
        <v>494</v>
      </c>
      <c r="E341" s="94">
        <v>24</v>
      </c>
      <c r="F341" s="94"/>
      <c r="G341" s="94" t="s">
        <v>31</v>
      </c>
      <c r="H341" s="94" t="s">
        <v>32</v>
      </c>
      <c r="I341" s="94"/>
      <c r="J341" s="112" t="s">
        <v>2248</v>
      </c>
      <c r="K341" s="112" t="s">
        <v>2248</v>
      </c>
      <c r="L341" s="94">
        <v>24607.439999999999</v>
      </c>
      <c r="M341" s="94">
        <v>7382.232</v>
      </c>
      <c r="N341" s="94">
        <v>2015</v>
      </c>
      <c r="O341" s="94" t="s">
        <v>2289</v>
      </c>
      <c r="P341" s="94" t="s">
        <v>2290</v>
      </c>
      <c r="Q341" s="94">
        <v>17809251055</v>
      </c>
      <c r="R341" s="94" t="s">
        <v>2291</v>
      </c>
      <c r="S341" s="215" t="s">
        <v>1595</v>
      </c>
      <c r="T341" s="174"/>
    </row>
    <row r="342" spans="1:20" ht="36">
      <c r="A342" s="315" t="s">
        <v>1776</v>
      </c>
      <c r="B342" s="88" t="s">
        <v>492</v>
      </c>
      <c r="C342" s="94" t="s">
        <v>2304</v>
      </c>
      <c r="D342" s="94" t="s">
        <v>494</v>
      </c>
      <c r="E342" s="94">
        <v>24</v>
      </c>
      <c r="F342" s="94"/>
      <c r="G342" s="94" t="s">
        <v>31</v>
      </c>
      <c r="H342" s="94" t="s">
        <v>32</v>
      </c>
      <c r="I342" s="94"/>
      <c r="J342" s="112" t="s">
        <v>2248</v>
      </c>
      <c r="K342" s="112" t="s">
        <v>2248</v>
      </c>
      <c r="L342" s="94">
        <v>24600</v>
      </c>
      <c r="M342" s="94">
        <v>7380</v>
      </c>
      <c r="N342" s="94">
        <v>2015</v>
      </c>
      <c r="O342" s="94" t="s">
        <v>2289</v>
      </c>
      <c r="P342" s="94" t="s">
        <v>2290</v>
      </c>
      <c r="Q342" s="94">
        <v>17809251055</v>
      </c>
      <c r="R342" s="94" t="s">
        <v>2291</v>
      </c>
      <c r="S342" s="215" t="s">
        <v>1595</v>
      </c>
      <c r="T342" s="174"/>
    </row>
    <row r="343" spans="1:20" ht="36">
      <c r="A343" s="315" t="s">
        <v>1779</v>
      </c>
      <c r="B343" s="88" t="s">
        <v>492</v>
      </c>
      <c r="C343" s="94" t="s">
        <v>937</v>
      </c>
      <c r="D343" s="94" t="s">
        <v>494</v>
      </c>
      <c r="E343" s="94">
        <v>12</v>
      </c>
      <c r="F343" s="94"/>
      <c r="G343" s="94" t="s">
        <v>31</v>
      </c>
      <c r="H343" s="94" t="s">
        <v>32</v>
      </c>
      <c r="I343" s="94"/>
      <c r="J343" s="112" t="s">
        <v>2248</v>
      </c>
      <c r="K343" s="112" t="s">
        <v>2248</v>
      </c>
      <c r="L343" s="94">
        <v>23400</v>
      </c>
      <c r="M343" s="94">
        <v>7020</v>
      </c>
      <c r="N343" s="94">
        <v>2015</v>
      </c>
      <c r="O343" s="94" t="s">
        <v>2289</v>
      </c>
      <c r="P343" s="94" t="s">
        <v>2290</v>
      </c>
      <c r="Q343" s="94">
        <v>17809251055</v>
      </c>
      <c r="R343" s="94" t="s">
        <v>2291</v>
      </c>
      <c r="S343" s="215" t="s">
        <v>1595</v>
      </c>
      <c r="T343" s="174"/>
    </row>
    <row r="344" spans="1:20" ht="36">
      <c r="A344" s="315" t="s">
        <v>1783</v>
      </c>
      <c r="B344" s="88" t="s">
        <v>492</v>
      </c>
      <c r="C344" s="94" t="s">
        <v>2305</v>
      </c>
      <c r="D344" s="94" t="s">
        <v>494</v>
      </c>
      <c r="E344" s="94">
        <v>8</v>
      </c>
      <c r="F344" s="94"/>
      <c r="G344" s="94" t="s">
        <v>31</v>
      </c>
      <c r="H344" s="94" t="s">
        <v>32</v>
      </c>
      <c r="I344" s="94"/>
      <c r="J344" s="112" t="s">
        <v>2248</v>
      </c>
      <c r="K344" s="112" t="s">
        <v>2248</v>
      </c>
      <c r="L344" s="94">
        <v>24600</v>
      </c>
      <c r="M344" s="94">
        <v>7380</v>
      </c>
      <c r="N344" s="94">
        <v>2015</v>
      </c>
      <c r="O344" s="94" t="s">
        <v>2289</v>
      </c>
      <c r="P344" s="94" t="s">
        <v>2290</v>
      </c>
      <c r="Q344" s="94">
        <v>17809251055</v>
      </c>
      <c r="R344" s="94" t="s">
        <v>2291</v>
      </c>
      <c r="S344" s="215" t="s">
        <v>1595</v>
      </c>
      <c r="T344" s="174"/>
    </row>
    <row r="345" spans="1:20" ht="36">
      <c r="A345" s="315" t="s">
        <v>1785</v>
      </c>
      <c r="B345" s="88" t="s">
        <v>492</v>
      </c>
      <c r="C345" s="94" t="s">
        <v>2306</v>
      </c>
      <c r="D345" s="94" t="s">
        <v>494</v>
      </c>
      <c r="E345" s="94">
        <v>16</v>
      </c>
      <c r="F345" s="94"/>
      <c r="G345" s="94" t="s">
        <v>31</v>
      </c>
      <c r="H345" s="94" t="s">
        <v>32</v>
      </c>
      <c r="I345" s="94"/>
      <c r="J345" s="112" t="s">
        <v>2248</v>
      </c>
      <c r="K345" s="112" t="s">
        <v>2248</v>
      </c>
      <c r="L345" s="94">
        <v>12800</v>
      </c>
      <c r="M345" s="94">
        <v>3840</v>
      </c>
      <c r="N345" s="94">
        <v>2015</v>
      </c>
      <c r="O345" s="94" t="s">
        <v>2289</v>
      </c>
      <c r="P345" s="94" t="s">
        <v>2290</v>
      </c>
      <c r="Q345" s="94">
        <v>17809251055</v>
      </c>
      <c r="R345" s="94" t="s">
        <v>2291</v>
      </c>
      <c r="S345" s="215" t="s">
        <v>1595</v>
      </c>
      <c r="T345" s="174"/>
    </row>
    <row r="346" spans="1:20" ht="36">
      <c r="A346" s="315" t="s">
        <v>1787</v>
      </c>
      <c r="B346" s="88" t="s">
        <v>492</v>
      </c>
      <c r="C346" s="94" t="s">
        <v>2307</v>
      </c>
      <c r="D346" s="94" t="s">
        <v>494</v>
      </c>
      <c r="E346" s="94">
        <v>16</v>
      </c>
      <c r="F346" s="94"/>
      <c r="G346" s="94" t="s">
        <v>31</v>
      </c>
      <c r="H346" s="94" t="s">
        <v>32</v>
      </c>
      <c r="I346" s="94"/>
      <c r="J346" s="112" t="s">
        <v>2248</v>
      </c>
      <c r="K346" s="112" t="s">
        <v>2248</v>
      </c>
      <c r="L346" s="94">
        <v>9200</v>
      </c>
      <c r="M346" s="94">
        <v>2760</v>
      </c>
      <c r="N346" s="94">
        <v>2015</v>
      </c>
      <c r="O346" s="94" t="s">
        <v>2289</v>
      </c>
      <c r="P346" s="94" t="s">
        <v>2290</v>
      </c>
      <c r="Q346" s="94">
        <v>17809251055</v>
      </c>
      <c r="R346" s="94" t="s">
        <v>2291</v>
      </c>
      <c r="S346" s="215" t="s">
        <v>1595</v>
      </c>
      <c r="T346" s="174"/>
    </row>
    <row r="347" spans="1:20" ht="36">
      <c r="A347" s="315" t="s">
        <v>1793</v>
      </c>
      <c r="B347" s="88" t="s">
        <v>492</v>
      </c>
      <c r="C347" s="94" t="s">
        <v>2308</v>
      </c>
      <c r="D347" s="94" t="s">
        <v>494</v>
      </c>
      <c r="E347" s="94">
        <v>16</v>
      </c>
      <c r="F347" s="94"/>
      <c r="G347" s="94" t="s">
        <v>31</v>
      </c>
      <c r="H347" s="94" t="s">
        <v>32</v>
      </c>
      <c r="I347" s="94"/>
      <c r="J347" s="112" t="s">
        <v>2248</v>
      </c>
      <c r="K347" s="112" t="s">
        <v>2248</v>
      </c>
      <c r="L347" s="94">
        <v>13632</v>
      </c>
      <c r="M347" s="94">
        <v>4089.6</v>
      </c>
      <c r="N347" s="94">
        <v>2015</v>
      </c>
      <c r="O347" s="94" t="s">
        <v>2289</v>
      </c>
      <c r="P347" s="94" t="s">
        <v>2290</v>
      </c>
      <c r="Q347" s="94">
        <v>17809251055</v>
      </c>
      <c r="R347" s="94" t="s">
        <v>2291</v>
      </c>
      <c r="S347" s="215" t="s">
        <v>1595</v>
      </c>
      <c r="T347" s="174"/>
    </row>
    <row r="348" spans="1:20" ht="36">
      <c r="A348" s="315" t="s">
        <v>1795</v>
      </c>
      <c r="B348" s="88" t="s">
        <v>492</v>
      </c>
      <c r="C348" s="94" t="s">
        <v>2309</v>
      </c>
      <c r="D348" s="94" t="s">
        <v>494</v>
      </c>
      <c r="E348" s="94">
        <v>8</v>
      </c>
      <c r="F348" s="94"/>
      <c r="G348" s="94" t="s">
        <v>31</v>
      </c>
      <c r="H348" s="94" t="s">
        <v>32</v>
      </c>
      <c r="I348" s="94"/>
      <c r="J348" s="112" t="s">
        <v>2248</v>
      </c>
      <c r="K348" s="112" t="s">
        <v>2248</v>
      </c>
      <c r="L348" s="94">
        <v>3648</v>
      </c>
      <c r="M348" s="94">
        <v>1094.4000000000001</v>
      </c>
      <c r="N348" s="94">
        <v>2015</v>
      </c>
      <c r="O348" s="94" t="s">
        <v>2289</v>
      </c>
      <c r="P348" s="94" t="s">
        <v>2290</v>
      </c>
      <c r="Q348" s="94">
        <v>17809251055</v>
      </c>
      <c r="R348" s="94" t="s">
        <v>2291</v>
      </c>
      <c r="S348" s="215" t="s">
        <v>1595</v>
      </c>
      <c r="T348" s="174"/>
    </row>
    <row r="349" spans="1:20" ht="36">
      <c r="A349" s="315" t="s">
        <v>1801</v>
      </c>
      <c r="B349" s="88" t="s">
        <v>492</v>
      </c>
      <c r="C349" s="94" t="s">
        <v>2310</v>
      </c>
      <c r="D349" s="94" t="s">
        <v>494</v>
      </c>
      <c r="E349" s="94">
        <v>16</v>
      </c>
      <c r="F349" s="94"/>
      <c r="G349" s="94" t="s">
        <v>31</v>
      </c>
      <c r="H349" s="94" t="s">
        <v>32</v>
      </c>
      <c r="I349" s="94"/>
      <c r="J349" s="112" t="s">
        <v>2248</v>
      </c>
      <c r="K349" s="112" t="s">
        <v>2248</v>
      </c>
      <c r="L349" s="94">
        <v>12240</v>
      </c>
      <c r="M349" s="94">
        <v>3672</v>
      </c>
      <c r="N349" s="94">
        <v>2015</v>
      </c>
      <c r="O349" s="94" t="s">
        <v>2289</v>
      </c>
      <c r="P349" s="94" t="s">
        <v>2290</v>
      </c>
      <c r="Q349" s="94">
        <v>17809251055</v>
      </c>
      <c r="R349" s="94" t="s">
        <v>2291</v>
      </c>
      <c r="S349" s="215" t="s">
        <v>1595</v>
      </c>
      <c r="T349" s="174"/>
    </row>
    <row r="350" spans="1:20" ht="36">
      <c r="A350" s="315" t="s">
        <v>1803</v>
      </c>
      <c r="B350" s="88" t="s">
        <v>492</v>
      </c>
      <c r="C350" s="94" t="s">
        <v>2311</v>
      </c>
      <c r="D350" s="94" t="s">
        <v>494</v>
      </c>
      <c r="E350" s="94">
        <v>16</v>
      </c>
      <c r="F350" s="94"/>
      <c r="G350" s="94" t="s">
        <v>31</v>
      </c>
      <c r="H350" s="94" t="s">
        <v>32</v>
      </c>
      <c r="I350" s="94"/>
      <c r="J350" s="112" t="s">
        <v>2248</v>
      </c>
      <c r="K350" s="112" t="s">
        <v>2248</v>
      </c>
      <c r="L350" s="94">
        <v>9920</v>
      </c>
      <c r="M350" s="94">
        <v>2976</v>
      </c>
      <c r="N350" s="94">
        <v>2015</v>
      </c>
      <c r="O350" s="94" t="s">
        <v>2289</v>
      </c>
      <c r="P350" s="94" t="s">
        <v>2290</v>
      </c>
      <c r="Q350" s="94">
        <v>17809251055</v>
      </c>
      <c r="R350" s="94" t="s">
        <v>2291</v>
      </c>
      <c r="S350" s="215" t="s">
        <v>1595</v>
      </c>
      <c r="T350" s="174"/>
    </row>
    <row r="351" spans="1:20" ht="36">
      <c r="A351" s="315" t="s">
        <v>1804</v>
      </c>
      <c r="B351" s="88" t="s">
        <v>492</v>
      </c>
      <c r="C351" s="94" t="s">
        <v>2312</v>
      </c>
      <c r="D351" s="94" t="s">
        <v>494</v>
      </c>
      <c r="E351" s="94">
        <v>8</v>
      </c>
      <c r="F351" s="94"/>
      <c r="G351" s="94" t="s">
        <v>31</v>
      </c>
      <c r="H351" s="94" t="s">
        <v>32</v>
      </c>
      <c r="I351" s="94"/>
      <c r="J351" s="112" t="s">
        <v>2248</v>
      </c>
      <c r="K351" s="112" t="s">
        <v>2248</v>
      </c>
      <c r="L351" s="94">
        <v>3240</v>
      </c>
      <c r="M351" s="94">
        <v>972</v>
      </c>
      <c r="N351" s="94">
        <v>2015</v>
      </c>
      <c r="O351" s="94" t="s">
        <v>2289</v>
      </c>
      <c r="P351" s="94" t="s">
        <v>2290</v>
      </c>
      <c r="Q351" s="94">
        <v>17809251055</v>
      </c>
      <c r="R351" s="94" t="s">
        <v>2291</v>
      </c>
      <c r="S351" s="215" t="s">
        <v>1595</v>
      </c>
      <c r="T351" s="174"/>
    </row>
    <row r="352" spans="1:20" ht="36">
      <c r="A352" s="315" t="s">
        <v>1809</v>
      </c>
      <c r="B352" s="88" t="s">
        <v>492</v>
      </c>
      <c r="C352" s="94" t="s">
        <v>2313</v>
      </c>
      <c r="D352" s="94" t="s">
        <v>494</v>
      </c>
      <c r="E352" s="94">
        <v>4</v>
      </c>
      <c r="F352" s="94"/>
      <c r="G352" s="94" t="s">
        <v>31</v>
      </c>
      <c r="H352" s="94" t="s">
        <v>32</v>
      </c>
      <c r="I352" s="94"/>
      <c r="J352" s="112" t="s">
        <v>2248</v>
      </c>
      <c r="K352" s="112" t="s">
        <v>2248</v>
      </c>
      <c r="L352" s="94">
        <v>3280</v>
      </c>
      <c r="M352" s="94">
        <v>984</v>
      </c>
      <c r="N352" s="94">
        <v>2015</v>
      </c>
      <c r="O352" s="94" t="s">
        <v>2289</v>
      </c>
      <c r="P352" s="94" t="s">
        <v>2290</v>
      </c>
      <c r="Q352" s="94">
        <v>17809251055</v>
      </c>
      <c r="R352" s="94" t="s">
        <v>2291</v>
      </c>
      <c r="S352" s="215" t="s">
        <v>1595</v>
      </c>
      <c r="T352" s="174"/>
    </row>
    <row r="353" spans="1:20" ht="36">
      <c r="A353" s="315" t="s">
        <v>1811</v>
      </c>
      <c r="B353" s="88" t="s">
        <v>492</v>
      </c>
      <c r="C353" s="94" t="s">
        <v>2314</v>
      </c>
      <c r="D353" s="94" t="s">
        <v>494</v>
      </c>
      <c r="E353" s="94">
        <v>8</v>
      </c>
      <c r="F353" s="94"/>
      <c r="G353" s="94" t="s">
        <v>31</v>
      </c>
      <c r="H353" s="94" t="s">
        <v>32</v>
      </c>
      <c r="I353" s="94"/>
      <c r="J353" s="112" t="s">
        <v>2248</v>
      </c>
      <c r="K353" s="112" t="s">
        <v>2248</v>
      </c>
      <c r="L353" s="94">
        <v>6080</v>
      </c>
      <c r="M353" s="94">
        <v>1824</v>
      </c>
      <c r="N353" s="94">
        <v>2015</v>
      </c>
      <c r="O353" s="94" t="s">
        <v>2289</v>
      </c>
      <c r="P353" s="94" t="s">
        <v>2290</v>
      </c>
      <c r="Q353" s="94">
        <v>17809251055</v>
      </c>
      <c r="R353" s="94" t="s">
        <v>2291</v>
      </c>
      <c r="S353" s="215" t="s">
        <v>1595</v>
      </c>
      <c r="T353" s="174"/>
    </row>
    <row r="354" spans="1:20" ht="36">
      <c r="A354" s="315" t="s">
        <v>1813</v>
      </c>
      <c r="B354" s="88" t="s">
        <v>492</v>
      </c>
      <c r="C354" s="94" t="s">
        <v>2314</v>
      </c>
      <c r="D354" s="94" t="s">
        <v>494</v>
      </c>
      <c r="E354" s="94">
        <v>8</v>
      </c>
      <c r="F354" s="94"/>
      <c r="G354" s="94" t="s">
        <v>31</v>
      </c>
      <c r="H354" s="94" t="s">
        <v>32</v>
      </c>
      <c r="I354" s="94"/>
      <c r="J354" s="112" t="s">
        <v>2248</v>
      </c>
      <c r="K354" s="112" t="s">
        <v>2248</v>
      </c>
      <c r="L354" s="94">
        <v>6080</v>
      </c>
      <c r="M354" s="94">
        <v>1824</v>
      </c>
      <c r="N354" s="94">
        <v>2015</v>
      </c>
      <c r="O354" s="94" t="s">
        <v>2289</v>
      </c>
      <c r="P354" s="94" t="s">
        <v>2290</v>
      </c>
      <c r="Q354" s="94">
        <v>17809251055</v>
      </c>
      <c r="R354" s="94" t="s">
        <v>2291</v>
      </c>
      <c r="S354" s="215" t="s">
        <v>1595</v>
      </c>
      <c r="T354" s="174"/>
    </row>
    <row r="355" spans="1:20" ht="36">
      <c r="A355" s="315" t="s">
        <v>1815</v>
      </c>
      <c r="B355" s="88" t="s">
        <v>492</v>
      </c>
      <c r="C355" s="94" t="s">
        <v>2315</v>
      </c>
      <c r="D355" s="94" t="s">
        <v>494</v>
      </c>
      <c r="E355" s="94">
        <v>12</v>
      </c>
      <c r="F355" s="94"/>
      <c r="G355" s="94" t="s">
        <v>31</v>
      </c>
      <c r="H355" s="94" t="s">
        <v>32</v>
      </c>
      <c r="I355" s="94"/>
      <c r="J355" s="112" t="s">
        <v>2248</v>
      </c>
      <c r="K355" s="112" t="s">
        <v>2248</v>
      </c>
      <c r="L355" s="94">
        <v>19980</v>
      </c>
      <c r="M355" s="94">
        <v>5994</v>
      </c>
      <c r="N355" s="94">
        <v>2015</v>
      </c>
      <c r="O355" s="94" t="s">
        <v>2289</v>
      </c>
      <c r="P355" s="94" t="s">
        <v>2290</v>
      </c>
      <c r="Q355" s="94">
        <v>17809251055</v>
      </c>
      <c r="R355" s="94" t="s">
        <v>2291</v>
      </c>
      <c r="S355" s="215" t="s">
        <v>1595</v>
      </c>
      <c r="T355" s="174"/>
    </row>
    <row r="356" spans="1:20" ht="36">
      <c r="A356" s="315" t="s">
        <v>1817</v>
      </c>
      <c r="B356" s="88" t="s">
        <v>492</v>
      </c>
      <c r="C356" s="94" t="s">
        <v>2316</v>
      </c>
      <c r="D356" s="94" t="s">
        <v>494</v>
      </c>
      <c r="E356" s="94">
        <v>28</v>
      </c>
      <c r="F356" s="94"/>
      <c r="G356" s="94" t="s">
        <v>31</v>
      </c>
      <c r="H356" s="94" t="s">
        <v>32</v>
      </c>
      <c r="I356" s="94"/>
      <c r="J356" s="112" t="s">
        <v>2248</v>
      </c>
      <c r="K356" s="112" t="s">
        <v>2248</v>
      </c>
      <c r="L356" s="94">
        <v>4340</v>
      </c>
      <c r="M356" s="94">
        <v>1302</v>
      </c>
      <c r="N356" s="94">
        <v>2015</v>
      </c>
      <c r="O356" s="94" t="s">
        <v>2289</v>
      </c>
      <c r="P356" s="94" t="s">
        <v>2290</v>
      </c>
      <c r="Q356" s="94">
        <v>17809251055</v>
      </c>
      <c r="R356" s="94" t="s">
        <v>2291</v>
      </c>
      <c r="S356" s="215" t="s">
        <v>1595</v>
      </c>
      <c r="T356" s="174"/>
    </row>
    <row r="357" spans="1:20" ht="36">
      <c r="A357" s="315" t="s">
        <v>1819</v>
      </c>
      <c r="B357" s="88" t="s">
        <v>492</v>
      </c>
      <c r="C357" s="94" t="s">
        <v>2317</v>
      </c>
      <c r="D357" s="94" t="s">
        <v>494</v>
      </c>
      <c r="E357" s="94">
        <v>81</v>
      </c>
      <c r="F357" s="94"/>
      <c r="G357" s="94" t="s">
        <v>31</v>
      </c>
      <c r="H357" s="94" t="s">
        <v>32</v>
      </c>
      <c r="I357" s="94"/>
      <c r="J357" s="112" t="s">
        <v>2248</v>
      </c>
      <c r="K357" s="112" t="s">
        <v>2248</v>
      </c>
      <c r="L357" s="94">
        <v>25920</v>
      </c>
      <c r="M357" s="94">
        <v>7776</v>
      </c>
      <c r="N357" s="94">
        <v>2015</v>
      </c>
      <c r="O357" s="94" t="s">
        <v>2289</v>
      </c>
      <c r="P357" s="94" t="s">
        <v>2290</v>
      </c>
      <c r="Q357" s="94">
        <v>17809251055</v>
      </c>
      <c r="R357" s="94" t="s">
        <v>2291</v>
      </c>
      <c r="S357" s="215" t="s">
        <v>1595</v>
      </c>
      <c r="T357" s="174"/>
    </row>
    <row r="358" spans="1:20" ht="36">
      <c r="A358" s="315" t="s">
        <v>1821</v>
      </c>
      <c r="B358" s="88" t="s">
        <v>492</v>
      </c>
      <c r="C358" s="94" t="s">
        <v>2318</v>
      </c>
      <c r="D358" s="94" t="s">
        <v>2061</v>
      </c>
      <c r="E358" s="94"/>
      <c r="F358" s="94">
        <v>1.081</v>
      </c>
      <c r="G358" s="94" t="s">
        <v>31</v>
      </c>
      <c r="H358" s="94" t="s">
        <v>32</v>
      </c>
      <c r="I358" s="94"/>
      <c r="J358" s="112" t="s">
        <v>2248</v>
      </c>
      <c r="K358" s="112" t="s">
        <v>2248</v>
      </c>
      <c r="L358" s="94">
        <v>3783.5</v>
      </c>
      <c r="M358" s="94">
        <v>1135.05</v>
      </c>
      <c r="N358" s="94">
        <v>2015</v>
      </c>
      <c r="O358" s="94" t="s">
        <v>2289</v>
      </c>
      <c r="P358" s="94" t="s">
        <v>2290</v>
      </c>
      <c r="Q358" s="94">
        <v>17809251055</v>
      </c>
      <c r="R358" s="94" t="s">
        <v>2291</v>
      </c>
      <c r="S358" s="215" t="s">
        <v>1595</v>
      </c>
      <c r="T358" s="174"/>
    </row>
    <row r="359" spans="1:20" ht="36">
      <c r="A359" s="315" t="s">
        <v>1823</v>
      </c>
      <c r="B359" s="88" t="s">
        <v>492</v>
      </c>
      <c r="C359" s="94" t="s">
        <v>1725</v>
      </c>
      <c r="D359" s="94" t="s">
        <v>45</v>
      </c>
      <c r="E359" s="94"/>
      <c r="F359" s="94">
        <v>44.249000000000002</v>
      </c>
      <c r="G359" s="94" t="s">
        <v>31</v>
      </c>
      <c r="H359" s="94" t="s">
        <v>32</v>
      </c>
      <c r="I359" s="94"/>
      <c r="J359" s="112" t="s">
        <v>2248</v>
      </c>
      <c r="K359" s="112" t="s">
        <v>2248</v>
      </c>
      <c r="L359" s="94">
        <v>152659.04999999999</v>
      </c>
      <c r="M359" s="94">
        <v>45797.714999999997</v>
      </c>
      <c r="N359" s="94">
        <v>2015</v>
      </c>
      <c r="O359" s="94" t="s">
        <v>2289</v>
      </c>
      <c r="P359" s="94" t="s">
        <v>2290</v>
      </c>
      <c r="Q359" s="94">
        <v>17809251055</v>
      </c>
      <c r="R359" s="94" t="s">
        <v>2291</v>
      </c>
      <c r="S359" s="215" t="s">
        <v>1595</v>
      </c>
      <c r="T359" s="174"/>
    </row>
    <row r="360" spans="1:20" ht="36">
      <c r="A360" s="315" t="s">
        <v>1824</v>
      </c>
      <c r="B360" s="88" t="s">
        <v>492</v>
      </c>
      <c r="C360" s="94" t="s">
        <v>2297</v>
      </c>
      <c r="D360" s="94" t="s">
        <v>161</v>
      </c>
      <c r="E360" s="94">
        <v>180</v>
      </c>
      <c r="F360" s="94"/>
      <c r="G360" s="94" t="s">
        <v>31</v>
      </c>
      <c r="H360" s="94" t="s">
        <v>32</v>
      </c>
      <c r="I360" s="94"/>
      <c r="J360" s="112" t="s">
        <v>2248</v>
      </c>
      <c r="K360" s="112" t="s">
        <v>2248</v>
      </c>
      <c r="L360" s="94">
        <v>21600</v>
      </c>
      <c r="M360" s="94">
        <v>6480</v>
      </c>
      <c r="N360" s="94">
        <v>2015.12</v>
      </c>
      <c r="O360" s="94" t="s">
        <v>2319</v>
      </c>
      <c r="P360" s="94" t="s">
        <v>2290</v>
      </c>
      <c r="Q360" s="94">
        <v>17809251055</v>
      </c>
      <c r="R360" s="94" t="s">
        <v>2291</v>
      </c>
      <c r="S360" s="215" t="s">
        <v>1595</v>
      </c>
      <c r="T360" s="174"/>
    </row>
    <row r="361" spans="1:20" ht="36">
      <c r="A361" s="315" t="s">
        <v>1826</v>
      </c>
      <c r="B361" s="88" t="s">
        <v>492</v>
      </c>
      <c r="C361" s="94" t="s">
        <v>2298</v>
      </c>
      <c r="D361" s="94" t="s">
        <v>161</v>
      </c>
      <c r="E361" s="94">
        <v>48</v>
      </c>
      <c r="F361" s="94"/>
      <c r="G361" s="94" t="s">
        <v>31</v>
      </c>
      <c r="H361" s="94" t="s">
        <v>32</v>
      </c>
      <c r="I361" s="94"/>
      <c r="J361" s="112" t="s">
        <v>2248</v>
      </c>
      <c r="K361" s="112" t="s">
        <v>2248</v>
      </c>
      <c r="L361" s="94">
        <v>11520</v>
      </c>
      <c r="M361" s="94">
        <v>3456</v>
      </c>
      <c r="N361" s="94">
        <v>2015.12</v>
      </c>
      <c r="O361" s="94" t="s">
        <v>2319</v>
      </c>
      <c r="P361" s="94" t="s">
        <v>2290</v>
      </c>
      <c r="Q361" s="94">
        <v>17809251055</v>
      </c>
      <c r="R361" s="94" t="s">
        <v>2291</v>
      </c>
      <c r="S361" s="215" t="s">
        <v>1595</v>
      </c>
      <c r="T361" s="174"/>
    </row>
    <row r="362" spans="1:20" ht="36">
      <c r="A362" s="315" t="s">
        <v>1828</v>
      </c>
      <c r="B362" s="88" t="s">
        <v>492</v>
      </c>
      <c r="C362" s="94" t="s">
        <v>571</v>
      </c>
      <c r="D362" s="94" t="s">
        <v>161</v>
      </c>
      <c r="E362" s="94">
        <v>48</v>
      </c>
      <c r="F362" s="94"/>
      <c r="G362" s="94" t="s">
        <v>31</v>
      </c>
      <c r="H362" s="94" t="s">
        <v>32</v>
      </c>
      <c r="I362" s="94"/>
      <c r="J362" s="112" t="s">
        <v>2248</v>
      </c>
      <c r="K362" s="112" t="s">
        <v>2248</v>
      </c>
      <c r="L362" s="94">
        <v>6480</v>
      </c>
      <c r="M362" s="94">
        <v>1944</v>
      </c>
      <c r="N362" s="94">
        <v>2015.12</v>
      </c>
      <c r="O362" s="94" t="s">
        <v>2319</v>
      </c>
      <c r="P362" s="94" t="s">
        <v>2290</v>
      </c>
      <c r="Q362" s="94">
        <v>17809251055</v>
      </c>
      <c r="R362" s="94" t="s">
        <v>2291</v>
      </c>
      <c r="S362" s="215" t="s">
        <v>1595</v>
      </c>
      <c r="T362" s="174"/>
    </row>
    <row r="363" spans="1:20" ht="36">
      <c r="A363" s="315" t="s">
        <v>1830</v>
      </c>
      <c r="B363" s="88" t="s">
        <v>492</v>
      </c>
      <c r="C363" s="94" t="s">
        <v>2318</v>
      </c>
      <c r="D363" s="94" t="s">
        <v>2061</v>
      </c>
      <c r="E363" s="94"/>
      <c r="F363" s="94">
        <v>1.081</v>
      </c>
      <c r="G363" s="94" t="s">
        <v>31</v>
      </c>
      <c r="H363" s="94" t="s">
        <v>32</v>
      </c>
      <c r="I363" s="94"/>
      <c r="J363" s="112" t="s">
        <v>2248</v>
      </c>
      <c r="K363" s="112" t="s">
        <v>2248</v>
      </c>
      <c r="L363" s="94">
        <v>3783.5</v>
      </c>
      <c r="M363" s="94">
        <v>1135.05</v>
      </c>
      <c r="N363" s="94" t="s">
        <v>2320</v>
      </c>
      <c r="O363" s="94" t="s">
        <v>2321</v>
      </c>
      <c r="P363" s="94" t="s">
        <v>2290</v>
      </c>
      <c r="Q363" s="94">
        <v>17809251055</v>
      </c>
      <c r="R363" s="94" t="s">
        <v>2291</v>
      </c>
      <c r="S363" s="215" t="s">
        <v>1595</v>
      </c>
      <c r="T363" s="174"/>
    </row>
    <row r="364" spans="1:20" ht="48">
      <c r="A364" s="315" t="s">
        <v>1833</v>
      </c>
      <c r="B364" s="88" t="s">
        <v>565</v>
      </c>
      <c r="C364" s="94" t="s">
        <v>2322</v>
      </c>
      <c r="D364" s="94" t="s">
        <v>494</v>
      </c>
      <c r="E364" s="94">
        <v>120</v>
      </c>
      <c r="F364" s="94"/>
      <c r="G364" s="94" t="s">
        <v>31</v>
      </c>
      <c r="H364" s="94" t="s">
        <v>32</v>
      </c>
      <c r="I364" s="94"/>
      <c r="J364" s="112" t="s">
        <v>2323</v>
      </c>
      <c r="K364" s="112" t="s">
        <v>2323</v>
      </c>
      <c r="L364" s="94">
        <v>23400</v>
      </c>
      <c r="M364" s="94">
        <v>7020</v>
      </c>
      <c r="N364" s="94">
        <v>2015.12</v>
      </c>
      <c r="O364" s="94" t="s">
        <v>2319</v>
      </c>
      <c r="P364" s="94" t="s">
        <v>2290</v>
      </c>
      <c r="Q364" s="94">
        <v>17809251055</v>
      </c>
      <c r="R364" s="94" t="s">
        <v>2291</v>
      </c>
      <c r="S364" s="215" t="s">
        <v>1595</v>
      </c>
      <c r="T364" s="174"/>
    </row>
    <row r="365" spans="1:20" ht="48">
      <c r="A365" s="315" t="s">
        <v>1835</v>
      </c>
      <c r="B365" s="94" t="s">
        <v>2324</v>
      </c>
      <c r="C365" s="94" t="s">
        <v>2325</v>
      </c>
      <c r="D365" s="94" t="s">
        <v>45</v>
      </c>
      <c r="E365" s="94"/>
      <c r="F365" s="94">
        <v>1.0680000000000001</v>
      </c>
      <c r="G365" s="94" t="s">
        <v>31</v>
      </c>
      <c r="H365" s="94" t="s">
        <v>32</v>
      </c>
      <c r="I365" s="112"/>
      <c r="J365" s="112" t="s">
        <v>2323</v>
      </c>
      <c r="K365" s="112" t="s">
        <v>2323</v>
      </c>
      <c r="L365" s="112">
        <v>3364.2</v>
      </c>
      <c r="M365" s="94">
        <v>1009.26</v>
      </c>
      <c r="N365" s="94">
        <v>2015</v>
      </c>
      <c r="O365" s="94" t="s">
        <v>2326</v>
      </c>
      <c r="P365" s="94" t="s">
        <v>2290</v>
      </c>
      <c r="Q365" s="94">
        <v>17809251055</v>
      </c>
      <c r="R365" s="94" t="s">
        <v>2291</v>
      </c>
      <c r="S365" s="215" t="s">
        <v>1595</v>
      </c>
      <c r="T365" s="174"/>
    </row>
    <row r="366" spans="1:20" ht="48">
      <c r="A366" s="315" t="s">
        <v>1837</v>
      </c>
      <c r="B366" s="94" t="s">
        <v>2324</v>
      </c>
      <c r="C366" s="94" t="s">
        <v>2327</v>
      </c>
      <c r="D366" s="94" t="s">
        <v>45</v>
      </c>
      <c r="E366" s="94"/>
      <c r="F366" s="94">
        <v>0.04</v>
      </c>
      <c r="G366" s="94" t="s">
        <v>31</v>
      </c>
      <c r="H366" s="94" t="s">
        <v>32</v>
      </c>
      <c r="I366" s="112"/>
      <c r="J366" s="112" t="s">
        <v>2323</v>
      </c>
      <c r="K366" s="112" t="s">
        <v>2323</v>
      </c>
      <c r="L366" s="112">
        <v>126</v>
      </c>
      <c r="M366" s="94">
        <v>37.799999999999997</v>
      </c>
      <c r="N366" s="94">
        <v>2015</v>
      </c>
      <c r="O366" s="94" t="s">
        <v>2326</v>
      </c>
      <c r="P366" s="94" t="s">
        <v>2290</v>
      </c>
      <c r="Q366" s="94">
        <v>17809251055</v>
      </c>
      <c r="R366" s="94" t="s">
        <v>2291</v>
      </c>
      <c r="S366" s="215" t="s">
        <v>1595</v>
      </c>
      <c r="T366" s="174"/>
    </row>
    <row r="367" spans="1:20" ht="48">
      <c r="A367" s="315" t="s">
        <v>1841</v>
      </c>
      <c r="B367" s="94" t="s">
        <v>2328</v>
      </c>
      <c r="C367" s="94" t="s">
        <v>2329</v>
      </c>
      <c r="D367" s="94" t="s">
        <v>494</v>
      </c>
      <c r="E367" s="94">
        <v>16</v>
      </c>
      <c r="F367" s="94"/>
      <c r="G367" s="94" t="s">
        <v>31</v>
      </c>
      <c r="H367" s="94" t="s">
        <v>32</v>
      </c>
      <c r="I367" s="112"/>
      <c r="J367" s="112" t="s">
        <v>2323</v>
      </c>
      <c r="K367" s="112" t="s">
        <v>2323</v>
      </c>
      <c r="L367" s="112">
        <v>944</v>
      </c>
      <c r="M367" s="94">
        <v>283.2</v>
      </c>
      <c r="N367" s="94">
        <v>2015</v>
      </c>
      <c r="O367" s="94" t="s">
        <v>2326</v>
      </c>
      <c r="P367" s="94" t="s">
        <v>2290</v>
      </c>
      <c r="Q367" s="94">
        <v>17809251055</v>
      </c>
      <c r="R367" s="94" t="s">
        <v>2291</v>
      </c>
      <c r="S367" s="215" t="s">
        <v>1595</v>
      </c>
      <c r="T367" s="174"/>
    </row>
    <row r="368" spans="1:20" ht="48">
      <c r="A368" s="315" t="s">
        <v>1848</v>
      </c>
      <c r="B368" s="94" t="s">
        <v>2330</v>
      </c>
      <c r="C368" s="94" t="s">
        <v>2327</v>
      </c>
      <c r="D368" s="94" t="s">
        <v>45</v>
      </c>
      <c r="E368" s="94"/>
      <c r="F368" s="94">
        <v>0.03</v>
      </c>
      <c r="G368" s="94" t="s">
        <v>31</v>
      </c>
      <c r="H368" s="94" t="s">
        <v>32</v>
      </c>
      <c r="I368" s="112"/>
      <c r="J368" s="112" t="s">
        <v>2323</v>
      </c>
      <c r="K368" s="112" t="s">
        <v>2323</v>
      </c>
      <c r="L368" s="112">
        <v>97.5</v>
      </c>
      <c r="M368" s="94">
        <v>29.25</v>
      </c>
      <c r="N368" s="94">
        <v>2015</v>
      </c>
      <c r="O368" s="94" t="s">
        <v>2326</v>
      </c>
      <c r="P368" s="94" t="s">
        <v>2290</v>
      </c>
      <c r="Q368" s="94">
        <v>17809251055</v>
      </c>
      <c r="R368" s="94" t="s">
        <v>2291</v>
      </c>
      <c r="S368" s="215" t="s">
        <v>1595</v>
      </c>
      <c r="T368" s="174"/>
    </row>
    <row r="369" spans="1:20" ht="48">
      <c r="A369" s="315" t="s">
        <v>1855</v>
      </c>
      <c r="B369" s="94" t="s">
        <v>2330</v>
      </c>
      <c r="C369" s="94" t="s">
        <v>2325</v>
      </c>
      <c r="D369" s="94" t="s">
        <v>45</v>
      </c>
      <c r="E369" s="94"/>
      <c r="F369" s="94">
        <v>6.99</v>
      </c>
      <c r="G369" s="94" t="s">
        <v>31</v>
      </c>
      <c r="H369" s="94" t="s">
        <v>32</v>
      </c>
      <c r="I369" s="112"/>
      <c r="J369" s="112" t="s">
        <v>2323</v>
      </c>
      <c r="K369" s="112" t="s">
        <v>2323</v>
      </c>
      <c r="L369" s="112">
        <v>22717.5</v>
      </c>
      <c r="M369" s="94">
        <v>6815.25</v>
      </c>
      <c r="N369" s="94">
        <v>2015</v>
      </c>
      <c r="O369" s="94" t="s">
        <v>2326</v>
      </c>
      <c r="P369" s="94" t="s">
        <v>2290</v>
      </c>
      <c r="Q369" s="94">
        <v>17809251055</v>
      </c>
      <c r="R369" s="94" t="s">
        <v>2291</v>
      </c>
      <c r="S369" s="215" t="s">
        <v>1595</v>
      </c>
      <c r="T369" s="174"/>
    </row>
    <row r="370" spans="1:20" ht="48">
      <c r="A370" s="315" t="s">
        <v>1857</v>
      </c>
      <c r="B370" s="94" t="s">
        <v>2331</v>
      </c>
      <c r="C370" s="94" t="s">
        <v>2332</v>
      </c>
      <c r="D370" s="94" t="s">
        <v>30</v>
      </c>
      <c r="E370" s="94">
        <v>16</v>
      </c>
      <c r="F370" s="94"/>
      <c r="G370" s="94" t="s">
        <v>31</v>
      </c>
      <c r="H370" s="94" t="s">
        <v>32</v>
      </c>
      <c r="I370" s="112"/>
      <c r="J370" s="112" t="s">
        <v>2323</v>
      </c>
      <c r="K370" s="112" t="s">
        <v>2323</v>
      </c>
      <c r="L370" s="112">
        <v>12400</v>
      </c>
      <c r="M370" s="94">
        <v>3720</v>
      </c>
      <c r="N370" s="94">
        <v>2015</v>
      </c>
      <c r="O370" s="94" t="s">
        <v>2326</v>
      </c>
      <c r="P370" s="94" t="s">
        <v>2290</v>
      </c>
      <c r="Q370" s="94">
        <v>17809251055</v>
      </c>
      <c r="R370" s="94" t="s">
        <v>2291</v>
      </c>
      <c r="S370" s="215" t="s">
        <v>1595</v>
      </c>
      <c r="T370" s="174"/>
    </row>
    <row r="371" spans="1:20" ht="48">
      <c r="A371" s="315" t="s">
        <v>1859</v>
      </c>
      <c r="B371" s="94" t="s">
        <v>782</v>
      </c>
      <c r="C371" s="94" t="s">
        <v>2333</v>
      </c>
      <c r="D371" s="94" t="s">
        <v>45</v>
      </c>
      <c r="E371" s="94"/>
      <c r="F371" s="94">
        <v>29.013999999999999</v>
      </c>
      <c r="G371" s="94" t="s">
        <v>31</v>
      </c>
      <c r="H371" s="94" t="s">
        <v>32</v>
      </c>
      <c r="I371" s="112"/>
      <c r="J371" s="112" t="s">
        <v>2323</v>
      </c>
      <c r="K371" s="112" t="s">
        <v>2323</v>
      </c>
      <c r="L371" s="112">
        <v>89943.4</v>
      </c>
      <c r="M371" s="94">
        <v>26983.02</v>
      </c>
      <c r="N371" s="94">
        <v>2015</v>
      </c>
      <c r="O371" s="94" t="s">
        <v>2326</v>
      </c>
      <c r="P371" s="94" t="s">
        <v>2290</v>
      </c>
      <c r="Q371" s="94">
        <v>17809251055</v>
      </c>
      <c r="R371" s="94" t="s">
        <v>2291</v>
      </c>
      <c r="S371" s="215" t="s">
        <v>1595</v>
      </c>
      <c r="T371" s="174"/>
    </row>
    <row r="372" spans="1:20" ht="48">
      <c r="A372" s="315" t="s">
        <v>1861</v>
      </c>
      <c r="B372" s="94" t="s">
        <v>782</v>
      </c>
      <c r="C372" s="94" t="s">
        <v>2334</v>
      </c>
      <c r="D372" s="94" t="s">
        <v>45</v>
      </c>
      <c r="E372" s="94"/>
      <c r="F372" s="94">
        <v>15.542999999999999</v>
      </c>
      <c r="G372" s="94" t="s">
        <v>31</v>
      </c>
      <c r="H372" s="94" t="s">
        <v>32</v>
      </c>
      <c r="I372" s="112"/>
      <c r="J372" s="112" t="s">
        <v>2323</v>
      </c>
      <c r="K372" s="112" t="s">
        <v>2323</v>
      </c>
      <c r="L372" s="112">
        <v>48183.3</v>
      </c>
      <c r="M372" s="94">
        <v>14454.99</v>
      </c>
      <c r="N372" s="94">
        <v>2015</v>
      </c>
      <c r="O372" s="94" t="s">
        <v>2326</v>
      </c>
      <c r="P372" s="94" t="s">
        <v>2290</v>
      </c>
      <c r="Q372" s="94">
        <v>17809251055</v>
      </c>
      <c r="R372" s="94" t="s">
        <v>2291</v>
      </c>
      <c r="S372" s="215" t="s">
        <v>1595</v>
      </c>
      <c r="T372" s="174"/>
    </row>
    <row r="373" spans="1:20" ht="48">
      <c r="A373" s="315" t="s">
        <v>1863</v>
      </c>
      <c r="B373" s="94" t="s">
        <v>782</v>
      </c>
      <c r="C373" s="94" t="s">
        <v>2335</v>
      </c>
      <c r="D373" s="94" t="s">
        <v>30</v>
      </c>
      <c r="E373" s="94">
        <v>9.9480000000000004</v>
      </c>
      <c r="F373" s="94"/>
      <c r="G373" s="94" t="s">
        <v>31</v>
      </c>
      <c r="H373" s="94" t="s">
        <v>32</v>
      </c>
      <c r="I373" s="112"/>
      <c r="J373" s="112" t="s">
        <v>2323</v>
      </c>
      <c r="K373" s="112" t="s">
        <v>2323</v>
      </c>
      <c r="L373" s="112">
        <v>35016.959999999999</v>
      </c>
      <c r="M373" s="94">
        <v>10505.088</v>
      </c>
      <c r="N373" s="94">
        <v>2015</v>
      </c>
      <c r="O373" s="94" t="s">
        <v>2326</v>
      </c>
      <c r="P373" s="94" t="s">
        <v>2290</v>
      </c>
      <c r="Q373" s="94">
        <v>17809251055</v>
      </c>
      <c r="R373" s="94" t="s">
        <v>2291</v>
      </c>
      <c r="S373" s="215" t="s">
        <v>1595</v>
      </c>
      <c r="T373" s="174"/>
    </row>
    <row r="374" spans="1:20" ht="48">
      <c r="A374" s="315" t="s">
        <v>1865</v>
      </c>
      <c r="B374" s="94" t="s">
        <v>735</v>
      </c>
      <c r="C374" s="94" t="s">
        <v>2336</v>
      </c>
      <c r="D374" s="94" t="s">
        <v>30</v>
      </c>
      <c r="E374" s="94">
        <v>5</v>
      </c>
      <c r="F374" s="94"/>
      <c r="G374" s="94" t="s">
        <v>31</v>
      </c>
      <c r="H374" s="94" t="s">
        <v>32</v>
      </c>
      <c r="I374" s="112"/>
      <c r="J374" s="112" t="s">
        <v>2323</v>
      </c>
      <c r="K374" s="112" t="s">
        <v>2323</v>
      </c>
      <c r="L374" s="112">
        <v>616.85</v>
      </c>
      <c r="M374" s="94">
        <v>185.05500000000001</v>
      </c>
      <c r="N374" s="94">
        <v>2015</v>
      </c>
      <c r="O374" s="94" t="s">
        <v>2326</v>
      </c>
      <c r="P374" s="94" t="s">
        <v>2290</v>
      </c>
      <c r="Q374" s="94">
        <v>17809251055</v>
      </c>
      <c r="R374" s="94" t="s">
        <v>2291</v>
      </c>
      <c r="S374" s="215" t="s">
        <v>1595</v>
      </c>
      <c r="T374" s="174"/>
    </row>
    <row r="375" spans="1:20" ht="48">
      <c r="A375" s="315" t="s">
        <v>1867</v>
      </c>
      <c r="B375" s="94" t="s">
        <v>735</v>
      </c>
      <c r="C375" s="94" t="s">
        <v>2337</v>
      </c>
      <c r="D375" s="94" t="s">
        <v>45</v>
      </c>
      <c r="E375" s="94"/>
      <c r="F375" s="94">
        <v>0.79200000000000004</v>
      </c>
      <c r="G375" s="94" t="s">
        <v>31</v>
      </c>
      <c r="H375" s="94" t="s">
        <v>32</v>
      </c>
      <c r="I375" s="112"/>
      <c r="J375" s="112" t="s">
        <v>2323</v>
      </c>
      <c r="K375" s="112" t="s">
        <v>2323</v>
      </c>
      <c r="L375" s="112">
        <v>2098.8000000000002</v>
      </c>
      <c r="M375" s="94">
        <v>629.64</v>
      </c>
      <c r="N375" s="94">
        <v>2015</v>
      </c>
      <c r="O375" s="94" t="s">
        <v>2326</v>
      </c>
      <c r="P375" s="94" t="s">
        <v>2290</v>
      </c>
      <c r="Q375" s="94">
        <v>17809251055</v>
      </c>
      <c r="R375" s="94" t="s">
        <v>2291</v>
      </c>
      <c r="S375" s="215" t="s">
        <v>1595</v>
      </c>
      <c r="T375" s="174"/>
    </row>
    <row r="376" spans="1:20" ht="36">
      <c r="A376" s="315" t="s">
        <v>1868</v>
      </c>
      <c r="B376" s="94" t="s">
        <v>2338</v>
      </c>
      <c r="C376" s="94" t="s">
        <v>2339</v>
      </c>
      <c r="D376" s="94" t="s">
        <v>1850</v>
      </c>
      <c r="E376" s="94"/>
      <c r="F376" s="94">
        <v>3.3090000000000002</v>
      </c>
      <c r="G376" s="94" t="s">
        <v>31</v>
      </c>
      <c r="H376" s="94" t="s">
        <v>32</v>
      </c>
      <c r="I376" s="112"/>
      <c r="J376" s="112" t="s">
        <v>2248</v>
      </c>
      <c r="K376" s="112" t="s">
        <v>2248</v>
      </c>
      <c r="L376" s="94">
        <v>31270.05</v>
      </c>
      <c r="M376" s="94">
        <v>31270.05</v>
      </c>
      <c r="N376" s="94" t="s">
        <v>2340</v>
      </c>
      <c r="O376" s="94" t="s">
        <v>2289</v>
      </c>
      <c r="P376" s="94" t="s">
        <v>2290</v>
      </c>
      <c r="Q376" s="94">
        <v>17809251055</v>
      </c>
      <c r="R376" s="94" t="s">
        <v>2291</v>
      </c>
      <c r="S376" s="215" t="s">
        <v>1595</v>
      </c>
      <c r="T376" s="174"/>
    </row>
    <row r="377" spans="1:20" ht="36">
      <c r="A377" s="315" t="s">
        <v>1869</v>
      </c>
      <c r="B377" s="94" t="s">
        <v>2341</v>
      </c>
      <c r="C377" s="94" t="s">
        <v>2342</v>
      </c>
      <c r="D377" s="94" t="s">
        <v>30</v>
      </c>
      <c r="E377" s="94">
        <v>72</v>
      </c>
      <c r="F377" s="94"/>
      <c r="G377" s="94" t="s">
        <v>31</v>
      </c>
      <c r="H377" s="94" t="s">
        <v>32</v>
      </c>
      <c r="I377" s="112"/>
      <c r="J377" s="112" t="s">
        <v>2248</v>
      </c>
      <c r="K377" s="112" t="s">
        <v>2248</v>
      </c>
      <c r="L377" s="94">
        <v>6696</v>
      </c>
      <c r="M377" s="94">
        <v>6696</v>
      </c>
      <c r="N377" s="94" t="s">
        <v>2340</v>
      </c>
      <c r="O377" s="94" t="s">
        <v>2289</v>
      </c>
      <c r="P377" s="94" t="s">
        <v>2290</v>
      </c>
      <c r="Q377" s="94">
        <v>17809251055</v>
      </c>
      <c r="R377" s="94" t="s">
        <v>2291</v>
      </c>
      <c r="S377" s="215" t="s">
        <v>1595</v>
      </c>
      <c r="T377" s="174"/>
    </row>
    <row r="378" spans="1:20" ht="36">
      <c r="A378" s="315" t="s">
        <v>1870</v>
      </c>
      <c r="B378" s="94" t="s">
        <v>2341</v>
      </c>
      <c r="C378" s="94" t="s">
        <v>2343</v>
      </c>
      <c r="D378" s="94" t="s">
        <v>30</v>
      </c>
      <c r="E378" s="94">
        <v>8</v>
      </c>
      <c r="F378" s="94"/>
      <c r="G378" s="94" t="s">
        <v>31</v>
      </c>
      <c r="H378" s="94" t="s">
        <v>32</v>
      </c>
      <c r="I378" s="112"/>
      <c r="J378" s="112" t="s">
        <v>2248</v>
      </c>
      <c r="K378" s="112" t="s">
        <v>2248</v>
      </c>
      <c r="L378" s="94">
        <v>1320</v>
      </c>
      <c r="M378" s="94">
        <v>1320</v>
      </c>
      <c r="N378" s="94" t="s">
        <v>2340</v>
      </c>
      <c r="O378" s="94" t="s">
        <v>2289</v>
      </c>
      <c r="P378" s="94" t="s">
        <v>2290</v>
      </c>
      <c r="Q378" s="94">
        <v>17809251055</v>
      </c>
      <c r="R378" s="94" t="s">
        <v>2291</v>
      </c>
      <c r="S378" s="215" t="s">
        <v>1595</v>
      </c>
      <c r="T378" s="174"/>
    </row>
    <row r="379" spans="1:20" ht="36">
      <c r="A379" s="315" t="s">
        <v>1872</v>
      </c>
      <c r="B379" s="94" t="s">
        <v>2344</v>
      </c>
      <c r="C379" s="94" t="s">
        <v>2345</v>
      </c>
      <c r="D379" s="94" t="s">
        <v>1850</v>
      </c>
      <c r="E379" s="94"/>
      <c r="F379" s="94">
        <v>21.978000000000002</v>
      </c>
      <c r="G379" s="94" t="s">
        <v>31</v>
      </c>
      <c r="H379" s="94" t="s">
        <v>32</v>
      </c>
      <c r="I379" s="112"/>
      <c r="J379" s="112" t="s">
        <v>2248</v>
      </c>
      <c r="K379" s="112" t="s">
        <v>2248</v>
      </c>
      <c r="L379" s="94">
        <v>210988.79999999999</v>
      </c>
      <c r="M379" s="94">
        <v>210988.79999999999</v>
      </c>
      <c r="N379" s="94" t="s">
        <v>2340</v>
      </c>
      <c r="O379" s="94" t="s">
        <v>2289</v>
      </c>
      <c r="P379" s="94" t="s">
        <v>2290</v>
      </c>
      <c r="Q379" s="94">
        <v>17809251055</v>
      </c>
      <c r="R379" s="94" t="s">
        <v>2291</v>
      </c>
      <c r="S379" s="215" t="s">
        <v>1595</v>
      </c>
      <c r="T379" s="174"/>
    </row>
    <row r="380" spans="1:20" ht="36">
      <c r="A380" s="315" t="s">
        <v>1875</v>
      </c>
      <c r="B380" s="94" t="s">
        <v>2344</v>
      </c>
      <c r="C380" s="94" t="s">
        <v>2346</v>
      </c>
      <c r="D380" s="94" t="s">
        <v>1850</v>
      </c>
      <c r="E380" s="94"/>
      <c r="F380" s="94">
        <v>29.975999999999999</v>
      </c>
      <c r="G380" s="94" t="s">
        <v>31</v>
      </c>
      <c r="H380" s="94" t="s">
        <v>32</v>
      </c>
      <c r="I380" s="112"/>
      <c r="J380" s="112" t="s">
        <v>2248</v>
      </c>
      <c r="K380" s="112" t="s">
        <v>2248</v>
      </c>
      <c r="L380" s="94">
        <v>287769.59999999998</v>
      </c>
      <c r="M380" s="94">
        <v>287769.59999999998</v>
      </c>
      <c r="N380" s="94" t="s">
        <v>2340</v>
      </c>
      <c r="O380" s="94" t="s">
        <v>2289</v>
      </c>
      <c r="P380" s="94" t="s">
        <v>2290</v>
      </c>
      <c r="Q380" s="94">
        <v>17809251055</v>
      </c>
      <c r="R380" s="94" t="s">
        <v>2291</v>
      </c>
      <c r="S380" s="215" t="s">
        <v>1595</v>
      </c>
      <c r="T380" s="174"/>
    </row>
    <row r="381" spans="1:20" ht="36">
      <c r="A381" s="315" t="s">
        <v>1880</v>
      </c>
      <c r="B381" s="94" t="s">
        <v>2341</v>
      </c>
      <c r="C381" s="94" t="s">
        <v>2347</v>
      </c>
      <c r="D381" s="94" t="s">
        <v>30</v>
      </c>
      <c r="E381" s="94">
        <v>16</v>
      </c>
      <c r="F381" s="94"/>
      <c r="G381" s="94" t="s">
        <v>31</v>
      </c>
      <c r="H381" s="94" t="s">
        <v>32</v>
      </c>
      <c r="I381" s="112"/>
      <c r="J381" s="112" t="s">
        <v>2248</v>
      </c>
      <c r="K381" s="112" t="s">
        <v>2248</v>
      </c>
      <c r="L381" s="94">
        <v>648</v>
      </c>
      <c r="M381" s="94">
        <v>648</v>
      </c>
      <c r="N381" s="94" t="s">
        <v>2340</v>
      </c>
      <c r="O381" s="94" t="s">
        <v>2289</v>
      </c>
      <c r="P381" s="94" t="s">
        <v>2290</v>
      </c>
      <c r="Q381" s="94">
        <v>17809251055</v>
      </c>
      <c r="R381" s="94" t="s">
        <v>2291</v>
      </c>
      <c r="S381" s="215" t="s">
        <v>1595</v>
      </c>
      <c r="T381" s="174"/>
    </row>
    <row r="382" spans="1:20" ht="36">
      <c r="A382" s="315" t="s">
        <v>1885</v>
      </c>
      <c r="B382" s="94" t="s">
        <v>2341</v>
      </c>
      <c r="C382" s="94" t="s">
        <v>2348</v>
      </c>
      <c r="D382" s="94" t="s">
        <v>30</v>
      </c>
      <c r="E382" s="94">
        <v>36</v>
      </c>
      <c r="F382" s="94"/>
      <c r="G382" s="94" t="s">
        <v>31</v>
      </c>
      <c r="H382" s="94" t="s">
        <v>32</v>
      </c>
      <c r="I382" s="112"/>
      <c r="J382" s="112" t="s">
        <v>2248</v>
      </c>
      <c r="K382" s="112" t="s">
        <v>2248</v>
      </c>
      <c r="L382" s="94">
        <v>19224</v>
      </c>
      <c r="M382" s="94">
        <v>19224</v>
      </c>
      <c r="N382" s="94" t="s">
        <v>2340</v>
      </c>
      <c r="O382" s="94" t="s">
        <v>2289</v>
      </c>
      <c r="P382" s="94" t="s">
        <v>2290</v>
      </c>
      <c r="Q382" s="94">
        <v>17809251055</v>
      </c>
      <c r="R382" s="94" t="s">
        <v>2291</v>
      </c>
      <c r="S382" s="215" t="s">
        <v>1595</v>
      </c>
      <c r="T382" s="174"/>
    </row>
    <row r="383" spans="1:20" ht="36">
      <c r="A383" s="315" t="s">
        <v>1887</v>
      </c>
      <c r="B383" s="94" t="s">
        <v>2338</v>
      </c>
      <c r="C383" s="94" t="s">
        <v>2349</v>
      </c>
      <c r="D383" s="94" t="s">
        <v>1850</v>
      </c>
      <c r="E383" s="94"/>
      <c r="F383" s="94">
        <v>1.3720000000000001</v>
      </c>
      <c r="G383" s="94" t="s">
        <v>31</v>
      </c>
      <c r="H383" s="94" t="s">
        <v>32</v>
      </c>
      <c r="I383" s="112"/>
      <c r="J383" s="112" t="s">
        <v>2248</v>
      </c>
      <c r="K383" s="112" t="s">
        <v>2248</v>
      </c>
      <c r="L383" s="94">
        <v>12965.4</v>
      </c>
      <c r="M383" s="94">
        <v>12965.4</v>
      </c>
      <c r="N383" s="94" t="s">
        <v>2340</v>
      </c>
      <c r="O383" s="94" t="s">
        <v>2289</v>
      </c>
      <c r="P383" s="94" t="s">
        <v>2290</v>
      </c>
      <c r="Q383" s="94">
        <v>17809251055</v>
      </c>
      <c r="R383" s="94" t="s">
        <v>2291</v>
      </c>
      <c r="S383" s="215" t="s">
        <v>1595</v>
      </c>
      <c r="T383" s="174"/>
    </row>
    <row r="384" spans="1:20" ht="36">
      <c r="A384" s="315" t="s">
        <v>1889</v>
      </c>
      <c r="B384" s="94" t="s">
        <v>2341</v>
      </c>
      <c r="C384" s="94" t="s">
        <v>2350</v>
      </c>
      <c r="D384" s="94" t="s">
        <v>30</v>
      </c>
      <c r="E384" s="94">
        <v>8</v>
      </c>
      <c r="F384" s="94"/>
      <c r="G384" s="94" t="s">
        <v>31</v>
      </c>
      <c r="H384" s="94" t="s">
        <v>32</v>
      </c>
      <c r="I384" s="112"/>
      <c r="J384" s="112" t="s">
        <v>2248</v>
      </c>
      <c r="K384" s="112" t="s">
        <v>2248</v>
      </c>
      <c r="L384" s="94">
        <v>1064</v>
      </c>
      <c r="M384" s="94">
        <v>1064</v>
      </c>
      <c r="N384" s="94" t="s">
        <v>2340</v>
      </c>
      <c r="O384" s="94" t="s">
        <v>2289</v>
      </c>
      <c r="P384" s="94" t="s">
        <v>2290</v>
      </c>
      <c r="Q384" s="94">
        <v>17809251055</v>
      </c>
      <c r="R384" s="94" t="s">
        <v>2291</v>
      </c>
      <c r="S384" s="215" t="s">
        <v>1595</v>
      </c>
      <c r="T384" s="174"/>
    </row>
    <row r="385" spans="1:20" ht="36">
      <c r="A385" s="315" t="s">
        <v>1892</v>
      </c>
      <c r="B385" s="94" t="s">
        <v>2341</v>
      </c>
      <c r="C385" s="94" t="s">
        <v>2351</v>
      </c>
      <c r="D385" s="94" t="s">
        <v>30</v>
      </c>
      <c r="E385" s="94">
        <v>36</v>
      </c>
      <c r="F385" s="94"/>
      <c r="G385" s="94" t="s">
        <v>31</v>
      </c>
      <c r="H385" s="94" t="s">
        <v>32</v>
      </c>
      <c r="I385" s="112"/>
      <c r="J385" s="112" t="s">
        <v>2248</v>
      </c>
      <c r="K385" s="112" t="s">
        <v>2248</v>
      </c>
      <c r="L385" s="94">
        <v>7740</v>
      </c>
      <c r="M385" s="94">
        <v>7740</v>
      </c>
      <c r="N385" s="94" t="s">
        <v>2340</v>
      </c>
      <c r="O385" s="94" t="s">
        <v>2289</v>
      </c>
      <c r="P385" s="94" t="s">
        <v>2290</v>
      </c>
      <c r="Q385" s="94">
        <v>17809251055</v>
      </c>
      <c r="R385" s="94" t="s">
        <v>2291</v>
      </c>
      <c r="S385" s="215" t="s">
        <v>1595</v>
      </c>
      <c r="T385" s="174"/>
    </row>
    <row r="386" spans="1:20">
      <c r="A386" s="315" t="s">
        <v>1895</v>
      </c>
      <c r="B386" s="97" t="s">
        <v>2279</v>
      </c>
      <c r="C386" s="173" t="s">
        <v>2287</v>
      </c>
      <c r="D386" s="174" t="s">
        <v>2352</v>
      </c>
      <c r="E386" s="94"/>
      <c r="F386" s="94"/>
      <c r="G386" s="94" t="s">
        <v>31</v>
      </c>
      <c r="H386" s="94" t="s">
        <v>32</v>
      </c>
      <c r="I386" s="112"/>
      <c r="J386" s="112"/>
      <c r="K386" s="112"/>
      <c r="L386" s="97">
        <v>302391.65999999997</v>
      </c>
      <c r="M386" s="97">
        <v>90717.5</v>
      </c>
      <c r="N386" s="94">
        <v>2020.1</v>
      </c>
      <c r="O386" s="358" t="s">
        <v>2045</v>
      </c>
      <c r="P386" s="94" t="s">
        <v>2040</v>
      </c>
      <c r="Q386" s="94">
        <v>15525052220</v>
      </c>
      <c r="R386" s="94" t="s">
        <v>2041</v>
      </c>
      <c r="S386" s="215" t="s">
        <v>1595</v>
      </c>
      <c r="T386" s="174"/>
    </row>
    <row r="387" spans="1:20" ht="32.4">
      <c r="A387" s="315" t="s">
        <v>1897</v>
      </c>
      <c r="B387" s="74" t="s">
        <v>2353</v>
      </c>
      <c r="C387" s="74"/>
      <c r="D387" s="74" t="s">
        <v>1850</v>
      </c>
      <c r="E387" s="130"/>
      <c r="F387" s="335">
        <v>119.71599999999999</v>
      </c>
      <c r="G387" s="130"/>
      <c r="H387" s="130" t="s">
        <v>32</v>
      </c>
      <c r="I387" s="130"/>
      <c r="J387" s="130"/>
      <c r="K387" s="359"/>
      <c r="L387" s="130">
        <v>443731.20000000001</v>
      </c>
      <c r="M387" s="360">
        <v>443731.20000000001</v>
      </c>
      <c r="N387" s="130">
        <v>2020.8</v>
      </c>
      <c r="O387" s="359" t="s">
        <v>2354</v>
      </c>
      <c r="P387" s="130" t="s">
        <v>1853</v>
      </c>
      <c r="Q387" s="257">
        <v>18135206600</v>
      </c>
      <c r="R387" s="353" t="s">
        <v>1854</v>
      </c>
      <c r="S387" s="373" t="s">
        <v>1595</v>
      </c>
      <c r="T387" s="352"/>
    </row>
    <row r="388" spans="1:20" ht="32.4">
      <c r="A388" s="315" t="s">
        <v>1900</v>
      </c>
      <c r="B388" s="74" t="s">
        <v>2353</v>
      </c>
      <c r="C388" s="74"/>
      <c r="D388" s="74" t="s">
        <v>1850</v>
      </c>
      <c r="E388" s="130"/>
      <c r="F388" s="74">
        <v>5.97</v>
      </c>
      <c r="G388" s="130"/>
      <c r="H388" s="130" t="s">
        <v>32</v>
      </c>
      <c r="I388" s="130"/>
      <c r="J388" s="130"/>
      <c r="K388" s="359"/>
      <c r="L388" s="130">
        <v>22128</v>
      </c>
      <c r="M388" s="360">
        <v>17932.900000000001</v>
      </c>
      <c r="N388" s="130">
        <v>2020.8</v>
      </c>
      <c r="O388" s="359" t="s">
        <v>2354</v>
      </c>
      <c r="P388" s="130" t="s">
        <v>1853</v>
      </c>
      <c r="Q388" s="257">
        <v>18135206600</v>
      </c>
      <c r="R388" s="353" t="s">
        <v>1854</v>
      </c>
      <c r="S388" s="373" t="s">
        <v>1595</v>
      </c>
      <c r="T388" s="352"/>
    </row>
    <row r="389" spans="1:20" ht="32.4">
      <c r="A389" s="315" t="s">
        <v>2355</v>
      </c>
      <c r="B389" s="74" t="s">
        <v>2353</v>
      </c>
      <c r="C389" s="74"/>
      <c r="D389" s="74" t="s">
        <v>1850</v>
      </c>
      <c r="E389" s="130"/>
      <c r="F389" s="74">
        <v>30.123999999999999</v>
      </c>
      <c r="G389" s="130"/>
      <c r="H389" s="130" t="s">
        <v>32</v>
      </c>
      <c r="I389" s="130"/>
      <c r="J389" s="130"/>
      <c r="K389" s="359"/>
      <c r="L389" s="130">
        <v>111006.03</v>
      </c>
      <c r="M389" s="360">
        <v>33301.81</v>
      </c>
      <c r="N389" s="130">
        <v>2020.8</v>
      </c>
      <c r="O389" s="359" t="s">
        <v>2354</v>
      </c>
      <c r="P389" s="130" t="s">
        <v>1853</v>
      </c>
      <c r="Q389" s="257">
        <v>18135206600</v>
      </c>
      <c r="R389" s="353" t="s">
        <v>1854</v>
      </c>
      <c r="S389" s="373" t="s">
        <v>1595</v>
      </c>
      <c r="T389" s="352"/>
    </row>
    <row r="390" spans="1:20" ht="32.4">
      <c r="A390" s="315" t="s">
        <v>2356</v>
      </c>
      <c r="B390" s="74" t="s">
        <v>2357</v>
      </c>
      <c r="C390" s="74"/>
      <c r="D390" s="74" t="s">
        <v>1850</v>
      </c>
      <c r="E390" s="130"/>
      <c r="F390" s="74">
        <v>19.38</v>
      </c>
      <c r="G390" s="130"/>
      <c r="H390" s="130" t="s">
        <v>32</v>
      </c>
      <c r="I390" s="130"/>
      <c r="J390" s="130"/>
      <c r="K390" s="359"/>
      <c r="L390" s="130">
        <v>72546.37</v>
      </c>
      <c r="M390" s="360">
        <v>54560.88</v>
      </c>
      <c r="N390" s="130">
        <v>2020.8</v>
      </c>
      <c r="O390" s="359" t="s">
        <v>2354</v>
      </c>
      <c r="P390" s="130" t="s">
        <v>1853</v>
      </c>
      <c r="Q390" s="257">
        <v>18135206600</v>
      </c>
      <c r="R390" s="353" t="s">
        <v>1854</v>
      </c>
      <c r="S390" s="373" t="s">
        <v>1595</v>
      </c>
      <c r="T390" s="352"/>
    </row>
    <row r="391" spans="1:20" ht="32.4">
      <c r="A391" s="315" t="s">
        <v>2358</v>
      </c>
      <c r="B391" s="74" t="s">
        <v>521</v>
      </c>
      <c r="C391" s="74"/>
      <c r="D391" s="74" t="s">
        <v>1850</v>
      </c>
      <c r="E391" s="130"/>
      <c r="F391" s="336">
        <v>2.84</v>
      </c>
      <c r="G391" s="130"/>
      <c r="H391" s="130" t="s">
        <v>32</v>
      </c>
      <c r="I391" s="130"/>
      <c r="J391" s="130"/>
      <c r="K391" s="359"/>
      <c r="L391" s="130">
        <v>10580.88</v>
      </c>
      <c r="M391" s="360">
        <v>8574.98</v>
      </c>
      <c r="N391" s="130">
        <v>2020.8</v>
      </c>
      <c r="O391" s="359" t="s">
        <v>2354</v>
      </c>
      <c r="P391" s="130" t="s">
        <v>1853</v>
      </c>
      <c r="Q391" s="257">
        <v>18135206600</v>
      </c>
      <c r="R391" s="374" t="s">
        <v>1854</v>
      </c>
      <c r="S391" s="374" t="s">
        <v>1595</v>
      </c>
      <c r="T391" s="374"/>
    </row>
    <row r="392" spans="1:20" ht="21.6">
      <c r="A392" s="315" t="s">
        <v>2359</v>
      </c>
      <c r="B392" s="74" t="s">
        <v>2360</v>
      </c>
      <c r="C392" s="74"/>
      <c r="D392" s="74" t="s">
        <v>1850</v>
      </c>
      <c r="E392" s="130"/>
      <c r="F392" s="337">
        <v>16.190000000000001</v>
      </c>
      <c r="G392" s="130"/>
      <c r="H392" s="130" t="s">
        <v>32</v>
      </c>
      <c r="I392" s="130"/>
      <c r="J392" s="130"/>
      <c r="K392" s="359"/>
      <c r="L392" s="361">
        <v>63470.54</v>
      </c>
      <c r="M392" s="360">
        <v>46337.26</v>
      </c>
      <c r="N392" s="130">
        <v>2020.8</v>
      </c>
      <c r="O392" s="359" t="s">
        <v>1866</v>
      </c>
      <c r="P392" s="130" t="s">
        <v>1853</v>
      </c>
      <c r="Q392" s="257">
        <v>18135206600</v>
      </c>
      <c r="R392" s="374" t="s">
        <v>1854</v>
      </c>
      <c r="S392" s="374" t="s">
        <v>1595</v>
      </c>
      <c r="T392" s="374"/>
    </row>
    <row r="393" spans="1:20" ht="32.4">
      <c r="A393" s="315" t="s">
        <v>2361</v>
      </c>
      <c r="B393" s="74" t="s">
        <v>2360</v>
      </c>
      <c r="C393" s="74"/>
      <c r="D393" s="74" t="s">
        <v>1850</v>
      </c>
      <c r="E393" s="130"/>
      <c r="F393" s="338">
        <v>0.71</v>
      </c>
      <c r="G393" s="130"/>
      <c r="H393" s="130" t="s">
        <v>32</v>
      </c>
      <c r="I393" s="130"/>
      <c r="J393" s="130"/>
      <c r="K393" s="359"/>
      <c r="L393" s="149">
        <v>2783.45</v>
      </c>
      <c r="M393" s="360">
        <v>672.64</v>
      </c>
      <c r="N393" s="130">
        <v>2020.8</v>
      </c>
      <c r="O393" s="359" t="s">
        <v>2354</v>
      </c>
      <c r="P393" s="130" t="s">
        <v>1853</v>
      </c>
      <c r="Q393" s="257">
        <v>18135206600</v>
      </c>
      <c r="R393" s="374" t="s">
        <v>1854</v>
      </c>
      <c r="S393" s="374" t="s">
        <v>1595</v>
      </c>
      <c r="T393" s="374"/>
    </row>
    <row r="394" spans="1:20" ht="32.4">
      <c r="A394" s="315" t="s">
        <v>2362</v>
      </c>
      <c r="B394" s="74" t="s">
        <v>2360</v>
      </c>
      <c r="C394" s="74"/>
      <c r="D394" s="74" t="s">
        <v>1850</v>
      </c>
      <c r="E394" s="130"/>
      <c r="F394" s="338">
        <v>1.83</v>
      </c>
      <c r="G394" s="130"/>
      <c r="H394" s="130" t="s">
        <v>32</v>
      </c>
      <c r="I394" s="130"/>
      <c r="J394" s="130"/>
      <c r="K394" s="359"/>
      <c r="L394" s="149">
        <v>7174.24</v>
      </c>
      <c r="M394" s="360">
        <v>7174.24</v>
      </c>
      <c r="N394" s="130">
        <v>2020.9</v>
      </c>
      <c r="O394" s="359" t="s">
        <v>2354</v>
      </c>
      <c r="P394" s="130" t="s">
        <v>1853</v>
      </c>
      <c r="Q394" s="257">
        <v>18135206600</v>
      </c>
      <c r="R394" s="374" t="s">
        <v>1854</v>
      </c>
      <c r="S394" s="374" t="s">
        <v>1595</v>
      </c>
      <c r="T394" s="374"/>
    </row>
    <row r="395" spans="1:20" ht="32.4">
      <c r="A395" s="315" t="s">
        <v>2363</v>
      </c>
      <c r="B395" s="74" t="s">
        <v>2364</v>
      </c>
      <c r="C395" s="74"/>
      <c r="D395" s="74" t="s">
        <v>1850</v>
      </c>
      <c r="E395" s="130"/>
      <c r="F395" s="338">
        <v>4.0170000000000003</v>
      </c>
      <c r="G395" s="130"/>
      <c r="H395" s="130" t="s">
        <v>32</v>
      </c>
      <c r="I395" s="130"/>
      <c r="J395" s="130"/>
      <c r="K395" s="359"/>
      <c r="L395" s="149">
        <v>15184.19</v>
      </c>
      <c r="M395" s="360">
        <v>15184.19</v>
      </c>
      <c r="N395" s="130">
        <v>2020.9</v>
      </c>
      <c r="O395" s="359" t="s">
        <v>2354</v>
      </c>
      <c r="P395" s="130" t="s">
        <v>1853</v>
      </c>
      <c r="Q395" s="257">
        <v>18135206600</v>
      </c>
      <c r="R395" s="374" t="s">
        <v>1854</v>
      </c>
      <c r="S395" s="374" t="s">
        <v>1595</v>
      </c>
      <c r="T395" s="374"/>
    </row>
    <row r="396" spans="1:20" ht="32.4">
      <c r="A396" s="315" t="s">
        <v>2365</v>
      </c>
      <c r="B396" s="74" t="s">
        <v>2364</v>
      </c>
      <c r="C396" s="74"/>
      <c r="D396" s="74" t="s">
        <v>1850</v>
      </c>
      <c r="E396" s="130"/>
      <c r="F396" s="338">
        <v>8.3629999999999995</v>
      </c>
      <c r="G396" s="130"/>
      <c r="H396" s="130" t="s">
        <v>32</v>
      </c>
      <c r="I396" s="130"/>
      <c r="J396" s="130"/>
      <c r="K396" s="359"/>
      <c r="L396" s="149">
        <v>31611.99</v>
      </c>
      <c r="M396" s="360">
        <v>25157.85</v>
      </c>
      <c r="N396" s="130">
        <v>2020.9</v>
      </c>
      <c r="O396" s="359" t="s">
        <v>2354</v>
      </c>
      <c r="P396" s="130" t="s">
        <v>1853</v>
      </c>
      <c r="Q396" s="257">
        <v>18135206600</v>
      </c>
      <c r="R396" s="374" t="s">
        <v>1854</v>
      </c>
      <c r="S396" s="374" t="s">
        <v>1595</v>
      </c>
      <c r="T396" s="374"/>
    </row>
    <row r="397" spans="1:20" ht="32.4">
      <c r="A397" s="315" t="s">
        <v>2366</v>
      </c>
      <c r="B397" s="74" t="s">
        <v>2364</v>
      </c>
      <c r="C397" s="74"/>
      <c r="D397" s="74" t="s">
        <v>1850</v>
      </c>
      <c r="E397" s="76"/>
      <c r="F397" s="339">
        <v>8.26</v>
      </c>
      <c r="G397" s="76"/>
      <c r="H397" s="76" t="s">
        <v>32</v>
      </c>
      <c r="I397" s="76"/>
      <c r="J397" s="76"/>
      <c r="K397" s="84"/>
      <c r="L397" s="362">
        <v>31197.45</v>
      </c>
      <c r="M397" s="360">
        <v>24373.05</v>
      </c>
      <c r="N397" s="76">
        <v>2020.9</v>
      </c>
      <c r="O397" s="84" t="s">
        <v>2354</v>
      </c>
      <c r="P397" s="76" t="s">
        <v>1853</v>
      </c>
      <c r="Q397" s="85">
        <v>18135206600</v>
      </c>
      <c r="R397" s="374" t="s">
        <v>1854</v>
      </c>
      <c r="S397" s="374" t="s">
        <v>1595</v>
      </c>
      <c r="T397" s="374"/>
    </row>
    <row r="398" spans="1:20" ht="21.6">
      <c r="A398" s="315" t="s">
        <v>2367</v>
      </c>
      <c r="B398" s="74" t="s">
        <v>2368</v>
      </c>
      <c r="C398" s="74"/>
      <c r="D398" s="74" t="s">
        <v>1850</v>
      </c>
      <c r="E398" s="76"/>
      <c r="F398" s="74">
        <v>55.845999999999997</v>
      </c>
      <c r="G398" s="76"/>
      <c r="H398" s="76" t="s">
        <v>32</v>
      </c>
      <c r="I398" s="76"/>
      <c r="J398" s="76"/>
      <c r="K398" s="84"/>
      <c r="L398" s="362">
        <v>205592.35</v>
      </c>
      <c r="M398" s="360">
        <v>154622.60999999999</v>
      </c>
      <c r="N398" s="76">
        <v>2020.9</v>
      </c>
      <c r="O398" s="84" t="s">
        <v>1866</v>
      </c>
      <c r="P398" s="76" t="s">
        <v>1853</v>
      </c>
      <c r="Q398" s="85">
        <v>18135206600</v>
      </c>
      <c r="R398" s="374" t="s">
        <v>1854</v>
      </c>
      <c r="S398" s="374" t="s">
        <v>1595</v>
      </c>
      <c r="T398" s="374"/>
    </row>
    <row r="399" spans="1:20" ht="21.6">
      <c r="A399" s="315" t="s">
        <v>2369</v>
      </c>
      <c r="B399" s="74" t="s">
        <v>2370</v>
      </c>
      <c r="C399" s="74"/>
      <c r="D399" s="74" t="s">
        <v>494</v>
      </c>
      <c r="E399" s="76"/>
      <c r="F399" s="74">
        <v>24</v>
      </c>
      <c r="G399" s="76"/>
      <c r="H399" s="76" t="s">
        <v>32</v>
      </c>
      <c r="I399" s="76"/>
      <c r="J399" s="76"/>
      <c r="K399" s="84"/>
      <c r="L399" s="78">
        <v>20028.32</v>
      </c>
      <c r="M399" s="79">
        <v>16231.28</v>
      </c>
      <c r="N399" s="363">
        <v>2020.1</v>
      </c>
      <c r="O399" s="84" t="s">
        <v>2371</v>
      </c>
      <c r="P399" s="76" t="s">
        <v>1853</v>
      </c>
      <c r="Q399" s="85">
        <v>18135206600</v>
      </c>
      <c r="R399" s="375" t="s">
        <v>1854</v>
      </c>
      <c r="S399" s="374" t="s">
        <v>1595</v>
      </c>
      <c r="T399" s="374"/>
    </row>
    <row r="400" spans="1:20" ht="21.6">
      <c r="A400" s="315" t="s">
        <v>2372</v>
      </c>
      <c r="B400" s="74" t="s">
        <v>2373</v>
      </c>
      <c r="C400" s="74"/>
      <c r="D400" s="74" t="s">
        <v>1850</v>
      </c>
      <c r="E400" s="76"/>
      <c r="F400" s="74">
        <v>26.38</v>
      </c>
      <c r="G400" s="76"/>
      <c r="H400" s="76" t="s">
        <v>32</v>
      </c>
      <c r="I400" s="76"/>
      <c r="J400" s="76"/>
      <c r="K400" s="84"/>
      <c r="L400" s="78">
        <v>102018.23</v>
      </c>
      <c r="M400" s="79">
        <v>24654.45</v>
      </c>
      <c r="N400" s="363">
        <v>2020.1</v>
      </c>
      <c r="O400" s="84" t="s">
        <v>1866</v>
      </c>
      <c r="P400" s="76" t="s">
        <v>1853</v>
      </c>
      <c r="Q400" s="85">
        <v>18135206600</v>
      </c>
      <c r="R400" s="375" t="s">
        <v>1854</v>
      </c>
      <c r="S400" s="374" t="s">
        <v>1595</v>
      </c>
      <c r="T400" s="374"/>
    </row>
    <row r="401" spans="1:20" ht="21.6">
      <c r="A401" s="315" t="s">
        <v>2374</v>
      </c>
      <c r="B401" s="74" t="s">
        <v>2375</v>
      </c>
      <c r="C401" s="74"/>
      <c r="D401" s="74" t="s">
        <v>1850</v>
      </c>
      <c r="E401" s="76"/>
      <c r="F401" s="74">
        <v>4.2430000000000003</v>
      </c>
      <c r="G401" s="76"/>
      <c r="H401" s="76" t="s">
        <v>32</v>
      </c>
      <c r="I401" s="76"/>
      <c r="J401" s="76"/>
      <c r="K401" s="84"/>
      <c r="L401" s="78">
        <v>15716.52</v>
      </c>
      <c r="M401" s="79">
        <v>12736.92</v>
      </c>
      <c r="N401" s="363">
        <v>2020.1</v>
      </c>
      <c r="O401" s="84" t="s">
        <v>1866</v>
      </c>
      <c r="P401" s="76" t="s">
        <v>1853</v>
      </c>
      <c r="Q401" s="85">
        <v>18135206600</v>
      </c>
      <c r="R401" s="375" t="s">
        <v>1854</v>
      </c>
      <c r="S401" s="374" t="s">
        <v>1595</v>
      </c>
      <c r="T401" s="374"/>
    </row>
    <row r="402" spans="1:20" ht="21.6">
      <c r="A402" s="315" t="s">
        <v>2376</v>
      </c>
      <c r="B402" s="74" t="s">
        <v>2377</v>
      </c>
      <c r="C402" s="74"/>
      <c r="D402" s="74" t="s">
        <v>1850</v>
      </c>
      <c r="E402" s="76"/>
      <c r="F402" s="74">
        <v>13.93</v>
      </c>
      <c r="G402" s="76"/>
      <c r="H402" s="76" t="s">
        <v>32</v>
      </c>
      <c r="I402" s="76"/>
      <c r="J402" s="76"/>
      <c r="K402" s="84"/>
      <c r="L402" s="78">
        <v>52021.77</v>
      </c>
      <c r="M402" s="79">
        <v>42159.32</v>
      </c>
      <c r="N402" s="363">
        <v>2020.1</v>
      </c>
      <c r="O402" s="84" t="s">
        <v>1852</v>
      </c>
      <c r="P402" s="76" t="s">
        <v>1853</v>
      </c>
      <c r="Q402" s="85">
        <v>18135206600</v>
      </c>
      <c r="R402" s="375" t="s">
        <v>1854</v>
      </c>
      <c r="S402" s="374" t="s">
        <v>1595</v>
      </c>
      <c r="T402" s="374"/>
    </row>
    <row r="403" spans="1:20" ht="21.6">
      <c r="A403" s="315" t="s">
        <v>2378</v>
      </c>
      <c r="B403" s="74" t="s">
        <v>2379</v>
      </c>
      <c r="C403" s="74"/>
      <c r="D403" s="74" t="s">
        <v>1850</v>
      </c>
      <c r="E403" s="76"/>
      <c r="F403" s="74">
        <v>23.620999999999999</v>
      </c>
      <c r="G403" s="76"/>
      <c r="H403" s="76" t="s">
        <v>32</v>
      </c>
      <c r="I403" s="76"/>
      <c r="J403" s="76"/>
      <c r="K403" s="84"/>
      <c r="L403" s="78">
        <v>92107.21</v>
      </c>
      <c r="M403" s="79">
        <v>74645.22</v>
      </c>
      <c r="N403" s="363">
        <v>2020.1</v>
      </c>
      <c r="O403" s="84" t="s">
        <v>1852</v>
      </c>
      <c r="P403" s="76" t="s">
        <v>1853</v>
      </c>
      <c r="Q403" s="85">
        <v>18135206600</v>
      </c>
      <c r="R403" s="375" t="s">
        <v>1854</v>
      </c>
      <c r="S403" s="374" t="s">
        <v>1595</v>
      </c>
      <c r="T403" s="374"/>
    </row>
    <row r="404" spans="1:20" ht="21.6">
      <c r="A404" s="315" t="s">
        <v>2380</v>
      </c>
      <c r="B404" s="74" t="s">
        <v>2381</v>
      </c>
      <c r="C404" s="74"/>
      <c r="D404" s="74" t="s">
        <v>1850</v>
      </c>
      <c r="E404" s="76"/>
      <c r="F404" s="77">
        <v>8.69</v>
      </c>
      <c r="G404" s="76"/>
      <c r="H404" s="76" t="s">
        <v>32</v>
      </c>
      <c r="I404" s="76"/>
      <c r="J404" s="76"/>
      <c r="K404" s="84"/>
      <c r="L404" s="77">
        <v>44834.25</v>
      </c>
      <c r="M404" s="77">
        <v>39603.57</v>
      </c>
      <c r="N404" s="77">
        <v>2021.5</v>
      </c>
      <c r="O404" s="84" t="s">
        <v>1852</v>
      </c>
      <c r="P404" s="76" t="s">
        <v>1853</v>
      </c>
      <c r="Q404" s="85">
        <v>18135206600</v>
      </c>
      <c r="R404" s="375" t="s">
        <v>1854</v>
      </c>
      <c r="S404" s="374" t="s">
        <v>1595</v>
      </c>
      <c r="T404" s="374"/>
    </row>
    <row r="405" spans="1:20" ht="21.6">
      <c r="A405" s="315" t="s">
        <v>2382</v>
      </c>
      <c r="B405" s="74" t="s">
        <v>2383</v>
      </c>
      <c r="C405" s="74"/>
      <c r="D405" s="74" t="s">
        <v>1850</v>
      </c>
      <c r="E405" s="76"/>
      <c r="F405" s="77">
        <v>31.29</v>
      </c>
      <c r="G405" s="76"/>
      <c r="H405" s="76" t="s">
        <v>32</v>
      </c>
      <c r="I405" s="76"/>
      <c r="J405" s="76"/>
      <c r="K405" s="84"/>
      <c r="L405" s="77">
        <v>163926.37</v>
      </c>
      <c r="M405" s="77">
        <v>144801.60999999999</v>
      </c>
      <c r="N405" s="77">
        <v>2021.5</v>
      </c>
      <c r="O405" s="84" t="s">
        <v>1852</v>
      </c>
      <c r="P405" s="76" t="s">
        <v>1853</v>
      </c>
      <c r="Q405" s="85">
        <v>18135206600</v>
      </c>
      <c r="R405" s="375" t="s">
        <v>1854</v>
      </c>
      <c r="S405" s="374" t="s">
        <v>1595</v>
      </c>
      <c r="T405" s="374"/>
    </row>
    <row r="406" spans="1:20" ht="20.399999999999999">
      <c r="A406" s="315" t="s">
        <v>2384</v>
      </c>
      <c r="B406" s="80" t="s">
        <v>486</v>
      </c>
      <c r="C406" s="340" t="s">
        <v>1717</v>
      </c>
      <c r="D406" s="341" t="s">
        <v>45</v>
      </c>
      <c r="E406" s="342"/>
      <c r="F406" s="340">
        <v>11.276</v>
      </c>
      <c r="G406" s="343" t="s">
        <v>1851</v>
      </c>
      <c r="H406" s="343" t="s">
        <v>32</v>
      </c>
      <c r="I406" s="342"/>
      <c r="J406" s="342"/>
      <c r="K406" s="239"/>
      <c r="L406" s="364">
        <v>44312.36</v>
      </c>
      <c r="M406" s="365"/>
      <c r="N406" s="342"/>
      <c r="O406" s="239" t="s">
        <v>2385</v>
      </c>
      <c r="P406" s="343" t="s">
        <v>1853</v>
      </c>
      <c r="Q406" s="347">
        <v>18135206600</v>
      </c>
      <c r="R406" s="375" t="s">
        <v>1854</v>
      </c>
      <c r="S406" s="374" t="s">
        <v>1595</v>
      </c>
      <c r="T406" s="374"/>
    </row>
    <row r="407" spans="1:20" ht="20.399999999999999">
      <c r="A407" s="315" t="s">
        <v>2386</v>
      </c>
      <c r="B407" s="80" t="s">
        <v>565</v>
      </c>
      <c r="C407" s="340" t="s">
        <v>1713</v>
      </c>
      <c r="D407" s="341" t="s">
        <v>45</v>
      </c>
      <c r="E407" s="342"/>
      <c r="F407" s="340">
        <v>3.5700000000000101</v>
      </c>
      <c r="G407" s="343" t="s">
        <v>1851</v>
      </c>
      <c r="H407" s="343" t="s">
        <v>32</v>
      </c>
      <c r="I407" s="342"/>
      <c r="J407" s="342"/>
      <c r="K407" s="239"/>
      <c r="L407" s="364">
        <v>13811.15</v>
      </c>
      <c r="M407" s="365"/>
      <c r="N407" s="342"/>
      <c r="O407" s="239" t="s">
        <v>2385</v>
      </c>
      <c r="P407" s="343" t="s">
        <v>1853</v>
      </c>
      <c r="Q407" s="347">
        <v>18135206600</v>
      </c>
      <c r="R407" s="375" t="s">
        <v>1854</v>
      </c>
      <c r="S407" s="374" t="s">
        <v>1595</v>
      </c>
      <c r="T407" s="374"/>
    </row>
    <row r="408" spans="1:20" ht="20.399999999999999">
      <c r="A408" s="315" t="s">
        <v>2387</v>
      </c>
      <c r="B408" s="80" t="s">
        <v>486</v>
      </c>
      <c r="C408" s="340" t="s">
        <v>1699</v>
      </c>
      <c r="D408" s="341" t="s">
        <v>45</v>
      </c>
      <c r="E408" s="342"/>
      <c r="F408" s="340">
        <v>4.2</v>
      </c>
      <c r="G408" s="343" t="s">
        <v>1851</v>
      </c>
      <c r="H408" s="343" t="s">
        <v>32</v>
      </c>
      <c r="I408" s="342"/>
      <c r="J408" s="342"/>
      <c r="K408" s="239"/>
      <c r="L408" s="364">
        <v>16800</v>
      </c>
      <c r="M408" s="365"/>
      <c r="N408" s="342"/>
      <c r="O408" s="239" t="s">
        <v>2385</v>
      </c>
      <c r="P408" s="343" t="s">
        <v>1853</v>
      </c>
      <c r="Q408" s="347">
        <v>18135206600</v>
      </c>
      <c r="R408" s="375" t="s">
        <v>1854</v>
      </c>
      <c r="S408" s="374" t="s">
        <v>1595</v>
      </c>
      <c r="T408" s="374"/>
    </row>
    <row r="409" spans="1:20" ht="20.399999999999999">
      <c r="A409" s="315" t="s">
        <v>2388</v>
      </c>
      <c r="B409" s="344" t="s">
        <v>2389</v>
      </c>
      <c r="C409" s="345"/>
      <c r="D409" s="346" t="s">
        <v>45</v>
      </c>
      <c r="E409" s="347"/>
      <c r="F409" s="345">
        <v>3.052</v>
      </c>
      <c r="G409" s="348" t="s">
        <v>1851</v>
      </c>
      <c r="H409" s="348" t="s">
        <v>32</v>
      </c>
      <c r="I409" s="347"/>
      <c r="J409" s="347"/>
      <c r="K409" s="366"/>
      <c r="L409" s="367">
        <v>11771.24</v>
      </c>
      <c r="M409" s="251">
        <v>0</v>
      </c>
      <c r="N409" s="347">
        <v>2020.11</v>
      </c>
      <c r="O409" s="366" t="s">
        <v>1866</v>
      </c>
      <c r="P409" s="348" t="s">
        <v>1853</v>
      </c>
      <c r="Q409" s="347">
        <v>18135206600</v>
      </c>
      <c r="R409" s="375" t="s">
        <v>1854</v>
      </c>
      <c r="S409" s="374" t="s">
        <v>1595</v>
      </c>
      <c r="T409" s="374"/>
    </row>
    <row r="410" spans="1:20" ht="21.6">
      <c r="A410" s="315" t="s">
        <v>2390</v>
      </c>
      <c r="B410" s="349" t="s">
        <v>2391</v>
      </c>
      <c r="C410" s="350"/>
      <c r="D410" s="351" t="s">
        <v>45</v>
      </c>
      <c r="E410" s="352"/>
      <c r="F410" s="350">
        <v>11.276</v>
      </c>
      <c r="G410" s="257" t="s">
        <v>1851</v>
      </c>
      <c r="H410" s="257" t="s">
        <v>32</v>
      </c>
      <c r="I410" s="352"/>
      <c r="J410" s="352"/>
      <c r="K410" s="352"/>
      <c r="L410" s="368">
        <v>44312.36</v>
      </c>
      <c r="M410" s="368">
        <v>0</v>
      </c>
      <c r="N410" s="257">
        <v>2020.11</v>
      </c>
      <c r="O410" s="369" t="s">
        <v>1866</v>
      </c>
      <c r="P410" s="257" t="s">
        <v>1853</v>
      </c>
      <c r="Q410" s="376">
        <v>18135206600</v>
      </c>
      <c r="R410" s="257" t="s">
        <v>1854</v>
      </c>
      <c r="S410" s="374" t="s">
        <v>1595</v>
      </c>
      <c r="T410" s="174"/>
    </row>
    <row r="411" spans="1:20" ht="21.6">
      <c r="A411" s="315" t="s">
        <v>2392</v>
      </c>
      <c r="B411" s="349" t="s">
        <v>2393</v>
      </c>
      <c r="C411" s="350"/>
      <c r="D411" s="351" t="s">
        <v>45</v>
      </c>
      <c r="E411" s="352"/>
      <c r="F411" s="350">
        <v>3.5700000000000101</v>
      </c>
      <c r="G411" s="257" t="s">
        <v>1851</v>
      </c>
      <c r="H411" s="257" t="s">
        <v>32</v>
      </c>
      <c r="I411" s="352"/>
      <c r="J411" s="352"/>
      <c r="K411" s="352"/>
      <c r="L411" s="368">
        <v>13811.15</v>
      </c>
      <c r="M411" s="368">
        <v>0</v>
      </c>
      <c r="N411" s="257">
        <v>2020.11</v>
      </c>
      <c r="O411" s="369" t="s">
        <v>1866</v>
      </c>
      <c r="P411" s="257" t="s">
        <v>1853</v>
      </c>
      <c r="Q411" s="376">
        <v>18135206600</v>
      </c>
      <c r="R411" s="257" t="s">
        <v>1854</v>
      </c>
      <c r="S411" s="374" t="s">
        <v>1595</v>
      </c>
      <c r="T411" s="174"/>
    </row>
    <row r="412" spans="1:20">
      <c r="A412" s="314">
        <v>2</v>
      </c>
      <c r="B412" s="353" t="s">
        <v>2394</v>
      </c>
      <c r="C412" s="353"/>
      <c r="D412" s="353" t="s">
        <v>45</v>
      </c>
      <c r="E412" s="353"/>
      <c r="F412" s="353">
        <v>4.2</v>
      </c>
      <c r="G412" s="353" t="s">
        <v>1851</v>
      </c>
      <c r="H412" s="353" t="s">
        <v>32</v>
      </c>
      <c r="I412" s="353"/>
      <c r="J412" s="353"/>
      <c r="K412" s="353"/>
      <c r="L412" s="353">
        <v>16800</v>
      </c>
      <c r="M412" s="353">
        <v>0</v>
      </c>
      <c r="N412" s="353">
        <v>2020.12</v>
      </c>
      <c r="O412" s="353" t="s">
        <v>1866</v>
      </c>
      <c r="P412" s="353" t="s">
        <v>1853</v>
      </c>
      <c r="Q412" s="353">
        <v>18135206600</v>
      </c>
      <c r="R412" s="353" t="s">
        <v>1854</v>
      </c>
      <c r="S412" s="374" t="s">
        <v>1595</v>
      </c>
      <c r="T412" s="174"/>
    </row>
    <row r="413" spans="1:20" ht="36">
      <c r="A413" s="176">
        <v>2.1</v>
      </c>
      <c r="B413" s="104" t="s">
        <v>815</v>
      </c>
      <c r="C413" s="104" t="s">
        <v>839</v>
      </c>
      <c r="D413" s="178" t="s">
        <v>45</v>
      </c>
      <c r="E413" s="104">
        <v>12.08</v>
      </c>
      <c r="F413" s="104">
        <v>12.08</v>
      </c>
      <c r="G413" s="128" t="s">
        <v>31</v>
      </c>
      <c r="H413" s="96" t="s">
        <v>32</v>
      </c>
      <c r="I413" s="128"/>
      <c r="J413" s="128" t="s">
        <v>1666</v>
      </c>
      <c r="K413" s="181"/>
      <c r="L413" s="100">
        <v>63478.8</v>
      </c>
      <c r="M413" s="100">
        <v>11337.9581665845</v>
      </c>
      <c r="N413" s="136" t="s">
        <v>1746</v>
      </c>
      <c r="O413" s="179" t="s">
        <v>1674</v>
      </c>
      <c r="P413" s="128" t="s">
        <v>1669</v>
      </c>
      <c r="Q413" s="128">
        <v>15110423230</v>
      </c>
      <c r="R413" s="102" t="s">
        <v>1670</v>
      </c>
      <c r="S413" s="114" t="s">
        <v>1595</v>
      </c>
      <c r="T413" s="101"/>
    </row>
    <row r="414" spans="1:20" ht="36">
      <c r="A414" s="176">
        <v>2.2000000000000002</v>
      </c>
      <c r="B414" s="104" t="s">
        <v>815</v>
      </c>
      <c r="C414" s="104" t="s">
        <v>2395</v>
      </c>
      <c r="D414" s="178" t="s">
        <v>494</v>
      </c>
      <c r="E414" s="104">
        <v>46</v>
      </c>
      <c r="F414" s="104">
        <v>46</v>
      </c>
      <c r="G414" s="128" t="s">
        <v>31</v>
      </c>
      <c r="H414" s="96" t="s">
        <v>32</v>
      </c>
      <c r="I414" s="128"/>
      <c r="J414" s="128" t="s">
        <v>1666</v>
      </c>
      <c r="K414" s="181"/>
      <c r="L414" s="100">
        <v>220197.95</v>
      </c>
      <c r="M414" s="100">
        <v>37984.146374999997</v>
      </c>
      <c r="N414" s="136" t="s">
        <v>1746</v>
      </c>
      <c r="O414" s="179" t="s">
        <v>1674</v>
      </c>
      <c r="P414" s="128" t="s">
        <v>1669</v>
      </c>
      <c r="Q414" s="128">
        <v>15110423230</v>
      </c>
      <c r="R414" s="102" t="s">
        <v>1670</v>
      </c>
      <c r="S414" s="114" t="s">
        <v>1595</v>
      </c>
      <c r="T414" s="101"/>
    </row>
    <row r="415" spans="1:20" ht="36">
      <c r="A415" s="176">
        <v>2.2999999999999998</v>
      </c>
      <c r="B415" s="104" t="s">
        <v>818</v>
      </c>
      <c r="C415" s="104" t="s">
        <v>839</v>
      </c>
      <c r="D415" s="178" t="s">
        <v>30</v>
      </c>
      <c r="E415" s="104">
        <v>178</v>
      </c>
      <c r="F415" s="104">
        <v>178</v>
      </c>
      <c r="G415" s="128" t="s">
        <v>31</v>
      </c>
      <c r="H415" s="96" t="s">
        <v>32</v>
      </c>
      <c r="I415" s="128"/>
      <c r="J415" s="128" t="s">
        <v>1666</v>
      </c>
      <c r="K415" s="181"/>
      <c r="L415" s="100">
        <v>49980</v>
      </c>
      <c r="M415" s="100">
        <v>7849.8</v>
      </c>
      <c r="N415" s="136" t="s">
        <v>2396</v>
      </c>
      <c r="O415" s="179" t="s">
        <v>2397</v>
      </c>
      <c r="P415" s="128" t="s">
        <v>1669</v>
      </c>
      <c r="Q415" s="128">
        <v>15110423230</v>
      </c>
      <c r="R415" s="102" t="s">
        <v>1670</v>
      </c>
      <c r="S415" s="114" t="s">
        <v>1595</v>
      </c>
      <c r="T415" s="101"/>
    </row>
    <row r="416" spans="1:20" ht="36">
      <c r="A416" s="176">
        <v>2.4</v>
      </c>
      <c r="B416" s="104" t="s">
        <v>2398</v>
      </c>
      <c r="C416" s="104" t="s">
        <v>2399</v>
      </c>
      <c r="D416" s="178" t="s">
        <v>154</v>
      </c>
      <c r="E416" s="104">
        <v>467</v>
      </c>
      <c r="F416" s="104">
        <v>467</v>
      </c>
      <c r="G416" s="128" t="s">
        <v>31</v>
      </c>
      <c r="H416" s="96" t="s">
        <v>32</v>
      </c>
      <c r="I416" s="128"/>
      <c r="J416" s="128" t="s">
        <v>1666</v>
      </c>
      <c r="K416" s="181"/>
      <c r="L416" s="100">
        <v>3892.83</v>
      </c>
      <c r="M416" s="100">
        <v>629.04899999999998</v>
      </c>
      <c r="N416" s="136" t="s">
        <v>2396</v>
      </c>
      <c r="O416" s="179" t="s">
        <v>1735</v>
      </c>
      <c r="P416" s="128" t="s">
        <v>1669</v>
      </c>
      <c r="Q416" s="128">
        <v>15110423230</v>
      </c>
      <c r="R416" s="102" t="s">
        <v>1670</v>
      </c>
      <c r="S416" s="114" t="s">
        <v>1595</v>
      </c>
      <c r="T416" s="101"/>
    </row>
    <row r="417" spans="1:20" ht="36">
      <c r="A417" s="315" t="s">
        <v>1921</v>
      </c>
      <c r="B417" s="104" t="s">
        <v>2398</v>
      </c>
      <c r="C417" s="104" t="s">
        <v>2400</v>
      </c>
      <c r="D417" s="178" t="s">
        <v>154</v>
      </c>
      <c r="E417" s="104">
        <v>73.3</v>
      </c>
      <c r="F417" s="104">
        <v>73.3</v>
      </c>
      <c r="G417" s="128" t="s">
        <v>31</v>
      </c>
      <c r="H417" s="96" t="s">
        <v>32</v>
      </c>
      <c r="I417" s="128"/>
      <c r="J417" s="128" t="s">
        <v>1666</v>
      </c>
      <c r="K417" s="181"/>
      <c r="L417" s="100">
        <v>469.86</v>
      </c>
      <c r="M417" s="100">
        <v>140.958</v>
      </c>
      <c r="N417" s="136" t="s">
        <v>2396</v>
      </c>
      <c r="O417" s="179" t="s">
        <v>1735</v>
      </c>
      <c r="P417" s="128" t="s">
        <v>1669</v>
      </c>
      <c r="Q417" s="128">
        <v>15110423230</v>
      </c>
      <c r="R417" s="102" t="s">
        <v>1670</v>
      </c>
      <c r="S417" s="114" t="s">
        <v>1595</v>
      </c>
      <c r="T417" s="101"/>
    </row>
    <row r="418" spans="1:20" ht="36">
      <c r="A418" s="315" t="s">
        <v>1928</v>
      </c>
      <c r="B418" s="104" t="s">
        <v>2401</v>
      </c>
      <c r="C418" s="104" t="s">
        <v>2402</v>
      </c>
      <c r="D418" s="178" t="s">
        <v>154</v>
      </c>
      <c r="E418" s="104">
        <v>1300</v>
      </c>
      <c r="F418" s="104">
        <v>1300</v>
      </c>
      <c r="G418" s="128" t="s">
        <v>31</v>
      </c>
      <c r="H418" s="96" t="s">
        <v>32</v>
      </c>
      <c r="I418" s="128"/>
      <c r="J418" s="128" t="s">
        <v>1666</v>
      </c>
      <c r="K418" s="181"/>
      <c r="L418" s="100">
        <v>3183.33</v>
      </c>
      <c r="M418" s="100">
        <v>304.99968062827202</v>
      </c>
      <c r="N418" s="136" t="s">
        <v>2396</v>
      </c>
      <c r="O418" s="179" t="s">
        <v>1735</v>
      </c>
      <c r="P418" s="128" t="s">
        <v>1669</v>
      </c>
      <c r="Q418" s="128">
        <v>15110423230</v>
      </c>
      <c r="R418" s="102" t="s">
        <v>1670</v>
      </c>
      <c r="S418" s="114" t="s">
        <v>1595</v>
      </c>
      <c r="T418" s="101"/>
    </row>
    <row r="419" spans="1:20" ht="36">
      <c r="A419" s="315" t="s">
        <v>1930</v>
      </c>
      <c r="B419" s="104" t="s">
        <v>815</v>
      </c>
      <c r="C419" s="104" t="s">
        <v>2403</v>
      </c>
      <c r="D419" s="178" t="s">
        <v>45</v>
      </c>
      <c r="E419" s="104">
        <v>69.727999999999994</v>
      </c>
      <c r="F419" s="104">
        <v>69.727999999999994</v>
      </c>
      <c r="G419" s="128" t="s">
        <v>31</v>
      </c>
      <c r="H419" s="96" t="s">
        <v>32</v>
      </c>
      <c r="I419" s="128"/>
      <c r="J419" s="128" t="s">
        <v>1666</v>
      </c>
      <c r="K419" s="181"/>
      <c r="L419" s="100">
        <v>247441.84</v>
      </c>
      <c r="M419" s="100">
        <v>74232.551999999996</v>
      </c>
      <c r="N419" s="136" t="s">
        <v>1749</v>
      </c>
      <c r="O419" s="179" t="s">
        <v>1679</v>
      </c>
      <c r="P419" s="128" t="s">
        <v>1669</v>
      </c>
      <c r="Q419" s="128">
        <v>15110423230</v>
      </c>
      <c r="R419" s="102" t="s">
        <v>1670</v>
      </c>
      <c r="S419" s="114" t="s">
        <v>1595</v>
      </c>
      <c r="T419" s="101"/>
    </row>
    <row r="420" spans="1:20" ht="36">
      <c r="A420" s="315" t="s">
        <v>1932</v>
      </c>
      <c r="B420" s="104" t="s">
        <v>815</v>
      </c>
      <c r="C420" s="104" t="s">
        <v>2404</v>
      </c>
      <c r="D420" s="178" t="s">
        <v>161</v>
      </c>
      <c r="E420" s="104">
        <v>2168.6999999999998</v>
      </c>
      <c r="F420" s="104">
        <v>2168.6999999999998</v>
      </c>
      <c r="G420" s="128" t="s">
        <v>31</v>
      </c>
      <c r="H420" s="96" t="s">
        <v>32</v>
      </c>
      <c r="I420" s="128"/>
      <c r="J420" s="128" t="s">
        <v>1666</v>
      </c>
      <c r="K420" s="181"/>
      <c r="L420" s="100">
        <v>489109.05999999901</v>
      </c>
      <c r="M420" s="100">
        <v>122392.017510231</v>
      </c>
      <c r="N420" s="136" t="s">
        <v>1678</v>
      </c>
      <c r="O420" s="179" t="s">
        <v>1679</v>
      </c>
      <c r="P420" s="128" t="s">
        <v>1669</v>
      </c>
      <c r="Q420" s="128">
        <v>15110423230</v>
      </c>
      <c r="R420" s="102" t="s">
        <v>1670</v>
      </c>
      <c r="S420" s="114" t="s">
        <v>1595</v>
      </c>
      <c r="T420" s="101"/>
    </row>
    <row r="421" spans="1:20" ht="36">
      <c r="A421" s="315" t="s">
        <v>1937</v>
      </c>
      <c r="B421" s="104" t="s">
        <v>818</v>
      </c>
      <c r="C421" s="104" t="s">
        <v>839</v>
      </c>
      <c r="D421" s="178" t="s">
        <v>30</v>
      </c>
      <c r="E421" s="104">
        <v>360</v>
      </c>
      <c r="F421" s="104">
        <v>360</v>
      </c>
      <c r="G421" s="128" t="s">
        <v>31</v>
      </c>
      <c r="H421" s="96" t="s">
        <v>32</v>
      </c>
      <c r="I421" s="128"/>
      <c r="J421" s="128" t="s">
        <v>1666</v>
      </c>
      <c r="K421" s="181"/>
      <c r="L421" s="100">
        <v>52920</v>
      </c>
      <c r="M421" s="100">
        <v>15876</v>
      </c>
      <c r="N421" s="136" t="s">
        <v>1688</v>
      </c>
      <c r="O421" s="179" t="s">
        <v>1679</v>
      </c>
      <c r="P421" s="128" t="s">
        <v>1669</v>
      </c>
      <c r="Q421" s="128">
        <v>15110423230</v>
      </c>
      <c r="R421" s="102" t="s">
        <v>1670</v>
      </c>
      <c r="S421" s="114" t="s">
        <v>1595</v>
      </c>
      <c r="T421" s="101"/>
    </row>
    <row r="422" spans="1:20" ht="36">
      <c r="A422" s="315" t="s">
        <v>1939</v>
      </c>
      <c r="B422" s="104" t="s">
        <v>2405</v>
      </c>
      <c r="C422" s="104" t="s">
        <v>839</v>
      </c>
      <c r="D422" s="178" t="s">
        <v>65</v>
      </c>
      <c r="E422" s="104">
        <v>440</v>
      </c>
      <c r="F422" s="104">
        <v>440</v>
      </c>
      <c r="G422" s="128" t="s">
        <v>31</v>
      </c>
      <c r="H422" s="96" t="s">
        <v>32</v>
      </c>
      <c r="I422" s="128"/>
      <c r="J422" s="128" t="s">
        <v>1666</v>
      </c>
      <c r="K422" s="181"/>
      <c r="L422" s="100">
        <v>3750</v>
      </c>
      <c r="M422" s="100">
        <v>660</v>
      </c>
      <c r="N422" s="136" t="s">
        <v>1688</v>
      </c>
      <c r="O422" s="179" t="s">
        <v>1679</v>
      </c>
      <c r="P422" s="128" t="s">
        <v>1669</v>
      </c>
      <c r="Q422" s="128">
        <v>15110423230</v>
      </c>
      <c r="R422" s="102" t="s">
        <v>1670</v>
      </c>
      <c r="S422" s="114" t="s">
        <v>1595</v>
      </c>
      <c r="T422" s="101"/>
    </row>
    <row r="423" spans="1:20" ht="36">
      <c r="A423" s="315" t="s">
        <v>1942</v>
      </c>
      <c r="B423" s="104" t="s">
        <v>818</v>
      </c>
      <c r="C423" s="104" t="s">
        <v>839</v>
      </c>
      <c r="D423" s="178" t="s">
        <v>30</v>
      </c>
      <c r="E423" s="104">
        <v>380</v>
      </c>
      <c r="F423" s="104">
        <v>380</v>
      </c>
      <c r="G423" s="128" t="s">
        <v>31</v>
      </c>
      <c r="H423" s="96" t="s">
        <v>32</v>
      </c>
      <c r="I423" s="128"/>
      <c r="J423" s="128" t="s">
        <v>1666</v>
      </c>
      <c r="K423" s="181"/>
      <c r="L423" s="100">
        <v>55860</v>
      </c>
      <c r="M423" s="100">
        <v>16758</v>
      </c>
      <c r="N423" s="136" t="s">
        <v>1688</v>
      </c>
      <c r="O423" s="179" t="s">
        <v>1679</v>
      </c>
      <c r="P423" s="128" t="s">
        <v>1669</v>
      </c>
      <c r="Q423" s="128">
        <v>15110423230</v>
      </c>
      <c r="R423" s="102" t="s">
        <v>1670</v>
      </c>
      <c r="S423" s="114" t="s">
        <v>1595</v>
      </c>
      <c r="T423" s="101"/>
    </row>
    <row r="424" spans="1:20" ht="36">
      <c r="A424" s="315" t="s">
        <v>1944</v>
      </c>
      <c r="B424" s="104" t="s">
        <v>2405</v>
      </c>
      <c r="C424" s="104" t="s">
        <v>839</v>
      </c>
      <c r="D424" s="178" t="s">
        <v>65</v>
      </c>
      <c r="E424" s="104">
        <v>1600</v>
      </c>
      <c r="F424" s="104">
        <v>1600</v>
      </c>
      <c r="G424" s="128" t="s">
        <v>31</v>
      </c>
      <c r="H424" s="96" t="s">
        <v>32</v>
      </c>
      <c r="I424" s="128"/>
      <c r="J424" s="128" t="s">
        <v>1666</v>
      </c>
      <c r="K424" s="181"/>
      <c r="L424" s="100">
        <v>8000</v>
      </c>
      <c r="M424" s="100">
        <v>2400</v>
      </c>
      <c r="N424" s="136" t="s">
        <v>1688</v>
      </c>
      <c r="O424" s="179" t="s">
        <v>1679</v>
      </c>
      <c r="P424" s="128" t="s">
        <v>1669</v>
      </c>
      <c r="Q424" s="128">
        <v>15110423230</v>
      </c>
      <c r="R424" s="102" t="s">
        <v>1670</v>
      </c>
      <c r="S424" s="114" t="s">
        <v>1595</v>
      </c>
      <c r="T424" s="101"/>
    </row>
    <row r="425" spans="1:20" ht="36">
      <c r="A425" s="315" t="s">
        <v>1947</v>
      </c>
      <c r="B425" s="104" t="s">
        <v>815</v>
      </c>
      <c r="C425" s="104" t="s">
        <v>2406</v>
      </c>
      <c r="D425" s="178" t="s">
        <v>45</v>
      </c>
      <c r="E425" s="104">
        <v>62.746000000000002</v>
      </c>
      <c r="F425" s="104">
        <v>62.746000000000002</v>
      </c>
      <c r="G425" s="128" t="s">
        <v>31</v>
      </c>
      <c r="H425" s="96" t="s">
        <v>32</v>
      </c>
      <c r="I425" s="128"/>
      <c r="J425" s="128" t="s">
        <v>1666</v>
      </c>
      <c r="K425" s="181"/>
      <c r="L425" s="100">
        <v>219611</v>
      </c>
      <c r="M425" s="100">
        <v>65883.3</v>
      </c>
      <c r="N425" s="136" t="s">
        <v>1688</v>
      </c>
      <c r="O425" s="179" t="s">
        <v>1679</v>
      </c>
      <c r="P425" s="128" t="s">
        <v>1669</v>
      </c>
      <c r="Q425" s="128">
        <v>15110423230</v>
      </c>
      <c r="R425" s="102" t="s">
        <v>1670</v>
      </c>
      <c r="S425" s="114" t="s">
        <v>1595</v>
      </c>
      <c r="T425" s="101"/>
    </row>
    <row r="426" spans="1:20" ht="36">
      <c r="A426" s="315" t="s">
        <v>1949</v>
      </c>
      <c r="B426" s="104" t="s">
        <v>815</v>
      </c>
      <c r="C426" s="104" t="s">
        <v>2407</v>
      </c>
      <c r="D426" s="178" t="s">
        <v>494</v>
      </c>
      <c r="E426" s="104">
        <v>44</v>
      </c>
      <c r="F426" s="104">
        <v>91</v>
      </c>
      <c r="G426" s="128" t="s">
        <v>31</v>
      </c>
      <c r="H426" s="96" t="s">
        <v>32</v>
      </c>
      <c r="I426" s="128"/>
      <c r="J426" s="128" t="s">
        <v>1666</v>
      </c>
      <c r="K426" s="181"/>
      <c r="L426" s="100">
        <v>231000</v>
      </c>
      <c r="M426" s="100">
        <v>69300</v>
      </c>
      <c r="N426" s="136" t="s">
        <v>1688</v>
      </c>
      <c r="O426" s="179" t="s">
        <v>1679</v>
      </c>
      <c r="P426" s="128" t="s">
        <v>1669</v>
      </c>
      <c r="Q426" s="128">
        <v>15110423230</v>
      </c>
      <c r="R426" s="102" t="s">
        <v>1670</v>
      </c>
      <c r="S426" s="114" t="s">
        <v>1595</v>
      </c>
      <c r="T426" s="101"/>
    </row>
    <row r="427" spans="1:20">
      <c r="A427" s="315" t="s">
        <v>1952</v>
      </c>
      <c r="B427" s="94" t="s">
        <v>905</v>
      </c>
      <c r="C427" s="112" t="s">
        <v>2408</v>
      </c>
      <c r="D427" s="94" t="s">
        <v>161</v>
      </c>
      <c r="E427" s="94"/>
      <c r="F427" s="112">
        <v>288</v>
      </c>
      <c r="G427" s="94" t="s">
        <v>31</v>
      </c>
      <c r="H427" s="94" t="s">
        <v>32</v>
      </c>
      <c r="I427" s="94" t="s">
        <v>175</v>
      </c>
      <c r="J427" s="94"/>
      <c r="K427" s="94"/>
      <c r="L427" s="94">
        <v>737881.2</v>
      </c>
      <c r="M427" s="112">
        <v>61490.1</v>
      </c>
      <c r="N427" s="94">
        <v>2010.11</v>
      </c>
      <c r="O427" s="94" t="s">
        <v>2409</v>
      </c>
      <c r="P427" s="94" t="s">
        <v>1781</v>
      </c>
      <c r="Q427" s="94">
        <v>18636653547</v>
      </c>
      <c r="R427" s="94" t="s">
        <v>1782</v>
      </c>
      <c r="S427" s="114" t="s">
        <v>1595</v>
      </c>
      <c r="T427" s="174"/>
    </row>
    <row r="428" spans="1:20">
      <c r="A428" s="315" t="s">
        <v>1958</v>
      </c>
      <c r="B428" s="94" t="s">
        <v>905</v>
      </c>
      <c r="C428" s="112" t="s">
        <v>2408</v>
      </c>
      <c r="D428" s="94" t="s">
        <v>161</v>
      </c>
      <c r="E428" s="94"/>
      <c r="F428" s="112">
        <v>255.7</v>
      </c>
      <c r="G428" s="94" t="s">
        <v>31</v>
      </c>
      <c r="H428" s="94" t="s">
        <v>32</v>
      </c>
      <c r="I428" s="94" t="s">
        <v>175</v>
      </c>
      <c r="J428" s="94"/>
      <c r="K428" s="94"/>
      <c r="L428" s="94">
        <v>633567.14</v>
      </c>
      <c r="M428" s="112">
        <v>297202.76</v>
      </c>
      <c r="N428" s="94">
        <v>2011.3</v>
      </c>
      <c r="O428" s="94" t="s">
        <v>2409</v>
      </c>
      <c r="P428" s="94" t="s">
        <v>1781</v>
      </c>
      <c r="Q428" s="94">
        <v>18636653547</v>
      </c>
      <c r="R428" s="94" t="s">
        <v>1782</v>
      </c>
      <c r="S428" s="114" t="s">
        <v>1595</v>
      </c>
      <c r="T428" s="174"/>
    </row>
    <row r="429" spans="1:20">
      <c r="A429" s="315" t="s">
        <v>1959</v>
      </c>
      <c r="B429" s="94" t="s">
        <v>905</v>
      </c>
      <c r="C429" s="112" t="s">
        <v>2410</v>
      </c>
      <c r="D429" s="94" t="s">
        <v>161</v>
      </c>
      <c r="E429" s="94"/>
      <c r="F429" s="112">
        <v>54.08</v>
      </c>
      <c r="G429" s="94" t="s">
        <v>31</v>
      </c>
      <c r="H429" s="94" t="s">
        <v>32</v>
      </c>
      <c r="I429" s="94" t="s">
        <v>175</v>
      </c>
      <c r="J429" s="94"/>
      <c r="K429" s="94"/>
      <c r="L429" s="94">
        <v>134023.82</v>
      </c>
      <c r="M429" s="112">
        <v>62869.88</v>
      </c>
      <c r="N429" s="94">
        <v>2011.3</v>
      </c>
      <c r="O429" s="94" t="s">
        <v>2409</v>
      </c>
      <c r="P429" s="94" t="s">
        <v>1781</v>
      </c>
      <c r="Q429" s="94">
        <v>18636653547</v>
      </c>
      <c r="R429" s="94" t="s">
        <v>1782</v>
      </c>
      <c r="S429" s="114" t="s">
        <v>1595</v>
      </c>
      <c r="T429" s="174"/>
    </row>
    <row r="430" spans="1:20">
      <c r="A430" s="315" t="s">
        <v>1960</v>
      </c>
      <c r="B430" s="94" t="s">
        <v>905</v>
      </c>
      <c r="C430" s="94"/>
      <c r="D430" s="94" t="s">
        <v>1850</v>
      </c>
      <c r="E430" s="94"/>
      <c r="F430" s="112">
        <v>91.292000000000002</v>
      </c>
      <c r="G430" s="94" t="s">
        <v>31</v>
      </c>
      <c r="H430" s="94" t="s">
        <v>32</v>
      </c>
      <c r="I430" s="94" t="s">
        <v>175</v>
      </c>
      <c r="J430" s="94"/>
      <c r="K430" s="94"/>
      <c r="L430" s="94">
        <v>509423.27</v>
      </c>
      <c r="M430" s="112">
        <v>2956.19</v>
      </c>
      <c r="N430" s="94">
        <v>2016.3</v>
      </c>
      <c r="O430" s="94" t="s">
        <v>2409</v>
      </c>
      <c r="P430" s="94" t="s">
        <v>1781</v>
      </c>
      <c r="Q430" s="94">
        <v>18636653547</v>
      </c>
      <c r="R430" s="94" t="s">
        <v>1782</v>
      </c>
      <c r="S430" s="114" t="s">
        <v>1595</v>
      </c>
      <c r="T430" s="174"/>
    </row>
    <row r="431" spans="1:20">
      <c r="A431" s="315" t="s">
        <v>1962</v>
      </c>
      <c r="B431" s="353" t="s">
        <v>815</v>
      </c>
      <c r="C431" s="353" t="s">
        <v>871</v>
      </c>
      <c r="D431" s="353" t="s">
        <v>45</v>
      </c>
      <c r="E431" s="353"/>
      <c r="F431" s="155">
        <v>11.25</v>
      </c>
      <c r="G431" s="353" t="s">
        <v>31</v>
      </c>
      <c r="H431" s="353" t="s">
        <v>31</v>
      </c>
      <c r="I431" s="353"/>
      <c r="J431" s="353"/>
      <c r="K431" s="353"/>
      <c r="L431" s="353">
        <v>41850</v>
      </c>
      <c r="M431" s="88">
        <v>29033.42</v>
      </c>
      <c r="N431" s="353">
        <v>2020.3</v>
      </c>
      <c r="O431" s="353" t="s">
        <v>2411</v>
      </c>
      <c r="P431" s="353" t="s">
        <v>2040</v>
      </c>
      <c r="Q431" s="353">
        <v>15525052220</v>
      </c>
      <c r="R431" s="353" t="s">
        <v>2041</v>
      </c>
      <c r="S431" s="309" t="s">
        <v>1595</v>
      </c>
      <c r="T431" s="174"/>
    </row>
    <row r="432" spans="1:20" ht="14.4">
      <c r="A432" s="315" t="s">
        <v>1964</v>
      </c>
      <c r="B432" s="97" t="s">
        <v>2412</v>
      </c>
      <c r="C432" s="173" t="s">
        <v>2413</v>
      </c>
      <c r="D432" s="174" t="s">
        <v>494</v>
      </c>
      <c r="E432" s="174"/>
      <c r="F432" s="354">
        <v>96</v>
      </c>
      <c r="G432" s="88" t="s">
        <v>31</v>
      </c>
      <c r="H432" s="88" t="s">
        <v>32</v>
      </c>
      <c r="I432" s="174"/>
      <c r="J432" s="174"/>
      <c r="K432" s="1108" t="s">
        <v>2414</v>
      </c>
      <c r="L432" s="161">
        <v>229544.55445535999</v>
      </c>
      <c r="M432" s="276">
        <v>68865.004455360002</v>
      </c>
      <c r="N432" s="88">
        <v>2020.9</v>
      </c>
      <c r="O432" s="1106" t="s">
        <v>1955</v>
      </c>
      <c r="P432" s="1119" t="s">
        <v>1956</v>
      </c>
      <c r="Q432" s="88">
        <v>13934221581</v>
      </c>
      <c r="R432" s="1127" t="s">
        <v>1957</v>
      </c>
      <c r="S432" s="1131" t="s">
        <v>1595</v>
      </c>
      <c r="T432" s="174"/>
    </row>
    <row r="433" spans="1:20" ht="14.4">
      <c r="A433" s="315" t="s">
        <v>1966</v>
      </c>
      <c r="B433" s="97" t="s">
        <v>2415</v>
      </c>
      <c r="C433" s="173" t="s">
        <v>2416</v>
      </c>
      <c r="D433" s="174" t="s">
        <v>30</v>
      </c>
      <c r="E433" s="174"/>
      <c r="F433" s="354">
        <v>184</v>
      </c>
      <c r="G433" s="88" t="s">
        <v>31</v>
      </c>
      <c r="H433" s="88" t="s">
        <v>32</v>
      </c>
      <c r="I433" s="174"/>
      <c r="J433" s="174"/>
      <c r="K433" s="1109"/>
      <c r="L433" s="161">
        <v>16396.039603943998</v>
      </c>
      <c r="M433" s="161">
        <v>5000</v>
      </c>
      <c r="N433" s="88">
        <v>2020.9</v>
      </c>
      <c r="O433" s="1122"/>
      <c r="P433" s="1116"/>
      <c r="Q433" s="88">
        <v>13934221581</v>
      </c>
      <c r="R433" s="1127"/>
      <c r="S433" s="1132"/>
      <c r="T433" s="174"/>
    </row>
    <row r="434" spans="1:20" ht="14.4">
      <c r="A434" s="315" t="s">
        <v>1967</v>
      </c>
      <c r="B434" s="97" t="s">
        <v>2417</v>
      </c>
      <c r="C434" s="173" t="s">
        <v>2418</v>
      </c>
      <c r="D434" s="174" t="s">
        <v>65</v>
      </c>
      <c r="E434" s="174"/>
      <c r="F434" s="354">
        <v>388</v>
      </c>
      <c r="G434" s="88" t="s">
        <v>31</v>
      </c>
      <c r="H434" s="88" t="s">
        <v>32</v>
      </c>
      <c r="I434" s="174"/>
      <c r="J434" s="174"/>
      <c r="K434" s="1109"/>
      <c r="L434" s="161">
        <v>2304.9504950472001</v>
      </c>
      <c r="M434" s="161"/>
      <c r="N434" s="88">
        <v>2020.9</v>
      </c>
      <c r="O434" s="1122"/>
      <c r="P434" s="1116"/>
      <c r="Q434" s="88">
        <v>13934221581</v>
      </c>
      <c r="R434" s="1127"/>
      <c r="S434" s="1132"/>
      <c r="T434" s="174"/>
    </row>
    <row r="435" spans="1:20" ht="14.4">
      <c r="A435" s="315" t="s">
        <v>1968</v>
      </c>
      <c r="B435" s="97" t="s">
        <v>2419</v>
      </c>
      <c r="C435" s="173" t="s">
        <v>2420</v>
      </c>
      <c r="D435" s="174" t="s">
        <v>154</v>
      </c>
      <c r="E435" s="174"/>
      <c r="F435" s="354">
        <v>388</v>
      </c>
      <c r="G435" s="88" t="s">
        <v>31</v>
      </c>
      <c r="H435" s="88" t="s">
        <v>32</v>
      </c>
      <c r="I435" s="174"/>
      <c r="J435" s="174"/>
      <c r="K435" s="1110"/>
      <c r="L435" s="161">
        <v>192.0792079206</v>
      </c>
      <c r="M435" s="161"/>
      <c r="N435" s="88">
        <v>2020.9</v>
      </c>
      <c r="O435" s="1123"/>
      <c r="P435" s="1117"/>
      <c r="Q435" s="88">
        <v>13934221581</v>
      </c>
      <c r="R435" s="1128"/>
      <c r="S435" s="1133"/>
      <c r="T435" s="174"/>
    </row>
    <row r="436" spans="1:20" ht="36">
      <c r="A436" s="315" t="s">
        <v>1969</v>
      </c>
      <c r="B436" s="171" t="s">
        <v>815</v>
      </c>
      <c r="C436" s="355" t="s">
        <v>2421</v>
      </c>
      <c r="D436" s="352" t="s">
        <v>45</v>
      </c>
      <c r="E436" s="352"/>
      <c r="F436" s="356">
        <v>5.375</v>
      </c>
      <c r="G436" s="115" t="s">
        <v>31</v>
      </c>
      <c r="H436" s="115" t="s">
        <v>32</v>
      </c>
      <c r="I436" s="352"/>
      <c r="J436" s="352"/>
      <c r="K436" s="370" t="s">
        <v>2422</v>
      </c>
      <c r="L436" s="161">
        <v>31298.67</v>
      </c>
      <c r="M436" s="161">
        <v>28516.57</v>
      </c>
      <c r="N436" s="115">
        <v>2021.07</v>
      </c>
      <c r="O436" s="371" t="s">
        <v>2423</v>
      </c>
      <c r="P436" s="372" t="s">
        <v>2424</v>
      </c>
      <c r="Q436" s="115">
        <v>13700506803</v>
      </c>
      <c r="R436" s="378" t="s">
        <v>2425</v>
      </c>
      <c r="S436" s="379" t="s">
        <v>1595</v>
      </c>
      <c r="T436" s="352"/>
    </row>
    <row r="437" spans="1:20">
      <c r="A437" s="314">
        <v>4</v>
      </c>
      <c r="B437" s="94" t="s">
        <v>906</v>
      </c>
      <c r="C437" s="94"/>
      <c r="D437" s="94"/>
      <c r="E437" s="94"/>
      <c r="F437" s="94"/>
      <c r="G437" s="94"/>
      <c r="H437" s="94"/>
      <c r="I437" s="94"/>
      <c r="J437" s="94"/>
      <c r="K437" s="94"/>
      <c r="L437" s="94"/>
      <c r="M437" s="94"/>
      <c r="N437" s="94"/>
      <c r="O437" s="94"/>
      <c r="P437" s="94"/>
      <c r="Q437" s="94"/>
      <c r="R437" s="94"/>
      <c r="S437" s="114"/>
      <c r="T437" s="174"/>
    </row>
    <row r="438" spans="1:20">
      <c r="A438" s="176">
        <v>4.0999999999999996</v>
      </c>
      <c r="B438" s="94" t="s">
        <v>906</v>
      </c>
      <c r="C438" s="112" t="s">
        <v>540</v>
      </c>
      <c r="D438" s="94" t="s">
        <v>161</v>
      </c>
      <c r="E438" s="94"/>
      <c r="F438" s="112">
        <v>21.6</v>
      </c>
      <c r="G438" s="94" t="s">
        <v>31</v>
      </c>
      <c r="H438" s="94" t="s">
        <v>32</v>
      </c>
      <c r="I438" s="94" t="s">
        <v>175</v>
      </c>
      <c r="J438" s="94"/>
      <c r="K438" s="94"/>
      <c r="L438" s="94">
        <v>156397.79999999999</v>
      </c>
      <c r="M438" s="112">
        <v>13033.15</v>
      </c>
      <c r="N438" s="94">
        <v>2010.11</v>
      </c>
      <c r="O438" s="94" t="s">
        <v>2409</v>
      </c>
      <c r="P438" s="94" t="s">
        <v>1781</v>
      </c>
      <c r="Q438" s="94"/>
      <c r="R438" s="94" t="s">
        <v>1782</v>
      </c>
      <c r="S438" s="114" t="s">
        <v>1595</v>
      </c>
      <c r="T438" s="174"/>
    </row>
    <row r="439" spans="1:20">
      <c r="A439" s="176">
        <v>4.2</v>
      </c>
      <c r="B439" s="94" t="s">
        <v>906</v>
      </c>
      <c r="C439" s="94"/>
      <c r="D439" s="94" t="s">
        <v>1850</v>
      </c>
      <c r="E439" s="94"/>
      <c r="F439" s="112">
        <v>20.012</v>
      </c>
      <c r="G439" s="94" t="s">
        <v>31</v>
      </c>
      <c r="H439" s="94" t="s">
        <v>32</v>
      </c>
      <c r="I439" s="94" t="s">
        <v>175</v>
      </c>
      <c r="J439" s="94"/>
      <c r="K439" s="94"/>
      <c r="L439" s="94">
        <v>111619</v>
      </c>
      <c r="M439" s="112">
        <v>649</v>
      </c>
      <c r="N439" s="94">
        <v>2016.3</v>
      </c>
      <c r="O439" s="94" t="s">
        <v>2409</v>
      </c>
      <c r="P439" s="94" t="s">
        <v>1781</v>
      </c>
      <c r="Q439" s="94"/>
      <c r="R439" s="94" t="s">
        <v>1782</v>
      </c>
      <c r="S439" s="114" t="s">
        <v>1595</v>
      </c>
      <c r="T439" s="174"/>
    </row>
    <row r="440" spans="1:20">
      <c r="A440" s="314" t="s">
        <v>933</v>
      </c>
      <c r="B440" s="313" t="s">
        <v>934</v>
      </c>
      <c r="C440" s="94"/>
      <c r="D440" s="94"/>
      <c r="E440" s="94"/>
      <c r="F440" s="94"/>
      <c r="G440" s="94"/>
      <c r="H440" s="94"/>
      <c r="I440" s="94"/>
      <c r="J440" s="94"/>
      <c r="K440" s="94"/>
      <c r="L440" s="94"/>
      <c r="M440" s="94"/>
      <c r="N440" s="94"/>
      <c r="O440" s="94"/>
      <c r="P440" s="94"/>
      <c r="Q440" s="94"/>
      <c r="R440" s="94"/>
      <c r="S440" s="114"/>
      <c r="T440" s="174"/>
    </row>
    <row r="441" spans="1:20">
      <c r="A441" s="357">
        <v>1</v>
      </c>
      <c r="B441" s="94" t="s">
        <v>935</v>
      </c>
      <c r="C441" s="94"/>
      <c r="D441" s="94"/>
      <c r="E441" s="94"/>
      <c r="F441" s="94"/>
      <c r="G441" s="94"/>
      <c r="H441" s="94"/>
      <c r="I441" s="94"/>
      <c r="J441" s="94"/>
      <c r="K441" s="94"/>
      <c r="L441" s="94"/>
      <c r="M441" s="94"/>
      <c r="N441" s="94"/>
      <c r="O441" s="94"/>
      <c r="P441" s="94"/>
      <c r="Q441" s="94"/>
      <c r="R441" s="94"/>
      <c r="S441" s="114"/>
      <c r="T441" s="174"/>
    </row>
    <row r="442" spans="1:20" ht="36">
      <c r="A442" s="136" t="s">
        <v>1590</v>
      </c>
      <c r="B442" s="104" t="s">
        <v>2426</v>
      </c>
      <c r="C442" s="104" t="s">
        <v>2427</v>
      </c>
      <c r="D442" s="178" t="s">
        <v>161</v>
      </c>
      <c r="E442" s="104">
        <v>54</v>
      </c>
      <c r="F442" s="104">
        <v>54</v>
      </c>
      <c r="G442" s="128" t="s">
        <v>31</v>
      </c>
      <c r="H442" s="96" t="s">
        <v>32</v>
      </c>
      <c r="I442" s="128"/>
      <c r="J442" s="128" t="s">
        <v>1666</v>
      </c>
      <c r="K442" s="181"/>
      <c r="L442" s="100">
        <v>58300.880000000201</v>
      </c>
      <c r="M442" s="100">
        <v>17490.264000000101</v>
      </c>
      <c r="N442" s="136" t="s">
        <v>1746</v>
      </c>
      <c r="O442" s="179" t="s">
        <v>1689</v>
      </c>
      <c r="P442" s="128" t="s">
        <v>1669</v>
      </c>
      <c r="Q442" s="128">
        <v>15110423230</v>
      </c>
      <c r="R442" s="102" t="s">
        <v>1670</v>
      </c>
      <c r="S442" s="114" t="s">
        <v>1595</v>
      </c>
      <c r="T442" s="101"/>
    </row>
    <row r="443" spans="1:20" ht="36">
      <c r="A443" s="136" t="s">
        <v>1596</v>
      </c>
      <c r="B443" s="104" t="s">
        <v>2428</v>
      </c>
      <c r="C443" s="104" t="s">
        <v>2427</v>
      </c>
      <c r="D443" s="178" t="s">
        <v>161</v>
      </c>
      <c r="E443" s="104">
        <v>213</v>
      </c>
      <c r="F443" s="104">
        <v>213</v>
      </c>
      <c r="G443" s="128" t="s">
        <v>31</v>
      </c>
      <c r="H443" s="96" t="s">
        <v>32</v>
      </c>
      <c r="I443" s="128"/>
      <c r="J443" s="128" t="s">
        <v>1666</v>
      </c>
      <c r="K443" s="181"/>
      <c r="L443" s="100">
        <v>141371.68</v>
      </c>
      <c r="M443" s="100">
        <v>42411.504000000001</v>
      </c>
      <c r="N443" s="136" t="s">
        <v>1746</v>
      </c>
      <c r="O443" s="179" t="s">
        <v>1689</v>
      </c>
      <c r="P443" s="128" t="s">
        <v>1669</v>
      </c>
      <c r="Q443" s="128">
        <v>15110423230</v>
      </c>
      <c r="R443" s="102" t="s">
        <v>1670</v>
      </c>
      <c r="S443" s="114" t="s">
        <v>1595</v>
      </c>
      <c r="T443" s="101"/>
    </row>
    <row r="444" spans="1:20" ht="36">
      <c r="A444" s="136" t="s">
        <v>1599</v>
      </c>
      <c r="B444" s="104" t="s">
        <v>2429</v>
      </c>
      <c r="C444" s="104" t="s">
        <v>2430</v>
      </c>
      <c r="D444" s="178" t="s">
        <v>161</v>
      </c>
      <c r="E444" s="104">
        <v>100</v>
      </c>
      <c r="F444" s="104">
        <v>100</v>
      </c>
      <c r="G444" s="128" t="s">
        <v>31</v>
      </c>
      <c r="H444" s="96" t="s">
        <v>32</v>
      </c>
      <c r="I444" s="128"/>
      <c r="J444" s="128" t="s">
        <v>1666</v>
      </c>
      <c r="K444" s="181"/>
      <c r="L444" s="100">
        <v>216814.16</v>
      </c>
      <c r="M444" s="100">
        <v>65044.248</v>
      </c>
      <c r="N444" s="136" t="s">
        <v>1746</v>
      </c>
      <c r="O444" s="179" t="s">
        <v>1689</v>
      </c>
      <c r="P444" s="128" t="s">
        <v>1669</v>
      </c>
      <c r="Q444" s="128">
        <v>15110423230</v>
      </c>
      <c r="R444" s="102" t="s">
        <v>1670</v>
      </c>
      <c r="S444" s="114" t="s">
        <v>1595</v>
      </c>
      <c r="T444" s="101"/>
    </row>
    <row r="445" spans="1:20" ht="36">
      <c r="A445" s="136" t="s">
        <v>1601</v>
      </c>
      <c r="B445" s="104" t="s">
        <v>2431</v>
      </c>
      <c r="C445" s="104"/>
      <c r="D445" s="178" t="s">
        <v>161</v>
      </c>
      <c r="E445" s="104">
        <v>208</v>
      </c>
      <c r="F445" s="104">
        <v>208</v>
      </c>
      <c r="G445" s="128" t="s">
        <v>31</v>
      </c>
      <c r="H445" s="96" t="s">
        <v>32</v>
      </c>
      <c r="I445" s="128"/>
      <c r="J445" s="128" t="s">
        <v>1666</v>
      </c>
      <c r="K445" s="181"/>
      <c r="L445" s="100">
        <v>403115.02999999898</v>
      </c>
      <c r="M445" s="100">
        <v>120934.50900000001</v>
      </c>
      <c r="N445" s="136" t="s">
        <v>1746</v>
      </c>
      <c r="O445" s="179" t="s">
        <v>1689</v>
      </c>
      <c r="P445" s="128" t="s">
        <v>1669</v>
      </c>
      <c r="Q445" s="128">
        <v>15110423230</v>
      </c>
      <c r="R445" s="102" t="s">
        <v>1670</v>
      </c>
      <c r="S445" s="114" t="s">
        <v>1595</v>
      </c>
      <c r="T445" s="101"/>
    </row>
    <row r="446" spans="1:20" ht="36">
      <c r="A446" s="136" t="s">
        <v>1604</v>
      </c>
      <c r="B446" s="104" t="s">
        <v>2431</v>
      </c>
      <c r="C446" s="104"/>
      <c r="D446" s="178" t="s">
        <v>161</v>
      </c>
      <c r="E446" s="104">
        <v>148</v>
      </c>
      <c r="F446" s="104">
        <v>148</v>
      </c>
      <c r="G446" s="128" t="s">
        <v>31</v>
      </c>
      <c r="H446" s="96" t="s">
        <v>32</v>
      </c>
      <c r="I446" s="128"/>
      <c r="J446" s="128" t="s">
        <v>1666</v>
      </c>
      <c r="K446" s="181"/>
      <c r="L446" s="100">
        <v>286831.84999999998</v>
      </c>
      <c r="M446" s="100">
        <v>11046.902331081101</v>
      </c>
      <c r="N446" s="136" t="s">
        <v>1746</v>
      </c>
      <c r="O446" s="179" t="s">
        <v>1689</v>
      </c>
      <c r="P446" s="128" t="s">
        <v>1669</v>
      </c>
      <c r="Q446" s="128">
        <v>15110423230</v>
      </c>
      <c r="R446" s="102" t="s">
        <v>1670</v>
      </c>
      <c r="S446" s="114" t="s">
        <v>1595</v>
      </c>
      <c r="T446" s="101"/>
    </row>
    <row r="447" spans="1:20" ht="36">
      <c r="A447" s="136" t="s">
        <v>1606</v>
      </c>
      <c r="B447" s="104" t="s">
        <v>2431</v>
      </c>
      <c r="C447" s="104"/>
      <c r="D447" s="178" t="s">
        <v>161</v>
      </c>
      <c r="E447" s="104">
        <v>140</v>
      </c>
      <c r="F447" s="104">
        <v>140</v>
      </c>
      <c r="G447" s="128" t="s">
        <v>31</v>
      </c>
      <c r="H447" s="96" t="s">
        <v>32</v>
      </c>
      <c r="I447" s="128"/>
      <c r="J447" s="128" t="s">
        <v>1666</v>
      </c>
      <c r="K447" s="181"/>
      <c r="L447" s="100">
        <v>271327.43</v>
      </c>
      <c r="M447" s="100">
        <v>81398.229000000007</v>
      </c>
      <c r="N447" s="136" t="s">
        <v>1746</v>
      </c>
      <c r="O447" s="179" t="s">
        <v>1689</v>
      </c>
      <c r="P447" s="128" t="s">
        <v>1669</v>
      </c>
      <c r="Q447" s="128">
        <v>15110423230</v>
      </c>
      <c r="R447" s="102" t="s">
        <v>1670</v>
      </c>
      <c r="S447" s="114" t="s">
        <v>1595</v>
      </c>
      <c r="T447" s="101"/>
    </row>
    <row r="448" spans="1:20" ht="36">
      <c r="A448" s="136" t="s">
        <v>1607</v>
      </c>
      <c r="B448" s="104" t="s">
        <v>2432</v>
      </c>
      <c r="C448" s="104" t="s">
        <v>2427</v>
      </c>
      <c r="D448" s="178" t="s">
        <v>161</v>
      </c>
      <c r="E448" s="104">
        <v>90</v>
      </c>
      <c r="F448" s="104">
        <v>90</v>
      </c>
      <c r="G448" s="128" t="s">
        <v>31</v>
      </c>
      <c r="H448" s="96" t="s">
        <v>32</v>
      </c>
      <c r="I448" s="128"/>
      <c r="J448" s="128" t="s">
        <v>1666</v>
      </c>
      <c r="K448" s="181"/>
      <c r="L448" s="100">
        <v>97168.14</v>
      </c>
      <c r="M448" s="100">
        <v>29150.441999999999</v>
      </c>
      <c r="N448" s="136" t="s">
        <v>2396</v>
      </c>
      <c r="O448" s="179" t="s">
        <v>1689</v>
      </c>
      <c r="P448" s="128" t="s">
        <v>1669</v>
      </c>
      <c r="Q448" s="128">
        <v>15110423230</v>
      </c>
      <c r="R448" s="102" t="s">
        <v>1670</v>
      </c>
      <c r="S448" s="114" t="s">
        <v>1595</v>
      </c>
      <c r="T448" s="101"/>
    </row>
    <row r="449" spans="1:20" ht="36">
      <c r="A449" s="136" t="s">
        <v>1610</v>
      </c>
      <c r="B449" s="104" t="s">
        <v>2433</v>
      </c>
      <c r="C449" s="104" t="s">
        <v>2434</v>
      </c>
      <c r="D449" s="178" t="s">
        <v>494</v>
      </c>
      <c r="E449" s="104">
        <v>80</v>
      </c>
      <c r="F449" s="104">
        <v>140</v>
      </c>
      <c r="G449" s="128" t="s">
        <v>31</v>
      </c>
      <c r="H449" s="96" t="s">
        <v>32</v>
      </c>
      <c r="I449" s="128"/>
      <c r="J449" s="128" t="s">
        <v>1666</v>
      </c>
      <c r="K449" s="181"/>
      <c r="L449" s="100">
        <v>2619.4699999999998</v>
      </c>
      <c r="M449" s="100">
        <v>785.84100000000001</v>
      </c>
      <c r="N449" s="136" t="s">
        <v>1744</v>
      </c>
      <c r="O449" s="179" t="s">
        <v>1668</v>
      </c>
      <c r="P449" s="128" t="s">
        <v>1669</v>
      </c>
      <c r="Q449" s="128">
        <v>15110423230</v>
      </c>
      <c r="R449" s="102" t="s">
        <v>1670</v>
      </c>
      <c r="S449" s="114" t="s">
        <v>1595</v>
      </c>
      <c r="T449" s="101"/>
    </row>
    <row r="450" spans="1:20" ht="36">
      <c r="A450" s="136" t="s">
        <v>1611</v>
      </c>
      <c r="B450" s="104" t="s">
        <v>2429</v>
      </c>
      <c r="C450" s="104" t="s">
        <v>2430</v>
      </c>
      <c r="D450" s="178" t="s">
        <v>161</v>
      </c>
      <c r="E450" s="104">
        <v>15</v>
      </c>
      <c r="F450" s="104">
        <v>90</v>
      </c>
      <c r="G450" s="128" t="s">
        <v>31</v>
      </c>
      <c r="H450" s="96" t="s">
        <v>32</v>
      </c>
      <c r="I450" s="128"/>
      <c r="J450" s="128" t="s">
        <v>1666</v>
      </c>
      <c r="K450" s="181"/>
      <c r="L450" s="100">
        <v>32522.119999999901</v>
      </c>
      <c r="M450" s="100">
        <v>9756.6360000000004</v>
      </c>
      <c r="N450" s="136" t="s">
        <v>1744</v>
      </c>
      <c r="O450" s="179" t="s">
        <v>1668</v>
      </c>
      <c r="P450" s="128" t="s">
        <v>1669</v>
      </c>
      <c r="Q450" s="128">
        <v>15110423230</v>
      </c>
      <c r="R450" s="102" t="s">
        <v>1670</v>
      </c>
      <c r="S450" s="114" t="s">
        <v>1595</v>
      </c>
      <c r="T450" s="101"/>
    </row>
    <row r="451" spans="1:20" ht="36">
      <c r="A451" s="136" t="s">
        <v>1612</v>
      </c>
      <c r="B451" s="104" t="s">
        <v>2432</v>
      </c>
      <c r="C451" s="104" t="s">
        <v>2427</v>
      </c>
      <c r="D451" s="178" t="s">
        <v>161</v>
      </c>
      <c r="E451" s="104">
        <v>60</v>
      </c>
      <c r="F451" s="104">
        <v>80</v>
      </c>
      <c r="G451" s="128" t="s">
        <v>31</v>
      </c>
      <c r="H451" s="96" t="s">
        <v>32</v>
      </c>
      <c r="I451" s="128"/>
      <c r="J451" s="128" t="s">
        <v>1666</v>
      </c>
      <c r="K451" s="181"/>
      <c r="L451" s="100">
        <v>64778.76</v>
      </c>
      <c r="M451" s="100">
        <v>19433.628000000001</v>
      </c>
      <c r="N451" s="136" t="s">
        <v>1744</v>
      </c>
      <c r="O451" s="179" t="s">
        <v>1668</v>
      </c>
      <c r="P451" s="128" t="s">
        <v>1669</v>
      </c>
      <c r="Q451" s="128">
        <v>15110423230</v>
      </c>
      <c r="R451" s="102" t="s">
        <v>1670</v>
      </c>
      <c r="S451" s="114" t="s">
        <v>1595</v>
      </c>
      <c r="T451" s="101"/>
    </row>
    <row r="452" spans="1:20" ht="36">
      <c r="A452" s="136" t="s">
        <v>1617</v>
      </c>
      <c r="B452" s="104" t="s">
        <v>2429</v>
      </c>
      <c r="C452" s="104" t="s">
        <v>2430</v>
      </c>
      <c r="D452" s="178" t="s">
        <v>161</v>
      </c>
      <c r="E452" s="104">
        <v>39</v>
      </c>
      <c r="F452" s="104">
        <v>15</v>
      </c>
      <c r="G452" s="128" t="s">
        <v>31</v>
      </c>
      <c r="H452" s="96" t="s">
        <v>32</v>
      </c>
      <c r="I452" s="128"/>
      <c r="J452" s="128" t="s">
        <v>1666</v>
      </c>
      <c r="K452" s="181"/>
      <c r="L452" s="100">
        <v>84557.520000000106</v>
      </c>
      <c r="M452" s="100">
        <v>25367.256000000001</v>
      </c>
      <c r="N452" s="136" t="s">
        <v>1744</v>
      </c>
      <c r="O452" s="179" t="s">
        <v>1668</v>
      </c>
      <c r="P452" s="128" t="s">
        <v>1669</v>
      </c>
      <c r="Q452" s="128">
        <v>15110423230</v>
      </c>
      <c r="R452" s="102" t="s">
        <v>1670</v>
      </c>
      <c r="S452" s="114" t="s">
        <v>1595</v>
      </c>
      <c r="T452" s="101"/>
    </row>
    <row r="453" spans="1:20" ht="36">
      <c r="A453" s="136" t="s">
        <v>1624</v>
      </c>
      <c r="B453" s="104" t="s">
        <v>2429</v>
      </c>
      <c r="C453" s="104" t="s">
        <v>2430</v>
      </c>
      <c r="D453" s="178" t="s">
        <v>161</v>
      </c>
      <c r="E453" s="104">
        <v>20</v>
      </c>
      <c r="F453" s="104">
        <v>60</v>
      </c>
      <c r="G453" s="128" t="s">
        <v>31</v>
      </c>
      <c r="H453" s="96" t="s">
        <v>32</v>
      </c>
      <c r="I453" s="128"/>
      <c r="J453" s="128" t="s">
        <v>1666</v>
      </c>
      <c r="K453" s="181"/>
      <c r="L453" s="100">
        <v>43362.83</v>
      </c>
      <c r="M453" s="100">
        <v>13008.849</v>
      </c>
      <c r="N453" s="136" t="s">
        <v>1744</v>
      </c>
      <c r="O453" s="179" t="s">
        <v>1668</v>
      </c>
      <c r="P453" s="128" t="s">
        <v>1669</v>
      </c>
      <c r="Q453" s="128">
        <v>15110423230</v>
      </c>
      <c r="R453" s="102" t="s">
        <v>1670</v>
      </c>
      <c r="S453" s="114" t="s">
        <v>1595</v>
      </c>
      <c r="T453" s="101"/>
    </row>
    <row r="454" spans="1:20" ht="36">
      <c r="A454" s="136" t="s">
        <v>1626</v>
      </c>
      <c r="B454" s="104" t="s">
        <v>2432</v>
      </c>
      <c r="C454" s="104" t="s">
        <v>2427</v>
      </c>
      <c r="D454" s="178" t="s">
        <v>161</v>
      </c>
      <c r="E454" s="104">
        <v>150</v>
      </c>
      <c r="F454" s="104">
        <v>39</v>
      </c>
      <c r="G454" s="128" t="s">
        <v>31</v>
      </c>
      <c r="H454" s="96" t="s">
        <v>32</v>
      </c>
      <c r="I454" s="128"/>
      <c r="J454" s="128" t="s">
        <v>1666</v>
      </c>
      <c r="K454" s="181"/>
      <c r="L454" s="100">
        <v>161946.9</v>
      </c>
      <c r="M454" s="100">
        <v>48584.07</v>
      </c>
      <c r="N454" s="136" t="s">
        <v>1744</v>
      </c>
      <c r="O454" s="179" t="s">
        <v>1668</v>
      </c>
      <c r="P454" s="128" t="s">
        <v>1669</v>
      </c>
      <c r="Q454" s="128">
        <v>15110423230</v>
      </c>
      <c r="R454" s="102" t="s">
        <v>1670</v>
      </c>
      <c r="S454" s="114" t="s">
        <v>1595</v>
      </c>
      <c r="T454" s="101"/>
    </row>
    <row r="455" spans="1:20" ht="36">
      <c r="A455" s="136" t="s">
        <v>1628</v>
      </c>
      <c r="B455" s="104" t="s">
        <v>2433</v>
      </c>
      <c r="C455" s="104" t="s">
        <v>2434</v>
      </c>
      <c r="D455" s="178" t="s">
        <v>494</v>
      </c>
      <c r="E455" s="104">
        <v>80</v>
      </c>
      <c r="F455" s="104">
        <v>20</v>
      </c>
      <c r="G455" s="128" t="s">
        <v>31</v>
      </c>
      <c r="H455" s="96" t="s">
        <v>32</v>
      </c>
      <c r="I455" s="128"/>
      <c r="J455" s="128" t="s">
        <v>1666</v>
      </c>
      <c r="K455" s="181"/>
      <c r="L455" s="100">
        <v>2619.4699999999998</v>
      </c>
      <c r="M455" s="100">
        <v>785.84100000000001</v>
      </c>
      <c r="N455" s="136" t="s">
        <v>1744</v>
      </c>
      <c r="O455" s="179" t="s">
        <v>1668</v>
      </c>
      <c r="P455" s="128" t="s">
        <v>1669</v>
      </c>
      <c r="Q455" s="128">
        <v>15110423230</v>
      </c>
      <c r="R455" s="102" t="s">
        <v>1670</v>
      </c>
      <c r="S455" s="114" t="s">
        <v>1595</v>
      </c>
      <c r="T455" s="101"/>
    </row>
    <row r="456" spans="1:20" ht="36">
      <c r="A456" s="136" t="s">
        <v>1630</v>
      </c>
      <c r="B456" s="104" t="s">
        <v>2429</v>
      </c>
      <c r="C456" s="104" t="s">
        <v>2430</v>
      </c>
      <c r="D456" s="178" t="s">
        <v>161</v>
      </c>
      <c r="E456" s="104">
        <v>74</v>
      </c>
      <c r="F456" s="104">
        <v>150</v>
      </c>
      <c r="G456" s="128" t="s">
        <v>31</v>
      </c>
      <c r="H456" s="96" t="s">
        <v>32</v>
      </c>
      <c r="I456" s="128"/>
      <c r="J456" s="128" t="s">
        <v>1666</v>
      </c>
      <c r="K456" s="181"/>
      <c r="L456" s="100">
        <v>160442.47</v>
      </c>
      <c r="M456" s="100">
        <v>48132.741000000002</v>
      </c>
      <c r="N456" s="136" t="s">
        <v>2236</v>
      </c>
      <c r="O456" s="179" t="s">
        <v>1668</v>
      </c>
      <c r="P456" s="128" t="s">
        <v>1669</v>
      </c>
      <c r="Q456" s="128">
        <v>15110423230</v>
      </c>
      <c r="R456" s="102" t="s">
        <v>1670</v>
      </c>
      <c r="S456" s="114" t="s">
        <v>1595</v>
      </c>
      <c r="T456" s="101"/>
    </row>
    <row r="457" spans="1:20" ht="36">
      <c r="A457" s="136" t="s">
        <v>1637</v>
      </c>
      <c r="B457" s="104" t="s">
        <v>2435</v>
      </c>
      <c r="C457" s="104"/>
      <c r="D457" s="178" t="s">
        <v>161</v>
      </c>
      <c r="E457" s="104">
        <v>400</v>
      </c>
      <c r="F457" s="104">
        <v>80</v>
      </c>
      <c r="G457" s="128" t="s">
        <v>31</v>
      </c>
      <c r="H457" s="96" t="s">
        <v>32</v>
      </c>
      <c r="I457" s="128"/>
      <c r="J457" s="128" t="s">
        <v>1666</v>
      </c>
      <c r="K457" s="181"/>
      <c r="L457" s="100">
        <v>718584.08</v>
      </c>
      <c r="M457" s="100">
        <v>215575.22399999999</v>
      </c>
      <c r="N457" s="136" t="s">
        <v>2236</v>
      </c>
      <c r="O457" s="179" t="s">
        <v>1668</v>
      </c>
      <c r="P457" s="128" t="s">
        <v>1669</v>
      </c>
      <c r="Q457" s="128">
        <v>15110423230</v>
      </c>
      <c r="R457" s="102" t="s">
        <v>1670</v>
      </c>
      <c r="S457" s="114" t="s">
        <v>1595</v>
      </c>
      <c r="T457" s="101"/>
    </row>
    <row r="458" spans="1:20" ht="36">
      <c r="A458" s="136" t="s">
        <v>1643</v>
      </c>
      <c r="B458" s="104" t="s">
        <v>2436</v>
      </c>
      <c r="C458" s="104" t="s">
        <v>2437</v>
      </c>
      <c r="D458" s="178" t="s">
        <v>494</v>
      </c>
      <c r="E458" s="104">
        <v>184</v>
      </c>
      <c r="F458" s="104">
        <v>54</v>
      </c>
      <c r="G458" s="128" t="s">
        <v>31</v>
      </c>
      <c r="H458" s="96" t="s">
        <v>32</v>
      </c>
      <c r="I458" s="128"/>
      <c r="J458" s="128" t="s">
        <v>1666</v>
      </c>
      <c r="K458" s="181"/>
      <c r="L458" s="100">
        <v>34194.69</v>
      </c>
      <c r="M458" s="100">
        <v>9422.1238206521703</v>
      </c>
      <c r="N458" s="136" t="s">
        <v>1673</v>
      </c>
      <c r="O458" s="179" t="s">
        <v>1674</v>
      </c>
      <c r="P458" s="95" t="s">
        <v>1669</v>
      </c>
      <c r="Q458" s="128">
        <v>15110423230</v>
      </c>
      <c r="R458" s="128" t="s">
        <v>1670</v>
      </c>
      <c r="S458" s="114" t="s">
        <v>1595</v>
      </c>
      <c r="T458" s="174"/>
    </row>
    <row r="459" spans="1:20" ht="36">
      <c r="A459" s="136" t="s">
        <v>1646</v>
      </c>
      <c r="B459" s="104" t="s">
        <v>2438</v>
      </c>
      <c r="C459" s="104"/>
      <c r="D459" s="178" t="s">
        <v>494</v>
      </c>
      <c r="E459" s="104">
        <v>47</v>
      </c>
      <c r="F459" s="104">
        <v>213</v>
      </c>
      <c r="G459" s="128" t="s">
        <v>31</v>
      </c>
      <c r="H459" s="96" t="s">
        <v>32</v>
      </c>
      <c r="I459" s="128"/>
      <c r="J459" s="128" t="s">
        <v>1666</v>
      </c>
      <c r="K459" s="181"/>
      <c r="L459" s="100">
        <v>3535.4</v>
      </c>
      <c r="M459" s="100">
        <v>1060.6199999999999</v>
      </c>
      <c r="N459" s="136" t="s">
        <v>1673</v>
      </c>
      <c r="O459" s="179" t="s">
        <v>1674</v>
      </c>
      <c r="P459" s="95" t="s">
        <v>1669</v>
      </c>
      <c r="Q459" s="128">
        <v>15110423230</v>
      </c>
      <c r="R459" s="128" t="s">
        <v>1670</v>
      </c>
      <c r="S459" s="114" t="s">
        <v>1595</v>
      </c>
      <c r="T459" s="174"/>
    </row>
    <row r="460" spans="1:20" ht="36">
      <c r="A460" s="136" t="s">
        <v>1658</v>
      </c>
      <c r="B460" s="104" t="s">
        <v>2429</v>
      </c>
      <c r="C460" s="104" t="s">
        <v>2430</v>
      </c>
      <c r="D460" s="178" t="s">
        <v>161</v>
      </c>
      <c r="E460" s="104">
        <v>160</v>
      </c>
      <c r="F460" s="104">
        <v>148</v>
      </c>
      <c r="G460" s="128" t="s">
        <v>31</v>
      </c>
      <c r="H460" s="96" t="s">
        <v>32</v>
      </c>
      <c r="I460" s="128"/>
      <c r="J460" s="128" t="s">
        <v>1666</v>
      </c>
      <c r="K460" s="181"/>
      <c r="L460" s="100">
        <v>346902.64</v>
      </c>
      <c r="M460" s="100">
        <v>104070.792</v>
      </c>
      <c r="N460" s="136" t="s">
        <v>1744</v>
      </c>
      <c r="O460" s="179" t="s">
        <v>1668</v>
      </c>
      <c r="P460" s="95"/>
      <c r="Q460" s="128"/>
      <c r="R460" s="128"/>
      <c r="S460" s="114"/>
      <c r="T460" s="174"/>
    </row>
    <row r="461" spans="1:20" ht="36">
      <c r="A461" s="136" t="s">
        <v>1659</v>
      </c>
      <c r="B461" s="104" t="s">
        <v>2439</v>
      </c>
      <c r="C461" s="104" t="s">
        <v>2440</v>
      </c>
      <c r="D461" s="178" t="s">
        <v>65</v>
      </c>
      <c r="E461" s="104">
        <v>91</v>
      </c>
      <c r="F461" s="104">
        <v>360</v>
      </c>
      <c r="G461" s="128" t="s">
        <v>31</v>
      </c>
      <c r="H461" s="96" t="s">
        <v>32</v>
      </c>
      <c r="I461" s="128"/>
      <c r="J461" s="128" t="s">
        <v>1666</v>
      </c>
      <c r="K461" s="181"/>
      <c r="L461" s="100">
        <v>231389.34</v>
      </c>
      <c r="M461" s="100">
        <v>69416.801999999996</v>
      </c>
      <c r="N461" s="136" t="s">
        <v>1688</v>
      </c>
      <c r="O461" s="179" t="s">
        <v>1679</v>
      </c>
      <c r="P461" s="95"/>
      <c r="Q461" s="128"/>
      <c r="R461" s="128"/>
      <c r="S461" s="114"/>
      <c r="T461" s="174"/>
    </row>
    <row r="462" spans="1:20" ht="36">
      <c r="A462" s="136" t="s">
        <v>1664</v>
      </c>
      <c r="B462" s="104" t="s">
        <v>2441</v>
      </c>
      <c r="C462" s="104" t="s">
        <v>2442</v>
      </c>
      <c r="D462" s="178" t="s">
        <v>161</v>
      </c>
      <c r="E462" s="104"/>
      <c r="F462" s="104">
        <v>140</v>
      </c>
      <c r="G462" s="128" t="s">
        <v>31</v>
      </c>
      <c r="H462" s="96" t="s">
        <v>32</v>
      </c>
      <c r="I462" s="128"/>
      <c r="J462" s="128" t="s">
        <v>1666</v>
      </c>
      <c r="K462" s="181"/>
      <c r="L462" s="100">
        <v>1017.69914285714</v>
      </c>
      <c r="M462" s="100">
        <v>142477.88</v>
      </c>
      <c r="N462" s="136" t="s">
        <v>2443</v>
      </c>
      <c r="O462" s="179" t="s">
        <v>1679</v>
      </c>
      <c r="P462" s="128" t="s">
        <v>1669</v>
      </c>
      <c r="Q462" s="128">
        <v>15110423230</v>
      </c>
      <c r="R462" s="102" t="s">
        <v>1670</v>
      </c>
      <c r="S462" s="114" t="s">
        <v>1595</v>
      </c>
      <c r="T462" s="174"/>
    </row>
    <row r="463" spans="1:20" ht="36">
      <c r="A463" s="136" t="s">
        <v>2255</v>
      </c>
      <c r="B463" s="104" t="s">
        <v>2444</v>
      </c>
      <c r="C463" s="104" t="s">
        <v>2445</v>
      </c>
      <c r="D463" s="178" t="s">
        <v>2446</v>
      </c>
      <c r="E463" s="104"/>
      <c r="F463" s="104">
        <v>240</v>
      </c>
      <c r="G463" s="128" t="s">
        <v>31</v>
      </c>
      <c r="H463" s="96" t="s">
        <v>32</v>
      </c>
      <c r="I463" s="128"/>
      <c r="J463" s="128" t="s">
        <v>1666</v>
      </c>
      <c r="K463" s="181"/>
      <c r="L463" s="100">
        <v>1796.4601666666699</v>
      </c>
      <c r="M463" s="100">
        <v>431150.44</v>
      </c>
      <c r="N463" s="136" t="s">
        <v>2443</v>
      </c>
      <c r="O463" s="179" t="s">
        <v>1679</v>
      </c>
      <c r="P463" s="128" t="s">
        <v>1669</v>
      </c>
      <c r="Q463" s="128">
        <v>15110423230</v>
      </c>
      <c r="R463" s="102" t="s">
        <v>1670</v>
      </c>
      <c r="S463" s="114" t="s">
        <v>1595</v>
      </c>
      <c r="T463" s="174"/>
    </row>
    <row r="464" spans="1:20" ht="36">
      <c r="A464" s="136" t="s">
        <v>1680</v>
      </c>
      <c r="B464" s="114" t="s">
        <v>2435</v>
      </c>
      <c r="C464" s="213"/>
      <c r="D464" s="380" t="s">
        <v>45</v>
      </c>
      <c r="E464" s="213">
        <v>12.5</v>
      </c>
      <c r="F464" s="213">
        <v>12.5</v>
      </c>
      <c r="G464" s="94" t="s">
        <v>114</v>
      </c>
      <c r="H464" s="88" t="s">
        <v>41</v>
      </c>
      <c r="I464" s="94"/>
      <c r="J464" s="94"/>
      <c r="K464" s="94"/>
      <c r="L464" s="88">
        <v>85000</v>
      </c>
      <c r="M464" s="88">
        <v>25500</v>
      </c>
      <c r="N464" s="88" t="s">
        <v>2447</v>
      </c>
      <c r="O464" s="112" t="s">
        <v>1769</v>
      </c>
      <c r="P464" s="94" t="s">
        <v>1770</v>
      </c>
      <c r="Q464" s="94">
        <v>13509714024</v>
      </c>
      <c r="R464" s="405" t="s">
        <v>1771</v>
      </c>
      <c r="S464" s="114" t="s">
        <v>1595</v>
      </c>
      <c r="T464" s="174"/>
    </row>
    <row r="465" spans="1:20" ht="36">
      <c r="A465" s="136" t="s">
        <v>1682</v>
      </c>
      <c r="B465" s="114" t="s">
        <v>2435</v>
      </c>
      <c r="C465" s="94" t="s">
        <v>2448</v>
      </c>
      <c r="D465" s="94" t="s">
        <v>161</v>
      </c>
      <c r="E465" s="94">
        <v>15.5</v>
      </c>
      <c r="F465" s="94"/>
      <c r="G465" s="94" t="s">
        <v>31</v>
      </c>
      <c r="H465" s="94" t="s">
        <v>32</v>
      </c>
      <c r="I465" s="94"/>
      <c r="J465" s="112"/>
      <c r="K465" s="112" t="s">
        <v>2323</v>
      </c>
      <c r="L465" s="94">
        <v>11315</v>
      </c>
      <c r="M465" s="94">
        <v>1131.5</v>
      </c>
      <c r="N465" s="94">
        <v>2015.12</v>
      </c>
      <c r="O465" s="94" t="s">
        <v>2449</v>
      </c>
      <c r="P465" s="94" t="s">
        <v>2290</v>
      </c>
      <c r="Q465" s="94">
        <v>17809251055</v>
      </c>
      <c r="R465" s="94" t="s">
        <v>2291</v>
      </c>
      <c r="S465" s="114" t="s">
        <v>1595</v>
      </c>
      <c r="T465" s="174"/>
    </row>
    <row r="466" spans="1:20" ht="36">
      <c r="A466" s="136" t="s">
        <v>1686</v>
      </c>
      <c r="B466" s="94" t="s">
        <v>2450</v>
      </c>
      <c r="C466" s="381" t="s">
        <v>2451</v>
      </c>
      <c r="D466" s="381" t="s">
        <v>45</v>
      </c>
      <c r="E466" s="381"/>
      <c r="F466" s="381">
        <v>27.63</v>
      </c>
      <c r="G466" s="94" t="s">
        <v>31</v>
      </c>
      <c r="H466" s="94" t="s">
        <v>32</v>
      </c>
      <c r="I466" s="94"/>
      <c r="J466" s="112"/>
      <c r="K466" s="112" t="s">
        <v>2323</v>
      </c>
      <c r="L466" s="94">
        <v>221040</v>
      </c>
      <c r="M466" s="94">
        <v>66312</v>
      </c>
      <c r="N466" s="94" t="s">
        <v>2452</v>
      </c>
      <c r="O466" s="94" t="s">
        <v>2289</v>
      </c>
      <c r="P466" s="94" t="s">
        <v>2290</v>
      </c>
      <c r="Q466" s="94">
        <v>17809251055</v>
      </c>
      <c r="R466" s="94" t="s">
        <v>2291</v>
      </c>
      <c r="S466" s="114" t="s">
        <v>1595</v>
      </c>
      <c r="T466" s="97"/>
    </row>
    <row r="467" spans="1:20" ht="36">
      <c r="A467" s="136" t="s">
        <v>1690</v>
      </c>
      <c r="B467" s="104" t="s">
        <v>2453</v>
      </c>
      <c r="C467" s="99" t="s">
        <v>2454</v>
      </c>
      <c r="D467" s="95" t="s">
        <v>65</v>
      </c>
      <c r="E467" s="88">
        <v>1</v>
      </c>
      <c r="F467" s="134"/>
      <c r="G467" s="88" t="s">
        <v>31</v>
      </c>
      <c r="H467" s="96" t="s">
        <v>32</v>
      </c>
      <c r="I467" s="95"/>
      <c r="J467" s="102"/>
      <c r="K467" s="1106" t="s">
        <v>2455</v>
      </c>
      <c r="L467" s="161">
        <v>78008.849558000002</v>
      </c>
      <c r="M467" s="140">
        <v>0</v>
      </c>
      <c r="N467" s="88">
        <v>2019.11</v>
      </c>
      <c r="O467" s="1088" t="s">
        <v>1955</v>
      </c>
      <c r="P467" s="1119" t="s">
        <v>1956</v>
      </c>
      <c r="Q467" s="1088">
        <v>13934221581</v>
      </c>
      <c r="R467" s="1127" t="s">
        <v>1957</v>
      </c>
      <c r="S467" s="114" t="s">
        <v>1595</v>
      </c>
      <c r="T467" s="97"/>
    </row>
    <row r="468" spans="1:20" ht="36">
      <c r="A468" s="136" t="s">
        <v>1692</v>
      </c>
      <c r="B468" s="104" t="s">
        <v>2453</v>
      </c>
      <c r="C468" s="99" t="s">
        <v>2456</v>
      </c>
      <c r="D468" s="95" t="s">
        <v>65</v>
      </c>
      <c r="E468" s="88">
        <v>1</v>
      </c>
      <c r="F468" s="134"/>
      <c r="G468" s="88" t="s">
        <v>31</v>
      </c>
      <c r="H468" s="96" t="s">
        <v>32</v>
      </c>
      <c r="I468" s="95"/>
      <c r="J468" s="102"/>
      <c r="K468" s="1105"/>
      <c r="L468" s="161">
        <v>83079.646017999999</v>
      </c>
      <c r="M468" s="140">
        <v>0</v>
      </c>
      <c r="N468" s="88">
        <v>2019.11</v>
      </c>
      <c r="O468" s="1099"/>
      <c r="P468" s="1116"/>
      <c r="Q468" s="1099"/>
      <c r="R468" s="1127"/>
      <c r="S468" s="114" t="s">
        <v>1595</v>
      </c>
      <c r="T468" s="97"/>
    </row>
    <row r="469" spans="1:20" ht="36">
      <c r="A469" s="136" t="s">
        <v>1695</v>
      </c>
      <c r="B469" s="104" t="s">
        <v>2453</v>
      </c>
      <c r="C469" s="99" t="s">
        <v>2457</v>
      </c>
      <c r="D469" s="95" t="s">
        <v>65</v>
      </c>
      <c r="E469" s="88">
        <v>3</v>
      </c>
      <c r="F469" s="134"/>
      <c r="G469" s="88" t="s">
        <v>31</v>
      </c>
      <c r="H469" s="96" t="s">
        <v>32</v>
      </c>
      <c r="I469" s="95"/>
      <c r="J469" s="102"/>
      <c r="K469" s="1107"/>
      <c r="L469" s="161">
        <v>340513.27434</v>
      </c>
      <c r="M469" s="140">
        <v>0</v>
      </c>
      <c r="N469" s="88">
        <v>2019.11</v>
      </c>
      <c r="O469" s="1089"/>
      <c r="P469" s="1117"/>
      <c r="Q469" s="1089"/>
      <c r="R469" s="1128"/>
      <c r="S469" s="114" t="s">
        <v>1595</v>
      </c>
      <c r="T469" s="97"/>
    </row>
    <row r="470" spans="1:20" ht="24">
      <c r="A470" s="136" t="s">
        <v>1697</v>
      </c>
      <c r="B470" s="104" t="s">
        <v>2439</v>
      </c>
      <c r="C470" s="382" t="s">
        <v>2458</v>
      </c>
      <c r="D470" s="95" t="s">
        <v>161</v>
      </c>
      <c r="E470" s="88">
        <v>46</v>
      </c>
      <c r="F470" s="134"/>
      <c r="G470" s="88" t="s">
        <v>31</v>
      </c>
      <c r="H470" s="96" t="s">
        <v>32</v>
      </c>
      <c r="I470" s="95"/>
      <c r="J470" s="102"/>
      <c r="K470" s="142" t="s">
        <v>2459</v>
      </c>
      <c r="L470" s="161">
        <v>46000</v>
      </c>
      <c r="M470" s="140">
        <v>9200</v>
      </c>
      <c r="N470" s="88">
        <v>2020.7</v>
      </c>
      <c r="O470" s="96" t="s">
        <v>1936</v>
      </c>
      <c r="P470" s="92" t="s">
        <v>1926</v>
      </c>
      <c r="Q470" s="96">
        <v>15834149031</v>
      </c>
      <c r="R470" s="247" t="s">
        <v>1927</v>
      </c>
      <c r="S470" s="114" t="s">
        <v>1595</v>
      </c>
      <c r="T470" s="97"/>
    </row>
    <row r="471" spans="1:20" ht="76.8">
      <c r="A471" s="136" t="s">
        <v>1700</v>
      </c>
      <c r="B471" s="99" t="s">
        <v>972</v>
      </c>
      <c r="C471" s="294" t="s">
        <v>2460</v>
      </c>
      <c r="D471" s="95" t="s">
        <v>161</v>
      </c>
      <c r="E471" s="88">
        <v>30</v>
      </c>
      <c r="F471" s="134"/>
      <c r="G471" s="88" t="s">
        <v>31</v>
      </c>
      <c r="H471" s="96" t="s">
        <v>32</v>
      </c>
      <c r="I471" s="95"/>
      <c r="J471" s="102"/>
      <c r="K471" s="98" t="s">
        <v>2461</v>
      </c>
      <c r="L471" s="99">
        <v>107100</v>
      </c>
      <c r="M471" s="105">
        <v>32130</v>
      </c>
      <c r="N471" s="99">
        <v>2017.3</v>
      </c>
      <c r="O471" s="139" t="s">
        <v>1614</v>
      </c>
      <c r="P471" s="92" t="s">
        <v>1615</v>
      </c>
      <c r="Q471" s="96">
        <v>18634872802</v>
      </c>
      <c r="R471" s="247" t="s">
        <v>1616</v>
      </c>
      <c r="S471" s="114" t="s">
        <v>1595</v>
      </c>
      <c r="T471" s="97"/>
    </row>
    <row r="472" spans="1:20" ht="76.8">
      <c r="A472" s="136" t="s">
        <v>1703</v>
      </c>
      <c r="B472" s="99" t="s">
        <v>972</v>
      </c>
      <c r="C472" s="383" t="s">
        <v>2462</v>
      </c>
      <c r="D472" s="95" t="s">
        <v>161</v>
      </c>
      <c r="E472" s="88">
        <v>12</v>
      </c>
      <c r="F472" s="134"/>
      <c r="G472" s="88" t="s">
        <v>31</v>
      </c>
      <c r="H472" s="96" t="s">
        <v>32</v>
      </c>
      <c r="I472" s="95"/>
      <c r="J472" s="102"/>
      <c r="K472" s="98" t="s">
        <v>2461</v>
      </c>
      <c r="L472" s="104">
        <v>53640</v>
      </c>
      <c r="M472" s="105">
        <v>16092</v>
      </c>
      <c r="N472" s="88">
        <v>2017.9</v>
      </c>
      <c r="O472" s="139" t="s">
        <v>1614</v>
      </c>
      <c r="P472" s="92" t="s">
        <v>1615</v>
      </c>
      <c r="Q472" s="96">
        <v>18634872803</v>
      </c>
      <c r="R472" s="247" t="s">
        <v>1616</v>
      </c>
      <c r="S472" s="114" t="s">
        <v>1595</v>
      </c>
      <c r="T472" s="97"/>
    </row>
    <row r="473" spans="1:20" ht="24">
      <c r="A473" s="136" t="s">
        <v>1704</v>
      </c>
      <c r="B473" s="384" t="s">
        <v>2450</v>
      </c>
      <c r="C473" s="384"/>
      <c r="D473" s="385" t="s">
        <v>2463</v>
      </c>
      <c r="E473" s="384"/>
      <c r="F473" s="385">
        <v>6</v>
      </c>
      <c r="G473" s="386" t="s">
        <v>1851</v>
      </c>
      <c r="H473" s="384" t="s">
        <v>32</v>
      </c>
      <c r="I473" s="384"/>
      <c r="J473" s="384"/>
      <c r="K473" s="384"/>
      <c r="L473" s="398">
        <v>1425.74</v>
      </c>
      <c r="M473" s="399">
        <v>1231.7</v>
      </c>
      <c r="N473" s="384">
        <v>2021.3</v>
      </c>
      <c r="O473" s="400" t="s">
        <v>2464</v>
      </c>
      <c r="P473" s="386" t="s">
        <v>1853</v>
      </c>
      <c r="Q473" s="253">
        <v>18135206600</v>
      </c>
      <c r="R473" s="247" t="s">
        <v>1854</v>
      </c>
      <c r="S473" s="114" t="s">
        <v>1595</v>
      </c>
      <c r="T473" s="97"/>
    </row>
    <row r="474" spans="1:20" ht="24">
      <c r="A474" s="136" t="s">
        <v>1705</v>
      </c>
      <c r="B474" s="387" t="s">
        <v>2465</v>
      </c>
      <c r="C474" s="388"/>
      <c r="D474" s="389" t="s">
        <v>2352</v>
      </c>
      <c r="E474" s="388"/>
      <c r="F474" s="389">
        <v>104</v>
      </c>
      <c r="G474" s="390" t="s">
        <v>1851</v>
      </c>
      <c r="H474" s="388" t="s">
        <v>32</v>
      </c>
      <c r="I474" s="388"/>
      <c r="J474" s="388"/>
      <c r="K474" s="388"/>
      <c r="L474" s="398">
        <v>83752.210000000006</v>
      </c>
      <c r="M474" s="77">
        <v>77238.17</v>
      </c>
      <c r="N474" s="388">
        <v>2021.6</v>
      </c>
      <c r="O474" s="401" t="s">
        <v>1852</v>
      </c>
      <c r="P474" s="390" t="s">
        <v>1853</v>
      </c>
      <c r="Q474" s="253">
        <v>18135206600</v>
      </c>
      <c r="R474" s="247" t="s">
        <v>1854</v>
      </c>
      <c r="S474" s="114" t="s">
        <v>1595</v>
      </c>
      <c r="T474" s="97"/>
    </row>
    <row r="475" spans="1:20" ht="24">
      <c r="A475" s="136" t="s">
        <v>1709</v>
      </c>
      <c r="B475" s="387" t="s">
        <v>2465</v>
      </c>
      <c r="C475" s="388"/>
      <c r="D475" s="389" t="s">
        <v>2352</v>
      </c>
      <c r="E475" s="388"/>
      <c r="F475" s="389">
        <v>104</v>
      </c>
      <c r="G475" s="390" t="s">
        <v>1851</v>
      </c>
      <c r="H475" s="388" t="s">
        <v>32</v>
      </c>
      <c r="I475" s="388"/>
      <c r="J475" s="388"/>
      <c r="K475" s="388"/>
      <c r="L475" s="398">
        <v>83752.210000000006</v>
      </c>
      <c r="M475" s="77">
        <v>77238.17</v>
      </c>
      <c r="N475" s="388">
        <v>2021.6</v>
      </c>
      <c r="O475" s="401" t="s">
        <v>1852</v>
      </c>
      <c r="P475" s="390" t="s">
        <v>1853</v>
      </c>
      <c r="Q475" s="253">
        <v>18135206600</v>
      </c>
      <c r="R475" s="247" t="s">
        <v>1854</v>
      </c>
      <c r="S475" s="114" t="s">
        <v>1595</v>
      </c>
      <c r="T475" s="97"/>
    </row>
    <row r="476" spans="1:20" ht="24">
      <c r="A476" s="136" t="s">
        <v>1712</v>
      </c>
      <c r="B476" s="387" t="s">
        <v>2465</v>
      </c>
      <c r="C476" s="388"/>
      <c r="D476" s="389" t="s">
        <v>2352</v>
      </c>
      <c r="E476" s="388"/>
      <c r="F476" s="389">
        <v>104</v>
      </c>
      <c r="G476" s="390" t="s">
        <v>1851</v>
      </c>
      <c r="H476" s="388" t="s">
        <v>32</v>
      </c>
      <c r="I476" s="388"/>
      <c r="J476" s="388"/>
      <c r="K476" s="388"/>
      <c r="L476" s="398">
        <v>83752.210000000006</v>
      </c>
      <c r="M476" s="77">
        <v>77238.17</v>
      </c>
      <c r="N476" s="388">
        <v>2021.6</v>
      </c>
      <c r="O476" s="401" t="s">
        <v>1852</v>
      </c>
      <c r="P476" s="390" t="s">
        <v>1853</v>
      </c>
      <c r="Q476" s="253">
        <v>18135206600</v>
      </c>
      <c r="R476" s="247" t="s">
        <v>1854</v>
      </c>
      <c r="S476" s="114" t="s">
        <v>1595</v>
      </c>
      <c r="T476" s="97"/>
    </row>
    <row r="477" spans="1:20">
      <c r="A477" s="357">
        <v>2</v>
      </c>
      <c r="B477" s="94" t="s">
        <v>974</v>
      </c>
      <c r="C477" s="94"/>
      <c r="D477" s="94"/>
      <c r="E477" s="94"/>
      <c r="F477" s="94"/>
      <c r="G477" s="94"/>
      <c r="H477" s="94"/>
      <c r="I477" s="94"/>
      <c r="J477" s="94"/>
      <c r="K477" s="94"/>
      <c r="L477" s="94"/>
      <c r="M477" s="94"/>
      <c r="N477" s="94"/>
      <c r="O477" s="142"/>
      <c r="P477" s="94"/>
      <c r="Q477" s="94"/>
      <c r="R477" s="94"/>
      <c r="S477" s="114"/>
      <c r="T477" s="174"/>
    </row>
    <row r="478" spans="1:20">
      <c r="A478" s="357">
        <v>3</v>
      </c>
      <c r="B478" s="94" t="s">
        <v>975</v>
      </c>
      <c r="C478" s="94"/>
      <c r="D478" s="94"/>
      <c r="E478" s="94"/>
      <c r="F478" s="94"/>
      <c r="G478" s="94"/>
      <c r="H478" s="94"/>
      <c r="I478" s="94"/>
      <c r="J478" s="94"/>
      <c r="K478" s="94"/>
      <c r="L478" s="94"/>
      <c r="M478" s="94"/>
      <c r="N478" s="94"/>
      <c r="O478" s="94"/>
      <c r="P478" s="94"/>
      <c r="Q478" s="94"/>
      <c r="R478" s="94"/>
      <c r="S478" s="114"/>
      <c r="T478" s="174"/>
    </row>
    <row r="479" spans="1:20" ht="14.4">
      <c r="A479" s="173">
        <v>3.1</v>
      </c>
      <c r="B479" s="114" t="s">
        <v>975</v>
      </c>
      <c r="C479" s="114" t="s">
        <v>2466</v>
      </c>
      <c r="D479" s="114" t="s">
        <v>2467</v>
      </c>
      <c r="E479" s="114">
        <v>450</v>
      </c>
      <c r="F479" s="94"/>
      <c r="G479" s="318" t="s">
        <v>114</v>
      </c>
      <c r="H479" s="94" t="s">
        <v>32</v>
      </c>
      <c r="I479" s="175" t="s">
        <v>175</v>
      </c>
      <c r="J479" s="175" t="s">
        <v>175</v>
      </c>
      <c r="K479" s="175" t="s">
        <v>175</v>
      </c>
      <c r="L479" s="327">
        <v>787500</v>
      </c>
      <c r="M479" s="331">
        <v>3281.25</v>
      </c>
      <c r="N479" s="94"/>
      <c r="O479" s="135" t="s">
        <v>2277</v>
      </c>
      <c r="P479" s="135" t="s">
        <v>2274</v>
      </c>
      <c r="Q479" s="333" t="s">
        <v>2275</v>
      </c>
      <c r="R479" s="94" t="s">
        <v>2277</v>
      </c>
      <c r="S479" s="114" t="s">
        <v>1595</v>
      </c>
      <c r="T479" s="94"/>
    </row>
    <row r="480" spans="1:20" ht="14.4">
      <c r="A480" s="173">
        <v>3.2</v>
      </c>
      <c r="B480" s="114" t="s">
        <v>975</v>
      </c>
      <c r="C480" s="114" t="s">
        <v>2466</v>
      </c>
      <c r="D480" s="114" t="s">
        <v>2467</v>
      </c>
      <c r="E480" s="114">
        <v>330</v>
      </c>
      <c r="F480" s="94"/>
      <c r="G480" s="318" t="s">
        <v>114</v>
      </c>
      <c r="H480" s="94" t="s">
        <v>32</v>
      </c>
      <c r="I480" s="175" t="s">
        <v>175</v>
      </c>
      <c r="J480" s="175" t="s">
        <v>175</v>
      </c>
      <c r="K480" s="175" t="s">
        <v>175</v>
      </c>
      <c r="L480" s="327">
        <v>602250</v>
      </c>
      <c r="M480" s="331">
        <v>12128.872499999899</v>
      </c>
      <c r="N480" s="94"/>
      <c r="O480" s="135" t="s">
        <v>2277</v>
      </c>
      <c r="P480" s="135" t="s">
        <v>2274</v>
      </c>
      <c r="Q480" s="333" t="s">
        <v>2275</v>
      </c>
      <c r="R480" s="94" t="s">
        <v>2277</v>
      </c>
      <c r="S480" s="114" t="s">
        <v>1595</v>
      </c>
      <c r="T480" s="94"/>
    </row>
    <row r="481" spans="1:20" ht="14.4">
      <c r="A481" s="173">
        <v>3.3</v>
      </c>
      <c r="B481" s="114" t="s">
        <v>975</v>
      </c>
      <c r="C481" s="114" t="s">
        <v>2468</v>
      </c>
      <c r="D481" s="114" t="s">
        <v>2467</v>
      </c>
      <c r="E481" s="114">
        <v>1144</v>
      </c>
      <c r="F481" s="114"/>
      <c r="G481" s="318" t="s">
        <v>114</v>
      </c>
      <c r="H481" s="94" t="s">
        <v>32</v>
      </c>
      <c r="I481" s="175" t="s">
        <v>175</v>
      </c>
      <c r="J481" s="175" t="s">
        <v>175</v>
      </c>
      <c r="K481" s="175" t="s">
        <v>175</v>
      </c>
      <c r="L481" s="327">
        <v>1915856.8</v>
      </c>
      <c r="M481" s="331">
        <v>613074.17599999905</v>
      </c>
      <c r="N481" s="94"/>
      <c r="O481" s="135" t="s">
        <v>2277</v>
      </c>
      <c r="P481" s="135" t="s">
        <v>2274</v>
      </c>
      <c r="Q481" s="333" t="s">
        <v>2275</v>
      </c>
      <c r="R481" s="94" t="s">
        <v>2277</v>
      </c>
      <c r="S481" s="114" t="s">
        <v>1595</v>
      </c>
      <c r="T481" s="94"/>
    </row>
    <row r="482" spans="1:20" ht="14.4">
      <c r="A482" s="173">
        <v>3.4</v>
      </c>
      <c r="B482" s="114" t="s">
        <v>975</v>
      </c>
      <c r="C482" s="114" t="s">
        <v>2469</v>
      </c>
      <c r="D482" s="114" t="s">
        <v>2467</v>
      </c>
      <c r="E482" s="114">
        <v>129</v>
      </c>
      <c r="F482" s="94"/>
      <c r="G482" s="318" t="s">
        <v>114</v>
      </c>
      <c r="H482" s="94" t="s">
        <v>32</v>
      </c>
      <c r="I482" s="175" t="s">
        <v>175</v>
      </c>
      <c r="J482" s="175" t="s">
        <v>175</v>
      </c>
      <c r="K482" s="175" t="s">
        <v>175</v>
      </c>
      <c r="L482" s="327">
        <v>153807.69</v>
      </c>
      <c r="M482" s="331">
        <v>84793.661912927302</v>
      </c>
      <c r="N482" s="94">
        <v>2017.5</v>
      </c>
      <c r="O482" s="135" t="s">
        <v>2208</v>
      </c>
      <c r="P482" s="135" t="s">
        <v>2274</v>
      </c>
      <c r="Q482" s="333" t="s">
        <v>2275</v>
      </c>
      <c r="R482" s="94" t="s">
        <v>2208</v>
      </c>
      <c r="S482" s="114" t="s">
        <v>1595</v>
      </c>
      <c r="T482" s="94"/>
    </row>
    <row r="483" spans="1:20" ht="14.4">
      <c r="A483" s="173">
        <v>3.5</v>
      </c>
      <c r="B483" s="95" t="s">
        <v>975</v>
      </c>
      <c r="C483" s="391" t="s">
        <v>2470</v>
      </c>
      <c r="D483" s="95" t="s">
        <v>2467</v>
      </c>
      <c r="E483" s="95">
        <v>416</v>
      </c>
      <c r="F483" s="94"/>
      <c r="G483" s="318" t="s">
        <v>114</v>
      </c>
      <c r="H483" s="94" t="s">
        <v>32</v>
      </c>
      <c r="I483" s="175" t="s">
        <v>175</v>
      </c>
      <c r="J483" s="175" t="s">
        <v>175</v>
      </c>
      <c r="K483" s="175" t="s">
        <v>175</v>
      </c>
      <c r="L483" s="327">
        <v>459377.78</v>
      </c>
      <c r="M483" s="331">
        <v>253296.35524999999</v>
      </c>
      <c r="N483" s="94">
        <v>2017.6</v>
      </c>
      <c r="O483" s="135" t="s">
        <v>2471</v>
      </c>
      <c r="P483" s="135" t="s">
        <v>2274</v>
      </c>
      <c r="Q483" s="333" t="s">
        <v>2275</v>
      </c>
      <c r="R483" s="94" t="s">
        <v>2471</v>
      </c>
      <c r="S483" s="114" t="s">
        <v>1595</v>
      </c>
      <c r="T483" s="94"/>
    </row>
    <row r="484" spans="1:20" ht="14.4">
      <c r="A484" s="173">
        <v>3.6</v>
      </c>
      <c r="B484" s="114" t="s">
        <v>975</v>
      </c>
      <c r="C484" s="114" t="s">
        <v>2466</v>
      </c>
      <c r="D484" s="114" t="s">
        <v>2467</v>
      </c>
      <c r="E484" s="114">
        <v>131</v>
      </c>
      <c r="F484" s="94"/>
      <c r="G484" s="318" t="s">
        <v>114</v>
      </c>
      <c r="H484" s="94" t="s">
        <v>32</v>
      </c>
      <c r="I484" s="175" t="s">
        <v>175</v>
      </c>
      <c r="J484" s="175" t="s">
        <v>175</v>
      </c>
      <c r="K484" s="175" t="s">
        <v>175</v>
      </c>
      <c r="L484" s="327">
        <v>239075</v>
      </c>
      <c r="M484" s="331">
        <v>5416.65443538617</v>
      </c>
      <c r="N484" s="94"/>
      <c r="O484" s="135" t="s">
        <v>2208</v>
      </c>
      <c r="P484" s="135" t="s">
        <v>2274</v>
      </c>
      <c r="Q484" s="333" t="s">
        <v>2275</v>
      </c>
      <c r="R484" s="94" t="s">
        <v>2208</v>
      </c>
      <c r="S484" s="114" t="s">
        <v>1595</v>
      </c>
      <c r="T484" s="94"/>
    </row>
    <row r="485" spans="1:20">
      <c r="A485" s="173">
        <v>3.7</v>
      </c>
      <c r="B485" s="114" t="s">
        <v>2472</v>
      </c>
      <c r="C485" s="114"/>
      <c r="D485" s="114" t="s">
        <v>154</v>
      </c>
      <c r="E485" s="114">
        <v>38</v>
      </c>
      <c r="F485" s="94"/>
      <c r="G485" s="318" t="s">
        <v>114</v>
      </c>
      <c r="H485" s="94" t="s">
        <v>32</v>
      </c>
      <c r="I485" s="94" t="s">
        <v>175</v>
      </c>
      <c r="J485" s="94" t="s">
        <v>175</v>
      </c>
      <c r="K485" s="94" t="s">
        <v>175</v>
      </c>
      <c r="L485" s="327">
        <v>1596</v>
      </c>
      <c r="M485" s="331">
        <v>22.242905660377801</v>
      </c>
      <c r="N485" s="94"/>
      <c r="O485" s="135" t="s">
        <v>2208</v>
      </c>
      <c r="P485" s="135" t="s">
        <v>2274</v>
      </c>
      <c r="Q485" s="333" t="s">
        <v>2275</v>
      </c>
      <c r="R485" s="94" t="s">
        <v>2208</v>
      </c>
      <c r="S485" s="114" t="s">
        <v>1595</v>
      </c>
      <c r="T485" s="94"/>
    </row>
    <row r="486" spans="1:20">
      <c r="A486" s="173">
        <v>3.8</v>
      </c>
      <c r="B486" s="114" t="s">
        <v>2472</v>
      </c>
      <c r="C486" s="114"/>
      <c r="D486" s="114" t="s">
        <v>154</v>
      </c>
      <c r="E486" s="114">
        <v>283</v>
      </c>
      <c r="F486" s="94"/>
      <c r="G486" s="318" t="s">
        <v>114</v>
      </c>
      <c r="H486" s="94" t="s">
        <v>41</v>
      </c>
      <c r="I486" s="94" t="s">
        <v>175</v>
      </c>
      <c r="J486" s="94" t="s">
        <v>175</v>
      </c>
      <c r="K486" s="94" t="s">
        <v>175</v>
      </c>
      <c r="L486" s="327">
        <v>12735</v>
      </c>
      <c r="M486" s="331">
        <v>53.162500000000399</v>
      </c>
      <c r="N486" s="94"/>
      <c r="O486" s="135" t="s">
        <v>2277</v>
      </c>
      <c r="P486" s="135" t="s">
        <v>2274</v>
      </c>
      <c r="Q486" s="333" t="s">
        <v>2275</v>
      </c>
      <c r="R486" s="94" t="s">
        <v>2277</v>
      </c>
      <c r="S486" s="114" t="s">
        <v>1595</v>
      </c>
      <c r="T486" s="94"/>
    </row>
    <row r="487" spans="1:20">
      <c r="A487" s="173">
        <v>3.9</v>
      </c>
      <c r="B487" s="114" t="s">
        <v>2472</v>
      </c>
      <c r="C487" s="114"/>
      <c r="D487" s="114" t="s">
        <v>154</v>
      </c>
      <c r="E487" s="114">
        <v>1465</v>
      </c>
      <c r="F487" s="114"/>
      <c r="G487" s="318" t="s">
        <v>114</v>
      </c>
      <c r="H487" s="94" t="s">
        <v>41</v>
      </c>
      <c r="I487" s="94" t="s">
        <v>175</v>
      </c>
      <c r="J487" s="94" t="s">
        <v>175</v>
      </c>
      <c r="K487" s="94" t="s">
        <v>175</v>
      </c>
      <c r="L487" s="327">
        <v>39555</v>
      </c>
      <c r="M487" s="331">
        <v>12657.6</v>
      </c>
      <c r="N487" s="94"/>
      <c r="O487" s="135" t="s">
        <v>2277</v>
      </c>
      <c r="P487" s="135" t="s">
        <v>2274</v>
      </c>
      <c r="Q487" s="333" t="s">
        <v>2275</v>
      </c>
      <c r="R487" s="94" t="s">
        <v>2277</v>
      </c>
      <c r="S487" s="114" t="s">
        <v>1595</v>
      </c>
      <c r="T487" s="94"/>
    </row>
    <row r="488" spans="1:20">
      <c r="A488" s="392" t="s">
        <v>2036</v>
      </c>
      <c r="B488" s="95" t="s">
        <v>2472</v>
      </c>
      <c r="C488" s="393" t="s">
        <v>2473</v>
      </c>
      <c r="D488" s="95" t="s">
        <v>65</v>
      </c>
      <c r="E488" s="95">
        <v>3200</v>
      </c>
      <c r="F488" s="94"/>
      <c r="G488" s="318" t="s">
        <v>114</v>
      </c>
      <c r="H488" s="94" t="s">
        <v>32</v>
      </c>
      <c r="I488" s="94" t="s">
        <v>175</v>
      </c>
      <c r="J488" s="94" t="s">
        <v>175</v>
      </c>
      <c r="K488" s="94" t="s">
        <v>175</v>
      </c>
      <c r="L488" s="327">
        <v>79316.240000000005</v>
      </c>
      <c r="M488" s="331">
        <v>43729.650777777802</v>
      </c>
      <c r="N488" s="94">
        <v>2017.6</v>
      </c>
      <c r="O488" s="135" t="s">
        <v>2471</v>
      </c>
      <c r="P488" s="135" t="s">
        <v>2274</v>
      </c>
      <c r="Q488" s="333" t="s">
        <v>2275</v>
      </c>
      <c r="R488" s="94" t="s">
        <v>2471</v>
      </c>
      <c r="S488" s="114" t="s">
        <v>1595</v>
      </c>
      <c r="T488" s="174"/>
    </row>
    <row r="489" spans="1:20" ht="14.4">
      <c r="A489" s="173">
        <v>3.11</v>
      </c>
      <c r="B489" s="95" t="s">
        <v>2472</v>
      </c>
      <c r="C489" s="94" t="s">
        <v>2473</v>
      </c>
      <c r="D489" s="94" t="s">
        <v>65</v>
      </c>
      <c r="E489" s="94">
        <v>227</v>
      </c>
      <c r="F489" s="94"/>
      <c r="G489" s="94" t="s">
        <v>114</v>
      </c>
      <c r="H489" s="94" t="s">
        <v>32</v>
      </c>
      <c r="I489" s="175" t="s">
        <v>175</v>
      </c>
      <c r="J489" s="175" t="s">
        <v>175</v>
      </c>
      <c r="K489" s="175" t="s">
        <v>175</v>
      </c>
      <c r="L489" s="327">
        <v>5626.5</v>
      </c>
      <c r="M489" s="331">
        <v>3500.62</v>
      </c>
      <c r="N489" s="94">
        <v>2017.12</v>
      </c>
      <c r="O489" s="135" t="s">
        <v>2277</v>
      </c>
      <c r="P489" s="135" t="s">
        <v>2274</v>
      </c>
      <c r="Q489" s="333" t="s">
        <v>2275</v>
      </c>
      <c r="R489" s="94" t="s">
        <v>2277</v>
      </c>
      <c r="S489" s="114" t="s">
        <v>1595</v>
      </c>
      <c r="T489" s="174"/>
    </row>
    <row r="490" spans="1:20">
      <c r="A490" s="357">
        <v>4</v>
      </c>
      <c r="B490" s="94" t="s">
        <v>976</v>
      </c>
      <c r="C490" s="94"/>
      <c r="D490" s="94"/>
      <c r="E490" s="94"/>
      <c r="F490" s="94"/>
      <c r="G490" s="94"/>
      <c r="H490" s="94"/>
      <c r="I490" s="94"/>
      <c r="J490" s="94"/>
      <c r="K490" s="94"/>
      <c r="L490" s="94"/>
      <c r="M490" s="94"/>
      <c r="N490" s="94"/>
      <c r="O490" s="94"/>
      <c r="P490" s="94"/>
      <c r="Q490" s="94"/>
      <c r="R490" s="94"/>
      <c r="S490" s="114" t="s">
        <v>1595</v>
      </c>
      <c r="T490" s="174"/>
    </row>
    <row r="491" spans="1:20" ht="14.4">
      <c r="A491" s="173">
        <v>4.0999999999999996</v>
      </c>
      <c r="B491" s="114" t="s">
        <v>2474</v>
      </c>
      <c r="C491" s="114">
        <v>900</v>
      </c>
      <c r="D491" s="114" t="s">
        <v>2467</v>
      </c>
      <c r="E491" s="114">
        <v>198</v>
      </c>
      <c r="F491" s="94"/>
      <c r="G491" s="318" t="s">
        <v>114</v>
      </c>
      <c r="H491" s="94" t="s">
        <v>32</v>
      </c>
      <c r="I491" s="175" t="s">
        <v>175</v>
      </c>
      <c r="J491" s="175" t="s">
        <v>175</v>
      </c>
      <c r="K491" s="175" t="s">
        <v>175</v>
      </c>
      <c r="L491" s="327">
        <v>79200</v>
      </c>
      <c r="M491" s="327">
        <v>330</v>
      </c>
      <c r="N491" s="94"/>
      <c r="O491" s="135" t="s">
        <v>2277</v>
      </c>
      <c r="P491" s="135" t="s">
        <v>2274</v>
      </c>
      <c r="Q491" s="333" t="s">
        <v>2275</v>
      </c>
      <c r="R491" s="94" t="s">
        <v>2277</v>
      </c>
      <c r="S491" s="114" t="s">
        <v>1595</v>
      </c>
      <c r="T491" s="94"/>
    </row>
    <row r="492" spans="1:20" ht="14.4">
      <c r="A492" s="173">
        <v>4.2</v>
      </c>
      <c r="B492" s="114" t="s">
        <v>2474</v>
      </c>
      <c r="C492" s="114">
        <v>450</v>
      </c>
      <c r="D492" s="114" t="s">
        <v>2467</v>
      </c>
      <c r="E492" s="114">
        <v>352</v>
      </c>
      <c r="F492" s="94"/>
      <c r="G492" s="318" t="s">
        <v>114</v>
      </c>
      <c r="H492" s="94" t="s">
        <v>32</v>
      </c>
      <c r="I492" s="175" t="s">
        <v>175</v>
      </c>
      <c r="J492" s="175" t="s">
        <v>175</v>
      </c>
      <c r="K492" s="175" t="s">
        <v>175</v>
      </c>
      <c r="L492" s="327">
        <v>58080</v>
      </c>
      <c r="M492" s="327">
        <v>0</v>
      </c>
      <c r="N492" s="94"/>
      <c r="O492" s="135" t="s">
        <v>2277</v>
      </c>
      <c r="P492" s="135" t="s">
        <v>2274</v>
      </c>
      <c r="Q492" s="333" t="s">
        <v>2275</v>
      </c>
      <c r="R492" s="94" t="s">
        <v>2277</v>
      </c>
      <c r="S492" s="114" t="s">
        <v>1595</v>
      </c>
      <c r="T492" s="94"/>
    </row>
    <row r="493" spans="1:20" ht="14.4">
      <c r="A493" s="173">
        <v>4.4000000000000004</v>
      </c>
      <c r="B493" s="114" t="s">
        <v>2474</v>
      </c>
      <c r="C493" s="114">
        <v>900</v>
      </c>
      <c r="D493" s="114" t="s">
        <v>2467</v>
      </c>
      <c r="E493" s="114">
        <v>85</v>
      </c>
      <c r="F493" s="94"/>
      <c r="G493" s="318" t="s">
        <v>114</v>
      </c>
      <c r="H493" s="94" t="s">
        <v>32</v>
      </c>
      <c r="I493" s="175" t="s">
        <v>175</v>
      </c>
      <c r="J493" s="175" t="s">
        <v>175</v>
      </c>
      <c r="K493" s="175" t="s">
        <v>175</v>
      </c>
      <c r="L493" s="327">
        <v>23614.81</v>
      </c>
      <c r="M493" s="327">
        <v>4528.5355069444404</v>
      </c>
      <c r="N493" s="94"/>
      <c r="O493" s="94" t="s">
        <v>2277</v>
      </c>
      <c r="P493" s="135" t="s">
        <v>2274</v>
      </c>
      <c r="Q493" s="333" t="s">
        <v>2275</v>
      </c>
      <c r="R493" s="94" t="s">
        <v>2277</v>
      </c>
      <c r="S493" s="114" t="s">
        <v>1595</v>
      </c>
      <c r="T493" s="94"/>
    </row>
    <row r="494" spans="1:20" ht="14.4">
      <c r="A494" s="173">
        <v>4.5</v>
      </c>
      <c r="B494" s="114" t="s">
        <v>2474</v>
      </c>
      <c r="C494" s="114" t="s">
        <v>2475</v>
      </c>
      <c r="D494" s="114" t="s">
        <v>2467</v>
      </c>
      <c r="E494" s="114">
        <v>85</v>
      </c>
      <c r="F494" s="114"/>
      <c r="G494" s="318" t="s">
        <v>114</v>
      </c>
      <c r="H494" s="94" t="s">
        <v>32</v>
      </c>
      <c r="I494" s="175" t="s">
        <v>175</v>
      </c>
      <c r="J494" s="175" t="s">
        <v>175</v>
      </c>
      <c r="K494" s="175" t="s">
        <v>175</v>
      </c>
      <c r="L494" s="327">
        <v>18360</v>
      </c>
      <c r="M494" s="327">
        <v>0</v>
      </c>
      <c r="N494" s="94"/>
      <c r="O494" s="94" t="s">
        <v>2277</v>
      </c>
      <c r="P494" s="135" t="s">
        <v>2274</v>
      </c>
      <c r="Q494" s="333" t="s">
        <v>2275</v>
      </c>
      <c r="R494" s="94" t="s">
        <v>2277</v>
      </c>
      <c r="S494" s="114" t="s">
        <v>1595</v>
      </c>
      <c r="T494" s="94"/>
    </row>
    <row r="495" spans="1:20" ht="14.4">
      <c r="A495" s="173">
        <v>4.5999999999999996</v>
      </c>
      <c r="B495" s="114" t="s">
        <v>2474</v>
      </c>
      <c r="C495" s="114" t="s">
        <v>2476</v>
      </c>
      <c r="D495" s="114" t="s">
        <v>2467</v>
      </c>
      <c r="E495" s="114">
        <v>719</v>
      </c>
      <c r="F495" s="114"/>
      <c r="G495" s="318" t="s">
        <v>114</v>
      </c>
      <c r="H495" s="94" t="s">
        <v>32</v>
      </c>
      <c r="I495" s="175" t="s">
        <v>175</v>
      </c>
      <c r="J495" s="175" t="s">
        <v>175</v>
      </c>
      <c r="K495" s="175" t="s">
        <v>175</v>
      </c>
      <c r="L495" s="327">
        <v>122230</v>
      </c>
      <c r="M495" s="331">
        <v>38945.011666666796</v>
      </c>
      <c r="N495" s="94"/>
      <c r="O495" s="135" t="s">
        <v>2277</v>
      </c>
      <c r="P495" s="135" t="s">
        <v>2274</v>
      </c>
      <c r="Q495" s="333" t="s">
        <v>2275</v>
      </c>
      <c r="R495" s="94" t="s">
        <v>2277</v>
      </c>
      <c r="S495" s="114" t="s">
        <v>1595</v>
      </c>
      <c r="T495" s="94"/>
    </row>
    <row r="496" spans="1:20" ht="14.4">
      <c r="A496" s="173">
        <v>4.7</v>
      </c>
      <c r="B496" s="309" t="s">
        <v>2474</v>
      </c>
      <c r="C496" s="309" t="s">
        <v>2477</v>
      </c>
      <c r="D496" s="309" t="s">
        <v>2467</v>
      </c>
      <c r="E496" s="309">
        <v>738</v>
      </c>
      <c r="F496" s="309"/>
      <c r="G496" s="394" t="s">
        <v>114</v>
      </c>
      <c r="H496" s="353" t="s">
        <v>32</v>
      </c>
      <c r="I496" s="402" t="s">
        <v>175</v>
      </c>
      <c r="J496" s="402" t="s">
        <v>175</v>
      </c>
      <c r="K496" s="402" t="s">
        <v>175</v>
      </c>
      <c r="L496" s="327">
        <v>88307.69</v>
      </c>
      <c r="M496" s="331">
        <v>48691.353958333297</v>
      </c>
      <c r="N496" s="353">
        <v>2017.6</v>
      </c>
      <c r="O496" s="135" t="s">
        <v>2471</v>
      </c>
      <c r="P496" s="135" t="s">
        <v>2274</v>
      </c>
      <c r="Q496" s="333" t="s">
        <v>2275</v>
      </c>
      <c r="R496" s="353" t="s">
        <v>2471</v>
      </c>
      <c r="S496" s="309" t="s">
        <v>2478</v>
      </c>
      <c r="T496" s="353"/>
    </row>
    <row r="497" spans="1:20" ht="14.4">
      <c r="A497" s="173">
        <v>4.8</v>
      </c>
      <c r="B497" s="114" t="s">
        <v>2479</v>
      </c>
      <c r="C497" s="114" t="s">
        <v>2480</v>
      </c>
      <c r="D497" s="114" t="s">
        <v>45</v>
      </c>
      <c r="E497" s="94" t="s">
        <v>2481</v>
      </c>
      <c r="F497" s="114">
        <v>166.43591000000001</v>
      </c>
      <c r="G497" s="318" t="s">
        <v>114</v>
      </c>
      <c r="H497" s="94" t="s">
        <v>32</v>
      </c>
      <c r="I497" s="175" t="s">
        <v>175</v>
      </c>
      <c r="J497" s="175" t="s">
        <v>175</v>
      </c>
      <c r="K497" s="175" t="s">
        <v>175</v>
      </c>
      <c r="L497" s="327">
        <v>1009996.4017956</v>
      </c>
      <c r="M497" s="327">
        <v>103699.390803997</v>
      </c>
      <c r="N497" s="94"/>
      <c r="O497" s="135" t="s">
        <v>2277</v>
      </c>
      <c r="P497" s="135" t="s">
        <v>2274</v>
      </c>
      <c r="Q497" s="333" t="s">
        <v>2275</v>
      </c>
      <c r="R497" s="94" t="s">
        <v>2277</v>
      </c>
      <c r="S497" s="114" t="s">
        <v>1595</v>
      </c>
      <c r="T497" s="94"/>
    </row>
    <row r="498" spans="1:20" ht="14.4">
      <c r="A498" s="173">
        <v>4.9000000000000004</v>
      </c>
      <c r="B498" s="114" t="s">
        <v>2482</v>
      </c>
      <c r="C498" s="114" t="s">
        <v>2483</v>
      </c>
      <c r="D498" s="114" t="s">
        <v>45</v>
      </c>
      <c r="E498" s="94" t="s">
        <v>2484</v>
      </c>
      <c r="F498" s="114">
        <v>16.27</v>
      </c>
      <c r="G498" s="318" t="s">
        <v>114</v>
      </c>
      <c r="H498" s="94" t="s">
        <v>32</v>
      </c>
      <c r="I498" s="175" t="s">
        <v>175</v>
      </c>
      <c r="J498" s="175" t="s">
        <v>175</v>
      </c>
      <c r="K498" s="175" t="s">
        <v>175</v>
      </c>
      <c r="L498" s="327">
        <v>98732.542600000001</v>
      </c>
      <c r="M498" s="327">
        <v>27505.876826944499</v>
      </c>
      <c r="N498" s="94">
        <v>2017.5</v>
      </c>
      <c r="O498" s="135" t="s">
        <v>2277</v>
      </c>
      <c r="P498" s="135" t="s">
        <v>2274</v>
      </c>
      <c r="Q498" s="333" t="s">
        <v>2275</v>
      </c>
      <c r="R498" s="94" t="s">
        <v>2277</v>
      </c>
      <c r="S498" s="114" t="s">
        <v>1595</v>
      </c>
      <c r="T498" s="94"/>
    </row>
    <row r="499" spans="1:20" ht="14.4">
      <c r="A499" s="392" t="s">
        <v>2196</v>
      </c>
      <c r="B499" s="114" t="s">
        <v>2485</v>
      </c>
      <c r="C499" s="114" t="s">
        <v>2486</v>
      </c>
      <c r="D499" s="114" t="s">
        <v>45</v>
      </c>
      <c r="E499" s="94" t="s">
        <v>2487</v>
      </c>
      <c r="F499" s="114">
        <v>13.696</v>
      </c>
      <c r="G499" s="318" t="s">
        <v>114</v>
      </c>
      <c r="H499" s="94" t="s">
        <v>32</v>
      </c>
      <c r="I499" s="175" t="s">
        <v>175</v>
      </c>
      <c r="J499" s="175" t="s">
        <v>175</v>
      </c>
      <c r="K499" s="175" t="s">
        <v>175</v>
      </c>
      <c r="L499" s="327">
        <v>83116.701679999998</v>
      </c>
      <c r="M499" s="327">
        <v>8135.7340893333303</v>
      </c>
      <c r="N499" s="94">
        <v>2017.5</v>
      </c>
      <c r="O499" s="135" t="s">
        <v>2277</v>
      </c>
      <c r="P499" s="135" t="s">
        <v>2274</v>
      </c>
      <c r="Q499" s="333" t="s">
        <v>2275</v>
      </c>
      <c r="R499" s="94" t="s">
        <v>2277</v>
      </c>
      <c r="S499" s="114" t="s">
        <v>1595</v>
      </c>
      <c r="T499" s="94"/>
    </row>
    <row r="500" spans="1:20" ht="14.4">
      <c r="A500" s="395">
        <v>4.1100000000000003</v>
      </c>
      <c r="B500" s="114" t="s">
        <v>2488</v>
      </c>
      <c r="C500" s="114" t="s">
        <v>2489</v>
      </c>
      <c r="D500" s="114" t="s">
        <v>45</v>
      </c>
      <c r="E500" s="94" t="s">
        <v>2490</v>
      </c>
      <c r="F500" s="114">
        <v>11.254</v>
      </c>
      <c r="G500" s="318" t="s">
        <v>114</v>
      </c>
      <c r="H500" s="94" t="s">
        <v>32</v>
      </c>
      <c r="I500" s="175" t="s">
        <v>175</v>
      </c>
      <c r="J500" s="175" t="s">
        <v>175</v>
      </c>
      <c r="K500" s="175" t="s">
        <v>175</v>
      </c>
      <c r="L500" s="327">
        <v>68292.166920000003</v>
      </c>
      <c r="M500" s="327">
        <v>6921.4514890000501</v>
      </c>
      <c r="N500" s="94">
        <v>2017.5</v>
      </c>
      <c r="O500" s="135" t="s">
        <v>2277</v>
      </c>
      <c r="P500" s="135" t="s">
        <v>2274</v>
      </c>
      <c r="Q500" s="333" t="s">
        <v>2275</v>
      </c>
      <c r="R500" s="94" t="s">
        <v>2277</v>
      </c>
      <c r="S500" s="114" t="s">
        <v>1595</v>
      </c>
      <c r="T500" s="94"/>
    </row>
    <row r="501" spans="1:20" ht="14.4">
      <c r="A501" s="395">
        <v>4.12</v>
      </c>
      <c r="B501" s="114" t="s">
        <v>2491</v>
      </c>
      <c r="C501" s="114" t="s">
        <v>2492</v>
      </c>
      <c r="D501" s="114" t="s">
        <v>45</v>
      </c>
      <c r="E501" s="94" t="s">
        <v>2493</v>
      </c>
      <c r="F501" s="114">
        <v>3.59</v>
      </c>
      <c r="G501" s="318" t="s">
        <v>114</v>
      </c>
      <c r="H501" s="94" t="s">
        <v>32</v>
      </c>
      <c r="I501" s="175" t="s">
        <v>175</v>
      </c>
      <c r="J501" s="175" t="s">
        <v>175</v>
      </c>
      <c r="K501" s="175" t="s">
        <v>175</v>
      </c>
      <c r="L501" s="327">
        <v>21785.484199999999</v>
      </c>
      <c r="M501" s="327">
        <v>2231.9040269444499</v>
      </c>
      <c r="N501" s="94">
        <v>2017.5</v>
      </c>
      <c r="O501" s="135" t="s">
        <v>2277</v>
      </c>
      <c r="P501" s="135" t="s">
        <v>2274</v>
      </c>
      <c r="Q501" s="333" t="s">
        <v>2275</v>
      </c>
      <c r="R501" s="94" t="s">
        <v>2277</v>
      </c>
      <c r="S501" s="114" t="s">
        <v>1595</v>
      </c>
      <c r="T501" s="94"/>
    </row>
    <row r="502" spans="1:20" ht="14.4">
      <c r="A502" s="395">
        <v>4.13</v>
      </c>
      <c r="B502" s="114" t="s">
        <v>2494</v>
      </c>
      <c r="C502" s="114">
        <v>200</v>
      </c>
      <c r="D502" s="114" t="s">
        <v>45</v>
      </c>
      <c r="E502" s="94" t="s">
        <v>2495</v>
      </c>
      <c r="F502" s="114">
        <v>11.85</v>
      </c>
      <c r="G502" s="318" t="s">
        <v>114</v>
      </c>
      <c r="H502" s="94" t="s">
        <v>32</v>
      </c>
      <c r="I502" s="175" t="s">
        <v>175</v>
      </c>
      <c r="J502" s="175" t="s">
        <v>175</v>
      </c>
      <c r="K502" s="175" t="s">
        <v>175</v>
      </c>
      <c r="L502" s="327">
        <v>71910.305600000007</v>
      </c>
      <c r="M502" s="327">
        <v>3146.0777149999999</v>
      </c>
      <c r="N502" s="94">
        <v>2017.5</v>
      </c>
      <c r="O502" s="135" t="s">
        <v>2277</v>
      </c>
      <c r="P502" s="135" t="s">
        <v>2274</v>
      </c>
      <c r="Q502" s="333" t="s">
        <v>2275</v>
      </c>
      <c r="R502" s="94" t="s">
        <v>2277</v>
      </c>
      <c r="S502" s="114" t="s">
        <v>1595</v>
      </c>
      <c r="T502" s="94"/>
    </row>
    <row r="503" spans="1:20" ht="14.4">
      <c r="A503" s="395">
        <v>4.1399999999999997</v>
      </c>
      <c r="B503" s="114" t="s">
        <v>2496</v>
      </c>
      <c r="C503" s="114" t="s">
        <v>2497</v>
      </c>
      <c r="D503" s="114" t="s">
        <v>45</v>
      </c>
      <c r="E503" s="94" t="s">
        <v>2498</v>
      </c>
      <c r="F503" s="331">
        <v>59.571489999999997</v>
      </c>
      <c r="G503" s="318" t="s">
        <v>114</v>
      </c>
      <c r="H503" s="94" t="s">
        <v>32</v>
      </c>
      <c r="I503" s="175" t="s">
        <v>175</v>
      </c>
      <c r="J503" s="175" t="s">
        <v>175</v>
      </c>
      <c r="K503" s="175" t="s">
        <v>175</v>
      </c>
      <c r="L503" s="327">
        <v>361502.11588619999</v>
      </c>
      <c r="M503" s="327">
        <v>106011.790857121</v>
      </c>
      <c r="N503" s="94">
        <v>2017.5</v>
      </c>
      <c r="O503" s="135" t="s">
        <v>2277</v>
      </c>
      <c r="P503" s="135" t="s">
        <v>2274</v>
      </c>
      <c r="Q503" s="333" t="s">
        <v>2275</v>
      </c>
      <c r="R503" s="94" t="s">
        <v>2277</v>
      </c>
      <c r="S503" s="114" t="s">
        <v>1595</v>
      </c>
      <c r="T503" s="94"/>
    </row>
    <row r="504" spans="1:20" ht="14.4">
      <c r="A504" s="395">
        <v>4.1500000000000004</v>
      </c>
      <c r="B504" s="114" t="s">
        <v>2499</v>
      </c>
      <c r="C504" s="114" t="s">
        <v>2500</v>
      </c>
      <c r="D504" s="114" t="s">
        <v>45</v>
      </c>
      <c r="E504" s="94" t="s">
        <v>2501</v>
      </c>
      <c r="F504" s="331">
        <v>2.4660000000000002</v>
      </c>
      <c r="G504" s="318" t="s">
        <v>114</v>
      </c>
      <c r="H504" s="94" t="s">
        <v>32</v>
      </c>
      <c r="I504" s="175" t="s">
        <v>175</v>
      </c>
      <c r="J504" s="175" t="s">
        <v>175</v>
      </c>
      <c r="K504" s="175" t="s">
        <v>175</v>
      </c>
      <c r="L504" s="327">
        <v>14964.70888</v>
      </c>
      <c r="M504" s="327">
        <v>1877.23284066668</v>
      </c>
      <c r="N504" s="94">
        <v>2017.5</v>
      </c>
      <c r="O504" s="135" t="s">
        <v>2277</v>
      </c>
      <c r="P504" s="135" t="s">
        <v>2274</v>
      </c>
      <c r="Q504" s="333" t="s">
        <v>2275</v>
      </c>
      <c r="R504" s="94" t="s">
        <v>2277</v>
      </c>
      <c r="S504" s="114" t="s">
        <v>1595</v>
      </c>
      <c r="T504" s="94"/>
    </row>
    <row r="505" spans="1:20" ht="14.4">
      <c r="A505" s="395">
        <v>4.16</v>
      </c>
      <c r="B505" s="114" t="s">
        <v>2502</v>
      </c>
      <c r="C505" s="114" t="s">
        <v>2503</v>
      </c>
      <c r="D505" s="114" t="s">
        <v>45</v>
      </c>
      <c r="E505" s="94" t="s">
        <v>2504</v>
      </c>
      <c r="F505" s="331">
        <v>53.029649999999997</v>
      </c>
      <c r="G505" s="318" t="s">
        <v>114</v>
      </c>
      <c r="H505" s="94" t="s">
        <v>32</v>
      </c>
      <c r="I505" s="175" t="s">
        <v>175</v>
      </c>
      <c r="J505" s="175" t="s">
        <v>175</v>
      </c>
      <c r="K505" s="175" t="s">
        <v>175</v>
      </c>
      <c r="L505" s="327">
        <v>321804.06746699999</v>
      </c>
      <c r="M505" s="327">
        <v>39854.143366252603</v>
      </c>
      <c r="N505" s="94">
        <v>2017.5</v>
      </c>
      <c r="O505" s="135" t="s">
        <v>2277</v>
      </c>
      <c r="P505" s="135" t="s">
        <v>2274</v>
      </c>
      <c r="Q505" s="333" t="s">
        <v>2275</v>
      </c>
      <c r="R505" s="94" t="s">
        <v>2277</v>
      </c>
      <c r="S505" s="114" t="s">
        <v>1595</v>
      </c>
      <c r="T505" s="94"/>
    </row>
    <row r="506" spans="1:20" ht="24">
      <c r="A506" s="395">
        <v>4.17</v>
      </c>
      <c r="B506" s="396" t="s">
        <v>2502</v>
      </c>
      <c r="C506" s="191" t="s">
        <v>2505</v>
      </c>
      <c r="D506" s="95" t="s">
        <v>494</v>
      </c>
      <c r="E506" s="94" t="s">
        <v>2506</v>
      </c>
      <c r="F506" s="397">
        <v>136.94999999999999</v>
      </c>
      <c r="G506" s="318" t="s">
        <v>114</v>
      </c>
      <c r="H506" s="94" t="s">
        <v>32</v>
      </c>
      <c r="I506" s="175" t="s">
        <v>175</v>
      </c>
      <c r="J506" s="175" t="s">
        <v>175</v>
      </c>
      <c r="K506" s="175" t="s">
        <v>175</v>
      </c>
      <c r="L506" s="327">
        <v>831064.64099999995</v>
      </c>
      <c r="M506" s="327">
        <v>144282.05572916701</v>
      </c>
      <c r="N506" s="94">
        <v>2017.8</v>
      </c>
      <c r="O506" s="135" t="s">
        <v>2277</v>
      </c>
      <c r="P506" s="135" t="s">
        <v>2274</v>
      </c>
      <c r="Q506" s="333" t="s">
        <v>2275</v>
      </c>
      <c r="R506" s="94" t="s">
        <v>2277</v>
      </c>
      <c r="S506" s="114" t="s">
        <v>1595</v>
      </c>
      <c r="T506" s="94"/>
    </row>
    <row r="507" spans="1:20" ht="14.4">
      <c r="A507" s="395">
        <v>4.18</v>
      </c>
      <c r="B507" s="114" t="s">
        <v>2507</v>
      </c>
      <c r="C507" s="114" t="s">
        <v>2508</v>
      </c>
      <c r="D507" s="114" t="s">
        <v>45</v>
      </c>
      <c r="E507" s="94" t="s">
        <v>2509</v>
      </c>
      <c r="F507" s="331">
        <v>10.63472</v>
      </c>
      <c r="G507" s="318" t="s">
        <v>114</v>
      </c>
      <c r="H507" s="94" t="s">
        <v>32</v>
      </c>
      <c r="I507" s="175" t="s">
        <v>175</v>
      </c>
      <c r="J507" s="175" t="s">
        <v>175</v>
      </c>
      <c r="K507" s="175" t="s">
        <v>175</v>
      </c>
      <c r="L507" s="327">
        <v>64535.522153600003</v>
      </c>
      <c r="M507" s="327">
        <v>8118.0054055594801</v>
      </c>
      <c r="N507" s="94">
        <v>2017.5</v>
      </c>
      <c r="O507" s="135" t="s">
        <v>2277</v>
      </c>
      <c r="P507" s="135" t="s">
        <v>2274</v>
      </c>
      <c r="Q507" s="333" t="s">
        <v>2275</v>
      </c>
      <c r="R507" s="94" t="s">
        <v>2277</v>
      </c>
      <c r="S507" s="114" t="s">
        <v>1595</v>
      </c>
      <c r="T507" s="94"/>
    </row>
    <row r="508" spans="1:20" ht="14.4">
      <c r="A508" s="395">
        <v>4.1900000000000004</v>
      </c>
      <c r="B508" s="114" t="s">
        <v>2510</v>
      </c>
      <c r="C508" s="114" t="s">
        <v>2511</v>
      </c>
      <c r="D508" s="114" t="s">
        <v>45</v>
      </c>
      <c r="E508" s="94" t="s">
        <v>2512</v>
      </c>
      <c r="F508" s="331">
        <v>7.04542</v>
      </c>
      <c r="G508" s="318" t="s">
        <v>114</v>
      </c>
      <c r="H508" s="94" t="s">
        <v>32</v>
      </c>
      <c r="I508" s="175" t="s">
        <v>175</v>
      </c>
      <c r="J508" s="175" t="s">
        <v>175</v>
      </c>
      <c r="K508" s="175" t="s">
        <v>175</v>
      </c>
      <c r="L508" s="327">
        <v>42756.7680196</v>
      </c>
      <c r="M508" s="327">
        <v>1728.09393050216</v>
      </c>
      <c r="N508" s="94">
        <v>2017.5</v>
      </c>
      <c r="O508" s="135" t="s">
        <v>2277</v>
      </c>
      <c r="P508" s="135" t="s">
        <v>2274</v>
      </c>
      <c r="Q508" s="333" t="s">
        <v>2275</v>
      </c>
      <c r="R508" s="94" t="s">
        <v>2277</v>
      </c>
      <c r="S508" s="114" t="s">
        <v>1595</v>
      </c>
      <c r="T508" s="174"/>
    </row>
    <row r="509" spans="1:20" ht="24">
      <c r="A509" s="395">
        <v>4.2</v>
      </c>
      <c r="B509" s="384" t="s">
        <v>2450</v>
      </c>
      <c r="C509" s="81"/>
      <c r="D509" s="385" t="s">
        <v>2463</v>
      </c>
      <c r="E509" s="384"/>
      <c r="F509" s="385">
        <v>6</v>
      </c>
      <c r="G509" s="386" t="s">
        <v>1851</v>
      </c>
      <c r="H509" s="384" t="s">
        <v>32</v>
      </c>
      <c r="I509" s="384"/>
      <c r="J509" s="384"/>
      <c r="K509" s="384"/>
      <c r="L509" s="403">
        <v>1425.74</v>
      </c>
      <c r="M509" s="398">
        <v>1398.02</v>
      </c>
      <c r="N509" s="384">
        <v>2021.3</v>
      </c>
      <c r="O509" s="400" t="s">
        <v>2464</v>
      </c>
      <c r="P509" s="386" t="s">
        <v>1853</v>
      </c>
      <c r="Q509" s="388">
        <v>18135206600</v>
      </c>
      <c r="R509" s="94" t="s">
        <v>1854</v>
      </c>
      <c r="S509" s="114" t="s">
        <v>1595</v>
      </c>
      <c r="T509" s="174"/>
    </row>
    <row r="510" spans="1:20" ht="14.4">
      <c r="A510" s="357">
        <v>5</v>
      </c>
      <c r="B510" s="114" t="s">
        <v>762</v>
      </c>
      <c r="C510" s="114"/>
      <c r="D510" s="114"/>
      <c r="E510" s="94"/>
      <c r="F510" s="114"/>
      <c r="G510" s="318"/>
      <c r="H510" s="94"/>
      <c r="I510" s="175"/>
      <c r="J510" s="175"/>
      <c r="K510" s="175"/>
      <c r="L510" s="327"/>
      <c r="M510" s="327"/>
      <c r="N510" s="94"/>
      <c r="O510" s="135"/>
      <c r="P510" s="135"/>
      <c r="Q510" s="333"/>
      <c r="R510" s="94"/>
      <c r="S510" s="94"/>
      <c r="T510" s="174"/>
    </row>
    <row r="511" spans="1:20" ht="36">
      <c r="A511" s="357"/>
      <c r="B511" s="360" t="s">
        <v>762</v>
      </c>
      <c r="C511" s="338" t="s">
        <v>2513</v>
      </c>
      <c r="D511" s="360" t="s">
        <v>45</v>
      </c>
      <c r="E511" s="174"/>
      <c r="F511" s="360">
        <v>88.5</v>
      </c>
      <c r="G511" s="175" t="s">
        <v>2514</v>
      </c>
      <c r="H511" s="175" t="s">
        <v>32</v>
      </c>
      <c r="I511" s="174"/>
      <c r="J511" s="174"/>
      <c r="K511" s="98" t="s">
        <v>2515</v>
      </c>
      <c r="L511" s="360">
        <v>527037.1</v>
      </c>
      <c r="M511" s="360">
        <v>527037.1</v>
      </c>
      <c r="N511" s="404">
        <v>44409</v>
      </c>
      <c r="O511" s="97" t="s">
        <v>2165</v>
      </c>
      <c r="P511" s="302" t="s">
        <v>2164</v>
      </c>
      <c r="Q511" s="302">
        <v>13546718283</v>
      </c>
      <c r="R511" s="102" t="s">
        <v>2165</v>
      </c>
      <c r="S511" s="101" t="s">
        <v>2516</v>
      </c>
      <c r="T511" s="174"/>
    </row>
    <row r="512" spans="1:20">
      <c r="A512" s="357">
        <v>6</v>
      </c>
      <c r="B512" s="94" t="s">
        <v>1033</v>
      </c>
      <c r="C512" s="94"/>
      <c r="D512" s="94"/>
      <c r="E512" s="94"/>
      <c r="F512" s="94"/>
      <c r="G512" s="94"/>
      <c r="H512" s="94"/>
      <c r="I512" s="94"/>
      <c r="J512" s="94"/>
      <c r="K512" s="94"/>
      <c r="L512" s="94"/>
      <c r="M512" s="94"/>
      <c r="N512" s="94"/>
      <c r="O512" s="94"/>
      <c r="P512" s="94"/>
      <c r="Q512" s="94"/>
      <c r="R512" s="94"/>
      <c r="S512" s="114" t="s">
        <v>1595</v>
      </c>
      <c r="T512" s="174"/>
    </row>
    <row r="513" spans="1:21" ht="14.4">
      <c r="A513" s="173">
        <v>6.1</v>
      </c>
      <c r="B513" s="114" t="s">
        <v>1033</v>
      </c>
      <c r="C513" s="114" t="s">
        <v>2517</v>
      </c>
      <c r="D513" s="114" t="s">
        <v>2518</v>
      </c>
      <c r="E513" s="114">
        <v>1</v>
      </c>
      <c r="F513" s="114"/>
      <c r="G513" s="318" t="s">
        <v>114</v>
      </c>
      <c r="H513" s="94" t="s">
        <v>41</v>
      </c>
      <c r="I513" s="94" t="s">
        <v>175</v>
      </c>
      <c r="J513" s="94" t="s">
        <v>175</v>
      </c>
      <c r="K513" s="94" t="s">
        <v>175</v>
      </c>
      <c r="L513" s="327">
        <v>108000</v>
      </c>
      <c r="M513" s="327">
        <v>2215329.2733333302</v>
      </c>
      <c r="N513" s="94"/>
      <c r="O513" s="135" t="s">
        <v>2277</v>
      </c>
      <c r="P513" s="135" t="s">
        <v>2274</v>
      </c>
      <c r="Q513" s="333" t="s">
        <v>2275</v>
      </c>
      <c r="R513" s="94" t="s">
        <v>2277</v>
      </c>
      <c r="S513" s="114" t="s">
        <v>1595</v>
      </c>
      <c r="T513" s="174"/>
      <c r="U513" s="73"/>
    </row>
    <row r="514" spans="1:21" ht="14.4">
      <c r="A514" s="173">
        <v>6.2</v>
      </c>
      <c r="B514" s="114" t="s">
        <v>1033</v>
      </c>
      <c r="C514" s="114" t="s">
        <v>2519</v>
      </c>
      <c r="D514" s="114" t="s">
        <v>2518</v>
      </c>
      <c r="E514" s="114">
        <v>3</v>
      </c>
      <c r="F514" s="114"/>
      <c r="G514" s="318" t="s">
        <v>114</v>
      </c>
      <c r="H514" s="94" t="s">
        <v>41</v>
      </c>
      <c r="I514" s="94" t="s">
        <v>175</v>
      </c>
      <c r="J514" s="94" t="s">
        <v>175</v>
      </c>
      <c r="K514" s="94" t="s">
        <v>175</v>
      </c>
      <c r="L514" s="327">
        <v>525000</v>
      </c>
      <c r="M514" s="327">
        <v>72045</v>
      </c>
      <c r="N514" s="94"/>
      <c r="O514" s="135" t="s">
        <v>2277</v>
      </c>
      <c r="P514" s="135" t="s">
        <v>2274</v>
      </c>
      <c r="Q514" s="333" t="s">
        <v>2275</v>
      </c>
      <c r="R514" s="94" t="s">
        <v>2277</v>
      </c>
      <c r="S514" s="114" t="s">
        <v>1595</v>
      </c>
      <c r="T514" s="174"/>
      <c r="U514" s="73"/>
    </row>
    <row r="515" spans="1:21" ht="14.4">
      <c r="A515" s="173">
        <v>6.3</v>
      </c>
      <c r="B515" s="114" t="s">
        <v>1033</v>
      </c>
      <c r="C515" s="114" t="s">
        <v>2519</v>
      </c>
      <c r="D515" s="114" t="s">
        <v>2518</v>
      </c>
      <c r="E515" s="114">
        <v>1</v>
      </c>
      <c r="F515" s="114"/>
      <c r="G515" s="318" t="s">
        <v>114</v>
      </c>
      <c r="H515" s="94" t="s">
        <v>41</v>
      </c>
      <c r="I515" s="94" t="s">
        <v>175</v>
      </c>
      <c r="J515" s="94" t="s">
        <v>175</v>
      </c>
      <c r="K515" s="94" t="s">
        <v>175</v>
      </c>
      <c r="L515" s="327">
        <v>161500</v>
      </c>
      <c r="M515" s="327">
        <v>353937.5</v>
      </c>
      <c r="N515" s="94"/>
      <c r="O515" s="135" t="s">
        <v>2277</v>
      </c>
      <c r="P515" s="135" t="s">
        <v>2274</v>
      </c>
      <c r="Q515" s="333" t="s">
        <v>2275</v>
      </c>
      <c r="R515" s="94" t="s">
        <v>2277</v>
      </c>
      <c r="S515" s="114" t="s">
        <v>1595</v>
      </c>
      <c r="T515" s="174"/>
      <c r="U515" s="73"/>
    </row>
    <row r="516" spans="1:21" ht="14.4">
      <c r="A516" s="173">
        <v>6.4</v>
      </c>
      <c r="B516" s="114" t="s">
        <v>1033</v>
      </c>
      <c r="C516" s="114" t="s">
        <v>2520</v>
      </c>
      <c r="D516" s="114" t="s">
        <v>2518</v>
      </c>
      <c r="E516" s="114">
        <v>8</v>
      </c>
      <c r="F516" s="114"/>
      <c r="G516" s="318" t="s">
        <v>114</v>
      </c>
      <c r="H516" s="94" t="s">
        <v>41</v>
      </c>
      <c r="I516" s="94" t="s">
        <v>175</v>
      </c>
      <c r="J516" s="94" t="s">
        <v>175</v>
      </c>
      <c r="K516" s="94" t="s">
        <v>175</v>
      </c>
      <c r="L516" s="327">
        <v>3900800</v>
      </c>
      <c r="M516" s="327">
        <v>107733.95833333299</v>
      </c>
      <c r="N516" s="94"/>
      <c r="O516" s="94" t="s">
        <v>2277</v>
      </c>
      <c r="P516" s="135" t="s">
        <v>2274</v>
      </c>
      <c r="Q516" s="333" t="s">
        <v>2275</v>
      </c>
      <c r="R516" s="94" t="s">
        <v>2277</v>
      </c>
      <c r="S516" s="114" t="s">
        <v>1595</v>
      </c>
      <c r="T516" s="174"/>
      <c r="U516" s="73"/>
    </row>
    <row r="517" spans="1:21" ht="14.4">
      <c r="A517" s="314" t="s">
        <v>1034</v>
      </c>
      <c r="B517" s="313" t="s">
        <v>1035</v>
      </c>
      <c r="C517" s="94"/>
      <c r="D517" s="94"/>
      <c r="E517" s="94"/>
      <c r="F517" s="94"/>
      <c r="G517" s="94"/>
      <c r="H517" s="94"/>
      <c r="I517" s="94"/>
      <c r="J517" s="94"/>
      <c r="K517" s="94"/>
      <c r="L517" s="94"/>
      <c r="M517" s="94"/>
      <c r="N517" s="94"/>
      <c r="O517" s="94"/>
      <c r="P517" s="94"/>
      <c r="Q517" s="94"/>
      <c r="R517" s="94"/>
      <c r="S517" s="114" t="s">
        <v>1595</v>
      </c>
      <c r="T517" s="174"/>
      <c r="U517" s="73"/>
    </row>
    <row r="518" spans="1:21" ht="14.4">
      <c r="A518" s="357">
        <v>1</v>
      </c>
      <c r="B518" s="94" t="s">
        <v>1036</v>
      </c>
      <c r="C518" s="94"/>
      <c r="D518" s="94"/>
      <c r="E518" s="94"/>
      <c r="F518" s="94"/>
      <c r="G518" s="94"/>
      <c r="H518" s="94"/>
      <c r="I518" s="94"/>
      <c r="J518" s="94"/>
      <c r="K518" s="94"/>
      <c r="L518" s="94"/>
      <c r="M518" s="94"/>
      <c r="N518" s="94"/>
      <c r="O518" s="94"/>
      <c r="P518" s="94"/>
      <c r="Q518" s="94"/>
      <c r="R518" s="94"/>
      <c r="S518" s="114" t="s">
        <v>1595</v>
      </c>
      <c r="T518" s="174"/>
      <c r="U518" s="73"/>
    </row>
    <row r="519" spans="1:21" ht="36">
      <c r="A519" s="136" t="s">
        <v>1590</v>
      </c>
      <c r="B519" s="104" t="s">
        <v>2521</v>
      </c>
      <c r="C519" s="104"/>
      <c r="D519" s="178" t="s">
        <v>45</v>
      </c>
      <c r="E519" s="104">
        <v>108.96</v>
      </c>
      <c r="F519" s="104">
        <v>108.96</v>
      </c>
      <c r="G519" s="128" t="s">
        <v>31</v>
      </c>
      <c r="H519" s="96" t="s">
        <v>32</v>
      </c>
      <c r="I519" s="128"/>
      <c r="J519" s="128" t="s">
        <v>1666</v>
      </c>
      <c r="K519" s="181"/>
      <c r="L519" s="100">
        <v>558769.26</v>
      </c>
      <c r="M519" s="100">
        <v>391138.48200000002</v>
      </c>
      <c r="N519" s="136">
        <v>2017.9</v>
      </c>
      <c r="O519" s="179" t="s">
        <v>2522</v>
      </c>
      <c r="P519" s="128" t="s">
        <v>1669</v>
      </c>
      <c r="Q519" s="128">
        <v>15110423230</v>
      </c>
      <c r="R519" s="102" t="s">
        <v>1670</v>
      </c>
      <c r="S519" s="114" t="s">
        <v>1595</v>
      </c>
      <c r="T519" s="101"/>
      <c r="U519" s="182"/>
    </row>
    <row r="520" spans="1:21" ht="36">
      <c r="A520" s="136" t="s">
        <v>1596</v>
      </c>
      <c r="B520" s="104" t="s">
        <v>2523</v>
      </c>
      <c r="C520" s="104"/>
      <c r="D520" s="178" t="s">
        <v>65</v>
      </c>
      <c r="E520" s="104">
        <v>1</v>
      </c>
      <c r="F520" s="104">
        <v>1</v>
      </c>
      <c r="G520" s="128" t="s">
        <v>31</v>
      </c>
      <c r="H520" s="96" t="s">
        <v>32</v>
      </c>
      <c r="I520" s="128"/>
      <c r="J520" s="128" t="s">
        <v>1666</v>
      </c>
      <c r="K520" s="181"/>
      <c r="L520" s="100">
        <v>32478.63</v>
      </c>
      <c r="M520" s="100">
        <v>22735.041000000001</v>
      </c>
      <c r="N520" s="136" t="s">
        <v>2524</v>
      </c>
      <c r="O520" s="179" t="s">
        <v>2522</v>
      </c>
      <c r="P520" s="128" t="s">
        <v>1669</v>
      </c>
      <c r="Q520" s="128">
        <v>15110423230</v>
      </c>
      <c r="R520" s="102" t="s">
        <v>1670</v>
      </c>
      <c r="S520" s="114" t="s">
        <v>1595</v>
      </c>
      <c r="T520" s="101"/>
      <c r="U520" s="182"/>
    </row>
    <row r="521" spans="1:21" ht="36">
      <c r="A521" s="136" t="s">
        <v>1599</v>
      </c>
      <c r="B521" s="104" t="s">
        <v>269</v>
      </c>
      <c r="C521" s="104"/>
      <c r="D521" s="178" t="s">
        <v>65</v>
      </c>
      <c r="E521" s="104">
        <v>1</v>
      </c>
      <c r="F521" s="104">
        <v>1</v>
      </c>
      <c r="G521" s="128" t="s">
        <v>31</v>
      </c>
      <c r="H521" s="96" t="s">
        <v>32</v>
      </c>
      <c r="I521" s="128"/>
      <c r="J521" s="128" t="s">
        <v>1666</v>
      </c>
      <c r="K521" s="181"/>
      <c r="L521" s="100">
        <v>34188.03</v>
      </c>
      <c r="M521" s="100">
        <v>23931.620999999999</v>
      </c>
      <c r="N521" s="136">
        <v>2018.1</v>
      </c>
      <c r="O521" s="179" t="s">
        <v>2227</v>
      </c>
      <c r="P521" s="128" t="s">
        <v>1669</v>
      </c>
      <c r="Q521" s="128">
        <v>15110423230</v>
      </c>
      <c r="R521" s="102" t="s">
        <v>1670</v>
      </c>
      <c r="S521" s="114" t="s">
        <v>1595</v>
      </c>
      <c r="T521" s="101"/>
      <c r="U521" s="182"/>
    </row>
    <row r="522" spans="1:21" ht="36">
      <c r="A522" s="136" t="s">
        <v>1601</v>
      </c>
      <c r="B522" s="104" t="s">
        <v>2521</v>
      </c>
      <c r="C522" s="104" t="s">
        <v>2525</v>
      </c>
      <c r="D522" s="178" t="s">
        <v>1850</v>
      </c>
      <c r="E522" s="104">
        <v>67.66</v>
      </c>
      <c r="F522" s="104">
        <v>67.66</v>
      </c>
      <c r="G522" s="128" t="s">
        <v>31</v>
      </c>
      <c r="H522" s="96" t="s">
        <v>32</v>
      </c>
      <c r="I522" s="128"/>
      <c r="J522" s="128" t="s">
        <v>1666</v>
      </c>
      <c r="K522" s="181"/>
      <c r="L522" s="100">
        <v>173487.18</v>
      </c>
      <c r="M522" s="100">
        <v>121441.026</v>
      </c>
      <c r="N522" s="136">
        <v>2018.3</v>
      </c>
      <c r="O522" s="179" t="s">
        <v>2227</v>
      </c>
      <c r="P522" s="128" t="s">
        <v>1669</v>
      </c>
      <c r="Q522" s="128">
        <v>15110423230</v>
      </c>
      <c r="R522" s="102" t="s">
        <v>1670</v>
      </c>
      <c r="S522" s="114" t="s">
        <v>1595</v>
      </c>
      <c r="T522" s="101"/>
      <c r="U522" s="182"/>
    </row>
    <row r="523" spans="1:21" ht="36">
      <c r="A523" s="136" t="s">
        <v>1604</v>
      </c>
      <c r="B523" s="104" t="s">
        <v>2521</v>
      </c>
      <c r="C523" s="104"/>
      <c r="D523" s="178" t="s">
        <v>1850</v>
      </c>
      <c r="E523" s="104">
        <v>39.64</v>
      </c>
      <c r="F523" s="104">
        <v>39.64</v>
      </c>
      <c r="G523" s="128" t="s">
        <v>31</v>
      </c>
      <c r="H523" s="96" t="s">
        <v>32</v>
      </c>
      <c r="I523" s="128"/>
      <c r="J523" s="128" t="s">
        <v>1666</v>
      </c>
      <c r="K523" s="181"/>
      <c r="L523" s="100">
        <v>230386.33</v>
      </c>
      <c r="M523" s="100">
        <v>161270.43100000001</v>
      </c>
      <c r="N523" s="136">
        <v>2018.3</v>
      </c>
      <c r="O523" s="179" t="s">
        <v>2227</v>
      </c>
      <c r="P523" s="128" t="s">
        <v>1669</v>
      </c>
      <c r="Q523" s="128">
        <v>15110423230</v>
      </c>
      <c r="R523" s="102" t="s">
        <v>1670</v>
      </c>
      <c r="S523" s="114" t="s">
        <v>1595</v>
      </c>
      <c r="T523" s="101"/>
      <c r="U523" s="182"/>
    </row>
    <row r="524" spans="1:21" ht="36">
      <c r="A524" s="136" t="s">
        <v>1606</v>
      </c>
      <c r="B524" s="104" t="s">
        <v>2526</v>
      </c>
      <c r="C524" s="104"/>
      <c r="D524" s="178" t="s">
        <v>65</v>
      </c>
      <c r="E524" s="104">
        <v>1</v>
      </c>
      <c r="F524" s="104">
        <v>1</v>
      </c>
      <c r="G524" s="128" t="s">
        <v>31</v>
      </c>
      <c r="H524" s="96" t="s">
        <v>32</v>
      </c>
      <c r="I524" s="128"/>
      <c r="J524" s="128" t="s">
        <v>1666</v>
      </c>
      <c r="K524" s="181"/>
      <c r="L524" s="100">
        <v>66666.67</v>
      </c>
      <c r="M524" s="100">
        <v>46666.669000000002</v>
      </c>
      <c r="N524" s="136">
        <v>2018.3</v>
      </c>
      <c r="O524" s="179" t="s">
        <v>2227</v>
      </c>
      <c r="P524" s="128" t="s">
        <v>1669</v>
      </c>
      <c r="Q524" s="128">
        <v>15110423230</v>
      </c>
      <c r="R524" s="102" t="s">
        <v>1670</v>
      </c>
      <c r="S524" s="114" t="s">
        <v>1595</v>
      </c>
      <c r="T524" s="101"/>
      <c r="U524" s="182"/>
    </row>
    <row r="525" spans="1:21" ht="36">
      <c r="A525" s="136" t="s">
        <v>1607</v>
      </c>
      <c r="B525" s="104" t="s">
        <v>2521</v>
      </c>
      <c r="C525" s="104"/>
      <c r="D525" s="178" t="s">
        <v>45</v>
      </c>
      <c r="E525" s="104">
        <v>90</v>
      </c>
      <c r="F525" s="104">
        <v>90.3</v>
      </c>
      <c r="G525" s="128" t="s">
        <v>31</v>
      </c>
      <c r="H525" s="96" t="s">
        <v>32</v>
      </c>
      <c r="I525" s="128"/>
      <c r="J525" s="128" t="s">
        <v>1666</v>
      </c>
      <c r="K525" s="181"/>
      <c r="L525" s="100">
        <v>571128.21</v>
      </c>
      <c r="M525" s="100">
        <v>399789.74699999997</v>
      </c>
      <c r="N525" s="136">
        <v>2018.6</v>
      </c>
      <c r="O525" s="179" t="s">
        <v>2527</v>
      </c>
      <c r="P525" s="128" t="s">
        <v>1669</v>
      </c>
      <c r="Q525" s="128">
        <v>15110423230</v>
      </c>
      <c r="R525" s="102" t="s">
        <v>1670</v>
      </c>
      <c r="S525" s="114" t="s">
        <v>1595</v>
      </c>
      <c r="T525" s="101"/>
      <c r="U525" s="182"/>
    </row>
    <row r="526" spans="1:21" ht="36">
      <c r="A526" s="136" t="s">
        <v>1610</v>
      </c>
      <c r="B526" s="104" t="s">
        <v>2528</v>
      </c>
      <c r="C526" s="104"/>
      <c r="D526" s="178" t="s">
        <v>45</v>
      </c>
      <c r="E526" s="104">
        <v>96</v>
      </c>
      <c r="F526" s="104">
        <v>96</v>
      </c>
      <c r="G526" s="128" t="s">
        <v>31</v>
      </c>
      <c r="H526" s="96" t="s">
        <v>32</v>
      </c>
      <c r="I526" s="128"/>
      <c r="J526" s="128" t="s">
        <v>1666</v>
      </c>
      <c r="K526" s="181"/>
      <c r="L526" s="100">
        <v>643862.07785234903</v>
      </c>
      <c r="M526" s="100">
        <v>450703.45449664397</v>
      </c>
      <c r="N526" s="136">
        <v>2018.9</v>
      </c>
      <c r="O526" s="179" t="s">
        <v>1674</v>
      </c>
      <c r="P526" s="128" t="s">
        <v>1669</v>
      </c>
      <c r="Q526" s="128">
        <v>15110423230</v>
      </c>
      <c r="R526" s="102" t="s">
        <v>1670</v>
      </c>
      <c r="S526" s="114" t="s">
        <v>1595</v>
      </c>
      <c r="T526" s="101"/>
      <c r="U526" s="182"/>
    </row>
    <row r="527" spans="1:21" ht="36">
      <c r="A527" s="136" t="s">
        <v>1611</v>
      </c>
      <c r="B527" s="104" t="s">
        <v>2529</v>
      </c>
      <c r="C527" s="104"/>
      <c r="D527" s="178" t="s">
        <v>45</v>
      </c>
      <c r="E527" s="104">
        <v>4.08</v>
      </c>
      <c r="F527" s="104">
        <v>4.08</v>
      </c>
      <c r="G527" s="128" t="s">
        <v>31</v>
      </c>
      <c r="H527" s="96" t="s">
        <v>32</v>
      </c>
      <c r="I527" s="128"/>
      <c r="J527" s="128" t="s">
        <v>1666</v>
      </c>
      <c r="K527" s="181"/>
      <c r="L527" s="100">
        <v>25324.14</v>
      </c>
      <c r="M527" s="100">
        <v>17726.898000000001</v>
      </c>
      <c r="N527" s="136">
        <v>2018.9</v>
      </c>
      <c r="O527" s="179" t="s">
        <v>1674</v>
      </c>
      <c r="P527" s="128" t="s">
        <v>1669</v>
      </c>
      <c r="Q527" s="128">
        <v>15110423230</v>
      </c>
      <c r="R527" s="102" t="s">
        <v>1670</v>
      </c>
      <c r="S527" s="114" t="s">
        <v>1595</v>
      </c>
      <c r="T527" s="101"/>
      <c r="U527" s="182"/>
    </row>
    <row r="528" spans="1:21" ht="36">
      <c r="A528" s="136" t="s">
        <v>1612</v>
      </c>
      <c r="B528" s="104" t="s">
        <v>2530</v>
      </c>
      <c r="C528" s="104"/>
      <c r="D528" s="178" t="s">
        <v>45</v>
      </c>
      <c r="E528" s="104">
        <v>8.94</v>
      </c>
      <c r="F528" s="104">
        <v>66</v>
      </c>
      <c r="G528" s="128" t="s">
        <v>31</v>
      </c>
      <c r="H528" s="96" t="s">
        <v>32</v>
      </c>
      <c r="I528" s="128"/>
      <c r="J528" s="128" t="s">
        <v>1666</v>
      </c>
      <c r="K528" s="181"/>
      <c r="L528" s="100">
        <v>53948.28</v>
      </c>
      <c r="M528" s="100">
        <v>37763.796000000002</v>
      </c>
      <c r="N528" s="136" t="s">
        <v>1924</v>
      </c>
      <c r="O528" s="179" t="s">
        <v>1674</v>
      </c>
      <c r="P528" s="128" t="s">
        <v>1669</v>
      </c>
      <c r="Q528" s="128">
        <v>15110423230</v>
      </c>
      <c r="R528" s="102" t="s">
        <v>1670</v>
      </c>
      <c r="S528" s="114" t="s">
        <v>1595</v>
      </c>
      <c r="T528" s="101"/>
      <c r="U528" s="182"/>
    </row>
    <row r="529" spans="1:21" ht="36">
      <c r="A529" s="136" t="s">
        <v>1617</v>
      </c>
      <c r="B529" s="104" t="s">
        <v>2521</v>
      </c>
      <c r="C529" s="104"/>
      <c r="D529" s="178" t="s">
        <v>45</v>
      </c>
      <c r="E529" s="104">
        <v>66</v>
      </c>
      <c r="F529" s="104">
        <v>4.9800000000000004</v>
      </c>
      <c r="G529" s="128" t="s">
        <v>31</v>
      </c>
      <c r="H529" s="96" t="s">
        <v>32</v>
      </c>
      <c r="I529" s="128"/>
      <c r="J529" s="128" t="s">
        <v>1666</v>
      </c>
      <c r="K529" s="181"/>
      <c r="L529" s="100">
        <v>389741.36</v>
      </c>
      <c r="M529" s="100">
        <v>272818.95199999999</v>
      </c>
      <c r="N529" s="136" t="s">
        <v>1924</v>
      </c>
      <c r="O529" s="179" t="s">
        <v>1674</v>
      </c>
      <c r="P529" s="128" t="s">
        <v>1669</v>
      </c>
      <c r="Q529" s="128">
        <v>15110423230</v>
      </c>
      <c r="R529" s="102" t="s">
        <v>1670</v>
      </c>
      <c r="S529" s="114" t="s">
        <v>1595</v>
      </c>
      <c r="T529" s="101"/>
      <c r="U529" s="182"/>
    </row>
    <row r="530" spans="1:21" ht="36">
      <c r="A530" s="136" t="s">
        <v>1624</v>
      </c>
      <c r="B530" s="104" t="s">
        <v>2521</v>
      </c>
      <c r="C530" s="104"/>
      <c r="D530" s="178" t="s">
        <v>45</v>
      </c>
      <c r="E530" s="104">
        <v>4.9800000000000004</v>
      </c>
      <c r="F530" s="104">
        <v>120</v>
      </c>
      <c r="G530" s="128" t="s">
        <v>31</v>
      </c>
      <c r="H530" s="96" t="s">
        <v>32</v>
      </c>
      <c r="I530" s="128"/>
      <c r="J530" s="128" t="s">
        <v>1666</v>
      </c>
      <c r="K530" s="181"/>
      <c r="L530" s="100">
        <v>29407.759999999998</v>
      </c>
      <c r="M530" s="100">
        <v>20585.432000000001</v>
      </c>
      <c r="N530" s="136" t="s">
        <v>1924</v>
      </c>
      <c r="O530" s="179" t="s">
        <v>1674</v>
      </c>
      <c r="P530" s="128" t="s">
        <v>1669</v>
      </c>
      <c r="Q530" s="128">
        <v>15110423230</v>
      </c>
      <c r="R530" s="102" t="s">
        <v>1670</v>
      </c>
      <c r="S530" s="114" t="s">
        <v>1595</v>
      </c>
      <c r="T530" s="101"/>
      <c r="U530" s="182"/>
    </row>
    <row r="531" spans="1:21" ht="36">
      <c r="A531" s="136" t="s">
        <v>1626</v>
      </c>
      <c r="B531" s="104" t="s">
        <v>2521</v>
      </c>
      <c r="C531" s="104"/>
      <c r="D531" s="178" t="s">
        <v>45</v>
      </c>
      <c r="E531" s="104">
        <v>120</v>
      </c>
      <c r="F531" s="104">
        <v>5.71</v>
      </c>
      <c r="G531" s="128" t="s">
        <v>31</v>
      </c>
      <c r="H531" s="96" t="s">
        <v>32</v>
      </c>
      <c r="I531" s="128"/>
      <c r="J531" s="128" t="s">
        <v>1666</v>
      </c>
      <c r="K531" s="181"/>
      <c r="L531" s="100">
        <v>767586.24</v>
      </c>
      <c r="M531" s="100">
        <v>537310.36800000002</v>
      </c>
      <c r="N531" s="136" t="s">
        <v>1924</v>
      </c>
      <c r="O531" s="179" t="s">
        <v>1674</v>
      </c>
      <c r="P531" s="128" t="s">
        <v>1669</v>
      </c>
      <c r="Q531" s="128">
        <v>15110423230</v>
      </c>
      <c r="R531" s="102" t="s">
        <v>1670</v>
      </c>
      <c r="S531" s="114" t="s">
        <v>1595</v>
      </c>
      <c r="T531" s="101"/>
      <c r="U531" s="182"/>
    </row>
    <row r="532" spans="1:21" ht="36">
      <c r="A532" s="136" t="s">
        <v>1628</v>
      </c>
      <c r="B532" s="104" t="s">
        <v>2521</v>
      </c>
      <c r="C532" s="104"/>
      <c r="D532" s="178" t="s">
        <v>45</v>
      </c>
      <c r="E532" s="104">
        <v>5.71</v>
      </c>
      <c r="F532" s="104">
        <v>8.94</v>
      </c>
      <c r="G532" s="128" t="s">
        <v>31</v>
      </c>
      <c r="H532" s="96" t="s">
        <v>32</v>
      </c>
      <c r="I532" s="128"/>
      <c r="J532" s="128" t="s">
        <v>1666</v>
      </c>
      <c r="K532" s="181"/>
      <c r="L532" s="100">
        <v>36524.31</v>
      </c>
      <c r="M532" s="100">
        <v>25567.017</v>
      </c>
      <c r="N532" s="136">
        <v>2018.9</v>
      </c>
      <c r="O532" s="179" t="s">
        <v>1674</v>
      </c>
      <c r="P532" s="128" t="s">
        <v>1669</v>
      </c>
      <c r="Q532" s="128">
        <v>15110423230</v>
      </c>
      <c r="R532" s="102" t="s">
        <v>1670</v>
      </c>
      <c r="S532" s="114" t="s">
        <v>1595</v>
      </c>
      <c r="T532" s="101"/>
      <c r="U532" s="182"/>
    </row>
    <row r="533" spans="1:21" ht="36">
      <c r="A533" s="136" t="s">
        <v>1630</v>
      </c>
      <c r="B533" s="104" t="s">
        <v>2528</v>
      </c>
      <c r="C533" s="104" t="s">
        <v>2531</v>
      </c>
      <c r="D533" s="178" t="s">
        <v>45</v>
      </c>
      <c r="E533" s="104">
        <v>54.52</v>
      </c>
      <c r="F533" s="104">
        <v>54.52</v>
      </c>
      <c r="G533" s="128" t="s">
        <v>31</v>
      </c>
      <c r="H533" s="96" t="s">
        <v>32</v>
      </c>
      <c r="I533" s="128"/>
      <c r="J533" s="128" t="s">
        <v>1666</v>
      </c>
      <c r="K533" s="181"/>
      <c r="L533" s="100">
        <v>348740</v>
      </c>
      <c r="M533" s="100">
        <v>244118</v>
      </c>
      <c r="N533" s="136" t="s">
        <v>1734</v>
      </c>
      <c r="O533" s="179" t="s">
        <v>1674</v>
      </c>
      <c r="P533" s="128" t="s">
        <v>1669</v>
      </c>
      <c r="Q533" s="128">
        <v>15110423230</v>
      </c>
      <c r="R533" s="102" t="s">
        <v>1670</v>
      </c>
      <c r="S533" s="114" t="s">
        <v>1595</v>
      </c>
      <c r="T533" s="101"/>
      <c r="U533" s="182"/>
    </row>
    <row r="534" spans="1:21" ht="36">
      <c r="A534" s="136" t="s">
        <v>1637</v>
      </c>
      <c r="B534" s="104" t="s">
        <v>2532</v>
      </c>
      <c r="C534" s="104"/>
      <c r="D534" s="178" t="s">
        <v>45</v>
      </c>
      <c r="E534" s="104">
        <v>29.74</v>
      </c>
      <c r="F534" s="104">
        <v>2</v>
      </c>
      <c r="G534" s="128" t="s">
        <v>31</v>
      </c>
      <c r="H534" s="96" t="s">
        <v>32</v>
      </c>
      <c r="I534" s="128"/>
      <c r="J534" s="128" t="s">
        <v>1666</v>
      </c>
      <c r="K534" s="181"/>
      <c r="L534" s="100">
        <v>184230.08</v>
      </c>
      <c r="M534" s="100">
        <v>128961.056</v>
      </c>
      <c r="N534" s="136" t="s">
        <v>1676</v>
      </c>
      <c r="O534" s="179" t="s">
        <v>1674</v>
      </c>
      <c r="P534" s="128" t="s">
        <v>1669</v>
      </c>
      <c r="Q534" s="128">
        <v>15110423230</v>
      </c>
      <c r="R534" s="102" t="s">
        <v>1670</v>
      </c>
      <c r="S534" s="114" t="s">
        <v>1595</v>
      </c>
      <c r="T534" s="101"/>
      <c r="U534" s="182"/>
    </row>
    <row r="535" spans="1:21" ht="36">
      <c r="A535" s="136" t="s">
        <v>1640</v>
      </c>
      <c r="B535" s="104" t="s">
        <v>2533</v>
      </c>
      <c r="C535" s="104"/>
      <c r="D535" s="178" t="s">
        <v>45</v>
      </c>
      <c r="E535" s="104">
        <v>21.4</v>
      </c>
      <c r="F535" s="104">
        <v>2</v>
      </c>
      <c r="G535" s="128" t="s">
        <v>31</v>
      </c>
      <c r="H535" s="96" t="s">
        <v>32</v>
      </c>
      <c r="I535" s="128"/>
      <c r="J535" s="128" t="s">
        <v>1666</v>
      </c>
      <c r="K535" s="181"/>
      <c r="L535" s="100">
        <v>132566.37</v>
      </c>
      <c r="M535" s="100">
        <v>92796.459000000003</v>
      </c>
      <c r="N535" s="136" t="s">
        <v>1676</v>
      </c>
      <c r="O535" s="179" t="s">
        <v>1674</v>
      </c>
      <c r="P535" s="128" t="s">
        <v>1669</v>
      </c>
      <c r="Q535" s="128">
        <v>15110423230</v>
      </c>
      <c r="R535" s="102" t="s">
        <v>1670</v>
      </c>
      <c r="S535" s="114" t="s">
        <v>1595</v>
      </c>
      <c r="T535" s="101"/>
      <c r="U535" s="182"/>
    </row>
    <row r="536" spans="1:21" ht="36">
      <c r="A536" s="136" t="s">
        <v>1643</v>
      </c>
      <c r="B536" s="104" t="s">
        <v>2523</v>
      </c>
      <c r="C536" s="104"/>
      <c r="D536" s="178" t="s">
        <v>65</v>
      </c>
      <c r="E536" s="104">
        <v>2</v>
      </c>
      <c r="F536" s="104">
        <v>4.66</v>
      </c>
      <c r="G536" s="128" t="s">
        <v>31</v>
      </c>
      <c r="H536" s="96" t="s">
        <v>32</v>
      </c>
      <c r="I536" s="128"/>
      <c r="J536" s="128" t="s">
        <v>1666</v>
      </c>
      <c r="K536" s="181"/>
      <c r="L536" s="100">
        <v>26548.67</v>
      </c>
      <c r="M536" s="100">
        <v>18584.069</v>
      </c>
      <c r="N536" s="136" t="s">
        <v>2236</v>
      </c>
      <c r="O536" s="179" t="s">
        <v>1674</v>
      </c>
      <c r="P536" s="128" t="s">
        <v>1669</v>
      </c>
      <c r="Q536" s="128">
        <v>15110423230</v>
      </c>
      <c r="R536" s="102" t="s">
        <v>1670</v>
      </c>
      <c r="S536" s="114" t="s">
        <v>1595</v>
      </c>
      <c r="T536" s="101"/>
      <c r="U536" s="182"/>
    </row>
    <row r="537" spans="1:21" ht="36">
      <c r="A537" s="136" t="s">
        <v>1646</v>
      </c>
      <c r="B537" s="104" t="s">
        <v>269</v>
      </c>
      <c r="C537" s="104"/>
      <c r="D537" s="178" t="s">
        <v>65</v>
      </c>
      <c r="E537" s="104">
        <v>3</v>
      </c>
      <c r="F537" s="104">
        <v>16.100000000000001</v>
      </c>
      <c r="G537" s="128" t="s">
        <v>31</v>
      </c>
      <c r="H537" s="96" t="s">
        <v>32</v>
      </c>
      <c r="I537" s="128"/>
      <c r="J537" s="128" t="s">
        <v>1666</v>
      </c>
      <c r="K537" s="181"/>
      <c r="L537" s="100">
        <v>92920.35</v>
      </c>
      <c r="M537" s="100">
        <v>65044.245000000003</v>
      </c>
      <c r="N537" s="136" t="s">
        <v>2236</v>
      </c>
      <c r="O537" s="179" t="s">
        <v>1674</v>
      </c>
      <c r="P537" s="128" t="s">
        <v>1669</v>
      </c>
      <c r="Q537" s="128">
        <v>15110423230</v>
      </c>
      <c r="R537" s="102" t="s">
        <v>1670</v>
      </c>
      <c r="S537" s="114" t="s">
        <v>1595</v>
      </c>
      <c r="T537" s="101"/>
      <c r="U537" s="182"/>
    </row>
    <row r="538" spans="1:21" ht="36">
      <c r="A538" s="136" t="s">
        <v>1653</v>
      </c>
      <c r="B538" s="104" t="s">
        <v>2534</v>
      </c>
      <c r="C538" s="104"/>
      <c r="D538" s="178" t="s">
        <v>45</v>
      </c>
      <c r="E538" s="104">
        <v>0.6</v>
      </c>
      <c r="F538" s="104">
        <v>3.92</v>
      </c>
      <c r="G538" s="128" t="s">
        <v>31</v>
      </c>
      <c r="H538" s="96" t="s">
        <v>32</v>
      </c>
      <c r="I538" s="128"/>
      <c r="J538" s="128" t="s">
        <v>1666</v>
      </c>
      <c r="K538" s="181"/>
      <c r="L538" s="100">
        <v>3716.81</v>
      </c>
      <c r="M538" s="100">
        <v>2601.7669999999998</v>
      </c>
      <c r="N538" s="136" t="s">
        <v>2236</v>
      </c>
      <c r="O538" s="179" t="s">
        <v>1674</v>
      </c>
      <c r="P538" s="128" t="s">
        <v>1669</v>
      </c>
      <c r="Q538" s="128">
        <v>15110423230</v>
      </c>
      <c r="R538" s="102" t="s">
        <v>1670</v>
      </c>
      <c r="S538" s="114" t="s">
        <v>1595</v>
      </c>
      <c r="T538" s="101"/>
      <c r="U538" s="182"/>
    </row>
    <row r="539" spans="1:21" ht="36">
      <c r="A539" s="136" t="s">
        <v>1656</v>
      </c>
      <c r="B539" s="104" t="s">
        <v>2535</v>
      </c>
      <c r="C539" s="104"/>
      <c r="D539" s="178" t="s">
        <v>45</v>
      </c>
      <c r="E539" s="104">
        <v>4.66</v>
      </c>
      <c r="F539" s="104">
        <v>1</v>
      </c>
      <c r="G539" s="128" t="s">
        <v>31</v>
      </c>
      <c r="H539" s="96" t="s">
        <v>32</v>
      </c>
      <c r="I539" s="128"/>
      <c r="J539" s="128" t="s">
        <v>1666</v>
      </c>
      <c r="K539" s="181"/>
      <c r="L539" s="100">
        <v>28867.26</v>
      </c>
      <c r="M539" s="100">
        <v>20207.081999999999</v>
      </c>
      <c r="N539" s="136" t="s">
        <v>2236</v>
      </c>
      <c r="O539" s="179" t="s">
        <v>1674</v>
      </c>
      <c r="P539" s="128" t="s">
        <v>1669</v>
      </c>
      <c r="Q539" s="128">
        <v>15110423230</v>
      </c>
      <c r="R539" s="102" t="s">
        <v>1670</v>
      </c>
      <c r="S539" s="114" t="s">
        <v>1595</v>
      </c>
      <c r="T539" s="101"/>
      <c r="U539" s="182"/>
    </row>
    <row r="540" spans="1:21" ht="36">
      <c r="A540" s="136" t="s">
        <v>1658</v>
      </c>
      <c r="B540" s="104" t="s">
        <v>2536</v>
      </c>
      <c r="C540" s="104"/>
      <c r="D540" s="178" t="s">
        <v>45</v>
      </c>
      <c r="E540" s="104">
        <v>16.100000000000001</v>
      </c>
      <c r="F540" s="104">
        <v>2</v>
      </c>
      <c r="G540" s="128" t="s">
        <v>31</v>
      </c>
      <c r="H540" s="96" t="s">
        <v>32</v>
      </c>
      <c r="I540" s="128"/>
      <c r="J540" s="128" t="s">
        <v>1666</v>
      </c>
      <c r="K540" s="181"/>
      <c r="L540" s="100">
        <v>99734.51</v>
      </c>
      <c r="M540" s="100">
        <v>69814.157000000007</v>
      </c>
      <c r="N540" s="136" t="s">
        <v>2236</v>
      </c>
      <c r="O540" s="179" t="s">
        <v>1674</v>
      </c>
      <c r="P540" s="128" t="s">
        <v>1669</v>
      </c>
      <c r="Q540" s="128">
        <v>15110423230</v>
      </c>
      <c r="R540" s="102" t="s">
        <v>1670</v>
      </c>
      <c r="S540" s="114" t="s">
        <v>1595</v>
      </c>
      <c r="T540" s="101"/>
      <c r="U540" s="182"/>
    </row>
    <row r="541" spans="1:21" ht="36">
      <c r="A541" s="136" t="s">
        <v>1659</v>
      </c>
      <c r="B541" s="104" t="s">
        <v>2536</v>
      </c>
      <c r="C541" s="104"/>
      <c r="D541" s="178" t="s">
        <v>45</v>
      </c>
      <c r="E541" s="104">
        <v>3.92</v>
      </c>
      <c r="F541" s="104">
        <v>98</v>
      </c>
      <c r="G541" s="128" t="s">
        <v>31</v>
      </c>
      <c r="H541" s="96" t="s">
        <v>32</v>
      </c>
      <c r="I541" s="128"/>
      <c r="J541" s="128" t="s">
        <v>1666</v>
      </c>
      <c r="K541" s="181"/>
      <c r="L541" s="100">
        <v>24283.19</v>
      </c>
      <c r="M541" s="100">
        <v>16998.233</v>
      </c>
      <c r="N541" s="136" t="s">
        <v>2236</v>
      </c>
      <c r="O541" s="179" t="s">
        <v>1674</v>
      </c>
      <c r="P541" s="128" t="s">
        <v>1669</v>
      </c>
      <c r="Q541" s="128">
        <v>15110423230</v>
      </c>
      <c r="R541" s="102" t="s">
        <v>1670</v>
      </c>
      <c r="S541" s="114" t="s">
        <v>1595</v>
      </c>
      <c r="T541" s="101"/>
      <c r="U541" s="182"/>
    </row>
    <row r="542" spans="1:21" ht="36">
      <c r="A542" s="136" t="s">
        <v>1664</v>
      </c>
      <c r="B542" s="104" t="s">
        <v>2537</v>
      </c>
      <c r="C542" s="104"/>
      <c r="D542" s="178" t="s">
        <v>65</v>
      </c>
      <c r="E542" s="104">
        <v>1</v>
      </c>
      <c r="F542" s="104">
        <v>200</v>
      </c>
      <c r="G542" s="128" t="s">
        <v>31</v>
      </c>
      <c r="H542" s="96" t="s">
        <v>32</v>
      </c>
      <c r="I542" s="128"/>
      <c r="J542" s="128" t="s">
        <v>1666</v>
      </c>
      <c r="K542" s="181"/>
      <c r="L542" s="100">
        <v>13274.34</v>
      </c>
      <c r="M542" s="100">
        <v>9292.0380000000005</v>
      </c>
      <c r="N542" s="136" t="s">
        <v>2236</v>
      </c>
      <c r="O542" s="179" t="s">
        <v>1674</v>
      </c>
      <c r="P542" s="128" t="s">
        <v>1669</v>
      </c>
      <c r="Q542" s="128">
        <v>15110423230</v>
      </c>
      <c r="R542" s="102" t="s">
        <v>1670</v>
      </c>
      <c r="S542" s="114" t="s">
        <v>1595</v>
      </c>
      <c r="T542" s="101"/>
      <c r="U542" s="182"/>
    </row>
    <row r="543" spans="1:21" ht="36">
      <c r="A543" s="136" t="s">
        <v>2255</v>
      </c>
      <c r="B543" s="104" t="s">
        <v>2538</v>
      </c>
      <c r="C543" s="104"/>
      <c r="D543" s="178" t="s">
        <v>65</v>
      </c>
      <c r="E543" s="104">
        <v>2</v>
      </c>
      <c r="F543" s="104">
        <v>0.6</v>
      </c>
      <c r="G543" s="128" t="s">
        <v>31</v>
      </c>
      <c r="H543" s="96" t="s">
        <v>32</v>
      </c>
      <c r="I543" s="128"/>
      <c r="J543" s="128" t="s">
        <v>1666</v>
      </c>
      <c r="K543" s="181"/>
      <c r="L543" s="100">
        <v>61946.9</v>
      </c>
      <c r="M543" s="100">
        <v>43362.83</v>
      </c>
      <c r="N543" s="136" t="s">
        <v>2236</v>
      </c>
      <c r="O543" s="179" t="s">
        <v>1674</v>
      </c>
      <c r="P543" s="128" t="s">
        <v>1669</v>
      </c>
      <c r="Q543" s="128">
        <v>15110423230</v>
      </c>
      <c r="R543" s="102" t="s">
        <v>1670</v>
      </c>
      <c r="S543" s="114" t="s">
        <v>1595</v>
      </c>
      <c r="T543" s="101"/>
      <c r="U543" s="182"/>
    </row>
    <row r="544" spans="1:21" ht="36">
      <c r="A544" s="136" t="s">
        <v>1665</v>
      </c>
      <c r="B544" s="104" t="s">
        <v>2539</v>
      </c>
      <c r="C544" s="104"/>
      <c r="D544" s="178" t="s">
        <v>65</v>
      </c>
      <c r="E544" s="104">
        <v>98</v>
      </c>
      <c r="F544" s="104">
        <v>3</v>
      </c>
      <c r="G544" s="128" t="s">
        <v>31</v>
      </c>
      <c r="H544" s="96" t="s">
        <v>32</v>
      </c>
      <c r="I544" s="128"/>
      <c r="J544" s="128" t="s">
        <v>1666</v>
      </c>
      <c r="K544" s="181"/>
      <c r="L544" s="100">
        <v>34690.269999999902</v>
      </c>
      <c r="M544" s="100">
        <v>24283.1889999999</v>
      </c>
      <c r="N544" s="136" t="s">
        <v>2540</v>
      </c>
      <c r="O544" s="179" t="s">
        <v>1674</v>
      </c>
      <c r="P544" s="128" t="s">
        <v>1669</v>
      </c>
      <c r="Q544" s="128">
        <v>15110423230</v>
      </c>
      <c r="R544" s="102" t="s">
        <v>1670</v>
      </c>
      <c r="S544" s="114" t="s">
        <v>1595</v>
      </c>
      <c r="T544" s="101"/>
      <c r="U544" s="182"/>
    </row>
    <row r="545" spans="1:21" ht="36">
      <c r="A545" s="136" t="s">
        <v>1671</v>
      </c>
      <c r="B545" s="104" t="s">
        <v>2541</v>
      </c>
      <c r="C545" s="104"/>
      <c r="D545" s="178" t="s">
        <v>65</v>
      </c>
      <c r="E545" s="104">
        <v>200</v>
      </c>
      <c r="F545" s="104">
        <v>29.74</v>
      </c>
      <c r="G545" s="128" t="s">
        <v>31</v>
      </c>
      <c r="H545" s="96" t="s">
        <v>32</v>
      </c>
      <c r="I545" s="128"/>
      <c r="J545" s="128" t="s">
        <v>1666</v>
      </c>
      <c r="K545" s="181"/>
      <c r="L545" s="100">
        <v>2654.87</v>
      </c>
      <c r="M545" s="100">
        <v>1858.4090000000001</v>
      </c>
      <c r="N545" s="136" t="s">
        <v>2540</v>
      </c>
      <c r="O545" s="179" t="s">
        <v>1674</v>
      </c>
      <c r="P545" s="128" t="s">
        <v>1669</v>
      </c>
      <c r="Q545" s="128">
        <v>15110423230</v>
      </c>
      <c r="R545" s="102" t="s">
        <v>1670</v>
      </c>
      <c r="S545" s="114" t="s">
        <v>1595</v>
      </c>
      <c r="T545" s="101"/>
      <c r="U545" s="182"/>
    </row>
    <row r="546" spans="1:21" ht="36">
      <c r="A546" s="136" t="s">
        <v>1675</v>
      </c>
      <c r="B546" s="104" t="s">
        <v>2542</v>
      </c>
      <c r="C546" s="104" t="s">
        <v>2543</v>
      </c>
      <c r="D546" s="178" t="s">
        <v>65</v>
      </c>
      <c r="E546" s="104">
        <v>2</v>
      </c>
      <c r="F546" s="104">
        <v>21.4</v>
      </c>
      <c r="G546" s="128" t="s">
        <v>31</v>
      </c>
      <c r="H546" s="96" t="s">
        <v>32</v>
      </c>
      <c r="I546" s="128"/>
      <c r="J546" s="128" t="s">
        <v>1666</v>
      </c>
      <c r="K546" s="181"/>
      <c r="L546" s="100">
        <v>8400</v>
      </c>
      <c r="M546" s="100">
        <v>5880</v>
      </c>
      <c r="N546" s="136" t="s">
        <v>2540</v>
      </c>
      <c r="O546" s="179" t="s">
        <v>1674</v>
      </c>
      <c r="P546" s="128" t="s">
        <v>1669</v>
      </c>
      <c r="Q546" s="128">
        <v>15110423230</v>
      </c>
      <c r="R546" s="102" t="s">
        <v>1670</v>
      </c>
      <c r="S546" s="114" t="s">
        <v>1595</v>
      </c>
      <c r="T546" s="101"/>
      <c r="U546" s="182"/>
    </row>
    <row r="547" spans="1:21" ht="36">
      <c r="A547" s="136" t="s">
        <v>1677</v>
      </c>
      <c r="B547" s="104" t="s">
        <v>2544</v>
      </c>
      <c r="C547" s="104" t="s">
        <v>2545</v>
      </c>
      <c r="D547" s="178" t="s">
        <v>65</v>
      </c>
      <c r="E547" s="104">
        <v>2</v>
      </c>
      <c r="F547" s="104">
        <v>2</v>
      </c>
      <c r="G547" s="128" t="s">
        <v>31</v>
      </c>
      <c r="H547" s="96" t="s">
        <v>32</v>
      </c>
      <c r="I547" s="128"/>
      <c r="J547" s="128" t="s">
        <v>1666</v>
      </c>
      <c r="K547" s="181"/>
      <c r="L547" s="100">
        <v>24000</v>
      </c>
      <c r="M547" s="100">
        <v>16800</v>
      </c>
      <c r="N547" s="136" t="s">
        <v>2540</v>
      </c>
      <c r="O547" s="179" t="s">
        <v>1674</v>
      </c>
      <c r="P547" s="128" t="s">
        <v>1669</v>
      </c>
      <c r="Q547" s="128">
        <v>15110423230</v>
      </c>
      <c r="R547" s="102" t="s">
        <v>1670</v>
      </c>
      <c r="S547" s="114" t="s">
        <v>1595</v>
      </c>
      <c r="T547" s="101"/>
      <c r="U547" s="182"/>
    </row>
    <row r="548" spans="1:21" ht="36">
      <c r="A548" s="136" t="s">
        <v>1680</v>
      </c>
      <c r="B548" s="104" t="s">
        <v>2546</v>
      </c>
      <c r="C548" s="104"/>
      <c r="D548" s="178" t="s">
        <v>2547</v>
      </c>
      <c r="E548" s="104">
        <v>1</v>
      </c>
      <c r="F548" s="104">
        <v>1</v>
      </c>
      <c r="G548" s="128" t="s">
        <v>31</v>
      </c>
      <c r="H548" s="96" t="s">
        <v>32</v>
      </c>
      <c r="I548" s="128"/>
      <c r="J548" s="128" t="s">
        <v>1666</v>
      </c>
      <c r="K548" s="181"/>
      <c r="L548" s="100">
        <v>37168.14</v>
      </c>
      <c r="M548" s="100">
        <v>26017.698</v>
      </c>
      <c r="N548" s="136" t="s">
        <v>1688</v>
      </c>
      <c r="O548" s="179" t="s">
        <v>1674</v>
      </c>
      <c r="P548" s="128" t="s">
        <v>1669</v>
      </c>
      <c r="Q548" s="128">
        <v>15110423230</v>
      </c>
      <c r="R548" s="102" t="s">
        <v>1670</v>
      </c>
      <c r="S548" s="114" t="s">
        <v>1595</v>
      </c>
      <c r="T548" s="101"/>
      <c r="U548" s="182"/>
    </row>
    <row r="549" spans="1:21" ht="36">
      <c r="A549" s="136" t="s">
        <v>1682</v>
      </c>
      <c r="B549" s="104" t="s">
        <v>2548</v>
      </c>
      <c r="C549" s="104"/>
      <c r="D549" s="178" t="s">
        <v>1685</v>
      </c>
      <c r="E549" s="104">
        <v>1</v>
      </c>
      <c r="F549" s="104">
        <v>1</v>
      </c>
      <c r="G549" s="128" t="s">
        <v>31</v>
      </c>
      <c r="H549" s="96" t="s">
        <v>32</v>
      </c>
      <c r="I549" s="128"/>
      <c r="J549" s="128" t="s">
        <v>1666</v>
      </c>
      <c r="K549" s="181"/>
      <c r="L549" s="100">
        <v>33628.32</v>
      </c>
      <c r="M549" s="100">
        <v>23539.824000000001</v>
      </c>
      <c r="N549" s="136" t="s">
        <v>1688</v>
      </c>
      <c r="O549" s="179" t="s">
        <v>1674</v>
      </c>
      <c r="P549" s="128" t="s">
        <v>1669</v>
      </c>
      <c r="Q549" s="128">
        <v>15110423230</v>
      </c>
      <c r="R549" s="102" t="s">
        <v>1670</v>
      </c>
      <c r="S549" s="114" t="s">
        <v>1595</v>
      </c>
      <c r="T549" s="101"/>
      <c r="U549" s="182"/>
    </row>
    <row r="550" spans="1:21" ht="36">
      <c r="A550" s="136" t="s">
        <v>1686</v>
      </c>
      <c r="B550" s="104" t="s">
        <v>2549</v>
      </c>
      <c r="C550" s="104"/>
      <c r="D550" s="178" t="s">
        <v>45</v>
      </c>
      <c r="E550" s="104">
        <v>91.36</v>
      </c>
      <c r="F550" s="104">
        <v>91.36</v>
      </c>
      <c r="G550" s="128" t="s">
        <v>31</v>
      </c>
      <c r="H550" s="96" t="s">
        <v>32</v>
      </c>
      <c r="I550" s="128"/>
      <c r="J550" s="128" t="s">
        <v>1666</v>
      </c>
      <c r="K550" s="181"/>
      <c r="L550" s="100">
        <v>582116.81415929203</v>
      </c>
      <c r="M550" s="100">
        <v>407481.769911504</v>
      </c>
      <c r="N550" s="136" t="s">
        <v>1688</v>
      </c>
      <c r="O550" s="179" t="s">
        <v>1674</v>
      </c>
      <c r="P550" s="128" t="s">
        <v>1669</v>
      </c>
      <c r="Q550" s="128">
        <v>15110423230</v>
      </c>
      <c r="R550" s="102" t="s">
        <v>1670</v>
      </c>
      <c r="S550" s="114" t="s">
        <v>1595</v>
      </c>
      <c r="T550" s="101"/>
      <c r="U550" s="182"/>
    </row>
    <row r="551" spans="1:21" ht="36">
      <c r="A551" s="136" t="s">
        <v>1690</v>
      </c>
      <c r="B551" s="104" t="s">
        <v>2538</v>
      </c>
      <c r="C551" s="104"/>
      <c r="D551" s="178" t="s">
        <v>65</v>
      </c>
      <c r="E551" s="104">
        <v>2</v>
      </c>
      <c r="F551" s="104">
        <v>2</v>
      </c>
      <c r="G551" s="128" t="s">
        <v>31</v>
      </c>
      <c r="H551" s="96" t="s">
        <v>32</v>
      </c>
      <c r="I551" s="128"/>
      <c r="J551" s="128" t="s">
        <v>1666</v>
      </c>
      <c r="K551" s="181"/>
      <c r="L551" s="100">
        <v>42477.876106194599</v>
      </c>
      <c r="M551" s="100">
        <v>29734.513274336201</v>
      </c>
      <c r="N551" s="136" t="s">
        <v>1688</v>
      </c>
      <c r="O551" s="179" t="s">
        <v>1674</v>
      </c>
      <c r="P551" s="128" t="s">
        <v>1669</v>
      </c>
      <c r="Q551" s="128">
        <v>15110423230</v>
      </c>
      <c r="R551" s="102" t="s">
        <v>1670</v>
      </c>
      <c r="S551" s="114" t="s">
        <v>1595</v>
      </c>
      <c r="T551" s="101"/>
      <c r="U551" s="182"/>
    </row>
    <row r="552" spans="1:21" ht="36">
      <c r="A552" s="136" t="s">
        <v>1692</v>
      </c>
      <c r="B552" s="104" t="s">
        <v>2550</v>
      </c>
      <c r="C552" s="104"/>
      <c r="D552" s="178" t="s">
        <v>45</v>
      </c>
      <c r="E552" s="104">
        <v>3.2</v>
      </c>
      <c r="F552" s="104">
        <v>3.2</v>
      </c>
      <c r="G552" s="128" t="s">
        <v>31</v>
      </c>
      <c r="H552" s="96" t="s">
        <v>32</v>
      </c>
      <c r="I552" s="128"/>
      <c r="J552" s="128" t="s">
        <v>1666</v>
      </c>
      <c r="K552" s="181"/>
      <c r="L552" s="100">
        <v>73628.318584070701</v>
      </c>
      <c r="M552" s="100">
        <v>51539.823008849497</v>
      </c>
      <c r="N552" s="136" t="s">
        <v>1688</v>
      </c>
      <c r="O552" s="179" t="s">
        <v>1674</v>
      </c>
      <c r="P552" s="128" t="s">
        <v>1669</v>
      </c>
      <c r="Q552" s="128">
        <v>15110423230</v>
      </c>
      <c r="R552" s="102" t="s">
        <v>1670</v>
      </c>
      <c r="S552" s="114" t="s">
        <v>1595</v>
      </c>
      <c r="T552" s="101"/>
      <c r="U552" s="182"/>
    </row>
    <row r="553" spans="1:21" ht="24">
      <c r="A553" s="136" t="s">
        <v>1695</v>
      </c>
      <c r="B553" s="111" t="s">
        <v>1066</v>
      </c>
      <c r="C553" s="111" t="s">
        <v>2551</v>
      </c>
      <c r="D553" s="111" t="s">
        <v>1354</v>
      </c>
      <c r="E553" s="111">
        <v>1</v>
      </c>
      <c r="F553" s="112">
        <v>106.9</v>
      </c>
      <c r="G553" s="112" t="s">
        <v>31</v>
      </c>
      <c r="H553" s="112" t="s">
        <v>32</v>
      </c>
      <c r="I553" s="112" t="s">
        <v>1619</v>
      </c>
      <c r="J553" s="112"/>
      <c r="K553" s="112" t="s">
        <v>2552</v>
      </c>
      <c r="L553" s="105">
        <v>690592.92035398202</v>
      </c>
      <c r="M553" s="117">
        <v>207177.87839999999</v>
      </c>
      <c r="N553" s="123">
        <v>43709</v>
      </c>
      <c r="O553" s="112" t="s">
        <v>2553</v>
      </c>
      <c r="P553" s="112" t="s">
        <v>1622</v>
      </c>
      <c r="Q553" s="112">
        <v>18235436200</v>
      </c>
      <c r="R553" s="98" t="s">
        <v>1623</v>
      </c>
      <c r="S553" s="114" t="s">
        <v>1595</v>
      </c>
      <c r="T553" s="306"/>
      <c r="U553" s="73"/>
    </row>
    <row r="554" spans="1:21" ht="21.6">
      <c r="A554" s="136" t="s">
        <v>1697</v>
      </c>
      <c r="B554" s="113" t="s">
        <v>1066</v>
      </c>
      <c r="C554" s="113" t="s">
        <v>2551</v>
      </c>
      <c r="D554" s="113" t="s">
        <v>1354</v>
      </c>
      <c r="E554" s="147">
        <v>1</v>
      </c>
      <c r="F554" s="148">
        <v>96.05</v>
      </c>
      <c r="G554" s="149" t="s">
        <v>31</v>
      </c>
      <c r="H554" s="112" t="s">
        <v>32</v>
      </c>
      <c r="I554" s="149" t="s">
        <v>1619</v>
      </c>
      <c r="J554" s="148"/>
      <c r="K554" s="149" t="s">
        <v>2552</v>
      </c>
      <c r="L554" s="105">
        <v>620500</v>
      </c>
      <c r="M554" s="117">
        <v>186150</v>
      </c>
      <c r="N554" s="123">
        <v>43770</v>
      </c>
      <c r="O554" s="98" t="s">
        <v>2554</v>
      </c>
      <c r="P554" s="98" t="s">
        <v>1622</v>
      </c>
      <c r="Q554" s="306">
        <v>18235436200</v>
      </c>
      <c r="R554" s="98" t="s">
        <v>1623</v>
      </c>
      <c r="S554" s="94" t="s">
        <v>1595</v>
      </c>
      <c r="T554" s="306"/>
      <c r="U554" s="73"/>
    </row>
    <row r="555" spans="1:21" ht="24">
      <c r="A555" s="136" t="s">
        <v>1700</v>
      </c>
      <c r="B555" s="113" t="s">
        <v>1066</v>
      </c>
      <c r="C555" s="113" t="s">
        <v>2551</v>
      </c>
      <c r="D555" s="113" t="s">
        <v>1354</v>
      </c>
      <c r="E555" s="147">
        <v>1</v>
      </c>
      <c r="F555" s="148">
        <v>95.94</v>
      </c>
      <c r="G555" s="149" t="s">
        <v>31</v>
      </c>
      <c r="H555" s="112" t="s">
        <v>32</v>
      </c>
      <c r="I555" s="149" t="s">
        <v>1619</v>
      </c>
      <c r="J555" s="148"/>
      <c r="K555" s="149" t="s">
        <v>2552</v>
      </c>
      <c r="L555" s="105">
        <v>619789.38053097401</v>
      </c>
      <c r="M555" s="117">
        <v>185936.814159292</v>
      </c>
      <c r="N555" s="123">
        <v>43770</v>
      </c>
      <c r="O555" s="98" t="s">
        <v>1625</v>
      </c>
      <c r="P555" s="98" t="s">
        <v>1622</v>
      </c>
      <c r="Q555" s="306">
        <v>18235436200</v>
      </c>
      <c r="R555" s="98" t="s">
        <v>1623</v>
      </c>
      <c r="S555" s="94" t="s">
        <v>1595</v>
      </c>
      <c r="T555" s="306"/>
      <c r="U555" s="73"/>
    </row>
    <row r="556" spans="1:21" ht="24">
      <c r="A556" s="136" t="s">
        <v>1703</v>
      </c>
      <c r="B556" s="113" t="s">
        <v>1066</v>
      </c>
      <c r="C556" s="113" t="s">
        <v>2551</v>
      </c>
      <c r="D556" s="113" t="s">
        <v>1354</v>
      </c>
      <c r="E556" s="147">
        <v>2</v>
      </c>
      <c r="F556" s="306">
        <v>96.83</v>
      </c>
      <c r="G556" s="149" t="s">
        <v>31</v>
      </c>
      <c r="H556" s="112" t="s">
        <v>32</v>
      </c>
      <c r="I556" s="149" t="s">
        <v>1619</v>
      </c>
      <c r="J556" s="148"/>
      <c r="K556" s="149" t="s">
        <v>2552</v>
      </c>
      <c r="L556" s="105">
        <v>625538.93805309699</v>
      </c>
      <c r="M556" s="117">
        <v>187661.68141592899</v>
      </c>
      <c r="N556" s="123">
        <v>43891</v>
      </c>
      <c r="O556" s="299" t="s">
        <v>1627</v>
      </c>
      <c r="P556" s="299" t="s">
        <v>1622</v>
      </c>
      <c r="Q556" s="307">
        <v>18235436200</v>
      </c>
      <c r="R556" s="98" t="s">
        <v>1623</v>
      </c>
      <c r="S556" s="94" t="s">
        <v>1595</v>
      </c>
      <c r="T556" s="306"/>
      <c r="U556" s="73"/>
    </row>
    <row r="557" spans="1:21" ht="24">
      <c r="A557" s="136" t="s">
        <v>1704</v>
      </c>
      <c r="B557" s="113" t="s">
        <v>2555</v>
      </c>
      <c r="C557" s="113" t="s">
        <v>2551</v>
      </c>
      <c r="D557" s="113" t="s">
        <v>1354</v>
      </c>
      <c r="E557" s="406">
        <v>1</v>
      </c>
      <c r="F557" s="407">
        <v>14</v>
      </c>
      <c r="G557" s="369" t="s">
        <v>31</v>
      </c>
      <c r="H557" s="155" t="s">
        <v>31</v>
      </c>
      <c r="I557" s="369" t="s">
        <v>1619</v>
      </c>
      <c r="J557" s="420"/>
      <c r="K557" s="369" t="s">
        <v>2556</v>
      </c>
      <c r="L557" s="122">
        <v>221946.90265486701</v>
      </c>
      <c r="M557" s="122">
        <v>66584.070796460102</v>
      </c>
      <c r="N557" s="123">
        <v>44013</v>
      </c>
      <c r="O557" s="299" t="s">
        <v>2557</v>
      </c>
      <c r="P557" s="299" t="s">
        <v>1622</v>
      </c>
      <c r="Q557" s="307">
        <v>18235436200</v>
      </c>
      <c r="R557" s="98" t="s">
        <v>1623</v>
      </c>
      <c r="S557" s="94" t="s">
        <v>1595</v>
      </c>
      <c r="T557" s="307"/>
      <c r="U557" s="73"/>
    </row>
    <row r="558" spans="1:21" ht="24">
      <c r="A558" s="136" t="s">
        <v>1705</v>
      </c>
      <c r="B558" s="113" t="s">
        <v>2555</v>
      </c>
      <c r="C558" s="113" t="s">
        <v>2551</v>
      </c>
      <c r="D558" s="113" t="s">
        <v>1354</v>
      </c>
      <c r="E558" s="113">
        <v>1</v>
      </c>
      <c r="F558" s="172">
        <v>14</v>
      </c>
      <c r="G558" s="288"/>
      <c r="H558" s="288"/>
      <c r="I558" s="288"/>
      <c r="J558" s="172"/>
      <c r="K558" s="288" t="s">
        <v>2179</v>
      </c>
      <c r="L558" s="122">
        <v>119700</v>
      </c>
      <c r="M558" s="117">
        <v>35910</v>
      </c>
      <c r="N558" s="123">
        <v>43983</v>
      </c>
      <c r="O558" s="98" t="s">
        <v>2557</v>
      </c>
      <c r="P558" s="98" t="s">
        <v>1622</v>
      </c>
      <c r="Q558" s="306">
        <v>18235436200</v>
      </c>
      <c r="R558" s="98" t="s">
        <v>1623</v>
      </c>
      <c r="S558" s="94" t="s">
        <v>1595</v>
      </c>
      <c r="T558" s="172">
        <v>1</v>
      </c>
      <c r="U558" s="73"/>
    </row>
    <row r="559" spans="1:21" ht="48">
      <c r="A559" s="136" t="s">
        <v>1709</v>
      </c>
      <c r="B559" s="98" t="s">
        <v>2558</v>
      </c>
      <c r="C559" s="98"/>
      <c r="D559" s="98" t="s">
        <v>45</v>
      </c>
      <c r="E559" s="98">
        <v>1</v>
      </c>
      <c r="F559" s="306">
        <v>90.92</v>
      </c>
      <c r="G559" s="98" t="s">
        <v>31</v>
      </c>
      <c r="H559" s="98" t="s">
        <v>31</v>
      </c>
      <c r="I559" s="98" t="s">
        <v>1619</v>
      </c>
      <c r="J559" s="306"/>
      <c r="K559" s="98" t="s">
        <v>2559</v>
      </c>
      <c r="L559" s="117">
        <v>467473.628318584</v>
      </c>
      <c r="M559" s="117">
        <v>140242.08849557501</v>
      </c>
      <c r="N559" s="421">
        <v>44501</v>
      </c>
      <c r="O559" s="98" t="s">
        <v>2557</v>
      </c>
      <c r="P559" s="98" t="s">
        <v>1622</v>
      </c>
      <c r="Q559" s="306">
        <v>18235436200</v>
      </c>
      <c r="R559" s="98" t="s">
        <v>2143</v>
      </c>
      <c r="S559" s="98" t="s">
        <v>2144</v>
      </c>
      <c r="T559" s="306">
        <v>1</v>
      </c>
      <c r="U559" s="73"/>
    </row>
    <row r="560" spans="1:21" ht="48">
      <c r="A560" s="136" t="s">
        <v>1712</v>
      </c>
      <c r="B560" s="98" t="s">
        <v>2560</v>
      </c>
      <c r="C560" s="98"/>
      <c r="D560" s="98" t="s">
        <v>45</v>
      </c>
      <c r="E560" s="98">
        <v>1</v>
      </c>
      <c r="F560" s="306">
        <v>8.73</v>
      </c>
      <c r="G560" s="98" t="s">
        <v>31</v>
      </c>
      <c r="H560" s="98" t="s">
        <v>31</v>
      </c>
      <c r="I560" s="98" t="s">
        <v>1619</v>
      </c>
      <c r="J560" s="306"/>
      <c r="K560" s="98" t="s">
        <v>2559</v>
      </c>
      <c r="L560" s="117">
        <v>45832.5</v>
      </c>
      <c r="M560" s="117">
        <v>13749.75</v>
      </c>
      <c r="N560" s="421">
        <v>44501</v>
      </c>
      <c r="O560" s="98" t="s">
        <v>2557</v>
      </c>
      <c r="P560" s="98" t="s">
        <v>1622</v>
      </c>
      <c r="Q560" s="306">
        <v>18235436200</v>
      </c>
      <c r="R560" s="98" t="s">
        <v>2143</v>
      </c>
      <c r="S560" s="98" t="s">
        <v>2144</v>
      </c>
      <c r="T560" s="306">
        <v>1</v>
      </c>
      <c r="U560" s="73"/>
    </row>
    <row r="561" spans="1:24" ht="36">
      <c r="A561" s="136" t="s">
        <v>1714</v>
      </c>
      <c r="B561" s="94" t="s">
        <v>2561</v>
      </c>
      <c r="C561" s="94"/>
      <c r="D561" s="94" t="s">
        <v>45</v>
      </c>
      <c r="E561" s="94">
        <v>61.92</v>
      </c>
      <c r="F561" s="94">
        <v>61.92</v>
      </c>
      <c r="G561" s="94"/>
      <c r="H561" s="94"/>
      <c r="I561" s="94"/>
      <c r="J561" s="94"/>
      <c r="K561" s="94"/>
      <c r="L561" s="94">
        <v>520128</v>
      </c>
      <c r="M561" s="94">
        <v>123840</v>
      </c>
      <c r="N561" s="94" t="s">
        <v>1948</v>
      </c>
      <c r="O561" s="112" t="s">
        <v>1769</v>
      </c>
      <c r="P561" s="94" t="s">
        <v>1770</v>
      </c>
      <c r="Q561" s="94">
        <v>13509714024</v>
      </c>
      <c r="R561" s="94" t="s">
        <v>1771</v>
      </c>
      <c r="S561" s="94" t="s">
        <v>1595</v>
      </c>
      <c r="T561" s="173"/>
      <c r="U561" s="73"/>
      <c r="V561" s="73"/>
      <c r="W561" s="73"/>
      <c r="X561" s="73"/>
    </row>
    <row r="562" spans="1:24" ht="36">
      <c r="A562" s="136" t="s">
        <v>1715</v>
      </c>
      <c r="B562" s="408" t="s">
        <v>2528</v>
      </c>
      <c r="C562" s="409" t="s">
        <v>2562</v>
      </c>
      <c r="D562" s="409" t="s">
        <v>1850</v>
      </c>
      <c r="E562" s="409">
        <v>1</v>
      </c>
      <c r="F562" s="409">
        <v>145.12</v>
      </c>
      <c r="G562" s="408" t="s">
        <v>1851</v>
      </c>
      <c r="H562" s="408" t="s">
        <v>32</v>
      </c>
      <c r="I562" s="409"/>
      <c r="J562" s="409"/>
      <c r="K562" s="422" t="s">
        <v>2563</v>
      </c>
      <c r="L562" s="113">
        <v>1029059.36</v>
      </c>
      <c r="M562" s="79">
        <v>932359.4</v>
      </c>
      <c r="N562" s="409">
        <v>2020.9</v>
      </c>
      <c r="O562" s="422" t="s">
        <v>2564</v>
      </c>
      <c r="P562" s="408" t="s">
        <v>1853</v>
      </c>
      <c r="Q562" s="428">
        <v>18135206600</v>
      </c>
      <c r="R562" s="429" t="s">
        <v>1854</v>
      </c>
      <c r="S562" s="76" t="s">
        <v>1595</v>
      </c>
      <c r="T562" s="173"/>
      <c r="U562" s="73"/>
      <c r="V562" s="73"/>
      <c r="W562" s="73"/>
      <c r="X562" s="73"/>
    </row>
    <row r="563" spans="1:24" ht="36">
      <c r="A563" s="136" t="s">
        <v>1716</v>
      </c>
      <c r="B563" s="410" t="s">
        <v>2561</v>
      </c>
      <c r="C563" s="409"/>
      <c r="D563" s="409" t="s">
        <v>1850</v>
      </c>
      <c r="E563" s="409">
        <v>2</v>
      </c>
      <c r="F563" s="409">
        <v>235.34</v>
      </c>
      <c r="G563" s="408" t="s">
        <v>1851</v>
      </c>
      <c r="H563" s="408" t="s">
        <v>32</v>
      </c>
      <c r="I563" s="409"/>
      <c r="J563" s="409"/>
      <c r="K563" s="422" t="s">
        <v>2563</v>
      </c>
      <c r="L563" s="410">
        <v>1653119.49</v>
      </c>
      <c r="M563" s="79">
        <v>716284.96</v>
      </c>
      <c r="N563" s="408">
        <v>2020.1</v>
      </c>
      <c r="O563" s="422" t="s">
        <v>2564</v>
      </c>
      <c r="P563" s="408" t="s">
        <v>1853</v>
      </c>
      <c r="Q563" s="428">
        <v>18135206600</v>
      </c>
      <c r="R563" s="429" t="s">
        <v>1854</v>
      </c>
      <c r="S563" s="76" t="s">
        <v>1595</v>
      </c>
      <c r="T563" s="173"/>
      <c r="U563" s="73"/>
      <c r="V563" s="73"/>
      <c r="W563" s="73"/>
      <c r="X563" s="73"/>
    </row>
    <row r="564" spans="1:24" ht="36">
      <c r="A564" s="136" t="s">
        <v>1718</v>
      </c>
      <c r="B564" s="411" t="s">
        <v>2561</v>
      </c>
      <c r="C564" s="412" t="s">
        <v>2565</v>
      </c>
      <c r="D564" s="412" t="s">
        <v>1354</v>
      </c>
      <c r="E564" s="412"/>
      <c r="F564" s="412">
        <v>1</v>
      </c>
      <c r="G564" s="413" t="s">
        <v>1851</v>
      </c>
      <c r="H564" s="413" t="s">
        <v>32</v>
      </c>
      <c r="I564" s="412"/>
      <c r="J564" s="412"/>
      <c r="K564" s="423"/>
      <c r="L564" s="424">
        <v>837505.75</v>
      </c>
      <c r="M564" s="79">
        <v>617611.81000000006</v>
      </c>
      <c r="N564" s="412">
        <v>2020.11</v>
      </c>
      <c r="O564" s="423" t="s">
        <v>2564</v>
      </c>
      <c r="P564" s="413" t="s">
        <v>1853</v>
      </c>
      <c r="Q564" s="428">
        <v>18135206600</v>
      </c>
      <c r="R564" s="429" t="s">
        <v>1854</v>
      </c>
      <c r="S564" s="76" t="s">
        <v>1595</v>
      </c>
      <c r="T564" s="173"/>
      <c r="U564" s="73"/>
      <c r="V564" s="73"/>
      <c r="W564" s="73"/>
      <c r="X564" s="73"/>
    </row>
    <row r="565" spans="1:24" ht="24">
      <c r="A565" s="136" t="s">
        <v>1719</v>
      </c>
      <c r="B565" s="411" t="s">
        <v>2561</v>
      </c>
      <c r="C565" s="412" t="s">
        <v>2566</v>
      </c>
      <c r="D565" s="412" t="s">
        <v>1354</v>
      </c>
      <c r="E565" s="412"/>
      <c r="F565" s="412">
        <v>1</v>
      </c>
      <c r="G565" s="413" t="s">
        <v>1851</v>
      </c>
      <c r="H565" s="413" t="s">
        <v>32</v>
      </c>
      <c r="I565" s="412"/>
      <c r="J565" s="412"/>
      <c r="K565" s="423"/>
      <c r="L565" s="424">
        <v>833370.85</v>
      </c>
      <c r="M565" s="79">
        <v>545169.13</v>
      </c>
      <c r="N565" s="412">
        <v>2020.11</v>
      </c>
      <c r="O565" s="423" t="s">
        <v>2567</v>
      </c>
      <c r="P565" s="413" t="s">
        <v>1853</v>
      </c>
      <c r="Q565" s="428">
        <v>18135206600</v>
      </c>
      <c r="R565" s="429" t="s">
        <v>1854</v>
      </c>
      <c r="S565" s="76" t="s">
        <v>1595</v>
      </c>
      <c r="T565" s="173"/>
      <c r="U565" s="73"/>
      <c r="V565" s="73"/>
      <c r="W565" s="73"/>
      <c r="X565" s="73"/>
    </row>
    <row r="566" spans="1:24" ht="24">
      <c r="A566" s="136" t="s">
        <v>1720</v>
      </c>
      <c r="B566" s="411" t="s">
        <v>2561</v>
      </c>
      <c r="C566" s="412" t="s">
        <v>2568</v>
      </c>
      <c r="D566" s="412" t="s">
        <v>1354</v>
      </c>
      <c r="E566" s="412"/>
      <c r="F566" s="412">
        <v>1</v>
      </c>
      <c r="G566" s="413" t="s">
        <v>1851</v>
      </c>
      <c r="H566" s="413" t="s">
        <v>32</v>
      </c>
      <c r="I566" s="412"/>
      <c r="J566" s="412"/>
      <c r="K566" s="423"/>
      <c r="L566" s="424">
        <v>833370.86</v>
      </c>
      <c r="M566" s="79">
        <v>599650.31999999995</v>
      </c>
      <c r="N566" s="412">
        <v>2020.11</v>
      </c>
      <c r="O566" s="423" t="s">
        <v>2567</v>
      </c>
      <c r="P566" s="413" t="s">
        <v>1853</v>
      </c>
      <c r="Q566" s="428">
        <v>18135206600</v>
      </c>
      <c r="R566" s="429" t="s">
        <v>1854</v>
      </c>
      <c r="S566" s="76" t="s">
        <v>1595</v>
      </c>
      <c r="T566" s="173"/>
      <c r="U566" s="73"/>
      <c r="V566" s="73"/>
      <c r="W566" s="73"/>
      <c r="X566" s="73"/>
    </row>
    <row r="567" spans="1:24" ht="32.4">
      <c r="A567" s="136" t="s">
        <v>1721</v>
      </c>
      <c r="B567" s="414" t="s">
        <v>2569</v>
      </c>
      <c r="C567" s="1090" t="s">
        <v>2570</v>
      </c>
      <c r="D567" s="338" t="s">
        <v>45</v>
      </c>
      <c r="E567" s="174"/>
      <c r="F567" s="416">
        <v>288.17</v>
      </c>
      <c r="G567" s="130" t="s">
        <v>31</v>
      </c>
      <c r="H567" s="130" t="s">
        <v>32</v>
      </c>
      <c r="I567" s="174"/>
      <c r="J567" s="174"/>
      <c r="K567" s="149" t="s">
        <v>2571</v>
      </c>
      <c r="L567" s="416">
        <v>1762172.3</v>
      </c>
      <c r="M567" s="416">
        <v>1299602.07190266</v>
      </c>
      <c r="N567" s="130">
        <v>2020.9</v>
      </c>
      <c r="O567" s="149" t="s">
        <v>2572</v>
      </c>
      <c r="P567" s="130" t="s">
        <v>1791</v>
      </c>
      <c r="Q567" s="430">
        <v>15034441008</v>
      </c>
      <c r="R567" s="130" t="s">
        <v>2573</v>
      </c>
      <c r="S567" s="130" t="s">
        <v>1595</v>
      </c>
      <c r="T567" s="174"/>
      <c r="U567" s="73"/>
      <c r="V567" s="73"/>
      <c r="W567" s="73"/>
      <c r="X567" s="73"/>
    </row>
    <row r="568" spans="1:24" ht="32.4">
      <c r="A568" s="136" t="s">
        <v>1722</v>
      </c>
      <c r="B568" s="414" t="s">
        <v>2523</v>
      </c>
      <c r="C568" s="1091"/>
      <c r="D568" s="338" t="s">
        <v>65</v>
      </c>
      <c r="E568" s="174"/>
      <c r="F568" s="416">
        <v>2</v>
      </c>
      <c r="G568" s="130" t="s">
        <v>31</v>
      </c>
      <c r="H568" s="130" t="s">
        <v>32</v>
      </c>
      <c r="I568" s="174"/>
      <c r="J568" s="174"/>
      <c r="K568" s="149" t="s">
        <v>2571</v>
      </c>
      <c r="L568" s="416">
        <v>70796.460000000006</v>
      </c>
      <c r="M568" s="416">
        <v>52212.389380531</v>
      </c>
      <c r="N568" s="130">
        <v>2020.9</v>
      </c>
      <c r="O568" s="149" t="s">
        <v>2572</v>
      </c>
      <c r="P568" s="130" t="s">
        <v>1791</v>
      </c>
      <c r="Q568" s="430">
        <v>15034441008</v>
      </c>
      <c r="R568" s="130" t="s">
        <v>2573</v>
      </c>
      <c r="S568" s="130" t="s">
        <v>1595</v>
      </c>
      <c r="T568" s="174"/>
      <c r="U568" s="73"/>
      <c r="V568" s="73"/>
      <c r="W568" s="73"/>
      <c r="X568" s="73"/>
    </row>
    <row r="569" spans="1:24" ht="32.4">
      <c r="A569" s="136" t="s">
        <v>1724</v>
      </c>
      <c r="B569" s="414" t="s">
        <v>2574</v>
      </c>
      <c r="C569" s="1092"/>
      <c r="D569" s="338" t="s">
        <v>65</v>
      </c>
      <c r="E569" s="174"/>
      <c r="F569" s="416">
        <v>2</v>
      </c>
      <c r="G569" s="130" t="s">
        <v>31</v>
      </c>
      <c r="H569" s="130" t="s">
        <v>32</v>
      </c>
      <c r="I569" s="174"/>
      <c r="J569" s="174"/>
      <c r="K569" s="149" t="s">
        <v>2571</v>
      </c>
      <c r="L569" s="416">
        <v>601769.91</v>
      </c>
      <c r="M569" s="416">
        <v>443805.30973451299</v>
      </c>
      <c r="N569" s="130">
        <v>2020.9</v>
      </c>
      <c r="O569" s="149" t="s">
        <v>2572</v>
      </c>
      <c r="P569" s="130" t="s">
        <v>1791</v>
      </c>
      <c r="Q569" s="430">
        <v>15034441008</v>
      </c>
      <c r="R569" s="130" t="s">
        <v>2573</v>
      </c>
      <c r="S569" s="130" t="s">
        <v>1595</v>
      </c>
      <c r="T569" s="174"/>
      <c r="U569" s="73"/>
      <c r="V569" s="73"/>
      <c r="W569" s="73"/>
      <c r="X569" s="73"/>
    </row>
    <row r="570" spans="1:24" ht="32.4">
      <c r="A570" s="136" t="s">
        <v>1726</v>
      </c>
      <c r="B570" s="414" t="s">
        <v>2569</v>
      </c>
      <c r="C570" s="415" t="s">
        <v>2570</v>
      </c>
      <c r="D570" s="338" t="s">
        <v>45</v>
      </c>
      <c r="E570" s="174"/>
      <c r="F570" s="416">
        <v>236.68</v>
      </c>
      <c r="G570" s="130" t="s">
        <v>31</v>
      </c>
      <c r="H570" s="130" t="s">
        <v>32</v>
      </c>
      <c r="I570" s="174"/>
      <c r="J570" s="174"/>
      <c r="K570" s="149" t="s">
        <v>2571</v>
      </c>
      <c r="L570" s="416">
        <v>1455686.73</v>
      </c>
      <c r="M570" s="416">
        <v>909833.78853982303</v>
      </c>
      <c r="N570" s="130">
        <v>2020.9</v>
      </c>
      <c r="O570" s="149" t="s">
        <v>2572</v>
      </c>
      <c r="P570" s="130" t="s">
        <v>1791</v>
      </c>
      <c r="Q570" s="430">
        <v>15034441008</v>
      </c>
      <c r="R570" s="130" t="s">
        <v>2573</v>
      </c>
      <c r="S570" s="130" t="s">
        <v>1595</v>
      </c>
      <c r="T570" s="174"/>
      <c r="U570" s="73"/>
      <c r="V570" s="73"/>
      <c r="W570" s="73"/>
      <c r="X570" s="73"/>
    </row>
    <row r="571" spans="1:24" ht="32.4">
      <c r="A571" s="136" t="s">
        <v>1727</v>
      </c>
      <c r="B571" s="414" t="s">
        <v>2575</v>
      </c>
      <c r="C571" s="415" t="s">
        <v>2576</v>
      </c>
      <c r="D571" s="99" t="s">
        <v>45</v>
      </c>
      <c r="E571" s="174"/>
      <c r="F571" s="417">
        <v>107.944</v>
      </c>
      <c r="G571" s="130" t="s">
        <v>31</v>
      </c>
      <c r="H571" s="130" t="s">
        <v>32</v>
      </c>
      <c r="I571" s="174"/>
      <c r="J571" s="174"/>
      <c r="K571" s="149" t="s">
        <v>2571</v>
      </c>
      <c r="L571" s="425">
        <v>334339.82</v>
      </c>
      <c r="M571" s="425">
        <v>246575.61946902701</v>
      </c>
      <c r="N571" s="130">
        <v>2020.9</v>
      </c>
      <c r="O571" s="149" t="s">
        <v>2572</v>
      </c>
      <c r="P571" s="130" t="s">
        <v>1791</v>
      </c>
      <c r="Q571" s="430">
        <v>15034441008</v>
      </c>
      <c r="R571" s="130" t="s">
        <v>2573</v>
      </c>
      <c r="S571" s="130" t="s">
        <v>1595</v>
      </c>
      <c r="T571" s="174"/>
      <c r="U571" s="73"/>
      <c r="V571" s="73"/>
      <c r="W571" s="73"/>
      <c r="X571" s="73"/>
    </row>
    <row r="572" spans="1:24" ht="48">
      <c r="A572" s="136" t="s">
        <v>1729</v>
      </c>
      <c r="B572" s="418" t="s">
        <v>2577</v>
      </c>
      <c r="C572" s="419" t="s">
        <v>2551</v>
      </c>
      <c r="D572" s="262" t="s">
        <v>65</v>
      </c>
      <c r="E572" s="352">
        <v>1</v>
      </c>
      <c r="F572" s="417">
        <v>130.16999999999999</v>
      </c>
      <c r="G572" s="257" t="s">
        <v>31</v>
      </c>
      <c r="H572" s="257" t="s">
        <v>32</v>
      </c>
      <c r="I572" s="352"/>
      <c r="J572" s="160" t="s">
        <v>2153</v>
      </c>
      <c r="K572" s="426" t="s">
        <v>2154</v>
      </c>
      <c r="L572" s="425">
        <v>896214.69</v>
      </c>
      <c r="M572" s="350">
        <v>716971.75</v>
      </c>
      <c r="N572" s="130">
        <v>2021.3</v>
      </c>
      <c r="O572" s="149" t="s">
        <v>2158</v>
      </c>
      <c r="P572" s="128" t="s">
        <v>2157</v>
      </c>
      <c r="Q572" s="128">
        <v>15003571571</v>
      </c>
      <c r="R572" s="102" t="s">
        <v>2158</v>
      </c>
      <c r="S572" s="114" t="s">
        <v>1595</v>
      </c>
      <c r="T572" s="174"/>
      <c r="U572" s="73"/>
      <c r="V572" s="73"/>
      <c r="W572" s="73"/>
      <c r="X572" s="73"/>
    </row>
    <row r="573" spans="1:24" ht="48">
      <c r="A573" s="136" t="s">
        <v>1730</v>
      </c>
      <c r="B573" s="418" t="s">
        <v>2577</v>
      </c>
      <c r="C573" s="419" t="s">
        <v>2551</v>
      </c>
      <c r="D573" s="262" t="s">
        <v>65</v>
      </c>
      <c r="E573" s="352">
        <v>9</v>
      </c>
      <c r="F573" s="417">
        <v>1034.69</v>
      </c>
      <c r="G573" s="257" t="s">
        <v>31</v>
      </c>
      <c r="H573" s="257" t="s">
        <v>32</v>
      </c>
      <c r="I573" s="352"/>
      <c r="J573" s="160" t="s">
        <v>2153</v>
      </c>
      <c r="K573" s="426" t="s">
        <v>2578</v>
      </c>
      <c r="L573" s="425">
        <v>8289634</v>
      </c>
      <c r="M573" s="350">
        <v>8113954.3499999996</v>
      </c>
      <c r="N573" s="130">
        <v>2021.4</v>
      </c>
      <c r="O573" s="149" t="s">
        <v>2158</v>
      </c>
      <c r="P573" s="128" t="s">
        <v>2157</v>
      </c>
      <c r="Q573" s="128">
        <v>15003571571</v>
      </c>
      <c r="R573" s="102" t="s">
        <v>2158</v>
      </c>
      <c r="S573" s="114" t="s">
        <v>1595</v>
      </c>
      <c r="T573" s="174"/>
      <c r="U573" s="73"/>
      <c r="V573" s="73"/>
      <c r="W573" s="73"/>
      <c r="X573" s="73"/>
    </row>
    <row r="574" spans="1:24">
      <c r="A574" s="136" t="s">
        <v>1731</v>
      </c>
      <c r="B574" s="97" t="s">
        <v>2579</v>
      </c>
      <c r="C574" s="97" t="s">
        <v>2551</v>
      </c>
      <c r="D574" s="97" t="s">
        <v>45</v>
      </c>
      <c r="E574" s="97">
        <v>1</v>
      </c>
      <c r="F574" s="97">
        <v>95.58</v>
      </c>
      <c r="G574" s="97" t="s">
        <v>31</v>
      </c>
      <c r="H574" s="97" t="s">
        <v>32</v>
      </c>
      <c r="I574" s="97"/>
      <c r="J574" s="97"/>
      <c r="K574" s="97" t="s">
        <v>1807</v>
      </c>
      <c r="L574" s="97">
        <v>488413.8</v>
      </c>
      <c r="M574" s="97">
        <v>659130.80752212298</v>
      </c>
      <c r="N574" s="427">
        <v>44397</v>
      </c>
      <c r="O574" s="97" t="s">
        <v>2580</v>
      </c>
      <c r="P574" s="97" t="s">
        <v>1799</v>
      </c>
      <c r="Q574" s="97">
        <v>15103501536</v>
      </c>
      <c r="R574" s="97" t="s">
        <v>1800</v>
      </c>
      <c r="S574" s="97" t="s">
        <v>2191</v>
      </c>
      <c r="T574" s="97"/>
      <c r="U574" s="431"/>
      <c r="V574" s="431"/>
      <c r="W574" s="431"/>
      <c r="X574" s="431"/>
    </row>
    <row r="575" spans="1:24">
      <c r="A575" s="136" t="s">
        <v>1732</v>
      </c>
      <c r="B575" s="97" t="s">
        <v>2528</v>
      </c>
      <c r="C575" s="97" t="s">
        <v>2581</v>
      </c>
      <c r="D575" s="97" t="s">
        <v>45</v>
      </c>
      <c r="E575" s="97">
        <v>1</v>
      </c>
      <c r="F575" s="97">
        <v>93.027000000000001</v>
      </c>
      <c r="G575" s="97" t="s">
        <v>31</v>
      </c>
      <c r="H575" s="97" t="s">
        <v>32</v>
      </c>
      <c r="I575" s="97"/>
      <c r="J575" s="97"/>
      <c r="K575" s="97"/>
      <c r="L575" s="97">
        <v>815015.30973451398</v>
      </c>
      <c r="M575" s="97">
        <v>244504.59292035401</v>
      </c>
      <c r="N575" s="427">
        <v>44494</v>
      </c>
      <c r="O575" s="97" t="s">
        <v>2580</v>
      </c>
      <c r="P575" s="97" t="s">
        <v>1799</v>
      </c>
      <c r="Q575" s="97">
        <v>15103501536</v>
      </c>
      <c r="R575" s="97" t="s">
        <v>1800</v>
      </c>
      <c r="S575" s="97" t="s">
        <v>2191</v>
      </c>
      <c r="T575" s="97"/>
      <c r="U575" s="431"/>
      <c r="V575" s="431"/>
      <c r="W575" s="431"/>
      <c r="X575" s="431"/>
    </row>
    <row r="576" spans="1:24">
      <c r="A576" s="136" t="s">
        <v>1733</v>
      </c>
      <c r="B576" s="97" t="s">
        <v>2582</v>
      </c>
      <c r="C576" s="97" t="s">
        <v>55</v>
      </c>
      <c r="D576" s="97" t="s">
        <v>65</v>
      </c>
      <c r="E576" s="97">
        <v>1</v>
      </c>
      <c r="F576" s="97">
        <v>1</v>
      </c>
      <c r="G576" s="97" t="s">
        <v>31</v>
      </c>
      <c r="H576" s="97" t="s">
        <v>32</v>
      </c>
      <c r="I576" s="97"/>
      <c r="J576" s="97"/>
      <c r="K576" s="97"/>
      <c r="L576" s="97">
        <v>92920.353982300905</v>
      </c>
      <c r="M576" s="97">
        <v>71006.032217920307</v>
      </c>
      <c r="N576" s="427">
        <v>44494</v>
      </c>
      <c r="O576" s="97" t="s">
        <v>2580</v>
      </c>
      <c r="P576" s="97" t="s">
        <v>1799</v>
      </c>
      <c r="Q576" s="97">
        <v>15103501536</v>
      </c>
      <c r="R576" s="97" t="s">
        <v>1800</v>
      </c>
      <c r="S576" s="97" t="s">
        <v>2191</v>
      </c>
      <c r="T576" s="97"/>
      <c r="U576" s="431"/>
      <c r="V576" s="431"/>
      <c r="W576" s="431"/>
      <c r="X576" s="431"/>
    </row>
    <row r="577" spans="1:24">
      <c r="A577" s="136" t="s">
        <v>1736</v>
      </c>
      <c r="B577" s="97" t="s">
        <v>2528</v>
      </c>
      <c r="C577" s="97" t="s">
        <v>2583</v>
      </c>
      <c r="D577" s="97" t="s">
        <v>45</v>
      </c>
      <c r="E577" s="97">
        <v>1</v>
      </c>
      <c r="F577" s="97">
        <v>101.422</v>
      </c>
      <c r="G577" s="97" t="s">
        <v>31</v>
      </c>
      <c r="H577" s="97" t="s">
        <v>32</v>
      </c>
      <c r="I577" s="97"/>
      <c r="J577" s="97"/>
      <c r="K577" s="97"/>
      <c r="L577" s="97">
        <v>843687.43362831802</v>
      </c>
      <c r="M577" s="97">
        <v>590581.20353982295</v>
      </c>
      <c r="N577" s="427">
        <v>44494</v>
      </c>
      <c r="O577" s="97" t="s">
        <v>2580</v>
      </c>
      <c r="P577" s="97" t="s">
        <v>1799</v>
      </c>
      <c r="Q577" s="97">
        <v>15103501536</v>
      </c>
      <c r="R577" s="97" t="s">
        <v>1800</v>
      </c>
      <c r="S577" s="97" t="s">
        <v>2191</v>
      </c>
      <c r="T577" s="97"/>
      <c r="U577" s="431"/>
      <c r="V577" s="431"/>
      <c r="W577" s="431"/>
      <c r="X577" s="431"/>
    </row>
    <row r="578" spans="1:24">
      <c r="A578" s="136" t="s">
        <v>1740</v>
      </c>
      <c r="B578" s="97" t="s">
        <v>2584</v>
      </c>
      <c r="C578" s="97" t="s">
        <v>2585</v>
      </c>
      <c r="D578" s="97" t="s">
        <v>65</v>
      </c>
      <c r="E578" s="97">
        <v>1</v>
      </c>
      <c r="F578" s="97">
        <v>2</v>
      </c>
      <c r="G578" s="97" t="s">
        <v>31</v>
      </c>
      <c r="H578" s="97" t="s">
        <v>32</v>
      </c>
      <c r="I578" s="97"/>
      <c r="J578" s="97"/>
      <c r="K578" s="97"/>
      <c r="L578" s="97">
        <v>53097.345132743401</v>
      </c>
      <c r="M578" s="97">
        <v>40574.875553097401</v>
      </c>
      <c r="N578" s="427">
        <v>44494</v>
      </c>
      <c r="O578" s="97" t="s">
        <v>2580</v>
      </c>
      <c r="P578" s="97" t="s">
        <v>1799</v>
      </c>
      <c r="Q578" s="97">
        <v>15103501536</v>
      </c>
      <c r="R578" s="97" t="s">
        <v>1800</v>
      </c>
      <c r="S578" s="97" t="s">
        <v>2191</v>
      </c>
      <c r="T578" s="97"/>
      <c r="U578" s="431"/>
      <c r="V578" s="431"/>
      <c r="W578" s="431"/>
      <c r="X578" s="431"/>
    </row>
    <row r="579" spans="1:24">
      <c r="A579" s="136" t="s">
        <v>1743</v>
      </c>
      <c r="B579" s="97" t="s">
        <v>2586</v>
      </c>
      <c r="C579" s="97" t="s">
        <v>2587</v>
      </c>
      <c r="D579" s="97" t="s">
        <v>65</v>
      </c>
      <c r="E579" s="97">
        <v>1</v>
      </c>
      <c r="F579" s="97">
        <v>1</v>
      </c>
      <c r="G579" s="97" t="s">
        <v>31</v>
      </c>
      <c r="H579" s="97" t="s">
        <v>32</v>
      </c>
      <c r="I579" s="97"/>
      <c r="J579" s="97"/>
      <c r="K579" s="97"/>
      <c r="L579" s="97">
        <v>15929.203539823</v>
      </c>
      <c r="M579" s="97">
        <v>4778.7610619468996</v>
      </c>
      <c r="N579" s="427">
        <v>44494</v>
      </c>
      <c r="O579" s="97" t="s">
        <v>2580</v>
      </c>
      <c r="P579" s="97" t="s">
        <v>1799</v>
      </c>
      <c r="Q579" s="97">
        <v>15103501536</v>
      </c>
      <c r="R579" s="97" t="s">
        <v>1800</v>
      </c>
      <c r="S579" s="97" t="s">
        <v>2191</v>
      </c>
      <c r="T579" s="97"/>
      <c r="U579" s="431"/>
      <c r="V579" s="431"/>
      <c r="W579" s="431"/>
      <c r="X579" s="431"/>
    </row>
    <row r="580" spans="1:24">
      <c r="A580" s="136" t="s">
        <v>1745</v>
      </c>
      <c r="B580" s="97" t="s">
        <v>2588</v>
      </c>
      <c r="C580" s="97" t="s">
        <v>2589</v>
      </c>
      <c r="D580" s="97" t="s">
        <v>2547</v>
      </c>
      <c r="E580" s="97">
        <v>1</v>
      </c>
      <c r="F580" s="97">
        <v>2</v>
      </c>
      <c r="G580" s="97" t="s">
        <v>31</v>
      </c>
      <c r="H580" s="97" t="s">
        <v>32</v>
      </c>
      <c r="I580" s="97"/>
      <c r="J580" s="97"/>
      <c r="K580" s="97"/>
      <c r="L580" s="97">
        <v>52212.389380531</v>
      </c>
      <c r="M580" s="97">
        <v>15663.716814159299</v>
      </c>
      <c r="N580" s="427">
        <v>44494</v>
      </c>
      <c r="O580" s="97" t="s">
        <v>2580</v>
      </c>
      <c r="P580" s="97" t="s">
        <v>1799</v>
      </c>
      <c r="Q580" s="97">
        <v>15103501536</v>
      </c>
      <c r="R580" s="97" t="s">
        <v>1800</v>
      </c>
      <c r="S580" s="97" t="s">
        <v>2191</v>
      </c>
      <c r="T580" s="97"/>
      <c r="U580" s="431"/>
      <c r="V580" s="431"/>
      <c r="W580" s="431"/>
      <c r="X580" s="431"/>
    </row>
    <row r="581" spans="1:24">
      <c r="A581" s="136" t="s">
        <v>1747</v>
      </c>
      <c r="B581" s="97" t="s">
        <v>2590</v>
      </c>
      <c r="C581" s="97" t="s">
        <v>2591</v>
      </c>
      <c r="D581" s="97" t="s">
        <v>2547</v>
      </c>
      <c r="E581" s="97">
        <v>1</v>
      </c>
      <c r="F581" s="97">
        <v>64</v>
      </c>
      <c r="G581" s="97" t="s">
        <v>31</v>
      </c>
      <c r="H581" s="97" t="s">
        <v>32</v>
      </c>
      <c r="I581" s="97"/>
      <c r="J581" s="97"/>
      <c r="K581" s="97"/>
      <c r="L581" s="97">
        <v>198230.08849557501</v>
      </c>
      <c r="M581" s="97">
        <v>154867.256637168</v>
      </c>
      <c r="N581" s="427">
        <v>44494</v>
      </c>
      <c r="O581" s="97" t="s">
        <v>2580</v>
      </c>
      <c r="P581" s="97" t="s">
        <v>1799</v>
      </c>
      <c r="Q581" s="97">
        <v>15103501536</v>
      </c>
      <c r="R581" s="97" t="s">
        <v>1800</v>
      </c>
      <c r="S581" s="97" t="s">
        <v>2191</v>
      </c>
      <c r="T581" s="97"/>
      <c r="U581" s="431"/>
      <c r="V581" s="431"/>
      <c r="W581" s="431"/>
      <c r="X581" s="431"/>
    </row>
    <row r="582" spans="1:24">
      <c r="A582" s="136" t="s">
        <v>1750</v>
      </c>
      <c r="B582" s="97" t="s">
        <v>2586</v>
      </c>
      <c r="C582" s="97" t="s">
        <v>2551</v>
      </c>
      <c r="D582" s="97" t="s">
        <v>65</v>
      </c>
      <c r="E582" s="97">
        <v>1</v>
      </c>
      <c r="F582" s="97">
        <v>1</v>
      </c>
      <c r="G582" s="97" t="s">
        <v>31</v>
      </c>
      <c r="H582" s="97" t="s">
        <v>32</v>
      </c>
      <c r="I582" s="97"/>
      <c r="J582" s="97"/>
      <c r="K582" s="97"/>
      <c r="L582" s="97">
        <v>21238.938053097299</v>
      </c>
      <c r="M582" s="97">
        <v>16592.920353982299</v>
      </c>
      <c r="N582" s="427">
        <v>44494</v>
      </c>
      <c r="O582" s="97" t="s">
        <v>2580</v>
      </c>
      <c r="P582" s="97" t="s">
        <v>1799</v>
      </c>
      <c r="Q582" s="97">
        <v>15103501536</v>
      </c>
      <c r="R582" s="97" t="s">
        <v>1800</v>
      </c>
      <c r="S582" s="97" t="s">
        <v>2191</v>
      </c>
      <c r="T582" s="97"/>
      <c r="U582" s="431"/>
      <c r="V582" s="431"/>
      <c r="W582" s="431"/>
      <c r="X582" s="431"/>
    </row>
    <row r="583" spans="1:24">
      <c r="A583" s="136" t="s">
        <v>1752</v>
      </c>
      <c r="B583" s="97" t="s">
        <v>2582</v>
      </c>
      <c r="C583" s="97" t="s">
        <v>2592</v>
      </c>
      <c r="D583" s="97" t="s">
        <v>65</v>
      </c>
      <c r="E583" s="97">
        <v>1</v>
      </c>
      <c r="F583" s="97">
        <v>3</v>
      </c>
      <c r="G583" s="97" t="s">
        <v>31</v>
      </c>
      <c r="H583" s="97" t="s">
        <v>32</v>
      </c>
      <c r="I583" s="97"/>
      <c r="J583" s="97"/>
      <c r="K583" s="97"/>
      <c r="L583" s="97">
        <v>278761.06194599997</v>
      </c>
      <c r="M583" s="97">
        <v>213018.096653071</v>
      </c>
      <c r="N583" s="427">
        <v>44494</v>
      </c>
      <c r="O583" s="97" t="s">
        <v>2580</v>
      </c>
      <c r="P583" s="97" t="s">
        <v>1799</v>
      </c>
      <c r="Q583" s="97">
        <v>15103501536</v>
      </c>
      <c r="R583" s="97" t="s">
        <v>1800</v>
      </c>
      <c r="S583" s="97" t="s">
        <v>2191</v>
      </c>
      <c r="T583" s="97"/>
      <c r="U583" s="431"/>
      <c r="V583" s="431"/>
      <c r="W583" s="431"/>
      <c r="X583" s="431"/>
    </row>
    <row r="584" spans="1:24" ht="14.4">
      <c r="A584" s="357">
        <v>2</v>
      </c>
      <c r="B584" s="94" t="s">
        <v>1072</v>
      </c>
      <c r="C584" s="94"/>
      <c r="D584" s="94"/>
      <c r="E584" s="94"/>
      <c r="F584" s="94"/>
      <c r="G584" s="94"/>
      <c r="H584" s="94"/>
      <c r="I584" s="94"/>
      <c r="J584" s="94"/>
      <c r="K584" s="94"/>
      <c r="L584" s="94"/>
      <c r="M584" s="94"/>
      <c r="N584" s="94"/>
      <c r="O584" s="94"/>
      <c r="P584" s="94"/>
      <c r="Q584" s="94"/>
      <c r="R584" s="94"/>
      <c r="S584" s="94"/>
      <c r="T584" s="174"/>
      <c r="U584" s="73"/>
      <c r="V584" s="73"/>
      <c r="W584" s="73"/>
      <c r="X584" s="73"/>
    </row>
    <row r="585" spans="1:24" ht="14.4">
      <c r="A585" s="357">
        <v>3</v>
      </c>
      <c r="B585" s="94" t="s">
        <v>1073</v>
      </c>
      <c r="C585" s="94"/>
      <c r="D585" s="94"/>
      <c r="E585" s="94"/>
      <c r="F585" s="94"/>
      <c r="G585" s="94"/>
      <c r="H585" s="94"/>
      <c r="I585" s="94"/>
      <c r="J585" s="94"/>
      <c r="K585" s="94"/>
      <c r="L585" s="94"/>
      <c r="M585" s="94"/>
      <c r="N585" s="94"/>
      <c r="O585" s="94"/>
      <c r="P585" s="94"/>
      <c r="Q585" s="94"/>
      <c r="R585" s="94"/>
      <c r="S585" s="94"/>
      <c r="T585" s="174"/>
      <c r="U585" s="73"/>
      <c r="V585" s="73"/>
      <c r="W585" s="73"/>
      <c r="X585" s="73"/>
    </row>
    <row r="586" spans="1:24" ht="24">
      <c r="A586" s="136" t="s">
        <v>2022</v>
      </c>
      <c r="B586" s="319" t="s">
        <v>2593</v>
      </c>
      <c r="C586" s="319" t="s">
        <v>2594</v>
      </c>
      <c r="D586" s="319" t="s">
        <v>1354</v>
      </c>
      <c r="E586" s="319">
        <v>1</v>
      </c>
      <c r="F586" s="174"/>
      <c r="G586" s="432" t="s">
        <v>114</v>
      </c>
      <c r="H586" s="175" t="s">
        <v>41</v>
      </c>
      <c r="I586" s="175" t="s">
        <v>175</v>
      </c>
      <c r="J586" s="175" t="s">
        <v>175</v>
      </c>
      <c r="K586" s="175" t="s">
        <v>175</v>
      </c>
      <c r="L586" s="331">
        <v>85881.25</v>
      </c>
      <c r="M586" s="330">
        <v>12882.1875</v>
      </c>
      <c r="N586" s="329">
        <v>2015.01</v>
      </c>
      <c r="O586" s="135" t="s">
        <v>2277</v>
      </c>
      <c r="P586" s="135" t="s">
        <v>2274</v>
      </c>
      <c r="Q586" s="333" t="s">
        <v>2275</v>
      </c>
      <c r="R586" s="94" t="s">
        <v>2277</v>
      </c>
      <c r="S586" s="114" t="s">
        <v>1595</v>
      </c>
      <c r="T586" s="174"/>
      <c r="U586" s="73"/>
      <c r="V586" s="73"/>
      <c r="W586" s="73"/>
      <c r="X586" s="73"/>
    </row>
    <row r="587" spans="1:24" ht="24">
      <c r="A587" s="136" t="s">
        <v>2024</v>
      </c>
      <c r="B587" s="319" t="s">
        <v>2593</v>
      </c>
      <c r="C587" s="319" t="s">
        <v>2595</v>
      </c>
      <c r="D587" s="319" t="s">
        <v>1354</v>
      </c>
      <c r="E587" s="319">
        <v>1</v>
      </c>
      <c r="F587" s="174"/>
      <c r="G587" s="432" t="s">
        <v>114</v>
      </c>
      <c r="H587" s="175" t="s">
        <v>41</v>
      </c>
      <c r="I587" s="175" t="s">
        <v>175</v>
      </c>
      <c r="J587" s="175" t="s">
        <v>175</v>
      </c>
      <c r="K587" s="175" t="s">
        <v>175</v>
      </c>
      <c r="L587" s="331">
        <v>142000</v>
      </c>
      <c r="M587" s="330">
        <v>21300</v>
      </c>
      <c r="N587" s="329">
        <v>2015.01</v>
      </c>
      <c r="O587" s="135" t="s">
        <v>2277</v>
      </c>
      <c r="P587" s="135" t="s">
        <v>2274</v>
      </c>
      <c r="Q587" s="333" t="s">
        <v>2275</v>
      </c>
      <c r="R587" s="94" t="s">
        <v>2277</v>
      </c>
      <c r="S587" s="114" t="s">
        <v>1595</v>
      </c>
      <c r="T587" s="174"/>
      <c r="U587" s="73"/>
      <c r="V587" s="73"/>
      <c r="W587" s="73"/>
      <c r="X587" s="73"/>
    </row>
    <row r="588" spans="1:24" ht="24">
      <c r="A588" s="136" t="s">
        <v>2026</v>
      </c>
      <c r="B588" s="319" t="s">
        <v>2593</v>
      </c>
      <c r="C588" s="319" t="s">
        <v>2595</v>
      </c>
      <c r="D588" s="319" t="s">
        <v>1354</v>
      </c>
      <c r="E588" s="319">
        <v>1</v>
      </c>
      <c r="F588" s="174"/>
      <c r="G588" s="432" t="s">
        <v>114</v>
      </c>
      <c r="H588" s="175" t="s">
        <v>41</v>
      </c>
      <c r="I588" s="175" t="s">
        <v>175</v>
      </c>
      <c r="J588" s="175" t="s">
        <v>175</v>
      </c>
      <c r="K588" s="175" t="s">
        <v>175</v>
      </c>
      <c r="L588" s="331">
        <v>142000</v>
      </c>
      <c r="M588" s="330">
        <v>21300</v>
      </c>
      <c r="N588" s="329">
        <v>2015.01</v>
      </c>
      <c r="O588" s="135" t="s">
        <v>2277</v>
      </c>
      <c r="P588" s="135" t="s">
        <v>2274</v>
      </c>
      <c r="Q588" s="333" t="s">
        <v>2275</v>
      </c>
      <c r="R588" s="94" t="s">
        <v>2277</v>
      </c>
      <c r="S588" s="114" t="s">
        <v>1595</v>
      </c>
      <c r="T588" s="174"/>
      <c r="U588" s="73"/>
      <c r="V588" s="73"/>
      <c r="W588" s="73"/>
      <c r="X588" s="73"/>
    </row>
    <row r="589" spans="1:24" ht="24">
      <c r="A589" s="136" t="s">
        <v>2027</v>
      </c>
      <c r="B589" s="319" t="s">
        <v>2596</v>
      </c>
      <c r="C589" s="319" t="s">
        <v>2597</v>
      </c>
      <c r="D589" s="319" t="s">
        <v>1354</v>
      </c>
      <c r="E589" s="319">
        <v>1</v>
      </c>
      <c r="F589" s="174"/>
      <c r="G589" s="432" t="s">
        <v>114</v>
      </c>
      <c r="H589" s="175" t="s">
        <v>41</v>
      </c>
      <c r="I589" s="175" t="s">
        <v>175</v>
      </c>
      <c r="J589" s="175" t="s">
        <v>175</v>
      </c>
      <c r="K589" s="175" t="s">
        <v>175</v>
      </c>
      <c r="L589" s="331">
        <v>47000</v>
      </c>
      <c r="M589" s="330">
        <v>7050</v>
      </c>
      <c r="N589" s="329">
        <v>2015.01</v>
      </c>
      <c r="O589" s="135" t="s">
        <v>2277</v>
      </c>
      <c r="P589" s="135" t="s">
        <v>2274</v>
      </c>
      <c r="Q589" s="333" t="s">
        <v>2275</v>
      </c>
      <c r="R589" s="94" t="s">
        <v>2277</v>
      </c>
      <c r="S589" s="114" t="s">
        <v>1595</v>
      </c>
      <c r="T589" s="174"/>
      <c r="U589" s="73"/>
      <c r="V589" s="73"/>
      <c r="W589" s="73"/>
      <c r="X589" s="73"/>
    </row>
    <row r="590" spans="1:24" ht="24">
      <c r="A590" s="136" t="s">
        <v>2028</v>
      </c>
      <c r="B590" s="319" t="s">
        <v>2598</v>
      </c>
      <c r="C590" s="319" t="s">
        <v>2599</v>
      </c>
      <c r="D590" s="319" t="s">
        <v>1354</v>
      </c>
      <c r="E590" s="319">
        <v>1</v>
      </c>
      <c r="F590" s="174"/>
      <c r="G590" s="432" t="s">
        <v>114</v>
      </c>
      <c r="H590" s="175" t="s">
        <v>41</v>
      </c>
      <c r="I590" s="175" t="s">
        <v>175</v>
      </c>
      <c r="J590" s="175" t="s">
        <v>175</v>
      </c>
      <c r="K590" s="175" t="s">
        <v>175</v>
      </c>
      <c r="L590" s="331">
        <v>176000</v>
      </c>
      <c r="M590" s="330">
        <v>26400</v>
      </c>
      <c r="N590" s="329">
        <v>2015.01</v>
      </c>
      <c r="O590" s="135" t="s">
        <v>2277</v>
      </c>
      <c r="P590" s="135" t="s">
        <v>2274</v>
      </c>
      <c r="Q590" s="333" t="s">
        <v>2275</v>
      </c>
      <c r="R590" s="94" t="s">
        <v>2277</v>
      </c>
      <c r="S590" s="114" t="s">
        <v>1595</v>
      </c>
      <c r="T590" s="174"/>
      <c r="U590" s="73"/>
      <c r="V590" s="73"/>
      <c r="W590" s="73"/>
      <c r="X590" s="73"/>
    </row>
    <row r="591" spans="1:24" ht="24">
      <c r="A591" s="136" t="s">
        <v>2029</v>
      </c>
      <c r="B591" s="319" t="s">
        <v>2600</v>
      </c>
      <c r="C591" s="319" t="s">
        <v>2594</v>
      </c>
      <c r="D591" s="319" t="s">
        <v>1354</v>
      </c>
      <c r="E591" s="319">
        <v>1</v>
      </c>
      <c r="F591" s="174"/>
      <c r="G591" s="432" t="s">
        <v>114</v>
      </c>
      <c r="H591" s="175" t="s">
        <v>41</v>
      </c>
      <c r="I591" s="175" t="s">
        <v>175</v>
      </c>
      <c r="J591" s="175" t="s">
        <v>175</v>
      </c>
      <c r="K591" s="175" t="s">
        <v>175</v>
      </c>
      <c r="L591" s="331">
        <v>39000</v>
      </c>
      <c r="M591" s="330">
        <v>5850</v>
      </c>
      <c r="N591" s="329">
        <v>2015.01</v>
      </c>
      <c r="O591" s="135" t="s">
        <v>2277</v>
      </c>
      <c r="P591" s="135" t="s">
        <v>2274</v>
      </c>
      <c r="Q591" s="333" t="s">
        <v>2275</v>
      </c>
      <c r="R591" s="94" t="s">
        <v>2277</v>
      </c>
      <c r="S591" s="114" t="s">
        <v>1595</v>
      </c>
      <c r="T591" s="174"/>
      <c r="U591" s="73"/>
      <c r="V591" s="73"/>
      <c r="W591" s="73"/>
      <c r="X591" s="73"/>
    </row>
    <row r="592" spans="1:24" ht="24">
      <c r="A592" s="136" t="s">
        <v>2030</v>
      </c>
      <c r="B592" s="319" t="s">
        <v>2601</v>
      </c>
      <c r="C592" s="319" t="s">
        <v>2602</v>
      </c>
      <c r="D592" s="319" t="s">
        <v>1354</v>
      </c>
      <c r="E592" s="319">
        <v>1</v>
      </c>
      <c r="F592" s="174"/>
      <c r="G592" s="432" t="s">
        <v>114</v>
      </c>
      <c r="H592" s="175" t="s">
        <v>41</v>
      </c>
      <c r="I592" s="175" t="s">
        <v>175</v>
      </c>
      <c r="J592" s="175" t="s">
        <v>175</v>
      </c>
      <c r="K592" s="175" t="s">
        <v>175</v>
      </c>
      <c r="L592" s="331">
        <v>26000</v>
      </c>
      <c r="M592" s="330">
        <v>3900</v>
      </c>
      <c r="N592" s="329">
        <v>2015.01</v>
      </c>
      <c r="O592" s="135" t="s">
        <v>2277</v>
      </c>
      <c r="P592" s="135" t="s">
        <v>2274</v>
      </c>
      <c r="Q592" s="333" t="s">
        <v>2275</v>
      </c>
      <c r="R592" s="94" t="s">
        <v>2277</v>
      </c>
      <c r="S592" s="114" t="s">
        <v>1595</v>
      </c>
      <c r="T592" s="174"/>
      <c r="U592" s="73"/>
      <c r="V592" s="73"/>
      <c r="W592" s="73"/>
      <c r="X592" s="73"/>
    </row>
    <row r="593" spans="1:20" ht="32.4">
      <c r="A593" s="136" t="s">
        <v>2031</v>
      </c>
      <c r="B593" s="414" t="s">
        <v>2603</v>
      </c>
      <c r="C593" s="415" t="s">
        <v>540</v>
      </c>
      <c r="D593" s="99" t="s">
        <v>1354</v>
      </c>
      <c r="E593" s="430">
        <v>1</v>
      </c>
      <c r="F593" s="174"/>
      <c r="G593" s="130" t="s">
        <v>31</v>
      </c>
      <c r="H593" s="130" t="s">
        <v>32</v>
      </c>
      <c r="I593" s="174"/>
      <c r="J593" s="172"/>
      <c r="K593" s="149" t="s">
        <v>2604</v>
      </c>
      <c r="L593" s="425">
        <v>212389.38</v>
      </c>
      <c r="M593" s="100">
        <v>156637.16774999999</v>
      </c>
      <c r="N593" s="130">
        <v>2020.9</v>
      </c>
      <c r="O593" s="149" t="s">
        <v>2572</v>
      </c>
      <c r="P593" s="130" t="s">
        <v>1791</v>
      </c>
      <c r="Q593" s="430">
        <v>15034441008</v>
      </c>
      <c r="R593" s="130" t="s">
        <v>2573</v>
      </c>
      <c r="S593" s="130" t="s">
        <v>1595</v>
      </c>
      <c r="T593" s="174"/>
    </row>
    <row r="594" spans="1:20" ht="32.4">
      <c r="A594" s="136" t="s">
        <v>2033</v>
      </c>
      <c r="B594" s="360" t="s">
        <v>2605</v>
      </c>
      <c r="C594" s="415" t="s">
        <v>540</v>
      </c>
      <c r="D594" s="360" t="s">
        <v>1354</v>
      </c>
      <c r="E594" s="430">
        <v>1</v>
      </c>
      <c r="F594" s="174"/>
      <c r="G594" s="130" t="s">
        <v>31</v>
      </c>
      <c r="H594" s="130" t="s">
        <v>32</v>
      </c>
      <c r="I594" s="174"/>
      <c r="J594" s="172"/>
      <c r="K594" s="149" t="s">
        <v>2604</v>
      </c>
      <c r="L594" s="425">
        <v>336283.19</v>
      </c>
      <c r="M594" s="100">
        <v>248008.852625</v>
      </c>
      <c r="N594" s="130">
        <v>2020.9</v>
      </c>
      <c r="O594" s="149" t="s">
        <v>2572</v>
      </c>
      <c r="P594" s="130" t="s">
        <v>1791</v>
      </c>
      <c r="Q594" s="430">
        <v>15034441008</v>
      </c>
      <c r="R594" s="130" t="s">
        <v>2573</v>
      </c>
      <c r="S594" s="130" t="s">
        <v>1595</v>
      </c>
      <c r="T594" s="174"/>
    </row>
    <row r="595" spans="1:20" ht="32.4">
      <c r="A595" s="136" t="s">
        <v>2036</v>
      </c>
      <c r="B595" s="414" t="s">
        <v>2603</v>
      </c>
      <c r="C595" s="415" t="s">
        <v>540</v>
      </c>
      <c r="D595" s="99" t="s">
        <v>1354</v>
      </c>
      <c r="E595" s="430">
        <v>1</v>
      </c>
      <c r="F595" s="174"/>
      <c r="G595" s="130" t="s">
        <v>31</v>
      </c>
      <c r="H595" s="130" t="s">
        <v>32</v>
      </c>
      <c r="I595" s="174"/>
      <c r="J595" s="172"/>
      <c r="K595" s="149" t="s">
        <v>2604</v>
      </c>
      <c r="L595" s="425">
        <v>212389.38</v>
      </c>
      <c r="M595" s="100">
        <v>187610.61900000001</v>
      </c>
      <c r="N595" s="130">
        <v>2020.9</v>
      </c>
      <c r="O595" s="149" t="s">
        <v>2572</v>
      </c>
      <c r="P595" s="130" t="s">
        <v>1791</v>
      </c>
      <c r="Q595" s="430">
        <v>15034441008</v>
      </c>
      <c r="R595" s="130" t="s">
        <v>2573</v>
      </c>
      <c r="S595" s="130" t="s">
        <v>1595</v>
      </c>
      <c r="T595" s="174"/>
    </row>
    <row r="596" spans="1:20" ht="32.4">
      <c r="A596" s="136" t="s">
        <v>2042</v>
      </c>
      <c r="B596" s="360" t="s">
        <v>2605</v>
      </c>
      <c r="C596" s="415" t="s">
        <v>540</v>
      </c>
      <c r="D596" s="360" t="s">
        <v>1354</v>
      </c>
      <c r="E596" s="430">
        <v>1</v>
      </c>
      <c r="F596" s="174"/>
      <c r="G596" s="130" t="s">
        <v>31</v>
      </c>
      <c r="H596" s="130" t="s">
        <v>32</v>
      </c>
      <c r="I596" s="174"/>
      <c r="J596" s="172"/>
      <c r="K596" s="149" t="s">
        <v>2604</v>
      </c>
      <c r="L596" s="425">
        <v>336283.19</v>
      </c>
      <c r="M596" s="100">
        <v>297050.151166667</v>
      </c>
      <c r="N596" s="130">
        <v>2020.9</v>
      </c>
      <c r="O596" s="149" t="s">
        <v>2572</v>
      </c>
      <c r="P596" s="130" t="s">
        <v>1791</v>
      </c>
      <c r="Q596" s="430">
        <v>15034441008</v>
      </c>
      <c r="R596" s="130" t="s">
        <v>2573</v>
      </c>
      <c r="S596" s="130" t="s">
        <v>1595</v>
      </c>
      <c r="T596" s="174"/>
    </row>
    <row r="597" spans="1:20" ht="20.399999999999999">
      <c r="A597" s="136" t="s">
        <v>2046</v>
      </c>
      <c r="B597" s="80" t="s">
        <v>2606</v>
      </c>
      <c r="C597" s="81"/>
      <c r="D597" s="75" t="s">
        <v>65</v>
      </c>
      <c r="E597" s="81"/>
      <c r="F597" s="80">
        <v>12</v>
      </c>
      <c r="G597" s="82" t="s">
        <v>1851</v>
      </c>
      <c r="H597" s="81" t="s">
        <v>32</v>
      </c>
      <c r="I597" s="81"/>
      <c r="J597" s="81"/>
      <c r="K597" s="81"/>
      <c r="L597" s="86">
        <v>79646.02</v>
      </c>
      <c r="M597" s="77">
        <v>71902.67</v>
      </c>
      <c r="N597" s="81">
        <v>2021.6</v>
      </c>
      <c r="O597" s="239" t="s">
        <v>1852</v>
      </c>
      <c r="P597" s="82" t="s">
        <v>1853</v>
      </c>
      <c r="Q597" s="253">
        <v>18135206600</v>
      </c>
      <c r="R597" s="130" t="s">
        <v>2607</v>
      </c>
      <c r="S597" s="130" t="s">
        <v>1595</v>
      </c>
      <c r="T597" s="174"/>
    </row>
    <row r="598" spans="1:20" ht="20.399999999999999">
      <c r="A598" s="136" t="s">
        <v>2048</v>
      </c>
      <c r="B598" s="80" t="s">
        <v>2608</v>
      </c>
      <c r="C598" s="81"/>
      <c r="D598" s="75" t="s">
        <v>2352</v>
      </c>
      <c r="E598" s="81"/>
      <c r="F598" s="80">
        <v>42</v>
      </c>
      <c r="G598" s="82" t="s">
        <v>1851</v>
      </c>
      <c r="H598" s="81" t="s">
        <v>32</v>
      </c>
      <c r="I598" s="81"/>
      <c r="J598" s="81"/>
      <c r="K598" s="81"/>
      <c r="L598" s="86">
        <v>20442.48</v>
      </c>
      <c r="M598" s="77">
        <v>18455.03</v>
      </c>
      <c r="N598" s="81">
        <v>2021.6</v>
      </c>
      <c r="O598" s="239" t="s">
        <v>1852</v>
      </c>
      <c r="P598" s="82" t="s">
        <v>1853</v>
      </c>
      <c r="Q598" s="253">
        <v>18135206600</v>
      </c>
      <c r="R598" s="130" t="s">
        <v>2607</v>
      </c>
      <c r="S598" s="130" t="s">
        <v>1595</v>
      </c>
      <c r="T598" s="174"/>
    </row>
    <row r="599" spans="1:20" ht="20.399999999999999">
      <c r="A599" s="136" t="s">
        <v>2051</v>
      </c>
      <c r="B599" s="80" t="s">
        <v>2609</v>
      </c>
      <c r="C599" s="81"/>
      <c r="D599" s="75" t="s">
        <v>65</v>
      </c>
      <c r="E599" s="81"/>
      <c r="F599" s="80">
        <v>4</v>
      </c>
      <c r="G599" s="82" t="s">
        <v>1851</v>
      </c>
      <c r="H599" s="81" t="s">
        <v>32</v>
      </c>
      <c r="I599" s="81"/>
      <c r="J599" s="81"/>
      <c r="K599" s="81"/>
      <c r="L599" s="86">
        <v>24778.76</v>
      </c>
      <c r="M599" s="77">
        <v>22369.759999999998</v>
      </c>
      <c r="N599" s="81">
        <v>2021.6</v>
      </c>
      <c r="O599" s="239" t="s">
        <v>1852</v>
      </c>
      <c r="P599" s="82" t="s">
        <v>1853</v>
      </c>
      <c r="Q599" s="253">
        <v>18135206600</v>
      </c>
      <c r="R599" s="130" t="s">
        <v>2607</v>
      </c>
      <c r="S599" s="130" t="s">
        <v>1595</v>
      </c>
      <c r="T599" s="174"/>
    </row>
    <row r="600" spans="1:20" ht="20.399999999999999">
      <c r="A600" s="136" t="s">
        <v>2053</v>
      </c>
      <c r="B600" s="80" t="s">
        <v>2610</v>
      </c>
      <c r="C600" s="81"/>
      <c r="D600" s="75" t="s">
        <v>2352</v>
      </c>
      <c r="E600" s="81"/>
      <c r="F600" s="80">
        <v>9</v>
      </c>
      <c r="G600" s="82" t="s">
        <v>1851</v>
      </c>
      <c r="H600" s="81" t="s">
        <v>32</v>
      </c>
      <c r="I600" s="81"/>
      <c r="J600" s="81"/>
      <c r="K600" s="81"/>
      <c r="L600" s="86">
        <v>5575.22</v>
      </c>
      <c r="M600" s="77">
        <v>5033.22</v>
      </c>
      <c r="N600" s="81">
        <v>2021.6</v>
      </c>
      <c r="O600" s="239" t="s">
        <v>1852</v>
      </c>
      <c r="P600" s="82" t="s">
        <v>1853</v>
      </c>
      <c r="Q600" s="253">
        <v>18135206600</v>
      </c>
      <c r="R600" s="130" t="s">
        <v>2607</v>
      </c>
      <c r="S600" s="130" t="s">
        <v>1595</v>
      </c>
      <c r="T600" s="174"/>
    </row>
    <row r="601" spans="1:20" ht="20.399999999999999">
      <c r="A601" s="136" t="s">
        <v>2055</v>
      </c>
      <c r="B601" s="80" t="s">
        <v>2611</v>
      </c>
      <c r="C601" s="81"/>
      <c r="D601" s="75" t="s">
        <v>2352</v>
      </c>
      <c r="E601" s="81"/>
      <c r="F601" s="80">
        <v>25</v>
      </c>
      <c r="G601" s="82" t="s">
        <v>1851</v>
      </c>
      <c r="H601" s="81" t="s">
        <v>32</v>
      </c>
      <c r="I601" s="81"/>
      <c r="J601" s="81"/>
      <c r="K601" s="81"/>
      <c r="L601" s="86">
        <v>15486.73</v>
      </c>
      <c r="M601" s="77">
        <v>13981.08</v>
      </c>
      <c r="N601" s="81">
        <v>2021.6</v>
      </c>
      <c r="O601" s="239" t="s">
        <v>1852</v>
      </c>
      <c r="P601" s="82" t="s">
        <v>1853</v>
      </c>
      <c r="Q601" s="253">
        <v>18135206600</v>
      </c>
      <c r="R601" s="130" t="s">
        <v>2607</v>
      </c>
      <c r="S601" s="130" t="s">
        <v>1595</v>
      </c>
      <c r="T601" s="174"/>
    </row>
    <row r="602" spans="1:20" ht="20.399999999999999">
      <c r="A602" s="136" t="s">
        <v>2057</v>
      </c>
      <c r="B602" s="80" t="s">
        <v>2612</v>
      </c>
      <c r="C602" s="81"/>
      <c r="D602" s="75" t="s">
        <v>2352</v>
      </c>
      <c r="E602" s="81"/>
      <c r="F602" s="80">
        <v>174</v>
      </c>
      <c r="G602" s="82" t="s">
        <v>1851</v>
      </c>
      <c r="H602" s="81" t="s">
        <v>32</v>
      </c>
      <c r="I602" s="81"/>
      <c r="J602" s="81"/>
      <c r="K602" s="81"/>
      <c r="L602" s="86">
        <v>84690.27</v>
      </c>
      <c r="M602" s="77">
        <v>76456.52</v>
      </c>
      <c r="N602" s="81">
        <v>2021.6</v>
      </c>
      <c r="O602" s="239" t="s">
        <v>1852</v>
      </c>
      <c r="P602" s="82" t="s">
        <v>1853</v>
      </c>
      <c r="Q602" s="253">
        <v>18135206600</v>
      </c>
      <c r="R602" s="130" t="s">
        <v>2607</v>
      </c>
      <c r="S602" s="130" t="s">
        <v>1595</v>
      </c>
      <c r="T602" s="174"/>
    </row>
    <row r="603" spans="1:20" ht="20.399999999999999">
      <c r="A603" s="136" t="s">
        <v>2059</v>
      </c>
      <c r="B603" s="80" t="s">
        <v>2608</v>
      </c>
      <c r="C603" s="81"/>
      <c r="D603" s="75" t="s">
        <v>2352</v>
      </c>
      <c r="E603" s="81"/>
      <c r="F603" s="80">
        <v>26</v>
      </c>
      <c r="G603" s="82" t="s">
        <v>1851</v>
      </c>
      <c r="H603" s="81" t="s">
        <v>32</v>
      </c>
      <c r="I603" s="81"/>
      <c r="J603" s="81"/>
      <c r="K603" s="81"/>
      <c r="L603" s="86">
        <v>12654.87</v>
      </c>
      <c r="M603" s="77">
        <v>11424.57</v>
      </c>
      <c r="N603" s="81">
        <v>2021.6</v>
      </c>
      <c r="O603" s="239" t="s">
        <v>1852</v>
      </c>
      <c r="P603" s="82" t="s">
        <v>1853</v>
      </c>
      <c r="Q603" s="253">
        <v>18135206600</v>
      </c>
      <c r="R603" s="130" t="s">
        <v>2607</v>
      </c>
      <c r="S603" s="130" t="s">
        <v>1595</v>
      </c>
      <c r="T603" s="174"/>
    </row>
    <row r="604" spans="1:20">
      <c r="A604" s="314" t="s">
        <v>1077</v>
      </c>
      <c r="B604" s="313" t="s">
        <v>1078</v>
      </c>
      <c r="C604" s="94"/>
      <c r="D604" s="94"/>
      <c r="E604" s="94"/>
      <c r="F604" s="94"/>
      <c r="G604" s="94"/>
      <c r="H604" s="94"/>
      <c r="I604" s="94"/>
      <c r="J604" s="94"/>
      <c r="K604" s="94"/>
      <c r="L604" s="94"/>
      <c r="M604" s="94"/>
      <c r="N604" s="94"/>
      <c r="O604" s="94"/>
      <c r="P604" s="94"/>
      <c r="Q604" s="94"/>
      <c r="R604" s="94"/>
      <c r="S604" s="94"/>
      <c r="T604" s="174"/>
    </row>
    <row r="605" spans="1:20">
      <c r="A605" s="357">
        <v>1</v>
      </c>
      <c r="B605" s="94" t="s">
        <v>1079</v>
      </c>
      <c r="C605" s="94"/>
      <c r="D605" s="94"/>
      <c r="E605" s="94"/>
      <c r="F605" s="94"/>
      <c r="G605" s="94"/>
      <c r="H605" s="94"/>
      <c r="I605" s="94"/>
      <c r="J605" s="94"/>
      <c r="K605" s="94"/>
      <c r="L605" s="94"/>
      <c r="M605" s="94"/>
      <c r="N605" s="94"/>
      <c r="O605" s="94"/>
      <c r="P605" s="94"/>
      <c r="Q605" s="94"/>
      <c r="R605" s="94"/>
      <c r="S605" s="94"/>
      <c r="T605" s="174"/>
    </row>
    <row r="606" spans="1:20">
      <c r="A606" s="136" t="s">
        <v>1590</v>
      </c>
      <c r="B606" s="94" t="s">
        <v>1079</v>
      </c>
      <c r="C606" s="94" t="s">
        <v>2613</v>
      </c>
      <c r="D606" s="94" t="s">
        <v>1354</v>
      </c>
      <c r="E606" s="94">
        <v>1</v>
      </c>
      <c r="F606" s="94"/>
      <c r="G606" s="94" t="s">
        <v>31</v>
      </c>
      <c r="H606" s="96" t="s">
        <v>41</v>
      </c>
      <c r="I606" s="94"/>
      <c r="J606" s="94"/>
      <c r="K606" s="112" t="s">
        <v>2614</v>
      </c>
      <c r="L606" s="94">
        <v>585000</v>
      </c>
      <c r="M606" s="94">
        <v>175500</v>
      </c>
      <c r="N606" s="443">
        <v>42495</v>
      </c>
      <c r="O606" s="94" t="s">
        <v>2615</v>
      </c>
      <c r="P606" s="94" t="s">
        <v>2164</v>
      </c>
      <c r="Q606" s="353">
        <v>13546718283</v>
      </c>
      <c r="R606" s="94" t="s">
        <v>2179</v>
      </c>
      <c r="S606" s="94" t="s">
        <v>1595</v>
      </c>
      <c r="T606" s="174"/>
    </row>
    <row r="607" spans="1:20" ht="24">
      <c r="A607" s="136" t="s">
        <v>1596</v>
      </c>
      <c r="B607" s="94" t="s">
        <v>1079</v>
      </c>
      <c r="C607" s="94" t="s">
        <v>2613</v>
      </c>
      <c r="D607" s="94" t="s">
        <v>1354</v>
      </c>
      <c r="E607" s="94">
        <v>1</v>
      </c>
      <c r="F607" s="94"/>
      <c r="G607" s="94" t="s">
        <v>31</v>
      </c>
      <c r="H607" s="96" t="s">
        <v>41</v>
      </c>
      <c r="I607" s="94"/>
      <c r="J607" s="94"/>
      <c r="K607" s="112" t="s">
        <v>2616</v>
      </c>
      <c r="L607" s="94">
        <v>525000</v>
      </c>
      <c r="M607" s="94">
        <v>157500</v>
      </c>
      <c r="N607" s="443">
        <v>42554</v>
      </c>
      <c r="O607" s="94" t="s">
        <v>2617</v>
      </c>
      <c r="P607" s="94" t="s">
        <v>2164</v>
      </c>
      <c r="Q607" s="353">
        <v>13546718283</v>
      </c>
      <c r="R607" s="94" t="s">
        <v>2179</v>
      </c>
      <c r="S607" s="94" t="s">
        <v>1595</v>
      </c>
      <c r="T607" s="174"/>
    </row>
    <row r="608" spans="1:20" ht="24">
      <c r="A608" s="136" t="s">
        <v>1599</v>
      </c>
      <c r="B608" s="94" t="s">
        <v>1079</v>
      </c>
      <c r="C608" s="94" t="s">
        <v>2613</v>
      </c>
      <c r="D608" s="94" t="s">
        <v>1354</v>
      </c>
      <c r="E608" s="94">
        <v>1</v>
      </c>
      <c r="F608" s="94"/>
      <c r="G608" s="94" t="s">
        <v>31</v>
      </c>
      <c r="H608" s="96" t="s">
        <v>41</v>
      </c>
      <c r="I608" s="94"/>
      <c r="J608" s="94"/>
      <c r="K608" s="112" t="s">
        <v>2616</v>
      </c>
      <c r="L608" s="94">
        <v>525000</v>
      </c>
      <c r="M608" s="94">
        <v>157500</v>
      </c>
      <c r="N608" s="443">
        <v>42675</v>
      </c>
      <c r="O608" s="94" t="s">
        <v>2618</v>
      </c>
      <c r="P608" s="94" t="s">
        <v>2164</v>
      </c>
      <c r="Q608" s="353">
        <v>13546718283</v>
      </c>
      <c r="R608" s="94" t="s">
        <v>2179</v>
      </c>
      <c r="S608" s="94" t="s">
        <v>1595</v>
      </c>
      <c r="T608" s="174"/>
    </row>
    <row r="609" spans="1:21" ht="36">
      <c r="A609" s="136" t="s">
        <v>1601</v>
      </c>
      <c r="B609" s="94" t="s">
        <v>1079</v>
      </c>
      <c r="C609" s="94" t="s">
        <v>2613</v>
      </c>
      <c r="D609" s="94" t="s">
        <v>1354</v>
      </c>
      <c r="E609" s="94">
        <v>1</v>
      </c>
      <c r="F609" s="94"/>
      <c r="G609" s="94" t="s">
        <v>31</v>
      </c>
      <c r="H609" s="96" t="s">
        <v>41</v>
      </c>
      <c r="I609" s="94"/>
      <c r="J609" s="94"/>
      <c r="K609" s="112" t="s">
        <v>42</v>
      </c>
      <c r="L609" s="94">
        <v>474700</v>
      </c>
      <c r="M609" s="94">
        <v>142410</v>
      </c>
      <c r="N609" s="443">
        <v>42979</v>
      </c>
      <c r="O609" s="94" t="s">
        <v>2619</v>
      </c>
      <c r="P609" s="94" t="s">
        <v>2164</v>
      </c>
      <c r="Q609" s="353">
        <v>13546718283</v>
      </c>
      <c r="R609" s="94" t="s">
        <v>2179</v>
      </c>
      <c r="S609" s="94" t="s">
        <v>1595</v>
      </c>
      <c r="T609" s="174"/>
      <c r="U609" s="73"/>
    </row>
    <row r="610" spans="1:21" ht="24">
      <c r="A610" s="136" t="s">
        <v>1604</v>
      </c>
      <c r="B610" s="433" t="s">
        <v>1079</v>
      </c>
      <c r="C610" s="433" t="s">
        <v>2620</v>
      </c>
      <c r="D610" s="94" t="s">
        <v>1354</v>
      </c>
      <c r="E610" s="94">
        <v>1</v>
      </c>
      <c r="F610" s="94"/>
      <c r="G610" s="94" t="s">
        <v>31</v>
      </c>
      <c r="H610" s="96" t="s">
        <v>32</v>
      </c>
      <c r="I610" s="94"/>
      <c r="J610" s="94"/>
      <c r="K610" s="112" t="s">
        <v>2616</v>
      </c>
      <c r="L610" s="267">
        <v>175500</v>
      </c>
      <c r="M610" s="267">
        <v>175500</v>
      </c>
      <c r="N610" s="443" t="s">
        <v>2621</v>
      </c>
      <c r="O610" s="263" t="s">
        <v>2622</v>
      </c>
      <c r="P610" s="94" t="s">
        <v>1908</v>
      </c>
      <c r="Q610" s="263">
        <v>18903416067</v>
      </c>
      <c r="R610" s="94" t="s">
        <v>1909</v>
      </c>
      <c r="S610" s="94" t="s">
        <v>1595</v>
      </c>
      <c r="T610" s="175" t="s">
        <v>2623</v>
      </c>
      <c r="U610" s="73"/>
    </row>
    <row r="611" spans="1:21" ht="33">
      <c r="A611" s="136" t="s">
        <v>1606</v>
      </c>
      <c r="B611" s="414" t="s">
        <v>2624</v>
      </c>
      <c r="C611" s="434" t="s">
        <v>2625</v>
      </c>
      <c r="D611" s="414" t="s">
        <v>154</v>
      </c>
      <c r="E611" s="104">
        <v>2</v>
      </c>
      <c r="F611" s="104">
        <v>211</v>
      </c>
      <c r="G611" s="98" t="s">
        <v>31</v>
      </c>
      <c r="H611" s="96" t="s">
        <v>32</v>
      </c>
      <c r="I611" s="94"/>
      <c r="J611" s="94"/>
      <c r="K611" s="444" t="s">
        <v>2091</v>
      </c>
      <c r="L611" s="445">
        <v>2279596.2000000002</v>
      </c>
      <c r="M611" s="445">
        <v>1880666.87</v>
      </c>
      <c r="N611" s="130">
        <v>2020.9</v>
      </c>
      <c r="O611" s="263" t="s">
        <v>2626</v>
      </c>
      <c r="P611" s="94" t="s">
        <v>1791</v>
      </c>
      <c r="Q611" s="448">
        <v>15034441008</v>
      </c>
      <c r="R611" s="263" t="s">
        <v>2626</v>
      </c>
      <c r="S611" s="94" t="s">
        <v>1595</v>
      </c>
      <c r="T611" s="175"/>
      <c r="U611" s="73"/>
    </row>
    <row r="612" spans="1:21" ht="32.4">
      <c r="A612" s="136" t="s">
        <v>1607</v>
      </c>
      <c r="B612" s="360" t="s">
        <v>2627</v>
      </c>
      <c r="C612" s="360" t="s">
        <v>2628</v>
      </c>
      <c r="D612" s="360" t="s">
        <v>45</v>
      </c>
      <c r="E612" s="174"/>
      <c r="F612" s="416">
        <v>11.22</v>
      </c>
      <c r="G612" s="130" t="s">
        <v>31</v>
      </c>
      <c r="H612" s="130" t="s">
        <v>32</v>
      </c>
      <c r="I612" s="174"/>
      <c r="J612" s="174"/>
      <c r="K612" s="174"/>
      <c r="L612" s="416">
        <v>42298.41</v>
      </c>
      <c r="M612" s="442">
        <v>31195.079125</v>
      </c>
      <c r="N612" s="130">
        <v>2020.9</v>
      </c>
      <c r="O612" s="149" t="s">
        <v>2572</v>
      </c>
      <c r="P612" s="130" t="s">
        <v>1791</v>
      </c>
      <c r="Q612" s="430">
        <v>15034441008</v>
      </c>
      <c r="R612" s="130" t="s">
        <v>2573</v>
      </c>
      <c r="S612" s="94"/>
      <c r="T612" s="175"/>
      <c r="U612" s="73"/>
    </row>
    <row r="613" spans="1:21" ht="14.4">
      <c r="A613" s="136" t="s">
        <v>1610</v>
      </c>
      <c r="B613" s="350" t="s">
        <v>1079</v>
      </c>
      <c r="C613" s="350" t="s">
        <v>2629</v>
      </c>
      <c r="D613" s="350" t="s">
        <v>1354</v>
      </c>
      <c r="E613" s="352">
        <v>1</v>
      </c>
      <c r="F613" s="435">
        <v>2</v>
      </c>
      <c r="G613" s="257" t="s">
        <v>31</v>
      </c>
      <c r="H613" s="257" t="s">
        <v>32</v>
      </c>
      <c r="I613" s="352"/>
      <c r="J613" s="352"/>
      <c r="K613" s="352"/>
      <c r="L613" s="416">
        <v>1247787.61061947</v>
      </c>
      <c r="M613" s="442">
        <v>1084015.48672566</v>
      </c>
      <c r="N613" s="446">
        <v>44491</v>
      </c>
      <c r="O613" s="369" t="s">
        <v>2630</v>
      </c>
      <c r="P613" s="257" t="s">
        <v>1799</v>
      </c>
      <c r="Q613" s="376">
        <v>15103501536</v>
      </c>
      <c r="R613" s="257" t="s">
        <v>1800</v>
      </c>
      <c r="S613" s="353" t="s">
        <v>2191</v>
      </c>
      <c r="T613" s="402"/>
      <c r="U613" s="177"/>
    </row>
    <row r="614" spans="1:21" ht="14.4">
      <c r="A614" s="136" t="s">
        <v>1611</v>
      </c>
      <c r="B614" s="350" t="s">
        <v>2631</v>
      </c>
      <c r="C614" s="350" t="s">
        <v>2632</v>
      </c>
      <c r="D614" s="350" t="s">
        <v>2264</v>
      </c>
      <c r="E614" s="352">
        <v>1</v>
      </c>
      <c r="F614" s="368">
        <v>56</v>
      </c>
      <c r="G614" s="257" t="s">
        <v>31</v>
      </c>
      <c r="H614" s="257" t="s">
        <v>32</v>
      </c>
      <c r="I614" s="352"/>
      <c r="J614" s="352"/>
      <c r="K614" s="352"/>
      <c r="L614" s="416">
        <v>1136.633663368</v>
      </c>
      <c r="M614" s="442">
        <v>987.45049505095005</v>
      </c>
      <c r="N614" s="446">
        <v>44496</v>
      </c>
      <c r="O614" s="369" t="s">
        <v>2630</v>
      </c>
      <c r="P614" s="257" t="s">
        <v>1799</v>
      </c>
      <c r="Q614" s="376">
        <v>15103501536</v>
      </c>
      <c r="R614" s="257" t="s">
        <v>1800</v>
      </c>
      <c r="S614" s="353" t="s">
        <v>2191</v>
      </c>
      <c r="T614" s="402"/>
      <c r="U614" s="177"/>
    </row>
    <row r="615" spans="1:21" ht="14.4">
      <c r="A615" s="136" t="s">
        <v>1612</v>
      </c>
      <c r="B615" s="350" t="s">
        <v>2633</v>
      </c>
      <c r="C615" s="350" t="s">
        <v>2634</v>
      </c>
      <c r="D615" s="350" t="s">
        <v>65</v>
      </c>
      <c r="E615" s="352">
        <v>1</v>
      </c>
      <c r="F615" s="368">
        <v>224</v>
      </c>
      <c r="G615" s="257" t="s">
        <v>31</v>
      </c>
      <c r="H615" s="257" t="s">
        <v>32</v>
      </c>
      <c r="I615" s="352"/>
      <c r="J615" s="352"/>
      <c r="K615" s="352"/>
      <c r="L615" s="416">
        <v>5655.445544448</v>
      </c>
      <c r="M615" s="442">
        <v>4913.1683167392002</v>
      </c>
      <c r="N615" s="446">
        <v>44496</v>
      </c>
      <c r="O615" s="369" t="s">
        <v>2630</v>
      </c>
      <c r="P615" s="257" t="s">
        <v>1799</v>
      </c>
      <c r="Q615" s="376">
        <v>15103501536</v>
      </c>
      <c r="R615" s="257" t="s">
        <v>1800</v>
      </c>
      <c r="S615" s="353" t="s">
        <v>2191</v>
      </c>
      <c r="T615" s="402"/>
      <c r="U615" s="177"/>
    </row>
    <row r="616" spans="1:21" ht="14.4">
      <c r="A616" s="136" t="s">
        <v>1617</v>
      </c>
      <c r="B616" s="350" t="s">
        <v>2635</v>
      </c>
      <c r="C616" s="350" t="s">
        <v>55</v>
      </c>
      <c r="D616" s="350" t="s">
        <v>65</v>
      </c>
      <c r="E616" s="352">
        <v>1</v>
      </c>
      <c r="F616" s="368">
        <v>2</v>
      </c>
      <c r="G616" s="257" t="s">
        <v>31</v>
      </c>
      <c r="H616" s="257" t="s">
        <v>32</v>
      </c>
      <c r="I616" s="352"/>
      <c r="J616" s="352"/>
      <c r="K616" s="352"/>
      <c r="L616" s="416">
        <v>40488.495575221197</v>
      </c>
      <c r="M616" s="442">
        <v>35174.380530973402</v>
      </c>
      <c r="N616" s="446">
        <v>44472</v>
      </c>
      <c r="O616" s="369" t="s">
        <v>2630</v>
      </c>
      <c r="P616" s="257" t="s">
        <v>1799</v>
      </c>
      <c r="Q616" s="376">
        <v>15103501536</v>
      </c>
      <c r="R616" s="257" t="s">
        <v>1800</v>
      </c>
      <c r="S616" s="353" t="s">
        <v>2191</v>
      </c>
      <c r="T616" s="402"/>
      <c r="U616" s="177"/>
    </row>
    <row r="617" spans="1:21" ht="14.4">
      <c r="A617" s="357">
        <v>2</v>
      </c>
      <c r="B617" s="94" t="s">
        <v>1085</v>
      </c>
      <c r="C617" s="94"/>
      <c r="D617" s="94"/>
      <c r="E617" s="94"/>
      <c r="F617" s="94"/>
      <c r="G617" s="94"/>
      <c r="H617" s="94"/>
      <c r="I617" s="94"/>
      <c r="J617" s="94"/>
      <c r="K617" s="94"/>
      <c r="L617" s="94"/>
      <c r="M617" s="94"/>
      <c r="N617" s="447"/>
      <c r="O617" s="94"/>
      <c r="P617" s="94"/>
      <c r="Q617" s="94"/>
      <c r="R617" s="94"/>
      <c r="S617" s="94"/>
      <c r="T617" s="174"/>
      <c r="U617" s="73"/>
    </row>
    <row r="618" spans="1:21" ht="14.4">
      <c r="A618" s="314" t="s">
        <v>1086</v>
      </c>
      <c r="B618" s="313" t="s">
        <v>1087</v>
      </c>
      <c r="C618" s="94"/>
      <c r="D618" s="94"/>
      <c r="E618" s="94"/>
      <c r="F618" s="94"/>
      <c r="G618" s="94"/>
      <c r="H618" s="94"/>
      <c r="I618" s="94"/>
      <c r="J618" s="94"/>
      <c r="K618" s="94"/>
      <c r="L618" s="94"/>
      <c r="M618" s="94"/>
      <c r="N618" s="94"/>
      <c r="O618" s="94"/>
      <c r="P618" s="94"/>
      <c r="Q618" s="94"/>
      <c r="R618" s="94"/>
      <c r="S618" s="94"/>
      <c r="T618" s="174"/>
      <c r="U618" s="73"/>
    </row>
    <row r="619" spans="1:21" ht="14.4">
      <c r="A619" s="357">
        <v>1</v>
      </c>
      <c r="B619" s="94" t="s">
        <v>1088</v>
      </c>
      <c r="C619" s="94"/>
      <c r="D619" s="94"/>
      <c r="E619" s="94"/>
      <c r="F619" s="94"/>
      <c r="G619" s="94"/>
      <c r="H619" s="94"/>
      <c r="I619" s="94"/>
      <c r="J619" s="94"/>
      <c r="K619" s="94"/>
      <c r="L619" s="94"/>
      <c r="M619" s="94"/>
      <c r="N619" s="94"/>
      <c r="O619" s="94"/>
      <c r="P619" s="94"/>
      <c r="Q619" s="94"/>
      <c r="R619" s="94"/>
      <c r="S619" s="94"/>
      <c r="T619" s="174"/>
      <c r="U619" s="73"/>
    </row>
    <row r="620" spans="1:21" ht="32.4">
      <c r="A620" s="173">
        <v>1.1000000000000001</v>
      </c>
      <c r="B620" s="436" t="s">
        <v>2636</v>
      </c>
      <c r="C620" s="436" t="s">
        <v>2637</v>
      </c>
      <c r="D620" s="437" t="s">
        <v>1103</v>
      </c>
      <c r="E620" s="174"/>
      <c r="F620" s="416">
        <v>3371.97</v>
      </c>
      <c r="G620" s="130" t="s">
        <v>31</v>
      </c>
      <c r="H620" s="130" t="s">
        <v>32</v>
      </c>
      <c r="I620" s="174"/>
      <c r="J620" s="174"/>
      <c r="K620" s="149" t="s">
        <v>2638</v>
      </c>
      <c r="L620" s="416">
        <v>495351.35</v>
      </c>
      <c r="M620" s="442">
        <v>346745.94500000001</v>
      </c>
      <c r="N620" s="130">
        <v>2020.9</v>
      </c>
      <c r="O620" s="149" t="s">
        <v>2572</v>
      </c>
      <c r="P620" s="130" t="s">
        <v>1791</v>
      </c>
      <c r="Q620" s="430">
        <v>15034441008</v>
      </c>
      <c r="R620" s="130" t="s">
        <v>2573</v>
      </c>
      <c r="S620" s="130" t="s">
        <v>1595</v>
      </c>
      <c r="T620" s="174"/>
      <c r="U620" s="73"/>
    </row>
    <row r="621" spans="1:21" ht="32.4">
      <c r="A621" s="173">
        <v>1.2</v>
      </c>
      <c r="B621" s="436" t="s">
        <v>2639</v>
      </c>
      <c r="C621" s="436" t="s">
        <v>2637</v>
      </c>
      <c r="D621" s="437" t="s">
        <v>1103</v>
      </c>
      <c r="E621" s="174"/>
      <c r="F621" s="416">
        <v>3098.93</v>
      </c>
      <c r="G621" s="130" t="s">
        <v>31</v>
      </c>
      <c r="H621" s="130" t="s">
        <v>32</v>
      </c>
      <c r="I621" s="174"/>
      <c r="J621" s="174"/>
      <c r="K621" s="149" t="s">
        <v>2638</v>
      </c>
      <c r="L621" s="416">
        <v>172772.2</v>
      </c>
      <c r="M621" s="442">
        <v>120940.54</v>
      </c>
      <c r="N621" s="130">
        <v>2020.9</v>
      </c>
      <c r="O621" s="149" t="s">
        <v>2572</v>
      </c>
      <c r="P621" s="130" t="s">
        <v>1791</v>
      </c>
      <c r="Q621" s="430">
        <v>15034441008</v>
      </c>
      <c r="R621" s="130" t="s">
        <v>2573</v>
      </c>
      <c r="S621" s="130" t="s">
        <v>1595</v>
      </c>
      <c r="T621" s="174"/>
      <c r="U621" s="73"/>
    </row>
    <row r="622" spans="1:21" ht="32.4">
      <c r="A622" s="173">
        <v>1.3</v>
      </c>
      <c r="B622" s="436" t="s">
        <v>1297</v>
      </c>
      <c r="C622" s="436" t="s">
        <v>2640</v>
      </c>
      <c r="D622" s="437" t="s">
        <v>1103</v>
      </c>
      <c r="E622" s="174"/>
      <c r="F622" s="416">
        <v>106</v>
      </c>
      <c r="G622" s="130" t="s">
        <v>31</v>
      </c>
      <c r="H622" s="130" t="s">
        <v>32</v>
      </c>
      <c r="I622" s="174"/>
      <c r="J622" s="174"/>
      <c r="K622" s="149" t="s">
        <v>2638</v>
      </c>
      <c r="L622" s="416">
        <v>44651.33</v>
      </c>
      <c r="M622" s="442">
        <v>31255.931</v>
      </c>
      <c r="N622" s="130">
        <v>2020.9</v>
      </c>
      <c r="O622" s="149" t="s">
        <v>2572</v>
      </c>
      <c r="P622" s="130" t="s">
        <v>1791</v>
      </c>
      <c r="Q622" s="430">
        <v>15034441008</v>
      </c>
      <c r="R622" s="130" t="s">
        <v>2573</v>
      </c>
      <c r="S622" s="130" t="s">
        <v>1595</v>
      </c>
      <c r="T622" s="174"/>
      <c r="U622" s="73"/>
    </row>
    <row r="623" spans="1:21" ht="57">
      <c r="A623" s="173">
        <v>1.4</v>
      </c>
      <c r="B623" s="436" t="s">
        <v>1297</v>
      </c>
      <c r="C623" s="436" t="s">
        <v>2641</v>
      </c>
      <c r="D623" s="437" t="s">
        <v>1103</v>
      </c>
      <c r="E623" s="174"/>
      <c r="F623" s="416">
        <v>1011.38</v>
      </c>
      <c r="G623" s="130" t="s">
        <v>31</v>
      </c>
      <c r="H623" s="130" t="s">
        <v>32</v>
      </c>
      <c r="I623" s="174"/>
      <c r="J623" s="174"/>
      <c r="K623" s="149" t="s">
        <v>2638</v>
      </c>
      <c r="L623" s="416">
        <v>322209.56</v>
      </c>
      <c r="M623" s="442">
        <v>225546.69200000001</v>
      </c>
      <c r="N623" s="130">
        <v>2020.9</v>
      </c>
      <c r="O623" s="149" t="s">
        <v>2572</v>
      </c>
      <c r="P623" s="130" t="s">
        <v>1791</v>
      </c>
      <c r="Q623" s="430">
        <v>15034441008</v>
      </c>
      <c r="R623" s="130" t="s">
        <v>2573</v>
      </c>
      <c r="S623" s="130" t="s">
        <v>1595</v>
      </c>
      <c r="T623" s="174"/>
      <c r="U623" s="73"/>
    </row>
    <row r="624" spans="1:21" ht="32.4">
      <c r="A624" s="173">
        <v>1.5</v>
      </c>
      <c r="B624" s="437" t="s">
        <v>2642</v>
      </c>
      <c r="C624" s="437" t="s">
        <v>2643</v>
      </c>
      <c r="D624" s="437" t="s">
        <v>2644</v>
      </c>
      <c r="E624" s="174"/>
      <c r="F624" s="416">
        <v>6169.24</v>
      </c>
      <c r="G624" s="130" t="s">
        <v>31</v>
      </c>
      <c r="H624" s="130" t="s">
        <v>32</v>
      </c>
      <c r="I624" s="174"/>
      <c r="J624" s="174"/>
      <c r="K624" s="149" t="s">
        <v>2645</v>
      </c>
      <c r="L624" s="416">
        <v>436760.35</v>
      </c>
      <c r="M624" s="442">
        <v>305732.245</v>
      </c>
      <c r="N624" s="130">
        <v>2020.9</v>
      </c>
      <c r="O624" s="149" t="s">
        <v>2572</v>
      </c>
      <c r="P624" s="130" t="s">
        <v>1791</v>
      </c>
      <c r="Q624" s="430">
        <v>15034441008</v>
      </c>
      <c r="R624" s="130" t="s">
        <v>2573</v>
      </c>
      <c r="S624" s="130" t="s">
        <v>1595</v>
      </c>
      <c r="T624" s="174"/>
      <c r="U624" s="73"/>
    </row>
    <row r="625" spans="1:20" ht="32.4">
      <c r="A625" s="173">
        <v>1.6</v>
      </c>
      <c r="B625" s="437" t="s">
        <v>2646</v>
      </c>
      <c r="C625" s="437" t="s">
        <v>2647</v>
      </c>
      <c r="D625" s="437" t="s">
        <v>2644</v>
      </c>
      <c r="E625" s="174"/>
      <c r="F625" s="416">
        <v>20</v>
      </c>
      <c r="G625" s="130" t="s">
        <v>31</v>
      </c>
      <c r="H625" s="130" t="s">
        <v>32</v>
      </c>
      <c r="I625" s="174"/>
      <c r="J625" s="174"/>
      <c r="K625" s="149" t="s">
        <v>2645</v>
      </c>
      <c r="L625" s="416">
        <v>6725.66</v>
      </c>
      <c r="M625" s="442">
        <v>4707.9620000000004</v>
      </c>
      <c r="N625" s="130">
        <v>2020.9</v>
      </c>
      <c r="O625" s="149" t="s">
        <v>2572</v>
      </c>
      <c r="P625" s="130" t="s">
        <v>1791</v>
      </c>
      <c r="Q625" s="430">
        <v>15034441008</v>
      </c>
      <c r="R625" s="130" t="s">
        <v>2573</v>
      </c>
      <c r="S625" s="130" t="s">
        <v>1595</v>
      </c>
      <c r="T625" s="174"/>
    </row>
    <row r="626" spans="1:20" ht="32.4">
      <c r="A626" s="173">
        <v>1.7</v>
      </c>
      <c r="B626" s="437" t="s">
        <v>2648</v>
      </c>
      <c r="C626" s="436" t="s">
        <v>2649</v>
      </c>
      <c r="D626" s="437" t="s">
        <v>2644</v>
      </c>
      <c r="E626" s="174"/>
      <c r="F626" s="416">
        <v>249</v>
      </c>
      <c r="G626" s="130" t="s">
        <v>31</v>
      </c>
      <c r="H626" s="130" t="s">
        <v>32</v>
      </c>
      <c r="I626" s="174"/>
      <c r="J626" s="174"/>
      <c r="K626" s="149" t="s">
        <v>2645</v>
      </c>
      <c r="L626" s="416">
        <v>52884.959999999999</v>
      </c>
      <c r="M626" s="442">
        <v>37019.472000000002</v>
      </c>
      <c r="N626" s="130">
        <v>2020.9</v>
      </c>
      <c r="O626" s="149" t="s">
        <v>2572</v>
      </c>
      <c r="P626" s="130" t="s">
        <v>1791</v>
      </c>
      <c r="Q626" s="430">
        <v>15034441008</v>
      </c>
      <c r="R626" s="130" t="s">
        <v>2573</v>
      </c>
      <c r="S626" s="130" t="s">
        <v>1595</v>
      </c>
      <c r="T626" s="174"/>
    </row>
    <row r="627" spans="1:20" ht="32.4">
      <c r="A627" s="173">
        <v>1.8</v>
      </c>
      <c r="B627" s="438" t="s">
        <v>2650</v>
      </c>
      <c r="C627" s="438" t="s">
        <v>2651</v>
      </c>
      <c r="D627" s="438" t="s">
        <v>1103</v>
      </c>
      <c r="E627" s="174"/>
      <c r="F627" s="416">
        <v>556</v>
      </c>
      <c r="G627" s="130" t="s">
        <v>31</v>
      </c>
      <c r="H627" s="130" t="s">
        <v>32</v>
      </c>
      <c r="I627" s="174"/>
      <c r="J627" s="174"/>
      <c r="K627" s="149" t="s">
        <v>2645</v>
      </c>
      <c r="L627" s="416">
        <v>442831.85</v>
      </c>
      <c r="M627" s="442">
        <v>309982.29499999998</v>
      </c>
      <c r="N627" s="130">
        <v>2020.9</v>
      </c>
      <c r="O627" s="149" t="s">
        <v>2572</v>
      </c>
      <c r="P627" s="130" t="s">
        <v>1791</v>
      </c>
      <c r="Q627" s="430">
        <v>15034441008</v>
      </c>
      <c r="R627" s="130" t="s">
        <v>2573</v>
      </c>
      <c r="S627" s="130" t="s">
        <v>1595</v>
      </c>
      <c r="T627" s="174"/>
    </row>
    <row r="628" spans="1:20" ht="32.4">
      <c r="A628" s="392">
        <v>1.9</v>
      </c>
      <c r="B628" s="439" t="s">
        <v>2652</v>
      </c>
      <c r="C628" s="439" t="s">
        <v>2653</v>
      </c>
      <c r="D628" s="439" t="s">
        <v>1103</v>
      </c>
      <c r="E628" s="174"/>
      <c r="F628" s="416">
        <v>43.2</v>
      </c>
      <c r="G628" s="130" t="s">
        <v>31</v>
      </c>
      <c r="H628" s="130" t="s">
        <v>32</v>
      </c>
      <c r="I628" s="174"/>
      <c r="J628" s="174"/>
      <c r="K628" s="149" t="s">
        <v>2645</v>
      </c>
      <c r="L628" s="416">
        <v>16056.64</v>
      </c>
      <c r="M628" s="442">
        <v>11239.647999999999</v>
      </c>
      <c r="N628" s="130">
        <v>2020.9</v>
      </c>
      <c r="O628" s="149" t="s">
        <v>2572</v>
      </c>
      <c r="P628" s="130" t="s">
        <v>1791</v>
      </c>
      <c r="Q628" s="430">
        <v>15034441008</v>
      </c>
      <c r="R628" s="130" t="s">
        <v>2573</v>
      </c>
      <c r="S628" s="130" t="s">
        <v>1595</v>
      </c>
      <c r="T628" s="174"/>
    </row>
    <row r="629" spans="1:20" ht="32.4">
      <c r="A629" s="392" t="s">
        <v>1612</v>
      </c>
      <c r="B629" s="439" t="s">
        <v>2654</v>
      </c>
      <c r="C629" s="439" t="s">
        <v>2655</v>
      </c>
      <c r="D629" s="439" t="s">
        <v>1103</v>
      </c>
      <c r="E629" s="174"/>
      <c r="F629" s="416">
        <v>856.3</v>
      </c>
      <c r="G629" s="130" t="s">
        <v>31</v>
      </c>
      <c r="H629" s="130" t="s">
        <v>32</v>
      </c>
      <c r="I629" s="174"/>
      <c r="J629" s="174"/>
      <c r="K629" s="149" t="s">
        <v>2645</v>
      </c>
      <c r="L629" s="416">
        <v>132612.82999999999</v>
      </c>
      <c r="M629" s="442">
        <v>92828.981</v>
      </c>
      <c r="N629" s="130">
        <v>2020.9</v>
      </c>
      <c r="O629" s="149" t="s">
        <v>2572</v>
      </c>
      <c r="P629" s="130" t="s">
        <v>1791</v>
      </c>
      <c r="Q629" s="430">
        <v>15034441008</v>
      </c>
      <c r="R629" s="130" t="s">
        <v>2573</v>
      </c>
      <c r="S629" s="130" t="s">
        <v>1595</v>
      </c>
      <c r="T629" s="174"/>
    </row>
    <row r="630" spans="1:20" ht="32.4">
      <c r="A630" s="392" t="s">
        <v>1617</v>
      </c>
      <c r="B630" s="439" t="s">
        <v>2656</v>
      </c>
      <c r="C630" s="439" t="s">
        <v>2651</v>
      </c>
      <c r="D630" s="439" t="s">
        <v>1103</v>
      </c>
      <c r="E630" s="174"/>
      <c r="F630" s="416">
        <v>300.3</v>
      </c>
      <c r="G630" s="130" t="s">
        <v>31</v>
      </c>
      <c r="H630" s="130" t="s">
        <v>32</v>
      </c>
      <c r="I630" s="174"/>
      <c r="J630" s="174"/>
      <c r="K630" s="149" t="s">
        <v>2645</v>
      </c>
      <c r="L630" s="416">
        <v>170081.41</v>
      </c>
      <c r="M630" s="442">
        <v>119056.98699999999</v>
      </c>
      <c r="N630" s="130">
        <v>2020.9</v>
      </c>
      <c r="O630" s="149" t="s">
        <v>2572</v>
      </c>
      <c r="P630" s="130" t="s">
        <v>1791</v>
      </c>
      <c r="Q630" s="430">
        <v>15034441008</v>
      </c>
      <c r="R630" s="130" t="s">
        <v>2573</v>
      </c>
      <c r="S630" s="130" t="s">
        <v>1595</v>
      </c>
      <c r="T630" s="174"/>
    </row>
    <row r="631" spans="1:20" ht="32.4">
      <c r="A631" s="392" t="s">
        <v>1624</v>
      </c>
      <c r="B631" s="440" t="s">
        <v>1297</v>
      </c>
      <c r="C631" s="414" t="s">
        <v>2657</v>
      </c>
      <c r="D631" s="414" t="s">
        <v>1103</v>
      </c>
      <c r="E631" s="174"/>
      <c r="F631" s="416">
        <v>5194.01</v>
      </c>
      <c r="G631" s="130" t="s">
        <v>31</v>
      </c>
      <c r="H631" s="130" t="s">
        <v>32</v>
      </c>
      <c r="I631" s="174"/>
      <c r="J631" s="174"/>
      <c r="K631" s="149" t="s">
        <v>2645</v>
      </c>
      <c r="L631" s="416">
        <v>2941740.04</v>
      </c>
      <c r="M631" s="442">
        <v>2059218.0279999999</v>
      </c>
      <c r="N631" s="130">
        <v>2020.9</v>
      </c>
      <c r="O631" s="149" t="s">
        <v>2572</v>
      </c>
      <c r="P631" s="130" t="s">
        <v>1791</v>
      </c>
      <c r="Q631" s="430">
        <v>15034441008</v>
      </c>
      <c r="R631" s="130" t="s">
        <v>2573</v>
      </c>
      <c r="S631" s="130" t="s">
        <v>1595</v>
      </c>
      <c r="T631" s="174"/>
    </row>
    <row r="632" spans="1:20" ht="32.4">
      <c r="A632" s="392" t="s">
        <v>1626</v>
      </c>
      <c r="B632" s="440" t="s">
        <v>2658</v>
      </c>
      <c r="C632" s="440" t="s">
        <v>2657</v>
      </c>
      <c r="D632" s="414" t="s">
        <v>1103</v>
      </c>
      <c r="E632" s="174"/>
      <c r="F632" s="416">
        <v>931.44</v>
      </c>
      <c r="G632" s="130" t="s">
        <v>31</v>
      </c>
      <c r="H632" s="130" t="s">
        <v>32</v>
      </c>
      <c r="I632" s="174"/>
      <c r="J632" s="174"/>
      <c r="K632" s="149" t="s">
        <v>2645</v>
      </c>
      <c r="L632" s="416">
        <v>181342.31</v>
      </c>
      <c r="M632" s="442">
        <v>126939.617</v>
      </c>
      <c r="N632" s="130">
        <v>2020.9</v>
      </c>
      <c r="O632" s="149" t="s">
        <v>2572</v>
      </c>
      <c r="P632" s="130" t="s">
        <v>1791</v>
      </c>
      <c r="Q632" s="430">
        <v>15034441008</v>
      </c>
      <c r="R632" s="130" t="s">
        <v>2573</v>
      </c>
      <c r="S632" s="130" t="s">
        <v>1595</v>
      </c>
      <c r="T632" s="174"/>
    </row>
    <row r="633" spans="1:20" ht="32.4">
      <c r="A633" s="392" t="s">
        <v>1628</v>
      </c>
      <c r="B633" s="440" t="s">
        <v>2652</v>
      </c>
      <c r="C633" s="440" t="s">
        <v>2659</v>
      </c>
      <c r="D633" s="414" t="s">
        <v>1103</v>
      </c>
      <c r="E633" s="174"/>
      <c r="F633" s="416">
        <v>971</v>
      </c>
      <c r="G633" s="130" t="s">
        <v>31</v>
      </c>
      <c r="H633" s="130" t="s">
        <v>32</v>
      </c>
      <c r="I633" s="174"/>
      <c r="J633" s="174"/>
      <c r="K633" s="149" t="s">
        <v>2645</v>
      </c>
      <c r="L633" s="416">
        <v>360902.65</v>
      </c>
      <c r="M633" s="442">
        <v>252631.85500000001</v>
      </c>
      <c r="N633" s="130">
        <v>2020.9</v>
      </c>
      <c r="O633" s="149" t="s">
        <v>2572</v>
      </c>
      <c r="P633" s="130" t="s">
        <v>1791</v>
      </c>
      <c r="Q633" s="430">
        <v>15034441008</v>
      </c>
      <c r="R633" s="130" t="s">
        <v>2573</v>
      </c>
      <c r="S633" s="130" t="s">
        <v>1595</v>
      </c>
      <c r="T633" s="174"/>
    </row>
    <row r="634" spans="1:20" ht="32.4">
      <c r="A634" s="392" t="s">
        <v>1630</v>
      </c>
      <c r="B634" s="440" t="s">
        <v>2660</v>
      </c>
      <c r="C634" s="440" t="s">
        <v>2661</v>
      </c>
      <c r="D634" s="414" t="s">
        <v>154</v>
      </c>
      <c r="E634" s="174"/>
      <c r="F634" s="416">
        <v>2</v>
      </c>
      <c r="G634" s="130" t="s">
        <v>31</v>
      </c>
      <c r="H634" s="130" t="s">
        <v>32</v>
      </c>
      <c r="I634" s="174"/>
      <c r="J634" s="174"/>
      <c r="K634" s="149" t="s">
        <v>2645</v>
      </c>
      <c r="L634" s="416">
        <v>31858.41</v>
      </c>
      <c r="M634" s="442">
        <v>22300.886999999999</v>
      </c>
      <c r="N634" s="130">
        <v>2020.9</v>
      </c>
      <c r="O634" s="149" t="s">
        <v>2572</v>
      </c>
      <c r="P634" s="130" t="s">
        <v>1791</v>
      </c>
      <c r="Q634" s="430">
        <v>15034441008</v>
      </c>
      <c r="R634" s="130" t="s">
        <v>2573</v>
      </c>
      <c r="S634" s="130" t="s">
        <v>1595</v>
      </c>
      <c r="T634" s="174"/>
    </row>
    <row r="635" spans="1:20" ht="32.4">
      <c r="A635" s="392" t="s">
        <v>1637</v>
      </c>
      <c r="B635" s="440" t="s">
        <v>2660</v>
      </c>
      <c r="C635" s="440" t="s">
        <v>2662</v>
      </c>
      <c r="D635" s="414" t="s">
        <v>154</v>
      </c>
      <c r="E635" s="174"/>
      <c r="F635" s="416">
        <v>1</v>
      </c>
      <c r="G635" s="130" t="s">
        <v>31</v>
      </c>
      <c r="H635" s="130" t="s">
        <v>32</v>
      </c>
      <c r="I635" s="174"/>
      <c r="J635" s="174"/>
      <c r="K635" s="149" t="s">
        <v>2645</v>
      </c>
      <c r="L635" s="416">
        <v>10619.47</v>
      </c>
      <c r="M635" s="442">
        <v>7433.6289999999999</v>
      </c>
      <c r="N635" s="130">
        <v>2020.9</v>
      </c>
      <c r="O635" s="149" t="s">
        <v>2572</v>
      </c>
      <c r="P635" s="130" t="s">
        <v>1791</v>
      </c>
      <c r="Q635" s="430">
        <v>15034441008</v>
      </c>
      <c r="R635" s="130" t="s">
        <v>2573</v>
      </c>
      <c r="S635" s="130" t="s">
        <v>1595</v>
      </c>
      <c r="T635" s="174"/>
    </row>
    <row r="636" spans="1:20" ht="32.4">
      <c r="A636" s="392" t="s">
        <v>1640</v>
      </c>
      <c r="B636" s="440" t="s">
        <v>2663</v>
      </c>
      <c r="C636" s="440" t="s">
        <v>2659</v>
      </c>
      <c r="D636" s="414" t="s">
        <v>154</v>
      </c>
      <c r="E636" s="174"/>
      <c r="F636" s="416">
        <v>4</v>
      </c>
      <c r="G636" s="130" t="s">
        <v>31</v>
      </c>
      <c r="H636" s="130" t="s">
        <v>32</v>
      </c>
      <c r="I636" s="174"/>
      <c r="J636" s="174"/>
      <c r="K636" s="149" t="s">
        <v>2645</v>
      </c>
      <c r="L636" s="416">
        <v>21238.94</v>
      </c>
      <c r="M636" s="442">
        <v>14867.258</v>
      </c>
      <c r="N636" s="130">
        <v>2020.9</v>
      </c>
      <c r="O636" s="149" t="s">
        <v>2572</v>
      </c>
      <c r="P636" s="130" t="s">
        <v>1791</v>
      </c>
      <c r="Q636" s="430">
        <v>15034441008</v>
      </c>
      <c r="R636" s="130" t="s">
        <v>2573</v>
      </c>
      <c r="S636" s="130" t="s">
        <v>1595</v>
      </c>
      <c r="T636" s="174"/>
    </row>
    <row r="637" spans="1:20" ht="32.4">
      <c r="A637" s="392" t="s">
        <v>1643</v>
      </c>
      <c r="B637" s="414" t="s">
        <v>2664</v>
      </c>
      <c r="C637" s="440" t="s">
        <v>2411</v>
      </c>
      <c r="D637" s="414" t="s">
        <v>2644</v>
      </c>
      <c r="E637" s="174"/>
      <c r="F637" s="416">
        <v>6460.05</v>
      </c>
      <c r="G637" s="130" t="s">
        <v>31</v>
      </c>
      <c r="H637" s="130" t="s">
        <v>32</v>
      </c>
      <c r="I637" s="174"/>
      <c r="J637" s="174"/>
      <c r="K637" s="149" t="s">
        <v>2645</v>
      </c>
      <c r="L637" s="416">
        <v>1034751.36</v>
      </c>
      <c r="M637" s="442">
        <v>724325.95200000005</v>
      </c>
      <c r="N637" s="130">
        <v>2020.9</v>
      </c>
      <c r="O637" s="149" t="s">
        <v>2572</v>
      </c>
      <c r="P637" s="130" t="s">
        <v>1791</v>
      </c>
      <c r="Q637" s="430">
        <v>15034441008</v>
      </c>
      <c r="R637" s="130" t="s">
        <v>2573</v>
      </c>
      <c r="S637" s="130" t="s">
        <v>1595</v>
      </c>
      <c r="T637" s="174"/>
    </row>
    <row r="638" spans="1:20" ht="32.4">
      <c r="A638" s="392" t="s">
        <v>1646</v>
      </c>
      <c r="B638" s="414" t="s">
        <v>2664</v>
      </c>
      <c r="C638" s="440" t="s">
        <v>2665</v>
      </c>
      <c r="D638" s="414" t="s">
        <v>2644</v>
      </c>
      <c r="E638" s="174"/>
      <c r="F638" s="416">
        <v>6126</v>
      </c>
      <c r="G638" s="130" t="s">
        <v>31</v>
      </c>
      <c r="H638" s="130" t="s">
        <v>32</v>
      </c>
      <c r="I638" s="174"/>
      <c r="J638" s="174"/>
      <c r="K638" s="149" t="s">
        <v>2645</v>
      </c>
      <c r="L638" s="416">
        <v>927031.9</v>
      </c>
      <c r="M638" s="442">
        <v>648922.32999999996</v>
      </c>
      <c r="N638" s="130">
        <v>2020.9</v>
      </c>
      <c r="O638" s="149" t="s">
        <v>2572</v>
      </c>
      <c r="P638" s="130" t="s">
        <v>1791</v>
      </c>
      <c r="Q638" s="430">
        <v>15034441008</v>
      </c>
      <c r="R638" s="130" t="s">
        <v>2573</v>
      </c>
      <c r="S638" s="130" t="s">
        <v>1595</v>
      </c>
      <c r="T638" s="174"/>
    </row>
    <row r="639" spans="1:20" ht="48">
      <c r="A639" s="392" t="s">
        <v>1653</v>
      </c>
      <c r="B639" s="441" t="s">
        <v>2666</v>
      </c>
      <c r="C639" s="441" t="s">
        <v>2637</v>
      </c>
      <c r="D639" s="441" t="s">
        <v>1275</v>
      </c>
      <c r="E639" s="97"/>
      <c r="F639" s="442">
        <v>498.52</v>
      </c>
      <c r="G639" s="97" t="s">
        <v>31</v>
      </c>
      <c r="H639" s="97" t="s">
        <v>32</v>
      </c>
      <c r="I639" s="97"/>
      <c r="J639" s="97"/>
      <c r="K639" s="97" t="s">
        <v>2638</v>
      </c>
      <c r="L639" s="442">
        <v>27793.59</v>
      </c>
      <c r="M639" s="442">
        <v>24087.777999999998</v>
      </c>
      <c r="N639" s="97">
        <v>2021.6</v>
      </c>
      <c r="O639" s="98" t="s">
        <v>2572</v>
      </c>
      <c r="P639" s="130" t="s">
        <v>1791</v>
      </c>
      <c r="Q639" s="430">
        <v>15034441008</v>
      </c>
      <c r="R639" s="130" t="s">
        <v>2573</v>
      </c>
      <c r="S639" s="130" t="s">
        <v>1595</v>
      </c>
      <c r="T639" s="174"/>
    </row>
    <row r="640" spans="1:20" ht="48">
      <c r="A640" s="392" t="s">
        <v>1656</v>
      </c>
      <c r="B640" s="441" t="s">
        <v>2667</v>
      </c>
      <c r="C640" s="441" t="s">
        <v>2637</v>
      </c>
      <c r="D640" s="441" t="s">
        <v>1275</v>
      </c>
      <c r="E640" s="97"/>
      <c r="F640" s="442">
        <v>235.1</v>
      </c>
      <c r="G640" s="97" t="s">
        <v>31</v>
      </c>
      <c r="H640" s="97" t="s">
        <v>32</v>
      </c>
      <c r="I640" s="97"/>
      <c r="J640" s="97"/>
      <c r="K640" s="97" t="s">
        <v>2638</v>
      </c>
      <c r="L640" s="442">
        <v>13107.35</v>
      </c>
      <c r="M640" s="442">
        <v>11359.7033333333</v>
      </c>
      <c r="N640" s="97">
        <v>2021.6</v>
      </c>
      <c r="O640" s="98" t="s">
        <v>2572</v>
      </c>
      <c r="P640" s="130" t="s">
        <v>1791</v>
      </c>
      <c r="Q640" s="430">
        <v>15034441008</v>
      </c>
      <c r="R640" s="130" t="s">
        <v>2573</v>
      </c>
      <c r="S640" s="130" t="s">
        <v>1595</v>
      </c>
      <c r="T640" s="174"/>
    </row>
    <row r="641" spans="1:20" ht="48">
      <c r="A641" s="392" t="s">
        <v>1658</v>
      </c>
      <c r="B641" s="441" t="s">
        <v>2668</v>
      </c>
      <c r="C641" s="441" t="s">
        <v>2669</v>
      </c>
      <c r="D641" s="441" t="s">
        <v>1275</v>
      </c>
      <c r="E641" s="97"/>
      <c r="F641" s="442">
        <v>131.52000000000001</v>
      </c>
      <c r="G641" s="97" t="s">
        <v>31</v>
      </c>
      <c r="H641" s="97" t="s">
        <v>32</v>
      </c>
      <c r="I641" s="97"/>
      <c r="J641" s="97"/>
      <c r="K641" s="97" t="s">
        <v>2638</v>
      </c>
      <c r="L641" s="442">
        <v>27584.28</v>
      </c>
      <c r="M641" s="442">
        <v>23906.376</v>
      </c>
      <c r="N641" s="97">
        <v>2021.6</v>
      </c>
      <c r="O641" s="98" t="s">
        <v>2572</v>
      </c>
      <c r="P641" s="130" t="s">
        <v>1791</v>
      </c>
      <c r="Q641" s="430">
        <v>15034441008</v>
      </c>
      <c r="R641" s="130" t="s">
        <v>2573</v>
      </c>
      <c r="S641" s="130" t="s">
        <v>1595</v>
      </c>
      <c r="T641" s="174"/>
    </row>
    <row r="642" spans="1:20" ht="48">
      <c r="A642" s="392" t="s">
        <v>1659</v>
      </c>
      <c r="B642" s="441" t="s">
        <v>2670</v>
      </c>
      <c r="C642" s="441" t="s">
        <v>2637</v>
      </c>
      <c r="D642" s="441" t="s">
        <v>1275</v>
      </c>
      <c r="E642" s="97"/>
      <c r="F642" s="442">
        <v>93.6</v>
      </c>
      <c r="G642" s="97" t="s">
        <v>31</v>
      </c>
      <c r="H642" s="97" t="s">
        <v>32</v>
      </c>
      <c r="I642" s="97"/>
      <c r="J642" s="97"/>
      <c r="K642" s="97" t="s">
        <v>2638</v>
      </c>
      <c r="L642" s="442">
        <v>5218.4065313327501</v>
      </c>
      <c r="M642" s="442">
        <v>4522.6189938217203</v>
      </c>
      <c r="N642" s="97">
        <v>2021.6</v>
      </c>
      <c r="O642" s="98" t="s">
        <v>2572</v>
      </c>
      <c r="P642" s="130" t="s">
        <v>1791</v>
      </c>
      <c r="Q642" s="430">
        <v>15034441008</v>
      </c>
      <c r="R642" s="130" t="s">
        <v>2573</v>
      </c>
      <c r="S642" s="130" t="s">
        <v>1595</v>
      </c>
      <c r="T642" s="174"/>
    </row>
    <row r="643" spans="1:20" ht="48">
      <c r="A643" s="392" t="s">
        <v>1664</v>
      </c>
      <c r="B643" s="441" t="s">
        <v>2671</v>
      </c>
      <c r="C643" s="441" t="s">
        <v>2637</v>
      </c>
      <c r="D643" s="441" t="s">
        <v>1275</v>
      </c>
      <c r="E643" s="97"/>
      <c r="F643" s="442">
        <v>511.25</v>
      </c>
      <c r="G643" s="97" t="s">
        <v>31</v>
      </c>
      <c r="H643" s="97" t="s">
        <v>32</v>
      </c>
      <c r="I643" s="97"/>
      <c r="J643" s="97"/>
      <c r="K643" s="97" t="s">
        <v>2638</v>
      </c>
      <c r="L643" s="442">
        <v>75103.979999999894</v>
      </c>
      <c r="M643" s="442">
        <v>65090.1159999999</v>
      </c>
      <c r="N643" s="97">
        <v>2021.6</v>
      </c>
      <c r="O643" s="98" t="s">
        <v>2572</v>
      </c>
      <c r="P643" s="130" t="s">
        <v>1791</v>
      </c>
      <c r="Q643" s="430">
        <v>15034441008</v>
      </c>
      <c r="R643" s="130" t="s">
        <v>2573</v>
      </c>
      <c r="S643" s="130" t="s">
        <v>1595</v>
      </c>
      <c r="T643" s="174"/>
    </row>
    <row r="644" spans="1:20" ht="48">
      <c r="A644" s="392" t="s">
        <v>2255</v>
      </c>
      <c r="B644" s="441" t="s">
        <v>1297</v>
      </c>
      <c r="C644" s="441" t="s">
        <v>2672</v>
      </c>
      <c r="D644" s="441" t="s">
        <v>1275</v>
      </c>
      <c r="E644" s="97"/>
      <c r="F644" s="442">
        <v>1939.16</v>
      </c>
      <c r="G644" s="97" t="s">
        <v>31</v>
      </c>
      <c r="H644" s="97" t="s">
        <v>32</v>
      </c>
      <c r="I644" s="97"/>
      <c r="J644" s="97"/>
      <c r="K644" s="97" t="s">
        <v>2638</v>
      </c>
      <c r="L644" s="442">
        <v>573167.65000000095</v>
      </c>
      <c r="M644" s="442">
        <v>496745.29666666698</v>
      </c>
      <c r="N644" s="97">
        <v>2021.6</v>
      </c>
      <c r="O644" s="98" t="s">
        <v>2572</v>
      </c>
      <c r="P644" s="130" t="s">
        <v>1791</v>
      </c>
      <c r="Q644" s="430">
        <v>15034441008</v>
      </c>
      <c r="R644" s="130" t="s">
        <v>2573</v>
      </c>
      <c r="S644" s="130" t="s">
        <v>1595</v>
      </c>
      <c r="T644" s="174"/>
    </row>
    <row r="645" spans="1:20" ht="48">
      <c r="A645" s="392" t="s">
        <v>1665</v>
      </c>
      <c r="B645" s="441" t="s">
        <v>2673</v>
      </c>
      <c r="C645" s="441" t="s">
        <v>2669</v>
      </c>
      <c r="D645" s="441" t="s">
        <v>1275</v>
      </c>
      <c r="E645" s="97"/>
      <c r="F645" s="442">
        <v>130.31</v>
      </c>
      <c r="G645" s="97" t="s">
        <v>31</v>
      </c>
      <c r="H645" s="97" t="s">
        <v>32</v>
      </c>
      <c r="I645" s="97"/>
      <c r="J645" s="97"/>
      <c r="K645" s="97" t="s">
        <v>2638</v>
      </c>
      <c r="L645" s="442">
        <v>27330.5</v>
      </c>
      <c r="M645" s="442">
        <v>23686.433333333302</v>
      </c>
      <c r="N645" s="97">
        <v>2021.6</v>
      </c>
      <c r="O645" s="98" t="s">
        <v>2572</v>
      </c>
      <c r="P645" s="130" t="s">
        <v>1791</v>
      </c>
      <c r="Q645" s="430">
        <v>15034441008</v>
      </c>
      <c r="R645" s="130" t="s">
        <v>2573</v>
      </c>
      <c r="S645" s="130" t="s">
        <v>1595</v>
      </c>
      <c r="T645" s="174"/>
    </row>
    <row r="646" spans="1:20" ht="48">
      <c r="A646" s="392" t="s">
        <v>1671</v>
      </c>
      <c r="B646" s="441" t="s">
        <v>2674</v>
      </c>
      <c r="C646" s="441" t="s">
        <v>2637</v>
      </c>
      <c r="D646" s="441" t="s">
        <v>1275</v>
      </c>
      <c r="E646" s="97"/>
      <c r="F646" s="442">
        <v>143.78</v>
      </c>
      <c r="G646" s="97" t="s">
        <v>31</v>
      </c>
      <c r="H646" s="97" t="s">
        <v>32</v>
      </c>
      <c r="I646" s="97"/>
      <c r="J646" s="97"/>
      <c r="K646" s="97" t="s">
        <v>2638</v>
      </c>
      <c r="L646" s="442">
        <v>16541.049999999901</v>
      </c>
      <c r="M646" s="442">
        <v>14335.5766666666</v>
      </c>
      <c r="N646" s="97">
        <v>2021.6</v>
      </c>
      <c r="O646" s="98" t="s">
        <v>2572</v>
      </c>
      <c r="P646" s="130" t="s">
        <v>1791</v>
      </c>
      <c r="Q646" s="430">
        <v>15034441008</v>
      </c>
      <c r="R646" s="130" t="s">
        <v>2573</v>
      </c>
      <c r="S646" s="130" t="s">
        <v>1595</v>
      </c>
      <c r="T646" s="174"/>
    </row>
    <row r="647" spans="1:20" ht="48">
      <c r="A647" s="392" t="s">
        <v>1675</v>
      </c>
      <c r="B647" s="441" t="s">
        <v>2675</v>
      </c>
      <c r="C647" s="441" t="s">
        <v>2676</v>
      </c>
      <c r="D647" s="441" t="s">
        <v>1275</v>
      </c>
      <c r="E647" s="97"/>
      <c r="F647" s="442">
        <v>291.55</v>
      </c>
      <c r="G647" s="97" t="s">
        <v>31</v>
      </c>
      <c r="H647" s="97" t="s">
        <v>32</v>
      </c>
      <c r="I647" s="97"/>
      <c r="J647" s="97"/>
      <c r="K647" s="97" t="s">
        <v>2638</v>
      </c>
      <c r="L647" s="442">
        <v>42829.470000000103</v>
      </c>
      <c r="M647" s="442">
        <v>37118.874000000098</v>
      </c>
      <c r="N647" s="97">
        <v>2021.6</v>
      </c>
      <c r="O647" s="98" t="s">
        <v>2572</v>
      </c>
      <c r="P647" s="130" t="s">
        <v>1791</v>
      </c>
      <c r="Q647" s="430">
        <v>15034441008</v>
      </c>
      <c r="R647" s="130" t="s">
        <v>2573</v>
      </c>
      <c r="S647" s="130" t="s">
        <v>1595</v>
      </c>
      <c r="T647" s="174"/>
    </row>
    <row r="648" spans="1:20" ht="48">
      <c r="A648" s="392" t="s">
        <v>1677</v>
      </c>
      <c r="B648" s="441" t="s">
        <v>2677</v>
      </c>
      <c r="C648" s="441" t="s">
        <v>2678</v>
      </c>
      <c r="D648" s="441" t="s">
        <v>1275</v>
      </c>
      <c r="E648" s="97"/>
      <c r="F648" s="442">
        <v>115.04415954416</v>
      </c>
      <c r="G648" s="97" t="s">
        <v>31</v>
      </c>
      <c r="H648" s="97" t="s">
        <v>32</v>
      </c>
      <c r="I648" s="97"/>
      <c r="J648" s="97"/>
      <c r="K648" s="97" t="s">
        <v>2638</v>
      </c>
      <c r="L648" s="442">
        <v>4845.6600000000199</v>
      </c>
      <c r="M648" s="442">
        <v>4038.0500000000202</v>
      </c>
      <c r="N648" s="97">
        <v>2021.6</v>
      </c>
      <c r="O648" s="98" t="s">
        <v>2572</v>
      </c>
      <c r="P648" s="130" t="s">
        <v>1791</v>
      </c>
      <c r="Q648" s="430">
        <v>15034441008</v>
      </c>
      <c r="R648" s="130" t="s">
        <v>2573</v>
      </c>
      <c r="S648" s="130" t="s">
        <v>1595</v>
      </c>
      <c r="T648" s="174"/>
    </row>
    <row r="649" spans="1:20" ht="48">
      <c r="A649" s="392" t="s">
        <v>1680</v>
      </c>
      <c r="B649" s="441" t="s">
        <v>1269</v>
      </c>
      <c r="C649" s="441" t="s">
        <v>2672</v>
      </c>
      <c r="D649" s="441" t="s">
        <v>1275</v>
      </c>
      <c r="E649" s="97"/>
      <c r="F649" s="442">
        <v>295.57523060993998</v>
      </c>
      <c r="G649" s="97" t="s">
        <v>31</v>
      </c>
      <c r="H649" s="97" t="s">
        <v>32</v>
      </c>
      <c r="I649" s="97"/>
      <c r="J649" s="97"/>
      <c r="K649" s="97" t="s">
        <v>2638</v>
      </c>
      <c r="L649" s="442">
        <v>125607.65</v>
      </c>
      <c r="M649" s="442">
        <v>104673.04166666701</v>
      </c>
      <c r="N649" s="97">
        <v>2021.6</v>
      </c>
      <c r="O649" s="98" t="s">
        <v>2572</v>
      </c>
      <c r="P649" s="130" t="s">
        <v>1791</v>
      </c>
      <c r="Q649" s="430">
        <v>15034441008</v>
      </c>
      <c r="R649" s="130" t="s">
        <v>2573</v>
      </c>
      <c r="S649" s="130" t="s">
        <v>1595</v>
      </c>
      <c r="T649" s="174"/>
    </row>
    <row r="650" spans="1:20" ht="48">
      <c r="A650" s="392" t="s">
        <v>1682</v>
      </c>
      <c r="B650" s="441" t="s">
        <v>2679</v>
      </c>
      <c r="C650" s="441" t="s">
        <v>2680</v>
      </c>
      <c r="D650" s="441" t="s">
        <v>1275</v>
      </c>
      <c r="E650" s="97"/>
      <c r="F650" s="442">
        <v>281.41591156215998</v>
      </c>
      <c r="G650" s="97" t="s">
        <v>31</v>
      </c>
      <c r="H650" s="97" t="s">
        <v>32</v>
      </c>
      <c r="I650" s="97"/>
      <c r="J650" s="97"/>
      <c r="K650" s="97" t="s">
        <v>2638</v>
      </c>
      <c r="L650" s="442">
        <v>15528.53</v>
      </c>
      <c r="M650" s="442">
        <v>12940.4416666667</v>
      </c>
      <c r="N650" s="97">
        <v>2021.6</v>
      </c>
      <c r="O650" s="98" t="s">
        <v>2572</v>
      </c>
      <c r="P650" s="130" t="s">
        <v>1791</v>
      </c>
      <c r="Q650" s="430">
        <v>15034441008</v>
      </c>
      <c r="R650" s="130" t="s">
        <v>2573</v>
      </c>
      <c r="S650" s="130" t="s">
        <v>1595</v>
      </c>
      <c r="T650" s="174"/>
    </row>
    <row r="651" spans="1:20" ht="48">
      <c r="A651" s="392" t="s">
        <v>1686</v>
      </c>
      <c r="B651" s="441" t="s">
        <v>2681</v>
      </c>
      <c r="C651" s="441" t="s">
        <v>2678</v>
      </c>
      <c r="D651" s="441" t="s">
        <v>1275</v>
      </c>
      <c r="E651" s="97"/>
      <c r="F651" s="442">
        <v>55.752214234483702</v>
      </c>
      <c r="G651" s="97" t="s">
        <v>31</v>
      </c>
      <c r="H651" s="97" t="s">
        <v>32</v>
      </c>
      <c r="I651" s="97"/>
      <c r="J651" s="97"/>
      <c r="K651" s="97" t="s">
        <v>2638</v>
      </c>
      <c r="L651" s="442">
        <v>66850.25</v>
      </c>
      <c r="M651" s="442">
        <v>55708.541666666701</v>
      </c>
      <c r="N651" s="97">
        <v>2021.6</v>
      </c>
      <c r="O651" s="98" t="s">
        <v>2572</v>
      </c>
      <c r="P651" s="130" t="s">
        <v>1791</v>
      </c>
      <c r="Q651" s="430">
        <v>15034441008</v>
      </c>
      <c r="R651" s="130" t="s">
        <v>2573</v>
      </c>
      <c r="S651" s="130" t="s">
        <v>1595</v>
      </c>
      <c r="T651" s="174"/>
    </row>
    <row r="652" spans="1:20" ht="48">
      <c r="A652" s="392" t="s">
        <v>1690</v>
      </c>
      <c r="B652" s="441" t="s">
        <v>2682</v>
      </c>
      <c r="C652" s="441" t="s">
        <v>2680</v>
      </c>
      <c r="D652" s="441" t="s">
        <v>1275</v>
      </c>
      <c r="E652" s="97"/>
      <c r="F652" s="442">
        <v>115.04421711899801</v>
      </c>
      <c r="G652" s="97" t="s">
        <v>31</v>
      </c>
      <c r="H652" s="97" t="s">
        <v>32</v>
      </c>
      <c r="I652" s="97"/>
      <c r="J652" s="97"/>
      <c r="K652" s="97" t="s">
        <v>2638</v>
      </c>
      <c r="L652" s="442">
        <v>27553.09</v>
      </c>
      <c r="M652" s="442">
        <v>22960.908333333398</v>
      </c>
      <c r="N652" s="97">
        <v>2021.6</v>
      </c>
      <c r="O652" s="98" t="s">
        <v>2572</v>
      </c>
      <c r="P652" s="130" t="s">
        <v>1791</v>
      </c>
      <c r="Q652" s="430">
        <v>15034441008</v>
      </c>
      <c r="R652" s="130" t="s">
        <v>2573</v>
      </c>
      <c r="S652" s="130" t="s">
        <v>1595</v>
      </c>
      <c r="T652" s="174"/>
    </row>
    <row r="653" spans="1:20" ht="48">
      <c r="A653" s="392" t="s">
        <v>1692</v>
      </c>
      <c r="B653" s="441" t="s">
        <v>1252</v>
      </c>
      <c r="C653" s="441" t="s">
        <v>2683</v>
      </c>
      <c r="D653" s="441" t="s">
        <v>1275</v>
      </c>
      <c r="E653" s="97"/>
      <c r="F653" s="442">
        <v>295.57517241379298</v>
      </c>
      <c r="G653" s="97" t="s">
        <v>31</v>
      </c>
      <c r="H653" s="97" t="s">
        <v>32</v>
      </c>
      <c r="I653" s="97"/>
      <c r="J653" s="97"/>
      <c r="K653" s="97" t="s">
        <v>2638</v>
      </c>
      <c r="L653" s="442">
        <v>4285.84</v>
      </c>
      <c r="M653" s="442">
        <v>3571.5333333333301</v>
      </c>
      <c r="N653" s="97">
        <v>2021.6</v>
      </c>
      <c r="O653" s="98" t="s">
        <v>2572</v>
      </c>
      <c r="P653" s="130" t="s">
        <v>1791</v>
      </c>
      <c r="Q653" s="430">
        <v>15034441008</v>
      </c>
      <c r="R653" s="130" t="s">
        <v>2573</v>
      </c>
      <c r="S653" s="130" t="s">
        <v>1595</v>
      </c>
      <c r="T653" s="174"/>
    </row>
    <row r="654" spans="1:20" ht="48">
      <c r="A654" s="392" t="s">
        <v>1695</v>
      </c>
      <c r="B654" s="441" t="s">
        <v>2684</v>
      </c>
      <c r="C654" s="441" t="s">
        <v>2680</v>
      </c>
      <c r="D654" s="441" t="s">
        <v>1275</v>
      </c>
      <c r="E654" s="97"/>
      <c r="F654" s="442">
        <v>44.247779187817301</v>
      </c>
      <c r="G654" s="97" t="s">
        <v>31</v>
      </c>
      <c r="H654" s="97" t="s">
        <v>32</v>
      </c>
      <c r="I654" s="97"/>
      <c r="J654" s="97"/>
      <c r="K654" s="97" t="s">
        <v>2638</v>
      </c>
      <c r="L654" s="442">
        <v>4184.07</v>
      </c>
      <c r="M654" s="442">
        <v>3486.7249999999999</v>
      </c>
      <c r="N654" s="97">
        <v>2021.6</v>
      </c>
      <c r="O654" s="98" t="s">
        <v>2572</v>
      </c>
      <c r="P654" s="130" t="s">
        <v>1791</v>
      </c>
      <c r="Q654" s="430">
        <v>15034441008</v>
      </c>
      <c r="R654" s="130" t="s">
        <v>2573</v>
      </c>
      <c r="S654" s="130" t="s">
        <v>1595</v>
      </c>
      <c r="T654" s="174"/>
    </row>
    <row r="655" spans="1:20" ht="48">
      <c r="A655" s="392" t="s">
        <v>1697</v>
      </c>
      <c r="B655" s="441" t="s">
        <v>2685</v>
      </c>
      <c r="C655" s="441" t="s">
        <v>2686</v>
      </c>
      <c r="D655" s="441" t="s">
        <v>1275</v>
      </c>
      <c r="E655" s="97"/>
      <c r="F655" s="442">
        <v>295.57604166666698</v>
      </c>
      <c r="G655" s="97" t="s">
        <v>31</v>
      </c>
      <c r="H655" s="97" t="s">
        <v>32</v>
      </c>
      <c r="I655" s="97"/>
      <c r="J655" s="97"/>
      <c r="K655" s="97" t="s">
        <v>2638</v>
      </c>
      <c r="L655" s="442">
        <v>2837.53</v>
      </c>
      <c r="M655" s="442">
        <v>2364.6083333333399</v>
      </c>
      <c r="N655" s="97">
        <v>2021.6</v>
      </c>
      <c r="O655" s="98" t="s">
        <v>2572</v>
      </c>
      <c r="P655" s="130" t="s">
        <v>1791</v>
      </c>
      <c r="Q655" s="430">
        <v>15034441008</v>
      </c>
      <c r="R655" s="130" t="s">
        <v>2573</v>
      </c>
      <c r="S655" s="130" t="s">
        <v>1595</v>
      </c>
      <c r="T655" s="174"/>
    </row>
    <row r="656" spans="1:20" ht="48">
      <c r="A656" s="392" t="s">
        <v>1700</v>
      </c>
      <c r="B656" s="441" t="s">
        <v>2687</v>
      </c>
      <c r="C656" s="441" t="s">
        <v>2680</v>
      </c>
      <c r="D656" s="441" t="s">
        <v>1275</v>
      </c>
      <c r="E656" s="97"/>
      <c r="F656" s="442">
        <v>281.41585617447703</v>
      </c>
      <c r="G656" s="97" t="s">
        <v>31</v>
      </c>
      <c r="H656" s="97" t="s">
        <v>32</v>
      </c>
      <c r="I656" s="97"/>
      <c r="J656" s="97"/>
      <c r="K656" s="97" t="s">
        <v>2638</v>
      </c>
      <c r="L656" s="442">
        <v>19096.88</v>
      </c>
      <c r="M656" s="442">
        <v>15914.0666666667</v>
      </c>
      <c r="N656" s="97">
        <v>2021.6</v>
      </c>
      <c r="O656" s="98" t="s">
        <v>2572</v>
      </c>
      <c r="P656" s="130" t="s">
        <v>1791</v>
      </c>
      <c r="Q656" s="430">
        <v>15034441008</v>
      </c>
      <c r="R656" s="130" t="s">
        <v>2573</v>
      </c>
      <c r="S656" s="130" t="s">
        <v>1595</v>
      </c>
      <c r="T656" s="174"/>
    </row>
    <row r="657" spans="1:20" ht="48">
      <c r="A657" s="392" t="s">
        <v>1703</v>
      </c>
      <c r="B657" s="441" t="s">
        <v>2688</v>
      </c>
      <c r="C657" s="441" t="s">
        <v>2678</v>
      </c>
      <c r="D657" s="441" t="s">
        <v>1275</v>
      </c>
      <c r="E657" s="97"/>
      <c r="F657" s="442">
        <v>55.752220248667903</v>
      </c>
      <c r="G657" s="97" t="s">
        <v>31</v>
      </c>
      <c r="H657" s="97" t="s">
        <v>32</v>
      </c>
      <c r="I657" s="97"/>
      <c r="J657" s="97"/>
      <c r="K657" s="97" t="s">
        <v>2638</v>
      </c>
      <c r="L657" s="442">
        <v>15066.48</v>
      </c>
      <c r="M657" s="442">
        <v>12555.4</v>
      </c>
      <c r="N657" s="97">
        <v>2021.6</v>
      </c>
      <c r="O657" s="98" t="s">
        <v>2572</v>
      </c>
      <c r="P657" s="130" t="s">
        <v>1791</v>
      </c>
      <c r="Q657" s="430">
        <v>15034441008</v>
      </c>
      <c r="R657" s="130" t="s">
        <v>2573</v>
      </c>
      <c r="S657" s="130" t="s">
        <v>1595</v>
      </c>
      <c r="T657" s="174"/>
    </row>
    <row r="658" spans="1:20" ht="48">
      <c r="A658" s="392" t="s">
        <v>1704</v>
      </c>
      <c r="B658" s="441" t="s">
        <v>2689</v>
      </c>
      <c r="C658" s="441" t="s">
        <v>2678</v>
      </c>
      <c r="D658" s="441" t="s">
        <v>1275</v>
      </c>
      <c r="E658" s="97"/>
      <c r="F658" s="442">
        <v>146.90269687162899</v>
      </c>
      <c r="G658" s="97" t="s">
        <v>31</v>
      </c>
      <c r="H658" s="97" t="s">
        <v>32</v>
      </c>
      <c r="I658" s="97"/>
      <c r="J658" s="97"/>
      <c r="K658" s="97" t="s">
        <v>2638</v>
      </c>
      <c r="L658" s="442">
        <v>13617.88</v>
      </c>
      <c r="M658" s="442">
        <v>11348.233333333301</v>
      </c>
      <c r="N658" s="97">
        <v>2021.6</v>
      </c>
      <c r="O658" s="98" t="s">
        <v>2572</v>
      </c>
      <c r="P658" s="130" t="s">
        <v>1791</v>
      </c>
      <c r="Q658" s="430">
        <v>15034441008</v>
      </c>
      <c r="R658" s="130" t="s">
        <v>2573</v>
      </c>
      <c r="S658" s="130" t="s">
        <v>1595</v>
      </c>
      <c r="T658" s="174"/>
    </row>
    <row r="659" spans="1:20" ht="48">
      <c r="A659" s="392" t="s">
        <v>1705</v>
      </c>
      <c r="B659" s="441" t="s">
        <v>1269</v>
      </c>
      <c r="C659" s="441" t="s">
        <v>2672</v>
      </c>
      <c r="D659" s="441" t="s">
        <v>1275</v>
      </c>
      <c r="E659" s="97"/>
      <c r="F659" s="442">
        <v>295.57522823033702</v>
      </c>
      <c r="G659" s="97" t="s">
        <v>31</v>
      </c>
      <c r="H659" s="97" t="s">
        <v>32</v>
      </c>
      <c r="I659" s="97"/>
      <c r="J659" s="97"/>
      <c r="K659" s="97" t="s">
        <v>2638</v>
      </c>
      <c r="L659" s="442">
        <v>202031.58</v>
      </c>
      <c r="M659" s="442">
        <v>168359.65</v>
      </c>
      <c r="N659" s="97">
        <v>2021.6</v>
      </c>
      <c r="O659" s="98" t="s">
        <v>2572</v>
      </c>
      <c r="P659" s="130" t="s">
        <v>1791</v>
      </c>
      <c r="Q659" s="430">
        <v>15034441008</v>
      </c>
      <c r="R659" s="130" t="s">
        <v>2573</v>
      </c>
      <c r="S659" s="130" t="s">
        <v>1595</v>
      </c>
      <c r="T659" s="174"/>
    </row>
    <row r="660" spans="1:20" ht="48">
      <c r="A660" s="392" t="s">
        <v>1709</v>
      </c>
      <c r="B660" s="441" t="s">
        <v>2690</v>
      </c>
      <c r="C660" s="441" t="s">
        <v>2691</v>
      </c>
      <c r="D660" s="441" t="s">
        <v>1275</v>
      </c>
      <c r="E660" s="97"/>
      <c r="F660" s="442">
        <v>295.57530120481903</v>
      </c>
      <c r="G660" s="97" t="s">
        <v>31</v>
      </c>
      <c r="H660" s="97" t="s">
        <v>32</v>
      </c>
      <c r="I660" s="97"/>
      <c r="J660" s="97"/>
      <c r="K660" s="97" t="s">
        <v>2638</v>
      </c>
      <c r="L660" s="442">
        <v>9813.0999999999894</v>
      </c>
      <c r="M660" s="442">
        <v>8177.5833333333303</v>
      </c>
      <c r="N660" s="97">
        <v>2021.6</v>
      </c>
      <c r="O660" s="98" t="s">
        <v>2572</v>
      </c>
      <c r="P660" s="130" t="s">
        <v>1791</v>
      </c>
      <c r="Q660" s="430">
        <v>15034441008</v>
      </c>
      <c r="R660" s="130" t="s">
        <v>2573</v>
      </c>
      <c r="S660" s="130" t="s">
        <v>1595</v>
      </c>
      <c r="T660" s="174"/>
    </row>
    <row r="661" spans="1:20" ht="48">
      <c r="A661" s="392" t="s">
        <v>1712</v>
      </c>
      <c r="B661" s="441" t="s">
        <v>2692</v>
      </c>
      <c r="C661" s="441" t="s">
        <v>2678</v>
      </c>
      <c r="D661" s="441" t="s">
        <v>1275</v>
      </c>
      <c r="E661" s="97"/>
      <c r="F661" s="442">
        <v>146.902656222248</v>
      </c>
      <c r="G661" s="97" t="s">
        <v>31</v>
      </c>
      <c r="H661" s="97" t="s">
        <v>32</v>
      </c>
      <c r="I661" s="97"/>
      <c r="J661" s="97"/>
      <c r="K661" s="97" t="s">
        <v>2638</v>
      </c>
      <c r="L661" s="442">
        <v>239858.25</v>
      </c>
      <c r="M661" s="442">
        <v>199881.875</v>
      </c>
      <c r="N661" s="97">
        <v>2021.6</v>
      </c>
      <c r="O661" s="98" t="s">
        <v>2572</v>
      </c>
      <c r="P661" s="130" t="s">
        <v>1791</v>
      </c>
      <c r="Q661" s="430">
        <v>15034441008</v>
      </c>
      <c r="R661" s="130" t="s">
        <v>2573</v>
      </c>
      <c r="S661" s="130" t="s">
        <v>1595</v>
      </c>
      <c r="T661" s="174"/>
    </row>
    <row r="662" spans="1:20" ht="48">
      <c r="A662" s="392" t="s">
        <v>1714</v>
      </c>
      <c r="B662" s="441" t="s">
        <v>2693</v>
      </c>
      <c r="C662" s="441" t="s">
        <v>2680</v>
      </c>
      <c r="D662" s="441" t="s">
        <v>1275</v>
      </c>
      <c r="E662" s="97"/>
      <c r="F662" s="442">
        <v>172.566353764035</v>
      </c>
      <c r="G662" s="97" t="s">
        <v>31</v>
      </c>
      <c r="H662" s="97" t="s">
        <v>32</v>
      </c>
      <c r="I662" s="97"/>
      <c r="J662" s="97"/>
      <c r="K662" s="97" t="s">
        <v>2638</v>
      </c>
      <c r="L662" s="442">
        <v>9375.5300000000207</v>
      </c>
      <c r="M662" s="442">
        <v>7812.9416666666802</v>
      </c>
      <c r="N662" s="97">
        <v>2021.6</v>
      </c>
      <c r="O662" s="98" t="s">
        <v>2572</v>
      </c>
      <c r="P662" s="130" t="s">
        <v>1791</v>
      </c>
      <c r="Q662" s="430">
        <v>15034441008</v>
      </c>
      <c r="R662" s="130" t="s">
        <v>2573</v>
      </c>
      <c r="S662" s="130" t="s">
        <v>1595</v>
      </c>
      <c r="T662" s="174"/>
    </row>
    <row r="663" spans="1:20" ht="48">
      <c r="A663" s="392" t="s">
        <v>1715</v>
      </c>
      <c r="B663" s="441" t="s">
        <v>2694</v>
      </c>
      <c r="C663" s="441" t="s">
        <v>2637</v>
      </c>
      <c r="D663" s="441" t="s">
        <v>1275</v>
      </c>
      <c r="E663" s="97"/>
      <c r="F663" s="442">
        <v>115.044184535413</v>
      </c>
      <c r="G663" s="97" t="s">
        <v>31</v>
      </c>
      <c r="H663" s="97" t="s">
        <v>32</v>
      </c>
      <c r="I663" s="97"/>
      <c r="J663" s="97"/>
      <c r="K663" s="97" t="s">
        <v>2638</v>
      </c>
      <c r="L663" s="442">
        <v>5311.5900000000202</v>
      </c>
      <c r="M663" s="442">
        <v>4426.3250000000198</v>
      </c>
      <c r="N663" s="97">
        <v>2021.6</v>
      </c>
      <c r="O663" s="98" t="s">
        <v>2572</v>
      </c>
      <c r="P663" s="130" t="s">
        <v>1791</v>
      </c>
      <c r="Q663" s="430">
        <v>15034441008</v>
      </c>
      <c r="R663" s="130" t="s">
        <v>2573</v>
      </c>
      <c r="S663" s="130" t="s">
        <v>1595</v>
      </c>
      <c r="T663" s="174"/>
    </row>
    <row r="664" spans="1:20" ht="48">
      <c r="A664" s="392" t="s">
        <v>1716</v>
      </c>
      <c r="B664" s="441" t="s">
        <v>2695</v>
      </c>
      <c r="C664" s="441" t="s">
        <v>2637</v>
      </c>
      <c r="D664" s="441" t="s">
        <v>1275</v>
      </c>
      <c r="E664" s="97"/>
      <c r="F664" s="442">
        <v>146.90276145710899</v>
      </c>
      <c r="G664" s="97" t="s">
        <v>31</v>
      </c>
      <c r="H664" s="97" t="s">
        <v>32</v>
      </c>
      <c r="I664" s="97"/>
      <c r="J664" s="97"/>
      <c r="K664" s="97" t="s">
        <v>2638</v>
      </c>
      <c r="L664" s="442">
        <v>5000.5699999999897</v>
      </c>
      <c r="M664" s="442">
        <v>4167.1416666666601</v>
      </c>
      <c r="N664" s="97">
        <v>2021.6</v>
      </c>
      <c r="O664" s="98" t="s">
        <v>2572</v>
      </c>
      <c r="P664" s="130" t="s">
        <v>1791</v>
      </c>
      <c r="Q664" s="430">
        <v>15034441008</v>
      </c>
      <c r="R664" s="130" t="s">
        <v>2573</v>
      </c>
      <c r="S664" s="130" t="s">
        <v>1595</v>
      </c>
      <c r="T664" s="174"/>
    </row>
    <row r="665" spans="1:20" ht="48">
      <c r="A665" s="392" t="s">
        <v>1718</v>
      </c>
      <c r="B665" s="441" t="s">
        <v>2696</v>
      </c>
      <c r="C665" s="441" t="s">
        <v>2697</v>
      </c>
      <c r="D665" s="441" t="s">
        <v>1275</v>
      </c>
      <c r="E665" s="97"/>
      <c r="F665" s="442">
        <v>172.566349206349</v>
      </c>
      <c r="G665" s="97" t="s">
        <v>31</v>
      </c>
      <c r="H665" s="97" t="s">
        <v>32</v>
      </c>
      <c r="I665" s="97"/>
      <c r="J665" s="97"/>
      <c r="K665" s="97" t="s">
        <v>2638</v>
      </c>
      <c r="L665" s="442">
        <v>38050.879999999997</v>
      </c>
      <c r="M665" s="442">
        <v>31709.0666666666</v>
      </c>
      <c r="N665" s="97">
        <v>2021.6</v>
      </c>
      <c r="O665" s="98" t="s">
        <v>2572</v>
      </c>
      <c r="P665" s="130" t="s">
        <v>1791</v>
      </c>
      <c r="Q665" s="430">
        <v>15034441008</v>
      </c>
      <c r="R665" s="130" t="s">
        <v>2573</v>
      </c>
      <c r="S665" s="130" t="s">
        <v>1595</v>
      </c>
      <c r="T665" s="174"/>
    </row>
    <row r="666" spans="1:20" ht="48">
      <c r="A666" s="392" t="s">
        <v>1719</v>
      </c>
      <c r="B666" s="441" t="s">
        <v>2698</v>
      </c>
      <c r="C666" s="441" t="s">
        <v>2699</v>
      </c>
      <c r="D666" s="441" t="s">
        <v>1275</v>
      </c>
      <c r="E666" s="97"/>
      <c r="F666" s="442">
        <v>318.58409610984</v>
      </c>
      <c r="G666" s="97" t="s">
        <v>31</v>
      </c>
      <c r="H666" s="97" t="s">
        <v>32</v>
      </c>
      <c r="I666" s="97"/>
      <c r="J666" s="97"/>
      <c r="K666" s="97" t="s">
        <v>2638</v>
      </c>
      <c r="L666" s="442">
        <v>5568.85</v>
      </c>
      <c r="M666" s="442">
        <v>4640.7083333333403</v>
      </c>
      <c r="N666" s="97">
        <v>2021.6</v>
      </c>
      <c r="O666" s="98" t="s">
        <v>2572</v>
      </c>
      <c r="P666" s="130" t="s">
        <v>1791</v>
      </c>
      <c r="Q666" s="430">
        <v>15034441008</v>
      </c>
      <c r="R666" s="130" t="s">
        <v>2573</v>
      </c>
      <c r="S666" s="130" t="s">
        <v>1595</v>
      </c>
      <c r="T666" s="174"/>
    </row>
    <row r="667" spans="1:20" ht="48">
      <c r="A667" s="392" t="s">
        <v>1720</v>
      </c>
      <c r="B667" s="441" t="s">
        <v>2700</v>
      </c>
      <c r="C667" s="441" t="s">
        <v>2701</v>
      </c>
      <c r="D667" s="441" t="s">
        <v>1275</v>
      </c>
      <c r="E667" s="97"/>
      <c r="F667" s="442">
        <v>281.41596973317399</v>
      </c>
      <c r="G667" s="97" t="s">
        <v>31</v>
      </c>
      <c r="H667" s="97" t="s">
        <v>32</v>
      </c>
      <c r="I667" s="97"/>
      <c r="J667" s="97"/>
      <c r="K667" s="97" t="s">
        <v>2638</v>
      </c>
      <c r="L667" s="442">
        <v>14132.71</v>
      </c>
      <c r="M667" s="442">
        <v>11777.2583333333</v>
      </c>
      <c r="N667" s="97">
        <v>2021.6</v>
      </c>
      <c r="O667" s="98" t="s">
        <v>2572</v>
      </c>
      <c r="P667" s="130" t="s">
        <v>1791</v>
      </c>
      <c r="Q667" s="430">
        <v>15034441008</v>
      </c>
      <c r="R667" s="130" t="s">
        <v>2573</v>
      </c>
      <c r="S667" s="130" t="s">
        <v>1595</v>
      </c>
      <c r="T667" s="174"/>
    </row>
    <row r="668" spans="1:20" ht="48">
      <c r="A668" s="392" t="s">
        <v>1721</v>
      </c>
      <c r="B668" s="441" t="s">
        <v>2702</v>
      </c>
      <c r="C668" s="441" t="s">
        <v>2703</v>
      </c>
      <c r="D668" s="441" t="s">
        <v>1275</v>
      </c>
      <c r="E668" s="97"/>
      <c r="F668" s="442">
        <v>295.57545454545499</v>
      </c>
      <c r="G668" s="97" t="s">
        <v>31</v>
      </c>
      <c r="H668" s="97" t="s">
        <v>32</v>
      </c>
      <c r="I668" s="97"/>
      <c r="J668" s="97"/>
      <c r="K668" s="97" t="s">
        <v>2638</v>
      </c>
      <c r="L668" s="442">
        <v>3251.33</v>
      </c>
      <c r="M668" s="442">
        <v>2709.4416666666698</v>
      </c>
      <c r="N668" s="97">
        <v>2021.6</v>
      </c>
      <c r="O668" s="98" t="s">
        <v>2572</v>
      </c>
      <c r="P668" s="130" t="s">
        <v>1791</v>
      </c>
      <c r="Q668" s="430">
        <v>15034441008</v>
      </c>
      <c r="R668" s="130" t="s">
        <v>2573</v>
      </c>
      <c r="S668" s="130" t="s">
        <v>1595</v>
      </c>
      <c r="T668" s="174"/>
    </row>
    <row r="669" spans="1:20" ht="48">
      <c r="A669" s="392" t="s">
        <v>1722</v>
      </c>
      <c r="B669" s="441" t="s">
        <v>2704</v>
      </c>
      <c r="C669" s="441" t="s">
        <v>2705</v>
      </c>
      <c r="D669" s="441" t="s">
        <v>1275</v>
      </c>
      <c r="E669" s="97"/>
      <c r="F669" s="442">
        <v>295.5751953125</v>
      </c>
      <c r="G669" s="97" t="s">
        <v>31</v>
      </c>
      <c r="H669" s="97" t="s">
        <v>32</v>
      </c>
      <c r="I669" s="97"/>
      <c r="J669" s="97"/>
      <c r="K669" s="97" t="s">
        <v>2638</v>
      </c>
      <c r="L669" s="442">
        <v>18160.14</v>
      </c>
      <c r="M669" s="442">
        <v>15133.45</v>
      </c>
      <c r="N669" s="97">
        <v>2021.6</v>
      </c>
      <c r="O669" s="98" t="s">
        <v>2572</v>
      </c>
      <c r="P669" s="130" t="s">
        <v>1791</v>
      </c>
      <c r="Q669" s="430">
        <v>15034441008</v>
      </c>
      <c r="R669" s="130" t="s">
        <v>2573</v>
      </c>
      <c r="S669" s="130" t="s">
        <v>1595</v>
      </c>
      <c r="T669" s="174"/>
    </row>
    <row r="670" spans="1:20" ht="48">
      <c r="A670" s="392" t="s">
        <v>1724</v>
      </c>
      <c r="B670" s="441" t="s">
        <v>2706</v>
      </c>
      <c r="C670" s="441" t="s">
        <v>2697</v>
      </c>
      <c r="D670" s="441" t="s">
        <v>1275</v>
      </c>
      <c r="E670" s="97"/>
      <c r="F670" s="442">
        <v>94.6902962206333</v>
      </c>
      <c r="G670" s="97" t="s">
        <v>31</v>
      </c>
      <c r="H670" s="97" t="s">
        <v>32</v>
      </c>
      <c r="I670" s="97"/>
      <c r="J670" s="97"/>
      <c r="K670" s="97" t="s">
        <v>2638</v>
      </c>
      <c r="L670" s="442">
        <v>4635.09</v>
      </c>
      <c r="M670" s="442">
        <v>3862.5749999999998</v>
      </c>
      <c r="N670" s="97">
        <v>2021.6</v>
      </c>
      <c r="O670" s="98" t="s">
        <v>2572</v>
      </c>
      <c r="P670" s="130" t="s">
        <v>1791</v>
      </c>
      <c r="Q670" s="430">
        <v>15034441008</v>
      </c>
      <c r="R670" s="130" t="s">
        <v>2573</v>
      </c>
      <c r="S670" s="130" t="s">
        <v>1595</v>
      </c>
      <c r="T670" s="174"/>
    </row>
    <row r="671" spans="1:20" ht="48">
      <c r="A671" s="392" t="s">
        <v>1726</v>
      </c>
      <c r="B671" s="441" t="s">
        <v>2707</v>
      </c>
      <c r="C671" s="441" t="s">
        <v>2637</v>
      </c>
      <c r="D671" s="441" t="s">
        <v>1275</v>
      </c>
      <c r="E671" s="97"/>
      <c r="F671" s="442">
        <v>115.044225927509</v>
      </c>
      <c r="G671" s="97" t="s">
        <v>31</v>
      </c>
      <c r="H671" s="97" t="s">
        <v>32</v>
      </c>
      <c r="I671" s="97"/>
      <c r="J671" s="97"/>
      <c r="K671" s="97" t="s">
        <v>2638</v>
      </c>
      <c r="L671" s="442">
        <v>24217.959999999901</v>
      </c>
      <c r="M671" s="442">
        <v>20181.633333333299</v>
      </c>
      <c r="N671" s="97">
        <v>2021.6</v>
      </c>
      <c r="O671" s="98" t="s">
        <v>2572</v>
      </c>
      <c r="P671" s="130" t="s">
        <v>1791</v>
      </c>
      <c r="Q671" s="430">
        <v>15034441008</v>
      </c>
      <c r="R671" s="130" t="s">
        <v>2573</v>
      </c>
      <c r="S671" s="130" t="s">
        <v>1595</v>
      </c>
      <c r="T671" s="174"/>
    </row>
    <row r="672" spans="1:20" ht="48">
      <c r="A672" s="392" t="s">
        <v>1727</v>
      </c>
      <c r="B672" s="441" t="s">
        <v>2708</v>
      </c>
      <c r="C672" s="441" t="s">
        <v>2637</v>
      </c>
      <c r="D672" s="441" t="s">
        <v>1275</v>
      </c>
      <c r="E672" s="97"/>
      <c r="F672" s="442">
        <v>115.044486215539</v>
      </c>
      <c r="G672" s="97" t="s">
        <v>31</v>
      </c>
      <c r="H672" s="97" t="s">
        <v>32</v>
      </c>
      <c r="I672" s="97"/>
      <c r="J672" s="97"/>
      <c r="K672" s="97" t="s">
        <v>2638</v>
      </c>
      <c r="L672" s="442">
        <v>1836.11</v>
      </c>
      <c r="M672" s="442">
        <v>1530.0916666666701</v>
      </c>
      <c r="N672" s="97">
        <v>2021.6</v>
      </c>
      <c r="O672" s="98" t="s">
        <v>2572</v>
      </c>
      <c r="P672" s="130" t="s">
        <v>1791</v>
      </c>
      <c r="Q672" s="430">
        <v>15034441008</v>
      </c>
      <c r="R672" s="130" t="s">
        <v>2573</v>
      </c>
      <c r="S672" s="130" t="s">
        <v>1595</v>
      </c>
      <c r="T672" s="174"/>
    </row>
    <row r="673" spans="1:20" ht="48">
      <c r="A673" s="392" t="s">
        <v>1729</v>
      </c>
      <c r="B673" s="441" t="s">
        <v>2700</v>
      </c>
      <c r="C673" s="441" t="s">
        <v>2699</v>
      </c>
      <c r="D673" s="441" t="s">
        <v>1275</v>
      </c>
      <c r="E673" s="97"/>
      <c r="F673" s="442">
        <v>318.58469055374599</v>
      </c>
      <c r="G673" s="97" t="s">
        <v>31</v>
      </c>
      <c r="H673" s="97" t="s">
        <v>32</v>
      </c>
      <c r="I673" s="97"/>
      <c r="J673" s="97"/>
      <c r="K673" s="97" t="s">
        <v>2638</v>
      </c>
      <c r="L673" s="442">
        <v>3912.22</v>
      </c>
      <c r="M673" s="442">
        <v>3260.1833333333302</v>
      </c>
      <c r="N673" s="97">
        <v>2021.6</v>
      </c>
      <c r="O673" s="98" t="s">
        <v>2572</v>
      </c>
      <c r="P673" s="130" t="s">
        <v>1791</v>
      </c>
      <c r="Q673" s="430">
        <v>15034441008</v>
      </c>
      <c r="R673" s="130" t="s">
        <v>2573</v>
      </c>
      <c r="S673" s="130" t="s">
        <v>1595</v>
      </c>
      <c r="T673" s="174"/>
    </row>
    <row r="674" spans="1:20" ht="48">
      <c r="A674" s="392" t="s">
        <v>1730</v>
      </c>
      <c r="B674" s="441" t="s">
        <v>2709</v>
      </c>
      <c r="C674" s="441" t="s">
        <v>2697</v>
      </c>
      <c r="D674" s="441" t="s">
        <v>1275</v>
      </c>
      <c r="E674" s="97"/>
      <c r="F674" s="442">
        <v>115.04424019607799</v>
      </c>
      <c r="G674" s="97" t="s">
        <v>31</v>
      </c>
      <c r="H674" s="97" t="s">
        <v>32</v>
      </c>
      <c r="I674" s="97"/>
      <c r="J674" s="97"/>
      <c r="K674" s="97" t="s">
        <v>2638</v>
      </c>
      <c r="L674" s="442">
        <v>65713.2699999998</v>
      </c>
      <c r="M674" s="442">
        <v>54761.058333333101</v>
      </c>
      <c r="N674" s="97">
        <v>2021.6</v>
      </c>
      <c r="O674" s="98" t="s">
        <v>2572</v>
      </c>
      <c r="P674" s="130" t="s">
        <v>1791</v>
      </c>
      <c r="Q674" s="430">
        <v>15034441008</v>
      </c>
      <c r="R674" s="130" t="s">
        <v>2573</v>
      </c>
      <c r="S674" s="130" t="s">
        <v>1595</v>
      </c>
      <c r="T674" s="174"/>
    </row>
    <row r="675" spans="1:20" ht="48">
      <c r="A675" s="392" t="s">
        <v>1731</v>
      </c>
      <c r="B675" s="441" t="s">
        <v>2710</v>
      </c>
      <c r="C675" s="441" t="s">
        <v>2703</v>
      </c>
      <c r="D675" s="441" t="s">
        <v>1275</v>
      </c>
      <c r="E675" s="97"/>
      <c r="F675" s="442">
        <v>295.57522760956999</v>
      </c>
      <c r="G675" s="97" t="s">
        <v>31</v>
      </c>
      <c r="H675" s="97" t="s">
        <v>32</v>
      </c>
      <c r="I675" s="97"/>
      <c r="J675" s="97"/>
      <c r="K675" s="97" t="s">
        <v>2638</v>
      </c>
      <c r="L675" s="442">
        <v>279200.36</v>
      </c>
      <c r="M675" s="442">
        <v>232666.96666666601</v>
      </c>
      <c r="N675" s="97">
        <v>2021.6</v>
      </c>
      <c r="O675" s="98" t="s">
        <v>2572</v>
      </c>
      <c r="P675" s="130" t="s">
        <v>1791</v>
      </c>
      <c r="Q675" s="430">
        <v>15034441008</v>
      </c>
      <c r="R675" s="130" t="s">
        <v>2573</v>
      </c>
      <c r="S675" s="130" t="s">
        <v>1595</v>
      </c>
      <c r="T675" s="174"/>
    </row>
    <row r="676" spans="1:20" ht="48">
      <c r="A676" s="392" t="s">
        <v>1732</v>
      </c>
      <c r="B676" s="441" t="s">
        <v>2711</v>
      </c>
      <c r="C676" s="441" t="s">
        <v>2637</v>
      </c>
      <c r="D676" s="441" t="s">
        <v>1275</v>
      </c>
      <c r="E676" s="97"/>
      <c r="F676" s="442">
        <v>55.752142612272898</v>
      </c>
      <c r="G676" s="97" t="s">
        <v>31</v>
      </c>
      <c r="H676" s="97" t="s">
        <v>32</v>
      </c>
      <c r="I676" s="97"/>
      <c r="J676" s="97"/>
      <c r="K676" s="97" t="s">
        <v>2638</v>
      </c>
      <c r="L676" s="442">
        <v>3252.58</v>
      </c>
      <c r="M676" s="442">
        <v>2710.4833333333299</v>
      </c>
      <c r="N676" s="97">
        <v>2021.6</v>
      </c>
      <c r="O676" s="98" t="s">
        <v>2572</v>
      </c>
      <c r="P676" s="130" t="s">
        <v>1791</v>
      </c>
      <c r="Q676" s="430">
        <v>15034441008</v>
      </c>
      <c r="R676" s="130" t="s">
        <v>2573</v>
      </c>
      <c r="S676" s="130" t="s">
        <v>1595</v>
      </c>
      <c r="T676" s="174"/>
    </row>
    <row r="677" spans="1:20">
      <c r="A677" s="392" t="s">
        <v>1733</v>
      </c>
      <c r="B677" s="97" t="s">
        <v>2707</v>
      </c>
      <c r="C677" s="173" t="s">
        <v>2712</v>
      </c>
      <c r="D677" s="97" t="s">
        <v>1103</v>
      </c>
      <c r="E677" s="173">
        <v>5324.4</v>
      </c>
      <c r="F677" s="173"/>
      <c r="G677" s="128" t="s">
        <v>31</v>
      </c>
      <c r="H677" s="97" t="s">
        <v>32</v>
      </c>
      <c r="I677" s="173"/>
      <c r="J677" s="173"/>
      <c r="K677" s="461" t="s">
        <v>2713</v>
      </c>
      <c r="L677" s="99">
        <v>1733963.89</v>
      </c>
      <c r="M677" s="99">
        <v>1733963.89</v>
      </c>
      <c r="N677" s="173">
        <v>2021.1</v>
      </c>
      <c r="O677" s="97" t="s">
        <v>2714</v>
      </c>
      <c r="P677" s="128" t="s">
        <v>2157</v>
      </c>
      <c r="Q677" s="128">
        <v>15003571571</v>
      </c>
      <c r="R677" s="88" t="s">
        <v>2158</v>
      </c>
      <c r="S677" s="114" t="s">
        <v>1595</v>
      </c>
      <c r="T677" s="174"/>
    </row>
    <row r="678" spans="1:20">
      <c r="A678" s="357">
        <v>2</v>
      </c>
      <c r="B678" s="94" t="s">
        <v>1089</v>
      </c>
      <c r="C678" s="94"/>
      <c r="D678" s="94"/>
      <c r="E678" s="94"/>
      <c r="F678" s="94"/>
      <c r="G678" s="94"/>
      <c r="H678" s="94"/>
      <c r="I678" s="1082"/>
      <c r="J678" s="1083"/>
      <c r="K678" s="1084"/>
      <c r="L678" s="94"/>
      <c r="M678" s="94"/>
      <c r="N678" s="94"/>
      <c r="O678" s="94"/>
      <c r="P678" s="94"/>
      <c r="Q678" s="94"/>
      <c r="R678" s="94"/>
      <c r="S678" s="94"/>
      <c r="T678" s="174"/>
    </row>
    <row r="679" spans="1:20" ht="36">
      <c r="A679" s="136" t="s">
        <v>1901</v>
      </c>
      <c r="B679" s="88" t="s">
        <v>2715</v>
      </c>
      <c r="C679" s="88"/>
      <c r="D679" s="95" t="s">
        <v>65</v>
      </c>
      <c r="E679" s="88">
        <v>2</v>
      </c>
      <c r="F679" s="116">
        <v>2</v>
      </c>
      <c r="G679" s="88" t="s">
        <v>31</v>
      </c>
      <c r="H679" s="96" t="s">
        <v>32</v>
      </c>
      <c r="I679" s="95"/>
      <c r="J679" s="127" t="s">
        <v>1666</v>
      </c>
      <c r="K679" s="88"/>
      <c r="L679" s="116">
        <v>32654.87</v>
      </c>
      <c r="M679" s="100">
        <v>8663.7929999999997</v>
      </c>
      <c r="N679" s="88">
        <v>2019.7</v>
      </c>
      <c r="O679" s="88" t="s">
        <v>2716</v>
      </c>
      <c r="P679" s="95" t="s">
        <v>1669</v>
      </c>
      <c r="Q679" s="88">
        <v>15110423230</v>
      </c>
      <c r="R679" s="102" t="s">
        <v>1670</v>
      </c>
      <c r="S679" s="94" t="s">
        <v>1595</v>
      </c>
      <c r="T679" s="174"/>
    </row>
    <row r="680" spans="1:20" ht="36">
      <c r="A680" s="136" t="s">
        <v>1910</v>
      </c>
      <c r="B680" s="88" t="s">
        <v>2717</v>
      </c>
      <c r="C680" s="88"/>
      <c r="D680" s="95" t="s">
        <v>65</v>
      </c>
      <c r="E680" s="88">
        <v>1</v>
      </c>
      <c r="F680" s="88">
        <v>1</v>
      </c>
      <c r="G680" s="88" t="s">
        <v>31</v>
      </c>
      <c r="H680" s="96" t="s">
        <v>32</v>
      </c>
      <c r="I680" s="95"/>
      <c r="J680" s="127" t="s">
        <v>1666</v>
      </c>
      <c r="K680" s="88"/>
      <c r="L680" s="116">
        <v>28879.31</v>
      </c>
      <c r="M680" s="100">
        <v>14415.384</v>
      </c>
      <c r="N680" s="88">
        <v>2018.6</v>
      </c>
      <c r="O680" s="127" t="s">
        <v>2718</v>
      </c>
      <c r="P680" s="95" t="s">
        <v>1669</v>
      </c>
      <c r="Q680" s="88">
        <v>15110423230</v>
      </c>
      <c r="R680" s="102" t="s">
        <v>1670</v>
      </c>
      <c r="S680" s="94" t="s">
        <v>1595</v>
      </c>
      <c r="T680" s="174"/>
    </row>
    <row r="681" spans="1:20" ht="36">
      <c r="A681" s="136" t="s">
        <v>1912</v>
      </c>
      <c r="B681" s="88" t="s">
        <v>1101</v>
      </c>
      <c r="C681" s="88"/>
      <c r="D681" s="95" t="s">
        <v>154</v>
      </c>
      <c r="E681" s="88">
        <v>6</v>
      </c>
      <c r="F681" s="88">
        <v>6</v>
      </c>
      <c r="G681" s="88" t="s">
        <v>31</v>
      </c>
      <c r="H681" s="96" t="s">
        <v>32</v>
      </c>
      <c r="I681" s="95"/>
      <c r="J681" s="127" t="s">
        <v>1666</v>
      </c>
      <c r="K681" s="88"/>
      <c r="L681" s="116">
        <v>48051.28</v>
      </c>
      <c r="M681" s="100">
        <v>9796.4609999999993</v>
      </c>
      <c r="N681" s="88">
        <v>2018.7</v>
      </c>
      <c r="O681" s="127" t="s">
        <v>2719</v>
      </c>
      <c r="P681" s="95" t="s">
        <v>1669</v>
      </c>
      <c r="Q681" s="88">
        <v>15110423230</v>
      </c>
      <c r="R681" s="102" t="s">
        <v>1670</v>
      </c>
      <c r="S681" s="94" t="s">
        <v>1595</v>
      </c>
      <c r="T681" s="174"/>
    </row>
    <row r="682" spans="1:20" ht="36">
      <c r="A682" s="136" t="s">
        <v>1915</v>
      </c>
      <c r="B682" s="94" t="s">
        <v>1101</v>
      </c>
      <c r="C682" s="94" t="s">
        <v>1246</v>
      </c>
      <c r="D682" s="94" t="s">
        <v>154</v>
      </c>
      <c r="E682" s="94">
        <v>2</v>
      </c>
      <c r="F682" s="94"/>
      <c r="G682" s="94" t="s">
        <v>31</v>
      </c>
      <c r="H682" s="94" t="s">
        <v>32</v>
      </c>
      <c r="I682" s="112"/>
      <c r="J682" s="112"/>
      <c r="K682" s="112" t="s">
        <v>2323</v>
      </c>
      <c r="L682" s="94">
        <v>24000</v>
      </c>
      <c r="M682" s="94">
        <v>7200</v>
      </c>
      <c r="N682" s="94">
        <v>2015</v>
      </c>
      <c r="O682" s="112" t="s">
        <v>2326</v>
      </c>
      <c r="P682" s="94" t="s">
        <v>2290</v>
      </c>
      <c r="Q682" s="94">
        <v>17809251055</v>
      </c>
      <c r="R682" s="94" t="s">
        <v>2291</v>
      </c>
      <c r="S682" s="94" t="s">
        <v>1595</v>
      </c>
      <c r="T682" s="174"/>
    </row>
    <row r="683" spans="1:20" ht="24">
      <c r="A683" s="136" t="s">
        <v>1928</v>
      </c>
      <c r="B683" s="94" t="s">
        <v>1101</v>
      </c>
      <c r="C683" s="449" t="s">
        <v>2720</v>
      </c>
      <c r="D683" s="260" t="s">
        <v>154</v>
      </c>
      <c r="E683" s="98">
        <v>4</v>
      </c>
      <c r="F683" s="450"/>
      <c r="G683" s="353" t="s">
        <v>31</v>
      </c>
      <c r="H683" s="94" t="s">
        <v>32</v>
      </c>
      <c r="I683" s="155" t="s">
        <v>175</v>
      </c>
      <c r="J683" s="155"/>
      <c r="K683" s="155"/>
      <c r="L683" s="292">
        <v>32000</v>
      </c>
      <c r="M683" s="105">
        <v>9600</v>
      </c>
      <c r="N683" s="353">
        <v>2020.4</v>
      </c>
      <c r="O683" s="155" t="s">
        <v>1614</v>
      </c>
      <c r="P683" s="353" t="s">
        <v>1615</v>
      </c>
      <c r="Q683" s="353">
        <v>18634872802</v>
      </c>
      <c r="R683" s="353" t="s">
        <v>1616</v>
      </c>
      <c r="S683" s="353" t="s">
        <v>1595</v>
      </c>
      <c r="T683" s="174"/>
    </row>
    <row r="684" spans="1:20" ht="24">
      <c r="A684" s="136" t="s">
        <v>1930</v>
      </c>
      <c r="B684" s="451" t="s">
        <v>2721</v>
      </c>
      <c r="C684" s="452" t="s">
        <v>2722</v>
      </c>
      <c r="D684" s="260" t="s">
        <v>1092</v>
      </c>
      <c r="E684" s="453">
        <v>23</v>
      </c>
      <c r="F684" s="454"/>
      <c r="G684" s="353" t="s">
        <v>31</v>
      </c>
      <c r="H684" s="94" t="s">
        <v>32</v>
      </c>
      <c r="I684" s="155"/>
      <c r="J684" s="155"/>
      <c r="K684" s="155"/>
      <c r="L684" s="267">
        <v>230000</v>
      </c>
      <c r="M684" s="262">
        <v>23000</v>
      </c>
      <c r="N684" s="305" t="s">
        <v>1235</v>
      </c>
      <c r="O684" s="263" t="s">
        <v>2622</v>
      </c>
      <c r="P684" s="263" t="s">
        <v>1908</v>
      </c>
      <c r="Q684" s="263">
        <v>18903416067</v>
      </c>
      <c r="R684" s="353" t="s">
        <v>1909</v>
      </c>
      <c r="S684" s="353" t="s">
        <v>1595</v>
      </c>
      <c r="T684" s="174"/>
    </row>
    <row r="685" spans="1:20" ht="24">
      <c r="A685" s="136" t="s">
        <v>1932</v>
      </c>
      <c r="B685" s="451" t="s">
        <v>2721</v>
      </c>
      <c r="C685" s="452" t="s">
        <v>2723</v>
      </c>
      <c r="D685" s="260" t="s">
        <v>1092</v>
      </c>
      <c r="E685" s="453">
        <v>2</v>
      </c>
      <c r="F685" s="454"/>
      <c r="G685" s="353" t="s">
        <v>31</v>
      </c>
      <c r="H685" s="94" t="s">
        <v>32</v>
      </c>
      <c r="I685" s="155"/>
      <c r="J685" s="155"/>
      <c r="K685" s="155"/>
      <c r="L685" s="267">
        <v>13400</v>
      </c>
      <c r="M685" s="262">
        <v>1340</v>
      </c>
      <c r="N685" s="305" t="s">
        <v>1235</v>
      </c>
      <c r="O685" s="263" t="s">
        <v>2622</v>
      </c>
      <c r="P685" s="263" t="s">
        <v>1908</v>
      </c>
      <c r="Q685" s="263">
        <v>18903416067</v>
      </c>
      <c r="R685" s="353" t="s">
        <v>1909</v>
      </c>
      <c r="S685" s="353" t="s">
        <v>1595</v>
      </c>
      <c r="T685" s="174"/>
    </row>
    <row r="686" spans="1:20" ht="24">
      <c r="A686" s="136" t="s">
        <v>1937</v>
      </c>
      <c r="B686" s="294" t="s">
        <v>2721</v>
      </c>
      <c r="C686" s="294" t="s">
        <v>2724</v>
      </c>
      <c r="D686" s="294" t="s">
        <v>1092</v>
      </c>
      <c r="E686" s="294">
        <v>30</v>
      </c>
      <c r="F686" s="263"/>
      <c r="G686" s="353" t="s">
        <v>31</v>
      </c>
      <c r="H686" s="94" t="s">
        <v>32</v>
      </c>
      <c r="I686" s="155"/>
      <c r="J686" s="155"/>
      <c r="K686" s="155"/>
      <c r="L686" s="267">
        <v>360000</v>
      </c>
      <c r="M686" s="267">
        <v>36000</v>
      </c>
      <c r="N686" s="305" t="s">
        <v>1914</v>
      </c>
      <c r="O686" s="263" t="s">
        <v>2622</v>
      </c>
      <c r="P686" s="263" t="s">
        <v>1908</v>
      </c>
      <c r="Q686" s="263">
        <v>18903416067</v>
      </c>
      <c r="R686" s="353" t="s">
        <v>1909</v>
      </c>
      <c r="S686" s="353" t="s">
        <v>1595</v>
      </c>
      <c r="T686" s="174"/>
    </row>
    <row r="687" spans="1:20" ht="24">
      <c r="A687" s="136" t="s">
        <v>1939</v>
      </c>
      <c r="B687" s="97" t="s">
        <v>1173</v>
      </c>
      <c r="C687" s="173"/>
      <c r="D687" s="97" t="s">
        <v>65</v>
      </c>
      <c r="E687" s="129">
        <v>3</v>
      </c>
      <c r="F687" s="129"/>
      <c r="G687" s="129" t="s">
        <v>31</v>
      </c>
      <c r="H687" s="129" t="s">
        <v>32</v>
      </c>
      <c r="I687" s="129"/>
      <c r="J687" s="129"/>
      <c r="K687" s="462" t="s">
        <v>2725</v>
      </c>
      <c r="L687" s="463">
        <v>32673.267329999999</v>
      </c>
      <c r="M687" s="463">
        <v>9801.9801989999996</v>
      </c>
      <c r="N687" s="129">
        <v>2020.12</v>
      </c>
      <c r="O687" s="129" t="s">
        <v>2726</v>
      </c>
      <c r="P687" s="129" t="s">
        <v>1926</v>
      </c>
      <c r="Q687" s="129">
        <v>15834149031</v>
      </c>
      <c r="R687" s="129" t="s">
        <v>2186</v>
      </c>
      <c r="S687" s="129" t="s">
        <v>1595</v>
      </c>
      <c r="T687" s="97" t="s">
        <v>2727</v>
      </c>
    </row>
    <row r="688" spans="1:20" ht="32.4">
      <c r="A688" s="136" t="s">
        <v>1942</v>
      </c>
      <c r="B688" s="104" t="s">
        <v>1101</v>
      </c>
      <c r="C688" s="455" t="s">
        <v>1246</v>
      </c>
      <c r="D688" s="455" t="s">
        <v>2547</v>
      </c>
      <c r="E688" s="174">
        <v>2</v>
      </c>
      <c r="F688" s="174"/>
      <c r="G688" s="130" t="s">
        <v>31</v>
      </c>
      <c r="H688" s="130" t="s">
        <v>32</v>
      </c>
      <c r="I688" s="174"/>
      <c r="J688" s="174"/>
      <c r="K688" s="174"/>
      <c r="L688" s="416">
        <v>10000</v>
      </c>
      <c r="M688" s="416">
        <v>7000</v>
      </c>
      <c r="N688" s="130">
        <v>2020.9</v>
      </c>
      <c r="O688" s="149" t="s">
        <v>2572</v>
      </c>
      <c r="P688" s="130" t="s">
        <v>1791</v>
      </c>
      <c r="Q688" s="430">
        <v>15034441008</v>
      </c>
      <c r="R688" s="130" t="s">
        <v>2573</v>
      </c>
      <c r="S688" s="130" t="s">
        <v>1595</v>
      </c>
      <c r="T688" s="174"/>
    </row>
    <row r="689" spans="1:20" ht="48">
      <c r="A689" s="136" t="s">
        <v>1944</v>
      </c>
      <c r="B689" s="97" t="s">
        <v>1101</v>
      </c>
      <c r="C689" s="97" t="s">
        <v>2728</v>
      </c>
      <c r="D689" s="97" t="s">
        <v>2547</v>
      </c>
      <c r="E689" s="97">
        <v>1</v>
      </c>
      <c r="F689" s="97"/>
      <c r="G689" s="97" t="s">
        <v>31</v>
      </c>
      <c r="H689" s="97" t="s">
        <v>32</v>
      </c>
      <c r="I689" s="97"/>
      <c r="J689" s="97"/>
      <c r="K689" s="98" t="s">
        <v>2729</v>
      </c>
      <c r="L689" s="97">
        <v>8000</v>
      </c>
      <c r="M689" s="97">
        <v>6933.33</v>
      </c>
      <c r="N689" s="97">
        <v>2021.3</v>
      </c>
      <c r="O689" s="98" t="s">
        <v>2572</v>
      </c>
      <c r="P689" s="130" t="s">
        <v>1791</v>
      </c>
      <c r="Q689" s="430">
        <v>15034441008</v>
      </c>
      <c r="R689" s="130" t="s">
        <v>2573</v>
      </c>
      <c r="S689" s="130" t="s">
        <v>1595</v>
      </c>
      <c r="T689" s="174"/>
    </row>
    <row r="690" spans="1:20" ht="36">
      <c r="A690" s="136" t="s">
        <v>1947</v>
      </c>
      <c r="B690" s="97" t="s">
        <v>1101</v>
      </c>
      <c r="C690" s="104" t="s">
        <v>1246</v>
      </c>
      <c r="D690" s="456" t="s">
        <v>65</v>
      </c>
      <c r="E690" s="457">
        <v>1</v>
      </c>
      <c r="F690" s="457"/>
      <c r="G690" s="458" t="s">
        <v>31</v>
      </c>
      <c r="H690" s="97" t="s">
        <v>32</v>
      </c>
      <c r="I690" s="458"/>
      <c r="J690" s="458"/>
      <c r="K690" s="464" t="s">
        <v>2730</v>
      </c>
      <c r="L690" s="465">
        <v>17592.919999999998</v>
      </c>
      <c r="M690" s="465">
        <v>17592.919999999998</v>
      </c>
      <c r="N690" s="466" t="s">
        <v>2731</v>
      </c>
      <c r="O690" s="179" t="s">
        <v>2732</v>
      </c>
      <c r="P690" s="128" t="s">
        <v>2157</v>
      </c>
      <c r="Q690" s="128">
        <v>15003571571</v>
      </c>
      <c r="R690" s="102" t="s">
        <v>2158</v>
      </c>
      <c r="S690" s="114" t="s">
        <v>1595</v>
      </c>
      <c r="T690" s="174"/>
    </row>
    <row r="691" spans="1:20" ht="24">
      <c r="A691" s="136" t="s">
        <v>1949</v>
      </c>
      <c r="B691" s="98" t="s">
        <v>1101</v>
      </c>
      <c r="C691" s="173" t="s">
        <v>1174</v>
      </c>
      <c r="D691" s="97" t="s">
        <v>65</v>
      </c>
      <c r="E691" s="173">
        <v>4</v>
      </c>
      <c r="F691" s="173"/>
      <c r="G691" s="128" t="s">
        <v>31</v>
      </c>
      <c r="H691" s="97" t="s">
        <v>32</v>
      </c>
      <c r="I691" s="173"/>
      <c r="J691" s="173"/>
      <c r="K691" s="98" t="s">
        <v>2733</v>
      </c>
      <c r="L691" s="395">
        <v>64316.831683168297</v>
      </c>
      <c r="M691" s="395">
        <v>64316.831683168297</v>
      </c>
      <c r="N691" s="173">
        <v>2020.12</v>
      </c>
      <c r="O691" s="97" t="s">
        <v>2156</v>
      </c>
      <c r="P691" s="128" t="s">
        <v>2157</v>
      </c>
      <c r="Q691" s="128">
        <v>15003571571</v>
      </c>
      <c r="R691" s="88" t="s">
        <v>2158</v>
      </c>
      <c r="S691" s="114" t="s">
        <v>1595</v>
      </c>
      <c r="T691" s="174"/>
    </row>
    <row r="692" spans="1:20" ht="36">
      <c r="A692" s="136" t="s">
        <v>1952</v>
      </c>
      <c r="B692" s="104" t="s">
        <v>1101</v>
      </c>
      <c r="C692" s="173" t="s">
        <v>1174</v>
      </c>
      <c r="D692" s="97" t="s">
        <v>65</v>
      </c>
      <c r="E692" s="173">
        <v>1</v>
      </c>
      <c r="F692" s="173"/>
      <c r="G692" s="128" t="s">
        <v>31</v>
      </c>
      <c r="H692" s="97" t="s">
        <v>32</v>
      </c>
      <c r="I692" s="173"/>
      <c r="J692" s="173"/>
      <c r="K692" s="441" t="s">
        <v>2730</v>
      </c>
      <c r="L692" s="395">
        <v>17592.920353982299</v>
      </c>
      <c r="M692" s="395">
        <v>17592.920353982299</v>
      </c>
      <c r="N692" s="173">
        <v>2021.5</v>
      </c>
      <c r="O692" s="97" t="s">
        <v>2156</v>
      </c>
      <c r="P692" s="128" t="s">
        <v>2157</v>
      </c>
      <c r="Q692" s="128">
        <v>15003571571</v>
      </c>
      <c r="R692" s="88" t="s">
        <v>2158</v>
      </c>
      <c r="S692" s="114" t="s">
        <v>1595</v>
      </c>
      <c r="T692" s="174"/>
    </row>
    <row r="693" spans="1:20" ht="24">
      <c r="A693" s="136" t="s">
        <v>1958</v>
      </c>
      <c r="B693" s="159" t="s">
        <v>1089</v>
      </c>
      <c r="C693" s="355"/>
      <c r="D693" s="171" t="s">
        <v>1092</v>
      </c>
      <c r="E693" s="355"/>
      <c r="F693" s="355">
        <v>3</v>
      </c>
      <c r="G693" s="128" t="s">
        <v>31</v>
      </c>
      <c r="H693" s="97" t="s">
        <v>32</v>
      </c>
      <c r="I693" s="355"/>
      <c r="J693" s="355"/>
      <c r="K693" s="467" t="s">
        <v>2734</v>
      </c>
      <c r="L693" s="395">
        <v>33663.370000000003</v>
      </c>
      <c r="M693" s="395">
        <v>30671.07</v>
      </c>
      <c r="N693" s="355">
        <v>2021.07</v>
      </c>
      <c r="O693" s="171" t="s">
        <v>2423</v>
      </c>
      <c r="P693" s="160" t="s">
        <v>2424</v>
      </c>
      <c r="Q693" s="160">
        <v>13700506803</v>
      </c>
      <c r="R693" s="469" t="s">
        <v>2735</v>
      </c>
      <c r="S693" s="114" t="s">
        <v>1595</v>
      </c>
      <c r="T693" s="352"/>
    </row>
    <row r="694" spans="1:20" ht="24">
      <c r="A694" s="136" t="s">
        <v>1959</v>
      </c>
      <c r="B694" s="459" t="s">
        <v>2736</v>
      </c>
      <c r="C694" s="459" t="s">
        <v>2737</v>
      </c>
      <c r="D694" s="459" t="s">
        <v>1092</v>
      </c>
      <c r="E694" s="460">
        <v>38</v>
      </c>
      <c r="F694" s="174"/>
      <c r="G694" s="128" t="s">
        <v>31</v>
      </c>
      <c r="H694" s="175" t="s">
        <v>32</v>
      </c>
      <c r="I694" s="174"/>
      <c r="J694" s="174"/>
      <c r="K694" s="98" t="s">
        <v>2738</v>
      </c>
      <c r="L694" s="97">
        <v>669009.17431192799</v>
      </c>
      <c r="M694" s="104">
        <v>651640.66690190602</v>
      </c>
      <c r="N694" s="468">
        <v>44378</v>
      </c>
      <c r="O694" s="97" t="s">
        <v>2165</v>
      </c>
      <c r="P694" s="302" t="s">
        <v>2164</v>
      </c>
      <c r="Q694" s="302">
        <v>13546718283</v>
      </c>
      <c r="R694" s="102" t="s">
        <v>2165</v>
      </c>
      <c r="S694" s="114" t="s">
        <v>1595</v>
      </c>
      <c r="T694" s="174"/>
    </row>
    <row r="695" spans="1:20" ht="24">
      <c r="A695" s="136" t="s">
        <v>1960</v>
      </c>
      <c r="B695" s="459" t="s">
        <v>2736</v>
      </c>
      <c r="C695" s="459" t="s">
        <v>2737</v>
      </c>
      <c r="D695" s="459" t="s">
        <v>1092</v>
      </c>
      <c r="E695" s="460">
        <v>43</v>
      </c>
      <c r="F695" s="174"/>
      <c r="G695" s="128" t="s">
        <v>31</v>
      </c>
      <c r="H695" s="175" t="s">
        <v>32</v>
      </c>
      <c r="I695" s="174"/>
      <c r="J695" s="174"/>
      <c r="K695" s="98" t="s">
        <v>2738</v>
      </c>
      <c r="L695" s="97">
        <v>577738.53211009305</v>
      </c>
      <c r="M695" s="104">
        <v>562739.55098800396</v>
      </c>
      <c r="N695" s="468">
        <v>44379</v>
      </c>
      <c r="O695" s="97" t="s">
        <v>2165</v>
      </c>
      <c r="P695" s="302" t="s">
        <v>2164</v>
      </c>
      <c r="Q695" s="302">
        <v>13546718283</v>
      </c>
      <c r="R695" s="102" t="s">
        <v>2165</v>
      </c>
      <c r="S695" s="114" t="s">
        <v>1595</v>
      </c>
      <c r="T695" s="174"/>
    </row>
    <row r="696" spans="1:20" ht="24">
      <c r="A696" s="136" t="s">
        <v>1962</v>
      </c>
      <c r="B696" s="459" t="s">
        <v>2736</v>
      </c>
      <c r="C696" s="459" t="s">
        <v>2737</v>
      </c>
      <c r="D696" s="459" t="s">
        <v>1092</v>
      </c>
      <c r="E696" s="460">
        <v>12</v>
      </c>
      <c r="F696" s="174"/>
      <c r="G696" s="128" t="s">
        <v>31</v>
      </c>
      <c r="H696" s="175" t="s">
        <v>32</v>
      </c>
      <c r="I696" s="174"/>
      <c r="J696" s="174"/>
      <c r="K696" s="98" t="s">
        <v>2738</v>
      </c>
      <c r="L696" s="97">
        <v>250183.486238532</v>
      </c>
      <c r="M696" s="104">
        <v>243688.33803810901</v>
      </c>
      <c r="N696" s="468">
        <v>44319</v>
      </c>
      <c r="O696" s="97" t="s">
        <v>2165</v>
      </c>
      <c r="P696" s="302" t="s">
        <v>2164</v>
      </c>
      <c r="Q696" s="302">
        <v>13546718283</v>
      </c>
      <c r="R696" s="102" t="s">
        <v>2165</v>
      </c>
      <c r="S696" s="114" t="s">
        <v>1595</v>
      </c>
      <c r="T696" s="174"/>
    </row>
    <row r="697" spans="1:20" ht="36">
      <c r="A697" s="136" t="s">
        <v>1964</v>
      </c>
      <c r="B697" s="459" t="s">
        <v>2736</v>
      </c>
      <c r="C697" s="459" t="s">
        <v>2739</v>
      </c>
      <c r="D697" s="459" t="s">
        <v>1092</v>
      </c>
      <c r="E697" s="460">
        <v>1</v>
      </c>
      <c r="F697" s="174"/>
      <c r="G697" s="128" t="s">
        <v>31</v>
      </c>
      <c r="H697" s="175" t="s">
        <v>32</v>
      </c>
      <c r="I697" s="174"/>
      <c r="J697" s="174"/>
      <c r="K697" s="98" t="s">
        <v>2738</v>
      </c>
      <c r="L697" s="97">
        <v>23486.238532110099</v>
      </c>
      <c r="M697" s="104">
        <v>22876.4996471419</v>
      </c>
      <c r="N697" s="468">
        <v>44320</v>
      </c>
      <c r="O697" s="97" t="s">
        <v>2165</v>
      </c>
      <c r="P697" s="302" t="s">
        <v>2164</v>
      </c>
      <c r="Q697" s="302">
        <v>13546718283</v>
      </c>
      <c r="R697" s="102" t="s">
        <v>2165</v>
      </c>
      <c r="S697" s="114" t="s">
        <v>1595</v>
      </c>
      <c r="T697" s="174"/>
    </row>
    <row r="698" spans="1:20" ht="24">
      <c r="A698" s="136" t="s">
        <v>1966</v>
      </c>
      <c r="B698" s="459" t="s">
        <v>2740</v>
      </c>
      <c r="C698" s="459" t="s">
        <v>2741</v>
      </c>
      <c r="D698" s="459" t="s">
        <v>154</v>
      </c>
      <c r="E698" s="460">
        <v>2</v>
      </c>
      <c r="F698" s="174"/>
      <c r="G698" s="128" t="s">
        <v>31</v>
      </c>
      <c r="H698" s="175" t="s">
        <v>32</v>
      </c>
      <c r="I698" s="174"/>
      <c r="J698" s="174"/>
      <c r="K698" s="98" t="s">
        <v>2738</v>
      </c>
      <c r="L698" s="97">
        <v>2752.2935779816598</v>
      </c>
      <c r="M698" s="104">
        <v>2680.83980239944</v>
      </c>
      <c r="N698" s="468">
        <v>44321</v>
      </c>
      <c r="O698" s="97" t="s">
        <v>2165</v>
      </c>
      <c r="P698" s="302" t="s">
        <v>2164</v>
      </c>
      <c r="Q698" s="302">
        <v>13546718283</v>
      </c>
      <c r="R698" s="102" t="s">
        <v>2165</v>
      </c>
      <c r="S698" s="114" t="s">
        <v>1595</v>
      </c>
      <c r="T698" s="174"/>
    </row>
    <row r="699" spans="1:20" ht="24">
      <c r="A699" s="136" t="s">
        <v>1967</v>
      </c>
      <c r="B699" s="459" t="s">
        <v>2742</v>
      </c>
      <c r="C699" s="459" t="s">
        <v>2743</v>
      </c>
      <c r="D699" s="459" t="s">
        <v>161</v>
      </c>
      <c r="E699" s="460">
        <v>34</v>
      </c>
      <c r="F699" s="174"/>
      <c r="G699" s="128" t="s">
        <v>31</v>
      </c>
      <c r="H699" s="175" t="s">
        <v>32</v>
      </c>
      <c r="I699" s="174"/>
      <c r="J699" s="174"/>
      <c r="K699" s="98" t="s">
        <v>2738</v>
      </c>
      <c r="L699" s="97">
        <v>6862.38532110091</v>
      </c>
      <c r="M699" s="104">
        <v>6684.2272406492502</v>
      </c>
      <c r="N699" s="468">
        <v>44322</v>
      </c>
      <c r="O699" s="97" t="s">
        <v>2165</v>
      </c>
      <c r="P699" s="302" t="s">
        <v>2164</v>
      </c>
      <c r="Q699" s="302">
        <v>13546718283</v>
      </c>
      <c r="R699" s="102" t="s">
        <v>2165</v>
      </c>
      <c r="S699" s="114" t="s">
        <v>1595</v>
      </c>
      <c r="T699" s="174"/>
    </row>
    <row r="700" spans="1:20" ht="24">
      <c r="A700" s="136" t="s">
        <v>1968</v>
      </c>
      <c r="B700" s="459" t="s">
        <v>2744</v>
      </c>
      <c r="C700" s="459" t="s">
        <v>2745</v>
      </c>
      <c r="D700" s="459" t="s">
        <v>1103</v>
      </c>
      <c r="E700" s="460">
        <v>35</v>
      </c>
      <c r="F700" s="174"/>
      <c r="G700" s="128" t="s">
        <v>31</v>
      </c>
      <c r="H700" s="175" t="s">
        <v>32</v>
      </c>
      <c r="I700" s="174"/>
      <c r="J700" s="174"/>
      <c r="K700" s="98" t="s">
        <v>2738</v>
      </c>
      <c r="L700" s="97">
        <v>8605.5045871559796</v>
      </c>
      <c r="M700" s="104">
        <v>8382.0924488355704</v>
      </c>
      <c r="N700" s="468">
        <v>44323</v>
      </c>
      <c r="O700" s="97" t="s">
        <v>2165</v>
      </c>
      <c r="P700" s="302" t="s">
        <v>2164</v>
      </c>
      <c r="Q700" s="302">
        <v>13546718283</v>
      </c>
      <c r="R700" s="102" t="s">
        <v>2165</v>
      </c>
      <c r="S700" s="114" t="s">
        <v>1595</v>
      </c>
      <c r="T700" s="174"/>
    </row>
    <row r="701" spans="1:20" ht="24">
      <c r="A701" s="136" t="s">
        <v>1969</v>
      </c>
      <c r="B701" s="459" t="s">
        <v>2746</v>
      </c>
      <c r="C701" s="459" t="s">
        <v>2747</v>
      </c>
      <c r="D701" s="459" t="s">
        <v>1103</v>
      </c>
      <c r="E701" s="460">
        <v>42</v>
      </c>
      <c r="F701" s="174"/>
      <c r="G701" s="128" t="s">
        <v>31</v>
      </c>
      <c r="H701" s="175" t="s">
        <v>32</v>
      </c>
      <c r="I701" s="174"/>
      <c r="J701" s="174"/>
      <c r="K701" s="98" t="s">
        <v>2738</v>
      </c>
      <c r="L701" s="97">
        <v>10326.6055045872</v>
      </c>
      <c r="M701" s="104">
        <v>10058.5109386027</v>
      </c>
      <c r="N701" s="468">
        <v>44324</v>
      </c>
      <c r="O701" s="97" t="s">
        <v>2165</v>
      </c>
      <c r="P701" s="302" t="s">
        <v>2164</v>
      </c>
      <c r="Q701" s="302">
        <v>13546718283</v>
      </c>
      <c r="R701" s="102" t="s">
        <v>2165</v>
      </c>
      <c r="S701" s="114" t="s">
        <v>1595</v>
      </c>
      <c r="T701" s="174"/>
    </row>
    <row r="702" spans="1:20" ht="24">
      <c r="A702" s="136" t="s">
        <v>1972</v>
      </c>
      <c r="B702" s="459" t="s">
        <v>2748</v>
      </c>
      <c r="C702" s="459" t="s">
        <v>2749</v>
      </c>
      <c r="D702" s="459" t="s">
        <v>1103</v>
      </c>
      <c r="E702" s="460">
        <v>35.200000000000003</v>
      </c>
      <c r="F702" s="174"/>
      <c r="G702" s="128" t="s">
        <v>31</v>
      </c>
      <c r="H702" s="175" t="s">
        <v>32</v>
      </c>
      <c r="I702" s="174"/>
      <c r="J702" s="174"/>
      <c r="K702" s="98" t="s">
        <v>2738</v>
      </c>
      <c r="L702" s="97">
        <v>8654.6788990825899</v>
      </c>
      <c r="M702" s="104">
        <v>8429.9901199717806</v>
      </c>
      <c r="N702" s="468">
        <v>44325</v>
      </c>
      <c r="O702" s="97" t="s">
        <v>2165</v>
      </c>
      <c r="P702" s="302" t="s">
        <v>2164</v>
      </c>
      <c r="Q702" s="302">
        <v>13546718283</v>
      </c>
      <c r="R702" s="102" t="s">
        <v>2165</v>
      </c>
      <c r="S702" s="114" t="s">
        <v>1595</v>
      </c>
      <c r="T702" s="174"/>
    </row>
    <row r="703" spans="1:20" ht="24">
      <c r="A703" s="136" t="s">
        <v>1975</v>
      </c>
      <c r="B703" s="459" t="s">
        <v>2750</v>
      </c>
      <c r="C703" s="459" t="s">
        <v>2751</v>
      </c>
      <c r="D703" s="459" t="s">
        <v>161</v>
      </c>
      <c r="E703" s="460">
        <v>108</v>
      </c>
      <c r="F703" s="174"/>
      <c r="G703" s="128" t="s">
        <v>31</v>
      </c>
      <c r="H703" s="175" t="s">
        <v>32</v>
      </c>
      <c r="I703" s="174"/>
      <c r="J703" s="174"/>
      <c r="K703" s="98" t="s">
        <v>2738</v>
      </c>
      <c r="L703" s="97">
        <v>16844.0366972478</v>
      </c>
      <c r="M703" s="104">
        <v>16406.7395906846</v>
      </c>
      <c r="N703" s="468">
        <v>44326</v>
      </c>
      <c r="O703" s="97" t="s">
        <v>2165</v>
      </c>
      <c r="P703" s="302" t="s">
        <v>2164</v>
      </c>
      <c r="Q703" s="302">
        <v>13546718283</v>
      </c>
      <c r="R703" s="102" t="s">
        <v>2165</v>
      </c>
      <c r="S703" s="114" t="s">
        <v>1595</v>
      </c>
      <c r="T703" s="174"/>
    </row>
    <row r="704" spans="1:20" ht="24">
      <c r="A704" s="136" t="s">
        <v>1976</v>
      </c>
      <c r="B704" s="459" t="s">
        <v>2752</v>
      </c>
      <c r="C704" s="459" t="s">
        <v>2753</v>
      </c>
      <c r="D704" s="459" t="s">
        <v>1103</v>
      </c>
      <c r="E704" s="460">
        <v>102</v>
      </c>
      <c r="F704" s="174"/>
      <c r="G704" s="128" t="s">
        <v>31</v>
      </c>
      <c r="H704" s="175" t="s">
        <v>32</v>
      </c>
      <c r="I704" s="174"/>
      <c r="J704" s="174"/>
      <c r="K704" s="98" t="s">
        <v>2738</v>
      </c>
      <c r="L704" s="97">
        <v>25078.8990825689</v>
      </c>
      <c r="M704" s="104">
        <v>24427.812279463698</v>
      </c>
      <c r="N704" s="468">
        <v>44327</v>
      </c>
      <c r="O704" s="97" t="s">
        <v>2165</v>
      </c>
      <c r="P704" s="302" t="s">
        <v>2164</v>
      </c>
      <c r="Q704" s="302">
        <v>13546718283</v>
      </c>
      <c r="R704" s="102" t="s">
        <v>2165</v>
      </c>
      <c r="S704" s="114" t="s">
        <v>1595</v>
      </c>
      <c r="T704" s="174"/>
    </row>
    <row r="705" spans="1:20" ht="24">
      <c r="A705" s="136" t="s">
        <v>1977</v>
      </c>
      <c r="B705" s="459" t="s">
        <v>2754</v>
      </c>
      <c r="C705" s="459" t="s">
        <v>2755</v>
      </c>
      <c r="D705" s="459" t="s">
        <v>1103</v>
      </c>
      <c r="E705" s="460">
        <v>51</v>
      </c>
      <c r="F705" s="174"/>
      <c r="G705" s="128" t="s">
        <v>31</v>
      </c>
      <c r="H705" s="175" t="s">
        <v>32</v>
      </c>
      <c r="I705" s="174"/>
      <c r="J705" s="174"/>
      <c r="K705" s="98" t="s">
        <v>2738</v>
      </c>
      <c r="L705" s="97">
        <v>8188.0733944954</v>
      </c>
      <c r="M705" s="104">
        <v>7975.4984121383204</v>
      </c>
      <c r="N705" s="468">
        <v>44328</v>
      </c>
      <c r="O705" s="97" t="s">
        <v>2165</v>
      </c>
      <c r="P705" s="302" t="s">
        <v>2164</v>
      </c>
      <c r="Q705" s="302">
        <v>13546718283</v>
      </c>
      <c r="R705" s="102" t="s">
        <v>2165</v>
      </c>
      <c r="S705" s="114" t="s">
        <v>1595</v>
      </c>
      <c r="T705" s="174"/>
    </row>
    <row r="706" spans="1:20" ht="24">
      <c r="A706" s="136" t="s">
        <v>1978</v>
      </c>
      <c r="B706" s="459" t="s">
        <v>2756</v>
      </c>
      <c r="C706" s="459"/>
      <c r="D706" s="459" t="s">
        <v>1103</v>
      </c>
      <c r="E706" s="460">
        <v>200</v>
      </c>
      <c r="F706" s="174"/>
      <c r="G706" s="128" t="s">
        <v>31</v>
      </c>
      <c r="H706" s="175" t="s">
        <v>32</v>
      </c>
      <c r="I706" s="174"/>
      <c r="J706" s="174"/>
      <c r="K706" s="98" t="s">
        <v>2738</v>
      </c>
      <c r="L706" s="97">
        <v>36697.247706422</v>
      </c>
      <c r="M706" s="104">
        <v>35744.530698659102</v>
      </c>
      <c r="N706" s="468">
        <v>44329</v>
      </c>
      <c r="O706" s="97" t="s">
        <v>2165</v>
      </c>
      <c r="P706" s="302" t="s">
        <v>2164</v>
      </c>
      <c r="Q706" s="302">
        <v>13546718283</v>
      </c>
      <c r="R706" s="102" t="s">
        <v>2165</v>
      </c>
      <c r="S706" s="114" t="s">
        <v>1595</v>
      </c>
      <c r="T706" s="174"/>
    </row>
    <row r="707" spans="1:20" ht="24">
      <c r="A707" s="136" t="s">
        <v>1979</v>
      </c>
      <c r="B707" s="459" t="s">
        <v>2757</v>
      </c>
      <c r="C707" s="459" t="s">
        <v>2758</v>
      </c>
      <c r="D707" s="459" t="s">
        <v>1103</v>
      </c>
      <c r="E707" s="460">
        <v>80</v>
      </c>
      <c r="F707" s="174"/>
      <c r="G707" s="128" t="s">
        <v>31</v>
      </c>
      <c r="H707" s="175" t="s">
        <v>32</v>
      </c>
      <c r="I707" s="174"/>
      <c r="J707" s="174"/>
      <c r="K707" s="98" t="s">
        <v>2738</v>
      </c>
      <c r="L707" s="97">
        <v>27889.908256880699</v>
      </c>
      <c r="M707" s="104">
        <v>27165.843330980901</v>
      </c>
      <c r="N707" s="468">
        <v>44330</v>
      </c>
      <c r="O707" s="97" t="s">
        <v>2165</v>
      </c>
      <c r="P707" s="302" t="s">
        <v>2164</v>
      </c>
      <c r="Q707" s="302">
        <v>13546718283</v>
      </c>
      <c r="R707" s="102" t="s">
        <v>2165</v>
      </c>
      <c r="S707" s="114" t="s">
        <v>1595</v>
      </c>
      <c r="T707" s="174"/>
    </row>
    <row r="708" spans="1:20" ht="24">
      <c r="A708" s="136" t="s">
        <v>1980</v>
      </c>
      <c r="B708" s="459" t="s">
        <v>2759</v>
      </c>
      <c r="C708" s="459"/>
      <c r="D708" s="459" t="s">
        <v>1103</v>
      </c>
      <c r="E708" s="460">
        <v>760</v>
      </c>
      <c r="F708" s="174"/>
      <c r="G708" s="128" t="s">
        <v>31</v>
      </c>
      <c r="H708" s="175" t="s">
        <v>32</v>
      </c>
      <c r="I708" s="174"/>
      <c r="J708" s="174"/>
      <c r="K708" s="98" t="s">
        <v>2738</v>
      </c>
      <c r="L708" s="97">
        <v>122018.348623853</v>
      </c>
      <c r="M708" s="104">
        <v>118850.56457304199</v>
      </c>
      <c r="N708" s="468">
        <v>44331</v>
      </c>
      <c r="O708" s="97" t="s">
        <v>2165</v>
      </c>
      <c r="P708" s="302" t="s">
        <v>2164</v>
      </c>
      <c r="Q708" s="302">
        <v>13546718283</v>
      </c>
      <c r="R708" s="102" t="s">
        <v>2165</v>
      </c>
      <c r="S708" s="114" t="s">
        <v>1595</v>
      </c>
      <c r="T708" s="174"/>
    </row>
    <row r="709" spans="1:20" ht="24">
      <c r="A709" s="136" t="s">
        <v>1982</v>
      </c>
      <c r="B709" s="459" t="s">
        <v>2760</v>
      </c>
      <c r="C709" s="459"/>
      <c r="D709" s="459" t="s">
        <v>1311</v>
      </c>
      <c r="E709" s="460">
        <v>2</v>
      </c>
      <c r="F709" s="174"/>
      <c r="G709" s="128" t="s">
        <v>31</v>
      </c>
      <c r="H709" s="175" t="s">
        <v>32</v>
      </c>
      <c r="I709" s="174"/>
      <c r="J709" s="174"/>
      <c r="K709" s="98" t="s">
        <v>2738</v>
      </c>
      <c r="L709" s="97">
        <v>2752.2935779816598</v>
      </c>
      <c r="M709" s="104">
        <v>2680.83980239944</v>
      </c>
      <c r="N709" s="468">
        <v>44332</v>
      </c>
      <c r="O709" s="97" t="s">
        <v>2165</v>
      </c>
      <c r="P709" s="302" t="s">
        <v>2164</v>
      </c>
      <c r="Q709" s="302">
        <v>13546718283</v>
      </c>
      <c r="R709" s="102" t="s">
        <v>2165</v>
      </c>
      <c r="S709" s="114" t="s">
        <v>1595</v>
      </c>
      <c r="T709" s="174"/>
    </row>
    <row r="710" spans="1:20" ht="24">
      <c r="A710" s="136" t="s">
        <v>1985</v>
      </c>
      <c r="B710" s="459" t="s">
        <v>1219</v>
      </c>
      <c r="C710" s="459" t="s">
        <v>2741</v>
      </c>
      <c r="D710" s="459" t="s">
        <v>1311</v>
      </c>
      <c r="E710" s="460">
        <v>2</v>
      </c>
      <c r="F710" s="174"/>
      <c r="G710" s="128" t="s">
        <v>31</v>
      </c>
      <c r="H710" s="175" t="s">
        <v>32</v>
      </c>
      <c r="I710" s="174"/>
      <c r="J710" s="174"/>
      <c r="K710" s="98" t="s">
        <v>2738</v>
      </c>
      <c r="L710" s="97">
        <v>27522.935779816598</v>
      </c>
      <c r="M710" s="104">
        <v>26808.398023994399</v>
      </c>
      <c r="N710" s="468">
        <v>44333</v>
      </c>
      <c r="O710" s="97" t="s">
        <v>2165</v>
      </c>
      <c r="P710" s="302" t="s">
        <v>2164</v>
      </c>
      <c r="Q710" s="302">
        <v>13546718283</v>
      </c>
      <c r="R710" s="102" t="s">
        <v>2165</v>
      </c>
      <c r="S710" s="114" t="s">
        <v>1595</v>
      </c>
      <c r="T710" s="174"/>
    </row>
    <row r="711" spans="1:20" ht="24">
      <c r="A711" s="136" t="s">
        <v>1986</v>
      </c>
      <c r="B711" s="459" t="s">
        <v>2761</v>
      </c>
      <c r="C711" s="459"/>
      <c r="D711" s="459" t="s">
        <v>1103</v>
      </c>
      <c r="E711" s="460">
        <v>26</v>
      </c>
      <c r="F711" s="174"/>
      <c r="G711" s="128" t="s">
        <v>31</v>
      </c>
      <c r="H711" s="175" t="s">
        <v>32</v>
      </c>
      <c r="I711" s="174"/>
      <c r="J711" s="174"/>
      <c r="K711" s="98" t="s">
        <v>2762</v>
      </c>
      <c r="L711" s="97">
        <v>10814.1592920354</v>
      </c>
      <c r="M711" s="104">
        <v>10533.407079646</v>
      </c>
      <c r="N711" s="468">
        <v>44334</v>
      </c>
      <c r="O711" s="97" t="s">
        <v>2165</v>
      </c>
      <c r="P711" s="302" t="s">
        <v>2164</v>
      </c>
      <c r="Q711" s="302">
        <v>13546718283</v>
      </c>
      <c r="R711" s="102" t="s">
        <v>2165</v>
      </c>
      <c r="S711" s="114" t="s">
        <v>1595</v>
      </c>
      <c r="T711" s="174"/>
    </row>
    <row r="712" spans="1:20" ht="24">
      <c r="A712" s="136" t="s">
        <v>1988</v>
      </c>
      <c r="B712" s="459" t="s">
        <v>2654</v>
      </c>
      <c r="C712" s="459"/>
      <c r="D712" s="459" t="s">
        <v>1103</v>
      </c>
      <c r="E712" s="460">
        <v>72</v>
      </c>
      <c r="F712" s="174"/>
      <c r="G712" s="128" t="s">
        <v>31</v>
      </c>
      <c r="H712" s="175" t="s">
        <v>32</v>
      </c>
      <c r="I712" s="174"/>
      <c r="J712" s="174"/>
      <c r="K712" s="98" t="s">
        <v>2762</v>
      </c>
      <c r="L712" s="97">
        <v>11787.610619469</v>
      </c>
      <c r="M712" s="104">
        <v>11481.586113002</v>
      </c>
      <c r="N712" s="468">
        <v>44335</v>
      </c>
      <c r="O712" s="97" t="s">
        <v>2165</v>
      </c>
      <c r="P712" s="302" t="s">
        <v>2164</v>
      </c>
      <c r="Q712" s="302">
        <v>13546718283</v>
      </c>
      <c r="R712" s="102" t="s">
        <v>2165</v>
      </c>
      <c r="S712" s="114" t="s">
        <v>1595</v>
      </c>
      <c r="T712" s="174"/>
    </row>
    <row r="713" spans="1:20" ht="48">
      <c r="A713" s="136" t="s">
        <v>1989</v>
      </c>
      <c r="B713" s="459" t="s">
        <v>2763</v>
      </c>
      <c r="C713" s="459" t="s">
        <v>2764</v>
      </c>
      <c r="D713" s="459" t="s">
        <v>1103</v>
      </c>
      <c r="E713" s="460">
        <v>3849.8</v>
      </c>
      <c r="F713" s="174"/>
      <c r="G713" s="128" t="s">
        <v>31</v>
      </c>
      <c r="H713" s="175" t="s">
        <v>32</v>
      </c>
      <c r="I713" s="174"/>
      <c r="J713" s="174"/>
      <c r="K713" s="98" t="s">
        <v>2765</v>
      </c>
      <c r="L713" s="97">
        <v>817656.63716814201</v>
      </c>
      <c r="M713" s="104">
        <v>803504.88767869398</v>
      </c>
      <c r="N713" s="468">
        <v>44339</v>
      </c>
      <c r="O713" s="173" t="s">
        <v>2766</v>
      </c>
      <c r="P713" s="302" t="s">
        <v>2164</v>
      </c>
      <c r="Q713" s="302">
        <v>13546718283</v>
      </c>
      <c r="R713" s="102" t="s">
        <v>2165</v>
      </c>
      <c r="S713" s="114" t="s">
        <v>1595</v>
      </c>
      <c r="T713" s="174"/>
    </row>
    <row r="714" spans="1:20" ht="48">
      <c r="A714" s="136" t="s">
        <v>1990</v>
      </c>
      <c r="B714" s="459" t="s">
        <v>2767</v>
      </c>
      <c r="C714" s="459" t="s">
        <v>2768</v>
      </c>
      <c r="D714" s="459" t="s">
        <v>1103</v>
      </c>
      <c r="E714" s="460">
        <v>9631.7000000000007</v>
      </c>
      <c r="F714" s="174"/>
      <c r="G714" s="128" t="s">
        <v>31</v>
      </c>
      <c r="H714" s="175" t="s">
        <v>32</v>
      </c>
      <c r="I714" s="174"/>
      <c r="J714" s="174"/>
      <c r="K714" s="98" t="s">
        <v>2765</v>
      </c>
      <c r="L714" s="97">
        <v>1875198.2300885001</v>
      </c>
      <c r="M714" s="104">
        <v>1842742.8761062</v>
      </c>
      <c r="N714" s="468">
        <v>44340</v>
      </c>
      <c r="O714" s="173" t="s">
        <v>2766</v>
      </c>
      <c r="P714" s="302" t="s">
        <v>2164</v>
      </c>
      <c r="Q714" s="302">
        <v>13546718283</v>
      </c>
      <c r="R714" s="102" t="s">
        <v>2165</v>
      </c>
      <c r="S714" s="114" t="s">
        <v>1595</v>
      </c>
      <c r="T714" s="174"/>
    </row>
    <row r="715" spans="1:20" ht="25.2">
      <c r="A715" s="136" t="s">
        <v>1991</v>
      </c>
      <c r="B715" s="459" t="s">
        <v>2769</v>
      </c>
      <c r="C715" s="459" t="s">
        <v>2770</v>
      </c>
      <c r="D715" s="459" t="s">
        <v>1103</v>
      </c>
      <c r="E715" s="460">
        <v>289.87</v>
      </c>
      <c r="F715" s="174"/>
      <c r="G715" s="128" t="s">
        <v>31</v>
      </c>
      <c r="H715" s="175" t="s">
        <v>32</v>
      </c>
      <c r="I715" s="174"/>
      <c r="J715" s="174"/>
      <c r="K715" s="98" t="s">
        <v>2771</v>
      </c>
      <c r="L715" s="97">
        <v>45919.999999999898</v>
      </c>
      <c r="M715" s="104">
        <v>45125.2307692307</v>
      </c>
      <c r="N715" s="468">
        <v>44440</v>
      </c>
      <c r="O715" s="306" t="s">
        <v>2772</v>
      </c>
      <c r="P715" s="302" t="s">
        <v>2164</v>
      </c>
      <c r="Q715" s="302">
        <v>13546718283</v>
      </c>
      <c r="R715" s="102" t="s">
        <v>2165</v>
      </c>
      <c r="S715" s="114" t="s">
        <v>1595</v>
      </c>
      <c r="T715" s="174"/>
    </row>
    <row r="716" spans="1:20" ht="25.2">
      <c r="A716" s="136" t="s">
        <v>1992</v>
      </c>
      <c r="B716" s="459" t="s">
        <v>2773</v>
      </c>
      <c r="C716" s="459" t="s">
        <v>2774</v>
      </c>
      <c r="D716" s="459" t="s">
        <v>1103</v>
      </c>
      <c r="E716" s="460">
        <v>1034.98</v>
      </c>
      <c r="F716" s="174"/>
      <c r="G716" s="128" t="s">
        <v>31</v>
      </c>
      <c r="H716" s="175" t="s">
        <v>32</v>
      </c>
      <c r="I716" s="174"/>
      <c r="J716" s="174"/>
      <c r="K716" s="98" t="s">
        <v>2771</v>
      </c>
      <c r="L716" s="97">
        <v>66607.623762376301</v>
      </c>
      <c r="M716" s="104">
        <v>65454.799504950497</v>
      </c>
      <c r="N716" s="468">
        <v>44441</v>
      </c>
      <c r="O716" s="306" t="s">
        <v>2772</v>
      </c>
      <c r="P716" s="302" t="s">
        <v>2164</v>
      </c>
      <c r="Q716" s="302">
        <v>13546718283</v>
      </c>
      <c r="R716" s="102" t="s">
        <v>2165</v>
      </c>
      <c r="S716" s="114" t="s">
        <v>1595</v>
      </c>
      <c r="T716" s="174"/>
    </row>
    <row r="717" spans="1:20" ht="14.4">
      <c r="A717" s="136" t="s">
        <v>1993</v>
      </c>
      <c r="B717" s="470" t="s">
        <v>1173</v>
      </c>
      <c r="C717" s="471" t="s">
        <v>2775</v>
      </c>
      <c r="D717" s="459" t="s">
        <v>154</v>
      </c>
      <c r="E717" s="460">
        <v>10</v>
      </c>
      <c r="F717" s="174"/>
      <c r="G717" s="128" t="s">
        <v>31</v>
      </c>
      <c r="H717" s="175" t="s">
        <v>32</v>
      </c>
      <c r="I717" s="174"/>
      <c r="J717" s="174"/>
      <c r="K717" s="98"/>
      <c r="L717" s="486">
        <v>110619.47</v>
      </c>
      <c r="M717" s="100">
        <v>88495.576000000001</v>
      </c>
      <c r="N717" s="355">
        <v>2021.9</v>
      </c>
      <c r="O717" s="306" t="s">
        <v>2776</v>
      </c>
      <c r="P717" s="302" t="s">
        <v>2777</v>
      </c>
      <c r="Q717" s="302">
        <v>15525004777</v>
      </c>
      <c r="R717" s="102" t="s">
        <v>2778</v>
      </c>
      <c r="S717" s="114" t="s">
        <v>1595</v>
      </c>
      <c r="T717" s="174"/>
    </row>
    <row r="718" spans="1:20" ht="21.6">
      <c r="A718" s="136" t="s">
        <v>1994</v>
      </c>
      <c r="B718" s="470" t="s">
        <v>2779</v>
      </c>
      <c r="C718" s="471" t="s">
        <v>2775</v>
      </c>
      <c r="D718" s="459" t="s">
        <v>154</v>
      </c>
      <c r="E718" s="460">
        <v>1</v>
      </c>
      <c r="F718" s="174"/>
      <c r="G718" s="128" t="s">
        <v>31</v>
      </c>
      <c r="H718" s="175" t="s">
        <v>32</v>
      </c>
      <c r="I718" s="174"/>
      <c r="J718" s="174"/>
      <c r="K718" s="98"/>
      <c r="L718" s="486">
        <v>21681.42</v>
      </c>
      <c r="M718" s="100">
        <v>17345.135999999999</v>
      </c>
      <c r="N718" s="355">
        <v>2021.9</v>
      </c>
      <c r="O718" s="306" t="s">
        <v>2776</v>
      </c>
      <c r="P718" s="302" t="s">
        <v>2777</v>
      </c>
      <c r="Q718" s="302">
        <v>15525004777</v>
      </c>
      <c r="R718" s="102" t="s">
        <v>2778</v>
      </c>
      <c r="S718" s="114" t="s">
        <v>1595</v>
      </c>
      <c r="T718" s="174"/>
    </row>
    <row r="719" spans="1:20" ht="14.4">
      <c r="A719" s="357">
        <v>3</v>
      </c>
      <c r="B719" s="94" t="s">
        <v>1268</v>
      </c>
      <c r="C719" s="94"/>
      <c r="D719" s="94"/>
      <c r="E719" s="94"/>
      <c r="F719" s="94"/>
      <c r="G719" s="94"/>
      <c r="H719" s="94"/>
      <c r="I719" s="94"/>
      <c r="J719" s="94"/>
      <c r="K719" s="94"/>
      <c r="L719" s="487"/>
      <c r="M719" s="94"/>
      <c r="N719" s="94"/>
      <c r="O719" s="94"/>
      <c r="P719" s="94"/>
      <c r="Q719" s="94"/>
      <c r="R719" s="94"/>
      <c r="S719" s="94"/>
      <c r="T719" s="174"/>
    </row>
    <row r="720" spans="1:20" ht="132">
      <c r="A720" s="136" t="s">
        <v>2031</v>
      </c>
      <c r="B720" s="132" t="s">
        <v>1273</v>
      </c>
      <c r="C720" s="150" t="s">
        <v>2780</v>
      </c>
      <c r="D720" s="132" t="s">
        <v>1122</v>
      </c>
      <c r="E720" s="132">
        <v>1</v>
      </c>
      <c r="F720" s="132">
        <v>155.36000000000001</v>
      </c>
      <c r="G720" s="132" t="s">
        <v>31</v>
      </c>
      <c r="H720" s="132" t="s">
        <v>32</v>
      </c>
      <c r="I720" s="132"/>
      <c r="J720" s="132"/>
      <c r="K720" s="162"/>
      <c r="L720" s="132">
        <v>42325.8</v>
      </c>
      <c r="M720" s="132">
        <v>12697.74</v>
      </c>
      <c r="N720" s="132">
        <v>2019.3</v>
      </c>
      <c r="O720" s="162" t="s">
        <v>2781</v>
      </c>
      <c r="P720" s="132" t="s">
        <v>1926</v>
      </c>
      <c r="Q720" s="151">
        <v>15834149031</v>
      </c>
      <c r="R720" s="281" t="s">
        <v>1927</v>
      </c>
      <c r="S720" s="114" t="s">
        <v>1595</v>
      </c>
      <c r="T720" s="174"/>
    </row>
    <row r="721" spans="1:20" ht="36">
      <c r="A721" s="136" t="s">
        <v>2033</v>
      </c>
      <c r="B721" s="151" t="s">
        <v>2782</v>
      </c>
      <c r="C721" s="132"/>
      <c r="D721" s="151" t="s">
        <v>1103</v>
      </c>
      <c r="E721" s="472">
        <v>24.5</v>
      </c>
      <c r="F721" s="94"/>
      <c r="G721" s="88" t="s">
        <v>31</v>
      </c>
      <c r="H721" s="96" t="s">
        <v>32</v>
      </c>
      <c r="I721" s="94"/>
      <c r="J721" s="94"/>
      <c r="K721" s="1100" t="s">
        <v>2645</v>
      </c>
      <c r="L721" s="133">
        <v>5195.6899999999996</v>
      </c>
      <c r="M721" s="100">
        <v>0</v>
      </c>
      <c r="N721" s="151">
        <v>2018.9</v>
      </c>
      <c r="O721" s="88" t="s">
        <v>1955</v>
      </c>
      <c r="P721" s="95" t="s">
        <v>1956</v>
      </c>
      <c r="Q721" s="88">
        <v>13934221581</v>
      </c>
      <c r="R721" s="112" t="s">
        <v>1957</v>
      </c>
      <c r="S721" s="114" t="s">
        <v>1595</v>
      </c>
      <c r="T721" s="174"/>
    </row>
    <row r="722" spans="1:20" ht="36">
      <c r="A722" s="136" t="s">
        <v>2036</v>
      </c>
      <c r="B722" s="151" t="s">
        <v>2783</v>
      </c>
      <c r="C722" s="132"/>
      <c r="D722" s="151" t="s">
        <v>1103</v>
      </c>
      <c r="E722" s="151">
        <v>19.52</v>
      </c>
      <c r="F722" s="94"/>
      <c r="G722" s="88" t="s">
        <v>31</v>
      </c>
      <c r="H722" s="96" t="s">
        <v>32</v>
      </c>
      <c r="I722" s="94"/>
      <c r="J722" s="94"/>
      <c r="K722" s="1101"/>
      <c r="L722" s="133">
        <v>3752.55</v>
      </c>
      <c r="M722" s="100">
        <v>0</v>
      </c>
      <c r="N722" s="151">
        <v>2018.9</v>
      </c>
      <c r="O722" s="88" t="s">
        <v>1955</v>
      </c>
      <c r="P722" s="95" t="s">
        <v>1956</v>
      </c>
      <c r="Q722" s="88">
        <v>13934221581</v>
      </c>
      <c r="R722" s="112" t="s">
        <v>1957</v>
      </c>
      <c r="S722" s="114" t="s">
        <v>1595</v>
      </c>
      <c r="T722" s="174"/>
    </row>
    <row r="723" spans="1:20" ht="36">
      <c r="A723" s="136" t="s">
        <v>2042</v>
      </c>
      <c r="B723" s="132" t="s">
        <v>1273</v>
      </c>
      <c r="C723" s="132"/>
      <c r="D723" s="151" t="s">
        <v>1103</v>
      </c>
      <c r="E723" s="133">
        <v>296.37</v>
      </c>
      <c r="F723" s="94"/>
      <c r="G723" s="88" t="s">
        <v>31</v>
      </c>
      <c r="H723" s="96" t="s">
        <v>32</v>
      </c>
      <c r="I723" s="94"/>
      <c r="J723" s="94"/>
      <c r="K723" s="1101"/>
      <c r="L723" s="133">
        <v>83801.17</v>
      </c>
      <c r="M723" s="100">
        <v>0</v>
      </c>
      <c r="N723" s="151">
        <v>2018.9</v>
      </c>
      <c r="O723" s="88" t="s">
        <v>1955</v>
      </c>
      <c r="P723" s="95" t="s">
        <v>1956</v>
      </c>
      <c r="Q723" s="88">
        <v>13934221581</v>
      </c>
      <c r="R723" s="112" t="s">
        <v>1957</v>
      </c>
      <c r="S723" s="114" t="s">
        <v>1595</v>
      </c>
      <c r="T723" s="174"/>
    </row>
    <row r="724" spans="1:20" ht="36">
      <c r="A724" s="136" t="s">
        <v>2046</v>
      </c>
      <c r="B724" s="132" t="s">
        <v>1273</v>
      </c>
      <c r="C724" s="132"/>
      <c r="D724" s="151" t="s">
        <v>1103</v>
      </c>
      <c r="E724" s="133">
        <v>1596.45</v>
      </c>
      <c r="F724" s="94"/>
      <c r="G724" s="88" t="s">
        <v>31</v>
      </c>
      <c r="H724" s="96" t="s">
        <v>32</v>
      </c>
      <c r="I724" s="94"/>
      <c r="J724" s="94"/>
      <c r="K724" s="1102"/>
      <c r="L724" s="133">
        <v>451408.32007218001</v>
      </c>
      <c r="M724" s="100">
        <v>0</v>
      </c>
      <c r="N724" s="151">
        <v>2018.12</v>
      </c>
      <c r="O724" s="88" t="s">
        <v>1955</v>
      </c>
      <c r="P724" s="95" t="s">
        <v>1956</v>
      </c>
      <c r="Q724" s="88">
        <v>13934221581</v>
      </c>
      <c r="R724" s="112" t="s">
        <v>1957</v>
      </c>
      <c r="S724" s="114" t="s">
        <v>1595</v>
      </c>
      <c r="T724" s="174"/>
    </row>
    <row r="725" spans="1:20" ht="36">
      <c r="A725" s="136" t="s">
        <v>2048</v>
      </c>
      <c r="B725" s="132" t="s">
        <v>2784</v>
      </c>
      <c r="C725" s="132" t="s">
        <v>2785</v>
      </c>
      <c r="D725" s="151" t="s">
        <v>154</v>
      </c>
      <c r="E725" s="152">
        <v>1</v>
      </c>
      <c r="F725" s="94"/>
      <c r="G725" s="88" t="s">
        <v>31</v>
      </c>
      <c r="H725" s="96" t="s">
        <v>32</v>
      </c>
      <c r="I725" s="94"/>
      <c r="J725" s="94"/>
      <c r="K725" s="112" t="s">
        <v>2786</v>
      </c>
      <c r="L725" s="133">
        <v>13274.34</v>
      </c>
      <c r="M725" s="100">
        <v>0</v>
      </c>
      <c r="N725" s="151">
        <v>2019.6</v>
      </c>
      <c r="O725" s="88" t="s">
        <v>1955</v>
      </c>
      <c r="P725" s="95" t="s">
        <v>1956</v>
      </c>
      <c r="Q725" s="88">
        <v>13934221581</v>
      </c>
      <c r="R725" s="112" t="s">
        <v>1957</v>
      </c>
      <c r="S725" s="114" t="s">
        <v>1595</v>
      </c>
      <c r="T725" s="174"/>
    </row>
    <row r="726" spans="1:20" ht="36">
      <c r="A726" s="136" t="s">
        <v>2051</v>
      </c>
      <c r="B726" s="129" t="s">
        <v>2787</v>
      </c>
      <c r="C726" s="129"/>
      <c r="D726" s="131" t="s">
        <v>1103</v>
      </c>
      <c r="E726" s="163">
        <v>1410.8</v>
      </c>
      <c r="F726" s="174"/>
      <c r="G726" s="88" t="s">
        <v>31</v>
      </c>
      <c r="H726" s="96" t="s">
        <v>32</v>
      </c>
      <c r="I726" s="174"/>
      <c r="J726" s="174"/>
      <c r="K726" s="142" t="s">
        <v>2788</v>
      </c>
      <c r="L726" s="163">
        <v>237214.15</v>
      </c>
      <c r="M726" s="100">
        <v>0</v>
      </c>
      <c r="N726" s="131">
        <v>2020.05</v>
      </c>
      <c r="O726" s="88" t="s">
        <v>1955</v>
      </c>
      <c r="P726" s="95" t="s">
        <v>1956</v>
      </c>
      <c r="Q726" s="88">
        <v>13934221581</v>
      </c>
      <c r="R726" s="112" t="s">
        <v>1957</v>
      </c>
      <c r="S726" s="114" t="s">
        <v>1595</v>
      </c>
      <c r="T726" s="174"/>
    </row>
    <row r="727" spans="1:20" ht="36">
      <c r="A727" s="136" t="s">
        <v>2053</v>
      </c>
      <c r="B727" s="99" t="s">
        <v>2763</v>
      </c>
      <c r="C727" s="99" t="s">
        <v>2789</v>
      </c>
      <c r="D727" s="99" t="s">
        <v>1103</v>
      </c>
      <c r="E727" s="473">
        <v>1022.01</v>
      </c>
      <c r="F727" s="474"/>
      <c r="G727" s="88" t="s">
        <v>31</v>
      </c>
      <c r="H727" s="96" t="s">
        <v>32</v>
      </c>
      <c r="I727" s="174"/>
      <c r="J727" s="174"/>
      <c r="K727" s="488" t="s">
        <v>2645</v>
      </c>
      <c r="L727" s="100">
        <v>223395.09597411999</v>
      </c>
      <c r="M727" s="100">
        <v>0</v>
      </c>
      <c r="N727" s="489">
        <v>2020.9</v>
      </c>
      <c r="O727" s="88" t="s">
        <v>1955</v>
      </c>
      <c r="P727" s="95" t="s">
        <v>1956</v>
      </c>
      <c r="Q727" s="88">
        <v>13934221581</v>
      </c>
      <c r="R727" s="112" t="s">
        <v>1957</v>
      </c>
      <c r="S727" s="114" t="s">
        <v>1595</v>
      </c>
      <c r="T727" s="174"/>
    </row>
    <row r="728" spans="1:20" ht="36">
      <c r="A728" s="136" t="s">
        <v>2055</v>
      </c>
      <c r="B728" s="99" t="s">
        <v>2790</v>
      </c>
      <c r="C728" s="99" t="s">
        <v>2791</v>
      </c>
      <c r="D728" s="99" t="s">
        <v>1103</v>
      </c>
      <c r="E728" s="473">
        <v>474.88</v>
      </c>
      <c r="F728" s="474"/>
      <c r="G728" s="88" t="s">
        <v>31</v>
      </c>
      <c r="H728" s="96" t="s">
        <v>32</v>
      </c>
      <c r="I728" s="174"/>
      <c r="J728" s="174"/>
      <c r="K728" s="488"/>
      <c r="L728" s="100">
        <v>104641.699114624</v>
      </c>
      <c r="M728" s="100">
        <v>0</v>
      </c>
      <c r="N728" s="489">
        <v>2020.9</v>
      </c>
      <c r="O728" s="88" t="s">
        <v>1955</v>
      </c>
      <c r="P728" s="95" t="s">
        <v>1956</v>
      </c>
      <c r="Q728" s="88">
        <v>13934221581</v>
      </c>
      <c r="R728" s="112" t="s">
        <v>1957</v>
      </c>
      <c r="S728" s="114" t="s">
        <v>1595</v>
      </c>
      <c r="T728" s="174"/>
    </row>
    <row r="729" spans="1:20" ht="36">
      <c r="A729" s="136" t="s">
        <v>2057</v>
      </c>
      <c r="B729" s="99" t="s">
        <v>1273</v>
      </c>
      <c r="C729" s="99" t="s">
        <v>2792</v>
      </c>
      <c r="D729" s="99" t="s">
        <v>1103</v>
      </c>
      <c r="E729" s="473">
        <v>1072.54</v>
      </c>
      <c r="F729" s="474"/>
      <c r="G729" s="88" t="s">
        <v>31</v>
      </c>
      <c r="H729" s="96" t="s">
        <v>32</v>
      </c>
      <c r="I729" s="174"/>
      <c r="J729" s="174"/>
      <c r="K729" s="488"/>
      <c r="L729" s="100">
        <v>337897.56824686902</v>
      </c>
      <c r="M729" s="100">
        <v>0</v>
      </c>
      <c r="N729" s="489">
        <v>2020.9</v>
      </c>
      <c r="O729" s="88" t="s">
        <v>1955</v>
      </c>
      <c r="P729" s="95" t="s">
        <v>1956</v>
      </c>
      <c r="Q729" s="88">
        <v>13934221581</v>
      </c>
      <c r="R729" s="112" t="s">
        <v>1957</v>
      </c>
      <c r="S729" s="114" t="s">
        <v>1595</v>
      </c>
      <c r="T729" s="174"/>
    </row>
    <row r="730" spans="1:20" ht="36">
      <c r="A730" s="136" t="s">
        <v>2059</v>
      </c>
      <c r="B730" s="475" t="s">
        <v>2707</v>
      </c>
      <c r="C730" s="475" t="s">
        <v>2793</v>
      </c>
      <c r="D730" s="476" t="s">
        <v>1103</v>
      </c>
      <c r="E730" s="180">
        <v>200</v>
      </c>
      <c r="F730" s="256"/>
      <c r="G730" s="231" t="s">
        <v>31</v>
      </c>
      <c r="H730" s="232" t="s">
        <v>32</v>
      </c>
      <c r="I730" s="256"/>
      <c r="J730" s="256"/>
      <c r="K730" s="1103" t="s">
        <v>2788</v>
      </c>
      <c r="L730" s="100">
        <v>27300.884955599999</v>
      </c>
      <c r="M730" s="100">
        <v>0</v>
      </c>
      <c r="N730" s="490">
        <v>2020.1</v>
      </c>
      <c r="O730" s="88" t="s">
        <v>1955</v>
      </c>
      <c r="P730" s="95" t="s">
        <v>1956</v>
      </c>
      <c r="Q730" s="88">
        <v>13934221581</v>
      </c>
      <c r="R730" s="112" t="s">
        <v>1957</v>
      </c>
      <c r="S730" s="114" t="s">
        <v>1595</v>
      </c>
      <c r="T730" s="174"/>
    </row>
    <row r="731" spans="1:20" ht="36">
      <c r="A731" s="136" t="s">
        <v>2065</v>
      </c>
      <c r="B731" s="475" t="s">
        <v>2707</v>
      </c>
      <c r="C731" s="475" t="s">
        <v>2794</v>
      </c>
      <c r="D731" s="476" t="s">
        <v>1103</v>
      </c>
      <c r="E731" s="180">
        <v>22.5</v>
      </c>
      <c r="F731" s="256"/>
      <c r="G731" s="231" t="s">
        <v>31</v>
      </c>
      <c r="H731" s="232" t="s">
        <v>32</v>
      </c>
      <c r="I731" s="256"/>
      <c r="J731" s="256"/>
      <c r="K731" s="1103"/>
      <c r="L731" s="100">
        <v>3071.3451327224998</v>
      </c>
      <c r="M731" s="100">
        <v>0</v>
      </c>
      <c r="N731" s="490">
        <v>2020.1</v>
      </c>
      <c r="O731" s="88" t="s">
        <v>1955</v>
      </c>
      <c r="P731" s="95" t="s">
        <v>1956</v>
      </c>
      <c r="Q731" s="88">
        <v>13934221581</v>
      </c>
      <c r="R731" s="112" t="s">
        <v>1957</v>
      </c>
      <c r="S731" s="114" t="s">
        <v>1595</v>
      </c>
      <c r="T731" s="174"/>
    </row>
    <row r="732" spans="1:20" ht="36">
      <c r="A732" s="136" t="s">
        <v>2067</v>
      </c>
      <c r="B732" s="475" t="s">
        <v>2707</v>
      </c>
      <c r="C732" s="475" t="s">
        <v>2795</v>
      </c>
      <c r="D732" s="476" t="s">
        <v>1103</v>
      </c>
      <c r="E732" s="180">
        <v>49</v>
      </c>
      <c r="F732" s="256"/>
      <c r="G732" s="231" t="s">
        <v>31</v>
      </c>
      <c r="H732" s="232" t="s">
        <v>32</v>
      </c>
      <c r="I732" s="256"/>
      <c r="J732" s="256"/>
      <c r="K732" s="1103"/>
      <c r="L732" s="100">
        <v>6688.716814122</v>
      </c>
      <c r="M732" s="100">
        <v>0</v>
      </c>
      <c r="N732" s="490">
        <v>2020.1</v>
      </c>
      <c r="O732" s="88" t="s">
        <v>1955</v>
      </c>
      <c r="P732" s="95" t="s">
        <v>1956</v>
      </c>
      <c r="Q732" s="88">
        <v>13934221581</v>
      </c>
      <c r="R732" s="112" t="s">
        <v>1957</v>
      </c>
      <c r="S732" s="114" t="s">
        <v>1595</v>
      </c>
      <c r="T732" s="174"/>
    </row>
    <row r="733" spans="1:20" ht="36">
      <c r="A733" s="136" t="s">
        <v>2069</v>
      </c>
      <c r="B733" s="475" t="s">
        <v>2796</v>
      </c>
      <c r="C733" s="475" t="s">
        <v>194</v>
      </c>
      <c r="D733" s="476" t="s">
        <v>2352</v>
      </c>
      <c r="E733" s="180">
        <v>30</v>
      </c>
      <c r="F733" s="256"/>
      <c r="G733" s="231" t="s">
        <v>31</v>
      </c>
      <c r="H733" s="232" t="s">
        <v>32</v>
      </c>
      <c r="I733" s="256"/>
      <c r="J733" s="256"/>
      <c r="K733" s="1103"/>
      <c r="L733" s="100">
        <v>3305.3097345000001</v>
      </c>
      <c r="M733" s="100">
        <v>0</v>
      </c>
      <c r="N733" s="490">
        <v>2020.1</v>
      </c>
      <c r="O733" s="88" t="s">
        <v>1955</v>
      </c>
      <c r="P733" s="95" t="s">
        <v>1956</v>
      </c>
      <c r="Q733" s="88">
        <v>13934221581</v>
      </c>
      <c r="R733" s="112" t="s">
        <v>1957</v>
      </c>
      <c r="S733" s="114" t="s">
        <v>1595</v>
      </c>
      <c r="T733" s="174"/>
    </row>
    <row r="734" spans="1:20" ht="36">
      <c r="A734" s="136" t="s">
        <v>2071</v>
      </c>
      <c r="B734" s="475" t="s">
        <v>2796</v>
      </c>
      <c r="C734" s="475" t="s">
        <v>254</v>
      </c>
      <c r="D734" s="476" t="s">
        <v>2352</v>
      </c>
      <c r="E734" s="180">
        <v>690</v>
      </c>
      <c r="F734" s="256"/>
      <c r="G734" s="231" t="s">
        <v>31</v>
      </c>
      <c r="H734" s="232" t="s">
        <v>32</v>
      </c>
      <c r="I734" s="256"/>
      <c r="J734" s="256"/>
      <c r="K734" s="1104"/>
      <c r="L734" s="100">
        <v>83349.557521440001</v>
      </c>
      <c r="M734" s="100">
        <v>0</v>
      </c>
      <c r="N734" s="490">
        <v>2020.1</v>
      </c>
      <c r="O734" s="88" t="s">
        <v>1955</v>
      </c>
      <c r="P734" s="95" t="s">
        <v>1956</v>
      </c>
      <c r="Q734" s="88">
        <v>13934221581</v>
      </c>
      <c r="R734" s="112" t="s">
        <v>1957</v>
      </c>
      <c r="S734" s="114" t="s">
        <v>1595</v>
      </c>
      <c r="T734" s="174"/>
    </row>
    <row r="735" spans="1:20" ht="48">
      <c r="A735" s="136" t="s">
        <v>2053</v>
      </c>
      <c r="B735" s="94" t="s">
        <v>1273</v>
      </c>
      <c r="C735" s="94" t="s">
        <v>2792</v>
      </c>
      <c r="D735" s="94" t="s">
        <v>2797</v>
      </c>
      <c r="E735" s="94">
        <v>3695.5859999999998</v>
      </c>
      <c r="F735" s="94"/>
      <c r="G735" s="94" t="s">
        <v>31</v>
      </c>
      <c r="H735" s="94" t="s">
        <v>32</v>
      </c>
      <c r="I735" s="112"/>
      <c r="J735" s="112" t="s">
        <v>2323</v>
      </c>
      <c r="K735" s="112" t="s">
        <v>2323</v>
      </c>
      <c r="L735" s="491">
        <v>1053242.01</v>
      </c>
      <c r="M735" s="491">
        <v>315972.603</v>
      </c>
      <c r="N735" s="94">
        <v>2017.8</v>
      </c>
      <c r="O735" s="112" t="s">
        <v>2321</v>
      </c>
      <c r="P735" s="94" t="s">
        <v>2290</v>
      </c>
      <c r="Q735" s="94">
        <v>17809251055</v>
      </c>
      <c r="R735" s="145" t="s">
        <v>2291</v>
      </c>
      <c r="S735" s="114" t="s">
        <v>1595</v>
      </c>
      <c r="T735" s="174"/>
    </row>
    <row r="736" spans="1:20" ht="48">
      <c r="A736" s="136" t="s">
        <v>2055</v>
      </c>
      <c r="B736" s="94" t="s">
        <v>1273</v>
      </c>
      <c r="C736" s="94" t="s">
        <v>2659</v>
      </c>
      <c r="D736" s="94" t="s">
        <v>2797</v>
      </c>
      <c r="E736" s="94">
        <v>273.61399999999998</v>
      </c>
      <c r="F736" s="94"/>
      <c r="G736" s="94" t="s">
        <v>31</v>
      </c>
      <c r="H736" s="94" t="s">
        <v>32</v>
      </c>
      <c r="I736" s="112"/>
      <c r="J736" s="112" t="s">
        <v>2323</v>
      </c>
      <c r="K736" s="112" t="s">
        <v>2323</v>
      </c>
      <c r="L736" s="491">
        <v>83452.27</v>
      </c>
      <c r="M736" s="491">
        <v>25035.681</v>
      </c>
      <c r="N736" s="94">
        <v>2017.8</v>
      </c>
      <c r="O736" s="112" t="s">
        <v>2321</v>
      </c>
      <c r="P736" s="94" t="s">
        <v>2290</v>
      </c>
      <c r="Q736" s="94">
        <v>17809251055</v>
      </c>
      <c r="R736" s="145" t="s">
        <v>2291</v>
      </c>
      <c r="S736" s="114" t="s">
        <v>1595</v>
      </c>
      <c r="T736" s="174"/>
    </row>
    <row r="737" spans="1:20" ht="48">
      <c r="A737" s="136" t="s">
        <v>2057</v>
      </c>
      <c r="B737" s="94" t="s">
        <v>1273</v>
      </c>
      <c r="C737" s="94"/>
      <c r="D737" s="94" t="s">
        <v>2797</v>
      </c>
      <c r="E737" s="94">
        <v>28</v>
      </c>
      <c r="F737" s="94"/>
      <c r="G737" s="94" t="s">
        <v>31</v>
      </c>
      <c r="H737" s="94" t="s">
        <v>32</v>
      </c>
      <c r="I737" s="112"/>
      <c r="J737" s="112" t="s">
        <v>2323</v>
      </c>
      <c r="K737" s="112" t="s">
        <v>2323</v>
      </c>
      <c r="L737" s="491">
        <v>7000</v>
      </c>
      <c r="M737" s="491">
        <v>2100</v>
      </c>
      <c r="N737" s="94">
        <v>2017.8</v>
      </c>
      <c r="O737" s="112" t="s">
        <v>2321</v>
      </c>
      <c r="P737" s="94" t="s">
        <v>2290</v>
      </c>
      <c r="Q737" s="94">
        <v>17809251055</v>
      </c>
      <c r="R737" s="145" t="s">
        <v>2291</v>
      </c>
      <c r="S737" s="114" t="s">
        <v>1595</v>
      </c>
      <c r="T737" s="174"/>
    </row>
    <row r="738" spans="1:20" ht="48">
      <c r="A738" s="136" t="s">
        <v>2059</v>
      </c>
      <c r="B738" s="94" t="s">
        <v>1273</v>
      </c>
      <c r="C738" s="94"/>
      <c r="D738" s="94" t="s">
        <v>1103</v>
      </c>
      <c r="E738" s="94">
        <v>149</v>
      </c>
      <c r="F738" s="94"/>
      <c r="G738" s="94" t="s">
        <v>31</v>
      </c>
      <c r="H738" s="94" t="s">
        <v>32</v>
      </c>
      <c r="I738" s="112"/>
      <c r="J738" s="112" t="s">
        <v>2323</v>
      </c>
      <c r="K738" s="112" t="s">
        <v>2323</v>
      </c>
      <c r="L738" s="491">
        <v>50660</v>
      </c>
      <c r="M738" s="491">
        <v>15197.9999999999</v>
      </c>
      <c r="N738" s="94">
        <v>2017.9</v>
      </c>
      <c r="O738" s="112" t="s">
        <v>2321</v>
      </c>
      <c r="P738" s="94" t="s">
        <v>2290</v>
      </c>
      <c r="Q738" s="94">
        <v>17809251055</v>
      </c>
      <c r="R738" s="145" t="s">
        <v>2291</v>
      </c>
      <c r="S738" s="114" t="s">
        <v>1595</v>
      </c>
      <c r="T738" s="174"/>
    </row>
    <row r="739" spans="1:20" ht="48">
      <c r="A739" s="136" t="s">
        <v>2065</v>
      </c>
      <c r="B739" s="94" t="s">
        <v>1273</v>
      </c>
      <c r="C739" s="94" t="s">
        <v>2798</v>
      </c>
      <c r="D739" s="94" t="s">
        <v>1103</v>
      </c>
      <c r="E739" s="94">
        <v>16.8</v>
      </c>
      <c r="F739" s="94"/>
      <c r="G739" s="94" t="s">
        <v>31</v>
      </c>
      <c r="H739" s="94" t="s">
        <v>32</v>
      </c>
      <c r="I739" s="112"/>
      <c r="J739" s="112" t="s">
        <v>2323</v>
      </c>
      <c r="K739" s="112" t="s">
        <v>2323</v>
      </c>
      <c r="L739" s="491">
        <v>2520</v>
      </c>
      <c r="M739" s="491">
        <v>756</v>
      </c>
      <c r="N739" s="94">
        <v>2017.8</v>
      </c>
      <c r="O739" s="112" t="s">
        <v>2321</v>
      </c>
      <c r="P739" s="94" t="s">
        <v>2290</v>
      </c>
      <c r="Q739" s="94">
        <v>17809251055</v>
      </c>
      <c r="R739" s="94" t="s">
        <v>2291</v>
      </c>
      <c r="S739" s="114" t="s">
        <v>1595</v>
      </c>
      <c r="T739" s="174"/>
    </row>
    <row r="740" spans="1:20" ht="48">
      <c r="A740" s="136" t="s">
        <v>2067</v>
      </c>
      <c r="B740" s="94" t="s">
        <v>1273</v>
      </c>
      <c r="C740" s="94"/>
      <c r="D740" s="94" t="s">
        <v>2797</v>
      </c>
      <c r="E740" s="94">
        <v>5273.5</v>
      </c>
      <c r="F740" s="94"/>
      <c r="G740" s="94" t="s">
        <v>31</v>
      </c>
      <c r="H740" s="94" t="s">
        <v>32</v>
      </c>
      <c r="I740" s="112"/>
      <c r="J740" s="112" t="s">
        <v>2323</v>
      </c>
      <c r="K740" s="112" t="s">
        <v>2323</v>
      </c>
      <c r="L740" s="491">
        <v>791025</v>
      </c>
      <c r="M740" s="491">
        <v>237307.5</v>
      </c>
      <c r="N740" s="94">
        <v>2017.8</v>
      </c>
      <c r="O740" s="112" t="s">
        <v>2321</v>
      </c>
      <c r="P740" s="94" t="s">
        <v>2290</v>
      </c>
      <c r="Q740" s="94">
        <v>17809251055</v>
      </c>
      <c r="R740" s="94" t="s">
        <v>2291</v>
      </c>
      <c r="S740" s="114" t="s">
        <v>1595</v>
      </c>
      <c r="T740" s="174"/>
    </row>
    <row r="741" spans="1:20" ht="48">
      <c r="A741" s="136" t="s">
        <v>2069</v>
      </c>
      <c r="B741" s="94" t="s">
        <v>1356</v>
      </c>
      <c r="C741" s="94"/>
      <c r="D741" s="94" t="s">
        <v>2797</v>
      </c>
      <c r="E741" s="94">
        <v>2642</v>
      </c>
      <c r="F741" s="94"/>
      <c r="G741" s="94" t="s">
        <v>31</v>
      </c>
      <c r="H741" s="94" t="s">
        <v>32</v>
      </c>
      <c r="I741" s="112"/>
      <c r="J741" s="112" t="s">
        <v>2323</v>
      </c>
      <c r="K741" s="112" t="s">
        <v>2323</v>
      </c>
      <c r="L741" s="491">
        <v>184940</v>
      </c>
      <c r="M741" s="491">
        <v>55482</v>
      </c>
      <c r="N741" s="94">
        <v>2017.8</v>
      </c>
      <c r="O741" s="112" t="s">
        <v>2321</v>
      </c>
      <c r="P741" s="94" t="s">
        <v>2290</v>
      </c>
      <c r="Q741" s="94">
        <v>17809251055</v>
      </c>
      <c r="R741" s="94" t="s">
        <v>2291</v>
      </c>
      <c r="S741" s="114" t="s">
        <v>1595</v>
      </c>
      <c r="T741" s="174"/>
    </row>
    <row r="742" spans="1:20" ht="48">
      <c r="A742" s="136" t="s">
        <v>2071</v>
      </c>
      <c r="B742" s="94" t="s">
        <v>2799</v>
      </c>
      <c r="C742" s="94" t="s">
        <v>175</v>
      </c>
      <c r="D742" s="94" t="s">
        <v>1103</v>
      </c>
      <c r="E742" s="94">
        <v>696</v>
      </c>
      <c r="F742" s="94"/>
      <c r="G742" s="94" t="s">
        <v>31</v>
      </c>
      <c r="H742" s="94" t="s">
        <v>32</v>
      </c>
      <c r="I742" s="112"/>
      <c r="J742" s="112" t="s">
        <v>2323</v>
      </c>
      <c r="K742" s="112" t="s">
        <v>2323</v>
      </c>
      <c r="L742" s="491">
        <v>69600</v>
      </c>
      <c r="M742" s="491">
        <v>20880</v>
      </c>
      <c r="N742" s="94">
        <v>2017.9</v>
      </c>
      <c r="O742" s="112" t="s">
        <v>2321</v>
      </c>
      <c r="P742" s="94" t="s">
        <v>2290</v>
      </c>
      <c r="Q742" s="94">
        <v>17809251055</v>
      </c>
      <c r="R742" s="94" t="s">
        <v>2291</v>
      </c>
      <c r="S742" s="114" t="s">
        <v>1595</v>
      </c>
      <c r="T742" s="174"/>
    </row>
    <row r="743" spans="1:20">
      <c r="A743" s="136" t="s">
        <v>2074</v>
      </c>
      <c r="B743" s="97" t="s">
        <v>2800</v>
      </c>
      <c r="C743" s="97"/>
      <c r="D743" s="97" t="s">
        <v>2644</v>
      </c>
      <c r="E743" s="97"/>
      <c r="F743" s="97"/>
      <c r="G743" s="94" t="s">
        <v>31</v>
      </c>
      <c r="H743" s="94" t="s">
        <v>32</v>
      </c>
      <c r="I743" s="97"/>
      <c r="J743" s="97"/>
      <c r="K743" s="97"/>
      <c r="L743" s="408">
        <v>1099265.24</v>
      </c>
      <c r="M743" s="97">
        <v>792432.45</v>
      </c>
      <c r="N743" s="408" t="s">
        <v>2801</v>
      </c>
      <c r="O743" s="297" t="s">
        <v>2802</v>
      </c>
      <c r="P743" s="97" t="s">
        <v>2040</v>
      </c>
      <c r="Q743" s="97">
        <v>15525052220</v>
      </c>
      <c r="R743" s="97" t="s">
        <v>2041</v>
      </c>
      <c r="S743" s="97" t="s">
        <v>1595</v>
      </c>
      <c r="T743" s="97" t="s">
        <v>2803</v>
      </c>
    </row>
    <row r="744" spans="1:20">
      <c r="A744" s="136" t="s">
        <v>2076</v>
      </c>
      <c r="B744" s="97" t="s">
        <v>2796</v>
      </c>
      <c r="C744" s="97"/>
      <c r="D744" s="97" t="s">
        <v>2644</v>
      </c>
      <c r="E744" s="97"/>
      <c r="F744" s="97"/>
      <c r="G744" s="94" t="s">
        <v>31</v>
      </c>
      <c r="H744" s="94" t="s">
        <v>32</v>
      </c>
      <c r="I744" s="97"/>
      <c r="J744" s="97"/>
      <c r="K744" s="97"/>
      <c r="L744" s="408">
        <v>322619.90999999997</v>
      </c>
      <c r="M744" s="97">
        <v>222560.3</v>
      </c>
      <c r="N744" s="408" t="s">
        <v>2804</v>
      </c>
      <c r="O744" s="297" t="s">
        <v>2805</v>
      </c>
      <c r="P744" s="97" t="s">
        <v>2040</v>
      </c>
      <c r="Q744" s="97">
        <v>15525052222</v>
      </c>
      <c r="R744" s="97" t="s">
        <v>2041</v>
      </c>
      <c r="S744" s="97" t="s">
        <v>1595</v>
      </c>
      <c r="T744" s="97" t="s">
        <v>2803</v>
      </c>
    </row>
    <row r="745" spans="1:20">
      <c r="A745" s="136" t="s">
        <v>2079</v>
      </c>
      <c r="B745" s="97" t="s">
        <v>2707</v>
      </c>
      <c r="C745" s="97"/>
      <c r="D745" s="97" t="s">
        <v>2644</v>
      </c>
      <c r="E745" s="97"/>
      <c r="F745" s="97"/>
      <c r="G745" s="94" t="s">
        <v>31</v>
      </c>
      <c r="H745" s="94" t="s">
        <v>32</v>
      </c>
      <c r="I745" s="97"/>
      <c r="J745" s="97"/>
      <c r="K745" s="97"/>
      <c r="L745" s="408">
        <v>1474896.91</v>
      </c>
      <c r="M745" s="97">
        <v>1016221.53</v>
      </c>
      <c r="N745" s="408" t="s">
        <v>2804</v>
      </c>
      <c r="O745" s="97" t="s">
        <v>2806</v>
      </c>
      <c r="P745" s="97" t="s">
        <v>2040</v>
      </c>
      <c r="Q745" s="97">
        <v>15525052223</v>
      </c>
      <c r="R745" s="97" t="s">
        <v>2041</v>
      </c>
      <c r="S745" s="97" t="s">
        <v>1595</v>
      </c>
      <c r="T745" s="97" t="s">
        <v>2803</v>
      </c>
    </row>
    <row r="746" spans="1:20" ht="24">
      <c r="A746" s="136" t="s">
        <v>2092</v>
      </c>
      <c r="B746" s="99" t="s">
        <v>2807</v>
      </c>
      <c r="C746" s="99" t="s">
        <v>2808</v>
      </c>
      <c r="D746" s="99" t="s">
        <v>2809</v>
      </c>
      <c r="E746" s="166">
        <v>802.3</v>
      </c>
      <c r="F746" s="477"/>
      <c r="G746" s="88" t="s">
        <v>31</v>
      </c>
      <c r="H746" s="88" t="s">
        <v>32</v>
      </c>
      <c r="I746" s="173"/>
      <c r="J746" s="173"/>
      <c r="K746" s="139" t="s">
        <v>2645</v>
      </c>
      <c r="L746" s="100">
        <v>269572.8</v>
      </c>
      <c r="M746" s="100">
        <v>80871.839999999997</v>
      </c>
      <c r="N746" s="131">
        <v>2020.05</v>
      </c>
      <c r="O746" s="1106" t="s">
        <v>2810</v>
      </c>
      <c r="P746" s="1120" t="s">
        <v>2811</v>
      </c>
      <c r="Q746" s="1124">
        <v>18835120050</v>
      </c>
      <c r="R746" s="1106" t="s">
        <v>2812</v>
      </c>
      <c r="S746" s="97" t="s">
        <v>1595</v>
      </c>
      <c r="T746" s="173"/>
    </row>
    <row r="747" spans="1:20" ht="36">
      <c r="A747" s="136" t="s">
        <v>2093</v>
      </c>
      <c r="B747" s="99" t="s">
        <v>2813</v>
      </c>
      <c r="C747" s="99" t="s">
        <v>2814</v>
      </c>
      <c r="D747" s="99" t="s">
        <v>2809</v>
      </c>
      <c r="E747" s="473">
        <v>269.2</v>
      </c>
      <c r="F747" s="477"/>
      <c r="G747" s="88" t="s">
        <v>31</v>
      </c>
      <c r="H747" s="88" t="s">
        <v>32</v>
      </c>
      <c r="I747" s="173"/>
      <c r="J747" s="173"/>
      <c r="K747" s="139" t="s">
        <v>2815</v>
      </c>
      <c r="L747" s="100">
        <v>61377.599999999999</v>
      </c>
      <c r="M747" s="100">
        <v>18413.28</v>
      </c>
      <c r="N747" s="489">
        <v>2020.05</v>
      </c>
      <c r="O747" s="1105"/>
      <c r="P747" s="1121"/>
      <c r="Q747" s="1125"/>
      <c r="R747" s="1105"/>
      <c r="S747" s="97" t="s">
        <v>1595</v>
      </c>
      <c r="T747" s="173"/>
    </row>
    <row r="748" spans="1:20" ht="38.4">
      <c r="A748" s="136" t="s">
        <v>2095</v>
      </c>
      <c r="B748" s="294" t="s">
        <v>1273</v>
      </c>
      <c r="C748" s="294" t="s">
        <v>2816</v>
      </c>
      <c r="D748" s="294" t="s">
        <v>1275</v>
      </c>
      <c r="E748" s="294">
        <v>31.5</v>
      </c>
      <c r="F748" s="478"/>
      <c r="G748" s="98" t="s">
        <v>31</v>
      </c>
      <c r="H748" s="88" t="s">
        <v>32</v>
      </c>
      <c r="I748" s="481"/>
      <c r="J748" s="481"/>
      <c r="K748" s="492"/>
      <c r="L748" s="267">
        <v>10710</v>
      </c>
      <c r="M748" s="267">
        <v>1071</v>
      </c>
      <c r="N748" s="305" t="s">
        <v>1914</v>
      </c>
      <c r="O748" s="263" t="s">
        <v>2622</v>
      </c>
      <c r="P748" s="263" t="s">
        <v>1908</v>
      </c>
      <c r="Q748" s="263">
        <v>18903416067</v>
      </c>
      <c r="R748" s="263" t="s">
        <v>1909</v>
      </c>
      <c r="S748" s="97" t="s">
        <v>1595</v>
      </c>
      <c r="T748" s="481"/>
    </row>
    <row r="749" spans="1:20" ht="38.4">
      <c r="A749" s="136" t="s">
        <v>2096</v>
      </c>
      <c r="B749" s="294" t="s">
        <v>1273</v>
      </c>
      <c r="C749" s="294" t="s">
        <v>2816</v>
      </c>
      <c r="D749" s="294" t="s">
        <v>1275</v>
      </c>
      <c r="E749" s="294">
        <v>410.48</v>
      </c>
      <c r="F749" s="478"/>
      <c r="G749" s="98" t="s">
        <v>31</v>
      </c>
      <c r="H749" s="88" t="s">
        <v>32</v>
      </c>
      <c r="I749" s="481"/>
      <c r="J749" s="481"/>
      <c r="K749" s="492"/>
      <c r="L749" s="267">
        <v>139563.20000000001</v>
      </c>
      <c r="M749" s="267">
        <v>13956.32</v>
      </c>
      <c r="N749" s="305" t="s">
        <v>1914</v>
      </c>
      <c r="O749" s="263" t="s">
        <v>2622</v>
      </c>
      <c r="P749" s="263" t="s">
        <v>1908</v>
      </c>
      <c r="Q749" s="263">
        <v>18903416067</v>
      </c>
      <c r="R749" s="263" t="s">
        <v>1909</v>
      </c>
      <c r="S749" s="97" t="s">
        <v>1595</v>
      </c>
      <c r="T749" s="481"/>
    </row>
    <row r="750" spans="1:20" ht="36">
      <c r="A750" s="136" t="s">
        <v>2097</v>
      </c>
      <c r="B750" s="459" t="s">
        <v>1273</v>
      </c>
      <c r="C750" s="459"/>
      <c r="D750" s="459" t="s">
        <v>1103</v>
      </c>
      <c r="E750" s="460">
        <v>224</v>
      </c>
      <c r="F750" s="174"/>
      <c r="G750" s="175" t="s">
        <v>2514</v>
      </c>
      <c r="H750" s="175" t="s">
        <v>32</v>
      </c>
      <c r="I750" s="174"/>
      <c r="J750" s="174"/>
      <c r="K750" s="98" t="s">
        <v>2762</v>
      </c>
      <c r="L750" s="97">
        <v>69380.52</v>
      </c>
      <c r="M750" s="104">
        <v>67579.294961538501</v>
      </c>
      <c r="N750" s="468">
        <v>44336</v>
      </c>
      <c r="O750" s="97" t="s">
        <v>2165</v>
      </c>
      <c r="P750" s="302" t="s">
        <v>2164</v>
      </c>
      <c r="Q750" s="302">
        <v>13546718283</v>
      </c>
      <c r="R750" s="102" t="s">
        <v>2165</v>
      </c>
      <c r="S750" s="101" t="s">
        <v>2516</v>
      </c>
      <c r="T750" s="174"/>
    </row>
    <row r="751" spans="1:20" ht="36">
      <c r="A751" s="136" t="s">
        <v>2100</v>
      </c>
      <c r="B751" s="459" t="s">
        <v>1273</v>
      </c>
      <c r="C751" s="459"/>
      <c r="D751" s="459" t="s">
        <v>1103</v>
      </c>
      <c r="E751" s="460">
        <v>199.65</v>
      </c>
      <c r="F751" s="174"/>
      <c r="G751" s="175" t="s">
        <v>2514</v>
      </c>
      <c r="H751" s="175" t="s">
        <v>32</v>
      </c>
      <c r="I751" s="174"/>
      <c r="J751" s="174"/>
      <c r="K751" s="98" t="s">
        <v>2762</v>
      </c>
      <c r="L751" s="97">
        <v>98941.592920354</v>
      </c>
      <c r="M751" s="104">
        <v>96372.916950306302</v>
      </c>
      <c r="N751" s="468">
        <v>44337</v>
      </c>
      <c r="O751" s="97" t="s">
        <v>2165</v>
      </c>
      <c r="P751" s="302" t="s">
        <v>2164</v>
      </c>
      <c r="Q751" s="302">
        <v>13546718283</v>
      </c>
      <c r="R751" s="102" t="s">
        <v>2165</v>
      </c>
      <c r="S751" s="101" t="s">
        <v>2516</v>
      </c>
      <c r="T751" s="174"/>
    </row>
    <row r="752" spans="1:20" ht="36">
      <c r="A752" s="136" t="s">
        <v>2102</v>
      </c>
      <c r="B752" s="459" t="s">
        <v>1273</v>
      </c>
      <c r="C752" s="459"/>
      <c r="D752" s="459" t="s">
        <v>1103</v>
      </c>
      <c r="E752" s="460">
        <v>199.65</v>
      </c>
      <c r="F752" s="174"/>
      <c r="G752" s="175" t="s">
        <v>2514</v>
      </c>
      <c r="H752" s="175" t="s">
        <v>32</v>
      </c>
      <c r="I752" s="174"/>
      <c r="J752" s="174"/>
      <c r="K752" s="98" t="s">
        <v>2762</v>
      </c>
      <c r="L752" s="97">
        <v>98941.592920354</v>
      </c>
      <c r="M752" s="104">
        <v>96372.916950306302</v>
      </c>
      <c r="N752" s="468">
        <v>44338</v>
      </c>
      <c r="O752" s="97" t="s">
        <v>2165</v>
      </c>
      <c r="P752" s="302" t="s">
        <v>2164</v>
      </c>
      <c r="Q752" s="302">
        <v>13546718283</v>
      </c>
      <c r="R752" s="102" t="s">
        <v>2165</v>
      </c>
      <c r="S752" s="101" t="s">
        <v>2516</v>
      </c>
      <c r="T752" s="174"/>
    </row>
    <row r="753" spans="1:20" ht="25.2">
      <c r="A753" s="136" t="s">
        <v>2104</v>
      </c>
      <c r="B753" s="459" t="s">
        <v>2817</v>
      </c>
      <c r="C753" s="459" t="s">
        <v>2818</v>
      </c>
      <c r="D753" s="459" t="s">
        <v>1103</v>
      </c>
      <c r="E753" s="460">
        <v>3606.58</v>
      </c>
      <c r="F753" s="174"/>
      <c r="G753" s="175" t="s">
        <v>2514</v>
      </c>
      <c r="H753" s="175" t="s">
        <v>32</v>
      </c>
      <c r="I753" s="174"/>
      <c r="J753" s="174"/>
      <c r="K753" s="98" t="s">
        <v>2771</v>
      </c>
      <c r="L753" s="97">
        <v>1160533.1683168299</v>
      </c>
      <c r="M753" s="104">
        <v>1140447.0173267301</v>
      </c>
      <c r="N753" s="468">
        <v>44341</v>
      </c>
      <c r="O753" s="306" t="s">
        <v>2772</v>
      </c>
      <c r="P753" s="302" t="s">
        <v>2164</v>
      </c>
      <c r="Q753" s="302">
        <v>13546718283</v>
      </c>
      <c r="R753" s="102" t="s">
        <v>2165</v>
      </c>
      <c r="S753" s="358"/>
      <c r="T753" s="481"/>
    </row>
    <row r="754" spans="1:20" ht="14.4">
      <c r="A754" s="479" t="s">
        <v>1331</v>
      </c>
      <c r="B754" s="480" t="s">
        <v>2819</v>
      </c>
      <c r="C754" s="481"/>
      <c r="D754" s="482"/>
      <c r="E754" s="483"/>
      <c r="F754" s="483"/>
      <c r="G754" s="482"/>
      <c r="H754" s="482"/>
      <c r="I754" s="483"/>
      <c r="J754" s="483"/>
      <c r="K754" s="483"/>
      <c r="L754" s="493"/>
      <c r="M754" s="493"/>
      <c r="N754" s="98"/>
      <c r="O754" s="494"/>
      <c r="P754" s="482"/>
      <c r="Q754" s="482"/>
      <c r="R754" s="482"/>
      <c r="S754" s="377"/>
      <c r="T754" s="494"/>
    </row>
    <row r="755" spans="1:20" ht="30.6">
      <c r="A755" s="484" t="s">
        <v>1590</v>
      </c>
      <c r="B755" s="82" t="s">
        <v>2820</v>
      </c>
      <c r="C755" s="82" t="s">
        <v>2821</v>
      </c>
      <c r="D755" s="82" t="s">
        <v>494</v>
      </c>
      <c r="E755" s="82"/>
      <c r="F755" s="82">
        <v>100</v>
      </c>
      <c r="G755" s="82" t="s">
        <v>1851</v>
      </c>
      <c r="H755" s="81" t="s">
        <v>32</v>
      </c>
      <c r="I755" s="81"/>
      <c r="J755" s="81"/>
      <c r="K755" s="82"/>
      <c r="L755" s="82">
        <v>9829.06</v>
      </c>
      <c r="M755" s="495">
        <v>2948.5770000000002</v>
      </c>
      <c r="N755" s="82">
        <v>2017.5</v>
      </c>
      <c r="O755" s="87" t="s">
        <v>2822</v>
      </c>
      <c r="P755" s="82" t="s">
        <v>1853</v>
      </c>
      <c r="Q755" s="253">
        <v>18135206600</v>
      </c>
      <c r="R755" s="97" t="s">
        <v>1854</v>
      </c>
      <c r="S755" s="503" t="s">
        <v>1595</v>
      </c>
      <c r="T755" s="173"/>
    </row>
    <row r="756" spans="1:20" ht="30.6">
      <c r="A756" s="484" t="s">
        <v>1596</v>
      </c>
      <c r="B756" s="82" t="s">
        <v>2820</v>
      </c>
      <c r="C756" s="82" t="s">
        <v>2823</v>
      </c>
      <c r="D756" s="82" t="s">
        <v>494</v>
      </c>
      <c r="E756" s="82"/>
      <c r="F756" s="82">
        <v>146</v>
      </c>
      <c r="G756" s="82" t="s">
        <v>1851</v>
      </c>
      <c r="H756" s="81" t="s">
        <v>32</v>
      </c>
      <c r="I756" s="81"/>
      <c r="J756" s="81"/>
      <c r="K756" s="82"/>
      <c r="L756" s="82">
        <v>25581.97</v>
      </c>
      <c r="M756" s="495">
        <v>7674.4620000000004</v>
      </c>
      <c r="N756" s="82">
        <v>2017.5</v>
      </c>
      <c r="O756" s="87" t="s">
        <v>2824</v>
      </c>
      <c r="P756" s="82" t="s">
        <v>1853</v>
      </c>
      <c r="Q756" s="253">
        <v>18135206600</v>
      </c>
      <c r="R756" s="97" t="s">
        <v>1854</v>
      </c>
      <c r="S756" s="503" t="s">
        <v>1595</v>
      </c>
      <c r="T756" s="173"/>
    </row>
    <row r="757" spans="1:20" ht="30.6">
      <c r="A757" s="484" t="s">
        <v>1599</v>
      </c>
      <c r="B757" s="82" t="s">
        <v>2820</v>
      </c>
      <c r="C757" s="82" t="s">
        <v>2825</v>
      </c>
      <c r="D757" s="82" t="s">
        <v>494</v>
      </c>
      <c r="E757" s="82"/>
      <c r="F757" s="82">
        <v>1</v>
      </c>
      <c r="G757" s="82" t="s">
        <v>1851</v>
      </c>
      <c r="H757" s="81" t="s">
        <v>32</v>
      </c>
      <c r="I757" s="81"/>
      <c r="J757" s="81"/>
      <c r="K757" s="82"/>
      <c r="L757" s="82">
        <v>273.51</v>
      </c>
      <c r="M757" s="495">
        <v>82.052999999999997</v>
      </c>
      <c r="N757" s="82">
        <v>2017.5</v>
      </c>
      <c r="O757" s="87" t="s">
        <v>2824</v>
      </c>
      <c r="P757" s="82" t="s">
        <v>1853</v>
      </c>
      <c r="Q757" s="253">
        <v>18135206600</v>
      </c>
      <c r="R757" s="97" t="s">
        <v>1854</v>
      </c>
      <c r="S757" s="503" t="s">
        <v>1595</v>
      </c>
      <c r="T757" s="173"/>
    </row>
    <row r="758" spans="1:20" ht="30.6">
      <c r="A758" s="484" t="s">
        <v>1601</v>
      </c>
      <c r="B758" s="82" t="s">
        <v>2820</v>
      </c>
      <c r="C758" s="82" t="s">
        <v>2821</v>
      </c>
      <c r="D758" s="82" t="s">
        <v>494</v>
      </c>
      <c r="E758" s="82"/>
      <c r="F758" s="82">
        <v>16</v>
      </c>
      <c r="G758" s="82" t="s">
        <v>1851</v>
      </c>
      <c r="H758" s="81" t="s">
        <v>32</v>
      </c>
      <c r="I758" s="81"/>
      <c r="J758" s="81"/>
      <c r="K758" s="82"/>
      <c r="L758" s="82">
        <v>1572.82</v>
      </c>
      <c r="M758" s="495">
        <v>471.846</v>
      </c>
      <c r="N758" s="82">
        <v>2017.5</v>
      </c>
      <c r="O758" s="87" t="s">
        <v>2824</v>
      </c>
      <c r="P758" s="82" t="s">
        <v>1853</v>
      </c>
      <c r="Q758" s="253">
        <v>18135206600</v>
      </c>
      <c r="R758" s="97" t="s">
        <v>1854</v>
      </c>
      <c r="S758" s="503" t="s">
        <v>1595</v>
      </c>
      <c r="T758" s="173"/>
    </row>
    <row r="759" spans="1:20" ht="30.6">
      <c r="A759" s="484" t="s">
        <v>1604</v>
      </c>
      <c r="B759" s="82" t="s">
        <v>2826</v>
      </c>
      <c r="C759" s="82" t="s">
        <v>2827</v>
      </c>
      <c r="D759" s="82" t="s">
        <v>494</v>
      </c>
      <c r="E759" s="82"/>
      <c r="F759" s="82">
        <v>50</v>
      </c>
      <c r="G759" s="82" t="s">
        <v>1851</v>
      </c>
      <c r="H759" s="81" t="s">
        <v>32</v>
      </c>
      <c r="I759" s="81"/>
      <c r="J759" s="81"/>
      <c r="K759" s="82"/>
      <c r="L759" s="82">
        <v>1196.7</v>
      </c>
      <c r="M759" s="495">
        <v>359.01600000000002</v>
      </c>
      <c r="N759" s="82">
        <v>2017.5</v>
      </c>
      <c r="O759" s="87" t="s">
        <v>2824</v>
      </c>
      <c r="P759" s="82" t="s">
        <v>1853</v>
      </c>
      <c r="Q759" s="253">
        <v>18135206600</v>
      </c>
      <c r="R759" s="97" t="s">
        <v>1854</v>
      </c>
      <c r="S759" s="503" t="s">
        <v>1595</v>
      </c>
      <c r="T759" s="173"/>
    </row>
    <row r="760" spans="1:20" ht="30.6">
      <c r="A760" s="484" t="s">
        <v>1606</v>
      </c>
      <c r="B760" s="485" t="s">
        <v>2828</v>
      </c>
      <c r="C760" s="485"/>
      <c r="D760" s="485" t="s">
        <v>494</v>
      </c>
      <c r="E760" s="485"/>
      <c r="F760" s="485">
        <v>380</v>
      </c>
      <c r="G760" s="485" t="s">
        <v>1851</v>
      </c>
      <c r="H760" s="253" t="s">
        <v>32</v>
      </c>
      <c r="I760" s="253"/>
      <c r="J760" s="253"/>
      <c r="K760" s="485"/>
      <c r="L760" s="496">
        <v>61326.73</v>
      </c>
      <c r="M760" s="497">
        <v>58941.81</v>
      </c>
      <c r="N760" s="485">
        <v>2021.9</v>
      </c>
      <c r="O760" s="498" t="s">
        <v>2822</v>
      </c>
      <c r="P760" s="485" t="s">
        <v>1853</v>
      </c>
      <c r="Q760" s="253">
        <v>18135206600</v>
      </c>
      <c r="R760" s="171" t="s">
        <v>1854</v>
      </c>
      <c r="S760" s="503"/>
      <c r="T760" s="173"/>
    </row>
    <row r="761" spans="1:20" ht="20.399999999999999">
      <c r="A761" s="484" t="s">
        <v>1607</v>
      </c>
      <c r="B761" s="226" t="s">
        <v>2829</v>
      </c>
      <c r="C761" s="226"/>
      <c r="D761" s="226" t="s">
        <v>154</v>
      </c>
      <c r="E761" s="81"/>
      <c r="F761" s="226">
        <v>4</v>
      </c>
      <c r="G761" s="82" t="s">
        <v>1851</v>
      </c>
      <c r="H761" s="81" t="s">
        <v>32</v>
      </c>
      <c r="I761" s="81"/>
      <c r="J761" s="81"/>
      <c r="K761" s="81"/>
      <c r="L761" s="499">
        <v>3960.4</v>
      </c>
      <c r="M761" s="500">
        <v>3421.33</v>
      </c>
      <c r="N761" s="82">
        <v>2020.11</v>
      </c>
      <c r="O761" s="82" t="s">
        <v>1866</v>
      </c>
      <c r="P761" s="82" t="s">
        <v>1853</v>
      </c>
      <c r="Q761" s="253">
        <v>18135206600</v>
      </c>
      <c r="R761" s="254" t="s">
        <v>1854</v>
      </c>
      <c r="S761" s="255" t="s">
        <v>1595</v>
      </c>
      <c r="T761" s="256"/>
    </row>
    <row r="762" spans="1:20" ht="20.399999999999999">
      <c r="A762" s="484" t="s">
        <v>1610</v>
      </c>
      <c r="B762" s="226" t="s">
        <v>2830</v>
      </c>
      <c r="C762" s="226"/>
      <c r="D762" s="226" t="s">
        <v>154</v>
      </c>
      <c r="E762" s="81"/>
      <c r="F762" s="226">
        <v>6</v>
      </c>
      <c r="G762" s="82" t="s">
        <v>1851</v>
      </c>
      <c r="H762" s="81" t="s">
        <v>32</v>
      </c>
      <c r="I762" s="81"/>
      <c r="J762" s="81"/>
      <c r="K762" s="81"/>
      <c r="L762" s="499">
        <v>2970.3</v>
      </c>
      <c r="M762" s="500">
        <v>2565.98</v>
      </c>
      <c r="N762" s="82">
        <v>2020.11</v>
      </c>
      <c r="O762" s="82" t="s">
        <v>1866</v>
      </c>
      <c r="P762" s="82" t="s">
        <v>1853</v>
      </c>
      <c r="Q762" s="253">
        <v>18135206600</v>
      </c>
      <c r="R762" s="254" t="s">
        <v>1854</v>
      </c>
      <c r="S762" s="255" t="s">
        <v>1595</v>
      </c>
      <c r="T762" s="256"/>
    </row>
    <row r="763" spans="1:20" ht="20.399999999999999">
      <c r="A763" s="484" t="s">
        <v>1611</v>
      </c>
      <c r="B763" s="226" t="s">
        <v>659</v>
      </c>
      <c r="C763" s="226"/>
      <c r="D763" s="226" t="s">
        <v>2352</v>
      </c>
      <c r="E763" s="81"/>
      <c r="F763" s="226">
        <v>3</v>
      </c>
      <c r="G763" s="82" t="s">
        <v>1851</v>
      </c>
      <c r="H763" s="81" t="s">
        <v>32</v>
      </c>
      <c r="I763" s="81"/>
      <c r="J763" s="81"/>
      <c r="K763" s="81"/>
      <c r="L763" s="499">
        <v>7900.99</v>
      </c>
      <c r="M763" s="500">
        <v>1448.53</v>
      </c>
      <c r="N763" s="82">
        <v>2020.11</v>
      </c>
      <c r="O763" s="82" t="s">
        <v>1866</v>
      </c>
      <c r="P763" s="82" t="s">
        <v>1853</v>
      </c>
      <c r="Q763" s="253">
        <v>18135206600</v>
      </c>
      <c r="R763" s="254" t="s">
        <v>1854</v>
      </c>
      <c r="S763" s="255" t="s">
        <v>1595</v>
      </c>
      <c r="T763" s="256"/>
    </row>
    <row r="764" spans="1:20" ht="20.399999999999999">
      <c r="A764" s="484" t="s">
        <v>1612</v>
      </c>
      <c r="B764" s="226" t="s">
        <v>721</v>
      </c>
      <c r="C764" s="226" t="s">
        <v>2831</v>
      </c>
      <c r="D764" s="226" t="s">
        <v>494</v>
      </c>
      <c r="E764" s="81"/>
      <c r="F764" s="226">
        <v>1608</v>
      </c>
      <c r="G764" s="82" t="s">
        <v>1851</v>
      </c>
      <c r="H764" s="81" t="s">
        <v>32</v>
      </c>
      <c r="I764" s="81"/>
      <c r="J764" s="81"/>
      <c r="K764" s="81"/>
      <c r="L764" s="81">
        <v>22289.11</v>
      </c>
      <c r="M764" s="501">
        <v>19688.71</v>
      </c>
      <c r="N764" s="81">
        <v>2020.12</v>
      </c>
      <c r="O764" s="82" t="s">
        <v>1866</v>
      </c>
      <c r="P764" s="82" t="s">
        <v>1853</v>
      </c>
      <c r="Q764" s="253">
        <v>18135206600</v>
      </c>
      <c r="R764" s="254" t="s">
        <v>1854</v>
      </c>
      <c r="S764" s="255" t="s">
        <v>1595</v>
      </c>
      <c r="T764" s="256"/>
    </row>
    <row r="765" spans="1:20" ht="20.399999999999999">
      <c r="A765" s="484" t="s">
        <v>1617</v>
      </c>
      <c r="B765" s="226" t="s">
        <v>2832</v>
      </c>
      <c r="C765" s="226">
        <v>425</v>
      </c>
      <c r="D765" s="226" t="s">
        <v>154</v>
      </c>
      <c r="E765" s="81"/>
      <c r="F765" s="226">
        <v>300</v>
      </c>
      <c r="G765" s="82" t="s">
        <v>1851</v>
      </c>
      <c r="H765" s="81" t="s">
        <v>32</v>
      </c>
      <c r="I765" s="81"/>
      <c r="J765" s="81"/>
      <c r="K765" s="81"/>
      <c r="L765" s="81">
        <v>2376.2399999999998</v>
      </c>
      <c r="M765" s="501">
        <v>2099.04</v>
      </c>
      <c r="N765" s="81">
        <v>2020.12</v>
      </c>
      <c r="O765" s="82" t="s">
        <v>1866</v>
      </c>
      <c r="P765" s="82" t="s">
        <v>1853</v>
      </c>
      <c r="Q765" s="253">
        <v>18135206600</v>
      </c>
      <c r="R765" s="254" t="s">
        <v>1854</v>
      </c>
      <c r="S765" s="255" t="s">
        <v>1595</v>
      </c>
      <c r="T765" s="256"/>
    </row>
    <row r="766" spans="1:20" ht="20.399999999999999">
      <c r="A766" s="484" t="s">
        <v>1624</v>
      </c>
      <c r="B766" s="226" t="s">
        <v>2833</v>
      </c>
      <c r="C766" s="226" t="s">
        <v>2834</v>
      </c>
      <c r="D766" s="226" t="s">
        <v>154</v>
      </c>
      <c r="E766" s="81"/>
      <c r="F766" s="226">
        <v>5</v>
      </c>
      <c r="G766" s="82" t="s">
        <v>1851</v>
      </c>
      <c r="H766" s="81" t="s">
        <v>32</v>
      </c>
      <c r="I766" s="81"/>
      <c r="J766" s="81"/>
      <c r="K766" s="81"/>
      <c r="L766" s="502">
        <v>4950.5</v>
      </c>
      <c r="M766" s="501">
        <v>4372.9399999999996</v>
      </c>
      <c r="N766" s="81">
        <v>2020.12</v>
      </c>
      <c r="O766" s="82" t="s">
        <v>1866</v>
      </c>
      <c r="P766" s="82" t="s">
        <v>1853</v>
      </c>
      <c r="Q766" s="253">
        <v>18135206600</v>
      </c>
      <c r="R766" s="254" t="s">
        <v>1854</v>
      </c>
      <c r="S766" s="255" t="s">
        <v>1595</v>
      </c>
      <c r="T766" s="256"/>
    </row>
    <row r="767" spans="1:20" ht="20.399999999999999">
      <c r="A767" s="484" t="s">
        <v>1626</v>
      </c>
      <c r="B767" s="226" t="s">
        <v>2833</v>
      </c>
      <c r="C767" s="226" t="s">
        <v>2835</v>
      </c>
      <c r="D767" s="226" t="s">
        <v>154</v>
      </c>
      <c r="E767" s="81"/>
      <c r="F767" s="226">
        <v>2</v>
      </c>
      <c r="G767" s="82" t="s">
        <v>1851</v>
      </c>
      <c r="H767" s="81" t="s">
        <v>32</v>
      </c>
      <c r="I767" s="81"/>
      <c r="J767" s="81"/>
      <c r="K767" s="81"/>
      <c r="L767" s="502">
        <v>2574.2600000000002</v>
      </c>
      <c r="M767" s="501">
        <v>2273.9</v>
      </c>
      <c r="N767" s="81">
        <v>2020.12</v>
      </c>
      <c r="O767" s="82" t="s">
        <v>1866</v>
      </c>
      <c r="P767" s="82" t="s">
        <v>1853</v>
      </c>
      <c r="Q767" s="253">
        <v>18135206600</v>
      </c>
      <c r="R767" s="254" t="s">
        <v>1854</v>
      </c>
      <c r="S767" s="255" t="s">
        <v>1595</v>
      </c>
      <c r="T767" s="256"/>
    </row>
    <row r="768" spans="1:20" ht="30.6">
      <c r="A768" s="484" t="s">
        <v>1628</v>
      </c>
      <c r="B768" s="226" t="s">
        <v>2836</v>
      </c>
      <c r="C768" s="226" t="s">
        <v>2837</v>
      </c>
      <c r="D768" s="226" t="s">
        <v>154</v>
      </c>
      <c r="E768" s="81"/>
      <c r="F768" s="226">
        <v>3</v>
      </c>
      <c r="G768" s="82" t="s">
        <v>1851</v>
      </c>
      <c r="H768" s="81" t="s">
        <v>32</v>
      </c>
      <c r="I768" s="81"/>
      <c r="J768" s="81"/>
      <c r="K768" s="81"/>
      <c r="L768" s="502">
        <v>1782.18</v>
      </c>
      <c r="M768" s="501">
        <v>1574.28</v>
      </c>
      <c r="N768" s="81">
        <v>2020.12</v>
      </c>
      <c r="O768" s="87" t="s">
        <v>2822</v>
      </c>
      <c r="P768" s="82" t="s">
        <v>1853</v>
      </c>
      <c r="Q768" s="253">
        <v>18135206600</v>
      </c>
      <c r="R768" s="254" t="s">
        <v>1854</v>
      </c>
      <c r="S768" s="255" t="s">
        <v>1595</v>
      </c>
      <c r="T768" s="256"/>
    </row>
    <row r="769" spans="1:20" ht="20.399999999999999">
      <c r="A769" s="484" t="s">
        <v>1630</v>
      </c>
      <c r="B769" s="226" t="s">
        <v>2833</v>
      </c>
      <c r="C769" s="226" t="s">
        <v>2834</v>
      </c>
      <c r="D769" s="226" t="s">
        <v>154</v>
      </c>
      <c r="E769" s="81"/>
      <c r="F769" s="226">
        <v>2</v>
      </c>
      <c r="G769" s="82" t="s">
        <v>1851</v>
      </c>
      <c r="H769" s="81" t="s">
        <v>32</v>
      </c>
      <c r="I769" s="81"/>
      <c r="J769" s="81"/>
      <c r="K769" s="81"/>
      <c r="L769" s="502">
        <v>1980.2</v>
      </c>
      <c r="M769" s="501">
        <v>1749.2</v>
      </c>
      <c r="N769" s="81">
        <v>2020.12</v>
      </c>
      <c r="O769" s="82" t="s">
        <v>1866</v>
      </c>
      <c r="P769" s="82" t="s">
        <v>1853</v>
      </c>
      <c r="Q769" s="253">
        <v>18135206600</v>
      </c>
      <c r="R769" s="254" t="s">
        <v>1854</v>
      </c>
      <c r="S769" s="255" t="s">
        <v>1595</v>
      </c>
      <c r="T769" s="256"/>
    </row>
    <row r="770" spans="1:20" ht="30.6">
      <c r="A770" s="484" t="s">
        <v>1637</v>
      </c>
      <c r="B770" s="226" t="s">
        <v>2838</v>
      </c>
      <c r="C770" s="226" t="s">
        <v>2839</v>
      </c>
      <c r="D770" s="226" t="s">
        <v>494</v>
      </c>
      <c r="E770" s="81"/>
      <c r="F770" s="226">
        <v>345</v>
      </c>
      <c r="G770" s="82" t="s">
        <v>1851</v>
      </c>
      <c r="H770" s="81" t="s">
        <v>32</v>
      </c>
      <c r="I770" s="81"/>
      <c r="J770" s="81"/>
      <c r="K770" s="81"/>
      <c r="L770" s="502">
        <v>53592.23</v>
      </c>
      <c r="M770" s="501">
        <v>47339.81</v>
      </c>
      <c r="N770" s="81">
        <v>2020.12</v>
      </c>
      <c r="O770" s="87" t="s">
        <v>2822</v>
      </c>
      <c r="P770" s="82" t="s">
        <v>1853</v>
      </c>
      <c r="Q770" s="253">
        <v>18135206600</v>
      </c>
      <c r="R770" s="254" t="s">
        <v>1854</v>
      </c>
      <c r="S770" s="255" t="s">
        <v>1595</v>
      </c>
      <c r="T770" s="256"/>
    </row>
    <row r="771" spans="1:20" ht="30.6">
      <c r="A771" s="484" t="s">
        <v>1640</v>
      </c>
      <c r="B771" s="226" t="s">
        <v>2840</v>
      </c>
      <c r="C771" s="226" t="s">
        <v>2841</v>
      </c>
      <c r="D771" s="226" t="s">
        <v>30</v>
      </c>
      <c r="E771" s="81"/>
      <c r="F771" s="226">
        <v>88</v>
      </c>
      <c r="G771" s="82" t="s">
        <v>1851</v>
      </c>
      <c r="H771" s="81" t="s">
        <v>32</v>
      </c>
      <c r="I771" s="81"/>
      <c r="J771" s="81"/>
      <c r="K771" s="81"/>
      <c r="L771" s="502">
        <v>12388.35</v>
      </c>
      <c r="M771" s="501">
        <v>10943.07</v>
      </c>
      <c r="N771" s="81">
        <v>2020.12</v>
      </c>
      <c r="O771" s="87" t="s">
        <v>2822</v>
      </c>
      <c r="P771" s="82" t="s">
        <v>1853</v>
      </c>
      <c r="Q771" s="253">
        <v>18135206600</v>
      </c>
      <c r="R771" s="254" t="s">
        <v>1854</v>
      </c>
      <c r="S771" s="255" t="s">
        <v>1595</v>
      </c>
      <c r="T771" s="256"/>
    </row>
    <row r="772" spans="1:20" ht="20.399999999999999">
      <c r="A772" s="484" t="s">
        <v>1643</v>
      </c>
      <c r="B772" s="81" t="s">
        <v>2838</v>
      </c>
      <c r="C772" s="81" t="s">
        <v>2839</v>
      </c>
      <c r="D772" s="226" t="s">
        <v>494</v>
      </c>
      <c r="E772" s="81"/>
      <c r="F772" s="80">
        <v>305</v>
      </c>
      <c r="G772" s="82" t="s">
        <v>1851</v>
      </c>
      <c r="H772" s="81" t="s">
        <v>32</v>
      </c>
      <c r="I772" s="81"/>
      <c r="J772" s="81"/>
      <c r="K772" s="81"/>
      <c r="L772" s="86">
        <v>49222.77</v>
      </c>
      <c r="M772" s="86">
        <v>47308.55</v>
      </c>
      <c r="N772" s="81">
        <v>2021.4</v>
      </c>
      <c r="O772" s="87" t="s">
        <v>2385</v>
      </c>
      <c r="P772" s="82" t="s">
        <v>1853</v>
      </c>
      <c r="Q772" s="253">
        <v>18135206600</v>
      </c>
      <c r="R772" s="516"/>
      <c r="S772" s="255"/>
      <c r="T772" s="256"/>
    </row>
    <row r="773" spans="1:20" ht="24">
      <c r="A773" s="484" t="s">
        <v>1646</v>
      </c>
      <c r="B773" s="97" t="s">
        <v>2842</v>
      </c>
      <c r="C773" s="88" t="s">
        <v>2843</v>
      </c>
      <c r="D773" s="174" t="s">
        <v>154</v>
      </c>
      <c r="E773" s="88">
        <v>200</v>
      </c>
      <c r="F773" s="174"/>
      <c r="G773" s="88" t="s">
        <v>31</v>
      </c>
      <c r="H773" s="96" t="s">
        <v>32</v>
      </c>
      <c r="I773" s="174"/>
      <c r="J773" s="174"/>
      <c r="K773" s="88" t="s">
        <v>2844</v>
      </c>
      <c r="L773" s="116">
        <v>2300.8849557522199</v>
      </c>
      <c r="M773" s="125">
        <v>2300.8849557522199</v>
      </c>
      <c r="N773" s="88">
        <v>2020.06</v>
      </c>
      <c r="O773" s="88" t="s">
        <v>2258</v>
      </c>
      <c r="P773" s="95" t="s">
        <v>2259</v>
      </c>
      <c r="Q773" s="88">
        <v>15735100699</v>
      </c>
      <c r="R773" s="102" t="s">
        <v>2260</v>
      </c>
      <c r="S773" s="503" t="s">
        <v>1595</v>
      </c>
      <c r="T773" s="173"/>
    </row>
    <row r="774" spans="1:20" ht="24">
      <c r="A774" s="484" t="s">
        <v>1653</v>
      </c>
      <c r="B774" s="97" t="s">
        <v>2845</v>
      </c>
      <c r="C774" s="88" t="s">
        <v>2846</v>
      </c>
      <c r="D774" s="174" t="s">
        <v>154</v>
      </c>
      <c r="E774" s="88">
        <v>200</v>
      </c>
      <c r="F774" s="174"/>
      <c r="G774" s="88" t="s">
        <v>31</v>
      </c>
      <c r="H774" s="96" t="s">
        <v>32</v>
      </c>
      <c r="I774" s="174"/>
      <c r="J774" s="174"/>
      <c r="K774" s="88" t="s">
        <v>2844</v>
      </c>
      <c r="L774" s="116">
        <v>44247.787610619402</v>
      </c>
      <c r="M774" s="125">
        <v>44247.787610619402</v>
      </c>
      <c r="N774" s="88">
        <v>2020.06</v>
      </c>
      <c r="O774" s="88" t="s">
        <v>2258</v>
      </c>
      <c r="P774" s="95" t="s">
        <v>2259</v>
      </c>
      <c r="Q774" s="88">
        <v>15735100699</v>
      </c>
      <c r="R774" s="102" t="s">
        <v>2260</v>
      </c>
      <c r="S774" s="503" t="s">
        <v>1595</v>
      </c>
      <c r="T774" s="173"/>
    </row>
    <row r="775" spans="1:20" ht="24">
      <c r="A775" s="484" t="s">
        <v>1656</v>
      </c>
      <c r="B775" s="97" t="s">
        <v>2847</v>
      </c>
      <c r="C775" s="88" t="s">
        <v>2848</v>
      </c>
      <c r="D775" s="174" t="s">
        <v>154</v>
      </c>
      <c r="E775" s="88">
        <v>200</v>
      </c>
      <c r="F775" s="174"/>
      <c r="G775" s="88" t="s">
        <v>31</v>
      </c>
      <c r="H775" s="96" t="s">
        <v>32</v>
      </c>
      <c r="I775" s="174"/>
      <c r="J775" s="174"/>
      <c r="K775" s="88" t="s">
        <v>2844</v>
      </c>
      <c r="L775" s="116">
        <v>44247.787610619402</v>
      </c>
      <c r="M775" s="125">
        <v>44247.787610619402</v>
      </c>
      <c r="N775" s="88">
        <v>2020.06</v>
      </c>
      <c r="O775" s="88" t="s">
        <v>2258</v>
      </c>
      <c r="P775" s="95" t="s">
        <v>2259</v>
      </c>
      <c r="Q775" s="88">
        <v>15735100699</v>
      </c>
      <c r="R775" s="102" t="s">
        <v>2260</v>
      </c>
      <c r="S775" s="503" t="s">
        <v>1595</v>
      </c>
      <c r="T775" s="173"/>
    </row>
    <row r="776" spans="1:20" ht="24">
      <c r="A776" s="484" t="s">
        <v>1658</v>
      </c>
      <c r="B776" s="97" t="s">
        <v>2849</v>
      </c>
      <c r="C776" s="88" t="s">
        <v>2850</v>
      </c>
      <c r="D776" s="174" t="s">
        <v>154</v>
      </c>
      <c r="E776" s="88">
        <v>200</v>
      </c>
      <c r="F776" s="174"/>
      <c r="G776" s="88" t="s">
        <v>31</v>
      </c>
      <c r="H776" s="96" t="s">
        <v>32</v>
      </c>
      <c r="I776" s="174"/>
      <c r="J776" s="174"/>
      <c r="K776" s="88" t="s">
        <v>2844</v>
      </c>
      <c r="L776" s="116">
        <v>46902.654867256599</v>
      </c>
      <c r="M776" s="125">
        <v>46902.654867256599</v>
      </c>
      <c r="N776" s="88">
        <v>2020.06</v>
      </c>
      <c r="O776" s="88" t="s">
        <v>2258</v>
      </c>
      <c r="P776" s="95" t="s">
        <v>2259</v>
      </c>
      <c r="Q776" s="88">
        <v>15735100699</v>
      </c>
      <c r="R776" s="102" t="s">
        <v>2260</v>
      </c>
      <c r="S776" s="503" t="s">
        <v>1595</v>
      </c>
      <c r="T776" s="173"/>
    </row>
    <row r="777" spans="1:20" ht="24">
      <c r="A777" s="484" t="s">
        <v>1659</v>
      </c>
      <c r="B777" s="97" t="s">
        <v>2851</v>
      </c>
      <c r="C777" s="88" t="s">
        <v>2852</v>
      </c>
      <c r="D777" s="174" t="s">
        <v>154</v>
      </c>
      <c r="E777" s="88">
        <v>400</v>
      </c>
      <c r="F777" s="174"/>
      <c r="G777" s="88" t="s">
        <v>31</v>
      </c>
      <c r="H777" s="96" t="s">
        <v>32</v>
      </c>
      <c r="I777" s="174"/>
      <c r="J777" s="174"/>
      <c r="K777" s="88" t="s">
        <v>2844</v>
      </c>
      <c r="L777" s="116">
        <v>118584.07079646</v>
      </c>
      <c r="M777" s="125">
        <v>118584.07079646</v>
      </c>
      <c r="N777" s="88">
        <v>2020.06</v>
      </c>
      <c r="O777" s="88" t="s">
        <v>2258</v>
      </c>
      <c r="P777" s="95" t="s">
        <v>2259</v>
      </c>
      <c r="Q777" s="88">
        <v>15735100699</v>
      </c>
      <c r="R777" s="102" t="s">
        <v>2260</v>
      </c>
      <c r="S777" s="503" t="s">
        <v>1595</v>
      </c>
      <c r="T777" s="173"/>
    </row>
    <row r="778" spans="1:20" ht="24">
      <c r="A778" s="484" t="s">
        <v>1664</v>
      </c>
      <c r="B778" s="97" t="s">
        <v>2853</v>
      </c>
      <c r="C778" s="88" t="s">
        <v>2854</v>
      </c>
      <c r="D778" s="174" t="s">
        <v>154</v>
      </c>
      <c r="E778" s="88">
        <v>260</v>
      </c>
      <c r="F778" s="174"/>
      <c r="G778" s="88" t="s">
        <v>31</v>
      </c>
      <c r="H778" s="96" t="s">
        <v>32</v>
      </c>
      <c r="I778" s="174"/>
      <c r="J778" s="174"/>
      <c r="K778" s="88" t="s">
        <v>2855</v>
      </c>
      <c r="L778" s="116">
        <v>14955.7522123894</v>
      </c>
      <c r="M778" s="125">
        <v>14955.7522123894</v>
      </c>
      <c r="N778" s="88">
        <v>2020.06</v>
      </c>
      <c r="O778" s="88" t="s">
        <v>2258</v>
      </c>
      <c r="P778" s="95" t="s">
        <v>2259</v>
      </c>
      <c r="Q778" s="88">
        <v>15735100699</v>
      </c>
      <c r="R778" s="102" t="s">
        <v>2260</v>
      </c>
      <c r="S778" s="503" t="s">
        <v>1595</v>
      </c>
      <c r="T778" s="173"/>
    </row>
    <row r="779" spans="1:20" ht="36">
      <c r="A779" s="484" t="s">
        <v>2255</v>
      </c>
      <c r="B779" s="97" t="s">
        <v>2856</v>
      </c>
      <c r="C779" s="88" t="s">
        <v>2857</v>
      </c>
      <c r="D779" s="174" t="s">
        <v>154</v>
      </c>
      <c r="E779" s="88">
        <v>90</v>
      </c>
      <c r="F779" s="174"/>
      <c r="G779" s="88" t="s">
        <v>31</v>
      </c>
      <c r="H779" s="96" t="s">
        <v>32</v>
      </c>
      <c r="I779" s="174"/>
      <c r="J779" s="174"/>
      <c r="K779" s="88" t="s">
        <v>2855</v>
      </c>
      <c r="L779" s="116">
        <v>5176.9911504424799</v>
      </c>
      <c r="M779" s="125">
        <v>5176.9911504424799</v>
      </c>
      <c r="N779" s="88">
        <v>2020.06</v>
      </c>
      <c r="O779" s="88" t="s">
        <v>2258</v>
      </c>
      <c r="P779" s="95" t="s">
        <v>2259</v>
      </c>
      <c r="Q779" s="88">
        <v>15735100699</v>
      </c>
      <c r="R779" s="102" t="s">
        <v>2260</v>
      </c>
      <c r="S779" s="503" t="s">
        <v>1595</v>
      </c>
      <c r="T779" s="173"/>
    </row>
    <row r="780" spans="1:20" ht="24">
      <c r="A780" s="484" t="s">
        <v>1665</v>
      </c>
      <c r="B780" s="97" t="s">
        <v>2858</v>
      </c>
      <c r="C780" s="88" t="s">
        <v>2859</v>
      </c>
      <c r="D780" s="174" t="s">
        <v>154</v>
      </c>
      <c r="E780" s="88">
        <v>90</v>
      </c>
      <c r="F780" s="174"/>
      <c r="G780" s="88" t="s">
        <v>31</v>
      </c>
      <c r="H780" s="96" t="s">
        <v>32</v>
      </c>
      <c r="I780" s="174"/>
      <c r="J780" s="174"/>
      <c r="K780" s="88" t="s">
        <v>2855</v>
      </c>
      <c r="L780" s="116">
        <v>5176.9911504424799</v>
      </c>
      <c r="M780" s="125">
        <v>5176.9911504424799</v>
      </c>
      <c r="N780" s="88">
        <v>2020.06</v>
      </c>
      <c r="O780" s="88" t="s">
        <v>2258</v>
      </c>
      <c r="P780" s="95" t="s">
        <v>2259</v>
      </c>
      <c r="Q780" s="88">
        <v>15735100699</v>
      </c>
      <c r="R780" s="102" t="s">
        <v>2260</v>
      </c>
      <c r="S780" s="503" t="s">
        <v>1595</v>
      </c>
      <c r="T780" s="173"/>
    </row>
    <row r="781" spans="1:20" ht="24">
      <c r="A781" s="484" t="s">
        <v>1671</v>
      </c>
      <c r="B781" s="97" t="s">
        <v>2860</v>
      </c>
      <c r="C781" s="88" t="s">
        <v>2861</v>
      </c>
      <c r="D781" s="174" t="s">
        <v>154</v>
      </c>
      <c r="E781" s="88">
        <v>45</v>
      </c>
      <c r="F781" s="174"/>
      <c r="G781" s="88" t="s">
        <v>31</v>
      </c>
      <c r="H781" s="96" t="s">
        <v>32</v>
      </c>
      <c r="I781" s="174"/>
      <c r="J781" s="174"/>
      <c r="K781" s="88" t="s">
        <v>2855</v>
      </c>
      <c r="L781" s="116">
        <v>2588.49557522124</v>
      </c>
      <c r="M781" s="125">
        <v>2588.49557522124</v>
      </c>
      <c r="N781" s="88">
        <v>2020.06</v>
      </c>
      <c r="O781" s="88" t="s">
        <v>2258</v>
      </c>
      <c r="P781" s="95" t="s">
        <v>2259</v>
      </c>
      <c r="Q781" s="88">
        <v>15735100699</v>
      </c>
      <c r="R781" s="102" t="s">
        <v>2260</v>
      </c>
      <c r="S781" s="503" t="s">
        <v>1595</v>
      </c>
      <c r="T781" s="173"/>
    </row>
    <row r="782" spans="1:20" ht="24">
      <c r="A782" s="484" t="s">
        <v>1675</v>
      </c>
      <c r="B782" s="97" t="s">
        <v>2862</v>
      </c>
      <c r="C782" s="88" t="s">
        <v>2863</v>
      </c>
      <c r="D782" s="174" t="s">
        <v>154</v>
      </c>
      <c r="E782" s="88">
        <v>260</v>
      </c>
      <c r="F782" s="174"/>
      <c r="G782" s="88" t="s">
        <v>31</v>
      </c>
      <c r="H782" s="96" t="s">
        <v>32</v>
      </c>
      <c r="I782" s="174"/>
      <c r="J782" s="174"/>
      <c r="K782" s="88" t="s">
        <v>2855</v>
      </c>
      <c r="L782" s="116">
        <v>14955.7522123894</v>
      </c>
      <c r="M782" s="125">
        <v>14955.7522123894</v>
      </c>
      <c r="N782" s="88">
        <v>2020.06</v>
      </c>
      <c r="O782" s="88" t="s">
        <v>2258</v>
      </c>
      <c r="P782" s="95" t="s">
        <v>2259</v>
      </c>
      <c r="Q782" s="88">
        <v>15735100699</v>
      </c>
      <c r="R782" s="102" t="s">
        <v>2260</v>
      </c>
      <c r="S782" s="503" t="s">
        <v>1595</v>
      </c>
      <c r="T782" s="173"/>
    </row>
    <row r="783" spans="1:20" ht="24">
      <c r="A783" s="484" t="s">
        <v>1677</v>
      </c>
      <c r="B783" s="97" t="s">
        <v>2864</v>
      </c>
      <c r="C783" s="88" t="s">
        <v>2865</v>
      </c>
      <c r="D783" s="174" t="s">
        <v>154</v>
      </c>
      <c r="E783" s="88">
        <v>20</v>
      </c>
      <c r="F783" s="174"/>
      <c r="G783" s="88" t="s">
        <v>31</v>
      </c>
      <c r="H783" s="96" t="s">
        <v>32</v>
      </c>
      <c r="I783" s="174"/>
      <c r="J783" s="174"/>
      <c r="K783" s="88" t="s">
        <v>2855</v>
      </c>
      <c r="L783" s="116">
        <v>1150.4424778761099</v>
      </c>
      <c r="M783" s="125">
        <v>1150.4424778761099</v>
      </c>
      <c r="N783" s="88">
        <v>2020.06</v>
      </c>
      <c r="O783" s="88" t="s">
        <v>2258</v>
      </c>
      <c r="P783" s="95" t="s">
        <v>2259</v>
      </c>
      <c r="Q783" s="88">
        <v>15735100699</v>
      </c>
      <c r="R783" s="102" t="s">
        <v>2260</v>
      </c>
      <c r="S783" s="503" t="s">
        <v>1595</v>
      </c>
      <c r="T783" s="173"/>
    </row>
    <row r="784" spans="1:20" ht="24">
      <c r="A784" s="484" t="s">
        <v>1680</v>
      </c>
      <c r="B784" s="97" t="s">
        <v>2866</v>
      </c>
      <c r="C784" s="88" t="s">
        <v>2867</v>
      </c>
      <c r="D784" s="174" t="s">
        <v>154</v>
      </c>
      <c r="E784" s="88">
        <v>150</v>
      </c>
      <c r="F784" s="174"/>
      <c r="G784" s="88" t="s">
        <v>31</v>
      </c>
      <c r="H784" s="96" t="s">
        <v>32</v>
      </c>
      <c r="I784" s="174"/>
      <c r="J784" s="174"/>
      <c r="K784" s="88" t="s">
        <v>2855</v>
      </c>
      <c r="L784" s="116">
        <v>8628.3185840707993</v>
      </c>
      <c r="M784" s="125">
        <v>8628.3185840707993</v>
      </c>
      <c r="N784" s="88">
        <v>2020.06</v>
      </c>
      <c r="O784" s="88" t="s">
        <v>2258</v>
      </c>
      <c r="P784" s="95" t="s">
        <v>2259</v>
      </c>
      <c r="Q784" s="88">
        <v>15735100699</v>
      </c>
      <c r="R784" s="102" t="s">
        <v>2260</v>
      </c>
      <c r="S784" s="503" t="s">
        <v>1595</v>
      </c>
      <c r="T784" s="173"/>
    </row>
    <row r="785" spans="1:20" ht="24">
      <c r="A785" s="484" t="s">
        <v>1682</v>
      </c>
      <c r="B785" s="97" t="s">
        <v>2868</v>
      </c>
      <c r="C785" s="88" t="s">
        <v>2869</v>
      </c>
      <c r="D785" s="174" t="s">
        <v>154</v>
      </c>
      <c r="E785" s="88">
        <v>300</v>
      </c>
      <c r="F785" s="174"/>
      <c r="G785" s="88" t="s">
        <v>31</v>
      </c>
      <c r="H785" s="96" t="s">
        <v>32</v>
      </c>
      <c r="I785" s="174"/>
      <c r="J785" s="174"/>
      <c r="K785" s="88" t="s">
        <v>2855</v>
      </c>
      <c r="L785" s="116">
        <v>4778.7610619468996</v>
      </c>
      <c r="M785" s="125">
        <v>4778.7610619468996</v>
      </c>
      <c r="N785" s="88">
        <v>2020.06</v>
      </c>
      <c r="O785" s="88" t="s">
        <v>2258</v>
      </c>
      <c r="P785" s="95" t="s">
        <v>2259</v>
      </c>
      <c r="Q785" s="88">
        <v>15735100699</v>
      </c>
      <c r="R785" s="102" t="s">
        <v>2260</v>
      </c>
      <c r="S785" s="503" t="s">
        <v>1595</v>
      </c>
      <c r="T785" s="173"/>
    </row>
    <row r="786" spans="1:20" ht="24">
      <c r="A786" s="484" t="s">
        <v>1686</v>
      </c>
      <c r="B786" s="97" t="s">
        <v>2870</v>
      </c>
      <c r="C786" s="88" t="s">
        <v>2871</v>
      </c>
      <c r="D786" s="174" t="s">
        <v>154</v>
      </c>
      <c r="E786" s="88">
        <v>110</v>
      </c>
      <c r="F786" s="174"/>
      <c r="G786" s="88" t="s">
        <v>31</v>
      </c>
      <c r="H786" s="96" t="s">
        <v>32</v>
      </c>
      <c r="I786" s="174"/>
      <c r="J786" s="174"/>
      <c r="K786" s="88" t="s">
        <v>2855</v>
      </c>
      <c r="L786" s="116">
        <v>11681.4159292036</v>
      </c>
      <c r="M786" s="125">
        <v>11681.4159292036</v>
      </c>
      <c r="N786" s="88">
        <v>2020.06</v>
      </c>
      <c r="O786" s="88" t="s">
        <v>2258</v>
      </c>
      <c r="P786" s="95" t="s">
        <v>2259</v>
      </c>
      <c r="Q786" s="88">
        <v>15735100699</v>
      </c>
      <c r="R786" s="102" t="s">
        <v>2260</v>
      </c>
      <c r="S786" s="503" t="s">
        <v>1595</v>
      </c>
      <c r="T786" s="173"/>
    </row>
    <row r="787" spans="1:20" ht="24">
      <c r="A787" s="484" t="s">
        <v>1690</v>
      </c>
      <c r="B787" s="97" t="s">
        <v>2872</v>
      </c>
      <c r="C787" s="88" t="s">
        <v>2869</v>
      </c>
      <c r="D787" s="174" t="s">
        <v>154</v>
      </c>
      <c r="E787" s="88">
        <v>220</v>
      </c>
      <c r="F787" s="174"/>
      <c r="G787" s="88" t="s">
        <v>31</v>
      </c>
      <c r="H787" s="96" t="s">
        <v>32</v>
      </c>
      <c r="I787" s="174"/>
      <c r="J787" s="174"/>
      <c r="K787" s="88" t="s">
        <v>2855</v>
      </c>
      <c r="L787" s="116">
        <v>19469.026548672598</v>
      </c>
      <c r="M787" s="125">
        <v>19469.026548672598</v>
      </c>
      <c r="N787" s="88">
        <v>2020.06</v>
      </c>
      <c r="O787" s="88" t="s">
        <v>2258</v>
      </c>
      <c r="P787" s="95" t="s">
        <v>2259</v>
      </c>
      <c r="Q787" s="88">
        <v>15735100699</v>
      </c>
      <c r="R787" s="102" t="s">
        <v>2260</v>
      </c>
      <c r="S787" s="503" t="s">
        <v>1595</v>
      </c>
      <c r="T787" s="173"/>
    </row>
    <row r="788" spans="1:20" ht="24">
      <c r="A788" s="484" t="s">
        <v>1692</v>
      </c>
      <c r="B788" s="97" t="s">
        <v>2873</v>
      </c>
      <c r="C788" s="88" t="s">
        <v>2592</v>
      </c>
      <c r="D788" s="174" t="s">
        <v>154</v>
      </c>
      <c r="E788" s="88">
        <v>150</v>
      </c>
      <c r="F788" s="174"/>
      <c r="G788" s="88" t="s">
        <v>31</v>
      </c>
      <c r="H788" s="96" t="s">
        <v>32</v>
      </c>
      <c r="I788" s="174"/>
      <c r="J788" s="174"/>
      <c r="K788" s="88" t="s">
        <v>2855</v>
      </c>
      <c r="L788" s="116">
        <v>13274.336283185799</v>
      </c>
      <c r="M788" s="125">
        <v>13274.336283185799</v>
      </c>
      <c r="N788" s="88">
        <v>2020.06</v>
      </c>
      <c r="O788" s="88" t="s">
        <v>2258</v>
      </c>
      <c r="P788" s="95" t="s">
        <v>2259</v>
      </c>
      <c r="Q788" s="88">
        <v>15735100699</v>
      </c>
      <c r="R788" s="102" t="s">
        <v>2260</v>
      </c>
      <c r="S788" s="503" t="s">
        <v>1595</v>
      </c>
      <c r="T788" s="173"/>
    </row>
    <row r="789" spans="1:20" ht="24">
      <c r="A789" s="484" t="s">
        <v>1695</v>
      </c>
      <c r="B789" s="97" t="s">
        <v>2874</v>
      </c>
      <c r="C789" s="88" t="s">
        <v>2875</v>
      </c>
      <c r="D789" s="174" t="s">
        <v>154</v>
      </c>
      <c r="E789" s="88">
        <v>75</v>
      </c>
      <c r="F789" s="174"/>
      <c r="G789" s="88" t="s">
        <v>31</v>
      </c>
      <c r="H789" s="96" t="s">
        <v>32</v>
      </c>
      <c r="I789" s="174"/>
      <c r="J789" s="174"/>
      <c r="K789" s="88" t="s">
        <v>2855</v>
      </c>
      <c r="L789" s="116">
        <v>6637.1681415929197</v>
      </c>
      <c r="M789" s="125">
        <v>6637.1681415929197</v>
      </c>
      <c r="N789" s="88">
        <v>2020.06</v>
      </c>
      <c r="O789" s="88" t="s">
        <v>2258</v>
      </c>
      <c r="P789" s="95" t="s">
        <v>2259</v>
      </c>
      <c r="Q789" s="88">
        <v>15735100699</v>
      </c>
      <c r="R789" s="102" t="s">
        <v>2260</v>
      </c>
      <c r="S789" s="503" t="s">
        <v>1595</v>
      </c>
      <c r="T789" s="173"/>
    </row>
    <row r="790" spans="1:20" ht="24">
      <c r="A790" s="484" t="s">
        <v>1697</v>
      </c>
      <c r="B790" s="97" t="s">
        <v>2876</v>
      </c>
      <c r="C790" s="88" t="s">
        <v>2877</v>
      </c>
      <c r="D790" s="174" t="s">
        <v>154</v>
      </c>
      <c r="E790" s="88">
        <v>75</v>
      </c>
      <c r="F790" s="174"/>
      <c r="G790" s="88" t="s">
        <v>31</v>
      </c>
      <c r="H790" s="96" t="s">
        <v>32</v>
      </c>
      <c r="I790" s="174"/>
      <c r="J790" s="174"/>
      <c r="K790" s="88" t="s">
        <v>2855</v>
      </c>
      <c r="L790" s="116">
        <v>6637.1681415929197</v>
      </c>
      <c r="M790" s="125">
        <v>6637.1681415929197</v>
      </c>
      <c r="N790" s="88">
        <v>2020.06</v>
      </c>
      <c r="O790" s="88" t="s">
        <v>2258</v>
      </c>
      <c r="P790" s="95" t="s">
        <v>2259</v>
      </c>
      <c r="Q790" s="88">
        <v>15735100699</v>
      </c>
      <c r="R790" s="102" t="s">
        <v>2260</v>
      </c>
      <c r="S790" s="503" t="s">
        <v>1595</v>
      </c>
      <c r="T790" s="173"/>
    </row>
    <row r="791" spans="1:20" ht="24">
      <c r="A791" s="484" t="s">
        <v>1700</v>
      </c>
      <c r="B791" s="97" t="s">
        <v>2878</v>
      </c>
      <c r="C791" s="88" t="s">
        <v>2879</v>
      </c>
      <c r="D791" s="174" t="s">
        <v>154</v>
      </c>
      <c r="E791" s="88">
        <v>180</v>
      </c>
      <c r="F791" s="174"/>
      <c r="G791" s="88" t="s">
        <v>31</v>
      </c>
      <c r="H791" s="96" t="s">
        <v>32</v>
      </c>
      <c r="I791" s="174"/>
      <c r="J791" s="174"/>
      <c r="K791" s="88" t="s">
        <v>2855</v>
      </c>
      <c r="L791" s="116">
        <v>3663.7168141593002</v>
      </c>
      <c r="M791" s="125">
        <v>3663.7168141593002</v>
      </c>
      <c r="N791" s="88">
        <v>2020.06</v>
      </c>
      <c r="O791" s="88" t="s">
        <v>2258</v>
      </c>
      <c r="P791" s="95" t="s">
        <v>2259</v>
      </c>
      <c r="Q791" s="88">
        <v>15735100699</v>
      </c>
      <c r="R791" s="102" t="s">
        <v>2260</v>
      </c>
      <c r="S791" s="503" t="s">
        <v>1595</v>
      </c>
      <c r="T791" s="173"/>
    </row>
    <row r="792" spans="1:20" ht="24">
      <c r="A792" s="484" t="s">
        <v>1703</v>
      </c>
      <c r="B792" s="97" t="s">
        <v>2880</v>
      </c>
      <c r="C792" s="88" t="s">
        <v>2879</v>
      </c>
      <c r="D792" s="174" t="s">
        <v>154</v>
      </c>
      <c r="E792" s="88">
        <v>180</v>
      </c>
      <c r="F792" s="174"/>
      <c r="G792" s="88" t="s">
        <v>31</v>
      </c>
      <c r="H792" s="96" t="s">
        <v>32</v>
      </c>
      <c r="I792" s="174"/>
      <c r="J792" s="174"/>
      <c r="K792" s="88" t="s">
        <v>2855</v>
      </c>
      <c r="L792" s="116">
        <v>3345.1327433628398</v>
      </c>
      <c r="M792" s="125">
        <v>3345.1327433628398</v>
      </c>
      <c r="N792" s="88">
        <v>2020.06</v>
      </c>
      <c r="O792" s="88" t="s">
        <v>2258</v>
      </c>
      <c r="P792" s="95" t="s">
        <v>2259</v>
      </c>
      <c r="Q792" s="88">
        <v>15735100699</v>
      </c>
      <c r="R792" s="102" t="s">
        <v>2260</v>
      </c>
      <c r="S792" s="503" t="s">
        <v>1595</v>
      </c>
      <c r="T792" s="173"/>
    </row>
    <row r="793" spans="1:20" ht="24">
      <c r="A793" s="484" t="s">
        <v>1704</v>
      </c>
      <c r="B793" s="97" t="s">
        <v>2881</v>
      </c>
      <c r="C793" s="88" t="s">
        <v>2882</v>
      </c>
      <c r="D793" s="174" t="s">
        <v>154</v>
      </c>
      <c r="E793" s="88">
        <v>125</v>
      </c>
      <c r="F793" s="174"/>
      <c r="G793" s="88" t="s">
        <v>31</v>
      </c>
      <c r="H793" s="96" t="s">
        <v>32</v>
      </c>
      <c r="I793" s="174"/>
      <c r="J793" s="174"/>
      <c r="K793" s="88" t="s">
        <v>2855</v>
      </c>
      <c r="L793" s="116">
        <v>3318.5840707964599</v>
      </c>
      <c r="M793" s="125">
        <v>3318.5840707964599</v>
      </c>
      <c r="N793" s="88">
        <v>2020.06</v>
      </c>
      <c r="O793" s="88" t="s">
        <v>2258</v>
      </c>
      <c r="P793" s="95" t="s">
        <v>2259</v>
      </c>
      <c r="Q793" s="88">
        <v>15735100699</v>
      </c>
      <c r="R793" s="102" t="s">
        <v>2260</v>
      </c>
      <c r="S793" s="503" t="s">
        <v>1595</v>
      </c>
      <c r="T793" s="173"/>
    </row>
    <row r="794" spans="1:20" ht="24">
      <c r="A794" s="484" t="s">
        <v>1705</v>
      </c>
      <c r="B794" s="97" t="s">
        <v>2883</v>
      </c>
      <c r="C794" s="88" t="s">
        <v>2884</v>
      </c>
      <c r="D794" s="174" t="s">
        <v>154</v>
      </c>
      <c r="E794" s="88">
        <v>550</v>
      </c>
      <c r="F794" s="174"/>
      <c r="G794" s="88" t="s">
        <v>31</v>
      </c>
      <c r="H794" s="96" t="s">
        <v>32</v>
      </c>
      <c r="I794" s="174"/>
      <c r="J794" s="174"/>
      <c r="K794" s="88" t="s">
        <v>2855</v>
      </c>
      <c r="L794" s="116">
        <v>12168.141592920299</v>
      </c>
      <c r="M794" s="125">
        <v>12168.141592920299</v>
      </c>
      <c r="N794" s="88">
        <v>2020.06</v>
      </c>
      <c r="O794" s="88" t="s">
        <v>2258</v>
      </c>
      <c r="P794" s="95" t="s">
        <v>2259</v>
      </c>
      <c r="Q794" s="88">
        <v>15735100699</v>
      </c>
      <c r="R794" s="102" t="s">
        <v>2260</v>
      </c>
      <c r="S794" s="503" t="s">
        <v>1595</v>
      </c>
      <c r="T794" s="173"/>
    </row>
    <row r="795" spans="1:20" ht="24">
      <c r="A795" s="484" t="s">
        <v>1709</v>
      </c>
      <c r="B795" s="97" t="s">
        <v>2885</v>
      </c>
      <c r="C795" s="88" t="s">
        <v>2886</v>
      </c>
      <c r="D795" s="174" t="s">
        <v>154</v>
      </c>
      <c r="E795" s="88">
        <v>50</v>
      </c>
      <c r="F795" s="174"/>
      <c r="G795" s="88" t="s">
        <v>31</v>
      </c>
      <c r="H795" s="96" t="s">
        <v>32</v>
      </c>
      <c r="I795" s="174"/>
      <c r="J795" s="174"/>
      <c r="K795" s="88" t="s">
        <v>2855</v>
      </c>
      <c r="L795" s="116">
        <v>2654.8672566371702</v>
      </c>
      <c r="M795" s="125">
        <v>2654.8672566371702</v>
      </c>
      <c r="N795" s="88">
        <v>2020.06</v>
      </c>
      <c r="O795" s="88" t="s">
        <v>2258</v>
      </c>
      <c r="P795" s="95" t="s">
        <v>2259</v>
      </c>
      <c r="Q795" s="88">
        <v>15735100699</v>
      </c>
      <c r="R795" s="102" t="s">
        <v>2260</v>
      </c>
      <c r="S795" s="503" t="s">
        <v>1595</v>
      </c>
      <c r="T795" s="173"/>
    </row>
    <row r="796" spans="1:20" ht="24">
      <c r="A796" s="484" t="s">
        <v>1712</v>
      </c>
      <c r="B796" s="97" t="s">
        <v>2887</v>
      </c>
      <c r="C796" s="88" t="s">
        <v>2888</v>
      </c>
      <c r="D796" s="174" t="s">
        <v>154</v>
      </c>
      <c r="E796" s="88">
        <v>15</v>
      </c>
      <c r="F796" s="174"/>
      <c r="G796" s="88" t="s">
        <v>31</v>
      </c>
      <c r="H796" s="96" t="s">
        <v>32</v>
      </c>
      <c r="I796" s="174"/>
      <c r="J796" s="174"/>
      <c r="K796" s="88" t="s">
        <v>2855</v>
      </c>
      <c r="L796" s="116">
        <v>530.97345132743396</v>
      </c>
      <c r="M796" s="125">
        <v>530.97345132743396</v>
      </c>
      <c r="N796" s="88">
        <v>2020.06</v>
      </c>
      <c r="O796" s="88" t="s">
        <v>2258</v>
      </c>
      <c r="P796" s="95" t="s">
        <v>2259</v>
      </c>
      <c r="Q796" s="88">
        <v>15735100699</v>
      </c>
      <c r="R796" s="102" t="s">
        <v>2260</v>
      </c>
      <c r="S796" s="503" t="s">
        <v>1595</v>
      </c>
      <c r="T796" s="173"/>
    </row>
    <row r="797" spans="1:20" ht="24">
      <c r="A797" s="484" t="s">
        <v>1714</v>
      </c>
      <c r="B797" s="97" t="s">
        <v>2889</v>
      </c>
      <c r="C797" s="88" t="s">
        <v>2890</v>
      </c>
      <c r="D797" s="174" t="s">
        <v>154</v>
      </c>
      <c r="E797" s="88">
        <v>30</v>
      </c>
      <c r="F797" s="174"/>
      <c r="G797" s="88" t="s">
        <v>31</v>
      </c>
      <c r="H797" s="96" t="s">
        <v>32</v>
      </c>
      <c r="I797" s="174"/>
      <c r="J797" s="174"/>
      <c r="K797" s="88" t="s">
        <v>2855</v>
      </c>
      <c r="L797" s="116">
        <v>530.97345132743396</v>
      </c>
      <c r="M797" s="125">
        <v>530.97345132743396</v>
      </c>
      <c r="N797" s="88">
        <v>2020.06</v>
      </c>
      <c r="O797" s="88" t="s">
        <v>2258</v>
      </c>
      <c r="P797" s="95" t="s">
        <v>2259</v>
      </c>
      <c r="Q797" s="88">
        <v>15735100699</v>
      </c>
      <c r="R797" s="102" t="s">
        <v>2260</v>
      </c>
      <c r="S797" s="503" t="s">
        <v>1595</v>
      </c>
      <c r="T797" s="173"/>
    </row>
    <row r="798" spans="1:20" ht="24">
      <c r="A798" s="484" t="s">
        <v>1715</v>
      </c>
      <c r="B798" s="97" t="s">
        <v>2891</v>
      </c>
      <c r="C798" s="88" t="s">
        <v>2892</v>
      </c>
      <c r="D798" s="174" t="s">
        <v>154</v>
      </c>
      <c r="E798" s="88">
        <v>10</v>
      </c>
      <c r="F798" s="174"/>
      <c r="G798" s="88" t="s">
        <v>31</v>
      </c>
      <c r="H798" s="96" t="s">
        <v>32</v>
      </c>
      <c r="I798" s="174"/>
      <c r="J798" s="174"/>
      <c r="K798" s="88" t="s">
        <v>2855</v>
      </c>
      <c r="L798" s="116">
        <v>221.238938053097</v>
      </c>
      <c r="M798" s="125">
        <v>221.238938053097</v>
      </c>
      <c r="N798" s="88">
        <v>2020.06</v>
      </c>
      <c r="O798" s="88" t="s">
        <v>2258</v>
      </c>
      <c r="P798" s="95" t="s">
        <v>2259</v>
      </c>
      <c r="Q798" s="88">
        <v>15735100699</v>
      </c>
      <c r="R798" s="102" t="s">
        <v>2260</v>
      </c>
      <c r="S798" s="503" t="s">
        <v>1595</v>
      </c>
      <c r="T798" s="173"/>
    </row>
    <row r="799" spans="1:20" ht="24">
      <c r="A799" s="484" t="s">
        <v>1716</v>
      </c>
      <c r="B799" s="97" t="s">
        <v>2893</v>
      </c>
      <c r="C799" s="88" t="s">
        <v>2894</v>
      </c>
      <c r="D799" s="174" t="s">
        <v>154</v>
      </c>
      <c r="E799" s="88">
        <v>30</v>
      </c>
      <c r="F799" s="174"/>
      <c r="G799" s="88" t="s">
        <v>31</v>
      </c>
      <c r="H799" s="96" t="s">
        <v>32</v>
      </c>
      <c r="I799" s="174"/>
      <c r="J799" s="174"/>
      <c r="K799" s="88" t="s">
        <v>2855</v>
      </c>
      <c r="L799" s="116">
        <v>1592.9203539823</v>
      </c>
      <c r="M799" s="125">
        <v>1592.9203539823</v>
      </c>
      <c r="N799" s="88">
        <v>2020.06</v>
      </c>
      <c r="O799" s="88" t="s">
        <v>2258</v>
      </c>
      <c r="P799" s="95" t="s">
        <v>2259</v>
      </c>
      <c r="Q799" s="88">
        <v>15735100699</v>
      </c>
      <c r="R799" s="102" t="s">
        <v>2260</v>
      </c>
      <c r="S799" s="503" t="s">
        <v>1595</v>
      </c>
      <c r="T799" s="173"/>
    </row>
    <row r="800" spans="1:20" ht="24">
      <c r="A800" s="484" t="s">
        <v>1718</v>
      </c>
      <c r="B800" s="97" t="s">
        <v>2895</v>
      </c>
      <c r="C800" s="88" t="s">
        <v>2896</v>
      </c>
      <c r="D800" s="174" t="s">
        <v>154</v>
      </c>
      <c r="E800" s="88">
        <v>10</v>
      </c>
      <c r="F800" s="174"/>
      <c r="G800" s="88" t="s">
        <v>31</v>
      </c>
      <c r="H800" s="96" t="s">
        <v>32</v>
      </c>
      <c r="I800" s="174"/>
      <c r="J800" s="174"/>
      <c r="K800" s="88" t="s">
        <v>2855</v>
      </c>
      <c r="L800" s="116">
        <v>442.47787610619503</v>
      </c>
      <c r="M800" s="125">
        <v>442.47787610619503</v>
      </c>
      <c r="N800" s="88">
        <v>2020.06</v>
      </c>
      <c r="O800" s="88" t="s">
        <v>2258</v>
      </c>
      <c r="P800" s="95" t="s">
        <v>2259</v>
      </c>
      <c r="Q800" s="88">
        <v>15735100699</v>
      </c>
      <c r="R800" s="102" t="s">
        <v>2260</v>
      </c>
      <c r="S800" s="503" t="s">
        <v>1595</v>
      </c>
      <c r="T800" s="173"/>
    </row>
    <row r="801" spans="1:26" ht="24">
      <c r="A801" s="484" t="s">
        <v>1719</v>
      </c>
      <c r="B801" s="97" t="s">
        <v>2897</v>
      </c>
      <c r="C801" s="173" t="s">
        <v>2898</v>
      </c>
      <c r="D801" s="174" t="s">
        <v>154</v>
      </c>
      <c r="E801" s="174">
        <v>5</v>
      </c>
      <c r="F801" s="174"/>
      <c r="G801" s="88" t="s">
        <v>31</v>
      </c>
      <c r="H801" s="96" t="s">
        <v>32</v>
      </c>
      <c r="I801" s="174"/>
      <c r="J801" s="174"/>
      <c r="K801" s="88" t="s">
        <v>2855</v>
      </c>
      <c r="L801" s="327">
        <v>3761.0619469026601</v>
      </c>
      <c r="M801" s="327">
        <v>3761.0619469026601</v>
      </c>
      <c r="N801" s="88">
        <v>2020.06</v>
      </c>
      <c r="O801" s="88" t="s">
        <v>2258</v>
      </c>
      <c r="P801" s="95" t="s">
        <v>2259</v>
      </c>
      <c r="Q801" s="88">
        <v>15735100699</v>
      </c>
      <c r="R801" s="102" t="s">
        <v>2260</v>
      </c>
      <c r="S801" s="503" t="s">
        <v>1595</v>
      </c>
      <c r="T801" s="173"/>
      <c r="U801" s="73"/>
      <c r="V801" s="73"/>
      <c r="W801" s="73"/>
      <c r="X801" s="73"/>
      <c r="Y801" s="73"/>
      <c r="Z801" s="73"/>
    </row>
    <row r="802" spans="1:26" ht="24">
      <c r="A802" s="484" t="s">
        <v>1720</v>
      </c>
      <c r="B802" s="97" t="s">
        <v>2845</v>
      </c>
      <c r="C802" s="173" t="s">
        <v>2899</v>
      </c>
      <c r="D802" s="174" t="s">
        <v>154</v>
      </c>
      <c r="E802" s="174">
        <v>24</v>
      </c>
      <c r="F802" s="174"/>
      <c r="G802" s="88" t="s">
        <v>31</v>
      </c>
      <c r="H802" s="96" t="s">
        <v>32</v>
      </c>
      <c r="I802" s="174"/>
      <c r="J802" s="174"/>
      <c r="K802" s="88" t="s">
        <v>2844</v>
      </c>
      <c r="L802" s="327">
        <v>4672.5663716814197</v>
      </c>
      <c r="M802" s="327">
        <v>4672.5663716814197</v>
      </c>
      <c r="N802" s="88">
        <v>2020.08</v>
      </c>
      <c r="O802" s="88" t="s">
        <v>2258</v>
      </c>
      <c r="P802" s="95" t="s">
        <v>2259</v>
      </c>
      <c r="Q802" s="88">
        <v>15735100699</v>
      </c>
      <c r="R802" s="102" t="s">
        <v>2260</v>
      </c>
      <c r="S802" s="503" t="s">
        <v>1595</v>
      </c>
      <c r="T802" s="174"/>
      <c r="U802" s="73"/>
      <c r="V802" s="73"/>
      <c r="W802" s="73"/>
      <c r="X802" s="73"/>
      <c r="Y802" s="73"/>
      <c r="Z802" s="73"/>
    </row>
    <row r="803" spans="1:26" ht="24">
      <c r="A803" s="484" t="s">
        <v>1721</v>
      </c>
      <c r="B803" s="97" t="s">
        <v>2847</v>
      </c>
      <c r="C803" s="173" t="s">
        <v>2899</v>
      </c>
      <c r="D803" s="174" t="s">
        <v>154</v>
      </c>
      <c r="E803" s="174">
        <v>24</v>
      </c>
      <c r="F803" s="174"/>
      <c r="G803" s="88" t="s">
        <v>31</v>
      </c>
      <c r="H803" s="96" t="s">
        <v>32</v>
      </c>
      <c r="I803" s="174"/>
      <c r="J803" s="174"/>
      <c r="K803" s="88" t="s">
        <v>2844</v>
      </c>
      <c r="L803" s="327">
        <v>4247.7876106194699</v>
      </c>
      <c r="M803" s="327">
        <v>4247.7876106194699</v>
      </c>
      <c r="N803" s="88">
        <v>2020.08</v>
      </c>
      <c r="O803" s="88" t="s">
        <v>2258</v>
      </c>
      <c r="P803" s="95" t="s">
        <v>2259</v>
      </c>
      <c r="Q803" s="88">
        <v>15735100699</v>
      </c>
      <c r="R803" s="102" t="s">
        <v>2260</v>
      </c>
      <c r="S803" s="503" t="s">
        <v>1595</v>
      </c>
      <c r="T803" s="174"/>
      <c r="U803" s="73"/>
      <c r="V803" s="73"/>
      <c r="W803" s="73"/>
      <c r="X803" s="73"/>
      <c r="Y803" s="73"/>
      <c r="Z803" s="73"/>
    </row>
    <row r="804" spans="1:26" ht="24">
      <c r="A804" s="484" t="s">
        <v>1722</v>
      </c>
      <c r="B804" s="97" t="s">
        <v>2436</v>
      </c>
      <c r="C804" s="173" t="s">
        <v>2900</v>
      </c>
      <c r="D804" s="174" t="s">
        <v>154</v>
      </c>
      <c r="E804" s="174">
        <v>6</v>
      </c>
      <c r="F804" s="174"/>
      <c r="G804" s="88" t="s">
        <v>31</v>
      </c>
      <c r="H804" s="96" t="s">
        <v>32</v>
      </c>
      <c r="I804" s="174"/>
      <c r="J804" s="174"/>
      <c r="K804" s="88" t="s">
        <v>2844</v>
      </c>
      <c r="L804" s="327">
        <v>2113.2743362831902</v>
      </c>
      <c r="M804" s="327">
        <v>2113.2743362831902</v>
      </c>
      <c r="N804" s="88">
        <v>2020.08</v>
      </c>
      <c r="O804" s="88" t="s">
        <v>2258</v>
      </c>
      <c r="P804" s="95" t="s">
        <v>2259</v>
      </c>
      <c r="Q804" s="88">
        <v>15735100699</v>
      </c>
      <c r="R804" s="102" t="s">
        <v>2260</v>
      </c>
      <c r="S804" s="503" t="s">
        <v>1595</v>
      </c>
      <c r="T804" s="174"/>
      <c r="U804" s="73"/>
      <c r="V804" s="73"/>
      <c r="W804" s="73"/>
      <c r="X804" s="73"/>
      <c r="Y804" s="73"/>
      <c r="Z804" s="73"/>
    </row>
    <row r="805" spans="1:26" ht="24">
      <c r="A805" s="484" t="s">
        <v>1724</v>
      </c>
      <c r="B805" s="97" t="s">
        <v>2436</v>
      </c>
      <c r="C805" s="173" t="s">
        <v>2901</v>
      </c>
      <c r="D805" s="174" t="s">
        <v>154</v>
      </c>
      <c r="E805" s="174">
        <v>6</v>
      </c>
      <c r="F805" s="174"/>
      <c r="G805" s="88" t="s">
        <v>31</v>
      </c>
      <c r="H805" s="96" t="s">
        <v>32</v>
      </c>
      <c r="I805" s="174"/>
      <c r="J805" s="174"/>
      <c r="K805" s="88" t="s">
        <v>2844</v>
      </c>
      <c r="L805" s="327">
        <v>2113.2743362831902</v>
      </c>
      <c r="M805" s="327">
        <v>2113.2743362831902</v>
      </c>
      <c r="N805" s="88">
        <v>2020.08</v>
      </c>
      <c r="O805" s="88" t="s">
        <v>2258</v>
      </c>
      <c r="P805" s="95" t="s">
        <v>2259</v>
      </c>
      <c r="Q805" s="88">
        <v>15735100699</v>
      </c>
      <c r="R805" s="102" t="s">
        <v>2260</v>
      </c>
      <c r="S805" s="503" t="s">
        <v>1595</v>
      </c>
      <c r="T805" s="174"/>
      <c r="U805" s="73"/>
      <c r="V805" s="73"/>
      <c r="W805" s="73"/>
      <c r="X805" s="73"/>
      <c r="Y805" s="73"/>
      <c r="Z805" s="73"/>
    </row>
    <row r="806" spans="1:26" ht="24">
      <c r="A806" s="484" t="s">
        <v>1726</v>
      </c>
      <c r="B806" s="97" t="s">
        <v>2436</v>
      </c>
      <c r="C806" s="173" t="s">
        <v>2902</v>
      </c>
      <c r="D806" s="174" t="s">
        <v>154</v>
      </c>
      <c r="E806" s="174">
        <v>6</v>
      </c>
      <c r="F806" s="174"/>
      <c r="G806" s="88" t="s">
        <v>31</v>
      </c>
      <c r="H806" s="96" t="s">
        <v>32</v>
      </c>
      <c r="I806" s="174"/>
      <c r="J806" s="174"/>
      <c r="K806" s="88" t="s">
        <v>2844</v>
      </c>
      <c r="L806" s="327">
        <v>2113.2743362831902</v>
      </c>
      <c r="M806" s="327">
        <v>2113.2743362831902</v>
      </c>
      <c r="N806" s="88">
        <v>2020.08</v>
      </c>
      <c r="O806" s="88" t="s">
        <v>2258</v>
      </c>
      <c r="P806" s="95" t="s">
        <v>2259</v>
      </c>
      <c r="Q806" s="88">
        <v>15735100699</v>
      </c>
      <c r="R806" s="102" t="s">
        <v>2260</v>
      </c>
      <c r="S806" s="503" t="s">
        <v>1595</v>
      </c>
      <c r="T806" s="174"/>
      <c r="U806" s="73"/>
      <c r="V806" s="73"/>
      <c r="W806" s="73"/>
      <c r="X806" s="73"/>
      <c r="Y806" s="73"/>
      <c r="Z806" s="73"/>
    </row>
    <row r="807" spans="1:26" ht="24">
      <c r="A807" s="484" t="s">
        <v>1727</v>
      </c>
      <c r="B807" s="97" t="s">
        <v>2436</v>
      </c>
      <c r="C807" s="173" t="s">
        <v>2903</v>
      </c>
      <c r="D807" s="174" t="s">
        <v>154</v>
      </c>
      <c r="E807" s="174">
        <v>6</v>
      </c>
      <c r="F807" s="174"/>
      <c r="G807" s="88" t="s">
        <v>31</v>
      </c>
      <c r="H807" s="96" t="s">
        <v>32</v>
      </c>
      <c r="I807" s="174"/>
      <c r="J807" s="174"/>
      <c r="K807" s="88" t="s">
        <v>2844</v>
      </c>
      <c r="L807" s="327">
        <v>2113.2743362831902</v>
      </c>
      <c r="M807" s="327">
        <v>2113.2743362831902</v>
      </c>
      <c r="N807" s="88">
        <v>2020.08</v>
      </c>
      <c r="O807" s="88" t="s">
        <v>2258</v>
      </c>
      <c r="P807" s="95" t="s">
        <v>2259</v>
      </c>
      <c r="Q807" s="88">
        <v>15735100699</v>
      </c>
      <c r="R807" s="102" t="s">
        <v>2260</v>
      </c>
      <c r="S807" s="503" t="s">
        <v>1595</v>
      </c>
      <c r="T807" s="174"/>
      <c r="U807" s="73"/>
      <c r="V807" s="73"/>
      <c r="W807" s="73"/>
      <c r="X807" s="73"/>
      <c r="Y807" s="73"/>
      <c r="Z807" s="73"/>
    </row>
    <row r="808" spans="1:26" ht="24">
      <c r="A808" s="484" t="s">
        <v>1729</v>
      </c>
      <c r="B808" s="97" t="s">
        <v>2851</v>
      </c>
      <c r="C808" s="173" t="s">
        <v>2899</v>
      </c>
      <c r="D808" s="174" t="s">
        <v>154</v>
      </c>
      <c r="E808" s="174">
        <v>24</v>
      </c>
      <c r="F808" s="174"/>
      <c r="G808" s="88" t="s">
        <v>31</v>
      </c>
      <c r="H808" s="96" t="s">
        <v>32</v>
      </c>
      <c r="I808" s="174"/>
      <c r="J808" s="174"/>
      <c r="K808" s="88" t="s">
        <v>2844</v>
      </c>
      <c r="L808" s="327">
        <v>4672.5663716814197</v>
      </c>
      <c r="M808" s="327">
        <v>4672.5663716814197</v>
      </c>
      <c r="N808" s="88">
        <v>2020.08</v>
      </c>
      <c r="O808" s="88" t="s">
        <v>2258</v>
      </c>
      <c r="P808" s="95" t="s">
        <v>2259</v>
      </c>
      <c r="Q808" s="88">
        <v>15735100699</v>
      </c>
      <c r="R808" s="102" t="s">
        <v>2260</v>
      </c>
      <c r="S808" s="503" t="s">
        <v>1595</v>
      </c>
      <c r="T808" s="174"/>
      <c r="U808" s="73"/>
      <c r="V808" s="73"/>
      <c r="W808" s="73"/>
      <c r="X808" s="73"/>
      <c r="Y808" s="73"/>
      <c r="Z808" s="73"/>
    </row>
    <row r="809" spans="1:26" ht="14.4">
      <c r="A809" s="484" t="s">
        <v>1730</v>
      </c>
      <c r="B809" s="408" t="s">
        <v>446</v>
      </c>
      <c r="C809" s="408" t="s">
        <v>2904</v>
      </c>
      <c r="D809" s="408" t="s">
        <v>45</v>
      </c>
      <c r="E809" s="408"/>
      <c r="F809" s="408">
        <v>25.454999999999998</v>
      </c>
      <c r="G809" s="408" t="s">
        <v>31</v>
      </c>
      <c r="H809" s="96" t="s">
        <v>32</v>
      </c>
      <c r="I809" s="408"/>
      <c r="J809" s="408"/>
      <c r="K809" s="408"/>
      <c r="L809" s="408">
        <v>165221.81</v>
      </c>
      <c r="M809" s="97">
        <v>103231.38</v>
      </c>
      <c r="N809" s="408" t="s">
        <v>2905</v>
      </c>
      <c r="O809" s="408" t="s">
        <v>2906</v>
      </c>
      <c r="P809" s="408" t="s">
        <v>2040</v>
      </c>
      <c r="Q809" s="408">
        <v>15525052220</v>
      </c>
      <c r="R809" s="408" t="s">
        <v>2041</v>
      </c>
      <c r="S809" s="408" t="s">
        <v>1595</v>
      </c>
      <c r="T809" s="97" t="s">
        <v>2907</v>
      </c>
      <c r="U809" s="73"/>
      <c r="V809" s="73"/>
      <c r="W809" s="73"/>
      <c r="X809" s="73"/>
      <c r="Y809" s="73"/>
      <c r="Z809" s="73"/>
    </row>
    <row r="810" spans="1:26" ht="14.4">
      <c r="A810" s="484" t="s">
        <v>1731</v>
      </c>
      <c r="B810" s="408" t="s">
        <v>659</v>
      </c>
      <c r="C810" s="408" t="s">
        <v>2908</v>
      </c>
      <c r="D810" s="408" t="s">
        <v>45</v>
      </c>
      <c r="E810" s="408"/>
      <c r="F810" s="408">
        <v>2.1040000000000001</v>
      </c>
      <c r="G810" s="408" t="s">
        <v>31</v>
      </c>
      <c r="H810" s="96" t="s">
        <v>32</v>
      </c>
      <c r="I810" s="408"/>
      <c r="J810" s="408"/>
      <c r="K810" s="408"/>
      <c r="L810" s="408">
        <v>13228.12</v>
      </c>
      <c r="M810" s="97">
        <v>3968.44</v>
      </c>
      <c r="N810" s="408">
        <v>2020.7</v>
      </c>
      <c r="O810" s="408" t="s">
        <v>2909</v>
      </c>
      <c r="P810" s="408" t="s">
        <v>2040</v>
      </c>
      <c r="Q810" s="408">
        <v>15525052220</v>
      </c>
      <c r="R810" s="408" t="s">
        <v>2041</v>
      </c>
      <c r="S810" s="408" t="s">
        <v>1595</v>
      </c>
      <c r="T810" s="97"/>
      <c r="U810" s="73"/>
      <c r="V810" s="73"/>
      <c r="W810" s="73"/>
      <c r="X810" s="73"/>
      <c r="Y810" s="73"/>
      <c r="Z810" s="73"/>
    </row>
    <row r="811" spans="1:26" ht="14.4">
      <c r="A811" s="484" t="s">
        <v>1732</v>
      </c>
      <c r="B811" s="408" t="s">
        <v>659</v>
      </c>
      <c r="C811" s="408" t="s">
        <v>2910</v>
      </c>
      <c r="D811" s="408" t="s">
        <v>45</v>
      </c>
      <c r="E811" s="408"/>
      <c r="F811" s="408">
        <v>8.4160000000000004</v>
      </c>
      <c r="G811" s="408" t="s">
        <v>31</v>
      </c>
      <c r="H811" s="96" t="s">
        <v>32</v>
      </c>
      <c r="I811" s="408"/>
      <c r="J811" s="408"/>
      <c r="K811" s="408"/>
      <c r="L811" s="408">
        <v>52912.480000000003</v>
      </c>
      <c r="M811" s="97">
        <v>15873.74</v>
      </c>
      <c r="N811" s="408">
        <v>2020.7</v>
      </c>
      <c r="O811" s="408" t="s">
        <v>2909</v>
      </c>
      <c r="P811" s="408" t="s">
        <v>2040</v>
      </c>
      <c r="Q811" s="408">
        <v>15525052220</v>
      </c>
      <c r="R811" s="408" t="s">
        <v>2041</v>
      </c>
      <c r="S811" s="408" t="s">
        <v>1595</v>
      </c>
      <c r="T811" s="97"/>
      <c r="U811" s="73"/>
      <c r="V811" s="73"/>
      <c r="W811" s="73"/>
      <c r="X811" s="73"/>
      <c r="Y811" s="73"/>
      <c r="Z811" s="73"/>
    </row>
    <row r="812" spans="1:26" ht="14.4">
      <c r="A812" s="484" t="s">
        <v>1733</v>
      </c>
      <c r="B812" s="408" t="s">
        <v>659</v>
      </c>
      <c r="C812" s="408" t="s">
        <v>2911</v>
      </c>
      <c r="D812" s="408" t="s">
        <v>45</v>
      </c>
      <c r="E812" s="408"/>
      <c r="F812" s="408">
        <v>3.6640000000000001</v>
      </c>
      <c r="G812" s="408" t="s">
        <v>31</v>
      </c>
      <c r="H812" s="96" t="s">
        <v>32</v>
      </c>
      <c r="I812" s="408"/>
      <c r="J812" s="408"/>
      <c r="K812" s="408"/>
      <c r="L812" s="408">
        <v>23036.04</v>
      </c>
      <c r="M812" s="97">
        <v>6910.81</v>
      </c>
      <c r="N812" s="408">
        <v>2020.7</v>
      </c>
      <c r="O812" s="408" t="s">
        <v>2909</v>
      </c>
      <c r="P812" s="408" t="s">
        <v>2040</v>
      </c>
      <c r="Q812" s="408">
        <v>15525052220</v>
      </c>
      <c r="R812" s="408" t="s">
        <v>2041</v>
      </c>
      <c r="S812" s="408" t="s">
        <v>1595</v>
      </c>
      <c r="T812" s="97"/>
      <c r="U812" s="73"/>
      <c r="V812" s="73"/>
      <c r="W812" s="73"/>
      <c r="X812" s="73"/>
      <c r="Y812" s="73"/>
      <c r="Z812" s="73"/>
    </row>
    <row r="813" spans="1:26" ht="14.4">
      <c r="A813" s="484" t="s">
        <v>1736</v>
      </c>
      <c r="B813" s="408" t="s">
        <v>659</v>
      </c>
      <c r="C813" s="408" t="s">
        <v>2912</v>
      </c>
      <c r="D813" s="408" t="s">
        <v>45</v>
      </c>
      <c r="E813" s="408"/>
      <c r="F813" s="408">
        <v>10.846</v>
      </c>
      <c r="G813" s="408" t="s">
        <v>31</v>
      </c>
      <c r="H813" s="96" t="s">
        <v>32</v>
      </c>
      <c r="I813" s="408"/>
      <c r="J813" s="408"/>
      <c r="K813" s="408"/>
      <c r="L813" s="408">
        <v>68190.2</v>
      </c>
      <c r="M813" s="97">
        <v>20457.060000000001</v>
      </c>
      <c r="N813" s="408">
        <v>2020.9</v>
      </c>
      <c r="O813" s="408" t="s">
        <v>2909</v>
      </c>
      <c r="P813" s="408" t="s">
        <v>2040</v>
      </c>
      <c r="Q813" s="408">
        <v>15525052220</v>
      </c>
      <c r="R813" s="408" t="s">
        <v>2041</v>
      </c>
      <c r="S813" s="408" t="s">
        <v>1595</v>
      </c>
      <c r="T813" s="517"/>
      <c r="U813" s="518"/>
      <c r="V813" s="518"/>
      <c r="W813" s="518"/>
      <c r="X813" s="518"/>
      <c r="Y813" s="518"/>
      <c r="Z813" s="519"/>
    </row>
    <row r="814" spans="1:26" ht="14.4">
      <c r="A814" s="484" t="s">
        <v>1740</v>
      </c>
      <c r="B814" s="408" t="s">
        <v>659</v>
      </c>
      <c r="C814" s="408" t="s">
        <v>2913</v>
      </c>
      <c r="D814" s="408" t="s">
        <v>45</v>
      </c>
      <c r="E814" s="408"/>
      <c r="F814" s="408">
        <v>4.3380000000000001</v>
      </c>
      <c r="G814" s="408" t="s">
        <v>31</v>
      </c>
      <c r="H814" s="96" t="s">
        <v>32</v>
      </c>
      <c r="I814" s="408"/>
      <c r="J814" s="408"/>
      <c r="K814" s="408"/>
      <c r="L814" s="408">
        <v>27273.56</v>
      </c>
      <c r="M814" s="97">
        <v>8182.07</v>
      </c>
      <c r="N814" s="408">
        <v>2020.9</v>
      </c>
      <c r="O814" s="408" t="s">
        <v>2909</v>
      </c>
      <c r="P814" s="408" t="s">
        <v>2040</v>
      </c>
      <c r="Q814" s="408">
        <v>15525052220</v>
      </c>
      <c r="R814" s="408" t="s">
        <v>2041</v>
      </c>
      <c r="S814" s="408" t="s">
        <v>1595</v>
      </c>
      <c r="T814" s="517"/>
      <c r="U814" s="518"/>
      <c r="V814" s="518"/>
      <c r="W814" s="518"/>
      <c r="X814" s="518"/>
      <c r="Y814" s="518"/>
      <c r="Z814" s="519"/>
    </row>
    <row r="815" spans="1:26" ht="14.4">
      <c r="A815" s="484" t="s">
        <v>1743</v>
      </c>
      <c r="B815" s="408" t="s">
        <v>659</v>
      </c>
      <c r="C815" s="408" t="s">
        <v>2914</v>
      </c>
      <c r="D815" s="408" t="s">
        <v>45</v>
      </c>
      <c r="E815" s="408"/>
      <c r="F815" s="408">
        <v>26.916</v>
      </c>
      <c r="G815" s="408" t="s">
        <v>31</v>
      </c>
      <c r="H815" s="96" t="s">
        <v>32</v>
      </c>
      <c r="I815" s="408"/>
      <c r="J815" s="408"/>
      <c r="K815" s="408"/>
      <c r="L815" s="408">
        <v>169224.36</v>
      </c>
      <c r="M815" s="97">
        <v>50767.31</v>
      </c>
      <c r="N815" s="408">
        <v>2020.9</v>
      </c>
      <c r="O815" s="408" t="s">
        <v>2909</v>
      </c>
      <c r="P815" s="408" t="s">
        <v>2040</v>
      </c>
      <c r="Q815" s="408">
        <v>15525052220</v>
      </c>
      <c r="R815" s="408" t="s">
        <v>2041</v>
      </c>
      <c r="S815" s="408" t="s">
        <v>1595</v>
      </c>
      <c r="T815" s="517"/>
      <c r="U815" s="518"/>
      <c r="V815" s="518"/>
      <c r="W815" s="518"/>
      <c r="X815" s="518"/>
      <c r="Y815" s="518"/>
      <c r="Z815" s="519"/>
    </row>
    <row r="816" spans="1:26" ht="14.4">
      <c r="A816" s="484" t="s">
        <v>1745</v>
      </c>
      <c r="B816" s="408" t="s">
        <v>659</v>
      </c>
      <c r="C816" s="408" t="s">
        <v>2912</v>
      </c>
      <c r="D816" s="408" t="s">
        <v>45</v>
      </c>
      <c r="E816" s="408"/>
      <c r="F816" s="408">
        <v>7.5919999999999996</v>
      </c>
      <c r="G816" s="408" t="s">
        <v>31</v>
      </c>
      <c r="H816" s="96" t="s">
        <v>32</v>
      </c>
      <c r="I816" s="408"/>
      <c r="J816" s="408"/>
      <c r="K816" s="408"/>
      <c r="L816" s="408">
        <v>47731.89</v>
      </c>
      <c r="M816" s="97">
        <v>14319.57</v>
      </c>
      <c r="N816" s="408">
        <v>2020.9</v>
      </c>
      <c r="O816" s="408" t="s">
        <v>2909</v>
      </c>
      <c r="P816" s="408" t="s">
        <v>2040</v>
      </c>
      <c r="Q816" s="408">
        <v>15525052220</v>
      </c>
      <c r="R816" s="408" t="s">
        <v>2041</v>
      </c>
      <c r="S816" s="408" t="s">
        <v>1595</v>
      </c>
      <c r="T816" s="517"/>
      <c r="U816" s="518"/>
      <c r="V816" s="518"/>
      <c r="W816" s="518"/>
      <c r="X816" s="518"/>
      <c r="Y816" s="518"/>
      <c r="Z816" s="519"/>
    </row>
    <row r="817" spans="1:28" ht="14.4">
      <c r="A817" s="484" t="s">
        <v>1747</v>
      </c>
      <c r="B817" s="408" t="s">
        <v>659</v>
      </c>
      <c r="C817" s="408" t="s">
        <v>2915</v>
      </c>
      <c r="D817" s="408" t="s">
        <v>45</v>
      </c>
      <c r="E817" s="408"/>
      <c r="F817" s="408">
        <v>56.853999999999999</v>
      </c>
      <c r="G817" s="408" t="s">
        <v>31</v>
      </c>
      <c r="H817" s="96" t="s">
        <v>32</v>
      </c>
      <c r="I817" s="408"/>
      <c r="J817" s="408"/>
      <c r="K817" s="408"/>
      <c r="L817" s="408">
        <v>357448.42</v>
      </c>
      <c r="M817" s="97">
        <v>115983.57</v>
      </c>
      <c r="N817" s="408">
        <v>2020.9</v>
      </c>
      <c r="O817" s="408" t="s">
        <v>2909</v>
      </c>
      <c r="P817" s="408" t="s">
        <v>2040</v>
      </c>
      <c r="Q817" s="408">
        <v>15525052220</v>
      </c>
      <c r="R817" s="408" t="s">
        <v>2041</v>
      </c>
      <c r="S817" s="408" t="s">
        <v>1595</v>
      </c>
      <c r="T817" s="517"/>
      <c r="U817" s="518"/>
      <c r="V817" s="518"/>
      <c r="W817" s="518"/>
      <c r="X817" s="518"/>
      <c r="Y817" s="518"/>
      <c r="Z817" s="519"/>
      <c r="AA817" s="183"/>
      <c r="AB817" s="183"/>
    </row>
    <row r="818" spans="1:28" ht="14.4">
      <c r="A818" s="484" t="s">
        <v>1750</v>
      </c>
      <c r="B818" s="408" t="s">
        <v>659</v>
      </c>
      <c r="C818" s="408" t="s">
        <v>2916</v>
      </c>
      <c r="D818" s="408" t="s">
        <v>45</v>
      </c>
      <c r="E818" s="408"/>
      <c r="F818" s="408">
        <v>14.553000000000001</v>
      </c>
      <c r="G818" s="408" t="s">
        <v>31</v>
      </c>
      <c r="H818" s="96" t="s">
        <v>32</v>
      </c>
      <c r="I818" s="408"/>
      <c r="J818" s="408"/>
      <c r="K818" s="408"/>
      <c r="L818" s="408">
        <v>93657.919999999998</v>
      </c>
      <c r="M818" s="97">
        <v>28882.49</v>
      </c>
      <c r="N818" s="408">
        <v>2020.9</v>
      </c>
      <c r="O818" s="408" t="s">
        <v>2909</v>
      </c>
      <c r="P818" s="408" t="s">
        <v>2040</v>
      </c>
      <c r="Q818" s="408">
        <v>15525052220</v>
      </c>
      <c r="R818" s="408" t="s">
        <v>2041</v>
      </c>
      <c r="S818" s="408" t="s">
        <v>1595</v>
      </c>
      <c r="T818" s="517"/>
      <c r="U818" s="518"/>
      <c r="V818" s="518"/>
      <c r="W818" s="518"/>
      <c r="X818" s="518"/>
      <c r="Y818" s="518"/>
      <c r="Z818" s="519"/>
      <c r="AA818" s="183"/>
      <c r="AB818" s="183"/>
    </row>
    <row r="819" spans="1:28" ht="14.4">
      <c r="A819" s="484" t="s">
        <v>1752</v>
      </c>
      <c r="B819" s="408" t="s">
        <v>659</v>
      </c>
      <c r="C819" s="408" t="s">
        <v>2917</v>
      </c>
      <c r="D819" s="408" t="s">
        <v>45</v>
      </c>
      <c r="E819" s="408"/>
      <c r="F819" s="408">
        <v>5.4420000000000002</v>
      </c>
      <c r="G819" s="408" t="s">
        <v>31</v>
      </c>
      <c r="H819" s="96" t="s">
        <v>32</v>
      </c>
      <c r="I819" s="408"/>
      <c r="J819" s="408"/>
      <c r="K819" s="408"/>
      <c r="L819" s="408">
        <v>35022.769999999997</v>
      </c>
      <c r="M819" s="97">
        <v>15714.37</v>
      </c>
      <c r="N819" s="408">
        <v>2020.12</v>
      </c>
      <c r="O819" s="408" t="s">
        <v>2909</v>
      </c>
      <c r="P819" s="408" t="s">
        <v>2040</v>
      </c>
      <c r="Q819" s="408">
        <v>15525052220</v>
      </c>
      <c r="R819" s="408" t="s">
        <v>2041</v>
      </c>
      <c r="S819" s="408" t="s">
        <v>1595</v>
      </c>
      <c r="T819" s="97"/>
      <c r="U819" s="73"/>
      <c r="V819" s="73"/>
      <c r="W819" s="73"/>
      <c r="X819" s="73"/>
      <c r="Y819" s="73"/>
      <c r="Z819" s="73"/>
      <c r="AA819" s="73"/>
      <c r="AB819" s="73"/>
    </row>
    <row r="820" spans="1:28" ht="14.4">
      <c r="A820" s="484" t="s">
        <v>1754</v>
      </c>
      <c r="B820" s="408" t="s">
        <v>659</v>
      </c>
      <c r="C820" s="408" t="s">
        <v>2918</v>
      </c>
      <c r="D820" s="408" t="s">
        <v>45</v>
      </c>
      <c r="E820" s="408"/>
      <c r="F820" s="408">
        <v>13.744</v>
      </c>
      <c r="G820" s="408" t="s">
        <v>31</v>
      </c>
      <c r="H820" s="96" t="s">
        <v>32</v>
      </c>
      <c r="I820" s="408"/>
      <c r="J820" s="408"/>
      <c r="K820" s="408"/>
      <c r="L820" s="408">
        <v>88451.49</v>
      </c>
      <c r="M820" s="97">
        <v>39687.39</v>
      </c>
      <c r="N820" s="408">
        <v>2020.12</v>
      </c>
      <c r="O820" s="408" t="s">
        <v>2909</v>
      </c>
      <c r="P820" s="408" t="s">
        <v>2040</v>
      </c>
      <c r="Q820" s="408">
        <v>15525052220</v>
      </c>
      <c r="R820" s="408" t="s">
        <v>2041</v>
      </c>
      <c r="S820" s="408" t="s">
        <v>1595</v>
      </c>
      <c r="T820" s="97"/>
      <c r="U820" s="73"/>
      <c r="V820" s="73"/>
      <c r="W820" s="73"/>
      <c r="X820" s="73"/>
      <c r="Y820" s="73"/>
      <c r="Z820" s="73"/>
      <c r="AA820" s="73"/>
      <c r="AB820" s="73"/>
    </row>
    <row r="821" spans="1:28" ht="14.4">
      <c r="A821" s="484" t="s">
        <v>1756</v>
      </c>
      <c r="B821" s="408" t="s">
        <v>659</v>
      </c>
      <c r="C821" s="408" t="s">
        <v>2919</v>
      </c>
      <c r="D821" s="408" t="s">
        <v>45</v>
      </c>
      <c r="E821" s="408"/>
      <c r="F821" s="408">
        <v>15.42</v>
      </c>
      <c r="G821" s="408" t="s">
        <v>31</v>
      </c>
      <c r="H821" s="96" t="s">
        <v>32</v>
      </c>
      <c r="I821" s="408"/>
      <c r="J821" s="408"/>
      <c r="K821" s="408"/>
      <c r="L821" s="408">
        <v>99237.62</v>
      </c>
      <c r="M821" s="97">
        <v>44527.01</v>
      </c>
      <c r="N821" s="408">
        <v>2020.12</v>
      </c>
      <c r="O821" s="408" t="s">
        <v>2909</v>
      </c>
      <c r="P821" s="408" t="s">
        <v>2040</v>
      </c>
      <c r="Q821" s="408">
        <v>15525052220</v>
      </c>
      <c r="R821" s="408" t="s">
        <v>2041</v>
      </c>
      <c r="S821" s="408" t="s">
        <v>1595</v>
      </c>
      <c r="T821" s="97"/>
      <c r="U821" s="73"/>
      <c r="V821" s="73"/>
      <c r="W821" s="73"/>
      <c r="X821" s="73"/>
      <c r="Y821" s="73"/>
      <c r="Z821" s="73"/>
      <c r="AA821" s="73"/>
      <c r="AB821" s="73"/>
    </row>
    <row r="822" spans="1:28" ht="14.4">
      <c r="A822" s="484" t="s">
        <v>1757</v>
      </c>
      <c r="B822" s="408" t="s">
        <v>659</v>
      </c>
      <c r="C822" s="408" t="s">
        <v>2920</v>
      </c>
      <c r="D822" s="408" t="s">
        <v>45</v>
      </c>
      <c r="E822" s="408"/>
      <c r="F822" s="408">
        <v>11.003</v>
      </c>
      <c r="G822" s="408" t="s">
        <v>31</v>
      </c>
      <c r="H822" s="96" t="s">
        <v>32</v>
      </c>
      <c r="I822" s="408"/>
      <c r="J822" s="408"/>
      <c r="K822" s="408"/>
      <c r="L822" s="408">
        <v>77347.81</v>
      </c>
      <c r="M822" s="97">
        <v>62431.39</v>
      </c>
      <c r="N822" s="408">
        <v>2021.4</v>
      </c>
      <c r="O822" s="408" t="s">
        <v>2909</v>
      </c>
      <c r="P822" s="408" t="s">
        <v>2040</v>
      </c>
      <c r="Q822" s="408">
        <v>15525052220</v>
      </c>
      <c r="R822" s="408" t="s">
        <v>2041</v>
      </c>
      <c r="S822" s="408" t="s">
        <v>1595</v>
      </c>
      <c r="T822" s="97"/>
      <c r="U822" s="73"/>
      <c r="V822" s="73"/>
      <c r="W822" s="73"/>
      <c r="X822" s="73"/>
      <c r="Y822" s="73"/>
      <c r="Z822" s="73"/>
      <c r="AA822" s="73"/>
      <c r="AB822" s="73"/>
    </row>
    <row r="823" spans="1:28" ht="14.4">
      <c r="A823" s="484" t="s">
        <v>1759</v>
      </c>
      <c r="B823" s="98" t="s">
        <v>2921</v>
      </c>
      <c r="C823" s="504" t="s">
        <v>2922</v>
      </c>
      <c r="D823" s="504" t="s">
        <v>65</v>
      </c>
      <c r="E823" s="504"/>
      <c r="F823" s="504">
        <v>6</v>
      </c>
      <c r="G823" s="504" t="s">
        <v>31</v>
      </c>
      <c r="H823" s="96" t="s">
        <v>32</v>
      </c>
      <c r="I823" s="504"/>
      <c r="J823" s="504"/>
      <c r="K823" s="504"/>
      <c r="L823" s="510">
        <v>1140000</v>
      </c>
      <c r="M823" s="510">
        <v>1035500.02</v>
      </c>
      <c r="N823" s="504"/>
      <c r="O823" s="504" t="s">
        <v>2923</v>
      </c>
      <c r="P823" s="504" t="s">
        <v>2924</v>
      </c>
      <c r="Q823" s="504">
        <v>13466543203</v>
      </c>
      <c r="R823" s="504" t="s">
        <v>1623</v>
      </c>
      <c r="S823" s="358" t="s">
        <v>1595</v>
      </c>
      <c r="T823" s="504">
        <v>1</v>
      </c>
      <c r="U823" s="73"/>
      <c r="V823" s="73"/>
      <c r="W823" s="73"/>
      <c r="X823" s="73"/>
      <c r="Y823" s="73"/>
      <c r="Z823" s="73"/>
      <c r="AA823" s="73"/>
      <c r="AB823" s="73"/>
    </row>
    <row r="824" spans="1:28" ht="14.4">
      <c r="A824" s="484" t="s">
        <v>1760</v>
      </c>
      <c r="B824" s="98" t="s">
        <v>2921</v>
      </c>
      <c r="C824" s="504" t="s">
        <v>2925</v>
      </c>
      <c r="D824" s="504" t="s">
        <v>65</v>
      </c>
      <c r="E824" s="504"/>
      <c r="F824" s="504">
        <v>6</v>
      </c>
      <c r="G824" s="504" t="s">
        <v>31</v>
      </c>
      <c r="H824" s="96" t="s">
        <v>32</v>
      </c>
      <c r="I824" s="511"/>
      <c r="J824" s="504"/>
      <c r="K824" s="504"/>
      <c r="L824" s="510">
        <v>454368.96</v>
      </c>
      <c r="M824" s="510">
        <v>416504.88</v>
      </c>
      <c r="N824" s="504"/>
      <c r="O824" s="504" t="s">
        <v>2926</v>
      </c>
      <c r="P824" s="504" t="s">
        <v>2924</v>
      </c>
      <c r="Q824" s="504">
        <v>13466543203</v>
      </c>
      <c r="R824" s="504" t="s">
        <v>1623</v>
      </c>
      <c r="S824" s="358" t="s">
        <v>1595</v>
      </c>
      <c r="T824" s="504">
        <v>1</v>
      </c>
      <c r="U824" s="73"/>
      <c r="V824" s="73"/>
      <c r="W824" s="73"/>
      <c r="X824" s="73"/>
      <c r="Y824" s="73"/>
      <c r="Z824" s="73"/>
      <c r="AA824" s="73"/>
      <c r="AB824" s="73"/>
    </row>
    <row r="825" spans="1:28" ht="24">
      <c r="A825" s="484" t="s">
        <v>1761</v>
      </c>
      <c r="B825" s="262" t="s">
        <v>1417</v>
      </c>
      <c r="C825" s="294" t="s">
        <v>2927</v>
      </c>
      <c r="D825" s="294" t="s">
        <v>2928</v>
      </c>
      <c r="E825" s="294">
        <v>6.4</v>
      </c>
      <c r="F825" s="505"/>
      <c r="G825" s="504" t="s">
        <v>31</v>
      </c>
      <c r="H825" s="96" t="s">
        <v>32</v>
      </c>
      <c r="I825" s="97"/>
      <c r="J825" s="97"/>
      <c r="K825" s="97"/>
      <c r="L825" s="267">
        <v>17600</v>
      </c>
      <c r="M825" s="267">
        <v>1760</v>
      </c>
      <c r="N825" s="305" t="s">
        <v>1914</v>
      </c>
      <c r="O825" s="263" t="s">
        <v>2622</v>
      </c>
      <c r="P825" s="263" t="s">
        <v>1908</v>
      </c>
      <c r="Q825" s="263">
        <v>18903416067</v>
      </c>
      <c r="R825" s="263" t="s">
        <v>1909</v>
      </c>
      <c r="S825" s="358" t="s">
        <v>1595</v>
      </c>
      <c r="T825" s="97"/>
      <c r="U825" s="73"/>
      <c r="V825" s="73"/>
      <c r="W825" s="73"/>
      <c r="X825" s="73"/>
      <c r="Y825" s="73"/>
      <c r="Z825" s="73"/>
      <c r="AA825" s="73"/>
      <c r="AB825" s="73"/>
    </row>
    <row r="826" spans="1:28" ht="24">
      <c r="A826" s="484" t="s">
        <v>1763</v>
      </c>
      <c r="B826" s="262" t="s">
        <v>2929</v>
      </c>
      <c r="C826" s="294" t="s">
        <v>2930</v>
      </c>
      <c r="D826" s="294" t="s">
        <v>494</v>
      </c>
      <c r="E826" s="294"/>
      <c r="F826" s="294">
        <v>500</v>
      </c>
      <c r="G826" s="504" t="s">
        <v>31</v>
      </c>
      <c r="H826" s="96" t="s">
        <v>32</v>
      </c>
      <c r="I826" s="97"/>
      <c r="J826" s="97"/>
      <c r="K826" s="97"/>
      <c r="L826" s="267">
        <v>5000</v>
      </c>
      <c r="M826" s="267">
        <v>500</v>
      </c>
      <c r="N826" s="305" t="s">
        <v>1914</v>
      </c>
      <c r="O826" s="263" t="s">
        <v>2622</v>
      </c>
      <c r="P826" s="263" t="s">
        <v>1908</v>
      </c>
      <c r="Q826" s="263">
        <v>18903416067</v>
      </c>
      <c r="R826" s="263" t="s">
        <v>1909</v>
      </c>
      <c r="S826" s="358" t="s">
        <v>1595</v>
      </c>
      <c r="T826" s="97"/>
      <c r="U826" s="73"/>
      <c r="V826" s="73"/>
      <c r="W826" s="73"/>
      <c r="X826" s="73"/>
      <c r="Y826" s="73"/>
      <c r="Z826" s="73"/>
      <c r="AA826" s="73"/>
      <c r="AB826" s="73"/>
    </row>
    <row r="827" spans="1:28" ht="24">
      <c r="A827" s="484" t="s">
        <v>1764</v>
      </c>
      <c r="B827" s="262" t="s">
        <v>2929</v>
      </c>
      <c r="C827" s="294" t="s">
        <v>2931</v>
      </c>
      <c r="D827" s="294" t="s">
        <v>494</v>
      </c>
      <c r="E827" s="294"/>
      <c r="F827" s="294">
        <v>1500</v>
      </c>
      <c r="G827" s="504" t="s">
        <v>31</v>
      </c>
      <c r="H827" s="96" t="s">
        <v>32</v>
      </c>
      <c r="I827" s="97"/>
      <c r="J827" s="97"/>
      <c r="K827" s="97"/>
      <c r="L827" s="267">
        <v>15000</v>
      </c>
      <c r="M827" s="267">
        <v>1500</v>
      </c>
      <c r="N827" s="305" t="s">
        <v>1914</v>
      </c>
      <c r="O827" s="263" t="s">
        <v>2622</v>
      </c>
      <c r="P827" s="263" t="s">
        <v>1908</v>
      </c>
      <c r="Q827" s="263">
        <v>18903416067</v>
      </c>
      <c r="R827" s="263" t="s">
        <v>1909</v>
      </c>
      <c r="S827" s="358" t="s">
        <v>1595</v>
      </c>
      <c r="T827" s="97"/>
      <c r="U827" s="73"/>
      <c r="V827" s="73"/>
      <c r="W827" s="73"/>
      <c r="X827" s="73"/>
      <c r="Y827" s="73"/>
      <c r="Z827" s="73"/>
      <c r="AA827" s="73"/>
      <c r="AB827" s="73"/>
    </row>
    <row r="828" spans="1:28" ht="24">
      <c r="A828" s="484" t="s">
        <v>1765</v>
      </c>
      <c r="B828" s="262" t="s">
        <v>2929</v>
      </c>
      <c r="C828" s="294" t="s">
        <v>2932</v>
      </c>
      <c r="D828" s="294" t="s">
        <v>494</v>
      </c>
      <c r="E828" s="294"/>
      <c r="F828" s="294">
        <v>1600</v>
      </c>
      <c r="G828" s="504" t="s">
        <v>31</v>
      </c>
      <c r="H828" s="96" t="s">
        <v>32</v>
      </c>
      <c r="I828" s="97"/>
      <c r="J828" s="97"/>
      <c r="K828" s="97"/>
      <c r="L828" s="267">
        <v>6400</v>
      </c>
      <c r="M828" s="267">
        <v>640</v>
      </c>
      <c r="N828" s="305" t="s">
        <v>1914</v>
      </c>
      <c r="O828" s="263" t="s">
        <v>2622</v>
      </c>
      <c r="P828" s="263" t="s">
        <v>1908</v>
      </c>
      <c r="Q828" s="263">
        <v>18903416067</v>
      </c>
      <c r="R828" s="263" t="s">
        <v>1909</v>
      </c>
      <c r="S828" s="358" t="s">
        <v>1595</v>
      </c>
      <c r="T828" s="97"/>
      <c r="U828" s="73"/>
      <c r="V828" s="73"/>
      <c r="W828" s="73"/>
      <c r="X828" s="73"/>
      <c r="Y828" s="73"/>
      <c r="Z828" s="73"/>
      <c r="AA828" s="73"/>
      <c r="AB828" s="73"/>
    </row>
    <row r="829" spans="1:28" ht="24">
      <c r="A829" s="484" t="s">
        <v>1772</v>
      </c>
      <c r="B829" s="262" t="s">
        <v>2933</v>
      </c>
      <c r="C829" s="294" t="s">
        <v>2934</v>
      </c>
      <c r="D829" s="294" t="s">
        <v>154</v>
      </c>
      <c r="E829" s="294">
        <v>4</v>
      </c>
      <c r="F829" s="294">
        <v>4</v>
      </c>
      <c r="G829" s="504" t="s">
        <v>31</v>
      </c>
      <c r="H829" s="96" t="s">
        <v>32</v>
      </c>
      <c r="I829" s="97"/>
      <c r="J829" s="97"/>
      <c r="K829" s="97"/>
      <c r="L829" s="267">
        <v>134400</v>
      </c>
      <c r="M829" s="267">
        <v>13440</v>
      </c>
      <c r="N829" s="305" t="s">
        <v>1914</v>
      </c>
      <c r="O829" s="263" t="s">
        <v>2622</v>
      </c>
      <c r="P829" s="263" t="s">
        <v>1908</v>
      </c>
      <c r="Q829" s="263">
        <v>18903416067</v>
      </c>
      <c r="R829" s="263" t="s">
        <v>1909</v>
      </c>
      <c r="S829" s="358" t="s">
        <v>1595</v>
      </c>
      <c r="T829" s="97"/>
      <c r="U829" s="73"/>
      <c r="V829" s="73"/>
      <c r="W829" s="73"/>
      <c r="X829" s="73"/>
      <c r="Y829" s="73"/>
      <c r="Z829" s="73"/>
      <c r="AA829" s="73"/>
      <c r="AB829" s="73"/>
    </row>
    <row r="830" spans="1:28" ht="24">
      <c r="A830" s="484" t="s">
        <v>1774</v>
      </c>
      <c r="B830" s="262" t="s">
        <v>2933</v>
      </c>
      <c r="C830" s="294" t="s">
        <v>2935</v>
      </c>
      <c r="D830" s="294" t="s">
        <v>154</v>
      </c>
      <c r="E830" s="294">
        <v>4</v>
      </c>
      <c r="F830" s="294">
        <v>4</v>
      </c>
      <c r="G830" s="504" t="s">
        <v>31</v>
      </c>
      <c r="H830" s="96" t="s">
        <v>32</v>
      </c>
      <c r="I830" s="97"/>
      <c r="J830" s="97"/>
      <c r="K830" s="97"/>
      <c r="L830" s="267">
        <v>92000</v>
      </c>
      <c r="M830" s="267">
        <v>9200</v>
      </c>
      <c r="N830" s="305" t="s">
        <v>1914</v>
      </c>
      <c r="O830" s="263" t="s">
        <v>2622</v>
      </c>
      <c r="P830" s="263" t="s">
        <v>1908</v>
      </c>
      <c r="Q830" s="263">
        <v>18903416067</v>
      </c>
      <c r="R830" s="263" t="s">
        <v>1909</v>
      </c>
      <c r="S830" s="358" t="s">
        <v>1595</v>
      </c>
      <c r="T830" s="97"/>
      <c r="U830" s="73"/>
      <c r="V830" s="73"/>
      <c r="W830" s="73"/>
      <c r="X830" s="73"/>
      <c r="Y830" s="73"/>
      <c r="Z830" s="73"/>
      <c r="AA830" s="73"/>
      <c r="AB830" s="73"/>
    </row>
    <row r="831" spans="1:28" ht="24">
      <c r="A831" s="484" t="s">
        <v>1776</v>
      </c>
      <c r="B831" s="506" t="s">
        <v>2933</v>
      </c>
      <c r="C831" s="507" t="s">
        <v>2936</v>
      </c>
      <c r="D831" s="507" t="s">
        <v>154</v>
      </c>
      <c r="E831" s="507">
        <v>4</v>
      </c>
      <c r="F831" s="507">
        <v>4</v>
      </c>
      <c r="G831" s="508" t="s">
        <v>31</v>
      </c>
      <c r="H831" s="91" t="s">
        <v>32</v>
      </c>
      <c r="I831" s="358"/>
      <c r="J831" s="358"/>
      <c r="K831" s="358"/>
      <c r="L831" s="512">
        <v>113600</v>
      </c>
      <c r="M831" s="512">
        <v>11360</v>
      </c>
      <c r="N831" s="513" t="s">
        <v>1914</v>
      </c>
      <c r="O831" s="514" t="s">
        <v>2622</v>
      </c>
      <c r="P831" s="514" t="s">
        <v>1908</v>
      </c>
      <c r="Q831" s="514">
        <v>18903416067</v>
      </c>
      <c r="R831" s="514" t="s">
        <v>1909</v>
      </c>
      <c r="S831" s="358" t="s">
        <v>1595</v>
      </c>
      <c r="T831" s="97"/>
      <c r="U831" s="73"/>
      <c r="V831" s="73"/>
      <c r="W831" s="73"/>
      <c r="X831" s="73"/>
      <c r="Y831" s="73"/>
      <c r="Z831" s="73"/>
      <c r="AA831" s="73"/>
      <c r="AB831" s="73"/>
    </row>
    <row r="832" spans="1:28" ht="24">
      <c r="A832" s="484" t="s">
        <v>1779</v>
      </c>
      <c r="B832" s="459" t="s">
        <v>2937</v>
      </c>
      <c r="C832" s="459" t="s">
        <v>2938</v>
      </c>
      <c r="D832" s="459" t="s">
        <v>2939</v>
      </c>
      <c r="E832" s="509">
        <v>2</v>
      </c>
      <c r="F832" s="174"/>
      <c r="G832" s="508" t="s">
        <v>31</v>
      </c>
      <c r="H832" s="175" t="s">
        <v>32</v>
      </c>
      <c r="I832" s="174"/>
      <c r="J832" s="174"/>
      <c r="K832" s="98" t="s">
        <v>2940</v>
      </c>
      <c r="L832" s="97">
        <v>44601.769911504402</v>
      </c>
      <c r="M832" s="97">
        <v>44601.769911504402</v>
      </c>
      <c r="N832" s="515">
        <v>44440</v>
      </c>
      <c r="O832" s="302" t="s">
        <v>2941</v>
      </c>
      <c r="P832" s="302" t="s">
        <v>2164</v>
      </c>
      <c r="Q832" s="302">
        <v>13546718283</v>
      </c>
      <c r="R832" s="102" t="s">
        <v>2165</v>
      </c>
      <c r="S832" s="358" t="s">
        <v>1595</v>
      </c>
      <c r="T832" s="97"/>
      <c r="U832" s="518"/>
      <c r="V832" s="518"/>
      <c r="W832" s="518"/>
      <c r="X832" s="518"/>
      <c r="Y832" s="518"/>
      <c r="Z832" s="518"/>
      <c r="AA832" s="518"/>
      <c r="AB832" s="519"/>
    </row>
    <row r="833" spans="1:28" ht="24">
      <c r="A833" s="484" t="s">
        <v>1783</v>
      </c>
      <c r="B833" s="459" t="s">
        <v>2942</v>
      </c>
      <c r="C833" s="459" t="s">
        <v>2943</v>
      </c>
      <c r="D833" s="459" t="s">
        <v>154</v>
      </c>
      <c r="E833" s="509">
        <v>2</v>
      </c>
      <c r="F833" s="174"/>
      <c r="G833" s="508" t="s">
        <v>31</v>
      </c>
      <c r="H833" s="175" t="s">
        <v>32</v>
      </c>
      <c r="I833" s="174"/>
      <c r="J833" s="174"/>
      <c r="K833" s="98" t="s">
        <v>2940</v>
      </c>
      <c r="L833" s="97">
        <v>28230.088495575201</v>
      </c>
      <c r="M833" s="97">
        <v>28230.088495575201</v>
      </c>
      <c r="N833" s="515">
        <v>44441</v>
      </c>
      <c r="O833" s="302" t="s">
        <v>2941</v>
      </c>
      <c r="P833" s="302" t="s">
        <v>2164</v>
      </c>
      <c r="Q833" s="302">
        <v>13546718283</v>
      </c>
      <c r="R833" s="102" t="s">
        <v>2165</v>
      </c>
      <c r="S833" s="358" t="s">
        <v>1595</v>
      </c>
      <c r="T833" s="97"/>
      <c r="U833" s="518"/>
      <c r="V833" s="518"/>
      <c r="W833" s="518"/>
      <c r="X833" s="518"/>
      <c r="Y833" s="518"/>
      <c r="Z833" s="518"/>
      <c r="AA833" s="518"/>
      <c r="AB833" s="519"/>
    </row>
    <row r="834" spans="1:28" ht="24">
      <c r="A834" s="484" t="s">
        <v>1785</v>
      </c>
      <c r="B834" s="459" t="s">
        <v>2942</v>
      </c>
      <c r="C834" s="459" t="s">
        <v>2944</v>
      </c>
      <c r="D834" s="459" t="s">
        <v>154</v>
      </c>
      <c r="E834" s="509">
        <v>1</v>
      </c>
      <c r="F834" s="174"/>
      <c r="G834" s="508" t="s">
        <v>31</v>
      </c>
      <c r="H834" s="175" t="s">
        <v>32</v>
      </c>
      <c r="I834" s="174"/>
      <c r="J834" s="174"/>
      <c r="K834" s="98" t="s">
        <v>2940</v>
      </c>
      <c r="L834" s="97">
        <v>13628.318584070799</v>
      </c>
      <c r="M834" s="97">
        <v>13628.318584070799</v>
      </c>
      <c r="N834" s="515">
        <v>44442</v>
      </c>
      <c r="O834" s="302" t="s">
        <v>2941</v>
      </c>
      <c r="P834" s="302" t="s">
        <v>2164</v>
      </c>
      <c r="Q834" s="302">
        <v>13546718283</v>
      </c>
      <c r="R834" s="102" t="s">
        <v>2165</v>
      </c>
      <c r="S834" s="358" t="s">
        <v>1595</v>
      </c>
      <c r="T834" s="97"/>
      <c r="U834" s="518"/>
      <c r="V834" s="518"/>
      <c r="W834" s="518"/>
      <c r="X834" s="518"/>
      <c r="Y834" s="518"/>
      <c r="Z834" s="518"/>
      <c r="AA834" s="518"/>
      <c r="AB834" s="519"/>
    </row>
    <row r="835" spans="1:28" ht="24">
      <c r="A835" s="484" t="s">
        <v>1787</v>
      </c>
      <c r="B835" s="459" t="s">
        <v>2937</v>
      </c>
      <c r="C835" s="459" t="s">
        <v>2945</v>
      </c>
      <c r="D835" s="459" t="s">
        <v>2939</v>
      </c>
      <c r="E835" s="509">
        <v>4</v>
      </c>
      <c r="F835" s="174"/>
      <c r="G835" s="508" t="s">
        <v>31</v>
      </c>
      <c r="H835" s="175" t="s">
        <v>32</v>
      </c>
      <c r="I835" s="174"/>
      <c r="J835" s="174"/>
      <c r="K835" s="98" t="s">
        <v>2940</v>
      </c>
      <c r="L835" s="97">
        <v>84247.787610619504</v>
      </c>
      <c r="M835" s="97">
        <v>84247.787610619504</v>
      </c>
      <c r="N835" s="515">
        <v>44443</v>
      </c>
      <c r="O835" s="302" t="s">
        <v>2941</v>
      </c>
      <c r="P835" s="302" t="s">
        <v>2164</v>
      </c>
      <c r="Q835" s="302">
        <v>13546718283</v>
      </c>
      <c r="R835" s="102" t="s">
        <v>2165</v>
      </c>
      <c r="S835" s="358" t="s">
        <v>1595</v>
      </c>
      <c r="T835" s="97"/>
      <c r="U835" s="518"/>
      <c r="V835" s="518"/>
      <c r="W835" s="518"/>
      <c r="X835" s="518"/>
      <c r="Y835" s="518"/>
      <c r="Z835" s="518"/>
      <c r="AA835" s="518"/>
      <c r="AB835" s="519"/>
    </row>
    <row r="836" spans="1:28" ht="24">
      <c r="A836" s="484" t="s">
        <v>1793</v>
      </c>
      <c r="B836" s="459" t="s">
        <v>2937</v>
      </c>
      <c r="C836" s="459" t="s">
        <v>2946</v>
      </c>
      <c r="D836" s="459" t="s">
        <v>2939</v>
      </c>
      <c r="E836" s="509">
        <v>2</v>
      </c>
      <c r="F836" s="174"/>
      <c r="G836" s="508" t="s">
        <v>31</v>
      </c>
      <c r="H836" s="175" t="s">
        <v>32</v>
      </c>
      <c r="I836" s="174"/>
      <c r="J836" s="174"/>
      <c r="K836" s="98" t="s">
        <v>2940</v>
      </c>
      <c r="L836" s="97">
        <v>33097.345132743401</v>
      </c>
      <c r="M836" s="97">
        <v>33097.345132743401</v>
      </c>
      <c r="N836" s="515">
        <v>44444</v>
      </c>
      <c r="O836" s="302" t="s">
        <v>2941</v>
      </c>
      <c r="P836" s="302" t="s">
        <v>2164</v>
      </c>
      <c r="Q836" s="302">
        <v>13546718283</v>
      </c>
      <c r="R836" s="102" t="s">
        <v>2165</v>
      </c>
      <c r="S836" s="358" t="s">
        <v>1595</v>
      </c>
      <c r="T836" s="97"/>
      <c r="U836" s="518"/>
      <c r="V836" s="518"/>
      <c r="W836" s="518"/>
      <c r="X836" s="518"/>
      <c r="Y836" s="518"/>
      <c r="Z836" s="518"/>
      <c r="AA836" s="518"/>
      <c r="AB836" s="519"/>
    </row>
    <row r="837" spans="1:28" ht="24">
      <c r="A837" s="484" t="s">
        <v>1795</v>
      </c>
      <c r="B837" s="459" t="s">
        <v>2937</v>
      </c>
      <c r="C837" s="459" t="s">
        <v>2947</v>
      </c>
      <c r="D837" s="459" t="s">
        <v>2939</v>
      </c>
      <c r="E837" s="509">
        <v>2</v>
      </c>
      <c r="F837" s="174"/>
      <c r="G837" s="508" t="s">
        <v>31</v>
      </c>
      <c r="H837" s="175" t="s">
        <v>32</v>
      </c>
      <c r="I837" s="174"/>
      <c r="J837" s="174"/>
      <c r="K837" s="98" t="s">
        <v>2940</v>
      </c>
      <c r="L837" s="97">
        <v>27079.646017699099</v>
      </c>
      <c r="M837" s="97">
        <v>27079.646017699099</v>
      </c>
      <c r="N837" s="515">
        <v>44444</v>
      </c>
      <c r="O837" s="302" t="s">
        <v>2941</v>
      </c>
      <c r="P837" s="302" t="s">
        <v>2164</v>
      </c>
      <c r="Q837" s="302">
        <v>13546718283</v>
      </c>
      <c r="R837" s="102" t="s">
        <v>2165</v>
      </c>
      <c r="S837" s="358" t="s">
        <v>1595</v>
      </c>
      <c r="T837" s="97"/>
      <c r="U837" s="518"/>
      <c r="V837" s="518"/>
      <c r="W837" s="518"/>
      <c r="X837" s="518"/>
      <c r="Y837" s="518"/>
      <c r="Z837" s="518"/>
      <c r="AA837" s="518"/>
      <c r="AB837" s="519"/>
    </row>
    <row r="838" spans="1:28" ht="36">
      <c r="A838" s="484" t="s">
        <v>1801</v>
      </c>
      <c r="B838" s="459" t="s">
        <v>2937</v>
      </c>
      <c r="C838" s="459" t="s">
        <v>2948</v>
      </c>
      <c r="D838" s="459" t="s">
        <v>2939</v>
      </c>
      <c r="E838" s="509">
        <v>1</v>
      </c>
      <c r="F838" s="174"/>
      <c r="G838" s="508" t="s">
        <v>31</v>
      </c>
      <c r="H838" s="175" t="s">
        <v>32</v>
      </c>
      <c r="I838" s="174"/>
      <c r="J838" s="174"/>
      <c r="K838" s="98" t="s">
        <v>2940</v>
      </c>
      <c r="L838" s="97">
        <v>16460.176991150402</v>
      </c>
      <c r="M838" s="97">
        <v>16460.176991150402</v>
      </c>
      <c r="N838" s="515">
        <v>44444</v>
      </c>
      <c r="O838" s="302" t="s">
        <v>2941</v>
      </c>
      <c r="P838" s="302" t="s">
        <v>2164</v>
      </c>
      <c r="Q838" s="302">
        <v>13546718283</v>
      </c>
      <c r="R838" s="102" t="s">
        <v>2165</v>
      </c>
      <c r="S838" s="358" t="s">
        <v>1595</v>
      </c>
      <c r="T838" s="97"/>
      <c r="U838" s="518"/>
      <c r="V838" s="518"/>
      <c r="W838" s="518"/>
      <c r="X838" s="518"/>
      <c r="Y838" s="518"/>
      <c r="Z838" s="518"/>
      <c r="AA838" s="518"/>
      <c r="AB838" s="519"/>
    </row>
    <row r="839" spans="1:28" ht="24">
      <c r="A839" s="484" t="s">
        <v>1803</v>
      </c>
      <c r="B839" s="459" t="s">
        <v>2937</v>
      </c>
      <c r="C839" s="459" t="s">
        <v>2945</v>
      </c>
      <c r="D839" s="459" t="s">
        <v>2939</v>
      </c>
      <c r="E839" s="509">
        <v>2</v>
      </c>
      <c r="F839" s="174"/>
      <c r="G839" s="508" t="s">
        <v>31</v>
      </c>
      <c r="H839" s="175" t="s">
        <v>32</v>
      </c>
      <c r="I839" s="174"/>
      <c r="J839" s="174"/>
      <c r="K839" s="98" t="s">
        <v>2940</v>
      </c>
      <c r="L839" s="97">
        <v>42123.893805309701</v>
      </c>
      <c r="M839" s="97">
        <v>42123.893805309701</v>
      </c>
      <c r="N839" s="515">
        <v>44444</v>
      </c>
      <c r="O839" s="302" t="s">
        <v>2941</v>
      </c>
      <c r="P839" s="302" t="s">
        <v>2164</v>
      </c>
      <c r="Q839" s="302">
        <v>13546718283</v>
      </c>
      <c r="R839" s="102" t="s">
        <v>2165</v>
      </c>
      <c r="S839" s="358" t="s">
        <v>1595</v>
      </c>
      <c r="T839" s="97"/>
      <c r="U839" s="518"/>
      <c r="V839" s="518"/>
      <c r="W839" s="518"/>
      <c r="X839" s="518"/>
      <c r="Y839" s="518"/>
      <c r="Z839" s="518"/>
      <c r="AA839" s="518"/>
      <c r="AB839" s="519"/>
    </row>
    <row r="840" spans="1:28" ht="36">
      <c r="A840" s="484" t="s">
        <v>1804</v>
      </c>
      <c r="B840" s="459" t="s">
        <v>2937</v>
      </c>
      <c r="C840" s="459" t="s">
        <v>2949</v>
      </c>
      <c r="D840" s="459" t="s">
        <v>2939</v>
      </c>
      <c r="E840" s="509">
        <v>1</v>
      </c>
      <c r="F840" s="174"/>
      <c r="G840" s="508" t="s">
        <v>31</v>
      </c>
      <c r="H840" s="175" t="s">
        <v>32</v>
      </c>
      <c r="I840" s="174"/>
      <c r="J840" s="174"/>
      <c r="K840" s="98" t="s">
        <v>2940</v>
      </c>
      <c r="L840" s="97">
        <v>20247.7876106195</v>
      </c>
      <c r="M840" s="97">
        <v>20247.7876106195</v>
      </c>
      <c r="N840" s="515">
        <v>44444</v>
      </c>
      <c r="O840" s="302" t="s">
        <v>2941</v>
      </c>
      <c r="P840" s="302" t="s">
        <v>2164</v>
      </c>
      <c r="Q840" s="302">
        <v>13546718283</v>
      </c>
      <c r="R840" s="102" t="s">
        <v>2165</v>
      </c>
      <c r="S840" s="358" t="s">
        <v>1595</v>
      </c>
      <c r="T840" s="97"/>
      <c r="U840" s="518"/>
      <c r="V840" s="518"/>
      <c r="W840" s="518"/>
      <c r="X840" s="518"/>
      <c r="Y840" s="518"/>
      <c r="Z840" s="518"/>
      <c r="AA840" s="518"/>
      <c r="AB840" s="519"/>
    </row>
    <row r="841" spans="1:28" ht="36">
      <c r="A841" s="484" t="s">
        <v>1809</v>
      </c>
      <c r="B841" s="459" t="s">
        <v>2937</v>
      </c>
      <c r="C841" s="459" t="s">
        <v>2950</v>
      </c>
      <c r="D841" s="459" t="s">
        <v>2939</v>
      </c>
      <c r="E841" s="509">
        <v>1</v>
      </c>
      <c r="F841" s="174"/>
      <c r="G841" s="508" t="s">
        <v>31</v>
      </c>
      <c r="H841" s="175" t="s">
        <v>32</v>
      </c>
      <c r="I841" s="174"/>
      <c r="J841" s="174"/>
      <c r="K841" s="98" t="s">
        <v>2940</v>
      </c>
      <c r="L841" s="97">
        <v>25796.47</v>
      </c>
      <c r="M841" s="97">
        <v>25796.47</v>
      </c>
      <c r="N841" s="515">
        <v>44444</v>
      </c>
      <c r="O841" s="302" t="s">
        <v>2941</v>
      </c>
      <c r="P841" s="302" t="s">
        <v>2164</v>
      </c>
      <c r="Q841" s="302">
        <v>13546718283</v>
      </c>
      <c r="R841" s="102" t="s">
        <v>2165</v>
      </c>
      <c r="S841" s="358" t="s">
        <v>1595</v>
      </c>
      <c r="T841" s="97"/>
      <c r="U841" s="518"/>
      <c r="V841" s="518"/>
      <c r="W841" s="518"/>
      <c r="X841" s="518"/>
      <c r="Y841" s="518"/>
      <c r="Z841" s="518"/>
      <c r="AA841" s="518"/>
      <c r="AB841" s="519"/>
    </row>
    <row r="842" spans="1:28" ht="36">
      <c r="A842" s="484" t="s">
        <v>1811</v>
      </c>
      <c r="B842" s="459" t="s">
        <v>2937</v>
      </c>
      <c r="C842" s="459" t="s">
        <v>2950</v>
      </c>
      <c r="D842" s="459" t="s">
        <v>2939</v>
      </c>
      <c r="E842" s="520">
        <v>3</v>
      </c>
      <c r="F842" s="174"/>
      <c r="G842" s="508" t="s">
        <v>31</v>
      </c>
      <c r="H842" s="175" t="s">
        <v>32</v>
      </c>
      <c r="I842" s="174"/>
      <c r="J842" s="174"/>
      <c r="K842" s="98" t="s">
        <v>2940</v>
      </c>
      <c r="L842" s="97">
        <v>76539.823008849606</v>
      </c>
      <c r="M842" s="97">
        <v>76539.823008849606</v>
      </c>
      <c r="N842" s="515">
        <v>44444</v>
      </c>
      <c r="O842" s="302" t="s">
        <v>2941</v>
      </c>
      <c r="P842" s="302" t="s">
        <v>2164</v>
      </c>
      <c r="Q842" s="302">
        <v>13546718283</v>
      </c>
      <c r="R842" s="102" t="s">
        <v>2165</v>
      </c>
      <c r="S842" s="358" t="s">
        <v>1595</v>
      </c>
      <c r="T842" s="97"/>
      <c r="U842" s="518"/>
      <c r="V842" s="518"/>
      <c r="W842" s="518"/>
      <c r="X842" s="518"/>
      <c r="Y842" s="518"/>
      <c r="Z842" s="518"/>
      <c r="AA842" s="518"/>
      <c r="AB842" s="519"/>
    </row>
    <row r="843" spans="1:28" ht="24">
      <c r="A843" s="484" t="s">
        <v>1813</v>
      </c>
      <c r="B843" s="88" t="s">
        <v>2951</v>
      </c>
      <c r="C843" s="88" t="s">
        <v>2952</v>
      </c>
      <c r="D843" s="95" t="s">
        <v>30</v>
      </c>
      <c r="E843" s="88">
        <v>500</v>
      </c>
      <c r="F843" s="88"/>
      <c r="G843" s="88" t="s">
        <v>2953</v>
      </c>
      <c r="H843" s="96" t="s">
        <v>41</v>
      </c>
      <c r="I843" s="95"/>
      <c r="J843" s="88"/>
      <c r="K843" s="88" t="s">
        <v>2954</v>
      </c>
      <c r="L843" s="88">
        <v>120000</v>
      </c>
      <c r="M843" s="101"/>
      <c r="N843" s="88">
        <v>2021.6</v>
      </c>
      <c r="O843" s="88" t="s">
        <v>2955</v>
      </c>
      <c r="P843" s="95" t="s">
        <v>1878</v>
      </c>
      <c r="Q843" s="88">
        <v>17534978813</v>
      </c>
      <c r="R843" s="102" t="s">
        <v>1884</v>
      </c>
      <c r="S843" s="114" t="s">
        <v>2144</v>
      </c>
      <c r="T843" s="114"/>
      <c r="U843" s="73"/>
      <c r="V843" s="73"/>
      <c r="W843" s="73"/>
      <c r="X843" s="73"/>
      <c r="Y843" s="73"/>
      <c r="Z843" s="73"/>
      <c r="AA843" s="73"/>
      <c r="AB843" s="73"/>
    </row>
    <row r="844" spans="1:28" ht="15.6">
      <c r="A844" s="1085" t="s">
        <v>2956</v>
      </c>
      <c r="B844" s="1085"/>
      <c r="C844" s="1085"/>
      <c r="D844" s="1085"/>
      <c r="E844" s="1085"/>
      <c r="F844" s="1085"/>
      <c r="G844" s="1085"/>
      <c r="H844" s="1085"/>
      <c r="I844" s="1085"/>
      <c r="J844" s="1085"/>
      <c r="K844" s="1085"/>
      <c r="L844" s="1085"/>
      <c r="M844" s="1085"/>
      <c r="N844" s="1085"/>
      <c r="O844" s="1085"/>
      <c r="P844" s="1085"/>
      <c r="Q844" s="1085"/>
      <c r="R844" s="1085"/>
      <c r="S844" s="1085"/>
      <c r="T844" s="1085"/>
      <c r="U844" s="73"/>
      <c r="V844" s="73"/>
      <c r="W844" s="73"/>
      <c r="X844" s="73"/>
      <c r="Y844" s="73"/>
      <c r="Z844" s="73"/>
      <c r="AA844" s="73"/>
      <c r="AB844" s="73"/>
    </row>
  </sheetData>
  <mergeCells count="85">
    <mergeCell ref="S4:S5"/>
    <mergeCell ref="S432:S435"/>
    <mergeCell ref="T4:T5"/>
    <mergeCell ref="Q156:Q176"/>
    <mergeCell ref="Q203:Q211"/>
    <mergeCell ref="Q145:Q155"/>
    <mergeCell ref="Q467:Q469"/>
    <mergeCell ref="Q746:Q747"/>
    <mergeCell ref="R4:R5"/>
    <mergeCell ref="R80:R83"/>
    <mergeCell ref="R135:R138"/>
    <mergeCell ref="R140:R144"/>
    <mergeCell ref="R145:R155"/>
    <mergeCell ref="R156:R176"/>
    <mergeCell ref="R203:R211"/>
    <mergeCell ref="R432:R435"/>
    <mergeCell ref="R467:R469"/>
    <mergeCell ref="R746:R747"/>
    <mergeCell ref="Q4:Q5"/>
    <mergeCell ref="Q80:Q83"/>
    <mergeCell ref="Q135:Q138"/>
    <mergeCell ref="Q140:Q144"/>
    <mergeCell ref="O746:O747"/>
    <mergeCell ref="P4:P5"/>
    <mergeCell ref="P80:P83"/>
    <mergeCell ref="P135:P138"/>
    <mergeCell ref="P140:P144"/>
    <mergeCell ref="P145:P155"/>
    <mergeCell ref="P156:P176"/>
    <mergeCell ref="P203:P211"/>
    <mergeCell ref="P432:P435"/>
    <mergeCell ref="P467:P469"/>
    <mergeCell ref="P746:P747"/>
    <mergeCell ref="O145:O155"/>
    <mergeCell ref="O156:O176"/>
    <mergeCell ref="O203:O211"/>
    <mergeCell ref="O432:O435"/>
    <mergeCell ref="O467:O469"/>
    <mergeCell ref="N4:N5"/>
    <mergeCell ref="O4:O5"/>
    <mergeCell ref="O80:O83"/>
    <mergeCell ref="O135:O137"/>
    <mergeCell ref="O140:O144"/>
    <mergeCell ref="M100:M102"/>
    <mergeCell ref="M131:M132"/>
    <mergeCell ref="M179:M182"/>
    <mergeCell ref="M183:M184"/>
    <mergeCell ref="M255:M256"/>
    <mergeCell ref="K721:K724"/>
    <mergeCell ref="K730:K734"/>
    <mergeCell ref="L100:L102"/>
    <mergeCell ref="L179:L182"/>
    <mergeCell ref="L183:L184"/>
    <mergeCell ref="L255:L256"/>
    <mergeCell ref="K162:K169"/>
    <mergeCell ref="K172:K173"/>
    <mergeCell ref="K203:K210"/>
    <mergeCell ref="K432:K435"/>
    <mergeCell ref="K467:K469"/>
    <mergeCell ref="K135:K137"/>
    <mergeCell ref="K145:K151"/>
    <mergeCell ref="K152:K154"/>
    <mergeCell ref="K157:K159"/>
    <mergeCell ref="K160:K161"/>
    <mergeCell ref="G4:G5"/>
    <mergeCell ref="H4:H5"/>
    <mergeCell ref="I131:I133"/>
    <mergeCell ref="J4:J5"/>
    <mergeCell ref="J131:J133"/>
    <mergeCell ref="A2:T2"/>
    <mergeCell ref="A3:T3"/>
    <mergeCell ref="I678:K678"/>
    <mergeCell ref="A844:T844"/>
    <mergeCell ref="A4:A5"/>
    <mergeCell ref="B4:B5"/>
    <mergeCell ref="C4:C5"/>
    <mergeCell ref="C131:C132"/>
    <mergeCell ref="C567:C569"/>
    <mergeCell ref="D4:D5"/>
    <mergeCell ref="E4:E5"/>
    <mergeCell ref="E131:E132"/>
    <mergeCell ref="F100:F102"/>
    <mergeCell ref="F179:F182"/>
    <mergeCell ref="F183:F184"/>
    <mergeCell ref="F255:F256"/>
  </mergeCells>
  <phoneticPr fontId="125" type="noConversion"/>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T567"/>
  <sheetViews>
    <sheetView topLeftCell="A49" workbookViewId="0">
      <selection activeCell="I22" sqref="I22"/>
    </sheetView>
  </sheetViews>
  <sheetFormatPr defaultRowHeight="13.8"/>
  <cols>
    <col min="1" max="1" width="5.69921875" customWidth="1"/>
    <col min="2" max="2" width="11.69921875" customWidth="1"/>
    <col min="3" max="3" width="12.5" customWidth="1"/>
    <col min="4" max="4" width="6.09765625" customWidth="1"/>
    <col min="5" max="5" width="11.09765625" customWidth="1"/>
    <col min="6" max="6" width="10" customWidth="1"/>
    <col min="12" max="12" width="11.5" customWidth="1"/>
    <col min="13" max="13" width="10.3984375" customWidth="1"/>
    <col min="14" max="14" width="11.19921875" customWidth="1"/>
    <col min="15" max="15" width="17.09765625" customWidth="1"/>
    <col min="17" max="17" width="13.3984375" customWidth="1"/>
    <col min="18" max="18" width="11.19921875" customWidth="1"/>
  </cols>
  <sheetData>
    <row r="1" spans="1:20">
      <c r="A1" s="535" t="s">
        <v>0</v>
      </c>
      <c r="B1" s="527"/>
      <c r="C1" s="527"/>
      <c r="D1" s="527"/>
      <c r="E1" s="531"/>
      <c r="F1" s="531"/>
      <c r="G1" s="527"/>
      <c r="H1" s="527"/>
      <c r="I1" s="527"/>
      <c r="J1" s="527"/>
      <c r="K1" s="527"/>
      <c r="L1" s="527"/>
      <c r="M1" s="533"/>
      <c r="N1" s="527"/>
      <c r="O1" s="528"/>
      <c r="P1" s="527"/>
      <c r="Q1" s="527"/>
      <c r="R1" s="528"/>
      <c r="S1" s="529"/>
      <c r="T1" s="521"/>
    </row>
    <row r="2" spans="1:20" ht="28.2">
      <c r="A2" s="1142" t="s">
        <v>2957</v>
      </c>
      <c r="B2" s="1143"/>
      <c r="C2" s="1143"/>
      <c r="D2" s="1143"/>
      <c r="E2" s="1143"/>
      <c r="F2" s="1143"/>
      <c r="G2" s="1143"/>
      <c r="H2" s="1143"/>
      <c r="I2" s="1143"/>
      <c r="J2" s="1143"/>
      <c r="K2" s="1143"/>
      <c r="L2" s="1143"/>
      <c r="M2" s="1143"/>
      <c r="N2" s="1143"/>
      <c r="O2" s="1143"/>
      <c r="P2" s="1143"/>
      <c r="Q2" s="1143"/>
      <c r="R2" s="1143"/>
      <c r="S2" s="1143"/>
      <c r="T2" s="1143"/>
    </row>
    <row r="3" spans="1:20" ht="17.399999999999999">
      <c r="A3" s="1144">
        <v>43739</v>
      </c>
      <c r="B3" s="1145"/>
      <c r="C3" s="1145"/>
      <c r="D3" s="1145"/>
      <c r="E3" s="1145"/>
      <c r="F3" s="1145"/>
      <c r="G3" s="1145"/>
      <c r="H3" s="1145"/>
      <c r="I3" s="1145"/>
      <c r="J3" s="1145"/>
      <c r="K3" s="1145"/>
      <c r="L3" s="1145"/>
      <c r="M3" s="1145"/>
      <c r="N3" s="1145"/>
      <c r="O3" s="1145"/>
      <c r="P3" s="1145"/>
      <c r="Q3" s="1145"/>
      <c r="R3" s="1145"/>
      <c r="S3" s="1145"/>
      <c r="T3" s="1145"/>
    </row>
    <row r="4" spans="1:20">
      <c r="A4" s="1146" t="s">
        <v>2</v>
      </c>
      <c r="B4" s="1135" t="s">
        <v>3</v>
      </c>
      <c r="C4" s="1135" t="s">
        <v>4</v>
      </c>
      <c r="D4" s="1136" t="s">
        <v>5</v>
      </c>
      <c r="E4" s="1147" t="s">
        <v>1588</v>
      </c>
      <c r="F4" s="599" t="s">
        <v>1589</v>
      </c>
      <c r="G4" s="1135" t="s">
        <v>8</v>
      </c>
      <c r="H4" s="1135" t="s">
        <v>9</v>
      </c>
      <c r="I4" s="594" t="s">
        <v>10</v>
      </c>
      <c r="J4" s="1135" t="s">
        <v>11</v>
      </c>
      <c r="K4" s="593" t="s">
        <v>12</v>
      </c>
      <c r="L4" s="593" t="s">
        <v>13</v>
      </c>
      <c r="M4" s="534" t="s">
        <v>14</v>
      </c>
      <c r="N4" s="1135" t="s">
        <v>15</v>
      </c>
      <c r="O4" s="1135" t="s">
        <v>16</v>
      </c>
      <c r="P4" s="1136" t="s">
        <v>17</v>
      </c>
      <c r="Q4" s="1135" t="s">
        <v>18</v>
      </c>
      <c r="R4" s="1135" t="s">
        <v>19</v>
      </c>
      <c r="S4" s="1137" t="s">
        <v>20</v>
      </c>
      <c r="T4" s="1137" t="s">
        <v>21</v>
      </c>
    </row>
    <row r="5" spans="1:20">
      <c r="A5" s="1146"/>
      <c r="B5" s="1135"/>
      <c r="C5" s="1135"/>
      <c r="D5" s="1136"/>
      <c r="E5" s="1147"/>
      <c r="F5" s="599" t="s">
        <v>22</v>
      </c>
      <c r="G5" s="1135"/>
      <c r="H5" s="1135"/>
      <c r="I5" s="594" t="s">
        <v>23</v>
      </c>
      <c r="J5" s="1135"/>
      <c r="K5" s="593" t="s">
        <v>24</v>
      </c>
      <c r="L5" s="522" t="s">
        <v>25</v>
      </c>
      <c r="M5" s="534" t="s">
        <v>25</v>
      </c>
      <c r="N5" s="1135"/>
      <c r="O5" s="1135"/>
      <c r="P5" s="1136"/>
      <c r="Q5" s="1135"/>
      <c r="R5" s="1135"/>
      <c r="S5" s="1137"/>
      <c r="T5" s="1137"/>
    </row>
    <row r="6" spans="1:20">
      <c r="A6" s="536" t="s">
        <v>26</v>
      </c>
      <c r="B6" s="523" t="s">
        <v>27</v>
      </c>
      <c r="C6" s="593"/>
      <c r="D6" s="594"/>
      <c r="E6" s="599"/>
      <c r="F6" s="599"/>
      <c r="G6" s="593"/>
      <c r="H6" s="593"/>
      <c r="I6" s="594"/>
      <c r="J6" s="593"/>
      <c r="K6" s="593"/>
      <c r="L6" s="593"/>
      <c r="M6" s="534"/>
      <c r="N6" s="593"/>
      <c r="O6" s="593"/>
      <c r="P6" s="594"/>
      <c r="Q6" s="593"/>
      <c r="R6" s="593"/>
      <c r="S6" s="595"/>
      <c r="T6" s="595"/>
    </row>
    <row r="7" spans="1:20">
      <c r="A7" s="537">
        <v>1</v>
      </c>
      <c r="B7" s="593" t="s">
        <v>28</v>
      </c>
      <c r="C7" s="593"/>
      <c r="D7" s="594"/>
      <c r="E7" s="599"/>
      <c r="F7" s="599"/>
      <c r="G7" s="593"/>
      <c r="H7" s="593"/>
      <c r="I7" s="594"/>
      <c r="J7" s="593"/>
      <c r="K7" s="593"/>
      <c r="L7" s="593"/>
      <c r="M7" s="534"/>
      <c r="N7" s="524"/>
      <c r="O7" s="593"/>
      <c r="P7" s="594"/>
      <c r="Q7" s="593"/>
      <c r="R7" s="593"/>
      <c r="S7" s="595"/>
      <c r="T7" s="595"/>
    </row>
    <row r="8" spans="1:20">
      <c r="A8" s="537">
        <v>2</v>
      </c>
      <c r="B8" s="592" t="s">
        <v>29</v>
      </c>
      <c r="C8" s="593"/>
      <c r="D8" s="592" t="s">
        <v>45</v>
      </c>
      <c r="E8" s="596" t="s">
        <v>55</v>
      </c>
      <c r="F8" s="596">
        <v>70.37</v>
      </c>
      <c r="G8" s="592" t="s">
        <v>2958</v>
      </c>
      <c r="H8" s="592" t="s">
        <v>41</v>
      </c>
      <c r="I8" s="592" t="s">
        <v>55</v>
      </c>
      <c r="J8" s="592" t="s">
        <v>55</v>
      </c>
      <c r="K8" s="592" t="s">
        <v>55</v>
      </c>
      <c r="L8" s="593"/>
      <c r="M8" s="596">
        <v>0</v>
      </c>
      <c r="N8" s="524">
        <v>2014.1</v>
      </c>
      <c r="O8" s="592" t="s">
        <v>2959</v>
      </c>
      <c r="P8" s="592" t="s">
        <v>2960</v>
      </c>
      <c r="Q8" s="592">
        <v>18322298014</v>
      </c>
      <c r="R8" s="592" t="s">
        <v>2961</v>
      </c>
      <c r="S8" s="592" t="s">
        <v>2962</v>
      </c>
      <c r="T8" s="595"/>
    </row>
    <row r="9" spans="1:20">
      <c r="A9" s="537">
        <v>3</v>
      </c>
      <c r="B9" s="592" t="s">
        <v>29</v>
      </c>
      <c r="C9" s="593"/>
      <c r="D9" s="592" t="s">
        <v>45</v>
      </c>
      <c r="E9" s="596" t="s">
        <v>55</v>
      </c>
      <c r="F9" s="596">
        <v>4.3250000000000002</v>
      </c>
      <c r="G9" s="592" t="s">
        <v>2958</v>
      </c>
      <c r="H9" s="592" t="s">
        <v>41</v>
      </c>
      <c r="I9" s="592" t="s">
        <v>55</v>
      </c>
      <c r="J9" s="592" t="s">
        <v>55</v>
      </c>
      <c r="K9" s="592" t="s">
        <v>55</v>
      </c>
      <c r="L9" s="593"/>
      <c r="M9" s="596">
        <v>0</v>
      </c>
      <c r="N9" s="524">
        <v>2014.1</v>
      </c>
      <c r="O9" s="592" t="s">
        <v>2959</v>
      </c>
      <c r="P9" s="592" t="s">
        <v>2960</v>
      </c>
      <c r="Q9" s="592">
        <v>18322298014</v>
      </c>
      <c r="R9" s="592" t="s">
        <v>2961</v>
      </c>
      <c r="S9" s="592" t="s">
        <v>2962</v>
      </c>
      <c r="T9" s="595"/>
    </row>
    <row r="10" spans="1:20">
      <c r="A10" s="537">
        <v>4</v>
      </c>
      <c r="B10" s="592" t="s">
        <v>29</v>
      </c>
      <c r="C10" s="592"/>
      <c r="D10" s="592" t="s">
        <v>45</v>
      </c>
      <c r="E10" s="596" t="s">
        <v>55</v>
      </c>
      <c r="F10" s="596">
        <v>52.774999999999999</v>
      </c>
      <c r="G10" s="592" t="s">
        <v>2958</v>
      </c>
      <c r="H10" s="592" t="s">
        <v>41</v>
      </c>
      <c r="I10" s="592" t="s">
        <v>55</v>
      </c>
      <c r="J10" s="592" t="s">
        <v>55</v>
      </c>
      <c r="K10" s="592" t="s">
        <v>55</v>
      </c>
      <c r="L10" s="593"/>
      <c r="M10" s="596">
        <v>0</v>
      </c>
      <c r="N10" s="524">
        <v>2014.1</v>
      </c>
      <c r="O10" s="592" t="s">
        <v>2959</v>
      </c>
      <c r="P10" s="592" t="s">
        <v>2960</v>
      </c>
      <c r="Q10" s="592">
        <v>18322298014</v>
      </c>
      <c r="R10" s="592" t="s">
        <v>2961</v>
      </c>
      <c r="S10" s="592" t="s">
        <v>2962</v>
      </c>
      <c r="T10" s="595"/>
    </row>
    <row r="11" spans="1:20">
      <c r="A11" s="537">
        <v>5</v>
      </c>
      <c r="B11" s="592" t="s">
        <v>29</v>
      </c>
      <c r="C11" s="592" t="s">
        <v>2963</v>
      </c>
      <c r="D11" s="592" t="s">
        <v>45</v>
      </c>
      <c r="E11" s="596" t="s">
        <v>55</v>
      </c>
      <c r="F11" s="596">
        <v>111</v>
      </c>
      <c r="G11" s="592" t="s">
        <v>2964</v>
      </c>
      <c r="H11" s="592" t="s">
        <v>32</v>
      </c>
      <c r="I11" s="592" t="s">
        <v>55</v>
      </c>
      <c r="J11" s="592" t="s">
        <v>55</v>
      </c>
      <c r="K11" s="592" t="s">
        <v>55</v>
      </c>
      <c r="L11" s="593"/>
      <c r="M11" s="596">
        <v>0</v>
      </c>
      <c r="N11" s="524">
        <v>2007.3</v>
      </c>
      <c r="O11" s="592" t="s">
        <v>2965</v>
      </c>
      <c r="P11" s="592" t="s">
        <v>2966</v>
      </c>
      <c r="Q11" s="592">
        <v>15222256701</v>
      </c>
      <c r="R11" s="592" t="s">
        <v>2967</v>
      </c>
      <c r="S11" s="592" t="s">
        <v>2962</v>
      </c>
      <c r="T11" s="595"/>
    </row>
    <row r="12" spans="1:20">
      <c r="A12" s="537">
        <v>6</v>
      </c>
      <c r="B12" s="592" t="s">
        <v>29</v>
      </c>
      <c r="C12" s="592"/>
      <c r="D12" s="592" t="s">
        <v>45</v>
      </c>
      <c r="E12" s="596" t="s">
        <v>55</v>
      </c>
      <c r="F12" s="596">
        <v>28.359000000000002</v>
      </c>
      <c r="G12" s="592" t="s">
        <v>2964</v>
      </c>
      <c r="H12" s="592" t="s">
        <v>32</v>
      </c>
      <c r="I12" s="592" t="s">
        <v>55</v>
      </c>
      <c r="J12" s="592" t="s">
        <v>55</v>
      </c>
      <c r="K12" s="592" t="s">
        <v>55</v>
      </c>
      <c r="L12" s="593"/>
      <c r="M12" s="596">
        <v>0</v>
      </c>
      <c r="N12" s="524">
        <v>2007.3</v>
      </c>
      <c r="O12" s="592" t="s">
        <v>2965</v>
      </c>
      <c r="P12" s="592" t="s">
        <v>2966</v>
      </c>
      <c r="Q12" s="592">
        <v>15222256701</v>
      </c>
      <c r="R12" s="592" t="s">
        <v>2967</v>
      </c>
      <c r="S12" s="592" t="s">
        <v>2962</v>
      </c>
      <c r="T12" s="595"/>
    </row>
    <row r="13" spans="1:20">
      <c r="A13" s="537">
        <v>7</v>
      </c>
      <c r="B13" s="592" t="s">
        <v>29</v>
      </c>
      <c r="C13" s="592" t="s">
        <v>1295</v>
      </c>
      <c r="D13" s="592" t="s">
        <v>45</v>
      </c>
      <c r="E13" s="596" t="s">
        <v>55</v>
      </c>
      <c r="F13" s="596">
        <v>33.514000000000003</v>
      </c>
      <c r="G13" s="592" t="s">
        <v>2964</v>
      </c>
      <c r="H13" s="592" t="s">
        <v>32</v>
      </c>
      <c r="I13" s="592" t="s">
        <v>55</v>
      </c>
      <c r="J13" s="592" t="s">
        <v>55</v>
      </c>
      <c r="K13" s="592" t="s">
        <v>55</v>
      </c>
      <c r="L13" s="530"/>
      <c r="M13" s="596">
        <v>0</v>
      </c>
      <c r="N13" s="524">
        <v>2009.5</v>
      </c>
      <c r="O13" s="592" t="s">
        <v>2965</v>
      </c>
      <c r="P13" s="592" t="s">
        <v>2966</v>
      </c>
      <c r="Q13" s="592">
        <v>15222256701</v>
      </c>
      <c r="R13" s="592" t="s">
        <v>2967</v>
      </c>
      <c r="S13" s="592" t="s">
        <v>2962</v>
      </c>
      <c r="T13" s="595"/>
    </row>
    <row r="14" spans="1:20">
      <c r="A14" s="537">
        <v>8</v>
      </c>
      <c r="B14" s="592" t="s">
        <v>29</v>
      </c>
      <c r="C14" s="592" t="s">
        <v>2963</v>
      </c>
      <c r="D14" s="592" t="s">
        <v>45</v>
      </c>
      <c r="E14" s="596" t="s">
        <v>55</v>
      </c>
      <c r="F14" s="596">
        <v>96.24</v>
      </c>
      <c r="G14" s="592" t="s">
        <v>2964</v>
      </c>
      <c r="H14" s="592" t="s">
        <v>32</v>
      </c>
      <c r="I14" s="592" t="s">
        <v>55</v>
      </c>
      <c r="J14" s="592" t="s">
        <v>55</v>
      </c>
      <c r="K14" s="592" t="s">
        <v>55</v>
      </c>
      <c r="L14" s="530"/>
      <c r="M14" s="596">
        <v>0</v>
      </c>
      <c r="N14" s="524">
        <v>2009.6</v>
      </c>
      <c r="O14" s="592" t="s">
        <v>2965</v>
      </c>
      <c r="P14" s="592" t="s">
        <v>2966</v>
      </c>
      <c r="Q14" s="592">
        <v>15222256701</v>
      </c>
      <c r="R14" s="592" t="s">
        <v>2967</v>
      </c>
      <c r="S14" s="592" t="s">
        <v>2962</v>
      </c>
      <c r="T14" s="595"/>
    </row>
    <row r="15" spans="1:20">
      <c r="A15" s="537">
        <v>9</v>
      </c>
      <c r="B15" s="592" t="s">
        <v>29</v>
      </c>
      <c r="C15" s="592">
        <v>3015</v>
      </c>
      <c r="D15" s="592" t="s">
        <v>45</v>
      </c>
      <c r="E15" s="596" t="s">
        <v>55</v>
      </c>
      <c r="F15" s="596">
        <v>1.95</v>
      </c>
      <c r="G15" s="592" t="s">
        <v>2964</v>
      </c>
      <c r="H15" s="592" t="s">
        <v>32</v>
      </c>
      <c r="I15" s="592" t="s">
        <v>55</v>
      </c>
      <c r="J15" s="592" t="s">
        <v>55</v>
      </c>
      <c r="K15" s="592" t="s">
        <v>55</v>
      </c>
      <c r="L15" s="530"/>
      <c r="M15" s="596">
        <v>0</v>
      </c>
      <c r="N15" s="524">
        <v>2009.11</v>
      </c>
      <c r="O15" s="592" t="s">
        <v>2965</v>
      </c>
      <c r="P15" s="592" t="s">
        <v>2966</v>
      </c>
      <c r="Q15" s="592">
        <v>15222256701</v>
      </c>
      <c r="R15" s="592" t="s">
        <v>2967</v>
      </c>
      <c r="S15" s="592" t="s">
        <v>2962</v>
      </c>
      <c r="T15" s="595"/>
    </row>
    <row r="16" spans="1:20">
      <c r="A16" s="537">
        <v>10</v>
      </c>
      <c r="B16" s="592" t="s">
        <v>29</v>
      </c>
      <c r="C16" s="592" t="s">
        <v>2968</v>
      </c>
      <c r="D16" s="592" t="s">
        <v>45</v>
      </c>
      <c r="E16" s="596" t="s">
        <v>55</v>
      </c>
      <c r="F16" s="596">
        <v>181</v>
      </c>
      <c r="G16" s="592" t="s">
        <v>31</v>
      </c>
      <c r="H16" s="592" t="s">
        <v>32</v>
      </c>
      <c r="I16" s="592" t="s">
        <v>55</v>
      </c>
      <c r="J16" s="592" t="s">
        <v>55</v>
      </c>
      <c r="K16" s="592" t="s">
        <v>55</v>
      </c>
      <c r="L16" s="530"/>
      <c r="M16" s="596">
        <v>804924</v>
      </c>
      <c r="N16" s="524">
        <v>2013.5</v>
      </c>
      <c r="O16" s="592" t="s">
        <v>2965</v>
      </c>
      <c r="P16" s="592" t="s">
        <v>2966</v>
      </c>
      <c r="Q16" s="592">
        <v>15222256701</v>
      </c>
      <c r="R16" s="592" t="s">
        <v>2967</v>
      </c>
      <c r="S16" s="592" t="s">
        <v>2962</v>
      </c>
      <c r="T16" s="595"/>
    </row>
    <row r="17" spans="1:20">
      <c r="A17" s="537">
        <v>11</v>
      </c>
      <c r="B17" s="600" t="s">
        <v>29</v>
      </c>
      <c r="C17" s="601" t="s">
        <v>2969</v>
      </c>
      <c r="D17" s="600" t="s">
        <v>45</v>
      </c>
      <c r="E17" s="561" t="s">
        <v>55</v>
      </c>
      <c r="F17" s="600">
        <v>28</v>
      </c>
      <c r="G17" s="592" t="s">
        <v>31</v>
      </c>
      <c r="H17" s="572" t="s">
        <v>32</v>
      </c>
      <c r="I17" s="572" t="s">
        <v>55</v>
      </c>
      <c r="J17" s="572" t="s">
        <v>55</v>
      </c>
      <c r="K17" s="572" t="s">
        <v>55</v>
      </c>
      <c r="L17" s="602">
        <v>154867.25</v>
      </c>
      <c r="M17" s="602">
        <v>30973.45</v>
      </c>
      <c r="N17" s="603">
        <v>2020.5</v>
      </c>
      <c r="O17" s="572" t="s">
        <v>2970</v>
      </c>
      <c r="P17" s="572" t="s">
        <v>2966</v>
      </c>
      <c r="Q17" s="572">
        <v>15222256701</v>
      </c>
      <c r="R17" s="572" t="s">
        <v>2967</v>
      </c>
      <c r="S17" s="572" t="s">
        <v>2962</v>
      </c>
      <c r="T17" s="595"/>
    </row>
    <row r="18" spans="1:20">
      <c r="A18" s="537">
        <v>12</v>
      </c>
      <c r="B18" s="600" t="s">
        <v>29</v>
      </c>
      <c r="C18" s="593" t="s">
        <v>2971</v>
      </c>
      <c r="D18" s="600" t="s">
        <v>45</v>
      </c>
      <c r="E18" s="561" t="s">
        <v>55</v>
      </c>
      <c r="F18" s="596">
        <v>42.2</v>
      </c>
      <c r="G18" s="592" t="s">
        <v>31</v>
      </c>
      <c r="H18" s="572" t="s">
        <v>32</v>
      </c>
      <c r="I18" s="592"/>
      <c r="J18" s="592"/>
      <c r="K18" s="592"/>
      <c r="L18" s="604">
        <v>233407.08</v>
      </c>
      <c r="M18" s="534">
        <v>46681.42</v>
      </c>
      <c r="N18" s="524" t="s">
        <v>2972</v>
      </c>
      <c r="O18" s="592" t="s">
        <v>2973</v>
      </c>
      <c r="P18" s="572" t="s">
        <v>2966</v>
      </c>
      <c r="Q18" s="572">
        <v>15222256701</v>
      </c>
      <c r="R18" s="572" t="s">
        <v>2967</v>
      </c>
      <c r="S18" s="572" t="s">
        <v>2962</v>
      </c>
      <c r="T18" s="595"/>
    </row>
    <row r="19" spans="1:20" ht="14.4">
      <c r="A19" s="537">
        <v>13</v>
      </c>
      <c r="B19" s="592" t="s">
        <v>39</v>
      </c>
      <c r="C19" s="592"/>
      <c r="D19" s="592"/>
      <c r="E19" s="596"/>
      <c r="F19" s="596"/>
      <c r="G19" s="592"/>
      <c r="H19" s="592"/>
      <c r="I19" s="592"/>
      <c r="J19" s="592"/>
      <c r="K19" s="592"/>
      <c r="L19" s="530"/>
      <c r="M19" s="596">
        <v>4156.25</v>
      </c>
      <c r="N19" s="524"/>
      <c r="O19" s="597" t="s">
        <v>2974</v>
      </c>
      <c r="P19" s="592" t="s">
        <v>2975</v>
      </c>
      <c r="Q19" s="592">
        <v>13821637138</v>
      </c>
      <c r="R19" s="541" t="s">
        <v>2976</v>
      </c>
      <c r="S19" s="592" t="s">
        <v>2962</v>
      </c>
      <c r="T19" s="595"/>
    </row>
    <row r="20" spans="1:20" ht="14.4">
      <c r="A20" s="537">
        <v>14</v>
      </c>
      <c r="B20" s="1141" t="s">
        <v>39</v>
      </c>
      <c r="C20" s="1141"/>
      <c r="D20" s="1141" t="s">
        <v>45</v>
      </c>
      <c r="E20" s="596">
        <v>2137.79</v>
      </c>
      <c r="F20" s="596" t="s">
        <v>55</v>
      </c>
      <c r="G20" s="592" t="s">
        <v>31</v>
      </c>
      <c r="H20" s="592" t="s">
        <v>32</v>
      </c>
      <c r="I20" s="592" t="s">
        <v>55</v>
      </c>
      <c r="J20" s="592" t="s">
        <v>55</v>
      </c>
      <c r="K20" s="592" t="s">
        <v>55</v>
      </c>
      <c r="L20" s="530"/>
      <c r="M20" s="1138">
        <v>2761981.3099999996</v>
      </c>
      <c r="N20" s="524">
        <v>42518</v>
      </c>
      <c r="O20" s="1139" t="s">
        <v>2977</v>
      </c>
      <c r="P20" s="592" t="s">
        <v>2978</v>
      </c>
      <c r="Q20" s="592">
        <v>18788803170</v>
      </c>
      <c r="R20" s="541" t="s">
        <v>2979</v>
      </c>
      <c r="S20" s="592" t="s">
        <v>2962</v>
      </c>
      <c r="T20" s="595"/>
    </row>
    <row r="21" spans="1:20" ht="14.4">
      <c r="A21" s="537">
        <v>15</v>
      </c>
      <c r="B21" s="1141"/>
      <c r="C21" s="1141"/>
      <c r="D21" s="1141"/>
      <c r="E21" s="596">
        <v>1000</v>
      </c>
      <c r="F21" s="596" t="s">
        <v>55</v>
      </c>
      <c r="G21" s="592" t="s">
        <v>31</v>
      </c>
      <c r="H21" s="592" t="s">
        <v>32</v>
      </c>
      <c r="I21" s="592" t="s">
        <v>55</v>
      </c>
      <c r="J21" s="592" t="s">
        <v>55</v>
      </c>
      <c r="K21" s="592" t="s">
        <v>55</v>
      </c>
      <c r="L21" s="530"/>
      <c r="M21" s="1138"/>
      <c r="N21" s="524"/>
      <c r="O21" s="1140"/>
      <c r="P21" s="592" t="s">
        <v>2978</v>
      </c>
      <c r="Q21" s="592">
        <v>18788803170</v>
      </c>
      <c r="R21" s="541" t="s">
        <v>2979</v>
      </c>
      <c r="S21" s="592" t="s">
        <v>2962</v>
      </c>
      <c r="T21" s="595"/>
    </row>
    <row r="22" spans="1:20" ht="14.4">
      <c r="A22" s="537">
        <v>16</v>
      </c>
      <c r="B22" s="592" t="s">
        <v>29</v>
      </c>
      <c r="C22" s="592"/>
      <c r="D22" s="592" t="s">
        <v>45</v>
      </c>
      <c r="E22" s="596">
        <v>90.73</v>
      </c>
      <c r="F22" s="596" t="s">
        <v>55</v>
      </c>
      <c r="G22" s="592" t="s">
        <v>31</v>
      </c>
      <c r="H22" s="592" t="s">
        <v>32</v>
      </c>
      <c r="I22" s="592" t="s">
        <v>55</v>
      </c>
      <c r="J22" s="592" t="s">
        <v>55</v>
      </c>
      <c r="K22" s="592" t="s">
        <v>55</v>
      </c>
      <c r="L22" s="530"/>
      <c r="M22" s="596">
        <v>23589.8</v>
      </c>
      <c r="N22" s="524">
        <v>42571</v>
      </c>
      <c r="O22" s="592" t="s">
        <v>2977</v>
      </c>
      <c r="P22" s="592" t="s">
        <v>2978</v>
      </c>
      <c r="Q22" s="592">
        <v>18788803170</v>
      </c>
      <c r="R22" s="541" t="s">
        <v>2979</v>
      </c>
      <c r="S22" s="592" t="s">
        <v>2962</v>
      </c>
      <c r="T22" s="530"/>
    </row>
    <row r="23" spans="1:20" ht="14.4">
      <c r="A23" s="537">
        <v>17</v>
      </c>
      <c r="B23" s="1141" t="s">
        <v>29</v>
      </c>
      <c r="C23" s="592" t="s">
        <v>2980</v>
      </c>
      <c r="D23" s="592" t="s">
        <v>45</v>
      </c>
      <c r="E23" s="596">
        <v>143.12</v>
      </c>
      <c r="F23" s="596" t="s">
        <v>55</v>
      </c>
      <c r="G23" s="592" t="s">
        <v>31</v>
      </c>
      <c r="H23" s="592" t="s">
        <v>32</v>
      </c>
      <c r="I23" s="592" t="s">
        <v>55</v>
      </c>
      <c r="J23" s="592" t="s">
        <v>55</v>
      </c>
      <c r="K23" s="592" t="s">
        <v>55</v>
      </c>
      <c r="L23" s="530"/>
      <c r="M23" s="1138">
        <v>231867.25</v>
      </c>
      <c r="N23" s="524">
        <v>42723</v>
      </c>
      <c r="O23" s="592" t="s">
        <v>2977</v>
      </c>
      <c r="P23" s="592" t="s">
        <v>2978</v>
      </c>
      <c r="Q23" s="592">
        <v>18788803170</v>
      </c>
      <c r="R23" s="541" t="s">
        <v>2979</v>
      </c>
      <c r="S23" s="592" t="s">
        <v>2962</v>
      </c>
      <c r="T23" s="530"/>
    </row>
    <row r="24" spans="1:20" ht="14.4">
      <c r="A24" s="537">
        <v>18</v>
      </c>
      <c r="B24" s="1141"/>
      <c r="C24" s="592" t="s">
        <v>2981</v>
      </c>
      <c r="D24" s="592" t="s">
        <v>45</v>
      </c>
      <c r="E24" s="596">
        <v>90.73</v>
      </c>
      <c r="F24" s="596" t="s">
        <v>55</v>
      </c>
      <c r="G24" s="592" t="s">
        <v>31</v>
      </c>
      <c r="H24" s="592" t="s">
        <v>32</v>
      </c>
      <c r="I24" s="592" t="s">
        <v>55</v>
      </c>
      <c r="J24" s="592" t="s">
        <v>55</v>
      </c>
      <c r="K24" s="592" t="s">
        <v>55</v>
      </c>
      <c r="L24" s="530"/>
      <c r="M24" s="1138"/>
      <c r="N24" s="524"/>
      <c r="O24" s="592" t="s">
        <v>2977</v>
      </c>
      <c r="P24" s="592" t="s">
        <v>2978</v>
      </c>
      <c r="Q24" s="592">
        <v>18788803170</v>
      </c>
      <c r="R24" s="541" t="s">
        <v>2979</v>
      </c>
      <c r="S24" s="592" t="s">
        <v>2962</v>
      </c>
      <c r="T24" s="530"/>
    </row>
    <row r="25" spans="1:20" ht="14.4">
      <c r="A25" s="537">
        <v>19</v>
      </c>
      <c r="B25" s="1141"/>
      <c r="C25" s="592" t="s">
        <v>2982</v>
      </c>
      <c r="D25" s="592" t="s">
        <v>45</v>
      </c>
      <c r="E25" s="596">
        <v>138</v>
      </c>
      <c r="F25" s="596" t="s">
        <v>55</v>
      </c>
      <c r="G25" s="592" t="s">
        <v>31</v>
      </c>
      <c r="H25" s="592" t="s">
        <v>32</v>
      </c>
      <c r="I25" s="592" t="s">
        <v>55</v>
      </c>
      <c r="J25" s="592" t="s">
        <v>55</v>
      </c>
      <c r="K25" s="592" t="s">
        <v>55</v>
      </c>
      <c r="L25" s="530"/>
      <c r="M25" s="1138"/>
      <c r="N25" s="524"/>
      <c r="O25" s="592" t="s">
        <v>2977</v>
      </c>
      <c r="P25" s="592" t="s">
        <v>2978</v>
      </c>
      <c r="Q25" s="592">
        <v>18788803170</v>
      </c>
      <c r="R25" s="541" t="s">
        <v>2979</v>
      </c>
      <c r="S25" s="592" t="s">
        <v>2962</v>
      </c>
      <c r="T25" s="530"/>
    </row>
    <row r="26" spans="1:20" ht="14.4">
      <c r="A26" s="537">
        <v>20</v>
      </c>
      <c r="B26" s="592" t="s">
        <v>29</v>
      </c>
      <c r="C26" s="592" t="s">
        <v>2983</v>
      </c>
      <c r="D26" s="592" t="s">
        <v>45</v>
      </c>
      <c r="E26" s="596">
        <v>97.95</v>
      </c>
      <c r="F26" s="596" t="s">
        <v>55</v>
      </c>
      <c r="G26" s="592" t="s">
        <v>31</v>
      </c>
      <c r="H26" s="592" t="s">
        <v>32</v>
      </c>
      <c r="I26" s="592" t="s">
        <v>55</v>
      </c>
      <c r="J26" s="592" t="s">
        <v>55</v>
      </c>
      <c r="K26" s="592" t="s">
        <v>55</v>
      </c>
      <c r="L26" s="530"/>
      <c r="M26" s="596">
        <v>0</v>
      </c>
      <c r="N26" s="524" t="s">
        <v>2984</v>
      </c>
      <c r="O26" s="592" t="s">
        <v>2977</v>
      </c>
      <c r="P26" s="592" t="s">
        <v>2978</v>
      </c>
      <c r="Q26" s="592">
        <v>18788803170</v>
      </c>
      <c r="R26" s="541" t="s">
        <v>2979</v>
      </c>
      <c r="S26" s="592" t="s">
        <v>2962</v>
      </c>
      <c r="T26" s="530"/>
    </row>
    <row r="27" spans="1:20" ht="14.4">
      <c r="A27" s="537">
        <v>21</v>
      </c>
      <c r="B27" s="592" t="s">
        <v>29</v>
      </c>
      <c r="C27" s="592" t="s">
        <v>2985</v>
      </c>
      <c r="D27" s="592" t="s">
        <v>45</v>
      </c>
      <c r="E27" s="596">
        <v>1101.8399999999999</v>
      </c>
      <c r="F27" s="596" t="s">
        <v>55</v>
      </c>
      <c r="G27" s="592" t="s">
        <v>31</v>
      </c>
      <c r="H27" s="592" t="s">
        <v>32</v>
      </c>
      <c r="I27" s="592" t="s">
        <v>55</v>
      </c>
      <c r="J27" s="592" t="s">
        <v>55</v>
      </c>
      <c r="K27" s="592" t="s">
        <v>55</v>
      </c>
      <c r="L27" s="530"/>
      <c r="M27" s="596">
        <v>164154.48000000001</v>
      </c>
      <c r="N27" s="524" t="s">
        <v>2986</v>
      </c>
      <c r="O27" s="592" t="s">
        <v>2977</v>
      </c>
      <c r="P27" s="592" t="s">
        <v>2978</v>
      </c>
      <c r="Q27" s="592">
        <v>18788803170</v>
      </c>
      <c r="R27" s="541" t="s">
        <v>2979</v>
      </c>
      <c r="S27" s="592" t="s">
        <v>2962</v>
      </c>
      <c r="T27" s="530"/>
    </row>
    <row r="28" spans="1:20" ht="120">
      <c r="A28" s="537">
        <v>22</v>
      </c>
      <c r="B28" s="1141" t="s">
        <v>2987</v>
      </c>
      <c r="C28" s="525" t="s">
        <v>2988</v>
      </c>
      <c r="D28" s="592" t="s">
        <v>45</v>
      </c>
      <c r="E28" s="596">
        <v>72</v>
      </c>
      <c r="F28" s="596" t="s">
        <v>55</v>
      </c>
      <c r="G28" s="592" t="s">
        <v>31</v>
      </c>
      <c r="H28" s="592" t="s">
        <v>32</v>
      </c>
      <c r="I28" s="592" t="s">
        <v>55</v>
      </c>
      <c r="J28" s="592" t="s">
        <v>55</v>
      </c>
      <c r="K28" s="592" t="s">
        <v>55</v>
      </c>
      <c r="L28" s="530"/>
      <c r="M28" s="596">
        <v>259600</v>
      </c>
      <c r="N28" s="524">
        <v>42822</v>
      </c>
      <c r="O28" s="592" t="s">
        <v>2977</v>
      </c>
      <c r="P28" s="592" t="s">
        <v>2978</v>
      </c>
      <c r="Q28" s="592">
        <v>18788803170</v>
      </c>
      <c r="R28" s="541" t="s">
        <v>2979</v>
      </c>
      <c r="S28" s="592" t="s">
        <v>2962</v>
      </c>
      <c r="T28" s="530"/>
    </row>
    <row r="29" spans="1:20" ht="192">
      <c r="A29" s="537">
        <v>23</v>
      </c>
      <c r="B29" s="1141"/>
      <c r="C29" s="525" t="s">
        <v>2989</v>
      </c>
      <c r="D29" s="592" t="s">
        <v>45</v>
      </c>
      <c r="E29" s="596">
        <v>148</v>
      </c>
      <c r="F29" s="596" t="s">
        <v>55</v>
      </c>
      <c r="G29" s="592" t="s">
        <v>31</v>
      </c>
      <c r="H29" s="592" t="s">
        <v>32</v>
      </c>
      <c r="I29" s="592" t="s">
        <v>55</v>
      </c>
      <c r="J29" s="592" t="s">
        <v>55</v>
      </c>
      <c r="K29" s="592" t="s">
        <v>55</v>
      </c>
      <c r="L29" s="530"/>
      <c r="M29" s="596"/>
      <c r="N29" s="524"/>
      <c r="O29" s="592" t="s">
        <v>2977</v>
      </c>
      <c r="P29" s="592" t="s">
        <v>2978</v>
      </c>
      <c r="Q29" s="592">
        <v>18788803170</v>
      </c>
      <c r="R29" s="541" t="s">
        <v>2979</v>
      </c>
      <c r="S29" s="592" t="s">
        <v>2962</v>
      </c>
      <c r="T29" s="530"/>
    </row>
    <row r="30" spans="1:20">
      <c r="A30" s="537">
        <v>24</v>
      </c>
      <c r="B30" s="592" t="s">
        <v>2990</v>
      </c>
      <c r="C30" s="592" t="s">
        <v>2991</v>
      </c>
      <c r="D30" s="592" t="s">
        <v>45</v>
      </c>
      <c r="E30" s="596">
        <v>169</v>
      </c>
      <c r="F30" s="596" t="s">
        <v>55</v>
      </c>
      <c r="G30" s="592" t="s">
        <v>31</v>
      </c>
      <c r="H30" s="592" t="s">
        <v>32</v>
      </c>
      <c r="I30" s="592" t="s">
        <v>55</v>
      </c>
      <c r="J30" s="592" t="s">
        <v>55</v>
      </c>
      <c r="K30" s="592" t="s">
        <v>55</v>
      </c>
      <c r="L30" s="592"/>
      <c r="M30" s="596">
        <v>1910584.06</v>
      </c>
      <c r="N30" s="524">
        <v>43388</v>
      </c>
      <c r="O30" s="592" t="s">
        <v>2977</v>
      </c>
      <c r="P30" s="592" t="s">
        <v>2978</v>
      </c>
      <c r="Q30" s="592">
        <v>18788803170</v>
      </c>
      <c r="R30" s="592" t="s">
        <v>2979</v>
      </c>
      <c r="S30" s="592" t="s">
        <v>2962</v>
      </c>
      <c r="T30" s="592"/>
    </row>
    <row r="31" spans="1:20" ht="14.4">
      <c r="A31" s="537">
        <v>25</v>
      </c>
      <c r="B31" s="592" t="s">
        <v>39</v>
      </c>
      <c r="C31" s="592" t="s">
        <v>2992</v>
      </c>
      <c r="D31" s="592" t="s">
        <v>45</v>
      </c>
      <c r="E31" s="532">
        <v>330.28</v>
      </c>
      <c r="F31" s="596" t="s">
        <v>55</v>
      </c>
      <c r="G31" s="592" t="s">
        <v>31</v>
      </c>
      <c r="H31" s="592" t="s">
        <v>32</v>
      </c>
      <c r="I31" s="592" t="s">
        <v>55</v>
      </c>
      <c r="J31" s="592" t="s">
        <v>55</v>
      </c>
      <c r="K31" s="592" t="s">
        <v>55</v>
      </c>
      <c r="L31" s="530"/>
      <c r="M31" s="596">
        <v>1961918.25</v>
      </c>
      <c r="N31" s="524">
        <v>43544</v>
      </c>
      <c r="O31" s="592" t="s">
        <v>2977</v>
      </c>
      <c r="P31" s="592" t="s">
        <v>2978</v>
      </c>
      <c r="Q31" s="592">
        <v>18788803170</v>
      </c>
      <c r="R31" s="541" t="s">
        <v>2979</v>
      </c>
      <c r="S31" s="592" t="s">
        <v>2962</v>
      </c>
      <c r="T31" s="530"/>
    </row>
    <row r="32" spans="1:20" ht="14.4">
      <c r="A32" s="537">
        <v>26</v>
      </c>
      <c r="B32" s="592" t="s">
        <v>39</v>
      </c>
      <c r="C32" s="592" t="s">
        <v>2993</v>
      </c>
      <c r="D32" s="592" t="s">
        <v>45</v>
      </c>
      <c r="E32" s="532">
        <v>152.78</v>
      </c>
      <c r="F32" s="596" t="s">
        <v>55</v>
      </c>
      <c r="G32" s="592" t="s">
        <v>31</v>
      </c>
      <c r="H32" s="592" t="s">
        <v>32</v>
      </c>
      <c r="I32" s="592" t="s">
        <v>55</v>
      </c>
      <c r="J32" s="592" t="s">
        <v>55</v>
      </c>
      <c r="K32" s="592" t="s">
        <v>55</v>
      </c>
      <c r="L32" s="530"/>
      <c r="M32" s="596">
        <v>1100016</v>
      </c>
      <c r="N32" s="524">
        <v>43575</v>
      </c>
      <c r="O32" s="592" t="s">
        <v>2977</v>
      </c>
      <c r="P32" s="592" t="s">
        <v>2978</v>
      </c>
      <c r="Q32" s="592">
        <v>18788803170</v>
      </c>
      <c r="R32" s="541" t="s">
        <v>2979</v>
      </c>
      <c r="S32" s="592" t="s">
        <v>2962</v>
      </c>
      <c r="T32" s="530"/>
    </row>
    <row r="33" spans="1:20" ht="14.4">
      <c r="A33" s="537">
        <v>27</v>
      </c>
      <c r="B33" s="592" t="s">
        <v>39</v>
      </c>
      <c r="C33" s="592" t="s">
        <v>2994</v>
      </c>
      <c r="D33" s="592" t="s">
        <v>45</v>
      </c>
      <c r="E33" s="532">
        <v>54.36</v>
      </c>
      <c r="F33" s="596" t="s">
        <v>55</v>
      </c>
      <c r="G33" s="592" t="s">
        <v>31</v>
      </c>
      <c r="H33" s="592" t="s">
        <v>32</v>
      </c>
      <c r="I33" s="592" t="s">
        <v>55</v>
      </c>
      <c r="J33" s="592" t="s">
        <v>55</v>
      </c>
      <c r="K33" s="592" t="s">
        <v>55</v>
      </c>
      <c r="L33" s="530"/>
      <c r="M33" s="596">
        <v>370000</v>
      </c>
      <c r="N33" s="524">
        <v>43570</v>
      </c>
      <c r="O33" s="592" t="s">
        <v>2977</v>
      </c>
      <c r="P33" s="592" t="s">
        <v>2978</v>
      </c>
      <c r="Q33" s="592">
        <v>18788803170</v>
      </c>
      <c r="R33" s="541" t="s">
        <v>2979</v>
      </c>
      <c r="S33" s="592" t="s">
        <v>2962</v>
      </c>
      <c r="T33" s="530"/>
    </row>
    <row r="34" spans="1:20" ht="14.4">
      <c r="A34" s="537">
        <v>28</v>
      </c>
      <c r="B34" s="592" t="s">
        <v>39</v>
      </c>
      <c r="C34" s="592" t="s">
        <v>344</v>
      </c>
      <c r="D34" s="592" t="s">
        <v>45</v>
      </c>
      <c r="E34" s="532">
        <v>892.72</v>
      </c>
      <c r="F34" s="596" t="s">
        <v>55</v>
      </c>
      <c r="G34" s="592" t="s">
        <v>31</v>
      </c>
      <c r="H34" s="592" t="s">
        <v>32</v>
      </c>
      <c r="I34" s="592" t="s">
        <v>55</v>
      </c>
      <c r="J34" s="592" t="s">
        <v>55</v>
      </c>
      <c r="K34" s="592" t="s">
        <v>55</v>
      </c>
      <c r="L34" s="530"/>
      <c r="M34" s="596">
        <v>2091000</v>
      </c>
      <c r="N34" s="524">
        <v>43600</v>
      </c>
      <c r="O34" s="592" t="s">
        <v>2977</v>
      </c>
      <c r="P34" s="592" t="s">
        <v>2978</v>
      </c>
      <c r="Q34" s="592">
        <v>18788803170</v>
      </c>
      <c r="R34" s="541" t="s">
        <v>2979</v>
      </c>
      <c r="S34" s="592" t="s">
        <v>2962</v>
      </c>
      <c r="T34" s="530"/>
    </row>
    <row r="35" spans="1:20" ht="14.4">
      <c r="A35" s="537">
        <v>29</v>
      </c>
      <c r="B35" s="592" t="s">
        <v>2990</v>
      </c>
      <c r="C35" s="592" t="s">
        <v>55</v>
      </c>
      <c r="D35" s="592" t="s">
        <v>45</v>
      </c>
      <c r="E35" s="532">
        <v>4</v>
      </c>
      <c r="F35" s="596">
        <v>245</v>
      </c>
      <c r="G35" s="592" t="s">
        <v>31</v>
      </c>
      <c r="H35" s="592" t="s">
        <v>32</v>
      </c>
      <c r="I35" s="592" t="s">
        <v>55</v>
      </c>
      <c r="J35" s="592" t="s">
        <v>55</v>
      </c>
      <c r="K35" s="592" t="s">
        <v>55</v>
      </c>
      <c r="L35" s="566"/>
      <c r="M35" s="596">
        <v>2510000</v>
      </c>
      <c r="N35" s="524" t="s">
        <v>2995</v>
      </c>
      <c r="O35" s="592" t="s">
        <v>2977</v>
      </c>
      <c r="P35" s="592" t="s">
        <v>2978</v>
      </c>
      <c r="Q35" s="592">
        <v>18788803170</v>
      </c>
      <c r="R35" s="541" t="s">
        <v>2979</v>
      </c>
      <c r="S35" s="592" t="s">
        <v>2962</v>
      </c>
      <c r="T35" s="566"/>
    </row>
    <row r="36" spans="1:20" ht="14.4">
      <c r="A36" s="537">
        <v>30</v>
      </c>
      <c r="B36" s="538" t="s">
        <v>39</v>
      </c>
      <c r="C36" s="538"/>
      <c r="D36" s="538" t="s">
        <v>45</v>
      </c>
      <c r="E36" s="539">
        <v>49.122807000000002</v>
      </c>
      <c r="F36" s="539">
        <v>49.122807000000002</v>
      </c>
      <c r="G36" s="592" t="s">
        <v>31</v>
      </c>
      <c r="H36" s="592" t="s">
        <v>32</v>
      </c>
      <c r="I36" s="592" t="s">
        <v>55</v>
      </c>
      <c r="J36" s="592" t="s">
        <v>55</v>
      </c>
      <c r="K36" s="592" t="s">
        <v>55</v>
      </c>
      <c r="L36" s="530"/>
      <c r="M36" s="596">
        <v>120689.66</v>
      </c>
      <c r="N36" s="524" t="s">
        <v>2996</v>
      </c>
      <c r="O36" s="592" t="s">
        <v>2997</v>
      </c>
      <c r="P36" s="592" t="s">
        <v>2998</v>
      </c>
      <c r="Q36" s="592">
        <v>13752429150</v>
      </c>
      <c r="R36" s="541" t="s">
        <v>2999</v>
      </c>
      <c r="S36" s="592" t="s">
        <v>2962</v>
      </c>
      <c r="T36" s="530"/>
    </row>
    <row r="37" spans="1:20" ht="14.4">
      <c r="A37" s="537">
        <v>31</v>
      </c>
      <c r="B37" s="538" t="s">
        <v>39</v>
      </c>
      <c r="C37" s="538"/>
      <c r="D37" s="538" t="s">
        <v>45</v>
      </c>
      <c r="E37" s="539">
        <v>24.876000000000001</v>
      </c>
      <c r="F37" s="539">
        <v>24.876000000000001</v>
      </c>
      <c r="G37" s="592" t="s">
        <v>31</v>
      </c>
      <c r="H37" s="592" t="s">
        <v>32</v>
      </c>
      <c r="I37" s="592" t="s">
        <v>55</v>
      </c>
      <c r="J37" s="592" t="s">
        <v>55</v>
      </c>
      <c r="K37" s="592" t="s">
        <v>55</v>
      </c>
      <c r="L37" s="530"/>
      <c r="M37" s="596">
        <v>10885.39</v>
      </c>
      <c r="N37" s="524" t="s">
        <v>2996</v>
      </c>
      <c r="O37" s="592" t="s">
        <v>2997</v>
      </c>
      <c r="P37" s="592" t="s">
        <v>2998</v>
      </c>
      <c r="Q37" s="592">
        <v>13752429150</v>
      </c>
      <c r="R37" s="541" t="s">
        <v>2999</v>
      </c>
      <c r="S37" s="592" t="s">
        <v>2962</v>
      </c>
      <c r="T37" s="530"/>
    </row>
    <row r="38" spans="1:20" ht="14.4">
      <c r="A38" s="537">
        <v>32</v>
      </c>
      <c r="B38" s="538" t="s">
        <v>39</v>
      </c>
      <c r="C38" s="538"/>
      <c r="D38" s="538" t="s">
        <v>45</v>
      </c>
      <c r="E38" s="539">
        <v>36.728999999999999</v>
      </c>
      <c r="F38" s="539">
        <v>36.728999999999999</v>
      </c>
      <c r="G38" s="592" t="s">
        <v>31</v>
      </c>
      <c r="H38" s="592" t="s">
        <v>32</v>
      </c>
      <c r="I38" s="592" t="s">
        <v>55</v>
      </c>
      <c r="J38" s="592" t="s">
        <v>55</v>
      </c>
      <c r="K38" s="592" t="s">
        <v>55</v>
      </c>
      <c r="L38" s="530"/>
      <c r="M38" s="539">
        <v>44644.733999999997</v>
      </c>
      <c r="N38" s="524" t="s">
        <v>3000</v>
      </c>
      <c r="O38" s="592" t="s">
        <v>2997</v>
      </c>
      <c r="P38" s="592" t="s">
        <v>2998</v>
      </c>
      <c r="Q38" s="592">
        <v>13752429150</v>
      </c>
      <c r="R38" s="541" t="s">
        <v>2999</v>
      </c>
      <c r="S38" s="592" t="s">
        <v>2962</v>
      </c>
      <c r="T38" s="530"/>
    </row>
    <row r="39" spans="1:20" ht="14.4">
      <c r="A39" s="537">
        <v>33</v>
      </c>
      <c r="B39" s="538" t="s">
        <v>39</v>
      </c>
      <c r="C39" s="538"/>
      <c r="D39" s="538" t="s">
        <v>45</v>
      </c>
      <c r="E39" s="539">
        <v>54.103999999999999</v>
      </c>
      <c r="F39" s="539">
        <v>54.103999999999999</v>
      </c>
      <c r="G39" s="592" t="s">
        <v>31</v>
      </c>
      <c r="H39" s="592" t="s">
        <v>32</v>
      </c>
      <c r="I39" s="592" t="s">
        <v>55</v>
      </c>
      <c r="J39" s="592" t="s">
        <v>55</v>
      </c>
      <c r="K39" s="592" t="s">
        <v>55</v>
      </c>
      <c r="L39" s="530"/>
      <c r="M39" s="539">
        <v>67510.304000000004</v>
      </c>
      <c r="N39" s="524" t="s">
        <v>3000</v>
      </c>
      <c r="O39" s="592" t="s">
        <v>2997</v>
      </c>
      <c r="P39" s="592" t="s">
        <v>2998</v>
      </c>
      <c r="Q39" s="592">
        <v>13752429150</v>
      </c>
      <c r="R39" s="541" t="s">
        <v>2999</v>
      </c>
      <c r="S39" s="592" t="s">
        <v>2962</v>
      </c>
      <c r="T39" s="530"/>
    </row>
    <row r="40" spans="1:20" ht="14.4">
      <c r="A40" s="537">
        <v>34</v>
      </c>
      <c r="B40" s="538" t="s">
        <v>39</v>
      </c>
      <c r="C40" s="538"/>
      <c r="D40" s="538" t="s">
        <v>45</v>
      </c>
      <c r="E40" s="539">
        <v>42.214799999999997</v>
      </c>
      <c r="F40" s="539">
        <v>42.214799999999997</v>
      </c>
      <c r="G40" s="592" t="s">
        <v>31</v>
      </c>
      <c r="H40" s="592" t="s">
        <v>32</v>
      </c>
      <c r="I40" s="592" t="s">
        <v>55</v>
      </c>
      <c r="J40" s="592" t="s">
        <v>55</v>
      </c>
      <c r="K40" s="592" t="s">
        <v>55</v>
      </c>
      <c r="L40" s="530"/>
      <c r="M40" s="539">
        <v>111055.13</v>
      </c>
      <c r="N40" s="524" t="s">
        <v>2996</v>
      </c>
      <c r="O40" s="592" t="s">
        <v>2997</v>
      </c>
      <c r="P40" s="592" t="s">
        <v>2998</v>
      </c>
      <c r="Q40" s="592">
        <v>13752429150</v>
      </c>
      <c r="R40" s="541" t="s">
        <v>2999</v>
      </c>
      <c r="S40" s="592" t="s">
        <v>2962</v>
      </c>
      <c r="T40" s="530"/>
    </row>
    <row r="41" spans="1:20" ht="14.4">
      <c r="A41" s="537">
        <v>35</v>
      </c>
      <c r="B41" s="538" t="s">
        <v>39</v>
      </c>
      <c r="C41" s="538"/>
      <c r="D41" s="538" t="s">
        <v>45</v>
      </c>
      <c r="E41" s="539">
        <v>76.777699999999996</v>
      </c>
      <c r="F41" s="539">
        <v>76.777699999999996</v>
      </c>
      <c r="G41" s="592" t="s">
        <v>31</v>
      </c>
      <c r="H41" s="592" t="s">
        <v>32</v>
      </c>
      <c r="I41" s="592" t="s">
        <v>55</v>
      </c>
      <c r="J41" s="592" t="s">
        <v>55</v>
      </c>
      <c r="K41" s="592" t="s">
        <v>55</v>
      </c>
      <c r="L41" s="530"/>
      <c r="M41" s="539">
        <v>93329.063999999998</v>
      </c>
      <c r="N41" s="524" t="s">
        <v>3000</v>
      </c>
      <c r="O41" s="592" t="s">
        <v>2997</v>
      </c>
      <c r="P41" s="592" t="s">
        <v>2998</v>
      </c>
      <c r="Q41" s="592">
        <v>13752429150</v>
      </c>
      <c r="R41" s="541" t="s">
        <v>2999</v>
      </c>
      <c r="S41" s="592" t="s">
        <v>2962</v>
      </c>
      <c r="T41" s="530"/>
    </row>
    <row r="42" spans="1:20" ht="14.4">
      <c r="A42" s="537">
        <v>36</v>
      </c>
      <c r="B42" s="538" t="s">
        <v>39</v>
      </c>
      <c r="C42" s="538"/>
      <c r="D42" s="538" t="s">
        <v>45</v>
      </c>
      <c r="E42" s="544">
        <v>98.775000000000006</v>
      </c>
      <c r="F42" s="544">
        <v>98.775000000000006</v>
      </c>
      <c r="G42" s="592" t="s">
        <v>31</v>
      </c>
      <c r="H42" s="592" t="s">
        <v>32</v>
      </c>
      <c r="I42" s="592" t="s">
        <v>55</v>
      </c>
      <c r="J42" s="592" t="s">
        <v>55</v>
      </c>
      <c r="K42" s="592" t="s">
        <v>55</v>
      </c>
      <c r="L42" s="530"/>
      <c r="M42" s="539">
        <v>122376.102</v>
      </c>
      <c r="N42" s="524" t="s">
        <v>3001</v>
      </c>
      <c r="O42" s="592" t="s">
        <v>2997</v>
      </c>
      <c r="P42" s="592" t="s">
        <v>2998</v>
      </c>
      <c r="Q42" s="592">
        <v>13752429150</v>
      </c>
      <c r="R42" s="541" t="s">
        <v>2999</v>
      </c>
      <c r="S42" s="592" t="s">
        <v>2962</v>
      </c>
      <c r="T42" s="530"/>
    </row>
    <row r="43" spans="1:20" ht="14.4">
      <c r="A43" s="537">
        <v>37</v>
      </c>
      <c r="B43" s="538" t="s">
        <v>39</v>
      </c>
      <c r="C43" s="530"/>
      <c r="D43" s="538" t="s">
        <v>45</v>
      </c>
      <c r="E43" s="544">
        <v>10.56</v>
      </c>
      <c r="F43" s="544">
        <v>10.56</v>
      </c>
      <c r="G43" s="592" t="s">
        <v>31</v>
      </c>
      <c r="H43" s="592" t="s">
        <v>32</v>
      </c>
      <c r="I43" s="592" t="s">
        <v>55</v>
      </c>
      <c r="J43" s="592" t="s">
        <v>55</v>
      </c>
      <c r="K43" s="592" t="s">
        <v>55</v>
      </c>
      <c r="L43" s="530"/>
      <c r="M43" s="539">
        <v>12836.474</v>
      </c>
      <c r="N43" s="524" t="s">
        <v>3002</v>
      </c>
      <c r="O43" s="592" t="s">
        <v>2997</v>
      </c>
      <c r="P43" s="592" t="s">
        <v>2998</v>
      </c>
      <c r="Q43" s="592">
        <v>13752429150</v>
      </c>
      <c r="R43" s="541" t="s">
        <v>2999</v>
      </c>
      <c r="S43" s="592" t="s">
        <v>2962</v>
      </c>
      <c r="T43" s="530"/>
    </row>
    <row r="44" spans="1:20" ht="14.4">
      <c r="A44" s="537">
        <v>38</v>
      </c>
      <c r="B44" s="563" t="s">
        <v>39</v>
      </c>
      <c r="C44" s="563"/>
      <c r="D44" s="563" t="s">
        <v>45</v>
      </c>
      <c r="E44" s="544">
        <v>44.082099999999997</v>
      </c>
      <c r="F44" s="544">
        <v>44.082099999999997</v>
      </c>
      <c r="G44" s="592" t="s">
        <v>31</v>
      </c>
      <c r="H44" s="563" t="s">
        <v>32</v>
      </c>
      <c r="I44" s="563" t="s">
        <v>55</v>
      </c>
      <c r="J44" s="563" t="s">
        <v>55</v>
      </c>
      <c r="K44" s="563" t="s">
        <v>55</v>
      </c>
      <c r="L44" s="530"/>
      <c r="M44" s="544">
        <v>54615.040000000001</v>
      </c>
      <c r="N44" s="524">
        <v>2019.9</v>
      </c>
      <c r="O44" s="563" t="s">
        <v>2997</v>
      </c>
      <c r="P44" s="563" t="s">
        <v>2998</v>
      </c>
      <c r="Q44" s="592">
        <v>13752429150</v>
      </c>
      <c r="R44" s="541" t="s">
        <v>2999</v>
      </c>
      <c r="S44" s="592" t="s">
        <v>2962</v>
      </c>
      <c r="T44" s="530"/>
    </row>
    <row r="45" spans="1:20" ht="14.4">
      <c r="A45" s="537">
        <v>39</v>
      </c>
      <c r="B45" s="563" t="s">
        <v>39</v>
      </c>
      <c r="C45" s="563"/>
      <c r="D45" s="563" t="s">
        <v>45</v>
      </c>
      <c r="E45" s="564">
        <v>33.76</v>
      </c>
      <c r="F45" s="564">
        <v>33.76</v>
      </c>
      <c r="G45" s="592" t="s">
        <v>31</v>
      </c>
      <c r="H45" s="563" t="s">
        <v>32</v>
      </c>
      <c r="I45" s="563"/>
      <c r="J45" s="563"/>
      <c r="K45" s="563"/>
      <c r="L45" s="530"/>
      <c r="M45" s="565">
        <v>42125.31</v>
      </c>
      <c r="N45" s="524" t="s">
        <v>1935</v>
      </c>
      <c r="O45" s="592" t="s">
        <v>2997</v>
      </c>
      <c r="P45" s="592" t="s">
        <v>2998</v>
      </c>
      <c r="Q45" s="592">
        <v>13752429150</v>
      </c>
      <c r="R45" s="541" t="s">
        <v>2999</v>
      </c>
      <c r="S45" s="592" t="s">
        <v>2962</v>
      </c>
      <c r="T45" s="530"/>
    </row>
    <row r="46" spans="1:20" ht="14.4">
      <c r="A46" s="537">
        <v>40</v>
      </c>
      <c r="B46" s="563" t="s">
        <v>39</v>
      </c>
      <c r="C46" s="563"/>
      <c r="D46" s="563" t="s">
        <v>45</v>
      </c>
      <c r="E46" s="564">
        <v>10.199999999999999</v>
      </c>
      <c r="F46" s="564">
        <v>10.199999999999999</v>
      </c>
      <c r="G46" s="592" t="s">
        <v>31</v>
      </c>
      <c r="H46" s="563" t="s">
        <v>32</v>
      </c>
      <c r="I46" s="563"/>
      <c r="J46" s="563"/>
      <c r="K46" s="563"/>
      <c r="L46" s="530"/>
      <c r="M46" s="565">
        <v>25725.66</v>
      </c>
      <c r="N46" s="524" t="s">
        <v>1935</v>
      </c>
      <c r="O46" s="592" t="s">
        <v>2997</v>
      </c>
      <c r="P46" s="592" t="s">
        <v>2998</v>
      </c>
      <c r="Q46" s="592">
        <v>13752429150</v>
      </c>
      <c r="R46" s="541" t="s">
        <v>2999</v>
      </c>
      <c r="S46" s="592" t="s">
        <v>2962</v>
      </c>
      <c r="T46" s="530"/>
    </row>
    <row r="47" spans="1:20" ht="14.4">
      <c r="A47" s="537">
        <v>41</v>
      </c>
      <c r="B47" s="563" t="s">
        <v>39</v>
      </c>
      <c r="C47" s="563"/>
      <c r="D47" s="563" t="s">
        <v>45</v>
      </c>
      <c r="E47" s="564">
        <v>514.93179999999995</v>
      </c>
      <c r="F47" s="544">
        <v>514.93179999999995</v>
      </c>
      <c r="G47" s="592" t="s">
        <v>31</v>
      </c>
      <c r="H47" s="563" t="s">
        <v>32</v>
      </c>
      <c r="I47" s="563"/>
      <c r="J47" s="563"/>
      <c r="K47" s="563"/>
      <c r="L47" s="530"/>
      <c r="M47" s="544">
        <v>623386.5</v>
      </c>
      <c r="N47" s="524">
        <v>2019.11</v>
      </c>
      <c r="O47" s="592" t="s">
        <v>2997</v>
      </c>
      <c r="P47" s="592" t="s">
        <v>2998</v>
      </c>
      <c r="Q47" s="592">
        <v>13752429150</v>
      </c>
      <c r="R47" s="541" t="s">
        <v>2999</v>
      </c>
      <c r="S47" s="592" t="s">
        <v>2962</v>
      </c>
      <c r="T47" s="530"/>
    </row>
    <row r="48" spans="1:20" ht="14.4">
      <c r="A48" s="537">
        <v>42</v>
      </c>
      <c r="B48" s="563" t="s">
        <v>39</v>
      </c>
      <c r="C48" s="563"/>
      <c r="D48" s="563" t="s">
        <v>45</v>
      </c>
      <c r="E48" s="588">
        <v>14.68</v>
      </c>
      <c r="F48" s="588">
        <v>14.68</v>
      </c>
      <c r="G48" s="592" t="s">
        <v>31</v>
      </c>
      <c r="H48" s="563" t="s">
        <v>32</v>
      </c>
      <c r="I48" s="563"/>
      <c r="J48" s="563"/>
      <c r="K48" s="563"/>
      <c r="L48" s="566"/>
      <c r="M48" s="544">
        <v>16498.761999999999</v>
      </c>
      <c r="N48" s="524" t="s">
        <v>3003</v>
      </c>
      <c r="O48" s="592" t="s">
        <v>2997</v>
      </c>
      <c r="P48" s="592" t="s">
        <v>2998</v>
      </c>
      <c r="Q48" s="592">
        <v>13752429150</v>
      </c>
      <c r="R48" s="541" t="s">
        <v>2999</v>
      </c>
      <c r="S48" s="592" t="s">
        <v>2962</v>
      </c>
      <c r="T48" s="566"/>
    </row>
    <row r="49" spans="1:20" ht="14.4">
      <c r="A49" s="537">
        <v>43</v>
      </c>
      <c r="B49" s="563" t="s">
        <v>39</v>
      </c>
      <c r="C49" s="563"/>
      <c r="D49" s="563" t="s">
        <v>45</v>
      </c>
      <c r="E49" s="591"/>
      <c r="F49" s="591">
        <v>577.44000000000005</v>
      </c>
      <c r="G49" s="592" t="s">
        <v>31</v>
      </c>
      <c r="H49" s="563" t="s">
        <v>32</v>
      </c>
      <c r="I49" s="563"/>
      <c r="J49" s="563"/>
      <c r="K49" s="563"/>
      <c r="L49" s="566"/>
      <c r="M49" s="544">
        <v>683715.04599999997</v>
      </c>
      <c r="N49" s="524" t="s">
        <v>3003</v>
      </c>
      <c r="O49" s="592" t="s">
        <v>2997</v>
      </c>
      <c r="P49" s="592" t="s">
        <v>2998</v>
      </c>
      <c r="Q49" s="592">
        <v>13752429150</v>
      </c>
      <c r="R49" s="541" t="s">
        <v>2999</v>
      </c>
      <c r="S49" s="592" t="s">
        <v>2962</v>
      </c>
      <c r="T49" s="566"/>
    </row>
    <row r="50" spans="1:20">
      <c r="A50" s="537">
        <v>44</v>
      </c>
      <c r="B50" s="605" t="s">
        <v>39</v>
      </c>
      <c r="C50" s="605"/>
      <c r="D50" s="605" t="s">
        <v>45</v>
      </c>
      <c r="E50" s="539" t="s">
        <v>55</v>
      </c>
      <c r="F50" s="605">
        <v>21.52</v>
      </c>
      <c r="G50" s="606" t="s">
        <v>31</v>
      </c>
      <c r="H50" s="606" t="s">
        <v>32</v>
      </c>
      <c r="I50" s="606" t="s">
        <v>3004</v>
      </c>
      <c r="J50" s="606" t="s">
        <v>55</v>
      </c>
      <c r="K50" s="606" t="s">
        <v>55</v>
      </c>
      <c r="L50" s="607">
        <v>131271.99830000001</v>
      </c>
      <c r="M50" s="608">
        <v>72199.599065000002</v>
      </c>
      <c r="N50" s="609">
        <v>2020.5</v>
      </c>
      <c r="O50" s="606" t="s">
        <v>3005</v>
      </c>
      <c r="P50" s="606" t="s">
        <v>3006</v>
      </c>
      <c r="Q50" s="606">
        <v>18522251335</v>
      </c>
      <c r="R50" s="606" t="s">
        <v>3007</v>
      </c>
      <c r="S50" s="606" t="s">
        <v>2962</v>
      </c>
      <c r="T50" s="538"/>
    </row>
    <row r="51" spans="1:20">
      <c r="A51" s="537">
        <v>45</v>
      </c>
      <c r="B51" s="610" t="s">
        <v>3008</v>
      </c>
      <c r="C51" s="611"/>
      <c r="D51" s="610" t="s">
        <v>45</v>
      </c>
      <c r="E51" s="539" t="s">
        <v>55</v>
      </c>
      <c r="F51" s="610">
        <v>130</v>
      </c>
      <c r="G51" s="606" t="s">
        <v>31</v>
      </c>
      <c r="H51" s="606" t="s">
        <v>32</v>
      </c>
      <c r="I51" s="606" t="s">
        <v>3009</v>
      </c>
      <c r="J51" s="606" t="s">
        <v>55</v>
      </c>
      <c r="K51" s="606" t="s">
        <v>55</v>
      </c>
      <c r="L51" s="612">
        <v>812500</v>
      </c>
      <c r="M51" s="612">
        <v>446875.00000000006</v>
      </c>
      <c r="N51" s="613">
        <v>2020.9</v>
      </c>
      <c r="O51" s="606" t="s">
        <v>3005</v>
      </c>
      <c r="P51" s="606" t="s">
        <v>3006</v>
      </c>
      <c r="Q51" s="606">
        <v>18522251336</v>
      </c>
      <c r="R51" s="606" t="s">
        <v>3007</v>
      </c>
      <c r="S51" s="606" t="s">
        <v>2962</v>
      </c>
      <c r="T51" s="538"/>
    </row>
    <row r="52" spans="1:20">
      <c r="A52" s="537">
        <v>46</v>
      </c>
      <c r="B52" s="593" t="s">
        <v>103</v>
      </c>
      <c r="C52" s="593"/>
      <c r="D52" s="594"/>
      <c r="E52" s="599"/>
      <c r="F52" s="599"/>
      <c r="G52" s="593"/>
      <c r="H52" s="593"/>
      <c r="I52" s="594"/>
      <c r="J52" s="593"/>
      <c r="K52" s="593"/>
      <c r="L52" s="593"/>
      <c r="M52" s="534"/>
      <c r="N52" s="524"/>
      <c r="O52" s="593"/>
      <c r="P52" s="594"/>
      <c r="Q52" s="593"/>
      <c r="R52" s="593"/>
      <c r="S52" s="595"/>
      <c r="T52" s="595"/>
    </row>
    <row r="53" spans="1:20">
      <c r="A53" s="537">
        <v>47</v>
      </c>
      <c r="B53" s="592" t="s">
        <v>123</v>
      </c>
      <c r="C53" s="593"/>
      <c r="D53" s="592" t="s">
        <v>45</v>
      </c>
      <c r="E53" s="596" t="s">
        <v>55</v>
      </c>
      <c r="F53" s="596">
        <v>41.8</v>
      </c>
      <c r="G53" s="592" t="s">
        <v>2958</v>
      </c>
      <c r="H53" s="592" t="s">
        <v>41</v>
      </c>
      <c r="I53" s="592" t="s">
        <v>55</v>
      </c>
      <c r="J53" s="592" t="s">
        <v>55</v>
      </c>
      <c r="K53" s="592" t="s">
        <v>55</v>
      </c>
      <c r="L53" s="593"/>
      <c r="M53" s="534">
        <v>0</v>
      </c>
      <c r="N53" s="524">
        <v>2014.1</v>
      </c>
      <c r="O53" s="592" t="s">
        <v>2959</v>
      </c>
      <c r="P53" s="592" t="s">
        <v>2960</v>
      </c>
      <c r="Q53" s="592">
        <v>18322298014</v>
      </c>
      <c r="R53" s="592" t="s">
        <v>2961</v>
      </c>
      <c r="S53" s="592" t="s">
        <v>2962</v>
      </c>
      <c r="T53" s="595"/>
    </row>
    <row r="54" spans="1:20">
      <c r="A54" s="537">
        <v>48</v>
      </c>
      <c r="B54" s="592" t="s">
        <v>3010</v>
      </c>
      <c r="C54" s="592" t="s">
        <v>55</v>
      </c>
      <c r="D54" s="592" t="s">
        <v>45</v>
      </c>
      <c r="E54" s="596" t="s">
        <v>55</v>
      </c>
      <c r="F54" s="596">
        <v>3</v>
      </c>
      <c r="G54" s="592" t="s">
        <v>2964</v>
      </c>
      <c r="H54" s="563" t="s">
        <v>32</v>
      </c>
      <c r="I54" s="592" t="s">
        <v>55</v>
      </c>
      <c r="J54" s="592" t="s">
        <v>55</v>
      </c>
      <c r="K54" s="592" t="s">
        <v>55</v>
      </c>
      <c r="L54" s="530"/>
      <c r="M54" s="596">
        <v>0</v>
      </c>
      <c r="N54" s="524">
        <v>2015.9</v>
      </c>
      <c r="O54" s="592" t="s">
        <v>2965</v>
      </c>
      <c r="P54" s="592" t="s">
        <v>2966</v>
      </c>
      <c r="Q54" s="592">
        <v>15222256701</v>
      </c>
      <c r="R54" s="592" t="s">
        <v>2967</v>
      </c>
      <c r="S54" s="592" t="s">
        <v>2962</v>
      </c>
      <c r="T54" s="595"/>
    </row>
    <row r="55" spans="1:20">
      <c r="A55" s="537">
        <v>49</v>
      </c>
      <c r="B55" s="593" t="s">
        <v>145</v>
      </c>
      <c r="C55" s="593"/>
      <c r="D55" s="594"/>
      <c r="E55" s="599"/>
      <c r="F55" s="599"/>
      <c r="G55" s="592" t="s">
        <v>2964</v>
      </c>
      <c r="H55" s="563" t="s">
        <v>32</v>
      </c>
      <c r="I55" s="594"/>
      <c r="J55" s="593"/>
      <c r="K55" s="593"/>
      <c r="L55" s="593"/>
      <c r="M55" s="534"/>
      <c r="N55" s="524"/>
      <c r="O55" s="593"/>
      <c r="P55" s="594"/>
      <c r="Q55" s="593"/>
      <c r="R55" s="593"/>
      <c r="S55" s="595"/>
      <c r="T55" s="595"/>
    </row>
    <row r="56" spans="1:20">
      <c r="A56" s="537">
        <v>50</v>
      </c>
      <c r="B56" s="592" t="s">
        <v>3011</v>
      </c>
      <c r="C56" s="592"/>
      <c r="D56" s="592" t="s">
        <v>45</v>
      </c>
      <c r="E56" s="596" t="s">
        <v>55</v>
      </c>
      <c r="F56" s="596">
        <v>8</v>
      </c>
      <c r="G56" s="592" t="s">
        <v>2958</v>
      </c>
      <c r="H56" s="592" t="s">
        <v>41</v>
      </c>
      <c r="I56" s="592" t="s">
        <v>55</v>
      </c>
      <c r="J56" s="592" t="s">
        <v>55</v>
      </c>
      <c r="K56" s="592" t="s">
        <v>55</v>
      </c>
      <c r="L56" s="593"/>
      <c r="M56" s="534">
        <v>0</v>
      </c>
      <c r="N56" s="524">
        <v>2014.1</v>
      </c>
      <c r="O56" s="592" t="s">
        <v>2959</v>
      </c>
      <c r="P56" s="592" t="s">
        <v>2960</v>
      </c>
      <c r="Q56" s="592">
        <v>18322298014</v>
      </c>
      <c r="R56" s="592" t="s">
        <v>2961</v>
      </c>
      <c r="S56" s="592" t="s">
        <v>2962</v>
      </c>
      <c r="T56" s="595"/>
    </row>
    <row r="57" spans="1:20">
      <c r="A57" s="537">
        <v>51</v>
      </c>
      <c r="B57" s="592" t="s">
        <v>3012</v>
      </c>
      <c r="C57" s="593"/>
      <c r="D57" s="592" t="s">
        <v>45</v>
      </c>
      <c r="E57" s="596" t="s">
        <v>55</v>
      </c>
      <c r="F57" s="596">
        <v>4.5</v>
      </c>
      <c r="G57" s="592" t="s">
        <v>2958</v>
      </c>
      <c r="H57" s="592" t="s">
        <v>41</v>
      </c>
      <c r="I57" s="592" t="s">
        <v>55</v>
      </c>
      <c r="J57" s="592" t="s">
        <v>55</v>
      </c>
      <c r="K57" s="592" t="s">
        <v>55</v>
      </c>
      <c r="L57" s="593"/>
      <c r="M57" s="534">
        <v>0</v>
      </c>
      <c r="N57" s="524">
        <v>2014.1</v>
      </c>
      <c r="O57" s="592" t="s">
        <v>2959</v>
      </c>
      <c r="P57" s="592" t="s">
        <v>2960</v>
      </c>
      <c r="Q57" s="592">
        <v>18322298014</v>
      </c>
      <c r="R57" s="592" t="s">
        <v>2961</v>
      </c>
      <c r="S57" s="592" t="s">
        <v>2962</v>
      </c>
      <c r="T57" s="595"/>
    </row>
    <row r="58" spans="1:20">
      <c r="A58" s="537">
        <v>52</v>
      </c>
      <c r="B58" s="592" t="s">
        <v>3012</v>
      </c>
      <c r="C58" s="593"/>
      <c r="D58" s="592" t="s">
        <v>45</v>
      </c>
      <c r="E58" s="596" t="s">
        <v>55</v>
      </c>
      <c r="F58" s="596">
        <v>5.14</v>
      </c>
      <c r="G58" s="592" t="s">
        <v>2958</v>
      </c>
      <c r="H58" s="592" t="s">
        <v>41</v>
      </c>
      <c r="I58" s="592" t="s">
        <v>55</v>
      </c>
      <c r="J58" s="592" t="s">
        <v>55</v>
      </c>
      <c r="K58" s="592" t="s">
        <v>55</v>
      </c>
      <c r="L58" s="593"/>
      <c r="M58" s="534">
        <v>0</v>
      </c>
      <c r="N58" s="524">
        <v>2014.1</v>
      </c>
      <c r="O58" s="592" t="s">
        <v>2959</v>
      </c>
      <c r="P58" s="592" t="s">
        <v>2960</v>
      </c>
      <c r="Q58" s="592">
        <v>18322298014</v>
      </c>
      <c r="R58" s="592" t="s">
        <v>2961</v>
      </c>
      <c r="S58" s="592" t="s">
        <v>2962</v>
      </c>
      <c r="T58" s="595"/>
    </row>
    <row r="59" spans="1:20" ht="14.4">
      <c r="A59" s="537">
        <v>53</v>
      </c>
      <c r="B59" s="538" t="s">
        <v>89</v>
      </c>
      <c r="C59" s="538"/>
      <c r="D59" s="538" t="s">
        <v>45</v>
      </c>
      <c r="E59" s="539">
        <v>33.200000000000003</v>
      </c>
      <c r="F59" s="539">
        <v>33.200000000000003</v>
      </c>
      <c r="G59" s="592" t="s">
        <v>2958</v>
      </c>
      <c r="H59" s="592" t="s">
        <v>41</v>
      </c>
      <c r="I59" s="592" t="s">
        <v>55</v>
      </c>
      <c r="J59" s="592" t="s">
        <v>55</v>
      </c>
      <c r="K59" s="592" t="s">
        <v>55</v>
      </c>
      <c r="L59" s="566"/>
      <c r="M59" s="596">
        <v>17495.259999999998</v>
      </c>
      <c r="N59" s="524" t="s">
        <v>3013</v>
      </c>
      <c r="O59" s="592" t="s">
        <v>2997</v>
      </c>
      <c r="P59" s="592" t="s">
        <v>2998</v>
      </c>
      <c r="Q59" s="592">
        <v>13752429150</v>
      </c>
      <c r="R59" s="541" t="s">
        <v>2999</v>
      </c>
      <c r="S59" s="592" t="s">
        <v>2962</v>
      </c>
      <c r="T59" s="566"/>
    </row>
    <row r="60" spans="1:20" ht="14.4">
      <c r="A60" s="537">
        <v>54</v>
      </c>
      <c r="B60" s="538" t="s">
        <v>89</v>
      </c>
      <c r="C60" s="538"/>
      <c r="D60" s="538" t="s">
        <v>45</v>
      </c>
      <c r="E60" s="539">
        <v>41.02</v>
      </c>
      <c r="F60" s="539">
        <v>41.02</v>
      </c>
      <c r="G60" s="592" t="s">
        <v>2958</v>
      </c>
      <c r="H60" s="592" t="s">
        <v>41</v>
      </c>
      <c r="I60" s="592" t="s">
        <v>55</v>
      </c>
      <c r="J60" s="592" t="s">
        <v>55</v>
      </c>
      <c r="K60" s="592" t="s">
        <v>55</v>
      </c>
      <c r="L60" s="566"/>
      <c r="M60" s="596">
        <v>15480.1</v>
      </c>
      <c r="N60" s="524" t="s">
        <v>3013</v>
      </c>
      <c r="O60" s="592" t="s">
        <v>2997</v>
      </c>
      <c r="P60" s="592" t="s">
        <v>2998</v>
      </c>
      <c r="Q60" s="592">
        <v>13752429150</v>
      </c>
      <c r="R60" s="541" t="s">
        <v>2999</v>
      </c>
      <c r="S60" s="592" t="s">
        <v>2962</v>
      </c>
      <c r="T60" s="566"/>
    </row>
    <row r="61" spans="1:20" ht="14.4">
      <c r="A61" s="537">
        <v>55</v>
      </c>
      <c r="B61" s="538" t="s">
        <v>200</v>
      </c>
      <c r="C61" s="538"/>
      <c r="D61" s="538" t="s">
        <v>45</v>
      </c>
      <c r="E61" s="539">
        <v>12.2</v>
      </c>
      <c r="F61" s="539">
        <v>12.2</v>
      </c>
      <c r="G61" s="592" t="s">
        <v>2958</v>
      </c>
      <c r="H61" s="592" t="s">
        <v>41</v>
      </c>
      <c r="I61" s="592" t="s">
        <v>55</v>
      </c>
      <c r="J61" s="592" t="s">
        <v>55</v>
      </c>
      <c r="K61" s="592" t="s">
        <v>55</v>
      </c>
      <c r="L61" s="566"/>
      <c r="M61" s="596">
        <v>5482.4300000000103</v>
      </c>
      <c r="N61" s="524" t="s">
        <v>3013</v>
      </c>
      <c r="O61" s="592" t="s">
        <v>2997</v>
      </c>
      <c r="P61" s="592" t="s">
        <v>2998</v>
      </c>
      <c r="Q61" s="592">
        <v>13752429150</v>
      </c>
      <c r="R61" s="541" t="s">
        <v>2999</v>
      </c>
      <c r="S61" s="592" t="s">
        <v>2962</v>
      </c>
      <c r="T61" s="566"/>
    </row>
    <row r="62" spans="1:20" ht="14.4">
      <c r="A62" s="537">
        <v>56</v>
      </c>
      <c r="B62" s="549" t="s">
        <v>39</v>
      </c>
      <c r="C62" s="576"/>
      <c r="D62" s="541" t="s">
        <v>45</v>
      </c>
      <c r="E62" s="577"/>
      <c r="F62" s="539">
        <v>430.18</v>
      </c>
      <c r="G62" s="563" t="s">
        <v>32</v>
      </c>
      <c r="H62" s="563" t="s">
        <v>32</v>
      </c>
      <c r="I62" s="566"/>
      <c r="J62" s="566"/>
      <c r="K62" s="566"/>
      <c r="L62" s="566"/>
      <c r="M62" s="561">
        <v>494897.34000000032</v>
      </c>
      <c r="N62" s="524" t="s">
        <v>207</v>
      </c>
      <c r="O62" s="592" t="s">
        <v>2997</v>
      </c>
      <c r="P62" s="592" t="s">
        <v>2998</v>
      </c>
      <c r="Q62" s="592">
        <v>13752429150</v>
      </c>
      <c r="R62" s="541" t="s">
        <v>2999</v>
      </c>
      <c r="S62" s="592" t="s">
        <v>2962</v>
      </c>
      <c r="T62" s="566"/>
    </row>
    <row r="63" spans="1:20" ht="14.4">
      <c r="A63" s="537">
        <v>57</v>
      </c>
      <c r="B63" s="549" t="s">
        <v>39</v>
      </c>
      <c r="C63" s="576"/>
      <c r="D63" s="541" t="s">
        <v>45</v>
      </c>
      <c r="E63" s="577"/>
      <c r="F63" s="539">
        <v>294.37</v>
      </c>
      <c r="G63" s="563" t="s">
        <v>32</v>
      </c>
      <c r="H63" s="563" t="s">
        <v>32</v>
      </c>
      <c r="I63" s="566"/>
      <c r="J63" s="566"/>
      <c r="K63" s="566"/>
      <c r="L63" s="566"/>
      <c r="M63" s="561">
        <v>330840.6100000001</v>
      </c>
      <c r="N63" s="524" t="s">
        <v>1938</v>
      </c>
      <c r="O63" s="592" t="s">
        <v>2997</v>
      </c>
      <c r="P63" s="592" t="s">
        <v>2998</v>
      </c>
      <c r="Q63" s="592">
        <v>13752429150</v>
      </c>
      <c r="R63" s="541" t="s">
        <v>2999</v>
      </c>
      <c r="S63" s="592" t="s">
        <v>2962</v>
      </c>
      <c r="T63" s="566"/>
    </row>
    <row r="64" spans="1:20" ht="14.4">
      <c r="A64" s="537">
        <v>58</v>
      </c>
      <c r="B64" s="549" t="s">
        <v>39</v>
      </c>
      <c r="C64" s="549" t="s">
        <v>955</v>
      </c>
      <c r="D64" s="549" t="s">
        <v>45</v>
      </c>
      <c r="E64" s="577"/>
      <c r="F64" s="578">
        <v>715.44</v>
      </c>
      <c r="G64" s="563" t="s">
        <v>32</v>
      </c>
      <c r="H64" s="563" t="s">
        <v>32</v>
      </c>
      <c r="I64" s="566"/>
      <c r="J64" s="566"/>
      <c r="K64" s="566"/>
      <c r="L64" s="566"/>
      <c r="M64" s="561">
        <v>823072.56599999999</v>
      </c>
      <c r="N64" s="524" t="s">
        <v>3014</v>
      </c>
      <c r="O64" s="592" t="s">
        <v>2997</v>
      </c>
      <c r="P64" s="592" t="s">
        <v>2998</v>
      </c>
      <c r="Q64" s="592">
        <v>13752429150</v>
      </c>
      <c r="R64" s="541" t="s">
        <v>2999</v>
      </c>
      <c r="S64" s="592" t="s">
        <v>2962</v>
      </c>
      <c r="T64" s="566"/>
    </row>
    <row r="65" spans="1:20" ht="14.4">
      <c r="A65" s="537">
        <v>59</v>
      </c>
      <c r="B65" s="549" t="s">
        <v>39</v>
      </c>
      <c r="C65" s="549" t="s">
        <v>955</v>
      </c>
      <c r="D65" s="549" t="s">
        <v>45</v>
      </c>
      <c r="E65" s="577"/>
      <c r="F65" s="578">
        <v>219.93</v>
      </c>
      <c r="G65" s="563" t="s">
        <v>32</v>
      </c>
      <c r="H65" s="563" t="s">
        <v>32</v>
      </c>
      <c r="I65" s="566"/>
      <c r="J65" s="566"/>
      <c r="K65" s="566"/>
      <c r="L65" s="566"/>
      <c r="M65" s="561">
        <v>247177.97200000001</v>
      </c>
      <c r="N65" s="524" t="s">
        <v>3014</v>
      </c>
      <c r="O65" s="592" t="s">
        <v>2997</v>
      </c>
      <c r="P65" s="592" t="s">
        <v>2998</v>
      </c>
      <c r="Q65" s="592">
        <v>13752429150</v>
      </c>
      <c r="R65" s="541" t="s">
        <v>2999</v>
      </c>
      <c r="S65" s="592" t="s">
        <v>2962</v>
      </c>
      <c r="T65" s="566"/>
    </row>
    <row r="66" spans="1:20" ht="14.4">
      <c r="A66" s="537">
        <v>60</v>
      </c>
      <c r="B66" s="583" t="s">
        <v>39</v>
      </c>
      <c r="C66" s="582" t="s">
        <v>955</v>
      </c>
      <c r="D66" s="583" t="s">
        <v>45</v>
      </c>
      <c r="E66" s="577"/>
      <c r="F66" s="578">
        <v>577.44000000000005</v>
      </c>
      <c r="G66" s="563" t="s">
        <v>32</v>
      </c>
      <c r="H66" s="563" t="s">
        <v>32</v>
      </c>
      <c r="I66" s="566"/>
      <c r="J66" s="566"/>
      <c r="K66" s="566"/>
      <c r="L66" s="566"/>
      <c r="M66" s="561">
        <v>664311.51</v>
      </c>
      <c r="N66" s="524" t="s">
        <v>3015</v>
      </c>
      <c r="O66" s="592" t="s">
        <v>2997</v>
      </c>
      <c r="P66" s="592" t="s">
        <v>2998</v>
      </c>
      <c r="Q66" s="592">
        <v>13752429150</v>
      </c>
      <c r="R66" s="541" t="s">
        <v>2999</v>
      </c>
      <c r="S66" s="592" t="s">
        <v>2962</v>
      </c>
      <c r="T66" s="566"/>
    </row>
    <row r="67" spans="1:20" ht="14.4">
      <c r="A67" s="537">
        <v>61</v>
      </c>
      <c r="B67" s="583" t="s">
        <v>39</v>
      </c>
      <c r="C67" s="582" t="s">
        <v>955</v>
      </c>
      <c r="D67" s="583" t="s">
        <v>45</v>
      </c>
      <c r="E67" s="583"/>
      <c r="F67" s="583">
        <v>204.12</v>
      </c>
      <c r="G67" s="563" t="s">
        <v>32</v>
      </c>
      <c r="H67" s="563" t="s">
        <v>32</v>
      </c>
      <c r="I67" s="566"/>
      <c r="J67" s="566"/>
      <c r="K67" s="566"/>
      <c r="L67" s="566"/>
      <c r="M67" s="561">
        <v>246750.36</v>
      </c>
      <c r="N67" s="524" t="s">
        <v>3016</v>
      </c>
      <c r="O67" s="592" t="s">
        <v>2997</v>
      </c>
      <c r="P67" s="592" t="s">
        <v>2998</v>
      </c>
      <c r="Q67" s="592">
        <v>13752429150</v>
      </c>
      <c r="R67" s="541" t="s">
        <v>2999</v>
      </c>
      <c r="S67" s="592" t="s">
        <v>2962</v>
      </c>
      <c r="T67" s="566"/>
    </row>
    <row r="68" spans="1:20" ht="14.4">
      <c r="A68" s="537">
        <v>62</v>
      </c>
      <c r="B68" s="583" t="s">
        <v>39</v>
      </c>
      <c r="C68" s="582" t="s">
        <v>955</v>
      </c>
      <c r="D68" s="583" t="s">
        <v>45</v>
      </c>
      <c r="E68" s="577"/>
      <c r="F68" s="583">
        <v>59.54</v>
      </c>
      <c r="G68" s="563" t="s">
        <v>32</v>
      </c>
      <c r="H68" s="563" t="s">
        <v>32</v>
      </c>
      <c r="I68" s="566"/>
      <c r="J68" s="566"/>
      <c r="K68" s="566"/>
      <c r="L68" s="566"/>
      <c r="M68" s="585">
        <v>68497.346000000005</v>
      </c>
      <c r="N68" s="524" t="s">
        <v>3016</v>
      </c>
      <c r="O68" s="592" t="s">
        <v>2997</v>
      </c>
      <c r="P68" s="592" t="s">
        <v>2998</v>
      </c>
      <c r="Q68" s="592">
        <v>13752429150</v>
      </c>
      <c r="R68" s="541" t="s">
        <v>2999</v>
      </c>
      <c r="S68" s="592" t="s">
        <v>2962</v>
      </c>
      <c r="T68" s="566"/>
    </row>
    <row r="69" spans="1:20" ht="14.4">
      <c r="A69" s="537">
        <v>63</v>
      </c>
      <c r="B69" s="583" t="s">
        <v>39</v>
      </c>
      <c r="C69" s="586"/>
      <c r="D69" s="583" t="s">
        <v>45</v>
      </c>
      <c r="E69" s="577"/>
      <c r="F69" s="587">
        <v>49.5</v>
      </c>
      <c r="G69" s="563" t="s">
        <v>32</v>
      </c>
      <c r="H69" s="563" t="s">
        <v>32</v>
      </c>
      <c r="I69" s="566"/>
      <c r="J69" s="566"/>
      <c r="K69" s="566"/>
      <c r="L69" s="566"/>
      <c r="M69" s="585">
        <v>59838.053999999996</v>
      </c>
      <c r="N69" s="524" t="s">
        <v>3017</v>
      </c>
      <c r="O69" s="592" t="s">
        <v>2997</v>
      </c>
      <c r="P69" s="592" t="s">
        <v>2998</v>
      </c>
      <c r="Q69" s="592">
        <v>13752429150</v>
      </c>
      <c r="R69" s="541" t="s">
        <v>2999</v>
      </c>
      <c r="S69" s="592" t="s">
        <v>2962</v>
      </c>
      <c r="T69" s="566"/>
    </row>
    <row r="70" spans="1:20" ht="14.4">
      <c r="A70" s="537">
        <v>64</v>
      </c>
      <c r="B70" s="583" t="s">
        <v>39</v>
      </c>
      <c r="C70" s="586" t="s">
        <v>3018</v>
      </c>
      <c r="D70" s="583" t="s">
        <v>45</v>
      </c>
      <c r="E70" s="577"/>
      <c r="F70" s="580">
        <v>93.68</v>
      </c>
      <c r="G70" s="563" t="s">
        <v>32</v>
      </c>
      <c r="H70" s="563" t="s">
        <v>32</v>
      </c>
      <c r="I70" s="566"/>
      <c r="J70" s="566"/>
      <c r="K70" s="566"/>
      <c r="L70" s="561">
        <v>547157.53</v>
      </c>
      <c r="M70" s="561">
        <v>503384.93</v>
      </c>
      <c r="N70" s="524" t="s">
        <v>3019</v>
      </c>
      <c r="O70" s="592" t="s">
        <v>3020</v>
      </c>
      <c r="P70" s="592" t="s">
        <v>3021</v>
      </c>
      <c r="Q70" s="592">
        <v>15822939827</v>
      </c>
      <c r="R70" s="541" t="s">
        <v>3022</v>
      </c>
      <c r="S70" s="592" t="s">
        <v>2962</v>
      </c>
      <c r="T70" s="566"/>
    </row>
    <row r="71" spans="1:20" ht="14.4">
      <c r="A71" s="537">
        <v>65</v>
      </c>
      <c r="B71" s="583" t="s">
        <v>39</v>
      </c>
      <c r="C71" s="586" t="s">
        <v>3018</v>
      </c>
      <c r="D71" s="583" t="s">
        <v>45</v>
      </c>
      <c r="E71" s="577"/>
      <c r="F71" s="580">
        <v>151.96</v>
      </c>
      <c r="G71" s="563" t="s">
        <v>32</v>
      </c>
      <c r="H71" s="563" t="s">
        <v>32</v>
      </c>
      <c r="I71" s="566"/>
      <c r="J71" s="566"/>
      <c r="K71" s="566"/>
      <c r="L71" s="561">
        <v>927867.76</v>
      </c>
      <c r="M71" s="561">
        <v>853638.36</v>
      </c>
      <c r="N71" s="524" t="s">
        <v>3019</v>
      </c>
      <c r="O71" s="592" t="s">
        <v>3020</v>
      </c>
      <c r="P71" s="592" t="s">
        <v>3021</v>
      </c>
      <c r="Q71" s="592">
        <v>15822939827</v>
      </c>
      <c r="R71" s="541" t="s">
        <v>3022</v>
      </c>
      <c r="S71" s="592" t="s">
        <v>2962</v>
      </c>
      <c r="T71" s="566"/>
    </row>
    <row r="72" spans="1:20" ht="14.4">
      <c r="A72" s="537">
        <v>66</v>
      </c>
      <c r="B72" s="583" t="s">
        <v>39</v>
      </c>
      <c r="C72" s="586" t="s">
        <v>3018</v>
      </c>
      <c r="D72" s="583" t="s">
        <v>45</v>
      </c>
      <c r="E72" s="577"/>
      <c r="F72" s="580">
        <v>29.87</v>
      </c>
      <c r="G72" s="563" t="s">
        <v>32</v>
      </c>
      <c r="H72" s="563" t="s">
        <v>32</v>
      </c>
      <c r="I72" s="566"/>
      <c r="J72" s="566"/>
      <c r="K72" s="566"/>
      <c r="L72" s="561">
        <v>226462.11</v>
      </c>
      <c r="M72" s="561">
        <v>208345.11</v>
      </c>
      <c r="N72" s="524" t="s">
        <v>3019</v>
      </c>
      <c r="O72" s="592" t="s">
        <v>3020</v>
      </c>
      <c r="P72" s="592" t="s">
        <v>3021</v>
      </c>
      <c r="Q72" s="592">
        <v>15822939827</v>
      </c>
      <c r="R72" s="541" t="s">
        <v>3022</v>
      </c>
      <c r="S72" s="592" t="s">
        <v>2962</v>
      </c>
      <c r="T72" s="566"/>
    </row>
    <row r="73" spans="1:20">
      <c r="A73" s="537">
        <v>67</v>
      </c>
      <c r="B73" s="593" t="s">
        <v>39</v>
      </c>
      <c r="C73" s="593" t="s">
        <v>3023</v>
      </c>
      <c r="D73" s="594" t="s">
        <v>45</v>
      </c>
      <c r="E73" s="599"/>
      <c r="F73" s="599">
        <v>76.918000000000006</v>
      </c>
      <c r="G73" s="593" t="s">
        <v>31</v>
      </c>
      <c r="H73" s="592" t="s">
        <v>32</v>
      </c>
      <c r="I73" s="594"/>
      <c r="J73" s="593"/>
      <c r="K73" s="593"/>
      <c r="L73" s="593"/>
      <c r="M73" s="534"/>
      <c r="N73" s="524" t="s">
        <v>3019</v>
      </c>
      <c r="O73" s="593" t="s">
        <v>3024</v>
      </c>
      <c r="P73" s="594" t="s">
        <v>3025</v>
      </c>
      <c r="Q73" s="593"/>
      <c r="R73" s="593" t="s">
        <v>3026</v>
      </c>
      <c r="S73" s="595"/>
      <c r="T73" s="595"/>
    </row>
    <row r="74" spans="1:20">
      <c r="A74" s="537">
        <v>68</v>
      </c>
      <c r="B74" s="592" t="s">
        <v>29</v>
      </c>
      <c r="C74" s="593" t="s">
        <v>3027</v>
      </c>
      <c r="D74" s="592" t="s">
        <v>45</v>
      </c>
      <c r="E74" s="596" t="s">
        <v>55</v>
      </c>
      <c r="F74" s="596">
        <v>90.075000000000003</v>
      </c>
      <c r="G74" s="593" t="s">
        <v>31</v>
      </c>
      <c r="H74" s="592" t="s">
        <v>32</v>
      </c>
      <c r="I74" s="592" t="s">
        <v>55</v>
      </c>
      <c r="J74" s="592" t="s">
        <v>55</v>
      </c>
      <c r="K74" s="592" t="s">
        <v>55</v>
      </c>
      <c r="L74" s="593"/>
      <c r="M74" s="596">
        <v>0</v>
      </c>
      <c r="N74" s="524" t="s">
        <v>3019</v>
      </c>
      <c r="O74" s="593" t="s">
        <v>3024</v>
      </c>
      <c r="P74" s="594" t="s">
        <v>3025</v>
      </c>
      <c r="Q74" s="592">
        <v>18322298014</v>
      </c>
      <c r="R74" s="593" t="s">
        <v>3026</v>
      </c>
      <c r="S74" s="592" t="s">
        <v>2962</v>
      </c>
      <c r="T74" s="595"/>
    </row>
    <row r="75" spans="1:20">
      <c r="A75" s="537">
        <v>69</v>
      </c>
      <c r="B75" s="592" t="s">
        <v>29</v>
      </c>
      <c r="C75" s="593" t="s">
        <v>3028</v>
      </c>
      <c r="D75" s="592" t="s">
        <v>45</v>
      </c>
      <c r="E75" s="596" t="s">
        <v>55</v>
      </c>
      <c r="F75" s="596">
        <v>4.6619999999999999</v>
      </c>
      <c r="G75" s="593" t="s">
        <v>31</v>
      </c>
      <c r="H75" s="592" t="s">
        <v>32</v>
      </c>
      <c r="I75" s="592" t="s">
        <v>55</v>
      </c>
      <c r="J75" s="592" t="s">
        <v>55</v>
      </c>
      <c r="K75" s="592" t="s">
        <v>55</v>
      </c>
      <c r="L75" s="593"/>
      <c r="M75" s="596">
        <v>0</v>
      </c>
      <c r="N75" s="524" t="s">
        <v>3019</v>
      </c>
      <c r="O75" s="593" t="s">
        <v>3024</v>
      </c>
      <c r="P75" s="594" t="s">
        <v>3025</v>
      </c>
      <c r="Q75" s="592">
        <v>18322298014</v>
      </c>
      <c r="R75" s="593" t="s">
        <v>3026</v>
      </c>
      <c r="S75" s="592" t="s">
        <v>2962</v>
      </c>
      <c r="T75" s="595"/>
    </row>
    <row r="76" spans="1:20">
      <c r="A76" s="537">
        <v>70</v>
      </c>
      <c r="B76" s="592" t="s">
        <v>29</v>
      </c>
      <c r="C76" s="592" t="s">
        <v>3029</v>
      </c>
      <c r="D76" s="592" t="s">
        <v>45</v>
      </c>
      <c r="E76" s="596" t="s">
        <v>55</v>
      </c>
      <c r="F76" s="596">
        <v>256.05</v>
      </c>
      <c r="G76" s="593" t="s">
        <v>31</v>
      </c>
      <c r="H76" s="592" t="s">
        <v>32</v>
      </c>
      <c r="I76" s="592" t="s">
        <v>55</v>
      </c>
      <c r="J76" s="592" t="s">
        <v>55</v>
      </c>
      <c r="K76" s="592" t="s">
        <v>55</v>
      </c>
      <c r="L76" s="593"/>
      <c r="M76" s="596">
        <v>0</v>
      </c>
      <c r="N76" s="524" t="s">
        <v>3019</v>
      </c>
      <c r="O76" s="593" t="s">
        <v>3024</v>
      </c>
      <c r="P76" s="594" t="s">
        <v>3025</v>
      </c>
      <c r="Q76" s="592">
        <v>18322298014</v>
      </c>
      <c r="R76" s="593" t="s">
        <v>3026</v>
      </c>
      <c r="S76" s="592" t="s">
        <v>2962</v>
      </c>
      <c r="T76" s="595"/>
    </row>
    <row r="77" spans="1:20">
      <c r="A77" s="537">
        <v>71</v>
      </c>
      <c r="B77" s="592" t="s">
        <v>29</v>
      </c>
      <c r="C77" s="592" t="s">
        <v>3030</v>
      </c>
      <c r="D77" s="592" t="s">
        <v>45</v>
      </c>
      <c r="E77" s="596" t="s">
        <v>55</v>
      </c>
      <c r="F77" s="596">
        <v>26.19</v>
      </c>
      <c r="G77" s="593" t="s">
        <v>31</v>
      </c>
      <c r="H77" s="592" t="s">
        <v>32</v>
      </c>
      <c r="I77" s="592" t="s">
        <v>55</v>
      </c>
      <c r="J77" s="592" t="s">
        <v>55</v>
      </c>
      <c r="K77" s="592" t="s">
        <v>55</v>
      </c>
      <c r="L77" s="593"/>
      <c r="M77" s="596">
        <v>0</v>
      </c>
      <c r="N77" s="524" t="s">
        <v>3019</v>
      </c>
      <c r="O77" s="593" t="s">
        <v>3024</v>
      </c>
      <c r="P77" s="594" t="s">
        <v>3025</v>
      </c>
      <c r="Q77" s="592">
        <v>15222256701</v>
      </c>
      <c r="R77" s="593" t="s">
        <v>3026</v>
      </c>
      <c r="S77" s="592" t="s">
        <v>2962</v>
      </c>
      <c r="T77" s="595"/>
    </row>
    <row r="78" spans="1:20">
      <c r="A78" s="537">
        <v>72</v>
      </c>
      <c r="B78" s="592" t="s">
        <v>29</v>
      </c>
      <c r="C78" s="592" t="s">
        <v>3031</v>
      </c>
      <c r="D78" s="592" t="s">
        <v>45</v>
      </c>
      <c r="E78" s="596" t="s">
        <v>55</v>
      </c>
      <c r="F78" s="596">
        <v>27.335000000000001</v>
      </c>
      <c r="G78" s="593" t="s">
        <v>31</v>
      </c>
      <c r="H78" s="592" t="s">
        <v>32</v>
      </c>
      <c r="I78" s="592" t="s">
        <v>55</v>
      </c>
      <c r="J78" s="592" t="s">
        <v>55</v>
      </c>
      <c r="K78" s="592" t="s">
        <v>55</v>
      </c>
      <c r="L78" s="593"/>
      <c r="M78" s="596">
        <v>0</v>
      </c>
      <c r="N78" s="524" t="s">
        <v>3019</v>
      </c>
      <c r="O78" s="593" t="s">
        <v>3024</v>
      </c>
      <c r="P78" s="594" t="s">
        <v>3025</v>
      </c>
      <c r="Q78" s="592">
        <v>15222256701</v>
      </c>
      <c r="R78" s="593" t="s">
        <v>3026</v>
      </c>
      <c r="S78" s="592" t="s">
        <v>2962</v>
      </c>
      <c r="T78" s="595"/>
    </row>
    <row r="79" spans="1:20">
      <c r="A79" s="537">
        <v>73</v>
      </c>
      <c r="B79" s="592" t="s">
        <v>492</v>
      </c>
      <c r="C79" s="592">
        <v>14</v>
      </c>
      <c r="D79" s="592" t="s">
        <v>45</v>
      </c>
      <c r="E79" s="596"/>
      <c r="F79" s="596">
        <v>86.39</v>
      </c>
      <c r="G79" s="593" t="s">
        <v>31</v>
      </c>
      <c r="H79" s="592" t="s">
        <v>32</v>
      </c>
      <c r="I79" s="592" t="s">
        <v>55</v>
      </c>
      <c r="J79" s="592" t="s">
        <v>55</v>
      </c>
      <c r="K79" s="592" t="s">
        <v>55</v>
      </c>
      <c r="L79" s="593"/>
      <c r="M79" s="596">
        <v>0</v>
      </c>
      <c r="N79" s="524" t="s">
        <v>3032</v>
      </c>
      <c r="O79" s="593" t="s">
        <v>3024</v>
      </c>
      <c r="P79" s="594" t="s">
        <v>3033</v>
      </c>
      <c r="Q79" s="592">
        <v>18519748333</v>
      </c>
      <c r="R79" s="593" t="s">
        <v>3026</v>
      </c>
      <c r="S79" s="592" t="s">
        <v>2962</v>
      </c>
      <c r="T79" s="595"/>
    </row>
    <row r="80" spans="1:20">
      <c r="A80" s="537">
        <v>74</v>
      </c>
      <c r="B80" s="592" t="s">
        <v>3034</v>
      </c>
      <c r="C80" s="592" t="s">
        <v>3035</v>
      </c>
      <c r="D80" s="592" t="s">
        <v>45</v>
      </c>
      <c r="E80" s="596"/>
      <c r="F80" s="596">
        <v>18.72</v>
      </c>
      <c r="G80" s="593" t="s">
        <v>31</v>
      </c>
      <c r="H80" s="592" t="s">
        <v>32</v>
      </c>
      <c r="I80" s="592" t="s">
        <v>55</v>
      </c>
      <c r="J80" s="592" t="s">
        <v>55</v>
      </c>
      <c r="K80" s="592" t="s">
        <v>55</v>
      </c>
      <c r="L80" s="593"/>
      <c r="M80" s="596">
        <v>0</v>
      </c>
      <c r="N80" s="524" t="s">
        <v>3032</v>
      </c>
      <c r="O80" s="593" t="s">
        <v>3024</v>
      </c>
      <c r="P80" s="594" t="s">
        <v>3033</v>
      </c>
      <c r="Q80" s="592">
        <v>18519748333</v>
      </c>
      <c r="R80" s="593" t="s">
        <v>3026</v>
      </c>
      <c r="S80" s="592" t="s">
        <v>2962</v>
      </c>
      <c r="T80" s="595"/>
    </row>
    <row r="81" spans="1:20">
      <c r="A81" s="537">
        <v>75</v>
      </c>
      <c r="B81" s="592" t="s">
        <v>3036</v>
      </c>
      <c r="C81" s="614">
        <v>0.6</v>
      </c>
      <c r="D81" s="592" t="s">
        <v>45</v>
      </c>
      <c r="E81" s="596"/>
      <c r="F81" s="596">
        <v>45.55</v>
      </c>
      <c r="G81" s="593" t="s">
        <v>31</v>
      </c>
      <c r="H81" s="592" t="s">
        <v>32</v>
      </c>
      <c r="I81" s="592" t="s">
        <v>55</v>
      </c>
      <c r="J81" s="592" t="s">
        <v>55</v>
      </c>
      <c r="K81" s="592" t="s">
        <v>55</v>
      </c>
      <c r="L81" s="593"/>
      <c r="M81" s="596">
        <v>0</v>
      </c>
      <c r="N81" s="524" t="s">
        <v>3032</v>
      </c>
      <c r="O81" s="593" t="s">
        <v>3024</v>
      </c>
      <c r="P81" s="594" t="s">
        <v>3033</v>
      </c>
      <c r="Q81" s="592">
        <v>18519748333</v>
      </c>
      <c r="R81" s="593" t="s">
        <v>3026</v>
      </c>
      <c r="S81" s="592" t="s">
        <v>2962</v>
      </c>
      <c r="T81" s="595"/>
    </row>
    <row r="82" spans="1:20">
      <c r="A82" s="537">
        <v>76</v>
      </c>
      <c r="B82" s="592" t="s">
        <v>3037</v>
      </c>
      <c r="C82" s="614">
        <v>0.6</v>
      </c>
      <c r="D82" s="592" t="s">
        <v>45</v>
      </c>
      <c r="E82" s="596"/>
      <c r="F82" s="596">
        <v>40.15</v>
      </c>
      <c r="G82" s="593" t="s">
        <v>31</v>
      </c>
      <c r="H82" s="592" t="s">
        <v>32</v>
      </c>
      <c r="I82" s="592" t="s">
        <v>55</v>
      </c>
      <c r="J82" s="592" t="s">
        <v>55</v>
      </c>
      <c r="K82" s="592" t="s">
        <v>55</v>
      </c>
      <c r="L82" s="593"/>
      <c r="M82" s="596">
        <v>0</v>
      </c>
      <c r="N82" s="524" t="s">
        <v>3032</v>
      </c>
      <c r="O82" s="593" t="s">
        <v>3024</v>
      </c>
      <c r="P82" s="594" t="s">
        <v>3033</v>
      </c>
      <c r="Q82" s="592">
        <v>18519748333</v>
      </c>
      <c r="R82" s="593" t="s">
        <v>3026</v>
      </c>
      <c r="S82" s="592" t="s">
        <v>2962</v>
      </c>
      <c r="T82" s="595"/>
    </row>
    <row r="83" spans="1:20">
      <c r="A83" s="537">
        <v>77</v>
      </c>
      <c r="B83" s="592" t="s">
        <v>3038</v>
      </c>
      <c r="C83" s="614">
        <v>0.2</v>
      </c>
      <c r="D83" s="592" t="s">
        <v>45</v>
      </c>
      <c r="E83" s="596"/>
      <c r="F83" s="596">
        <v>3.12</v>
      </c>
      <c r="G83" s="593" t="s">
        <v>31</v>
      </c>
      <c r="H83" s="592" t="s">
        <v>32</v>
      </c>
      <c r="I83" s="592" t="s">
        <v>55</v>
      </c>
      <c r="J83" s="592" t="s">
        <v>55</v>
      </c>
      <c r="K83" s="592" t="s">
        <v>55</v>
      </c>
      <c r="L83" s="593"/>
      <c r="M83" s="596">
        <v>0</v>
      </c>
      <c r="N83" s="524" t="s">
        <v>3032</v>
      </c>
      <c r="O83" s="593" t="s">
        <v>3024</v>
      </c>
      <c r="P83" s="594" t="s">
        <v>3033</v>
      </c>
      <c r="Q83" s="592">
        <v>18519748333</v>
      </c>
      <c r="R83" s="593" t="s">
        <v>3026</v>
      </c>
      <c r="S83" s="592" t="s">
        <v>2962</v>
      </c>
      <c r="T83" s="595"/>
    </row>
    <row r="84" spans="1:20">
      <c r="A84" s="537">
        <v>78</v>
      </c>
      <c r="B84" s="592" t="s">
        <v>3039</v>
      </c>
      <c r="C84" s="614" t="s">
        <v>3040</v>
      </c>
      <c r="D84" s="592" t="s">
        <v>45</v>
      </c>
      <c r="E84" s="596"/>
      <c r="F84" s="596">
        <v>11.67</v>
      </c>
      <c r="G84" s="593" t="s">
        <v>31</v>
      </c>
      <c r="H84" s="592" t="s">
        <v>32</v>
      </c>
      <c r="I84" s="592" t="s">
        <v>55</v>
      </c>
      <c r="J84" s="592" t="s">
        <v>55</v>
      </c>
      <c r="K84" s="592" t="s">
        <v>55</v>
      </c>
      <c r="L84" s="593"/>
      <c r="M84" s="596">
        <v>0</v>
      </c>
      <c r="N84" s="524" t="s">
        <v>3032</v>
      </c>
      <c r="O84" s="593" t="s">
        <v>3024</v>
      </c>
      <c r="P84" s="594" t="s">
        <v>3033</v>
      </c>
      <c r="Q84" s="592">
        <v>18519748333</v>
      </c>
      <c r="R84" s="593" t="s">
        <v>3026</v>
      </c>
      <c r="S84" s="592" t="s">
        <v>2962</v>
      </c>
      <c r="T84" s="595"/>
    </row>
    <row r="85" spans="1:20">
      <c r="A85" s="537">
        <v>79</v>
      </c>
      <c r="B85" s="592" t="s">
        <v>3041</v>
      </c>
      <c r="C85" s="614" t="s">
        <v>3042</v>
      </c>
      <c r="D85" s="592" t="s">
        <v>45</v>
      </c>
      <c r="E85" s="596"/>
      <c r="F85" s="584">
        <v>102.3</v>
      </c>
      <c r="G85" s="593" t="s">
        <v>31</v>
      </c>
      <c r="H85" s="592" t="s">
        <v>32</v>
      </c>
      <c r="I85" s="592" t="s">
        <v>55</v>
      </c>
      <c r="J85" s="592" t="s">
        <v>55</v>
      </c>
      <c r="K85" s="592" t="s">
        <v>55</v>
      </c>
      <c r="L85" s="593"/>
      <c r="M85" s="596">
        <v>0</v>
      </c>
      <c r="N85" s="524" t="s">
        <v>3032</v>
      </c>
      <c r="O85" s="593" t="s">
        <v>3024</v>
      </c>
      <c r="P85" s="594" t="s">
        <v>3033</v>
      </c>
      <c r="Q85" s="592">
        <v>18519748333</v>
      </c>
      <c r="R85" s="593" t="s">
        <v>3026</v>
      </c>
      <c r="S85" s="592" t="s">
        <v>2962</v>
      </c>
      <c r="T85" s="595"/>
    </row>
    <row r="86" spans="1:20">
      <c r="A86" s="537">
        <v>80</v>
      </c>
      <c r="B86" s="592" t="s">
        <v>3043</v>
      </c>
      <c r="C86" s="614" t="s">
        <v>3042</v>
      </c>
      <c r="D86" s="592" t="s">
        <v>45</v>
      </c>
      <c r="E86" s="596"/>
      <c r="F86" s="596">
        <v>108.52</v>
      </c>
      <c r="G86" s="593" t="s">
        <v>31</v>
      </c>
      <c r="H86" s="592" t="s">
        <v>32</v>
      </c>
      <c r="I86" s="592" t="s">
        <v>55</v>
      </c>
      <c r="J86" s="592" t="s">
        <v>55</v>
      </c>
      <c r="K86" s="592" t="s">
        <v>55</v>
      </c>
      <c r="L86" s="593"/>
      <c r="M86" s="596">
        <v>0</v>
      </c>
      <c r="N86" s="524" t="s">
        <v>3032</v>
      </c>
      <c r="O86" s="593" t="s">
        <v>3024</v>
      </c>
      <c r="P86" s="594" t="s">
        <v>3033</v>
      </c>
      <c r="Q86" s="592">
        <v>18519748333</v>
      </c>
      <c r="R86" s="593" t="s">
        <v>3026</v>
      </c>
      <c r="S86" s="592" t="s">
        <v>2962</v>
      </c>
      <c r="T86" s="595"/>
    </row>
    <row r="87" spans="1:20">
      <c r="A87" s="537">
        <v>81</v>
      </c>
      <c r="B87" s="592" t="s">
        <v>3043</v>
      </c>
      <c r="C87" s="614" t="s">
        <v>2116</v>
      </c>
      <c r="D87" s="592" t="s">
        <v>45</v>
      </c>
      <c r="E87" s="596"/>
      <c r="F87" s="596">
        <v>229.87</v>
      </c>
      <c r="G87" s="593" t="s">
        <v>31</v>
      </c>
      <c r="H87" s="592" t="s">
        <v>32</v>
      </c>
      <c r="I87" s="592" t="s">
        <v>55</v>
      </c>
      <c r="J87" s="592" t="s">
        <v>55</v>
      </c>
      <c r="K87" s="592" t="s">
        <v>55</v>
      </c>
      <c r="L87" s="593"/>
      <c r="M87" s="596">
        <v>0</v>
      </c>
      <c r="N87" s="524" t="s">
        <v>3032</v>
      </c>
      <c r="O87" s="593" t="s">
        <v>3024</v>
      </c>
      <c r="P87" s="594" t="s">
        <v>3033</v>
      </c>
      <c r="Q87" s="592">
        <v>18519748333</v>
      </c>
      <c r="R87" s="593" t="s">
        <v>3026</v>
      </c>
      <c r="S87" s="592" t="s">
        <v>2962</v>
      </c>
      <c r="T87" s="595"/>
    </row>
    <row r="88" spans="1:20">
      <c r="A88" s="537">
        <v>82</v>
      </c>
      <c r="B88" s="592" t="s">
        <v>3043</v>
      </c>
      <c r="C88" s="614" t="s">
        <v>194</v>
      </c>
      <c r="D88" s="592" t="s">
        <v>45</v>
      </c>
      <c r="E88" s="596"/>
      <c r="F88" s="596">
        <v>17.77</v>
      </c>
      <c r="G88" s="593" t="s">
        <v>31</v>
      </c>
      <c r="H88" s="592" t="s">
        <v>32</v>
      </c>
      <c r="I88" s="592" t="s">
        <v>55</v>
      </c>
      <c r="J88" s="592" t="s">
        <v>55</v>
      </c>
      <c r="K88" s="592" t="s">
        <v>55</v>
      </c>
      <c r="L88" s="593"/>
      <c r="M88" s="596">
        <v>0</v>
      </c>
      <c r="N88" s="524" t="s">
        <v>3032</v>
      </c>
      <c r="O88" s="593" t="s">
        <v>3024</v>
      </c>
      <c r="P88" s="594" t="s">
        <v>3033</v>
      </c>
      <c r="Q88" s="592">
        <v>18519748333</v>
      </c>
      <c r="R88" s="593" t="s">
        <v>3026</v>
      </c>
      <c r="S88" s="592" t="s">
        <v>2962</v>
      </c>
      <c r="T88" s="595"/>
    </row>
    <row r="89" spans="1:20">
      <c r="A89" s="537">
        <v>83</v>
      </c>
      <c r="B89" s="592" t="s">
        <v>3043</v>
      </c>
      <c r="C89" s="614" t="s">
        <v>3044</v>
      </c>
      <c r="D89" s="592" t="s">
        <v>45</v>
      </c>
      <c r="E89" s="596"/>
      <c r="F89" s="596">
        <v>19.149999999999999</v>
      </c>
      <c r="G89" s="593" t="s">
        <v>31</v>
      </c>
      <c r="H89" s="592" t="s">
        <v>32</v>
      </c>
      <c r="I89" s="592" t="s">
        <v>55</v>
      </c>
      <c r="J89" s="592" t="s">
        <v>55</v>
      </c>
      <c r="K89" s="592" t="s">
        <v>55</v>
      </c>
      <c r="L89" s="593"/>
      <c r="M89" s="596">
        <v>0</v>
      </c>
      <c r="N89" s="524" t="s">
        <v>3032</v>
      </c>
      <c r="O89" s="593" t="s">
        <v>3024</v>
      </c>
      <c r="P89" s="594" t="s">
        <v>3033</v>
      </c>
      <c r="Q89" s="592">
        <v>18519748333</v>
      </c>
      <c r="R89" s="593" t="s">
        <v>3026</v>
      </c>
      <c r="S89" s="592" t="s">
        <v>2962</v>
      </c>
      <c r="T89" s="595"/>
    </row>
    <row r="90" spans="1:20">
      <c r="A90" s="537">
        <v>84</v>
      </c>
      <c r="B90" s="592" t="s">
        <v>3043</v>
      </c>
      <c r="C90" s="614" t="s">
        <v>3045</v>
      </c>
      <c r="D90" s="592" t="s">
        <v>45</v>
      </c>
      <c r="E90" s="596"/>
      <c r="F90" s="596">
        <v>8.7100000000000009</v>
      </c>
      <c r="G90" s="593" t="s">
        <v>31</v>
      </c>
      <c r="H90" s="592" t="s">
        <v>32</v>
      </c>
      <c r="I90" s="592" t="s">
        <v>55</v>
      </c>
      <c r="J90" s="592" t="s">
        <v>55</v>
      </c>
      <c r="K90" s="592" t="s">
        <v>55</v>
      </c>
      <c r="L90" s="593"/>
      <c r="M90" s="596">
        <v>0</v>
      </c>
      <c r="N90" s="524" t="s">
        <v>3032</v>
      </c>
      <c r="O90" s="593" t="s">
        <v>3024</v>
      </c>
      <c r="P90" s="594" t="s">
        <v>3033</v>
      </c>
      <c r="Q90" s="592">
        <v>18519748333</v>
      </c>
      <c r="R90" s="593" t="s">
        <v>3026</v>
      </c>
      <c r="S90" s="592" t="s">
        <v>2962</v>
      </c>
      <c r="T90" s="595"/>
    </row>
    <row r="91" spans="1:20">
      <c r="A91" s="537">
        <v>85</v>
      </c>
      <c r="B91" s="592" t="s">
        <v>3046</v>
      </c>
      <c r="C91" s="614" t="s">
        <v>3047</v>
      </c>
      <c r="D91" s="592" t="s">
        <v>45</v>
      </c>
      <c r="E91" s="596"/>
      <c r="F91" s="596">
        <v>4.5199999999999996</v>
      </c>
      <c r="G91" s="593" t="s">
        <v>31</v>
      </c>
      <c r="H91" s="592" t="s">
        <v>32</v>
      </c>
      <c r="I91" s="592" t="s">
        <v>55</v>
      </c>
      <c r="J91" s="592" t="s">
        <v>55</v>
      </c>
      <c r="K91" s="592" t="s">
        <v>55</v>
      </c>
      <c r="L91" s="593"/>
      <c r="M91" s="596">
        <v>0</v>
      </c>
      <c r="N91" s="524" t="s">
        <v>3032</v>
      </c>
      <c r="O91" s="593" t="s">
        <v>3024</v>
      </c>
      <c r="P91" s="594" t="s">
        <v>3033</v>
      </c>
      <c r="Q91" s="592">
        <v>18519748333</v>
      </c>
      <c r="R91" s="593" t="s">
        <v>3026</v>
      </c>
      <c r="S91" s="592" t="s">
        <v>2962</v>
      </c>
      <c r="T91" s="595"/>
    </row>
    <row r="92" spans="1:20">
      <c r="A92" s="537">
        <v>86</v>
      </c>
      <c r="B92" s="592" t="s">
        <v>3048</v>
      </c>
      <c r="C92" s="614" t="s">
        <v>3049</v>
      </c>
      <c r="D92" s="592" t="s">
        <v>45</v>
      </c>
      <c r="E92" s="596"/>
      <c r="F92" s="596">
        <v>44.86</v>
      </c>
      <c r="G92" s="593" t="s">
        <v>31</v>
      </c>
      <c r="H92" s="592" t="s">
        <v>32</v>
      </c>
      <c r="I92" s="592" t="s">
        <v>55</v>
      </c>
      <c r="J92" s="592" t="s">
        <v>55</v>
      </c>
      <c r="K92" s="592" t="s">
        <v>55</v>
      </c>
      <c r="L92" s="593"/>
      <c r="M92" s="596">
        <v>0</v>
      </c>
      <c r="N92" s="524" t="s">
        <v>3032</v>
      </c>
      <c r="O92" s="593" t="s">
        <v>3024</v>
      </c>
      <c r="P92" s="594" t="s">
        <v>3033</v>
      </c>
      <c r="Q92" s="592">
        <v>18519748333</v>
      </c>
      <c r="R92" s="593" t="s">
        <v>3026</v>
      </c>
      <c r="S92" s="592" t="s">
        <v>2962</v>
      </c>
      <c r="T92" s="595"/>
    </row>
    <row r="93" spans="1:20">
      <c r="A93" s="537">
        <v>87</v>
      </c>
      <c r="B93" s="592" t="s">
        <v>3050</v>
      </c>
      <c r="C93" s="614" t="s">
        <v>3051</v>
      </c>
      <c r="D93" s="592" t="s">
        <v>45</v>
      </c>
      <c r="E93" s="596"/>
      <c r="F93" s="596">
        <v>266.52</v>
      </c>
      <c r="G93" s="593" t="s">
        <v>31</v>
      </c>
      <c r="H93" s="592" t="s">
        <v>32</v>
      </c>
      <c r="I93" s="592" t="s">
        <v>55</v>
      </c>
      <c r="J93" s="592" t="s">
        <v>55</v>
      </c>
      <c r="K93" s="592" t="s">
        <v>55</v>
      </c>
      <c r="L93" s="593"/>
      <c r="M93" s="596">
        <v>0</v>
      </c>
      <c r="N93" s="524" t="s">
        <v>3032</v>
      </c>
      <c r="O93" s="593" t="s">
        <v>3024</v>
      </c>
      <c r="P93" s="594" t="s">
        <v>3033</v>
      </c>
      <c r="Q93" s="592">
        <v>18519748333</v>
      </c>
      <c r="R93" s="593" t="s">
        <v>3026</v>
      </c>
      <c r="S93" s="592" t="s">
        <v>2962</v>
      </c>
      <c r="T93" s="595"/>
    </row>
    <row r="94" spans="1:20">
      <c r="A94" s="537">
        <v>88</v>
      </c>
      <c r="B94" s="592" t="s">
        <v>3050</v>
      </c>
      <c r="C94" s="592" t="s">
        <v>3052</v>
      </c>
      <c r="D94" s="592" t="s">
        <v>45</v>
      </c>
      <c r="E94" s="596"/>
      <c r="F94" s="596">
        <v>112.99</v>
      </c>
      <c r="G94" s="593" t="s">
        <v>31</v>
      </c>
      <c r="H94" s="592" t="s">
        <v>32</v>
      </c>
      <c r="I94" s="592" t="s">
        <v>55</v>
      </c>
      <c r="J94" s="592" t="s">
        <v>55</v>
      </c>
      <c r="K94" s="592" t="s">
        <v>55</v>
      </c>
      <c r="L94" s="593"/>
      <c r="M94" s="596">
        <v>0</v>
      </c>
      <c r="N94" s="524" t="s">
        <v>3032</v>
      </c>
      <c r="O94" s="593" t="s">
        <v>3024</v>
      </c>
      <c r="P94" s="594" t="s">
        <v>3033</v>
      </c>
      <c r="Q94" s="592">
        <v>18519748333</v>
      </c>
      <c r="R94" s="593" t="s">
        <v>3026</v>
      </c>
      <c r="S94" s="592" t="s">
        <v>2962</v>
      </c>
      <c r="T94" s="595"/>
    </row>
    <row r="95" spans="1:20">
      <c r="A95" s="537">
        <v>89</v>
      </c>
      <c r="B95" s="592" t="s">
        <v>3050</v>
      </c>
      <c r="C95" s="592" t="s">
        <v>3053</v>
      </c>
      <c r="D95" s="592" t="s">
        <v>45</v>
      </c>
      <c r="E95" s="596"/>
      <c r="F95" s="596">
        <v>134.36000000000001</v>
      </c>
      <c r="G95" s="593" t="s">
        <v>31</v>
      </c>
      <c r="H95" s="592" t="s">
        <v>32</v>
      </c>
      <c r="I95" s="592" t="s">
        <v>55</v>
      </c>
      <c r="J95" s="592" t="s">
        <v>55</v>
      </c>
      <c r="K95" s="592" t="s">
        <v>55</v>
      </c>
      <c r="L95" s="593"/>
      <c r="M95" s="596">
        <v>0</v>
      </c>
      <c r="N95" s="524" t="s">
        <v>3032</v>
      </c>
      <c r="O95" s="593" t="s">
        <v>3024</v>
      </c>
      <c r="P95" s="594" t="s">
        <v>3033</v>
      </c>
      <c r="Q95" s="592">
        <v>18519748333</v>
      </c>
      <c r="R95" s="593" t="s">
        <v>3026</v>
      </c>
      <c r="S95" s="592" t="s">
        <v>2962</v>
      </c>
      <c r="T95" s="595"/>
    </row>
    <row r="96" spans="1:20">
      <c r="A96" s="537">
        <v>90</v>
      </c>
      <c r="B96" s="592" t="s">
        <v>3054</v>
      </c>
      <c r="C96" s="592" t="s">
        <v>3055</v>
      </c>
      <c r="D96" s="592" t="s">
        <v>45</v>
      </c>
      <c r="E96" s="596"/>
      <c r="F96" s="596">
        <v>138.11000000000001</v>
      </c>
      <c r="G96" s="593" t="s">
        <v>31</v>
      </c>
      <c r="H96" s="592" t="s">
        <v>32</v>
      </c>
      <c r="I96" s="592" t="s">
        <v>55</v>
      </c>
      <c r="J96" s="592" t="s">
        <v>55</v>
      </c>
      <c r="K96" s="592" t="s">
        <v>55</v>
      </c>
      <c r="L96" s="593"/>
      <c r="M96" s="596">
        <v>0</v>
      </c>
      <c r="N96" s="524" t="s">
        <v>3032</v>
      </c>
      <c r="O96" s="593" t="s">
        <v>3024</v>
      </c>
      <c r="P96" s="594" t="s">
        <v>3033</v>
      </c>
      <c r="Q96" s="592">
        <v>18519748333</v>
      </c>
      <c r="R96" s="593" t="s">
        <v>3026</v>
      </c>
      <c r="S96" s="592" t="s">
        <v>2962</v>
      </c>
      <c r="T96" s="595"/>
    </row>
    <row r="97" spans="1:20">
      <c r="A97" s="537">
        <v>91</v>
      </c>
      <c r="B97" s="592" t="s">
        <v>3054</v>
      </c>
      <c r="C97" s="592" t="s">
        <v>3056</v>
      </c>
      <c r="D97" s="592" t="s">
        <v>45</v>
      </c>
      <c r="E97" s="596"/>
      <c r="F97" s="596">
        <v>63.14</v>
      </c>
      <c r="G97" s="593" t="s">
        <v>31</v>
      </c>
      <c r="H97" s="592" t="s">
        <v>32</v>
      </c>
      <c r="I97" s="592" t="s">
        <v>55</v>
      </c>
      <c r="J97" s="592" t="s">
        <v>55</v>
      </c>
      <c r="K97" s="592" t="s">
        <v>55</v>
      </c>
      <c r="L97" s="593"/>
      <c r="M97" s="596">
        <v>0</v>
      </c>
      <c r="N97" s="524" t="s">
        <v>3032</v>
      </c>
      <c r="O97" s="593" t="s">
        <v>3024</v>
      </c>
      <c r="P97" s="594" t="s">
        <v>3033</v>
      </c>
      <c r="Q97" s="592">
        <v>18519748333</v>
      </c>
      <c r="R97" s="593" t="s">
        <v>3026</v>
      </c>
      <c r="S97" s="592" t="s">
        <v>2962</v>
      </c>
      <c r="T97" s="595"/>
    </row>
    <row r="98" spans="1:20">
      <c r="A98" s="537">
        <v>92</v>
      </c>
      <c r="B98" s="592" t="s">
        <v>3054</v>
      </c>
      <c r="C98" s="592" t="s">
        <v>3057</v>
      </c>
      <c r="D98" s="592" t="s">
        <v>45</v>
      </c>
      <c r="E98" s="596"/>
      <c r="F98" s="596">
        <v>120.06</v>
      </c>
      <c r="G98" s="593" t="s">
        <v>31</v>
      </c>
      <c r="H98" s="592" t="s">
        <v>32</v>
      </c>
      <c r="I98" s="592" t="s">
        <v>55</v>
      </c>
      <c r="J98" s="592" t="s">
        <v>55</v>
      </c>
      <c r="K98" s="592" t="s">
        <v>55</v>
      </c>
      <c r="L98" s="593"/>
      <c r="M98" s="596">
        <v>0</v>
      </c>
      <c r="N98" s="524" t="s">
        <v>3032</v>
      </c>
      <c r="O98" s="593" t="s">
        <v>3024</v>
      </c>
      <c r="P98" s="594" t="s">
        <v>3033</v>
      </c>
      <c r="Q98" s="592">
        <v>18519748333</v>
      </c>
      <c r="R98" s="593" t="s">
        <v>3026</v>
      </c>
      <c r="S98" s="592" t="s">
        <v>2962</v>
      </c>
      <c r="T98" s="595"/>
    </row>
    <row r="99" spans="1:20">
      <c r="A99" s="537">
        <v>93</v>
      </c>
      <c r="B99" s="592" t="s">
        <v>3058</v>
      </c>
      <c r="C99" s="592">
        <v>14</v>
      </c>
      <c r="D99" s="592" t="s">
        <v>45</v>
      </c>
      <c r="E99" s="596"/>
      <c r="F99" s="615">
        <v>8.4</v>
      </c>
      <c r="G99" s="593" t="s">
        <v>31</v>
      </c>
      <c r="H99" s="592" t="s">
        <v>32</v>
      </c>
      <c r="I99" s="592" t="s">
        <v>55</v>
      </c>
      <c r="J99" s="592" t="s">
        <v>55</v>
      </c>
      <c r="K99" s="592" t="s">
        <v>55</v>
      </c>
      <c r="L99" s="593"/>
      <c r="M99" s="596">
        <v>0</v>
      </c>
      <c r="N99" s="524" t="s">
        <v>3032</v>
      </c>
      <c r="O99" s="593" t="s">
        <v>3024</v>
      </c>
      <c r="P99" s="594" t="s">
        <v>3033</v>
      </c>
      <c r="Q99" s="592">
        <v>18519748333</v>
      </c>
      <c r="R99" s="593" t="s">
        <v>3026</v>
      </c>
      <c r="S99" s="592" t="s">
        <v>2962</v>
      </c>
      <c r="T99" s="595"/>
    </row>
    <row r="100" spans="1:20">
      <c r="A100" s="537">
        <v>94</v>
      </c>
      <c r="B100" s="592" t="s">
        <v>401</v>
      </c>
      <c r="C100" s="593"/>
      <c r="D100" s="592" t="s">
        <v>45</v>
      </c>
      <c r="E100" s="596" t="s">
        <v>55</v>
      </c>
      <c r="F100" s="596">
        <v>31.5</v>
      </c>
      <c r="G100" s="592" t="s">
        <v>2964</v>
      </c>
      <c r="H100" s="592" t="s">
        <v>2958</v>
      </c>
      <c r="I100" s="592" t="s">
        <v>55</v>
      </c>
      <c r="J100" s="592" t="s">
        <v>55</v>
      </c>
      <c r="K100" s="592" t="s">
        <v>55</v>
      </c>
      <c r="L100" s="593"/>
      <c r="M100" s="534">
        <v>0</v>
      </c>
      <c r="N100" s="524">
        <v>2014.1</v>
      </c>
      <c r="O100" s="592" t="s">
        <v>2959</v>
      </c>
      <c r="P100" s="592" t="s">
        <v>2960</v>
      </c>
      <c r="Q100" s="592">
        <v>18322298014</v>
      </c>
      <c r="R100" s="592" t="s">
        <v>2961</v>
      </c>
      <c r="S100" s="592" t="s">
        <v>2962</v>
      </c>
      <c r="T100" s="595"/>
    </row>
    <row r="101" spans="1:20">
      <c r="A101" s="537">
        <v>95</v>
      </c>
      <c r="B101" s="592" t="s">
        <v>401</v>
      </c>
      <c r="C101" s="593"/>
      <c r="D101" s="592" t="s">
        <v>45</v>
      </c>
      <c r="E101" s="596" t="s">
        <v>55</v>
      </c>
      <c r="F101" s="596">
        <v>15.75</v>
      </c>
      <c r="G101" s="592" t="s">
        <v>2964</v>
      </c>
      <c r="H101" s="592" t="s">
        <v>2958</v>
      </c>
      <c r="I101" s="592" t="s">
        <v>55</v>
      </c>
      <c r="J101" s="592" t="s">
        <v>55</v>
      </c>
      <c r="K101" s="592" t="s">
        <v>55</v>
      </c>
      <c r="L101" s="593"/>
      <c r="M101" s="534">
        <v>0</v>
      </c>
      <c r="N101" s="524">
        <v>2014.1</v>
      </c>
      <c r="O101" s="592" t="s">
        <v>2959</v>
      </c>
      <c r="P101" s="592" t="s">
        <v>2960</v>
      </c>
      <c r="Q101" s="592">
        <v>18322298014</v>
      </c>
      <c r="R101" s="592" t="s">
        <v>2961</v>
      </c>
      <c r="S101" s="592" t="s">
        <v>2962</v>
      </c>
      <c r="T101" s="595"/>
    </row>
    <row r="102" spans="1:20">
      <c r="A102" s="537">
        <v>96</v>
      </c>
      <c r="B102" s="592" t="s">
        <v>401</v>
      </c>
      <c r="C102" s="593"/>
      <c r="D102" s="592" t="s">
        <v>45</v>
      </c>
      <c r="E102" s="596" t="s">
        <v>55</v>
      </c>
      <c r="F102" s="596">
        <v>15.75</v>
      </c>
      <c r="G102" s="592" t="s">
        <v>2964</v>
      </c>
      <c r="H102" s="592" t="s">
        <v>2958</v>
      </c>
      <c r="I102" s="592" t="s">
        <v>55</v>
      </c>
      <c r="J102" s="592" t="s">
        <v>55</v>
      </c>
      <c r="K102" s="592" t="s">
        <v>55</v>
      </c>
      <c r="L102" s="593"/>
      <c r="M102" s="534">
        <v>0</v>
      </c>
      <c r="N102" s="524">
        <v>2014.1</v>
      </c>
      <c r="O102" s="592" t="s">
        <v>2959</v>
      </c>
      <c r="P102" s="592" t="s">
        <v>2960</v>
      </c>
      <c r="Q102" s="592">
        <v>18322298014</v>
      </c>
      <c r="R102" s="592" t="s">
        <v>2961</v>
      </c>
      <c r="S102" s="592" t="s">
        <v>2962</v>
      </c>
      <c r="T102" s="595"/>
    </row>
    <row r="103" spans="1:20">
      <c r="A103" s="537">
        <v>97</v>
      </c>
      <c r="B103" s="592" t="s">
        <v>401</v>
      </c>
      <c r="C103" s="593"/>
      <c r="D103" s="592" t="s">
        <v>45</v>
      </c>
      <c r="E103" s="596" t="s">
        <v>55</v>
      </c>
      <c r="F103" s="596">
        <v>15.75</v>
      </c>
      <c r="G103" s="592" t="s">
        <v>2964</v>
      </c>
      <c r="H103" s="592" t="s">
        <v>2958</v>
      </c>
      <c r="I103" s="592" t="s">
        <v>55</v>
      </c>
      <c r="J103" s="592" t="s">
        <v>55</v>
      </c>
      <c r="K103" s="592" t="s">
        <v>55</v>
      </c>
      <c r="L103" s="593"/>
      <c r="M103" s="534">
        <v>0</v>
      </c>
      <c r="N103" s="524">
        <v>2014.1</v>
      </c>
      <c r="O103" s="592" t="s">
        <v>2959</v>
      </c>
      <c r="P103" s="592" t="s">
        <v>2960</v>
      </c>
      <c r="Q103" s="592">
        <v>18322298014</v>
      </c>
      <c r="R103" s="592" t="s">
        <v>2961</v>
      </c>
      <c r="S103" s="592" t="s">
        <v>2962</v>
      </c>
      <c r="T103" s="595"/>
    </row>
    <row r="104" spans="1:20">
      <c r="A104" s="537">
        <v>98</v>
      </c>
      <c r="B104" s="592" t="s">
        <v>401</v>
      </c>
      <c r="C104" s="593"/>
      <c r="D104" s="592" t="s">
        <v>45</v>
      </c>
      <c r="E104" s="596" t="s">
        <v>55</v>
      </c>
      <c r="F104" s="596">
        <v>15.75</v>
      </c>
      <c r="G104" s="592" t="s">
        <v>2964</v>
      </c>
      <c r="H104" s="592" t="s">
        <v>2958</v>
      </c>
      <c r="I104" s="592" t="s">
        <v>55</v>
      </c>
      <c r="J104" s="592" t="s">
        <v>55</v>
      </c>
      <c r="K104" s="592" t="s">
        <v>55</v>
      </c>
      <c r="L104" s="593"/>
      <c r="M104" s="534">
        <v>0</v>
      </c>
      <c r="N104" s="524">
        <v>2014.1</v>
      </c>
      <c r="O104" s="592" t="s">
        <v>2959</v>
      </c>
      <c r="P104" s="592" t="s">
        <v>2960</v>
      </c>
      <c r="Q104" s="592">
        <v>18322298014</v>
      </c>
      <c r="R104" s="592" t="s">
        <v>2961</v>
      </c>
      <c r="S104" s="592" t="s">
        <v>2962</v>
      </c>
      <c r="T104" s="595"/>
    </row>
    <row r="105" spans="1:20">
      <c r="A105" s="537">
        <v>99</v>
      </c>
      <c r="B105" s="592" t="s">
        <v>401</v>
      </c>
      <c r="C105" s="593"/>
      <c r="D105" s="592" t="s">
        <v>45</v>
      </c>
      <c r="E105" s="596" t="s">
        <v>55</v>
      </c>
      <c r="F105" s="596">
        <v>15.75</v>
      </c>
      <c r="G105" s="592" t="s">
        <v>2964</v>
      </c>
      <c r="H105" s="592" t="s">
        <v>2958</v>
      </c>
      <c r="I105" s="592" t="s">
        <v>55</v>
      </c>
      <c r="J105" s="592" t="s">
        <v>55</v>
      </c>
      <c r="K105" s="592" t="s">
        <v>55</v>
      </c>
      <c r="L105" s="593"/>
      <c r="M105" s="534">
        <v>0</v>
      </c>
      <c r="N105" s="524">
        <v>2014.1</v>
      </c>
      <c r="O105" s="592" t="s">
        <v>2959</v>
      </c>
      <c r="P105" s="592" t="s">
        <v>2960</v>
      </c>
      <c r="Q105" s="592">
        <v>18322298014</v>
      </c>
      <c r="R105" s="592" t="s">
        <v>2961</v>
      </c>
      <c r="S105" s="592" t="s">
        <v>2962</v>
      </c>
      <c r="T105" s="595"/>
    </row>
    <row r="106" spans="1:20">
      <c r="A106" s="537">
        <v>100</v>
      </c>
      <c r="B106" s="592" t="s">
        <v>401</v>
      </c>
      <c r="C106" s="593"/>
      <c r="D106" s="592" t="s">
        <v>45</v>
      </c>
      <c r="E106" s="596" t="s">
        <v>55</v>
      </c>
      <c r="F106" s="596">
        <v>15.75</v>
      </c>
      <c r="G106" s="592" t="s">
        <v>2964</v>
      </c>
      <c r="H106" s="592" t="s">
        <v>2958</v>
      </c>
      <c r="I106" s="592" t="s">
        <v>55</v>
      </c>
      <c r="J106" s="592" t="s">
        <v>55</v>
      </c>
      <c r="K106" s="592" t="s">
        <v>55</v>
      </c>
      <c r="L106" s="593"/>
      <c r="M106" s="534">
        <v>0</v>
      </c>
      <c r="N106" s="524">
        <v>2014.1</v>
      </c>
      <c r="O106" s="592" t="s">
        <v>2959</v>
      </c>
      <c r="P106" s="592" t="s">
        <v>2960</v>
      </c>
      <c r="Q106" s="592">
        <v>18322298014</v>
      </c>
      <c r="R106" s="592" t="s">
        <v>2961</v>
      </c>
      <c r="S106" s="592" t="s">
        <v>2962</v>
      </c>
      <c r="T106" s="595"/>
    </row>
    <row r="107" spans="1:20">
      <c r="A107" s="537">
        <v>101</v>
      </c>
      <c r="B107" s="592" t="s">
        <v>401</v>
      </c>
      <c r="C107" s="593"/>
      <c r="D107" s="592" t="s">
        <v>45</v>
      </c>
      <c r="E107" s="596" t="s">
        <v>55</v>
      </c>
      <c r="F107" s="596">
        <v>15.75</v>
      </c>
      <c r="G107" s="592" t="s">
        <v>2964</v>
      </c>
      <c r="H107" s="592" t="s">
        <v>2958</v>
      </c>
      <c r="I107" s="592" t="s">
        <v>55</v>
      </c>
      <c r="J107" s="592" t="s">
        <v>55</v>
      </c>
      <c r="K107" s="592" t="s">
        <v>55</v>
      </c>
      <c r="L107" s="593"/>
      <c r="M107" s="534">
        <v>0</v>
      </c>
      <c r="N107" s="524">
        <v>2014.1</v>
      </c>
      <c r="O107" s="592" t="s">
        <v>2959</v>
      </c>
      <c r="P107" s="592" t="s">
        <v>2960</v>
      </c>
      <c r="Q107" s="592">
        <v>18322298014</v>
      </c>
      <c r="R107" s="592" t="s">
        <v>2961</v>
      </c>
      <c r="S107" s="592" t="s">
        <v>2962</v>
      </c>
      <c r="T107" s="595"/>
    </row>
    <row r="108" spans="1:20">
      <c r="A108" s="537">
        <v>102</v>
      </c>
      <c r="B108" s="592" t="s">
        <v>401</v>
      </c>
      <c r="C108" s="593"/>
      <c r="D108" s="592" t="s">
        <v>45</v>
      </c>
      <c r="E108" s="596" t="s">
        <v>55</v>
      </c>
      <c r="F108" s="596">
        <v>15.75</v>
      </c>
      <c r="G108" s="592" t="s">
        <v>2964</v>
      </c>
      <c r="H108" s="592" t="s">
        <v>2958</v>
      </c>
      <c r="I108" s="592" t="s">
        <v>55</v>
      </c>
      <c r="J108" s="592" t="s">
        <v>55</v>
      </c>
      <c r="K108" s="592" t="s">
        <v>55</v>
      </c>
      <c r="L108" s="593"/>
      <c r="M108" s="534">
        <v>0</v>
      </c>
      <c r="N108" s="524">
        <v>2014.1</v>
      </c>
      <c r="O108" s="592" t="s">
        <v>2959</v>
      </c>
      <c r="P108" s="592" t="s">
        <v>2960</v>
      </c>
      <c r="Q108" s="592">
        <v>18322298014</v>
      </c>
      <c r="R108" s="592" t="s">
        <v>2961</v>
      </c>
      <c r="S108" s="592" t="s">
        <v>2962</v>
      </c>
      <c r="T108" s="595"/>
    </row>
    <row r="109" spans="1:20">
      <c r="A109" s="537">
        <v>103</v>
      </c>
      <c r="B109" s="592" t="s">
        <v>401</v>
      </c>
      <c r="C109" s="593"/>
      <c r="D109" s="592" t="s">
        <v>45</v>
      </c>
      <c r="E109" s="596" t="s">
        <v>55</v>
      </c>
      <c r="F109" s="596">
        <v>15.75</v>
      </c>
      <c r="G109" s="592" t="s">
        <v>2964</v>
      </c>
      <c r="H109" s="592" t="s">
        <v>2958</v>
      </c>
      <c r="I109" s="592" t="s">
        <v>55</v>
      </c>
      <c r="J109" s="592" t="s">
        <v>55</v>
      </c>
      <c r="K109" s="592" t="s">
        <v>55</v>
      </c>
      <c r="L109" s="593"/>
      <c r="M109" s="534">
        <v>0</v>
      </c>
      <c r="N109" s="524">
        <v>2014.1</v>
      </c>
      <c r="O109" s="592" t="s">
        <v>2959</v>
      </c>
      <c r="P109" s="592" t="s">
        <v>2960</v>
      </c>
      <c r="Q109" s="592">
        <v>18322298014</v>
      </c>
      <c r="R109" s="592" t="s">
        <v>2961</v>
      </c>
      <c r="S109" s="592" t="s">
        <v>2962</v>
      </c>
      <c r="T109" s="595"/>
    </row>
    <row r="110" spans="1:20">
      <c r="A110" s="537">
        <v>104</v>
      </c>
      <c r="B110" s="592" t="s">
        <v>401</v>
      </c>
      <c r="C110" s="593"/>
      <c r="D110" s="592" t="s">
        <v>45</v>
      </c>
      <c r="E110" s="596" t="s">
        <v>55</v>
      </c>
      <c r="F110" s="596">
        <v>15.75</v>
      </c>
      <c r="G110" s="592" t="s">
        <v>2964</v>
      </c>
      <c r="H110" s="592" t="s">
        <v>2958</v>
      </c>
      <c r="I110" s="592" t="s">
        <v>55</v>
      </c>
      <c r="J110" s="592" t="s">
        <v>55</v>
      </c>
      <c r="K110" s="592" t="s">
        <v>55</v>
      </c>
      <c r="L110" s="593"/>
      <c r="M110" s="534">
        <v>0</v>
      </c>
      <c r="N110" s="524">
        <v>2014.1</v>
      </c>
      <c r="O110" s="592" t="s">
        <v>2959</v>
      </c>
      <c r="P110" s="592" t="s">
        <v>2960</v>
      </c>
      <c r="Q110" s="592">
        <v>18322298014</v>
      </c>
      <c r="R110" s="592" t="s">
        <v>2961</v>
      </c>
      <c r="S110" s="592" t="s">
        <v>2962</v>
      </c>
      <c r="T110" s="595"/>
    </row>
    <row r="111" spans="1:20">
      <c r="A111" s="537">
        <v>105</v>
      </c>
      <c r="B111" s="592" t="s">
        <v>401</v>
      </c>
      <c r="C111" s="593"/>
      <c r="D111" s="592" t="s">
        <v>45</v>
      </c>
      <c r="E111" s="596" t="s">
        <v>55</v>
      </c>
      <c r="F111" s="596">
        <v>4.03</v>
      </c>
      <c r="G111" s="592" t="s">
        <v>2964</v>
      </c>
      <c r="H111" s="592" t="s">
        <v>2958</v>
      </c>
      <c r="I111" s="592" t="s">
        <v>55</v>
      </c>
      <c r="J111" s="592" t="s">
        <v>55</v>
      </c>
      <c r="K111" s="592" t="s">
        <v>55</v>
      </c>
      <c r="L111" s="593"/>
      <c r="M111" s="534">
        <v>0</v>
      </c>
      <c r="N111" s="524">
        <v>2014.1</v>
      </c>
      <c r="O111" s="592" t="s">
        <v>2959</v>
      </c>
      <c r="P111" s="592" t="s">
        <v>2960</v>
      </c>
      <c r="Q111" s="592">
        <v>18322298014</v>
      </c>
      <c r="R111" s="592" t="s">
        <v>2961</v>
      </c>
      <c r="S111" s="592" t="s">
        <v>2962</v>
      </c>
      <c r="T111" s="595"/>
    </row>
    <row r="112" spans="1:20">
      <c r="A112" s="537">
        <v>106</v>
      </c>
      <c r="B112" s="592" t="s">
        <v>401</v>
      </c>
      <c r="C112" s="593"/>
      <c r="D112" s="592" t="s">
        <v>45</v>
      </c>
      <c r="E112" s="596" t="s">
        <v>55</v>
      </c>
      <c r="F112" s="596">
        <v>15.75</v>
      </c>
      <c r="G112" s="592" t="s">
        <v>2964</v>
      </c>
      <c r="H112" s="592" t="s">
        <v>2958</v>
      </c>
      <c r="I112" s="592" t="s">
        <v>55</v>
      </c>
      <c r="J112" s="592" t="s">
        <v>55</v>
      </c>
      <c r="K112" s="592" t="s">
        <v>55</v>
      </c>
      <c r="L112" s="593"/>
      <c r="M112" s="534">
        <v>0</v>
      </c>
      <c r="N112" s="524">
        <v>2014.1</v>
      </c>
      <c r="O112" s="592" t="s">
        <v>2959</v>
      </c>
      <c r="P112" s="592" t="s">
        <v>2960</v>
      </c>
      <c r="Q112" s="592">
        <v>18322298014</v>
      </c>
      <c r="R112" s="592" t="s">
        <v>2961</v>
      </c>
      <c r="S112" s="592" t="s">
        <v>2962</v>
      </c>
      <c r="T112" s="595"/>
    </row>
    <row r="113" spans="1:20">
      <c r="A113" s="537">
        <v>107</v>
      </c>
      <c r="B113" s="592" t="s">
        <v>401</v>
      </c>
      <c r="C113" s="593"/>
      <c r="D113" s="592" t="s">
        <v>45</v>
      </c>
      <c r="E113" s="596" t="s">
        <v>55</v>
      </c>
      <c r="F113" s="596">
        <v>15.75</v>
      </c>
      <c r="G113" s="592" t="s">
        <v>2964</v>
      </c>
      <c r="H113" s="592" t="s">
        <v>2958</v>
      </c>
      <c r="I113" s="592" t="s">
        <v>55</v>
      </c>
      <c r="J113" s="592" t="s">
        <v>55</v>
      </c>
      <c r="K113" s="592" t="s">
        <v>55</v>
      </c>
      <c r="L113" s="593"/>
      <c r="M113" s="534">
        <v>0</v>
      </c>
      <c r="N113" s="524">
        <v>2014.1</v>
      </c>
      <c r="O113" s="592" t="s">
        <v>2959</v>
      </c>
      <c r="P113" s="592" t="s">
        <v>2960</v>
      </c>
      <c r="Q113" s="592">
        <v>18322298014</v>
      </c>
      <c r="R113" s="592" t="s">
        <v>2961</v>
      </c>
      <c r="S113" s="592" t="s">
        <v>2962</v>
      </c>
      <c r="T113" s="595"/>
    </row>
    <row r="114" spans="1:20">
      <c r="A114" s="537">
        <v>108</v>
      </c>
      <c r="B114" s="592" t="s">
        <v>401</v>
      </c>
      <c r="C114" s="593"/>
      <c r="D114" s="592" t="s">
        <v>45</v>
      </c>
      <c r="E114" s="596" t="s">
        <v>55</v>
      </c>
      <c r="F114" s="596">
        <v>15.75</v>
      </c>
      <c r="G114" s="592" t="s">
        <v>2964</v>
      </c>
      <c r="H114" s="592" t="s">
        <v>2958</v>
      </c>
      <c r="I114" s="592" t="s">
        <v>55</v>
      </c>
      <c r="J114" s="592" t="s">
        <v>55</v>
      </c>
      <c r="K114" s="592" t="s">
        <v>55</v>
      </c>
      <c r="L114" s="593"/>
      <c r="M114" s="534">
        <v>0</v>
      </c>
      <c r="N114" s="524">
        <v>2014.1</v>
      </c>
      <c r="O114" s="592" t="s">
        <v>2959</v>
      </c>
      <c r="P114" s="592" t="s">
        <v>2960</v>
      </c>
      <c r="Q114" s="592">
        <v>18322298014</v>
      </c>
      <c r="R114" s="592" t="s">
        <v>2961</v>
      </c>
      <c r="S114" s="592" t="s">
        <v>2962</v>
      </c>
      <c r="T114" s="595"/>
    </row>
    <row r="115" spans="1:20">
      <c r="A115" s="537">
        <v>109</v>
      </c>
      <c r="B115" s="592" t="s">
        <v>401</v>
      </c>
      <c r="C115" s="593"/>
      <c r="D115" s="592" t="s">
        <v>45</v>
      </c>
      <c r="E115" s="596" t="s">
        <v>55</v>
      </c>
      <c r="F115" s="596">
        <v>15.75</v>
      </c>
      <c r="G115" s="592" t="s">
        <v>2964</v>
      </c>
      <c r="H115" s="592" t="s">
        <v>2958</v>
      </c>
      <c r="I115" s="592" t="s">
        <v>55</v>
      </c>
      <c r="J115" s="592" t="s">
        <v>55</v>
      </c>
      <c r="K115" s="592" t="s">
        <v>55</v>
      </c>
      <c r="L115" s="593"/>
      <c r="M115" s="534">
        <v>0</v>
      </c>
      <c r="N115" s="524">
        <v>2014.1</v>
      </c>
      <c r="O115" s="592" t="s">
        <v>2959</v>
      </c>
      <c r="P115" s="592" t="s">
        <v>2960</v>
      </c>
      <c r="Q115" s="592">
        <v>18322298014</v>
      </c>
      <c r="R115" s="592" t="s">
        <v>2961</v>
      </c>
      <c r="S115" s="592" t="s">
        <v>2962</v>
      </c>
      <c r="T115" s="595"/>
    </row>
    <row r="116" spans="1:20">
      <c r="A116" s="537">
        <v>110</v>
      </c>
      <c r="B116" s="592" t="s">
        <v>401</v>
      </c>
      <c r="C116" s="593"/>
      <c r="D116" s="592" t="s">
        <v>45</v>
      </c>
      <c r="E116" s="596" t="s">
        <v>55</v>
      </c>
      <c r="F116" s="596">
        <v>206.44</v>
      </c>
      <c r="G116" s="592" t="s">
        <v>2964</v>
      </c>
      <c r="H116" s="592" t="s">
        <v>2958</v>
      </c>
      <c r="I116" s="592" t="s">
        <v>55</v>
      </c>
      <c r="J116" s="592" t="s">
        <v>55</v>
      </c>
      <c r="K116" s="592" t="s">
        <v>55</v>
      </c>
      <c r="L116" s="593"/>
      <c r="M116" s="534">
        <v>0</v>
      </c>
      <c r="N116" s="524">
        <v>2014.1</v>
      </c>
      <c r="O116" s="592" t="s">
        <v>2959</v>
      </c>
      <c r="P116" s="592" t="s">
        <v>2960</v>
      </c>
      <c r="Q116" s="592">
        <v>18322298014</v>
      </c>
      <c r="R116" s="592" t="s">
        <v>2961</v>
      </c>
      <c r="S116" s="592" t="s">
        <v>2962</v>
      </c>
      <c r="T116" s="595"/>
    </row>
    <row r="117" spans="1:20">
      <c r="A117" s="537">
        <v>111</v>
      </c>
      <c r="B117" s="610" t="s">
        <v>356</v>
      </c>
      <c r="C117" s="611" t="s">
        <v>3059</v>
      </c>
      <c r="D117" s="610" t="s">
        <v>45</v>
      </c>
      <c r="E117" s="539" t="s">
        <v>55</v>
      </c>
      <c r="F117" s="610">
        <v>31</v>
      </c>
      <c r="G117" s="606" t="s">
        <v>31</v>
      </c>
      <c r="H117" s="606" t="s">
        <v>32</v>
      </c>
      <c r="I117" s="606" t="s">
        <v>55</v>
      </c>
      <c r="J117" s="606" t="s">
        <v>55</v>
      </c>
      <c r="K117" s="606" t="s">
        <v>55</v>
      </c>
      <c r="L117" s="616">
        <v>201499.99539999996</v>
      </c>
      <c r="M117" s="616">
        <v>110824.99746999999</v>
      </c>
      <c r="N117" s="617">
        <v>2020.1</v>
      </c>
      <c r="O117" s="606" t="s">
        <v>3005</v>
      </c>
      <c r="P117" s="606" t="s">
        <v>3006</v>
      </c>
      <c r="Q117" s="606">
        <v>18522251337</v>
      </c>
      <c r="R117" s="606" t="s">
        <v>3007</v>
      </c>
      <c r="S117" s="606" t="s">
        <v>2962</v>
      </c>
      <c r="T117" s="538"/>
    </row>
    <row r="118" spans="1:20">
      <c r="A118" s="537">
        <v>112</v>
      </c>
      <c r="B118" s="610" t="s">
        <v>356</v>
      </c>
      <c r="C118" s="611" t="s">
        <v>3060</v>
      </c>
      <c r="D118" s="610" t="s">
        <v>45</v>
      </c>
      <c r="E118" s="539" t="s">
        <v>55</v>
      </c>
      <c r="F118" s="610">
        <v>12</v>
      </c>
      <c r="G118" s="606" t="s">
        <v>31</v>
      </c>
      <c r="H118" s="606" t="s">
        <v>32</v>
      </c>
      <c r="I118" s="606" t="s">
        <v>55</v>
      </c>
      <c r="J118" s="606" t="s">
        <v>55</v>
      </c>
      <c r="K118" s="606" t="s">
        <v>55</v>
      </c>
      <c r="L118" s="616">
        <v>78000.001499999998</v>
      </c>
      <c r="M118" s="616">
        <v>42900.000825000003</v>
      </c>
      <c r="N118" s="617">
        <v>2021.1</v>
      </c>
      <c r="O118" s="606" t="s">
        <v>3005</v>
      </c>
      <c r="P118" s="606" t="s">
        <v>3006</v>
      </c>
      <c r="Q118" s="606">
        <v>18522251338</v>
      </c>
      <c r="R118" s="606" t="s">
        <v>3007</v>
      </c>
      <c r="S118" s="606" t="s">
        <v>2962</v>
      </c>
      <c r="T118" s="538"/>
    </row>
    <row r="119" spans="1:20">
      <c r="A119" s="537">
        <v>113</v>
      </c>
      <c r="B119" s="610" t="s">
        <v>356</v>
      </c>
      <c r="C119" s="611" t="s">
        <v>3061</v>
      </c>
      <c r="D119" s="610" t="s">
        <v>45</v>
      </c>
      <c r="E119" s="539" t="s">
        <v>55</v>
      </c>
      <c r="F119" s="610">
        <v>120</v>
      </c>
      <c r="G119" s="606" t="s">
        <v>31</v>
      </c>
      <c r="H119" s="606" t="s">
        <v>32</v>
      </c>
      <c r="I119" s="606" t="s">
        <v>55</v>
      </c>
      <c r="J119" s="606" t="s">
        <v>55</v>
      </c>
      <c r="K119" s="606" t="s">
        <v>55</v>
      </c>
      <c r="L119" s="616">
        <v>1131499.9959</v>
      </c>
      <c r="M119" s="616">
        <v>622324.99774500006</v>
      </c>
      <c r="N119" s="617">
        <v>2022.1</v>
      </c>
      <c r="O119" s="606" t="s">
        <v>3005</v>
      </c>
      <c r="P119" s="606" t="s">
        <v>3006</v>
      </c>
      <c r="Q119" s="606">
        <v>18522251339</v>
      </c>
      <c r="R119" s="606" t="s">
        <v>3007</v>
      </c>
      <c r="S119" s="606" t="s">
        <v>2962</v>
      </c>
      <c r="T119" s="538"/>
    </row>
    <row r="120" spans="1:20" ht="14.4">
      <c r="A120" s="537">
        <v>114</v>
      </c>
      <c r="B120" s="592" t="s">
        <v>3062</v>
      </c>
      <c r="C120" s="592"/>
      <c r="D120" s="592" t="s">
        <v>45</v>
      </c>
      <c r="E120" s="596" t="s">
        <v>55</v>
      </c>
      <c r="F120" s="596">
        <v>1642</v>
      </c>
      <c r="G120" s="592" t="s">
        <v>2964</v>
      </c>
      <c r="H120" s="592" t="s">
        <v>32</v>
      </c>
      <c r="I120" s="592" t="s">
        <v>55</v>
      </c>
      <c r="J120" s="592" t="s">
        <v>55</v>
      </c>
      <c r="K120" s="592" t="s">
        <v>55</v>
      </c>
      <c r="L120" s="530"/>
      <c r="M120" s="596">
        <v>448819</v>
      </c>
      <c r="N120" s="524">
        <v>42489</v>
      </c>
      <c r="O120" s="592" t="s">
        <v>2977</v>
      </c>
      <c r="P120" s="592" t="s">
        <v>2978</v>
      </c>
      <c r="Q120" s="592">
        <v>18788803170</v>
      </c>
      <c r="R120" s="541" t="s">
        <v>2979</v>
      </c>
      <c r="S120" s="592" t="s">
        <v>2962</v>
      </c>
      <c r="T120" s="595"/>
    </row>
    <row r="121" spans="1:20" ht="14.4">
      <c r="A121" s="537">
        <v>115</v>
      </c>
      <c r="B121" s="592" t="s">
        <v>3063</v>
      </c>
      <c r="C121" s="592"/>
      <c r="D121" s="592" t="s">
        <v>45</v>
      </c>
      <c r="E121" s="596">
        <v>143.12</v>
      </c>
      <c r="F121" s="596" t="s">
        <v>55</v>
      </c>
      <c r="G121" s="592" t="s">
        <v>2964</v>
      </c>
      <c r="H121" s="592" t="s">
        <v>32</v>
      </c>
      <c r="I121" s="592" t="s">
        <v>55</v>
      </c>
      <c r="J121" s="592" t="s">
        <v>55</v>
      </c>
      <c r="K121" s="592" t="s">
        <v>55</v>
      </c>
      <c r="L121" s="530"/>
      <c r="M121" s="596">
        <v>45989.45</v>
      </c>
      <c r="N121" s="524">
        <v>42600</v>
      </c>
      <c r="O121" s="592" t="s">
        <v>2977</v>
      </c>
      <c r="P121" s="592" t="s">
        <v>2978</v>
      </c>
      <c r="Q121" s="592">
        <v>18788803170</v>
      </c>
      <c r="R121" s="541" t="s">
        <v>2979</v>
      </c>
      <c r="S121" s="592" t="s">
        <v>2962</v>
      </c>
      <c r="T121" s="530"/>
    </row>
    <row r="122" spans="1:20" ht="24">
      <c r="A122" s="537">
        <v>116</v>
      </c>
      <c r="B122" s="545" t="s">
        <v>39</v>
      </c>
      <c r="C122" s="545"/>
      <c r="D122" s="546" t="s">
        <v>45</v>
      </c>
      <c r="E122" s="547"/>
      <c r="F122" s="547">
        <v>1016.83</v>
      </c>
      <c r="G122" s="592" t="s">
        <v>2964</v>
      </c>
      <c r="H122" s="545" t="s">
        <v>32</v>
      </c>
      <c r="I122" s="546" t="s">
        <v>55</v>
      </c>
      <c r="J122" s="545" t="s">
        <v>55</v>
      </c>
      <c r="K122" s="545" t="s">
        <v>55</v>
      </c>
      <c r="L122" s="544">
        <v>5932451.4500000002</v>
      </c>
      <c r="M122" s="548">
        <v>4722825.28</v>
      </c>
      <c r="N122" s="524" t="s">
        <v>3064</v>
      </c>
      <c r="O122" s="599" t="s">
        <v>3065</v>
      </c>
      <c r="P122" s="546" t="s">
        <v>3066</v>
      </c>
      <c r="Q122" s="592">
        <v>18649012127</v>
      </c>
      <c r="R122" s="545" t="s">
        <v>3067</v>
      </c>
      <c r="S122" s="549" t="s">
        <v>2962</v>
      </c>
      <c r="T122" s="549"/>
    </row>
    <row r="123" spans="1:20" ht="24">
      <c r="A123" s="537">
        <v>117</v>
      </c>
      <c r="B123" s="545" t="s">
        <v>39</v>
      </c>
      <c r="C123" s="545"/>
      <c r="D123" s="546" t="s">
        <v>45</v>
      </c>
      <c r="E123" s="547"/>
      <c r="F123" s="547">
        <v>38.01</v>
      </c>
      <c r="G123" s="592" t="s">
        <v>2964</v>
      </c>
      <c r="H123" s="545" t="s">
        <v>32</v>
      </c>
      <c r="I123" s="546" t="s">
        <v>55</v>
      </c>
      <c r="J123" s="545" t="s">
        <v>55</v>
      </c>
      <c r="K123" s="545" t="s">
        <v>55</v>
      </c>
      <c r="L123" s="545">
        <v>222358.5</v>
      </c>
      <c r="M123" s="618">
        <v>222358.5</v>
      </c>
      <c r="N123" s="524" t="s">
        <v>3068</v>
      </c>
      <c r="O123" s="599" t="s">
        <v>3065</v>
      </c>
      <c r="P123" s="546" t="s">
        <v>3066</v>
      </c>
      <c r="Q123" s="592">
        <v>18649012127</v>
      </c>
      <c r="R123" s="545" t="s">
        <v>3067</v>
      </c>
      <c r="S123" s="549" t="s">
        <v>2962</v>
      </c>
      <c r="T123" s="549"/>
    </row>
    <row r="124" spans="1:20" ht="24">
      <c r="A124" s="537">
        <v>118</v>
      </c>
      <c r="B124" s="545" t="s">
        <v>39</v>
      </c>
      <c r="C124" s="545"/>
      <c r="D124" s="546" t="s">
        <v>45</v>
      </c>
      <c r="E124" s="547"/>
      <c r="F124" s="547">
        <v>34.5</v>
      </c>
      <c r="G124" s="592" t="s">
        <v>2964</v>
      </c>
      <c r="H124" s="545" t="s">
        <v>32</v>
      </c>
      <c r="I124" s="546" t="s">
        <v>55</v>
      </c>
      <c r="J124" s="545" t="s">
        <v>55</v>
      </c>
      <c r="K124" s="545" t="s">
        <v>55</v>
      </c>
      <c r="L124" s="545">
        <v>201825</v>
      </c>
      <c r="M124" s="618">
        <v>201825</v>
      </c>
      <c r="N124" s="524" t="s">
        <v>3069</v>
      </c>
      <c r="O124" s="599" t="s">
        <v>3065</v>
      </c>
      <c r="P124" s="546" t="s">
        <v>3066</v>
      </c>
      <c r="Q124" s="592">
        <v>18649012127</v>
      </c>
      <c r="R124" s="545" t="s">
        <v>3067</v>
      </c>
      <c r="S124" s="549" t="s">
        <v>2962</v>
      </c>
      <c r="T124" s="549"/>
    </row>
    <row r="125" spans="1:20" ht="24">
      <c r="A125" s="537">
        <v>119</v>
      </c>
      <c r="B125" s="545" t="s">
        <v>39</v>
      </c>
      <c r="C125" s="545"/>
      <c r="D125" s="546" t="s">
        <v>45</v>
      </c>
      <c r="E125" s="547"/>
      <c r="F125" s="547">
        <v>12.7</v>
      </c>
      <c r="G125" s="592" t="s">
        <v>2964</v>
      </c>
      <c r="H125" s="545" t="s">
        <v>32</v>
      </c>
      <c r="I125" s="546" t="s">
        <v>55</v>
      </c>
      <c r="J125" s="545" t="s">
        <v>55</v>
      </c>
      <c r="K125" s="545" t="s">
        <v>55</v>
      </c>
      <c r="L125" s="545">
        <v>74290</v>
      </c>
      <c r="M125" s="618">
        <v>74290</v>
      </c>
      <c r="N125" s="524" t="s">
        <v>3070</v>
      </c>
      <c r="O125" s="599" t="s">
        <v>3065</v>
      </c>
      <c r="P125" s="546" t="s">
        <v>3066</v>
      </c>
      <c r="Q125" s="592">
        <v>18649012127</v>
      </c>
      <c r="R125" s="545" t="s">
        <v>3067</v>
      </c>
      <c r="S125" s="549" t="s">
        <v>2962</v>
      </c>
      <c r="T125" s="549"/>
    </row>
    <row r="126" spans="1:20" ht="24">
      <c r="A126" s="537">
        <v>120</v>
      </c>
      <c r="B126" s="545" t="s">
        <v>3071</v>
      </c>
      <c r="C126" s="545"/>
      <c r="D126" s="546" t="s">
        <v>65</v>
      </c>
      <c r="E126" s="547">
        <v>10</v>
      </c>
      <c r="F126" s="547">
        <v>168</v>
      </c>
      <c r="G126" s="545" t="s">
        <v>2964</v>
      </c>
      <c r="H126" s="545" t="s">
        <v>2958</v>
      </c>
      <c r="I126" s="546"/>
      <c r="J126" s="545"/>
      <c r="K126" s="545"/>
      <c r="L126" s="619">
        <v>2796460.12</v>
      </c>
      <c r="M126" s="548">
        <v>1677876.07</v>
      </c>
      <c r="N126" s="524" t="s">
        <v>3072</v>
      </c>
      <c r="O126" s="545" t="s">
        <v>3073</v>
      </c>
      <c r="P126" s="546" t="s">
        <v>3074</v>
      </c>
      <c r="Q126" s="620">
        <v>18394477200</v>
      </c>
      <c r="R126" s="545" t="s">
        <v>3075</v>
      </c>
      <c r="S126" s="549" t="s">
        <v>2962</v>
      </c>
      <c r="T126" s="549"/>
    </row>
    <row r="127" spans="1:20" ht="24">
      <c r="A127" s="537">
        <v>121</v>
      </c>
      <c r="B127" s="621" t="s">
        <v>39</v>
      </c>
      <c r="C127" s="545"/>
      <c r="D127" s="592" t="s">
        <v>45</v>
      </c>
      <c r="E127" s="547"/>
      <c r="F127" s="622">
        <v>220</v>
      </c>
      <c r="G127" s="592" t="s">
        <v>31</v>
      </c>
      <c r="H127" s="592" t="s">
        <v>31</v>
      </c>
      <c r="I127" s="546"/>
      <c r="J127" s="545"/>
      <c r="K127" s="545"/>
      <c r="L127" s="539">
        <v>1359759.64</v>
      </c>
      <c r="M127" s="548">
        <v>815855.78</v>
      </c>
      <c r="N127" s="524" t="s">
        <v>3072</v>
      </c>
      <c r="O127" s="545" t="s">
        <v>3073</v>
      </c>
      <c r="P127" s="546" t="s">
        <v>3074</v>
      </c>
      <c r="Q127" s="620">
        <v>18394477200</v>
      </c>
      <c r="R127" s="545" t="s">
        <v>3075</v>
      </c>
      <c r="S127" s="549" t="s">
        <v>2962</v>
      </c>
      <c r="T127" s="549"/>
    </row>
    <row r="128" spans="1:20" ht="24">
      <c r="A128" s="537">
        <v>122</v>
      </c>
      <c r="B128" s="621" t="s">
        <v>39</v>
      </c>
      <c r="C128" s="545"/>
      <c r="D128" s="592" t="s">
        <v>45</v>
      </c>
      <c r="E128" s="547"/>
      <c r="F128" s="622">
        <v>66.150000000000006</v>
      </c>
      <c r="G128" s="592" t="s">
        <v>31</v>
      </c>
      <c r="H128" s="592" t="s">
        <v>31</v>
      </c>
      <c r="I128" s="546"/>
      <c r="J128" s="545"/>
      <c r="K128" s="545"/>
      <c r="L128" s="539">
        <v>421991.38</v>
      </c>
      <c r="M128" s="548">
        <v>168796.55</v>
      </c>
      <c r="N128" s="524" t="s">
        <v>3076</v>
      </c>
      <c r="O128" s="545" t="s">
        <v>3073</v>
      </c>
      <c r="P128" s="546" t="s">
        <v>3074</v>
      </c>
      <c r="Q128" s="620">
        <v>18394477200</v>
      </c>
      <c r="R128" s="545" t="s">
        <v>3075</v>
      </c>
      <c r="S128" s="549" t="s">
        <v>2962</v>
      </c>
      <c r="T128" s="549"/>
    </row>
    <row r="129" spans="1:20" ht="24">
      <c r="A129" s="537">
        <v>123</v>
      </c>
      <c r="B129" s="621" t="s">
        <v>39</v>
      </c>
      <c r="C129" s="545"/>
      <c r="D129" s="592" t="s">
        <v>45</v>
      </c>
      <c r="E129" s="547"/>
      <c r="F129" s="622">
        <v>68.69</v>
      </c>
      <c r="G129" s="592" t="s">
        <v>31</v>
      </c>
      <c r="H129" s="592" t="s">
        <v>31</v>
      </c>
      <c r="I129" s="546"/>
      <c r="J129" s="545"/>
      <c r="K129" s="545"/>
      <c r="L129" s="539">
        <v>438194.83</v>
      </c>
      <c r="M129" s="548">
        <v>219097.42</v>
      </c>
      <c r="N129" s="524" t="s">
        <v>3072</v>
      </c>
      <c r="O129" s="545" t="s">
        <v>3073</v>
      </c>
      <c r="P129" s="546" t="s">
        <v>3074</v>
      </c>
      <c r="Q129" s="620">
        <v>18394477200</v>
      </c>
      <c r="R129" s="545" t="s">
        <v>3075</v>
      </c>
      <c r="S129" s="549" t="s">
        <v>2962</v>
      </c>
      <c r="T129" s="549"/>
    </row>
    <row r="130" spans="1:20" ht="24">
      <c r="A130" s="537">
        <v>124</v>
      </c>
      <c r="B130" s="621" t="s">
        <v>39</v>
      </c>
      <c r="C130" s="545"/>
      <c r="D130" s="592" t="s">
        <v>45</v>
      </c>
      <c r="E130" s="547"/>
      <c r="F130" s="622">
        <v>117</v>
      </c>
      <c r="G130" s="592" t="s">
        <v>31</v>
      </c>
      <c r="H130" s="592" t="s">
        <v>31</v>
      </c>
      <c r="I130" s="546"/>
      <c r="J130" s="545"/>
      <c r="K130" s="545"/>
      <c r="L130" s="539">
        <v>690905.18</v>
      </c>
      <c r="M130" s="548">
        <v>345452.59</v>
      </c>
      <c r="N130" s="524" t="s">
        <v>3072</v>
      </c>
      <c r="O130" s="545" t="s">
        <v>3073</v>
      </c>
      <c r="P130" s="546" t="s">
        <v>3074</v>
      </c>
      <c r="Q130" s="620">
        <v>18394477200</v>
      </c>
      <c r="R130" s="545" t="s">
        <v>3075</v>
      </c>
      <c r="S130" s="549" t="s">
        <v>2962</v>
      </c>
      <c r="T130" s="549"/>
    </row>
    <row r="131" spans="1:20" ht="24">
      <c r="A131" s="537">
        <v>125</v>
      </c>
      <c r="B131" s="539" t="s">
        <v>163</v>
      </c>
      <c r="C131" s="539" t="s">
        <v>3077</v>
      </c>
      <c r="D131" s="592" t="s">
        <v>45</v>
      </c>
      <c r="E131" s="547"/>
      <c r="F131" s="623">
        <v>46.87</v>
      </c>
      <c r="G131" s="592" t="s">
        <v>2964</v>
      </c>
      <c r="H131" s="592" t="s">
        <v>32</v>
      </c>
      <c r="I131" s="546"/>
      <c r="J131" s="545"/>
      <c r="K131" s="545"/>
      <c r="L131" s="539">
        <v>290345.13</v>
      </c>
      <c r="M131" s="548">
        <v>203241.59</v>
      </c>
      <c r="N131" s="524" t="s">
        <v>3072</v>
      </c>
      <c r="O131" s="545" t="s">
        <v>3073</v>
      </c>
      <c r="P131" s="546" t="s">
        <v>3074</v>
      </c>
      <c r="Q131" s="620">
        <v>18394477201</v>
      </c>
      <c r="R131" s="545" t="s">
        <v>3075</v>
      </c>
      <c r="S131" s="549" t="s">
        <v>2962</v>
      </c>
      <c r="T131" s="549"/>
    </row>
    <row r="132" spans="1:20" ht="24">
      <c r="A132" s="537">
        <v>126</v>
      </c>
      <c r="B132" s="539" t="s">
        <v>163</v>
      </c>
      <c r="C132" s="624"/>
      <c r="D132" s="592" t="s">
        <v>45</v>
      </c>
      <c r="E132" s="547"/>
      <c r="F132" s="623">
        <v>71.428571000000005</v>
      </c>
      <c r="G132" s="592" t="s">
        <v>2964</v>
      </c>
      <c r="H132" s="592" t="s">
        <v>32</v>
      </c>
      <c r="I132" s="546"/>
      <c r="J132" s="545"/>
      <c r="K132" s="545"/>
      <c r="L132" s="539">
        <v>442477.88</v>
      </c>
      <c r="M132" s="548">
        <v>309734.52</v>
      </c>
      <c r="N132" s="524" t="s">
        <v>3072</v>
      </c>
      <c r="O132" s="545" t="s">
        <v>3073</v>
      </c>
      <c r="P132" s="546" t="s">
        <v>3074</v>
      </c>
      <c r="Q132" s="620">
        <v>18394477202</v>
      </c>
      <c r="R132" s="545" t="s">
        <v>3075</v>
      </c>
      <c r="S132" s="549" t="s">
        <v>2962</v>
      </c>
      <c r="T132" s="549"/>
    </row>
    <row r="133" spans="1:20" ht="24">
      <c r="A133" s="537">
        <v>127</v>
      </c>
      <c r="B133" s="539" t="s">
        <v>163</v>
      </c>
      <c r="C133" s="624"/>
      <c r="D133" s="592" t="s">
        <v>45</v>
      </c>
      <c r="E133" s="547"/>
      <c r="F133" s="623">
        <v>28.571428999999998</v>
      </c>
      <c r="G133" s="592" t="s">
        <v>2964</v>
      </c>
      <c r="H133" s="592" t="s">
        <v>32</v>
      </c>
      <c r="I133" s="546"/>
      <c r="J133" s="545"/>
      <c r="K133" s="545"/>
      <c r="L133" s="539">
        <v>176991.15</v>
      </c>
      <c r="M133" s="548">
        <v>123893.81</v>
      </c>
      <c r="N133" s="524" t="s">
        <v>3072</v>
      </c>
      <c r="O133" s="545" t="s">
        <v>3073</v>
      </c>
      <c r="P133" s="546" t="s">
        <v>3074</v>
      </c>
      <c r="Q133" s="620">
        <v>18394477203</v>
      </c>
      <c r="R133" s="545" t="s">
        <v>3075</v>
      </c>
      <c r="S133" s="549" t="s">
        <v>2962</v>
      </c>
      <c r="T133" s="549"/>
    </row>
    <row r="134" spans="1:20" ht="24">
      <c r="A134" s="537">
        <v>128</v>
      </c>
      <c r="B134" s="539" t="s">
        <v>39</v>
      </c>
      <c r="C134" s="624"/>
      <c r="D134" s="592" t="s">
        <v>45</v>
      </c>
      <c r="E134" s="547"/>
      <c r="F134" s="623">
        <v>106.76424</v>
      </c>
      <c r="G134" s="592" t="s">
        <v>2964</v>
      </c>
      <c r="H134" s="592" t="s">
        <v>32</v>
      </c>
      <c r="I134" s="546"/>
      <c r="J134" s="545"/>
      <c r="K134" s="545"/>
      <c r="L134" s="539">
        <v>651377.16</v>
      </c>
      <c r="M134" s="548">
        <v>390826.3</v>
      </c>
      <c r="N134" s="524" t="s">
        <v>3072</v>
      </c>
      <c r="O134" s="545" t="s">
        <v>3073</v>
      </c>
      <c r="P134" s="546" t="s">
        <v>3074</v>
      </c>
      <c r="Q134" s="620">
        <v>18394477204</v>
      </c>
      <c r="R134" s="545" t="s">
        <v>3075</v>
      </c>
      <c r="S134" s="549" t="s">
        <v>2962</v>
      </c>
      <c r="T134" s="549"/>
    </row>
    <row r="135" spans="1:20" ht="24">
      <c r="A135" s="537">
        <v>129</v>
      </c>
      <c r="B135" s="539" t="s">
        <v>163</v>
      </c>
      <c r="C135" s="539"/>
      <c r="D135" s="592" t="s">
        <v>45</v>
      </c>
      <c r="E135" s="547"/>
      <c r="F135" s="539">
        <v>28.990615399999999</v>
      </c>
      <c r="G135" s="592" t="s">
        <v>2964</v>
      </c>
      <c r="H135" s="592" t="s">
        <v>32</v>
      </c>
      <c r="I135" s="546"/>
      <c r="J135" s="545"/>
      <c r="K135" s="545"/>
      <c r="L135" s="539">
        <v>166760.18</v>
      </c>
      <c r="M135" s="548">
        <v>133408.14000000001</v>
      </c>
      <c r="N135" s="524" t="s">
        <v>3078</v>
      </c>
      <c r="O135" s="545" t="s">
        <v>3073</v>
      </c>
      <c r="P135" s="546" t="s">
        <v>3074</v>
      </c>
      <c r="Q135" s="620">
        <v>18394477205</v>
      </c>
      <c r="R135" s="545" t="s">
        <v>3075</v>
      </c>
      <c r="S135" s="549" t="s">
        <v>2962</v>
      </c>
      <c r="T135" s="549"/>
    </row>
    <row r="136" spans="1:20" ht="24">
      <c r="A136" s="537">
        <v>130</v>
      </c>
      <c r="B136" s="621" t="s">
        <v>3071</v>
      </c>
      <c r="C136" s="539" t="s">
        <v>3079</v>
      </c>
      <c r="D136" s="546" t="s">
        <v>65</v>
      </c>
      <c r="E136" s="547">
        <v>2</v>
      </c>
      <c r="F136" s="622">
        <v>29</v>
      </c>
      <c r="G136" s="592" t="s">
        <v>2964</v>
      </c>
      <c r="H136" s="592" t="s">
        <v>32</v>
      </c>
      <c r="I136" s="546"/>
      <c r="J136" s="545"/>
      <c r="K136" s="545"/>
      <c r="L136" s="539">
        <v>566371.68000000005</v>
      </c>
      <c r="M136" s="548">
        <v>453097.34</v>
      </c>
      <c r="N136" s="524" t="s">
        <v>3078</v>
      </c>
      <c r="O136" s="545" t="s">
        <v>3073</v>
      </c>
      <c r="P136" s="546" t="s">
        <v>3074</v>
      </c>
      <c r="Q136" s="620">
        <v>18394477206</v>
      </c>
      <c r="R136" s="545" t="s">
        <v>3075</v>
      </c>
      <c r="S136" s="549" t="s">
        <v>2962</v>
      </c>
      <c r="T136" s="549"/>
    </row>
    <row r="137" spans="1:20" ht="24">
      <c r="A137" s="537">
        <v>131</v>
      </c>
      <c r="B137" s="539" t="s">
        <v>163</v>
      </c>
      <c r="C137" s="539" t="s">
        <v>3077</v>
      </c>
      <c r="D137" s="546" t="s">
        <v>45</v>
      </c>
      <c r="E137" s="547"/>
      <c r="F137" s="622">
        <v>22.701429000000001</v>
      </c>
      <c r="G137" s="592" t="s">
        <v>2964</v>
      </c>
      <c r="H137" s="592" t="s">
        <v>32</v>
      </c>
      <c r="I137" s="546"/>
      <c r="J137" s="545"/>
      <c r="K137" s="545"/>
      <c r="L137" s="539">
        <v>140628.32</v>
      </c>
      <c r="M137" s="548">
        <v>112502.66</v>
      </c>
      <c r="N137" s="524" t="s">
        <v>3078</v>
      </c>
      <c r="O137" s="545" t="s">
        <v>3073</v>
      </c>
      <c r="P137" s="546" t="s">
        <v>3074</v>
      </c>
      <c r="Q137" s="620">
        <v>18394477207</v>
      </c>
      <c r="R137" s="545" t="s">
        <v>3075</v>
      </c>
      <c r="S137" s="549" t="s">
        <v>2962</v>
      </c>
      <c r="T137" s="549"/>
    </row>
    <row r="138" spans="1:20" ht="24">
      <c r="A138" s="537">
        <v>132</v>
      </c>
      <c r="B138" s="539" t="s">
        <v>163</v>
      </c>
      <c r="C138" s="539" t="s">
        <v>3080</v>
      </c>
      <c r="D138" s="546" t="s">
        <v>45</v>
      </c>
      <c r="E138" s="547"/>
      <c r="F138" s="622">
        <v>38.382570999999999</v>
      </c>
      <c r="G138" s="592" t="s">
        <v>2964</v>
      </c>
      <c r="H138" s="592" t="s">
        <v>32</v>
      </c>
      <c r="I138" s="546"/>
      <c r="J138" s="545"/>
      <c r="K138" s="545"/>
      <c r="L138" s="539">
        <v>237768.14</v>
      </c>
      <c r="M138" s="548">
        <v>190214.51</v>
      </c>
      <c r="N138" s="524" t="s">
        <v>3078</v>
      </c>
      <c r="O138" s="545" t="s">
        <v>3073</v>
      </c>
      <c r="P138" s="546" t="s">
        <v>3074</v>
      </c>
      <c r="Q138" s="620">
        <v>18394477208</v>
      </c>
      <c r="R138" s="545" t="s">
        <v>3075</v>
      </c>
      <c r="S138" s="549" t="s">
        <v>2962</v>
      </c>
      <c r="T138" s="549"/>
    </row>
    <row r="139" spans="1:20" ht="24">
      <c r="A139" s="537">
        <v>133</v>
      </c>
      <c r="B139" s="539" t="s">
        <v>3081</v>
      </c>
      <c r="C139" s="539"/>
      <c r="D139" s="546" t="s">
        <v>45</v>
      </c>
      <c r="E139" s="547"/>
      <c r="F139" s="622">
        <v>52.72</v>
      </c>
      <c r="G139" s="592" t="s">
        <v>2964</v>
      </c>
      <c r="H139" s="592" t="s">
        <v>32</v>
      </c>
      <c r="I139" s="546"/>
      <c r="J139" s="545"/>
      <c r="K139" s="545"/>
      <c r="L139" s="539">
        <v>307922.13</v>
      </c>
      <c r="M139" s="548">
        <v>246337.7</v>
      </c>
      <c r="N139" s="524" t="s">
        <v>3078</v>
      </c>
      <c r="O139" s="545" t="s">
        <v>3073</v>
      </c>
      <c r="P139" s="546" t="s">
        <v>3074</v>
      </c>
      <c r="Q139" s="620">
        <v>18394477209</v>
      </c>
      <c r="R139" s="545" t="s">
        <v>3075</v>
      </c>
      <c r="S139" s="549" t="s">
        <v>2962</v>
      </c>
      <c r="T139" s="549"/>
    </row>
    <row r="140" spans="1:20" ht="14.4">
      <c r="A140" s="537">
        <v>134</v>
      </c>
      <c r="B140" s="539" t="s">
        <v>1457</v>
      </c>
      <c r="C140" s="539" t="s">
        <v>3082</v>
      </c>
      <c r="D140" s="539" t="s">
        <v>1103</v>
      </c>
      <c r="E140" s="539">
        <v>12189.995999999999</v>
      </c>
      <c r="F140" s="539">
        <v>12189.995999999999</v>
      </c>
      <c r="G140" s="563" t="s">
        <v>32</v>
      </c>
      <c r="H140" s="563" t="s">
        <v>32</v>
      </c>
      <c r="I140" s="566"/>
      <c r="J140" s="566"/>
      <c r="K140" s="566"/>
      <c r="L140" s="566"/>
      <c r="M140" s="579">
        <v>0</v>
      </c>
      <c r="N140" s="524" t="s">
        <v>3014</v>
      </c>
      <c r="O140" s="592" t="s">
        <v>2997</v>
      </c>
      <c r="P140" s="592" t="s">
        <v>2998</v>
      </c>
      <c r="Q140" s="592">
        <v>13752429150</v>
      </c>
      <c r="R140" s="541" t="s">
        <v>2999</v>
      </c>
      <c r="S140" s="592" t="s">
        <v>2962</v>
      </c>
      <c r="T140" s="566"/>
    </row>
    <row r="141" spans="1:20" ht="14.4">
      <c r="A141" s="537">
        <v>135</v>
      </c>
      <c r="B141" s="539" t="s">
        <v>1457</v>
      </c>
      <c r="C141" s="539" t="s">
        <v>3082</v>
      </c>
      <c r="D141" s="539" t="s">
        <v>1103</v>
      </c>
      <c r="E141" s="539">
        <v>13127.688</v>
      </c>
      <c r="F141" s="539">
        <v>13127.688</v>
      </c>
      <c r="G141" s="563" t="s">
        <v>32</v>
      </c>
      <c r="H141" s="563" t="s">
        <v>32</v>
      </c>
      <c r="I141" s="566"/>
      <c r="J141" s="566"/>
      <c r="K141" s="566"/>
      <c r="L141" s="566"/>
      <c r="M141" s="579">
        <v>0</v>
      </c>
      <c r="N141" s="524" t="s">
        <v>3014</v>
      </c>
      <c r="O141" s="592" t="s">
        <v>2997</v>
      </c>
      <c r="P141" s="592" t="s">
        <v>2998</v>
      </c>
      <c r="Q141" s="592">
        <v>13752429150</v>
      </c>
      <c r="R141" s="541" t="s">
        <v>2999</v>
      </c>
      <c r="S141" s="592" t="s">
        <v>2962</v>
      </c>
      <c r="T141" s="566"/>
    </row>
    <row r="142" spans="1:20" ht="14.4">
      <c r="A142" s="537">
        <v>136</v>
      </c>
      <c r="B142" s="539" t="s">
        <v>1457</v>
      </c>
      <c r="C142" s="539" t="s">
        <v>3082</v>
      </c>
      <c r="D142" s="539" t="s">
        <v>1103</v>
      </c>
      <c r="E142" s="539">
        <v>28577</v>
      </c>
      <c r="F142" s="539">
        <v>28577</v>
      </c>
      <c r="G142" s="563" t="s">
        <v>32</v>
      </c>
      <c r="H142" s="563" t="s">
        <v>32</v>
      </c>
      <c r="I142" s="566"/>
      <c r="J142" s="566"/>
      <c r="K142" s="566"/>
      <c r="L142" s="566"/>
      <c r="M142" s="579">
        <v>0</v>
      </c>
      <c r="N142" s="524" t="s">
        <v>3014</v>
      </c>
      <c r="O142" s="592" t="s">
        <v>2997</v>
      </c>
      <c r="P142" s="592" t="s">
        <v>2998</v>
      </c>
      <c r="Q142" s="592">
        <v>13752429150</v>
      </c>
      <c r="R142" s="541" t="s">
        <v>2999</v>
      </c>
      <c r="S142" s="592" t="s">
        <v>2962</v>
      </c>
      <c r="T142" s="566"/>
    </row>
    <row r="143" spans="1:20" ht="26.4">
      <c r="A143" s="537">
        <v>137</v>
      </c>
      <c r="B143" s="581" t="s">
        <v>1457</v>
      </c>
      <c r="C143" s="582" t="s">
        <v>3082</v>
      </c>
      <c r="D143" s="583" t="s">
        <v>1103</v>
      </c>
      <c r="E143" s="580"/>
      <c r="F143" s="580">
        <v>4643.8100000000004</v>
      </c>
      <c r="G143" s="563" t="s">
        <v>32</v>
      </c>
      <c r="H143" s="563" t="s">
        <v>32</v>
      </c>
      <c r="I143" s="566"/>
      <c r="J143" s="566"/>
      <c r="K143" s="566"/>
      <c r="L143" s="539">
        <v>147944.39000000001</v>
      </c>
      <c r="M143" s="579">
        <v>0</v>
      </c>
      <c r="N143" s="524" t="s">
        <v>3083</v>
      </c>
      <c r="O143" s="592" t="s">
        <v>2997</v>
      </c>
      <c r="P143" s="592" t="s">
        <v>2998</v>
      </c>
      <c r="Q143" s="592">
        <v>13752429150</v>
      </c>
      <c r="R143" s="541" t="s">
        <v>2999</v>
      </c>
      <c r="S143" s="592" t="s">
        <v>2962</v>
      </c>
      <c r="T143" s="566"/>
    </row>
    <row r="144" spans="1:20" ht="26.4">
      <c r="A144" s="537">
        <v>138</v>
      </c>
      <c r="B144" s="583" t="s">
        <v>1457</v>
      </c>
      <c r="C144" s="582" t="s">
        <v>3082</v>
      </c>
      <c r="D144" s="583" t="s">
        <v>3084</v>
      </c>
      <c r="E144" s="578">
        <v>1586</v>
      </c>
      <c r="F144" s="578"/>
      <c r="G144" s="563" t="s">
        <v>32</v>
      </c>
      <c r="H144" s="563" t="s">
        <v>32</v>
      </c>
      <c r="I144" s="566"/>
      <c r="J144" s="566"/>
      <c r="K144" s="566"/>
      <c r="L144" s="566"/>
      <c r="M144" s="579">
        <v>0</v>
      </c>
      <c r="N144" s="524" t="s">
        <v>3085</v>
      </c>
      <c r="O144" s="592" t="s">
        <v>2997</v>
      </c>
      <c r="P144" s="592" t="s">
        <v>2998</v>
      </c>
      <c r="Q144" s="592">
        <v>13752429150</v>
      </c>
      <c r="R144" s="541" t="s">
        <v>2999</v>
      </c>
      <c r="S144" s="592" t="s">
        <v>2962</v>
      </c>
      <c r="T144" s="566"/>
    </row>
    <row r="145" spans="1:20" ht="26.4">
      <c r="A145" s="537">
        <v>139</v>
      </c>
      <c r="B145" s="583" t="s">
        <v>1457</v>
      </c>
      <c r="C145" s="582" t="s">
        <v>3082</v>
      </c>
      <c r="D145" s="583" t="s">
        <v>1103</v>
      </c>
      <c r="E145" s="580">
        <v>9347.15</v>
      </c>
      <c r="F145" s="578"/>
      <c r="G145" s="563" t="s">
        <v>32</v>
      </c>
      <c r="H145" s="563" t="s">
        <v>32</v>
      </c>
      <c r="I145" s="566"/>
      <c r="J145" s="566"/>
      <c r="K145" s="566"/>
      <c r="L145" s="566"/>
      <c r="M145" s="579">
        <v>0</v>
      </c>
      <c r="N145" s="524" t="s">
        <v>3085</v>
      </c>
      <c r="O145" s="592" t="s">
        <v>2997</v>
      </c>
      <c r="P145" s="592" t="s">
        <v>2998</v>
      </c>
      <c r="Q145" s="592">
        <v>13752429150</v>
      </c>
      <c r="R145" s="541" t="s">
        <v>2999</v>
      </c>
      <c r="S145" s="592" t="s">
        <v>2962</v>
      </c>
      <c r="T145" s="566"/>
    </row>
    <row r="146" spans="1:20" ht="26.4">
      <c r="A146" s="537">
        <v>140</v>
      </c>
      <c r="B146" s="587" t="s">
        <v>1457</v>
      </c>
      <c r="C146" s="586" t="s">
        <v>3082</v>
      </c>
      <c r="D146" s="587" t="s">
        <v>1103</v>
      </c>
      <c r="E146" s="580">
        <v>9972.2800000000007</v>
      </c>
      <c r="F146" s="580"/>
      <c r="G146" s="563" t="s">
        <v>32</v>
      </c>
      <c r="H146" s="563" t="s">
        <v>32</v>
      </c>
      <c r="I146" s="566"/>
      <c r="J146" s="566"/>
      <c r="K146" s="566"/>
      <c r="L146" s="566"/>
      <c r="M146" s="579">
        <v>0</v>
      </c>
      <c r="N146" s="524" t="s">
        <v>3016</v>
      </c>
      <c r="O146" s="592" t="s">
        <v>2997</v>
      </c>
      <c r="P146" s="592" t="s">
        <v>2998</v>
      </c>
      <c r="Q146" s="592">
        <v>13752429150</v>
      </c>
      <c r="R146" s="541" t="s">
        <v>2999</v>
      </c>
      <c r="S146" s="592" t="s">
        <v>2962</v>
      </c>
      <c r="T146" s="566"/>
    </row>
    <row r="147" spans="1:20" ht="26.4">
      <c r="A147" s="537">
        <v>141</v>
      </c>
      <c r="B147" s="587" t="s">
        <v>1457</v>
      </c>
      <c r="C147" s="586" t="s">
        <v>3082</v>
      </c>
      <c r="D147" s="587" t="s">
        <v>575</v>
      </c>
      <c r="E147" s="583">
        <v>6550</v>
      </c>
      <c r="F147" s="580"/>
      <c r="G147" s="563" t="s">
        <v>32</v>
      </c>
      <c r="H147" s="563" t="s">
        <v>32</v>
      </c>
      <c r="I147" s="566"/>
      <c r="J147" s="566"/>
      <c r="K147" s="566"/>
      <c r="L147" s="566"/>
      <c r="M147" s="579">
        <v>0</v>
      </c>
      <c r="N147" s="524" t="s">
        <v>3016</v>
      </c>
      <c r="O147" s="592" t="s">
        <v>2997</v>
      </c>
      <c r="P147" s="592" t="s">
        <v>2998</v>
      </c>
      <c r="Q147" s="592">
        <v>13752429150</v>
      </c>
      <c r="R147" s="541" t="s">
        <v>2999</v>
      </c>
      <c r="S147" s="592" t="s">
        <v>2962</v>
      </c>
      <c r="T147" s="566"/>
    </row>
    <row r="148" spans="1:20" ht="26.4">
      <c r="A148" s="537">
        <v>142</v>
      </c>
      <c r="B148" s="581" t="s">
        <v>1424</v>
      </c>
      <c r="C148" s="582" t="s">
        <v>3086</v>
      </c>
      <c r="D148" s="583" t="s">
        <v>30</v>
      </c>
      <c r="E148" s="580">
        <v>400</v>
      </c>
      <c r="F148" s="578"/>
      <c r="G148" s="563" t="s">
        <v>32</v>
      </c>
      <c r="H148" s="563" t="s">
        <v>32</v>
      </c>
      <c r="I148" s="566"/>
      <c r="J148" s="566"/>
      <c r="K148" s="566"/>
      <c r="L148" s="539">
        <v>31504.42</v>
      </c>
      <c r="M148" s="579">
        <v>0</v>
      </c>
      <c r="N148" s="524" t="s">
        <v>3083</v>
      </c>
      <c r="O148" s="592" t="s">
        <v>2997</v>
      </c>
      <c r="P148" s="592" t="s">
        <v>2998</v>
      </c>
      <c r="Q148" s="592">
        <v>13752429150</v>
      </c>
      <c r="R148" s="541" t="s">
        <v>2999</v>
      </c>
      <c r="S148" s="592" t="s">
        <v>2962</v>
      </c>
      <c r="T148" s="566"/>
    </row>
    <row r="149" spans="1:20" ht="26.4">
      <c r="A149" s="537">
        <v>143</v>
      </c>
      <c r="B149" s="583" t="s">
        <v>3087</v>
      </c>
      <c r="C149" s="583" t="s">
        <v>3088</v>
      </c>
      <c r="D149" s="583" t="s">
        <v>575</v>
      </c>
      <c r="E149" s="583">
        <v>1500</v>
      </c>
      <c r="F149" s="539"/>
      <c r="G149" s="592" t="s">
        <v>31</v>
      </c>
      <c r="H149" s="592" t="s">
        <v>32</v>
      </c>
      <c r="I149" s="566"/>
      <c r="J149" s="566"/>
      <c r="K149" s="566"/>
      <c r="L149" s="566"/>
      <c r="M149" s="579">
        <v>0</v>
      </c>
      <c r="N149" s="524" t="s">
        <v>3003</v>
      </c>
      <c r="O149" s="592" t="s">
        <v>2997</v>
      </c>
      <c r="P149" s="592" t="s">
        <v>2998</v>
      </c>
      <c r="Q149" s="592">
        <v>13752429150</v>
      </c>
      <c r="R149" s="541" t="s">
        <v>2999</v>
      </c>
      <c r="S149" s="592" t="s">
        <v>2962</v>
      </c>
      <c r="T149" s="566"/>
    </row>
    <row r="150" spans="1:20" ht="26.4">
      <c r="A150" s="537">
        <v>144</v>
      </c>
      <c r="B150" s="587" t="s">
        <v>3087</v>
      </c>
      <c r="C150" s="587" t="s">
        <v>3088</v>
      </c>
      <c r="D150" s="587" t="s">
        <v>575</v>
      </c>
      <c r="E150" s="587">
        <v>1530</v>
      </c>
      <c r="F150" s="539"/>
      <c r="G150" s="592" t="s">
        <v>31</v>
      </c>
      <c r="H150" s="592" t="s">
        <v>32</v>
      </c>
      <c r="I150" s="566"/>
      <c r="J150" s="566"/>
      <c r="K150" s="566"/>
      <c r="L150" s="584">
        <v>147584.07999999999</v>
      </c>
      <c r="M150" s="579">
        <v>0</v>
      </c>
      <c r="N150" s="524" t="s">
        <v>2731</v>
      </c>
      <c r="O150" s="592" t="s">
        <v>2997</v>
      </c>
      <c r="P150" s="592" t="s">
        <v>2998</v>
      </c>
      <c r="Q150" s="592">
        <v>13752429150</v>
      </c>
      <c r="R150" s="541" t="s">
        <v>2999</v>
      </c>
      <c r="S150" s="592" t="s">
        <v>2962</v>
      </c>
      <c r="T150" s="566"/>
    </row>
    <row r="151" spans="1:20" ht="26.4">
      <c r="A151" s="537">
        <v>145</v>
      </c>
      <c r="B151" s="583" t="s">
        <v>3087</v>
      </c>
      <c r="C151" s="583" t="s">
        <v>3088</v>
      </c>
      <c r="D151" s="583" t="s">
        <v>575</v>
      </c>
      <c r="E151" s="583">
        <v>1500</v>
      </c>
      <c r="F151" s="539"/>
      <c r="G151" s="592" t="s">
        <v>31</v>
      </c>
      <c r="H151" s="592" t="s">
        <v>32</v>
      </c>
      <c r="I151" s="566"/>
      <c r="J151" s="566"/>
      <c r="K151" s="566"/>
      <c r="L151" s="584"/>
      <c r="M151" s="579">
        <v>0</v>
      </c>
      <c r="N151" s="524" t="s">
        <v>3017</v>
      </c>
      <c r="O151" s="592" t="s">
        <v>2997</v>
      </c>
      <c r="P151" s="592" t="s">
        <v>2998</v>
      </c>
      <c r="Q151" s="592">
        <v>13752429150</v>
      </c>
      <c r="R151" s="541" t="s">
        <v>2999</v>
      </c>
      <c r="S151" s="592" t="s">
        <v>2962</v>
      </c>
      <c r="T151" s="566"/>
    </row>
    <row r="152" spans="1:20" ht="26.4">
      <c r="A152" s="537">
        <v>146</v>
      </c>
      <c r="B152" s="587" t="s">
        <v>3087</v>
      </c>
      <c r="C152" s="587" t="s">
        <v>3088</v>
      </c>
      <c r="D152" s="587" t="s">
        <v>575</v>
      </c>
      <c r="E152" s="587">
        <v>1560</v>
      </c>
      <c r="F152" s="539"/>
      <c r="G152" s="592" t="s">
        <v>31</v>
      </c>
      <c r="H152" s="592" t="s">
        <v>32</v>
      </c>
      <c r="I152" s="566"/>
      <c r="J152" s="566"/>
      <c r="K152" s="566"/>
      <c r="L152" s="584"/>
      <c r="M152" s="579">
        <v>0</v>
      </c>
      <c r="N152" s="524" t="s">
        <v>3089</v>
      </c>
      <c r="O152" s="592" t="s">
        <v>2997</v>
      </c>
      <c r="P152" s="592" t="s">
        <v>2998</v>
      </c>
      <c r="Q152" s="592">
        <v>13752429150</v>
      </c>
      <c r="R152" s="541" t="s">
        <v>2999</v>
      </c>
      <c r="S152" s="592" t="s">
        <v>2962</v>
      </c>
      <c r="T152" s="566"/>
    </row>
    <row r="153" spans="1:20" ht="26.4">
      <c r="A153" s="537">
        <v>147</v>
      </c>
      <c r="B153" s="587" t="s">
        <v>3087</v>
      </c>
      <c r="C153" s="587" t="s">
        <v>3088</v>
      </c>
      <c r="D153" s="587" t="s">
        <v>575</v>
      </c>
      <c r="E153" s="547">
        <v>1320</v>
      </c>
      <c r="F153" s="547"/>
      <c r="G153" s="592" t="s">
        <v>31</v>
      </c>
      <c r="H153" s="592" t="s">
        <v>32</v>
      </c>
      <c r="I153" s="546"/>
      <c r="J153" s="545"/>
      <c r="K153" s="545"/>
      <c r="L153" s="588">
        <v>142455.45000000001</v>
      </c>
      <c r="M153" s="548">
        <v>0</v>
      </c>
      <c r="N153" s="524" t="s">
        <v>3090</v>
      </c>
      <c r="O153" s="592" t="s">
        <v>2997</v>
      </c>
      <c r="P153" s="592" t="s">
        <v>2998</v>
      </c>
      <c r="Q153" s="592">
        <v>13752429150</v>
      </c>
      <c r="R153" s="541" t="s">
        <v>2999</v>
      </c>
      <c r="S153" s="592" t="s">
        <v>2962</v>
      </c>
      <c r="T153" s="549"/>
    </row>
    <row r="154" spans="1:20" ht="26.4">
      <c r="A154" s="537">
        <v>148</v>
      </c>
      <c r="B154" s="587" t="s">
        <v>3087</v>
      </c>
      <c r="C154" s="587" t="s">
        <v>3088</v>
      </c>
      <c r="D154" s="587" t="s">
        <v>575</v>
      </c>
      <c r="E154" s="547">
        <v>220</v>
      </c>
      <c r="F154" s="547"/>
      <c r="G154" s="592" t="s">
        <v>31</v>
      </c>
      <c r="H154" s="592" t="s">
        <v>32</v>
      </c>
      <c r="I154" s="546"/>
      <c r="J154" s="545"/>
      <c r="K154" s="545"/>
      <c r="L154" s="588">
        <v>23742.57</v>
      </c>
      <c r="M154" s="548">
        <v>0</v>
      </c>
      <c r="N154" s="524" t="s">
        <v>3091</v>
      </c>
      <c r="O154" s="592" t="s">
        <v>2997</v>
      </c>
      <c r="P154" s="592" t="s">
        <v>2998</v>
      </c>
      <c r="Q154" s="592">
        <v>13752429150</v>
      </c>
      <c r="R154" s="541" t="s">
        <v>2999</v>
      </c>
      <c r="S154" s="592" t="s">
        <v>2962</v>
      </c>
      <c r="T154" s="549"/>
    </row>
    <row r="155" spans="1:20" ht="26.4">
      <c r="A155" s="537">
        <v>149</v>
      </c>
      <c r="B155" s="587" t="s">
        <v>3087</v>
      </c>
      <c r="C155" s="587" t="s">
        <v>3088</v>
      </c>
      <c r="D155" s="587" t="s">
        <v>575</v>
      </c>
      <c r="E155" s="547">
        <v>2810</v>
      </c>
      <c r="F155" s="547"/>
      <c r="G155" s="592" t="s">
        <v>31</v>
      </c>
      <c r="H155" s="592" t="s">
        <v>32</v>
      </c>
      <c r="I155" s="546"/>
      <c r="J155" s="545"/>
      <c r="K155" s="545"/>
      <c r="L155" s="591">
        <v>303257.43</v>
      </c>
      <c r="M155" s="548">
        <v>0</v>
      </c>
      <c r="N155" s="524" t="s">
        <v>3069</v>
      </c>
      <c r="O155" s="592" t="s">
        <v>2997</v>
      </c>
      <c r="P155" s="592" t="s">
        <v>2998</v>
      </c>
      <c r="Q155" s="592">
        <v>13752429150</v>
      </c>
      <c r="R155" s="541" t="s">
        <v>2999</v>
      </c>
      <c r="S155" s="592" t="s">
        <v>2962</v>
      </c>
      <c r="T155" s="549"/>
    </row>
    <row r="156" spans="1:20" ht="14.4">
      <c r="A156" s="537">
        <v>150</v>
      </c>
      <c r="B156" s="587" t="s">
        <v>145</v>
      </c>
      <c r="C156" s="587"/>
      <c r="D156" s="587" t="s">
        <v>45</v>
      </c>
      <c r="E156" s="587"/>
      <c r="F156" s="539">
        <v>621.64</v>
      </c>
      <c r="G156" s="592" t="s">
        <v>31</v>
      </c>
      <c r="H156" s="592" t="s">
        <v>32</v>
      </c>
      <c r="I156" s="566"/>
      <c r="J156" s="566"/>
      <c r="K156" s="566"/>
      <c r="L156" s="584">
        <v>5656924</v>
      </c>
      <c r="M156" s="579"/>
      <c r="N156" s="524" t="s">
        <v>2731</v>
      </c>
      <c r="O156" s="592" t="s">
        <v>3092</v>
      </c>
      <c r="P156" s="592" t="s">
        <v>3093</v>
      </c>
      <c r="Q156" s="592">
        <v>18222837007</v>
      </c>
      <c r="R156" s="541" t="s">
        <v>3094</v>
      </c>
      <c r="S156" s="592" t="s">
        <v>2962</v>
      </c>
      <c r="T156" s="566"/>
    </row>
    <row r="157" spans="1:20" ht="14.4">
      <c r="A157" s="537">
        <v>151</v>
      </c>
      <c r="B157" s="587" t="s">
        <v>3095</v>
      </c>
      <c r="C157" s="587"/>
      <c r="D157" s="587" t="s">
        <v>45</v>
      </c>
      <c r="E157" s="587">
        <v>6</v>
      </c>
      <c r="F157" s="539">
        <v>665.57</v>
      </c>
      <c r="G157" s="592" t="s">
        <v>31</v>
      </c>
      <c r="H157" s="592" t="s">
        <v>32</v>
      </c>
      <c r="I157" s="566"/>
      <c r="J157" s="566"/>
      <c r="K157" s="566"/>
      <c r="L157" s="584">
        <v>6162317.5</v>
      </c>
      <c r="M157" s="579"/>
      <c r="N157" s="524" t="s">
        <v>2731</v>
      </c>
      <c r="O157" s="592" t="s">
        <v>3092</v>
      </c>
      <c r="P157" s="592" t="s">
        <v>3093</v>
      </c>
      <c r="Q157" s="592">
        <v>18222837008</v>
      </c>
      <c r="R157" s="541" t="s">
        <v>3094</v>
      </c>
      <c r="S157" s="592" t="s">
        <v>2962</v>
      </c>
      <c r="T157" s="566"/>
    </row>
    <row r="158" spans="1:20" ht="14.4">
      <c r="A158" s="537">
        <v>152</v>
      </c>
      <c r="B158" s="587" t="s">
        <v>39</v>
      </c>
      <c r="C158" s="587"/>
      <c r="D158" s="587" t="s">
        <v>45</v>
      </c>
      <c r="E158" s="587">
        <v>2</v>
      </c>
      <c r="F158" s="539">
        <v>64.3</v>
      </c>
      <c r="G158" s="592" t="s">
        <v>31</v>
      </c>
      <c r="H158" s="592" t="s">
        <v>32</v>
      </c>
      <c r="I158" s="566"/>
      <c r="J158" s="566"/>
      <c r="K158" s="625" t="s">
        <v>3096</v>
      </c>
      <c r="L158" s="584">
        <v>549765</v>
      </c>
      <c r="M158" s="626">
        <v>109953</v>
      </c>
      <c r="N158" s="524" t="s">
        <v>3097</v>
      </c>
      <c r="O158" s="592" t="s">
        <v>3098</v>
      </c>
      <c r="P158" s="592" t="s">
        <v>3099</v>
      </c>
      <c r="Q158" s="592">
        <v>13512878353</v>
      </c>
      <c r="R158" s="541" t="s">
        <v>3100</v>
      </c>
      <c r="S158" s="592" t="s">
        <v>2962</v>
      </c>
      <c r="T158" s="566"/>
    </row>
    <row r="159" spans="1:20">
      <c r="A159" s="598"/>
      <c r="B159" s="593" t="s">
        <v>3101</v>
      </c>
      <c r="C159" s="593"/>
      <c r="D159" s="594"/>
      <c r="E159" s="599"/>
      <c r="F159" s="599"/>
      <c r="G159" s="593"/>
      <c r="H159" s="593"/>
      <c r="I159" s="594"/>
      <c r="J159" s="593"/>
      <c r="K159" s="593"/>
      <c r="L159" s="593"/>
      <c r="M159" s="534"/>
      <c r="N159" s="524"/>
      <c r="O159" s="593"/>
      <c r="P159" s="594"/>
      <c r="Q159" s="593"/>
      <c r="R159" s="593"/>
      <c r="S159" s="595"/>
      <c r="T159" s="595"/>
    </row>
    <row r="160" spans="1:20">
      <c r="A160" s="550" t="s">
        <v>483</v>
      </c>
      <c r="B160" s="551" t="s">
        <v>484</v>
      </c>
      <c r="C160" s="552"/>
      <c r="D160" s="530"/>
      <c r="E160" s="553"/>
      <c r="F160" s="553"/>
      <c r="G160" s="530"/>
      <c r="H160" s="530"/>
      <c r="I160" s="530"/>
      <c r="J160" s="530"/>
      <c r="K160" s="530"/>
      <c r="L160" s="530"/>
      <c r="M160" s="553"/>
      <c r="N160" s="524"/>
      <c r="O160" s="530"/>
      <c r="P160" s="530"/>
      <c r="Q160" s="530"/>
      <c r="R160" s="530"/>
      <c r="S160" s="530"/>
      <c r="T160" s="530"/>
    </row>
    <row r="161" spans="1:20">
      <c r="A161" s="537">
        <v>1</v>
      </c>
      <c r="B161" s="554" t="s">
        <v>485</v>
      </c>
      <c r="C161" s="549" t="s">
        <v>2220</v>
      </c>
      <c r="D161" s="530"/>
      <c r="E161" s="553"/>
      <c r="F161" s="553"/>
      <c r="G161" s="530"/>
      <c r="H161" s="530"/>
      <c r="I161" s="530"/>
      <c r="J161" s="530"/>
      <c r="K161" s="530"/>
      <c r="L161" s="530"/>
      <c r="M161" s="553"/>
      <c r="N161" s="524"/>
      <c r="O161" s="530"/>
      <c r="P161" s="530"/>
      <c r="Q161" s="530"/>
      <c r="R161" s="530"/>
      <c r="S161" s="530"/>
      <c r="T161" s="530"/>
    </row>
    <row r="162" spans="1:20">
      <c r="A162" s="537">
        <v>2</v>
      </c>
      <c r="B162" s="592" t="s">
        <v>492</v>
      </c>
      <c r="C162" s="592" t="s">
        <v>3102</v>
      </c>
      <c r="D162" s="592" t="s">
        <v>45</v>
      </c>
      <c r="E162" s="596" t="s">
        <v>55</v>
      </c>
      <c r="F162" s="596">
        <v>216.25299999999999</v>
      </c>
      <c r="G162" s="592" t="s">
        <v>31</v>
      </c>
      <c r="H162" s="592" t="s">
        <v>32</v>
      </c>
      <c r="I162" s="592" t="s">
        <v>55</v>
      </c>
      <c r="J162" s="592" t="s">
        <v>55</v>
      </c>
      <c r="K162" s="592" t="s">
        <v>55</v>
      </c>
      <c r="L162" s="530"/>
      <c r="M162" s="596">
        <v>0</v>
      </c>
      <c r="N162" s="524">
        <v>2010.4</v>
      </c>
      <c r="O162" s="592" t="s">
        <v>2965</v>
      </c>
      <c r="P162" s="592" t="s">
        <v>2966</v>
      </c>
      <c r="Q162" s="592">
        <v>15222256701</v>
      </c>
      <c r="R162" s="592" t="s">
        <v>2967</v>
      </c>
      <c r="S162" s="592" t="s">
        <v>2962</v>
      </c>
      <c r="T162" s="530"/>
    </row>
    <row r="163" spans="1:20" ht="14.4">
      <c r="A163" s="537">
        <v>3</v>
      </c>
      <c r="B163" s="592" t="s">
        <v>492</v>
      </c>
      <c r="C163" s="592" t="s">
        <v>533</v>
      </c>
      <c r="D163" s="592" t="s">
        <v>45</v>
      </c>
      <c r="E163" s="596" t="s">
        <v>55</v>
      </c>
      <c r="F163" s="596">
        <v>200</v>
      </c>
      <c r="G163" s="592" t="s">
        <v>31</v>
      </c>
      <c r="H163" s="592" t="s">
        <v>32</v>
      </c>
      <c r="I163" s="592" t="s">
        <v>55</v>
      </c>
      <c r="J163" s="592" t="s">
        <v>55</v>
      </c>
      <c r="K163" s="592" t="s">
        <v>55</v>
      </c>
      <c r="L163" s="530"/>
      <c r="M163" s="596">
        <v>27500</v>
      </c>
      <c r="N163" s="524">
        <v>42501</v>
      </c>
      <c r="O163" s="592" t="s">
        <v>2977</v>
      </c>
      <c r="P163" s="592" t="s">
        <v>2978</v>
      </c>
      <c r="Q163" s="592">
        <v>18788803170</v>
      </c>
      <c r="R163" s="541" t="s">
        <v>2979</v>
      </c>
      <c r="S163" s="592" t="s">
        <v>2962</v>
      </c>
      <c r="T163" s="530"/>
    </row>
    <row r="164" spans="1:20">
      <c r="A164" s="537">
        <v>4</v>
      </c>
      <c r="B164" s="592" t="s">
        <v>492</v>
      </c>
      <c r="C164" s="592" t="s">
        <v>3103</v>
      </c>
      <c r="D164" s="592" t="s">
        <v>161</v>
      </c>
      <c r="E164" s="596">
        <v>7</v>
      </c>
      <c r="F164" s="596">
        <v>0.7</v>
      </c>
      <c r="G164" s="592" t="s">
        <v>31</v>
      </c>
      <c r="H164" s="592" t="s">
        <v>32</v>
      </c>
      <c r="I164" s="592" t="s">
        <v>55</v>
      </c>
      <c r="J164" s="592" t="s">
        <v>55</v>
      </c>
      <c r="K164" s="592" t="s">
        <v>55</v>
      </c>
      <c r="L164" s="530"/>
      <c r="M164" s="596">
        <v>234</v>
      </c>
      <c r="N164" s="524">
        <v>2016.5</v>
      </c>
      <c r="O164" s="592" t="s">
        <v>2965</v>
      </c>
      <c r="P164" s="592" t="s">
        <v>3104</v>
      </c>
      <c r="Q164" s="592">
        <v>13920821940</v>
      </c>
      <c r="R164" s="530"/>
      <c r="S164" s="592" t="s">
        <v>2962</v>
      </c>
      <c r="T164" s="530"/>
    </row>
    <row r="165" spans="1:20">
      <c r="A165" s="537">
        <v>5</v>
      </c>
      <c r="B165" s="592" t="s">
        <v>492</v>
      </c>
      <c r="C165" s="592" t="s">
        <v>3105</v>
      </c>
      <c r="D165" s="592" t="s">
        <v>161</v>
      </c>
      <c r="E165" s="596">
        <v>340</v>
      </c>
      <c r="F165" s="596">
        <v>33</v>
      </c>
      <c r="G165" s="592" t="s">
        <v>31</v>
      </c>
      <c r="H165" s="592" t="s">
        <v>32</v>
      </c>
      <c r="I165" s="592" t="s">
        <v>55</v>
      </c>
      <c r="J165" s="592" t="s">
        <v>55</v>
      </c>
      <c r="K165" s="592" t="s">
        <v>55</v>
      </c>
      <c r="L165" s="530"/>
      <c r="M165" s="596">
        <v>11172.92</v>
      </c>
      <c r="N165" s="524">
        <v>2016.5</v>
      </c>
      <c r="O165" s="592" t="s">
        <v>2965</v>
      </c>
      <c r="P165" s="592" t="s">
        <v>3104</v>
      </c>
      <c r="Q165" s="592">
        <v>13920821940</v>
      </c>
      <c r="R165" s="530"/>
      <c r="S165" s="592" t="s">
        <v>2962</v>
      </c>
      <c r="T165" s="530"/>
    </row>
    <row r="166" spans="1:20">
      <c r="A166" s="537">
        <v>6</v>
      </c>
      <c r="B166" s="592" t="s">
        <v>492</v>
      </c>
      <c r="C166" s="592" t="s">
        <v>3106</v>
      </c>
      <c r="D166" s="592" t="s">
        <v>161</v>
      </c>
      <c r="E166" s="596">
        <v>640</v>
      </c>
      <c r="F166" s="596">
        <v>57</v>
      </c>
      <c r="G166" s="592" t="s">
        <v>31</v>
      </c>
      <c r="H166" s="592" t="s">
        <v>32</v>
      </c>
      <c r="I166" s="592" t="s">
        <v>55</v>
      </c>
      <c r="J166" s="592" t="s">
        <v>55</v>
      </c>
      <c r="K166" s="592" t="s">
        <v>55</v>
      </c>
      <c r="L166" s="530"/>
      <c r="M166" s="596">
        <v>19200</v>
      </c>
      <c r="N166" s="524">
        <v>2016.5</v>
      </c>
      <c r="O166" s="592" t="s">
        <v>2965</v>
      </c>
      <c r="P166" s="592" t="s">
        <v>3104</v>
      </c>
      <c r="Q166" s="592">
        <v>13920821940</v>
      </c>
      <c r="R166" s="530"/>
      <c r="S166" s="592" t="s">
        <v>2962</v>
      </c>
      <c r="T166" s="530"/>
    </row>
    <row r="167" spans="1:20">
      <c r="A167" s="537">
        <v>7</v>
      </c>
      <c r="B167" s="592" t="s">
        <v>492</v>
      </c>
      <c r="C167" s="592" t="s">
        <v>3107</v>
      </c>
      <c r="D167" s="592" t="s">
        <v>161</v>
      </c>
      <c r="E167" s="596">
        <v>879</v>
      </c>
      <c r="F167" s="596">
        <v>70</v>
      </c>
      <c r="G167" s="592" t="s">
        <v>31</v>
      </c>
      <c r="H167" s="592" t="s">
        <v>32</v>
      </c>
      <c r="I167" s="592" t="s">
        <v>55</v>
      </c>
      <c r="J167" s="592" t="s">
        <v>55</v>
      </c>
      <c r="K167" s="592" t="s">
        <v>55</v>
      </c>
      <c r="L167" s="530"/>
      <c r="M167" s="596">
        <v>29576.26</v>
      </c>
      <c r="N167" s="524">
        <v>2016.5</v>
      </c>
      <c r="O167" s="592" t="s">
        <v>2965</v>
      </c>
      <c r="P167" s="592" t="s">
        <v>3104</v>
      </c>
      <c r="Q167" s="592">
        <v>13920821940</v>
      </c>
      <c r="R167" s="530"/>
      <c r="S167" s="592" t="s">
        <v>2962</v>
      </c>
      <c r="T167" s="530"/>
    </row>
    <row r="168" spans="1:20">
      <c r="A168" s="537">
        <v>8</v>
      </c>
      <c r="B168" s="592" t="s">
        <v>492</v>
      </c>
      <c r="C168" s="592" t="s">
        <v>3108</v>
      </c>
      <c r="D168" s="592" t="s">
        <v>161</v>
      </c>
      <c r="E168" s="596">
        <v>387</v>
      </c>
      <c r="F168" s="596">
        <v>25</v>
      </c>
      <c r="G168" s="592" t="s">
        <v>31</v>
      </c>
      <c r="H168" s="592" t="s">
        <v>32</v>
      </c>
      <c r="I168" s="592" t="s">
        <v>55</v>
      </c>
      <c r="J168" s="592" t="s">
        <v>55</v>
      </c>
      <c r="K168" s="592" t="s">
        <v>55</v>
      </c>
      <c r="L168" s="530"/>
      <c r="M168" s="596">
        <v>7830.1</v>
      </c>
      <c r="N168" s="524">
        <v>2016.5</v>
      </c>
      <c r="O168" s="592" t="s">
        <v>2965</v>
      </c>
      <c r="P168" s="592" t="s">
        <v>3104</v>
      </c>
      <c r="Q168" s="592">
        <v>13920821940</v>
      </c>
      <c r="R168" s="530"/>
      <c r="S168" s="592" t="s">
        <v>2962</v>
      </c>
      <c r="T168" s="530"/>
    </row>
    <row r="169" spans="1:20">
      <c r="A169" s="537">
        <v>9</v>
      </c>
      <c r="B169" s="592" t="s">
        <v>492</v>
      </c>
      <c r="C169" s="592" t="s">
        <v>3108</v>
      </c>
      <c r="D169" s="592" t="s">
        <v>161</v>
      </c>
      <c r="E169" s="596">
        <v>122</v>
      </c>
      <c r="F169" s="596">
        <v>7.8</v>
      </c>
      <c r="G169" s="592" t="s">
        <v>31</v>
      </c>
      <c r="H169" s="592" t="s">
        <v>32</v>
      </c>
      <c r="I169" s="592" t="s">
        <v>55</v>
      </c>
      <c r="J169" s="592" t="s">
        <v>55</v>
      </c>
      <c r="K169" s="592" t="s">
        <v>55</v>
      </c>
      <c r="L169" s="530"/>
      <c r="M169" s="596">
        <v>2025.2</v>
      </c>
      <c r="N169" s="524">
        <v>2016.5</v>
      </c>
      <c r="O169" s="592" t="s">
        <v>2965</v>
      </c>
      <c r="P169" s="592" t="s">
        <v>3104</v>
      </c>
      <c r="Q169" s="592">
        <v>13920821940</v>
      </c>
      <c r="R169" s="530"/>
      <c r="S169" s="592" t="s">
        <v>2962</v>
      </c>
      <c r="T169" s="530"/>
    </row>
    <row r="170" spans="1:20">
      <c r="A170" s="537">
        <v>10</v>
      </c>
      <c r="B170" s="592" t="s">
        <v>492</v>
      </c>
      <c r="C170" s="592" t="s">
        <v>3109</v>
      </c>
      <c r="D170" s="592" t="s">
        <v>161</v>
      </c>
      <c r="E170" s="596">
        <v>16</v>
      </c>
      <c r="F170" s="596">
        <v>0.8</v>
      </c>
      <c r="G170" s="592" t="s">
        <v>31</v>
      </c>
      <c r="H170" s="592" t="s">
        <v>32</v>
      </c>
      <c r="I170" s="592" t="s">
        <v>55</v>
      </c>
      <c r="J170" s="592" t="s">
        <v>55</v>
      </c>
      <c r="K170" s="592" t="s">
        <v>55</v>
      </c>
      <c r="L170" s="530"/>
      <c r="M170" s="596">
        <v>49.15</v>
      </c>
      <c r="N170" s="524">
        <v>2016.5</v>
      </c>
      <c r="O170" s="592" t="s">
        <v>2965</v>
      </c>
      <c r="P170" s="592" t="s">
        <v>3104</v>
      </c>
      <c r="Q170" s="592">
        <v>13920821940</v>
      </c>
      <c r="R170" s="530"/>
      <c r="S170" s="592" t="s">
        <v>2962</v>
      </c>
      <c r="T170" s="530"/>
    </row>
    <row r="171" spans="1:20">
      <c r="A171" s="537">
        <v>11</v>
      </c>
      <c r="B171" s="592" t="s">
        <v>492</v>
      </c>
      <c r="C171" s="592" t="s">
        <v>3110</v>
      </c>
      <c r="D171" s="592" t="s">
        <v>161</v>
      </c>
      <c r="E171" s="596">
        <v>36</v>
      </c>
      <c r="F171" s="596">
        <v>1.4</v>
      </c>
      <c r="G171" s="592" t="s">
        <v>31</v>
      </c>
      <c r="H171" s="592" t="s">
        <v>32</v>
      </c>
      <c r="I171" s="592" t="s">
        <v>55</v>
      </c>
      <c r="J171" s="592" t="s">
        <v>55</v>
      </c>
      <c r="K171" s="592" t="s">
        <v>55</v>
      </c>
      <c r="L171" s="530"/>
      <c r="M171" s="596">
        <v>430.73999999999887</v>
      </c>
      <c r="N171" s="524">
        <v>2016.5</v>
      </c>
      <c r="O171" s="592" t="s">
        <v>2965</v>
      </c>
      <c r="P171" s="592" t="s">
        <v>3104</v>
      </c>
      <c r="Q171" s="592">
        <v>13920821940</v>
      </c>
      <c r="R171" s="530"/>
      <c r="S171" s="592" t="s">
        <v>2962</v>
      </c>
      <c r="T171" s="530"/>
    </row>
    <row r="172" spans="1:20" ht="15.6">
      <c r="A172" s="537">
        <v>12</v>
      </c>
      <c r="B172" s="627" t="s">
        <v>492</v>
      </c>
      <c r="C172" s="627" t="s">
        <v>3111</v>
      </c>
      <c r="D172" s="627" t="s">
        <v>45</v>
      </c>
      <c r="E172" s="628"/>
      <c r="F172" s="596">
        <v>34.209000000000003</v>
      </c>
      <c r="G172" s="592" t="s">
        <v>31</v>
      </c>
      <c r="H172" s="592" t="s">
        <v>32</v>
      </c>
      <c r="I172" s="592" t="s">
        <v>55</v>
      </c>
      <c r="J172" s="592" t="s">
        <v>55</v>
      </c>
      <c r="K172" s="592" t="s">
        <v>55</v>
      </c>
      <c r="L172" s="530"/>
      <c r="M172" s="596">
        <v>83127.87</v>
      </c>
      <c r="N172" s="524" t="s">
        <v>3000</v>
      </c>
      <c r="O172" s="592" t="s">
        <v>3112</v>
      </c>
      <c r="P172" s="592" t="s">
        <v>3113</v>
      </c>
      <c r="Q172" s="592">
        <v>13820997044</v>
      </c>
      <c r="R172" s="541" t="s">
        <v>1282</v>
      </c>
      <c r="S172" s="592" t="s">
        <v>2962</v>
      </c>
      <c r="T172" s="530"/>
    </row>
    <row r="173" spans="1:20" ht="15.6">
      <c r="A173" s="537">
        <v>13</v>
      </c>
      <c r="B173" s="627" t="s">
        <v>492</v>
      </c>
      <c r="C173" s="627" t="s">
        <v>3114</v>
      </c>
      <c r="D173" s="627" t="s">
        <v>45</v>
      </c>
      <c r="E173" s="628"/>
      <c r="F173" s="629">
        <v>4.9189999999999996</v>
      </c>
      <c r="G173" s="592" t="s">
        <v>31</v>
      </c>
      <c r="H173" s="592" t="s">
        <v>32</v>
      </c>
      <c r="I173" s="592" t="s">
        <v>55</v>
      </c>
      <c r="J173" s="592" t="s">
        <v>55</v>
      </c>
      <c r="K173" s="592" t="s">
        <v>55</v>
      </c>
      <c r="L173" s="530"/>
      <c r="M173" s="630">
        <v>11953.17</v>
      </c>
      <c r="N173" s="524">
        <v>2018.3</v>
      </c>
      <c r="O173" s="592" t="s">
        <v>3112</v>
      </c>
      <c r="P173" s="592" t="s">
        <v>3113</v>
      </c>
      <c r="Q173" s="592">
        <v>13820997044</v>
      </c>
      <c r="R173" s="541" t="s">
        <v>1282</v>
      </c>
      <c r="S173" s="592" t="s">
        <v>2962</v>
      </c>
      <c r="T173" s="530"/>
    </row>
    <row r="174" spans="1:20" ht="15.6">
      <c r="A174" s="537">
        <v>14</v>
      </c>
      <c r="B174" s="627" t="s">
        <v>492</v>
      </c>
      <c r="C174" s="627" t="s">
        <v>3115</v>
      </c>
      <c r="D174" s="627" t="s">
        <v>45</v>
      </c>
      <c r="E174" s="628"/>
      <c r="F174" s="629">
        <v>0.96699999999999997</v>
      </c>
      <c r="G174" s="592" t="s">
        <v>31</v>
      </c>
      <c r="H174" s="592" t="s">
        <v>32</v>
      </c>
      <c r="I174" s="592" t="s">
        <v>55</v>
      </c>
      <c r="J174" s="592" t="s">
        <v>55</v>
      </c>
      <c r="K174" s="592" t="s">
        <v>55</v>
      </c>
      <c r="L174" s="530"/>
      <c r="M174" s="630">
        <v>986.92</v>
      </c>
      <c r="N174" s="524">
        <v>2018.3</v>
      </c>
      <c r="O174" s="592" t="s">
        <v>3112</v>
      </c>
      <c r="P174" s="592" t="s">
        <v>3113</v>
      </c>
      <c r="Q174" s="592">
        <v>13820997044</v>
      </c>
      <c r="R174" s="541" t="s">
        <v>1282</v>
      </c>
      <c r="S174" s="592" t="s">
        <v>2962</v>
      </c>
      <c r="T174" s="530"/>
    </row>
    <row r="175" spans="1:20" ht="15.6">
      <c r="A175" s="537">
        <v>15</v>
      </c>
      <c r="B175" s="627" t="s">
        <v>492</v>
      </c>
      <c r="C175" s="627" t="s">
        <v>3116</v>
      </c>
      <c r="D175" s="627" t="s">
        <v>45</v>
      </c>
      <c r="E175" s="628"/>
      <c r="F175" s="629">
        <v>24</v>
      </c>
      <c r="G175" s="592" t="s">
        <v>31</v>
      </c>
      <c r="H175" s="592" t="s">
        <v>32</v>
      </c>
      <c r="I175" s="592" t="s">
        <v>55</v>
      </c>
      <c r="J175" s="592" t="s">
        <v>55</v>
      </c>
      <c r="K175" s="592" t="s">
        <v>55</v>
      </c>
      <c r="L175" s="530"/>
      <c r="M175" s="630">
        <v>15854.4</v>
      </c>
      <c r="N175" s="524">
        <v>2018.3</v>
      </c>
      <c r="O175" s="592" t="s">
        <v>3112</v>
      </c>
      <c r="P175" s="592" t="s">
        <v>3113</v>
      </c>
      <c r="Q175" s="592">
        <v>13820997044</v>
      </c>
      <c r="R175" s="541" t="s">
        <v>1282</v>
      </c>
      <c r="S175" s="592" t="s">
        <v>2962</v>
      </c>
      <c r="T175" s="530"/>
    </row>
    <row r="176" spans="1:20" ht="15.6">
      <c r="A176" s="537">
        <v>16</v>
      </c>
      <c r="B176" s="627" t="s">
        <v>492</v>
      </c>
      <c r="C176" s="627" t="s">
        <v>3115</v>
      </c>
      <c r="D176" s="627" t="s">
        <v>45</v>
      </c>
      <c r="E176" s="628"/>
      <c r="F176" s="629">
        <v>10.007</v>
      </c>
      <c r="G176" s="592" t="s">
        <v>31</v>
      </c>
      <c r="H176" s="592" t="s">
        <v>32</v>
      </c>
      <c r="I176" s="592" t="s">
        <v>55</v>
      </c>
      <c r="J176" s="592" t="s">
        <v>55</v>
      </c>
      <c r="K176" s="592" t="s">
        <v>55</v>
      </c>
      <c r="L176" s="530"/>
      <c r="M176" s="630">
        <v>10284.58</v>
      </c>
      <c r="N176" s="524">
        <v>2018.3</v>
      </c>
      <c r="O176" s="592" t="s">
        <v>3112</v>
      </c>
      <c r="P176" s="592" t="s">
        <v>3113</v>
      </c>
      <c r="Q176" s="592">
        <v>13820997044</v>
      </c>
      <c r="R176" s="541" t="s">
        <v>1282</v>
      </c>
      <c r="S176" s="592" t="s">
        <v>2962</v>
      </c>
      <c r="T176" s="530"/>
    </row>
    <row r="177" spans="1:20" ht="15.6">
      <c r="A177" s="537">
        <v>17</v>
      </c>
      <c r="B177" s="627" t="s">
        <v>492</v>
      </c>
      <c r="C177" s="627" t="s">
        <v>3117</v>
      </c>
      <c r="D177" s="627" t="s">
        <v>45</v>
      </c>
      <c r="E177" s="628"/>
      <c r="F177" s="629">
        <v>10.288</v>
      </c>
      <c r="G177" s="592" t="s">
        <v>31</v>
      </c>
      <c r="H177" s="592" t="s">
        <v>32</v>
      </c>
      <c r="I177" s="592" t="s">
        <v>55</v>
      </c>
      <c r="J177" s="592" t="s">
        <v>55</v>
      </c>
      <c r="K177" s="592" t="s">
        <v>55</v>
      </c>
      <c r="L177" s="530"/>
      <c r="M177" s="630">
        <v>13333.250000000002</v>
      </c>
      <c r="N177" s="524">
        <v>2018.3</v>
      </c>
      <c r="O177" s="592" t="s">
        <v>3112</v>
      </c>
      <c r="P177" s="592" t="s">
        <v>3113</v>
      </c>
      <c r="Q177" s="592">
        <v>13820997044</v>
      </c>
      <c r="R177" s="541" t="s">
        <v>1282</v>
      </c>
      <c r="S177" s="592" t="s">
        <v>2962</v>
      </c>
      <c r="T177" s="530"/>
    </row>
    <row r="178" spans="1:20" ht="15.6">
      <c r="A178" s="537">
        <v>18</v>
      </c>
      <c r="B178" s="627" t="s">
        <v>492</v>
      </c>
      <c r="C178" s="627" t="s">
        <v>3118</v>
      </c>
      <c r="D178" s="627" t="s">
        <v>45</v>
      </c>
      <c r="E178" s="628"/>
      <c r="F178" s="629">
        <v>21.876999999999999</v>
      </c>
      <c r="G178" s="592" t="s">
        <v>31</v>
      </c>
      <c r="H178" s="592" t="s">
        <v>32</v>
      </c>
      <c r="I178" s="592" t="s">
        <v>55</v>
      </c>
      <c r="J178" s="592" t="s">
        <v>55</v>
      </c>
      <c r="K178" s="592" t="s">
        <v>55</v>
      </c>
      <c r="L178" s="530"/>
      <c r="M178" s="630">
        <v>28352.589999999997</v>
      </c>
      <c r="N178" s="524">
        <v>2018.3</v>
      </c>
      <c r="O178" s="592" t="s">
        <v>3112</v>
      </c>
      <c r="P178" s="592" t="s">
        <v>3113</v>
      </c>
      <c r="Q178" s="592">
        <v>13820997044</v>
      </c>
      <c r="R178" s="541" t="s">
        <v>1282</v>
      </c>
      <c r="S178" s="592" t="s">
        <v>2962</v>
      </c>
      <c r="T178" s="530"/>
    </row>
    <row r="179" spans="1:20" ht="15.6">
      <c r="A179" s="537">
        <v>19</v>
      </c>
      <c r="B179" s="627" t="s">
        <v>815</v>
      </c>
      <c r="C179" s="627" t="s">
        <v>3119</v>
      </c>
      <c r="D179" s="627" t="s">
        <v>494</v>
      </c>
      <c r="E179" s="628"/>
      <c r="F179" s="629">
        <v>26</v>
      </c>
      <c r="G179" s="592" t="s">
        <v>31</v>
      </c>
      <c r="H179" s="592" t="s">
        <v>32</v>
      </c>
      <c r="I179" s="592" t="s">
        <v>55</v>
      </c>
      <c r="J179" s="592" t="s">
        <v>55</v>
      </c>
      <c r="K179" s="592" t="s">
        <v>55</v>
      </c>
      <c r="L179" s="530"/>
      <c r="M179" s="630">
        <v>52780</v>
      </c>
      <c r="N179" s="524">
        <v>2018.3</v>
      </c>
      <c r="O179" s="592" t="s">
        <v>3112</v>
      </c>
      <c r="P179" s="592" t="s">
        <v>3113</v>
      </c>
      <c r="Q179" s="592">
        <v>13820997044</v>
      </c>
      <c r="R179" s="541" t="s">
        <v>1282</v>
      </c>
      <c r="S179" s="592" t="s">
        <v>2962</v>
      </c>
      <c r="T179" s="530"/>
    </row>
    <row r="180" spans="1:20">
      <c r="A180" s="537">
        <v>20</v>
      </c>
      <c r="B180" s="592" t="s">
        <v>3120</v>
      </c>
      <c r="C180" s="592" t="s">
        <v>3121</v>
      </c>
      <c r="D180" s="592" t="s">
        <v>30</v>
      </c>
      <c r="E180" s="596" t="s">
        <v>55</v>
      </c>
      <c r="F180" s="596">
        <v>244</v>
      </c>
      <c r="G180" s="592" t="s">
        <v>2964</v>
      </c>
      <c r="H180" s="592" t="s">
        <v>32</v>
      </c>
      <c r="I180" s="592" t="s">
        <v>55</v>
      </c>
      <c r="J180" s="592" t="s">
        <v>55</v>
      </c>
      <c r="K180" s="592" t="s">
        <v>55</v>
      </c>
      <c r="L180" s="530"/>
      <c r="M180" s="596">
        <v>0</v>
      </c>
      <c r="N180" s="524">
        <v>2010.6</v>
      </c>
      <c r="O180" s="592" t="s">
        <v>2965</v>
      </c>
      <c r="P180" s="592" t="s">
        <v>2966</v>
      </c>
      <c r="Q180" s="592">
        <v>15222256701</v>
      </c>
      <c r="R180" s="592" t="s">
        <v>2967</v>
      </c>
      <c r="S180" s="592" t="s">
        <v>2962</v>
      </c>
      <c r="T180" s="530"/>
    </row>
    <row r="181" spans="1:20">
      <c r="A181" s="537">
        <v>21</v>
      </c>
      <c r="B181" s="592" t="s">
        <v>492</v>
      </c>
      <c r="C181" s="592" t="s">
        <v>3122</v>
      </c>
      <c r="D181" s="592" t="s">
        <v>161</v>
      </c>
      <c r="E181" s="596">
        <v>3004</v>
      </c>
      <c r="F181" s="596">
        <v>240</v>
      </c>
      <c r="G181" s="592" t="s">
        <v>31</v>
      </c>
      <c r="H181" s="592" t="s">
        <v>32</v>
      </c>
      <c r="I181" s="592" t="s">
        <v>55</v>
      </c>
      <c r="J181" s="592" t="s">
        <v>55</v>
      </c>
      <c r="K181" s="592" t="s">
        <v>55</v>
      </c>
      <c r="L181" s="530"/>
      <c r="M181" s="596">
        <v>38767.129999999997</v>
      </c>
      <c r="N181" s="524">
        <v>2016.5</v>
      </c>
      <c r="O181" s="592" t="s">
        <v>2965</v>
      </c>
      <c r="P181" s="592" t="s">
        <v>3104</v>
      </c>
      <c r="Q181" s="592">
        <v>13920821940</v>
      </c>
      <c r="R181" s="530"/>
      <c r="S181" s="592" t="s">
        <v>2962</v>
      </c>
      <c r="T181" s="530"/>
    </row>
    <row r="182" spans="1:20">
      <c r="A182" s="537">
        <v>22</v>
      </c>
      <c r="B182" s="592" t="s">
        <v>568</v>
      </c>
      <c r="C182" s="592" t="s">
        <v>3123</v>
      </c>
      <c r="D182" s="592" t="s">
        <v>45</v>
      </c>
      <c r="E182" s="596" t="s">
        <v>55</v>
      </c>
      <c r="F182" s="596">
        <v>35</v>
      </c>
      <c r="G182" s="592" t="s">
        <v>31</v>
      </c>
      <c r="H182" s="592" t="s">
        <v>32</v>
      </c>
      <c r="I182" s="592" t="s">
        <v>55</v>
      </c>
      <c r="J182" s="592" t="s">
        <v>55</v>
      </c>
      <c r="K182" s="592" t="s">
        <v>55</v>
      </c>
      <c r="L182" s="530"/>
      <c r="M182" s="596">
        <v>0</v>
      </c>
      <c r="N182" s="524">
        <v>2012.2</v>
      </c>
      <c r="O182" s="592" t="s">
        <v>2965</v>
      </c>
      <c r="P182" s="592" t="s">
        <v>2966</v>
      </c>
      <c r="Q182" s="592">
        <v>15222256701</v>
      </c>
      <c r="R182" s="592" t="s">
        <v>2967</v>
      </c>
      <c r="S182" s="592" t="s">
        <v>2962</v>
      </c>
      <c r="T182" s="530"/>
    </row>
    <row r="183" spans="1:20" ht="14.4">
      <c r="A183" s="537">
        <v>23</v>
      </c>
      <c r="B183" s="592" t="s">
        <v>568</v>
      </c>
      <c r="C183" s="592" t="s">
        <v>3124</v>
      </c>
      <c r="D183" s="592" t="s">
        <v>45</v>
      </c>
      <c r="E183" s="596">
        <v>32</v>
      </c>
      <c r="F183" s="596" t="s">
        <v>55</v>
      </c>
      <c r="G183" s="592" t="s">
        <v>31</v>
      </c>
      <c r="H183" s="592" t="s">
        <v>32</v>
      </c>
      <c r="I183" s="592" t="s">
        <v>55</v>
      </c>
      <c r="J183" s="592" t="s">
        <v>55</v>
      </c>
      <c r="K183" s="592" t="s">
        <v>55</v>
      </c>
      <c r="L183" s="530"/>
      <c r="M183" s="548">
        <v>9100.7999999999993</v>
      </c>
      <c r="N183" s="524">
        <v>2016.5</v>
      </c>
      <c r="O183" s="592" t="s">
        <v>3125</v>
      </c>
      <c r="P183" s="592" t="s">
        <v>2975</v>
      </c>
      <c r="Q183" s="592">
        <v>13821637138</v>
      </c>
      <c r="R183" s="541" t="s">
        <v>2976</v>
      </c>
      <c r="S183" s="592" t="s">
        <v>2962</v>
      </c>
      <c r="T183" s="530"/>
    </row>
    <row r="184" spans="1:20" ht="14.4">
      <c r="A184" s="537">
        <v>24</v>
      </c>
      <c r="B184" s="592" t="s">
        <v>565</v>
      </c>
      <c r="C184" s="592" t="s">
        <v>573</v>
      </c>
      <c r="D184" s="592" t="s">
        <v>45</v>
      </c>
      <c r="E184" s="596">
        <v>28.8</v>
      </c>
      <c r="F184" s="596" t="s">
        <v>55</v>
      </c>
      <c r="G184" s="592" t="s">
        <v>31</v>
      </c>
      <c r="H184" s="592" t="s">
        <v>32</v>
      </c>
      <c r="I184" s="592" t="s">
        <v>55</v>
      </c>
      <c r="J184" s="592" t="s">
        <v>55</v>
      </c>
      <c r="K184" s="592" t="s">
        <v>55</v>
      </c>
      <c r="L184" s="530"/>
      <c r="M184" s="548">
        <v>959.4</v>
      </c>
      <c r="N184" s="524">
        <v>2011.6</v>
      </c>
      <c r="O184" s="592" t="s">
        <v>3125</v>
      </c>
      <c r="P184" s="592" t="s">
        <v>2975</v>
      </c>
      <c r="Q184" s="592">
        <v>13821637138</v>
      </c>
      <c r="R184" s="541" t="s">
        <v>2976</v>
      </c>
      <c r="S184" s="592" t="s">
        <v>2962</v>
      </c>
      <c r="T184" s="530"/>
    </row>
    <row r="185" spans="1:20">
      <c r="A185" s="537">
        <v>25</v>
      </c>
      <c r="B185" s="592" t="s">
        <v>565</v>
      </c>
      <c r="C185" s="592" t="s">
        <v>3126</v>
      </c>
      <c r="D185" s="592" t="s">
        <v>161</v>
      </c>
      <c r="E185" s="596">
        <v>151.84</v>
      </c>
      <c r="F185" s="596">
        <v>2.5</v>
      </c>
      <c r="G185" s="592" t="s">
        <v>31</v>
      </c>
      <c r="H185" s="592" t="s">
        <v>32</v>
      </c>
      <c r="I185" s="592" t="s">
        <v>55</v>
      </c>
      <c r="J185" s="592" t="s">
        <v>55</v>
      </c>
      <c r="K185" s="592" t="s">
        <v>55</v>
      </c>
      <c r="L185" s="530"/>
      <c r="M185" s="596">
        <v>188.43</v>
      </c>
      <c r="N185" s="524">
        <v>2016.5</v>
      </c>
      <c r="O185" s="592" t="s">
        <v>2965</v>
      </c>
      <c r="P185" s="592" t="s">
        <v>3104</v>
      </c>
      <c r="Q185" s="592">
        <v>13920821940</v>
      </c>
      <c r="R185" s="530"/>
      <c r="S185" s="592" t="s">
        <v>2962</v>
      </c>
      <c r="T185" s="530"/>
    </row>
    <row r="186" spans="1:20" ht="14.4">
      <c r="A186" s="537">
        <v>26</v>
      </c>
      <c r="B186" s="592" t="s">
        <v>486</v>
      </c>
      <c r="C186" s="592" t="s">
        <v>2232</v>
      </c>
      <c r="D186" s="592" t="s">
        <v>1850</v>
      </c>
      <c r="E186" s="596"/>
      <c r="F186" s="596">
        <v>15.6</v>
      </c>
      <c r="G186" s="592" t="s">
        <v>2964</v>
      </c>
      <c r="H186" s="592" t="s">
        <v>32</v>
      </c>
      <c r="I186" s="592"/>
      <c r="J186" s="592"/>
      <c r="K186" s="592"/>
      <c r="L186" s="530"/>
      <c r="M186" s="596">
        <v>2533.1999999999998</v>
      </c>
      <c r="N186" s="524"/>
      <c r="O186" s="592" t="s">
        <v>3127</v>
      </c>
      <c r="P186" s="592" t="s">
        <v>2975</v>
      </c>
      <c r="Q186" s="592">
        <v>13821637138</v>
      </c>
      <c r="R186" s="541" t="s">
        <v>2976</v>
      </c>
      <c r="S186" s="592" t="s">
        <v>2962</v>
      </c>
      <c r="T186" s="530"/>
    </row>
    <row r="187" spans="1:20">
      <c r="A187" s="537">
        <v>27</v>
      </c>
      <c r="B187" s="631" t="s">
        <v>486</v>
      </c>
      <c r="C187" s="631" t="s">
        <v>3128</v>
      </c>
      <c r="D187" s="631" t="s">
        <v>45</v>
      </c>
      <c r="E187" s="632"/>
      <c r="F187" s="632">
        <v>50</v>
      </c>
      <c r="G187" s="633" t="s">
        <v>31</v>
      </c>
      <c r="H187" s="631" t="s">
        <v>32</v>
      </c>
      <c r="I187" s="592" t="s">
        <v>55</v>
      </c>
      <c r="J187" s="592" t="s">
        <v>55</v>
      </c>
      <c r="K187" s="592" t="s">
        <v>55</v>
      </c>
      <c r="L187" s="593"/>
      <c r="M187" s="596">
        <v>0</v>
      </c>
      <c r="N187" s="524" t="s">
        <v>3090</v>
      </c>
      <c r="O187" s="593" t="s">
        <v>3024</v>
      </c>
      <c r="P187" s="594" t="s">
        <v>3033</v>
      </c>
      <c r="Q187" s="592">
        <v>18519748334</v>
      </c>
      <c r="R187" s="593" t="s">
        <v>3026</v>
      </c>
      <c r="S187" s="592" t="s">
        <v>2962</v>
      </c>
      <c r="T187" s="595"/>
    </row>
    <row r="188" spans="1:20" ht="14.4">
      <c r="A188" s="537">
        <v>28</v>
      </c>
      <c r="B188" s="592" t="s">
        <v>486</v>
      </c>
      <c r="C188" s="592" t="s">
        <v>3129</v>
      </c>
      <c r="D188" s="592" t="s">
        <v>30</v>
      </c>
      <c r="E188" s="596">
        <v>100</v>
      </c>
      <c r="F188" s="596">
        <v>188.4</v>
      </c>
      <c r="G188" s="592" t="s">
        <v>2964</v>
      </c>
      <c r="H188" s="592" t="s">
        <v>32</v>
      </c>
      <c r="I188" s="592" t="s">
        <v>55</v>
      </c>
      <c r="J188" s="592" t="s">
        <v>55</v>
      </c>
      <c r="K188" s="592" t="s">
        <v>55</v>
      </c>
      <c r="L188" s="530"/>
      <c r="M188" s="596">
        <v>30520.799999999999</v>
      </c>
      <c r="N188" s="524">
        <v>42495</v>
      </c>
      <c r="O188" s="592" t="s">
        <v>2977</v>
      </c>
      <c r="P188" s="592" t="s">
        <v>2978</v>
      </c>
      <c r="Q188" s="592">
        <v>18788803170</v>
      </c>
      <c r="R188" s="541" t="s">
        <v>2979</v>
      </c>
      <c r="S188" s="592" t="s">
        <v>2962</v>
      </c>
      <c r="T188" s="530"/>
    </row>
    <row r="189" spans="1:20" ht="14.4">
      <c r="A189" s="537">
        <v>29</v>
      </c>
      <c r="B189" s="592" t="s">
        <v>486</v>
      </c>
      <c r="C189" s="592" t="s">
        <v>3129</v>
      </c>
      <c r="D189" s="592" t="s">
        <v>30</v>
      </c>
      <c r="E189" s="596">
        <v>100</v>
      </c>
      <c r="F189" s="596">
        <v>188.4</v>
      </c>
      <c r="G189" s="592" t="s">
        <v>2964</v>
      </c>
      <c r="H189" s="592" t="s">
        <v>32</v>
      </c>
      <c r="I189" s="592" t="s">
        <v>55</v>
      </c>
      <c r="J189" s="592" t="s">
        <v>55</v>
      </c>
      <c r="K189" s="592" t="s">
        <v>55</v>
      </c>
      <c r="L189" s="530"/>
      <c r="M189" s="596">
        <v>29578.799999999999</v>
      </c>
      <c r="N189" s="524">
        <v>42517</v>
      </c>
      <c r="O189" s="592" t="s">
        <v>2977</v>
      </c>
      <c r="P189" s="592" t="s">
        <v>2978</v>
      </c>
      <c r="Q189" s="592">
        <v>18788803170</v>
      </c>
      <c r="R189" s="541" t="s">
        <v>2979</v>
      </c>
      <c r="S189" s="592" t="s">
        <v>2962</v>
      </c>
      <c r="T189" s="530"/>
    </row>
    <row r="190" spans="1:20" ht="14.4">
      <c r="A190" s="537">
        <v>30</v>
      </c>
      <c r="B190" s="1141" t="s">
        <v>485</v>
      </c>
      <c r="C190" s="592" t="s">
        <v>3130</v>
      </c>
      <c r="D190" s="592" t="s">
        <v>45</v>
      </c>
      <c r="E190" s="596">
        <v>72.66</v>
      </c>
      <c r="F190" s="596" t="s">
        <v>55</v>
      </c>
      <c r="G190" s="592" t="s">
        <v>2964</v>
      </c>
      <c r="H190" s="592" t="s">
        <v>32</v>
      </c>
      <c r="I190" s="592" t="s">
        <v>55</v>
      </c>
      <c r="J190" s="592" t="s">
        <v>55</v>
      </c>
      <c r="K190" s="592" t="s">
        <v>55</v>
      </c>
      <c r="L190" s="530"/>
      <c r="M190" s="596">
        <v>16351.3</v>
      </c>
      <c r="N190" s="524">
        <v>42450</v>
      </c>
      <c r="O190" s="592" t="s">
        <v>2977</v>
      </c>
      <c r="P190" s="592" t="s">
        <v>2978</v>
      </c>
      <c r="Q190" s="592">
        <v>18788803170</v>
      </c>
      <c r="R190" s="541" t="s">
        <v>2979</v>
      </c>
      <c r="S190" s="592" t="s">
        <v>2962</v>
      </c>
      <c r="T190" s="530"/>
    </row>
    <row r="191" spans="1:20" ht="14.4">
      <c r="A191" s="537">
        <v>31</v>
      </c>
      <c r="B191" s="1141"/>
      <c r="C191" s="592" t="s">
        <v>3131</v>
      </c>
      <c r="D191" s="592" t="s">
        <v>45</v>
      </c>
      <c r="E191" s="596">
        <v>9.82</v>
      </c>
      <c r="F191" s="596" t="s">
        <v>55</v>
      </c>
      <c r="G191" s="592" t="s">
        <v>2964</v>
      </c>
      <c r="H191" s="592" t="s">
        <v>32</v>
      </c>
      <c r="I191" s="592" t="s">
        <v>55</v>
      </c>
      <c r="J191" s="592" t="s">
        <v>55</v>
      </c>
      <c r="K191" s="592" t="s">
        <v>55</v>
      </c>
      <c r="L191" s="530"/>
      <c r="M191" s="596"/>
      <c r="N191" s="524"/>
      <c r="O191" s="592" t="s">
        <v>2977</v>
      </c>
      <c r="P191" s="592" t="s">
        <v>2978</v>
      </c>
      <c r="Q191" s="592">
        <v>18788803170</v>
      </c>
      <c r="R191" s="541" t="s">
        <v>2979</v>
      </c>
      <c r="S191" s="592" t="s">
        <v>2962</v>
      </c>
      <c r="T191" s="530"/>
    </row>
    <row r="192" spans="1:20" ht="14.4">
      <c r="A192" s="537">
        <v>32</v>
      </c>
      <c r="B192" s="1141"/>
      <c r="C192" s="592" t="s">
        <v>3132</v>
      </c>
      <c r="D192" s="592" t="s">
        <v>45</v>
      </c>
      <c r="E192" s="596">
        <v>10.56</v>
      </c>
      <c r="F192" s="596" t="s">
        <v>55</v>
      </c>
      <c r="G192" s="592" t="s">
        <v>2964</v>
      </c>
      <c r="H192" s="592" t="s">
        <v>32</v>
      </c>
      <c r="I192" s="592" t="s">
        <v>55</v>
      </c>
      <c r="J192" s="592" t="s">
        <v>55</v>
      </c>
      <c r="K192" s="592" t="s">
        <v>55</v>
      </c>
      <c r="L192" s="530"/>
      <c r="M192" s="596"/>
      <c r="N192" s="524"/>
      <c r="O192" s="592" t="s">
        <v>2977</v>
      </c>
      <c r="P192" s="592" t="s">
        <v>2978</v>
      </c>
      <c r="Q192" s="592">
        <v>18788803170</v>
      </c>
      <c r="R192" s="541" t="s">
        <v>2979</v>
      </c>
      <c r="S192" s="592" t="s">
        <v>2962</v>
      </c>
      <c r="T192" s="530"/>
    </row>
    <row r="193" spans="1:20" ht="14.4">
      <c r="A193" s="537">
        <v>33</v>
      </c>
      <c r="B193" s="1141"/>
      <c r="C193" s="592" t="s">
        <v>3133</v>
      </c>
      <c r="D193" s="592" t="s">
        <v>1103</v>
      </c>
      <c r="E193" s="596">
        <v>1800</v>
      </c>
      <c r="F193" s="596">
        <v>78.84</v>
      </c>
      <c r="G193" s="592" t="s">
        <v>2964</v>
      </c>
      <c r="H193" s="592" t="s">
        <v>32</v>
      </c>
      <c r="I193" s="592" t="s">
        <v>55</v>
      </c>
      <c r="J193" s="592" t="s">
        <v>55</v>
      </c>
      <c r="K193" s="592" t="s">
        <v>55</v>
      </c>
      <c r="L193" s="530"/>
      <c r="M193" s="596"/>
      <c r="N193" s="524"/>
      <c r="O193" s="592" t="s">
        <v>2977</v>
      </c>
      <c r="P193" s="592" t="s">
        <v>2978</v>
      </c>
      <c r="Q193" s="592">
        <v>18788803170</v>
      </c>
      <c r="R193" s="541" t="s">
        <v>2979</v>
      </c>
      <c r="S193" s="592" t="s">
        <v>2962</v>
      </c>
      <c r="T193" s="530"/>
    </row>
    <row r="194" spans="1:20" ht="14.4">
      <c r="A194" s="537">
        <v>34</v>
      </c>
      <c r="B194" s="1141" t="s">
        <v>486</v>
      </c>
      <c r="C194" s="592" t="s">
        <v>3134</v>
      </c>
      <c r="D194" s="592" t="s">
        <v>45</v>
      </c>
      <c r="E194" s="596">
        <v>169.56</v>
      </c>
      <c r="F194" s="596" t="s">
        <v>55</v>
      </c>
      <c r="G194" s="592" t="s">
        <v>2964</v>
      </c>
      <c r="H194" s="592" t="s">
        <v>32</v>
      </c>
      <c r="I194" s="592" t="s">
        <v>55</v>
      </c>
      <c r="J194" s="592" t="s">
        <v>55</v>
      </c>
      <c r="K194" s="592" t="s">
        <v>55</v>
      </c>
      <c r="L194" s="530"/>
      <c r="M194" s="596">
        <v>36214.175000000003</v>
      </c>
      <c r="N194" s="524">
        <v>42450</v>
      </c>
      <c r="O194" s="592" t="s">
        <v>2977</v>
      </c>
      <c r="P194" s="592" t="s">
        <v>2978</v>
      </c>
      <c r="Q194" s="592">
        <v>18788803170</v>
      </c>
      <c r="R194" s="541" t="s">
        <v>2979</v>
      </c>
      <c r="S194" s="592" t="s">
        <v>2962</v>
      </c>
      <c r="T194" s="530"/>
    </row>
    <row r="195" spans="1:20" ht="14.4">
      <c r="A195" s="537">
        <v>35</v>
      </c>
      <c r="B195" s="1141"/>
      <c r="C195" s="592" t="s">
        <v>3135</v>
      </c>
      <c r="D195" s="592" t="s">
        <v>45</v>
      </c>
      <c r="E195" s="596">
        <v>67.91</v>
      </c>
      <c r="F195" s="596" t="s">
        <v>55</v>
      </c>
      <c r="G195" s="592" t="s">
        <v>2964</v>
      </c>
      <c r="H195" s="592" t="s">
        <v>32</v>
      </c>
      <c r="I195" s="592" t="s">
        <v>55</v>
      </c>
      <c r="J195" s="592" t="s">
        <v>55</v>
      </c>
      <c r="K195" s="592" t="s">
        <v>55</v>
      </c>
      <c r="L195" s="530"/>
      <c r="M195" s="596"/>
      <c r="N195" s="524"/>
      <c r="O195" s="592" t="s">
        <v>2977</v>
      </c>
      <c r="P195" s="592" t="s">
        <v>2978</v>
      </c>
      <c r="Q195" s="592">
        <v>18788803170</v>
      </c>
      <c r="R195" s="541" t="s">
        <v>2979</v>
      </c>
      <c r="S195" s="592" t="s">
        <v>2962</v>
      </c>
      <c r="T195" s="530"/>
    </row>
    <row r="196" spans="1:20" ht="14.4">
      <c r="A196" s="537">
        <v>36</v>
      </c>
      <c r="B196" s="592" t="s">
        <v>486</v>
      </c>
      <c r="C196" s="592" t="s">
        <v>381</v>
      </c>
      <c r="D196" s="592" t="s">
        <v>1850</v>
      </c>
      <c r="E196" s="596" t="s">
        <v>55</v>
      </c>
      <c r="F196" s="596">
        <v>22</v>
      </c>
      <c r="G196" s="592" t="s">
        <v>2964</v>
      </c>
      <c r="H196" s="592" t="s">
        <v>32</v>
      </c>
      <c r="I196" s="592" t="s">
        <v>55</v>
      </c>
      <c r="J196" s="592" t="s">
        <v>55</v>
      </c>
      <c r="K196" s="592" t="s">
        <v>55</v>
      </c>
      <c r="L196" s="530"/>
      <c r="M196" s="596">
        <v>0</v>
      </c>
      <c r="N196" s="524">
        <v>2016.5</v>
      </c>
      <c r="O196" s="592" t="s">
        <v>3136</v>
      </c>
      <c r="P196" s="592" t="s">
        <v>3137</v>
      </c>
      <c r="Q196" s="592">
        <v>18526538836</v>
      </c>
      <c r="R196" s="541" t="s">
        <v>3138</v>
      </c>
      <c r="S196" s="592" t="s">
        <v>2962</v>
      </c>
      <c r="T196" s="530"/>
    </row>
    <row r="197" spans="1:20" ht="14.4">
      <c r="A197" s="537">
        <v>37</v>
      </c>
      <c r="B197" s="1141" t="s">
        <v>3139</v>
      </c>
      <c r="C197" s="592" t="s">
        <v>3140</v>
      </c>
      <c r="D197" s="592" t="s">
        <v>45</v>
      </c>
      <c r="E197" s="596">
        <v>239.74700000000001</v>
      </c>
      <c r="F197" s="596" t="s">
        <v>55</v>
      </c>
      <c r="G197" s="592" t="s">
        <v>2964</v>
      </c>
      <c r="H197" s="592" t="s">
        <v>32</v>
      </c>
      <c r="I197" s="592" t="s">
        <v>55</v>
      </c>
      <c r="J197" s="592" t="s">
        <v>55</v>
      </c>
      <c r="K197" s="592" t="s">
        <v>55</v>
      </c>
      <c r="L197" s="530"/>
      <c r="M197" s="1138">
        <v>943203.79500000004</v>
      </c>
      <c r="N197" s="524">
        <v>42556</v>
      </c>
      <c r="O197" s="592" t="s">
        <v>2977</v>
      </c>
      <c r="P197" s="592" t="s">
        <v>2978</v>
      </c>
      <c r="Q197" s="592">
        <v>18788803170</v>
      </c>
      <c r="R197" s="541" t="s">
        <v>2979</v>
      </c>
      <c r="S197" s="592" t="s">
        <v>2962</v>
      </c>
      <c r="T197" s="530"/>
    </row>
    <row r="198" spans="1:20" ht="14.4">
      <c r="A198" s="537">
        <v>38</v>
      </c>
      <c r="B198" s="1141"/>
      <c r="C198" s="592" t="s">
        <v>3141</v>
      </c>
      <c r="D198" s="592" t="s">
        <v>45</v>
      </c>
      <c r="E198" s="596">
        <v>99.123999999999995</v>
      </c>
      <c r="F198" s="596" t="s">
        <v>55</v>
      </c>
      <c r="G198" s="592" t="s">
        <v>2964</v>
      </c>
      <c r="H198" s="592" t="s">
        <v>32</v>
      </c>
      <c r="I198" s="592" t="s">
        <v>55</v>
      </c>
      <c r="J198" s="592" t="s">
        <v>55</v>
      </c>
      <c r="K198" s="592" t="s">
        <v>55</v>
      </c>
      <c r="L198" s="530"/>
      <c r="M198" s="1138"/>
      <c r="N198" s="524"/>
      <c r="O198" s="592" t="s">
        <v>2977</v>
      </c>
      <c r="P198" s="592" t="s">
        <v>2978</v>
      </c>
      <c r="Q198" s="592">
        <v>18788803170</v>
      </c>
      <c r="R198" s="541" t="s">
        <v>2979</v>
      </c>
      <c r="S198" s="592" t="s">
        <v>2962</v>
      </c>
      <c r="T198" s="530"/>
    </row>
    <row r="199" spans="1:20" ht="14.4">
      <c r="A199" s="537">
        <v>39</v>
      </c>
      <c r="B199" s="1141"/>
      <c r="C199" s="592" t="s">
        <v>2394</v>
      </c>
      <c r="D199" s="592" t="s">
        <v>45</v>
      </c>
      <c r="E199" s="596">
        <v>128.583</v>
      </c>
      <c r="F199" s="596" t="s">
        <v>55</v>
      </c>
      <c r="G199" s="592" t="s">
        <v>2964</v>
      </c>
      <c r="H199" s="592" t="s">
        <v>32</v>
      </c>
      <c r="I199" s="592" t="s">
        <v>55</v>
      </c>
      <c r="J199" s="592" t="s">
        <v>55</v>
      </c>
      <c r="K199" s="592" t="s">
        <v>55</v>
      </c>
      <c r="L199" s="530"/>
      <c r="M199" s="1138"/>
      <c r="N199" s="524"/>
      <c r="O199" s="592" t="s">
        <v>2977</v>
      </c>
      <c r="P199" s="592" t="s">
        <v>2978</v>
      </c>
      <c r="Q199" s="592">
        <v>18788803170</v>
      </c>
      <c r="R199" s="541" t="s">
        <v>2979</v>
      </c>
      <c r="S199" s="592" t="s">
        <v>2962</v>
      </c>
      <c r="T199" s="530"/>
    </row>
    <row r="200" spans="1:20" ht="14.4">
      <c r="A200" s="537">
        <v>40</v>
      </c>
      <c r="B200" s="1141"/>
      <c r="C200" s="592" t="s">
        <v>3142</v>
      </c>
      <c r="D200" s="592" t="s">
        <v>45</v>
      </c>
      <c r="E200" s="596">
        <v>141.64099999999999</v>
      </c>
      <c r="F200" s="596" t="s">
        <v>55</v>
      </c>
      <c r="G200" s="592" t="s">
        <v>2964</v>
      </c>
      <c r="H200" s="592" t="s">
        <v>32</v>
      </c>
      <c r="I200" s="592" t="s">
        <v>55</v>
      </c>
      <c r="J200" s="592" t="s">
        <v>55</v>
      </c>
      <c r="K200" s="592" t="s">
        <v>55</v>
      </c>
      <c r="L200" s="530"/>
      <c r="M200" s="1138"/>
      <c r="N200" s="524"/>
      <c r="O200" s="592" t="s">
        <v>2977</v>
      </c>
      <c r="P200" s="592" t="s">
        <v>2978</v>
      </c>
      <c r="Q200" s="592">
        <v>18788803170</v>
      </c>
      <c r="R200" s="541" t="s">
        <v>2979</v>
      </c>
      <c r="S200" s="592" t="s">
        <v>2962</v>
      </c>
      <c r="T200" s="530"/>
    </row>
    <row r="201" spans="1:20" ht="14.4">
      <c r="A201" s="537">
        <v>41</v>
      </c>
      <c r="B201" s="1141"/>
      <c r="C201" s="592" t="s">
        <v>3143</v>
      </c>
      <c r="D201" s="592" t="s">
        <v>45</v>
      </c>
      <c r="E201" s="596">
        <v>46.2624</v>
      </c>
      <c r="F201" s="596" t="s">
        <v>55</v>
      </c>
      <c r="G201" s="592" t="s">
        <v>2964</v>
      </c>
      <c r="H201" s="592" t="s">
        <v>32</v>
      </c>
      <c r="I201" s="592" t="s">
        <v>55</v>
      </c>
      <c r="J201" s="592" t="s">
        <v>55</v>
      </c>
      <c r="K201" s="592" t="s">
        <v>55</v>
      </c>
      <c r="L201" s="530"/>
      <c r="M201" s="1138"/>
      <c r="N201" s="524"/>
      <c r="O201" s="592" t="s">
        <v>2977</v>
      </c>
      <c r="P201" s="592" t="s">
        <v>2978</v>
      </c>
      <c r="Q201" s="592">
        <v>18788803170</v>
      </c>
      <c r="R201" s="541" t="s">
        <v>2979</v>
      </c>
      <c r="S201" s="592" t="s">
        <v>2962</v>
      </c>
      <c r="T201" s="530"/>
    </row>
    <row r="202" spans="1:20" ht="14.4">
      <c r="A202" s="537">
        <v>42</v>
      </c>
      <c r="B202" s="1141"/>
      <c r="C202" s="592" t="s">
        <v>3144</v>
      </c>
      <c r="D202" s="592" t="s">
        <v>45</v>
      </c>
      <c r="E202" s="596">
        <v>6.54</v>
      </c>
      <c r="F202" s="596" t="s">
        <v>55</v>
      </c>
      <c r="G202" s="592" t="s">
        <v>2964</v>
      </c>
      <c r="H202" s="592" t="s">
        <v>32</v>
      </c>
      <c r="I202" s="592" t="s">
        <v>55</v>
      </c>
      <c r="J202" s="592" t="s">
        <v>55</v>
      </c>
      <c r="K202" s="592" t="s">
        <v>55</v>
      </c>
      <c r="L202" s="530"/>
      <c r="M202" s="1138"/>
      <c r="N202" s="524"/>
      <c r="O202" s="592" t="s">
        <v>2977</v>
      </c>
      <c r="P202" s="592" t="s">
        <v>2978</v>
      </c>
      <c r="Q202" s="592">
        <v>18788803170</v>
      </c>
      <c r="R202" s="541" t="s">
        <v>2979</v>
      </c>
      <c r="S202" s="592" t="s">
        <v>2962</v>
      </c>
      <c r="T202" s="530"/>
    </row>
    <row r="203" spans="1:20">
      <c r="A203" s="537">
        <v>43</v>
      </c>
      <c r="B203" s="549" t="s">
        <v>815</v>
      </c>
      <c r="C203" s="552"/>
      <c r="D203" s="530"/>
      <c r="E203" s="553"/>
      <c r="F203" s="553"/>
      <c r="G203" s="530"/>
      <c r="H203" s="530"/>
      <c r="I203" s="530"/>
      <c r="J203" s="530"/>
      <c r="K203" s="530"/>
      <c r="L203" s="530"/>
      <c r="M203" s="553"/>
      <c r="N203" s="524"/>
      <c r="O203" s="530"/>
      <c r="P203" s="530"/>
      <c r="Q203" s="530"/>
      <c r="R203" s="530"/>
      <c r="S203" s="530"/>
      <c r="T203" s="530"/>
    </row>
    <row r="204" spans="1:20">
      <c r="A204" s="537">
        <v>44</v>
      </c>
      <c r="B204" s="549" t="s">
        <v>3101</v>
      </c>
      <c r="C204" s="552"/>
      <c r="D204" s="530"/>
      <c r="E204" s="553"/>
      <c r="F204" s="553"/>
      <c r="G204" s="530"/>
      <c r="H204" s="530"/>
      <c r="I204" s="530"/>
      <c r="J204" s="530"/>
      <c r="K204" s="530"/>
      <c r="L204" s="530"/>
      <c r="M204" s="553"/>
      <c r="N204" s="524"/>
      <c r="O204" s="530"/>
      <c r="P204" s="530"/>
      <c r="Q204" s="530"/>
      <c r="R204" s="530"/>
      <c r="S204" s="530"/>
      <c r="T204" s="530"/>
    </row>
    <row r="205" spans="1:20">
      <c r="A205" s="537">
        <v>45</v>
      </c>
      <c r="B205" s="549" t="s">
        <v>905</v>
      </c>
      <c r="C205" s="552"/>
      <c r="D205" s="530"/>
      <c r="E205" s="553"/>
      <c r="F205" s="553"/>
      <c r="G205" s="530"/>
      <c r="H205" s="530"/>
      <c r="I205" s="530"/>
      <c r="J205" s="530"/>
      <c r="K205" s="530"/>
      <c r="L205" s="530"/>
      <c r="M205" s="553"/>
      <c r="N205" s="524"/>
      <c r="O205" s="530"/>
      <c r="P205" s="530"/>
      <c r="Q205" s="530"/>
      <c r="R205" s="530"/>
      <c r="S205" s="530"/>
      <c r="T205" s="530"/>
    </row>
    <row r="206" spans="1:20">
      <c r="A206" s="537">
        <v>46</v>
      </c>
      <c r="B206" s="549" t="s">
        <v>3101</v>
      </c>
      <c r="C206" s="552"/>
      <c r="D206" s="530"/>
      <c r="E206" s="553"/>
      <c r="F206" s="553"/>
      <c r="G206" s="530"/>
      <c r="H206" s="530"/>
      <c r="I206" s="530"/>
      <c r="J206" s="530"/>
      <c r="K206" s="530"/>
      <c r="L206" s="530"/>
      <c r="M206" s="553"/>
      <c r="N206" s="524"/>
      <c r="O206" s="530"/>
      <c r="P206" s="530"/>
      <c r="Q206" s="530"/>
      <c r="R206" s="530"/>
      <c r="S206" s="530"/>
      <c r="T206" s="530"/>
    </row>
    <row r="207" spans="1:20">
      <c r="A207" s="537">
        <v>47</v>
      </c>
      <c r="B207" s="549" t="s">
        <v>906</v>
      </c>
      <c r="C207" s="552"/>
      <c r="D207" s="530"/>
      <c r="E207" s="553"/>
      <c r="F207" s="553"/>
      <c r="G207" s="530"/>
      <c r="H207" s="530"/>
      <c r="I207" s="530"/>
      <c r="J207" s="530"/>
      <c r="K207" s="530"/>
      <c r="L207" s="530"/>
      <c r="M207" s="553"/>
      <c r="N207" s="524"/>
      <c r="O207" s="530"/>
      <c r="P207" s="530"/>
      <c r="Q207" s="530"/>
      <c r="R207" s="530"/>
      <c r="S207" s="530"/>
      <c r="T207" s="530"/>
    </row>
    <row r="208" spans="1:20">
      <c r="A208" s="537">
        <v>48</v>
      </c>
      <c r="B208" s="549" t="s">
        <v>593</v>
      </c>
      <c r="C208" s="552"/>
      <c r="D208" s="530"/>
      <c r="E208" s="553"/>
      <c r="F208" s="553"/>
      <c r="G208" s="530"/>
      <c r="H208" s="530"/>
      <c r="I208" s="530"/>
      <c r="J208" s="530"/>
      <c r="K208" s="530"/>
      <c r="L208" s="530"/>
      <c r="M208" s="553"/>
      <c r="N208" s="524"/>
      <c r="O208" s="530"/>
      <c r="P208" s="530"/>
      <c r="Q208" s="530"/>
      <c r="R208" s="530"/>
      <c r="S208" s="530"/>
      <c r="T208" s="530"/>
    </row>
    <row r="209" spans="1:20" ht="14.4">
      <c r="A209" s="537">
        <v>49</v>
      </c>
      <c r="B209" s="1141" t="s">
        <v>659</v>
      </c>
      <c r="C209" s="592" t="s">
        <v>3145</v>
      </c>
      <c r="D209" s="592" t="s">
        <v>494</v>
      </c>
      <c r="E209" s="596">
        <v>21</v>
      </c>
      <c r="F209" s="596">
        <v>72.468059999999994</v>
      </c>
      <c r="G209" s="592" t="s">
        <v>2964</v>
      </c>
      <c r="H209" s="592" t="s">
        <v>32</v>
      </c>
      <c r="I209" s="592" t="s">
        <v>55</v>
      </c>
      <c r="J209" s="592" t="s">
        <v>55</v>
      </c>
      <c r="K209" s="592" t="s">
        <v>55</v>
      </c>
      <c r="L209" s="530"/>
      <c r="M209" s="1138">
        <v>248380</v>
      </c>
      <c r="N209" s="524">
        <v>42522</v>
      </c>
      <c r="O209" s="592" t="s">
        <v>2977</v>
      </c>
      <c r="P209" s="592" t="s">
        <v>2978</v>
      </c>
      <c r="Q209" s="592">
        <v>18788803170</v>
      </c>
      <c r="R209" s="541" t="s">
        <v>2979</v>
      </c>
      <c r="S209" s="592" t="s">
        <v>2962</v>
      </c>
      <c r="T209" s="530"/>
    </row>
    <row r="210" spans="1:20" ht="14.4">
      <c r="A210" s="537">
        <v>50</v>
      </c>
      <c r="B210" s="1141"/>
      <c r="C210" s="592" t="s">
        <v>3146</v>
      </c>
      <c r="D210" s="592" t="s">
        <v>494</v>
      </c>
      <c r="E210" s="596">
        <v>3</v>
      </c>
      <c r="F210" s="596">
        <v>13.310460000000001</v>
      </c>
      <c r="G210" s="592" t="s">
        <v>2964</v>
      </c>
      <c r="H210" s="592" t="s">
        <v>32</v>
      </c>
      <c r="I210" s="592" t="s">
        <v>55</v>
      </c>
      <c r="J210" s="592" t="s">
        <v>55</v>
      </c>
      <c r="K210" s="592" t="s">
        <v>55</v>
      </c>
      <c r="L210" s="530"/>
      <c r="M210" s="1138"/>
      <c r="N210" s="524"/>
      <c r="O210" s="592" t="s">
        <v>2977</v>
      </c>
      <c r="P210" s="592" t="s">
        <v>2978</v>
      </c>
      <c r="Q210" s="592">
        <v>18788803170</v>
      </c>
      <c r="R210" s="541" t="s">
        <v>2979</v>
      </c>
      <c r="S210" s="592" t="s">
        <v>2962</v>
      </c>
      <c r="T210" s="530"/>
    </row>
    <row r="211" spans="1:20" ht="14.4">
      <c r="A211" s="537">
        <v>51</v>
      </c>
      <c r="B211" s="1141"/>
      <c r="C211" s="592" t="s">
        <v>3147</v>
      </c>
      <c r="D211" s="592" t="s">
        <v>494</v>
      </c>
      <c r="E211" s="596">
        <v>2</v>
      </c>
      <c r="F211" s="596">
        <v>16.268339999999998</v>
      </c>
      <c r="G211" s="592" t="s">
        <v>2964</v>
      </c>
      <c r="H211" s="592" t="s">
        <v>32</v>
      </c>
      <c r="I211" s="592" t="s">
        <v>55</v>
      </c>
      <c r="J211" s="592" t="s">
        <v>55</v>
      </c>
      <c r="K211" s="592" t="s">
        <v>55</v>
      </c>
      <c r="L211" s="530"/>
      <c r="M211" s="1138"/>
      <c r="N211" s="524"/>
      <c r="O211" s="592" t="s">
        <v>2977</v>
      </c>
      <c r="P211" s="592" t="s">
        <v>2978</v>
      </c>
      <c r="Q211" s="592">
        <v>18788803170</v>
      </c>
      <c r="R211" s="541" t="s">
        <v>2979</v>
      </c>
      <c r="S211" s="592" t="s">
        <v>2962</v>
      </c>
      <c r="T211" s="530"/>
    </row>
    <row r="212" spans="1:20" ht="14.4">
      <c r="A212" s="537">
        <v>52</v>
      </c>
      <c r="B212" s="1141"/>
      <c r="C212" s="592" t="s">
        <v>3148</v>
      </c>
      <c r="D212" s="592" t="s">
        <v>494</v>
      </c>
      <c r="E212" s="596">
        <v>33</v>
      </c>
      <c r="F212" s="596">
        <v>187.899327</v>
      </c>
      <c r="G212" s="592" t="s">
        <v>2964</v>
      </c>
      <c r="H212" s="592" t="s">
        <v>32</v>
      </c>
      <c r="I212" s="592" t="s">
        <v>55</v>
      </c>
      <c r="J212" s="592" t="s">
        <v>55</v>
      </c>
      <c r="K212" s="592" t="s">
        <v>55</v>
      </c>
      <c r="L212" s="530"/>
      <c r="M212" s="1138"/>
      <c r="N212" s="524"/>
      <c r="O212" s="592" t="s">
        <v>2977</v>
      </c>
      <c r="P212" s="592" t="s">
        <v>2978</v>
      </c>
      <c r="Q212" s="592">
        <v>18788803170</v>
      </c>
      <c r="R212" s="541" t="s">
        <v>2979</v>
      </c>
      <c r="S212" s="592" t="s">
        <v>2962</v>
      </c>
      <c r="T212" s="530"/>
    </row>
    <row r="213" spans="1:20" ht="14.4">
      <c r="A213" s="537">
        <v>53</v>
      </c>
      <c r="B213" s="1141"/>
      <c r="C213" s="592" t="s">
        <v>3149</v>
      </c>
      <c r="D213" s="592" t="s">
        <v>494</v>
      </c>
      <c r="E213" s="596">
        <v>5</v>
      </c>
      <c r="F213" s="596">
        <v>36.603765000000003</v>
      </c>
      <c r="G213" s="592" t="s">
        <v>2964</v>
      </c>
      <c r="H213" s="592" t="s">
        <v>32</v>
      </c>
      <c r="I213" s="592" t="s">
        <v>55</v>
      </c>
      <c r="J213" s="592" t="s">
        <v>55</v>
      </c>
      <c r="K213" s="592" t="s">
        <v>55</v>
      </c>
      <c r="L213" s="530"/>
      <c r="M213" s="1138"/>
      <c r="N213" s="524"/>
      <c r="O213" s="592" t="s">
        <v>2977</v>
      </c>
      <c r="P213" s="592" t="s">
        <v>2978</v>
      </c>
      <c r="Q213" s="592">
        <v>18788803170</v>
      </c>
      <c r="R213" s="541" t="s">
        <v>2979</v>
      </c>
      <c r="S213" s="592" t="s">
        <v>2962</v>
      </c>
      <c r="T213" s="530"/>
    </row>
    <row r="214" spans="1:20" ht="14.4">
      <c r="A214" s="537">
        <v>54</v>
      </c>
      <c r="B214" s="1141"/>
      <c r="C214" s="592" t="s">
        <v>3150</v>
      </c>
      <c r="D214" s="592" t="s">
        <v>494</v>
      </c>
      <c r="E214" s="596">
        <v>11</v>
      </c>
      <c r="F214" s="596">
        <v>147.63518550000001</v>
      </c>
      <c r="G214" s="592" t="s">
        <v>2964</v>
      </c>
      <c r="H214" s="592" t="s">
        <v>32</v>
      </c>
      <c r="I214" s="592" t="s">
        <v>55</v>
      </c>
      <c r="J214" s="592" t="s">
        <v>55</v>
      </c>
      <c r="K214" s="592" t="s">
        <v>55</v>
      </c>
      <c r="L214" s="530"/>
      <c r="M214" s="1138"/>
      <c r="N214" s="524"/>
      <c r="O214" s="592" t="s">
        <v>2977</v>
      </c>
      <c r="P214" s="592" t="s">
        <v>2978</v>
      </c>
      <c r="Q214" s="592">
        <v>18788803170</v>
      </c>
      <c r="R214" s="541" t="s">
        <v>2979</v>
      </c>
      <c r="S214" s="592" t="s">
        <v>2962</v>
      </c>
      <c r="T214" s="530"/>
    </row>
    <row r="215" spans="1:20" ht="36">
      <c r="A215" s="537">
        <v>55</v>
      </c>
      <c r="B215" s="1141" t="s">
        <v>593</v>
      </c>
      <c r="C215" s="525" t="s">
        <v>3145</v>
      </c>
      <c r="D215" s="592" t="s">
        <v>494</v>
      </c>
      <c r="E215" s="596">
        <v>21</v>
      </c>
      <c r="F215" s="596">
        <v>72.468025999999995</v>
      </c>
      <c r="G215" s="592" t="s">
        <v>2964</v>
      </c>
      <c r="H215" s="592" t="s">
        <v>32</v>
      </c>
      <c r="I215" s="592" t="s">
        <v>55</v>
      </c>
      <c r="J215" s="592" t="s">
        <v>55</v>
      </c>
      <c r="K215" s="592" t="s">
        <v>55</v>
      </c>
      <c r="L215" s="530"/>
      <c r="M215" s="1138">
        <v>69002.63</v>
      </c>
      <c r="N215" s="524">
        <v>42619</v>
      </c>
      <c r="O215" s="592" t="s">
        <v>2977</v>
      </c>
      <c r="P215" s="592" t="s">
        <v>2978</v>
      </c>
      <c r="Q215" s="592">
        <v>18788803170</v>
      </c>
      <c r="R215" s="541" t="s">
        <v>2979</v>
      </c>
      <c r="S215" s="592" t="s">
        <v>2962</v>
      </c>
      <c r="T215" s="530"/>
    </row>
    <row r="216" spans="1:20" ht="36">
      <c r="A216" s="537">
        <v>56</v>
      </c>
      <c r="B216" s="1141"/>
      <c r="C216" s="525" t="s">
        <v>3146</v>
      </c>
      <c r="D216" s="592" t="s">
        <v>494</v>
      </c>
      <c r="E216" s="596">
        <v>3</v>
      </c>
      <c r="F216" s="596">
        <v>13.310460000000001</v>
      </c>
      <c r="G216" s="592" t="s">
        <v>2964</v>
      </c>
      <c r="H216" s="592" t="s">
        <v>32</v>
      </c>
      <c r="I216" s="592" t="s">
        <v>55</v>
      </c>
      <c r="J216" s="592" t="s">
        <v>55</v>
      </c>
      <c r="K216" s="592" t="s">
        <v>55</v>
      </c>
      <c r="L216" s="530"/>
      <c r="M216" s="1138"/>
      <c r="N216" s="524"/>
      <c r="O216" s="592" t="s">
        <v>2977</v>
      </c>
      <c r="P216" s="592" t="s">
        <v>2978</v>
      </c>
      <c r="Q216" s="592">
        <v>18788803170</v>
      </c>
      <c r="R216" s="541" t="s">
        <v>2979</v>
      </c>
      <c r="S216" s="592" t="s">
        <v>2962</v>
      </c>
      <c r="T216" s="530"/>
    </row>
    <row r="217" spans="1:20" ht="36">
      <c r="A217" s="537">
        <v>57</v>
      </c>
      <c r="B217" s="1141"/>
      <c r="C217" s="525" t="s">
        <v>3147</v>
      </c>
      <c r="D217" s="592" t="s">
        <v>494</v>
      </c>
      <c r="E217" s="596">
        <v>1</v>
      </c>
      <c r="F217" s="596">
        <v>8.1341699999999992</v>
      </c>
      <c r="G217" s="592" t="s">
        <v>2964</v>
      </c>
      <c r="H217" s="592" t="s">
        <v>32</v>
      </c>
      <c r="I217" s="592" t="s">
        <v>55</v>
      </c>
      <c r="J217" s="592" t="s">
        <v>55</v>
      </c>
      <c r="K217" s="592" t="s">
        <v>55</v>
      </c>
      <c r="L217" s="530"/>
      <c r="M217" s="1138"/>
      <c r="N217" s="524"/>
      <c r="O217" s="592" t="s">
        <v>2977</v>
      </c>
      <c r="P217" s="592" t="s">
        <v>2978</v>
      </c>
      <c r="Q217" s="592">
        <v>18788803170</v>
      </c>
      <c r="R217" s="541" t="s">
        <v>2979</v>
      </c>
      <c r="S217" s="592" t="s">
        <v>2962</v>
      </c>
      <c r="T217" s="530"/>
    </row>
    <row r="218" spans="1:20" ht="36">
      <c r="A218" s="537">
        <v>58</v>
      </c>
      <c r="B218" s="1141"/>
      <c r="C218" s="525" t="s">
        <v>3148</v>
      </c>
      <c r="D218" s="592" t="s">
        <v>494</v>
      </c>
      <c r="E218" s="596">
        <v>33</v>
      </c>
      <c r="F218" s="596">
        <v>187.899327</v>
      </c>
      <c r="G218" s="592" t="s">
        <v>2964</v>
      </c>
      <c r="H218" s="592" t="s">
        <v>32</v>
      </c>
      <c r="I218" s="592" t="s">
        <v>55</v>
      </c>
      <c r="J218" s="592" t="s">
        <v>55</v>
      </c>
      <c r="K218" s="592" t="s">
        <v>55</v>
      </c>
      <c r="L218" s="530"/>
      <c r="M218" s="1138"/>
      <c r="N218" s="524"/>
      <c r="O218" s="592" t="s">
        <v>2977</v>
      </c>
      <c r="P218" s="592" t="s">
        <v>2978</v>
      </c>
      <c r="Q218" s="592">
        <v>18788803170</v>
      </c>
      <c r="R218" s="541" t="s">
        <v>2979</v>
      </c>
      <c r="S218" s="592" t="s">
        <v>2962</v>
      </c>
      <c r="T218" s="530"/>
    </row>
    <row r="219" spans="1:20" ht="36">
      <c r="A219" s="537">
        <v>59</v>
      </c>
      <c r="B219" s="1141"/>
      <c r="C219" s="525" t="s">
        <v>3149</v>
      </c>
      <c r="D219" s="592" t="s">
        <v>494</v>
      </c>
      <c r="E219" s="596">
        <v>5</v>
      </c>
      <c r="F219" s="596">
        <v>36.603765000000003</v>
      </c>
      <c r="G219" s="592" t="s">
        <v>2964</v>
      </c>
      <c r="H219" s="592" t="s">
        <v>32</v>
      </c>
      <c r="I219" s="592" t="s">
        <v>55</v>
      </c>
      <c r="J219" s="592" t="s">
        <v>55</v>
      </c>
      <c r="K219" s="592" t="s">
        <v>55</v>
      </c>
      <c r="L219" s="530"/>
      <c r="M219" s="1138"/>
      <c r="N219" s="524"/>
      <c r="O219" s="592" t="s">
        <v>2977</v>
      </c>
      <c r="P219" s="592" t="s">
        <v>2978</v>
      </c>
      <c r="Q219" s="592">
        <v>18788803170</v>
      </c>
      <c r="R219" s="541" t="s">
        <v>2979</v>
      </c>
      <c r="S219" s="592" t="s">
        <v>2962</v>
      </c>
      <c r="T219" s="530"/>
    </row>
    <row r="220" spans="1:20" ht="36">
      <c r="A220" s="537">
        <v>60</v>
      </c>
      <c r="B220" s="1141"/>
      <c r="C220" s="525" t="s">
        <v>3150</v>
      </c>
      <c r="D220" s="592" t="s">
        <v>494</v>
      </c>
      <c r="E220" s="596">
        <v>11</v>
      </c>
      <c r="F220" s="596">
        <v>147.63518550000001</v>
      </c>
      <c r="G220" s="592" t="s">
        <v>2964</v>
      </c>
      <c r="H220" s="592" t="s">
        <v>32</v>
      </c>
      <c r="I220" s="592" t="s">
        <v>55</v>
      </c>
      <c r="J220" s="592" t="s">
        <v>55</v>
      </c>
      <c r="K220" s="592" t="s">
        <v>55</v>
      </c>
      <c r="L220" s="530"/>
      <c r="M220" s="1138"/>
      <c r="N220" s="524"/>
      <c r="O220" s="592" t="s">
        <v>2977</v>
      </c>
      <c r="P220" s="592" t="s">
        <v>2978</v>
      </c>
      <c r="Q220" s="592">
        <v>18788803170</v>
      </c>
      <c r="R220" s="541" t="s">
        <v>2979</v>
      </c>
      <c r="S220" s="592" t="s">
        <v>2962</v>
      </c>
      <c r="T220" s="530"/>
    </row>
    <row r="221" spans="1:20" ht="21.6">
      <c r="A221" s="537">
        <v>61</v>
      </c>
      <c r="B221" s="526" t="s">
        <v>659</v>
      </c>
      <c r="C221" s="526" t="s">
        <v>3151</v>
      </c>
      <c r="D221" s="592" t="s">
        <v>45</v>
      </c>
      <c r="E221" s="532">
        <v>49.28</v>
      </c>
      <c r="F221" s="596" t="s">
        <v>55</v>
      </c>
      <c r="G221" s="592" t="s">
        <v>31</v>
      </c>
      <c r="H221" s="592" t="s">
        <v>32</v>
      </c>
      <c r="I221" s="592" t="s">
        <v>55</v>
      </c>
      <c r="J221" s="592" t="s">
        <v>55</v>
      </c>
      <c r="K221" s="592" t="s">
        <v>55</v>
      </c>
      <c r="L221" s="530"/>
      <c r="M221" s="596">
        <v>293216</v>
      </c>
      <c r="N221" s="524">
        <v>43358</v>
      </c>
      <c r="O221" s="592" t="s">
        <v>2977</v>
      </c>
      <c r="P221" s="592" t="s">
        <v>2978</v>
      </c>
      <c r="Q221" s="592">
        <v>18788803170</v>
      </c>
      <c r="R221" s="541" t="s">
        <v>2979</v>
      </c>
      <c r="S221" s="592" t="s">
        <v>2962</v>
      </c>
      <c r="T221" s="530"/>
    </row>
    <row r="222" spans="1:20" ht="24">
      <c r="A222" s="537">
        <v>62</v>
      </c>
      <c r="B222" s="621" t="s">
        <v>565</v>
      </c>
      <c r="C222" s="539" t="s">
        <v>1713</v>
      </c>
      <c r="D222" s="634" t="s">
        <v>45</v>
      </c>
      <c r="E222" s="532"/>
      <c r="F222" s="539">
        <v>1</v>
      </c>
      <c r="G222" s="592" t="s">
        <v>2964</v>
      </c>
      <c r="H222" s="592" t="s">
        <v>32</v>
      </c>
      <c r="I222" s="592"/>
      <c r="J222" s="592"/>
      <c r="K222" s="592"/>
      <c r="L222" s="539">
        <v>4784.4799999999996</v>
      </c>
      <c r="M222" s="596">
        <v>239.22</v>
      </c>
      <c r="N222" s="524" t="s">
        <v>3152</v>
      </c>
      <c r="O222" s="545" t="s">
        <v>3073</v>
      </c>
      <c r="P222" s="546" t="s">
        <v>3074</v>
      </c>
      <c r="Q222" s="620">
        <v>18394477209</v>
      </c>
      <c r="R222" s="545" t="s">
        <v>3075</v>
      </c>
      <c r="S222" s="549" t="s">
        <v>2962</v>
      </c>
      <c r="T222" s="566"/>
    </row>
    <row r="223" spans="1:20" ht="24">
      <c r="A223" s="537">
        <v>63</v>
      </c>
      <c r="B223" s="621" t="s">
        <v>588</v>
      </c>
      <c r="C223" s="539" t="s">
        <v>3153</v>
      </c>
      <c r="D223" s="634" t="s">
        <v>45</v>
      </c>
      <c r="E223" s="532"/>
      <c r="F223" s="539">
        <v>1</v>
      </c>
      <c r="G223" s="592" t="s">
        <v>2964</v>
      </c>
      <c r="H223" s="592" t="s">
        <v>32</v>
      </c>
      <c r="I223" s="592"/>
      <c r="J223" s="592"/>
      <c r="K223" s="592"/>
      <c r="L223" s="539">
        <v>4784.4799999999996</v>
      </c>
      <c r="M223" s="596">
        <v>239.22</v>
      </c>
      <c r="N223" s="524" t="s">
        <v>3152</v>
      </c>
      <c r="O223" s="545" t="s">
        <v>3073</v>
      </c>
      <c r="P223" s="546" t="s">
        <v>3074</v>
      </c>
      <c r="Q223" s="620">
        <v>18394477210</v>
      </c>
      <c r="R223" s="545" t="s">
        <v>3075</v>
      </c>
      <c r="S223" s="549" t="s">
        <v>2962</v>
      </c>
      <c r="T223" s="566"/>
    </row>
    <row r="224" spans="1:20" ht="24">
      <c r="A224" s="537">
        <v>64</v>
      </c>
      <c r="B224" s="621" t="s">
        <v>492</v>
      </c>
      <c r="C224" s="539" t="s">
        <v>3154</v>
      </c>
      <c r="D224" s="634" t="s">
        <v>45</v>
      </c>
      <c r="E224" s="532"/>
      <c r="F224" s="622">
        <v>32</v>
      </c>
      <c r="G224" s="592" t="s">
        <v>2964</v>
      </c>
      <c r="H224" s="592" t="s">
        <v>32</v>
      </c>
      <c r="I224" s="592"/>
      <c r="J224" s="592"/>
      <c r="K224" s="592"/>
      <c r="L224" s="539">
        <v>153103.44</v>
      </c>
      <c r="M224" s="596">
        <v>7655.17</v>
      </c>
      <c r="N224" s="524" t="s">
        <v>3152</v>
      </c>
      <c r="O224" s="545" t="s">
        <v>3073</v>
      </c>
      <c r="P224" s="546" t="s">
        <v>3074</v>
      </c>
      <c r="Q224" s="620">
        <v>18394477211</v>
      </c>
      <c r="R224" s="545" t="s">
        <v>3075</v>
      </c>
      <c r="S224" s="549" t="s">
        <v>2962</v>
      </c>
      <c r="T224" s="566"/>
    </row>
    <row r="225" spans="1:20" ht="24">
      <c r="A225" s="537">
        <v>65</v>
      </c>
      <c r="B225" s="621" t="s">
        <v>492</v>
      </c>
      <c r="C225" s="539" t="s">
        <v>3155</v>
      </c>
      <c r="D225" s="634" t="s">
        <v>45</v>
      </c>
      <c r="E225" s="532"/>
      <c r="F225" s="622">
        <v>31.846</v>
      </c>
      <c r="G225" s="592" t="s">
        <v>2964</v>
      </c>
      <c r="H225" s="592" t="s">
        <v>32</v>
      </c>
      <c r="I225" s="592"/>
      <c r="J225" s="592"/>
      <c r="K225" s="592"/>
      <c r="L225" s="539">
        <v>139738.04999999999</v>
      </c>
      <c r="M225" s="596">
        <v>6986.9</v>
      </c>
      <c r="N225" s="524" t="s">
        <v>3152</v>
      </c>
      <c r="O225" s="545" t="s">
        <v>3073</v>
      </c>
      <c r="P225" s="546" t="s">
        <v>3074</v>
      </c>
      <c r="Q225" s="620">
        <v>18394477212</v>
      </c>
      <c r="R225" s="545" t="s">
        <v>3075</v>
      </c>
      <c r="S225" s="549" t="s">
        <v>2962</v>
      </c>
      <c r="T225" s="566"/>
    </row>
    <row r="226" spans="1:20" ht="24">
      <c r="A226" s="537">
        <v>66</v>
      </c>
      <c r="B226" s="621" t="s">
        <v>492</v>
      </c>
      <c r="C226" s="539" t="s">
        <v>3156</v>
      </c>
      <c r="D226" s="634" t="s">
        <v>45</v>
      </c>
      <c r="E226" s="532"/>
      <c r="F226" s="622">
        <v>16.721</v>
      </c>
      <c r="G226" s="592" t="s">
        <v>2964</v>
      </c>
      <c r="H226" s="592" t="s">
        <v>32</v>
      </c>
      <c r="I226" s="592"/>
      <c r="J226" s="592"/>
      <c r="K226" s="592"/>
      <c r="L226" s="539">
        <v>65593.23</v>
      </c>
      <c r="M226" s="596">
        <v>3279.66</v>
      </c>
      <c r="N226" s="524" t="s">
        <v>3072</v>
      </c>
      <c r="O226" s="545" t="s">
        <v>3073</v>
      </c>
      <c r="P226" s="546" t="s">
        <v>3074</v>
      </c>
      <c r="Q226" s="620">
        <v>18394477213</v>
      </c>
      <c r="R226" s="545" t="s">
        <v>3075</v>
      </c>
      <c r="S226" s="549" t="s">
        <v>2962</v>
      </c>
      <c r="T226" s="566"/>
    </row>
    <row r="227" spans="1:20" ht="24">
      <c r="A227" s="537">
        <v>67</v>
      </c>
      <c r="B227" s="621" t="s">
        <v>565</v>
      </c>
      <c r="C227" s="539" t="s">
        <v>3157</v>
      </c>
      <c r="D227" s="634" t="s">
        <v>45</v>
      </c>
      <c r="E227" s="532"/>
      <c r="F227" s="622">
        <v>6.7249999999999996</v>
      </c>
      <c r="G227" s="592" t="s">
        <v>2964</v>
      </c>
      <c r="H227" s="592" t="s">
        <v>32</v>
      </c>
      <c r="I227" s="592"/>
      <c r="J227" s="592"/>
      <c r="K227" s="592"/>
      <c r="L227" s="539">
        <v>27367.54</v>
      </c>
      <c r="M227" s="596">
        <v>1368.38</v>
      </c>
      <c r="N227" s="524" t="s">
        <v>3072</v>
      </c>
      <c r="O227" s="545" t="s">
        <v>3073</v>
      </c>
      <c r="P227" s="546" t="s">
        <v>3074</v>
      </c>
      <c r="Q227" s="620">
        <v>18394477214</v>
      </c>
      <c r="R227" s="545" t="s">
        <v>3075</v>
      </c>
      <c r="S227" s="549" t="s">
        <v>2962</v>
      </c>
      <c r="T227" s="566"/>
    </row>
    <row r="228" spans="1:20" ht="24">
      <c r="A228" s="537">
        <v>68</v>
      </c>
      <c r="B228" s="621" t="s">
        <v>565</v>
      </c>
      <c r="C228" s="539" t="s">
        <v>3158</v>
      </c>
      <c r="D228" s="634" t="s">
        <v>45</v>
      </c>
      <c r="E228" s="532"/>
      <c r="F228" s="622">
        <v>10.552</v>
      </c>
      <c r="G228" s="592" t="s">
        <v>2964</v>
      </c>
      <c r="H228" s="592" t="s">
        <v>32</v>
      </c>
      <c r="I228" s="592"/>
      <c r="J228" s="592"/>
      <c r="K228" s="592"/>
      <c r="L228" s="539">
        <v>42842.89</v>
      </c>
      <c r="M228" s="596">
        <v>2142.14</v>
      </c>
      <c r="N228" s="524" t="s">
        <v>3072</v>
      </c>
      <c r="O228" s="545" t="s">
        <v>3073</v>
      </c>
      <c r="P228" s="546" t="s">
        <v>3074</v>
      </c>
      <c r="Q228" s="620">
        <v>18394477215</v>
      </c>
      <c r="R228" s="545" t="s">
        <v>3075</v>
      </c>
      <c r="S228" s="549" t="s">
        <v>2962</v>
      </c>
      <c r="T228" s="566"/>
    </row>
    <row r="229" spans="1:20" ht="24">
      <c r="A229" s="537">
        <v>69</v>
      </c>
      <c r="B229" s="621" t="s">
        <v>565</v>
      </c>
      <c r="C229" s="539" t="s">
        <v>3159</v>
      </c>
      <c r="D229" s="634" t="s">
        <v>45</v>
      </c>
      <c r="E229" s="532"/>
      <c r="F229" s="622">
        <v>17.068000000000001</v>
      </c>
      <c r="G229" s="592" t="s">
        <v>2964</v>
      </c>
      <c r="H229" s="592" t="s">
        <v>32</v>
      </c>
      <c r="I229" s="592"/>
      <c r="J229" s="592"/>
      <c r="K229" s="592"/>
      <c r="L229" s="539">
        <v>70031.06</v>
      </c>
      <c r="M229" s="596">
        <v>3501.55</v>
      </c>
      <c r="N229" s="524" t="s">
        <v>3072</v>
      </c>
      <c r="O229" s="545" t="s">
        <v>3073</v>
      </c>
      <c r="P229" s="546" t="s">
        <v>3074</v>
      </c>
      <c r="Q229" s="620">
        <v>18394477216</v>
      </c>
      <c r="R229" s="545" t="s">
        <v>3075</v>
      </c>
      <c r="S229" s="549" t="s">
        <v>2962</v>
      </c>
      <c r="T229" s="566"/>
    </row>
    <row r="230" spans="1:20" ht="24">
      <c r="A230" s="537">
        <v>70</v>
      </c>
      <c r="B230" s="539" t="s">
        <v>735</v>
      </c>
      <c r="C230" s="539" t="s">
        <v>3160</v>
      </c>
      <c r="D230" s="634" t="s">
        <v>1103</v>
      </c>
      <c r="E230" s="532"/>
      <c r="F230" s="539">
        <v>1378</v>
      </c>
      <c r="G230" s="592" t="s">
        <v>2964</v>
      </c>
      <c r="H230" s="592" t="s">
        <v>32</v>
      </c>
      <c r="I230" s="592"/>
      <c r="J230" s="592"/>
      <c r="K230" s="592"/>
      <c r="L230" s="539">
        <v>164557.28</v>
      </c>
      <c r="M230" s="596">
        <v>8227.66</v>
      </c>
      <c r="N230" s="524" t="s">
        <v>3161</v>
      </c>
      <c r="O230" s="545" t="s">
        <v>3073</v>
      </c>
      <c r="P230" s="546" t="s">
        <v>3074</v>
      </c>
      <c r="Q230" s="620">
        <v>18394477217</v>
      </c>
      <c r="R230" s="545" t="s">
        <v>3075</v>
      </c>
      <c r="S230" s="549" t="s">
        <v>2962</v>
      </c>
      <c r="T230" s="566"/>
    </row>
    <row r="231" spans="1:20" ht="24">
      <c r="A231" s="537">
        <v>71</v>
      </c>
      <c r="B231" s="621" t="s">
        <v>492</v>
      </c>
      <c r="C231" s="624" t="s">
        <v>3156</v>
      </c>
      <c r="D231" s="634" t="s">
        <v>45</v>
      </c>
      <c r="E231" s="532"/>
      <c r="F231" s="622">
        <v>3.496</v>
      </c>
      <c r="G231" s="592" t="s">
        <v>2964</v>
      </c>
      <c r="H231" s="592" t="s">
        <v>32</v>
      </c>
      <c r="I231" s="592"/>
      <c r="J231" s="592"/>
      <c r="K231" s="592"/>
      <c r="L231" s="539">
        <v>13821.2</v>
      </c>
      <c r="M231" s="596">
        <v>691.06</v>
      </c>
      <c r="N231" s="524" t="s">
        <v>3161</v>
      </c>
      <c r="O231" s="545" t="s">
        <v>3073</v>
      </c>
      <c r="P231" s="546" t="s">
        <v>3074</v>
      </c>
      <c r="Q231" s="620">
        <v>18394477218</v>
      </c>
      <c r="R231" s="545" t="s">
        <v>3075</v>
      </c>
      <c r="S231" s="549" t="s">
        <v>2962</v>
      </c>
      <c r="T231" s="566"/>
    </row>
    <row r="232" spans="1:20" ht="24">
      <c r="A232" s="537">
        <v>72</v>
      </c>
      <c r="B232" s="621" t="s">
        <v>492</v>
      </c>
      <c r="C232" s="624" t="s">
        <v>3162</v>
      </c>
      <c r="D232" s="634" t="s">
        <v>45</v>
      </c>
      <c r="E232" s="532"/>
      <c r="F232" s="622">
        <v>14.831</v>
      </c>
      <c r="G232" s="592" t="s">
        <v>2964</v>
      </c>
      <c r="H232" s="592" t="s">
        <v>32</v>
      </c>
      <c r="I232" s="592"/>
      <c r="J232" s="592"/>
      <c r="K232" s="592"/>
      <c r="L232" s="539">
        <v>58880.38</v>
      </c>
      <c r="M232" s="596">
        <v>2944.02</v>
      </c>
      <c r="N232" s="524" t="s">
        <v>3161</v>
      </c>
      <c r="O232" s="545" t="s">
        <v>3073</v>
      </c>
      <c r="P232" s="546" t="s">
        <v>3074</v>
      </c>
      <c r="Q232" s="620">
        <v>18394477219</v>
      </c>
      <c r="R232" s="545" t="s">
        <v>3075</v>
      </c>
      <c r="S232" s="549" t="s">
        <v>2962</v>
      </c>
      <c r="T232" s="566"/>
    </row>
    <row r="233" spans="1:20" ht="24">
      <c r="A233" s="537">
        <v>73</v>
      </c>
      <c r="B233" s="621" t="s">
        <v>492</v>
      </c>
      <c r="C233" s="624" t="s">
        <v>3163</v>
      </c>
      <c r="D233" s="634" t="s">
        <v>45</v>
      </c>
      <c r="E233" s="532"/>
      <c r="F233" s="622">
        <v>11.654999999999999</v>
      </c>
      <c r="G233" s="592" t="s">
        <v>2964</v>
      </c>
      <c r="H233" s="592" t="s">
        <v>32</v>
      </c>
      <c r="I233" s="592"/>
      <c r="J233" s="592"/>
      <c r="K233" s="592"/>
      <c r="L233" s="539">
        <v>47519.6</v>
      </c>
      <c r="M233" s="596">
        <v>2375.98</v>
      </c>
      <c r="N233" s="524" t="s">
        <v>3161</v>
      </c>
      <c r="O233" s="545" t="s">
        <v>3073</v>
      </c>
      <c r="P233" s="546" t="s">
        <v>3074</v>
      </c>
      <c r="Q233" s="620">
        <v>18394477220</v>
      </c>
      <c r="R233" s="545" t="s">
        <v>3075</v>
      </c>
      <c r="S233" s="549" t="s">
        <v>2962</v>
      </c>
      <c r="T233" s="566"/>
    </row>
    <row r="234" spans="1:20" ht="24">
      <c r="A234" s="537">
        <v>74</v>
      </c>
      <c r="B234" s="621" t="s">
        <v>588</v>
      </c>
      <c r="C234" s="624" t="s">
        <v>3164</v>
      </c>
      <c r="D234" s="634" t="s">
        <v>45</v>
      </c>
      <c r="E234" s="532"/>
      <c r="F234" s="622">
        <v>4.2939999999999996</v>
      </c>
      <c r="G234" s="592" t="s">
        <v>2964</v>
      </c>
      <c r="H234" s="592" t="s">
        <v>32</v>
      </c>
      <c r="I234" s="592"/>
      <c r="J234" s="592"/>
      <c r="K234" s="592"/>
      <c r="L234" s="539">
        <v>17292.62</v>
      </c>
      <c r="M234" s="596">
        <v>864.63</v>
      </c>
      <c r="N234" s="524" t="s">
        <v>3161</v>
      </c>
      <c r="O234" s="545" t="s">
        <v>3073</v>
      </c>
      <c r="P234" s="546" t="s">
        <v>3074</v>
      </c>
      <c r="Q234" s="620">
        <v>18394477221</v>
      </c>
      <c r="R234" s="545" t="s">
        <v>3075</v>
      </c>
      <c r="S234" s="549" t="s">
        <v>2962</v>
      </c>
      <c r="T234" s="566"/>
    </row>
    <row r="235" spans="1:20" ht="24">
      <c r="A235" s="537">
        <v>75</v>
      </c>
      <c r="B235" s="621" t="s">
        <v>565</v>
      </c>
      <c r="C235" s="624" t="s">
        <v>3165</v>
      </c>
      <c r="D235" s="634" t="s">
        <v>45</v>
      </c>
      <c r="E235" s="532"/>
      <c r="F235" s="622">
        <v>15.138999999999999</v>
      </c>
      <c r="G235" s="592" t="s">
        <v>2964</v>
      </c>
      <c r="H235" s="592" t="s">
        <v>32</v>
      </c>
      <c r="I235" s="592"/>
      <c r="J235" s="592"/>
      <c r="K235" s="592"/>
      <c r="L235" s="539">
        <v>61091.89</v>
      </c>
      <c r="M235" s="596">
        <v>3054.59</v>
      </c>
      <c r="N235" s="524" t="s">
        <v>3161</v>
      </c>
      <c r="O235" s="545" t="s">
        <v>3073</v>
      </c>
      <c r="P235" s="546" t="s">
        <v>3074</v>
      </c>
      <c r="Q235" s="620">
        <v>18394477222</v>
      </c>
      <c r="R235" s="545" t="s">
        <v>3075</v>
      </c>
      <c r="S235" s="549" t="s">
        <v>2962</v>
      </c>
      <c r="T235" s="566"/>
    </row>
    <row r="236" spans="1:20" ht="24">
      <c r="A236" s="537">
        <v>76</v>
      </c>
      <c r="B236" s="621" t="s">
        <v>565</v>
      </c>
      <c r="C236" s="624" t="s">
        <v>3158</v>
      </c>
      <c r="D236" s="634" t="s">
        <v>45</v>
      </c>
      <c r="E236" s="532"/>
      <c r="F236" s="622">
        <v>2.093</v>
      </c>
      <c r="G236" s="592" t="s">
        <v>2964</v>
      </c>
      <c r="H236" s="592" t="s">
        <v>32</v>
      </c>
      <c r="I236" s="592"/>
      <c r="J236" s="592"/>
      <c r="K236" s="592"/>
      <c r="L236" s="539">
        <v>8391.89</v>
      </c>
      <c r="M236" s="596">
        <v>419.59</v>
      </c>
      <c r="N236" s="524" t="s">
        <v>3161</v>
      </c>
      <c r="O236" s="545" t="s">
        <v>3073</v>
      </c>
      <c r="P236" s="546" t="s">
        <v>3074</v>
      </c>
      <c r="Q236" s="620">
        <v>18394477223</v>
      </c>
      <c r="R236" s="545" t="s">
        <v>3075</v>
      </c>
      <c r="S236" s="549" t="s">
        <v>2962</v>
      </c>
      <c r="T236" s="566"/>
    </row>
    <row r="237" spans="1:20" ht="24">
      <c r="A237" s="537">
        <v>77</v>
      </c>
      <c r="B237" s="621" t="s">
        <v>565</v>
      </c>
      <c r="C237" s="624" t="s">
        <v>3159</v>
      </c>
      <c r="D237" s="634" t="s">
        <v>45</v>
      </c>
      <c r="E237" s="532"/>
      <c r="F237" s="622">
        <v>3.4140000000000001</v>
      </c>
      <c r="G237" s="592" t="s">
        <v>2964</v>
      </c>
      <c r="H237" s="592" t="s">
        <v>32</v>
      </c>
      <c r="I237" s="592"/>
      <c r="J237" s="592"/>
      <c r="K237" s="592"/>
      <c r="L237" s="539">
        <v>13778.42</v>
      </c>
      <c r="M237" s="596">
        <v>688.92</v>
      </c>
      <c r="N237" s="524" t="s">
        <v>3161</v>
      </c>
      <c r="O237" s="545" t="s">
        <v>3073</v>
      </c>
      <c r="P237" s="546" t="s">
        <v>3074</v>
      </c>
      <c r="Q237" s="620">
        <v>18394477224</v>
      </c>
      <c r="R237" s="545" t="s">
        <v>3075</v>
      </c>
      <c r="S237" s="549" t="s">
        <v>2962</v>
      </c>
      <c r="T237" s="566"/>
    </row>
    <row r="238" spans="1:20" ht="24">
      <c r="A238" s="537">
        <v>78</v>
      </c>
      <c r="B238" s="539" t="s">
        <v>3166</v>
      </c>
      <c r="C238" s="539" t="s">
        <v>3167</v>
      </c>
      <c r="D238" s="634" t="s">
        <v>494</v>
      </c>
      <c r="E238" s="622">
        <v>20</v>
      </c>
      <c r="F238" s="622"/>
      <c r="G238" s="592" t="s">
        <v>2964</v>
      </c>
      <c r="H238" s="592" t="s">
        <v>32</v>
      </c>
      <c r="I238" s="592"/>
      <c r="J238" s="592"/>
      <c r="K238" s="592"/>
      <c r="L238" s="539">
        <v>12389.38</v>
      </c>
      <c r="M238" s="596">
        <v>9911.5</v>
      </c>
      <c r="N238" s="524" t="s">
        <v>3078</v>
      </c>
      <c r="O238" s="545" t="s">
        <v>3073</v>
      </c>
      <c r="P238" s="546" t="s">
        <v>3074</v>
      </c>
      <c r="Q238" s="620">
        <v>18394477225</v>
      </c>
      <c r="R238" s="545" t="s">
        <v>3075</v>
      </c>
      <c r="S238" s="549" t="s">
        <v>2962</v>
      </c>
      <c r="T238" s="566"/>
    </row>
    <row r="239" spans="1:20" ht="24">
      <c r="A239" s="537">
        <v>79</v>
      </c>
      <c r="B239" s="539" t="s">
        <v>3168</v>
      </c>
      <c r="C239" s="539" t="s">
        <v>3169</v>
      </c>
      <c r="D239" s="634" t="s">
        <v>494</v>
      </c>
      <c r="E239" s="622">
        <v>13</v>
      </c>
      <c r="F239" s="622"/>
      <c r="G239" s="592" t="s">
        <v>2964</v>
      </c>
      <c r="H239" s="592" t="s">
        <v>32</v>
      </c>
      <c r="I239" s="566"/>
      <c r="J239" s="566"/>
      <c r="K239" s="566"/>
      <c r="L239" s="539">
        <v>20718.45</v>
      </c>
      <c r="M239" s="577">
        <v>16574.756000000001</v>
      </c>
      <c r="N239" s="524" t="s">
        <v>3078</v>
      </c>
      <c r="O239" s="545" t="s">
        <v>3073</v>
      </c>
      <c r="P239" s="546" t="s">
        <v>3074</v>
      </c>
      <c r="Q239" s="620">
        <v>18394477226</v>
      </c>
      <c r="R239" s="545" t="s">
        <v>3075</v>
      </c>
      <c r="S239" s="549" t="s">
        <v>2962</v>
      </c>
      <c r="T239" s="566"/>
    </row>
    <row r="240" spans="1:20" ht="14.4">
      <c r="A240" s="537">
        <v>80</v>
      </c>
      <c r="B240" s="587" t="s">
        <v>492</v>
      </c>
      <c r="C240" s="586" t="s">
        <v>3170</v>
      </c>
      <c r="D240" s="587" t="s">
        <v>494</v>
      </c>
      <c r="E240" s="577">
        <v>132</v>
      </c>
      <c r="F240" s="580"/>
      <c r="G240" s="563" t="s">
        <v>3171</v>
      </c>
      <c r="H240" s="563" t="s">
        <v>3171</v>
      </c>
      <c r="I240" s="566"/>
      <c r="J240" s="566"/>
      <c r="K240" s="566"/>
      <c r="L240" s="561"/>
      <c r="M240" s="561"/>
      <c r="N240" s="524"/>
      <c r="O240" s="592" t="s">
        <v>3020</v>
      </c>
      <c r="P240" s="592" t="s">
        <v>3021</v>
      </c>
      <c r="Q240" s="592">
        <v>15822939827</v>
      </c>
      <c r="R240" s="541" t="s">
        <v>3022</v>
      </c>
      <c r="S240" s="592" t="s">
        <v>2962</v>
      </c>
      <c r="T240" s="541" t="s">
        <v>3172</v>
      </c>
    </row>
    <row r="241" spans="1:20">
      <c r="A241" s="555" t="s">
        <v>933</v>
      </c>
      <c r="B241" s="556" t="s">
        <v>934</v>
      </c>
      <c r="C241" s="552"/>
      <c r="D241" s="530"/>
      <c r="E241" s="553"/>
      <c r="F241" s="553"/>
      <c r="G241" s="530"/>
      <c r="H241" s="530"/>
      <c r="I241" s="530"/>
      <c r="J241" s="530"/>
      <c r="K241" s="530"/>
      <c r="L241" s="530"/>
      <c r="M241" s="553"/>
      <c r="N241" s="524"/>
      <c r="O241" s="530"/>
      <c r="P241" s="530"/>
      <c r="Q241" s="530"/>
      <c r="R241" s="530"/>
      <c r="S241" s="530"/>
      <c r="T241" s="530"/>
    </row>
    <row r="242" spans="1:20" ht="14.4">
      <c r="A242" s="537">
        <v>1</v>
      </c>
      <c r="B242" s="538" t="s">
        <v>3173</v>
      </c>
      <c r="C242" s="538"/>
      <c r="D242" s="538" t="s">
        <v>154</v>
      </c>
      <c r="E242" s="539">
        <v>5300</v>
      </c>
      <c r="F242" s="596" t="s">
        <v>55</v>
      </c>
      <c r="G242" s="592" t="s">
        <v>2964</v>
      </c>
      <c r="H242" s="592" t="s">
        <v>32</v>
      </c>
      <c r="I242" s="592" t="s">
        <v>55</v>
      </c>
      <c r="J242" s="592" t="s">
        <v>55</v>
      </c>
      <c r="K242" s="592" t="s">
        <v>55</v>
      </c>
      <c r="L242" s="530"/>
      <c r="M242" s="539">
        <v>7842.1239999999998</v>
      </c>
      <c r="N242" s="524" t="s">
        <v>2996</v>
      </c>
      <c r="O242" s="592" t="s">
        <v>2997</v>
      </c>
      <c r="P242" s="592" t="s">
        <v>2998</v>
      </c>
      <c r="Q242" s="592">
        <v>13752429150</v>
      </c>
      <c r="R242" s="541" t="s">
        <v>2999</v>
      </c>
      <c r="S242" s="592" t="s">
        <v>2962</v>
      </c>
      <c r="T242" s="530"/>
    </row>
    <row r="243" spans="1:20" ht="14.4">
      <c r="A243" s="537">
        <v>2</v>
      </c>
      <c r="B243" s="538" t="s">
        <v>935</v>
      </c>
      <c r="C243" s="538"/>
      <c r="D243" s="538" t="s">
        <v>45</v>
      </c>
      <c r="E243" s="539">
        <v>115.6</v>
      </c>
      <c r="F243" s="539">
        <v>115.6</v>
      </c>
      <c r="G243" s="592" t="s">
        <v>2964</v>
      </c>
      <c r="H243" s="592" t="s">
        <v>32</v>
      </c>
      <c r="I243" s="592" t="s">
        <v>55</v>
      </c>
      <c r="J243" s="592" t="s">
        <v>55</v>
      </c>
      <c r="K243" s="592" t="s">
        <v>55</v>
      </c>
      <c r="L243" s="530"/>
      <c r="M243" s="539">
        <v>154474.33600000001</v>
      </c>
      <c r="N243" s="524" t="s">
        <v>2996</v>
      </c>
      <c r="O243" s="592" t="s">
        <v>2997</v>
      </c>
      <c r="P243" s="592" t="s">
        <v>2998</v>
      </c>
      <c r="Q243" s="592">
        <v>13752429150</v>
      </c>
      <c r="R243" s="541" t="s">
        <v>2999</v>
      </c>
      <c r="S243" s="592" t="s">
        <v>2962</v>
      </c>
      <c r="T243" s="530"/>
    </row>
    <row r="244" spans="1:20" ht="14.4">
      <c r="A244" s="537">
        <v>3</v>
      </c>
      <c r="B244" s="563" t="s">
        <v>935</v>
      </c>
      <c r="C244" s="563" t="s">
        <v>3174</v>
      </c>
      <c r="D244" s="563" t="s">
        <v>45</v>
      </c>
      <c r="E244" s="544">
        <v>21.2</v>
      </c>
      <c r="F244" s="544">
        <v>21.2</v>
      </c>
      <c r="G244" s="592" t="s">
        <v>2964</v>
      </c>
      <c r="H244" s="592" t="s">
        <v>32</v>
      </c>
      <c r="I244" s="592" t="s">
        <v>55</v>
      </c>
      <c r="J244" s="592" t="s">
        <v>55</v>
      </c>
      <c r="K244" s="592" t="s">
        <v>55</v>
      </c>
      <c r="L244" s="530"/>
      <c r="M244" s="539">
        <v>28329.204000000002</v>
      </c>
      <c r="N244" s="524" t="s">
        <v>3000</v>
      </c>
      <c r="O244" s="592" t="s">
        <v>2997</v>
      </c>
      <c r="P244" s="592" t="s">
        <v>2998</v>
      </c>
      <c r="Q244" s="592">
        <v>13752429150</v>
      </c>
      <c r="R244" s="541" t="s">
        <v>2999</v>
      </c>
      <c r="S244" s="592" t="s">
        <v>2962</v>
      </c>
      <c r="T244" s="530"/>
    </row>
    <row r="245" spans="1:20" ht="14.4">
      <c r="A245" s="537">
        <v>4</v>
      </c>
      <c r="B245" s="538" t="s">
        <v>3175</v>
      </c>
      <c r="C245" s="538"/>
      <c r="D245" s="538" t="s">
        <v>45</v>
      </c>
      <c r="E245" s="539">
        <v>14.261699999999999</v>
      </c>
      <c r="F245" s="539">
        <v>14.261699999999999</v>
      </c>
      <c r="G245" s="592" t="s">
        <v>2964</v>
      </c>
      <c r="H245" s="592" t="s">
        <v>32</v>
      </c>
      <c r="I245" s="592" t="s">
        <v>55</v>
      </c>
      <c r="J245" s="592" t="s">
        <v>55</v>
      </c>
      <c r="K245" s="592" t="s">
        <v>55</v>
      </c>
      <c r="L245" s="530"/>
      <c r="M245" s="539">
        <v>15094.726000000001</v>
      </c>
      <c r="N245" s="524" t="s">
        <v>2996</v>
      </c>
      <c r="O245" s="592" t="s">
        <v>2997</v>
      </c>
      <c r="P245" s="592" t="s">
        <v>2998</v>
      </c>
      <c r="Q245" s="592">
        <v>13752429150</v>
      </c>
      <c r="R245" s="541" t="s">
        <v>2999</v>
      </c>
      <c r="S245" s="592" t="s">
        <v>2962</v>
      </c>
      <c r="T245" s="530"/>
    </row>
    <row r="246" spans="1:20" ht="14.4">
      <c r="A246" s="537">
        <v>5</v>
      </c>
      <c r="B246" s="563" t="s">
        <v>3043</v>
      </c>
      <c r="C246" s="539" t="s">
        <v>3176</v>
      </c>
      <c r="D246" s="538" t="s">
        <v>45</v>
      </c>
      <c r="E246" s="608" t="s">
        <v>55</v>
      </c>
      <c r="F246" s="608">
        <v>1.38</v>
      </c>
      <c r="G246" s="592" t="s">
        <v>2964</v>
      </c>
      <c r="H246" s="592" t="s">
        <v>32</v>
      </c>
      <c r="I246" s="592" t="s">
        <v>55</v>
      </c>
      <c r="J246" s="592" t="s">
        <v>55</v>
      </c>
      <c r="K246" s="592" t="s">
        <v>55</v>
      </c>
      <c r="L246" s="566"/>
      <c r="M246" s="608">
        <v>9204.5972399999991</v>
      </c>
      <c r="N246" s="524" t="s">
        <v>3177</v>
      </c>
      <c r="O246" s="1151" t="s">
        <v>3065</v>
      </c>
      <c r="P246" s="592" t="s">
        <v>3066</v>
      </c>
      <c r="Q246" s="592">
        <v>18649012127</v>
      </c>
      <c r="R246" s="541" t="s">
        <v>3067</v>
      </c>
      <c r="S246" s="592" t="s">
        <v>2962</v>
      </c>
      <c r="T246" s="566"/>
    </row>
    <row r="247" spans="1:20" ht="14.4">
      <c r="A247" s="537">
        <v>6</v>
      </c>
      <c r="B247" s="563" t="s">
        <v>3043</v>
      </c>
      <c r="C247" s="539" t="s">
        <v>3178</v>
      </c>
      <c r="D247" s="538" t="s">
        <v>45</v>
      </c>
      <c r="E247" s="608" t="s">
        <v>55</v>
      </c>
      <c r="F247" s="608">
        <v>1.74</v>
      </c>
      <c r="G247" s="592" t="s">
        <v>2964</v>
      </c>
      <c r="H247" s="592" t="s">
        <v>32</v>
      </c>
      <c r="I247" s="592" t="s">
        <v>55</v>
      </c>
      <c r="J247" s="592" t="s">
        <v>55</v>
      </c>
      <c r="K247" s="592" t="s">
        <v>55</v>
      </c>
      <c r="L247" s="566"/>
      <c r="M247" s="608">
        <v>11605.791300000001</v>
      </c>
      <c r="N247" s="524" t="s">
        <v>3177</v>
      </c>
      <c r="O247" s="1152"/>
      <c r="P247" s="592" t="s">
        <v>3066</v>
      </c>
      <c r="Q247" s="592">
        <v>18649012128</v>
      </c>
      <c r="R247" s="541" t="s">
        <v>3067</v>
      </c>
      <c r="S247" s="592" t="s">
        <v>2962</v>
      </c>
      <c r="T247" s="566"/>
    </row>
    <row r="248" spans="1:20" ht="14.4">
      <c r="A248" s="537">
        <v>7</v>
      </c>
      <c r="B248" s="563" t="s">
        <v>3050</v>
      </c>
      <c r="C248" s="539" t="s">
        <v>3179</v>
      </c>
      <c r="D248" s="538" t="s">
        <v>45</v>
      </c>
      <c r="E248" s="608" t="s">
        <v>55</v>
      </c>
      <c r="F248" s="608">
        <v>0.78</v>
      </c>
      <c r="G248" s="592" t="s">
        <v>2964</v>
      </c>
      <c r="H248" s="592" t="s">
        <v>32</v>
      </c>
      <c r="I248" s="592" t="s">
        <v>55</v>
      </c>
      <c r="J248" s="592" t="s">
        <v>55</v>
      </c>
      <c r="K248" s="592" t="s">
        <v>55</v>
      </c>
      <c r="L248" s="566"/>
      <c r="M248" s="608">
        <v>5202.5984399999998</v>
      </c>
      <c r="N248" s="524" t="s">
        <v>3177</v>
      </c>
      <c r="O248" s="1152"/>
      <c r="P248" s="592" t="s">
        <v>3066</v>
      </c>
      <c r="Q248" s="592">
        <v>18649012129</v>
      </c>
      <c r="R248" s="541" t="s">
        <v>3067</v>
      </c>
      <c r="S248" s="592" t="s">
        <v>2962</v>
      </c>
      <c r="T248" s="566"/>
    </row>
    <row r="249" spans="1:20" ht="14.4">
      <c r="A249" s="537">
        <v>8</v>
      </c>
      <c r="B249" s="563" t="s">
        <v>3050</v>
      </c>
      <c r="C249" s="539" t="s">
        <v>3180</v>
      </c>
      <c r="D249" s="538" t="s">
        <v>45</v>
      </c>
      <c r="E249" s="608" t="s">
        <v>55</v>
      </c>
      <c r="F249" s="608">
        <v>3.07</v>
      </c>
      <c r="G249" s="592" t="s">
        <v>2964</v>
      </c>
      <c r="H249" s="592" t="s">
        <v>32</v>
      </c>
      <c r="I249" s="592" t="s">
        <v>55</v>
      </c>
      <c r="J249" s="592" t="s">
        <v>55</v>
      </c>
      <c r="K249" s="592" t="s">
        <v>55</v>
      </c>
      <c r="L249" s="566"/>
      <c r="M249" s="608">
        <v>20476.88465</v>
      </c>
      <c r="N249" s="524" t="s">
        <v>3177</v>
      </c>
      <c r="O249" s="1152"/>
      <c r="P249" s="592" t="s">
        <v>3066</v>
      </c>
      <c r="Q249" s="592">
        <v>18649012130</v>
      </c>
      <c r="R249" s="541" t="s">
        <v>3067</v>
      </c>
      <c r="S249" s="592" t="s">
        <v>2962</v>
      </c>
      <c r="T249" s="566"/>
    </row>
    <row r="250" spans="1:20" ht="14.4">
      <c r="A250" s="537">
        <v>9</v>
      </c>
      <c r="B250" s="563" t="s">
        <v>3181</v>
      </c>
      <c r="C250" s="539" t="s">
        <v>3182</v>
      </c>
      <c r="D250" s="538" t="s">
        <v>45</v>
      </c>
      <c r="E250" s="608" t="s">
        <v>55</v>
      </c>
      <c r="F250" s="608">
        <v>1.0900000000000001</v>
      </c>
      <c r="G250" s="592" t="s">
        <v>2964</v>
      </c>
      <c r="H250" s="592" t="s">
        <v>32</v>
      </c>
      <c r="I250" s="592" t="s">
        <v>55</v>
      </c>
      <c r="J250" s="592" t="s">
        <v>55</v>
      </c>
      <c r="K250" s="592" t="s">
        <v>55</v>
      </c>
      <c r="L250" s="566"/>
      <c r="M250" s="608">
        <v>7270.2978199999998</v>
      </c>
      <c r="N250" s="524" t="s">
        <v>3177</v>
      </c>
      <c r="O250" s="1152"/>
      <c r="P250" s="592" t="s">
        <v>3066</v>
      </c>
      <c r="Q250" s="592">
        <v>18649012131</v>
      </c>
      <c r="R250" s="541" t="s">
        <v>3067</v>
      </c>
      <c r="S250" s="592" t="s">
        <v>2962</v>
      </c>
      <c r="T250" s="566"/>
    </row>
    <row r="251" spans="1:20" ht="14.4">
      <c r="A251" s="537">
        <v>10</v>
      </c>
      <c r="B251" s="563" t="s">
        <v>3183</v>
      </c>
      <c r="C251" s="539" t="s">
        <v>3184</v>
      </c>
      <c r="D251" s="538" t="s">
        <v>45</v>
      </c>
      <c r="E251" s="608" t="s">
        <v>55</v>
      </c>
      <c r="F251" s="608">
        <v>0.56999999999999995</v>
      </c>
      <c r="G251" s="592" t="s">
        <v>2964</v>
      </c>
      <c r="H251" s="592" t="s">
        <v>32</v>
      </c>
      <c r="I251" s="592" t="s">
        <v>55</v>
      </c>
      <c r="J251" s="592" t="s">
        <v>55</v>
      </c>
      <c r="K251" s="592" t="s">
        <v>55</v>
      </c>
      <c r="L251" s="566"/>
      <c r="M251" s="608">
        <v>4052.7028500000001</v>
      </c>
      <c r="N251" s="524" t="s">
        <v>3177</v>
      </c>
      <c r="O251" s="1152"/>
      <c r="P251" s="592" t="s">
        <v>3066</v>
      </c>
      <c r="Q251" s="592">
        <v>18649012132</v>
      </c>
      <c r="R251" s="541" t="s">
        <v>3067</v>
      </c>
      <c r="S251" s="592" t="s">
        <v>2962</v>
      </c>
      <c r="T251" s="566"/>
    </row>
    <row r="252" spans="1:20" ht="14.4">
      <c r="A252" s="537">
        <v>11</v>
      </c>
      <c r="B252" s="563" t="s">
        <v>3058</v>
      </c>
      <c r="C252" s="539" t="s">
        <v>3185</v>
      </c>
      <c r="D252" s="538" t="s">
        <v>45</v>
      </c>
      <c r="E252" s="608" t="s">
        <v>55</v>
      </c>
      <c r="F252" s="608">
        <v>0.16</v>
      </c>
      <c r="G252" s="592" t="s">
        <v>2964</v>
      </c>
      <c r="H252" s="592" t="s">
        <v>32</v>
      </c>
      <c r="I252" s="592" t="s">
        <v>55</v>
      </c>
      <c r="J252" s="592" t="s">
        <v>55</v>
      </c>
      <c r="K252" s="592" t="s">
        <v>55</v>
      </c>
      <c r="L252" s="566"/>
      <c r="M252" s="608">
        <v>1108.7983999999999</v>
      </c>
      <c r="N252" s="524" t="s">
        <v>3177</v>
      </c>
      <c r="O252" s="1152"/>
      <c r="P252" s="592" t="s">
        <v>3066</v>
      </c>
      <c r="Q252" s="592">
        <v>18649012133</v>
      </c>
      <c r="R252" s="541" t="s">
        <v>3067</v>
      </c>
      <c r="S252" s="592" t="s">
        <v>2962</v>
      </c>
      <c r="T252" s="566"/>
    </row>
    <row r="253" spans="1:20" ht="14.4">
      <c r="A253" s="537">
        <v>12</v>
      </c>
      <c r="B253" s="563" t="s">
        <v>3186</v>
      </c>
      <c r="C253" s="539" t="s">
        <v>3187</v>
      </c>
      <c r="D253" s="538" t="s">
        <v>45</v>
      </c>
      <c r="E253" s="608" t="s">
        <v>55</v>
      </c>
      <c r="F253" s="608">
        <v>7.55</v>
      </c>
      <c r="G253" s="592" t="s">
        <v>2964</v>
      </c>
      <c r="H253" s="592" t="s">
        <v>32</v>
      </c>
      <c r="I253" s="592" t="s">
        <v>55</v>
      </c>
      <c r="J253" s="592" t="s">
        <v>55</v>
      </c>
      <c r="K253" s="592" t="s">
        <v>55</v>
      </c>
      <c r="L253" s="566"/>
      <c r="M253" s="608">
        <v>59569.492449999998</v>
      </c>
      <c r="N253" s="524" t="s">
        <v>3177</v>
      </c>
      <c r="O253" s="1152"/>
      <c r="P253" s="592" t="s">
        <v>3066</v>
      </c>
      <c r="Q253" s="592">
        <v>18649012134</v>
      </c>
      <c r="R253" s="541" t="s">
        <v>3067</v>
      </c>
      <c r="S253" s="592" t="s">
        <v>2962</v>
      </c>
      <c r="T253" s="566"/>
    </row>
    <row r="254" spans="1:20" ht="14.4">
      <c r="A254" s="537">
        <v>13</v>
      </c>
      <c r="B254" s="563" t="s">
        <v>3186</v>
      </c>
      <c r="C254" s="539" t="s">
        <v>3188</v>
      </c>
      <c r="D254" s="538" t="s">
        <v>45</v>
      </c>
      <c r="E254" s="608" t="s">
        <v>55</v>
      </c>
      <c r="F254" s="635">
        <v>3.3799120999999999</v>
      </c>
      <c r="G254" s="592" t="s">
        <v>2964</v>
      </c>
      <c r="H254" s="592" t="s">
        <v>32</v>
      </c>
      <c r="I254" s="592" t="s">
        <v>55</v>
      </c>
      <c r="J254" s="592" t="s">
        <v>55</v>
      </c>
      <c r="K254" s="592" t="s">
        <v>55</v>
      </c>
      <c r="L254" s="566"/>
      <c r="M254" s="608">
        <v>26667.499709175801</v>
      </c>
      <c r="N254" s="524" t="s">
        <v>3177</v>
      </c>
      <c r="O254" s="1153"/>
      <c r="P254" s="592" t="s">
        <v>3066</v>
      </c>
      <c r="Q254" s="592">
        <v>18649012135</v>
      </c>
      <c r="R254" s="541" t="s">
        <v>3067</v>
      </c>
      <c r="S254" s="592" t="s">
        <v>2962</v>
      </c>
      <c r="T254" s="566"/>
    </row>
    <row r="255" spans="1:20" ht="14.4">
      <c r="A255" s="537">
        <v>14</v>
      </c>
      <c r="B255" s="538"/>
      <c r="C255" s="538"/>
      <c r="D255" s="538"/>
      <c r="E255" s="539"/>
      <c r="F255" s="539"/>
      <c r="G255" s="592"/>
      <c r="H255" s="592"/>
      <c r="I255" s="592"/>
      <c r="J255" s="592"/>
      <c r="K255" s="592"/>
      <c r="L255" s="530"/>
      <c r="M255" s="539"/>
      <c r="N255" s="524"/>
      <c r="O255" s="592"/>
      <c r="P255" s="592"/>
      <c r="Q255" s="592"/>
      <c r="R255" s="541"/>
      <c r="S255" s="592"/>
      <c r="T255" s="530"/>
    </row>
    <row r="256" spans="1:20" ht="14.4">
      <c r="A256" s="537">
        <v>15</v>
      </c>
      <c r="B256" s="549" t="s">
        <v>974</v>
      </c>
      <c r="C256" s="552"/>
      <c r="D256" s="557"/>
      <c r="E256" s="553"/>
      <c r="F256" s="553"/>
      <c r="G256" s="530"/>
      <c r="H256" s="530"/>
      <c r="I256" s="530"/>
      <c r="J256" s="530"/>
      <c r="K256" s="530"/>
      <c r="L256" s="530"/>
      <c r="M256" s="553"/>
      <c r="N256" s="524"/>
      <c r="O256" s="530"/>
      <c r="P256" s="530"/>
      <c r="Q256" s="530"/>
      <c r="R256" s="530"/>
      <c r="S256" s="530"/>
      <c r="T256" s="530"/>
    </row>
    <row r="257" spans="1:20">
      <c r="A257" s="537">
        <v>16</v>
      </c>
      <c r="B257" s="549" t="s">
        <v>3101</v>
      </c>
      <c r="C257" s="552"/>
      <c r="D257" s="530"/>
      <c r="E257" s="553"/>
      <c r="F257" s="553"/>
      <c r="G257" s="530"/>
      <c r="H257" s="530"/>
      <c r="I257" s="530"/>
      <c r="J257" s="530"/>
      <c r="K257" s="530"/>
      <c r="L257" s="530"/>
      <c r="M257" s="553"/>
      <c r="N257" s="524"/>
      <c r="O257" s="530"/>
      <c r="P257" s="530"/>
      <c r="Q257" s="530"/>
      <c r="R257" s="530"/>
      <c r="S257" s="530"/>
      <c r="T257" s="530"/>
    </row>
    <row r="258" spans="1:20">
      <c r="A258" s="537">
        <v>17</v>
      </c>
      <c r="B258" s="549" t="s">
        <v>975</v>
      </c>
      <c r="C258" s="552"/>
      <c r="D258" s="530"/>
      <c r="E258" s="553"/>
      <c r="F258" s="553"/>
      <c r="G258" s="530"/>
      <c r="H258" s="530"/>
      <c r="I258" s="530"/>
      <c r="J258" s="530"/>
      <c r="K258" s="530"/>
      <c r="L258" s="530"/>
      <c r="M258" s="553"/>
      <c r="N258" s="524"/>
      <c r="O258" s="530"/>
      <c r="P258" s="530"/>
      <c r="Q258" s="530"/>
      <c r="R258" s="530"/>
      <c r="S258" s="530"/>
      <c r="T258" s="530"/>
    </row>
    <row r="259" spans="1:20">
      <c r="A259" s="537">
        <v>18</v>
      </c>
      <c r="B259" s="549" t="s">
        <v>3101</v>
      </c>
      <c r="C259" s="552"/>
      <c r="D259" s="530"/>
      <c r="E259" s="553"/>
      <c r="F259" s="553"/>
      <c r="G259" s="530"/>
      <c r="H259" s="530"/>
      <c r="I259" s="530"/>
      <c r="J259" s="530"/>
      <c r="K259" s="530"/>
      <c r="L259" s="530"/>
      <c r="M259" s="553"/>
      <c r="N259" s="524"/>
      <c r="O259" s="530"/>
      <c r="P259" s="530"/>
      <c r="Q259" s="530"/>
      <c r="R259" s="530"/>
      <c r="S259" s="530"/>
      <c r="T259" s="530"/>
    </row>
    <row r="260" spans="1:20">
      <c r="A260" s="537">
        <v>19</v>
      </c>
      <c r="B260" s="549" t="s">
        <v>976</v>
      </c>
      <c r="C260" s="552"/>
      <c r="D260" s="530"/>
      <c r="E260" s="553"/>
      <c r="F260" s="553"/>
      <c r="G260" s="530"/>
      <c r="H260" s="530"/>
      <c r="I260" s="530"/>
      <c r="J260" s="530"/>
      <c r="K260" s="530"/>
      <c r="L260" s="530"/>
      <c r="M260" s="553"/>
      <c r="N260" s="524"/>
      <c r="O260" s="530"/>
      <c r="P260" s="530"/>
      <c r="Q260" s="530"/>
      <c r="R260" s="530"/>
      <c r="S260" s="530"/>
      <c r="T260" s="530"/>
    </row>
    <row r="261" spans="1:20" ht="24">
      <c r="A261" s="537">
        <v>20</v>
      </c>
      <c r="B261" s="525" t="s">
        <v>3189</v>
      </c>
      <c r="C261" s="592" t="s">
        <v>55</v>
      </c>
      <c r="D261" s="592" t="s">
        <v>45</v>
      </c>
      <c r="E261" s="596" t="s">
        <v>55</v>
      </c>
      <c r="F261" s="596">
        <v>212.55099999999999</v>
      </c>
      <c r="G261" s="592" t="s">
        <v>31</v>
      </c>
      <c r="H261" s="592" t="s">
        <v>32</v>
      </c>
      <c r="I261" s="592" t="s">
        <v>55</v>
      </c>
      <c r="J261" s="592" t="s">
        <v>55</v>
      </c>
      <c r="K261" s="592" t="s">
        <v>55</v>
      </c>
      <c r="L261" s="530"/>
      <c r="M261" s="596">
        <v>0</v>
      </c>
      <c r="N261" s="524">
        <v>2007.5</v>
      </c>
      <c r="O261" s="592" t="s">
        <v>2965</v>
      </c>
      <c r="P261" s="592" t="s">
        <v>2966</v>
      </c>
      <c r="Q261" s="592">
        <v>15222256701</v>
      </c>
      <c r="R261" s="592" t="s">
        <v>2967</v>
      </c>
      <c r="S261" s="592" t="s">
        <v>2962</v>
      </c>
      <c r="T261" s="530"/>
    </row>
    <row r="262" spans="1:20">
      <c r="A262" s="537">
        <v>21</v>
      </c>
      <c r="B262" s="592" t="s">
        <v>3190</v>
      </c>
      <c r="C262" s="592"/>
      <c r="D262" s="592" t="s">
        <v>45</v>
      </c>
      <c r="E262" s="596" t="s">
        <v>55</v>
      </c>
      <c r="F262" s="596">
        <v>135.631</v>
      </c>
      <c r="G262" s="592" t="s">
        <v>31</v>
      </c>
      <c r="H262" s="592" t="s">
        <v>32</v>
      </c>
      <c r="I262" s="592" t="s">
        <v>55</v>
      </c>
      <c r="J262" s="592" t="s">
        <v>55</v>
      </c>
      <c r="K262" s="592" t="s">
        <v>55</v>
      </c>
      <c r="L262" s="530"/>
      <c r="M262" s="596">
        <v>0</v>
      </c>
      <c r="N262" s="524">
        <v>2007.12</v>
      </c>
      <c r="O262" s="592" t="s">
        <v>2965</v>
      </c>
      <c r="P262" s="592" t="s">
        <v>2966</v>
      </c>
      <c r="Q262" s="592">
        <v>15222256701</v>
      </c>
      <c r="R262" s="592" t="s">
        <v>2967</v>
      </c>
      <c r="S262" s="592" t="s">
        <v>2962</v>
      </c>
      <c r="T262" s="530"/>
    </row>
    <row r="263" spans="1:20">
      <c r="A263" s="537">
        <v>22</v>
      </c>
      <c r="B263" s="549" t="s">
        <v>3101</v>
      </c>
      <c r="C263" s="552"/>
      <c r="D263" s="530"/>
      <c r="E263" s="553"/>
      <c r="F263" s="553"/>
      <c r="G263" s="530"/>
      <c r="H263" s="530"/>
      <c r="I263" s="530"/>
      <c r="J263" s="530"/>
      <c r="K263" s="530"/>
      <c r="L263" s="530"/>
      <c r="M263" s="553"/>
      <c r="N263" s="524"/>
      <c r="O263" s="530"/>
      <c r="P263" s="530"/>
      <c r="Q263" s="530"/>
      <c r="R263" s="530"/>
      <c r="S263" s="530"/>
      <c r="T263" s="530"/>
    </row>
    <row r="264" spans="1:20">
      <c r="A264" s="537">
        <v>23</v>
      </c>
      <c r="B264" s="549" t="s">
        <v>762</v>
      </c>
      <c r="C264" s="552"/>
      <c r="D264" s="530"/>
      <c r="E264" s="553"/>
      <c r="F264" s="553"/>
      <c r="G264" s="530"/>
      <c r="H264" s="530"/>
      <c r="I264" s="530"/>
      <c r="J264" s="530"/>
      <c r="K264" s="530"/>
      <c r="L264" s="530"/>
      <c r="M264" s="553"/>
      <c r="N264" s="524"/>
      <c r="O264" s="530"/>
      <c r="P264" s="530"/>
      <c r="Q264" s="530"/>
      <c r="R264" s="530"/>
      <c r="S264" s="530"/>
      <c r="T264" s="530"/>
    </row>
    <row r="265" spans="1:20" ht="14.4">
      <c r="A265" s="537">
        <v>24</v>
      </c>
      <c r="B265" s="549" t="s">
        <v>762</v>
      </c>
      <c r="C265" s="589" t="s">
        <v>3191</v>
      </c>
      <c r="D265" s="583" t="s">
        <v>494</v>
      </c>
      <c r="E265" s="590">
        <v>487</v>
      </c>
      <c r="F265" s="577"/>
      <c r="G265" s="592" t="s">
        <v>2964</v>
      </c>
      <c r="H265" s="592" t="s">
        <v>32</v>
      </c>
      <c r="I265" s="566"/>
      <c r="J265" s="566"/>
      <c r="K265" s="566"/>
      <c r="L265" s="566"/>
      <c r="M265" s="585">
        <v>260994.17199999999</v>
      </c>
      <c r="N265" s="524" t="s">
        <v>3003</v>
      </c>
      <c r="O265" s="592" t="s">
        <v>2997</v>
      </c>
      <c r="P265" s="592" t="s">
        <v>2998</v>
      </c>
      <c r="Q265" s="592">
        <v>13752429150</v>
      </c>
      <c r="R265" s="541" t="s">
        <v>2999</v>
      </c>
      <c r="S265" s="592" t="s">
        <v>2962</v>
      </c>
      <c r="T265" s="566"/>
    </row>
    <row r="266" spans="1:20">
      <c r="A266" s="537">
        <v>25</v>
      </c>
      <c r="B266" s="549" t="s">
        <v>3101</v>
      </c>
      <c r="C266" s="552"/>
      <c r="D266" s="530"/>
      <c r="E266" s="553"/>
      <c r="F266" s="553"/>
      <c r="G266" s="530"/>
      <c r="H266" s="530"/>
      <c r="I266" s="530"/>
      <c r="J266" s="530"/>
      <c r="K266" s="530"/>
      <c r="L266" s="530"/>
      <c r="M266" s="553"/>
      <c r="N266" s="524"/>
      <c r="O266" s="530"/>
      <c r="P266" s="530"/>
      <c r="Q266" s="530"/>
      <c r="R266" s="530"/>
      <c r="S266" s="530"/>
      <c r="T266" s="530"/>
    </row>
    <row r="267" spans="1:20">
      <c r="A267" s="537">
        <v>26</v>
      </c>
      <c r="B267" s="549" t="s">
        <v>1033</v>
      </c>
      <c r="C267" s="552"/>
      <c r="D267" s="530"/>
      <c r="E267" s="553"/>
      <c r="F267" s="553"/>
      <c r="G267" s="530"/>
      <c r="H267" s="530"/>
      <c r="I267" s="530"/>
      <c r="J267" s="530"/>
      <c r="K267" s="530"/>
      <c r="L267" s="530"/>
      <c r="M267" s="553"/>
      <c r="N267" s="524"/>
      <c r="O267" s="530"/>
      <c r="P267" s="530"/>
      <c r="Q267" s="530"/>
      <c r="R267" s="530"/>
      <c r="S267" s="530"/>
      <c r="T267" s="530"/>
    </row>
    <row r="268" spans="1:20">
      <c r="A268" s="537">
        <v>27</v>
      </c>
      <c r="B268" s="549" t="s">
        <v>3101</v>
      </c>
      <c r="C268" s="552"/>
      <c r="D268" s="530"/>
      <c r="E268" s="553"/>
      <c r="F268" s="553"/>
      <c r="G268" s="530"/>
      <c r="H268" s="530"/>
      <c r="I268" s="530"/>
      <c r="J268" s="530"/>
      <c r="K268" s="530"/>
      <c r="L268" s="530"/>
      <c r="M268" s="553"/>
      <c r="N268" s="524"/>
      <c r="O268" s="530"/>
      <c r="P268" s="530"/>
      <c r="Q268" s="530"/>
      <c r="R268" s="530"/>
      <c r="S268" s="530"/>
      <c r="T268" s="530"/>
    </row>
    <row r="269" spans="1:20">
      <c r="A269" s="537">
        <v>28</v>
      </c>
      <c r="B269" s="549" t="s">
        <v>2819</v>
      </c>
      <c r="C269" s="552"/>
      <c r="D269" s="530"/>
      <c r="E269" s="553"/>
      <c r="F269" s="553"/>
      <c r="G269" s="530"/>
      <c r="H269" s="530"/>
      <c r="I269" s="530"/>
      <c r="J269" s="530"/>
      <c r="K269" s="530"/>
      <c r="L269" s="530"/>
      <c r="M269" s="553"/>
      <c r="N269" s="524"/>
      <c r="O269" s="530"/>
      <c r="P269" s="530"/>
      <c r="Q269" s="530"/>
      <c r="R269" s="530"/>
      <c r="S269" s="530"/>
      <c r="T269" s="530"/>
    </row>
    <row r="270" spans="1:20">
      <c r="A270" s="537">
        <v>29</v>
      </c>
      <c r="B270" s="592" t="s">
        <v>3192</v>
      </c>
      <c r="C270" s="592" t="s">
        <v>3193</v>
      </c>
      <c r="D270" s="592" t="s">
        <v>65</v>
      </c>
      <c r="E270" s="596">
        <v>1575</v>
      </c>
      <c r="F270" s="596" t="s">
        <v>55</v>
      </c>
      <c r="G270" s="592" t="s">
        <v>2964</v>
      </c>
      <c r="H270" s="592" t="s">
        <v>32</v>
      </c>
      <c r="I270" s="592" t="s">
        <v>55</v>
      </c>
      <c r="J270" s="592" t="s">
        <v>55</v>
      </c>
      <c r="K270" s="592" t="s">
        <v>55</v>
      </c>
      <c r="L270" s="530"/>
      <c r="M270" s="596">
        <v>0</v>
      </c>
      <c r="N270" s="524">
        <v>2010.6</v>
      </c>
      <c r="O270" s="592" t="s">
        <v>2965</v>
      </c>
      <c r="P270" s="592" t="s">
        <v>2966</v>
      </c>
      <c r="Q270" s="592">
        <v>15222256701</v>
      </c>
      <c r="R270" s="592" t="s">
        <v>2967</v>
      </c>
      <c r="S270" s="592" t="s">
        <v>2962</v>
      </c>
      <c r="T270" s="530"/>
    </row>
    <row r="271" spans="1:20">
      <c r="A271" s="537">
        <v>30</v>
      </c>
      <c r="B271" s="592" t="s">
        <v>3192</v>
      </c>
      <c r="C271" s="592" t="s">
        <v>3194</v>
      </c>
      <c r="D271" s="592" t="s">
        <v>65</v>
      </c>
      <c r="E271" s="596">
        <v>1484</v>
      </c>
      <c r="F271" s="596" t="s">
        <v>55</v>
      </c>
      <c r="G271" s="592" t="s">
        <v>2964</v>
      </c>
      <c r="H271" s="592" t="s">
        <v>32</v>
      </c>
      <c r="I271" s="592" t="s">
        <v>55</v>
      </c>
      <c r="J271" s="592" t="s">
        <v>55</v>
      </c>
      <c r="K271" s="592" t="s">
        <v>55</v>
      </c>
      <c r="L271" s="530"/>
      <c r="M271" s="596">
        <v>0</v>
      </c>
      <c r="N271" s="524">
        <v>2010.6</v>
      </c>
      <c r="O271" s="592" t="s">
        <v>2965</v>
      </c>
      <c r="P271" s="592" t="s">
        <v>2966</v>
      </c>
      <c r="Q271" s="592">
        <v>15222256701</v>
      </c>
      <c r="R271" s="592" t="s">
        <v>2967</v>
      </c>
      <c r="S271" s="592" t="s">
        <v>2962</v>
      </c>
      <c r="T271" s="530"/>
    </row>
    <row r="272" spans="1:20">
      <c r="A272" s="537">
        <v>31</v>
      </c>
      <c r="B272" s="592" t="s">
        <v>3192</v>
      </c>
      <c r="C272" s="592" t="s">
        <v>3195</v>
      </c>
      <c r="D272" s="592" t="s">
        <v>65</v>
      </c>
      <c r="E272" s="596">
        <v>790</v>
      </c>
      <c r="F272" s="596" t="s">
        <v>55</v>
      </c>
      <c r="G272" s="592" t="s">
        <v>2964</v>
      </c>
      <c r="H272" s="592" t="s">
        <v>32</v>
      </c>
      <c r="I272" s="592" t="s">
        <v>55</v>
      </c>
      <c r="J272" s="592" t="s">
        <v>55</v>
      </c>
      <c r="K272" s="592" t="s">
        <v>55</v>
      </c>
      <c r="L272" s="530"/>
      <c r="M272" s="596">
        <v>0</v>
      </c>
      <c r="N272" s="524">
        <v>2010.6</v>
      </c>
      <c r="O272" s="592" t="s">
        <v>2965</v>
      </c>
      <c r="P272" s="592" t="s">
        <v>2966</v>
      </c>
      <c r="Q272" s="592">
        <v>15222256701</v>
      </c>
      <c r="R272" s="592" t="s">
        <v>2967</v>
      </c>
      <c r="S272" s="592" t="s">
        <v>2962</v>
      </c>
      <c r="T272" s="530"/>
    </row>
    <row r="273" spans="1:20">
      <c r="A273" s="537">
        <v>32</v>
      </c>
      <c r="B273" s="592" t="s">
        <v>3192</v>
      </c>
      <c r="C273" s="592" t="s">
        <v>3196</v>
      </c>
      <c r="D273" s="592" t="s">
        <v>65</v>
      </c>
      <c r="E273" s="596">
        <v>180</v>
      </c>
      <c r="F273" s="596" t="s">
        <v>55</v>
      </c>
      <c r="G273" s="592" t="s">
        <v>2964</v>
      </c>
      <c r="H273" s="592" t="s">
        <v>32</v>
      </c>
      <c r="I273" s="592" t="s">
        <v>55</v>
      </c>
      <c r="J273" s="592" t="s">
        <v>55</v>
      </c>
      <c r="K273" s="592" t="s">
        <v>55</v>
      </c>
      <c r="L273" s="530"/>
      <c r="M273" s="596">
        <v>0</v>
      </c>
      <c r="N273" s="524">
        <v>2010.1</v>
      </c>
      <c r="O273" s="592" t="s">
        <v>2965</v>
      </c>
      <c r="P273" s="592" t="s">
        <v>2966</v>
      </c>
      <c r="Q273" s="592">
        <v>15222256701</v>
      </c>
      <c r="R273" s="592" t="s">
        <v>2967</v>
      </c>
      <c r="S273" s="592" t="s">
        <v>2962</v>
      </c>
      <c r="T273" s="530"/>
    </row>
    <row r="274" spans="1:20">
      <c r="A274" s="537">
        <v>33</v>
      </c>
      <c r="B274" s="592" t="s">
        <v>3197</v>
      </c>
      <c r="C274" s="592" t="s">
        <v>3198</v>
      </c>
      <c r="D274" s="592" t="s">
        <v>65</v>
      </c>
      <c r="E274" s="596">
        <v>364</v>
      </c>
      <c r="F274" s="596" t="s">
        <v>55</v>
      </c>
      <c r="G274" s="592" t="s">
        <v>2964</v>
      </c>
      <c r="H274" s="592" t="s">
        <v>32</v>
      </c>
      <c r="I274" s="592" t="s">
        <v>55</v>
      </c>
      <c r="J274" s="592" t="s">
        <v>55</v>
      </c>
      <c r="K274" s="592" t="s">
        <v>55</v>
      </c>
      <c r="L274" s="530"/>
      <c r="M274" s="596">
        <v>0</v>
      </c>
      <c r="N274" s="524">
        <v>2011.1</v>
      </c>
      <c r="O274" s="592" t="s">
        <v>2965</v>
      </c>
      <c r="P274" s="592" t="s">
        <v>2966</v>
      </c>
      <c r="Q274" s="592">
        <v>15222256701</v>
      </c>
      <c r="R274" s="592" t="s">
        <v>2967</v>
      </c>
      <c r="S274" s="592" t="s">
        <v>2962</v>
      </c>
      <c r="T274" s="530"/>
    </row>
    <row r="275" spans="1:20">
      <c r="A275" s="537">
        <v>34</v>
      </c>
      <c r="B275" s="592" t="s">
        <v>3197</v>
      </c>
      <c r="C275" s="592" t="s">
        <v>3199</v>
      </c>
      <c r="D275" s="592" t="s">
        <v>2264</v>
      </c>
      <c r="E275" s="596">
        <v>500</v>
      </c>
      <c r="F275" s="596" t="s">
        <v>55</v>
      </c>
      <c r="G275" s="592" t="s">
        <v>2964</v>
      </c>
      <c r="H275" s="592" t="s">
        <v>32</v>
      </c>
      <c r="I275" s="592" t="s">
        <v>55</v>
      </c>
      <c r="J275" s="592" t="s">
        <v>55</v>
      </c>
      <c r="K275" s="592" t="s">
        <v>55</v>
      </c>
      <c r="L275" s="530"/>
      <c r="M275" s="596">
        <v>0</v>
      </c>
      <c r="N275" s="524">
        <v>2012.2</v>
      </c>
      <c r="O275" s="592" t="s">
        <v>2965</v>
      </c>
      <c r="P275" s="592" t="s">
        <v>2966</v>
      </c>
      <c r="Q275" s="592">
        <v>15222256701</v>
      </c>
      <c r="R275" s="592" t="s">
        <v>2967</v>
      </c>
      <c r="S275" s="592" t="s">
        <v>2962</v>
      </c>
      <c r="T275" s="530"/>
    </row>
    <row r="276" spans="1:20">
      <c r="A276" s="537">
        <v>35</v>
      </c>
      <c r="B276" s="592" t="s">
        <v>3197</v>
      </c>
      <c r="C276" s="592" t="s">
        <v>3200</v>
      </c>
      <c r="D276" s="592" t="s">
        <v>65</v>
      </c>
      <c r="E276" s="596">
        <v>1392</v>
      </c>
      <c r="F276" s="596">
        <v>2.7</v>
      </c>
      <c r="G276" s="592" t="s">
        <v>31</v>
      </c>
      <c r="H276" s="592" t="s">
        <v>32</v>
      </c>
      <c r="I276" s="592" t="s">
        <v>55</v>
      </c>
      <c r="J276" s="592" t="s">
        <v>55</v>
      </c>
      <c r="K276" s="592" t="s">
        <v>55</v>
      </c>
      <c r="L276" s="530"/>
      <c r="M276" s="596">
        <v>1334.5</v>
      </c>
      <c r="N276" s="524">
        <v>2014.5</v>
      </c>
      <c r="O276" s="592" t="s">
        <v>2965</v>
      </c>
      <c r="P276" s="592" t="s">
        <v>3104</v>
      </c>
      <c r="Q276" s="592">
        <v>13920821940</v>
      </c>
      <c r="R276" s="530"/>
      <c r="S276" s="592" t="s">
        <v>2962</v>
      </c>
      <c r="T276" s="530"/>
    </row>
    <row r="277" spans="1:20">
      <c r="A277" s="537">
        <v>36</v>
      </c>
      <c r="B277" s="592" t="s">
        <v>3197</v>
      </c>
      <c r="C277" s="592" t="s">
        <v>3201</v>
      </c>
      <c r="D277" s="592" t="s">
        <v>65</v>
      </c>
      <c r="E277" s="596">
        <v>1392</v>
      </c>
      <c r="F277" s="596">
        <v>3.8</v>
      </c>
      <c r="G277" s="592" t="s">
        <v>31</v>
      </c>
      <c r="H277" s="592" t="s">
        <v>32</v>
      </c>
      <c r="I277" s="592" t="s">
        <v>55</v>
      </c>
      <c r="J277" s="592" t="s">
        <v>55</v>
      </c>
      <c r="K277" s="592" t="s">
        <v>55</v>
      </c>
      <c r="L277" s="530"/>
      <c r="M277" s="596">
        <v>2770.08</v>
      </c>
      <c r="N277" s="524">
        <v>2014.5</v>
      </c>
      <c r="O277" s="592" t="s">
        <v>2965</v>
      </c>
      <c r="P277" s="592" t="s">
        <v>3104</v>
      </c>
      <c r="Q277" s="592">
        <v>13920821940</v>
      </c>
      <c r="R277" s="530"/>
      <c r="S277" s="592" t="s">
        <v>2962</v>
      </c>
      <c r="T277" s="530"/>
    </row>
    <row r="278" spans="1:20">
      <c r="A278" s="537">
        <v>37</v>
      </c>
      <c r="B278" s="592" t="s">
        <v>3197</v>
      </c>
      <c r="C278" s="592" t="s">
        <v>3202</v>
      </c>
      <c r="D278" s="592" t="s">
        <v>65</v>
      </c>
      <c r="E278" s="596">
        <v>788</v>
      </c>
      <c r="F278" s="596">
        <v>1.4</v>
      </c>
      <c r="G278" s="592" t="s">
        <v>31</v>
      </c>
      <c r="H278" s="592" t="s">
        <v>32</v>
      </c>
      <c r="I278" s="592" t="s">
        <v>55</v>
      </c>
      <c r="J278" s="592" t="s">
        <v>55</v>
      </c>
      <c r="K278" s="592" t="s">
        <v>55</v>
      </c>
      <c r="L278" s="530"/>
      <c r="M278" s="596">
        <v>1706.02</v>
      </c>
      <c r="N278" s="524">
        <v>2014.5</v>
      </c>
      <c r="O278" s="592" t="s">
        <v>2965</v>
      </c>
      <c r="P278" s="592" t="s">
        <v>3104</v>
      </c>
      <c r="Q278" s="592">
        <v>13920821940</v>
      </c>
      <c r="R278" s="530"/>
      <c r="S278" s="592" t="s">
        <v>2962</v>
      </c>
      <c r="T278" s="530"/>
    </row>
    <row r="279" spans="1:20">
      <c r="A279" s="537">
        <v>38</v>
      </c>
      <c r="B279" s="592" t="s">
        <v>2401</v>
      </c>
      <c r="C279" s="592" t="s">
        <v>3203</v>
      </c>
      <c r="D279" s="592" t="s">
        <v>154</v>
      </c>
      <c r="E279" s="596">
        <v>1938</v>
      </c>
      <c r="F279" s="596" t="s">
        <v>55</v>
      </c>
      <c r="G279" s="592" t="s">
        <v>31</v>
      </c>
      <c r="H279" s="592" t="s">
        <v>32</v>
      </c>
      <c r="I279" s="592" t="s">
        <v>55</v>
      </c>
      <c r="J279" s="592" t="s">
        <v>55</v>
      </c>
      <c r="K279" s="592" t="s">
        <v>55</v>
      </c>
      <c r="L279" s="530"/>
      <c r="M279" s="596">
        <v>0</v>
      </c>
      <c r="N279" s="524">
        <v>2010.6</v>
      </c>
      <c r="O279" s="592" t="s">
        <v>2965</v>
      </c>
      <c r="P279" s="592" t="s">
        <v>2966</v>
      </c>
      <c r="Q279" s="592">
        <v>15222256701</v>
      </c>
      <c r="R279" s="592" t="s">
        <v>2967</v>
      </c>
      <c r="S279" s="592" t="s">
        <v>2962</v>
      </c>
      <c r="T279" s="530"/>
    </row>
    <row r="280" spans="1:20">
      <c r="A280" s="537">
        <v>39</v>
      </c>
      <c r="B280" s="592" t="s">
        <v>2401</v>
      </c>
      <c r="C280" s="592" t="s">
        <v>3204</v>
      </c>
      <c r="D280" s="592" t="s">
        <v>154</v>
      </c>
      <c r="E280" s="596">
        <v>1704</v>
      </c>
      <c r="F280" s="596" t="s">
        <v>55</v>
      </c>
      <c r="G280" s="592" t="s">
        <v>31</v>
      </c>
      <c r="H280" s="592" t="s">
        <v>32</v>
      </c>
      <c r="I280" s="592" t="s">
        <v>55</v>
      </c>
      <c r="J280" s="592" t="s">
        <v>55</v>
      </c>
      <c r="K280" s="592" t="s">
        <v>55</v>
      </c>
      <c r="L280" s="530"/>
      <c r="M280" s="596">
        <v>0</v>
      </c>
      <c r="N280" s="524">
        <v>2010.6</v>
      </c>
      <c r="O280" s="592" t="s">
        <v>2965</v>
      </c>
      <c r="P280" s="592" t="s">
        <v>2966</v>
      </c>
      <c r="Q280" s="592">
        <v>15222256701</v>
      </c>
      <c r="R280" s="592" t="s">
        <v>2967</v>
      </c>
      <c r="S280" s="592" t="s">
        <v>2962</v>
      </c>
      <c r="T280" s="530"/>
    </row>
    <row r="281" spans="1:20">
      <c r="A281" s="537">
        <v>40</v>
      </c>
      <c r="B281" s="592" t="s">
        <v>2401</v>
      </c>
      <c r="C281" s="592" t="s">
        <v>3205</v>
      </c>
      <c r="D281" s="592" t="s">
        <v>154</v>
      </c>
      <c r="E281" s="596">
        <v>1856</v>
      </c>
      <c r="F281" s="596">
        <v>1.8</v>
      </c>
      <c r="G281" s="592" t="s">
        <v>31</v>
      </c>
      <c r="H281" s="592" t="s">
        <v>32</v>
      </c>
      <c r="I281" s="592" t="s">
        <v>55</v>
      </c>
      <c r="J281" s="592" t="s">
        <v>55</v>
      </c>
      <c r="K281" s="592" t="s">
        <v>55</v>
      </c>
      <c r="L281" s="530"/>
      <c r="M281" s="596">
        <v>2830.4</v>
      </c>
      <c r="N281" s="524">
        <v>2014.5</v>
      </c>
      <c r="O281" s="592" t="s">
        <v>2965</v>
      </c>
      <c r="P281" s="592" t="s">
        <v>3104</v>
      </c>
      <c r="Q281" s="592">
        <v>13920821940</v>
      </c>
      <c r="R281" s="530"/>
      <c r="S281" s="592" t="s">
        <v>2962</v>
      </c>
      <c r="T281" s="530"/>
    </row>
    <row r="282" spans="1:20">
      <c r="A282" s="537">
        <v>41</v>
      </c>
      <c r="B282" s="592" t="s">
        <v>2401</v>
      </c>
      <c r="C282" s="592" t="s">
        <v>3206</v>
      </c>
      <c r="D282" s="592" t="s">
        <v>154</v>
      </c>
      <c r="E282" s="596">
        <v>928</v>
      </c>
      <c r="F282" s="596">
        <v>1.2</v>
      </c>
      <c r="G282" s="592" t="s">
        <v>31</v>
      </c>
      <c r="H282" s="592" t="s">
        <v>32</v>
      </c>
      <c r="I282" s="592" t="s">
        <v>55</v>
      </c>
      <c r="J282" s="592" t="s">
        <v>55</v>
      </c>
      <c r="K282" s="592" t="s">
        <v>55</v>
      </c>
      <c r="L282" s="530"/>
      <c r="M282" s="596">
        <v>1577.6</v>
      </c>
      <c r="N282" s="524">
        <v>2014.5</v>
      </c>
      <c r="O282" s="592" t="s">
        <v>2965</v>
      </c>
      <c r="P282" s="592" t="s">
        <v>3104</v>
      </c>
      <c r="Q282" s="592">
        <v>13920821940</v>
      </c>
      <c r="R282" s="530"/>
      <c r="S282" s="592" t="s">
        <v>2962</v>
      </c>
      <c r="T282" s="530"/>
    </row>
    <row r="283" spans="1:20">
      <c r="A283" s="537">
        <v>42</v>
      </c>
      <c r="B283" s="592" t="s">
        <v>2401</v>
      </c>
      <c r="C283" s="592" t="s">
        <v>3207</v>
      </c>
      <c r="D283" s="592" t="s">
        <v>154</v>
      </c>
      <c r="E283" s="596">
        <v>788</v>
      </c>
      <c r="F283" s="596">
        <v>0.8</v>
      </c>
      <c r="G283" s="592" t="s">
        <v>31</v>
      </c>
      <c r="H283" s="592" t="s">
        <v>32</v>
      </c>
      <c r="I283" s="592" t="s">
        <v>55</v>
      </c>
      <c r="J283" s="592" t="s">
        <v>55</v>
      </c>
      <c r="K283" s="592" t="s">
        <v>55</v>
      </c>
      <c r="L283" s="530"/>
      <c r="M283" s="596">
        <v>1398.7</v>
      </c>
      <c r="N283" s="524">
        <v>2014.5</v>
      </c>
      <c r="O283" s="592" t="s">
        <v>2965</v>
      </c>
      <c r="P283" s="592" t="s">
        <v>3104</v>
      </c>
      <c r="Q283" s="592">
        <v>13920821940</v>
      </c>
      <c r="R283" s="530"/>
      <c r="S283" s="592" t="s">
        <v>2962</v>
      </c>
      <c r="T283" s="530"/>
    </row>
    <row r="284" spans="1:20" ht="24">
      <c r="A284" s="537">
        <v>43</v>
      </c>
      <c r="B284" s="539" t="s">
        <v>446</v>
      </c>
      <c r="C284" s="539" t="s">
        <v>3208</v>
      </c>
      <c r="D284" s="634" t="s">
        <v>494</v>
      </c>
      <c r="E284" s="622">
        <v>16</v>
      </c>
      <c r="F284" s="596"/>
      <c r="G284" s="592" t="s">
        <v>2964</v>
      </c>
      <c r="H284" s="541" t="s">
        <v>41</v>
      </c>
      <c r="I284" s="592" t="s">
        <v>55</v>
      </c>
      <c r="J284" s="592" t="s">
        <v>55</v>
      </c>
      <c r="K284" s="592" t="s">
        <v>55</v>
      </c>
      <c r="L284" s="539">
        <v>3184.47</v>
      </c>
      <c r="M284" s="596">
        <v>159.22</v>
      </c>
      <c r="N284" s="524" t="s">
        <v>3078</v>
      </c>
      <c r="O284" s="545" t="s">
        <v>3073</v>
      </c>
      <c r="P284" s="546" t="s">
        <v>3074</v>
      </c>
      <c r="Q284" s="620">
        <v>18394477226</v>
      </c>
      <c r="R284" s="545" t="s">
        <v>3075</v>
      </c>
      <c r="S284" s="549" t="s">
        <v>2962</v>
      </c>
      <c r="T284" s="566"/>
    </row>
    <row r="285" spans="1:20" ht="24">
      <c r="A285" s="537">
        <v>44</v>
      </c>
      <c r="B285" s="539" t="s">
        <v>446</v>
      </c>
      <c r="C285" s="539" t="s">
        <v>3209</v>
      </c>
      <c r="D285" s="634" t="s">
        <v>494</v>
      </c>
      <c r="E285" s="622">
        <v>160</v>
      </c>
      <c r="F285" s="596"/>
      <c r="G285" s="592" t="s">
        <v>2964</v>
      </c>
      <c r="H285" s="541" t="s">
        <v>41</v>
      </c>
      <c r="I285" s="592" t="s">
        <v>55</v>
      </c>
      <c r="J285" s="592" t="s">
        <v>55</v>
      </c>
      <c r="K285" s="592" t="s">
        <v>55</v>
      </c>
      <c r="L285" s="539">
        <v>7766.99</v>
      </c>
      <c r="M285" s="596">
        <v>388.35</v>
      </c>
      <c r="N285" s="524" t="s">
        <v>3078</v>
      </c>
      <c r="O285" s="545" t="s">
        <v>3073</v>
      </c>
      <c r="P285" s="546" t="s">
        <v>3074</v>
      </c>
      <c r="Q285" s="620">
        <v>18394477227</v>
      </c>
      <c r="R285" s="545" t="s">
        <v>3075</v>
      </c>
      <c r="S285" s="549" t="s">
        <v>2962</v>
      </c>
      <c r="T285" s="566"/>
    </row>
    <row r="286" spans="1:20" ht="24">
      <c r="A286" s="537">
        <v>45</v>
      </c>
      <c r="B286" s="539" t="s">
        <v>446</v>
      </c>
      <c r="C286" s="539" t="s">
        <v>3210</v>
      </c>
      <c r="D286" s="634" t="s">
        <v>494</v>
      </c>
      <c r="E286" s="622">
        <v>8</v>
      </c>
      <c r="F286" s="596"/>
      <c r="G286" s="592" t="s">
        <v>2964</v>
      </c>
      <c r="H286" s="541" t="s">
        <v>41</v>
      </c>
      <c r="I286" s="592" t="s">
        <v>55</v>
      </c>
      <c r="J286" s="592" t="s">
        <v>55</v>
      </c>
      <c r="K286" s="592" t="s">
        <v>55</v>
      </c>
      <c r="L286" s="539">
        <v>1413.59</v>
      </c>
      <c r="M286" s="596">
        <v>70.680000000000007</v>
      </c>
      <c r="N286" s="524" t="s">
        <v>3078</v>
      </c>
      <c r="O286" s="545" t="s">
        <v>3073</v>
      </c>
      <c r="P286" s="546" t="s">
        <v>3074</v>
      </c>
      <c r="Q286" s="620">
        <v>18394477228</v>
      </c>
      <c r="R286" s="545" t="s">
        <v>3075</v>
      </c>
      <c r="S286" s="549" t="s">
        <v>2962</v>
      </c>
      <c r="T286" s="566"/>
    </row>
    <row r="287" spans="1:20" ht="24">
      <c r="A287" s="537">
        <v>46</v>
      </c>
      <c r="B287" s="539" t="s">
        <v>446</v>
      </c>
      <c r="C287" s="539" t="s">
        <v>3211</v>
      </c>
      <c r="D287" s="634" t="s">
        <v>494</v>
      </c>
      <c r="E287" s="622">
        <v>300</v>
      </c>
      <c r="F287" s="596"/>
      <c r="G287" s="592" t="s">
        <v>2964</v>
      </c>
      <c r="H287" s="541" t="s">
        <v>41</v>
      </c>
      <c r="I287" s="592" t="s">
        <v>55</v>
      </c>
      <c r="J287" s="592" t="s">
        <v>55</v>
      </c>
      <c r="K287" s="592" t="s">
        <v>55</v>
      </c>
      <c r="L287" s="539">
        <v>13980.58</v>
      </c>
      <c r="M287" s="596">
        <v>699.03</v>
      </c>
      <c r="N287" s="524" t="s">
        <v>3078</v>
      </c>
      <c r="O287" s="545" t="s">
        <v>3073</v>
      </c>
      <c r="P287" s="546" t="s">
        <v>3074</v>
      </c>
      <c r="Q287" s="620">
        <v>18394477229</v>
      </c>
      <c r="R287" s="545" t="s">
        <v>3075</v>
      </c>
      <c r="S287" s="549" t="s">
        <v>2962</v>
      </c>
      <c r="T287" s="566"/>
    </row>
    <row r="288" spans="1:20" ht="24">
      <c r="A288" s="537">
        <v>47</v>
      </c>
      <c r="B288" s="539" t="s">
        <v>446</v>
      </c>
      <c r="C288" s="539" t="s">
        <v>3212</v>
      </c>
      <c r="D288" s="634" t="s">
        <v>494</v>
      </c>
      <c r="E288" s="622">
        <v>60</v>
      </c>
      <c r="F288" s="596"/>
      <c r="G288" s="592" t="s">
        <v>2964</v>
      </c>
      <c r="H288" s="541" t="s">
        <v>41</v>
      </c>
      <c r="I288" s="592" t="s">
        <v>55</v>
      </c>
      <c r="J288" s="592" t="s">
        <v>55</v>
      </c>
      <c r="K288" s="592" t="s">
        <v>55</v>
      </c>
      <c r="L288" s="539">
        <v>2679.61</v>
      </c>
      <c r="M288" s="596">
        <v>133.97999999999999</v>
      </c>
      <c r="N288" s="524" t="s">
        <v>3078</v>
      </c>
      <c r="O288" s="545" t="s">
        <v>3073</v>
      </c>
      <c r="P288" s="546" t="s">
        <v>3074</v>
      </c>
      <c r="Q288" s="620">
        <v>18394477230</v>
      </c>
      <c r="R288" s="545" t="s">
        <v>3075</v>
      </c>
      <c r="S288" s="549" t="s">
        <v>2962</v>
      </c>
      <c r="T288" s="566"/>
    </row>
    <row r="289" spans="1:20" ht="24">
      <c r="A289" s="537">
        <v>48</v>
      </c>
      <c r="B289" s="539" t="s">
        <v>446</v>
      </c>
      <c r="C289" s="622" t="s">
        <v>3213</v>
      </c>
      <c r="D289" s="634" t="s">
        <v>494</v>
      </c>
      <c r="E289" s="622">
        <v>300</v>
      </c>
      <c r="F289" s="596"/>
      <c r="G289" s="592" t="s">
        <v>2964</v>
      </c>
      <c r="H289" s="541" t="s">
        <v>41</v>
      </c>
      <c r="I289" s="592" t="s">
        <v>55</v>
      </c>
      <c r="J289" s="592" t="s">
        <v>55</v>
      </c>
      <c r="K289" s="592" t="s">
        <v>55</v>
      </c>
      <c r="L289" s="539">
        <v>9611.65</v>
      </c>
      <c r="M289" s="596">
        <v>480.58</v>
      </c>
      <c r="N289" s="524" t="s">
        <v>3078</v>
      </c>
      <c r="O289" s="545" t="s">
        <v>3073</v>
      </c>
      <c r="P289" s="546" t="s">
        <v>3074</v>
      </c>
      <c r="Q289" s="620">
        <v>18394477231</v>
      </c>
      <c r="R289" s="545" t="s">
        <v>3075</v>
      </c>
      <c r="S289" s="549" t="s">
        <v>2962</v>
      </c>
      <c r="T289" s="566"/>
    </row>
    <row r="290" spans="1:20" ht="24">
      <c r="A290" s="537">
        <v>49</v>
      </c>
      <c r="B290" s="539" t="s">
        <v>446</v>
      </c>
      <c r="C290" s="539" t="s">
        <v>3214</v>
      </c>
      <c r="D290" s="634" t="s">
        <v>494</v>
      </c>
      <c r="E290" s="622">
        <v>240</v>
      </c>
      <c r="F290" s="596"/>
      <c r="G290" s="592" t="s">
        <v>2964</v>
      </c>
      <c r="H290" s="541" t="s">
        <v>41</v>
      </c>
      <c r="I290" s="592" t="s">
        <v>55</v>
      </c>
      <c r="J290" s="592" t="s">
        <v>55</v>
      </c>
      <c r="K290" s="592" t="s">
        <v>55</v>
      </c>
      <c r="L290" s="539">
        <v>4427.18</v>
      </c>
      <c r="M290" s="596">
        <v>221.36</v>
      </c>
      <c r="N290" s="524" t="s">
        <v>3078</v>
      </c>
      <c r="O290" s="545" t="s">
        <v>3073</v>
      </c>
      <c r="P290" s="546" t="s">
        <v>3074</v>
      </c>
      <c r="Q290" s="620">
        <v>18394477232</v>
      </c>
      <c r="R290" s="545" t="s">
        <v>3075</v>
      </c>
      <c r="S290" s="549" t="s">
        <v>2962</v>
      </c>
      <c r="T290" s="566"/>
    </row>
    <row r="291" spans="1:20" ht="24">
      <c r="A291" s="537">
        <v>50</v>
      </c>
      <c r="B291" s="539" t="s">
        <v>446</v>
      </c>
      <c r="C291" s="539" t="s">
        <v>3215</v>
      </c>
      <c r="D291" s="634" t="s">
        <v>494</v>
      </c>
      <c r="E291" s="622">
        <v>240</v>
      </c>
      <c r="F291" s="596"/>
      <c r="G291" s="592" t="s">
        <v>2964</v>
      </c>
      <c r="H291" s="541" t="s">
        <v>41</v>
      </c>
      <c r="I291" s="592" t="s">
        <v>55</v>
      </c>
      <c r="J291" s="592" t="s">
        <v>55</v>
      </c>
      <c r="K291" s="592" t="s">
        <v>55</v>
      </c>
      <c r="L291" s="539">
        <v>5126.21</v>
      </c>
      <c r="M291" s="596">
        <v>256.31</v>
      </c>
      <c r="N291" s="524" t="s">
        <v>3078</v>
      </c>
      <c r="O291" s="545" t="s">
        <v>3073</v>
      </c>
      <c r="P291" s="546" t="s">
        <v>3074</v>
      </c>
      <c r="Q291" s="620">
        <v>18394477233</v>
      </c>
      <c r="R291" s="545" t="s">
        <v>3075</v>
      </c>
      <c r="S291" s="549" t="s">
        <v>2962</v>
      </c>
      <c r="T291" s="566"/>
    </row>
    <row r="292" spans="1:20" ht="24">
      <c r="A292" s="537">
        <v>51</v>
      </c>
      <c r="B292" s="539" t="s">
        <v>3216</v>
      </c>
      <c r="C292" s="539" t="s">
        <v>3217</v>
      </c>
      <c r="D292" s="592" t="s">
        <v>2467</v>
      </c>
      <c r="E292" s="596">
        <v>920</v>
      </c>
      <c r="F292" s="596"/>
      <c r="G292" s="592" t="s">
        <v>2964</v>
      </c>
      <c r="H292" s="541" t="s">
        <v>41</v>
      </c>
      <c r="I292" s="592" t="s">
        <v>55</v>
      </c>
      <c r="J292" s="592" t="s">
        <v>55</v>
      </c>
      <c r="K292" s="592" t="s">
        <v>55</v>
      </c>
      <c r="L292" s="636">
        <v>12951.46</v>
      </c>
      <c r="M292" s="596">
        <v>647.57000000000005</v>
      </c>
      <c r="N292" s="524" t="s">
        <v>3078</v>
      </c>
      <c r="O292" s="545" t="s">
        <v>3073</v>
      </c>
      <c r="P292" s="546" t="s">
        <v>3074</v>
      </c>
      <c r="Q292" s="620">
        <v>18394477233</v>
      </c>
      <c r="R292" s="545" t="s">
        <v>3075</v>
      </c>
      <c r="S292" s="549" t="s">
        <v>2962</v>
      </c>
      <c r="T292" s="566"/>
    </row>
    <row r="293" spans="1:20">
      <c r="A293" s="537"/>
      <c r="B293" s="592"/>
      <c r="C293" s="592"/>
      <c r="D293" s="592"/>
      <c r="E293" s="596"/>
      <c r="F293" s="596"/>
      <c r="G293" s="592"/>
      <c r="H293" s="592"/>
      <c r="I293" s="592"/>
      <c r="J293" s="592"/>
      <c r="K293" s="592"/>
      <c r="L293" s="530"/>
      <c r="M293" s="596"/>
      <c r="N293" s="524"/>
      <c r="O293" s="592"/>
      <c r="P293" s="592"/>
      <c r="Q293" s="592"/>
      <c r="R293" s="530"/>
      <c r="S293" s="592"/>
      <c r="T293" s="530"/>
    </row>
    <row r="294" spans="1:20">
      <c r="A294" s="537"/>
      <c r="B294" s="592"/>
      <c r="C294" s="592"/>
      <c r="D294" s="592"/>
      <c r="E294" s="596"/>
      <c r="F294" s="596"/>
      <c r="G294" s="592"/>
      <c r="H294" s="592"/>
      <c r="I294" s="592"/>
      <c r="J294" s="592"/>
      <c r="K294" s="592"/>
      <c r="L294" s="530"/>
      <c r="M294" s="596"/>
      <c r="N294" s="524"/>
      <c r="O294" s="592"/>
      <c r="P294" s="592"/>
      <c r="Q294" s="592"/>
      <c r="R294" s="530"/>
      <c r="S294" s="592"/>
      <c r="T294" s="530"/>
    </row>
    <row r="295" spans="1:20">
      <c r="A295" s="555" t="s">
        <v>1034</v>
      </c>
      <c r="B295" s="551" t="s">
        <v>1035</v>
      </c>
      <c r="C295" s="552"/>
      <c r="D295" s="530"/>
      <c r="E295" s="553"/>
      <c r="F295" s="553"/>
      <c r="G295" s="530"/>
      <c r="H295" s="530"/>
      <c r="I295" s="530"/>
      <c r="J295" s="530"/>
      <c r="K295" s="530"/>
      <c r="L295" s="530"/>
      <c r="M295" s="553"/>
      <c r="N295" s="524"/>
      <c r="O295" s="530"/>
      <c r="P295" s="530"/>
      <c r="Q295" s="530"/>
      <c r="R295" s="530"/>
      <c r="S295" s="530"/>
      <c r="T295" s="530"/>
    </row>
    <row r="296" spans="1:20">
      <c r="A296" s="537">
        <v>1</v>
      </c>
      <c r="B296" s="549" t="s">
        <v>1036</v>
      </c>
      <c r="C296" s="552"/>
      <c r="D296" s="530"/>
      <c r="E296" s="553"/>
      <c r="F296" s="553"/>
      <c r="G296" s="530"/>
      <c r="H296" s="530"/>
      <c r="I296" s="530"/>
      <c r="J296" s="530"/>
      <c r="K296" s="530"/>
      <c r="L296" s="530"/>
      <c r="M296" s="553"/>
      <c r="N296" s="524"/>
      <c r="O296" s="530"/>
      <c r="P296" s="530"/>
      <c r="Q296" s="530"/>
      <c r="R296" s="530"/>
      <c r="S296" s="530"/>
      <c r="T296" s="530"/>
    </row>
    <row r="297" spans="1:20">
      <c r="A297" s="537">
        <v>2</v>
      </c>
      <c r="B297" s="549" t="s">
        <v>1072</v>
      </c>
      <c r="C297" s="552"/>
      <c r="D297" s="530"/>
      <c r="E297" s="553"/>
      <c r="F297" s="553"/>
      <c r="G297" s="530"/>
      <c r="H297" s="530"/>
      <c r="I297" s="530"/>
      <c r="J297" s="530"/>
      <c r="K297" s="530"/>
      <c r="L297" s="530"/>
      <c r="M297" s="553"/>
      <c r="N297" s="524"/>
      <c r="O297" s="530"/>
      <c r="P297" s="530"/>
      <c r="Q297" s="530"/>
      <c r="R297" s="530"/>
      <c r="S297" s="530"/>
      <c r="T297" s="530"/>
    </row>
    <row r="298" spans="1:20">
      <c r="A298" s="537">
        <v>3</v>
      </c>
      <c r="B298" s="549" t="s">
        <v>3101</v>
      </c>
      <c r="C298" s="552"/>
      <c r="D298" s="530"/>
      <c r="E298" s="553"/>
      <c r="F298" s="553"/>
      <c r="G298" s="530"/>
      <c r="H298" s="530"/>
      <c r="I298" s="530"/>
      <c r="J298" s="530"/>
      <c r="K298" s="530"/>
      <c r="L298" s="530"/>
      <c r="M298" s="553"/>
      <c r="N298" s="524"/>
      <c r="O298" s="530"/>
      <c r="P298" s="530"/>
      <c r="Q298" s="530"/>
      <c r="R298" s="530"/>
      <c r="S298" s="530"/>
      <c r="T298" s="530"/>
    </row>
    <row r="299" spans="1:20">
      <c r="A299" s="537">
        <v>4</v>
      </c>
      <c r="B299" s="549" t="s">
        <v>1073</v>
      </c>
      <c r="C299" s="552"/>
      <c r="D299" s="530"/>
      <c r="E299" s="553"/>
      <c r="F299" s="553"/>
      <c r="G299" s="530"/>
      <c r="H299" s="530"/>
      <c r="I299" s="530"/>
      <c r="J299" s="530"/>
      <c r="K299" s="530"/>
      <c r="L299" s="530"/>
      <c r="M299" s="553"/>
      <c r="N299" s="524"/>
      <c r="O299" s="530"/>
      <c r="P299" s="530"/>
      <c r="Q299" s="530"/>
      <c r="R299" s="530"/>
      <c r="S299" s="530"/>
      <c r="T299" s="530"/>
    </row>
    <row r="300" spans="1:20">
      <c r="A300" s="537">
        <v>5</v>
      </c>
      <c r="B300" s="592" t="s">
        <v>3218</v>
      </c>
      <c r="C300" s="592" t="s">
        <v>3219</v>
      </c>
      <c r="D300" s="592" t="s">
        <v>1354</v>
      </c>
      <c r="E300" s="596">
        <v>400</v>
      </c>
      <c r="F300" s="596" t="s">
        <v>55</v>
      </c>
      <c r="G300" s="592" t="s">
        <v>31</v>
      </c>
      <c r="H300" s="592" t="s">
        <v>32</v>
      </c>
      <c r="I300" s="592" t="s">
        <v>55</v>
      </c>
      <c r="J300" s="592" t="s">
        <v>55</v>
      </c>
      <c r="K300" s="592" t="s">
        <v>55</v>
      </c>
      <c r="L300" s="530"/>
      <c r="M300" s="596">
        <v>0</v>
      </c>
      <c r="N300" s="524">
        <v>2010.6</v>
      </c>
      <c r="O300" s="592" t="s">
        <v>2965</v>
      </c>
      <c r="P300" s="592" t="s">
        <v>2966</v>
      </c>
      <c r="Q300" s="592">
        <v>15222256701</v>
      </c>
      <c r="R300" s="592" t="s">
        <v>2967</v>
      </c>
      <c r="S300" s="592" t="s">
        <v>2962</v>
      </c>
      <c r="T300" s="530"/>
    </row>
    <row r="301" spans="1:20">
      <c r="A301" s="555" t="s">
        <v>1077</v>
      </c>
      <c r="B301" s="551" t="s">
        <v>1078</v>
      </c>
      <c r="C301" s="552"/>
      <c r="D301" s="530"/>
      <c r="E301" s="553"/>
      <c r="F301" s="553"/>
      <c r="G301" s="530"/>
      <c r="H301" s="530"/>
      <c r="I301" s="530"/>
      <c r="J301" s="530"/>
      <c r="K301" s="530"/>
      <c r="L301" s="530"/>
      <c r="M301" s="553"/>
      <c r="N301" s="524"/>
      <c r="O301" s="530"/>
      <c r="P301" s="530"/>
      <c r="Q301" s="530"/>
      <c r="R301" s="530"/>
      <c r="S301" s="530"/>
      <c r="T301" s="530"/>
    </row>
    <row r="302" spans="1:20">
      <c r="A302" s="537">
        <v>1</v>
      </c>
      <c r="B302" s="549" t="s">
        <v>1079</v>
      </c>
      <c r="C302" s="552"/>
      <c r="D302" s="530"/>
      <c r="E302" s="553"/>
      <c r="F302" s="553"/>
      <c r="G302" s="530"/>
      <c r="H302" s="530"/>
      <c r="I302" s="530"/>
      <c r="J302" s="530"/>
      <c r="K302" s="530"/>
      <c r="L302" s="530"/>
      <c r="M302" s="553"/>
      <c r="N302" s="524"/>
      <c r="O302" s="530"/>
      <c r="P302" s="530"/>
      <c r="Q302" s="530"/>
      <c r="R302" s="530"/>
      <c r="S302" s="530"/>
      <c r="T302" s="530"/>
    </row>
    <row r="303" spans="1:20">
      <c r="A303" s="537">
        <v>2</v>
      </c>
      <c r="B303" s="549" t="s">
        <v>3101</v>
      </c>
      <c r="C303" s="552"/>
      <c r="D303" s="530"/>
      <c r="E303" s="553"/>
      <c r="F303" s="553"/>
      <c r="G303" s="530"/>
      <c r="H303" s="530"/>
      <c r="I303" s="530"/>
      <c r="J303" s="530"/>
      <c r="K303" s="530"/>
      <c r="L303" s="530"/>
      <c r="M303" s="553"/>
      <c r="N303" s="524"/>
      <c r="O303" s="530"/>
      <c r="P303" s="530"/>
      <c r="Q303" s="530"/>
      <c r="R303" s="530"/>
      <c r="S303" s="530"/>
      <c r="T303" s="530"/>
    </row>
    <row r="304" spans="1:20">
      <c r="A304" s="537">
        <v>3</v>
      </c>
      <c r="B304" s="549" t="s">
        <v>1085</v>
      </c>
      <c r="C304" s="552"/>
      <c r="D304" s="530"/>
      <c r="E304" s="553"/>
      <c r="F304" s="553"/>
      <c r="G304" s="530"/>
      <c r="H304" s="530"/>
      <c r="I304" s="530"/>
      <c r="J304" s="530"/>
      <c r="K304" s="530"/>
      <c r="L304" s="530"/>
      <c r="M304" s="553"/>
      <c r="N304" s="524"/>
      <c r="O304" s="530"/>
      <c r="P304" s="530"/>
      <c r="Q304" s="530"/>
      <c r="R304" s="530"/>
      <c r="S304" s="530"/>
      <c r="T304" s="530"/>
    </row>
    <row r="305" spans="1:20">
      <c r="A305" s="537">
        <v>4</v>
      </c>
      <c r="B305" s="549" t="s">
        <v>2819</v>
      </c>
      <c r="C305" s="552"/>
      <c r="D305" s="530"/>
      <c r="E305" s="553"/>
      <c r="F305" s="553"/>
      <c r="G305" s="530"/>
      <c r="H305" s="530"/>
      <c r="I305" s="530"/>
      <c r="J305" s="530"/>
      <c r="K305" s="530"/>
      <c r="L305" s="530"/>
      <c r="M305" s="553"/>
      <c r="N305" s="524"/>
      <c r="O305" s="530"/>
      <c r="P305" s="530"/>
      <c r="Q305" s="530"/>
      <c r="R305" s="530"/>
      <c r="S305" s="530"/>
      <c r="T305" s="530"/>
    </row>
    <row r="306" spans="1:20" ht="14.4">
      <c r="A306" s="537">
        <v>5</v>
      </c>
      <c r="B306" s="592" t="s">
        <v>3220</v>
      </c>
      <c r="C306" s="592"/>
      <c r="D306" s="592" t="s">
        <v>45</v>
      </c>
      <c r="E306" s="596" t="s">
        <v>55</v>
      </c>
      <c r="F306" s="596">
        <v>939</v>
      </c>
      <c r="G306" s="592" t="s">
        <v>2964</v>
      </c>
      <c r="H306" s="592" t="s">
        <v>32</v>
      </c>
      <c r="I306" s="592" t="s">
        <v>55</v>
      </c>
      <c r="J306" s="592" t="s">
        <v>55</v>
      </c>
      <c r="K306" s="592" t="s">
        <v>55</v>
      </c>
      <c r="L306" s="530"/>
      <c r="M306" s="596">
        <v>634120.80200000003</v>
      </c>
      <c r="N306" s="524">
        <v>42546</v>
      </c>
      <c r="O306" s="592" t="s">
        <v>2977</v>
      </c>
      <c r="P306" s="592" t="s">
        <v>2978</v>
      </c>
      <c r="Q306" s="592">
        <v>18788803170</v>
      </c>
      <c r="R306" s="541" t="s">
        <v>2979</v>
      </c>
      <c r="S306" s="592" t="s">
        <v>2962</v>
      </c>
      <c r="T306" s="530"/>
    </row>
    <row r="307" spans="1:20">
      <c r="A307" s="555" t="s">
        <v>1086</v>
      </c>
      <c r="B307" s="551" t="s">
        <v>1087</v>
      </c>
      <c r="C307" s="549"/>
      <c r="D307" s="530"/>
      <c r="E307" s="553"/>
      <c r="F307" s="553"/>
      <c r="G307" s="530"/>
      <c r="H307" s="530"/>
      <c r="I307" s="530"/>
      <c r="J307" s="530"/>
      <c r="K307" s="530"/>
      <c r="L307" s="530"/>
      <c r="M307" s="553"/>
      <c r="N307" s="524"/>
      <c r="O307" s="530"/>
      <c r="P307" s="530"/>
      <c r="Q307" s="530"/>
      <c r="R307" s="530"/>
      <c r="S307" s="530"/>
      <c r="T307" s="530"/>
    </row>
    <row r="308" spans="1:20">
      <c r="A308" s="540">
        <v>1</v>
      </c>
      <c r="B308" s="549" t="s">
        <v>1088</v>
      </c>
      <c r="C308" s="552"/>
      <c r="D308" s="530"/>
      <c r="E308" s="553"/>
      <c r="F308" s="553"/>
      <c r="G308" s="530"/>
      <c r="H308" s="530"/>
      <c r="I308" s="530"/>
      <c r="J308" s="530"/>
      <c r="K308" s="530"/>
      <c r="L308" s="530"/>
      <c r="M308" s="553"/>
      <c r="N308" s="524"/>
      <c r="O308" s="530"/>
      <c r="P308" s="530"/>
      <c r="Q308" s="530"/>
      <c r="R308" s="530"/>
      <c r="S308" s="530"/>
      <c r="T308" s="530"/>
    </row>
    <row r="309" spans="1:20">
      <c r="A309" s="540">
        <v>2</v>
      </c>
      <c r="B309" s="549" t="s">
        <v>1089</v>
      </c>
      <c r="C309" s="549"/>
      <c r="D309" s="530"/>
      <c r="E309" s="553"/>
      <c r="F309" s="553"/>
      <c r="G309" s="530"/>
      <c r="H309" s="530"/>
      <c r="I309" s="530"/>
      <c r="J309" s="530"/>
      <c r="K309" s="530"/>
      <c r="L309" s="530"/>
      <c r="M309" s="553"/>
      <c r="N309" s="524"/>
      <c r="O309" s="530"/>
      <c r="P309" s="530"/>
      <c r="Q309" s="530"/>
      <c r="R309" s="530"/>
      <c r="S309" s="530"/>
      <c r="T309" s="530"/>
    </row>
    <row r="310" spans="1:20" ht="14.4">
      <c r="A310" s="540">
        <v>3</v>
      </c>
      <c r="B310" s="592" t="s">
        <v>1101</v>
      </c>
      <c r="C310" s="592" t="s">
        <v>55</v>
      </c>
      <c r="D310" s="592" t="s">
        <v>154</v>
      </c>
      <c r="E310" s="596">
        <v>2</v>
      </c>
      <c r="F310" s="596" t="s">
        <v>55</v>
      </c>
      <c r="G310" s="592" t="s">
        <v>2964</v>
      </c>
      <c r="H310" s="592" t="s">
        <v>32</v>
      </c>
      <c r="I310" s="592" t="s">
        <v>55</v>
      </c>
      <c r="J310" s="592" t="s">
        <v>55</v>
      </c>
      <c r="K310" s="592" t="s">
        <v>55</v>
      </c>
      <c r="L310" s="530"/>
      <c r="M310" s="596">
        <v>0</v>
      </c>
      <c r="N310" s="524">
        <v>2014.9</v>
      </c>
      <c r="O310" s="592" t="s">
        <v>3221</v>
      </c>
      <c r="P310" s="592" t="s">
        <v>3222</v>
      </c>
      <c r="Q310" s="592">
        <v>18526538836</v>
      </c>
      <c r="R310" s="541" t="s">
        <v>3138</v>
      </c>
      <c r="S310" s="592" t="s">
        <v>2962</v>
      </c>
      <c r="T310" s="530"/>
    </row>
    <row r="311" spans="1:20" ht="14.4">
      <c r="A311" s="540">
        <v>4</v>
      </c>
      <c r="B311" s="592" t="s">
        <v>3223</v>
      </c>
      <c r="C311" s="592" t="s">
        <v>1174</v>
      </c>
      <c r="D311" s="592" t="s">
        <v>1092</v>
      </c>
      <c r="E311" s="596"/>
      <c r="F311" s="596" t="s">
        <v>55</v>
      </c>
      <c r="G311" s="592" t="s">
        <v>2964</v>
      </c>
      <c r="H311" s="592" t="s">
        <v>32</v>
      </c>
      <c r="I311" s="592"/>
      <c r="J311" s="592"/>
      <c r="K311" s="592"/>
      <c r="L311" s="637" t="s">
        <v>3224</v>
      </c>
      <c r="M311" s="596">
        <v>0</v>
      </c>
      <c r="N311" s="596">
        <v>2020.4</v>
      </c>
      <c r="O311" s="596" t="s">
        <v>3225</v>
      </c>
      <c r="P311" s="596" t="s">
        <v>3137</v>
      </c>
      <c r="Q311" s="596">
        <v>18526538836</v>
      </c>
      <c r="R311" s="541" t="s">
        <v>3138</v>
      </c>
      <c r="S311" s="592" t="s">
        <v>2962</v>
      </c>
      <c r="T311" s="1148" t="s">
        <v>3226</v>
      </c>
    </row>
    <row r="312" spans="1:20" ht="14.4">
      <c r="A312" s="540">
        <v>5</v>
      </c>
      <c r="B312" s="592" t="s">
        <v>3227</v>
      </c>
      <c r="C312" s="592" t="s">
        <v>1174</v>
      </c>
      <c r="D312" s="592" t="s">
        <v>1092</v>
      </c>
      <c r="E312" s="596"/>
      <c r="F312" s="596" t="s">
        <v>55</v>
      </c>
      <c r="G312" s="592" t="s">
        <v>2964</v>
      </c>
      <c r="H312" s="592" t="s">
        <v>32</v>
      </c>
      <c r="I312" s="592"/>
      <c r="J312" s="592"/>
      <c r="K312" s="592"/>
      <c r="L312" s="596">
        <v>26548.67</v>
      </c>
      <c r="M312" s="596">
        <v>0</v>
      </c>
      <c r="N312" s="596">
        <v>2020.4</v>
      </c>
      <c r="O312" s="596" t="s">
        <v>3225</v>
      </c>
      <c r="P312" s="596" t="s">
        <v>3137</v>
      </c>
      <c r="Q312" s="596">
        <v>18526538836</v>
      </c>
      <c r="R312" s="541" t="s">
        <v>3138</v>
      </c>
      <c r="S312" s="592" t="s">
        <v>2962</v>
      </c>
      <c r="T312" s="1149"/>
    </row>
    <row r="313" spans="1:20" ht="14.4">
      <c r="A313" s="540">
        <v>6</v>
      </c>
      <c r="B313" s="592" t="s">
        <v>3228</v>
      </c>
      <c r="C313" s="592" t="s">
        <v>1174</v>
      </c>
      <c r="D313" s="592" t="s">
        <v>1092</v>
      </c>
      <c r="E313" s="596"/>
      <c r="F313" s="596" t="s">
        <v>55</v>
      </c>
      <c r="G313" s="592" t="s">
        <v>2964</v>
      </c>
      <c r="H313" s="592" t="s">
        <v>32</v>
      </c>
      <c r="I313" s="592"/>
      <c r="J313" s="592"/>
      <c r="K313" s="592"/>
      <c r="L313" s="596">
        <v>30973.45</v>
      </c>
      <c r="M313" s="596">
        <v>0</v>
      </c>
      <c r="N313" s="596">
        <v>2020.4</v>
      </c>
      <c r="O313" s="596" t="s">
        <v>3225</v>
      </c>
      <c r="P313" s="596" t="s">
        <v>3137</v>
      </c>
      <c r="Q313" s="596">
        <v>18526538836</v>
      </c>
      <c r="R313" s="541" t="s">
        <v>3138</v>
      </c>
      <c r="S313" s="592" t="s">
        <v>2962</v>
      </c>
      <c r="T313" s="1150"/>
    </row>
    <row r="314" spans="1:20" ht="14.4">
      <c r="A314" s="540">
        <v>7</v>
      </c>
      <c r="B314" s="592" t="s">
        <v>3229</v>
      </c>
      <c r="C314" s="592" t="s">
        <v>3230</v>
      </c>
      <c r="D314" s="592" t="s">
        <v>1092</v>
      </c>
      <c r="E314" s="596">
        <v>32</v>
      </c>
      <c r="F314" s="596" t="s">
        <v>55</v>
      </c>
      <c r="G314" s="592" t="s">
        <v>2964</v>
      </c>
      <c r="H314" s="592" t="s">
        <v>32</v>
      </c>
      <c r="I314" s="592"/>
      <c r="J314" s="592"/>
      <c r="K314" s="592"/>
      <c r="L314" s="596">
        <v>722123.94</v>
      </c>
      <c r="M314" s="596">
        <v>0</v>
      </c>
      <c r="N314" s="596">
        <v>2020.7</v>
      </c>
      <c r="O314" s="596" t="s">
        <v>3225</v>
      </c>
      <c r="P314" s="596" t="s">
        <v>3137</v>
      </c>
      <c r="Q314" s="596">
        <v>18526538836</v>
      </c>
      <c r="R314" s="541" t="s">
        <v>3138</v>
      </c>
      <c r="S314" s="592" t="s">
        <v>2962</v>
      </c>
      <c r="T314" s="541"/>
    </row>
    <row r="315" spans="1:20" ht="14.4">
      <c r="A315" s="540">
        <v>8</v>
      </c>
      <c r="B315" s="592" t="s">
        <v>3231</v>
      </c>
      <c r="C315" s="592" t="s">
        <v>3232</v>
      </c>
      <c r="D315" s="592" t="s">
        <v>1092</v>
      </c>
      <c r="E315" s="596">
        <v>18</v>
      </c>
      <c r="F315" s="596" t="s">
        <v>55</v>
      </c>
      <c r="G315" s="592" t="s">
        <v>2964</v>
      </c>
      <c r="H315" s="592" t="s">
        <v>32</v>
      </c>
      <c r="I315" s="592"/>
      <c r="J315" s="592"/>
      <c r="K315" s="592"/>
      <c r="L315" s="596">
        <v>207079.65</v>
      </c>
      <c r="M315" s="596">
        <v>0</v>
      </c>
      <c r="N315" s="596">
        <v>2020.7</v>
      </c>
      <c r="O315" s="596" t="s">
        <v>3225</v>
      </c>
      <c r="P315" s="596" t="s">
        <v>3137</v>
      </c>
      <c r="Q315" s="596">
        <v>18526538836</v>
      </c>
      <c r="R315" s="541" t="s">
        <v>3138</v>
      </c>
      <c r="S315" s="592" t="s">
        <v>2962</v>
      </c>
      <c r="T315" s="541"/>
    </row>
    <row r="316" spans="1:20" ht="14.4">
      <c r="A316" s="540">
        <v>9</v>
      </c>
      <c r="B316" s="592" t="s">
        <v>1120</v>
      </c>
      <c r="C316" s="592" t="s">
        <v>3233</v>
      </c>
      <c r="D316" s="592" t="s">
        <v>2644</v>
      </c>
      <c r="E316" s="596">
        <v>260</v>
      </c>
      <c r="F316" s="596" t="s">
        <v>55</v>
      </c>
      <c r="G316" s="592" t="s">
        <v>2964</v>
      </c>
      <c r="H316" s="592" t="s">
        <v>32</v>
      </c>
      <c r="I316" s="592"/>
      <c r="J316" s="592"/>
      <c r="K316" s="592"/>
      <c r="L316" s="596">
        <v>105840.69</v>
      </c>
      <c r="M316" s="596">
        <v>0</v>
      </c>
      <c r="N316" s="596">
        <v>2020.7</v>
      </c>
      <c r="O316" s="596" t="s">
        <v>3225</v>
      </c>
      <c r="P316" s="596" t="s">
        <v>3137</v>
      </c>
      <c r="Q316" s="596">
        <v>18526538836</v>
      </c>
      <c r="R316" s="541" t="s">
        <v>3138</v>
      </c>
      <c r="S316" s="592" t="s">
        <v>2962</v>
      </c>
      <c r="T316" s="541"/>
    </row>
    <row r="317" spans="1:20" ht="14.4">
      <c r="A317" s="540">
        <v>10</v>
      </c>
      <c r="B317" s="592" t="s">
        <v>3227</v>
      </c>
      <c r="C317" s="592" t="s">
        <v>3230</v>
      </c>
      <c r="D317" s="592" t="s">
        <v>1092</v>
      </c>
      <c r="E317" s="596">
        <v>2</v>
      </c>
      <c r="F317" s="596" t="s">
        <v>55</v>
      </c>
      <c r="G317" s="592" t="s">
        <v>2964</v>
      </c>
      <c r="H317" s="592" t="s">
        <v>32</v>
      </c>
      <c r="I317" s="592"/>
      <c r="J317" s="592"/>
      <c r="K317" s="592"/>
      <c r="L317" s="596">
        <v>68141.600000000006</v>
      </c>
      <c r="M317" s="596">
        <v>0</v>
      </c>
      <c r="N317" s="596">
        <v>2020.7</v>
      </c>
      <c r="O317" s="596" t="s">
        <v>3225</v>
      </c>
      <c r="P317" s="596" t="s">
        <v>3137</v>
      </c>
      <c r="Q317" s="596">
        <v>18526538836</v>
      </c>
      <c r="R317" s="541" t="s">
        <v>3138</v>
      </c>
      <c r="S317" s="592" t="s">
        <v>2962</v>
      </c>
      <c r="T317" s="541"/>
    </row>
    <row r="318" spans="1:20" ht="14.4">
      <c r="A318" s="540">
        <v>11</v>
      </c>
      <c r="B318" s="592" t="s">
        <v>3234</v>
      </c>
      <c r="C318" s="592" t="s">
        <v>3235</v>
      </c>
      <c r="D318" s="592" t="s">
        <v>65</v>
      </c>
      <c r="E318" s="596">
        <v>1</v>
      </c>
      <c r="F318" s="596" t="s">
        <v>55</v>
      </c>
      <c r="G318" s="592" t="s">
        <v>2964</v>
      </c>
      <c r="H318" s="592" t="s">
        <v>32</v>
      </c>
      <c r="I318" s="592"/>
      <c r="J318" s="592"/>
      <c r="K318" s="592"/>
      <c r="L318" s="596">
        <v>13274.34</v>
      </c>
      <c r="M318" s="596">
        <v>0</v>
      </c>
      <c r="N318" s="596">
        <v>2020.7</v>
      </c>
      <c r="O318" s="596" t="s">
        <v>3225</v>
      </c>
      <c r="P318" s="596" t="s">
        <v>3137</v>
      </c>
      <c r="Q318" s="596">
        <v>18526538836</v>
      </c>
      <c r="R318" s="541" t="s">
        <v>3138</v>
      </c>
      <c r="S318" s="592" t="s">
        <v>2962</v>
      </c>
      <c r="T318" s="541"/>
    </row>
    <row r="319" spans="1:20" ht="14.4">
      <c r="A319" s="540">
        <v>12</v>
      </c>
      <c r="B319" s="592" t="s">
        <v>3236</v>
      </c>
      <c r="C319" s="592" t="s">
        <v>3232</v>
      </c>
      <c r="D319" s="592" t="s">
        <v>1092</v>
      </c>
      <c r="E319" s="596">
        <v>1</v>
      </c>
      <c r="F319" s="596" t="s">
        <v>55</v>
      </c>
      <c r="G319" s="592" t="s">
        <v>2964</v>
      </c>
      <c r="H319" s="592" t="s">
        <v>32</v>
      </c>
      <c r="I319" s="592"/>
      <c r="J319" s="592"/>
      <c r="K319" s="592"/>
      <c r="L319" s="596">
        <v>32743.360000000001</v>
      </c>
      <c r="M319" s="596">
        <v>0</v>
      </c>
      <c r="N319" s="596">
        <v>2020.7</v>
      </c>
      <c r="O319" s="596" t="s">
        <v>3225</v>
      </c>
      <c r="P319" s="596" t="s">
        <v>3137</v>
      </c>
      <c r="Q319" s="596">
        <v>18526538836</v>
      </c>
      <c r="R319" s="541" t="s">
        <v>3138</v>
      </c>
      <c r="S319" s="592" t="s">
        <v>2962</v>
      </c>
      <c r="T319" s="541"/>
    </row>
    <row r="320" spans="1:20" ht="14.4">
      <c r="A320" s="540">
        <v>13</v>
      </c>
      <c r="B320" s="592" t="s">
        <v>3237</v>
      </c>
      <c r="C320" s="592" t="s">
        <v>3230</v>
      </c>
      <c r="D320" s="592" t="s">
        <v>1092</v>
      </c>
      <c r="E320" s="596">
        <v>2</v>
      </c>
      <c r="F320" s="596" t="s">
        <v>55</v>
      </c>
      <c r="G320" s="592" t="s">
        <v>2964</v>
      </c>
      <c r="H320" s="592" t="s">
        <v>32</v>
      </c>
      <c r="I320" s="592"/>
      <c r="J320" s="592"/>
      <c r="K320" s="592"/>
      <c r="L320" s="596">
        <v>44247.78</v>
      </c>
      <c r="M320" s="596">
        <v>0</v>
      </c>
      <c r="N320" s="596">
        <v>2020.7</v>
      </c>
      <c r="O320" s="596" t="s">
        <v>3225</v>
      </c>
      <c r="P320" s="596" t="s">
        <v>3137</v>
      </c>
      <c r="Q320" s="596">
        <v>18526538836</v>
      </c>
      <c r="R320" s="541" t="s">
        <v>3138</v>
      </c>
      <c r="S320" s="592" t="s">
        <v>2962</v>
      </c>
      <c r="T320" s="541"/>
    </row>
    <row r="321" spans="1:20" ht="14.4">
      <c r="A321" s="540">
        <v>14</v>
      </c>
      <c r="B321" s="592" t="s">
        <v>3228</v>
      </c>
      <c r="C321" s="592" t="s">
        <v>3230</v>
      </c>
      <c r="D321" s="592" t="s">
        <v>1092</v>
      </c>
      <c r="E321" s="596">
        <v>2</v>
      </c>
      <c r="F321" s="596" t="s">
        <v>55</v>
      </c>
      <c r="G321" s="592" t="s">
        <v>2964</v>
      </c>
      <c r="H321" s="592" t="s">
        <v>32</v>
      </c>
      <c r="I321" s="592"/>
      <c r="J321" s="592"/>
      <c r="K321" s="592"/>
      <c r="L321" s="596">
        <v>68141.59</v>
      </c>
      <c r="M321" s="596">
        <v>0</v>
      </c>
      <c r="N321" s="596">
        <v>2020.7</v>
      </c>
      <c r="O321" s="596" t="s">
        <v>3225</v>
      </c>
      <c r="P321" s="596" t="s">
        <v>3137</v>
      </c>
      <c r="Q321" s="596">
        <v>18526538836</v>
      </c>
      <c r="R321" s="541" t="s">
        <v>3138</v>
      </c>
      <c r="S321" s="592" t="s">
        <v>2962</v>
      </c>
      <c r="T321" s="541"/>
    </row>
    <row r="322" spans="1:20" ht="24">
      <c r="A322" s="540">
        <v>15</v>
      </c>
      <c r="B322" s="596" t="s">
        <v>3238</v>
      </c>
      <c r="C322" s="596" t="s">
        <v>3239</v>
      </c>
      <c r="D322" s="592" t="s">
        <v>1092</v>
      </c>
      <c r="E322" s="596">
        <v>1</v>
      </c>
      <c r="F322" s="596" t="s">
        <v>55</v>
      </c>
      <c r="G322" s="592" t="s">
        <v>2964</v>
      </c>
      <c r="H322" s="592" t="s">
        <v>32</v>
      </c>
      <c r="I322" s="592"/>
      <c r="J322" s="592"/>
      <c r="K322" s="592"/>
      <c r="L322" s="584">
        <v>28849.56</v>
      </c>
      <c r="M322" s="584">
        <v>28849.56</v>
      </c>
      <c r="N322" s="596">
        <v>2020.08</v>
      </c>
      <c r="O322" s="548" t="s">
        <v>3065</v>
      </c>
      <c r="P322" s="548" t="s">
        <v>3066</v>
      </c>
      <c r="Q322" s="548">
        <v>18649012127</v>
      </c>
      <c r="R322" s="638" t="s">
        <v>3067</v>
      </c>
      <c r="S322" s="525" t="s">
        <v>2962</v>
      </c>
      <c r="T322" s="541"/>
    </row>
    <row r="323" spans="1:20" ht="24">
      <c r="A323" s="540">
        <v>16</v>
      </c>
      <c r="B323" s="596" t="s">
        <v>3240</v>
      </c>
      <c r="C323" s="596" t="s">
        <v>3239</v>
      </c>
      <c r="D323" s="592" t="s">
        <v>1092</v>
      </c>
      <c r="E323" s="596">
        <v>1</v>
      </c>
      <c r="F323" s="596" t="s">
        <v>55</v>
      </c>
      <c r="G323" s="592" t="s">
        <v>2964</v>
      </c>
      <c r="H323" s="592" t="s">
        <v>32</v>
      </c>
      <c r="I323" s="592"/>
      <c r="J323" s="592"/>
      <c r="K323" s="592"/>
      <c r="L323" s="584">
        <v>30796.46</v>
      </c>
      <c r="M323" s="584">
        <v>30796.46</v>
      </c>
      <c r="N323" s="596">
        <v>2020.08</v>
      </c>
      <c r="O323" s="548" t="s">
        <v>3065</v>
      </c>
      <c r="P323" s="548" t="s">
        <v>3066</v>
      </c>
      <c r="Q323" s="548">
        <v>18649012127</v>
      </c>
      <c r="R323" s="638" t="s">
        <v>3067</v>
      </c>
      <c r="S323" s="525" t="s">
        <v>2962</v>
      </c>
      <c r="T323" s="541"/>
    </row>
    <row r="324" spans="1:20" ht="14.4">
      <c r="A324" s="540">
        <v>17</v>
      </c>
      <c r="B324" s="592" t="s">
        <v>3241</v>
      </c>
      <c r="C324" s="592" t="s">
        <v>3242</v>
      </c>
      <c r="D324" s="592" t="s">
        <v>161</v>
      </c>
      <c r="E324" s="596">
        <v>156.6</v>
      </c>
      <c r="F324" s="596" t="s">
        <v>55</v>
      </c>
      <c r="G324" s="592" t="s">
        <v>2964</v>
      </c>
      <c r="H324" s="592" t="s">
        <v>32</v>
      </c>
      <c r="I324" s="592"/>
      <c r="J324" s="592"/>
      <c r="K324" s="592"/>
      <c r="L324" s="596">
        <v>13027.1</v>
      </c>
      <c r="M324" s="596">
        <v>390.1</v>
      </c>
      <c r="N324" s="584">
        <v>2020.1</v>
      </c>
      <c r="O324" s="592" t="s">
        <v>3020</v>
      </c>
      <c r="P324" s="592" t="s">
        <v>3021</v>
      </c>
      <c r="Q324" s="592">
        <v>15822939827</v>
      </c>
      <c r="R324" s="541" t="s">
        <v>3022</v>
      </c>
      <c r="S324" s="592" t="s">
        <v>2962</v>
      </c>
      <c r="T324" s="541"/>
    </row>
    <row r="325" spans="1:20" ht="14.4">
      <c r="A325" s="540">
        <v>18</v>
      </c>
      <c r="B325" s="592" t="s">
        <v>3243</v>
      </c>
      <c r="C325" s="592" t="s">
        <v>1174</v>
      </c>
      <c r="D325" s="592" t="s">
        <v>1092</v>
      </c>
      <c r="E325" s="596">
        <v>2</v>
      </c>
      <c r="F325" s="596" t="s">
        <v>55</v>
      </c>
      <c r="G325" s="592" t="s">
        <v>2964</v>
      </c>
      <c r="H325" s="592" t="s">
        <v>32</v>
      </c>
      <c r="I325" s="592" t="s">
        <v>55</v>
      </c>
      <c r="J325" s="592" t="s">
        <v>55</v>
      </c>
      <c r="K325" s="592" t="s">
        <v>55</v>
      </c>
      <c r="L325" s="596">
        <v>26902.65</v>
      </c>
      <c r="M325" s="596">
        <v>26902.65</v>
      </c>
      <c r="N325" s="584"/>
      <c r="O325" s="541" t="s">
        <v>3244</v>
      </c>
      <c r="P325" s="592" t="s">
        <v>3245</v>
      </c>
      <c r="Q325" s="592">
        <v>15822615391</v>
      </c>
      <c r="R325" s="541" t="s">
        <v>3244</v>
      </c>
      <c r="S325" s="592" t="s">
        <v>2962</v>
      </c>
      <c r="T325" s="541"/>
    </row>
    <row r="326" spans="1:20" ht="14.4">
      <c r="A326" s="540">
        <v>19</v>
      </c>
      <c r="B326" s="592" t="s">
        <v>3246</v>
      </c>
      <c r="C326" s="592" t="s">
        <v>1174</v>
      </c>
      <c r="D326" s="592" t="s">
        <v>1092</v>
      </c>
      <c r="E326" s="596">
        <v>5</v>
      </c>
      <c r="F326" s="596" t="s">
        <v>55</v>
      </c>
      <c r="G326" s="592" t="s">
        <v>2964</v>
      </c>
      <c r="H326" s="592" t="s">
        <v>32</v>
      </c>
      <c r="I326" s="592" t="s">
        <v>55</v>
      </c>
      <c r="J326" s="592" t="s">
        <v>55</v>
      </c>
      <c r="K326" s="592" t="s">
        <v>55</v>
      </c>
      <c r="L326" s="596">
        <v>67256.639999999999</v>
      </c>
      <c r="M326" s="596">
        <v>67256.639999999999</v>
      </c>
      <c r="N326" s="584"/>
      <c r="O326" s="541" t="s">
        <v>3244</v>
      </c>
      <c r="P326" s="592" t="s">
        <v>3245</v>
      </c>
      <c r="Q326" s="592">
        <v>15822615391</v>
      </c>
      <c r="R326" s="541" t="s">
        <v>3244</v>
      </c>
      <c r="S326" s="592" t="s">
        <v>2962</v>
      </c>
      <c r="T326" s="541"/>
    </row>
    <row r="327" spans="1:20" ht="14.4">
      <c r="A327" s="540">
        <v>20</v>
      </c>
      <c r="B327" s="592" t="s">
        <v>3247</v>
      </c>
      <c r="C327" s="592"/>
      <c r="D327" s="592" t="s">
        <v>1122</v>
      </c>
      <c r="E327" s="596">
        <v>6.15</v>
      </c>
      <c r="F327" s="596" t="s">
        <v>55</v>
      </c>
      <c r="G327" s="592" t="s">
        <v>2964</v>
      </c>
      <c r="H327" s="592" t="s">
        <v>32</v>
      </c>
      <c r="I327" s="592" t="s">
        <v>55</v>
      </c>
      <c r="J327" s="592" t="s">
        <v>55</v>
      </c>
      <c r="K327" s="592" t="s">
        <v>55</v>
      </c>
      <c r="L327" s="596">
        <v>2830.09</v>
      </c>
      <c r="M327" s="596">
        <v>2830.09</v>
      </c>
      <c r="N327" s="584"/>
      <c r="O327" s="541" t="s">
        <v>3244</v>
      </c>
      <c r="P327" s="592" t="s">
        <v>3245</v>
      </c>
      <c r="Q327" s="592">
        <v>15822615391</v>
      </c>
      <c r="R327" s="541" t="s">
        <v>3244</v>
      </c>
      <c r="S327" s="592" t="s">
        <v>2962</v>
      </c>
      <c r="T327" s="541"/>
    </row>
    <row r="328" spans="1:20" ht="14.4">
      <c r="A328" s="540">
        <v>21</v>
      </c>
      <c r="B328" s="621" t="s">
        <v>3248</v>
      </c>
      <c r="C328" s="538" t="s">
        <v>3249</v>
      </c>
      <c r="D328" s="538" t="s">
        <v>2467</v>
      </c>
      <c r="E328" s="622">
        <v>18</v>
      </c>
      <c r="F328" s="596" t="s">
        <v>55</v>
      </c>
      <c r="G328" s="592" t="s">
        <v>31</v>
      </c>
      <c r="H328" s="592" t="s">
        <v>32</v>
      </c>
      <c r="I328" s="592" t="s">
        <v>55</v>
      </c>
      <c r="J328" s="592" t="s">
        <v>55</v>
      </c>
      <c r="K328" s="592" t="s">
        <v>55</v>
      </c>
      <c r="L328" s="539">
        <v>5867.26</v>
      </c>
      <c r="M328" s="539">
        <v>5867.26</v>
      </c>
      <c r="N328" s="524" t="s">
        <v>3097</v>
      </c>
      <c r="O328" s="541" t="s">
        <v>3244</v>
      </c>
      <c r="P328" s="592" t="s">
        <v>3245</v>
      </c>
      <c r="Q328" s="592">
        <v>15822615391</v>
      </c>
      <c r="R328" s="541" t="s">
        <v>3244</v>
      </c>
      <c r="S328" s="592" t="s">
        <v>2962</v>
      </c>
      <c r="T328" s="566"/>
    </row>
    <row r="329" spans="1:20">
      <c r="A329" s="540"/>
      <c r="B329" s="549"/>
      <c r="C329" s="552"/>
      <c r="D329" s="530"/>
      <c r="E329" s="553"/>
      <c r="F329" s="553"/>
      <c r="G329" s="530"/>
      <c r="H329" s="530"/>
      <c r="I329" s="530"/>
      <c r="J329" s="530"/>
      <c r="K329" s="530"/>
      <c r="L329" s="530"/>
      <c r="M329" s="553"/>
      <c r="N329" s="524"/>
      <c r="O329" s="530"/>
      <c r="P329" s="530"/>
      <c r="Q329" s="530"/>
      <c r="R329" s="530"/>
      <c r="S329" s="530"/>
      <c r="T329" s="530"/>
    </row>
    <row r="330" spans="1:20">
      <c r="A330" s="560" t="s">
        <v>1331</v>
      </c>
      <c r="B330" s="556" t="s">
        <v>1363</v>
      </c>
      <c r="C330" s="552"/>
      <c r="D330" s="530"/>
      <c r="E330" s="553"/>
      <c r="F330" s="553"/>
      <c r="G330" s="530"/>
      <c r="H330" s="530"/>
      <c r="I330" s="530"/>
      <c r="J330" s="530"/>
      <c r="K330" s="530"/>
      <c r="L330" s="530"/>
      <c r="M330" s="553"/>
      <c r="N330" s="524"/>
      <c r="O330" s="530"/>
      <c r="P330" s="530"/>
      <c r="Q330" s="530"/>
      <c r="R330" s="530"/>
      <c r="S330" s="530"/>
      <c r="T330" s="530"/>
    </row>
    <row r="331" spans="1:20">
      <c r="A331" s="540">
        <v>1</v>
      </c>
      <c r="B331" s="592" t="s">
        <v>3250</v>
      </c>
      <c r="C331" s="592" t="s">
        <v>3251</v>
      </c>
      <c r="D331" s="592" t="s">
        <v>1354</v>
      </c>
      <c r="E331" s="596">
        <v>2</v>
      </c>
      <c r="F331" s="596" t="s">
        <v>55</v>
      </c>
      <c r="G331" s="592" t="s">
        <v>2964</v>
      </c>
      <c r="H331" s="592" t="s">
        <v>32</v>
      </c>
      <c r="I331" s="592" t="s">
        <v>55</v>
      </c>
      <c r="J331" s="592" t="s">
        <v>55</v>
      </c>
      <c r="K331" s="592" t="s">
        <v>55</v>
      </c>
      <c r="L331" s="530"/>
      <c r="M331" s="596">
        <v>0</v>
      </c>
      <c r="N331" s="524">
        <v>2014.5</v>
      </c>
      <c r="O331" s="592" t="s">
        <v>2959</v>
      </c>
      <c r="P331" s="592" t="s">
        <v>2960</v>
      </c>
      <c r="Q331" s="592">
        <v>18322298014</v>
      </c>
      <c r="R331" s="592" t="s">
        <v>2961</v>
      </c>
      <c r="S331" s="592" t="s">
        <v>2962</v>
      </c>
      <c r="T331" s="530"/>
    </row>
    <row r="332" spans="1:20">
      <c r="A332" s="540">
        <v>2</v>
      </c>
      <c r="B332" s="592" t="s">
        <v>3252</v>
      </c>
      <c r="C332" s="592" t="s">
        <v>3253</v>
      </c>
      <c r="D332" s="592" t="s">
        <v>1354</v>
      </c>
      <c r="E332" s="596">
        <v>2</v>
      </c>
      <c r="F332" s="596" t="s">
        <v>55</v>
      </c>
      <c r="G332" s="592" t="s">
        <v>2964</v>
      </c>
      <c r="H332" s="592" t="s">
        <v>32</v>
      </c>
      <c r="I332" s="592" t="s">
        <v>55</v>
      </c>
      <c r="J332" s="592" t="s">
        <v>55</v>
      </c>
      <c r="K332" s="592" t="s">
        <v>55</v>
      </c>
      <c r="L332" s="530"/>
      <c r="M332" s="596">
        <v>0</v>
      </c>
      <c r="N332" s="524">
        <v>2014.5</v>
      </c>
      <c r="O332" s="592" t="s">
        <v>2959</v>
      </c>
      <c r="P332" s="592" t="s">
        <v>2960</v>
      </c>
      <c r="Q332" s="592">
        <v>18322298014</v>
      </c>
      <c r="R332" s="592" t="s">
        <v>2961</v>
      </c>
      <c r="S332" s="592" t="s">
        <v>2962</v>
      </c>
      <c r="T332" s="530"/>
    </row>
    <row r="333" spans="1:20">
      <c r="A333" s="540">
        <v>3</v>
      </c>
      <c r="B333" s="592" t="s">
        <v>3252</v>
      </c>
      <c r="C333" s="592" t="s">
        <v>3253</v>
      </c>
      <c r="D333" s="592" t="s">
        <v>1354</v>
      </c>
      <c r="E333" s="596">
        <v>2</v>
      </c>
      <c r="F333" s="596" t="s">
        <v>55</v>
      </c>
      <c r="G333" s="592" t="s">
        <v>2964</v>
      </c>
      <c r="H333" s="592" t="s">
        <v>32</v>
      </c>
      <c r="I333" s="592" t="s">
        <v>55</v>
      </c>
      <c r="J333" s="592" t="s">
        <v>55</v>
      </c>
      <c r="K333" s="592" t="s">
        <v>55</v>
      </c>
      <c r="L333" s="530"/>
      <c r="M333" s="596">
        <v>0</v>
      </c>
      <c r="N333" s="524">
        <v>2014.5</v>
      </c>
      <c r="O333" s="592" t="s">
        <v>2959</v>
      </c>
      <c r="P333" s="592" t="s">
        <v>2960</v>
      </c>
      <c r="Q333" s="592">
        <v>18322298014</v>
      </c>
      <c r="R333" s="592" t="s">
        <v>2961</v>
      </c>
      <c r="S333" s="592" t="s">
        <v>2962</v>
      </c>
      <c r="T333" s="530"/>
    </row>
    <row r="334" spans="1:20">
      <c r="A334" s="540">
        <v>4</v>
      </c>
      <c r="B334" s="592" t="s">
        <v>3254</v>
      </c>
      <c r="C334" s="592" t="s">
        <v>3255</v>
      </c>
      <c r="D334" s="592" t="s">
        <v>1354</v>
      </c>
      <c r="E334" s="596">
        <v>5</v>
      </c>
      <c r="F334" s="596" t="s">
        <v>55</v>
      </c>
      <c r="G334" s="592" t="s">
        <v>2964</v>
      </c>
      <c r="H334" s="592" t="s">
        <v>32</v>
      </c>
      <c r="I334" s="592" t="s">
        <v>55</v>
      </c>
      <c r="J334" s="592" t="s">
        <v>55</v>
      </c>
      <c r="K334" s="592" t="s">
        <v>55</v>
      </c>
      <c r="L334" s="530"/>
      <c r="M334" s="596">
        <v>0</v>
      </c>
      <c r="N334" s="524">
        <v>2014.5</v>
      </c>
      <c r="O334" s="592" t="s">
        <v>2959</v>
      </c>
      <c r="P334" s="592" t="s">
        <v>2960</v>
      </c>
      <c r="Q334" s="592">
        <v>18322298014</v>
      </c>
      <c r="R334" s="592" t="s">
        <v>2961</v>
      </c>
      <c r="S334" s="592" t="s">
        <v>2962</v>
      </c>
      <c r="T334" s="530"/>
    </row>
    <row r="335" spans="1:20">
      <c r="A335" s="540">
        <v>5</v>
      </c>
      <c r="B335" s="592" t="s">
        <v>3254</v>
      </c>
      <c r="C335" s="592" t="s">
        <v>3256</v>
      </c>
      <c r="D335" s="592" t="s">
        <v>1354</v>
      </c>
      <c r="E335" s="596">
        <v>5</v>
      </c>
      <c r="F335" s="596" t="s">
        <v>55</v>
      </c>
      <c r="G335" s="592" t="s">
        <v>2964</v>
      </c>
      <c r="H335" s="592" t="s">
        <v>32</v>
      </c>
      <c r="I335" s="592" t="s">
        <v>55</v>
      </c>
      <c r="J335" s="592" t="s">
        <v>55</v>
      </c>
      <c r="K335" s="592" t="s">
        <v>55</v>
      </c>
      <c r="L335" s="530"/>
      <c r="M335" s="596">
        <v>0</v>
      </c>
      <c r="N335" s="524">
        <v>2014.5</v>
      </c>
      <c r="O335" s="592" t="s">
        <v>2959</v>
      </c>
      <c r="P335" s="592" t="s">
        <v>2960</v>
      </c>
      <c r="Q335" s="592">
        <v>18322298014</v>
      </c>
      <c r="R335" s="592" t="s">
        <v>2961</v>
      </c>
      <c r="S335" s="592" t="s">
        <v>2962</v>
      </c>
      <c r="T335" s="530"/>
    </row>
    <row r="336" spans="1:20">
      <c r="A336" s="540">
        <v>6</v>
      </c>
      <c r="B336" s="592" t="s">
        <v>3254</v>
      </c>
      <c r="C336" s="592" t="s">
        <v>3253</v>
      </c>
      <c r="D336" s="592" t="s">
        <v>1354</v>
      </c>
      <c r="E336" s="596">
        <v>2</v>
      </c>
      <c r="F336" s="596" t="s">
        <v>55</v>
      </c>
      <c r="G336" s="592" t="s">
        <v>2964</v>
      </c>
      <c r="H336" s="592" t="s">
        <v>32</v>
      </c>
      <c r="I336" s="592" t="s">
        <v>55</v>
      </c>
      <c r="J336" s="592" t="s">
        <v>55</v>
      </c>
      <c r="K336" s="592" t="s">
        <v>55</v>
      </c>
      <c r="L336" s="530"/>
      <c r="M336" s="596">
        <v>0</v>
      </c>
      <c r="N336" s="524">
        <v>2014.5</v>
      </c>
      <c r="O336" s="592" t="s">
        <v>2959</v>
      </c>
      <c r="P336" s="592" t="s">
        <v>2960</v>
      </c>
      <c r="Q336" s="592">
        <v>18322298014</v>
      </c>
      <c r="R336" s="592" t="s">
        <v>2961</v>
      </c>
      <c r="S336" s="592" t="s">
        <v>2962</v>
      </c>
      <c r="T336" s="530"/>
    </row>
    <row r="337" spans="1:20">
      <c r="A337" s="540">
        <v>7</v>
      </c>
      <c r="B337" s="592" t="s">
        <v>3254</v>
      </c>
      <c r="C337" s="592" t="s">
        <v>3255</v>
      </c>
      <c r="D337" s="592" t="s">
        <v>1354</v>
      </c>
      <c r="E337" s="596">
        <v>2</v>
      </c>
      <c r="F337" s="596" t="s">
        <v>55</v>
      </c>
      <c r="G337" s="592" t="s">
        <v>2964</v>
      </c>
      <c r="H337" s="592" t="s">
        <v>32</v>
      </c>
      <c r="I337" s="592" t="s">
        <v>55</v>
      </c>
      <c r="J337" s="592" t="s">
        <v>55</v>
      </c>
      <c r="K337" s="592" t="s">
        <v>55</v>
      </c>
      <c r="L337" s="530"/>
      <c r="M337" s="596">
        <v>0</v>
      </c>
      <c r="N337" s="524">
        <v>2014.5</v>
      </c>
      <c r="O337" s="592" t="s">
        <v>2959</v>
      </c>
      <c r="P337" s="592" t="s">
        <v>2960</v>
      </c>
      <c r="Q337" s="592">
        <v>18322298014</v>
      </c>
      <c r="R337" s="592" t="s">
        <v>2961</v>
      </c>
      <c r="S337" s="592" t="s">
        <v>2962</v>
      </c>
      <c r="T337" s="530"/>
    </row>
    <row r="338" spans="1:20">
      <c r="A338" s="540">
        <v>8</v>
      </c>
      <c r="B338" s="592" t="s">
        <v>3254</v>
      </c>
      <c r="C338" s="592" t="s">
        <v>3251</v>
      </c>
      <c r="D338" s="592" t="s">
        <v>1354</v>
      </c>
      <c r="E338" s="596">
        <v>4</v>
      </c>
      <c r="F338" s="596" t="s">
        <v>55</v>
      </c>
      <c r="G338" s="592" t="s">
        <v>2964</v>
      </c>
      <c r="H338" s="592" t="s">
        <v>32</v>
      </c>
      <c r="I338" s="592" t="s">
        <v>55</v>
      </c>
      <c r="J338" s="592" t="s">
        <v>55</v>
      </c>
      <c r="K338" s="592" t="s">
        <v>55</v>
      </c>
      <c r="L338" s="530"/>
      <c r="M338" s="596">
        <v>0</v>
      </c>
      <c r="N338" s="524">
        <v>2014.5</v>
      </c>
      <c r="O338" s="592" t="s">
        <v>2959</v>
      </c>
      <c r="P338" s="592" t="s">
        <v>2960</v>
      </c>
      <c r="Q338" s="592">
        <v>18322298014</v>
      </c>
      <c r="R338" s="592" t="s">
        <v>2961</v>
      </c>
      <c r="S338" s="592" t="s">
        <v>2962</v>
      </c>
      <c r="T338" s="530"/>
    </row>
    <row r="339" spans="1:20">
      <c r="A339" s="540">
        <v>9</v>
      </c>
      <c r="B339" s="592" t="s">
        <v>3254</v>
      </c>
      <c r="C339" s="592" t="s">
        <v>3257</v>
      </c>
      <c r="D339" s="592" t="s">
        <v>1354</v>
      </c>
      <c r="E339" s="596">
        <v>1</v>
      </c>
      <c r="F339" s="596" t="s">
        <v>55</v>
      </c>
      <c r="G339" s="592" t="s">
        <v>2964</v>
      </c>
      <c r="H339" s="592" t="s">
        <v>32</v>
      </c>
      <c r="I339" s="592" t="s">
        <v>55</v>
      </c>
      <c r="J339" s="592" t="s">
        <v>55</v>
      </c>
      <c r="K339" s="592" t="s">
        <v>55</v>
      </c>
      <c r="L339" s="530"/>
      <c r="M339" s="596">
        <v>0</v>
      </c>
      <c r="N339" s="524">
        <v>2014.5</v>
      </c>
      <c r="O339" s="592" t="s">
        <v>2959</v>
      </c>
      <c r="P339" s="592" t="s">
        <v>2960</v>
      </c>
      <c r="Q339" s="592">
        <v>18322298014</v>
      </c>
      <c r="R339" s="592" t="s">
        <v>2961</v>
      </c>
      <c r="S339" s="592" t="s">
        <v>2962</v>
      </c>
      <c r="T339" s="530"/>
    </row>
    <row r="340" spans="1:20">
      <c r="A340" s="540">
        <v>10</v>
      </c>
      <c r="B340" s="592" t="s">
        <v>3254</v>
      </c>
      <c r="C340" s="592" t="s">
        <v>3253</v>
      </c>
      <c r="D340" s="592" t="s">
        <v>1354</v>
      </c>
      <c r="E340" s="596">
        <v>2</v>
      </c>
      <c r="F340" s="596" t="s">
        <v>55</v>
      </c>
      <c r="G340" s="592" t="s">
        <v>2964</v>
      </c>
      <c r="H340" s="592" t="s">
        <v>32</v>
      </c>
      <c r="I340" s="592" t="s">
        <v>55</v>
      </c>
      <c r="J340" s="592" t="s">
        <v>55</v>
      </c>
      <c r="K340" s="592" t="s">
        <v>55</v>
      </c>
      <c r="L340" s="530"/>
      <c r="M340" s="596">
        <v>0</v>
      </c>
      <c r="N340" s="524">
        <v>2014.5</v>
      </c>
      <c r="O340" s="592" t="s">
        <v>2959</v>
      </c>
      <c r="P340" s="592" t="s">
        <v>2960</v>
      </c>
      <c r="Q340" s="592">
        <v>18322298014</v>
      </c>
      <c r="R340" s="592" t="s">
        <v>2961</v>
      </c>
      <c r="S340" s="592" t="s">
        <v>2962</v>
      </c>
      <c r="T340" s="530"/>
    </row>
    <row r="341" spans="1:20">
      <c r="A341" s="540">
        <v>11</v>
      </c>
      <c r="B341" s="592" t="s">
        <v>3254</v>
      </c>
      <c r="C341" s="592" t="s">
        <v>3257</v>
      </c>
      <c r="D341" s="592" t="s">
        <v>1354</v>
      </c>
      <c r="E341" s="596">
        <v>3</v>
      </c>
      <c r="F341" s="596" t="s">
        <v>55</v>
      </c>
      <c r="G341" s="592" t="s">
        <v>2964</v>
      </c>
      <c r="H341" s="592" t="s">
        <v>32</v>
      </c>
      <c r="I341" s="592" t="s">
        <v>55</v>
      </c>
      <c r="J341" s="592" t="s">
        <v>55</v>
      </c>
      <c r="K341" s="592" t="s">
        <v>55</v>
      </c>
      <c r="L341" s="530"/>
      <c r="M341" s="596">
        <v>0</v>
      </c>
      <c r="N341" s="524">
        <v>2014.5</v>
      </c>
      <c r="O341" s="592" t="s">
        <v>2959</v>
      </c>
      <c r="P341" s="592" t="s">
        <v>2960</v>
      </c>
      <c r="Q341" s="592">
        <v>18322298014</v>
      </c>
      <c r="R341" s="592" t="s">
        <v>2961</v>
      </c>
      <c r="S341" s="592" t="s">
        <v>2962</v>
      </c>
      <c r="T341" s="530"/>
    </row>
    <row r="342" spans="1:20">
      <c r="A342" s="540">
        <v>12</v>
      </c>
      <c r="B342" s="592" t="s">
        <v>3254</v>
      </c>
      <c r="C342" s="592" t="s">
        <v>3258</v>
      </c>
      <c r="D342" s="592" t="s">
        <v>1354</v>
      </c>
      <c r="E342" s="596">
        <v>1</v>
      </c>
      <c r="F342" s="596" t="s">
        <v>55</v>
      </c>
      <c r="G342" s="592" t="s">
        <v>2964</v>
      </c>
      <c r="H342" s="592" t="s">
        <v>32</v>
      </c>
      <c r="I342" s="592" t="s">
        <v>55</v>
      </c>
      <c r="J342" s="592" t="s">
        <v>55</v>
      </c>
      <c r="K342" s="592" t="s">
        <v>55</v>
      </c>
      <c r="L342" s="530"/>
      <c r="M342" s="596">
        <v>0</v>
      </c>
      <c r="N342" s="524">
        <v>2014.5</v>
      </c>
      <c r="O342" s="592" t="s">
        <v>2959</v>
      </c>
      <c r="P342" s="592" t="s">
        <v>2960</v>
      </c>
      <c r="Q342" s="592">
        <v>18322298014</v>
      </c>
      <c r="R342" s="592" t="s">
        <v>2961</v>
      </c>
      <c r="S342" s="592" t="s">
        <v>2962</v>
      </c>
      <c r="T342" s="530"/>
    </row>
    <row r="343" spans="1:20">
      <c r="A343" s="540">
        <v>13</v>
      </c>
      <c r="B343" s="592" t="s">
        <v>3254</v>
      </c>
      <c r="C343" s="592" t="s">
        <v>3258</v>
      </c>
      <c r="D343" s="592" t="s">
        <v>1354</v>
      </c>
      <c r="E343" s="596">
        <v>5</v>
      </c>
      <c r="F343" s="596" t="s">
        <v>55</v>
      </c>
      <c r="G343" s="592" t="s">
        <v>2964</v>
      </c>
      <c r="H343" s="592" t="s">
        <v>32</v>
      </c>
      <c r="I343" s="592" t="s">
        <v>55</v>
      </c>
      <c r="J343" s="592" t="s">
        <v>55</v>
      </c>
      <c r="K343" s="592" t="s">
        <v>55</v>
      </c>
      <c r="L343" s="530"/>
      <c r="M343" s="596">
        <v>0</v>
      </c>
      <c r="N343" s="524">
        <v>2014.5</v>
      </c>
      <c r="O343" s="592" t="s">
        <v>2959</v>
      </c>
      <c r="P343" s="592" t="s">
        <v>2960</v>
      </c>
      <c r="Q343" s="592">
        <v>18322298014</v>
      </c>
      <c r="R343" s="592" t="s">
        <v>2961</v>
      </c>
      <c r="S343" s="592" t="s">
        <v>2962</v>
      </c>
      <c r="T343" s="530"/>
    </row>
    <row r="344" spans="1:20">
      <c r="A344" s="540">
        <v>14</v>
      </c>
      <c r="B344" s="592" t="s">
        <v>3254</v>
      </c>
      <c r="C344" s="592" t="s">
        <v>3256</v>
      </c>
      <c r="D344" s="592" t="s">
        <v>1354</v>
      </c>
      <c r="E344" s="596">
        <v>3</v>
      </c>
      <c r="F344" s="596" t="s">
        <v>55</v>
      </c>
      <c r="G344" s="592" t="s">
        <v>2964</v>
      </c>
      <c r="H344" s="592" t="s">
        <v>32</v>
      </c>
      <c r="I344" s="592" t="s">
        <v>55</v>
      </c>
      <c r="J344" s="592" t="s">
        <v>55</v>
      </c>
      <c r="K344" s="592" t="s">
        <v>55</v>
      </c>
      <c r="L344" s="530"/>
      <c r="M344" s="596">
        <v>0</v>
      </c>
      <c r="N344" s="524">
        <v>2014.5</v>
      </c>
      <c r="O344" s="592" t="s">
        <v>2959</v>
      </c>
      <c r="P344" s="592" t="s">
        <v>2960</v>
      </c>
      <c r="Q344" s="592">
        <v>18322298014</v>
      </c>
      <c r="R344" s="592" t="s">
        <v>2961</v>
      </c>
      <c r="S344" s="592" t="s">
        <v>2962</v>
      </c>
      <c r="T344" s="530"/>
    </row>
    <row r="345" spans="1:20">
      <c r="A345" s="540">
        <v>15</v>
      </c>
      <c r="B345" s="592" t="s">
        <v>3254</v>
      </c>
      <c r="C345" s="592" t="s">
        <v>3258</v>
      </c>
      <c r="D345" s="592" t="s">
        <v>1354</v>
      </c>
      <c r="E345" s="596">
        <v>5</v>
      </c>
      <c r="F345" s="596" t="s">
        <v>55</v>
      </c>
      <c r="G345" s="592" t="s">
        <v>2964</v>
      </c>
      <c r="H345" s="592" t="s">
        <v>32</v>
      </c>
      <c r="I345" s="592" t="s">
        <v>55</v>
      </c>
      <c r="J345" s="592" t="s">
        <v>55</v>
      </c>
      <c r="K345" s="592" t="s">
        <v>55</v>
      </c>
      <c r="L345" s="530"/>
      <c r="M345" s="596">
        <v>0</v>
      </c>
      <c r="N345" s="524">
        <v>2014.5</v>
      </c>
      <c r="O345" s="592" t="s">
        <v>2959</v>
      </c>
      <c r="P345" s="592" t="s">
        <v>2960</v>
      </c>
      <c r="Q345" s="592">
        <v>18322298014</v>
      </c>
      <c r="R345" s="592" t="s">
        <v>2961</v>
      </c>
      <c r="S345" s="592" t="s">
        <v>2962</v>
      </c>
      <c r="T345" s="530"/>
    </row>
    <row r="346" spans="1:20">
      <c r="A346" s="540">
        <v>16</v>
      </c>
      <c r="B346" s="592" t="s">
        <v>3254</v>
      </c>
      <c r="C346" s="592" t="s">
        <v>3256</v>
      </c>
      <c r="D346" s="592" t="s">
        <v>1354</v>
      </c>
      <c r="E346" s="596">
        <v>3</v>
      </c>
      <c r="F346" s="596" t="s">
        <v>55</v>
      </c>
      <c r="G346" s="592" t="s">
        <v>2964</v>
      </c>
      <c r="H346" s="592" t="s">
        <v>32</v>
      </c>
      <c r="I346" s="592" t="s">
        <v>55</v>
      </c>
      <c r="J346" s="592" t="s">
        <v>55</v>
      </c>
      <c r="K346" s="592" t="s">
        <v>55</v>
      </c>
      <c r="L346" s="530"/>
      <c r="M346" s="596">
        <v>0</v>
      </c>
      <c r="N346" s="524">
        <v>2014.5</v>
      </c>
      <c r="O346" s="592" t="s">
        <v>2959</v>
      </c>
      <c r="P346" s="592" t="s">
        <v>2960</v>
      </c>
      <c r="Q346" s="592">
        <v>18322298014</v>
      </c>
      <c r="R346" s="592" t="s">
        <v>2961</v>
      </c>
      <c r="S346" s="592" t="s">
        <v>2962</v>
      </c>
      <c r="T346" s="530"/>
    </row>
    <row r="347" spans="1:20">
      <c r="A347" s="540">
        <v>17</v>
      </c>
      <c r="B347" s="592" t="s">
        <v>3254</v>
      </c>
      <c r="C347" s="592" t="s">
        <v>3258</v>
      </c>
      <c r="D347" s="592" t="s">
        <v>1354</v>
      </c>
      <c r="E347" s="596">
        <v>5</v>
      </c>
      <c r="F347" s="596" t="s">
        <v>55</v>
      </c>
      <c r="G347" s="592" t="s">
        <v>2964</v>
      </c>
      <c r="H347" s="592" t="s">
        <v>32</v>
      </c>
      <c r="I347" s="592" t="s">
        <v>55</v>
      </c>
      <c r="J347" s="592" t="s">
        <v>55</v>
      </c>
      <c r="K347" s="592" t="s">
        <v>55</v>
      </c>
      <c r="L347" s="530"/>
      <c r="M347" s="596">
        <v>0</v>
      </c>
      <c r="N347" s="524">
        <v>2014.5</v>
      </c>
      <c r="O347" s="592" t="s">
        <v>2959</v>
      </c>
      <c r="P347" s="592" t="s">
        <v>2960</v>
      </c>
      <c r="Q347" s="592">
        <v>18322298014</v>
      </c>
      <c r="R347" s="592" t="s">
        <v>2961</v>
      </c>
      <c r="S347" s="592" t="s">
        <v>2962</v>
      </c>
      <c r="T347" s="530"/>
    </row>
    <row r="348" spans="1:20">
      <c r="A348" s="540">
        <v>18</v>
      </c>
      <c r="B348" s="592" t="s">
        <v>3254</v>
      </c>
      <c r="C348" s="592" t="s">
        <v>3256</v>
      </c>
      <c r="D348" s="592" t="s">
        <v>1354</v>
      </c>
      <c r="E348" s="596">
        <v>3</v>
      </c>
      <c r="F348" s="596" t="s">
        <v>55</v>
      </c>
      <c r="G348" s="592" t="s">
        <v>2964</v>
      </c>
      <c r="H348" s="592" t="s">
        <v>32</v>
      </c>
      <c r="I348" s="592" t="s">
        <v>55</v>
      </c>
      <c r="J348" s="592" t="s">
        <v>55</v>
      </c>
      <c r="K348" s="592" t="s">
        <v>55</v>
      </c>
      <c r="L348" s="530"/>
      <c r="M348" s="596">
        <v>0</v>
      </c>
      <c r="N348" s="524">
        <v>2014.5</v>
      </c>
      <c r="O348" s="592" t="s">
        <v>2959</v>
      </c>
      <c r="P348" s="592" t="s">
        <v>2960</v>
      </c>
      <c r="Q348" s="592">
        <v>18322298014</v>
      </c>
      <c r="R348" s="592" t="s">
        <v>2961</v>
      </c>
      <c r="S348" s="592" t="s">
        <v>2962</v>
      </c>
      <c r="T348" s="530"/>
    </row>
    <row r="349" spans="1:20">
      <c r="A349" s="540">
        <v>19</v>
      </c>
      <c r="B349" s="592" t="s">
        <v>3254</v>
      </c>
      <c r="C349" s="592" t="s">
        <v>3255</v>
      </c>
      <c r="D349" s="592" t="s">
        <v>1354</v>
      </c>
      <c r="E349" s="596">
        <v>13</v>
      </c>
      <c r="F349" s="596" t="s">
        <v>55</v>
      </c>
      <c r="G349" s="592" t="s">
        <v>2964</v>
      </c>
      <c r="H349" s="592" t="s">
        <v>32</v>
      </c>
      <c r="I349" s="592" t="s">
        <v>55</v>
      </c>
      <c r="J349" s="592" t="s">
        <v>55</v>
      </c>
      <c r="K349" s="592" t="s">
        <v>55</v>
      </c>
      <c r="L349" s="530"/>
      <c r="M349" s="596">
        <v>0</v>
      </c>
      <c r="N349" s="524">
        <v>2014.5</v>
      </c>
      <c r="O349" s="592" t="s">
        <v>2959</v>
      </c>
      <c r="P349" s="592" t="s">
        <v>2960</v>
      </c>
      <c r="Q349" s="592">
        <v>18322298014</v>
      </c>
      <c r="R349" s="592" t="s">
        <v>2961</v>
      </c>
      <c r="S349" s="592" t="s">
        <v>2962</v>
      </c>
      <c r="T349" s="530"/>
    </row>
    <row r="350" spans="1:20">
      <c r="A350" s="540">
        <v>20</v>
      </c>
      <c r="B350" s="592" t="s">
        <v>3252</v>
      </c>
      <c r="C350" s="592" t="s">
        <v>3253</v>
      </c>
      <c r="D350" s="592" t="s">
        <v>1354</v>
      </c>
      <c r="E350" s="596">
        <v>2</v>
      </c>
      <c r="F350" s="596" t="s">
        <v>55</v>
      </c>
      <c r="G350" s="592" t="s">
        <v>2964</v>
      </c>
      <c r="H350" s="592" t="s">
        <v>32</v>
      </c>
      <c r="I350" s="592" t="s">
        <v>55</v>
      </c>
      <c r="J350" s="592" t="s">
        <v>55</v>
      </c>
      <c r="K350" s="592" t="s">
        <v>55</v>
      </c>
      <c r="L350" s="530"/>
      <c r="M350" s="596">
        <v>0</v>
      </c>
      <c r="N350" s="524">
        <v>2014.5</v>
      </c>
      <c r="O350" s="592" t="s">
        <v>2959</v>
      </c>
      <c r="P350" s="592" t="s">
        <v>2960</v>
      </c>
      <c r="Q350" s="592">
        <v>18322298014</v>
      </c>
      <c r="R350" s="592" t="s">
        <v>2961</v>
      </c>
      <c r="S350" s="592" t="s">
        <v>2962</v>
      </c>
      <c r="T350" s="530"/>
    </row>
    <row r="351" spans="1:20">
      <c r="A351" s="540">
        <v>21</v>
      </c>
      <c r="B351" s="592" t="s">
        <v>3252</v>
      </c>
      <c r="C351" s="592" t="s">
        <v>3257</v>
      </c>
      <c r="D351" s="592" t="s">
        <v>1354</v>
      </c>
      <c r="E351" s="596">
        <v>4</v>
      </c>
      <c r="F351" s="596" t="s">
        <v>55</v>
      </c>
      <c r="G351" s="592" t="s">
        <v>2964</v>
      </c>
      <c r="H351" s="592" t="s">
        <v>32</v>
      </c>
      <c r="I351" s="592" t="s">
        <v>55</v>
      </c>
      <c r="J351" s="592" t="s">
        <v>55</v>
      </c>
      <c r="K351" s="592" t="s">
        <v>55</v>
      </c>
      <c r="L351" s="530"/>
      <c r="M351" s="596">
        <v>0</v>
      </c>
      <c r="N351" s="524">
        <v>2014.5</v>
      </c>
      <c r="O351" s="592" t="s">
        <v>2959</v>
      </c>
      <c r="P351" s="592" t="s">
        <v>2960</v>
      </c>
      <c r="Q351" s="592">
        <v>18322298014</v>
      </c>
      <c r="R351" s="592" t="s">
        <v>2961</v>
      </c>
      <c r="S351" s="592" t="s">
        <v>2962</v>
      </c>
      <c r="T351" s="530"/>
    </row>
    <row r="352" spans="1:20">
      <c r="A352" s="540">
        <v>22</v>
      </c>
      <c r="B352" s="592" t="s">
        <v>3254</v>
      </c>
      <c r="C352" s="592" t="s">
        <v>3253</v>
      </c>
      <c r="D352" s="592" t="s">
        <v>1354</v>
      </c>
      <c r="E352" s="596">
        <v>2</v>
      </c>
      <c r="F352" s="596" t="s">
        <v>55</v>
      </c>
      <c r="G352" s="592" t="s">
        <v>2964</v>
      </c>
      <c r="H352" s="592" t="s">
        <v>32</v>
      </c>
      <c r="I352" s="592" t="s">
        <v>55</v>
      </c>
      <c r="J352" s="592" t="s">
        <v>55</v>
      </c>
      <c r="K352" s="592" t="s">
        <v>55</v>
      </c>
      <c r="L352" s="530"/>
      <c r="M352" s="596">
        <v>0</v>
      </c>
      <c r="N352" s="524">
        <v>2014.5</v>
      </c>
      <c r="O352" s="592" t="s">
        <v>2959</v>
      </c>
      <c r="P352" s="592" t="s">
        <v>2960</v>
      </c>
      <c r="Q352" s="592">
        <v>18322298014</v>
      </c>
      <c r="R352" s="592" t="s">
        <v>2961</v>
      </c>
      <c r="S352" s="592" t="s">
        <v>2962</v>
      </c>
      <c r="T352" s="530"/>
    </row>
    <row r="353" spans="1:20">
      <c r="A353" s="540">
        <v>23</v>
      </c>
      <c r="B353" s="592" t="s">
        <v>3254</v>
      </c>
      <c r="C353" s="592" t="s">
        <v>3259</v>
      </c>
      <c r="D353" s="592" t="s">
        <v>1354</v>
      </c>
      <c r="E353" s="596">
        <v>10</v>
      </c>
      <c r="F353" s="596" t="s">
        <v>55</v>
      </c>
      <c r="G353" s="592" t="s">
        <v>2964</v>
      </c>
      <c r="H353" s="592" t="s">
        <v>32</v>
      </c>
      <c r="I353" s="592" t="s">
        <v>55</v>
      </c>
      <c r="J353" s="592" t="s">
        <v>55</v>
      </c>
      <c r="K353" s="592" t="s">
        <v>55</v>
      </c>
      <c r="L353" s="530"/>
      <c r="M353" s="596">
        <v>0</v>
      </c>
      <c r="N353" s="524">
        <v>2014.5</v>
      </c>
      <c r="O353" s="592" t="s">
        <v>2959</v>
      </c>
      <c r="P353" s="592" t="s">
        <v>2960</v>
      </c>
      <c r="Q353" s="592">
        <v>18322298014</v>
      </c>
      <c r="R353" s="592" t="s">
        <v>2961</v>
      </c>
      <c r="S353" s="592" t="s">
        <v>2962</v>
      </c>
      <c r="T353" s="530"/>
    </row>
    <row r="354" spans="1:20">
      <c r="A354" s="540">
        <v>24</v>
      </c>
      <c r="B354" s="592" t="s">
        <v>3254</v>
      </c>
      <c r="C354" s="592" t="s">
        <v>3259</v>
      </c>
      <c r="D354" s="592" t="s">
        <v>1354</v>
      </c>
      <c r="E354" s="596">
        <v>5</v>
      </c>
      <c r="F354" s="596" t="s">
        <v>55</v>
      </c>
      <c r="G354" s="592" t="s">
        <v>2964</v>
      </c>
      <c r="H354" s="592" t="s">
        <v>32</v>
      </c>
      <c r="I354" s="592" t="s">
        <v>55</v>
      </c>
      <c r="J354" s="592" t="s">
        <v>55</v>
      </c>
      <c r="K354" s="592" t="s">
        <v>55</v>
      </c>
      <c r="L354" s="530"/>
      <c r="M354" s="596">
        <v>0</v>
      </c>
      <c r="N354" s="524">
        <v>2014.5</v>
      </c>
      <c r="O354" s="592" t="s">
        <v>2959</v>
      </c>
      <c r="P354" s="592" t="s">
        <v>2960</v>
      </c>
      <c r="Q354" s="592">
        <v>18322298014</v>
      </c>
      <c r="R354" s="592" t="s">
        <v>2961</v>
      </c>
      <c r="S354" s="592" t="s">
        <v>2962</v>
      </c>
      <c r="T354" s="530"/>
    </row>
    <row r="355" spans="1:20">
      <c r="A355" s="540">
        <v>25</v>
      </c>
      <c r="B355" s="592" t="s">
        <v>3254</v>
      </c>
      <c r="C355" s="592" t="s">
        <v>3251</v>
      </c>
      <c r="D355" s="592" t="s">
        <v>1354</v>
      </c>
      <c r="E355" s="596">
        <v>15</v>
      </c>
      <c r="F355" s="596" t="s">
        <v>55</v>
      </c>
      <c r="G355" s="592" t="s">
        <v>2964</v>
      </c>
      <c r="H355" s="592" t="s">
        <v>32</v>
      </c>
      <c r="I355" s="592" t="s">
        <v>55</v>
      </c>
      <c r="J355" s="592" t="s">
        <v>55</v>
      </c>
      <c r="K355" s="592" t="s">
        <v>55</v>
      </c>
      <c r="L355" s="530"/>
      <c r="M355" s="596">
        <v>0</v>
      </c>
      <c r="N355" s="524">
        <v>2014.5</v>
      </c>
      <c r="O355" s="592" t="s">
        <v>2959</v>
      </c>
      <c r="P355" s="592" t="s">
        <v>2960</v>
      </c>
      <c r="Q355" s="592">
        <v>18322298014</v>
      </c>
      <c r="R355" s="592" t="s">
        <v>2961</v>
      </c>
      <c r="S355" s="592" t="s">
        <v>2962</v>
      </c>
      <c r="T355" s="530"/>
    </row>
    <row r="356" spans="1:20">
      <c r="A356" s="540">
        <v>26</v>
      </c>
      <c r="B356" s="592" t="s">
        <v>3252</v>
      </c>
      <c r="C356" s="592" t="s">
        <v>3253</v>
      </c>
      <c r="D356" s="592" t="s">
        <v>1354</v>
      </c>
      <c r="E356" s="596">
        <v>1</v>
      </c>
      <c r="F356" s="596" t="s">
        <v>55</v>
      </c>
      <c r="G356" s="592" t="s">
        <v>2964</v>
      </c>
      <c r="H356" s="592" t="s">
        <v>32</v>
      </c>
      <c r="I356" s="592" t="s">
        <v>55</v>
      </c>
      <c r="J356" s="592" t="s">
        <v>55</v>
      </c>
      <c r="K356" s="592" t="s">
        <v>55</v>
      </c>
      <c r="L356" s="530"/>
      <c r="M356" s="596">
        <v>0</v>
      </c>
      <c r="N356" s="524">
        <v>2014.5</v>
      </c>
      <c r="O356" s="592" t="s">
        <v>2959</v>
      </c>
      <c r="P356" s="592" t="s">
        <v>2960</v>
      </c>
      <c r="Q356" s="592">
        <v>18322298014</v>
      </c>
      <c r="R356" s="592" t="s">
        <v>2961</v>
      </c>
      <c r="S356" s="592" t="s">
        <v>2962</v>
      </c>
      <c r="T356" s="530"/>
    </row>
    <row r="357" spans="1:20">
      <c r="A357" s="540">
        <v>27</v>
      </c>
      <c r="B357" s="592" t="s">
        <v>3254</v>
      </c>
      <c r="C357" s="592" t="s">
        <v>3253</v>
      </c>
      <c r="D357" s="592" t="s">
        <v>1354</v>
      </c>
      <c r="E357" s="596">
        <v>2</v>
      </c>
      <c r="F357" s="596" t="s">
        <v>55</v>
      </c>
      <c r="G357" s="592" t="s">
        <v>2964</v>
      </c>
      <c r="H357" s="592" t="s">
        <v>32</v>
      </c>
      <c r="I357" s="592" t="s">
        <v>55</v>
      </c>
      <c r="J357" s="592" t="s">
        <v>55</v>
      </c>
      <c r="K357" s="592" t="s">
        <v>55</v>
      </c>
      <c r="L357" s="530"/>
      <c r="M357" s="596">
        <v>0</v>
      </c>
      <c r="N357" s="524">
        <v>2014.5</v>
      </c>
      <c r="O357" s="592" t="s">
        <v>2959</v>
      </c>
      <c r="P357" s="592" t="s">
        <v>2960</v>
      </c>
      <c r="Q357" s="592">
        <v>18322298014</v>
      </c>
      <c r="R357" s="592" t="s">
        <v>2961</v>
      </c>
      <c r="S357" s="592" t="s">
        <v>2962</v>
      </c>
      <c r="T357" s="530"/>
    </row>
    <row r="358" spans="1:20">
      <c r="A358" s="540">
        <v>28</v>
      </c>
      <c r="B358" s="592" t="s">
        <v>3254</v>
      </c>
      <c r="C358" s="592" t="s">
        <v>3260</v>
      </c>
      <c r="D358" s="592" t="s">
        <v>1354</v>
      </c>
      <c r="E358" s="596">
        <v>4</v>
      </c>
      <c r="F358" s="596" t="s">
        <v>55</v>
      </c>
      <c r="G358" s="592" t="s">
        <v>2964</v>
      </c>
      <c r="H358" s="592" t="s">
        <v>32</v>
      </c>
      <c r="I358" s="592" t="s">
        <v>55</v>
      </c>
      <c r="J358" s="592" t="s">
        <v>55</v>
      </c>
      <c r="K358" s="592" t="s">
        <v>55</v>
      </c>
      <c r="L358" s="530"/>
      <c r="M358" s="596">
        <v>0</v>
      </c>
      <c r="N358" s="524">
        <v>2012.2</v>
      </c>
      <c r="O358" s="592" t="s">
        <v>2959</v>
      </c>
      <c r="P358" s="592" t="s">
        <v>2960</v>
      </c>
      <c r="Q358" s="592">
        <v>18322298014</v>
      </c>
      <c r="R358" s="592" t="s">
        <v>2961</v>
      </c>
      <c r="S358" s="592" t="s">
        <v>2962</v>
      </c>
      <c r="T358" s="530"/>
    </row>
    <row r="359" spans="1:20">
      <c r="A359" s="540">
        <v>29</v>
      </c>
      <c r="B359" s="592" t="s">
        <v>3254</v>
      </c>
      <c r="C359" s="592" t="s">
        <v>3257</v>
      </c>
      <c r="D359" s="592" t="s">
        <v>1354</v>
      </c>
      <c r="E359" s="596">
        <v>2</v>
      </c>
      <c r="F359" s="596" t="s">
        <v>55</v>
      </c>
      <c r="G359" s="592" t="s">
        <v>2964</v>
      </c>
      <c r="H359" s="592" t="s">
        <v>32</v>
      </c>
      <c r="I359" s="592" t="s">
        <v>55</v>
      </c>
      <c r="J359" s="592" t="s">
        <v>55</v>
      </c>
      <c r="K359" s="592" t="s">
        <v>55</v>
      </c>
      <c r="L359" s="530"/>
      <c r="M359" s="596">
        <v>0</v>
      </c>
      <c r="N359" s="524">
        <v>2013.5</v>
      </c>
      <c r="O359" s="592" t="s">
        <v>2959</v>
      </c>
      <c r="P359" s="592" t="s">
        <v>2960</v>
      </c>
      <c r="Q359" s="592">
        <v>18322298014</v>
      </c>
      <c r="R359" s="592" t="s">
        <v>2961</v>
      </c>
      <c r="S359" s="592" t="s">
        <v>2962</v>
      </c>
      <c r="T359" s="530"/>
    </row>
    <row r="360" spans="1:20">
      <c r="A360" s="540">
        <v>30</v>
      </c>
      <c r="B360" s="592" t="s">
        <v>3254</v>
      </c>
      <c r="C360" s="592" t="s">
        <v>3261</v>
      </c>
      <c r="D360" s="592" t="s">
        <v>1354</v>
      </c>
      <c r="E360" s="596">
        <v>2</v>
      </c>
      <c r="F360" s="596" t="s">
        <v>55</v>
      </c>
      <c r="G360" s="592" t="s">
        <v>2964</v>
      </c>
      <c r="H360" s="592" t="s">
        <v>32</v>
      </c>
      <c r="I360" s="592" t="s">
        <v>55</v>
      </c>
      <c r="J360" s="592" t="s">
        <v>55</v>
      </c>
      <c r="K360" s="592" t="s">
        <v>55</v>
      </c>
      <c r="L360" s="530"/>
      <c r="M360" s="596">
        <v>0</v>
      </c>
      <c r="N360" s="524">
        <v>2015.9</v>
      </c>
      <c r="O360" s="592" t="s">
        <v>2959</v>
      </c>
      <c r="P360" s="592" t="s">
        <v>2960</v>
      </c>
      <c r="Q360" s="592">
        <v>18322298014</v>
      </c>
      <c r="R360" s="592" t="s">
        <v>2961</v>
      </c>
      <c r="S360" s="592" t="s">
        <v>2962</v>
      </c>
      <c r="T360" s="530"/>
    </row>
    <row r="361" spans="1:20">
      <c r="A361" s="540">
        <v>31</v>
      </c>
      <c r="B361" s="592" t="s">
        <v>3254</v>
      </c>
      <c r="C361" s="592" t="s">
        <v>3262</v>
      </c>
      <c r="D361" s="592" t="s">
        <v>1354</v>
      </c>
      <c r="E361" s="596">
        <v>2</v>
      </c>
      <c r="F361" s="596" t="s">
        <v>55</v>
      </c>
      <c r="G361" s="592" t="s">
        <v>2964</v>
      </c>
      <c r="H361" s="592" t="s">
        <v>32</v>
      </c>
      <c r="I361" s="592" t="s">
        <v>55</v>
      </c>
      <c r="J361" s="592" t="s">
        <v>55</v>
      </c>
      <c r="K361" s="592" t="s">
        <v>55</v>
      </c>
      <c r="L361" s="530"/>
      <c r="M361" s="596">
        <v>0</v>
      </c>
      <c r="N361" s="524">
        <v>2017.3</v>
      </c>
      <c r="O361" s="592" t="s">
        <v>2959</v>
      </c>
      <c r="P361" s="592" t="s">
        <v>2960</v>
      </c>
      <c r="Q361" s="592">
        <v>18322298014</v>
      </c>
      <c r="R361" s="592" t="s">
        <v>2961</v>
      </c>
      <c r="S361" s="592" t="s">
        <v>2962</v>
      </c>
      <c r="T361" s="530"/>
    </row>
    <row r="362" spans="1:20" ht="14.4">
      <c r="A362" s="540">
        <v>32</v>
      </c>
      <c r="B362" s="592" t="s">
        <v>3263</v>
      </c>
      <c r="C362" s="592"/>
      <c r="D362" s="592" t="s">
        <v>1354</v>
      </c>
      <c r="E362" s="596">
        <v>50</v>
      </c>
      <c r="F362" s="596"/>
      <c r="G362" s="592" t="s">
        <v>2964</v>
      </c>
      <c r="H362" s="592" t="s">
        <v>32</v>
      </c>
      <c r="I362" s="592"/>
      <c r="J362" s="592"/>
      <c r="K362" s="592"/>
      <c r="L362" s="566"/>
      <c r="M362" s="567">
        <v>0</v>
      </c>
      <c r="N362" s="568" t="s">
        <v>3264</v>
      </c>
      <c r="O362" s="592" t="s">
        <v>2997</v>
      </c>
      <c r="P362" s="592" t="s">
        <v>2998</v>
      </c>
      <c r="Q362" s="592">
        <v>13752429150</v>
      </c>
      <c r="R362" s="541" t="s">
        <v>2999</v>
      </c>
      <c r="S362" s="592" t="s">
        <v>2962</v>
      </c>
      <c r="T362" s="566"/>
    </row>
    <row r="363" spans="1:20" ht="14.4">
      <c r="A363" s="540">
        <v>33</v>
      </c>
      <c r="B363" s="592" t="s">
        <v>3265</v>
      </c>
      <c r="C363" s="592"/>
      <c r="D363" s="592" t="s">
        <v>1354</v>
      </c>
      <c r="E363" s="596">
        <v>3</v>
      </c>
      <c r="F363" s="596"/>
      <c r="G363" s="592" t="s">
        <v>2964</v>
      </c>
      <c r="H363" s="592" t="s">
        <v>32</v>
      </c>
      <c r="I363" s="592"/>
      <c r="J363" s="592"/>
      <c r="K363" s="592"/>
      <c r="L363" s="566"/>
      <c r="M363" s="544">
        <v>0</v>
      </c>
      <c r="N363" s="568" t="s">
        <v>3264</v>
      </c>
      <c r="O363" s="592" t="s">
        <v>2997</v>
      </c>
      <c r="P363" s="592" t="s">
        <v>2998</v>
      </c>
      <c r="Q363" s="592">
        <v>13752429150</v>
      </c>
      <c r="R363" s="541" t="s">
        <v>2999</v>
      </c>
      <c r="S363" s="592" t="s">
        <v>2962</v>
      </c>
      <c r="T363" s="566"/>
    </row>
    <row r="364" spans="1:20" ht="24">
      <c r="A364" s="540">
        <v>34</v>
      </c>
      <c r="B364" s="592" t="s">
        <v>3266</v>
      </c>
      <c r="C364" s="592" t="s">
        <v>3267</v>
      </c>
      <c r="D364" s="592" t="s">
        <v>1354</v>
      </c>
      <c r="E364" s="596">
        <v>15</v>
      </c>
      <c r="F364" s="596" t="s">
        <v>55</v>
      </c>
      <c r="G364" s="592" t="s">
        <v>2964</v>
      </c>
      <c r="H364" s="592" t="s">
        <v>32</v>
      </c>
      <c r="I364" s="592"/>
      <c r="J364" s="592"/>
      <c r="K364" s="592"/>
      <c r="L364" s="566"/>
      <c r="M364" s="544">
        <v>61194.6</v>
      </c>
      <c r="N364" s="568" t="s">
        <v>1935</v>
      </c>
      <c r="O364" s="599" t="s">
        <v>3065</v>
      </c>
      <c r="P364" s="599" t="s">
        <v>3066</v>
      </c>
      <c r="Q364" s="599">
        <v>18649012127</v>
      </c>
      <c r="R364" s="592" t="s">
        <v>3067</v>
      </c>
      <c r="S364" s="592" t="s">
        <v>2962</v>
      </c>
      <c r="T364" s="566"/>
    </row>
    <row r="365" spans="1:20" ht="36">
      <c r="A365" s="540">
        <v>35</v>
      </c>
      <c r="B365" s="592" t="s">
        <v>3266</v>
      </c>
      <c r="C365" s="525" t="s">
        <v>3268</v>
      </c>
      <c r="D365" s="592" t="s">
        <v>1354</v>
      </c>
      <c r="E365" s="596">
        <v>30</v>
      </c>
      <c r="F365" s="596" t="s">
        <v>55</v>
      </c>
      <c r="G365" s="592" t="s">
        <v>2964</v>
      </c>
      <c r="H365" s="592" t="s">
        <v>32</v>
      </c>
      <c r="I365" s="592"/>
      <c r="J365" s="592"/>
      <c r="K365" s="592"/>
      <c r="L365" s="566"/>
      <c r="M365" s="544">
        <v>74336.100000000006</v>
      </c>
      <c r="N365" s="568" t="s">
        <v>1935</v>
      </c>
      <c r="O365" s="599" t="s">
        <v>3065</v>
      </c>
      <c r="P365" s="599" t="s">
        <v>3066</v>
      </c>
      <c r="Q365" s="599">
        <v>18649012127</v>
      </c>
      <c r="R365" s="592" t="s">
        <v>3067</v>
      </c>
      <c r="S365" s="592" t="s">
        <v>2962</v>
      </c>
      <c r="T365" s="566"/>
    </row>
    <row r="366" spans="1:20" ht="36">
      <c r="A366" s="540">
        <v>36</v>
      </c>
      <c r="B366" s="592" t="s">
        <v>3266</v>
      </c>
      <c r="C366" s="525" t="s">
        <v>3269</v>
      </c>
      <c r="D366" s="592" t="s">
        <v>1354</v>
      </c>
      <c r="E366" s="596">
        <v>23</v>
      </c>
      <c r="F366" s="596" t="s">
        <v>55</v>
      </c>
      <c r="G366" s="592" t="s">
        <v>2964</v>
      </c>
      <c r="H366" s="592" t="s">
        <v>32</v>
      </c>
      <c r="I366" s="592"/>
      <c r="J366" s="592"/>
      <c r="K366" s="592"/>
      <c r="L366" s="566"/>
      <c r="M366" s="544">
        <v>51902.490000000005</v>
      </c>
      <c r="N366" s="568" t="s">
        <v>1935</v>
      </c>
      <c r="O366" s="599" t="s">
        <v>3065</v>
      </c>
      <c r="P366" s="599" t="s">
        <v>3066</v>
      </c>
      <c r="Q366" s="599">
        <v>18649012127</v>
      </c>
      <c r="R366" s="592" t="s">
        <v>3067</v>
      </c>
      <c r="S366" s="592" t="s">
        <v>2962</v>
      </c>
      <c r="T366" s="566"/>
    </row>
    <row r="367" spans="1:20" ht="36">
      <c r="A367" s="540">
        <v>37</v>
      </c>
      <c r="B367" s="592" t="s">
        <v>3266</v>
      </c>
      <c r="C367" s="525" t="s">
        <v>3269</v>
      </c>
      <c r="D367" s="592" t="s">
        <v>1354</v>
      </c>
      <c r="E367" s="596">
        <v>27</v>
      </c>
      <c r="F367" s="596" t="s">
        <v>55</v>
      </c>
      <c r="G367" s="592" t="s">
        <v>2964</v>
      </c>
      <c r="H367" s="544" t="s">
        <v>32</v>
      </c>
      <c r="I367" s="592"/>
      <c r="J367" s="592"/>
      <c r="K367" s="592"/>
      <c r="L367" s="566"/>
      <c r="M367" s="575">
        <v>65946.902654867255</v>
      </c>
      <c r="N367" s="568" t="s">
        <v>1935</v>
      </c>
      <c r="O367" s="599" t="s">
        <v>3065</v>
      </c>
      <c r="P367" s="599" t="s">
        <v>3066</v>
      </c>
      <c r="Q367" s="599">
        <v>18649012127</v>
      </c>
      <c r="R367" s="592" t="s">
        <v>3067</v>
      </c>
      <c r="S367" s="592" t="s">
        <v>2962</v>
      </c>
      <c r="T367" s="566"/>
    </row>
    <row r="368" spans="1:20" ht="24">
      <c r="A368" s="540">
        <v>38</v>
      </c>
      <c r="B368" s="592" t="s">
        <v>3266</v>
      </c>
      <c r="C368" s="592" t="s">
        <v>3270</v>
      </c>
      <c r="D368" s="592" t="s">
        <v>1354</v>
      </c>
      <c r="E368" s="596">
        <v>11</v>
      </c>
      <c r="F368" s="596" t="s">
        <v>55</v>
      </c>
      <c r="G368" s="592" t="s">
        <v>2964</v>
      </c>
      <c r="H368" s="544" t="s">
        <v>32</v>
      </c>
      <c r="I368" s="592"/>
      <c r="J368" s="592"/>
      <c r="K368" s="592"/>
      <c r="L368" s="566"/>
      <c r="M368" s="544">
        <v>10513.25</v>
      </c>
      <c r="N368" s="568" t="s">
        <v>1935</v>
      </c>
      <c r="O368" s="599" t="s">
        <v>3065</v>
      </c>
      <c r="P368" s="599" t="s">
        <v>3066</v>
      </c>
      <c r="Q368" s="599">
        <v>18649012127</v>
      </c>
      <c r="R368" s="592" t="s">
        <v>3067</v>
      </c>
      <c r="S368" s="592" t="s">
        <v>2962</v>
      </c>
      <c r="T368" s="566"/>
    </row>
    <row r="369" spans="1:20" ht="24">
      <c r="A369" s="540">
        <v>39</v>
      </c>
      <c r="B369" s="592" t="s">
        <v>3266</v>
      </c>
      <c r="C369" s="592" t="s">
        <v>3271</v>
      </c>
      <c r="D369" s="592" t="s">
        <v>1354</v>
      </c>
      <c r="E369" s="596">
        <v>2</v>
      </c>
      <c r="F369" s="596" t="s">
        <v>55</v>
      </c>
      <c r="G369" s="592" t="s">
        <v>2964</v>
      </c>
      <c r="H369" s="544" t="s">
        <v>32</v>
      </c>
      <c r="I369" s="592"/>
      <c r="J369" s="592"/>
      <c r="K369" s="592"/>
      <c r="L369" s="566"/>
      <c r="M369" s="544">
        <v>725.66</v>
      </c>
      <c r="N369" s="568" t="s">
        <v>3264</v>
      </c>
      <c r="O369" s="599" t="s">
        <v>3065</v>
      </c>
      <c r="P369" s="599" t="s">
        <v>3066</v>
      </c>
      <c r="Q369" s="599">
        <v>18649012127</v>
      </c>
      <c r="R369" s="592" t="s">
        <v>3067</v>
      </c>
      <c r="S369" s="592" t="s">
        <v>2962</v>
      </c>
      <c r="T369" s="566"/>
    </row>
    <row r="370" spans="1:20" ht="24">
      <c r="A370" s="540">
        <v>40</v>
      </c>
      <c r="B370" s="592" t="s">
        <v>3266</v>
      </c>
      <c r="C370" s="592" t="s">
        <v>3272</v>
      </c>
      <c r="D370" s="592" t="s">
        <v>1354</v>
      </c>
      <c r="E370" s="596">
        <v>3</v>
      </c>
      <c r="F370" s="596" t="s">
        <v>55</v>
      </c>
      <c r="G370" s="592" t="s">
        <v>2964</v>
      </c>
      <c r="H370" s="544" t="s">
        <v>32</v>
      </c>
      <c r="I370" s="592"/>
      <c r="J370" s="592"/>
      <c r="K370" s="592"/>
      <c r="L370" s="566"/>
      <c r="M370" s="544">
        <v>424.77</v>
      </c>
      <c r="N370" s="568" t="s">
        <v>3264</v>
      </c>
      <c r="O370" s="599" t="s">
        <v>3065</v>
      </c>
      <c r="P370" s="599" t="s">
        <v>3066</v>
      </c>
      <c r="Q370" s="599">
        <v>18649012127</v>
      </c>
      <c r="R370" s="592" t="s">
        <v>3067</v>
      </c>
      <c r="S370" s="592" t="s">
        <v>2962</v>
      </c>
      <c r="T370" s="566"/>
    </row>
    <row r="371" spans="1:20" ht="24">
      <c r="A371" s="540">
        <v>41</v>
      </c>
      <c r="B371" s="592" t="s">
        <v>3266</v>
      </c>
      <c r="C371" s="592" t="s">
        <v>3273</v>
      </c>
      <c r="D371" s="592" t="s">
        <v>1354</v>
      </c>
      <c r="E371" s="596">
        <v>2</v>
      </c>
      <c r="F371" s="596" t="s">
        <v>55</v>
      </c>
      <c r="G371" s="592" t="s">
        <v>2964</v>
      </c>
      <c r="H371" s="544" t="s">
        <v>32</v>
      </c>
      <c r="I371" s="592"/>
      <c r="J371" s="592"/>
      <c r="K371" s="592"/>
      <c r="L371" s="566"/>
      <c r="M371" s="544">
        <v>424.76</v>
      </c>
      <c r="N371" s="568" t="s">
        <v>3264</v>
      </c>
      <c r="O371" s="599" t="s">
        <v>3065</v>
      </c>
      <c r="P371" s="599" t="s">
        <v>3066</v>
      </c>
      <c r="Q371" s="599">
        <v>18649012127</v>
      </c>
      <c r="R371" s="592" t="s">
        <v>3067</v>
      </c>
      <c r="S371" s="592" t="s">
        <v>2962</v>
      </c>
      <c r="T371" s="566"/>
    </row>
    <row r="372" spans="1:20" ht="48">
      <c r="A372" s="540">
        <v>42</v>
      </c>
      <c r="B372" s="592" t="s">
        <v>3266</v>
      </c>
      <c r="C372" s="525" t="s">
        <v>3274</v>
      </c>
      <c r="D372" s="592" t="s">
        <v>1354</v>
      </c>
      <c r="E372" s="596">
        <v>3</v>
      </c>
      <c r="F372" s="596" t="s">
        <v>55</v>
      </c>
      <c r="G372" s="592" t="s">
        <v>2964</v>
      </c>
      <c r="H372" s="544" t="s">
        <v>32</v>
      </c>
      <c r="I372" s="592"/>
      <c r="J372" s="592"/>
      <c r="K372" s="592"/>
      <c r="L372" s="566"/>
      <c r="M372" s="544">
        <v>1115.04</v>
      </c>
      <c r="N372" s="568" t="s">
        <v>3264</v>
      </c>
      <c r="O372" s="599" t="s">
        <v>3065</v>
      </c>
      <c r="P372" s="599" t="s">
        <v>3066</v>
      </c>
      <c r="Q372" s="599">
        <v>18649012127</v>
      </c>
      <c r="R372" s="592" t="s">
        <v>3067</v>
      </c>
      <c r="S372" s="592" t="s">
        <v>2962</v>
      </c>
      <c r="T372" s="566"/>
    </row>
    <row r="373" spans="1:20" ht="24">
      <c r="A373" s="540">
        <v>43</v>
      </c>
      <c r="B373" s="592" t="s">
        <v>3266</v>
      </c>
      <c r="C373" s="525" t="s">
        <v>3275</v>
      </c>
      <c r="D373" s="592" t="s">
        <v>1354</v>
      </c>
      <c r="E373" s="596">
        <v>3</v>
      </c>
      <c r="F373" s="596"/>
      <c r="G373" s="592" t="s">
        <v>2964</v>
      </c>
      <c r="H373" s="544" t="s">
        <v>32</v>
      </c>
      <c r="I373" s="592"/>
      <c r="J373" s="592"/>
      <c r="K373" s="592"/>
      <c r="L373" s="566"/>
      <c r="M373" s="544">
        <v>2920.35</v>
      </c>
      <c r="N373" s="568" t="s">
        <v>3264</v>
      </c>
      <c r="O373" s="599" t="s">
        <v>3065</v>
      </c>
      <c r="P373" s="599" t="s">
        <v>3066</v>
      </c>
      <c r="Q373" s="599">
        <v>18649012127</v>
      </c>
      <c r="R373" s="592" t="s">
        <v>3067</v>
      </c>
      <c r="S373" s="592" t="s">
        <v>2962</v>
      </c>
      <c r="T373" s="566"/>
    </row>
    <row r="374" spans="1:20" ht="36">
      <c r="A374" s="540">
        <v>44</v>
      </c>
      <c r="B374" s="592" t="s">
        <v>3266</v>
      </c>
      <c r="C374" s="525" t="s">
        <v>3276</v>
      </c>
      <c r="D374" s="592" t="s">
        <v>1354</v>
      </c>
      <c r="E374" s="596">
        <v>2</v>
      </c>
      <c r="F374" s="596"/>
      <c r="G374" s="592" t="s">
        <v>2964</v>
      </c>
      <c r="H374" s="544" t="s">
        <v>32</v>
      </c>
      <c r="I374" s="592"/>
      <c r="J374" s="592"/>
      <c r="K374" s="592"/>
      <c r="L374" s="566"/>
      <c r="M374" s="544">
        <v>1592.92</v>
      </c>
      <c r="N374" s="568" t="s">
        <v>3264</v>
      </c>
      <c r="O374" s="599" t="s">
        <v>3065</v>
      </c>
      <c r="P374" s="599" t="s">
        <v>3066</v>
      </c>
      <c r="Q374" s="599">
        <v>18649012127</v>
      </c>
      <c r="R374" s="592" t="s">
        <v>3067</v>
      </c>
      <c r="S374" s="592" t="s">
        <v>2962</v>
      </c>
      <c r="T374" s="566"/>
    </row>
    <row r="375" spans="1:20" ht="24">
      <c r="A375" s="540">
        <v>45</v>
      </c>
      <c r="B375" s="592" t="s">
        <v>3266</v>
      </c>
      <c r="C375" s="548" t="s">
        <v>3277</v>
      </c>
      <c r="D375" s="592" t="s">
        <v>1354</v>
      </c>
      <c r="E375" s="584">
        <v>1</v>
      </c>
      <c r="F375" s="596" t="s">
        <v>55</v>
      </c>
      <c r="G375" s="592" t="s">
        <v>2964</v>
      </c>
      <c r="H375" s="544" t="s">
        <v>32</v>
      </c>
      <c r="I375" s="592"/>
      <c r="J375" s="592"/>
      <c r="K375" s="592"/>
      <c r="L375" s="566"/>
      <c r="M375" s="575">
        <v>2410.0033629999998</v>
      </c>
      <c r="N375" s="568" t="s">
        <v>3068</v>
      </c>
      <c r="O375" s="599" t="s">
        <v>3065</v>
      </c>
      <c r="P375" s="599" t="s">
        <v>3066</v>
      </c>
      <c r="Q375" s="599">
        <v>18649012127</v>
      </c>
      <c r="R375" s="592" t="s">
        <v>3067</v>
      </c>
      <c r="S375" s="592" t="s">
        <v>2962</v>
      </c>
      <c r="T375" s="566"/>
    </row>
    <row r="376" spans="1:20" ht="24">
      <c r="A376" s="540">
        <v>46</v>
      </c>
      <c r="B376" s="592" t="s">
        <v>3266</v>
      </c>
      <c r="C376" s="548" t="s">
        <v>3278</v>
      </c>
      <c r="D376" s="592" t="s">
        <v>1354</v>
      </c>
      <c r="E376" s="584">
        <v>1</v>
      </c>
      <c r="F376" s="596" t="s">
        <v>55</v>
      </c>
      <c r="G376" s="592" t="s">
        <v>2964</v>
      </c>
      <c r="H376" s="544" t="s">
        <v>32</v>
      </c>
      <c r="I376" s="592"/>
      <c r="J376" s="592"/>
      <c r="K376" s="592"/>
      <c r="L376" s="566"/>
      <c r="M376" s="575">
        <v>1740.003009</v>
      </c>
      <c r="N376" s="568" t="s">
        <v>3068</v>
      </c>
      <c r="O376" s="599" t="s">
        <v>3065</v>
      </c>
      <c r="P376" s="599" t="s">
        <v>3066</v>
      </c>
      <c r="Q376" s="599">
        <v>18649012127</v>
      </c>
      <c r="R376" s="592" t="s">
        <v>3067</v>
      </c>
      <c r="S376" s="592" t="s">
        <v>2962</v>
      </c>
      <c r="T376" s="566"/>
    </row>
    <row r="377" spans="1:20" ht="48">
      <c r="A377" s="540">
        <v>47</v>
      </c>
      <c r="B377" s="592" t="s">
        <v>3266</v>
      </c>
      <c r="C377" s="548" t="s">
        <v>3279</v>
      </c>
      <c r="D377" s="592" t="s">
        <v>1354</v>
      </c>
      <c r="E377" s="584">
        <v>6</v>
      </c>
      <c r="F377" s="596" t="s">
        <v>55</v>
      </c>
      <c r="G377" s="592" t="s">
        <v>2964</v>
      </c>
      <c r="H377" s="544" t="s">
        <v>32</v>
      </c>
      <c r="I377" s="592"/>
      <c r="J377" s="592"/>
      <c r="K377" s="592"/>
      <c r="L377" s="566"/>
      <c r="M377" s="575">
        <v>3530.0004720000002</v>
      </c>
      <c r="N377" s="568" t="s">
        <v>3068</v>
      </c>
      <c r="O377" s="599" t="s">
        <v>3065</v>
      </c>
      <c r="P377" s="599" t="s">
        <v>3066</v>
      </c>
      <c r="Q377" s="599">
        <v>18649012127</v>
      </c>
      <c r="R377" s="592" t="s">
        <v>3067</v>
      </c>
      <c r="S377" s="592" t="s">
        <v>2962</v>
      </c>
      <c r="T377" s="566"/>
    </row>
    <row r="378" spans="1:20" ht="36">
      <c r="A378" s="540">
        <v>48</v>
      </c>
      <c r="B378" s="592" t="s">
        <v>3266</v>
      </c>
      <c r="C378" s="548" t="s">
        <v>3280</v>
      </c>
      <c r="D378" s="592" t="s">
        <v>1354</v>
      </c>
      <c r="E378" s="584">
        <v>6</v>
      </c>
      <c r="F378" s="596" t="s">
        <v>55</v>
      </c>
      <c r="G378" s="592" t="s">
        <v>2964</v>
      </c>
      <c r="H378" s="544" t="s">
        <v>32</v>
      </c>
      <c r="I378" s="592"/>
      <c r="J378" s="592"/>
      <c r="K378" s="592"/>
      <c r="L378" s="566"/>
      <c r="M378" s="575">
        <v>3530.0004720000002</v>
      </c>
      <c r="N378" s="568" t="s">
        <v>3068</v>
      </c>
      <c r="O378" s="599" t="s">
        <v>3065</v>
      </c>
      <c r="P378" s="599" t="s">
        <v>3066</v>
      </c>
      <c r="Q378" s="599">
        <v>18649012127</v>
      </c>
      <c r="R378" s="592" t="s">
        <v>3067</v>
      </c>
      <c r="S378" s="592" t="s">
        <v>2962</v>
      </c>
      <c r="T378" s="566"/>
    </row>
    <row r="379" spans="1:20" ht="48">
      <c r="A379" s="540">
        <v>49</v>
      </c>
      <c r="B379" s="592" t="s">
        <v>3266</v>
      </c>
      <c r="C379" s="548" t="s">
        <v>3281</v>
      </c>
      <c r="D379" s="592" t="s">
        <v>1354</v>
      </c>
      <c r="E379" s="584">
        <v>7</v>
      </c>
      <c r="F379" s="596" t="s">
        <v>55</v>
      </c>
      <c r="G379" s="592" t="s">
        <v>2964</v>
      </c>
      <c r="H379" s="544" t="s">
        <v>32</v>
      </c>
      <c r="I379" s="592"/>
      <c r="J379" s="592"/>
      <c r="K379" s="592"/>
      <c r="L379" s="566"/>
      <c r="M379" s="575">
        <v>3529.9995199999998</v>
      </c>
      <c r="N379" s="568" t="s">
        <v>3068</v>
      </c>
      <c r="O379" s="599" t="s">
        <v>3065</v>
      </c>
      <c r="P379" s="599" t="s">
        <v>3066</v>
      </c>
      <c r="Q379" s="599">
        <v>18649012127</v>
      </c>
      <c r="R379" s="592" t="s">
        <v>3067</v>
      </c>
      <c r="S379" s="592" t="s">
        <v>2962</v>
      </c>
      <c r="T379" s="566"/>
    </row>
    <row r="380" spans="1:20" ht="24">
      <c r="A380" s="540">
        <v>50</v>
      </c>
      <c r="B380" s="592" t="s">
        <v>3266</v>
      </c>
      <c r="C380" s="548" t="s">
        <v>3282</v>
      </c>
      <c r="D380" s="592" t="s">
        <v>1354</v>
      </c>
      <c r="E380" s="584">
        <v>5</v>
      </c>
      <c r="F380" s="596" t="s">
        <v>55</v>
      </c>
      <c r="G380" s="592" t="s">
        <v>2964</v>
      </c>
      <c r="H380" s="544" t="s">
        <v>32</v>
      </c>
      <c r="I380" s="592"/>
      <c r="J380" s="592"/>
      <c r="K380" s="592"/>
      <c r="L380" s="566"/>
      <c r="M380" s="575">
        <v>2560.0007260000002</v>
      </c>
      <c r="N380" s="568" t="s">
        <v>3068</v>
      </c>
      <c r="O380" s="599" t="s">
        <v>3065</v>
      </c>
      <c r="P380" s="599" t="s">
        <v>3066</v>
      </c>
      <c r="Q380" s="599">
        <v>18649012127</v>
      </c>
      <c r="R380" s="592" t="s">
        <v>3067</v>
      </c>
      <c r="S380" s="592" t="s">
        <v>2962</v>
      </c>
      <c r="T380" s="566"/>
    </row>
    <row r="381" spans="1:20" ht="24">
      <c r="A381" s="540">
        <v>51</v>
      </c>
      <c r="B381" s="592" t="s">
        <v>1363</v>
      </c>
      <c r="C381" s="592" t="s">
        <v>3283</v>
      </c>
      <c r="D381" s="592" t="s">
        <v>65</v>
      </c>
      <c r="E381" s="592">
        <v>20</v>
      </c>
      <c r="F381" s="596" t="s">
        <v>55</v>
      </c>
      <c r="G381" s="592" t="s">
        <v>2964</v>
      </c>
      <c r="H381" s="544" t="s">
        <v>32</v>
      </c>
      <c r="I381" s="592"/>
      <c r="J381" s="592"/>
      <c r="K381" s="592"/>
      <c r="L381" s="566"/>
      <c r="M381" s="575">
        <v>46199.995759999998</v>
      </c>
      <c r="N381" s="568" t="s">
        <v>3284</v>
      </c>
      <c r="O381" s="599" t="s">
        <v>3065</v>
      </c>
      <c r="P381" s="599" t="s">
        <v>3066</v>
      </c>
      <c r="Q381" s="599">
        <v>18649012127</v>
      </c>
      <c r="R381" s="592" t="s">
        <v>3067</v>
      </c>
      <c r="S381" s="592" t="s">
        <v>2962</v>
      </c>
      <c r="T381" s="566"/>
    </row>
    <row r="382" spans="1:20" ht="24">
      <c r="A382" s="540">
        <v>52</v>
      </c>
      <c r="B382" s="592" t="s">
        <v>1363</v>
      </c>
      <c r="C382" s="592" t="s">
        <v>3283</v>
      </c>
      <c r="D382" s="592" t="s">
        <v>65</v>
      </c>
      <c r="E382" s="592">
        <v>1</v>
      </c>
      <c r="F382" s="596" t="s">
        <v>55</v>
      </c>
      <c r="G382" s="592" t="s">
        <v>2964</v>
      </c>
      <c r="H382" s="544" t="s">
        <v>32</v>
      </c>
      <c r="I382" s="592"/>
      <c r="J382" s="592"/>
      <c r="K382" s="592"/>
      <c r="L382" s="566"/>
      <c r="M382" s="575">
        <v>3550.0029199999999</v>
      </c>
      <c r="N382" s="568" t="s">
        <v>3284</v>
      </c>
      <c r="O382" s="599" t="s">
        <v>3065</v>
      </c>
      <c r="P382" s="599" t="s">
        <v>3066</v>
      </c>
      <c r="Q382" s="599">
        <v>18649012127</v>
      </c>
      <c r="R382" s="592" t="s">
        <v>3067</v>
      </c>
      <c r="S382" s="592" t="s">
        <v>2962</v>
      </c>
      <c r="T382" s="566"/>
    </row>
    <row r="383" spans="1:20" ht="24">
      <c r="A383" s="540">
        <v>53</v>
      </c>
      <c r="B383" s="592" t="s">
        <v>1363</v>
      </c>
      <c r="C383" s="592" t="s">
        <v>3283</v>
      </c>
      <c r="D383" s="592" t="s">
        <v>65</v>
      </c>
      <c r="E383" s="592">
        <v>8</v>
      </c>
      <c r="F383" s="596" t="s">
        <v>55</v>
      </c>
      <c r="G383" s="592" t="s">
        <v>2964</v>
      </c>
      <c r="H383" s="544" t="s">
        <v>32</v>
      </c>
      <c r="I383" s="592"/>
      <c r="J383" s="592"/>
      <c r="K383" s="592"/>
      <c r="L383" s="566"/>
      <c r="M383" s="575">
        <v>24980</v>
      </c>
      <c r="N383" s="568" t="s">
        <v>3284</v>
      </c>
      <c r="O383" s="599" t="s">
        <v>3065</v>
      </c>
      <c r="P383" s="599" t="s">
        <v>3066</v>
      </c>
      <c r="Q383" s="599">
        <v>18649012127</v>
      </c>
      <c r="R383" s="592" t="s">
        <v>3067</v>
      </c>
      <c r="S383" s="592" t="s">
        <v>2962</v>
      </c>
      <c r="T383" s="566"/>
    </row>
    <row r="384" spans="1:20">
      <c r="A384" s="560" t="s">
        <v>1469</v>
      </c>
      <c r="B384" s="556" t="s">
        <v>1386</v>
      </c>
      <c r="C384" s="552"/>
      <c r="D384" s="530"/>
      <c r="E384" s="553"/>
      <c r="F384" s="553"/>
      <c r="G384" s="530"/>
      <c r="H384" s="530"/>
      <c r="I384" s="530"/>
      <c r="J384" s="530"/>
      <c r="K384" s="530"/>
      <c r="L384" s="530"/>
      <c r="M384" s="553"/>
      <c r="N384" s="524"/>
      <c r="O384" s="530"/>
      <c r="P384" s="530"/>
      <c r="Q384" s="530"/>
      <c r="R384" s="530"/>
      <c r="S384" s="530"/>
      <c r="T384" s="530"/>
    </row>
    <row r="385" spans="1:20" ht="14.4">
      <c r="A385" s="540">
        <v>1</v>
      </c>
      <c r="B385" s="592" t="s">
        <v>1386</v>
      </c>
      <c r="C385" s="592" t="s">
        <v>3285</v>
      </c>
      <c r="D385" s="592" t="s">
        <v>3286</v>
      </c>
      <c r="E385" s="596">
        <v>1</v>
      </c>
      <c r="F385" s="596" t="s">
        <v>55</v>
      </c>
      <c r="G385" s="592" t="s">
        <v>106</v>
      </c>
      <c r="H385" s="541" t="s">
        <v>41</v>
      </c>
      <c r="I385" s="592" t="s">
        <v>55</v>
      </c>
      <c r="J385" s="592" t="s">
        <v>55</v>
      </c>
      <c r="K385" s="592" t="s">
        <v>55</v>
      </c>
      <c r="L385" s="530"/>
      <c r="M385" s="596">
        <v>0</v>
      </c>
      <c r="N385" s="524">
        <v>2007.6</v>
      </c>
      <c r="O385" s="592" t="s">
        <v>2965</v>
      </c>
      <c r="P385" s="592" t="s">
        <v>2966</v>
      </c>
      <c r="Q385" s="592">
        <v>15222256701</v>
      </c>
      <c r="R385" s="592" t="s">
        <v>2967</v>
      </c>
      <c r="S385" s="592" t="s">
        <v>2962</v>
      </c>
      <c r="T385" s="530"/>
    </row>
    <row r="386" spans="1:20" ht="14.4">
      <c r="A386" s="540">
        <v>2</v>
      </c>
      <c r="B386" s="592" t="s">
        <v>1386</v>
      </c>
      <c r="C386" s="592" t="s">
        <v>3287</v>
      </c>
      <c r="D386" s="592" t="s">
        <v>3286</v>
      </c>
      <c r="E386" s="596">
        <v>1</v>
      </c>
      <c r="F386" s="596" t="s">
        <v>55</v>
      </c>
      <c r="G386" s="592" t="s">
        <v>106</v>
      </c>
      <c r="H386" s="541" t="s">
        <v>41</v>
      </c>
      <c r="I386" s="592" t="s">
        <v>55</v>
      </c>
      <c r="J386" s="592" t="s">
        <v>55</v>
      </c>
      <c r="K386" s="592" t="s">
        <v>55</v>
      </c>
      <c r="L386" s="530"/>
      <c r="M386" s="596">
        <v>0</v>
      </c>
      <c r="N386" s="524">
        <v>2007.6</v>
      </c>
      <c r="O386" s="592" t="s">
        <v>2965</v>
      </c>
      <c r="P386" s="592" t="s">
        <v>2966</v>
      </c>
      <c r="Q386" s="592">
        <v>15222256701</v>
      </c>
      <c r="R386" s="592" t="s">
        <v>2967</v>
      </c>
      <c r="S386" s="592" t="s">
        <v>2962</v>
      </c>
      <c r="T386" s="530"/>
    </row>
    <row r="387" spans="1:20" ht="14.4">
      <c r="A387" s="540">
        <v>3</v>
      </c>
      <c r="B387" s="592" t="s">
        <v>1386</v>
      </c>
      <c r="C387" s="592" t="s">
        <v>3288</v>
      </c>
      <c r="D387" s="592" t="s">
        <v>3286</v>
      </c>
      <c r="E387" s="596">
        <v>1</v>
      </c>
      <c r="F387" s="596" t="s">
        <v>55</v>
      </c>
      <c r="G387" s="592" t="s">
        <v>106</v>
      </c>
      <c r="H387" s="541" t="s">
        <v>41</v>
      </c>
      <c r="I387" s="592" t="s">
        <v>55</v>
      </c>
      <c r="J387" s="592" t="s">
        <v>55</v>
      </c>
      <c r="K387" s="592" t="s">
        <v>55</v>
      </c>
      <c r="L387" s="530"/>
      <c r="M387" s="596">
        <v>0</v>
      </c>
      <c r="N387" s="524">
        <v>2007.6</v>
      </c>
      <c r="O387" s="592" t="s">
        <v>2965</v>
      </c>
      <c r="P387" s="592" t="s">
        <v>2966</v>
      </c>
      <c r="Q387" s="592">
        <v>15222256701</v>
      </c>
      <c r="R387" s="592" t="s">
        <v>2967</v>
      </c>
      <c r="S387" s="592" t="s">
        <v>2962</v>
      </c>
      <c r="T387" s="530"/>
    </row>
    <row r="388" spans="1:20">
      <c r="A388" s="540">
        <v>4</v>
      </c>
      <c r="B388" s="639" t="s">
        <v>1386</v>
      </c>
      <c r="C388" s="639" t="s">
        <v>3289</v>
      </c>
      <c r="D388" s="639" t="s">
        <v>161</v>
      </c>
      <c r="E388" s="640">
        <v>200</v>
      </c>
      <c r="F388" s="640" t="s">
        <v>55</v>
      </c>
      <c r="G388" s="639" t="s">
        <v>31</v>
      </c>
      <c r="H388" s="592" t="s">
        <v>32</v>
      </c>
      <c r="I388" s="639" t="s">
        <v>55</v>
      </c>
      <c r="J388" s="639" t="s">
        <v>55</v>
      </c>
      <c r="K388" s="639" t="s">
        <v>55</v>
      </c>
      <c r="L388" s="530"/>
      <c r="M388" s="640">
        <v>0</v>
      </c>
      <c r="N388" s="524">
        <v>2017.3</v>
      </c>
      <c r="O388" s="639" t="s">
        <v>3290</v>
      </c>
      <c r="P388" s="639" t="s">
        <v>2966</v>
      </c>
      <c r="Q388" s="592">
        <v>15222256701</v>
      </c>
      <c r="R388" s="592" t="s">
        <v>2967</v>
      </c>
      <c r="S388" s="592" t="s">
        <v>2962</v>
      </c>
      <c r="T388" s="530"/>
    </row>
    <row r="389" spans="1:20">
      <c r="A389" s="540">
        <v>5</v>
      </c>
      <c r="B389" s="641" t="s">
        <v>1386</v>
      </c>
      <c r="C389" s="641" t="s">
        <v>3291</v>
      </c>
      <c r="D389" s="641" t="s">
        <v>161</v>
      </c>
      <c r="E389" s="642">
        <v>300</v>
      </c>
      <c r="F389" s="640" t="s">
        <v>55</v>
      </c>
      <c r="G389" s="639" t="s">
        <v>31</v>
      </c>
      <c r="H389" s="592" t="s">
        <v>32</v>
      </c>
      <c r="I389" s="592" t="s">
        <v>55</v>
      </c>
      <c r="J389" s="592" t="s">
        <v>55</v>
      </c>
      <c r="K389" s="592" t="s">
        <v>55</v>
      </c>
      <c r="L389" s="530"/>
      <c r="M389" s="640">
        <v>0</v>
      </c>
      <c r="N389" s="524">
        <v>2019.11</v>
      </c>
      <c r="O389" s="639" t="s">
        <v>3290</v>
      </c>
      <c r="P389" s="639" t="s">
        <v>2966</v>
      </c>
      <c r="Q389" s="592">
        <v>15222256701</v>
      </c>
      <c r="R389" s="592" t="s">
        <v>2967</v>
      </c>
      <c r="S389" s="592" t="s">
        <v>2962</v>
      </c>
      <c r="T389" s="530"/>
    </row>
    <row r="390" spans="1:20">
      <c r="A390" s="540">
        <v>6</v>
      </c>
      <c r="B390" s="592" t="s">
        <v>1386</v>
      </c>
      <c r="C390" s="592" t="s">
        <v>3292</v>
      </c>
      <c r="D390" s="592" t="s">
        <v>161</v>
      </c>
      <c r="E390" s="596">
        <v>350</v>
      </c>
      <c r="F390" s="596" t="s">
        <v>55</v>
      </c>
      <c r="G390" s="592" t="s">
        <v>31</v>
      </c>
      <c r="H390" s="592" t="s">
        <v>32</v>
      </c>
      <c r="I390" s="592" t="s">
        <v>55</v>
      </c>
      <c r="J390" s="592" t="s">
        <v>55</v>
      </c>
      <c r="K390" s="592" t="s">
        <v>55</v>
      </c>
      <c r="L390" s="530"/>
      <c r="M390" s="596">
        <v>0</v>
      </c>
      <c r="N390" s="524">
        <v>2011.9</v>
      </c>
      <c r="O390" s="592" t="s">
        <v>3293</v>
      </c>
      <c r="P390" s="592" t="s">
        <v>3294</v>
      </c>
      <c r="Q390" s="592">
        <v>13552140160</v>
      </c>
      <c r="R390" s="592" t="s">
        <v>3026</v>
      </c>
      <c r="S390" s="592" t="s">
        <v>2962</v>
      </c>
      <c r="T390" s="530"/>
    </row>
    <row r="391" spans="1:20">
      <c r="A391" s="540">
        <v>7</v>
      </c>
      <c r="B391" s="592" t="s">
        <v>1386</v>
      </c>
      <c r="C391" s="592" t="s">
        <v>3292</v>
      </c>
      <c r="D391" s="592" t="s">
        <v>161</v>
      </c>
      <c r="E391" s="596">
        <v>300</v>
      </c>
      <c r="F391" s="596" t="s">
        <v>55</v>
      </c>
      <c r="G391" s="592" t="s">
        <v>31</v>
      </c>
      <c r="H391" s="592" t="s">
        <v>32</v>
      </c>
      <c r="I391" s="592" t="s">
        <v>55</v>
      </c>
      <c r="J391" s="592" t="s">
        <v>55</v>
      </c>
      <c r="K391" s="592" t="s">
        <v>55</v>
      </c>
      <c r="L391" s="530"/>
      <c r="M391" s="596">
        <v>0</v>
      </c>
      <c r="N391" s="524">
        <v>2011.11</v>
      </c>
      <c r="O391" s="592" t="s">
        <v>3293</v>
      </c>
      <c r="P391" s="592" t="s">
        <v>3294</v>
      </c>
      <c r="Q391" s="592">
        <v>13552140160</v>
      </c>
      <c r="R391" s="592" t="s">
        <v>3026</v>
      </c>
      <c r="S391" s="592" t="s">
        <v>2962</v>
      </c>
      <c r="T391" s="530"/>
    </row>
    <row r="392" spans="1:20" ht="48">
      <c r="A392" s="540">
        <v>8</v>
      </c>
      <c r="B392" s="592" t="s">
        <v>3295</v>
      </c>
      <c r="C392" s="592" t="s">
        <v>3296</v>
      </c>
      <c r="D392" s="592" t="s">
        <v>161</v>
      </c>
      <c r="E392" s="596">
        <v>400</v>
      </c>
      <c r="F392" s="596" t="s">
        <v>55</v>
      </c>
      <c r="G392" s="592" t="s">
        <v>31</v>
      </c>
      <c r="H392" s="592" t="s">
        <v>32</v>
      </c>
      <c r="I392" s="592" t="s">
        <v>55</v>
      </c>
      <c r="J392" s="592" t="s">
        <v>55</v>
      </c>
      <c r="K392" s="592" t="s">
        <v>55</v>
      </c>
      <c r="L392" s="530"/>
      <c r="M392" s="596">
        <v>5720</v>
      </c>
      <c r="N392" s="524">
        <v>2016.4</v>
      </c>
      <c r="O392" s="525" t="s">
        <v>3297</v>
      </c>
      <c r="P392" s="592" t="s">
        <v>3093</v>
      </c>
      <c r="Q392" s="592">
        <v>15204518510</v>
      </c>
      <c r="R392" s="592" t="s">
        <v>3298</v>
      </c>
      <c r="S392" s="592" t="s">
        <v>2962</v>
      </c>
      <c r="T392" s="530"/>
    </row>
    <row r="393" spans="1:20" ht="48">
      <c r="A393" s="540">
        <v>9</v>
      </c>
      <c r="B393" s="592" t="s">
        <v>3295</v>
      </c>
      <c r="C393" s="592" t="s">
        <v>3299</v>
      </c>
      <c r="D393" s="592" t="s">
        <v>161</v>
      </c>
      <c r="E393" s="596">
        <v>400</v>
      </c>
      <c r="F393" s="596" t="s">
        <v>55</v>
      </c>
      <c r="G393" s="592" t="s">
        <v>31</v>
      </c>
      <c r="H393" s="592" t="s">
        <v>32</v>
      </c>
      <c r="I393" s="592" t="s">
        <v>55</v>
      </c>
      <c r="J393" s="592" t="s">
        <v>55</v>
      </c>
      <c r="K393" s="592" t="s">
        <v>55</v>
      </c>
      <c r="L393" s="530"/>
      <c r="M393" s="596">
        <v>8080</v>
      </c>
      <c r="N393" s="524">
        <v>2016.4</v>
      </c>
      <c r="O393" s="525" t="s">
        <v>3297</v>
      </c>
      <c r="P393" s="592" t="s">
        <v>3093</v>
      </c>
      <c r="Q393" s="592">
        <v>15204518510</v>
      </c>
      <c r="R393" s="592" t="s">
        <v>3298</v>
      </c>
      <c r="S393" s="592" t="s">
        <v>2962</v>
      </c>
      <c r="T393" s="530"/>
    </row>
    <row r="394" spans="1:20" ht="48">
      <c r="A394" s="540">
        <v>10</v>
      </c>
      <c r="B394" s="592" t="s">
        <v>3295</v>
      </c>
      <c r="C394" s="592" t="s">
        <v>3300</v>
      </c>
      <c r="D394" s="592" t="s">
        <v>161</v>
      </c>
      <c r="E394" s="596">
        <v>750</v>
      </c>
      <c r="F394" s="596" t="s">
        <v>55</v>
      </c>
      <c r="G394" s="592" t="s">
        <v>31</v>
      </c>
      <c r="H394" s="592" t="s">
        <v>32</v>
      </c>
      <c r="I394" s="592" t="s">
        <v>55</v>
      </c>
      <c r="J394" s="592" t="s">
        <v>55</v>
      </c>
      <c r="K394" s="592" t="s">
        <v>55</v>
      </c>
      <c r="L394" s="530"/>
      <c r="M394" s="596">
        <v>36375</v>
      </c>
      <c r="N394" s="524">
        <v>2016.4</v>
      </c>
      <c r="O394" s="525" t="s">
        <v>3297</v>
      </c>
      <c r="P394" s="592" t="s">
        <v>3093</v>
      </c>
      <c r="Q394" s="592">
        <v>15204518510</v>
      </c>
      <c r="R394" s="592" t="s">
        <v>3298</v>
      </c>
      <c r="S394" s="592" t="s">
        <v>2962</v>
      </c>
      <c r="T394" s="530"/>
    </row>
    <row r="395" spans="1:20" ht="48">
      <c r="A395" s="540">
        <v>11</v>
      </c>
      <c r="B395" s="592" t="s">
        <v>3295</v>
      </c>
      <c r="C395" s="592" t="s">
        <v>3301</v>
      </c>
      <c r="D395" s="592" t="s">
        <v>161</v>
      </c>
      <c r="E395" s="596">
        <v>750</v>
      </c>
      <c r="F395" s="596" t="s">
        <v>55</v>
      </c>
      <c r="G395" s="592" t="s">
        <v>31</v>
      </c>
      <c r="H395" s="592" t="s">
        <v>32</v>
      </c>
      <c r="I395" s="592" t="s">
        <v>55</v>
      </c>
      <c r="J395" s="592" t="s">
        <v>55</v>
      </c>
      <c r="K395" s="592" t="s">
        <v>55</v>
      </c>
      <c r="L395" s="530"/>
      <c r="M395" s="596">
        <v>29250</v>
      </c>
      <c r="N395" s="524">
        <v>2016.4</v>
      </c>
      <c r="O395" s="525" t="s">
        <v>3297</v>
      </c>
      <c r="P395" s="592" t="s">
        <v>3093</v>
      </c>
      <c r="Q395" s="592">
        <v>15204518510</v>
      </c>
      <c r="R395" s="592" t="s">
        <v>3298</v>
      </c>
      <c r="S395" s="592" t="s">
        <v>2962</v>
      </c>
      <c r="T395" s="530"/>
    </row>
    <row r="396" spans="1:20" ht="48">
      <c r="A396" s="540">
        <v>12</v>
      </c>
      <c r="B396" s="592" t="s">
        <v>3295</v>
      </c>
      <c r="C396" s="592" t="s">
        <v>3296</v>
      </c>
      <c r="D396" s="592" t="s">
        <v>161</v>
      </c>
      <c r="E396" s="596">
        <v>200</v>
      </c>
      <c r="F396" s="596" t="s">
        <v>55</v>
      </c>
      <c r="G396" s="592" t="s">
        <v>31</v>
      </c>
      <c r="H396" s="592" t="s">
        <v>32</v>
      </c>
      <c r="I396" s="592" t="s">
        <v>55</v>
      </c>
      <c r="J396" s="592" t="s">
        <v>55</v>
      </c>
      <c r="K396" s="592" t="s">
        <v>55</v>
      </c>
      <c r="L396" s="530"/>
      <c r="M396" s="596">
        <v>2860</v>
      </c>
      <c r="N396" s="524">
        <v>2016.4</v>
      </c>
      <c r="O396" s="525" t="s">
        <v>3297</v>
      </c>
      <c r="P396" s="592" t="s">
        <v>3093</v>
      </c>
      <c r="Q396" s="592">
        <v>15204518510</v>
      </c>
      <c r="R396" s="592" t="s">
        <v>3298</v>
      </c>
      <c r="S396" s="592" t="s">
        <v>2962</v>
      </c>
      <c r="T396" s="530"/>
    </row>
    <row r="397" spans="1:20" ht="48">
      <c r="A397" s="540">
        <v>13</v>
      </c>
      <c r="B397" s="592" t="s">
        <v>3295</v>
      </c>
      <c r="C397" s="592" t="s">
        <v>3299</v>
      </c>
      <c r="D397" s="592" t="s">
        <v>161</v>
      </c>
      <c r="E397" s="596">
        <v>200</v>
      </c>
      <c r="F397" s="596" t="s">
        <v>55</v>
      </c>
      <c r="G397" s="592" t="s">
        <v>31</v>
      </c>
      <c r="H397" s="592" t="s">
        <v>32</v>
      </c>
      <c r="I397" s="592" t="s">
        <v>55</v>
      </c>
      <c r="J397" s="592" t="s">
        <v>55</v>
      </c>
      <c r="K397" s="592" t="s">
        <v>55</v>
      </c>
      <c r="L397" s="530"/>
      <c r="M397" s="596">
        <v>4040</v>
      </c>
      <c r="N397" s="524">
        <v>2016.4</v>
      </c>
      <c r="O397" s="525" t="s">
        <v>3297</v>
      </c>
      <c r="P397" s="592" t="s">
        <v>3093</v>
      </c>
      <c r="Q397" s="592">
        <v>15204518510</v>
      </c>
      <c r="R397" s="592" t="s">
        <v>3298</v>
      </c>
      <c r="S397" s="592" t="s">
        <v>2962</v>
      </c>
      <c r="T397" s="530"/>
    </row>
    <row r="398" spans="1:20" ht="48">
      <c r="A398" s="540">
        <v>14</v>
      </c>
      <c r="B398" s="592" t="s">
        <v>3295</v>
      </c>
      <c r="C398" s="592" t="s">
        <v>3302</v>
      </c>
      <c r="D398" s="592" t="s">
        <v>161</v>
      </c>
      <c r="E398" s="596">
        <v>450</v>
      </c>
      <c r="F398" s="596" t="s">
        <v>55</v>
      </c>
      <c r="G398" s="592" t="s">
        <v>31</v>
      </c>
      <c r="H398" s="592" t="s">
        <v>32</v>
      </c>
      <c r="I398" s="592" t="s">
        <v>55</v>
      </c>
      <c r="J398" s="592" t="s">
        <v>55</v>
      </c>
      <c r="K398" s="592" t="s">
        <v>55</v>
      </c>
      <c r="L398" s="530"/>
      <c r="M398" s="596">
        <v>21825</v>
      </c>
      <c r="N398" s="524">
        <v>2016.4</v>
      </c>
      <c r="O398" s="525" t="s">
        <v>3297</v>
      </c>
      <c r="P398" s="592" t="s">
        <v>3093</v>
      </c>
      <c r="Q398" s="592">
        <v>15204518510</v>
      </c>
      <c r="R398" s="592" t="s">
        <v>3298</v>
      </c>
      <c r="S398" s="592" t="s">
        <v>2962</v>
      </c>
      <c r="T398" s="530"/>
    </row>
    <row r="399" spans="1:20" ht="48">
      <c r="A399" s="540">
        <v>15</v>
      </c>
      <c r="B399" s="592" t="s">
        <v>3295</v>
      </c>
      <c r="C399" s="592" t="s">
        <v>3301</v>
      </c>
      <c r="D399" s="592" t="s">
        <v>161</v>
      </c>
      <c r="E399" s="596">
        <v>300</v>
      </c>
      <c r="F399" s="596" t="s">
        <v>55</v>
      </c>
      <c r="G399" s="592" t="s">
        <v>31</v>
      </c>
      <c r="H399" s="592" t="s">
        <v>32</v>
      </c>
      <c r="I399" s="592" t="s">
        <v>55</v>
      </c>
      <c r="J399" s="592" t="s">
        <v>55</v>
      </c>
      <c r="K399" s="592" t="s">
        <v>55</v>
      </c>
      <c r="L399" s="530"/>
      <c r="M399" s="596">
        <v>11700</v>
      </c>
      <c r="N399" s="524">
        <v>2016.4</v>
      </c>
      <c r="O399" s="525" t="s">
        <v>3297</v>
      </c>
      <c r="P399" s="592" t="s">
        <v>3093</v>
      </c>
      <c r="Q399" s="592">
        <v>15204518510</v>
      </c>
      <c r="R399" s="592" t="s">
        <v>3298</v>
      </c>
      <c r="S399" s="592" t="s">
        <v>2962</v>
      </c>
      <c r="T399" s="530"/>
    </row>
    <row r="400" spans="1:20" ht="48">
      <c r="A400" s="540">
        <v>16</v>
      </c>
      <c r="B400" s="592" t="s">
        <v>3295</v>
      </c>
      <c r="C400" s="592" t="s">
        <v>3296</v>
      </c>
      <c r="D400" s="592" t="s">
        <v>161</v>
      </c>
      <c r="E400" s="596">
        <v>200</v>
      </c>
      <c r="F400" s="596" t="s">
        <v>55</v>
      </c>
      <c r="G400" s="592" t="s">
        <v>31</v>
      </c>
      <c r="H400" s="592" t="s">
        <v>32</v>
      </c>
      <c r="I400" s="592" t="s">
        <v>55</v>
      </c>
      <c r="J400" s="592" t="s">
        <v>55</v>
      </c>
      <c r="K400" s="592" t="s">
        <v>55</v>
      </c>
      <c r="L400" s="530"/>
      <c r="M400" s="596">
        <v>2860</v>
      </c>
      <c r="N400" s="524">
        <v>2016.4</v>
      </c>
      <c r="O400" s="525" t="s">
        <v>3297</v>
      </c>
      <c r="P400" s="592" t="s">
        <v>3093</v>
      </c>
      <c r="Q400" s="592">
        <v>15204518510</v>
      </c>
      <c r="R400" s="592" t="s">
        <v>3298</v>
      </c>
      <c r="S400" s="592" t="s">
        <v>2962</v>
      </c>
      <c r="T400" s="530"/>
    </row>
    <row r="401" spans="1:20" ht="48">
      <c r="A401" s="540">
        <v>17</v>
      </c>
      <c r="B401" s="592" t="s">
        <v>3295</v>
      </c>
      <c r="C401" s="592" t="s">
        <v>3299</v>
      </c>
      <c r="D401" s="592" t="s">
        <v>161</v>
      </c>
      <c r="E401" s="596">
        <v>200</v>
      </c>
      <c r="F401" s="596" t="s">
        <v>55</v>
      </c>
      <c r="G401" s="592" t="s">
        <v>31</v>
      </c>
      <c r="H401" s="592" t="s">
        <v>32</v>
      </c>
      <c r="I401" s="592" t="s">
        <v>55</v>
      </c>
      <c r="J401" s="592" t="s">
        <v>55</v>
      </c>
      <c r="K401" s="592" t="s">
        <v>55</v>
      </c>
      <c r="L401" s="530"/>
      <c r="M401" s="596">
        <v>4040</v>
      </c>
      <c r="N401" s="524">
        <v>2016.4</v>
      </c>
      <c r="O401" s="525" t="s">
        <v>3297</v>
      </c>
      <c r="P401" s="592" t="s">
        <v>3093</v>
      </c>
      <c r="Q401" s="592">
        <v>15204518510</v>
      </c>
      <c r="R401" s="592" t="s">
        <v>3298</v>
      </c>
      <c r="S401" s="592" t="s">
        <v>2962</v>
      </c>
      <c r="T401" s="530"/>
    </row>
    <row r="402" spans="1:20" ht="48">
      <c r="A402" s="540">
        <v>18</v>
      </c>
      <c r="B402" s="592" t="s">
        <v>3295</v>
      </c>
      <c r="C402" s="592" t="s">
        <v>3302</v>
      </c>
      <c r="D402" s="592" t="s">
        <v>161</v>
      </c>
      <c r="E402" s="596">
        <v>300</v>
      </c>
      <c r="F402" s="596" t="s">
        <v>55</v>
      </c>
      <c r="G402" s="592" t="s">
        <v>31</v>
      </c>
      <c r="H402" s="592" t="s">
        <v>32</v>
      </c>
      <c r="I402" s="592" t="s">
        <v>55</v>
      </c>
      <c r="J402" s="592" t="s">
        <v>55</v>
      </c>
      <c r="K402" s="592" t="s">
        <v>55</v>
      </c>
      <c r="L402" s="530"/>
      <c r="M402" s="596">
        <v>14550</v>
      </c>
      <c r="N402" s="524">
        <v>2016.4</v>
      </c>
      <c r="O402" s="525" t="s">
        <v>3297</v>
      </c>
      <c r="P402" s="592" t="s">
        <v>3093</v>
      </c>
      <c r="Q402" s="592">
        <v>15204518510</v>
      </c>
      <c r="R402" s="592" t="s">
        <v>3298</v>
      </c>
      <c r="S402" s="592" t="s">
        <v>2962</v>
      </c>
      <c r="T402" s="530"/>
    </row>
    <row r="403" spans="1:20" ht="48">
      <c r="A403" s="540">
        <v>19</v>
      </c>
      <c r="B403" s="592" t="s">
        <v>3295</v>
      </c>
      <c r="C403" s="592" t="s">
        <v>3301</v>
      </c>
      <c r="D403" s="592" t="s">
        <v>161</v>
      </c>
      <c r="E403" s="596">
        <v>300</v>
      </c>
      <c r="F403" s="596" t="s">
        <v>55</v>
      </c>
      <c r="G403" s="592" t="s">
        <v>31</v>
      </c>
      <c r="H403" s="592" t="s">
        <v>32</v>
      </c>
      <c r="I403" s="592" t="s">
        <v>55</v>
      </c>
      <c r="J403" s="592" t="s">
        <v>55</v>
      </c>
      <c r="K403" s="592" t="s">
        <v>55</v>
      </c>
      <c r="L403" s="530"/>
      <c r="M403" s="596">
        <v>11700</v>
      </c>
      <c r="N403" s="524">
        <v>2016.4</v>
      </c>
      <c r="O403" s="525" t="s">
        <v>3297</v>
      </c>
      <c r="P403" s="592" t="s">
        <v>3093</v>
      </c>
      <c r="Q403" s="592">
        <v>15204518510</v>
      </c>
      <c r="R403" s="592" t="s">
        <v>3298</v>
      </c>
      <c r="S403" s="592" t="s">
        <v>2962</v>
      </c>
      <c r="T403" s="530"/>
    </row>
    <row r="404" spans="1:20" ht="48">
      <c r="A404" s="540">
        <v>20</v>
      </c>
      <c r="B404" s="592" t="s">
        <v>3295</v>
      </c>
      <c r="C404" s="592" t="s">
        <v>3303</v>
      </c>
      <c r="D404" s="592" t="s">
        <v>161</v>
      </c>
      <c r="E404" s="596">
        <v>3000</v>
      </c>
      <c r="F404" s="596" t="s">
        <v>55</v>
      </c>
      <c r="G404" s="592" t="s">
        <v>31</v>
      </c>
      <c r="H404" s="592" t="s">
        <v>32</v>
      </c>
      <c r="I404" s="592" t="s">
        <v>55</v>
      </c>
      <c r="J404" s="592" t="s">
        <v>55</v>
      </c>
      <c r="K404" s="592" t="s">
        <v>55</v>
      </c>
      <c r="L404" s="530"/>
      <c r="M404" s="596">
        <v>145500</v>
      </c>
      <c r="N404" s="524">
        <v>2017.5</v>
      </c>
      <c r="O404" s="525" t="s">
        <v>3297</v>
      </c>
      <c r="P404" s="592" t="s">
        <v>3093</v>
      </c>
      <c r="Q404" s="592">
        <v>15204518510</v>
      </c>
      <c r="R404" s="592" t="s">
        <v>3298</v>
      </c>
      <c r="S404" s="592" t="s">
        <v>2962</v>
      </c>
      <c r="T404" s="530"/>
    </row>
    <row r="405" spans="1:20" ht="48">
      <c r="A405" s="540">
        <v>21</v>
      </c>
      <c r="B405" s="592" t="s">
        <v>3295</v>
      </c>
      <c r="C405" s="592" t="s">
        <v>3303</v>
      </c>
      <c r="D405" s="592" t="s">
        <v>161</v>
      </c>
      <c r="E405" s="596">
        <v>3000</v>
      </c>
      <c r="F405" s="596" t="s">
        <v>55</v>
      </c>
      <c r="G405" s="592" t="s">
        <v>31</v>
      </c>
      <c r="H405" s="592" t="s">
        <v>32</v>
      </c>
      <c r="I405" s="592" t="s">
        <v>55</v>
      </c>
      <c r="J405" s="592" t="s">
        <v>55</v>
      </c>
      <c r="K405" s="592" t="s">
        <v>55</v>
      </c>
      <c r="L405" s="530"/>
      <c r="M405" s="596">
        <v>178500</v>
      </c>
      <c r="N405" s="524">
        <v>2017.6</v>
      </c>
      <c r="O405" s="525" t="s">
        <v>3297</v>
      </c>
      <c r="P405" s="592" t="s">
        <v>3093</v>
      </c>
      <c r="Q405" s="592">
        <v>15204518510</v>
      </c>
      <c r="R405" s="592" t="s">
        <v>3298</v>
      </c>
      <c r="S405" s="592" t="s">
        <v>2962</v>
      </c>
      <c r="T405" s="530"/>
    </row>
    <row r="406" spans="1:20">
      <c r="A406" s="540">
        <v>22</v>
      </c>
      <c r="B406" s="643" t="s">
        <v>1386</v>
      </c>
      <c r="C406" s="644" t="s">
        <v>3304</v>
      </c>
      <c r="D406" s="645" t="s">
        <v>161</v>
      </c>
      <c r="E406" s="645">
        <v>200</v>
      </c>
      <c r="F406" s="640" t="s">
        <v>55</v>
      </c>
      <c r="G406" s="592" t="s">
        <v>2964</v>
      </c>
      <c r="H406" s="592" t="s">
        <v>32</v>
      </c>
      <c r="I406" s="592" t="s">
        <v>55</v>
      </c>
      <c r="J406" s="592" t="s">
        <v>55</v>
      </c>
      <c r="K406" s="592" t="s">
        <v>55</v>
      </c>
      <c r="L406" s="646"/>
      <c r="M406" s="640">
        <v>0</v>
      </c>
      <c r="N406" s="647">
        <v>2020.4</v>
      </c>
      <c r="O406" s="592" t="s">
        <v>3305</v>
      </c>
      <c r="P406" s="639" t="s">
        <v>2966</v>
      </c>
      <c r="Q406" s="592">
        <v>15222256701</v>
      </c>
      <c r="R406" s="592" t="s">
        <v>2967</v>
      </c>
      <c r="S406" s="592" t="s">
        <v>2962</v>
      </c>
      <c r="T406" s="530"/>
    </row>
    <row r="407" spans="1:20">
      <c r="A407" s="540">
        <v>23</v>
      </c>
      <c r="B407" s="645" t="s">
        <v>1386</v>
      </c>
      <c r="C407" s="644" t="s">
        <v>3306</v>
      </c>
      <c r="D407" s="645" t="s">
        <v>161</v>
      </c>
      <c r="E407" s="645">
        <v>200</v>
      </c>
      <c r="F407" s="640" t="s">
        <v>55</v>
      </c>
      <c r="G407" s="592" t="s">
        <v>2964</v>
      </c>
      <c r="H407" s="592" t="s">
        <v>32</v>
      </c>
      <c r="I407" s="592" t="s">
        <v>55</v>
      </c>
      <c r="J407" s="592" t="s">
        <v>55</v>
      </c>
      <c r="K407" s="592" t="s">
        <v>55</v>
      </c>
      <c r="L407" s="646"/>
      <c r="M407" s="640">
        <v>0</v>
      </c>
      <c r="N407" s="647">
        <v>2020.4</v>
      </c>
      <c r="O407" s="592" t="s">
        <v>3305</v>
      </c>
      <c r="P407" s="639" t="s">
        <v>2966</v>
      </c>
      <c r="Q407" s="592">
        <v>15222256701</v>
      </c>
      <c r="R407" s="592" t="s">
        <v>2967</v>
      </c>
      <c r="S407" s="592" t="s">
        <v>2962</v>
      </c>
      <c r="T407" s="530"/>
    </row>
    <row r="408" spans="1:20">
      <c r="A408" s="540">
        <v>24</v>
      </c>
      <c r="B408" s="645" t="s">
        <v>1386</v>
      </c>
      <c r="C408" s="644" t="s">
        <v>3307</v>
      </c>
      <c r="D408" s="645" t="s">
        <v>161</v>
      </c>
      <c r="E408" s="645">
        <v>100</v>
      </c>
      <c r="F408" s="640" t="s">
        <v>55</v>
      </c>
      <c r="G408" s="592" t="s">
        <v>2964</v>
      </c>
      <c r="H408" s="592" t="s">
        <v>32</v>
      </c>
      <c r="I408" s="592" t="s">
        <v>55</v>
      </c>
      <c r="J408" s="592" t="s">
        <v>55</v>
      </c>
      <c r="K408" s="592" t="s">
        <v>55</v>
      </c>
      <c r="L408" s="646"/>
      <c r="M408" s="640">
        <v>0</v>
      </c>
      <c r="N408" s="647">
        <v>2020.4</v>
      </c>
      <c r="O408" s="592" t="s">
        <v>3305</v>
      </c>
      <c r="P408" s="639" t="s">
        <v>2966</v>
      </c>
      <c r="Q408" s="592">
        <v>15222256701</v>
      </c>
      <c r="R408" s="592" t="s">
        <v>2967</v>
      </c>
      <c r="S408" s="592" t="s">
        <v>2962</v>
      </c>
      <c r="T408" s="530"/>
    </row>
    <row r="409" spans="1:20">
      <c r="A409" s="540">
        <v>25</v>
      </c>
      <c r="B409" s="645" t="s">
        <v>1386</v>
      </c>
      <c r="C409" s="644" t="s">
        <v>3308</v>
      </c>
      <c r="D409" s="645" t="s">
        <v>161</v>
      </c>
      <c r="E409" s="645">
        <v>200</v>
      </c>
      <c r="F409" s="640" t="s">
        <v>55</v>
      </c>
      <c r="G409" s="592" t="s">
        <v>2964</v>
      </c>
      <c r="H409" s="592" t="s">
        <v>32</v>
      </c>
      <c r="I409" s="592" t="s">
        <v>55</v>
      </c>
      <c r="J409" s="592" t="s">
        <v>55</v>
      </c>
      <c r="K409" s="592" t="s">
        <v>55</v>
      </c>
      <c r="L409" s="646"/>
      <c r="M409" s="640">
        <v>0</v>
      </c>
      <c r="N409" s="647">
        <v>2020.4</v>
      </c>
      <c r="O409" s="592" t="s">
        <v>3305</v>
      </c>
      <c r="P409" s="639" t="s">
        <v>2966</v>
      </c>
      <c r="Q409" s="592">
        <v>15222256701</v>
      </c>
      <c r="R409" s="592" t="s">
        <v>2967</v>
      </c>
      <c r="S409" s="592" t="s">
        <v>2962</v>
      </c>
      <c r="T409" s="530"/>
    </row>
    <row r="410" spans="1:20">
      <c r="A410" s="540">
        <v>26</v>
      </c>
      <c r="B410" s="648" t="s">
        <v>3309</v>
      </c>
      <c r="C410" s="649" t="s">
        <v>3310</v>
      </c>
      <c r="D410" s="649" t="s">
        <v>161</v>
      </c>
      <c r="E410" s="649">
        <v>200</v>
      </c>
      <c r="F410" s="640" t="s">
        <v>55</v>
      </c>
      <c r="G410" s="592" t="s">
        <v>2964</v>
      </c>
      <c r="H410" s="592" t="s">
        <v>32</v>
      </c>
      <c r="I410" s="592" t="s">
        <v>55</v>
      </c>
      <c r="J410" s="592" t="s">
        <v>55</v>
      </c>
      <c r="K410" s="592" t="s">
        <v>55</v>
      </c>
      <c r="L410" s="646"/>
      <c r="M410" s="640">
        <v>0</v>
      </c>
      <c r="N410" s="647">
        <v>2020.4</v>
      </c>
      <c r="O410" s="639" t="s">
        <v>3290</v>
      </c>
      <c r="P410" s="639" t="s">
        <v>2966</v>
      </c>
      <c r="Q410" s="592">
        <v>15222256701</v>
      </c>
      <c r="R410" s="592" t="s">
        <v>2967</v>
      </c>
      <c r="S410" s="592" t="s">
        <v>2962</v>
      </c>
      <c r="T410" s="530"/>
    </row>
    <row r="411" spans="1:20">
      <c r="A411" s="540">
        <v>27</v>
      </c>
      <c r="B411" s="648" t="s">
        <v>3309</v>
      </c>
      <c r="C411" s="649" t="s">
        <v>3311</v>
      </c>
      <c r="D411" s="649" t="s">
        <v>161</v>
      </c>
      <c r="E411" s="649">
        <v>400</v>
      </c>
      <c r="F411" s="640" t="s">
        <v>55</v>
      </c>
      <c r="G411" s="592" t="s">
        <v>2964</v>
      </c>
      <c r="H411" s="592" t="s">
        <v>32</v>
      </c>
      <c r="I411" s="592" t="s">
        <v>55</v>
      </c>
      <c r="J411" s="592" t="s">
        <v>55</v>
      </c>
      <c r="K411" s="592" t="s">
        <v>55</v>
      </c>
      <c r="L411" s="646"/>
      <c r="M411" s="640">
        <v>0</v>
      </c>
      <c r="N411" s="647">
        <v>2020.4</v>
      </c>
      <c r="O411" s="639" t="s">
        <v>3290</v>
      </c>
      <c r="P411" s="639" t="s">
        <v>2966</v>
      </c>
      <c r="Q411" s="592">
        <v>15222256701</v>
      </c>
      <c r="R411" s="592" t="s">
        <v>2967</v>
      </c>
      <c r="S411" s="592" t="s">
        <v>2962</v>
      </c>
      <c r="T411" s="530"/>
    </row>
    <row r="412" spans="1:20">
      <c r="A412" s="540">
        <v>28</v>
      </c>
      <c r="B412" s="648" t="s">
        <v>3309</v>
      </c>
      <c r="C412" s="649" t="s">
        <v>3312</v>
      </c>
      <c r="D412" s="649" t="s">
        <v>161</v>
      </c>
      <c r="E412" s="649">
        <v>200</v>
      </c>
      <c r="F412" s="640" t="s">
        <v>55</v>
      </c>
      <c r="G412" s="592" t="s">
        <v>2964</v>
      </c>
      <c r="H412" s="592" t="s">
        <v>32</v>
      </c>
      <c r="I412" s="592" t="s">
        <v>55</v>
      </c>
      <c r="J412" s="592" t="s">
        <v>55</v>
      </c>
      <c r="K412" s="592" t="s">
        <v>55</v>
      </c>
      <c r="L412" s="646"/>
      <c r="M412" s="640">
        <v>0</v>
      </c>
      <c r="N412" s="647">
        <v>2020.4</v>
      </c>
      <c r="O412" s="639" t="s">
        <v>3290</v>
      </c>
      <c r="P412" s="639" t="s">
        <v>2966</v>
      </c>
      <c r="Q412" s="592">
        <v>15222256701</v>
      </c>
      <c r="R412" s="592" t="s">
        <v>2967</v>
      </c>
      <c r="S412" s="592" t="s">
        <v>2962</v>
      </c>
      <c r="T412" s="530"/>
    </row>
    <row r="413" spans="1:20">
      <c r="A413" s="540">
        <v>29</v>
      </c>
      <c r="B413" s="648" t="s">
        <v>3309</v>
      </c>
      <c r="C413" s="649" t="s">
        <v>3313</v>
      </c>
      <c r="D413" s="649" t="s">
        <v>161</v>
      </c>
      <c r="E413" s="649">
        <v>200</v>
      </c>
      <c r="F413" s="640" t="s">
        <v>55</v>
      </c>
      <c r="G413" s="592" t="s">
        <v>2964</v>
      </c>
      <c r="H413" s="592" t="s">
        <v>32</v>
      </c>
      <c r="I413" s="592" t="s">
        <v>55</v>
      </c>
      <c r="J413" s="592" t="s">
        <v>55</v>
      </c>
      <c r="K413" s="592" t="s">
        <v>55</v>
      </c>
      <c r="L413" s="646"/>
      <c r="M413" s="640">
        <v>0</v>
      </c>
      <c r="N413" s="647">
        <v>2020.4</v>
      </c>
      <c r="O413" s="639" t="s">
        <v>3290</v>
      </c>
      <c r="P413" s="639" t="s">
        <v>2966</v>
      </c>
      <c r="Q413" s="592">
        <v>15222256701</v>
      </c>
      <c r="R413" s="592" t="s">
        <v>2967</v>
      </c>
      <c r="S413" s="592" t="s">
        <v>2962</v>
      </c>
      <c r="T413" s="530"/>
    </row>
    <row r="414" spans="1:20">
      <c r="A414" s="540">
        <v>30</v>
      </c>
      <c r="B414" s="648" t="s">
        <v>3309</v>
      </c>
      <c r="C414" s="649" t="s">
        <v>3314</v>
      </c>
      <c r="D414" s="649" t="s">
        <v>161</v>
      </c>
      <c r="E414" s="649">
        <v>200</v>
      </c>
      <c r="F414" s="640" t="s">
        <v>55</v>
      </c>
      <c r="G414" s="592" t="s">
        <v>2964</v>
      </c>
      <c r="H414" s="592" t="s">
        <v>32</v>
      </c>
      <c r="I414" s="592" t="s">
        <v>55</v>
      </c>
      <c r="J414" s="592" t="s">
        <v>55</v>
      </c>
      <c r="K414" s="592" t="s">
        <v>55</v>
      </c>
      <c r="L414" s="646"/>
      <c r="M414" s="640">
        <v>0</v>
      </c>
      <c r="N414" s="647">
        <v>2020.4</v>
      </c>
      <c r="O414" s="639" t="s">
        <v>3290</v>
      </c>
      <c r="P414" s="639" t="s">
        <v>2966</v>
      </c>
      <c r="Q414" s="592">
        <v>15222256701</v>
      </c>
      <c r="R414" s="592" t="s">
        <v>2967</v>
      </c>
      <c r="S414" s="592" t="s">
        <v>2962</v>
      </c>
      <c r="T414" s="530"/>
    </row>
    <row r="415" spans="1:20">
      <c r="A415" s="540">
        <v>31</v>
      </c>
      <c r="B415" s="650" t="s">
        <v>3309</v>
      </c>
      <c r="C415" s="651" t="s">
        <v>3313</v>
      </c>
      <c r="D415" s="651" t="s">
        <v>1122</v>
      </c>
      <c r="E415" s="651">
        <v>400</v>
      </c>
      <c r="F415" s="640" t="s">
        <v>55</v>
      </c>
      <c r="G415" s="592" t="s">
        <v>2964</v>
      </c>
      <c r="H415" s="592" t="s">
        <v>32</v>
      </c>
      <c r="I415" s="592" t="s">
        <v>55</v>
      </c>
      <c r="J415" s="592" t="s">
        <v>55</v>
      </c>
      <c r="K415" s="592" t="s">
        <v>55</v>
      </c>
      <c r="L415" s="646"/>
      <c r="M415" s="640">
        <v>0</v>
      </c>
      <c r="N415" s="647">
        <v>2020.4</v>
      </c>
      <c r="O415" s="592" t="s">
        <v>3305</v>
      </c>
      <c r="P415" s="639" t="s">
        <v>2966</v>
      </c>
      <c r="Q415" s="592">
        <v>15222256701</v>
      </c>
      <c r="R415" s="592" t="s">
        <v>2967</v>
      </c>
      <c r="S415" s="592" t="s">
        <v>2962</v>
      </c>
      <c r="T415" s="530"/>
    </row>
    <row r="416" spans="1:20" ht="36">
      <c r="A416" s="540">
        <v>32</v>
      </c>
      <c r="B416" s="592" t="s">
        <v>3315</v>
      </c>
      <c r="C416" s="544" t="s">
        <v>3316</v>
      </c>
      <c r="D416" s="544" t="s">
        <v>161</v>
      </c>
      <c r="E416" s="575">
        <v>1150</v>
      </c>
      <c r="F416" s="596"/>
      <c r="G416" s="592" t="s">
        <v>31</v>
      </c>
      <c r="H416" s="544" t="s">
        <v>32</v>
      </c>
      <c r="I416" s="592"/>
      <c r="J416" s="592"/>
      <c r="K416" s="592"/>
      <c r="L416" s="566"/>
      <c r="M416" s="567">
        <v>22145.133999999998</v>
      </c>
      <c r="N416" s="568" t="s">
        <v>3264</v>
      </c>
      <c r="O416" s="592" t="s">
        <v>2997</v>
      </c>
      <c r="P416" s="592" t="s">
        <v>2998</v>
      </c>
      <c r="Q416" s="592">
        <v>13752429150</v>
      </c>
      <c r="R416" s="541" t="s">
        <v>2999</v>
      </c>
      <c r="S416" s="592" t="s">
        <v>2962</v>
      </c>
      <c r="T416" s="566"/>
    </row>
    <row r="417" spans="1:20" ht="36">
      <c r="A417" s="540">
        <v>33</v>
      </c>
      <c r="B417" s="592" t="s">
        <v>3315</v>
      </c>
      <c r="C417" s="544" t="s">
        <v>3317</v>
      </c>
      <c r="D417" s="544" t="s">
        <v>161</v>
      </c>
      <c r="E417" s="575">
        <v>1700</v>
      </c>
      <c r="F417" s="596"/>
      <c r="G417" s="592" t="s">
        <v>31</v>
      </c>
      <c r="H417" s="544" t="s">
        <v>32</v>
      </c>
      <c r="I417" s="592"/>
      <c r="J417" s="592"/>
      <c r="K417" s="592"/>
      <c r="L417" s="566"/>
      <c r="M417" s="567">
        <v>11361.415999999999</v>
      </c>
      <c r="N417" s="568" t="s">
        <v>3264</v>
      </c>
      <c r="O417" s="592" t="s">
        <v>2997</v>
      </c>
      <c r="P417" s="592" t="s">
        <v>2998</v>
      </c>
      <c r="Q417" s="592">
        <v>13752429150</v>
      </c>
      <c r="R417" s="541" t="s">
        <v>2999</v>
      </c>
      <c r="S417" s="592" t="s">
        <v>2962</v>
      </c>
      <c r="T417" s="566"/>
    </row>
    <row r="418" spans="1:20" ht="24">
      <c r="A418" s="540">
        <v>34</v>
      </c>
      <c r="B418" s="592" t="s">
        <v>1386</v>
      </c>
      <c r="C418" s="544" t="s">
        <v>3318</v>
      </c>
      <c r="D418" s="544" t="s">
        <v>161</v>
      </c>
      <c r="E418" s="575">
        <v>800</v>
      </c>
      <c r="F418" s="596"/>
      <c r="G418" s="592" t="s">
        <v>31</v>
      </c>
      <c r="H418" s="544" t="s">
        <v>32</v>
      </c>
      <c r="I418" s="592"/>
      <c r="J418" s="592"/>
      <c r="K418" s="592"/>
      <c r="L418" s="566"/>
      <c r="M418" s="567">
        <v>3262.3</v>
      </c>
      <c r="N418" s="568" t="s">
        <v>3264</v>
      </c>
      <c r="O418" s="592" t="s">
        <v>2997</v>
      </c>
      <c r="P418" s="592" t="s">
        <v>2998</v>
      </c>
      <c r="Q418" s="592">
        <v>13752429150</v>
      </c>
      <c r="R418" s="541" t="s">
        <v>2999</v>
      </c>
      <c r="S418" s="592" t="s">
        <v>2962</v>
      </c>
      <c r="T418" s="566"/>
    </row>
    <row r="419" spans="1:20" ht="36">
      <c r="A419" s="540">
        <v>35</v>
      </c>
      <c r="B419" s="592" t="s">
        <v>1386</v>
      </c>
      <c r="C419" s="544" t="s">
        <v>3319</v>
      </c>
      <c r="D419" s="544" t="s">
        <v>161</v>
      </c>
      <c r="E419" s="575">
        <v>600</v>
      </c>
      <c r="F419" s="596"/>
      <c r="G419" s="592" t="s">
        <v>31</v>
      </c>
      <c r="H419" s="544" t="s">
        <v>32</v>
      </c>
      <c r="I419" s="592"/>
      <c r="J419" s="592"/>
      <c r="K419" s="592"/>
      <c r="L419" s="566"/>
      <c r="M419" s="567">
        <v>4757.5219999999999</v>
      </c>
      <c r="N419" s="568" t="s">
        <v>3264</v>
      </c>
      <c r="O419" s="592" t="s">
        <v>2997</v>
      </c>
      <c r="P419" s="592" t="s">
        <v>2998</v>
      </c>
      <c r="Q419" s="592">
        <v>13752429150</v>
      </c>
      <c r="R419" s="541" t="s">
        <v>2999</v>
      </c>
      <c r="S419" s="592" t="s">
        <v>2962</v>
      </c>
      <c r="T419" s="566"/>
    </row>
    <row r="420" spans="1:20" ht="24">
      <c r="A420" s="540">
        <v>36</v>
      </c>
      <c r="B420" s="539" t="s">
        <v>3320</v>
      </c>
      <c r="C420" s="539" t="s">
        <v>3321</v>
      </c>
      <c r="D420" s="544" t="s">
        <v>161</v>
      </c>
      <c r="E420" s="622">
        <v>200</v>
      </c>
      <c r="F420" s="596"/>
      <c r="G420" s="544" t="s">
        <v>31</v>
      </c>
      <c r="H420" s="541" t="s">
        <v>32</v>
      </c>
      <c r="I420" s="592"/>
      <c r="J420" s="592"/>
      <c r="K420" s="592"/>
      <c r="L420" s="636">
        <v>7378.64</v>
      </c>
      <c r="M420" s="567">
        <v>368.93</v>
      </c>
      <c r="N420" s="568" t="s">
        <v>3078</v>
      </c>
      <c r="O420" s="545" t="s">
        <v>3073</v>
      </c>
      <c r="P420" s="546" t="s">
        <v>3074</v>
      </c>
      <c r="Q420" s="620">
        <v>18394477233</v>
      </c>
      <c r="R420" s="545" t="s">
        <v>3075</v>
      </c>
      <c r="S420" s="549" t="s">
        <v>2962</v>
      </c>
      <c r="T420" s="566"/>
    </row>
    <row r="421" spans="1:20">
      <c r="A421" s="560" t="s">
        <v>3322</v>
      </c>
      <c r="B421" s="562" t="s">
        <v>2819</v>
      </c>
      <c r="C421" s="592"/>
      <c r="D421" s="592"/>
      <c r="E421" s="596"/>
      <c r="F421" s="596"/>
      <c r="G421" s="592"/>
      <c r="H421" s="530"/>
      <c r="I421" s="592"/>
      <c r="J421" s="592"/>
      <c r="K421" s="592"/>
      <c r="L421" s="530"/>
      <c r="M421" s="596"/>
      <c r="N421" s="524"/>
      <c r="O421" s="592"/>
      <c r="P421" s="592"/>
      <c r="Q421" s="530"/>
      <c r="R421" s="530"/>
      <c r="S421" s="530"/>
      <c r="T421" s="530"/>
    </row>
    <row r="422" spans="1:20" ht="14.4">
      <c r="A422" s="540">
        <v>1</v>
      </c>
      <c r="B422" s="592" t="s">
        <v>3323</v>
      </c>
      <c r="C422" s="592" t="s">
        <v>3324</v>
      </c>
      <c r="D422" s="592" t="s">
        <v>3286</v>
      </c>
      <c r="E422" s="596">
        <v>1</v>
      </c>
      <c r="F422" s="596" t="s">
        <v>55</v>
      </c>
      <c r="G422" s="592" t="s">
        <v>106</v>
      </c>
      <c r="H422" s="541" t="s">
        <v>41</v>
      </c>
      <c r="I422" s="592" t="s">
        <v>55</v>
      </c>
      <c r="J422" s="592" t="s">
        <v>55</v>
      </c>
      <c r="K422" s="592" t="s">
        <v>55</v>
      </c>
      <c r="L422" s="530"/>
      <c r="M422" s="596">
        <v>0</v>
      </c>
      <c r="N422" s="524">
        <v>2010.9</v>
      </c>
      <c r="O422" s="592" t="s">
        <v>2965</v>
      </c>
      <c r="P422" s="592" t="s">
        <v>2966</v>
      </c>
      <c r="Q422" s="592">
        <v>15222256701</v>
      </c>
      <c r="R422" s="592" t="s">
        <v>2967</v>
      </c>
      <c r="S422" s="592" t="s">
        <v>2962</v>
      </c>
      <c r="T422" s="530"/>
    </row>
    <row r="423" spans="1:20" ht="14.4">
      <c r="A423" s="540">
        <v>2</v>
      </c>
      <c r="B423" s="592" t="s">
        <v>3323</v>
      </c>
      <c r="C423" s="592" t="s">
        <v>3285</v>
      </c>
      <c r="D423" s="592" t="s">
        <v>3286</v>
      </c>
      <c r="E423" s="596">
        <v>1</v>
      </c>
      <c r="F423" s="596" t="s">
        <v>55</v>
      </c>
      <c r="G423" s="592" t="s">
        <v>106</v>
      </c>
      <c r="H423" s="541" t="s">
        <v>41</v>
      </c>
      <c r="I423" s="592" t="s">
        <v>55</v>
      </c>
      <c r="J423" s="592" t="s">
        <v>55</v>
      </c>
      <c r="K423" s="592" t="s">
        <v>55</v>
      </c>
      <c r="L423" s="530"/>
      <c r="M423" s="596">
        <v>0</v>
      </c>
      <c r="N423" s="524">
        <v>2010.9</v>
      </c>
      <c r="O423" s="592" t="s">
        <v>2965</v>
      </c>
      <c r="P423" s="592" t="s">
        <v>2966</v>
      </c>
      <c r="Q423" s="592">
        <v>15222256701</v>
      </c>
      <c r="R423" s="592" t="s">
        <v>2967</v>
      </c>
      <c r="S423" s="592" t="s">
        <v>2962</v>
      </c>
      <c r="T423" s="530"/>
    </row>
    <row r="424" spans="1:20" ht="14.4">
      <c r="A424" s="540">
        <v>3</v>
      </c>
      <c r="B424" s="592" t="s">
        <v>3323</v>
      </c>
      <c r="C424" s="592" t="s">
        <v>3288</v>
      </c>
      <c r="D424" s="592" t="s">
        <v>3286</v>
      </c>
      <c r="E424" s="596">
        <v>1</v>
      </c>
      <c r="F424" s="596" t="s">
        <v>55</v>
      </c>
      <c r="G424" s="592" t="s">
        <v>106</v>
      </c>
      <c r="H424" s="541" t="s">
        <v>41</v>
      </c>
      <c r="I424" s="592" t="s">
        <v>55</v>
      </c>
      <c r="J424" s="592" t="s">
        <v>55</v>
      </c>
      <c r="K424" s="592" t="s">
        <v>55</v>
      </c>
      <c r="L424" s="530"/>
      <c r="M424" s="596">
        <v>0</v>
      </c>
      <c r="N424" s="524">
        <v>2010.9</v>
      </c>
      <c r="O424" s="592" t="s">
        <v>2965</v>
      </c>
      <c r="P424" s="592" t="s">
        <v>2966</v>
      </c>
      <c r="Q424" s="592">
        <v>15222256701</v>
      </c>
      <c r="R424" s="592" t="s">
        <v>2967</v>
      </c>
      <c r="S424" s="592" t="s">
        <v>2962</v>
      </c>
      <c r="T424" s="530"/>
    </row>
    <row r="425" spans="1:20" ht="14.4">
      <c r="A425" s="540">
        <v>4</v>
      </c>
      <c r="B425" s="592" t="s">
        <v>3325</v>
      </c>
      <c r="C425" s="592" t="s">
        <v>3288</v>
      </c>
      <c r="D425" s="592" t="s">
        <v>3286</v>
      </c>
      <c r="E425" s="596">
        <v>2</v>
      </c>
      <c r="F425" s="596" t="s">
        <v>55</v>
      </c>
      <c r="G425" s="592" t="s">
        <v>106</v>
      </c>
      <c r="H425" s="541" t="s">
        <v>41</v>
      </c>
      <c r="I425" s="592" t="s">
        <v>55</v>
      </c>
      <c r="J425" s="592" t="s">
        <v>55</v>
      </c>
      <c r="K425" s="592" t="s">
        <v>55</v>
      </c>
      <c r="L425" s="530"/>
      <c r="M425" s="596">
        <v>0</v>
      </c>
      <c r="N425" s="524">
        <v>2011.1</v>
      </c>
      <c r="O425" s="592" t="s">
        <v>2965</v>
      </c>
      <c r="P425" s="592" t="s">
        <v>2966</v>
      </c>
      <c r="Q425" s="592">
        <v>15222256701</v>
      </c>
      <c r="R425" s="592" t="s">
        <v>2967</v>
      </c>
      <c r="S425" s="592" t="s">
        <v>2962</v>
      </c>
      <c r="T425" s="530"/>
    </row>
    <row r="426" spans="1:20" ht="14.4">
      <c r="A426" s="540">
        <v>5</v>
      </c>
      <c r="B426" s="592" t="s">
        <v>3325</v>
      </c>
      <c r="C426" s="592" t="s">
        <v>3326</v>
      </c>
      <c r="D426" s="592" t="s">
        <v>3286</v>
      </c>
      <c r="E426" s="596">
        <v>1</v>
      </c>
      <c r="F426" s="596" t="s">
        <v>55</v>
      </c>
      <c r="G426" s="592" t="s">
        <v>106</v>
      </c>
      <c r="H426" s="541" t="s">
        <v>41</v>
      </c>
      <c r="I426" s="592" t="s">
        <v>55</v>
      </c>
      <c r="J426" s="592" t="s">
        <v>55</v>
      </c>
      <c r="K426" s="592" t="s">
        <v>55</v>
      </c>
      <c r="L426" s="530"/>
      <c r="M426" s="596">
        <v>0</v>
      </c>
      <c r="N426" s="524">
        <v>2011.1</v>
      </c>
      <c r="O426" s="592" t="s">
        <v>2965</v>
      </c>
      <c r="P426" s="592" t="s">
        <v>2966</v>
      </c>
      <c r="Q426" s="592">
        <v>15222256701</v>
      </c>
      <c r="R426" s="592" t="s">
        <v>2967</v>
      </c>
      <c r="S426" s="592" t="s">
        <v>2962</v>
      </c>
      <c r="T426" s="530"/>
    </row>
    <row r="427" spans="1:20" ht="14.4">
      <c r="A427" s="540">
        <v>6</v>
      </c>
      <c r="B427" s="592" t="s">
        <v>3325</v>
      </c>
      <c r="C427" s="592" t="s">
        <v>3324</v>
      </c>
      <c r="D427" s="592" t="s">
        <v>3286</v>
      </c>
      <c r="E427" s="596">
        <v>4</v>
      </c>
      <c r="F427" s="596" t="s">
        <v>55</v>
      </c>
      <c r="G427" s="592" t="s">
        <v>106</v>
      </c>
      <c r="H427" s="541" t="s">
        <v>41</v>
      </c>
      <c r="I427" s="592" t="s">
        <v>55</v>
      </c>
      <c r="J427" s="592" t="s">
        <v>55</v>
      </c>
      <c r="K427" s="592" t="s">
        <v>55</v>
      </c>
      <c r="L427" s="530"/>
      <c r="M427" s="596">
        <v>0</v>
      </c>
      <c r="N427" s="524">
        <v>2011.3</v>
      </c>
      <c r="O427" s="592" t="s">
        <v>2965</v>
      </c>
      <c r="P427" s="592" t="s">
        <v>2966</v>
      </c>
      <c r="Q427" s="592">
        <v>15222256701</v>
      </c>
      <c r="R427" s="592" t="s">
        <v>2967</v>
      </c>
      <c r="S427" s="592" t="s">
        <v>2962</v>
      </c>
      <c r="T427" s="530"/>
    </row>
    <row r="428" spans="1:20" ht="14.4">
      <c r="A428" s="540">
        <v>7</v>
      </c>
      <c r="B428" s="592" t="s">
        <v>3325</v>
      </c>
      <c r="C428" s="592" t="s">
        <v>3324</v>
      </c>
      <c r="D428" s="592" t="s">
        <v>3286</v>
      </c>
      <c r="E428" s="596">
        <v>2</v>
      </c>
      <c r="F428" s="596" t="s">
        <v>55</v>
      </c>
      <c r="G428" s="592" t="s">
        <v>106</v>
      </c>
      <c r="H428" s="541" t="s">
        <v>41</v>
      </c>
      <c r="I428" s="592" t="s">
        <v>55</v>
      </c>
      <c r="J428" s="592" t="s">
        <v>55</v>
      </c>
      <c r="K428" s="592" t="s">
        <v>55</v>
      </c>
      <c r="L428" s="530"/>
      <c r="M428" s="596">
        <v>0</v>
      </c>
      <c r="N428" s="524">
        <v>2011.9</v>
      </c>
      <c r="O428" s="592" t="s">
        <v>2965</v>
      </c>
      <c r="P428" s="592" t="s">
        <v>2966</v>
      </c>
      <c r="Q428" s="592">
        <v>15222256701</v>
      </c>
      <c r="R428" s="592" t="s">
        <v>2967</v>
      </c>
      <c r="S428" s="592" t="s">
        <v>2962</v>
      </c>
      <c r="T428" s="530"/>
    </row>
    <row r="429" spans="1:20">
      <c r="A429" s="540">
        <v>8</v>
      </c>
      <c r="B429" s="592" t="s">
        <v>3327</v>
      </c>
      <c r="C429" s="592" t="s">
        <v>3328</v>
      </c>
      <c r="D429" s="592" t="s">
        <v>2928</v>
      </c>
      <c r="E429" s="596">
        <v>31.346</v>
      </c>
      <c r="F429" s="596" t="s">
        <v>55</v>
      </c>
      <c r="G429" s="592" t="s">
        <v>31</v>
      </c>
      <c r="H429" s="592" t="s">
        <v>32</v>
      </c>
      <c r="I429" s="592" t="s">
        <v>55</v>
      </c>
      <c r="J429" s="592" t="s">
        <v>55</v>
      </c>
      <c r="K429" s="592" t="s">
        <v>55</v>
      </c>
      <c r="L429" s="530"/>
      <c r="M429" s="596">
        <v>0</v>
      </c>
      <c r="N429" s="524">
        <v>2010.12</v>
      </c>
      <c r="O429" s="592" t="s">
        <v>2965</v>
      </c>
      <c r="P429" s="592" t="s">
        <v>2966</v>
      </c>
      <c r="Q429" s="592">
        <v>15222256701</v>
      </c>
      <c r="R429" s="592" t="s">
        <v>2967</v>
      </c>
      <c r="S429" s="592" t="s">
        <v>2962</v>
      </c>
      <c r="T429" s="530"/>
    </row>
    <row r="430" spans="1:20" ht="48">
      <c r="A430" s="540">
        <v>9</v>
      </c>
      <c r="B430" s="592" t="s">
        <v>3329</v>
      </c>
      <c r="C430" s="592" t="s">
        <v>3330</v>
      </c>
      <c r="D430" s="592" t="s">
        <v>45</v>
      </c>
      <c r="E430" s="596" t="s">
        <v>55</v>
      </c>
      <c r="F430" s="596">
        <v>12.395759999999999</v>
      </c>
      <c r="G430" s="592" t="s">
        <v>31</v>
      </c>
      <c r="H430" s="592" t="s">
        <v>32</v>
      </c>
      <c r="I430" s="592" t="s">
        <v>55</v>
      </c>
      <c r="J430" s="592" t="s">
        <v>55</v>
      </c>
      <c r="K430" s="592" t="s">
        <v>55</v>
      </c>
      <c r="L430" s="530"/>
      <c r="M430" s="596">
        <v>59724</v>
      </c>
      <c r="N430" s="524">
        <v>2016.3</v>
      </c>
      <c r="O430" s="525" t="s">
        <v>3297</v>
      </c>
      <c r="P430" s="592" t="s">
        <v>3093</v>
      </c>
      <c r="Q430" s="592">
        <v>15204518510</v>
      </c>
      <c r="R430" s="592" t="s">
        <v>3298</v>
      </c>
      <c r="S430" s="592" t="s">
        <v>2962</v>
      </c>
      <c r="T430" s="530"/>
    </row>
    <row r="431" spans="1:20" ht="48">
      <c r="A431" s="540">
        <v>10</v>
      </c>
      <c r="B431" s="592" t="s">
        <v>3329</v>
      </c>
      <c r="C431" s="592" t="s">
        <v>3331</v>
      </c>
      <c r="D431" s="592" t="s">
        <v>45</v>
      </c>
      <c r="E431" s="596" t="s">
        <v>55</v>
      </c>
      <c r="F431" s="596">
        <v>13.445759999999998</v>
      </c>
      <c r="G431" s="592" t="s">
        <v>31</v>
      </c>
      <c r="H431" s="592" t="s">
        <v>32</v>
      </c>
      <c r="I431" s="592" t="s">
        <v>55</v>
      </c>
      <c r="J431" s="592" t="s">
        <v>55</v>
      </c>
      <c r="K431" s="592" t="s">
        <v>55</v>
      </c>
      <c r="L431" s="530"/>
      <c r="M431" s="596">
        <v>19500</v>
      </c>
      <c r="N431" s="524">
        <v>2016.3</v>
      </c>
      <c r="O431" s="525" t="s">
        <v>3297</v>
      </c>
      <c r="P431" s="592" t="s">
        <v>3093</v>
      </c>
      <c r="Q431" s="592">
        <v>15204518510</v>
      </c>
      <c r="R431" s="592" t="s">
        <v>3298</v>
      </c>
      <c r="S431" s="592" t="s">
        <v>2962</v>
      </c>
      <c r="T431" s="530"/>
    </row>
    <row r="432" spans="1:20" ht="48">
      <c r="A432" s="540">
        <v>11</v>
      </c>
      <c r="B432" s="592" t="s">
        <v>3329</v>
      </c>
      <c r="C432" s="592" t="s">
        <v>3332</v>
      </c>
      <c r="D432" s="592" t="s">
        <v>45</v>
      </c>
      <c r="E432" s="596" t="s">
        <v>55</v>
      </c>
      <c r="F432" s="596">
        <v>3.70296</v>
      </c>
      <c r="G432" s="592" t="s">
        <v>31</v>
      </c>
      <c r="H432" s="592" t="s">
        <v>32</v>
      </c>
      <c r="I432" s="592" t="s">
        <v>55</v>
      </c>
      <c r="J432" s="592" t="s">
        <v>55</v>
      </c>
      <c r="K432" s="592" t="s">
        <v>55</v>
      </c>
      <c r="L432" s="530"/>
      <c r="M432" s="596">
        <v>19880</v>
      </c>
      <c r="N432" s="524">
        <v>2016.3</v>
      </c>
      <c r="O432" s="525" t="s">
        <v>3297</v>
      </c>
      <c r="P432" s="592" t="s">
        <v>3093</v>
      </c>
      <c r="Q432" s="592">
        <v>15204518510</v>
      </c>
      <c r="R432" s="592" t="s">
        <v>3298</v>
      </c>
      <c r="S432" s="592" t="s">
        <v>2962</v>
      </c>
      <c r="T432" s="530"/>
    </row>
    <row r="433" spans="1:20" ht="48">
      <c r="A433" s="540">
        <v>12</v>
      </c>
      <c r="B433" s="592" t="s">
        <v>3329</v>
      </c>
      <c r="C433" s="592" t="s">
        <v>3330</v>
      </c>
      <c r="D433" s="592" t="s">
        <v>45</v>
      </c>
      <c r="E433" s="596" t="s">
        <v>55</v>
      </c>
      <c r="F433" s="596">
        <v>12.823199999999998</v>
      </c>
      <c r="G433" s="592" t="s">
        <v>31</v>
      </c>
      <c r="H433" s="592" t="s">
        <v>32</v>
      </c>
      <c r="I433" s="592" t="s">
        <v>55</v>
      </c>
      <c r="J433" s="592" t="s">
        <v>55</v>
      </c>
      <c r="K433" s="592" t="s">
        <v>55</v>
      </c>
      <c r="L433" s="530"/>
      <c r="M433" s="596">
        <v>64701</v>
      </c>
      <c r="N433" s="524">
        <v>2016.4</v>
      </c>
      <c r="O433" s="525" t="s">
        <v>3297</v>
      </c>
      <c r="P433" s="592" t="s">
        <v>3093</v>
      </c>
      <c r="Q433" s="592">
        <v>15204518510</v>
      </c>
      <c r="R433" s="592" t="s">
        <v>3298</v>
      </c>
      <c r="S433" s="592" t="s">
        <v>2962</v>
      </c>
      <c r="T433" s="530"/>
    </row>
    <row r="434" spans="1:20" ht="48">
      <c r="A434" s="540">
        <v>13</v>
      </c>
      <c r="B434" s="592" t="s">
        <v>3329</v>
      </c>
      <c r="C434" s="592" t="s">
        <v>3333</v>
      </c>
      <c r="D434" s="592" t="s">
        <v>45</v>
      </c>
      <c r="E434" s="596" t="s">
        <v>55</v>
      </c>
      <c r="F434" s="596">
        <v>5.5046399999999993</v>
      </c>
      <c r="G434" s="592" t="s">
        <v>31</v>
      </c>
      <c r="H434" s="592" t="s">
        <v>32</v>
      </c>
      <c r="I434" s="592" t="s">
        <v>55</v>
      </c>
      <c r="J434" s="592" t="s">
        <v>55</v>
      </c>
      <c r="K434" s="592" t="s">
        <v>55</v>
      </c>
      <c r="L434" s="530"/>
      <c r="M434" s="596">
        <v>9000</v>
      </c>
      <c r="N434" s="524">
        <v>2016.4</v>
      </c>
      <c r="O434" s="525" t="s">
        <v>3297</v>
      </c>
      <c r="P434" s="592" t="s">
        <v>3093</v>
      </c>
      <c r="Q434" s="592">
        <v>15204518510</v>
      </c>
      <c r="R434" s="592" t="s">
        <v>3298</v>
      </c>
      <c r="S434" s="592" t="s">
        <v>2962</v>
      </c>
      <c r="T434" s="530"/>
    </row>
    <row r="435" spans="1:20" ht="48">
      <c r="A435" s="540">
        <v>14</v>
      </c>
      <c r="B435" s="592" t="s">
        <v>3329</v>
      </c>
      <c r="C435" s="592" t="s">
        <v>3333</v>
      </c>
      <c r="D435" s="592" t="s">
        <v>45</v>
      </c>
      <c r="E435" s="596" t="s">
        <v>55</v>
      </c>
      <c r="F435" s="596">
        <v>4.6871999999999998</v>
      </c>
      <c r="G435" s="592" t="s">
        <v>31</v>
      </c>
      <c r="H435" s="592" t="s">
        <v>32</v>
      </c>
      <c r="I435" s="592" t="s">
        <v>55</v>
      </c>
      <c r="J435" s="592" t="s">
        <v>55</v>
      </c>
      <c r="K435" s="592" t="s">
        <v>55</v>
      </c>
      <c r="L435" s="530"/>
      <c r="M435" s="596">
        <v>7500</v>
      </c>
      <c r="N435" s="524">
        <v>2016.4</v>
      </c>
      <c r="O435" s="525" t="s">
        <v>3297</v>
      </c>
      <c r="P435" s="592" t="s">
        <v>3093</v>
      </c>
      <c r="Q435" s="592">
        <v>15204518510</v>
      </c>
      <c r="R435" s="592" t="s">
        <v>3298</v>
      </c>
      <c r="S435" s="592" t="s">
        <v>2962</v>
      </c>
      <c r="T435" s="530"/>
    </row>
    <row r="436" spans="1:20" ht="48">
      <c r="A436" s="540">
        <v>15</v>
      </c>
      <c r="B436" s="592" t="s">
        <v>3329</v>
      </c>
      <c r="C436" s="592" t="s">
        <v>3332</v>
      </c>
      <c r="D436" s="592" t="s">
        <v>45</v>
      </c>
      <c r="E436" s="596" t="s">
        <v>55</v>
      </c>
      <c r="F436" s="596">
        <v>15.012</v>
      </c>
      <c r="G436" s="592" t="s">
        <v>31</v>
      </c>
      <c r="H436" s="592" t="s">
        <v>32</v>
      </c>
      <c r="I436" s="592" t="s">
        <v>55</v>
      </c>
      <c r="J436" s="592" t="s">
        <v>55</v>
      </c>
      <c r="K436" s="592" t="s">
        <v>55</v>
      </c>
      <c r="L436" s="530"/>
      <c r="M436" s="596">
        <v>46537.2</v>
      </c>
      <c r="N436" s="524">
        <v>2016.5</v>
      </c>
      <c r="O436" s="525" t="s">
        <v>3297</v>
      </c>
      <c r="P436" s="592" t="s">
        <v>3093</v>
      </c>
      <c r="Q436" s="592">
        <v>15204518510</v>
      </c>
      <c r="R436" s="592" t="s">
        <v>3298</v>
      </c>
      <c r="S436" s="592" t="s">
        <v>2962</v>
      </c>
      <c r="T436" s="530"/>
    </row>
    <row r="437" spans="1:20" ht="48">
      <c r="A437" s="540">
        <v>16</v>
      </c>
      <c r="B437" s="592" t="s">
        <v>3329</v>
      </c>
      <c r="C437" s="592" t="s">
        <v>3330</v>
      </c>
      <c r="D437" s="592" t="s">
        <v>45</v>
      </c>
      <c r="E437" s="596" t="s">
        <v>55</v>
      </c>
      <c r="F437" s="596">
        <v>10.686</v>
      </c>
      <c r="G437" s="592" t="s">
        <v>31</v>
      </c>
      <c r="H437" s="592" t="s">
        <v>32</v>
      </c>
      <c r="I437" s="592" t="s">
        <v>55</v>
      </c>
      <c r="J437" s="592" t="s">
        <v>55</v>
      </c>
      <c r="K437" s="592" t="s">
        <v>55</v>
      </c>
      <c r="L437" s="530"/>
      <c r="M437" s="596">
        <v>33126.6</v>
      </c>
      <c r="N437" s="524">
        <v>2016.5</v>
      </c>
      <c r="O437" s="525" t="s">
        <v>3297</v>
      </c>
      <c r="P437" s="592" t="s">
        <v>3093</v>
      </c>
      <c r="Q437" s="592">
        <v>15204518510</v>
      </c>
      <c r="R437" s="592" t="s">
        <v>3298</v>
      </c>
      <c r="S437" s="592" t="s">
        <v>2962</v>
      </c>
      <c r="T437" s="530"/>
    </row>
    <row r="438" spans="1:20" ht="48">
      <c r="A438" s="540">
        <v>17</v>
      </c>
      <c r="B438" s="592" t="s">
        <v>3329</v>
      </c>
      <c r="C438" s="592" t="s">
        <v>3332</v>
      </c>
      <c r="D438" s="592" t="s">
        <v>45</v>
      </c>
      <c r="E438" s="596" t="s">
        <v>55</v>
      </c>
      <c r="F438" s="596">
        <v>5.5510000000000002</v>
      </c>
      <c r="G438" s="592" t="s">
        <v>31</v>
      </c>
      <c r="H438" s="592" t="s">
        <v>32</v>
      </c>
      <c r="I438" s="592" t="s">
        <v>55</v>
      </c>
      <c r="J438" s="592" t="s">
        <v>55</v>
      </c>
      <c r="K438" s="592" t="s">
        <v>55</v>
      </c>
      <c r="L438" s="530"/>
      <c r="M438" s="596">
        <v>14266.07</v>
      </c>
      <c r="N438" s="524">
        <v>2016.7</v>
      </c>
      <c r="O438" s="525" t="s">
        <v>3297</v>
      </c>
      <c r="P438" s="592" t="s">
        <v>3093</v>
      </c>
      <c r="Q438" s="592">
        <v>15204518510</v>
      </c>
      <c r="R438" s="592" t="s">
        <v>3298</v>
      </c>
      <c r="S438" s="592" t="s">
        <v>2962</v>
      </c>
      <c r="T438" s="530"/>
    </row>
    <row r="439" spans="1:20" ht="48">
      <c r="A439" s="540">
        <v>18</v>
      </c>
      <c r="B439" s="592" t="s">
        <v>3329</v>
      </c>
      <c r="C439" s="592" t="s">
        <v>3330</v>
      </c>
      <c r="D439" s="592" t="s">
        <v>45</v>
      </c>
      <c r="E439" s="596" t="s">
        <v>55</v>
      </c>
      <c r="F439" s="596">
        <v>25.13</v>
      </c>
      <c r="G439" s="592" t="s">
        <v>31</v>
      </c>
      <c r="H439" s="592" t="s">
        <v>32</v>
      </c>
      <c r="I439" s="592" t="s">
        <v>55</v>
      </c>
      <c r="J439" s="592" t="s">
        <v>55</v>
      </c>
      <c r="K439" s="592" t="s">
        <v>55</v>
      </c>
      <c r="L439" s="530"/>
      <c r="M439" s="596">
        <v>64584.1</v>
      </c>
      <c r="N439" s="524">
        <v>2016.7</v>
      </c>
      <c r="O439" s="525" t="s">
        <v>3297</v>
      </c>
      <c r="P439" s="592" t="s">
        <v>3093</v>
      </c>
      <c r="Q439" s="592">
        <v>15204518510</v>
      </c>
      <c r="R439" s="592" t="s">
        <v>3298</v>
      </c>
      <c r="S439" s="592" t="s">
        <v>2962</v>
      </c>
      <c r="T439" s="530"/>
    </row>
    <row r="440" spans="1:20" ht="48">
      <c r="A440" s="540">
        <v>19</v>
      </c>
      <c r="B440" s="592" t="s">
        <v>3329</v>
      </c>
      <c r="C440" s="592" t="s">
        <v>3332</v>
      </c>
      <c r="D440" s="592" t="s">
        <v>45</v>
      </c>
      <c r="E440" s="596" t="s">
        <v>55</v>
      </c>
      <c r="F440" s="596">
        <v>11.109</v>
      </c>
      <c r="G440" s="592" t="s">
        <v>31</v>
      </c>
      <c r="H440" s="592" t="s">
        <v>32</v>
      </c>
      <c r="I440" s="592" t="s">
        <v>55</v>
      </c>
      <c r="J440" s="592" t="s">
        <v>55</v>
      </c>
      <c r="K440" s="592" t="s">
        <v>55</v>
      </c>
      <c r="L440" s="530"/>
      <c r="M440" s="596">
        <v>28550.13</v>
      </c>
      <c r="N440" s="524">
        <v>2016.7</v>
      </c>
      <c r="O440" s="525" t="s">
        <v>3297</v>
      </c>
      <c r="P440" s="592" t="s">
        <v>3093</v>
      </c>
      <c r="Q440" s="592">
        <v>15204518510</v>
      </c>
      <c r="R440" s="592" t="s">
        <v>3298</v>
      </c>
      <c r="S440" s="592" t="s">
        <v>2962</v>
      </c>
      <c r="T440" s="530"/>
    </row>
    <row r="441" spans="1:20" ht="48">
      <c r="A441" s="540">
        <v>20</v>
      </c>
      <c r="B441" s="592" t="s">
        <v>3329</v>
      </c>
      <c r="C441" s="592" t="s">
        <v>3330</v>
      </c>
      <c r="D441" s="592" t="s">
        <v>45</v>
      </c>
      <c r="E441" s="596" t="s">
        <v>55</v>
      </c>
      <c r="F441" s="596">
        <v>26.39</v>
      </c>
      <c r="G441" s="592" t="s">
        <v>31</v>
      </c>
      <c r="H441" s="592" t="s">
        <v>32</v>
      </c>
      <c r="I441" s="592" t="s">
        <v>55</v>
      </c>
      <c r="J441" s="592" t="s">
        <v>55</v>
      </c>
      <c r="K441" s="592" t="s">
        <v>55</v>
      </c>
      <c r="L441" s="530"/>
      <c r="M441" s="596">
        <v>67822.3</v>
      </c>
      <c r="N441" s="524">
        <v>2016.7</v>
      </c>
      <c r="O441" s="525" t="s">
        <v>3297</v>
      </c>
      <c r="P441" s="592" t="s">
        <v>3093</v>
      </c>
      <c r="Q441" s="592">
        <v>15204518510</v>
      </c>
      <c r="R441" s="592" t="s">
        <v>3298</v>
      </c>
      <c r="S441" s="592" t="s">
        <v>2962</v>
      </c>
      <c r="T441" s="530"/>
    </row>
    <row r="442" spans="1:20" ht="48">
      <c r="A442" s="540">
        <v>21</v>
      </c>
      <c r="B442" s="592" t="s">
        <v>3329</v>
      </c>
      <c r="C442" s="592" t="s">
        <v>3332</v>
      </c>
      <c r="D442" s="592" t="s">
        <v>45</v>
      </c>
      <c r="E442" s="596" t="s">
        <v>55</v>
      </c>
      <c r="F442" s="596">
        <v>9.2569999999999997</v>
      </c>
      <c r="G442" s="592" t="s">
        <v>31</v>
      </c>
      <c r="H442" s="592" t="s">
        <v>32</v>
      </c>
      <c r="I442" s="592" t="s">
        <v>55</v>
      </c>
      <c r="J442" s="592" t="s">
        <v>55</v>
      </c>
      <c r="K442" s="592" t="s">
        <v>55</v>
      </c>
      <c r="L442" s="530"/>
      <c r="M442" s="596">
        <v>23790.49</v>
      </c>
      <c r="N442" s="524">
        <v>2016.7</v>
      </c>
      <c r="O442" s="525" t="s">
        <v>3297</v>
      </c>
      <c r="P442" s="592" t="s">
        <v>3093</v>
      </c>
      <c r="Q442" s="592">
        <v>15204518510</v>
      </c>
      <c r="R442" s="592" t="s">
        <v>3298</v>
      </c>
      <c r="S442" s="592" t="s">
        <v>2962</v>
      </c>
      <c r="T442" s="530"/>
    </row>
    <row r="443" spans="1:20" ht="48">
      <c r="A443" s="540">
        <v>22</v>
      </c>
      <c r="B443" s="592" t="s">
        <v>3329</v>
      </c>
      <c r="C443" s="592" t="s">
        <v>3330</v>
      </c>
      <c r="D443" s="592" t="s">
        <v>45</v>
      </c>
      <c r="E443" s="596" t="s">
        <v>55</v>
      </c>
      <c r="F443" s="596">
        <v>16.242999999999999</v>
      </c>
      <c r="G443" s="592" t="s">
        <v>31</v>
      </c>
      <c r="H443" s="592" t="s">
        <v>32</v>
      </c>
      <c r="I443" s="592" t="s">
        <v>55</v>
      </c>
      <c r="J443" s="592" t="s">
        <v>55</v>
      </c>
      <c r="K443" s="592" t="s">
        <v>55</v>
      </c>
      <c r="L443" s="530"/>
      <c r="M443" s="596">
        <v>41744.509999999995</v>
      </c>
      <c r="N443" s="524">
        <v>2016.7</v>
      </c>
      <c r="O443" s="525" t="s">
        <v>3297</v>
      </c>
      <c r="P443" s="592" t="s">
        <v>3093</v>
      </c>
      <c r="Q443" s="592">
        <v>15204518510</v>
      </c>
      <c r="R443" s="592" t="s">
        <v>3298</v>
      </c>
      <c r="S443" s="592" t="s">
        <v>2962</v>
      </c>
      <c r="T443" s="530"/>
    </row>
    <row r="444" spans="1:20" ht="48">
      <c r="A444" s="540">
        <v>23</v>
      </c>
      <c r="B444" s="592" t="s">
        <v>3329</v>
      </c>
      <c r="C444" s="592" t="s">
        <v>3332</v>
      </c>
      <c r="D444" s="592" t="s">
        <v>45</v>
      </c>
      <c r="E444" s="596" t="s">
        <v>55</v>
      </c>
      <c r="F444" s="596">
        <v>11.108000000000001</v>
      </c>
      <c r="G444" s="592" t="s">
        <v>31</v>
      </c>
      <c r="H444" s="592" t="s">
        <v>32</v>
      </c>
      <c r="I444" s="592" t="s">
        <v>55</v>
      </c>
      <c r="J444" s="592" t="s">
        <v>55</v>
      </c>
      <c r="K444" s="592" t="s">
        <v>55</v>
      </c>
      <c r="L444" s="530"/>
      <c r="M444" s="596">
        <v>28547.56</v>
      </c>
      <c r="N444" s="524">
        <v>2016.7</v>
      </c>
      <c r="O444" s="525" t="s">
        <v>3297</v>
      </c>
      <c r="P444" s="592" t="s">
        <v>3093</v>
      </c>
      <c r="Q444" s="592">
        <v>15204518510</v>
      </c>
      <c r="R444" s="592" t="s">
        <v>3298</v>
      </c>
      <c r="S444" s="592" t="s">
        <v>2962</v>
      </c>
      <c r="T444" s="530"/>
    </row>
    <row r="445" spans="1:20" ht="48">
      <c r="A445" s="540">
        <v>24</v>
      </c>
      <c r="B445" s="592" t="s">
        <v>3329</v>
      </c>
      <c r="C445" s="592" t="s">
        <v>3330</v>
      </c>
      <c r="D445" s="592" t="s">
        <v>45</v>
      </c>
      <c r="E445" s="596" t="s">
        <v>55</v>
      </c>
      <c r="F445" s="596">
        <v>36.545999999999999</v>
      </c>
      <c r="G445" s="592" t="s">
        <v>31</v>
      </c>
      <c r="H445" s="592" t="s">
        <v>32</v>
      </c>
      <c r="I445" s="592" t="s">
        <v>55</v>
      </c>
      <c r="J445" s="592" t="s">
        <v>55</v>
      </c>
      <c r="K445" s="592" t="s">
        <v>55</v>
      </c>
      <c r="L445" s="530"/>
      <c r="M445" s="596">
        <v>93923.22</v>
      </c>
      <c r="N445" s="524">
        <v>2016.7</v>
      </c>
      <c r="O445" s="525" t="s">
        <v>3297</v>
      </c>
      <c r="P445" s="592" t="s">
        <v>3093</v>
      </c>
      <c r="Q445" s="592">
        <v>15204518510</v>
      </c>
      <c r="R445" s="592" t="s">
        <v>3298</v>
      </c>
      <c r="S445" s="592" t="s">
        <v>2962</v>
      </c>
      <c r="T445" s="530"/>
    </row>
    <row r="446" spans="1:20" ht="48">
      <c r="A446" s="540">
        <v>25</v>
      </c>
      <c r="B446" s="592" t="s">
        <v>3329</v>
      </c>
      <c r="C446" s="592" t="s">
        <v>3332</v>
      </c>
      <c r="D446" s="592" t="s">
        <v>45</v>
      </c>
      <c r="E446" s="596" t="s">
        <v>55</v>
      </c>
      <c r="F446" s="596">
        <v>12.965</v>
      </c>
      <c r="G446" s="592" t="s">
        <v>31</v>
      </c>
      <c r="H446" s="592" t="s">
        <v>32</v>
      </c>
      <c r="I446" s="592" t="s">
        <v>55</v>
      </c>
      <c r="J446" s="592" t="s">
        <v>55</v>
      </c>
      <c r="K446" s="592" t="s">
        <v>55</v>
      </c>
      <c r="L446" s="530"/>
      <c r="M446" s="596">
        <v>33320.050000000003</v>
      </c>
      <c r="N446" s="524">
        <v>2016.7</v>
      </c>
      <c r="O446" s="525" t="s">
        <v>3297</v>
      </c>
      <c r="P446" s="592" t="s">
        <v>3093</v>
      </c>
      <c r="Q446" s="592">
        <v>15204518510</v>
      </c>
      <c r="R446" s="592" t="s">
        <v>3298</v>
      </c>
      <c r="S446" s="592" t="s">
        <v>2962</v>
      </c>
      <c r="T446" s="530"/>
    </row>
    <row r="447" spans="1:20" ht="48">
      <c r="A447" s="540">
        <v>26</v>
      </c>
      <c r="B447" s="592" t="s">
        <v>3329</v>
      </c>
      <c r="C447" s="592" t="s">
        <v>3330</v>
      </c>
      <c r="D447" s="592" t="s">
        <v>45</v>
      </c>
      <c r="E447" s="596" t="s">
        <v>55</v>
      </c>
      <c r="F447" s="596">
        <v>36.545999999999999</v>
      </c>
      <c r="G447" s="592" t="s">
        <v>31</v>
      </c>
      <c r="H447" s="592" t="s">
        <v>32</v>
      </c>
      <c r="I447" s="592" t="s">
        <v>55</v>
      </c>
      <c r="J447" s="592" t="s">
        <v>55</v>
      </c>
      <c r="K447" s="592" t="s">
        <v>55</v>
      </c>
      <c r="L447" s="530"/>
      <c r="M447" s="596">
        <v>93923.22</v>
      </c>
      <c r="N447" s="524">
        <v>2016.7</v>
      </c>
      <c r="O447" s="525" t="s">
        <v>3297</v>
      </c>
      <c r="P447" s="592" t="s">
        <v>3093</v>
      </c>
      <c r="Q447" s="592">
        <v>15204518510</v>
      </c>
      <c r="R447" s="592" t="s">
        <v>3298</v>
      </c>
      <c r="S447" s="592" t="s">
        <v>2962</v>
      </c>
      <c r="T447" s="530"/>
    </row>
    <row r="448" spans="1:20" ht="48">
      <c r="A448" s="540">
        <v>27</v>
      </c>
      <c r="B448" s="592" t="s">
        <v>3329</v>
      </c>
      <c r="C448" s="592" t="s">
        <v>3332</v>
      </c>
      <c r="D448" s="592" t="s">
        <v>45</v>
      </c>
      <c r="E448" s="596" t="s">
        <v>55</v>
      </c>
      <c r="F448" s="596">
        <v>55.51</v>
      </c>
      <c r="G448" s="592" t="s">
        <v>31</v>
      </c>
      <c r="H448" s="592" t="s">
        <v>32</v>
      </c>
      <c r="I448" s="592" t="s">
        <v>55</v>
      </c>
      <c r="J448" s="592" t="s">
        <v>55</v>
      </c>
      <c r="K448" s="592" t="s">
        <v>55</v>
      </c>
      <c r="L448" s="530"/>
      <c r="M448" s="596">
        <v>175966.7</v>
      </c>
      <c r="N448" s="524">
        <v>2016.9</v>
      </c>
      <c r="O448" s="525" t="s">
        <v>3297</v>
      </c>
      <c r="P448" s="592" t="s">
        <v>3093</v>
      </c>
      <c r="Q448" s="592">
        <v>15204518510</v>
      </c>
      <c r="R448" s="592" t="s">
        <v>3298</v>
      </c>
      <c r="S448" s="592" t="s">
        <v>2962</v>
      </c>
      <c r="T448" s="530"/>
    </row>
    <row r="449" spans="1:20" ht="48">
      <c r="A449" s="540">
        <v>28</v>
      </c>
      <c r="B449" s="592" t="s">
        <v>3329</v>
      </c>
      <c r="C449" s="592" t="s">
        <v>3333</v>
      </c>
      <c r="D449" s="592" t="s">
        <v>45</v>
      </c>
      <c r="E449" s="596" t="s">
        <v>55</v>
      </c>
      <c r="F449" s="596">
        <v>10.61</v>
      </c>
      <c r="G449" s="592" t="s">
        <v>31</v>
      </c>
      <c r="H449" s="592" t="s">
        <v>32</v>
      </c>
      <c r="I449" s="592" t="s">
        <v>55</v>
      </c>
      <c r="J449" s="592" t="s">
        <v>55</v>
      </c>
      <c r="K449" s="592" t="s">
        <v>55</v>
      </c>
      <c r="L449" s="530"/>
      <c r="M449" s="596">
        <v>16500</v>
      </c>
      <c r="N449" s="524">
        <v>2017.1</v>
      </c>
      <c r="O449" s="525" t="s">
        <v>3297</v>
      </c>
      <c r="P449" s="592" t="s">
        <v>3093</v>
      </c>
      <c r="Q449" s="592">
        <v>15204518510</v>
      </c>
      <c r="R449" s="592" t="s">
        <v>3298</v>
      </c>
      <c r="S449" s="592" t="s">
        <v>2962</v>
      </c>
      <c r="T449" s="530"/>
    </row>
    <row r="450" spans="1:20" ht="48">
      <c r="A450" s="540">
        <v>29</v>
      </c>
      <c r="B450" s="592" t="s">
        <v>3329</v>
      </c>
      <c r="C450" s="592" t="s">
        <v>3332</v>
      </c>
      <c r="D450" s="592" t="s">
        <v>45</v>
      </c>
      <c r="E450" s="596" t="s">
        <v>55</v>
      </c>
      <c r="F450" s="596">
        <v>33.326999999999998</v>
      </c>
      <c r="G450" s="592" t="s">
        <v>31</v>
      </c>
      <c r="H450" s="592" t="s">
        <v>32</v>
      </c>
      <c r="I450" s="592" t="s">
        <v>55</v>
      </c>
      <c r="J450" s="592" t="s">
        <v>55</v>
      </c>
      <c r="K450" s="592" t="s">
        <v>55</v>
      </c>
      <c r="L450" s="530"/>
      <c r="M450" s="596">
        <v>118977.39</v>
      </c>
      <c r="N450" s="524">
        <v>2017.4</v>
      </c>
      <c r="O450" s="525" t="s">
        <v>3297</v>
      </c>
      <c r="P450" s="592" t="s">
        <v>3093</v>
      </c>
      <c r="Q450" s="592">
        <v>15204518510</v>
      </c>
      <c r="R450" s="592" t="s">
        <v>3298</v>
      </c>
      <c r="S450" s="592" t="s">
        <v>2962</v>
      </c>
      <c r="T450" s="530"/>
    </row>
    <row r="451" spans="1:20" ht="48">
      <c r="A451" s="540">
        <v>30</v>
      </c>
      <c r="B451" s="592" t="s">
        <v>3329</v>
      </c>
      <c r="C451" s="592" t="s">
        <v>3332</v>
      </c>
      <c r="D451" s="592" t="s">
        <v>45</v>
      </c>
      <c r="E451" s="596" t="s">
        <v>55</v>
      </c>
      <c r="F451" s="596">
        <v>33.39</v>
      </c>
      <c r="G451" s="592" t="s">
        <v>31</v>
      </c>
      <c r="H451" s="592" t="s">
        <v>32</v>
      </c>
      <c r="I451" s="592" t="s">
        <v>55</v>
      </c>
      <c r="J451" s="592" t="s">
        <v>55</v>
      </c>
      <c r="K451" s="592" t="s">
        <v>55</v>
      </c>
      <c r="L451" s="530"/>
      <c r="M451" s="596">
        <v>111255.6</v>
      </c>
      <c r="N451" s="524">
        <v>2017.4</v>
      </c>
      <c r="O451" s="525" t="s">
        <v>3297</v>
      </c>
      <c r="P451" s="592" t="s">
        <v>3093</v>
      </c>
      <c r="Q451" s="592">
        <v>15204518510</v>
      </c>
      <c r="R451" s="592" t="s">
        <v>3298</v>
      </c>
      <c r="S451" s="592" t="s">
        <v>2962</v>
      </c>
      <c r="T451" s="530"/>
    </row>
    <row r="452" spans="1:20" ht="48">
      <c r="A452" s="540">
        <v>31</v>
      </c>
      <c r="B452" s="592" t="s">
        <v>3329</v>
      </c>
      <c r="C452" s="592" t="s">
        <v>3330</v>
      </c>
      <c r="D452" s="592" t="s">
        <v>45</v>
      </c>
      <c r="E452" s="596" t="s">
        <v>55</v>
      </c>
      <c r="F452" s="596">
        <v>65.89</v>
      </c>
      <c r="G452" s="592" t="s">
        <v>31</v>
      </c>
      <c r="H452" s="592" t="s">
        <v>32</v>
      </c>
      <c r="I452" s="592" t="s">
        <v>55</v>
      </c>
      <c r="J452" s="592" t="s">
        <v>55</v>
      </c>
      <c r="K452" s="592" t="s">
        <v>55</v>
      </c>
      <c r="L452" s="530"/>
      <c r="M452" s="596">
        <v>219743.15</v>
      </c>
      <c r="N452" s="524">
        <v>2017.4</v>
      </c>
      <c r="O452" s="525" t="s">
        <v>3297</v>
      </c>
      <c r="P452" s="592" t="s">
        <v>3093</v>
      </c>
      <c r="Q452" s="592">
        <v>15204518510</v>
      </c>
      <c r="R452" s="592" t="s">
        <v>3298</v>
      </c>
      <c r="S452" s="592" t="s">
        <v>2962</v>
      </c>
      <c r="T452" s="530"/>
    </row>
    <row r="453" spans="1:20" ht="48">
      <c r="A453" s="540">
        <v>32</v>
      </c>
      <c r="B453" s="592" t="s">
        <v>3329</v>
      </c>
      <c r="C453" s="592" t="s">
        <v>3330</v>
      </c>
      <c r="D453" s="592" t="s">
        <v>45</v>
      </c>
      <c r="E453" s="596" t="s">
        <v>55</v>
      </c>
      <c r="F453" s="596">
        <v>33.159999999999997</v>
      </c>
      <c r="G453" s="592" t="s">
        <v>31</v>
      </c>
      <c r="H453" s="592" t="s">
        <v>32</v>
      </c>
      <c r="I453" s="592" t="s">
        <v>55</v>
      </c>
      <c r="J453" s="592" t="s">
        <v>55</v>
      </c>
      <c r="K453" s="592" t="s">
        <v>55</v>
      </c>
      <c r="L453" s="530"/>
      <c r="M453" s="596">
        <v>129058.72</v>
      </c>
      <c r="N453" s="524">
        <v>2017.7</v>
      </c>
      <c r="O453" s="525" t="s">
        <v>3297</v>
      </c>
      <c r="P453" s="592" t="s">
        <v>3093</v>
      </c>
      <c r="Q453" s="592">
        <v>15204518510</v>
      </c>
      <c r="R453" s="592" t="s">
        <v>3298</v>
      </c>
      <c r="S453" s="592" t="s">
        <v>2962</v>
      </c>
      <c r="T453" s="530"/>
    </row>
    <row r="454" spans="1:20" ht="48">
      <c r="A454" s="540">
        <v>33</v>
      </c>
      <c r="B454" s="592" t="s">
        <v>3329</v>
      </c>
      <c r="C454" s="592" t="s">
        <v>3332</v>
      </c>
      <c r="D454" s="592" t="s">
        <v>45</v>
      </c>
      <c r="E454" s="596" t="s">
        <v>55</v>
      </c>
      <c r="F454" s="596">
        <v>27.91</v>
      </c>
      <c r="G454" s="592" t="s">
        <v>31</v>
      </c>
      <c r="H454" s="592" t="s">
        <v>32</v>
      </c>
      <c r="I454" s="592" t="s">
        <v>55</v>
      </c>
      <c r="J454" s="592" t="s">
        <v>55</v>
      </c>
      <c r="K454" s="592" t="s">
        <v>55</v>
      </c>
      <c r="L454" s="530"/>
      <c r="M454" s="596">
        <v>107509.32</v>
      </c>
      <c r="N454" s="524">
        <v>2017.7</v>
      </c>
      <c r="O454" s="525" t="s">
        <v>3297</v>
      </c>
      <c r="P454" s="592" t="s">
        <v>3093</v>
      </c>
      <c r="Q454" s="592">
        <v>15204518510</v>
      </c>
      <c r="R454" s="592" t="s">
        <v>3298</v>
      </c>
      <c r="S454" s="592" t="s">
        <v>2962</v>
      </c>
      <c r="T454" s="530"/>
    </row>
    <row r="455" spans="1:20" ht="48">
      <c r="A455" s="540">
        <v>34</v>
      </c>
      <c r="B455" s="592" t="s">
        <v>3329</v>
      </c>
      <c r="C455" s="592" t="s">
        <v>3332</v>
      </c>
      <c r="D455" s="592" t="s">
        <v>45</v>
      </c>
      <c r="E455" s="596" t="s">
        <v>55</v>
      </c>
      <c r="F455" s="596">
        <v>37.207000000000001</v>
      </c>
      <c r="G455" s="592" t="s">
        <v>31</v>
      </c>
      <c r="H455" s="592" t="s">
        <v>32</v>
      </c>
      <c r="I455" s="592" t="s">
        <v>55</v>
      </c>
      <c r="J455" s="592" t="s">
        <v>55</v>
      </c>
      <c r="K455" s="592" t="s">
        <v>55</v>
      </c>
      <c r="L455" s="530"/>
      <c r="M455" s="596">
        <v>169663.92</v>
      </c>
      <c r="N455" s="524">
        <v>2017.1</v>
      </c>
      <c r="O455" s="525" t="s">
        <v>3297</v>
      </c>
      <c r="P455" s="592" t="s">
        <v>3093</v>
      </c>
      <c r="Q455" s="592">
        <v>15204518510</v>
      </c>
      <c r="R455" s="592" t="s">
        <v>3298</v>
      </c>
      <c r="S455" s="592" t="s">
        <v>2962</v>
      </c>
      <c r="T455" s="530"/>
    </row>
    <row r="456" spans="1:20" ht="48">
      <c r="A456" s="540">
        <v>35</v>
      </c>
      <c r="B456" s="592" t="s">
        <v>3329</v>
      </c>
      <c r="C456" s="592" t="s">
        <v>3330</v>
      </c>
      <c r="D456" s="592" t="s">
        <v>45</v>
      </c>
      <c r="E456" s="596" t="s">
        <v>55</v>
      </c>
      <c r="F456" s="596">
        <v>39.377000000000002</v>
      </c>
      <c r="G456" s="592" t="s">
        <v>31</v>
      </c>
      <c r="H456" s="592" t="s">
        <v>32</v>
      </c>
      <c r="I456" s="592" t="s">
        <v>55</v>
      </c>
      <c r="J456" s="592" t="s">
        <v>55</v>
      </c>
      <c r="K456" s="592" t="s">
        <v>55</v>
      </c>
      <c r="L456" s="530"/>
      <c r="M456" s="596">
        <v>179559.12</v>
      </c>
      <c r="N456" s="524">
        <v>2017.1</v>
      </c>
      <c r="O456" s="525" t="s">
        <v>3297</v>
      </c>
      <c r="P456" s="592" t="s">
        <v>3093</v>
      </c>
      <c r="Q456" s="592">
        <v>15204518510</v>
      </c>
      <c r="R456" s="592" t="s">
        <v>3298</v>
      </c>
      <c r="S456" s="592" t="s">
        <v>2962</v>
      </c>
      <c r="T456" s="530"/>
    </row>
    <row r="457" spans="1:20" ht="48">
      <c r="A457" s="540">
        <v>36</v>
      </c>
      <c r="B457" s="592" t="s">
        <v>3329</v>
      </c>
      <c r="C457" s="592" t="s">
        <v>3332</v>
      </c>
      <c r="D457" s="592" t="s">
        <v>45</v>
      </c>
      <c r="E457" s="596" t="s">
        <v>55</v>
      </c>
      <c r="F457" s="596">
        <v>11.162000000000001</v>
      </c>
      <c r="G457" s="592" t="s">
        <v>31</v>
      </c>
      <c r="H457" s="592" t="s">
        <v>32</v>
      </c>
      <c r="I457" s="592" t="s">
        <v>55</v>
      </c>
      <c r="J457" s="592" t="s">
        <v>55</v>
      </c>
      <c r="K457" s="592" t="s">
        <v>55</v>
      </c>
      <c r="L457" s="530"/>
      <c r="M457" s="596">
        <v>55475.140000000007</v>
      </c>
      <c r="N457" s="524">
        <v>2017.12</v>
      </c>
      <c r="O457" s="525" t="s">
        <v>3297</v>
      </c>
      <c r="P457" s="592" t="s">
        <v>3093</v>
      </c>
      <c r="Q457" s="592">
        <v>15204518510</v>
      </c>
      <c r="R457" s="592" t="s">
        <v>3298</v>
      </c>
      <c r="S457" s="592" t="s">
        <v>2962</v>
      </c>
      <c r="T457" s="530"/>
    </row>
    <row r="458" spans="1:20" ht="48">
      <c r="A458" s="540">
        <v>37</v>
      </c>
      <c r="B458" s="592" t="s">
        <v>3329</v>
      </c>
      <c r="C458" s="592" t="s">
        <v>3330</v>
      </c>
      <c r="D458" s="592" t="s">
        <v>45</v>
      </c>
      <c r="E458" s="596" t="s">
        <v>55</v>
      </c>
      <c r="F458" s="596">
        <v>12.435</v>
      </c>
      <c r="G458" s="592" t="s">
        <v>31</v>
      </c>
      <c r="H458" s="592" t="s">
        <v>32</v>
      </c>
      <c r="I458" s="592" t="s">
        <v>55</v>
      </c>
      <c r="J458" s="592" t="s">
        <v>55</v>
      </c>
      <c r="K458" s="592" t="s">
        <v>55</v>
      </c>
      <c r="L458" s="530"/>
      <c r="M458" s="596">
        <v>61888.995000000003</v>
      </c>
      <c r="N458" s="524">
        <v>2017.12</v>
      </c>
      <c r="O458" s="525" t="s">
        <v>3297</v>
      </c>
      <c r="P458" s="592" t="s">
        <v>3093</v>
      </c>
      <c r="Q458" s="592">
        <v>15204518510</v>
      </c>
      <c r="R458" s="592" t="s">
        <v>3298</v>
      </c>
      <c r="S458" s="592" t="s">
        <v>2962</v>
      </c>
      <c r="T458" s="530"/>
    </row>
    <row r="459" spans="1:20">
      <c r="A459" s="540">
        <v>38</v>
      </c>
      <c r="B459" s="558" t="s">
        <v>3334</v>
      </c>
      <c r="C459" s="595"/>
      <c r="D459" s="558" t="s">
        <v>154</v>
      </c>
      <c r="E459" s="559">
        <v>1</v>
      </c>
      <c r="F459" s="559"/>
      <c r="G459" s="592" t="s">
        <v>31</v>
      </c>
      <c r="H459" s="592" t="s">
        <v>31</v>
      </c>
      <c r="I459" s="592" t="s">
        <v>55</v>
      </c>
      <c r="J459" s="592" t="s">
        <v>55</v>
      </c>
      <c r="K459" s="592" t="s">
        <v>55</v>
      </c>
      <c r="L459" s="530"/>
      <c r="M459" s="561">
        <v>1500</v>
      </c>
      <c r="N459" s="524">
        <v>2016</v>
      </c>
      <c r="O459" s="595" t="s">
        <v>3335</v>
      </c>
      <c r="P459" s="592" t="s">
        <v>3093</v>
      </c>
      <c r="Q459" s="592">
        <v>15204518510</v>
      </c>
      <c r="R459" s="592" t="s">
        <v>3298</v>
      </c>
      <c r="S459" s="592" t="s">
        <v>2962</v>
      </c>
      <c r="T459" s="530"/>
    </row>
    <row r="460" spans="1:20">
      <c r="A460" s="540">
        <v>39</v>
      </c>
      <c r="B460" s="592" t="s">
        <v>944</v>
      </c>
      <c r="C460" s="592" t="s">
        <v>55</v>
      </c>
      <c r="D460" s="592" t="s">
        <v>161</v>
      </c>
      <c r="E460" s="596">
        <v>90</v>
      </c>
      <c r="F460" s="596" t="s">
        <v>55</v>
      </c>
      <c r="G460" s="592" t="s">
        <v>31</v>
      </c>
      <c r="H460" s="592" t="s">
        <v>32</v>
      </c>
      <c r="I460" s="592" t="s">
        <v>55</v>
      </c>
      <c r="J460" s="592" t="s">
        <v>55</v>
      </c>
      <c r="K460" s="592" t="s">
        <v>55</v>
      </c>
      <c r="L460" s="530"/>
      <c r="M460" s="596">
        <v>378300</v>
      </c>
      <c r="N460" s="524">
        <v>2017.1</v>
      </c>
      <c r="O460" s="592" t="s">
        <v>3336</v>
      </c>
      <c r="P460" s="592" t="s">
        <v>3337</v>
      </c>
      <c r="Q460" s="592">
        <v>18947113165</v>
      </c>
      <c r="R460" s="592" t="s">
        <v>3338</v>
      </c>
      <c r="S460" s="592" t="s">
        <v>2962</v>
      </c>
      <c r="T460" s="530"/>
    </row>
    <row r="461" spans="1:20">
      <c r="A461" s="540">
        <v>40</v>
      </c>
      <c r="B461" s="592" t="s">
        <v>3339</v>
      </c>
      <c r="C461" s="592" t="s">
        <v>55</v>
      </c>
      <c r="D461" s="592" t="s">
        <v>45</v>
      </c>
      <c r="E461" s="596">
        <v>452.37</v>
      </c>
      <c r="F461" s="596">
        <v>452.37</v>
      </c>
      <c r="G461" s="592" t="s">
        <v>31</v>
      </c>
      <c r="H461" s="592" t="s">
        <v>32</v>
      </c>
      <c r="I461" s="592" t="s">
        <v>55</v>
      </c>
      <c r="J461" s="592" t="s">
        <v>55</v>
      </c>
      <c r="K461" s="592" t="s">
        <v>55</v>
      </c>
      <c r="L461" s="530"/>
      <c r="M461" s="596">
        <v>3000</v>
      </c>
      <c r="N461" s="524">
        <v>2017.5</v>
      </c>
      <c r="O461" s="592" t="s">
        <v>3340</v>
      </c>
      <c r="P461" s="592" t="s">
        <v>3341</v>
      </c>
      <c r="Q461" s="592">
        <v>18533762533</v>
      </c>
      <c r="R461" s="592" t="s">
        <v>3338</v>
      </c>
      <c r="S461" s="592" t="s">
        <v>2962</v>
      </c>
      <c r="T461" s="530"/>
    </row>
    <row r="462" spans="1:20" ht="14.4">
      <c r="A462" s="540">
        <v>41</v>
      </c>
      <c r="B462" s="592" t="s">
        <v>3342</v>
      </c>
      <c r="C462" s="592"/>
      <c r="D462" s="592" t="s">
        <v>1354</v>
      </c>
      <c r="E462" s="596">
        <v>72</v>
      </c>
      <c r="F462" s="596" t="s">
        <v>55</v>
      </c>
      <c r="G462" s="592" t="s">
        <v>31</v>
      </c>
      <c r="H462" s="592" t="s">
        <v>32</v>
      </c>
      <c r="I462" s="592" t="s">
        <v>55</v>
      </c>
      <c r="J462" s="592" t="s">
        <v>55</v>
      </c>
      <c r="K462" s="592" t="s">
        <v>55</v>
      </c>
      <c r="L462" s="530"/>
      <c r="M462" s="596">
        <v>12405</v>
      </c>
      <c r="N462" s="524">
        <v>42495</v>
      </c>
      <c r="O462" s="592" t="s">
        <v>2977</v>
      </c>
      <c r="P462" s="592" t="s">
        <v>2978</v>
      </c>
      <c r="Q462" s="592">
        <v>18788803170</v>
      </c>
      <c r="R462" s="541" t="s">
        <v>2979</v>
      </c>
      <c r="S462" s="592" t="s">
        <v>2962</v>
      </c>
      <c r="T462" s="530"/>
    </row>
    <row r="463" spans="1:20" ht="14.4">
      <c r="A463" s="540">
        <v>42</v>
      </c>
      <c r="B463" s="592" t="s">
        <v>2435</v>
      </c>
      <c r="C463" s="592" t="s">
        <v>3343</v>
      </c>
      <c r="D463" s="592" t="s">
        <v>2352</v>
      </c>
      <c r="E463" s="596">
        <v>363</v>
      </c>
      <c r="F463" s="596" t="s">
        <v>55</v>
      </c>
      <c r="G463" s="592" t="s">
        <v>31</v>
      </c>
      <c r="H463" s="592" t="s">
        <v>32</v>
      </c>
      <c r="I463" s="592" t="s">
        <v>55</v>
      </c>
      <c r="J463" s="592" t="s">
        <v>55</v>
      </c>
      <c r="K463" s="592" t="s">
        <v>55</v>
      </c>
      <c r="L463" s="530"/>
      <c r="M463" s="596">
        <v>30492</v>
      </c>
      <c r="N463" s="524">
        <v>42625</v>
      </c>
      <c r="O463" s="592" t="s">
        <v>2977</v>
      </c>
      <c r="P463" s="592" t="s">
        <v>2978</v>
      </c>
      <c r="Q463" s="592">
        <v>18788803170</v>
      </c>
      <c r="R463" s="541" t="s">
        <v>2979</v>
      </c>
      <c r="S463" s="592" t="s">
        <v>2962</v>
      </c>
      <c r="T463" s="530"/>
    </row>
    <row r="464" spans="1:20" ht="14.4">
      <c r="A464" s="540">
        <v>43</v>
      </c>
      <c r="B464" s="538" t="s">
        <v>3344</v>
      </c>
      <c r="C464" s="538"/>
      <c r="D464" s="538" t="s">
        <v>45</v>
      </c>
      <c r="E464" s="539">
        <v>3.2696000000000001</v>
      </c>
      <c r="F464" s="539">
        <v>3.2696000000000001</v>
      </c>
      <c r="G464" s="592" t="s">
        <v>31</v>
      </c>
      <c r="H464" s="592" t="s">
        <v>32</v>
      </c>
      <c r="I464" s="592" t="s">
        <v>55</v>
      </c>
      <c r="J464" s="592" t="s">
        <v>55</v>
      </c>
      <c r="K464" s="592" t="s">
        <v>55</v>
      </c>
      <c r="L464" s="530"/>
      <c r="M464" s="539">
        <v>3524.2240000000002</v>
      </c>
      <c r="N464" s="524" t="s">
        <v>2996</v>
      </c>
      <c r="O464" s="592" t="s">
        <v>2997</v>
      </c>
      <c r="P464" s="592" t="s">
        <v>2998</v>
      </c>
      <c r="Q464" s="592">
        <v>13752429150</v>
      </c>
      <c r="R464" s="541" t="s">
        <v>2999</v>
      </c>
      <c r="S464" s="592" t="s">
        <v>2962</v>
      </c>
      <c r="T464" s="530"/>
    </row>
    <row r="465" spans="1:20" ht="14.4">
      <c r="A465" s="540">
        <v>44</v>
      </c>
      <c r="B465" s="592" t="s">
        <v>1339</v>
      </c>
      <c r="C465" s="592" t="s">
        <v>55</v>
      </c>
      <c r="D465" s="592" t="s">
        <v>30</v>
      </c>
      <c r="E465" s="596">
        <v>150</v>
      </c>
      <c r="F465" s="596" t="s">
        <v>55</v>
      </c>
      <c r="G465" s="592" t="s">
        <v>31</v>
      </c>
      <c r="H465" s="592" t="s">
        <v>32</v>
      </c>
      <c r="I465" s="592" t="s">
        <v>55</v>
      </c>
      <c r="J465" s="592" t="s">
        <v>55</v>
      </c>
      <c r="K465" s="592" t="s">
        <v>55</v>
      </c>
      <c r="L465" s="530"/>
      <c r="M465" s="596">
        <v>0</v>
      </c>
      <c r="N465" s="524">
        <v>2017.11</v>
      </c>
      <c r="O465" s="592" t="s">
        <v>3136</v>
      </c>
      <c r="P465" s="592" t="s">
        <v>3137</v>
      </c>
      <c r="Q465" s="592">
        <v>18526538836</v>
      </c>
      <c r="R465" s="541" t="s">
        <v>3138</v>
      </c>
      <c r="S465" s="592" t="s">
        <v>2962</v>
      </c>
      <c r="T465" s="530"/>
    </row>
    <row r="466" spans="1:20" ht="14.4">
      <c r="A466" s="540">
        <v>45</v>
      </c>
      <c r="B466" s="592" t="s">
        <v>1356</v>
      </c>
      <c r="C466" s="592" t="s">
        <v>3345</v>
      </c>
      <c r="D466" s="592" t="s">
        <v>161</v>
      </c>
      <c r="E466" s="596">
        <v>1236</v>
      </c>
      <c r="F466" s="596" t="s">
        <v>55</v>
      </c>
      <c r="G466" s="592" t="s">
        <v>31</v>
      </c>
      <c r="H466" s="592" t="s">
        <v>32</v>
      </c>
      <c r="I466" s="592" t="s">
        <v>55</v>
      </c>
      <c r="J466" s="592" t="s">
        <v>55</v>
      </c>
      <c r="K466" s="592" t="s">
        <v>55</v>
      </c>
      <c r="L466" s="566">
        <v>163152</v>
      </c>
      <c r="M466" s="596">
        <v>85000</v>
      </c>
      <c r="N466" s="524" t="s">
        <v>3346</v>
      </c>
      <c r="O466" s="592" t="s">
        <v>3347</v>
      </c>
      <c r="P466" s="592" t="s">
        <v>3348</v>
      </c>
      <c r="Q466" s="592">
        <v>18522751195</v>
      </c>
      <c r="R466" s="541" t="s">
        <v>3349</v>
      </c>
      <c r="S466" s="592" t="s">
        <v>2962</v>
      </c>
      <c r="T466" s="566"/>
    </row>
    <row r="467" spans="1:20" ht="14.4">
      <c r="A467" s="540">
        <v>46</v>
      </c>
      <c r="B467" s="592" t="s">
        <v>1356</v>
      </c>
      <c r="C467" s="592" t="s">
        <v>3350</v>
      </c>
      <c r="D467" s="592" t="s">
        <v>1344</v>
      </c>
      <c r="E467" s="596">
        <v>936.87</v>
      </c>
      <c r="F467" s="596" t="s">
        <v>55</v>
      </c>
      <c r="G467" s="592" t="s">
        <v>31</v>
      </c>
      <c r="H467" s="592" t="s">
        <v>32</v>
      </c>
      <c r="I467" s="592" t="s">
        <v>55</v>
      </c>
      <c r="J467" s="592" t="s">
        <v>55</v>
      </c>
      <c r="K467" s="592" t="s">
        <v>55</v>
      </c>
      <c r="L467" s="530"/>
      <c r="M467" s="596">
        <v>0</v>
      </c>
      <c r="N467" s="524">
        <v>2018.3</v>
      </c>
      <c r="O467" s="592" t="s">
        <v>3351</v>
      </c>
      <c r="P467" s="592" t="s">
        <v>3137</v>
      </c>
      <c r="Q467" s="592">
        <v>18526538836</v>
      </c>
      <c r="R467" s="541" t="s">
        <v>3138</v>
      </c>
      <c r="S467" s="592" t="s">
        <v>2962</v>
      </c>
      <c r="T467" s="530"/>
    </row>
    <row r="468" spans="1:20" ht="14.4">
      <c r="A468" s="540">
        <v>47</v>
      </c>
      <c r="B468" s="592" t="s">
        <v>1356</v>
      </c>
      <c r="C468" s="592" t="s">
        <v>3352</v>
      </c>
      <c r="D468" s="592" t="s">
        <v>1344</v>
      </c>
      <c r="E468" s="596">
        <v>58.8</v>
      </c>
      <c r="F468" s="596" t="s">
        <v>55</v>
      </c>
      <c r="G468" s="592" t="s">
        <v>31</v>
      </c>
      <c r="H468" s="592" t="s">
        <v>32</v>
      </c>
      <c r="I468" s="592" t="s">
        <v>55</v>
      </c>
      <c r="J468" s="592" t="s">
        <v>55</v>
      </c>
      <c r="K468" s="592" t="s">
        <v>55</v>
      </c>
      <c r="L468" s="530"/>
      <c r="M468" s="596">
        <v>0</v>
      </c>
      <c r="N468" s="524">
        <v>2018.3</v>
      </c>
      <c r="O468" s="592" t="s">
        <v>3351</v>
      </c>
      <c r="P468" s="592" t="s">
        <v>3137</v>
      </c>
      <c r="Q468" s="592">
        <v>18526538836</v>
      </c>
      <c r="R468" s="541" t="s">
        <v>3138</v>
      </c>
      <c r="S468" s="592" t="s">
        <v>2962</v>
      </c>
      <c r="T468" s="530"/>
    </row>
    <row r="469" spans="1:20" ht="14.4">
      <c r="A469" s="540">
        <v>48</v>
      </c>
      <c r="B469" s="572" t="s">
        <v>1356</v>
      </c>
      <c r="C469" s="572" t="s">
        <v>3353</v>
      </c>
      <c r="D469" s="572" t="s">
        <v>1344</v>
      </c>
      <c r="E469" s="561">
        <v>609.42499999999995</v>
      </c>
      <c r="F469" s="561" t="s">
        <v>55</v>
      </c>
      <c r="G469" s="592" t="s">
        <v>31</v>
      </c>
      <c r="H469" s="572" t="s">
        <v>32</v>
      </c>
      <c r="I469" s="572"/>
      <c r="J469" s="572"/>
      <c r="K469" s="572"/>
      <c r="L469" s="573" t="s">
        <v>3354</v>
      </c>
      <c r="M469" s="561">
        <v>0</v>
      </c>
      <c r="N469" s="574" t="s">
        <v>207</v>
      </c>
      <c r="O469" s="572" t="s">
        <v>3225</v>
      </c>
      <c r="P469" s="592" t="s">
        <v>3137</v>
      </c>
      <c r="Q469" s="592">
        <v>18526538836</v>
      </c>
      <c r="R469" s="541" t="s">
        <v>3138</v>
      </c>
      <c r="S469" s="592" t="s">
        <v>2962</v>
      </c>
      <c r="T469" s="557" t="s">
        <v>3226</v>
      </c>
    </row>
    <row r="470" spans="1:20" ht="14.4">
      <c r="A470" s="540">
        <v>49</v>
      </c>
      <c r="B470" s="572" t="s">
        <v>1356</v>
      </c>
      <c r="C470" s="572" t="s">
        <v>3353</v>
      </c>
      <c r="D470" s="572" t="s">
        <v>1344</v>
      </c>
      <c r="E470" s="561">
        <v>300.18</v>
      </c>
      <c r="F470" s="561" t="s">
        <v>55</v>
      </c>
      <c r="G470" s="592" t="s">
        <v>31</v>
      </c>
      <c r="H470" s="572" t="s">
        <v>32</v>
      </c>
      <c r="I470" s="572"/>
      <c r="J470" s="572"/>
      <c r="K470" s="572"/>
      <c r="L470" s="573" t="s">
        <v>3355</v>
      </c>
      <c r="M470" s="561">
        <v>0</v>
      </c>
      <c r="N470" s="574" t="s">
        <v>1938</v>
      </c>
      <c r="O470" s="572" t="s">
        <v>3225</v>
      </c>
      <c r="P470" s="592" t="s">
        <v>3137</v>
      </c>
      <c r="Q470" s="592">
        <v>18526538836</v>
      </c>
      <c r="R470" s="541" t="s">
        <v>3138</v>
      </c>
      <c r="S470" s="592" t="s">
        <v>2962</v>
      </c>
      <c r="T470" s="557"/>
    </row>
    <row r="471" spans="1:20" ht="14.4">
      <c r="A471" s="540">
        <v>50</v>
      </c>
      <c r="B471" s="572" t="s">
        <v>1356</v>
      </c>
      <c r="C471" s="572" t="s">
        <v>3356</v>
      </c>
      <c r="D471" s="572" t="s">
        <v>1344</v>
      </c>
      <c r="E471" s="561">
        <v>149.08000000000001</v>
      </c>
      <c r="F471" s="561" t="s">
        <v>55</v>
      </c>
      <c r="G471" s="592" t="s">
        <v>31</v>
      </c>
      <c r="H471" s="572" t="s">
        <v>32</v>
      </c>
      <c r="I471" s="572"/>
      <c r="J471" s="572"/>
      <c r="K471" s="572"/>
      <c r="L471" s="573" t="s">
        <v>3357</v>
      </c>
      <c r="M471" s="561">
        <v>0</v>
      </c>
      <c r="N471" s="574" t="s">
        <v>1938</v>
      </c>
      <c r="O471" s="572" t="s">
        <v>3225</v>
      </c>
      <c r="P471" s="592" t="s">
        <v>3137</v>
      </c>
      <c r="Q471" s="592">
        <v>18526538836</v>
      </c>
      <c r="R471" s="541" t="s">
        <v>3138</v>
      </c>
      <c r="S471" s="592" t="s">
        <v>2962</v>
      </c>
      <c r="T471" s="557"/>
    </row>
    <row r="472" spans="1:20" ht="14.4">
      <c r="A472" s="540">
        <v>51</v>
      </c>
      <c r="B472" s="538" t="s">
        <v>3358</v>
      </c>
      <c r="C472" s="538" t="s">
        <v>3359</v>
      </c>
      <c r="D472" s="538" t="s">
        <v>1344</v>
      </c>
      <c r="E472" s="539">
        <v>440.64</v>
      </c>
      <c r="F472" s="596" t="s">
        <v>55</v>
      </c>
      <c r="G472" s="592" t="s">
        <v>31</v>
      </c>
      <c r="H472" s="592" t="s">
        <v>32</v>
      </c>
      <c r="I472" s="592" t="s">
        <v>55</v>
      </c>
      <c r="J472" s="592" t="s">
        <v>55</v>
      </c>
      <c r="K472" s="592" t="s">
        <v>55</v>
      </c>
      <c r="L472" s="566"/>
      <c r="M472" s="596">
        <v>15260.56</v>
      </c>
      <c r="N472" s="524" t="s">
        <v>3360</v>
      </c>
      <c r="O472" s="592" t="s">
        <v>2997</v>
      </c>
      <c r="P472" s="592" t="s">
        <v>2998</v>
      </c>
      <c r="Q472" s="592">
        <v>13752429150</v>
      </c>
      <c r="R472" s="541" t="s">
        <v>2999</v>
      </c>
      <c r="S472" s="592" t="s">
        <v>2962</v>
      </c>
      <c r="T472" s="566"/>
    </row>
    <row r="473" spans="1:20" ht="14.4">
      <c r="A473" s="540">
        <v>52</v>
      </c>
      <c r="B473" s="538" t="s">
        <v>3358</v>
      </c>
      <c r="C473" s="538" t="s">
        <v>3359</v>
      </c>
      <c r="D473" s="538" t="s">
        <v>1344</v>
      </c>
      <c r="E473" s="539">
        <v>236.64</v>
      </c>
      <c r="F473" s="596" t="s">
        <v>55</v>
      </c>
      <c r="G473" s="592" t="s">
        <v>31</v>
      </c>
      <c r="H473" s="592" t="s">
        <v>32</v>
      </c>
      <c r="I473" s="592" t="s">
        <v>55</v>
      </c>
      <c r="J473" s="592" t="s">
        <v>55</v>
      </c>
      <c r="K473" s="592" t="s">
        <v>55</v>
      </c>
      <c r="L473" s="566"/>
      <c r="M473" s="596">
        <v>8449.84</v>
      </c>
      <c r="N473" s="524" t="s">
        <v>3361</v>
      </c>
      <c r="O473" s="592" t="s">
        <v>2997</v>
      </c>
      <c r="P473" s="592" t="s">
        <v>2998</v>
      </c>
      <c r="Q473" s="592">
        <v>13752429150</v>
      </c>
      <c r="R473" s="541" t="s">
        <v>2999</v>
      </c>
      <c r="S473" s="592" t="s">
        <v>2962</v>
      </c>
      <c r="T473" s="566"/>
    </row>
    <row r="474" spans="1:20" ht="14.4">
      <c r="A474" s="540">
        <v>53</v>
      </c>
      <c r="B474" s="563" t="s">
        <v>1356</v>
      </c>
      <c r="C474" s="563"/>
      <c r="D474" s="563" t="s">
        <v>161</v>
      </c>
      <c r="E474" s="544">
        <v>343.9</v>
      </c>
      <c r="F474" s="596" t="s">
        <v>55</v>
      </c>
      <c r="G474" s="592" t="s">
        <v>32</v>
      </c>
      <c r="H474" s="592" t="s">
        <v>32</v>
      </c>
      <c r="I474" s="592" t="s">
        <v>55</v>
      </c>
      <c r="J474" s="592" t="s">
        <v>55</v>
      </c>
      <c r="K474" s="592" t="s">
        <v>55</v>
      </c>
      <c r="L474" s="566"/>
      <c r="M474" s="539">
        <v>18253.88</v>
      </c>
      <c r="N474" s="524" t="s">
        <v>3362</v>
      </c>
      <c r="O474" s="592" t="s">
        <v>2997</v>
      </c>
      <c r="P474" s="592" t="s">
        <v>2998</v>
      </c>
      <c r="Q474" s="592">
        <v>13752429150</v>
      </c>
      <c r="R474" s="541" t="s">
        <v>2999</v>
      </c>
      <c r="S474" s="592" t="s">
        <v>2962</v>
      </c>
      <c r="T474" s="566"/>
    </row>
    <row r="475" spans="1:20" ht="14.4">
      <c r="A475" s="540">
        <v>54</v>
      </c>
      <c r="B475" s="569" t="s">
        <v>1356</v>
      </c>
      <c r="C475" s="569"/>
      <c r="D475" s="538" t="s">
        <v>161</v>
      </c>
      <c r="E475" s="539">
        <v>200.65</v>
      </c>
      <c r="F475" s="596" t="s">
        <v>55</v>
      </c>
      <c r="G475" s="592" t="s">
        <v>31</v>
      </c>
      <c r="H475" s="592" t="s">
        <v>32</v>
      </c>
      <c r="I475" s="592" t="s">
        <v>55</v>
      </c>
      <c r="J475" s="592" t="s">
        <v>55</v>
      </c>
      <c r="K475" s="592" t="s">
        <v>55</v>
      </c>
      <c r="L475" s="566"/>
      <c r="M475" s="596">
        <v>30529.439999999999</v>
      </c>
      <c r="N475" s="524" t="s">
        <v>3362</v>
      </c>
      <c r="O475" s="592" t="s">
        <v>2997</v>
      </c>
      <c r="P475" s="592" t="s">
        <v>2998</v>
      </c>
      <c r="Q475" s="592">
        <v>13752429150</v>
      </c>
      <c r="R475" s="541" t="s">
        <v>2999</v>
      </c>
      <c r="S475" s="592" t="s">
        <v>2962</v>
      </c>
      <c r="T475" s="566"/>
    </row>
    <row r="476" spans="1:20" ht="14.4">
      <c r="A476" s="540">
        <v>55</v>
      </c>
      <c r="B476" s="569" t="s">
        <v>1356</v>
      </c>
      <c r="C476" s="569" t="s">
        <v>955</v>
      </c>
      <c r="D476" s="538" t="s">
        <v>161</v>
      </c>
      <c r="E476" s="539">
        <v>372.55</v>
      </c>
      <c r="F476" s="596" t="s">
        <v>55</v>
      </c>
      <c r="G476" s="592" t="s">
        <v>31</v>
      </c>
      <c r="H476" s="592" t="s">
        <v>32</v>
      </c>
      <c r="I476" s="592" t="s">
        <v>55</v>
      </c>
      <c r="J476" s="592" t="s">
        <v>55</v>
      </c>
      <c r="K476" s="592" t="s">
        <v>55</v>
      </c>
      <c r="L476" s="566"/>
      <c r="M476" s="596">
        <v>12257.68</v>
      </c>
      <c r="N476" s="524" t="s">
        <v>3363</v>
      </c>
      <c r="O476" s="592" t="s">
        <v>2997</v>
      </c>
      <c r="P476" s="592" t="s">
        <v>2998</v>
      </c>
      <c r="Q476" s="592">
        <v>13752429150</v>
      </c>
      <c r="R476" s="541" t="s">
        <v>2999</v>
      </c>
      <c r="S476" s="592" t="s">
        <v>2962</v>
      </c>
      <c r="T476" s="566"/>
    </row>
    <row r="477" spans="1:20" ht="14.4">
      <c r="A477" s="540">
        <v>56</v>
      </c>
      <c r="B477" s="563" t="s">
        <v>3364</v>
      </c>
      <c r="C477" s="563" t="s">
        <v>955</v>
      </c>
      <c r="D477" s="563" t="s">
        <v>161</v>
      </c>
      <c r="E477" s="544">
        <v>163.19999999999999</v>
      </c>
      <c r="F477" s="596" t="s">
        <v>55</v>
      </c>
      <c r="G477" s="592" t="s">
        <v>31</v>
      </c>
      <c r="H477" s="592" t="s">
        <v>32</v>
      </c>
      <c r="I477" s="592" t="s">
        <v>55</v>
      </c>
      <c r="J477" s="592" t="s">
        <v>55</v>
      </c>
      <c r="K477" s="592" t="s">
        <v>55</v>
      </c>
      <c r="L477" s="566"/>
      <c r="M477" s="539">
        <v>6071.58</v>
      </c>
      <c r="N477" s="524" t="s">
        <v>2996</v>
      </c>
      <c r="O477" s="592" t="s">
        <v>2997</v>
      </c>
      <c r="P477" s="592" t="s">
        <v>2998</v>
      </c>
      <c r="Q477" s="592">
        <v>13752429150</v>
      </c>
      <c r="R477" s="541" t="s">
        <v>2999</v>
      </c>
      <c r="S477" s="592" t="s">
        <v>2962</v>
      </c>
      <c r="T477" s="566"/>
    </row>
    <row r="478" spans="1:20" ht="14.4">
      <c r="A478" s="540">
        <v>57</v>
      </c>
      <c r="B478" s="544" t="s">
        <v>3358</v>
      </c>
      <c r="C478" s="544" t="s">
        <v>3365</v>
      </c>
      <c r="D478" s="544" t="s">
        <v>161</v>
      </c>
      <c r="E478" s="544">
        <v>612</v>
      </c>
      <c r="F478" s="596"/>
      <c r="G478" s="592" t="s">
        <v>32</v>
      </c>
      <c r="H478" s="592" t="s">
        <v>32</v>
      </c>
      <c r="I478" s="592"/>
      <c r="J478" s="592"/>
      <c r="K478" s="592"/>
      <c r="L478" s="566"/>
      <c r="M478" s="567">
        <v>25616.69</v>
      </c>
      <c r="N478" s="568" t="s">
        <v>3264</v>
      </c>
      <c r="O478" s="592" t="s">
        <v>2997</v>
      </c>
      <c r="P478" s="592" t="s">
        <v>2998</v>
      </c>
      <c r="Q478" s="592">
        <v>13752429150</v>
      </c>
      <c r="R478" s="541" t="s">
        <v>2999</v>
      </c>
      <c r="S478" s="592" t="s">
        <v>2962</v>
      </c>
      <c r="T478" s="566"/>
    </row>
    <row r="479" spans="1:20" ht="14.4">
      <c r="A479" s="540">
        <v>58</v>
      </c>
      <c r="B479" s="544" t="s">
        <v>3358</v>
      </c>
      <c r="C479" s="544" t="s">
        <v>3366</v>
      </c>
      <c r="D479" s="544" t="s">
        <v>1344</v>
      </c>
      <c r="E479" s="580"/>
      <c r="F479" s="544">
        <v>174.02</v>
      </c>
      <c r="G479" s="563" t="s">
        <v>32</v>
      </c>
      <c r="H479" s="563" t="s">
        <v>32</v>
      </c>
      <c r="I479" s="566"/>
      <c r="J479" s="566"/>
      <c r="K479" s="566"/>
      <c r="L479" s="566"/>
      <c r="M479" s="579">
        <v>6704.2939999999999</v>
      </c>
      <c r="N479" s="524" t="s">
        <v>3014</v>
      </c>
      <c r="O479" s="592" t="s">
        <v>2997</v>
      </c>
      <c r="P479" s="592" t="s">
        <v>2998</v>
      </c>
      <c r="Q479" s="592">
        <v>13752429150</v>
      </c>
      <c r="R479" s="541" t="s">
        <v>2999</v>
      </c>
      <c r="S479" s="592" t="s">
        <v>2962</v>
      </c>
      <c r="T479" s="566"/>
    </row>
    <row r="480" spans="1:20" ht="14.4">
      <c r="A480" s="540">
        <v>59</v>
      </c>
      <c r="B480" s="544" t="s">
        <v>3358</v>
      </c>
      <c r="C480" s="544" t="s">
        <v>3366</v>
      </c>
      <c r="D480" s="544" t="s">
        <v>1344</v>
      </c>
      <c r="E480" s="580"/>
      <c r="F480" s="544">
        <v>40.799999999999997</v>
      </c>
      <c r="G480" s="563" t="s">
        <v>32</v>
      </c>
      <c r="H480" s="563" t="s">
        <v>32</v>
      </c>
      <c r="I480" s="566"/>
      <c r="J480" s="566"/>
      <c r="K480" s="566"/>
      <c r="L480" s="566"/>
      <c r="M480" s="579">
        <v>1375.204</v>
      </c>
      <c r="N480" s="524" t="s">
        <v>3014</v>
      </c>
      <c r="O480" s="592" t="s">
        <v>2997</v>
      </c>
      <c r="P480" s="592" t="s">
        <v>2998</v>
      </c>
      <c r="Q480" s="592">
        <v>13752429150</v>
      </c>
      <c r="R480" s="541" t="s">
        <v>2999</v>
      </c>
      <c r="S480" s="592" t="s">
        <v>2962</v>
      </c>
      <c r="T480" s="566"/>
    </row>
    <row r="481" spans="1:20" ht="14.4">
      <c r="A481" s="540">
        <v>60</v>
      </c>
      <c r="B481" s="544" t="s">
        <v>3367</v>
      </c>
      <c r="C481" s="544"/>
      <c r="D481" s="544" t="s">
        <v>3368</v>
      </c>
      <c r="E481" s="580"/>
      <c r="F481" s="544">
        <v>1</v>
      </c>
      <c r="G481" s="563" t="s">
        <v>32</v>
      </c>
      <c r="H481" s="563" t="s">
        <v>32</v>
      </c>
      <c r="I481" s="566"/>
      <c r="J481" s="566"/>
      <c r="K481" s="566"/>
      <c r="L481" s="566"/>
      <c r="M481" s="579">
        <v>380</v>
      </c>
      <c r="N481" s="524" t="s">
        <v>3014</v>
      </c>
      <c r="O481" s="592" t="s">
        <v>2997</v>
      </c>
      <c r="P481" s="592" t="s">
        <v>2998</v>
      </c>
      <c r="Q481" s="592">
        <v>13752429150</v>
      </c>
      <c r="R481" s="541" t="s">
        <v>2999</v>
      </c>
      <c r="S481" s="592" t="s">
        <v>2962</v>
      </c>
      <c r="T481" s="566"/>
    </row>
    <row r="482" spans="1:20" ht="14.4">
      <c r="A482" s="540">
        <v>61</v>
      </c>
      <c r="B482" s="544" t="s">
        <v>1356</v>
      </c>
      <c r="C482" s="544" t="s">
        <v>3369</v>
      </c>
      <c r="D482" s="544" t="s">
        <v>1344</v>
      </c>
      <c r="E482" s="580"/>
      <c r="F482" s="544">
        <v>691.25</v>
      </c>
      <c r="G482" s="563" t="s">
        <v>32</v>
      </c>
      <c r="H482" s="563" t="s">
        <v>32</v>
      </c>
      <c r="I482" s="566"/>
      <c r="J482" s="566"/>
      <c r="K482" s="566"/>
      <c r="L482" s="566"/>
      <c r="M482" s="579">
        <v>15926.4</v>
      </c>
      <c r="N482" s="524" t="s">
        <v>3014</v>
      </c>
      <c r="O482" s="592" t="s">
        <v>2997</v>
      </c>
      <c r="P482" s="592" t="s">
        <v>2998</v>
      </c>
      <c r="Q482" s="592">
        <v>13752429150</v>
      </c>
      <c r="R482" s="541" t="s">
        <v>2999</v>
      </c>
      <c r="S482" s="592" t="s">
        <v>2962</v>
      </c>
      <c r="T482" s="566"/>
    </row>
    <row r="483" spans="1:20" ht="14.4">
      <c r="A483" s="540">
        <v>62</v>
      </c>
      <c r="B483" s="544" t="s">
        <v>1356</v>
      </c>
      <c r="C483" s="544" t="s">
        <v>3370</v>
      </c>
      <c r="D483" s="544" t="s">
        <v>1344</v>
      </c>
      <c r="E483" s="580"/>
      <c r="F483" s="544">
        <v>221.64</v>
      </c>
      <c r="G483" s="563" t="s">
        <v>32</v>
      </c>
      <c r="H483" s="563" t="s">
        <v>32</v>
      </c>
      <c r="I483" s="566"/>
      <c r="J483" s="566"/>
      <c r="K483" s="566"/>
      <c r="L483" s="566"/>
      <c r="M483" s="579">
        <v>5241.2240000000002</v>
      </c>
      <c r="N483" s="524" t="s">
        <v>3014</v>
      </c>
      <c r="O483" s="592" t="s">
        <v>2997</v>
      </c>
      <c r="P483" s="592" t="s">
        <v>2998</v>
      </c>
      <c r="Q483" s="592">
        <v>13752429150</v>
      </c>
      <c r="R483" s="541" t="s">
        <v>2999</v>
      </c>
      <c r="S483" s="592" t="s">
        <v>2962</v>
      </c>
      <c r="T483" s="566"/>
    </row>
    <row r="484" spans="1:20" ht="14.4">
      <c r="A484" s="540">
        <v>63</v>
      </c>
      <c r="B484" s="544" t="s">
        <v>3367</v>
      </c>
      <c r="C484" s="544"/>
      <c r="D484" s="544" t="s">
        <v>3368</v>
      </c>
      <c r="E484" s="580"/>
      <c r="F484" s="544"/>
      <c r="G484" s="563" t="s">
        <v>32</v>
      </c>
      <c r="H484" s="563" t="s">
        <v>32</v>
      </c>
      <c r="I484" s="566"/>
      <c r="J484" s="566"/>
      <c r="K484" s="566"/>
      <c r="L484" s="566"/>
      <c r="M484" s="579">
        <v>1340</v>
      </c>
      <c r="N484" s="524" t="s">
        <v>3014</v>
      </c>
      <c r="O484" s="592" t="s">
        <v>2997</v>
      </c>
      <c r="P484" s="592" t="s">
        <v>2998</v>
      </c>
      <c r="Q484" s="592">
        <v>13752429150</v>
      </c>
      <c r="R484" s="541" t="s">
        <v>2999</v>
      </c>
      <c r="S484" s="592" t="s">
        <v>2962</v>
      </c>
      <c r="T484" s="566"/>
    </row>
    <row r="485" spans="1:20" ht="14.4">
      <c r="A485" s="540">
        <v>64</v>
      </c>
      <c r="B485" s="544" t="s">
        <v>3358</v>
      </c>
      <c r="C485" s="544" t="s">
        <v>1403</v>
      </c>
      <c r="D485" s="544" t="s">
        <v>1344</v>
      </c>
      <c r="E485" s="652">
        <v>1500</v>
      </c>
      <c r="F485" s="544" t="s">
        <v>55</v>
      </c>
      <c r="G485" s="563" t="s">
        <v>32</v>
      </c>
      <c r="H485" s="563" t="s">
        <v>32</v>
      </c>
      <c r="I485" s="592" t="s">
        <v>55</v>
      </c>
      <c r="J485" s="592" t="s">
        <v>55</v>
      </c>
      <c r="K485" s="592" t="s">
        <v>55</v>
      </c>
      <c r="L485" s="653" t="s">
        <v>3371</v>
      </c>
      <c r="M485" s="654" t="s">
        <v>3371</v>
      </c>
      <c r="N485" s="524" t="s">
        <v>3017</v>
      </c>
      <c r="O485" s="541" t="s">
        <v>3244</v>
      </c>
      <c r="P485" s="592" t="s">
        <v>3245</v>
      </c>
      <c r="Q485" s="592">
        <v>15822615391</v>
      </c>
      <c r="R485" s="541" t="s">
        <v>3244</v>
      </c>
      <c r="S485" s="592" t="s">
        <v>2962</v>
      </c>
      <c r="T485" s="566"/>
    </row>
    <row r="486" spans="1:20" ht="14.4">
      <c r="A486" s="540">
        <v>65</v>
      </c>
      <c r="B486" s="544" t="s">
        <v>3358</v>
      </c>
      <c r="C486" s="544" t="s">
        <v>3372</v>
      </c>
      <c r="D486" s="544" t="s">
        <v>1344</v>
      </c>
      <c r="E486" s="652">
        <v>1000</v>
      </c>
      <c r="F486" s="544" t="s">
        <v>55</v>
      </c>
      <c r="G486" s="563" t="s">
        <v>32</v>
      </c>
      <c r="H486" s="563" t="s">
        <v>32</v>
      </c>
      <c r="I486" s="592" t="s">
        <v>55</v>
      </c>
      <c r="J486" s="592" t="s">
        <v>55</v>
      </c>
      <c r="K486" s="592" t="s">
        <v>55</v>
      </c>
      <c r="L486" s="653" t="s">
        <v>3373</v>
      </c>
      <c r="M486" s="654" t="s">
        <v>3373</v>
      </c>
      <c r="N486" s="524" t="s">
        <v>3017</v>
      </c>
      <c r="O486" s="541" t="s">
        <v>3244</v>
      </c>
      <c r="P486" s="592" t="s">
        <v>3245</v>
      </c>
      <c r="Q486" s="592">
        <v>15822615391</v>
      </c>
      <c r="R486" s="541" t="s">
        <v>3244</v>
      </c>
      <c r="S486" s="592" t="s">
        <v>2962</v>
      </c>
      <c r="T486" s="566"/>
    </row>
    <row r="487" spans="1:20" ht="14.4">
      <c r="A487" s="540">
        <v>66</v>
      </c>
      <c r="B487" s="592" t="s">
        <v>1417</v>
      </c>
      <c r="C487" s="592" t="s">
        <v>3374</v>
      </c>
      <c r="D487" s="592" t="s">
        <v>494</v>
      </c>
      <c r="E487" s="596">
        <v>523</v>
      </c>
      <c r="F487" s="596" t="s">
        <v>55</v>
      </c>
      <c r="G487" s="592" t="s">
        <v>31</v>
      </c>
      <c r="H487" s="592" t="s">
        <v>32</v>
      </c>
      <c r="I487" s="592" t="s">
        <v>55</v>
      </c>
      <c r="J487" s="592" t="s">
        <v>55</v>
      </c>
      <c r="K487" s="592" t="s">
        <v>55</v>
      </c>
      <c r="L487" s="530"/>
      <c r="M487" s="548">
        <v>2500</v>
      </c>
      <c r="N487" s="524">
        <v>2011.6</v>
      </c>
      <c r="O487" s="592" t="s">
        <v>3127</v>
      </c>
      <c r="P487" s="592" t="s">
        <v>2975</v>
      </c>
      <c r="Q487" s="592">
        <v>13821637138</v>
      </c>
      <c r="R487" s="541" t="s">
        <v>2976</v>
      </c>
      <c r="S487" s="592" t="s">
        <v>2962</v>
      </c>
      <c r="T487" s="530"/>
    </row>
    <row r="488" spans="1:20" ht="14.4">
      <c r="A488" s="540">
        <v>67</v>
      </c>
      <c r="B488" s="544" t="s">
        <v>1417</v>
      </c>
      <c r="C488" s="544" t="s">
        <v>3375</v>
      </c>
      <c r="D488" s="544" t="s">
        <v>1344</v>
      </c>
      <c r="E488" s="544">
        <v>95888</v>
      </c>
      <c r="F488" s="578">
        <v>95888</v>
      </c>
      <c r="G488" s="563" t="s">
        <v>32</v>
      </c>
      <c r="H488" s="563" t="s">
        <v>32</v>
      </c>
      <c r="I488" s="566"/>
      <c r="J488" s="566"/>
      <c r="K488" s="566"/>
      <c r="L488" s="566"/>
      <c r="M488" s="579">
        <v>145953.41800000001</v>
      </c>
      <c r="N488" s="524" t="s">
        <v>3014</v>
      </c>
      <c r="O488" s="592" t="s">
        <v>2997</v>
      </c>
      <c r="P488" s="592" t="s">
        <v>2998</v>
      </c>
      <c r="Q488" s="592">
        <v>13752429150</v>
      </c>
      <c r="R488" s="541" t="s">
        <v>2999</v>
      </c>
      <c r="S488" s="592" t="s">
        <v>2962</v>
      </c>
      <c r="T488" s="566"/>
    </row>
    <row r="489" spans="1:20" ht="14.4">
      <c r="A489" s="540">
        <v>68</v>
      </c>
      <c r="B489" s="544" t="s">
        <v>1417</v>
      </c>
      <c r="C489" s="544" t="s">
        <v>3376</v>
      </c>
      <c r="D489" s="544" t="s">
        <v>1344</v>
      </c>
      <c r="E489" s="544">
        <v>11384</v>
      </c>
      <c r="F489" s="578">
        <v>11384</v>
      </c>
      <c r="G489" s="563" t="s">
        <v>32</v>
      </c>
      <c r="H489" s="563" t="s">
        <v>32</v>
      </c>
      <c r="I489" s="566"/>
      <c r="J489" s="566"/>
      <c r="K489" s="566"/>
      <c r="L489" s="566"/>
      <c r="M489" s="579">
        <v>34857.203539823</v>
      </c>
      <c r="N489" s="524" t="s">
        <v>3014</v>
      </c>
      <c r="O489" s="592" t="s">
        <v>2997</v>
      </c>
      <c r="P489" s="592" t="s">
        <v>2998</v>
      </c>
      <c r="Q489" s="592">
        <v>13752429150</v>
      </c>
      <c r="R489" s="541" t="s">
        <v>2999</v>
      </c>
      <c r="S489" s="592" t="s">
        <v>2962</v>
      </c>
      <c r="T489" s="566"/>
    </row>
    <row r="490" spans="1:20" ht="14.4">
      <c r="A490" s="540">
        <v>69</v>
      </c>
      <c r="B490" s="544" t="s">
        <v>1417</v>
      </c>
      <c r="C490" s="544" t="s">
        <v>3375</v>
      </c>
      <c r="D490" s="544" t="s">
        <v>1344</v>
      </c>
      <c r="E490" s="544">
        <v>55388</v>
      </c>
      <c r="F490" s="578">
        <v>55388</v>
      </c>
      <c r="G490" s="563" t="s">
        <v>32</v>
      </c>
      <c r="H490" s="563" t="s">
        <v>32</v>
      </c>
      <c r="I490" s="566"/>
      <c r="J490" s="566"/>
      <c r="K490" s="566"/>
      <c r="L490" s="566"/>
      <c r="M490" s="579">
        <v>190671.96400000001</v>
      </c>
      <c r="N490" s="524" t="s">
        <v>3014</v>
      </c>
      <c r="O490" s="592" t="s">
        <v>2997</v>
      </c>
      <c r="P490" s="592" t="s">
        <v>2998</v>
      </c>
      <c r="Q490" s="592">
        <v>13752429150</v>
      </c>
      <c r="R490" s="541" t="s">
        <v>2999</v>
      </c>
      <c r="S490" s="592" t="s">
        <v>2962</v>
      </c>
      <c r="T490" s="566"/>
    </row>
    <row r="491" spans="1:20" ht="14.4">
      <c r="A491" s="540">
        <v>70</v>
      </c>
      <c r="B491" s="544" t="s">
        <v>1417</v>
      </c>
      <c r="C491" s="544" t="s">
        <v>3376</v>
      </c>
      <c r="D491" s="544" t="s">
        <v>1344</v>
      </c>
      <c r="E491" s="544">
        <v>86400</v>
      </c>
      <c r="F491" s="578">
        <v>86400</v>
      </c>
      <c r="G491" s="563" t="s">
        <v>32</v>
      </c>
      <c r="H491" s="563" t="s">
        <v>32</v>
      </c>
      <c r="I491" s="566"/>
      <c r="J491" s="566"/>
      <c r="K491" s="566"/>
      <c r="L491" s="566"/>
      <c r="M491" s="579">
        <v>144509.734</v>
      </c>
      <c r="N491" s="524" t="s">
        <v>3014</v>
      </c>
      <c r="O491" s="592" t="s">
        <v>2997</v>
      </c>
      <c r="P491" s="592" t="s">
        <v>2998</v>
      </c>
      <c r="Q491" s="592">
        <v>13752429150</v>
      </c>
      <c r="R491" s="541" t="s">
        <v>2999</v>
      </c>
      <c r="S491" s="592" t="s">
        <v>2962</v>
      </c>
      <c r="T491" s="566"/>
    </row>
    <row r="492" spans="1:20" ht="14.4">
      <c r="A492" s="540">
        <v>71</v>
      </c>
      <c r="B492" s="583" t="s">
        <v>1417</v>
      </c>
      <c r="C492" s="582" t="s">
        <v>3375</v>
      </c>
      <c r="D492" s="583" t="s">
        <v>3084</v>
      </c>
      <c r="E492" s="580">
        <v>353.1</v>
      </c>
      <c r="F492" s="578"/>
      <c r="G492" s="563" t="s">
        <v>32</v>
      </c>
      <c r="H492" s="563" t="s">
        <v>32</v>
      </c>
      <c r="I492" s="566"/>
      <c r="J492" s="566"/>
      <c r="K492" s="566"/>
      <c r="L492" s="566"/>
      <c r="M492" s="579">
        <v>109304.76106194701</v>
      </c>
      <c r="N492" s="524" t="s">
        <v>3085</v>
      </c>
      <c r="O492" s="592" t="s">
        <v>2997</v>
      </c>
      <c r="P492" s="592" t="s">
        <v>2998</v>
      </c>
      <c r="Q492" s="592">
        <v>13752429150</v>
      </c>
      <c r="R492" s="541" t="s">
        <v>2999</v>
      </c>
      <c r="S492" s="592" t="s">
        <v>2962</v>
      </c>
      <c r="T492" s="566"/>
    </row>
    <row r="493" spans="1:20" ht="14.4">
      <c r="A493" s="540">
        <v>72</v>
      </c>
      <c r="B493" s="583" t="s">
        <v>1417</v>
      </c>
      <c r="C493" s="582" t="s">
        <v>3376</v>
      </c>
      <c r="D493" s="583" t="s">
        <v>3084</v>
      </c>
      <c r="E493" s="580">
        <v>506.9</v>
      </c>
      <c r="F493" s="578"/>
      <c r="G493" s="563" t="s">
        <v>32</v>
      </c>
      <c r="H493" s="563" t="s">
        <v>32</v>
      </c>
      <c r="I493" s="566"/>
      <c r="J493" s="566"/>
      <c r="K493" s="566"/>
      <c r="L493" s="566"/>
      <c r="M493" s="579">
        <v>156914.70796460201</v>
      </c>
      <c r="N493" s="524" t="s">
        <v>3085</v>
      </c>
      <c r="O493" s="592" t="s">
        <v>2997</v>
      </c>
      <c r="P493" s="592" t="s">
        <v>2998</v>
      </c>
      <c r="Q493" s="592">
        <v>13752429150</v>
      </c>
      <c r="R493" s="541" t="s">
        <v>2999</v>
      </c>
      <c r="S493" s="592" t="s">
        <v>2962</v>
      </c>
      <c r="T493" s="566"/>
    </row>
    <row r="494" spans="1:20" ht="14.4">
      <c r="A494" s="540">
        <v>73</v>
      </c>
      <c r="B494" s="583" t="s">
        <v>1417</v>
      </c>
      <c r="C494" s="582" t="s">
        <v>55</v>
      </c>
      <c r="D494" s="583" t="s">
        <v>3084</v>
      </c>
      <c r="E494" s="580">
        <v>594</v>
      </c>
      <c r="F494" s="578"/>
      <c r="G494" s="563" t="s">
        <v>32</v>
      </c>
      <c r="H494" s="563" t="s">
        <v>32</v>
      </c>
      <c r="I494" s="566"/>
      <c r="J494" s="566"/>
      <c r="K494" s="566"/>
      <c r="L494" s="566"/>
      <c r="M494" s="579">
        <v>178725.67199999999</v>
      </c>
      <c r="N494" s="524" t="s">
        <v>3346</v>
      </c>
      <c r="O494" s="592" t="s">
        <v>2997</v>
      </c>
      <c r="P494" s="592" t="s">
        <v>2998</v>
      </c>
      <c r="Q494" s="592">
        <v>13752429150</v>
      </c>
      <c r="R494" s="541" t="s">
        <v>2999</v>
      </c>
      <c r="S494" s="592" t="s">
        <v>2962</v>
      </c>
      <c r="T494" s="566"/>
    </row>
    <row r="495" spans="1:20" ht="14.4">
      <c r="A495" s="540">
        <v>74</v>
      </c>
      <c r="B495" s="583" t="s">
        <v>1417</v>
      </c>
      <c r="C495" s="582" t="s">
        <v>55</v>
      </c>
      <c r="D495" s="583" t="s">
        <v>3084</v>
      </c>
      <c r="E495" s="580">
        <v>726</v>
      </c>
      <c r="F495" s="578"/>
      <c r="G495" s="563" t="s">
        <v>32</v>
      </c>
      <c r="H495" s="563" t="s">
        <v>32</v>
      </c>
      <c r="I495" s="566"/>
      <c r="J495" s="566"/>
      <c r="K495" s="566"/>
      <c r="L495" s="566"/>
      <c r="M495" s="579">
        <v>218442.48800000001</v>
      </c>
      <c r="N495" s="524" t="s">
        <v>3346</v>
      </c>
      <c r="O495" s="592" t="s">
        <v>2997</v>
      </c>
      <c r="P495" s="592" t="s">
        <v>2998</v>
      </c>
      <c r="Q495" s="592">
        <v>13752429150</v>
      </c>
      <c r="R495" s="541" t="s">
        <v>2999</v>
      </c>
      <c r="S495" s="592" t="s">
        <v>2962</v>
      </c>
      <c r="T495" s="566"/>
    </row>
    <row r="496" spans="1:20" ht="14.4">
      <c r="A496" s="540">
        <v>75</v>
      </c>
      <c r="B496" s="583" t="s">
        <v>1417</v>
      </c>
      <c r="C496" s="582" t="s">
        <v>55</v>
      </c>
      <c r="D496" s="583" t="s">
        <v>3084</v>
      </c>
      <c r="E496" s="580">
        <v>715</v>
      </c>
      <c r="F496" s="578"/>
      <c r="G496" s="563" t="s">
        <v>32</v>
      </c>
      <c r="H496" s="563" t="s">
        <v>32</v>
      </c>
      <c r="I496" s="566"/>
      <c r="J496" s="566"/>
      <c r="K496" s="566"/>
      <c r="L496" s="566"/>
      <c r="M496" s="579">
        <v>217663.71</v>
      </c>
      <c r="N496" s="524" t="s">
        <v>3346</v>
      </c>
      <c r="O496" s="592" t="s">
        <v>2997</v>
      </c>
      <c r="P496" s="592" t="s">
        <v>2998</v>
      </c>
      <c r="Q496" s="592">
        <v>13752429150</v>
      </c>
      <c r="R496" s="541" t="s">
        <v>2999</v>
      </c>
      <c r="S496" s="592" t="s">
        <v>2962</v>
      </c>
      <c r="T496" s="566"/>
    </row>
    <row r="497" spans="1:20" ht="14.4">
      <c r="A497" s="540">
        <v>76</v>
      </c>
      <c r="B497" s="583" t="s">
        <v>1417</v>
      </c>
      <c r="C497" s="582" t="s">
        <v>55</v>
      </c>
      <c r="D497" s="583" t="s">
        <v>3084</v>
      </c>
      <c r="E497" s="580">
        <v>288.75</v>
      </c>
      <c r="F497" s="578"/>
      <c r="G497" s="563" t="s">
        <v>32</v>
      </c>
      <c r="H497" s="563" t="s">
        <v>32</v>
      </c>
      <c r="I497" s="566"/>
      <c r="J497" s="566"/>
      <c r="K497" s="566"/>
      <c r="L497" s="566"/>
      <c r="M497" s="579">
        <v>87903.4</v>
      </c>
      <c r="N497" s="524" t="s">
        <v>3015</v>
      </c>
      <c r="O497" s="592" t="s">
        <v>2997</v>
      </c>
      <c r="P497" s="592" t="s">
        <v>2998</v>
      </c>
      <c r="Q497" s="592">
        <v>13752429150</v>
      </c>
      <c r="R497" s="541" t="s">
        <v>2999</v>
      </c>
      <c r="S497" s="592" t="s">
        <v>2962</v>
      </c>
      <c r="T497" s="566"/>
    </row>
    <row r="498" spans="1:20" ht="14.4">
      <c r="A498" s="540">
        <v>77</v>
      </c>
      <c r="B498" s="583" t="s">
        <v>1417</v>
      </c>
      <c r="C498" s="582" t="s">
        <v>55</v>
      </c>
      <c r="D498" s="583" t="s">
        <v>3084</v>
      </c>
      <c r="E498" s="580">
        <v>257.12</v>
      </c>
      <c r="F498" s="578"/>
      <c r="G498" s="563" t="s">
        <v>32</v>
      </c>
      <c r="H498" s="563" t="s">
        <v>32</v>
      </c>
      <c r="I498" s="566"/>
      <c r="J498" s="566"/>
      <c r="K498" s="566"/>
      <c r="L498" s="566"/>
      <c r="M498" s="579">
        <v>77363.388000000006</v>
      </c>
      <c r="N498" s="524" t="s">
        <v>3015</v>
      </c>
      <c r="O498" s="592" t="s">
        <v>2997</v>
      </c>
      <c r="P498" s="592" t="s">
        <v>2998</v>
      </c>
      <c r="Q498" s="592">
        <v>13752429150</v>
      </c>
      <c r="R498" s="541" t="s">
        <v>2999</v>
      </c>
      <c r="S498" s="592" t="s">
        <v>2962</v>
      </c>
      <c r="T498" s="566"/>
    </row>
    <row r="499" spans="1:20" ht="14.4">
      <c r="A499" s="540">
        <v>78</v>
      </c>
      <c r="B499" s="583" t="s">
        <v>1417</v>
      </c>
      <c r="C499" s="582" t="s">
        <v>3377</v>
      </c>
      <c r="D499" s="583" t="s">
        <v>3084</v>
      </c>
      <c r="E499" s="580">
        <v>325.38</v>
      </c>
      <c r="F499" s="578"/>
      <c r="G499" s="563" t="s">
        <v>32</v>
      </c>
      <c r="H499" s="563" t="s">
        <v>32</v>
      </c>
      <c r="I499" s="566"/>
      <c r="J499" s="566"/>
      <c r="K499" s="566"/>
      <c r="L499" s="566"/>
      <c r="M499" s="579">
        <v>97901.945999999996</v>
      </c>
      <c r="N499" s="524" t="s">
        <v>3016</v>
      </c>
      <c r="O499" s="592" t="s">
        <v>2997</v>
      </c>
      <c r="P499" s="592" t="s">
        <v>2998</v>
      </c>
      <c r="Q499" s="592">
        <v>13752429150</v>
      </c>
      <c r="R499" s="541" t="s">
        <v>2999</v>
      </c>
      <c r="S499" s="592" t="s">
        <v>2962</v>
      </c>
      <c r="T499" s="566"/>
    </row>
    <row r="500" spans="1:20" ht="14.4">
      <c r="A500" s="540">
        <v>79</v>
      </c>
      <c r="B500" s="583" t="s">
        <v>1417</v>
      </c>
      <c r="C500" s="582" t="s">
        <v>3378</v>
      </c>
      <c r="D500" s="583" t="s">
        <v>3084</v>
      </c>
      <c r="E500" s="580">
        <v>203.28</v>
      </c>
      <c r="F500" s="578"/>
      <c r="G500" s="563" t="s">
        <v>32</v>
      </c>
      <c r="H500" s="563" t="s">
        <v>32</v>
      </c>
      <c r="I500" s="566"/>
      <c r="J500" s="566"/>
      <c r="K500" s="566"/>
      <c r="L500" s="566"/>
      <c r="M500" s="579">
        <v>61883.466</v>
      </c>
      <c r="N500" s="524" t="s">
        <v>3016</v>
      </c>
      <c r="O500" s="592" t="s">
        <v>2997</v>
      </c>
      <c r="P500" s="592" t="s">
        <v>2998</v>
      </c>
      <c r="Q500" s="592">
        <v>13752429150</v>
      </c>
      <c r="R500" s="541" t="s">
        <v>2999</v>
      </c>
      <c r="S500" s="592" t="s">
        <v>2962</v>
      </c>
      <c r="T500" s="566"/>
    </row>
    <row r="501" spans="1:20" ht="14.4">
      <c r="A501" s="540">
        <v>80</v>
      </c>
      <c r="B501" s="583" t="s">
        <v>1446</v>
      </c>
      <c r="C501" s="582" t="s">
        <v>3379</v>
      </c>
      <c r="D501" s="583" t="s">
        <v>161</v>
      </c>
      <c r="E501" s="580">
        <v>22992</v>
      </c>
      <c r="F501" s="578"/>
      <c r="G501" s="563" t="s">
        <v>32</v>
      </c>
      <c r="H501" s="563" t="s">
        <v>32</v>
      </c>
      <c r="I501" s="566"/>
      <c r="J501" s="566"/>
      <c r="K501" s="566"/>
      <c r="L501" s="566"/>
      <c r="M501" s="579">
        <v>79149.452000000005</v>
      </c>
      <c r="N501" s="524" t="s">
        <v>3016</v>
      </c>
      <c r="O501" s="592" t="s">
        <v>2997</v>
      </c>
      <c r="P501" s="592" t="s">
        <v>2998</v>
      </c>
      <c r="Q501" s="592">
        <v>13752429150</v>
      </c>
      <c r="R501" s="541" t="s">
        <v>2999</v>
      </c>
      <c r="S501" s="592" t="s">
        <v>2962</v>
      </c>
      <c r="T501" s="566"/>
    </row>
    <row r="502" spans="1:20" ht="14.4">
      <c r="A502" s="540">
        <v>81</v>
      </c>
      <c r="B502" s="583" t="s">
        <v>1446</v>
      </c>
      <c r="C502" s="582" t="s">
        <v>3380</v>
      </c>
      <c r="D502" s="583" t="s">
        <v>161</v>
      </c>
      <c r="E502" s="580">
        <v>60144</v>
      </c>
      <c r="F502" s="578"/>
      <c r="G502" s="563" t="s">
        <v>32</v>
      </c>
      <c r="H502" s="563" t="s">
        <v>32</v>
      </c>
      <c r="I502" s="566"/>
      <c r="J502" s="566"/>
      <c r="K502" s="566"/>
      <c r="L502" s="566"/>
      <c r="M502" s="579">
        <v>100594.834</v>
      </c>
      <c r="N502" s="524" t="s">
        <v>3016</v>
      </c>
      <c r="O502" s="592" t="s">
        <v>2997</v>
      </c>
      <c r="P502" s="592" t="s">
        <v>2998</v>
      </c>
      <c r="Q502" s="592">
        <v>13752429150</v>
      </c>
      <c r="R502" s="541" t="s">
        <v>2999</v>
      </c>
      <c r="S502" s="592" t="s">
        <v>2962</v>
      </c>
      <c r="T502" s="566"/>
    </row>
    <row r="503" spans="1:20" ht="24">
      <c r="A503" s="540">
        <v>82</v>
      </c>
      <c r="B503" s="592" t="s">
        <v>1417</v>
      </c>
      <c r="C503" s="592" t="s">
        <v>3381</v>
      </c>
      <c r="D503" s="592" t="s">
        <v>3084</v>
      </c>
      <c r="E503" s="596">
        <v>3110</v>
      </c>
      <c r="F503" s="596" t="s">
        <v>55</v>
      </c>
      <c r="G503" s="592" t="s">
        <v>31</v>
      </c>
      <c r="H503" s="592" t="s">
        <v>32</v>
      </c>
      <c r="I503" s="592" t="s">
        <v>55</v>
      </c>
      <c r="J503" s="592" t="s">
        <v>55</v>
      </c>
      <c r="K503" s="592" t="s">
        <v>55</v>
      </c>
      <c r="L503" s="566">
        <v>5187480</v>
      </c>
      <c r="M503" s="548">
        <v>0</v>
      </c>
      <c r="N503" s="524" t="s">
        <v>3382</v>
      </c>
      <c r="O503" s="599" t="s">
        <v>3065</v>
      </c>
      <c r="P503" s="599" t="s">
        <v>3066</v>
      </c>
      <c r="Q503" s="599">
        <v>18649012127</v>
      </c>
      <c r="R503" s="592" t="s">
        <v>3067</v>
      </c>
      <c r="S503" s="592" t="s">
        <v>2962</v>
      </c>
      <c r="T503" s="566"/>
    </row>
    <row r="504" spans="1:20" ht="24">
      <c r="A504" s="540">
        <v>83</v>
      </c>
      <c r="B504" s="532" t="s">
        <v>1417</v>
      </c>
      <c r="C504" s="532" t="s">
        <v>3383</v>
      </c>
      <c r="D504" s="532" t="s">
        <v>3084</v>
      </c>
      <c r="E504" s="655">
        <v>180</v>
      </c>
      <c r="F504" s="596" t="s">
        <v>55</v>
      </c>
      <c r="G504" s="592" t="s">
        <v>31</v>
      </c>
      <c r="H504" s="592" t="s">
        <v>32</v>
      </c>
      <c r="I504" s="592" t="s">
        <v>55</v>
      </c>
      <c r="J504" s="592" t="s">
        <v>55</v>
      </c>
      <c r="K504" s="592" t="s">
        <v>55</v>
      </c>
      <c r="L504" s="566">
        <v>279000</v>
      </c>
      <c r="M504" s="548">
        <v>0</v>
      </c>
      <c r="N504" s="524" t="s">
        <v>3284</v>
      </c>
      <c r="O504" s="599" t="s">
        <v>3065</v>
      </c>
      <c r="P504" s="599" t="s">
        <v>3066</v>
      </c>
      <c r="Q504" s="599">
        <v>18649012128</v>
      </c>
      <c r="R504" s="592" t="s">
        <v>3067</v>
      </c>
      <c r="S504" s="592" t="s">
        <v>2962</v>
      </c>
      <c r="T504" s="566"/>
    </row>
    <row r="505" spans="1:20" ht="24">
      <c r="A505" s="540">
        <v>84</v>
      </c>
      <c r="B505" s="532" t="s">
        <v>1417</v>
      </c>
      <c r="C505" s="532" t="s">
        <v>3379</v>
      </c>
      <c r="D505" s="532" t="s">
        <v>3084</v>
      </c>
      <c r="E505" s="656">
        <v>311.04000000000002</v>
      </c>
      <c r="F505" s="596" t="s">
        <v>55</v>
      </c>
      <c r="G505" s="592" t="s">
        <v>31</v>
      </c>
      <c r="H505" s="592" t="s">
        <v>32</v>
      </c>
      <c r="I505" s="592" t="s">
        <v>55</v>
      </c>
      <c r="J505" s="592" t="s">
        <v>55</v>
      </c>
      <c r="K505" s="592" t="s">
        <v>55</v>
      </c>
      <c r="L505" s="566">
        <v>534988.80000000005</v>
      </c>
      <c r="M505" s="548">
        <v>0</v>
      </c>
      <c r="N505" s="524" t="s">
        <v>3070</v>
      </c>
      <c r="O505" s="599" t="s">
        <v>3065</v>
      </c>
      <c r="P505" s="599" t="s">
        <v>3066</v>
      </c>
      <c r="Q505" s="599">
        <v>18649012128</v>
      </c>
      <c r="R505" s="592" t="s">
        <v>3067</v>
      </c>
      <c r="S505" s="592" t="s">
        <v>2962</v>
      </c>
      <c r="T505" s="566"/>
    </row>
    <row r="506" spans="1:20" ht="24">
      <c r="A506" s="540">
        <v>85</v>
      </c>
      <c r="B506" s="532" t="s">
        <v>1417</v>
      </c>
      <c r="C506" s="532" t="s">
        <v>3380</v>
      </c>
      <c r="D506" s="532" t="s">
        <v>3084</v>
      </c>
      <c r="E506" s="656">
        <v>131.84</v>
      </c>
      <c r="F506" s="596" t="s">
        <v>55</v>
      </c>
      <c r="G506" s="592" t="s">
        <v>31</v>
      </c>
      <c r="H506" s="592" t="s">
        <v>32</v>
      </c>
      <c r="I506" s="592" t="s">
        <v>55</v>
      </c>
      <c r="J506" s="592" t="s">
        <v>55</v>
      </c>
      <c r="K506" s="592" t="s">
        <v>55</v>
      </c>
      <c r="L506" s="566">
        <v>226764.79999999999</v>
      </c>
      <c r="M506" s="548">
        <v>0</v>
      </c>
      <c r="N506" s="524" t="s">
        <v>3070</v>
      </c>
      <c r="O506" s="599" t="s">
        <v>3065</v>
      </c>
      <c r="P506" s="599" t="s">
        <v>3066</v>
      </c>
      <c r="Q506" s="599">
        <v>18649012128</v>
      </c>
      <c r="R506" s="592" t="s">
        <v>3067</v>
      </c>
      <c r="S506" s="592" t="s">
        <v>2962</v>
      </c>
      <c r="T506" s="566"/>
    </row>
    <row r="507" spans="1:20" ht="24">
      <c r="A507" s="540">
        <v>86</v>
      </c>
      <c r="B507" s="532" t="s">
        <v>1417</v>
      </c>
      <c r="C507" s="532" t="s">
        <v>3384</v>
      </c>
      <c r="D507" s="532" t="s">
        <v>3084</v>
      </c>
      <c r="E507" s="656">
        <v>42.24</v>
      </c>
      <c r="F507" s="596" t="s">
        <v>55</v>
      </c>
      <c r="G507" s="592" t="s">
        <v>31</v>
      </c>
      <c r="H507" s="592" t="s">
        <v>32</v>
      </c>
      <c r="I507" s="592" t="s">
        <v>55</v>
      </c>
      <c r="J507" s="592" t="s">
        <v>55</v>
      </c>
      <c r="K507" s="592" t="s">
        <v>55</v>
      </c>
      <c r="L507" s="566">
        <v>72652.800000000003</v>
      </c>
      <c r="M507" s="548">
        <v>0</v>
      </c>
      <c r="N507" s="524" t="s">
        <v>3070</v>
      </c>
      <c r="O507" s="599" t="s">
        <v>3065</v>
      </c>
      <c r="P507" s="599" t="s">
        <v>3066</v>
      </c>
      <c r="Q507" s="599">
        <v>18649012128</v>
      </c>
      <c r="R507" s="592" t="s">
        <v>3067</v>
      </c>
      <c r="S507" s="592" t="s">
        <v>2962</v>
      </c>
      <c r="T507" s="566"/>
    </row>
    <row r="508" spans="1:20" ht="24">
      <c r="A508" s="540">
        <v>87</v>
      </c>
      <c r="B508" s="532" t="s">
        <v>1417</v>
      </c>
      <c r="C508" s="532" t="s">
        <v>3385</v>
      </c>
      <c r="D508" s="532" t="s">
        <v>3084</v>
      </c>
      <c r="E508" s="656">
        <v>13.68</v>
      </c>
      <c r="F508" s="596" t="s">
        <v>55</v>
      </c>
      <c r="G508" s="592" t="s">
        <v>31</v>
      </c>
      <c r="H508" s="592" t="s">
        <v>32</v>
      </c>
      <c r="I508" s="592" t="s">
        <v>55</v>
      </c>
      <c r="J508" s="592" t="s">
        <v>55</v>
      </c>
      <c r="K508" s="592" t="s">
        <v>55</v>
      </c>
      <c r="L508" s="566">
        <v>23529.599999999999</v>
      </c>
      <c r="M508" s="548">
        <v>0</v>
      </c>
      <c r="N508" s="524" t="s">
        <v>3070</v>
      </c>
      <c r="O508" s="599" t="s">
        <v>3065</v>
      </c>
      <c r="P508" s="599" t="s">
        <v>3066</v>
      </c>
      <c r="Q508" s="599">
        <v>18649012128</v>
      </c>
      <c r="R508" s="592" t="s">
        <v>3067</v>
      </c>
      <c r="S508" s="592" t="s">
        <v>2962</v>
      </c>
      <c r="T508" s="566"/>
    </row>
    <row r="509" spans="1:20" ht="24">
      <c r="A509" s="540">
        <v>88</v>
      </c>
      <c r="B509" s="532" t="s">
        <v>29</v>
      </c>
      <c r="C509" s="532" t="s">
        <v>3386</v>
      </c>
      <c r="D509" s="532" t="s">
        <v>3084</v>
      </c>
      <c r="E509" s="655">
        <v>49.74</v>
      </c>
      <c r="F509" s="596" t="s">
        <v>55</v>
      </c>
      <c r="G509" s="592" t="s">
        <v>31</v>
      </c>
      <c r="H509" s="592" t="s">
        <v>32</v>
      </c>
      <c r="I509" s="592" t="s">
        <v>55</v>
      </c>
      <c r="J509" s="592" t="s">
        <v>55</v>
      </c>
      <c r="K509" s="592" t="s">
        <v>55</v>
      </c>
      <c r="L509" s="566">
        <v>5869.32</v>
      </c>
      <c r="M509" s="548">
        <v>0</v>
      </c>
      <c r="N509" s="524" t="s">
        <v>3387</v>
      </c>
      <c r="O509" s="599" t="s">
        <v>3065</v>
      </c>
      <c r="P509" s="599" t="s">
        <v>3066</v>
      </c>
      <c r="Q509" s="599">
        <v>18649012127</v>
      </c>
      <c r="R509" s="592" t="s">
        <v>3067</v>
      </c>
      <c r="S509" s="592" t="s">
        <v>2962</v>
      </c>
      <c r="T509" s="566"/>
    </row>
    <row r="510" spans="1:20" ht="24">
      <c r="A510" s="540">
        <v>89</v>
      </c>
      <c r="B510" s="532" t="s">
        <v>29</v>
      </c>
      <c r="C510" s="532" t="s">
        <v>3388</v>
      </c>
      <c r="D510" s="532" t="s">
        <v>3084</v>
      </c>
      <c r="E510" s="655">
        <v>24400</v>
      </c>
      <c r="F510" s="596" t="s">
        <v>55</v>
      </c>
      <c r="G510" s="592" t="s">
        <v>31</v>
      </c>
      <c r="H510" s="592" t="s">
        <v>32</v>
      </c>
      <c r="I510" s="592" t="s">
        <v>55</v>
      </c>
      <c r="J510" s="592" t="s">
        <v>55</v>
      </c>
      <c r="K510" s="592" t="s">
        <v>55</v>
      </c>
      <c r="L510" s="566">
        <v>695400</v>
      </c>
      <c r="M510" s="548">
        <v>0</v>
      </c>
      <c r="N510" s="524" t="s">
        <v>3284</v>
      </c>
      <c r="O510" s="599" t="s">
        <v>3065</v>
      </c>
      <c r="P510" s="599" t="s">
        <v>3066</v>
      </c>
      <c r="Q510" s="599">
        <v>18649012128</v>
      </c>
      <c r="R510" s="592" t="s">
        <v>3067</v>
      </c>
      <c r="S510" s="592" t="s">
        <v>2962</v>
      </c>
      <c r="T510" s="566"/>
    </row>
    <row r="511" spans="1:20" ht="24">
      <c r="A511" s="540">
        <v>90</v>
      </c>
      <c r="B511" s="592" t="s">
        <v>3087</v>
      </c>
      <c r="C511" s="592" t="s">
        <v>1717</v>
      </c>
      <c r="D511" s="592" t="s">
        <v>1103</v>
      </c>
      <c r="E511" s="592">
        <v>24485</v>
      </c>
      <c r="F511" s="592" t="s">
        <v>55</v>
      </c>
      <c r="G511" s="592" t="s">
        <v>31</v>
      </c>
      <c r="H511" s="592" t="s">
        <v>32</v>
      </c>
      <c r="I511" s="592" t="s">
        <v>55</v>
      </c>
      <c r="J511" s="592" t="s">
        <v>55</v>
      </c>
      <c r="K511" s="592" t="s">
        <v>55</v>
      </c>
      <c r="L511" s="566">
        <v>788417</v>
      </c>
      <c r="M511" s="548">
        <v>0</v>
      </c>
      <c r="N511" s="524" t="s">
        <v>203</v>
      </c>
      <c r="O511" s="599" t="s">
        <v>3065</v>
      </c>
      <c r="P511" s="599" t="s">
        <v>3066</v>
      </c>
      <c r="Q511" s="599">
        <v>18649012127</v>
      </c>
      <c r="R511" s="592" t="s">
        <v>3067</v>
      </c>
      <c r="S511" s="592" t="s">
        <v>2962</v>
      </c>
      <c r="T511" s="566"/>
    </row>
    <row r="512" spans="1:20" ht="24">
      <c r="A512" s="540">
        <v>91</v>
      </c>
      <c r="B512" s="592" t="s">
        <v>1457</v>
      </c>
      <c r="C512" s="532" t="s">
        <v>3389</v>
      </c>
      <c r="D512" s="532" t="s">
        <v>65</v>
      </c>
      <c r="E512" s="532">
        <v>64</v>
      </c>
      <c r="F512" s="592" t="s">
        <v>55</v>
      </c>
      <c r="G512" s="592" t="s">
        <v>31</v>
      </c>
      <c r="H512" s="592" t="s">
        <v>32</v>
      </c>
      <c r="I512" s="592" t="s">
        <v>55</v>
      </c>
      <c r="J512" s="592" t="s">
        <v>55</v>
      </c>
      <c r="K512" s="592" t="s">
        <v>55</v>
      </c>
      <c r="L512" s="566">
        <v>46400</v>
      </c>
      <c r="M512" s="548">
        <v>0</v>
      </c>
      <c r="N512" s="524" t="s">
        <v>3091</v>
      </c>
      <c r="O512" s="599" t="s">
        <v>3065</v>
      </c>
      <c r="P512" s="599" t="s">
        <v>3066</v>
      </c>
      <c r="Q512" s="599">
        <v>18649012127</v>
      </c>
      <c r="R512" s="592" t="s">
        <v>3067</v>
      </c>
      <c r="S512" s="592" t="s">
        <v>2962</v>
      </c>
      <c r="T512" s="566"/>
    </row>
    <row r="513" spans="1:20" ht="24">
      <c r="A513" s="540">
        <v>92</v>
      </c>
      <c r="B513" s="592" t="s">
        <v>1457</v>
      </c>
      <c r="C513" s="532" t="s">
        <v>3390</v>
      </c>
      <c r="D513" s="532" t="s">
        <v>65</v>
      </c>
      <c r="E513" s="532">
        <v>219</v>
      </c>
      <c r="F513" s="592" t="s">
        <v>55</v>
      </c>
      <c r="G513" s="592" t="s">
        <v>31</v>
      </c>
      <c r="H513" s="592" t="s">
        <v>32</v>
      </c>
      <c r="I513" s="592" t="s">
        <v>55</v>
      </c>
      <c r="J513" s="592" t="s">
        <v>55</v>
      </c>
      <c r="K513" s="592" t="s">
        <v>55</v>
      </c>
      <c r="L513" s="566">
        <v>136218</v>
      </c>
      <c r="M513" s="548">
        <v>0</v>
      </c>
      <c r="N513" s="524" t="s">
        <v>3091</v>
      </c>
      <c r="O513" s="599" t="s">
        <v>3065</v>
      </c>
      <c r="P513" s="599" t="s">
        <v>3066</v>
      </c>
      <c r="Q513" s="599">
        <v>18649012127</v>
      </c>
      <c r="R513" s="592" t="s">
        <v>3067</v>
      </c>
      <c r="S513" s="592" t="s">
        <v>2962</v>
      </c>
      <c r="T513" s="566"/>
    </row>
    <row r="514" spans="1:20" ht="24">
      <c r="A514" s="540">
        <v>93</v>
      </c>
      <c r="B514" s="592" t="s">
        <v>1457</v>
      </c>
      <c r="C514" s="532" t="s">
        <v>3391</v>
      </c>
      <c r="D514" s="532" t="s">
        <v>65</v>
      </c>
      <c r="E514" s="532">
        <v>94</v>
      </c>
      <c r="F514" s="592" t="s">
        <v>55</v>
      </c>
      <c r="G514" s="592" t="s">
        <v>31</v>
      </c>
      <c r="H514" s="592" t="s">
        <v>32</v>
      </c>
      <c r="I514" s="592" t="s">
        <v>55</v>
      </c>
      <c r="J514" s="592" t="s">
        <v>55</v>
      </c>
      <c r="K514" s="592" t="s">
        <v>55</v>
      </c>
      <c r="L514" s="566">
        <v>58468</v>
      </c>
      <c r="M514" s="548">
        <v>0</v>
      </c>
      <c r="N514" s="524" t="s">
        <v>3091</v>
      </c>
      <c r="O514" s="599" t="s">
        <v>3065</v>
      </c>
      <c r="P514" s="599" t="s">
        <v>3066</v>
      </c>
      <c r="Q514" s="599">
        <v>18649012127</v>
      </c>
      <c r="R514" s="592" t="s">
        <v>3067</v>
      </c>
      <c r="S514" s="592" t="s">
        <v>2962</v>
      </c>
      <c r="T514" s="566"/>
    </row>
    <row r="515" spans="1:20" ht="24">
      <c r="A515" s="540">
        <v>94</v>
      </c>
      <c r="B515" s="592" t="s">
        <v>3087</v>
      </c>
      <c r="C515" s="532" t="s">
        <v>3392</v>
      </c>
      <c r="D515" s="532" t="s">
        <v>1103</v>
      </c>
      <c r="E515" s="532">
        <v>6362.91</v>
      </c>
      <c r="F515" s="592" t="s">
        <v>55</v>
      </c>
      <c r="G515" s="592" t="s">
        <v>31</v>
      </c>
      <c r="H515" s="592" t="s">
        <v>32</v>
      </c>
      <c r="I515" s="592" t="s">
        <v>55</v>
      </c>
      <c r="J515" s="592" t="s">
        <v>55</v>
      </c>
      <c r="K515" s="592" t="s">
        <v>55</v>
      </c>
      <c r="L515" s="566">
        <v>204885.70199999999</v>
      </c>
      <c r="M515" s="548">
        <v>0</v>
      </c>
      <c r="N515" s="524" t="s">
        <v>3091</v>
      </c>
      <c r="O515" s="599" t="s">
        <v>3065</v>
      </c>
      <c r="P515" s="599" t="s">
        <v>3066</v>
      </c>
      <c r="Q515" s="599">
        <v>18649012127</v>
      </c>
      <c r="R515" s="592" t="s">
        <v>3067</v>
      </c>
      <c r="S515" s="592" t="s">
        <v>2962</v>
      </c>
      <c r="T515" s="566"/>
    </row>
    <row r="516" spans="1:20" ht="24">
      <c r="A516" s="540">
        <v>95</v>
      </c>
      <c r="B516" s="592" t="s">
        <v>3087</v>
      </c>
      <c r="C516" s="532" t="s">
        <v>3393</v>
      </c>
      <c r="D516" s="532" t="s">
        <v>1103</v>
      </c>
      <c r="E516" s="532">
        <v>4792.6499999999996</v>
      </c>
      <c r="F516" s="592" t="s">
        <v>55</v>
      </c>
      <c r="G516" s="592" t="s">
        <v>31</v>
      </c>
      <c r="H516" s="592" t="s">
        <v>32</v>
      </c>
      <c r="I516" s="592" t="s">
        <v>55</v>
      </c>
      <c r="J516" s="592" t="s">
        <v>55</v>
      </c>
      <c r="K516" s="592" t="s">
        <v>55</v>
      </c>
      <c r="L516" s="566">
        <v>154323.32999999999</v>
      </c>
      <c r="M516" s="548">
        <v>0</v>
      </c>
      <c r="N516" s="524" t="s">
        <v>3091</v>
      </c>
      <c r="O516" s="599" t="s">
        <v>3065</v>
      </c>
      <c r="P516" s="599" t="s">
        <v>3066</v>
      </c>
      <c r="Q516" s="599">
        <v>18649012127</v>
      </c>
      <c r="R516" s="592" t="s">
        <v>3067</v>
      </c>
      <c r="S516" s="592" t="s">
        <v>2962</v>
      </c>
      <c r="T516" s="566"/>
    </row>
    <row r="517" spans="1:20" ht="24">
      <c r="A517" s="540">
        <v>96</v>
      </c>
      <c r="B517" s="596" t="s">
        <v>1805</v>
      </c>
      <c r="C517" s="532" t="s">
        <v>3394</v>
      </c>
      <c r="D517" s="532" t="s">
        <v>65</v>
      </c>
      <c r="E517" s="656">
        <v>15</v>
      </c>
      <c r="F517" s="592" t="s">
        <v>55</v>
      </c>
      <c r="G517" s="592" t="s">
        <v>31</v>
      </c>
      <c r="H517" s="592" t="s">
        <v>32</v>
      </c>
      <c r="I517" s="592" t="s">
        <v>55</v>
      </c>
      <c r="J517" s="592" t="s">
        <v>55</v>
      </c>
      <c r="K517" s="592" t="s">
        <v>55</v>
      </c>
      <c r="L517" s="636">
        <v>69629.999026399993</v>
      </c>
      <c r="M517" s="548">
        <v>0</v>
      </c>
      <c r="N517" s="524" t="s">
        <v>3069</v>
      </c>
      <c r="O517" s="599" t="s">
        <v>3065</v>
      </c>
      <c r="P517" s="599" t="s">
        <v>3066</v>
      </c>
      <c r="Q517" s="599">
        <v>18649012127</v>
      </c>
      <c r="R517" s="592" t="s">
        <v>3067</v>
      </c>
      <c r="S517" s="592" t="s">
        <v>2962</v>
      </c>
      <c r="T517" s="566"/>
    </row>
    <row r="518" spans="1:20" ht="24">
      <c r="A518" s="540">
        <v>97</v>
      </c>
      <c r="B518" s="596" t="s">
        <v>1805</v>
      </c>
      <c r="C518" s="532" t="s">
        <v>3395</v>
      </c>
      <c r="D518" s="532" t="s">
        <v>65</v>
      </c>
      <c r="E518" s="656">
        <v>1</v>
      </c>
      <c r="F518" s="592" t="s">
        <v>55</v>
      </c>
      <c r="G518" s="592" t="s">
        <v>31</v>
      </c>
      <c r="H518" s="592" t="s">
        <v>32</v>
      </c>
      <c r="I518" s="592" t="s">
        <v>55</v>
      </c>
      <c r="J518" s="592" t="s">
        <v>55</v>
      </c>
      <c r="K518" s="592" t="s">
        <v>55</v>
      </c>
      <c r="L518" s="636">
        <v>5969.00088495</v>
      </c>
      <c r="M518" s="548">
        <v>0</v>
      </c>
      <c r="N518" s="524" t="s">
        <v>3069</v>
      </c>
      <c r="O518" s="599" t="s">
        <v>3065</v>
      </c>
      <c r="P518" s="599" t="s">
        <v>3066</v>
      </c>
      <c r="Q518" s="599">
        <v>18649012127</v>
      </c>
      <c r="R518" s="592" t="s">
        <v>3067</v>
      </c>
      <c r="S518" s="592" t="s">
        <v>2962</v>
      </c>
      <c r="T518" s="566"/>
    </row>
    <row r="519" spans="1:20" ht="24">
      <c r="A519" s="540">
        <v>98</v>
      </c>
      <c r="B519" s="596" t="s">
        <v>1805</v>
      </c>
      <c r="C519" s="532" t="s">
        <v>3396</v>
      </c>
      <c r="D519" s="532" t="s">
        <v>65</v>
      </c>
      <c r="E519" s="656">
        <v>2</v>
      </c>
      <c r="F519" s="592" t="s">
        <v>55</v>
      </c>
      <c r="G519" s="592" t="s">
        <v>31</v>
      </c>
      <c r="H519" s="592" t="s">
        <v>32</v>
      </c>
      <c r="I519" s="592" t="s">
        <v>55</v>
      </c>
      <c r="J519" s="592" t="s">
        <v>55</v>
      </c>
      <c r="K519" s="592" t="s">
        <v>55</v>
      </c>
      <c r="L519" s="636">
        <v>1809.999911504</v>
      </c>
      <c r="M519" s="548">
        <v>0</v>
      </c>
      <c r="N519" s="524" t="s">
        <v>3069</v>
      </c>
      <c r="O519" s="599" t="s">
        <v>3065</v>
      </c>
      <c r="P519" s="599" t="s">
        <v>3066</v>
      </c>
      <c r="Q519" s="599">
        <v>18649012127</v>
      </c>
      <c r="R519" s="592" t="s">
        <v>3067</v>
      </c>
      <c r="S519" s="592" t="s">
        <v>2962</v>
      </c>
      <c r="T519" s="566"/>
    </row>
    <row r="520" spans="1:20" ht="24">
      <c r="A520" s="540">
        <v>99</v>
      </c>
      <c r="B520" s="596" t="s">
        <v>1805</v>
      </c>
      <c r="C520" s="532" t="s">
        <v>3397</v>
      </c>
      <c r="D520" s="532" t="s">
        <v>65</v>
      </c>
      <c r="E520" s="656">
        <v>75</v>
      </c>
      <c r="F520" s="592" t="s">
        <v>55</v>
      </c>
      <c r="G520" s="592" t="s">
        <v>31</v>
      </c>
      <c r="H520" s="592" t="s">
        <v>32</v>
      </c>
      <c r="I520" s="592" t="s">
        <v>55</v>
      </c>
      <c r="J520" s="592" t="s">
        <v>55</v>
      </c>
      <c r="K520" s="592" t="s">
        <v>55</v>
      </c>
      <c r="L520" s="636">
        <v>50850</v>
      </c>
      <c r="M520" s="548">
        <v>0</v>
      </c>
      <c r="N520" s="524" t="s">
        <v>3069</v>
      </c>
      <c r="O520" s="599" t="s">
        <v>3065</v>
      </c>
      <c r="P520" s="599" t="s">
        <v>3066</v>
      </c>
      <c r="Q520" s="599">
        <v>18649012127</v>
      </c>
      <c r="R520" s="592" t="s">
        <v>3067</v>
      </c>
      <c r="S520" s="592" t="s">
        <v>2962</v>
      </c>
      <c r="T520" s="566"/>
    </row>
    <row r="521" spans="1:20" ht="24">
      <c r="A521" s="540">
        <v>100</v>
      </c>
      <c r="B521" s="596" t="s">
        <v>1805</v>
      </c>
      <c r="C521" s="532" t="s">
        <v>3398</v>
      </c>
      <c r="D521" s="532" t="s">
        <v>65</v>
      </c>
      <c r="E521" s="656">
        <v>51</v>
      </c>
      <c r="F521" s="592" t="s">
        <v>55</v>
      </c>
      <c r="G521" s="592" t="s">
        <v>31</v>
      </c>
      <c r="H521" s="592" t="s">
        <v>32</v>
      </c>
      <c r="I521" s="592" t="s">
        <v>55</v>
      </c>
      <c r="J521" s="592" t="s">
        <v>55</v>
      </c>
      <c r="K521" s="592" t="s">
        <v>55</v>
      </c>
      <c r="L521" s="636">
        <v>43247.996371676003</v>
      </c>
      <c r="M521" s="548">
        <v>0</v>
      </c>
      <c r="N521" s="524" t="s">
        <v>3069</v>
      </c>
      <c r="O521" s="599" t="s">
        <v>3065</v>
      </c>
      <c r="P521" s="599" t="s">
        <v>3066</v>
      </c>
      <c r="Q521" s="599">
        <v>18649012127</v>
      </c>
      <c r="R521" s="592" t="s">
        <v>3067</v>
      </c>
      <c r="S521" s="592" t="s">
        <v>2962</v>
      </c>
      <c r="T521" s="566"/>
    </row>
    <row r="522" spans="1:20" ht="24">
      <c r="A522" s="540">
        <v>101</v>
      </c>
      <c r="B522" s="596" t="s">
        <v>1805</v>
      </c>
      <c r="C522" s="532" t="s">
        <v>3399</v>
      </c>
      <c r="D522" s="532" t="s">
        <v>65</v>
      </c>
      <c r="E522" s="656">
        <v>82</v>
      </c>
      <c r="F522" s="592" t="s">
        <v>55</v>
      </c>
      <c r="G522" s="592" t="s">
        <v>31</v>
      </c>
      <c r="H522" s="592" t="s">
        <v>32</v>
      </c>
      <c r="I522" s="592" t="s">
        <v>55</v>
      </c>
      <c r="J522" s="592" t="s">
        <v>55</v>
      </c>
      <c r="K522" s="592" t="s">
        <v>55</v>
      </c>
      <c r="L522" s="636">
        <v>64862</v>
      </c>
      <c r="M522" s="548">
        <v>0</v>
      </c>
      <c r="N522" s="524" t="s">
        <v>3069</v>
      </c>
      <c r="O522" s="599" t="s">
        <v>3065</v>
      </c>
      <c r="P522" s="599" t="s">
        <v>3066</v>
      </c>
      <c r="Q522" s="599">
        <v>18649012127</v>
      </c>
      <c r="R522" s="592" t="s">
        <v>3067</v>
      </c>
      <c r="S522" s="592" t="s">
        <v>2962</v>
      </c>
      <c r="T522" s="566"/>
    </row>
    <row r="523" spans="1:20" ht="14.4">
      <c r="A523" s="540">
        <v>102</v>
      </c>
      <c r="B523" s="538" t="s">
        <v>3400</v>
      </c>
      <c r="C523" s="538"/>
      <c r="D523" s="538" t="s">
        <v>154</v>
      </c>
      <c r="E523" s="539">
        <v>14</v>
      </c>
      <c r="F523" s="596" t="s">
        <v>55</v>
      </c>
      <c r="G523" s="592" t="s">
        <v>2958</v>
      </c>
      <c r="H523" s="592" t="s">
        <v>41</v>
      </c>
      <c r="I523" s="592" t="s">
        <v>55</v>
      </c>
      <c r="J523" s="592" t="s">
        <v>55</v>
      </c>
      <c r="K523" s="592" t="s">
        <v>55</v>
      </c>
      <c r="L523" s="530"/>
      <c r="M523" s="596">
        <v>123689.32</v>
      </c>
      <c r="N523" s="524" t="s">
        <v>3401</v>
      </c>
      <c r="O523" s="592" t="s">
        <v>2997</v>
      </c>
      <c r="P523" s="592" t="s">
        <v>2998</v>
      </c>
      <c r="Q523" s="592">
        <v>13752429150</v>
      </c>
      <c r="R523" s="541" t="s">
        <v>2999</v>
      </c>
      <c r="S523" s="592" t="s">
        <v>2962</v>
      </c>
      <c r="T523" s="530"/>
    </row>
    <row r="524" spans="1:20" ht="14.4">
      <c r="A524" s="540">
        <v>103</v>
      </c>
      <c r="B524" s="570" t="s">
        <v>3400</v>
      </c>
      <c r="C524" s="570"/>
      <c r="D524" s="570" t="s">
        <v>154</v>
      </c>
      <c r="E524" s="571">
        <v>4</v>
      </c>
      <c r="F524" s="596" t="s">
        <v>55</v>
      </c>
      <c r="G524" s="592" t="s">
        <v>2958</v>
      </c>
      <c r="H524" s="592" t="s">
        <v>41</v>
      </c>
      <c r="I524" s="592" t="s">
        <v>55</v>
      </c>
      <c r="J524" s="592" t="s">
        <v>55</v>
      </c>
      <c r="K524" s="592" t="s">
        <v>55</v>
      </c>
      <c r="L524" s="530"/>
      <c r="M524" s="596">
        <v>49475.73</v>
      </c>
      <c r="N524" s="524" t="s">
        <v>3401</v>
      </c>
      <c r="O524" s="592" t="s">
        <v>2997</v>
      </c>
      <c r="P524" s="592" t="s">
        <v>2998</v>
      </c>
      <c r="Q524" s="592">
        <v>13752429150</v>
      </c>
      <c r="R524" s="541" t="s">
        <v>2999</v>
      </c>
      <c r="S524" s="592" t="s">
        <v>2962</v>
      </c>
      <c r="T524" s="530"/>
    </row>
    <row r="525" spans="1:20" ht="14.4">
      <c r="A525" s="540">
        <v>104</v>
      </c>
      <c r="B525" s="538" t="s">
        <v>3400</v>
      </c>
      <c r="C525" s="538"/>
      <c r="D525" s="538" t="s">
        <v>154</v>
      </c>
      <c r="E525" s="539">
        <v>3</v>
      </c>
      <c r="F525" s="596" t="s">
        <v>55</v>
      </c>
      <c r="G525" s="592" t="s">
        <v>2958</v>
      </c>
      <c r="H525" s="592" t="s">
        <v>41</v>
      </c>
      <c r="I525" s="592" t="s">
        <v>55</v>
      </c>
      <c r="J525" s="592" t="s">
        <v>55</v>
      </c>
      <c r="K525" s="592" t="s">
        <v>55</v>
      </c>
      <c r="L525" s="530"/>
      <c r="M525" s="539">
        <v>10601.941999999999</v>
      </c>
      <c r="N525" s="524" t="s">
        <v>3401</v>
      </c>
      <c r="O525" s="592" t="s">
        <v>2997</v>
      </c>
      <c r="P525" s="592" t="s">
        <v>2998</v>
      </c>
      <c r="Q525" s="592">
        <v>13752429150</v>
      </c>
      <c r="R525" s="541" t="s">
        <v>2999</v>
      </c>
      <c r="S525" s="592" t="s">
        <v>2962</v>
      </c>
      <c r="T525" s="530"/>
    </row>
    <row r="526" spans="1:20" ht="14.4">
      <c r="A526" s="540">
        <v>105</v>
      </c>
      <c r="B526" s="657" t="s">
        <v>3402</v>
      </c>
      <c r="C526" s="658" t="s">
        <v>3403</v>
      </c>
      <c r="D526" s="658" t="s">
        <v>154</v>
      </c>
      <c r="E526" s="659">
        <v>2</v>
      </c>
      <c r="F526" s="596" t="s">
        <v>55</v>
      </c>
      <c r="G526" s="592" t="s">
        <v>31</v>
      </c>
      <c r="H526" s="592" t="s">
        <v>32</v>
      </c>
      <c r="I526" s="592" t="s">
        <v>55</v>
      </c>
      <c r="J526" s="592" t="s">
        <v>55</v>
      </c>
      <c r="K526" s="592" t="s">
        <v>55</v>
      </c>
      <c r="L526" s="530"/>
      <c r="M526" s="539">
        <v>0</v>
      </c>
      <c r="N526" s="524" t="s">
        <v>1935</v>
      </c>
      <c r="O526" s="660" t="s">
        <v>3290</v>
      </c>
      <c r="P526" s="592" t="s">
        <v>2966</v>
      </c>
      <c r="Q526" s="592">
        <v>15222256701</v>
      </c>
      <c r="R526" s="592" t="s">
        <v>2967</v>
      </c>
      <c r="S526" s="592" t="s">
        <v>2962</v>
      </c>
      <c r="T526" s="530"/>
    </row>
    <row r="527" spans="1:20">
      <c r="A527" s="540">
        <v>106</v>
      </c>
      <c r="B527" s="657" t="s">
        <v>3400</v>
      </c>
      <c r="C527" s="595" t="s">
        <v>3404</v>
      </c>
      <c r="D527" s="595" t="s">
        <v>154</v>
      </c>
      <c r="E527" s="659">
        <v>1</v>
      </c>
      <c r="F527" s="661" t="s">
        <v>55</v>
      </c>
      <c r="G527" s="592" t="s">
        <v>31</v>
      </c>
      <c r="H527" s="662" t="s">
        <v>32</v>
      </c>
      <c r="I527" s="662" t="s">
        <v>55</v>
      </c>
      <c r="J527" s="662" t="s">
        <v>55</v>
      </c>
      <c r="K527" s="662" t="s">
        <v>55</v>
      </c>
      <c r="L527" s="663"/>
      <c r="M527" s="664">
        <v>0</v>
      </c>
      <c r="N527" s="524" t="s">
        <v>3264</v>
      </c>
      <c r="O527" s="665" t="s">
        <v>3290</v>
      </c>
      <c r="P527" s="662" t="s">
        <v>2966</v>
      </c>
      <c r="Q527" s="662">
        <v>15222256701</v>
      </c>
      <c r="R527" s="662" t="s">
        <v>2967</v>
      </c>
      <c r="S527" s="662" t="s">
        <v>2962</v>
      </c>
      <c r="T527" s="666"/>
    </row>
    <row r="528" spans="1:20" ht="14.4">
      <c r="A528" s="540">
        <v>107</v>
      </c>
      <c r="B528" s="538" t="s">
        <v>3405</v>
      </c>
      <c r="C528" s="538"/>
      <c r="D528" s="538" t="s">
        <v>575</v>
      </c>
      <c r="E528" s="539">
        <v>320</v>
      </c>
      <c r="F528" s="596" t="s">
        <v>55</v>
      </c>
      <c r="G528" s="592" t="s">
        <v>31</v>
      </c>
      <c r="H528" s="592" t="s">
        <v>32</v>
      </c>
      <c r="I528" s="592" t="s">
        <v>55</v>
      </c>
      <c r="J528" s="592" t="s">
        <v>55</v>
      </c>
      <c r="K528" s="592" t="s">
        <v>55</v>
      </c>
      <c r="L528" s="530"/>
      <c r="M528" s="539">
        <v>3420.3180000000002</v>
      </c>
      <c r="N528" s="524" t="s">
        <v>2996</v>
      </c>
      <c r="O528" s="592" t="s">
        <v>2997</v>
      </c>
      <c r="P528" s="592" t="s">
        <v>2998</v>
      </c>
      <c r="Q528" s="592">
        <v>13752429150</v>
      </c>
      <c r="R528" s="541" t="s">
        <v>2999</v>
      </c>
      <c r="S528" s="592" t="s">
        <v>2962</v>
      </c>
      <c r="T528" s="530"/>
    </row>
    <row r="529" spans="1:20" ht="14.4">
      <c r="A529" s="540">
        <v>108</v>
      </c>
      <c r="B529" s="538" t="s">
        <v>3405</v>
      </c>
      <c r="C529" s="538"/>
      <c r="D529" s="538" t="s">
        <v>575</v>
      </c>
      <c r="E529" s="539">
        <v>1440</v>
      </c>
      <c r="F529" s="596" t="s">
        <v>55</v>
      </c>
      <c r="G529" s="592" t="s">
        <v>31</v>
      </c>
      <c r="H529" s="592" t="s">
        <v>32</v>
      </c>
      <c r="I529" s="592" t="s">
        <v>55</v>
      </c>
      <c r="J529" s="592" t="s">
        <v>55</v>
      </c>
      <c r="K529" s="592" t="s">
        <v>55</v>
      </c>
      <c r="L529" s="530"/>
      <c r="M529" s="539">
        <v>20822.653999999999</v>
      </c>
      <c r="N529" s="524" t="s">
        <v>2996</v>
      </c>
      <c r="O529" s="592" t="s">
        <v>2997</v>
      </c>
      <c r="P529" s="592" t="s">
        <v>2998</v>
      </c>
      <c r="Q529" s="592">
        <v>13752429150</v>
      </c>
      <c r="R529" s="541" t="s">
        <v>2999</v>
      </c>
      <c r="S529" s="592" t="s">
        <v>2962</v>
      </c>
      <c r="T529" s="530"/>
    </row>
    <row r="530" spans="1:20" ht="14.4">
      <c r="A530" s="540">
        <v>109</v>
      </c>
      <c r="B530" s="538" t="s">
        <v>3405</v>
      </c>
      <c r="C530" s="538"/>
      <c r="D530" s="538" t="s">
        <v>575</v>
      </c>
      <c r="E530" s="539">
        <v>320</v>
      </c>
      <c r="F530" s="596" t="s">
        <v>55</v>
      </c>
      <c r="G530" s="592" t="s">
        <v>31</v>
      </c>
      <c r="H530" s="592" t="s">
        <v>32</v>
      </c>
      <c r="I530" s="592" t="s">
        <v>55</v>
      </c>
      <c r="J530" s="592" t="s">
        <v>55</v>
      </c>
      <c r="K530" s="592" t="s">
        <v>55</v>
      </c>
      <c r="L530" s="530"/>
      <c r="M530" s="539">
        <v>5148.3180000000002</v>
      </c>
      <c r="N530" s="524" t="s">
        <v>2996</v>
      </c>
      <c r="O530" s="592" t="s">
        <v>2997</v>
      </c>
      <c r="P530" s="592" t="s">
        <v>2998</v>
      </c>
      <c r="Q530" s="592">
        <v>13752429150</v>
      </c>
      <c r="R530" s="541" t="s">
        <v>2999</v>
      </c>
      <c r="S530" s="592" t="s">
        <v>2962</v>
      </c>
      <c r="T530" s="530"/>
    </row>
    <row r="531" spans="1:20" ht="14.4">
      <c r="A531" s="540">
        <v>110</v>
      </c>
      <c r="B531" s="538" t="s">
        <v>1366</v>
      </c>
      <c r="C531" s="538"/>
      <c r="D531" s="538" t="s">
        <v>154</v>
      </c>
      <c r="E531" s="539">
        <v>24</v>
      </c>
      <c r="F531" s="596" t="s">
        <v>55</v>
      </c>
      <c r="G531" s="592" t="s">
        <v>31</v>
      </c>
      <c r="H531" s="592" t="s">
        <v>32</v>
      </c>
      <c r="I531" s="592" t="s">
        <v>55</v>
      </c>
      <c r="J531" s="592" t="s">
        <v>55</v>
      </c>
      <c r="K531" s="592" t="s">
        <v>55</v>
      </c>
      <c r="L531" s="530"/>
      <c r="M531" s="539">
        <v>48932.038</v>
      </c>
      <c r="N531" s="524" t="s">
        <v>3401</v>
      </c>
      <c r="O531" s="592" t="s">
        <v>2997</v>
      </c>
      <c r="P531" s="592" t="s">
        <v>2998</v>
      </c>
      <c r="Q531" s="592">
        <v>13752429150</v>
      </c>
      <c r="R531" s="541" t="s">
        <v>2999</v>
      </c>
      <c r="S531" s="592" t="s">
        <v>2962</v>
      </c>
      <c r="T531" s="530"/>
    </row>
    <row r="532" spans="1:20" ht="24">
      <c r="A532" s="540">
        <v>111</v>
      </c>
      <c r="B532" s="621" t="s">
        <v>2435</v>
      </c>
      <c r="C532" s="538"/>
      <c r="D532" s="538" t="s">
        <v>161</v>
      </c>
      <c r="E532" s="539">
        <v>200</v>
      </c>
      <c r="F532" s="596" t="s">
        <v>55</v>
      </c>
      <c r="G532" s="592" t="s">
        <v>31</v>
      </c>
      <c r="H532" s="592" t="s">
        <v>32</v>
      </c>
      <c r="I532" s="592" t="s">
        <v>55</v>
      </c>
      <c r="J532" s="592" t="s">
        <v>55</v>
      </c>
      <c r="K532" s="592" t="s">
        <v>55</v>
      </c>
      <c r="L532" s="539">
        <v>120689.66</v>
      </c>
      <c r="M532" s="539">
        <v>6034.48</v>
      </c>
      <c r="N532" s="524" t="s">
        <v>3152</v>
      </c>
      <c r="O532" s="545" t="s">
        <v>3073</v>
      </c>
      <c r="P532" s="546" t="s">
        <v>3074</v>
      </c>
      <c r="Q532" s="620">
        <v>18394477233</v>
      </c>
      <c r="R532" s="545" t="s">
        <v>3075</v>
      </c>
      <c r="S532" s="549" t="s">
        <v>2962</v>
      </c>
      <c r="T532" s="566"/>
    </row>
    <row r="533" spans="1:20" ht="24">
      <c r="A533" s="540">
        <v>112</v>
      </c>
      <c r="B533" s="621" t="s">
        <v>2435</v>
      </c>
      <c r="C533" s="538"/>
      <c r="D533" s="538" t="s">
        <v>161</v>
      </c>
      <c r="E533" s="622">
        <v>402</v>
      </c>
      <c r="F533" s="596" t="s">
        <v>55</v>
      </c>
      <c r="G533" s="592" t="s">
        <v>31</v>
      </c>
      <c r="H533" s="592" t="s">
        <v>32</v>
      </c>
      <c r="I533" s="592" t="s">
        <v>55</v>
      </c>
      <c r="J533" s="592" t="s">
        <v>55</v>
      </c>
      <c r="K533" s="592" t="s">
        <v>55</v>
      </c>
      <c r="L533" s="539">
        <v>294568.98</v>
      </c>
      <c r="M533" s="539">
        <v>14728.45</v>
      </c>
      <c r="N533" s="524" t="s">
        <v>3406</v>
      </c>
      <c r="O533" s="545" t="s">
        <v>3073</v>
      </c>
      <c r="P533" s="546" t="s">
        <v>3074</v>
      </c>
      <c r="Q533" s="620">
        <v>18394477233</v>
      </c>
      <c r="R533" s="545" t="s">
        <v>3075</v>
      </c>
      <c r="S533" s="549" t="s">
        <v>2962</v>
      </c>
      <c r="T533" s="566"/>
    </row>
    <row r="534" spans="1:20" ht="24">
      <c r="A534" s="540">
        <v>113</v>
      </c>
      <c r="B534" s="621" t="s">
        <v>3407</v>
      </c>
      <c r="C534" s="539"/>
      <c r="D534" s="634" t="s">
        <v>1354</v>
      </c>
      <c r="E534" s="622">
        <v>1</v>
      </c>
      <c r="F534" s="596"/>
      <c r="G534" s="592" t="s">
        <v>31</v>
      </c>
      <c r="H534" s="592" t="s">
        <v>32</v>
      </c>
      <c r="I534" s="592" t="s">
        <v>55</v>
      </c>
      <c r="J534" s="592" t="s">
        <v>55</v>
      </c>
      <c r="K534" s="592" t="s">
        <v>55</v>
      </c>
      <c r="L534" s="539">
        <v>17281.55</v>
      </c>
      <c r="M534" s="539">
        <v>864.08</v>
      </c>
      <c r="N534" s="524" t="s">
        <v>3406</v>
      </c>
      <c r="O534" s="545" t="s">
        <v>3073</v>
      </c>
      <c r="P534" s="546" t="s">
        <v>3074</v>
      </c>
      <c r="Q534" s="620">
        <v>18394477234</v>
      </c>
      <c r="R534" s="545" t="s">
        <v>3075</v>
      </c>
      <c r="S534" s="549" t="s">
        <v>2962</v>
      </c>
      <c r="T534" s="566"/>
    </row>
    <row r="535" spans="1:20" ht="24">
      <c r="A535" s="540">
        <v>114</v>
      </c>
      <c r="B535" s="621" t="s">
        <v>3408</v>
      </c>
      <c r="C535" s="539"/>
      <c r="D535" s="634" t="s">
        <v>154</v>
      </c>
      <c r="E535" s="622">
        <v>1</v>
      </c>
      <c r="F535" s="596"/>
      <c r="G535" s="592" t="s">
        <v>31</v>
      </c>
      <c r="H535" s="592" t="s">
        <v>32</v>
      </c>
      <c r="I535" s="592" t="s">
        <v>55</v>
      </c>
      <c r="J535" s="592" t="s">
        <v>55</v>
      </c>
      <c r="K535" s="592" t="s">
        <v>55</v>
      </c>
      <c r="L535" s="539">
        <v>17961.16</v>
      </c>
      <c r="M535" s="539">
        <v>898.06</v>
      </c>
      <c r="N535" s="524" t="s">
        <v>3161</v>
      </c>
      <c r="O535" s="545" t="s">
        <v>3073</v>
      </c>
      <c r="P535" s="546" t="s">
        <v>3074</v>
      </c>
      <c r="Q535" s="620">
        <v>18394477235</v>
      </c>
      <c r="R535" s="545" t="s">
        <v>3075</v>
      </c>
      <c r="S535" s="549" t="s">
        <v>2962</v>
      </c>
      <c r="T535" s="566"/>
    </row>
    <row r="536" spans="1:20" ht="24">
      <c r="A536" s="540">
        <v>115</v>
      </c>
      <c r="B536" s="539" t="s">
        <v>3409</v>
      </c>
      <c r="C536" s="539"/>
      <c r="D536" s="634" t="s">
        <v>161</v>
      </c>
      <c r="E536" s="622">
        <v>700</v>
      </c>
      <c r="F536" s="596"/>
      <c r="G536" s="592" t="s">
        <v>31</v>
      </c>
      <c r="H536" s="592" t="s">
        <v>32</v>
      </c>
      <c r="I536" s="592" t="s">
        <v>55</v>
      </c>
      <c r="J536" s="592" t="s">
        <v>55</v>
      </c>
      <c r="K536" s="592" t="s">
        <v>55</v>
      </c>
      <c r="L536" s="539">
        <v>72413.789999999994</v>
      </c>
      <c r="M536" s="539">
        <v>3620.69</v>
      </c>
      <c r="N536" s="524" t="s">
        <v>3161</v>
      </c>
      <c r="O536" s="545" t="s">
        <v>3073</v>
      </c>
      <c r="P536" s="546" t="s">
        <v>3074</v>
      </c>
      <c r="Q536" s="620">
        <v>18394477236</v>
      </c>
      <c r="R536" s="545" t="s">
        <v>3075</v>
      </c>
      <c r="S536" s="549" t="s">
        <v>2962</v>
      </c>
      <c r="T536" s="566"/>
    </row>
    <row r="537" spans="1:20" ht="24">
      <c r="A537" s="540">
        <v>116</v>
      </c>
      <c r="B537" s="539" t="s">
        <v>2796</v>
      </c>
      <c r="C537" s="539"/>
      <c r="D537" s="634" t="s">
        <v>161</v>
      </c>
      <c r="E537" s="622">
        <v>180</v>
      </c>
      <c r="F537" s="596"/>
      <c r="G537" s="592" t="s">
        <v>31</v>
      </c>
      <c r="H537" s="592" t="s">
        <v>32</v>
      </c>
      <c r="I537" s="592" t="s">
        <v>55</v>
      </c>
      <c r="J537" s="592" t="s">
        <v>55</v>
      </c>
      <c r="K537" s="592" t="s">
        <v>55</v>
      </c>
      <c r="L537" s="539">
        <v>19115.04</v>
      </c>
      <c r="M537" s="539">
        <v>955.75</v>
      </c>
      <c r="N537" s="524" t="s">
        <v>3161</v>
      </c>
      <c r="O537" s="545" t="s">
        <v>3073</v>
      </c>
      <c r="P537" s="546" t="s">
        <v>3074</v>
      </c>
      <c r="Q537" s="620">
        <v>18394477237</v>
      </c>
      <c r="R537" s="545" t="s">
        <v>3075</v>
      </c>
      <c r="S537" s="549" t="s">
        <v>2962</v>
      </c>
      <c r="T537" s="566"/>
    </row>
    <row r="538" spans="1:20" ht="14.4">
      <c r="A538" s="540">
        <v>117</v>
      </c>
      <c r="B538" s="592" t="s">
        <v>2763</v>
      </c>
      <c r="C538" s="592" t="s">
        <v>3410</v>
      </c>
      <c r="D538" s="592" t="s">
        <v>3411</v>
      </c>
      <c r="E538" s="596">
        <v>1</v>
      </c>
      <c r="F538" s="596" t="s">
        <v>55</v>
      </c>
      <c r="G538" s="592" t="s">
        <v>31</v>
      </c>
      <c r="H538" s="592" t="s">
        <v>32</v>
      </c>
      <c r="I538" s="592" t="s">
        <v>55</v>
      </c>
      <c r="J538" s="592" t="s">
        <v>55</v>
      </c>
      <c r="K538" s="592" t="s">
        <v>55</v>
      </c>
      <c r="L538" s="566">
        <v>60600</v>
      </c>
      <c r="M538" s="596">
        <v>45000</v>
      </c>
      <c r="N538" s="524" t="s">
        <v>2972</v>
      </c>
      <c r="O538" s="592" t="s">
        <v>3347</v>
      </c>
      <c r="P538" s="592" t="s">
        <v>3348</v>
      </c>
      <c r="Q538" s="592">
        <v>18522751195</v>
      </c>
      <c r="R538" s="541" t="s">
        <v>3349</v>
      </c>
      <c r="S538" s="592" t="s">
        <v>2962</v>
      </c>
      <c r="T538" s="566"/>
    </row>
    <row r="539" spans="1:20" ht="24">
      <c r="A539" s="540">
        <v>118</v>
      </c>
      <c r="B539" s="621" t="s">
        <v>637</v>
      </c>
      <c r="C539" s="624" t="s">
        <v>3412</v>
      </c>
      <c r="D539" s="634" t="s">
        <v>45</v>
      </c>
      <c r="E539" s="622">
        <v>1.244</v>
      </c>
      <c r="F539" s="596"/>
      <c r="G539" s="592" t="s">
        <v>31</v>
      </c>
      <c r="H539" s="592" t="s">
        <v>32</v>
      </c>
      <c r="I539" s="592" t="s">
        <v>55</v>
      </c>
      <c r="J539" s="592" t="s">
        <v>55</v>
      </c>
      <c r="K539" s="592" t="s">
        <v>55</v>
      </c>
      <c r="L539" s="539">
        <v>5062.5</v>
      </c>
      <c r="M539" s="539">
        <v>253.13</v>
      </c>
      <c r="N539" s="524" t="s">
        <v>3161</v>
      </c>
      <c r="O539" s="545" t="s">
        <v>3073</v>
      </c>
      <c r="P539" s="546" t="s">
        <v>3074</v>
      </c>
      <c r="Q539" s="620">
        <v>18394477238</v>
      </c>
      <c r="R539" s="545" t="s">
        <v>3075</v>
      </c>
      <c r="S539" s="549" t="s">
        <v>2962</v>
      </c>
      <c r="T539" s="566"/>
    </row>
    <row r="540" spans="1:20" ht="24">
      <c r="A540" s="540">
        <v>119</v>
      </c>
      <c r="B540" s="539" t="s">
        <v>3408</v>
      </c>
      <c r="C540" s="539" t="s">
        <v>3413</v>
      </c>
      <c r="D540" s="634" t="s">
        <v>154</v>
      </c>
      <c r="E540" s="622">
        <v>1</v>
      </c>
      <c r="F540" s="596"/>
      <c r="G540" s="592" t="s">
        <v>31</v>
      </c>
      <c r="H540" s="592" t="s">
        <v>32</v>
      </c>
      <c r="I540" s="592" t="s">
        <v>55</v>
      </c>
      <c r="J540" s="592" t="s">
        <v>55</v>
      </c>
      <c r="K540" s="592" t="s">
        <v>55</v>
      </c>
      <c r="L540" s="539">
        <v>17475.73</v>
      </c>
      <c r="M540" s="539">
        <v>873.79</v>
      </c>
      <c r="N540" s="524" t="s">
        <v>3078</v>
      </c>
      <c r="O540" s="545" t="s">
        <v>3073</v>
      </c>
      <c r="P540" s="546" t="s">
        <v>3074</v>
      </c>
      <c r="Q540" s="620">
        <v>18394477239</v>
      </c>
      <c r="R540" s="545" t="s">
        <v>3075</v>
      </c>
      <c r="S540" s="549" t="s">
        <v>2962</v>
      </c>
      <c r="T540" s="566"/>
    </row>
    <row r="541" spans="1:20" ht="24">
      <c r="A541" s="540">
        <v>120</v>
      </c>
      <c r="B541" s="539" t="s">
        <v>3216</v>
      </c>
      <c r="C541" s="539" t="s">
        <v>3217</v>
      </c>
      <c r="D541" s="634" t="s">
        <v>2467</v>
      </c>
      <c r="E541" s="622">
        <v>920</v>
      </c>
      <c r="F541" s="596"/>
      <c r="G541" s="592" t="s">
        <v>31</v>
      </c>
      <c r="H541" s="592" t="s">
        <v>32</v>
      </c>
      <c r="I541" s="592" t="s">
        <v>55</v>
      </c>
      <c r="J541" s="592" t="s">
        <v>55</v>
      </c>
      <c r="K541" s="592" t="s">
        <v>55</v>
      </c>
      <c r="L541" s="539">
        <v>12951.46</v>
      </c>
      <c r="M541" s="539">
        <v>647.57000000000005</v>
      </c>
      <c r="N541" s="524" t="s">
        <v>3078</v>
      </c>
      <c r="O541" s="545" t="s">
        <v>3073</v>
      </c>
      <c r="P541" s="546" t="s">
        <v>3074</v>
      </c>
      <c r="Q541" s="620">
        <v>18394477240</v>
      </c>
      <c r="R541" s="545" t="s">
        <v>3075</v>
      </c>
      <c r="S541" s="549" t="s">
        <v>2962</v>
      </c>
      <c r="T541" s="566"/>
    </row>
    <row r="542" spans="1:20" ht="24">
      <c r="A542" s="540">
        <v>121</v>
      </c>
      <c r="B542" s="539" t="s">
        <v>3409</v>
      </c>
      <c r="C542" s="624"/>
      <c r="D542" s="634" t="s">
        <v>161</v>
      </c>
      <c r="E542" s="622">
        <v>100</v>
      </c>
      <c r="F542" s="596"/>
      <c r="G542" s="592" t="s">
        <v>31</v>
      </c>
      <c r="H542" s="592" t="s">
        <v>32</v>
      </c>
      <c r="I542" s="592" t="s">
        <v>55</v>
      </c>
      <c r="J542" s="592" t="s">
        <v>55</v>
      </c>
      <c r="K542" s="592" t="s">
        <v>55</v>
      </c>
      <c r="L542" s="539">
        <v>10619.47</v>
      </c>
      <c r="M542" s="539">
        <v>530.97</v>
      </c>
      <c r="N542" s="524" t="s">
        <v>3078</v>
      </c>
      <c r="O542" s="545" t="s">
        <v>3073</v>
      </c>
      <c r="P542" s="546" t="s">
        <v>3074</v>
      </c>
      <c r="Q542" s="620">
        <v>18394477241</v>
      </c>
      <c r="R542" s="545" t="s">
        <v>3075</v>
      </c>
      <c r="S542" s="549" t="s">
        <v>2962</v>
      </c>
      <c r="T542" s="566"/>
    </row>
    <row r="543" spans="1:20" ht="24">
      <c r="A543" s="540">
        <v>122</v>
      </c>
      <c r="B543" s="539" t="s">
        <v>3414</v>
      </c>
      <c r="C543" s="539" t="s">
        <v>3415</v>
      </c>
      <c r="D543" s="634" t="s">
        <v>154</v>
      </c>
      <c r="E543" s="622"/>
      <c r="F543" s="596"/>
      <c r="G543" s="592" t="s">
        <v>31</v>
      </c>
      <c r="H543" s="592" t="s">
        <v>32</v>
      </c>
      <c r="I543" s="592"/>
      <c r="J543" s="592"/>
      <c r="K543" s="592"/>
      <c r="L543" s="539">
        <v>1407.77</v>
      </c>
      <c r="M543" s="539">
        <v>70.39</v>
      </c>
      <c r="N543" s="524" t="s">
        <v>3078</v>
      </c>
      <c r="O543" s="545" t="s">
        <v>3073</v>
      </c>
      <c r="P543" s="546" t="s">
        <v>3074</v>
      </c>
      <c r="Q543" s="620">
        <v>18394477242</v>
      </c>
      <c r="R543" s="545" t="s">
        <v>3075</v>
      </c>
      <c r="S543" s="549" t="s">
        <v>2962</v>
      </c>
      <c r="T543" s="566"/>
    </row>
    <row r="544" spans="1:20" ht="24">
      <c r="A544" s="540">
        <v>123</v>
      </c>
      <c r="B544" s="539" t="s">
        <v>3416</v>
      </c>
      <c r="C544" s="539" t="s">
        <v>3119</v>
      </c>
      <c r="D544" s="538" t="s">
        <v>45</v>
      </c>
      <c r="E544" s="608">
        <v>21.25</v>
      </c>
      <c r="F544" s="596" t="s">
        <v>55</v>
      </c>
      <c r="G544" s="592" t="s">
        <v>31</v>
      </c>
      <c r="H544" s="592" t="s">
        <v>32</v>
      </c>
      <c r="I544" s="592" t="s">
        <v>55</v>
      </c>
      <c r="J544" s="592" t="s">
        <v>55</v>
      </c>
      <c r="K544" s="592" t="s">
        <v>55</v>
      </c>
      <c r="L544" s="636">
        <v>65818.6875</v>
      </c>
      <c r="M544" s="608">
        <v>65818.6875</v>
      </c>
      <c r="N544" s="524" t="s">
        <v>3417</v>
      </c>
      <c r="O544" s="599" t="s">
        <v>3065</v>
      </c>
      <c r="P544" s="599" t="s">
        <v>3066</v>
      </c>
      <c r="Q544" s="599">
        <v>18649012127</v>
      </c>
      <c r="R544" s="592" t="s">
        <v>3067</v>
      </c>
      <c r="S544" s="592" t="s">
        <v>2962</v>
      </c>
      <c r="T544" s="566"/>
    </row>
    <row r="545" spans="1:20" ht="24">
      <c r="A545" s="540">
        <v>124</v>
      </c>
      <c r="B545" s="539" t="s">
        <v>3416</v>
      </c>
      <c r="C545" s="539" t="s">
        <v>3418</v>
      </c>
      <c r="D545" s="538" t="s">
        <v>45</v>
      </c>
      <c r="E545" s="608">
        <v>5.375</v>
      </c>
      <c r="F545" s="596" t="s">
        <v>55</v>
      </c>
      <c r="G545" s="592" t="s">
        <v>31</v>
      </c>
      <c r="H545" s="592" t="s">
        <v>32</v>
      </c>
      <c r="I545" s="592" t="s">
        <v>55</v>
      </c>
      <c r="J545" s="592" t="s">
        <v>55</v>
      </c>
      <c r="K545" s="592" t="s">
        <v>55</v>
      </c>
      <c r="L545" s="636">
        <v>16648.256249999999</v>
      </c>
      <c r="M545" s="608">
        <v>16648.256249999999</v>
      </c>
      <c r="N545" s="524" t="s">
        <v>3417</v>
      </c>
      <c r="O545" s="599" t="s">
        <v>3065</v>
      </c>
      <c r="P545" s="599" t="s">
        <v>3066</v>
      </c>
      <c r="Q545" s="599">
        <v>18649012127</v>
      </c>
      <c r="R545" s="592" t="s">
        <v>3067</v>
      </c>
      <c r="S545" s="592" t="s">
        <v>2962</v>
      </c>
      <c r="T545" s="566"/>
    </row>
    <row r="546" spans="1:20" ht="24">
      <c r="A546" s="540">
        <v>125</v>
      </c>
      <c r="B546" s="539" t="s">
        <v>3416</v>
      </c>
      <c r="C546" s="539" t="s">
        <v>3419</v>
      </c>
      <c r="D546" s="538" t="s">
        <v>45</v>
      </c>
      <c r="E546" s="608">
        <v>4.6100000000000003</v>
      </c>
      <c r="F546" s="596" t="s">
        <v>55</v>
      </c>
      <c r="G546" s="592" t="s">
        <v>31</v>
      </c>
      <c r="H546" s="592" t="s">
        <v>32</v>
      </c>
      <c r="I546" s="592" t="s">
        <v>55</v>
      </c>
      <c r="J546" s="592" t="s">
        <v>55</v>
      </c>
      <c r="K546" s="592" t="s">
        <v>55</v>
      </c>
      <c r="L546" s="636">
        <v>14278.7835</v>
      </c>
      <c r="M546" s="608">
        <v>14278.7835</v>
      </c>
      <c r="N546" s="524" t="s">
        <v>3417</v>
      </c>
      <c r="O546" s="599" t="s">
        <v>3065</v>
      </c>
      <c r="P546" s="599" t="s">
        <v>3066</v>
      </c>
      <c r="Q546" s="599">
        <v>18649012127</v>
      </c>
      <c r="R546" s="592" t="s">
        <v>3067</v>
      </c>
      <c r="S546" s="592" t="s">
        <v>2962</v>
      </c>
      <c r="T546" s="566"/>
    </row>
    <row r="547" spans="1:20" ht="24">
      <c r="A547" s="540">
        <v>126</v>
      </c>
      <c r="B547" s="539" t="s">
        <v>2763</v>
      </c>
      <c r="C547" s="539" t="s">
        <v>3420</v>
      </c>
      <c r="D547" s="538" t="s">
        <v>65</v>
      </c>
      <c r="E547" s="608">
        <v>2</v>
      </c>
      <c r="F547" s="596" t="s">
        <v>55</v>
      </c>
      <c r="G547" s="592" t="s">
        <v>31</v>
      </c>
      <c r="H547" s="592" t="s">
        <v>32</v>
      </c>
      <c r="I547" s="592" t="s">
        <v>55</v>
      </c>
      <c r="J547" s="592" t="s">
        <v>55</v>
      </c>
      <c r="K547" s="592" t="s">
        <v>55</v>
      </c>
      <c r="L547" s="636">
        <v>78257.440000000002</v>
      </c>
      <c r="M547" s="608">
        <v>78257.440000000002</v>
      </c>
      <c r="N547" s="524" t="s">
        <v>2972</v>
      </c>
      <c r="O547" s="599" t="s">
        <v>3065</v>
      </c>
      <c r="P547" s="599" t="s">
        <v>3066</v>
      </c>
      <c r="Q547" s="599">
        <v>18649012127</v>
      </c>
      <c r="R547" s="592" t="s">
        <v>3067</v>
      </c>
      <c r="S547" s="592" t="s">
        <v>2962</v>
      </c>
      <c r="T547" s="566"/>
    </row>
    <row r="548" spans="1:20" ht="24">
      <c r="A548" s="540">
        <v>127</v>
      </c>
      <c r="B548" s="539" t="s">
        <v>3421</v>
      </c>
      <c r="C548" s="539" t="s">
        <v>3422</v>
      </c>
      <c r="D548" s="538" t="s">
        <v>30</v>
      </c>
      <c r="E548" s="608">
        <v>10000</v>
      </c>
      <c r="F548" s="596" t="s">
        <v>55</v>
      </c>
      <c r="G548" s="592" t="s">
        <v>31</v>
      </c>
      <c r="H548" s="592" t="s">
        <v>32</v>
      </c>
      <c r="I548" s="592" t="s">
        <v>55</v>
      </c>
      <c r="J548" s="592" t="s">
        <v>55</v>
      </c>
      <c r="K548" s="592" t="s">
        <v>55</v>
      </c>
      <c r="L548" s="636">
        <v>403539.8</v>
      </c>
      <c r="M548" s="608">
        <v>403539.8</v>
      </c>
      <c r="N548" s="524" t="s">
        <v>2972</v>
      </c>
      <c r="O548" s="599" t="s">
        <v>3065</v>
      </c>
      <c r="P548" s="599" t="s">
        <v>3066</v>
      </c>
      <c r="Q548" s="599">
        <v>18649012127</v>
      </c>
      <c r="R548" s="592" t="s">
        <v>3067</v>
      </c>
      <c r="S548" s="592" t="s">
        <v>2962</v>
      </c>
      <c r="T548" s="566"/>
    </row>
    <row r="549" spans="1:20" ht="14.4">
      <c r="A549" s="540">
        <v>128</v>
      </c>
      <c r="B549" s="667" t="s">
        <v>3423</v>
      </c>
      <c r="C549" s="667" t="s">
        <v>3424</v>
      </c>
      <c r="D549" s="667" t="s">
        <v>1275</v>
      </c>
      <c r="E549" s="667">
        <v>1120</v>
      </c>
      <c r="F549" s="668" t="s">
        <v>55</v>
      </c>
      <c r="G549" s="669" t="s">
        <v>31</v>
      </c>
      <c r="H549" s="670" t="s">
        <v>32</v>
      </c>
      <c r="I549" s="670" t="s">
        <v>55</v>
      </c>
      <c r="J549" s="670" t="s">
        <v>55</v>
      </c>
      <c r="K549" s="670" t="s">
        <v>55</v>
      </c>
      <c r="L549" s="636">
        <v>17920</v>
      </c>
      <c r="M549" s="671">
        <v>17920</v>
      </c>
      <c r="N549" s="524" t="s">
        <v>3068</v>
      </c>
      <c r="O549" s="672" t="s">
        <v>3290</v>
      </c>
      <c r="P549" s="670" t="s">
        <v>2966</v>
      </c>
      <c r="Q549" s="670">
        <v>15222256701</v>
      </c>
      <c r="R549" s="670" t="s">
        <v>2967</v>
      </c>
      <c r="S549" s="670" t="s">
        <v>2962</v>
      </c>
      <c r="T549" s="673"/>
    </row>
    <row r="550" spans="1:20" ht="14.4">
      <c r="A550" s="540">
        <v>129</v>
      </c>
      <c r="B550" s="667" t="s">
        <v>3423</v>
      </c>
      <c r="C550" s="667" t="s">
        <v>1302</v>
      </c>
      <c r="D550" s="667" t="s">
        <v>1275</v>
      </c>
      <c r="E550" s="667">
        <v>1000</v>
      </c>
      <c r="F550" s="668" t="s">
        <v>55</v>
      </c>
      <c r="G550" s="669" t="s">
        <v>31</v>
      </c>
      <c r="H550" s="670" t="s">
        <v>32</v>
      </c>
      <c r="I550" s="670" t="s">
        <v>55</v>
      </c>
      <c r="J550" s="670" t="s">
        <v>55</v>
      </c>
      <c r="K550" s="670" t="s">
        <v>55</v>
      </c>
      <c r="L550" s="636">
        <v>16000</v>
      </c>
      <c r="M550" s="671">
        <v>16000</v>
      </c>
      <c r="N550" s="524" t="s">
        <v>3068</v>
      </c>
      <c r="O550" s="672" t="s">
        <v>3290</v>
      </c>
      <c r="P550" s="670" t="s">
        <v>2966</v>
      </c>
      <c r="Q550" s="670">
        <v>15222256701</v>
      </c>
      <c r="R550" s="670" t="s">
        <v>2967</v>
      </c>
      <c r="S550" s="670" t="s">
        <v>2962</v>
      </c>
      <c r="T550" s="673"/>
    </row>
    <row r="551" spans="1:20" ht="14.4">
      <c r="A551" s="540">
        <v>130</v>
      </c>
      <c r="B551" s="667" t="s">
        <v>3425</v>
      </c>
      <c r="C551" s="667" t="s">
        <v>3426</v>
      </c>
      <c r="D551" s="667" t="s">
        <v>1275</v>
      </c>
      <c r="E551" s="667">
        <v>2400</v>
      </c>
      <c r="F551" s="668" t="s">
        <v>55</v>
      </c>
      <c r="G551" s="669" t="s">
        <v>31</v>
      </c>
      <c r="H551" s="670" t="s">
        <v>32</v>
      </c>
      <c r="I551" s="670" t="s">
        <v>55</v>
      </c>
      <c r="J551" s="670" t="s">
        <v>55</v>
      </c>
      <c r="K551" s="670" t="s">
        <v>55</v>
      </c>
      <c r="L551" s="636">
        <v>33600</v>
      </c>
      <c r="M551" s="671">
        <v>33600</v>
      </c>
      <c r="N551" s="524" t="s">
        <v>3068</v>
      </c>
      <c r="O551" s="672" t="s">
        <v>3290</v>
      </c>
      <c r="P551" s="670" t="s">
        <v>2966</v>
      </c>
      <c r="Q551" s="670">
        <v>15222256701</v>
      </c>
      <c r="R551" s="670" t="s">
        <v>2967</v>
      </c>
      <c r="S551" s="670" t="s">
        <v>2962</v>
      </c>
      <c r="T551" s="673"/>
    </row>
    <row r="552" spans="1:20">
      <c r="A552" s="540">
        <v>131</v>
      </c>
      <c r="B552" s="674" t="s">
        <v>3427</v>
      </c>
      <c r="C552" s="605" t="s">
        <v>3428</v>
      </c>
      <c r="D552" s="605" t="s">
        <v>65</v>
      </c>
      <c r="E552" s="539">
        <v>900</v>
      </c>
      <c r="F552" s="605"/>
      <c r="G552" s="606" t="s">
        <v>31</v>
      </c>
      <c r="H552" s="606" t="s">
        <v>32</v>
      </c>
      <c r="I552" s="606" t="s">
        <v>3004</v>
      </c>
      <c r="J552" s="606" t="s">
        <v>55</v>
      </c>
      <c r="K552" s="606" t="s">
        <v>55</v>
      </c>
      <c r="L552" s="607">
        <v>1890.0041000000001</v>
      </c>
      <c r="M552" s="608">
        <v>1039.5022550000001</v>
      </c>
      <c r="N552" s="609">
        <v>2020.5</v>
      </c>
      <c r="O552" s="606" t="s">
        <v>3005</v>
      </c>
      <c r="P552" s="606" t="s">
        <v>3006</v>
      </c>
      <c r="Q552" s="606">
        <v>18522251335</v>
      </c>
      <c r="R552" s="606" t="s">
        <v>3007</v>
      </c>
      <c r="S552" s="606" t="s">
        <v>2962</v>
      </c>
      <c r="T552" s="538"/>
    </row>
    <row r="553" spans="1:20">
      <c r="A553" s="540">
        <v>132</v>
      </c>
      <c r="B553" s="674" t="s">
        <v>467</v>
      </c>
      <c r="C553" s="605" t="s">
        <v>3429</v>
      </c>
      <c r="D553" s="605" t="s">
        <v>154</v>
      </c>
      <c r="E553" s="539">
        <v>304</v>
      </c>
      <c r="F553" s="605"/>
      <c r="G553" s="606" t="s">
        <v>31</v>
      </c>
      <c r="H553" s="606" t="s">
        <v>32</v>
      </c>
      <c r="I553" s="606" t="s">
        <v>3004</v>
      </c>
      <c r="J553" s="606" t="s">
        <v>55</v>
      </c>
      <c r="K553" s="606" t="s">
        <v>55</v>
      </c>
      <c r="L553" s="607">
        <v>6079.9988999999996</v>
      </c>
      <c r="M553" s="608">
        <v>3343.9993949999998</v>
      </c>
      <c r="N553" s="609">
        <v>2020.5</v>
      </c>
      <c r="O553" s="606" t="s">
        <v>3005</v>
      </c>
      <c r="P553" s="606" t="s">
        <v>3006</v>
      </c>
      <c r="Q553" s="606">
        <v>18522251335</v>
      </c>
      <c r="R553" s="606" t="s">
        <v>3007</v>
      </c>
      <c r="S553" s="606" t="s">
        <v>2962</v>
      </c>
      <c r="T553" s="538"/>
    </row>
    <row r="554" spans="1:20" ht="14.4">
      <c r="A554" s="560" t="s">
        <v>3430</v>
      </c>
      <c r="B554" s="542" t="s">
        <v>1101</v>
      </c>
      <c r="C554" s="538"/>
      <c r="D554" s="538"/>
      <c r="E554" s="539"/>
      <c r="F554" s="596"/>
      <c r="G554" s="592"/>
      <c r="H554" s="592"/>
      <c r="I554" s="592"/>
      <c r="J554" s="592"/>
      <c r="K554" s="592"/>
      <c r="L554" s="530"/>
      <c r="M554" s="539"/>
      <c r="N554" s="524"/>
      <c r="O554" s="543"/>
      <c r="P554" s="592"/>
      <c r="Q554" s="592"/>
      <c r="R554" s="541"/>
      <c r="S554" s="592"/>
      <c r="T554" s="530"/>
    </row>
    <row r="555" spans="1:20" ht="24">
      <c r="A555" s="540">
        <v>1</v>
      </c>
      <c r="B555" s="563" t="s">
        <v>3431</v>
      </c>
      <c r="C555" s="538"/>
      <c r="D555" s="563" t="s">
        <v>1147</v>
      </c>
      <c r="E555" s="544">
        <v>6</v>
      </c>
      <c r="F555" s="596" t="s">
        <v>55</v>
      </c>
      <c r="G555" s="563" t="s">
        <v>32</v>
      </c>
      <c r="H555" s="563" t="s">
        <v>32</v>
      </c>
      <c r="I555" s="592"/>
      <c r="J555" s="592"/>
      <c r="K555" s="592"/>
      <c r="L555" s="530"/>
      <c r="M555" s="565">
        <v>23700</v>
      </c>
      <c r="N555" s="524" t="s">
        <v>3432</v>
      </c>
      <c r="O555" s="592" t="s">
        <v>2997</v>
      </c>
      <c r="P555" s="592" t="s">
        <v>2998</v>
      </c>
      <c r="Q555" s="592">
        <v>13752429150</v>
      </c>
      <c r="R555" s="541" t="s">
        <v>2999</v>
      </c>
      <c r="S555" s="592" t="s">
        <v>2962</v>
      </c>
      <c r="T555" s="530"/>
    </row>
    <row r="556" spans="1:20" ht="36">
      <c r="A556" s="540">
        <v>2</v>
      </c>
      <c r="B556" s="563" t="s">
        <v>3433</v>
      </c>
      <c r="C556" s="538"/>
      <c r="D556" s="563" t="s">
        <v>1147</v>
      </c>
      <c r="E556" s="544">
        <v>1</v>
      </c>
      <c r="F556" s="596" t="s">
        <v>55</v>
      </c>
      <c r="G556" s="563" t="s">
        <v>32</v>
      </c>
      <c r="H556" s="563" t="s">
        <v>32</v>
      </c>
      <c r="I556" s="592"/>
      <c r="J556" s="592"/>
      <c r="K556" s="592"/>
      <c r="L556" s="530"/>
      <c r="M556" s="565">
        <v>29000</v>
      </c>
      <c r="N556" s="524" t="s">
        <v>3432</v>
      </c>
      <c r="O556" s="592" t="s">
        <v>2997</v>
      </c>
      <c r="P556" s="592" t="s">
        <v>2998</v>
      </c>
      <c r="Q556" s="592">
        <v>13752429150</v>
      </c>
      <c r="R556" s="541" t="s">
        <v>2999</v>
      </c>
      <c r="S556" s="592" t="s">
        <v>2962</v>
      </c>
      <c r="T556" s="530"/>
    </row>
    <row r="557" spans="1:20" ht="24">
      <c r="A557" s="540">
        <v>3</v>
      </c>
      <c r="B557" s="563" t="s">
        <v>3434</v>
      </c>
      <c r="C557" s="538"/>
      <c r="D557" s="563" t="s">
        <v>1147</v>
      </c>
      <c r="E557" s="544">
        <v>2</v>
      </c>
      <c r="F557" s="596" t="s">
        <v>55</v>
      </c>
      <c r="G557" s="563" t="s">
        <v>32</v>
      </c>
      <c r="H557" s="563" t="s">
        <v>32</v>
      </c>
      <c r="I557" s="592"/>
      <c r="J557" s="592"/>
      <c r="K557" s="592"/>
      <c r="L557" s="530"/>
      <c r="M557" s="544">
        <v>27000</v>
      </c>
      <c r="N557" s="524" t="s">
        <v>3432</v>
      </c>
      <c r="O557" s="592" t="s">
        <v>2997</v>
      </c>
      <c r="P557" s="592" t="s">
        <v>2998</v>
      </c>
      <c r="Q557" s="592">
        <v>13752429150</v>
      </c>
      <c r="R557" s="541" t="s">
        <v>2999</v>
      </c>
      <c r="S557" s="592" t="s">
        <v>2962</v>
      </c>
      <c r="T557" s="530"/>
    </row>
    <row r="558" spans="1:20" ht="24">
      <c r="A558" s="540">
        <v>4</v>
      </c>
      <c r="B558" s="592" t="s">
        <v>1101</v>
      </c>
      <c r="C558" s="599" t="s">
        <v>3435</v>
      </c>
      <c r="D558" s="599" t="s">
        <v>161</v>
      </c>
      <c r="E558" s="599">
        <v>14</v>
      </c>
      <c r="F558" s="592" t="s">
        <v>55</v>
      </c>
      <c r="G558" s="599" t="s">
        <v>31</v>
      </c>
      <c r="H558" s="599" t="s">
        <v>31</v>
      </c>
      <c r="I558" s="592" t="s">
        <v>55</v>
      </c>
      <c r="J558" s="592" t="s">
        <v>55</v>
      </c>
      <c r="K558" s="592" t="s">
        <v>55</v>
      </c>
      <c r="L558" s="599"/>
      <c r="M558" s="599">
        <v>6600</v>
      </c>
      <c r="N558" s="599">
        <v>2019.11</v>
      </c>
      <c r="O558" s="599" t="s">
        <v>3065</v>
      </c>
      <c r="P558" s="599" t="s">
        <v>3066</v>
      </c>
      <c r="Q558" s="599">
        <v>18649012127</v>
      </c>
      <c r="R558" s="592" t="s">
        <v>3067</v>
      </c>
      <c r="S558" s="592" t="s">
        <v>2962</v>
      </c>
      <c r="T558" s="599"/>
    </row>
    <row r="559" spans="1:20" ht="24">
      <c r="A559" s="540">
        <v>5</v>
      </c>
      <c r="B559" s="592" t="s">
        <v>3436</v>
      </c>
      <c r="C559" s="599" t="s">
        <v>3437</v>
      </c>
      <c r="D559" s="599" t="s">
        <v>65</v>
      </c>
      <c r="E559" s="599">
        <v>8</v>
      </c>
      <c r="F559" s="592" t="s">
        <v>55</v>
      </c>
      <c r="G559" s="599" t="s">
        <v>31</v>
      </c>
      <c r="H559" s="599" t="s">
        <v>31</v>
      </c>
      <c r="I559" s="592" t="s">
        <v>55</v>
      </c>
      <c r="J559" s="592" t="s">
        <v>55</v>
      </c>
      <c r="K559" s="592" t="s">
        <v>55</v>
      </c>
      <c r="L559" s="599"/>
      <c r="M559" s="599">
        <v>310</v>
      </c>
      <c r="N559" s="599">
        <v>2019.11</v>
      </c>
      <c r="O559" s="599" t="s">
        <v>3065</v>
      </c>
      <c r="P559" s="599" t="s">
        <v>3066</v>
      </c>
      <c r="Q559" s="599">
        <v>18649012127</v>
      </c>
      <c r="R559" s="592" t="s">
        <v>3067</v>
      </c>
      <c r="S559" s="592" t="s">
        <v>2962</v>
      </c>
      <c r="T559" s="599"/>
    </row>
    <row r="560" spans="1:20" ht="14.4">
      <c r="A560" s="540">
        <v>6</v>
      </c>
      <c r="B560" s="587" t="s">
        <v>3438</v>
      </c>
      <c r="C560" s="586"/>
      <c r="D560" s="587" t="s">
        <v>161</v>
      </c>
      <c r="E560" s="577">
        <v>239.2</v>
      </c>
      <c r="F560" s="580"/>
      <c r="G560" s="563" t="s">
        <v>32</v>
      </c>
      <c r="H560" s="563" t="s">
        <v>32</v>
      </c>
      <c r="I560" s="566"/>
      <c r="J560" s="566"/>
      <c r="K560" s="566"/>
      <c r="L560" s="561">
        <v>67454.399999999994</v>
      </c>
      <c r="M560" s="561">
        <v>67454.399999999994</v>
      </c>
      <c r="N560" s="524" t="s">
        <v>3089</v>
      </c>
      <c r="O560" s="592" t="s">
        <v>3020</v>
      </c>
      <c r="P560" s="592" t="s">
        <v>3021</v>
      </c>
      <c r="Q560" s="592">
        <v>15822939828</v>
      </c>
      <c r="R560" s="541" t="s">
        <v>3022</v>
      </c>
      <c r="S560" s="592" t="s">
        <v>2962</v>
      </c>
      <c r="T560" s="566"/>
    </row>
    <row r="561" spans="1:20">
      <c r="A561" s="540"/>
      <c r="B561" s="552" t="s">
        <v>3101</v>
      </c>
      <c r="C561" s="552"/>
      <c r="D561" s="530"/>
      <c r="E561" s="553"/>
      <c r="F561" s="553"/>
      <c r="G561" s="530"/>
      <c r="H561" s="530"/>
      <c r="I561" s="530"/>
      <c r="J561" s="530"/>
      <c r="K561" s="530"/>
      <c r="L561" s="530"/>
      <c r="M561" s="553"/>
      <c r="N561" s="530"/>
      <c r="O561" s="530"/>
      <c r="P561" s="530"/>
      <c r="Q561" s="530"/>
      <c r="R561" s="530"/>
      <c r="S561" s="530"/>
      <c r="T561" s="530"/>
    </row>
    <row r="562" spans="1:20" ht="15.6">
      <c r="A562" s="1134" t="s">
        <v>3439</v>
      </c>
      <c r="B562" s="1134"/>
      <c r="C562" s="1134"/>
      <c r="D562" s="1134"/>
      <c r="E562" s="1134"/>
      <c r="F562" s="1134"/>
      <c r="G562" s="1134"/>
      <c r="H562" s="1134"/>
      <c r="I562" s="1134"/>
      <c r="J562" s="1134"/>
      <c r="K562" s="1134"/>
      <c r="L562" s="1134"/>
      <c r="M562" s="1134"/>
      <c r="N562" s="1134"/>
      <c r="O562" s="1134"/>
      <c r="P562" s="1134"/>
      <c r="Q562" s="1134"/>
      <c r="R562" s="1134"/>
      <c r="S562" s="1134"/>
      <c r="T562" s="1134"/>
    </row>
    <row r="567" spans="1:20">
      <c r="A567" s="521"/>
      <c r="B567" s="521"/>
      <c r="C567" s="521"/>
      <c r="D567" s="521"/>
      <c r="E567" s="521"/>
      <c r="F567" s="521"/>
      <c r="G567" s="521"/>
      <c r="H567" s="521"/>
      <c r="I567" s="521"/>
      <c r="J567" s="521"/>
      <c r="K567" s="521"/>
      <c r="L567" s="521"/>
      <c r="M567" s="521"/>
      <c r="N567" s="521"/>
      <c r="O567" s="521"/>
      <c r="P567" s="521"/>
      <c r="Q567" s="521"/>
      <c r="R567" s="521"/>
      <c r="S567" s="592"/>
      <c r="T567" s="521"/>
    </row>
  </sheetData>
  <mergeCells count="36">
    <mergeCell ref="T311:T313"/>
    <mergeCell ref="M215:M220"/>
    <mergeCell ref="B215:B220"/>
    <mergeCell ref="B197:B202"/>
    <mergeCell ref="B209:B214"/>
    <mergeCell ref="O246:O254"/>
    <mergeCell ref="B194:B195"/>
    <mergeCell ref="B28:B29"/>
    <mergeCell ref="M209:M214"/>
    <mergeCell ref="A2:T2"/>
    <mergeCell ref="A3:T3"/>
    <mergeCell ref="A4:A5"/>
    <mergeCell ref="B4:B5"/>
    <mergeCell ref="C4:C5"/>
    <mergeCell ref="D4:D5"/>
    <mergeCell ref="E4:E5"/>
    <mergeCell ref="G4:G5"/>
    <mergeCell ref="J4:J5"/>
    <mergeCell ref="N4:N5"/>
    <mergeCell ref="H4:H5"/>
    <mergeCell ref="A562:T562"/>
    <mergeCell ref="O4:O5"/>
    <mergeCell ref="P4:P5"/>
    <mergeCell ref="Q4:Q5"/>
    <mergeCell ref="R4:R5"/>
    <mergeCell ref="S4:S5"/>
    <mergeCell ref="T4:T5"/>
    <mergeCell ref="M20:M21"/>
    <mergeCell ref="M197:M202"/>
    <mergeCell ref="M23:M25"/>
    <mergeCell ref="O20:O21"/>
    <mergeCell ref="B20:B21"/>
    <mergeCell ref="C20:C21"/>
    <mergeCell ref="D20:D21"/>
    <mergeCell ref="B23:B25"/>
    <mergeCell ref="B190:B193"/>
  </mergeCells>
  <phoneticPr fontId="125"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T114"/>
  <sheetViews>
    <sheetView workbookViewId="0">
      <selection activeCell="J10" sqref="J10"/>
    </sheetView>
  </sheetViews>
  <sheetFormatPr defaultRowHeight="13.8"/>
  <cols>
    <col min="1" max="1" width="5.5" customWidth="1"/>
    <col min="2" max="2" width="15.3984375" customWidth="1"/>
    <col min="3" max="3" width="12.09765625" customWidth="1"/>
    <col min="4" max="4" width="6.19921875" customWidth="1"/>
    <col min="11" max="11" width="13.5" customWidth="1"/>
    <col min="12" max="12" width="11.3984375" customWidth="1"/>
    <col min="13" max="13" width="11.59765625" customWidth="1"/>
    <col min="14" max="14" width="13.09765625" customWidth="1"/>
    <col min="15" max="15" width="20.5" customWidth="1"/>
    <col min="17" max="17" width="12.3984375" customWidth="1"/>
    <col min="18" max="18" width="15.19921875" customWidth="1"/>
  </cols>
  <sheetData>
    <row r="1" spans="1:20">
      <c r="A1" s="676" t="s">
        <v>0</v>
      </c>
      <c r="B1" s="677"/>
      <c r="C1" s="677"/>
      <c r="D1" s="677"/>
      <c r="E1" s="677"/>
      <c r="F1" s="677"/>
      <c r="G1" s="677"/>
      <c r="H1" s="677"/>
      <c r="I1" s="677"/>
      <c r="J1" s="677"/>
      <c r="K1" s="677"/>
      <c r="L1" s="677"/>
      <c r="M1" s="687"/>
      <c r="N1" s="688"/>
      <c r="O1" s="689"/>
      <c r="P1" s="677"/>
      <c r="Q1" s="677"/>
      <c r="R1" s="677"/>
      <c r="S1" s="695"/>
      <c r="T1" s="675"/>
    </row>
    <row r="2" spans="1:20" ht="28.2">
      <c r="A2" s="1154" t="s">
        <v>3440</v>
      </c>
      <c r="B2" s="1154"/>
      <c r="C2" s="1154"/>
      <c r="D2" s="1154"/>
      <c r="E2" s="1154"/>
      <c r="F2" s="1154"/>
      <c r="G2" s="1154"/>
      <c r="H2" s="1154"/>
      <c r="I2" s="1154"/>
      <c r="J2" s="1154"/>
      <c r="K2" s="1154"/>
      <c r="L2" s="1154"/>
      <c r="M2" s="1154"/>
      <c r="N2" s="1155"/>
      <c r="O2" s="1154"/>
      <c r="P2" s="1154"/>
      <c r="Q2" s="1154"/>
      <c r="R2" s="1154"/>
      <c r="S2" s="1154"/>
      <c r="T2" s="1154"/>
    </row>
    <row r="3" spans="1:20" ht="17.399999999999999">
      <c r="A3" s="1156">
        <v>44317</v>
      </c>
      <c r="B3" s="1157"/>
      <c r="C3" s="1157"/>
      <c r="D3" s="1157"/>
      <c r="E3" s="1157"/>
      <c r="F3" s="1157"/>
      <c r="G3" s="1157"/>
      <c r="H3" s="1157"/>
      <c r="I3" s="1157"/>
      <c r="J3" s="1157"/>
      <c r="K3" s="1157"/>
      <c r="L3" s="1157"/>
      <c r="M3" s="1157"/>
      <c r="N3" s="1158"/>
      <c r="O3" s="1157"/>
      <c r="P3" s="1157"/>
      <c r="Q3" s="1157"/>
      <c r="R3" s="1157"/>
      <c r="S3" s="1157"/>
      <c r="T3" s="1157"/>
    </row>
    <row r="4" spans="1:20">
      <c r="A4" s="1161" t="s">
        <v>2</v>
      </c>
      <c r="B4" s="1162" t="s">
        <v>3</v>
      </c>
      <c r="C4" s="1162" t="s">
        <v>4</v>
      </c>
      <c r="D4" s="1161" t="s">
        <v>5</v>
      </c>
      <c r="E4" s="1162" t="s">
        <v>1588</v>
      </c>
      <c r="F4" s="679" t="s">
        <v>1589</v>
      </c>
      <c r="G4" s="1162" t="s">
        <v>8</v>
      </c>
      <c r="H4" s="1163" t="s">
        <v>9</v>
      </c>
      <c r="I4" s="678" t="s">
        <v>10</v>
      </c>
      <c r="J4" s="1162" t="s">
        <v>11</v>
      </c>
      <c r="K4" s="679" t="s">
        <v>12</v>
      </c>
      <c r="L4" s="679" t="s">
        <v>13</v>
      </c>
      <c r="M4" s="690" t="s">
        <v>14</v>
      </c>
      <c r="N4" s="1165" t="s">
        <v>15</v>
      </c>
      <c r="O4" s="1162" t="s">
        <v>16</v>
      </c>
      <c r="P4" s="1161" t="s">
        <v>17</v>
      </c>
      <c r="Q4" s="1162" t="s">
        <v>18</v>
      </c>
      <c r="R4" s="1166" t="s">
        <v>19</v>
      </c>
      <c r="S4" s="1167" t="s">
        <v>20</v>
      </c>
      <c r="T4" s="1167" t="s">
        <v>21</v>
      </c>
    </row>
    <row r="5" spans="1:20">
      <c r="A5" s="1161"/>
      <c r="B5" s="1162"/>
      <c r="C5" s="1162"/>
      <c r="D5" s="1161"/>
      <c r="E5" s="1162"/>
      <c r="F5" s="679" t="s">
        <v>22</v>
      </c>
      <c r="G5" s="1162"/>
      <c r="H5" s="1164"/>
      <c r="I5" s="678" t="s">
        <v>23</v>
      </c>
      <c r="J5" s="1162"/>
      <c r="K5" s="679" t="s">
        <v>24</v>
      </c>
      <c r="L5" s="690" t="s">
        <v>25</v>
      </c>
      <c r="M5" s="690" t="s">
        <v>25</v>
      </c>
      <c r="N5" s="1165"/>
      <c r="O5" s="1162"/>
      <c r="P5" s="1161"/>
      <c r="Q5" s="1162"/>
      <c r="R5" s="1166"/>
      <c r="S5" s="1167"/>
      <c r="T5" s="1167"/>
    </row>
    <row r="6" spans="1:20">
      <c r="A6" s="681" t="s">
        <v>26</v>
      </c>
      <c r="B6" s="682" t="s">
        <v>27</v>
      </c>
      <c r="C6" s="679"/>
      <c r="D6" s="678"/>
      <c r="E6" s="679"/>
      <c r="F6" s="679"/>
      <c r="G6" s="679"/>
      <c r="H6" s="680"/>
      <c r="I6" s="678"/>
      <c r="J6" s="679"/>
      <c r="K6" s="679"/>
      <c r="L6" s="679"/>
      <c r="M6" s="690"/>
      <c r="N6" s="691"/>
      <c r="O6" s="679"/>
      <c r="P6" s="678"/>
      <c r="Q6" s="679"/>
      <c r="R6" s="696"/>
      <c r="S6" s="697"/>
      <c r="T6" s="697"/>
    </row>
    <row r="7" spans="1:20">
      <c r="A7" s="678">
        <v>1</v>
      </c>
      <c r="B7" s="679" t="s">
        <v>28</v>
      </c>
      <c r="C7" s="679"/>
      <c r="D7" s="678"/>
      <c r="E7" s="679"/>
      <c r="F7" s="679"/>
      <c r="G7" s="679"/>
      <c r="H7" s="680"/>
      <c r="I7" s="678"/>
      <c r="J7" s="679"/>
      <c r="K7" s="679"/>
      <c r="L7" s="679"/>
      <c r="M7" s="690"/>
      <c r="N7" s="691"/>
      <c r="O7" s="679"/>
      <c r="P7" s="678"/>
      <c r="Q7" s="679"/>
      <c r="R7" s="696"/>
      <c r="S7" s="697"/>
      <c r="T7" s="697"/>
    </row>
    <row r="8" spans="1:20" ht="48">
      <c r="A8" s="678"/>
      <c r="B8" s="684" t="s">
        <v>3441</v>
      </c>
      <c r="C8" s="684" t="s">
        <v>3442</v>
      </c>
      <c r="D8" s="685" t="s">
        <v>45</v>
      </c>
      <c r="E8" s="684"/>
      <c r="F8" s="684">
        <v>54.74</v>
      </c>
      <c r="G8" s="684" t="s">
        <v>31</v>
      </c>
      <c r="H8" s="686" t="s">
        <v>32</v>
      </c>
      <c r="I8" s="685"/>
      <c r="J8" s="684"/>
      <c r="K8" s="684" t="s">
        <v>3443</v>
      </c>
      <c r="L8" s="684">
        <v>320776.40000000002</v>
      </c>
      <c r="M8" s="684">
        <v>189792.68</v>
      </c>
      <c r="N8" s="693">
        <v>44152</v>
      </c>
      <c r="O8" s="684" t="s">
        <v>3444</v>
      </c>
      <c r="P8" s="685" t="s">
        <v>3445</v>
      </c>
      <c r="Q8" s="684">
        <v>17788979786</v>
      </c>
      <c r="R8" s="699" t="s">
        <v>3446</v>
      </c>
      <c r="S8" s="697" t="s">
        <v>3447</v>
      </c>
      <c r="T8" s="698"/>
    </row>
    <row r="9" spans="1:20" ht="48">
      <c r="A9" s="678"/>
      <c r="B9" s="684" t="s">
        <v>3441</v>
      </c>
      <c r="C9" s="684" t="s">
        <v>3442</v>
      </c>
      <c r="D9" s="685" t="s">
        <v>45</v>
      </c>
      <c r="E9" s="684"/>
      <c r="F9" s="684">
        <v>51.38</v>
      </c>
      <c r="G9" s="684" t="s">
        <v>31</v>
      </c>
      <c r="H9" s="686" t="s">
        <v>32</v>
      </c>
      <c r="I9" s="685"/>
      <c r="J9" s="684"/>
      <c r="K9" s="684" t="s">
        <v>3443</v>
      </c>
      <c r="L9" s="684">
        <v>301086.8</v>
      </c>
      <c r="M9" s="684">
        <v>178143</v>
      </c>
      <c r="N9" s="693">
        <v>44152</v>
      </c>
      <c r="O9" s="684" t="s">
        <v>3444</v>
      </c>
      <c r="P9" s="685" t="s">
        <v>3445</v>
      </c>
      <c r="Q9" s="684">
        <v>17788979786</v>
      </c>
      <c r="R9" s="699" t="s">
        <v>3446</v>
      </c>
      <c r="S9" s="697" t="s">
        <v>3447</v>
      </c>
      <c r="T9" s="698"/>
    </row>
    <row r="10" spans="1:20" ht="48">
      <c r="A10" s="678"/>
      <c r="B10" s="684" t="s">
        <v>3441</v>
      </c>
      <c r="C10" s="684" t="s">
        <v>3442</v>
      </c>
      <c r="D10" s="685" t="s">
        <v>45</v>
      </c>
      <c r="E10" s="684"/>
      <c r="F10" s="684">
        <v>35.53</v>
      </c>
      <c r="G10" s="684" t="s">
        <v>31</v>
      </c>
      <c r="H10" s="686" t="s">
        <v>32</v>
      </c>
      <c r="I10" s="685"/>
      <c r="J10" s="684"/>
      <c r="K10" s="684" t="s">
        <v>3443</v>
      </c>
      <c r="L10" s="684">
        <v>208205.8</v>
      </c>
      <c r="M10" s="684">
        <v>135333.76000000001</v>
      </c>
      <c r="N10" s="693">
        <v>44180</v>
      </c>
      <c r="O10" s="684" t="s">
        <v>3444</v>
      </c>
      <c r="P10" s="685" t="s">
        <v>3445</v>
      </c>
      <c r="Q10" s="684">
        <v>17788979786</v>
      </c>
      <c r="R10" s="699" t="s">
        <v>3446</v>
      </c>
      <c r="S10" s="697" t="s">
        <v>3447</v>
      </c>
      <c r="T10" s="698"/>
    </row>
    <row r="11" spans="1:20" ht="48">
      <c r="A11" s="678"/>
      <c r="B11" s="684" t="s">
        <v>3441</v>
      </c>
      <c r="C11" s="684" t="s">
        <v>3442</v>
      </c>
      <c r="D11" s="685" t="s">
        <v>45</v>
      </c>
      <c r="E11" s="684"/>
      <c r="F11" s="684">
        <v>5.95</v>
      </c>
      <c r="G11" s="684" t="s">
        <v>31</v>
      </c>
      <c r="H11" s="686" t="s">
        <v>32</v>
      </c>
      <c r="I11" s="685"/>
      <c r="J11" s="684"/>
      <c r="K11" s="684" t="s">
        <v>3443</v>
      </c>
      <c r="L11" s="684">
        <v>34867</v>
      </c>
      <c r="M11" s="684">
        <v>22663.54</v>
      </c>
      <c r="N11" s="693">
        <v>44180</v>
      </c>
      <c r="O11" s="684" t="s">
        <v>3444</v>
      </c>
      <c r="P11" s="685" t="s">
        <v>3445</v>
      </c>
      <c r="Q11" s="684">
        <v>17788979786</v>
      </c>
      <c r="R11" s="699" t="s">
        <v>3446</v>
      </c>
      <c r="S11" s="697" t="s">
        <v>3447</v>
      </c>
      <c r="T11" s="698"/>
    </row>
    <row r="12" spans="1:20" ht="48">
      <c r="A12" s="678"/>
      <c r="B12" s="684" t="s">
        <v>3441</v>
      </c>
      <c r="C12" s="684" t="s">
        <v>3442</v>
      </c>
      <c r="D12" s="685" t="s">
        <v>45</v>
      </c>
      <c r="E12" s="684"/>
      <c r="F12" s="684">
        <v>18.760999999999999</v>
      </c>
      <c r="G12" s="684" t="s">
        <v>31</v>
      </c>
      <c r="H12" s="686" t="s">
        <v>32</v>
      </c>
      <c r="I12" s="685"/>
      <c r="J12" s="684"/>
      <c r="K12" s="684" t="s">
        <v>3443</v>
      </c>
      <c r="L12" s="684">
        <v>109939.46</v>
      </c>
      <c r="M12" s="684">
        <v>71460.62</v>
      </c>
      <c r="N12" s="693">
        <v>44180</v>
      </c>
      <c r="O12" s="684" t="s">
        <v>3444</v>
      </c>
      <c r="P12" s="685" t="s">
        <v>3445</v>
      </c>
      <c r="Q12" s="684">
        <v>17788979786</v>
      </c>
      <c r="R12" s="699" t="s">
        <v>3446</v>
      </c>
      <c r="S12" s="697" t="s">
        <v>3447</v>
      </c>
      <c r="T12" s="698"/>
    </row>
    <row r="13" spans="1:20" ht="48">
      <c r="A13" s="678"/>
      <c r="B13" s="684" t="s">
        <v>3441</v>
      </c>
      <c r="C13" s="684" t="s">
        <v>3442</v>
      </c>
      <c r="D13" s="685" t="s">
        <v>45</v>
      </c>
      <c r="E13" s="679"/>
      <c r="F13" s="679">
        <v>28.87</v>
      </c>
      <c r="G13" s="684" t="s">
        <v>31</v>
      </c>
      <c r="H13" s="686" t="s">
        <v>32</v>
      </c>
      <c r="I13" s="678"/>
      <c r="J13" s="684"/>
      <c r="K13" s="684" t="s">
        <v>3443</v>
      </c>
      <c r="L13" s="684">
        <v>169178.2</v>
      </c>
      <c r="M13" s="684">
        <v>119834.55</v>
      </c>
      <c r="N13" s="692">
        <v>44214</v>
      </c>
      <c r="O13" s="684" t="s">
        <v>3444</v>
      </c>
      <c r="P13" s="685" t="s">
        <v>3445</v>
      </c>
      <c r="Q13" s="684">
        <v>17788979786</v>
      </c>
      <c r="R13" s="699" t="s">
        <v>3446</v>
      </c>
      <c r="S13" s="697" t="s">
        <v>3447</v>
      </c>
      <c r="T13" s="698"/>
    </row>
    <row r="14" spans="1:20" ht="48">
      <c r="A14" s="678"/>
      <c r="B14" s="684" t="s">
        <v>3441</v>
      </c>
      <c r="C14" s="684" t="s">
        <v>3442</v>
      </c>
      <c r="D14" s="685" t="s">
        <v>45</v>
      </c>
      <c r="E14" s="679"/>
      <c r="F14" s="679">
        <v>101.31</v>
      </c>
      <c r="G14" s="684" t="s">
        <v>31</v>
      </c>
      <c r="H14" s="686" t="s">
        <v>32</v>
      </c>
      <c r="I14" s="678"/>
      <c r="J14" s="684"/>
      <c r="K14" s="684" t="s">
        <v>3443</v>
      </c>
      <c r="L14" s="684">
        <v>593676.6</v>
      </c>
      <c r="M14" s="684">
        <v>420520.9</v>
      </c>
      <c r="N14" s="692">
        <v>44214</v>
      </c>
      <c r="O14" s="684" t="s">
        <v>3444</v>
      </c>
      <c r="P14" s="685" t="s">
        <v>3445</v>
      </c>
      <c r="Q14" s="684">
        <v>17788979786</v>
      </c>
      <c r="R14" s="699" t="s">
        <v>3446</v>
      </c>
      <c r="S14" s="697" t="s">
        <v>3447</v>
      </c>
      <c r="T14" s="698"/>
    </row>
    <row r="15" spans="1:20" ht="48">
      <c r="A15" s="678"/>
      <c r="B15" s="684" t="s">
        <v>3441</v>
      </c>
      <c r="C15" s="684" t="s">
        <v>3442</v>
      </c>
      <c r="D15" s="685" t="s">
        <v>45</v>
      </c>
      <c r="E15" s="679"/>
      <c r="F15" s="679">
        <v>2.58</v>
      </c>
      <c r="G15" s="684" t="s">
        <v>31</v>
      </c>
      <c r="H15" s="686" t="s">
        <v>32</v>
      </c>
      <c r="I15" s="678"/>
      <c r="J15" s="684"/>
      <c r="K15" s="684" t="s">
        <v>3443</v>
      </c>
      <c r="L15" s="694">
        <v>4158.0582524272004</v>
      </c>
      <c r="M15" s="684">
        <v>3672.96</v>
      </c>
      <c r="N15" s="692">
        <v>44308</v>
      </c>
      <c r="O15" s="684" t="s">
        <v>3444</v>
      </c>
      <c r="P15" s="685" t="s">
        <v>3445</v>
      </c>
      <c r="Q15" s="684">
        <v>17788979786</v>
      </c>
      <c r="R15" s="699" t="s">
        <v>3446</v>
      </c>
      <c r="S15" s="697" t="s">
        <v>3447</v>
      </c>
      <c r="T15" s="698"/>
    </row>
    <row r="16" spans="1:20" ht="48">
      <c r="A16" s="678"/>
      <c r="B16" s="684" t="s">
        <v>3441</v>
      </c>
      <c r="C16" s="684" t="s">
        <v>3442</v>
      </c>
      <c r="D16" s="685" t="s">
        <v>45</v>
      </c>
      <c r="E16" s="679"/>
      <c r="F16" s="679">
        <v>8.67</v>
      </c>
      <c r="G16" s="684" t="s">
        <v>31</v>
      </c>
      <c r="H16" s="686" t="s">
        <v>32</v>
      </c>
      <c r="I16" s="678"/>
      <c r="J16" s="684"/>
      <c r="K16" s="684" t="s">
        <v>3443</v>
      </c>
      <c r="L16" s="694">
        <v>13973.0097087379</v>
      </c>
      <c r="M16" s="684">
        <v>12342.83</v>
      </c>
      <c r="N16" s="692">
        <v>44308</v>
      </c>
      <c r="O16" s="684" t="s">
        <v>3444</v>
      </c>
      <c r="P16" s="685" t="s">
        <v>3445</v>
      </c>
      <c r="Q16" s="684">
        <v>17788979786</v>
      </c>
      <c r="R16" s="699" t="s">
        <v>3446</v>
      </c>
      <c r="S16" s="697" t="s">
        <v>3447</v>
      </c>
      <c r="T16" s="698"/>
    </row>
    <row r="17" spans="1:20" ht="48">
      <c r="A17" s="678"/>
      <c r="B17" s="684" t="s">
        <v>3441</v>
      </c>
      <c r="C17" s="684" t="s">
        <v>3442</v>
      </c>
      <c r="D17" s="685" t="s">
        <v>45</v>
      </c>
      <c r="E17" s="679"/>
      <c r="F17" s="679">
        <v>7.01</v>
      </c>
      <c r="G17" s="684" t="s">
        <v>31</v>
      </c>
      <c r="H17" s="686" t="s">
        <v>32</v>
      </c>
      <c r="I17" s="678"/>
      <c r="J17" s="684"/>
      <c r="K17" s="684" t="s">
        <v>3443</v>
      </c>
      <c r="L17" s="694">
        <v>11297.669902912699</v>
      </c>
      <c r="M17" s="684">
        <v>9979.61</v>
      </c>
      <c r="N17" s="692">
        <v>44308</v>
      </c>
      <c r="O17" s="684" t="s">
        <v>3444</v>
      </c>
      <c r="P17" s="685" t="s">
        <v>3445</v>
      </c>
      <c r="Q17" s="684">
        <v>17788979786</v>
      </c>
      <c r="R17" s="699" t="s">
        <v>3446</v>
      </c>
      <c r="S17" s="697" t="s">
        <v>3447</v>
      </c>
      <c r="T17" s="698"/>
    </row>
    <row r="18" spans="1:20" ht="48">
      <c r="A18" s="678"/>
      <c r="B18" s="684" t="s">
        <v>3441</v>
      </c>
      <c r="C18" s="684" t="s">
        <v>3442</v>
      </c>
      <c r="D18" s="685" t="s">
        <v>45</v>
      </c>
      <c r="E18" s="679"/>
      <c r="F18" s="679">
        <v>11.01</v>
      </c>
      <c r="G18" s="684" t="s">
        <v>31</v>
      </c>
      <c r="H18" s="686" t="s">
        <v>32</v>
      </c>
      <c r="I18" s="678"/>
      <c r="J18" s="684"/>
      <c r="K18" s="684" t="s">
        <v>3443</v>
      </c>
      <c r="L18" s="694">
        <v>17744.271844660299</v>
      </c>
      <c r="M18" s="684">
        <v>15674.11</v>
      </c>
      <c r="N18" s="692">
        <v>44308</v>
      </c>
      <c r="O18" s="684" t="s">
        <v>3444</v>
      </c>
      <c r="P18" s="685" t="s">
        <v>3445</v>
      </c>
      <c r="Q18" s="684">
        <v>17788979786</v>
      </c>
      <c r="R18" s="699" t="s">
        <v>3446</v>
      </c>
      <c r="S18" s="697" t="s">
        <v>3447</v>
      </c>
      <c r="T18" s="698"/>
    </row>
    <row r="19" spans="1:20" ht="48">
      <c r="A19" s="678"/>
      <c r="B19" s="684" t="s">
        <v>3441</v>
      </c>
      <c r="C19" s="684" t="s">
        <v>3442</v>
      </c>
      <c r="D19" s="685" t="s">
        <v>45</v>
      </c>
      <c r="E19" s="679"/>
      <c r="F19" s="679">
        <v>9</v>
      </c>
      <c r="G19" s="684" t="s">
        <v>31</v>
      </c>
      <c r="H19" s="686" t="s">
        <v>32</v>
      </c>
      <c r="I19" s="678"/>
      <c r="J19" s="684"/>
      <c r="K19" s="684" t="s">
        <v>3443</v>
      </c>
      <c r="L19" s="694">
        <v>14504.8543689321</v>
      </c>
      <c r="M19" s="684">
        <v>12812.61</v>
      </c>
      <c r="N19" s="692">
        <v>44308</v>
      </c>
      <c r="O19" s="684" t="s">
        <v>3444</v>
      </c>
      <c r="P19" s="685" t="s">
        <v>3445</v>
      </c>
      <c r="Q19" s="684">
        <v>17788979786</v>
      </c>
      <c r="R19" s="699" t="s">
        <v>3446</v>
      </c>
      <c r="S19" s="697" t="s">
        <v>3447</v>
      </c>
      <c r="T19" s="698"/>
    </row>
    <row r="20" spans="1:20" ht="48">
      <c r="A20" s="678"/>
      <c r="B20" s="684" t="s">
        <v>3441</v>
      </c>
      <c r="C20" s="684" t="s">
        <v>3442</v>
      </c>
      <c r="D20" s="685" t="s">
        <v>45</v>
      </c>
      <c r="E20" s="679"/>
      <c r="F20" s="679">
        <v>10.667</v>
      </c>
      <c r="G20" s="684" t="s">
        <v>31</v>
      </c>
      <c r="H20" s="686" t="s">
        <v>32</v>
      </c>
      <c r="I20" s="678"/>
      <c r="J20" s="684"/>
      <c r="K20" s="684" t="s">
        <v>3443</v>
      </c>
      <c r="L20" s="694">
        <v>17191.475728155401</v>
      </c>
      <c r="M20" s="684">
        <v>15185.8</v>
      </c>
      <c r="N20" s="692">
        <v>44308</v>
      </c>
      <c r="O20" s="684" t="s">
        <v>3444</v>
      </c>
      <c r="P20" s="685" t="s">
        <v>3445</v>
      </c>
      <c r="Q20" s="684">
        <v>17788979786</v>
      </c>
      <c r="R20" s="699" t="s">
        <v>3446</v>
      </c>
      <c r="S20" s="697" t="s">
        <v>3447</v>
      </c>
      <c r="T20" s="698"/>
    </row>
    <row r="21" spans="1:20" ht="48">
      <c r="A21" s="678"/>
      <c r="B21" s="684" t="s">
        <v>3441</v>
      </c>
      <c r="C21" s="684" t="s">
        <v>3442</v>
      </c>
      <c r="D21" s="685" t="s">
        <v>45</v>
      </c>
      <c r="E21" s="679"/>
      <c r="F21" s="679">
        <v>5.25</v>
      </c>
      <c r="G21" s="684" t="s">
        <v>31</v>
      </c>
      <c r="H21" s="686" t="s">
        <v>32</v>
      </c>
      <c r="I21" s="678"/>
      <c r="J21" s="684"/>
      <c r="K21" s="684" t="s">
        <v>3443</v>
      </c>
      <c r="L21" s="694">
        <v>8461.1650485437003</v>
      </c>
      <c r="M21" s="684">
        <v>7474.03</v>
      </c>
      <c r="N21" s="692">
        <v>44308</v>
      </c>
      <c r="O21" s="684" t="s">
        <v>3444</v>
      </c>
      <c r="P21" s="685" t="s">
        <v>3445</v>
      </c>
      <c r="Q21" s="684">
        <v>17788979786</v>
      </c>
      <c r="R21" s="699" t="s">
        <v>3446</v>
      </c>
      <c r="S21" s="697" t="s">
        <v>3447</v>
      </c>
      <c r="T21" s="698"/>
    </row>
    <row r="22" spans="1:20" ht="48">
      <c r="A22" s="678"/>
      <c r="B22" s="684" t="s">
        <v>3441</v>
      </c>
      <c r="C22" s="684" t="s">
        <v>3442</v>
      </c>
      <c r="D22" s="685" t="s">
        <v>45</v>
      </c>
      <c r="E22" s="679"/>
      <c r="F22" s="679">
        <v>3.56</v>
      </c>
      <c r="G22" s="684" t="s">
        <v>31</v>
      </c>
      <c r="H22" s="686" t="s">
        <v>32</v>
      </c>
      <c r="I22" s="678"/>
      <c r="J22" s="684"/>
      <c r="K22" s="684" t="s">
        <v>3443</v>
      </c>
      <c r="L22" s="694">
        <v>5737.4757281554002</v>
      </c>
      <c r="M22" s="684">
        <v>5068.1000000000004</v>
      </c>
      <c r="N22" s="692">
        <v>44308</v>
      </c>
      <c r="O22" s="684" t="s">
        <v>3444</v>
      </c>
      <c r="P22" s="685" t="s">
        <v>3445</v>
      </c>
      <c r="Q22" s="684">
        <v>17788979786</v>
      </c>
      <c r="R22" s="699" t="s">
        <v>3446</v>
      </c>
      <c r="S22" s="697" t="s">
        <v>3447</v>
      </c>
      <c r="T22" s="698"/>
    </row>
    <row r="23" spans="1:20" ht="48">
      <c r="A23" s="678"/>
      <c r="B23" s="684" t="s">
        <v>3441</v>
      </c>
      <c r="C23" s="684" t="s">
        <v>3442</v>
      </c>
      <c r="D23" s="685" t="s">
        <v>45</v>
      </c>
      <c r="E23" s="679"/>
      <c r="F23" s="679">
        <v>8.5500000000000007</v>
      </c>
      <c r="G23" s="684" t="s">
        <v>31</v>
      </c>
      <c r="H23" s="686" t="s">
        <v>32</v>
      </c>
      <c r="I23" s="678"/>
      <c r="J23" s="684"/>
      <c r="K23" s="684" t="s">
        <v>3443</v>
      </c>
      <c r="L23" s="694">
        <v>13779.6116504855</v>
      </c>
      <c r="M23" s="684">
        <v>12171.99</v>
      </c>
      <c r="N23" s="692">
        <v>44308</v>
      </c>
      <c r="O23" s="684" t="s">
        <v>3444</v>
      </c>
      <c r="P23" s="685" t="s">
        <v>3445</v>
      </c>
      <c r="Q23" s="684">
        <v>17788979786</v>
      </c>
      <c r="R23" s="699" t="s">
        <v>3446</v>
      </c>
      <c r="S23" s="697" t="s">
        <v>3447</v>
      </c>
      <c r="T23" s="698"/>
    </row>
    <row r="24" spans="1:20" ht="48">
      <c r="A24" s="678"/>
      <c r="B24" s="684" t="s">
        <v>3441</v>
      </c>
      <c r="C24" s="684" t="s">
        <v>3442</v>
      </c>
      <c r="D24" s="685" t="s">
        <v>45</v>
      </c>
      <c r="E24" s="679"/>
      <c r="F24" s="679">
        <v>0.73</v>
      </c>
      <c r="G24" s="684" t="s">
        <v>31</v>
      </c>
      <c r="H24" s="686" t="s">
        <v>32</v>
      </c>
      <c r="I24" s="678"/>
      <c r="J24" s="684"/>
      <c r="K24" s="684" t="s">
        <v>3443</v>
      </c>
      <c r="L24" s="694">
        <v>1176.5048543688999</v>
      </c>
      <c r="M24" s="684">
        <v>1039.24</v>
      </c>
      <c r="N24" s="692">
        <v>44308</v>
      </c>
      <c r="O24" s="684" t="s">
        <v>3444</v>
      </c>
      <c r="P24" s="685" t="s">
        <v>3445</v>
      </c>
      <c r="Q24" s="684">
        <v>17788979786</v>
      </c>
      <c r="R24" s="699" t="s">
        <v>3446</v>
      </c>
      <c r="S24" s="697" t="s">
        <v>3447</v>
      </c>
      <c r="T24" s="698"/>
    </row>
    <row r="25" spans="1:20" ht="48">
      <c r="A25" s="678"/>
      <c r="B25" s="684" t="s">
        <v>3441</v>
      </c>
      <c r="C25" s="684" t="s">
        <v>3442</v>
      </c>
      <c r="D25" s="685" t="s">
        <v>45</v>
      </c>
      <c r="E25" s="679"/>
      <c r="F25" s="679">
        <v>6.49</v>
      </c>
      <c r="G25" s="684" t="s">
        <v>31</v>
      </c>
      <c r="H25" s="686" t="s">
        <v>32</v>
      </c>
      <c r="I25" s="678"/>
      <c r="J25" s="684"/>
      <c r="K25" s="684" t="s">
        <v>3443</v>
      </c>
      <c r="L25" s="694">
        <v>10459.6116504855</v>
      </c>
      <c r="M25" s="684">
        <v>9239.33</v>
      </c>
      <c r="N25" s="692">
        <v>44308</v>
      </c>
      <c r="O25" s="684" t="s">
        <v>3444</v>
      </c>
      <c r="P25" s="685" t="s">
        <v>3445</v>
      </c>
      <c r="Q25" s="684">
        <v>17788979786</v>
      </c>
      <c r="R25" s="699" t="s">
        <v>3446</v>
      </c>
      <c r="S25" s="697" t="s">
        <v>3447</v>
      </c>
      <c r="T25" s="698"/>
    </row>
    <row r="26" spans="1:20" ht="48">
      <c r="A26" s="678"/>
      <c r="B26" s="684" t="s">
        <v>3441</v>
      </c>
      <c r="C26" s="684" t="s">
        <v>3442</v>
      </c>
      <c r="D26" s="685" t="s">
        <v>45</v>
      </c>
      <c r="E26" s="679"/>
      <c r="F26" s="679">
        <v>5.12</v>
      </c>
      <c r="G26" s="684" t="s">
        <v>31</v>
      </c>
      <c r="H26" s="686" t="s">
        <v>32</v>
      </c>
      <c r="I26" s="678"/>
      <c r="J26" s="684"/>
      <c r="K26" s="684" t="s">
        <v>3443</v>
      </c>
      <c r="L26" s="694">
        <v>8251.6504854368995</v>
      </c>
      <c r="M26" s="684">
        <v>7288.95</v>
      </c>
      <c r="N26" s="692">
        <v>44308</v>
      </c>
      <c r="O26" s="684" t="s">
        <v>3444</v>
      </c>
      <c r="P26" s="685" t="s">
        <v>3445</v>
      </c>
      <c r="Q26" s="684">
        <v>17788979786</v>
      </c>
      <c r="R26" s="699" t="s">
        <v>3446</v>
      </c>
      <c r="S26" s="697" t="s">
        <v>3447</v>
      </c>
      <c r="T26" s="698"/>
    </row>
    <row r="27" spans="1:20" ht="48">
      <c r="A27" s="678"/>
      <c r="B27" s="684" t="s">
        <v>3441</v>
      </c>
      <c r="C27" s="684" t="s">
        <v>3442</v>
      </c>
      <c r="D27" s="685" t="s">
        <v>45</v>
      </c>
      <c r="E27" s="679"/>
      <c r="F27" s="679">
        <v>7.83</v>
      </c>
      <c r="G27" s="684" t="s">
        <v>31</v>
      </c>
      <c r="H27" s="686" t="s">
        <v>32</v>
      </c>
      <c r="I27" s="678"/>
      <c r="J27" s="684"/>
      <c r="K27" s="684" t="s">
        <v>3443</v>
      </c>
      <c r="L27" s="694">
        <v>12619.2233009709</v>
      </c>
      <c r="M27" s="684">
        <v>11883.1</v>
      </c>
      <c r="N27" s="692">
        <v>44335</v>
      </c>
      <c r="O27" s="684" t="s">
        <v>3444</v>
      </c>
      <c r="P27" s="685" t="s">
        <v>3445</v>
      </c>
      <c r="Q27" s="684">
        <v>17788979786</v>
      </c>
      <c r="R27" s="699" t="s">
        <v>3446</v>
      </c>
      <c r="S27" s="697" t="s">
        <v>3447</v>
      </c>
      <c r="T27" s="698"/>
    </row>
    <row r="28" spans="1:20" ht="48">
      <c r="A28" s="678"/>
      <c r="B28" s="684" t="s">
        <v>3441</v>
      </c>
      <c r="C28" s="684" t="s">
        <v>3442</v>
      </c>
      <c r="D28" s="685" t="s">
        <v>45</v>
      </c>
      <c r="E28" s="679"/>
      <c r="F28" s="679">
        <v>8.19</v>
      </c>
      <c r="G28" s="684" t="s">
        <v>31</v>
      </c>
      <c r="H28" s="686" t="s">
        <v>32</v>
      </c>
      <c r="I28" s="678"/>
      <c r="J28" s="684"/>
      <c r="K28" s="684" t="s">
        <v>3443</v>
      </c>
      <c r="L28" s="694">
        <v>13199.4174757282</v>
      </c>
      <c r="M28" s="684">
        <v>12429.45</v>
      </c>
      <c r="N28" s="692">
        <v>44335</v>
      </c>
      <c r="O28" s="684" t="s">
        <v>3444</v>
      </c>
      <c r="P28" s="685" t="s">
        <v>3445</v>
      </c>
      <c r="Q28" s="684">
        <v>17788979786</v>
      </c>
      <c r="R28" s="699" t="s">
        <v>3446</v>
      </c>
      <c r="S28" s="697" t="s">
        <v>3447</v>
      </c>
      <c r="T28" s="698"/>
    </row>
    <row r="29" spans="1:20" ht="48">
      <c r="A29" s="678"/>
      <c r="B29" s="684" t="s">
        <v>3441</v>
      </c>
      <c r="C29" s="684" t="s">
        <v>3442</v>
      </c>
      <c r="D29" s="685" t="s">
        <v>45</v>
      </c>
      <c r="E29" s="679"/>
      <c r="F29" s="679">
        <v>0.8</v>
      </c>
      <c r="G29" s="684" t="s">
        <v>31</v>
      </c>
      <c r="H29" s="686" t="s">
        <v>32</v>
      </c>
      <c r="I29" s="678"/>
      <c r="J29" s="684"/>
      <c r="K29" s="684" t="s">
        <v>3443</v>
      </c>
      <c r="L29" s="694">
        <v>1289.3203883495</v>
      </c>
      <c r="M29" s="684">
        <v>1214.1099999999999</v>
      </c>
      <c r="N29" s="692">
        <v>44335</v>
      </c>
      <c r="O29" s="684" t="s">
        <v>3444</v>
      </c>
      <c r="P29" s="685" t="s">
        <v>3445</v>
      </c>
      <c r="Q29" s="684">
        <v>17788979786</v>
      </c>
      <c r="R29" s="699" t="s">
        <v>3446</v>
      </c>
      <c r="S29" s="697" t="s">
        <v>3447</v>
      </c>
      <c r="T29" s="698"/>
    </row>
    <row r="30" spans="1:20" ht="48">
      <c r="A30" s="678"/>
      <c r="B30" s="684" t="s">
        <v>3441</v>
      </c>
      <c r="C30" s="684" t="s">
        <v>3442</v>
      </c>
      <c r="D30" s="685" t="s">
        <v>45</v>
      </c>
      <c r="E30" s="679"/>
      <c r="F30" s="679">
        <v>0.32</v>
      </c>
      <c r="G30" s="684" t="s">
        <v>31</v>
      </c>
      <c r="H30" s="686" t="s">
        <v>32</v>
      </c>
      <c r="I30" s="678"/>
      <c r="J30" s="684"/>
      <c r="K30" s="684" t="s">
        <v>3443</v>
      </c>
      <c r="L30" s="694">
        <v>515.72815533979997</v>
      </c>
      <c r="M30" s="684">
        <v>485.65</v>
      </c>
      <c r="N30" s="692">
        <v>44335</v>
      </c>
      <c r="O30" s="684" t="s">
        <v>3444</v>
      </c>
      <c r="P30" s="685" t="s">
        <v>3445</v>
      </c>
      <c r="Q30" s="684">
        <v>17788979786</v>
      </c>
      <c r="R30" s="699" t="s">
        <v>3446</v>
      </c>
      <c r="S30" s="697" t="s">
        <v>3447</v>
      </c>
      <c r="T30" s="698"/>
    </row>
    <row r="31" spans="1:20" ht="48">
      <c r="A31" s="678"/>
      <c r="B31" s="684" t="s">
        <v>3441</v>
      </c>
      <c r="C31" s="684" t="s">
        <v>3442</v>
      </c>
      <c r="D31" s="685" t="s">
        <v>45</v>
      </c>
      <c r="E31" s="679"/>
      <c r="F31" s="679">
        <v>14.55</v>
      </c>
      <c r="G31" s="684" t="s">
        <v>31</v>
      </c>
      <c r="H31" s="686" t="s">
        <v>32</v>
      </c>
      <c r="I31" s="678"/>
      <c r="J31" s="684"/>
      <c r="K31" s="684" t="s">
        <v>3443</v>
      </c>
      <c r="L31" s="694">
        <v>23449.514563106899</v>
      </c>
      <c r="M31" s="684">
        <v>22081.62</v>
      </c>
      <c r="N31" s="692">
        <v>44335</v>
      </c>
      <c r="O31" s="684" t="s">
        <v>3444</v>
      </c>
      <c r="P31" s="685" t="s">
        <v>3445</v>
      </c>
      <c r="Q31" s="684">
        <v>17788979786</v>
      </c>
      <c r="R31" s="699" t="s">
        <v>3446</v>
      </c>
      <c r="S31" s="697" t="s">
        <v>3447</v>
      </c>
      <c r="T31" s="698"/>
    </row>
    <row r="32" spans="1:20" ht="48">
      <c r="A32" s="678"/>
      <c r="B32" s="684" t="s">
        <v>3441</v>
      </c>
      <c r="C32" s="684" t="s">
        <v>3442</v>
      </c>
      <c r="D32" s="685" t="s">
        <v>45</v>
      </c>
      <c r="E32" s="679"/>
      <c r="F32" s="679">
        <v>10.82</v>
      </c>
      <c r="G32" s="684" t="s">
        <v>31</v>
      </c>
      <c r="H32" s="686" t="s">
        <v>32</v>
      </c>
      <c r="I32" s="678"/>
      <c r="J32" s="684"/>
      <c r="K32" s="684" t="s">
        <v>3443</v>
      </c>
      <c r="L32" s="694">
        <v>17438.058252427301</v>
      </c>
      <c r="M32" s="684">
        <v>16420.84</v>
      </c>
      <c r="N32" s="692">
        <v>44335</v>
      </c>
      <c r="O32" s="684" t="s">
        <v>3444</v>
      </c>
      <c r="P32" s="685" t="s">
        <v>3445</v>
      </c>
      <c r="Q32" s="684">
        <v>17788979786</v>
      </c>
      <c r="R32" s="699" t="s">
        <v>3446</v>
      </c>
      <c r="S32" s="697" t="s">
        <v>3447</v>
      </c>
      <c r="T32" s="698"/>
    </row>
    <row r="33" spans="1:20" ht="48">
      <c r="A33" s="678"/>
      <c r="B33" s="684" t="s">
        <v>3441</v>
      </c>
      <c r="C33" s="684" t="s">
        <v>3442</v>
      </c>
      <c r="D33" s="685" t="s">
        <v>45</v>
      </c>
      <c r="E33" s="679"/>
      <c r="F33" s="679">
        <v>11.97</v>
      </c>
      <c r="G33" s="684" t="s">
        <v>31</v>
      </c>
      <c r="H33" s="686" t="s">
        <v>32</v>
      </c>
      <c r="I33" s="678"/>
      <c r="J33" s="684"/>
      <c r="K33" s="684" t="s">
        <v>3443</v>
      </c>
      <c r="L33" s="694">
        <v>19291.4563106797</v>
      </c>
      <c r="M33" s="684">
        <v>18166.13</v>
      </c>
      <c r="N33" s="692">
        <v>44335</v>
      </c>
      <c r="O33" s="684" t="s">
        <v>3444</v>
      </c>
      <c r="P33" s="685" t="s">
        <v>3445</v>
      </c>
      <c r="Q33" s="684">
        <v>17788979786</v>
      </c>
      <c r="R33" s="699" t="s">
        <v>3446</v>
      </c>
      <c r="S33" s="697" t="s">
        <v>3447</v>
      </c>
      <c r="T33" s="698"/>
    </row>
    <row r="34" spans="1:20" ht="48">
      <c r="A34" s="678"/>
      <c r="B34" s="684" t="s">
        <v>3441</v>
      </c>
      <c r="C34" s="684" t="s">
        <v>3442</v>
      </c>
      <c r="D34" s="685" t="s">
        <v>45</v>
      </c>
      <c r="E34" s="679"/>
      <c r="F34" s="679">
        <v>12.77</v>
      </c>
      <c r="G34" s="684" t="s">
        <v>31</v>
      </c>
      <c r="H34" s="686" t="s">
        <v>32</v>
      </c>
      <c r="I34" s="678"/>
      <c r="J34" s="684"/>
      <c r="K34" s="684" t="s">
        <v>3443</v>
      </c>
      <c r="L34" s="694">
        <v>20580.7766990292</v>
      </c>
      <c r="M34" s="684">
        <v>19380.23</v>
      </c>
      <c r="N34" s="692">
        <v>44335</v>
      </c>
      <c r="O34" s="684" t="s">
        <v>3444</v>
      </c>
      <c r="P34" s="685" t="s">
        <v>3445</v>
      </c>
      <c r="Q34" s="684">
        <v>17788979786</v>
      </c>
      <c r="R34" s="699" t="s">
        <v>3446</v>
      </c>
      <c r="S34" s="697" t="s">
        <v>3447</v>
      </c>
      <c r="T34" s="698"/>
    </row>
    <row r="35" spans="1:20" ht="48">
      <c r="A35" s="678"/>
      <c r="B35" s="684" t="s">
        <v>3441</v>
      </c>
      <c r="C35" s="684" t="s">
        <v>3442</v>
      </c>
      <c r="D35" s="685" t="s">
        <v>45</v>
      </c>
      <c r="E35" s="679"/>
      <c r="F35" s="679">
        <v>11.53</v>
      </c>
      <c r="G35" s="684" t="s">
        <v>31</v>
      </c>
      <c r="H35" s="686" t="s">
        <v>32</v>
      </c>
      <c r="I35" s="678"/>
      <c r="J35" s="684"/>
      <c r="K35" s="684" t="s">
        <v>3443</v>
      </c>
      <c r="L35" s="694">
        <v>18582.330097087499</v>
      </c>
      <c r="M35" s="684">
        <v>17498.36</v>
      </c>
      <c r="N35" s="692">
        <v>44335</v>
      </c>
      <c r="O35" s="684" t="s">
        <v>3444</v>
      </c>
      <c r="P35" s="685" t="s">
        <v>3445</v>
      </c>
      <c r="Q35" s="684">
        <v>17788979786</v>
      </c>
      <c r="R35" s="699" t="s">
        <v>3446</v>
      </c>
      <c r="S35" s="697" t="s">
        <v>3447</v>
      </c>
      <c r="T35" s="698"/>
    </row>
    <row r="36" spans="1:20" ht="48">
      <c r="A36" s="678"/>
      <c r="B36" s="684" t="s">
        <v>3441</v>
      </c>
      <c r="C36" s="684" t="s">
        <v>3442</v>
      </c>
      <c r="D36" s="685" t="s">
        <v>45</v>
      </c>
      <c r="E36" s="679"/>
      <c r="F36" s="679">
        <v>16.48</v>
      </c>
      <c r="G36" s="684" t="s">
        <v>31</v>
      </c>
      <c r="H36" s="686" t="s">
        <v>32</v>
      </c>
      <c r="I36" s="678"/>
      <c r="J36" s="684"/>
      <c r="K36" s="684" t="s">
        <v>3443</v>
      </c>
      <c r="L36" s="694">
        <v>26560.000000000098</v>
      </c>
      <c r="M36" s="684">
        <v>25010.67</v>
      </c>
      <c r="N36" s="692">
        <v>44335</v>
      </c>
      <c r="O36" s="684" t="s">
        <v>3444</v>
      </c>
      <c r="P36" s="685" t="s">
        <v>3445</v>
      </c>
      <c r="Q36" s="684">
        <v>17788979786</v>
      </c>
      <c r="R36" s="699" t="s">
        <v>3446</v>
      </c>
      <c r="S36" s="697" t="s">
        <v>3447</v>
      </c>
      <c r="T36" s="698"/>
    </row>
    <row r="37" spans="1:20" ht="48">
      <c r="A37" s="678"/>
      <c r="B37" s="684" t="s">
        <v>3441</v>
      </c>
      <c r="C37" s="684" t="s">
        <v>3442</v>
      </c>
      <c r="D37" s="685" t="s">
        <v>45</v>
      </c>
      <c r="E37" s="679"/>
      <c r="F37" s="679">
        <v>10.94</v>
      </c>
      <c r="G37" s="684" t="s">
        <v>31</v>
      </c>
      <c r="H37" s="686" t="s">
        <v>32</v>
      </c>
      <c r="I37" s="678"/>
      <c r="J37" s="684"/>
      <c r="K37" s="684" t="s">
        <v>3443</v>
      </c>
      <c r="L37" s="694">
        <v>17631.4563106797</v>
      </c>
      <c r="M37" s="684">
        <v>16602.96</v>
      </c>
      <c r="N37" s="692">
        <v>44335</v>
      </c>
      <c r="O37" s="684" t="s">
        <v>3444</v>
      </c>
      <c r="P37" s="685" t="s">
        <v>3445</v>
      </c>
      <c r="Q37" s="684">
        <v>17788979786</v>
      </c>
      <c r="R37" s="699" t="s">
        <v>3446</v>
      </c>
      <c r="S37" s="697" t="s">
        <v>3447</v>
      </c>
      <c r="T37" s="698"/>
    </row>
    <row r="38" spans="1:20" ht="48">
      <c r="A38" s="678"/>
      <c r="B38" s="684" t="s">
        <v>3441</v>
      </c>
      <c r="C38" s="684" t="s">
        <v>3442</v>
      </c>
      <c r="D38" s="685" t="s">
        <v>45</v>
      </c>
      <c r="E38" s="679"/>
      <c r="F38" s="679">
        <v>12.26</v>
      </c>
      <c r="G38" s="684" t="s">
        <v>31</v>
      </c>
      <c r="H38" s="686" t="s">
        <v>32</v>
      </c>
      <c r="I38" s="678"/>
      <c r="J38" s="684"/>
      <c r="K38" s="684" t="s">
        <v>3443</v>
      </c>
      <c r="L38" s="694">
        <v>19758.8349514564</v>
      </c>
      <c r="M38" s="684">
        <v>18606.23</v>
      </c>
      <c r="N38" s="692">
        <v>44335</v>
      </c>
      <c r="O38" s="684" t="s">
        <v>3444</v>
      </c>
      <c r="P38" s="685" t="s">
        <v>3445</v>
      </c>
      <c r="Q38" s="684">
        <v>17788979786</v>
      </c>
      <c r="R38" s="699" t="s">
        <v>3446</v>
      </c>
      <c r="S38" s="697" t="s">
        <v>3447</v>
      </c>
      <c r="T38" s="698"/>
    </row>
    <row r="39" spans="1:20" ht="48">
      <c r="A39" s="678"/>
      <c r="B39" s="684" t="s">
        <v>3441</v>
      </c>
      <c r="C39" s="684" t="s">
        <v>3442</v>
      </c>
      <c r="D39" s="685" t="s">
        <v>45</v>
      </c>
      <c r="E39" s="679"/>
      <c r="F39" s="679">
        <v>5.0599999999999996</v>
      </c>
      <c r="G39" s="684" t="s">
        <v>31</v>
      </c>
      <c r="H39" s="686" t="s">
        <v>32</v>
      </c>
      <c r="I39" s="678"/>
      <c r="J39" s="684"/>
      <c r="K39" s="684" t="s">
        <v>3443</v>
      </c>
      <c r="L39" s="694">
        <v>8154.9514563107005</v>
      </c>
      <c r="M39" s="684">
        <v>7679.24</v>
      </c>
      <c r="N39" s="692">
        <v>44335</v>
      </c>
      <c r="O39" s="684" t="s">
        <v>3444</v>
      </c>
      <c r="P39" s="685" t="s">
        <v>3445</v>
      </c>
      <c r="Q39" s="684">
        <v>17788979786</v>
      </c>
      <c r="R39" s="699" t="s">
        <v>3446</v>
      </c>
      <c r="S39" s="697" t="s">
        <v>3447</v>
      </c>
      <c r="T39" s="698"/>
    </row>
    <row r="40" spans="1:20" ht="48">
      <c r="A40" s="678"/>
      <c r="B40" s="684" t="s">
        <v>3441</v>
      </c>
      <c r="C40" s="684" t="s">
        <v>3442</v>
      </c>
      <c r="D40" s="685" t="s">
        <v>45</v>
      </c>
      <c r="E40" s="679"/>
      <c r="F40" s="679">
        <v>17.16</v>
      </c>
      <c r="G40" s="684" t="s">
        <v>31</v>
      </c>
      <c r="H40" s="686" t="s">
        <v>32</v>
      </c>
      <c r="I40" s="678"/>
      <c r="J40" s="684"/>
      <c r="K40" s="684" t="s">
        <v>3443</v>
      </c>
      <c r="L40" s="694">
        <v>27655.922330097201</v>
      </c>
      <c r="M40" s="684">
        <v>26042.66</v>
      </c>
      <c r="N40" s="692">
        <v>44335</v>
      </c>
      <c r="O40" s="684" t="s">
        <v>3444</v>
      </c>
      <c r="P40" s="685" t="s">
        <v>3445</v>
      </c>
      <c r="Q40" s="684">
        <v>17788979786</v>
      </c>
      <c r="R40" s="699" t="s">
        <v>3446</v>
      </c>
      <c r="S40" s="697" t="s">
        <v>3447</v>
      </c>
      <c r="T40" s="698"/>
    </row>
    <row r="41" spans="1:20" ht="48">
      <c r="A41" s="678"/>
      <c r="B41" s="684" t="s">
        <v>3441</v>
      </c>
      <c r="C41" s="684" t="s">
        <v>3442</v>
      </c>
      <c r="D41" s="685" t="s">
        <v>45</v>
      </c>
      <c r="E41" s="679"/>
      <c r="F41" s="679">
        <v>6.42</v>
      </c>
      <c r="G41" s="684" t="s">
        <v>31</v>
      </c>
      <c r="H41" s="686" t="s">
        <v>32</v>
      </c>
      <c r="I41" s="678"/>
      <c r="J41" s="684"/>
      <c r="K41" s="684" t="s">
        <v>3443</v>
      </c>
      <c r="L41" s="694">
        <v>10346.7961165049</v>
      </c>
      <c r="M41" s="684">
        <v>9743.24</v>
      </c>
      <c r="N41" s="692">
        <v>44335</v>
      </c>
      <c r="O41" s="684" t="s">
        <v>3444</v>
      </c>
      <c r="P41" s="685" t="s">
        <v>3445</v>
      </c>
      <c r="Q41" s="684">
        <v>17788979786</v>
      </c>
      <c r="R41" s="699" t="s">
        <v>3446</v>
      </c>
      <c r="S41" s="697" t="s">
        <v>3447</v>
      </c>
      <c r="T41" s="698"/>
    </row>
    <row r="42" spans="1:20" ht="48">
      <c r="A42" s="678"/>
      <c r="B42" s="684" t="s">
        <v>3441</v>
      </c>
      <c r="C42" s="684" t="s">
        <v>3442</v>
      </c>
      <c r="D42" s="685" t="s">
        <v>45</v>
      </c>
      <c r="E42" s="679"/>
      <c r="F42" s="679">
        <v>8.74</v>
      </c>
      <c r="G42" s="684" t="s">
        <v>31</v>
      </c>
      <c r="H42" s="686" t="s">
        <v>32</v>
      </c>
      <c r="I42" s="678"/>
      <c r="J42" s="684"/>
      <c r="K42" s="684" t="s">
        <v>3443</v>
      </c>
      <c r="L42" s="694">
        <v>9333.9805825239</v>
      </c>
      <c r="M42" s="684">
        <v>8789.5</v>
      </c>
      <c r="N42" s="692">
        <v>44335</v>
      </c>
      <c r="O42" s="684" t="s">
        <v>3444</v>
      </c>
      <c r="P42" s="685" t="s">
        <v>3445</v>
      </c>
      <c r="Q42" s="684">
        <v>17788979786</v>
      </c>
      <c r="R42" s="699" t="s">
        <v>3446</v>
      </c>
      <c r="S42" s="697" t="s">
        <v>3447</v>
      </c>
      <c r="T42" s="698"/>
    </row>
    <row r="43" spans="1:20" ht="48">
      <c r="A43" s="678"/>
      <c r="B43" s="684" t="s">
        <v>3441</v>
      </c>
      <c r="C43" s="684" t="s">
        <v>3442</v>
      </c>
      <c r="D43" s="685" t="s">
        <v>45</v>
      </c>
      <c r="E43" s="679"/>
      <c r="F43" s="679">
        <v>8.99</v>
      </c>
      <c r="G43" s="684" t="s">
        <v>31</v>
      </c>
      <c r="H43" s="686" t="s">
        <v>32</v>
      </c>
      <c r="I43" s="678"/>
      <c r="J43" s="684"/>
      <c r="K43" s="684" t="s">
        <v>3443</v>
      </c>
      <c r="L43" s="694">
        <v>14488.737864077701</v>
      </c>
      <c r="M43" s="684">
        <v>13643.56</v>
      </c>
      <c r="N43" s="692">
        <v>44335</v>
      </c>
      <c r="O43" s="684" t="s">
        <v>3444</v>
      </c>
      <c r="P43" s="685" t="s">
        <v>3445</v>
      </c>
      <c r="Q43" s="684">
        <v>17788979786</v>
      </c>
      <c r="R43" s="699" t="s">
        <v>3446</v>
      </c>
      <c r="S43" s="697" t="s">
        <v>3447</v>
      </c>
      <c r="T43" s="698"/>
    </row>
    <row r="44" spans="1:20" ht="48">
      <c r="A44" s="678"/>
      <c r="B44" s="684" t="s">
        <v>3441</v>
      </c>
      <c r="C44" s="684" t="s">
        <v>3442</v>
      </c>
      <c r="D44" s="685" t="s">
        <v>45</v>
      </c>
      <c r="E44" s="679"/>
      <c r="F44" s="679">
        <v>0.44</v>
      </c>
      <c r="G44" s="684" t="s">
        <v>31</v>
      </c>
      <c r="H44" s="686" t="s">
        <v>32</v>
      </c>
      <c r="I44" s="678"/>
      <c r="J44" s="684"/>
      <c r="K44" s="684" t="s">
        <v>3443</v>
      </c>
      <c r="L44" s="694">
        <v>709.12621359219997</v>
      </c>
      <c r="M44" s="684">
        <v>667.76</v>
      </c>
      <c r="N44" s="692">
        <v>44335</v>
      </c>
      <c r="O44" s="684" t="s">
        <v>3444</v>
      </c>
      <c r="P44" s="685" t="s">
        <v>3445</v>
      </c>
      <c r="Q44" s="684">
        <v>17788979786</v>
      </c>
      <c r="R44" s="699" t="s">
        <v>3446</v>
      </c>
      <c r="S44" s="697" t="s">
        <v>3447</v>
      </c>
      <c r="T44" s="698"/>
    </row>
    <row r="45" spans="1:20" ht="48">
      <c r="A45" s="678"/>
      <c r="B45" s="684" t="s">
        <v>3441</v>
      </c>
      <c r="C45" s="684" t="s">
        <v>3442</v>
      </c>
      <c r="D45" s="685" t="s">
        <v>45</v>
      </c>
      <c r="E45" s="679"/>
      <c r="F45" s="679">
        <v>0.42</v>
      </c>
      <c r="G45" s="684" t="s">
        <v>31</v>
      </c>
      <c r="H45" s="686" t="s">
        <v>32</v>
      </c>
      <c r="I45" s="678"/>
      <c r="J45" s="684"/>
      <c r="K45" s="684" t="s">
        <v>3443</v>
      </c>
      <c r="L45" s="694">
        <v>676.89320388349995</v>
      </c>
      <c r="M45" s="684">
        <v>637.4</v>
      </c>
      <c r="N45" s="692">
        <v>44335</v>
      </c>
      <c r="O45" s="684" t="s">
        <v>3444</v>
      </c>
      <c r="P45" s="685" t="s">
        <v>3445</v>
      </c>
      <c r="Q45" s="684">
        <v>17788979786</v>
      </c>
      <c r="R45" s="699" t="s">
        <v>3446</v>
      </c>
      <c r="S45" s="697" t="s">
        <v>3447</v>
      </c>
      <c r="T45" s="698"/>
    </row>
    <row r="46" spans="1:20" ht="48">
      <c r="A46" s="678"/>
      <c r="B46" s="684" t="s">
        <v>3441</v>
      </c>
      <c r="C46" s="684" t="s">
        <v>3442</v>
      </c>
      <c r="D46" s="685" t="s">
        <v>45</v>
      </c>
      <c r="E46" s="679"/>
      <c r="F46" s="679">
        <v>10.58</v>
      </c>
      <c r="G46" s="684" t="s">
        <v>31</v>
      </c>
      <c r="H46" s="686" t="s">
        <v>32</v>
      </c>
      <c r="I46" s="678"/>
      <c r="J46" s="684"/>
      <c r="K46" s="684" t="s">
        <v>3443</v>
      </c>
      <c r="L46" s="694">
        <v>17051.262135922399</v>
      </c>
      <c r="M46" s="684">
        <v>16056.6</v>
      </c>
      <c r="N46" s="692">
        <v>44335</v>
      </c>
      <c r="O46" s="684" t="s">
        <v>3444</v>
      </c>
      <c r="P46" s="685" t="s">
        <v>3445</v>
      </c>
      <c r="Q46" s="684">
        <v>17788979786</v>
      </c>
      <c r="R46" s="699" t="s">
        <v>3446</v>
      </c>
      <c r="S46" s="697" t="s">
        <v>3447</v>
      </c>
      <c r="T46" s="698"/>
    </row>
    <row r="47" spans="1:20" ht="48">
      <c r="A47" s="678"/>
      <c r="B47" s="684" t="s">
        <v>3441</v>
      </c>
      <c r="C47" s="684" t="s">
        <v>3442</v>
      </c>
      <c r="D47" s="685" t="s">
        <v>45</v>
      </c>
      <c r="E47" s="679"/>
      <c r="F47" s="679">
        <v>9.66</v>
      </c>
      <c r="G47" s="684" t="s">
        <v>31</v>
      </c>
      <c r="H47" s="686" t="s">
        <v>32</v>
      </c>
      <c r="I47" s="678"/>
      <c r="J47" s="684"/>
      <c r="K47" s="684" t="s">
        <v>3443</v>
      </c>
      <c r="L47" s="694">
        <v>15568.543689320501</v>
      </c>
      <c r="M47" s="684">
        <v>14660.37</v>
      </c>
      <c r="N47" s="692">
        <v>44335</v>
      </c>
      <c r="O47" s="684" t="s">
        <v>3444</v>
      </c>
      <c r="P47" s="685" t="s">
        <v>3445</v>
      </c>
      <c r="Q47" s="684">
        <v>17788979786</v>
      </c>
      <c r="R47" s="699" t="s">
        <v>3446</v>
      </c>
      <c r="S47" s="697" t="s">
        <v>3447</v>
      </c>
      <c r="T47" s="698"/>
    </row>
    <row r="48" spans="1:20" ht="48">
      <c r="A48" s="678"/>
      <c r="B48" s="684" t="s">
        <v>3441</v>
      </c>
      <c r="C48" s="684" t="s">
        <v>3442</v>
      </c>
      <c r="D48" s="685" t="s">
        <v>45</v>
      </c>
      <c r="E48" s="679"/>
      <c r="F48" s="679">
        <v>9.01</v>
      </c>
      <c r="G48" s="684" t="s">
        <v>31</v>
      </c>
      <c r="H48" s="686" t="s">
        <v>32</v>
      </c>
      <c r="I48" s="678"/>
      <c r="J48" s="684"/>
      <c r="K48" s="684" t="s">
        <v>3443</v>
      </c>
      <c r="L48" s="694">
        <v>14520.9708737865</v>
      </c>
      <c r="M48" s="684">
        <v>13673.91</v>
      </c>
      <c r="N48" s="692">
        <v>44335</v>
      </c>
      <c r="O48" s="684" t="s">
        <v>3444</v>
      </c>
      <c r="P48" s="685" t="s">
        <v>3445</v>
      </c>
      <c r="Q48" s="684">
        <v>17788979786</v>
      </c>
      <c r="R48" s="699" t="s">
        <v>3446</v>
      </c>
      <c r="S48" s="697" t="s">
        <v>3447</v>
      </c>
      <c r="T48" s="698"/>
    </row>
    <row r="49" spans="1:20" ht="48">
      <c r="A49" s="678"/>
      <c r="B49" s="684" t="s">
        <v>3441</v>
      </c>
      <c r="C49" s="684" t="s">
        <v>3442</v>
      </c>
      <c r="D49" s="685" t="s">
        <v>45</v>
      </c>
      <c r="E49" s="679"/>
      <c r="F49" s="679">
        <v>6.26</v>
      </c>
      <c r="G49" s="684" t="s">
        <v>31</v>
      </c>
      <c r="H49" s="686" t="s">
        <v>32</v>
      </c>
      <c r="I49" s="678"/>
      <c r="J49" s="684"/>
      <c r="K49" s="684" t="s">
        <v>3443</v>
      </c>
      <c r="L49" s="694">
        <v>10088.932038835001</v>
      </c>
      <c r="M49" s="684">
        <v>9500.41</v>
      </c>
      <c r="N49" s="692">
        <v>44335</v>
      </c>
      <c r="O49" s="684" t="s">
        <v>3444</v>
      </c>
      <c r="P49" s="685" t="s">
        <v>3445</v>
      </c>
      <c r="Q49" s="684">
        <v>17788979786</v>
      </c>
      <c r="R49" s="699" t="s">
        <v>3446</v>
      </c>
      <c r="S49" s="697" t="s">
        <v>3447</v>
      </c>
      <c r="T49" s="698"/>
    </row>
    <row r="50" spans="1:20">
      <c r="A50" s="678"/>
      <c r="B50" s="684"/>
      <c r="C50" s="684"/>
      <c r="D50" s="685"/>
      <c r="E50" s="679"/>
      <c r="F50" s="679"/>
      <c r="G50" s="684"/>
      <c r="H50" s="686"/>
      <c r="I50" s="678"/>
      <c r="J50" s="679"/>
      <c r="K50" s="679"/>
      <c r="L50" s="679"/>
      <c r="M50" s="690"/>
      <c r="N50" s="692"/>
      <c r="O50" s="679"/>
      <c r="P50" s="678"/>
      <c r="Q50" s="679"/>
      <c r="R50" s="696"/>
      <c r="S50" s="698"/>
      <c r="T50" s="698"/>
    </row>
    <row r="51" spans="1:20">
      <c r="A51" s="678"/>
      <c r="B51" s="679" t="s">
        <v>3101</v>
      </c>
      <c r="C51" s="679"/>
      <c r="D51" s="678"/>
      <c r="E51" s="679"/>
      <c r="F51" s="679"/>
      <c r="G51" s="679"/>
      <c r="H51" s="680"/>
      <c r="I51" s="678"/>
      <c r="J51" s="679"/>
      <c r="K51" s="679"/>
      <c r="L51" s="679"/>
      <c r="M51" s="690"/>
      <c r="N51" s="691"/>
      <c r="O51" s="679"/>
      <c r="P51" s="678"/>
      <c r="Q51" s="679"/>
      <c r="R51" s="696"/>
      <c r="S51" s="697"/>
      <c r="T51" s="697"/>
    </row>
    <row r="52" spans="1:20">
      <c r="A52" s="678">
        <v>2</v>
      </c>
      <c r="B52" s="679" t="s">
        <v>103</v>
      </c>
      <c r="C52" s="679"/>
      <c r="D52" s="678"/>
      <c r="E52" s="679"/>
      <c r="F52" s="679"/>
      <c r="G52" s="679"/>
      <c r="H52" s="680"/>
      <c r="I52" s="678"/>
      <c r="J52" s="679"/>
      <c r="K52" s="679"/>
      <c r="L52" s="679"/>
      <c r="M52" s="690"/>
      <c r="N52" s="691"/>
      <c r="O52" s="679"/>
      <c r="P52" s="678"/>
      <c r="Q52" s="679"/>
      <c r="R52" s="696"/>
      <c r="S52" s="697"/>
      <c r="T52" s="697"/>
    </row>
    <row r="53" spans="1:20" ht="48">
      <c r="A53" s="678"/>
      <c r="B53" s="684" t="s">
        <v>3448</v>
      </c>
      <c r="C53" s="684" t="s">
        <v>3442</v>
      </c>
      <c r="D53" s="685" t="s">
        <v>45</v>
      </c>
      <c r="E53" s="684"/>
      <c r="F53" s="684">
        <v>3.18</v>
      </c>
      <c r="G53" s="684" t="s">
        <v>31</v>
      </c>
      <c r="H53" s="686" t="s">
        <v>32</v>
      </c>
      <c r="I53" s="685"/>
      <c r="J53" s="684"/>
      <c r="K53" s="684" t="s">
        <v>3449</v>
      </c>
      <c r="L53" s="684">
        <v>20034</v>
      </c>
      <c r="M53" s="684">
        <v>13022.1</v>
      </c>
      <c r="N53" s="693">
        <v>44180</v>
      </c>
      <c r="O53" s="684" t="s">
        <v>3444</v>
      </c>
      <c r="P53" s="685" t="s">
        <v>3445</v>
      </c>
      <c r="Q53" s="684">
        <v>17788979786</v>
      </c>
      <c r="R53" s="699" t="s">
        <v>3446</v>
      </c>
      <c r="S53" s="697" t="s">
        <v>3447</v>
      </c>
      <c r="T53" s="698"/>
    </row>
    <row r="54" spans="1:20" ht="48">
      <c r="A54" s="678"/>
      <c r="B54" s="684" t="s">
        <v>3450</v>
      </c>
      <c r="C54" s="679" t="s">
        <v>3451</v>
      </c>
      <c r="D54" s="685" t="s">
        <v>45</v>
      </c>
      <c r="E54" s="684"/>
      <c r="F54" s="684">
        <v>16.22</v>
      </c>
      <c r="G54" s="684" t="s">
        <v>31</v>
      </c>
      <c r="H54" s="686" t="s">
        <v>32</v>
      </c>
      <c r="I54" s="685"/>
      <c r="J54" s="684"/>
      <c r="K54" s="684" t="s">
        <v>3443</v>
      </c>
      <c r="L54" s="684">
        <v>95049.2</v>
      </c>
      <c r="M54" s="684">
        <v>67326.5</v>
      </c>
      <c r="N54" s="692">
        <v>44214</v>
      </c>
      <c r="O54" s="684" t="s">
        <v>3444</v>
      </c>
      <c r="P54" s="685" t="s">
        <v>3445</v>
      </c>
      <c r="Q54" s="684">
        <v>17788979786</v>
      </c>
      <c r="R54" s="699" t="s">
        <v>3446</v>
      </c>
      <c r="S54" s="697" t="s">
        <v>3447</v>
      </c>
      <c r="T54" s="698"/>
    </row>
    <row r="55" spans="1:20" ht="48">
      <c r="A55" s="678"/>
      <c r="B55" s="684" t="s">
        <v>3452</v>
      </c>
      <c r="C55" s="679" t="s">
        <v>55</v>
      </c>
      <c r="D55" s="685" t="s">
        <v>45</v>
      </c>
      <c r="E55" s="684"/>
      <c r="F55" s="684">
        <v>28.5</v>
      </c>
      <c r="G55" s="684" t="s">
        <v>31</v>
      </c>
      <c r="H55" s="686" t="s">
        <v>32</v>
      </c>
      <c r="I55" s="685"/>
      <c r="J55" s="684"/>
      <c r="K55" s="704" t="s">
        <v>2604</v>
      </c>
      <c r="L55" s="713">
        <v>194203.54</v>
      </c>
      <c r="M55" s="684">
        <v>182875</v>
      </c>
      <c r="N55" s="692">
        <v>44335</v>
      </c>
      <c r="O55" s="684" t="s">
        <v>3444</v>
      </c>
      <c r="P55" s="685" t="s">
        <v>3445</v>
      </c>
      <c r="Q55" s="684">
        <v>17788979786</v>
      </c>
      <c r="R55" s="699" t="s">
        <v>3446</v>
      </c>
      <c r="S55" s="697" t="s">
        <v>3447</v>
      </c>
      <c r="T55" s="698"/>
    </row>
    <row r="56" spans="1:20" ht="48">
      <c r="A56" s="678"/>
      <c r="B56" s="684" t="s">
        <v>3453</v>
      </c>
      <c r="C56" s="679" t="s">
        <v>55</v>
      </c>
      <c r="D56" s="685" t="s">
        <v>45</v>
      </c>
      <c r="E56" s="684"/>
      <c r="F56" s="684">
        <v>7.04</v>
      </c>
      <c r="G56" s="684" t="s">
        <v>31</v>
      </c>
      <c r="H56" s="686" t="s">
        <v>32</v>
      </c>
      <c r="I56" s="685"/>
      <c r="J56" s="684"/>
      <c r="K56" s="704" t="s">
        <v>2604</v>
      </c>
      <c r="L56" s="684">
        <v>92205.31</v>
      </c>
      <c r="M56" s="684">
        <v>86826.67</v>
      </c>
      <c r="N56" s="692">
        <v>44335</v>
      </c>
      <c r="O56" s="684" t="s">
        <v>3444</v>
      </c>
      <c r="P56" s="685" t="s">
        <v>3445</v>
      </c>
      <c r="Q56" s="684">
        <v>17788979786</v>
      </c>
      <c r="R56" s="699" t="s">
        <v>3446</v>
      </c>
      <c r="S56" s="697" t="s">
        <v>3447</v>
      </c>
      <c r="T56" s="698"/>
    </row>
    <row r="57" spans="1:20">
      <c r="A57" s="678"/>
      <c r="B57" s="684"/>
      <c r="C57" s="679"/>
      <c r="D57" s="685"/>
      <c r="E57" s="684"/>
      <c r="F57" s="684"/>
      <c r="G57" s="684"/>
      <c r="H57" s="686"/>
      <c r="I57" s="685"/>
      <c r="J57" s="684"/>
      <c r="K57" s="684"/>
      <c r="L57" s="684"/>
      <c r="M57" s="684"/>
      <c r="N57" s="692"/>
      <c r="O57" s="684"/>
      <c r="P57" s="685"/>
      <c r="Q57" s="684"/>
      <c r="R57" s="699"/>
      <c r="S57" s="697"/>
      <c r="T57" s="698"/>
    </row>
    <row r="58" spans="1:20">
      <c r="A58" s="678">
        <v>3</v>
      </c>
      <c r="B58" s="679" t="s">
        <v>145</v>
      </c>
      <c r="C58" s="679"/>
      <c r="D58" s="678"/>
      <c r="E58" s="679"/>
      <c r="F58" s="679"/>
      <c r="G58" s="679"/>
      <c r="H58" s="680"/>
      <c r="I58" s="678"/>
      <c r="J58" s="679"/>
      <c r="K58" s="679"/>
      <c r="L58" s="679"/>
      <c r="M58" s="690"/>
      <c r="N58" s="691"/>
      <c r="O58" s="679"/>
      <c r="P58" s="678"/>
      <c r="Q58" s="679"/>
      <c r="R58" s="696"/>
      <c r="S58" s="697"/>
      <c r="T58" s="697"/>
    </row>
    <row r="59" spans="1:20">
      <c r="A59" s="678"/>
      <c r="B59" s="679" t="s">
        <v>3101</v>
      </c>
      <c r="C59" s="679"/>
      <c r="D59" s="678"/>
      <c r="E59" s="679"/>
      <c r="F59" s="679"/>
      <c r="G59" s="679"/>
      <c r="H59" s="680"/>
      <c r="I59" s="678"/>
      <c r="J59" s="679"/>
      <c r="K59" s="679"/>
      <c r="L59" s="679"/>
      <c r="M59" s="690"/>
      <c r="N59" s="691"/>
      <c r="O59" s="679"/>
      <c r="P59" s="678"/>
      <c r="Q59" s="679"/>
      <c r="R59" s="696"/>
      <c r="S59" s="697"/>
      <c r="T59" s="697"/>
    </row>
    <row r="60" spans="1:20">
      <c r="A60" s="678">
        <v>4</v>
      </c>
      <c r="B60" s="679" t="s">
        <v>356</v>
      </c>
      <c r="C60" s="679"/>
      <c r="D60" s="678"/>
      <c r="E60" s="679"/>
      <c r="F60" s="679"/>
      <c r="G60" s="679"/>
      <c r="H60" s="680"/>
      <c r="I60" s="678"/>
      <c r="J60" s="679"/>
      <c r="K60" s="679"/>
      <c r="L60" s="679"/>
      <c r="M60" s="690"/>
      <c r="N60" s="691"/>
      <c r="O60" s="679"/>
      <c r="P60" s="678"/>
      <c r="Q60" s="679"/>
      <c r="R60" s="696"/>
      <c r="S60" s="697"/>
      <c r="T60" s="697"/>
    </row>
    <row r="61" spans="1:20">
      <c r="A61" s="678"/>
      <c r="B61" s="679" t="s">
        <v>3101</v>
      </c>
      <c r="C61" s="679"/>
      <c r="D61" s="678"/>
      <c r="E61" s="679"/>
      <c r="F61" s="679"/>
      <c r="G61" s="679"/>
      <c r="H61" s="680"/>
      <c r="I61" s="678"/>
      <c r="J61" s="679"/>
      <c r="K61" s="679"/>
      <c r="L61" s="679"/>
      <c r="M61" s="690"/>
      <c r="N61" s="691"/>
      <c r="O61" s="679"/>
      <c r="P61" s="678"/>
      <c r="Q61" s="679"/>
      <c r="R61" s="696"/>
      <c r="S61" s="697"/>
      <c r="T61" s="697"/>
    </row>
    <row r="62" spans="1:20">
      <c r="A62" s="678">
        <v>5</v>
      </c>
      <c r="B62" s="679" t="s">
        <v>482</v>
      </c>
      <c r="C62" s="679"/>
      <c r="D62" s="678"/>
      <c r="E62" s="679"/>
      <c r="F62" s="679"/>
      <c r="G62" s="679"/>
      <c r="H62" s="680"/>
      <c r="I62" s="678"/>
      <c r="J62" s="679"/>
      <c r="K62" s="679"/>
      <c r="L62" s="679"/>
      <c r="M62" s="690"/>
      <c r="N62" s="691"/>
      <c r="O62" s="679"/>
      <c r="P62" s="678"/>
      <c r="Q62" s="679"/>
      <c r="R62" s="696"/>
      <c r="S62" s="697"/>
      <c r="T62" s="697"/>
    </row>
    <row r="63" spans="1:20">
      <c r="A63" s="678"/>
      <c r="B63" s="679" t="s">
        <v>3101</v>
      </c>
      <c r="C63" s="679"/>
      <c r="D63" s="678"/>
      <c r="E63" s="679"/>
      <c r="F63" s="679"/>
      <c r="G63" s="679"/>
      <c r="H63" s="680"/>
      <c r="I63" s="678"/>
      <c r="J63" s="679"/>
      <c r="K63" s="679"/>
      <c r="L63" s="679"/>
      <c r="M63" s="690"/>
      <c r="N63" s="691"/>
      <c r="O63" s="679"/>
      <c r="P63" s="678"/>
      <c r="Q63" s="679"/>
      <c r="R63" s="696"/>
      <c r="S63" s="697"/>
      <c r="T63" s="697"/>
    </row>
    <row r="64" spans="1:20">
      <c r="A64" s="700" t="s">
        <v>483</v>
      </c>
      <c r="B64" s="701" t="s">
        <v>484</v>
      </c>
      <c r="C64" s="702"/>
      <c r="D64" s="703"/>
      <c r="E64" s="703"/>
      <c r="F64" s="703"/>
      <c r="G64" s="703"/>
      <c r="H64" s="703"/>
      <c r="I64" s="703"/>
      <c r="J64" s="703"/>
      <c r="K64" s="703"/>
      <c r="L64" s="703"/>
      <c r="M64" s="703"/>
      <c r="N64" s="714"/>
      <c r="O64" s="703"/>
      <c r="P64" s="703"/>
      <c r="Q64" s="703"/>
      <c r="R64" s="703"/>
      <c r="S64" s="703"/>
      <c r="T64" s="703"/>
    </row>
    <row r="65" spans="1:20">
      <c r="A65" s="700">
        <v>1</v>
      </c>
      <c r="B65" s="700" t="s">
        <v>485</v>
      </c>
      <c r="C65" s="704"/>
      <c r="D65" s="703"/>
      <c r="E65" s="703"/>
      <c r="F65" s="703"/>
      <c r="G65" s="703"/>
      <c r="H65" s="703"/>
      <c r="I65" s="703"/>
      <c r="J65" s="703"/>
      <c r="K65" s="703"/>
      <c r="L65" s="703"/>
      <c r="M65" s="703"/>
      <c r="N65" s="714"/>
      <c r="O65" s="703"/>
      <c r="P65" s="703"/>
      <c r="Q65" s="703"/>
      <c r="R65" s="703"/>
      <c r="S65" s="703"/>
      <c r="T65" s="703"/>
    </row>
    <row r="66" spans="1:20">
      <c r="A66" s="700"/>
      <c r="B66" s="701" t="s">
        <v>3101</v>
      </c>
      <c r="C66" s="702"/>
      <c r="D66" s="703"/>
      <c r="E66" s="703"/>
      <c r="F66" s="703"/>
      <c r="G66" s="703"/>
      <c r="H66" s="703"/>
      <c r="I66" s="703"/>
      <c r="J66" s="703"/>
      <c r="K66" s="703"/>
      <c r="L66" s="703"/>
      <c r="M66" s="703"/>
      <c r="N66" s="714"/>
      <c r="O66" s="703"/>
      <c r="P66" s="703"/>
      <c r="Q66" s="703"/>
      <c r="R66" s="703"/>
      <c r="S66" s="703"/>
      <c r="T66" s="703"/>
    </row>
    <row r="67" spans="1:20">
      <c r="A67" s="700">
        <v>2</v>
      </c>
      <c r="B67" s="704" t="s">
        <v>815</v>
      </c>
      <c r="C67" s="702"/>
      <c r="D67" s="703"/>
      <c r="E67" s="703"/>
      <c r="F67" s="703"/>
      <c r="G67" s="703"/>
      <c r="H67" s="703"/>
      <c r="I67" s="703"/>
      <c r="J67" s="703"/>
      <c r="K67" s="703"/>
      <c r="L67" s="703"/>
      <c r="M67" s="703"/>
      <c r="N67" s="714"/>
      <c r="O67" s="703"/>
      <c r="P67" s="703"/>
      <c r="Q67" s="703"/>
      <c r="R67" s="703"/>
      <c r="S67" s="703"/>
      <c r="T67" s="703"/>
    </row>
    <row r="68" spans="1:20">
      <c r="A68" s="700"/>
      <c r="B68" s="704" t="s">
        <v>3101</v>
      </c>
      <c r="C68" s="702"/>
      <c r="D68" s="703"/>
      <c r="E68" s="703"/>
      <c r="F68" s="703"/>
      <c r="G68" s="703"/>
      <c r="H68" s="703"/>
      <c r="I68" s="703"/>
      <c r="J68" s="703"/>
      <c r="K68" s="703"/>
      <c r="L68" s="703"/>
      <c r="M68" s="703"/>
      <c r="N68" s="714"/>
      <c r="O68" s="703"/>
      <c r="P68" s="703"/>
      <c r="Q68" s="703"/>
      <c r="R68" s="703"/>
      <c r="S68" s="703"/>
      <c r="T68" s="703"/>
    </row>
    <row r="69" spans="1:20">
      <c r="A69" s="700">
        <v>3</v>
      </c>
      <c r="B69" s="704" t="s">
        <v>905</v>
      </c>
      <c r="C69" s="702"/>
      <c r="D69" s="703"/>
      <c r="E69" s="703"/>
      <c r="F69" s="703"/>
      <c r="G69" s="703"/>
      <c r="H69" s="703"/>
      <c r="I69" s="703"/>
      <c r="J69" s="703"/>
      <c r="K69" s="703"/>
      <c r="L69" s="703"/>
      <c r="M69" s="703"/>
      <c r="N69" s="714"/>
      <c r="O69" s="703"/>
      <c r="P69" s="703"/>
      <c r="Q69" s="703"/>
      <c r="R69" s="703"/>
      <c r="S69" s="703"/>
      <c r="T69" s="703"/>
    </row>
    <row r="70" spans="1:20">
      <c r="A70" s="700"/>
      <c r="B70" s="704" t="s">
        <v>3101</v>
      </c>
      <c r="C70" s="702"/>
      <c r="D70" s="703"/>
      <c r="E70" s="703"/>
      <c r="F70" s="703"/>
      <c r="G70" s="703"/>
      <c r="H70" s="703"/>
      <c r="I70" s="703"/>
      <c r="J70" s="703"/>
      <c r="K70" s="703"/>
      <c r="L70" s="703"/>
      <c r="M70" s="703"/>
      <c r="N70" s="714"/>
      <c r="O70" s="703"/>
      <c r="P70" s="703"/>
      <c r="Q70" s="703"/>
      <c r="R70" s="703"/>
      <c r="S70" s="703"/>
      <c r="T70" s="703"/>
    </row>
    <row r="71" spans="1:20">
      <c r="A71" s="700">
        <v>4</v>
      </c>
      <c r="B71" s="704" t="s">
        <v>906</v>
      </c>
      <c r="C71" s="702"/>
      <c r="D71" s="703"/>
      <c r="E71" s="703"/>
      <c r="F71" s="703"/>
      <c r="G71" s="703"/>
      <c r="H71" s="703"/>
      <c r="I71" s="703"/>
      <c r="J71" s="703"/>
      <c r="K71" s="703"/>
      <c r="L71" s="703"/>
      <c r="M71" s="703"/>
      <c r="N71" s="714"/>
      <c r="O71" s="703"/>
      <c r="P71" s="703"/>
      <c r="Q71" s="703"/>
      <c r="R71" s="703"/>
      <c r="S71" s="703"/>
      <c r="T71" s="703"/>
    </row>
    <row r="72" spans="1:20">
      <c r="A72" s="700"/>
      <c r="B72" s="704" t="s">
        <v>3101</v>
      </c>
      <c r="C72" s="702"/>
      <c r="D72" s="703"/>
      <c r="E72" s="703"/>
      <c r="F72" s="703"/>
      <c r="G72" s="703"/>
      <c r="H72" s="703"/>
      <c r="I72" s="703"/>
      <c r="J72" s="703"/>
      <c r="K72" s="703"/>
      <c r="L72" s="703"/>
      <c r="M72" s="703"/>
      <c r="N72" s="714"/>
      <c r="O72" s="703"/>
      <c r="P72" s="703"/>
      <c r="Q72" s="703"/>
      <c r="R72" s="703"/>
      <c r="S72" s="703"/>
      <c r="T72" s="703"/>
    </row>
    <row r="73" spans="1:20">
      <c r="A73" s="701" t="s">
        <v>933</v>
      </c>
      <c r="B73" s="705" t="s">
        <v>934</v>
      </c>
      <c r="C73" s="702"/>
      <c r="D73" s="703"/>
      <c r="E73" s="703"/>
      <c r="F73" s="703"/>
      <c r="G73" s="703"/>
      <c r="H73" s="703"/>
      <c r="I73" s="703"/>
      <c r="J73" s="703"/>
      <c r="K73" s="703"/>
      <c r="L73" s="703"/>
      <c r="M73" s="703"/>
      <c r="N73" s="714"/>
      <c r="O73" s="703"/>
      <c r="P73" s="703"/>
      <c r="Q73" s="703"/>
      <c r="R73" s="703"/>
      <c r="S73" s="703"/>
      <c r="T73" s="703"/>
    </row>
    <row r="74" spans="1:20">
      <c r="A74" s="702">
        <v>1</v>
      </c>
      <c r="B74" s="704" t="s">
        <v>935</v>
      </c>
      <c r="C74" s="702"/>
      <c r="D74" s="703"/>
      <c r="E74" s="703"/>
      <c r="F74" s="703"/>
      <c r="G74" s="703"/>
      <c r="H74" s="703"/>
      <c r="I74" s="703"/>
      <c r="J74" s="703"/>
      <c r="K74" s="703"/>
      <c r="L74" s="703"/>
      <c r="M74" s="703"/>
      <c r="N74" s="714"/>
      <c r="O74" s="703"/>
      <c r="P74" s="703"/>
      <c r="Q74" s="703"/>
      <c r="R74" s="703"/>
      <c r="S74" s="703"/>
      <c r="T74" s="703"/>
    </row>
    <row r="75" spans="1:20">
      <c r="A75" s="702"/>
      <c r="B75" s="704" t="s">
        <v>3101</v>
      </c>
      <c r="C75" s="706"/>
      <c r="D75" s="706"/>
      <c r="E75" s="706"/>
      <c r="F75" s="706"/>
      <c r="G75" s="706"/>
      <c r="H75" s="706"/>
      <c r="I75" s="715"/>
      <c r="J75" s="706"/>
      <c r="K75" s="706"/>
      <c r="L75" s="706"/>
      <c r="M75" s="716"/>
      <c r="N75" s="717"/>
      <c r="O75" s="706"/>
      <c r="P75" s="706"/>
      <c r="Q75" s="706"/>
      <c r="R75" s="727"/>
      <c r="S75" s="704"/>
      <c r="T75" s="704"/>
    </row>
    <row r="76" spans="1:20" ht="14.4">
      <c r="A76" s="702">
        <v>2</v>
      </c>
      <c r="B76" s="704" t="s">
        <v>974</v>
      </c>
      <c r="C76" s="702"/>
      <c r="D76" s="707"/>
      <c r="E76" s="703"/>
      <c r="F76" s="703"/>
      <c r="G76" s="703"/>
      <c r="H76" s="703"/>
      <c r="I76" s="703"/>
      <c r="J76" s="703"/>
      <c r="K76" s="703"/>
      <c r="L76" s="703"/>
      <c r="M76" s="703"/>
      <c r="N76" s="714"/>
      <c r="O76" s="703"/>
      <c r="P76" s="703"/>
      <c r="Q76" s="703"/>
      <c r="R76" s="703"/>
      <c r="S76" s="703"/>
      <c r="T76" s="703"/>
    </row>
    <row r="77" spans="1:20">
      <c r="A77" s="702"/>
      <c r="B77" s="704" t="s">
        <v>3101</v>
      </c>
      <c r="C77" s="702"/>
      <c r="D77" s="703"/>
      <c r="E77" s="703"/>
      <c r="F77" s="703"/>
      <c r="G77" s="703"/>
      <c r="H77" s="703"/>
      <c r="I77" s="703"/>
      <c r="J77" s="703"/>
      <c r="K77" s="703"/>
      <c r="L77" s="703"/>
      <c r="M77" s="703"/>
      <c r="N77" s="714"/>
      <c r="O77" s="703"/>
      <c r="P77" s="703"/>
      <c r="Q77" s="703"/>
      <c r="R77" s="703"/>
      <c r="S77" s="703"/>
      <c r="T77" s="703"/>
    </row>
    <row r="78" spans="1:20">
      <c r="A78" s="702">
        <v>3</v>
      </c>
      <c r="B78" s="704" t="s">
        <v>975</v>
      </c>
      <c r="C78" s="704"/>
      <c r="D78" s="704"/>
      <c r="E78" s="704"/>
      <c r="F78" s="703"/>
      <c r="G78" s="703"/>
      <c r="H78" s="703"/>
      <c r="I78" s="703"/>
      <c r="J78" s="703"/>
      <c r="K78" s="703"/>
      <c r="L78" s="704"/>
      <c r="M78" s="704"/>
      <c r="N78" s="714"/>
      <c r="O78" s="703"/>
      <c r="P78" s="703"/>
      <c r="Q78" s="703"/>
      <c r="R78" s="703"/>
      <c r="S78" s="703"/>
      <c r="T78" s="703"/>
    </row>
    <row r="79" spans="1:20">
      <c r="A79" s="702"/>
      <c r="B79" s="704" t="s">
        <v>3101</v>
      </c>
      <c r="C79" s="702"/>
      <c r="D79" s="703"/>
      <c r="E79" s="703"/>
      <c r="F79" s="703"/>
      <c r="G79" s="703"/>
      <c r="H79" s="703"/>
      <c r="I79" s="703"/>
      <c r="J79" s="703"/>
      <c r="K79" s="703"/>
      <c r="L79" s="703"/>
      <c r="M79" s="703"/>
      <c r="N79" s="714"/>
      <c r="O79" s="703"/>
      <c r="P79" s="703"/>
      <c r="Q79" s="703"/>
      <c r="R79" s="703"/>
      <c r="S79" s="703"/>
      <c r="T79" s="703"/>
    </row>
    <row r="80" spans="1:20">
      <c r="A80" s="702">
        <v>4</v>
      </c>
      <c r="B80" s="704" t="s">
        <v>976</v>
      </c>
      <c r="C80" s="702"/>
      <c r="D80" s="703"/>
      <c r="E80" s="703"/>
      <c r="F80" s="703"/>
      <c r="G80" s="703"/>
      <c r="H80" s="703"/>
      <c r="I80" s="703"/>
      <c r="J80" s="703"/>
      <c r="K80" s="703"/>
      <c r="L80" s="703"/>
      <c r="M80" s="703"/>
      <c r="N80" s="714"/>
      <c r="O80" s="703"/>
      <c r="P80" s="703"/>
      <c r="Q80" s="703"/>
      <c r="R80" s="703"/>
      <c r="S80" s="703"/>
      <c r="T80" s="703"/>
    </row>
    <row r="81" spans="1:20">
      <c r="A81" s="702"/>
      <c r="B81" s="704" t="s">
        <v>3101</v>
      </c>
      <c r="C81" s="702"/>
      <c r="D81" s="703"/>
      <c r="E81" s="703"/>
      <c r="F81" s="703"/>
      <c r="G81" s="703"/>
      <c r="H81" s="703"/>
      <c r="I81" s="703"/>
      <c r="J81" s="703"/>
      <c r="K81" s="703"/>
      <c r="L81" s="703"/>
      <c r="M81" s="703"/>
      <c r="N81" s="714"/>
      <c r="O81" s="703"/>
      <c r="P81" s="703"/>
      <c r="Q81" s="703"/>
      <c r="R81" s="703"/>
      <c r="S81" s="703"/>
      <c r="T81" s="703"/>
    </row>
    <row r="82" spans="1:20">
      <c r="A82" s="702">
        <v>5</v>
      </c>
      <c r="B82" s="704" t="s">
        <v>762</v>
      </c>
      <c r="C82" s="702"/>
      <c r="D82" s="703"/>
      <c r="E82" s="703"/>
      <c r="F82" s="703"/>
      <c r="G82" s="703"/>
      <c r="H82" s="703"/>
      <c r="I82" s="703"/>
      <c r="J82" s="703"/>
      <c r="K82" s="703"/>
      <c r="L82" s="703"/>
      <c r="M82" s="703"/>
      <c r="N82" s="714"/>
      <c r="O82" s="703"/>
      <c r="P82" s="703"/>
      <c r="Q82" s="703"/>
      <c r="R82" s="703"/>
      <c r="S82" s="703"/>
      <c r="T82" s="703"/>
    </row>
    <row r="83" spans="1:20">
      <c r="A83" s="702"/>
      <c r="B83" s="704" t="s">
        <v>3101</v>
      </c>
      <c r="C83" s="702"/>
      <c r="D83" s="703"/>
      <c r="E83" s="703"/>
      <c r="F83" s="703"/>
      <c r="G83" s="703"/>
      <c r="H83" s="703"/>
      <c r="I83" s="703"/>
      <c r="J83" s="703"/>
      <c r="K83" s="703"/>
      <c r="L83" s="703"/>
      <c r="M83" s="703"/>
      <c r="N83" s="714"/>
      <c r="O83" s="703"/>
      <c r="P83" s="703"/>
      <c r="Q83" s="703"/>
      <c r="R83" s="703"/>
      <c r="S83" s="703"/>
      <c r="T83" s="703"/>
    </row>
    <row r="84" spans="1:20">
      <c r="A84" s="702">
        <v>6</v>
      </c>
      <c r="B84" s="704" t="s">
        <v>1033</v>
      </c>
      <c r="C84" s="702"/>
      <c r="D84" s="703"/>
      <c r="E84" s="703"/>
      <c r="F84" s="703"/>
      <c r="G84" s="703"/>
      <c r="H84" s="703"/>
      <c r="I84" s="703"/>
      <c r="J84" s="703"/>
      <c r="K84" s="703"/>
      <c r="L84" s="703"/>
      <c r="M84" s="703"/>
      <c r="N84" s="714"/>
      <c r="O84" s="703"/>
      <c r="P84" s="703"/>
      <c r="Q84" s="703"/>
      <c r="R84" s="703"/>
      <c r="S84" s="703"/>
      <c r="T84" s="703"/>
    </row>
    <row r="85" spans="1:20">
      <c r="A85" s="702"/>
      <c r="B85" s="704" t="s">
        <v>3101</v>
      </c>
      <c r="C85" s="702"/>
      <c r="D85" s="703"/>
      <c r="E85" s="703"/>
      <c r="F85" s="703"/>
      <c r="G85" s="703"/>
      <c r="H85" s="703"/>
      <c r="I85" s="703"/>
      <c r="J85" s="703"/>
      <c r="K85" s="703"/>
      <c r="L85" s="703"/>
      <c r="M85" s="703"/>
      <c r="N85" s="714"/>
      <c r="O85" s="703"/>
      <c r="P85" s="703"/>
      <c r="Q85" s="703"/>
      <c r="R85" s="703"/>
      <c r="S85" s="703"/>
      <c r="T85" s="703"/>
    </row>
    <row r="86" spans="1:20">
      <c r="A86" s="701" t="s">
        <v>1034</v>
      </c>
      <c r="B86" s="701" t="s">
        <v>1035</v>
      </c>
      <c r="C86" s="702"/>
      <c r="D86" s="703"/>
      <c r="E86" s="703"/>
      <c r="F86" s="703"/>
      <c r="G86" s="703"/>
      <c r="H86" s="703"/>
      <c r="I86" s="703"/>
      <c r="J86" s="703"/>
      <c r="K86" s="703"/>
      <c r="L86" s="703"/>
      <c r="M86" s="703"/>
      <c r="N86" s="714"/>
      <c r="O86" s="703"/>
      <c r="P86" s="703"/>
      <c r="Q86" s="703"/>
      <c r="R86" s="703"/>
      <c r="S86" s="703"/>
      <c r="T86" s="703"/>
    </row>
    <row r="87" spans="1:20">
      <c r="A87" s="704">
        <v>1</v>
      </c>
      <c r="B87" s="704" t="s">
        <v>1036</v>
      </c>
      <c r="C87" s="704"/>
      <c r="D87" s="704"/>
      <c r="E87" s="704"/>
      <c r="F87" s="704"/>
      <c r="G87" s="704"/>
      <c r="H87" s="704"/>
      <c r="I87" s="704"/>
      <c r="J87" s="704"/>
      <c r="K87" s="704"/>
      <c r="L87" s="704"/>
      <c r="M87" s="704"/>
      <c r="N87" s="718"/>
      <c r="O87" s="704"/>
      <c r="P87" s="704"/>
      <c r="Q87" s="704"/>
      <c r="R87" s="704"/>
      <c r="S87" s="704"/>
      <c r="T87" s="704"/>
    </row>
    <row r="88" spans="1:20" ht="48">
      <c r="A88" s="704"/>
      <c r="B88" s="708" t="s">
        <v>2528</v>
      </c>
      <c r="C88" s="709" t="s">
        <v>3454</v>
      </c>
      <c r="D88" s="709" t="s">
        <v>65</v>
      </c>
      <c r="E88" s="704">
        <v>1</v>
      </c>
      <c r="F88" s="704"/>
      <c r="G88" s="704" t="s">
        <v>31</v>
      </c>
      <c r="H88" s="704" t="s">
        <v>32</v>
      </c>
      <c r="I88" s="704"/>
      <c r="J88" s="704"/>
      <c r="K88" s="704" t="s">
        <v>2604</v>
      </c>
      <c r="L88" s="704">
        <v>1268532.96</v>
      </c>
      <c r="M88" s="704">
        <v>824546.4</v>
      </c>
      <c r="N88" s="719">
        <v>44173</v>
      </c>
      <c r="O88" s="684" t="s">
        <v>3444</v>
      </c>
      <c r="P88" s="685" t="s">
        <v>3445</v>
      </c>
      <c r="Q88" s="684">
        <v>17788979786</v>
      </c>
      <c r="R88" s="699" t="s">
        <v>3446</v>
      </c>
      <c r="S88" s="697" t="s">
        <v>3447</v>
      </c>
      <c r="T88" s="704"/>
    </row>
    <row r="89" spans="1:20" ht="48">
      <c r="A89" s="704"/>
      <c r="B89" s="708" t="s">
        <v>2528</v>
      </c>
      <c r="C89" s="709" t="s">
        <v>3454</v>
      </c>
      <c r="D89" s="709" t="s">
        <v>65</v>
      </c>
      <c r="E89" s="704">
        <v>1</v>
      </c>
      <c r="F89" s="704"/>
      <c r="G89" s="704" t="s">
        <v>31</v>
      </c>
      <c r="H89" s="704" t="s">
        <v>32</v>
      </c>
      <c r="I89" s="704"/>
      <c r="J89" s="704"/>
      <c r="K89" s="704" t="s">
        <v>2604</v>
      </c>
      <c r="L89" s="704">
        <v>1268080.2</v>
      </c>
      <c r="M89" s="704">
        <v>898223.45</v>
      </c>
      <c r="N89" s="719">
        <v>44221</v>
      </c>
      <c r="O89" s="684" t="s">
        <v>3444</v>
      </c>
      <c r="P89" s="685" t="s">
        <v>3445</v>
      </c>
      <c r="Q89" s="684">
        <v>17788979786</v>
      </c>
      <c r="R89" s="699" t="s">
        <v>3446</v>
      </c>
      <c r="S89" s="697" t="s">
        <v>3447</v>
      </c>
      <c r="T89" s="704"/>
    </row>
    <row r="90" spans="1:20">
      <c r="A90" s="704">
        <v>2</v>
      </c>
      <c r="B90" s="704" t="s">
        <v>1072</v>
      </c>
      <c r="C90" s="704"/>
      <c r="D90" s="704"/>
      <c r="E90" s="704"/>
      <c r="F90" s="704"/>
      <c r="G90" s="704"/>
      <c r="H90" s="704"/>
      <c r="I90" s="704"/>
      <c r="J90" s="704"/>
      <c r="K90" s="704"/>
      <c r="L90" s="704"/>
      <c r="M90" s="704"/>
      <c r="N90" s="718"/>
      <c r="O90" s="704"/>
      <c r="P90" s="704"/>
      <c r="Q90" s="704"/>
      <c r="R90" s="704"/>
      <c r="S90" s="704"/>
      <c r="T90" s="704"/>
    </row>
    <row r="91" spans="1:20">
      <c r="A91" s="704"/>
      <c r="B91" s="704" t="s">
        <v>3101</v>
      </c>
      <c r="C91" s="704"/>
      <c r="D91" s="704"/>
      <c r="E91" s="704"/>
      <c r="F91" s="704"/>
      <c r="G91" s="704"/>
      <c r="H91" s="704"/>
      <c r="I91" s="704"/>
      <c r="J91" s="704"/>
      <c r="K91" s="704"/>
      <c r="L91" s="704"/>
      <c r="M91" s="704"/>
      <c r="N91" s="718"/>
      <c r="O91" s="704"/>
      <c r="P91" s="704"/>
      <c r="Q91" s="704"/>
      <c r="R91" s="704"/>
      <c r="S91" s="704"/>
      <c r="T91" s="704"/>
    </row>
    <row r="92" spans="1:20">
      <c r="A92" s="704">
        <v>3</v>
      </c>
      <c r="B92" s="704" t="s">
        <v>1073</v>
      </c>
      <c r="C92" s="704"/>
      <c r="D92" s="704"/>
      <c r="E92" s="704"/>
      <c r="F92" s="704"/>
      <c r="G92" s="704"/>
      <c r="H92" s="704"/>
      <c r="I92" s="704"/>
      <c r="J92" s="704"/>
      <c r="K92" s="704"/>
      <c r="L92" s="704"/>
      <c r="M92" s="704"/>
      <c r="N92" s="718"/>
      <c r="O92" s="704"/>
      <c r="P92" s="704"/>
      <c r="Q92" s="704"/>
      <c r="R92" s="704"/>
      <c r="S92" s="704"/>
      <c r="T92" s="704"/>
    </row>
    <row r="93" spans="1:20">
      <c r="A93" s="704"/>
      <c r="B93" s="710"/>
      <c r="C93" s="704"/>
      <c r="D93" s="704"/>
      <c r="E93" s="704"/>
      <c r="F93" s="704"/>
      <c r="G93" s="704"/>
      <c r="H93" s="704"/>
      <c r="I93" s="704"/>
      <c r="J93" s="704"/>
      <c r="K93" s="704"/>
      <c r="L93" s="704"/>
      <c r="M93" s="704"/>
      <c r="N93" s="718"/>
      <c r="O93" s="704"/>
      <c r="P93" s="704"/>
      <c r="Q93" s="704"/>
      <c r="R93" s="704"/>
      <c r="S93" s="704"/>
      <c r="T93" s="704"/>
    </row>
    <row r="94" spans="1:20">
      <c r="A94" s="701" t="s">
        <v>1077</v>
      </c>
      <c r="B94" s="701" t="s">
        <v>1078</v>
      </c>
      <c r="C94" s="702"/>
      <c r="D94" s="703"/>
      <c r="E94" s="703"/>
      <c r="F94" s="703"/>
      <c r="G94" s="703"/>
      <c r="H94" s="703"/>
      <c r="I94" s="703"/>
      <c r="J94" s="703"/>
      <c r="K94" s="703"/>
      <c r="L94" s="703"/>
      <c r="M94" s="703"/>
      <c r="N94" s="714"/>
      <c r="O94" s="703"/>
      <c r="P94" s="703"/>
      <c r="Q94" s="703"/>
      <c r="R94" s="703"/>
      <c r="S94" s="703"/>
      <c r="T94" s="703"/>
    </row>
    <row r="95" spans="1:20">
      <c r="A95" s="702">
        <v>1</v>
      </c>
      <c r="B95" s="704" t="s">
        <v>1079</v>
      </c>
      <c r="C95" s="702"/>
      <c r="D95" s="703"/>
      <c r="E95" s="703"/>
      <c r="F95" s="703"/>
      <c r="G95" s="703"/>
      <c r="H95" s="703"/>
      <c r="I95" s="703"/>
      <c r="J95" s="703"/>
      <c r="K95" s="703"/>
      <c r="L95" s="703"/>
      <c r="M95" s="703"/>
      <c r="N95" s="714"/>
      <c r="O95" s="703"/>
      <c r="P95" s="703"/>
      <c r="Q95" s="703"/>
      <c r="R95" s="703"/>
      <c r="S95" s="703"/>
      <c r="T95" s="703"/>
    </row>
    <row r="96" spans="1:20" ht="48">
      <c r="A96" s="702"/>
      <c r="B96" s="704" t="s">
        <v>2624</v>
      </c>
      <c r="C96" s="704" t="s">
        <v>2613</v>
      </c>
      <c r="D96" s="711" t="s">
        <v>65</v>
      </c>
      <c r="E96" s="711">
        <v>1</v>
      </c>
      <c r="F96" s="703"/>
      <c r="G96" s="704" t="s">
        <v>31</v>
      </c>
      <c r="H96" s="704" t="s">
        <v>32</v>
      </c>
      <c r="I96" s="703"/>
      <c r="J96" s="703"/>
      <c r="K96" s="720" t="s">
        <v>2604</v>
      </c>
      <c r="L96" s="704">
        <v>880000</v>
      </c>
      <c r="M96" s="704">
        <v>572000.02</v>
      </c>
      <c r="N96" s="718">
        <v>44173</v>
      </c>
      <c r="O96" s="684" t="s">
        <v>3444</v>
      </c>
      <c r="P96" s="685" t="s">
        <v>3445</v>
      </c>
      <c r="Q96" s="684">
        <v>17788979786</v>
      </c>
      <c r="R96" s="699" t="s">
        <v>3446</v>
      </c>
      <c r="S96" s="697" t="s">
        <v>3447</v>
      </c>
      <c r="T96" s="703"/>
    </row>
    <row r="97" spans="1:20" ht="48">
      <c r="A97" s="702"/>
      <c r="B97" s="704" t="s">
        <v>2624</v>
      </c>
      <c r="C97" s="704" t="s">
        <v>2613</v>
      </c>
      <c r="D97" s="711" t="s">
        <v>65</v>
      </c>
      <c r="E97" s="711">
        <v>1</v>
      </c>
      <c r="F97" s="703"/>
      <c r="G97" s="704" t="s">
        <v>31</v>
      </c>
      <c r="H97" s="704" t="s">
        <v>32</v>
      </c>
      <c r="I97" s="703"/>
      <c r="J97" s="703"/>
      <c r="K97" s="720" t="s">
        <v>2604</v>
      </c>
      <c r="L97" s="704">
        <v>910000</v>
      </c>
      <c r="M97" s="704">
        <v>219916.71</v>
      </c>
      <c r="N97" s="718">
        <v>43969</v>
      </c>
      <c r="O97" s="684" t="s">
        <v>3444</v>
      </c>
      <c r="P97" s="685" t="s">
        <v>3445</v>
      </c>
      <c r="Q97" s="684">
        <v>17788979786</v>
      </c>
      <c r="R97" s="699" t="s">
        <v>3446</v>
      </c>
      <c r="S97" s="697" t="s">
        <v>3447</v>
      </c>
      <c r="T97" s="703"/>
    </row>
    <row r="98" spans="1:20">
      <c r="A98" s="702">
        <v>2</v>
      </c>
      <c r="B98" s="704" t="s">
        <v>1085</v>
      </c>
      <c r="C98" s="702"/>
      <c r="D98" s="703"/>
      <c r="E98" s="703"/>
      <c r="F98" s="703"/>
      <c r="G98" s="703"/>
      <c r="H98" s="703"/>
      <c r="I98" s="703"/>
      <c r="J98" s="703"/>
      <c r="K98" s="703"/>
      <c r="L98" s="703"/>
      <c r="M98" s="703"/>
      <c r="N98" s="714"/>
      <c r="O98" s="703"/>
      <c r="P98" s="703"/>
      <c r="Q98" s="703"/>
      <c r="R98" s="703"/>
      <c r="S98" s="703"/>
      <c r="T98" s="703"/>
    </row>
    <row r="99" spans="1:20" ht="48">
      <c r="A99" s="697"/>
      <c r="B99" s="697" t="s">
        <v>975</v>
      </c>
      <c r="C99" s="697" t="s">
        <v>3455</v>
      </c>
      <c r="D99" s="697" t="s">
        <v>2467</v>
      </c>
      <c r="E99" s="697">
        <v>564</v>
      </c>
      <c r="F99" s="697"/>
      <c r="G99" s="684" t="s">
        <v>31</v>
      </c>
      <c r="H99" s="686" t="s">
        <v>32</v>
      </c>
      <c r="I99" s="697"/>
      <c r="J99" s="697"/>
      <c r="K99" s="697" t="s">
        <v>3456</v>
      </c>
      <c r="L99" s="697">
        <v>924960</v>
      </c>
      <c r="M99" s="697">
        <v>601224</v>
      </c>
      <c r="N99" s="721">
        <v>44194</v>
      </c>
      <c r="O99" s="684" t="s">
        <v>3444</v>
      </c>
      <c r="P99" s="685" t="s">
        <v>3445</v>
      </c>
      <c r="Q99" s="684">
        <v>17788979786</v>
      </c>
      <c r="R99" s="699" t="s">
        <v>3446</v>
      </c>
      <c r="S99" s="697" t="s">
        <v>3447</v>
      </c>
      <c r="T99" s="697"/>
    </row>
    <row r="100" spans="1:20" ht="48">
      <c r="A100" s="697"/>
      <c r="B100" s="697" t="s">
        <v>3457</v>
      </c>
      <c r="C100" s="697" t="s">
        <v>55</v>
      </c>
      <c r="D100" s="697" t="s">
        <v>154</v>
      </c>
      <c r="E100" s="697">
        <v>1178</v>
      </c>
      <c r="F100" s="697"/>
      <c r="G100" s="684" t="s">
        <v>31</v>
      </c>
      <c r="H100" s="686" t="s">
        <v>32</v>
      </c>
      <c r="I100" s="697"/>
      <c r="J100" s="697"/>
      <c r="K100" s="697" t="s">
        <v>3456</v>
      </c>
      <c r="L100" s="697">
        <v>30039</v>
      </c>
      <c r="M100" s="697">
        <v>19525.32</v>
      </c>
      <c r="N100" s="721">
        <v>44194</v>
      </c>
      <c r="O100" s="684" t="s">
        <v>3444</v>
      </c>
      <c r="P100" s="685" t="s">
        <v>3445</v>
      </c>
      <c r="Q100" s="684">
        <v>17788979786</v>
      </c>
      <c r="R100" s="699" t="s">
        <v>3446</v>
      </c>
      <c r="S100" s="697" t="s">
        <v>3447</v>
      </c>
      <c r="T100" s="697"/>
    </row>
    <row r="101" spans="1:20" ht="48">
      <c r="A101" s="697"/>
      <c r="B101" s="697" t="s">
        <v>2474</v>
      </c>
      <c r="C101" s="697" t="s">
        <v>3458</v>
      </c>
      <c r="D101" s="697" t="s">
        <v>2467</v>
      </c>
      <c r="E101" s="697">
        <v>308</v>
      </c>
      <c r="F101" s="697"/>
      <c r="G101" s="684" t="s">
        <v>31</v>
      </c>
      <c r="H101" s="686" t="s">
        <v>32</v>
      </c>
      <c r="I101" s="697"/>
      <c r="J101" s="697"/>
      <c r="K101" s="697" t="s">
        <v>3456</v>
      </c>
      <c r="L101" s="697">
        <v>58212</v>
      </c>
      <c r="M101" s="697">
        <v>37837.800000000003</v>
      </c>
      <c r="N101" s="721">
        <v>44194</v>
      </c>
      <c r="O101" s="684" t="s">
        <v>3444</v>
      </c>
      <c r="P101" s="685" t="s">
        <v>3445</v>
      </c>
      <c r="Q101" s="684">
        <v>17788979786</v>
      </c>
      <c r="R101" s="699" t="s">
        <v>3446</v>
      </c>
      <c r="S101" s="697" t="s">
        <v>3447</v>
      </c>
      <c r="T101" s="697"/>
    </row>
    <row r="102" spans="1:20" ht="48">
      <c r="A102" s="697"/>
      <c r="B102" s="697" t="s">
        <v>3459</v>
      </c>
      <c r="C102" s="697" t="s">
        <v>55</v>
      </c>
      <c r="D102" s="697" t="s">
        <v>65</v>
      </c>
      <c r="E102" s="697">
        <v>1898</v>
      </c>
      <c r="F102" s="697"/>
      <c r="G102" s="684" t="s">
        <v>31</v>
      </c>
      <c r="H102" s="686" t="s">
        <v>32</v>
      </c>
      <c r="I102" s="697"/>
      <c r="J102" s="697"/>
      <c r="K102" s="697" t="s">
        <v>3456</v>
      </c>
      <c r="L102" s="697">
        <v>12337</v>
      </c>
      <c r="M102" s="697">
        <v>8019.04</v>
      </c>
      <c r="N102" s="721">
        <v>44194</v>
      </c>
      <c r="O102" s="684" t="s">
        <v>3444</v>
      </c>
      <c r="P102" s="685" t="s">
        <v>3445</v>
      </c>
      <c r="Q102" s="684">
        <v>17788979786</v>
      </c>
      <c r="R102" s="699" t="s">
        <v>3446</v>
      </c>
      <c r="S102" s="697" t="s">
        <v>3447</v>
      </c>
      <c r="T102" s="697"/>
    </row>
    <row r="103" spans="1:20" ht="48">
      <c r="A103" s="697"/>
      <c r="B103" s="697" t="s">
        <v>659</v>
      </c>
      <c r="C103" s="697" t="s">
        <v>3460</v>
      </c>
      <c r="D103" s="697" t="s">
        <v>45</v>
      </c>
      <c r="E103" s="697"/>
      <c r="F103" s="697">
        <v>64.47</v>
      </c>
      <c r="G103" s="684" t="s">
        <v>31</v>
      </c>
      <c r="H103" s="686" t="s">
        <v>32</v>
      </c>
      <c r="I103" s="697"/>
      <c r="J103" s="722"/>
      <c r="K103" s="684" t="s">
        <v>3443</v>
      </c>
      <c r="L103" s="697">
        <v>54799.5</v>
      </c>
      <c r="M103" s="697">
        <v>38816.300000000003</v>
      </c>
      <c r="N103" s="723">
        <v>44214</v>
      </c>
      <c r="O103" s="684" t="s">
        <v>3444</v>
      </c>
      <c r="P103" s="685" t="s">
        <v>3445</v>
      </c>
      <c r="Q103" s="684">
        <v>17788979786</v>
      </c>
      <c r="R103" s="699" t="s">
        <v>3446</v>
      </c>
      <c r="S103" s="697" t="s">
        <v>3447</v>
      </c>
      <c r="T103" s="697"/>
    </row>
    <row r="104" spans="1:20" ht="48">
      <c r="A104" s="697"/>
      <c r="B104" s="697" t="s">
        <v>659</v>
      </c>
      <c r="C104" s="697" t="s">
        <v>3461</v>
      </c>
      <c r="D104" s="697" t="s">
        <v>45</v>
      </c>
      <c r="E104" s="697"/>
      <c r="F104" s="697">
        <v>1.99</v>
      </c>
      <c r="G104" s="684" t="s">
        <v>31</v>
      </c>
      <c r="H104" s="686" t="s">
        <v>32</v>
      </c>
      <c r="I104" s="697"/>
      <c r="J104" s="722"/>
      <c r="K104" s="684" t="s">
        <v>3443</v>
      </c>
      <c r="L104" s="697">
        <v>1691.5</v>
      </c>
      <c r="M104" s="697">
        <v>1198.1500000000001</v>
      </c>
      <c r="N104" s="723">
        <v>44214</v>
      </c>
      <c r="O104" s="684" t="s">
        <v>3444</v>
      </c>
      <c r="P104" s="685" t="s">
        <v>3445</v>
      </c>
      <c r="Q104" s="684">
        <v>17788979786</v>
      </c>
      <c r="R104" s="699" t="s">
        <v>3446</v>
      </c>
      <c r="S104" s="697" t="s">
        <v>3447</v>
      </c>
      <c r="T104" s="697"/>
    </row>
    <row r="105" spans="1:20" ht="48">
      <c r="A105" s="697"/>
      <c r="B105" s="697" t="s">
        <v>659</v>
      </c>
      <c r="C105" s="697" t="s">
        <v>166</v>
      </c>
      <c r="D105" s="697" t="s">
        <v>45</v>
      </c>
      <c r="E105" s="697"/>
      <c r="F105" s="697">
        <v>10.34</v>
      </c>
      <c r="G105" s="684" t="s">
        <v>31</v>
      </c>
      <c r="H105" s="686" t="s">
        <v>32</v>
      </c>
      <c r="I105" s="697"/>
      <c r="J105" s="722"/>
      <c r="K105" s="684" t="s">
        <v>3443</v>
      </c>
      <c r="L105" s="724">
        <v>8533.0097087377999</v>
      </c>
      <c r="M105" s="697">
        <v>8035.25</v>
      </c>
      <c r="N105" s="718">
        <v>44335</v>
      </c>
      <c r="O105" s="684" t="s">
        <v>3444</v>
      </c>
      <c r="P105" s="685" t="s">
        <v>3445</v>
      </c>
      <c r="Q105" s="684">
        <v>17788979786</v>
      </c>
      <c r="R105" s="699" t="s">
        <v>3446</v>
      </c>
      <c r="S105" s="697" t="s">
        <v>3447</v>
      </c>
      <c r="T105" s="697"/>
    </row>
    <row r="106" spans="1:20">
      <c r="A106" s="702"/>
      <c r="B106" s="704" t="s">
        <v>3101</v>
      </c>
      <c r="C106" s="702"/>
      <c r="D106" s="703"/>
      <c r="E106" s="703"/>
      <c r="F106" s="703"/>
      <c r="G106" s="703"/>
      <c r="H106" s="703"/>
      <c r="I106" s="703"/>
      <c r="J106" s="725"/>
      <c r="K106" s="703"/>
      <c r="L106" s="703"/>
      <c r="M106" s="703"/>
      <c r="N106" s="714"/>
      <c r="O106" s="725"/>
      <c r="P106" s="703"/>
      <c r="Q106" s="703"/>
      <c r="R106" s="728"/>
      <c r="S106" s="703"/>
      <c r="T106" s="703"/>
    </row>
    <row r="107" spans="1:20">
      <c r="A107" s="701" t="s">
        <v>1086</v>
      </c>
      <c r="B107" s="701" t="s">
        <v>1087</v>
      </c>
      <c r="C107" s="704"/>
      <c r="D107" s="703"/>
      <c r="E107" s="703"/>
      <c r="F107" s="703"/>
      <c r="G107" s="703"/>
      <c r="H107" s="703"/>
      <c r="I107" s="703"/>
      <c r="J107" s="703"/>
      <c r="K107" s="703"/>
      <c r="L107" s="703"/>
      <c r="M107" s="703"/>
      <c r="N107" s="714"/>
      <c r="O107" s="703"/>
      <c r="P107" s="703"/>
      <c r="Q107" s="703"/>
      <c r="R107" s="703"/>
      <c r="S107" s="703"/>
      <c r="T107" s="703"/>
    </row>
    <row r="108" spans="1:20">
      <c r="A108" s="702">
        <v>1</v>
      </c>
      <c r="B108" s="704" t="s">
        <v>1088</v>
      </c>
      <c r="C108" s="702"/>
      <c r="D108" s="703"/>
      <c r="E108" s="703"/>
      <c r="F108" s="703"/>
      <c r="G108" s="703"/>
      <c r="H108" s="703"/>
      <c r="I108" s="703"/>
      <c r="J108" s="703"/>
      <c r="K108" s="703"/>
      <c r="L108" s="703"/>
      <c r="M108" s="703"/>
      <c r="N108" s="714"/>
      <c r="O108" s="703"/>
      <c r="P108" s="703"/>
      <c r="Q108" s="703"/>
      <c r="R108" s="703"/>
      <c r="S108" s="703"/>
      <c r="T108" s="703"/>
    </row>
    <row r="109" spans="1:20">
      <c r="A109" s="702"/>
      <c r="B109" s="704" t="s">
        <v>3101</v>
      </c>
      <c r="C109" s="702"/>
      <c r="D109" s="703"/>
      <c r="E109" s="703"/>
      <c r="F109" s="703"/>
      <c r="G109" s="703"/>
      <c r="H109" s="703"/>
      <c r="I109" s="703"/>
      <c r="J109" s="703"/>
      <c r="K109" s="703"/>
      <c r="L109" s="703"/>
      <c r="M109" s="703"/>
      <c r="N109" s="714"/>
      <c r="O109" s="703"/>
      <c r="P109" s="703"/>
      <c r="Q109" s="703"/>
      <c r="R109" s="703"/>
      <c r="S109" s="703"/>
      <c r="T109" s="703"/>
    </row>
    <row r="110" spans="1:20">
      <c r="A110" s="702">
        <v>2</v>
      </c>
      <c r="B110" s="704" t="s">
        <v>1089</v>
      </c>
      <c r="C110" s="704"/>
      <c r="D110" s="703"/>
      <c r="E110" s="703"/>
      <c r="F110" s="703"/>
      <c r="G110" s="703"/>
      <c r="H110" s="703"/>
      <c r="I110" s="703"/>
      <c r="J110" s="703"/>
      <c r="K110" s="703"/>
      <c r="L110" s="703"/>
      <c r="M110" s="703"/>
      <c r="N110" s="714"/>
      <c r="O110" s="703"/>
      <c r="P110" s="703"/>
      <c r="Q110" s="703"/>
      <c r="R110" s="703"/>
      <c r="S110" s="703"/>
      <c r="T110" s="703"/>
    </row>
    <row r="111" spans="1:20">
      <c r="A111" s="702"/>
      <c r="B111" s="704" t="s">
        <v>3101</v>
      </c>
      <c r="C111" s="702"/>
      <c r="D111" s="703"/>
      <c r="E111" s="703"/>
      <c r="F111" s="703"/>
      <c r="G111" s="703"/>
      <c r="H111" s="703"/>
      <c r="I111" s="703"/>
      <c r="J111" s="703"/>
      <c r="K111" s="703"/>
      <c r="L111" s="703"/>
      <c r="M111" s="703"/>
      <c r="N111" s="714"/>
      <c r="O111" s="703"/>
      <c r="P111" s="703"/>
      <c r="Q111" s="703"/>
      <c r="R111" s="703"/>
      <c r="S111" s="703"/>
      <c r="T111" s="703"/>
    </row>
    <row r="112" spans="1:20">
      <c r="A112" s="702">
        <v>3</v>
      </c>
      <c r="B112" s="704" t="s">
        <v>1268</v>
      </c>
      <c r="C112" s="702"/>
      <c r="D112" s="703"/>
      <c r="E112" s="703"/>
      <c r="F112" s="703"/>
      <c r="G112" s="703"/>
      <c r="H112" s="703"/>
      <c r="I112" s="703"/>
      <c r="J112" s="703"/>
      <c r="K112" s="703"/>
      <c r="L112" s="703"/>
      <c r="M112" s="703"/>
      <c r="N112" s="714"/>
      <c r="O112" s="703"/>
      <c r="P112" s="703"/>
      <c r="Q112" s="703"/>
      <c r="R112" s="703"/>
      <c r="S112" s="703"/>
      <c r="T112" s="703"/>
    </row>
    <row r="113" spans="1:20">
      <c r="A113" s="712"/>
      <c r="B113" s="702" t="s">
        <v>3101</v>
      </c>
      <c r="C113" s="712"/>
      <c r="D113" s="683"/>
      <c r="E113" s="683"/>
      <c r="F113" s="683"/>
      <c r="G113" s="683"/>
      <c r="H113" s="683"/>
      <c r="I113" s="683"/>
      <c r="J113" s="683"/>
      <c r="K113" s="683"/>
      <c r="L113" s="683"/>
      <c r="M113" s="683"/>
      <c r="N113" s="726"/>
      <c r="O113" s="683"/>
      <c r="P113" s="683"/>
      <c r="Q113" s="683"/>
      <c r="R113" s="683"/>
      <c r="S113" s="683"/>
      <c r="T113" s="683"/>
    </row>
    <row r="114" spans="1:20" ht="15.6">
      <c r="A114" s="1159" t="s">
        <v>3462</v>
      </c>
      <c r="B114" s="1159"/>
      <c r="C114" s="1159"/>
      <c r="D114" s="1159"/>
      <c r="E114" s="1159"/>
      <c r="F114" s="1159"/>
      <c r="G114" s="1159"/>
      <c r="H114" s="1159"/>
      <c r="I114" s="1159"/>
      <c r="J114" s="1159"/>
      <c r="K114" s="1159"/>
      <c r="L114" s="1159"/>
      <c r="M114" s="1159"/>
      <c r="N114" s="1160"/>
      <c r="O114" s="1159"/>
      <c r="P114" s="1159"/>
      <c r="Q114" s="1159"/>
      <c r="R114" s="1159"/>
      <c r="S114" s="1159"/>
      <c r="T114" s="1159"/>
    </row>
  </sheetData>
  <mergeCells count="18">
    <mergeCell ref="S4:S5"/>
    <mergeCell ref="T4:T5"/>
    <mergeCell ref="A2:T2"/>
    <mergeCell ref="A3:T3"/>
    <mergeCell ref="A114:T114"/>
    <mergeCell ref="A4:A5"/>
    <mergeCell ref="B4:B5"/>
    <mergeCell ref="C4:C5"/>
    <mergeCell ref="D4:D5"/>
    <mergeCell ref="E4:E5"/>
    <mergeCell ref="G4:G5"/>
    <mergeCell ref="H4:H5"/>
    <mergeCell ref="J4:J5"/>
    <mergeCell ref="N4:N5"/>
    <mergeCell ref="O4:O5"/>
    <mergeCell ref="P4:P5"/>
    <mergeCell ref="Q4:Q5"/>
    <mergeCell ref="R4:R5"/>
  </mergeCells>
  <phoneticPr fontId="125"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T366"/>
  <sheetViews>
    <sheetView tabSelected="1" workbookViewId="0">
      <selection activeCell="I16" sqref="I16"/>
    </sheetView>
  </sheetViews>
  <sheetFormatPr defaultRowHeight="13.8"/>
  <cols>
    <col min="1" max="1" width="6.3984375" customWidth="1"/>
    <col min="2" max="2" width="15.8984375" customWidth="1"/>
    <col min="4" max="4" width="6.09765625" customWidth="1"/>
    <col min="6" max="6" width="9.19921875" customWidth="1"/>
    <col min="11" max="11" width="12.5" customWidth="1"/>
    <col min="12" max="12" width="11.59765625" customWidth="1"/>
    <col min="13" max="13" width="12.19921875" customWidth="1"/>
    <col min="14" max="14" width="14.59765625" customWidth="1"/>
    <col min="15" max="15" width="13.5" customWidth="1"/>
    <col min="17" max="17" width="12.19921875" customWidth="1"/>
    <col min="18" max="18" width="14.69921875" customWidth="1"/>
    <col min="19" max="19" width="12.59765625" customWidth="1"/>
  </cols>
  <sheetData>
    <row r="1" spans="1:19">
      <c r="A1" s="741" t="s">
        <v>0</v>
      </c>
      <c r="B1" s="742"/>
      <c r="C1" s="742"/>
      <c r="D1" s="742"/>
      <c r="E1" s="743"/>
      <c r="F1" s="742"/>
      <c r="G1" s="742"/>
      <c r="H1" s="742"/>
      <c r="I1" s="742"/>
      <c r="J1" s="742"/>
      <c r="K1" s="742"/>
      <c r="L1" s="742"/>
      <c r="M1" s="772"/>
      <c r="N1" s="742"/>
      <c r="O1" s="743"/>
      <c r="P1" s="742"/>
      <c r="Q1" s="742"/>
      <c r="R1" s="742"/>
      <c r="S1" s="808"/>
    </row>
    <row r="2" spans="1:19" ht="28.2">
      <c r="A2" s="1168" t="s">
        <v>3463</v>
      </c>
      <c r="B2" s="1168"/>
      <c r="C2" s="1168"/>
      <c r="D2" s="1168"/>
      <c r="E2" s="1168"/>
      <c r="F2" s="1168"/>
      <c r="G2" s="1168"/>
      <c r="H2" s="1168"/>
      <c r="I2" s="1168"/>
      <c r="J2" s="1168"/>
      <c r="K2" s="1168"/>
      <c r="L2" s="1168"/>
      <c r="M2" s="1168"/>
      <c r="N2" s="1168"/>
      <c r="O2" s="1168"/>
      <c r="P2" s="1168"/>
      <c r="Q2" s="1168"/>
      <c r="R2" s="1168"/>
      <c r="S2" s="1168"/>
    </row>
    <row r="3" spans="1:19">
      <c r="A3" s="1169">
        <v>44530</v>
      </c>
      <c r="B3" s="1170"/>
      <c r="C3" s="1170"/>
      <c r="D3" s="1170"/>
      <c r="E3" s="1170"/>
      <c r="F3" s="1170"/>
      <c r="G3" s="1170"/>
      <c r="H3" s="1170"/>
      <c r="I3" s="1170"/>
      <c r="J3" s="1170"/>
      <c r="K3" s="1170"/>
      <c r="L3" s="1170"/>
      <c r="M3" s="1170"/>
      <c r="N3" s="1170"/>
      <c r="O3" s="1170"/>
      <c r="P3" s="1170"/>
      <c r="Q3" s="1170"/>
      <c r="R3" s="1170"/>
      <c r="S3" s="1170"/>
    </row>
    <row r="4" spans="1:19">
      <c r="A4" s="744" t="s">
        <v>2</v>
      </c>
      <c r="B4" s="1173" t="s">
        <v>3</v>
      </c>
      <c r="C4" s="1173" t="s">
        <v>4</v>
      </c>
      <c r="D4" s="1174" t="s">
        <v>5</v>
      </c>
      <c r="E4" s="1173" t="s">
        <v>1588</v>
      </c>
      <c r="F4" s="1175" t="s">
        <v>3464</v>
      </c>
      <c r="G4" s="1173" t="s">
        <v>8</v>
      </c>
      <c r="H4" s="1173" t="s">
        <v>9</v>
      </c>
      <c r="I4" s="1177" t="s">
        <v>3465</v>
      </c>
      <c r="J4" s="1173" t="s">
        <v>11</v>
      </c>
      <c r="K4" s="1175" t="s">
        <v>3466</v>
      </c>
      <c r="L4" s="1186" t="s">
        <v>3467</v>
      </c>
      <c r="M4" s="1186" t="s">
        <v>3468</v>
      </c>
      <c r="N4" s="1173" t="s">
        <v>15</v>
      </c>
      <c r="O4" s="1173" t="s">
        <v>16</v>
      </c>
      <c r="P4" s="1174" t="s">
        <v>17</v>
      </c>
      <c r="Q4" s="1173" t="s">
        <v>18</v>
      </c>
      <c r="R4" s="1173" t="s">
        <v>19</v>
      </c>
      <c r="S4" s="1198" t="s">
        <v>20</v>
      </c>
    </row>
    <row r="5" spans="1:19">
      <c r="A5" s="744"/>
      <c r="B5" s="1173"/>
      <c r="C5" s="1173"/>
      <c r="D5" s="1174"/>
      <c r="E5" s="1173"/>
      <c r="F5" s="1176"/>
      <c r="G5" s="1173"/>
      <c r="H5" s="1173"/>
      <c r="I5" s="1178"/>
      <c r="J5" s="1173"/>
      <c r="K5" s="1180"/>
      <c r="L5" s="1187"/>
      <c r="M5" s="1188"/>
      <c r="N5" s="1173"/>
      <c r="O5" s="1173"/>
      <c r="P5" s="1174"/>
      <c r="Q5" s="1173"/>
      <c r="R5" s="1173"/>
      <c r="S5" s="1199"/>
    </row>
    <row r="6" spans="1:19">
      <c r="A6" s="747" t="s">
        <v>26</v>
      </c>
      <c r="B6" s="748" t="s">
        <v>27</v>
      </c>
      <c r="C6" s="745"/>
      <c r="D6" s="746"/>
      <c r="E6" s="745"/>
      <c r="F6" s="745"/>
      <c r="G6" s="745"/>
      <c r="H6" s="745"/>
      <c r="I6" s="746"/>
      <c r="J6" s="745"/>
      <c r="K6" s="745"/>
      <c r="L6" s="773"/>
      <c r="M6" s="774"/>
      <c r="N6" s="758"/>
      <c r="O6" s="745"/>
      <c r="P6" s="746"/>
      <c r="Q6" s="745"/>
      <c r="R6" s="745"/>
      <c r="S6" s="805"/>
    </row>
    <row r="7" spans="1:19">
      <c r="A7" s="744">
        <v>1</v>
      </c>
      <c r="B7" s="745" t="s">
        <v>28</v>
      </c>
      <c r="C7" s="745"/>
      <c r="D7" s="746"/>
      <c r="E7" s="745"/>
      <c r="F7" s="745"/>
      <c r="G7" s="745"/>
      <c r="H7" s="745"/>
      <c r="I7" s="746"/>
      <c r="J7" s="745"/>
      <c r="K7" s="745"/>
      <c r="L7" s="775"/>
      <c r="M7" s="774"/>
      <c r="N7" s="758"/>
      <c r="O7" s="745"/>
      <c r="P7" s="746"/>
      <c r="Q7" s="745"/>
      <c r="R7" s="745"/>
      <c r="S7" s="805" t="s">
        <v>3469</v>
      </c>
    </row>
    <row r="8" spans="1:19" ht="24">
      <c r="A8" s="744" t="s">
        <v>1617</v>
      </c>
      <c r="B8" s="749" t="s">
        <v>3470</v>
      </c>
      <c r="C8" s="750" t="s">
        <v>3471</v>
      </c>
      <c r="D8" s="750" t="s">
        <v>65</v>
      </c>
      <c r="E8" s="751">
        <v>68</v>
      </c>
      <c r="F8" s="751">
        <v>2.6</v>
      </c>
      <c r="G8" s="752"/>
      <c r="H8" s="752"/>
      <c r="I8" s="752"/>
      <c r="J8" s="752"/>
      <c r="K8" s="776" t="s">
        <v>3472</v>
      </c>
      <c r="L8" s="777">
        <v>1676618.88</v>
      </c>
      <c r="M8" s="778">
        <v>927752.57349905395</v>
      </c>
      <c r="N8" s="779"/>
      <c r="O8" s="780" t="s">
        <v>3473</v>
      </c>
      <c r="P8" s="750" t="s">
        <v>3474</v>
      </c>
      <c r="Q8" s="809">
        <v>13331072377</v>
      </c>
      <c r="R8" s="750" t="s">
        <v>3473</v>
      </c>
      <c r="S8" s="749" t="s">
        <v>3469</v>
      </c>
    </row>
    <row r="9" spans="1:19" ht="24">
      <c r="A9" s="744" t="s">
        <v>1624</v>
      </c>
      <c r="B9" s="749" t="s">
        <v>3470</v>
      </c>
      <c r="C9" s="750" t="s">
        <v>3475</v>
      </c>
      <c r="D9" s="750" t="s">
        <v>65</v>
      </c>
      <c r="E9" s="751">
        <v>21</v>
      </c>
      <c r="F9" s="751">
        <v>3.5</v>
      </c>
      <c r="G9" s="752"/>
      <c r="H9" s="752"/>
      <c r="I9" s="752"/>
      <c r="J9" s="752"/>
      <c r="K9" s="776" t="s">
        <v>3472</v>
      </c>
      <c r="L9" s="777">
        <v>697170.5</v>
      </c>
      <c r="M9" s="778">
        <v>521696.50907457201</v>
      </c>
      <c r="N9" s="779"/>
      <c r="O9" s="780" t="s">
        <v>3473</v>
      </c>
      <c r="P9" s="750" t="s">
        <v>3474</v>
      </c>
      <c r="Q9" s="809">
        <v>13331072377</v>
      </c>
      <c r="R9" s="750" t="s">
        <v>3473</v>
      </c>
      <c r="S9" s="749" t="s">
        <v>3469</v>
      </c>
    </row>
    <row r="10" spans="1:19">
      <c r="A10" s="744" t="s">
        <v>1626</v>
      </c>
      <c r="B10" s="749" t="s">
        <v>3476</v>
      </c>
      <c r="C10" s="750"/>
      <c r="D10" s="750" t="s">
        <v>65</v>
      </c>
      <c r="E10" s="751">
        <v>6</v>
      </c>
      <c r="F10" s="751">
        <v>2.33</v>
      </c>
      <c r="G10" s="752"/>
      <c r="H10" s="752"/>
      <c r="I10" s="752"/>
      <c r="J10" s="752"/>
      <c r="K10" s="776"/>
      <c r="L10" s="777">
        <v>150646.54</v>
      </c>
      <c r="M10" s="778">
        <v>7532.3334332333498</v>
      </c>
      <c r="N10" s="779"/>
      <c r="O10" s="780" t="s">
        <v>3473</v>
      </c>
      <c r="P10" s="750" t="s">
        <v>3474</v>
      </c>
      <c r="Q10" s="809">
        <v>13331072377</v>
      </c>
      <c r="R10" s="750" t="s">
        <v>3473</v>
      </c>
      <c r="S10" s="749" t="s">
        <v>3469</v>
      </c>
    </row>
    <row r="11" spans="1:19">
      <c r="A11" s="744" t="s">
        <v>1628</v>
      </c>
      <c r="B11" s="749" t="s">
        <v>3477</v>
      </c>
      <c r="C11" s="750" t="s">
        <v>3478</v>
      </c>
      <c r="D11" s="750" t="s">
        <v>154</v>
      </c>
      <c r="E11" s="751">
        <v>80</v>
      </c>
      <c r="F11" s="751">
        <v>0.56979999999999997</v>
      </c>
      <c r="G11" s="752"/>
      <c r="H11" s="752"/>
      <c r="I11" s="752"/>
      <c r="J11" s="752"/>
      <c r="K11" s="776"/>
      <c r="L11" s="777">
        <v>286725.65999999997</v>
      </c>
      <c r="M11" s="778">
        <v>243716.81099999999</v>
      </c>
      <c r="N11" s="779"/>
      <c r="O11" s="780" t="s">
        <v>3473</v>
      </c>
      <c r="P11" s="750" t="s">
        <v>3474</v>
      </c>
      <c r="Q11" s="809">
        <v>13331072377</v>
      </c>
      <c r="R11" s="750" t="s">
        <v>3473</v>
      </c>
      <c r="S11" s="749" t="s">
        <v>3469</v>
      </c>
    </row>
    <row r="12" spans="1:19">
      <c r="A12" s="744" t="s">
        <v>1630</v>
      </c>
      <c r="B12" s="749" t="s">
        <v>3477</v>
      </c>
      <c r="C12" s="750" t="s">
        <v>3479</v>
      </c>
      <c r="D12" s="750" t="s">
        <v>154</v>
      </c>
      <c r="E12" s="751">
        <v>210</v>
      </c>
      <c r="F12" s="751">
        <v>0.4304</v>
      </c>
      <c r="G12" s="752"/>
      <c r="H12" s="752"/>
      <c r="I12" s="752"/>
      <c r="J12" s="752"/>
      <c r="K12" s="776"/>
      <c r="L12" s="777">
        <v>568672.56000000006</v>
      </c>
      <c r="M12" s="778">
        <v>483371.67599999998</v>
      </c>
      <c r="N12" s="779"/>
      <c r="O12" s="780" t="s">
        <v>3473</v>
      </c>
      <c r="P12" s="750" t="s">
        <v>3474</v>
      </c>
      <c r="Q12" s="809">
        <v>13331072377</v>
      </c>
      <c r="R12" s="750" t="s">
        <v>3473</v>
      </c>
      <c r="S12" s="749" t="s">
        <v>3469</v>
      </c>
    </row>
    <row r="13" spans="1:19" ht="24">
      <c r="A13" s="744" t="s">
        <v>1637</v>
      </c>
      <c r="B13" s="749" t="s">
        <v>3470</v>
      </c>
      <c r="C13" s="750" t="s">
        <v>3480</v>
      </c>
      <c r="D13" s="750" t="s">
        <v>65</v>
      </c>
      <c r="E13" s="751">
        <v>42</v>
      </c>
      <c r="F13" s="751">
        <v>4.8609999999999998</v>
      </c>
      <c r="G13" s="752"/>
      <c r="H13" s="752"/>
      <c r="I13" s="752"/>
      <c r="J13" s="752"/>
      <c r="K13" s="776" t="s">
        <v>3472</v>
      </c>
      <c r="L13" s="777">
        <v>1130371.67</v>
      </c>
      <c r="M13" s="778">
        <v>960815.91949999996</v>
      </c>
      <c r="N13" s="779"/>
      <c r="O13" s="780" t="s">
        <v>3473</v>
      </c>
      <c r="P13" s="750" t="s">
        <v>3474</v>
      </c>
      <c r="Q13" s="809">
        <v>13331072377</v>
      </c>
      <c r="R13" s="750" t="s">
        <v>3473</v>
      </c>
      <c r="S13" s="749" t="s">
        <v>3469</v>
      </c>
    </row>
    <row r="14" spans="1:19">
      <c r="A14" s="744" t="s">
        <v>1640</v>
      </c>
      <c r="B14" s="749" t="s">
        <v>3481</v>
      </c>
      <c r="C14" s="750"/>
      <c r="D14" s="750" t="s">
        <v>154</v>
      </c>
      <c r="E14" s="751">
        <v>1</v>
      </c>
      <c r="F14" s="751">
        <v>0.54</v>
      </c>
      <c r="G14" s="752"/>
      <c r="H14" s="752"/>
      <c r="I14" s="752"/>
      <c r="J14" s="752"/>
      <c r="K14" s="776"/>
      <c r="L14" s="777">
        <v>7766.99</v>
      </c>
      <c r="M14" s="778">
        <v>6601.9414999999999</v>
      </c>
      <c r="N14" s="781"/>
      <c r="O14" s="780" t="s">
        <v>3473</v>
      </c>
      <c r="P14" s="750" t="s">
        <v>3474</v>
      </c>
      <c r="Q14" s="809">
        <v>13331072377</v>
      </c>
      <c r="R14" s="750" t="s">
        <v>3473</v>
      </c>
      <c r="S14" s="749" t="s">
        <v>3469</v>
      </c>
    </row>
    <row r="15" spans="1:19" ht="24">
      <c r="A15" s="744" t="s">
        <v>1643</v>
      </c>
      <c r="B15" s="749" t="s">
        <v>3482</v>
      </c>
      <c r="C15" s="753"/>
      <c r="D15" s="750" t="s">
        <v>65</v>
      </c>
      <c r="E15" s="751">
        <v>88</v>
      </c>
      <c r="F15" s="751">
        <v>0.16200000000000001</v>
      </c>
      <c r="G15" s="752"/>
      <c r="H15" s="752"/>
      <c r="I15" s="752"/>
      <c r="J15" s="752"/>
      <c r="K15" s="776" t="s">
        <v>3483</v>
      </c>
      <c r="L15" s="777">
        <v>174553.98</v>
      </c>
      <c r="M15" s="778">
        <v>17455.398000000001</v>
      </c>
      <c r="N15" s="781">
        <v>43739</v>
      </c>
      <c r="O15" s="780" t="s">
        <v>3473</v>
      </c>
      <c r="P15" s="750" t="s">
        <v>3474</v>
      </c>
      <c r="Q15" s="809">
        <v>13331072377</v>
      </c>
      <c r="R15" s="750" t="s">
        <v>3473</v>
      </c>
      <c r="S15" s="749" t="s">
        <v>3469</v>
      </c>
    </row>
    <row r="16" spans="1:19" ht="24">
      <c r="A16" s="744" t="s">
        <v>1646</v>
      </c>
      <c r="B16" s="749" t="s">
        <v>3484</v>
      </c>
      <c r="C16" s="753"/>
      <c r="D16" s="750" t="s">
        <v>65</v>
      </c>
      <c r="E16" s="751">
        <v>83</v>
      </c>
      <c r="F16" s="751">
        <v>1.1930000000000001</v>
      </c>
      <c r="G16" s="752"/>
      <c r="H16" s="752"/>
      <c r="I16" s="752"/>
      <c r="J16" s="752"/>
      <c r="K16" s="776" t="s">
        <v>3483</v>
      </c>
      <c r="L16" s="777">
        <v>1121642.49</v>
      </c>
      <c r="M16" s="778">
        <v>112164.249</v>
      </c>
      <c r="N16" s="781">
        <v>43739</v>
      </c>
      <c r="O16" s="780" t="s">
        <v>3473</v>
      </c>
      <c r="P16" s="750" t="s">
        <v>3474</v>
      </c>
      <c r="Q16" s="809">
        <v>13331072377</v>
      </c>
      <c r="R16" s="750" t="s">
        <v>3473</v>
      </c>
      <c r="S16" s="749" t="s">
        <v>3469</v>
      </c>
    </row>
    <row r="17" spans="1:19" ht="36">
      <c r="A17" s="744" t="s">
        <v>1653</v>
      </c>
      <c r="B17" s="749" t="s">
        <v>3485</v>
      </c>
      <c r="C17" s="753"/>
      <c r="D17" s="750" t="s">
        <v>65</v>
      </c>
      <c r="E17" s="751">
        <v>2</v>
      </c>
      <c r="F17" s="751">
        <v>3.61</v>
      </c>
      <c r="G17" s="752"/>
      <c r="H17" s="752"/>
      <c r="I17" s="752"/>
      <c r="J17" s="752"/>
      <c r="K17" s="776" t="s">
        <v>3486</v>
      </c>
      <c r="L17" s="777">
        <v>40892.04</v>
      </c>
      <c r="M17" s="778">
        <v>4089.2040000000002</v>
      </c>
      <c r="N17" s="781">
        <v>43739</v>
      </c>
      <c r="O17" s="780" t="s">
        <v>3473</v>
      </c>
      <c r="P17" s="750" t="s">
        <v>3474</v>
      </c>
      <c r="Q17" s="809">
        <v>13331072377</v>
      </c>
      <c r="R17" s="750" t="s">
        <v>3473</v>
      </c>
      <c r="S17" s="749" t="s">
        <v>3469</v>
      </c>
    </row>
    <row r="18" spans="1:19" ht="36">
      <c r="A18" s="744" t="s">
        <v>1656</v>
      </c>
      <c r="B18" s="749" t="s">
        <v>3487</v>
      </c>
      <c r="C18" s="753"/>
      <c r="D18" s="750" t="s">
        <v>65</v>
      </c>
      <c r="E18" s="751">
        <v>4</v>
      </c>
      <c r="F18" s="751">
        <v>6.4</v>
      </c>
      <c r="G18" s="752"/>
      <c r="H18" s="752"/>
      <c r="I18" s="752"/>
      <c r="J18" s="752"/>
      <c r="K18" s="776" t="s">
        <v>3488</v>
      </c>
      <c r="L18" s="777">
        <v>138980.71</v>
      </c>
      <c r="M18" s="778">
        <v>13898.071</v>
      </c>
      <c r="N18" s="781">
        <v>43800</v>
      </c>
      <c r="O18" s="780" t="s">
        <v>3473</v>
      </c>
      <c r="P18" s="750" t="s">
        <v>3474</v>
      </c>
      <c r="Q18" s="809">
        <v>13331072377</v>
      </c>
      <c r="R18" s="750" t="s">
        <v>3473</v>
      </c>
      <c r="S18" s="749" t="s">
        <v>3469</v>
      </c>
    </row>
    <row r="19" spans="1:19" ht="36">
      <c r="A19" s="744" t="s">
        <v>1658</v>
      </c>
      <c r="B19" s="749" t="s">
        <v>3489</v>
      </c>
      <c r="C19" s="753"/>
      <c r="D19" s="750" t="s">
        <v>154</v>
      </c>
      <c r="E19" s="751">
        <v>700</v>
      </c>
      <c r="F19" s="751">
        <v>1E-4</v>
      </c>
      <c r="G19" s="752"/>
      <c r="H19" s="752"/>
      <c r="I19" s="752"/>
      <c r="J19" s="752"/>
      <c r="K19" s="776" t="s">
        <v>3488</v>
      </c>
      <c r="L19" s="777">
        <v>1371.68</v>
      </c>
      <c r="M19" s="778">
        <v>0</v>
      </c>
      <c r="N19" s="782">
        <v>43800</v>
      </c>
      <c r="O19" s="780" t="s">
        <v>3473</v>
      </c>
      <c r="P19" s="750" t="s">
        <v>3474</v>
      </c>
      <c r="Q19" s="809">
        <v>13331072377</v>
      </c>
      <c r="R19" s="750" t="s">
        <v>3473</v>
      </c>
      <c r="S19" s="749" t="s">
        <v>3469</v>
      </c>
    </row>
    <row r="20" spans="1:19" ht="36">
      <c r="A20" s="744" t="s">
        <v>1659</v>
      </c>
      <c r="B20" s="754" t="s">
        <v>3490</v>
      </c>
      <c r="C20" s="753"/>
      <c r="D20" s="750" t="s">
        <v>65</v>
      </c>
      <c r="E20" s="751">
        <v>20</v>
      </c>
      <c r="F20" s="751">
        <v>0.15</v>
      </c>
      <c r="G20" s="752"/>
      <c r="H20" s="752"/>
      <c r="I20" s="752"/>
      <c r="J20" s="752"/>
      <c r="K20" s="776" t="s">
        <v>3488</v>
      </c>
      <c r="L20" s="777">
        <v>37500</v>
      </c>
      <c r="M20" s="778">
        <v>3750</v>
      </c>
      <c r="N20" s="782">
        <v>43922</v>
      </c>
      <c r="O20" s="780" t="s">
        <v>3473</v>
      </c>
      <c r="P20" s="750" t="s">
        <v>3474</v>
      </c>
      <c r="Q20" s="809">
        <v>13331072377</v>
      </c>
      <c r="R20" s="750" t="s">
        <v>3473</v>
      </c>
      <c r="S20" s="749" t="s">
        <v>3469</v>
      </c>
    </row>
    <row r="21" spans="1:19" ht="36">
      <c r="A21" s="744" t="s">
        <v>1664</v>
      </c>
      <c r="B21" s="754" t="s">
        <v>3491</v>
      </c>
      <c r="C21" s="754"/>
      <c r="D21" s="754" t="s">
        <v>65</v>
      </c>
      <c r="E21" s="755">
        <v>6</v>
      </c>
      <c r="F21" s="751">
        <v>2.8595000000000002</v>
      </c>
      <c r="G21" s="752"/>
      <c r="H21" s="752"/>
      <c r="I21" s="752"/>
      <c r="J21" s="752"/>
      <c r="K21" s="776" t="s">
        <v>3488</v>
      </c>
      <c r="L21" s="777">
        <v>217893.9</v>
      </c>
      <c r="M21" s="778">
        <v>21789.39</v>
      </c>
      <c r="N21" s="783">
        <v>43922</v>
      </c>
      <c r="O21" s="780" t="s">
        <v>3473</v>
      </c>
      <c r="P21" s="750" t="s">
        <v>3474</v>
      </c>
      <c r="Q21" s="809">
        <v>13331072377</v>
      </c>
      <c r="R21" s="750" t="s">
        <v>3473</v>
      </c>
      <c r="S21" s="749" t="s">
        <v>3469</v>
      </c>
    </row>
    <row r="22" spans="1:19" ht="36">
      <c r="A22" s="744" t="s">
        <v>2255</v>
      </c>
      <c r="B22" s="754" t="s">
        <v>3492</v>
      </c>
      <c r="C22" s="754"/>
      <c r="D22" s="754" t="s">
        <v>65</v>
      </c>
      <c r="E22" s="755">
        <v>11</v>
      </c>
      <c r="F22" s="751">
        <v>0.72729999999999995</v>
      </c>
      <c r="G22" s="752"/>
      <c r="H22" s="752"/>
      <c r="I22" s="752"/>
      <c r="J22" s="752"/>
      <c r="K22" s="776" t="s">
        <v>3488</v>
      </c>
      <c r="L22" s="777">
        <v>101600</v>
      </c>
      <c r="M22" s="778">
        <v>10160</v>
      </c>
      <c r="N22" s="783">
        <v>43922</v>
      </c>
      <c r="O22" s="780" t="s">
        <v>3473</v>
      </c>
      <c r="P22" s="750" t="s">
        <v>3474</v>
      </c>
      <c r="Q22" s="809">
        <v>13331072377</v>
      </c>
      <c r="R22" s="750" t="s">
        <v>3473</v>
      </c>
      <c r="S22" s="749" t="s">
        <v>3469</v>
      </c>
    </row>
    <row r="23" spans="1:19" ht="36">
      <c r="A23" s="744" t="s">
        <v>1665</v>
      </c>
      <c r="B23" s="754" t="s">
        <v>3493</v>
      </c>
      <c r="C23" s="754"/>
      <c r="D23" s="754" t="s">
        <v>65</v>
      </c>
      <c r="E23" s="755">
        <v>6</v>
      </c>
      <c r="F23" s="751">
        <v>1.5</v>
      </c>
      <c r="G23" s="752"/>
      <c r="H23" s="752"/>
      <c r="I23" s="752"/>
      <c r="J23" s="752"/>
      <c r="K23" s="776" t="s">
        <v>3488</v>
      </c>
      <c r="L23" s="777">
        <v>115200</v>
      </c>
      <c r="M23" s="778">
        <v>11520</v>
      </c>
      <c r="N23" s="783">
        <v>43922</v>
      </c>
      <c r="O23" s="780" t="s">
        <v>3473</v>
      </c>
      <c r="P23" s="750" t="s">
        <v>3474</v>
      </c>
      <c r="Q23" s="809">
        <v>13331072377</v>
      </c>
      <c r="R23" s="750" t="s">
        <v>3473</v>
      </c>
      <c r="S23" s="749" t="s">
        <v>3469</v>
      </c>
    </row>
    <row r="24" spans="1:19" ht="36">
      <c r="A24" s="744" t="s">
        <v>1671</v>
      </c>
      <c r="B24" s="754" t="s">
        <v>3494</v>
      </c>
      <c r="C24" s="754"/>
      <c r="D24" s="754" t="s">
        <v>65</v>
      </c>
      <c r="E24" s="755">
        <v>2</v>
      </c>
      <c r="F24" s="751">
        <v>1.7410000000000001</v>
      </c>
      <c r="G24" s="752"/>
      <c r="H24" s="752"/>
      <c r="I24" s="752"/>
      <c r="J24" s="752"/>
      <c r="K24" s="776" t="s">
        <v>3488</v>
      </c>
      <c r="L24" s="777">
        <v>44575</v>
      </c>
      <c r="M24" s="778">
        <v>4457.5</v>
      </c>
      <c r="N24" s="783">
        <v>43922</v>
      </c>
      <c r="O24" s="780" t="s">
        <v>3473</v>
      </c>
      <c r="P24" s="750" t="s">
        <v>3474</v>
      </c>
      <c r="Q24" s="809">
        <v>13331072377</v>
      </c>
      <c r="R24" s="750" t="s">
        <v>3473</v>
      </c>
      <c r="S24" s="749" t="s">
        <v>3469</v>
      </c>
    </row>
    <row r="25" spans="1:19" ht="24">
      <c r="A25" s="744" t="s">
        <v>1675</v>
      </c>
      <c r="B25" s="749" t="s">
        <v>3495</v>
      </c>
      <c r="C25" s="753"/>
      <c r="D25" s="750" t="s">
        <v>154</v>
      </c>
      <c r="E25" s="751">
        <v>35</v>
      </c>
      <c r="F25" s="751">
        <v>4.8609999999999998</v>
      </c>
      <c r="G25" s="752"/>
      <c r="H25" s="752"/>
      <c r="I25" s="752"/>
      <c r="J25" s="752"/>
      <c r="K25" s="776" t="s">
        <v>3472</v>
      </c>
      <c r="L25" s="777">
        <v>271061.67</v>
      </c>
      <c r="M25" s="778">
        <v>222424.29</v>
      </c>
      <c r="N25" s="784"/>
      <c r="O25" s="780" t="s">
        <v>3473</v>
      </c>
      <c r="P25" s="750" t="s">
        <v>3474</v>
      </c>
      <c r="Q25" s="809">
        <v>13331072377</v>
      </c>
      <c r="R25" s="750" t="s">
        <v>3473</v>
      </c>
      <c r="S25" s="749" t="s">
        <v>3469</v>
      </c>
    </row>
    <row r="26" spans="1:19" ht="14.4">
      <c r="A26" s="744" t="s">
        <v>1677</v>
      </c>
      <c r="B26" s="749" t="s">
        <v>3496</v>
      </c>
      <c r="C26" s="753"/>
      <c r="D26" s="750" t="s">
        <v>65</v>
      </c>
      <c r="E26" s="751">
        <v>12</v>
      </c>
      <c r="F26" s="751">
        <v>1.2809999999999999</v>
      </c>
      <c r="G26" s="752"/>
      <c r="H26" s="752"/>
      <c r="I26" s="752"/>
      <c r="J26" s="752"/>
      <c r="K26" s="785"/>
      <c r="L26" s="777">
        <v>22831.86</v>
      </c>
      <c r="M26" s="786">
        <v>16553.0985</v>
      </c>
      <c r="N26" s="784"/>
      <c r="O26" s="780" t="s">
        <v>3473</v>
      </c>
      <c r="P26" s="750" t="s">
        <v>3474</v>
      </c>
      <c r="Q26" s="809">
        <v>13331072377</v>
      </c>
      <c r="R26" s="750" t="s">
        <v>3473</v>
      </c>
      <c r="S26" s="749" t="s">
        <v>3469</v>
      </c>
    </row>
    <row r="27" spans="1:19" ht="14.4">
      <c r="A27" s="744" t="s">
        <v>1680</v>
      </c>
      <c r="B27" s="749" t="s">
        <v>3497</v>
      </c>
      <c r="C27" s="753"/>
      <c r="D27" s="750" t="s">
        <v>45</v>
      </c>
      <c r="E27" s="756"/>
      <c r="F27" s="751">
        <v>48.88</v>
      </c>
      <c r="G27" s="752"/>
      <c r="H27" s="752"/>
      <c r="I27" s="752"/>
      <c r="J27" s="752"/>
      <c r="K27" s="785"/>
      <c r="L27" s="777">
        <v>99510.23</v>
      </c>
      <c r="M27" s="786">
        <v>78000.820000000007</v>
      </c>
      <c r="N27" s="784"/>
      <c r="O27" s="780" t="s">
        <v>3473</v>
      </c>
      <c r="P27" s="750" t="s">
        <v>3474</v>
      </c>
      <c r="Q27" s="809">
        <v>13331072377</v>
      </c>
      <c r="R27" s="750" t="s">
        <v>3473</v>
      </c>
      <c r="S27" s="749" t="s">
        <v>3469</v>
      </c>
    </row>
    <row r="28" spans="1:19" ht="14.4">
      <c r="A28" s="744" t="s">
        <v>1682</v>
      </c>
      <c r="B28" s="749" t="s">
        <v>3498</v>
      </c>
      <c r="C28" s="753"/>
      <c r="D28" s="750" t="s">
        <v>1344</v>
      </c>
      <c r="E28" s="751">
        <v>1106.0999999999999</v>
      </c>
      <c r="F28" s="751">
        <v>0.14099999999999999</v>
      </c>
      <c r="G28" s="752"/>
      <c r="H28" s="752"/>
      <c r="I28" s="752"/>
      <c r="J28" s="752"/>
      <c r="K28" s="785"/>
      <c r="L28" s="777">
        <v>246669.91</v>
      </c>
      <c r="M28" s="778">
        <v>196757.264</v>
      </c>
      <c r="N28" s="784"/>
      <c r="O28" s="780" t="s">
        <v>3473</v>
      </c>
      <c r="P28" s="750" t="s">
        <v>3474</v>
      </c>
      <c r="Q28" s="809">
        <v>13331072377</v>
      </c>
      <c r="R28" s="750" t="s">
        <v>3473</v>
      </c>
      <c r="S28" s="749" t="s">
        <v>3469</v>
      </c>
    </row>
    <row r="29" spans="1:19" ht="24">
      <c r="A29" s="744" t="s">
        <v>1686</v>
      </c>
      <c r="B29" s="757" t="s">
        <v>3499</v>
      </c>
      <c r="C29" s="745"/>
      <c r="D29" s="746"/>
      <c r="E29" s="758"/>
      <c r="F29" s="758">
        <v>7</v>
      </c>
      <c r="G29" s="745" t="s">
        <v>3500</v>
      </c>
      <c r="H29" s="745" t="s">
        <v>41</v>
      </c>
      <c r="I29" s="746"/>
      <c r="J29" s="745"/>
      <c r="K29" s="745"/>
      <c r="L29" s="775">
        <v>34852.81</v>
      </c>
      <c r="M29" s="787">
        <v>34852.81</v>
      </c>
      <c r="N29" s="758"/>
      <c r="O29" s="745" t="s">
        <v>3501</v>
      </c>
      <c r="P29" s="746" t="s">
        <v>3502</v>
      </c>
      <c r="Q29" s="758">
        <v>13370139861</v>
      </c>
      <c r="R29" s="745" t="s">
        <v>3503</v>
      </c>
      <c r="S29" s="750" t="s">
        <v>3469</v>
      </c>
    </row>
    <row r="30" spans="1:19" ht="24">
      <c r="A30" s="744" t="s">
        <v>1690</v>
      </c>
      <c r="B30" s="757" t="s">
        <v>3504</v>
      </c>
      <c r="C30" s="745"/>
      <c r="D30" s="746"/>
      <c r="E30" s="758"/>
      <c r="F30" s="758">
        <v>4</v>
      </c>
      <c r="G30" s="745" t="s">
        <v>3500</v>
      </c>
      <c r="H30" s="745" t="s">
        <v>41</v>
      </c>
      <c r="I30" s="746"/>
      <c r="J30" s="745"/>
      <c r="K30" s="745"/>
      <c r="L30" s="775">
        <v>67752.14</v>
      </c>
      <c r="M30" s="787">
        <v>67752.14</v>
      </c>
      <c r="N30" s="758">
        <v>2014</v>
      </c>
      <c r="O30" s="745" t="s">
        <v>3505</v>
      </c>
      <c r="P30" s="746" t="s">
        <v>3502</v>
      </c>
      <c r="Q30" s="758">
        <v>13370139861</v>
      </c>
      <c r="R30" s="745" t="s">
        <v>3503</v>
      </c>
      <c r="S30" s="750" t="s">
        <v>3469</v>
      </c>
    </row>
    <row r="31" spans="1:19" ht="24">
      <c r="A31" s="744" t="s">
        <v>1692</v>
      </c>
      <c r="B31" s="757" t="s">
        <v>3506</v>
      </c>
      <c r="C31" s="745" t="s">
        <v>3507</v>
      </c>
      <c r="D31" s="746"/>
      <c r="E31" s="758"/>
      <c r="F31" s="758">
        <v>9</v>
      </c>
      <c r="G31" s="745" t="s">
        <v>3500</v>
      </c>
      <c r="H31" s="745" t="s">
        <v>41</v>
      </c>
      <c r="I31" s="746"/>
      <c r="J31" s="745"/>
      <c r="K31" s="745"/>
      <c r="L31" s="775">
        <v>263060.26</v>
      </c>
      <c r="M31" s="787">
        <v>260294.28</v>
      </c>
      <c r="N31" s="758"/>
      <c r="O31" s="745" t="s">
        <v>3505</v>
      </c>
      <c r="P31" s="746" t="s">
        <v>3502</v>
      </c>
      <c r="Q31" s="758">
        <v>13370139861</v>
      </c>
      <c r="R31" s="745" t="s">
        <v>3503</v>
      </c>
      <c r="S31" s="750" t="s">
        <v>3469</v>
      </c>
    </row>
    <row r="32" spans="1:19" ht="24">
      <c r="A32" s="744" t="s">
        <v>1695</v>
      </c>
      <c r="B32" s="757" t="s">
        <v>3508</v>
      </c>
      <c r="C32" s="745"/>
      <c r="D32" s="746"/>
      <c r="E32" s="758"/>
      <c r="F32" s="758">
        <v>2</v>
      </c>
      <c r="G32" s="750" t="s">
        <v>31</v>
      </c>
      <c r="H32" s="750" t="s">
        <v>32</v>
      </c>
      <c r="I32" s="746"/>
      <c r="J32" s="745"/>
      <c r="K32" s="745"/>
      <c r="L32" s="775">
        <v>68448.28</v>
      </c>
      <c r="M32" s="787">
        <v>68448.28</v>
      </c>
      <c r="N32" s="758">
        <v>2019</v>
      </c>
      <c r="O32" s="745" t="s">
        <v>3505</v>
      </c>
      <c r="P32" s="746" t="s">
        <v>3502</v>
      </c>
      <c r="Q32" s="758">
        <v>13370139861</v>
      </c>
      <c r="R32" s="745" t="s">
        <v>3503</v>
      </c>
      <c r="S32" s="750" t="s">
        <v>3469</v>
      </c>
    </row>
    <row r="33" spans="1:19">
      <c r="A33" s="744" t="s">
        <v>1697</v>
      </c>
      <c r="B33" s="757" t="s">
        <v>3509</v>
      </c>
      <c r="C33" s="759"/>
      <c r="D33" s="759"/>
      <c r="E33" s="760"/>
      <c r="F33" s="760"/>
      <c r="G33" s="759"/>
      <c r="H33" s="730"/>
      <c r="I33" s="759"/>
      <c r="J33" s="788"/>
      <c r="K33" s="730"/>
      <c r="L33" s="789"/>
      <c r="M33" s="790"/>
      <c r="N33" s="760"/>
      <c r="O33" s="759"/>
      <c r="P33" s="759"/>
      <c r="Q33" s="760"/>
      <c r="R33" s="759"/>
      <c r="S33" s="750" t="s">
        <v>3469</v>
      </c>
    </row>
    <row r="34" spans="1:19">
      <c r="A34" s="744" t="s">
        <v>1700</v>
      </c>
      <c r="B34" s="757" t="s">
        <v>3509</v>
      </c>
      <c r="C34" s="759"/>
      <c r="D34" s="759"/>
      <c r="E34" s="760"/>
      <c r="F34" s="760"/>
      <c r="G34" s="759"/>
      <c r="H34" s="730"/>
      <c r="I34" s="759"/>
      <c r="J34" s="788"/>
      <c r="K34" s="730"/>
      <c r="L34" s="789"/>
      <c r="M34" s="790"/>
      <c r="N34" s="760"/>
      <c r="O34" s="759"/>
      <c r="P34" s="759"/>
      <c r="Q34" s="760"/>
      <c r="R34" s="759"/>
      <c r="S34" s="750" t="s">
        <v>3469</v>
      </c>
    </row>
    <row r="35" spans="1:19">
      <c r="A35" s="744"/>
      <c r="B35" s="745" t="s">
        <v>3101</v>
      </c>
      <c r="C35" s="745"/>
      <c r="D35" s="746"/>
      <c r="E35" s="758"/>
      <c r="F35" s="758"/>
      <c r="G35" s="745"/>
      <c r="H35" s="745"/>
      <c r="I35" s="746"/>
      <c r="J35" s="745"/>
      <c r="K35" s="745"/>
      <c r="L35" s="775"/>
      <c r="M35" s="787"/>
      <c r="N35" s="758"/>
      <c r="O35" s="745"/>
      <c r="P35" s="746"/>
      <c r="Q35" s="758"/>
      <c r="R35" s="745"/>
      <c r="S35" s="805"/>
    </row>
    <row r="36" spans="1:19">
      <c r="A36" s="744">
        <v>2</v>
      </c>
      <c r="B36" s="745" t="s">
        <v>103</v>
      </c>
      <c r="C36" s="745"/>
      <c r="D36" s="746"/>
      <c r="E36" s="758"/>
      <c r="F36" s="758"/>
      <c r="G36" s="745"/>
      <c r="H36" s="745"/>
      <c r="I36" s="746"/>
      <c r="J36" s="745"/>
      <c r="K36" s="745"/>
      <c r="L36" s="775"/>
      <c r="M36" s="787"/>
      <c r="N36" s="758"/>
      <c r="O36" s="745"/>
      <c r="P36" s="746"/>
      <c r="Q36" s="758"/>
      <c r="R36" s="745"/>
      <c r="S36" s="805"/>
    </row>
    <row r="37" spans="1:19">
      <c r="A37" s="761" t="s">
        <v>3510</v>
      </c>
      <c r="B37" s="750" t="s">
        <v>39</v>
      </c>
      <c r="C37" s="750" t="s">
        <v>3511</v>
      </c>
      <c r="D37" s="750" t="s">
        <v>45</v>
      </c>
      <c r="E37" s="751">
        <v>5</v>
      </c>
      <c r="F37" s="751">
        <v>10</v>
      </c>
      <c r="G37" s="750" t="s">
        <v>31</v>
      </c>
      <c r="H37" s="749" t="s">
        <v>32</v>
      </c>
      <c r="I37" s="750" t="s">
        <v>3512</v>
      </c>
      <c r="J37" s="1179" t="s">
        <v>3513</v>
      </c>
      <c r="K37" s="1181" t="s">
        <v>3514</v>
      </c>
      <c r="L37" s="792">
        <v>71000</v>
      </c>
      <c r="M37" s="778">
        <v>7100</v>
      </c>
      <c r="N37" s="751">
        <v>2019.5</v>
      </c>
      <c r="O37" s="750" t="s">
        <v>3515</v>
      </c>
      <c r="P37" s="750" t="s">
        <v>3516</v>
      </c>
      <c r="Q37" s="751">
        <v>18403008585</v>
      </c>
      <c r="R37" s="810" t="s">
        <v>3517</v>
      </c>
      <c r="S37" s="750" t="s">
        <v>3469</v>
      </c>
    </row>
    <row r="38" spans="1:19">
      <c r="A38" s="761" t="s">
        <v>3518</v>
      </c>
      <c r="B38" s="750" t="s">
        <v>39</v>
      </c>
      <c r="C38" s="750" t="s">
        <v>3519</v>
      </c>
      <c r="D38" s="750" t="s">
        <v>45</v>
      </c>
      <c r="E38" s="751">
        <v>5</v>
      </c>
      <c r="F38" s="751">
        <v>11</v>
      </c>
      <c r="G38" s="750" t="s">
        <v>31</v>
      </c>
      <c r="H38" s="749" t="s">
        <v>32</v>
      </c>
      <c r="I38" s="750" t="s">
        <v>3520</v>
      </c>
      <c r="J38" s="1179"/>
      <c r="K38" s="1182"/>
      <c r="L38" s="792">
        <v>78100</v>
      </c>
      <c r="M38" s="778">
        <v>7810</v>
      </c>
      <c r="N38" s="751">
        <v>2019.5</v>
      </c>
      <c r="O38" s="750" t="s">
        <v>3515</v>
      </c>
      <c r="P38" s="750" t="s">
        <v>3516</v>
      </c>
      <c r="Q38" s="751">
        <v>18403008585</v>
      </c>
      <c r="R38" s="810" t="s">
        <v>3517</v>
      </c>
      <c r="S38" s="750" t="s">
        <v>3469</v>
      </c>
    </row>
    <row r="39" spans="1:19">
      <c r="A39" s="761" t="s">
        <v>3521</v>
      </c>
      <c r="B39" s="750" t="s">
        <v>39</v>
      </c>
      <c r="C39" s="750" t="s">
        <v>3522</v>
      </c>
      <c r="D39" s="750" t="s">
        <v>45</v>
      </c>
      <c r="E39" s="751">
        <v>5</v>
      </c>
      <c r="F39" s="751">
        <v>25.46</v>
      </c>
      <c r="G39" s="750" t="s">
        <v>31</v>
      </c>
      <c r="H39" s="749" t="s">
        <v>32</v>
      </c>
      <c r="I39" s="750" t="s">
        <v>3523</v>
      </c>
      <c r="J39" s="1179"/>
      <c r="K39" s="1182"/>
      <c r="L39" s="792">
        <v>180766</v>
      </c>
      <c r="M39" s="778">
        <v>18076.599999999999</v>
      </c>
      <c r="N39" s="751">
        <v>2019.5</v>
      </c>
      <c r="O39" s="750" t="s">
        <v>3515</v>
      </c>
      <c r="P39" s="750" t="s">
        <v>3516</v>
      </c>
      <c r="Q39" s="751">
        <v>18403008585</v>
      </c>
      <c r="R39" s="810" t="s">
        <v>3517</v>
      </c>
      <c r="S39" s="750" t="s">
        <v>3469</v>
      </c>
    </row>
    <row r="40" spans="1:19">
      <c r="A40" s="761" t="s">
        <v>3524</v>
      </c>
      <c r="B40" s="750" t="s">
        <v>39</v>
      </c>
      <c r="C40" s="750" t="s">
        <v>3525</v>
      </c>
      <c r="D40" s="750" t="s">
        <v>45</v>
      </c>
      <c r="E40" s="751">
        <v>5</v>
      </c>
      <c r="F40" s="751">
        <v>20.8</v>
      </c>
      <c r="G40" s="750" t="s">
        <v>31</v>
      </c>
      <c r="H40" s="749" t="s">
        <v>32</v>
      </c>
      <c r="I40" s="750" t="s">
        <v>3526</v>
      </c>
      <c r="J40" s="1179"/>
      <c r="K40" s="1183"/>
      <c r="L40" s="792">
        <v>147680</v>
      </c>
      <c r="M40" s="778">
        <v>14768</v>
      </c>
      <c r="N40" s="751">
        <v>2019.6</v>
      </c>
      <c r="O40" s="750" t="s">
        <v>3515</v>
      </c>
      <c r="P40" s="750" t="s">
        <v>3516</v>
      </c>
      <c r="Q40" s="751">
        <v>18403008585</v>
      </c>
      <c r="R40" s="810" t="s">
        <v>3517</v>
      </c>
      <c r="S40" s="750" t="s">
        <v>3469</v>
      </c>
    </row>
    <row r="41" spans="1:19">
      <c r="A41" s="761" t="s">
        <v>3527</v>
      </c>
      <c r="B41" s="750" t="s">
        <v>39</v>
      </c>
      <c r="C41" s="750" t="s">
        <v>3031</v>
      </c>
      <c r="D41" s="750" t="s">
        <v>45</v>
      </c>
      <c r="E41" s="751">
        <v>5</v>
      </c>
      <c r="F41" s="751">
        <v>16.792999999999999</v>
      </c>
      <c r="G41" s="750" t="s">
        <v>31</v>
      </c>
      <c r="H41" s="749" t="s">
        <v>32</v>
      </c>
      <c r="I41" s="750" t="s">
        <v>3528</v>
      </c>
      <c r="J41" s="1179"/>
      <c r="K41" s="1184" t="s">
        <v>3529</v>
      </c>
      <c r="L41" s="792">
        <v>117551</v>
      </c>
      <c r="M41" s="778">
        <v>11755.1</v>
      </c>
      <c r="N41" s="751">
        <v>2019.7</v>
      </c>
      <c r="O41" s="750" t="s">
        <v>3515</v>
      </c>
      <c r="P41" s="750" t="s">
        <v>3516</v>
      </c>
      <c r="Q41" s="751">
        <v>18403008585</v>
      </c>
      <c r="R41" s="810" t="s">
        <v>3517</v>
      </c>
      <c r="S41" s="750" t="s">
        <v>3469</v>
      </c>
    </row>
    <row r="42" spans="1:19">
      <c r="A42" s="761" t="s">
        <v>3530</v>
      </c>
      <c r="B42" s="750" t="s">
        <v>39</v>
      </c>
      <c r="C42" s="750" t="s">
        <v>3531</v>
      </c>
      <c r="D42" s="750" t="s">
        <v>45</v>
      </c>
      <c r="E42" s="751"/>
      <c r="F42" s="751">
        <v>35.22</v>
      </c>
      <c r="G42" s="750" t="s">
        <v>31</v>
      </c>
      <c r="H42" s="749" t="s">
        <v>32</v>
      </c>
      <c r="I42" s="750" t="s">
        <v>3532</v>
      </c>
      <c r="J42" s="1179"/>
      <c r="K42" s="1184"/>
      <c r="L42" s="793">
        <v>246540</v>
      </c>
      <c r="M42" s="794">
        <v>24654</v>
      </c>
      <c r="N42" s="795">
        <v>2019.11</v>
      </c>
      <c r="O42" s="796" t="s">
        <v>3515</v>
      </c>
      <c r="P42" s="796" t="s">
        <v>3516</v>
      </c>
      <c r="Q42" s="795">
        <v>18403008585</v>
      </c>
      <c r="R42" s="810" t="s">
        <v>3517</v>
      </c>
      <c r="S42" s="750" t="s">
        <v>3469</v>
      </c>
    </row>
    <row r="43" spans="1:19">
      <c r="A43" s="761" t="s">
        <v>3533</v>
      </c>
      <c r="B43" s="750" t="s">
        <v>39</v>
      </c>
      <c r="C43" s="750" t="s">
        <v>3031</v>
      </c>
      <c r="D43" s="750" t="s">
        <v>45</v>
      </c>
      <c r="E43" s="751"/>
      <c r="F43" s="751">
        <v>13.317</v>
      </c>
      <c r="G43" s="750" t="s">
        <v>31</v>
      </c>
      <c r="H43" s="749" t="s">
        <v>32</v>
      </c>
      <c r="I43" s="750" t="s">
        <v>3528</v>
      </c>
      <c r="J43" s="1179"/>
      <c r="K43" s="1184"/>
      <c r="L43" s="797">
        <v>93219</v>
      </c>
      <c r="M43" s="778">
        <v>9321.9</v>
      </c>
      <c r="N43" s="795">
        <v>2020.7</v>
      </c>
      <c r="O43" s="796" t="s">
        <v>3515</v>
      </c>
      <c r="P43" s="796" t="s">
        <v>3516</v>
      </c>
      <c r="Q43" s="795">
        <v>18403008585</v>
      </c>
      <c r="R43" s="750" t="s">
        <v>3517</v>
      </c>
      <c r="S43" s="750" t="s">
        <v>3469</v>
      </c>
    </row>
    <row r="44" spans="1:19" ht="24">
      <c r="A44" s="761" t="s">
        <v>3534</v>
      </c>
      <c r="B44" s="749" t="s">
        <v>39</v>
      </c>
      <c r="C44" s="745" t="s">
        <v>3535</v>
      </c>
      <c r="D44" s="762" t="s">
        <v>30</v>
      </c>
      <c r="E44" s="758">
        <v>500</v>
      </c>
      <c r="F44" s="758">
        <v>10</v>
      </c>
      <c r="G44" s="750" t="s">
        <v>31</v>
      </c>
      <c r="H44" s="749" t="s">
        <v>32</v>
      </c>
      <c r="I44" s="746"/>
      <c r="J44" s="745"/>
      <c r="K44" s="798"/>
      <c r="L44" s="775">
        <v>60000</v>
      </c>
      <c r="M44" s="799">
        <v>38250</v>
      </c>
      <c r="N44" s="758">
        <v>2021.3</v>
      </c>
      <c r="O44" s="745" t="s">
        <v>3536</v>
      </c>
      <c r="P44" s="750" t="s">
        <v>3537</v>
      </c>
      <c r="Q44" s="751">
        <v>17305372111</v>
      </c>
      <c r="R44" s="750" t="s">
        <v>3538</v>
      </c>
      <c r="S44" s="750" t="s">
        <v>3469</v>
      </c>
    </row>
    <row r="45" spans="1:19" ht="24">
      <c r="A45" s="761" t="s">
        <v>3539</v>
      </c>
      <c r="B45" s="749" t="s">
        <v>39</v>
      </c>
      <c r="C45" s="745" t="s">
        <v>3540</v>
      </c>
      <c r="D45" s="762" t="s">
        <v>30</v>
      </c>
      <c r="E45" s="758">
        <v>1100</v>
      </c>
      <c r="F45" s="758">
        <v>44</v>
      </c>
      <c r="G45" s="750" t="s">
        <v>31</v>
      </c>
      <c r="H45" s="749" t="s">
        <v>32</v>
      </c>
      <c r="I45" s="746"/>
      <c r="J45" s="745"/>
      <c r="K45" s="798"/>
      <c r="L45" s="775">
        <v>161000</v>
      </c>
      <c r="M45" s="799">
        <v>109480</v>
      </c>
      <c r="N45" s="758">
        <v>2021.3</v>
      </c>
      <c r="O45" s="745" t="s">
        <v>3536</v>
      </c>
      <c r="P45" s="750" t="s">
        <v>3537</v>
      </c>
      <c r="Q45" s="751">
        <v>17305372111</v>
      </c>
      <c r="R45" s="750" t="s">
        <v>3538</v>
      </c>
      <c r="S45" s="750" t="s">
        <v>3469</v>
      </c>
    </row>
    <row r="46" spans="1:19">
      <c r="A46" s="761" t="s">
        <v>3541</v>
      </c>
      <c r="B46" s="763" t="s">
        <v>39</v>
      </c>
      <c r="C46" s="763" t="s">
        <v>3519</v>
      </c>
      <c r="D46" s="763" t="s">
        <v>45</v>
      </c>
      <c r="E46" s="764">
        <v>3</v>
      </c>
      <c r="F46" s="764">
        <v>14</v>
      </c>
      <c r="G46" s="763" t="s">
        <v>31</v>
      </c>
      <c r="H46" s="765" t="s">
        <v>32</v>
      </c>
      <c r="I46" s="763" t="s">
        <v>3542</v>
      </c>
      <c r="J46" s="745"/>
      <c r="K46" s="1189" t="s">
        <v>3543</v>
      </c>
      <c r="L46" s="800">
        <v>113960</v>
      </c>
      <c r="M46" s="799">
        <v>0</v>
      </c>
      <c r="N46" s="758">
        <v>2021.05</v>
      </c>
      <c r="O46" s="801" t="s">
        <v>3544</v>
      </c>
      <c r="P46" s="801" t="s">
        <v>3545</v>
      </c>
      <c r="Q46" s="811">
        <v>13933519201</v>
      </c>
      <c r="R46" s="801" t="s">
        <v>3544</v>
      </c>
      <c r="S46" s="745" t="s">
        <v>3469</v>
      </c>
    </row>
    <row r="47" spans="1:19">
      <c r="A47" s="761" t="s">
        <v>3546</v>
      </c>
      <c r="B47" s="763" t="s">
        <v>39</v>
      </c>
      <c r="C47" s="763" t="s">
        <v>3547</v>
      </c>
      <c r="D47" s="763" t="s">
        <v>45</v>
      </c>
      <c r="E47" s="764">
        <v>1</v>
      </c>
      <c r="F47" s="764">
        <v>12</v>
      </c>
      <c r="G47" s="763" t="s">
        <v>31</v>
      </c>
      <c r="H47" s="765" t="s">
        <v>32</v>
      </c>
      <c r="I47" s="763" t="s">
        <v>3542</v>
      </c>
      <c r="J47" s="745"/>
      <c r="K47" s="1189"/>
      <c r="L47" s="800">
        <v>97680</v>
      </c>
      <c r="M47" s="799">
        <v>0</v>
      </c>
      <c r="N47" s="758">
        <v>2021.05</v>
      </c>
      <c r="O47" s="801" t="s">
        <v>3544</v>
      </c>
      <c r="P47" s="801" t="s">
        <v>3545</v>
      </c>
      <c r="Q47" s="811">
        <v>13933519201</v>
      </c>
      <c r="R47" s="801" t="s">
        <v>3544</v>
      </c>
      <c r="S47" s="745" t="s">
        <v>3469</v>
      </c>
    </row>
    <row r="48" spans="1:19">
      <c r="A48" s="761" t="s">
        <v>3548</v>
      </c>
      <c r="B48" s="763" t="s">
        <v>39</v>
      </c>
      <c r="C48" s="763" t="s">
        <v>3525</v>
      </c>
      <c r="D48" s="763" t="s">
        <v>45</v>
      </c>
      <c r="E48" s="764">
        <v>1</v>
      </c>
      <c r="F48" s="764">
        <v>39</v>
      </c>
      <c r="G48" s="763" t="s">
        <v>31</v>
      </c>
      <c r="H48" s="765" t="s">
        <v>32</v>
      </c>
      <c r="I48" s="763" t="s">
        <v>3542</v>
      </c>
      <c r="J48" s="802"/>
      <c r="K48" s="1189"/>
      <c r="L48" s="800">
        <v>317460</v>
      </c>
      <c r="M48" s="768">
        <v>0</v>
      </c>
      <c r="N48" s="758">
        <v>2021.05</v>
      </c>
      <c r="O48" s="801" t="s">
        <v>3544</v>
      </c>
      <c r="P48" s="801" t="s">
        <v>3545</v>
      </c>
      <c r="Q48" s="811">
        <v>13933519201</v>
      </c>
      <c r="R48" s="801" t="s">
        <v>3544</v>
      </c>
      <c r="S48" s="749" t="s">
        <v>3469</v>
      </c>
    </row>
    <row r="49" spans="1:19">
      <c r="A49" s="761" t="s">
        <v>3549</v>
      </c>
      <c r="B49" s="766" t="s">
        <v>3550</v>
      </c>
      <c r="C49" s="766"/>
      <c r="D49" s="766"/>
      <c r="E49" s="767"/>
      <c r="F49" s="768"/>
      <c r="G49" s="749"/>
      <c r="H49" s="749"/>
      <c r="I49" s="749"/>
      <c r="J49" s="749"/>
      <c r="K49" s="749"/>
      <c r="L49" s="803"/>
      <c r="M49" s="804"/>
      <c r="N49" s="767"/>
      <c r="O49" s="805"/>
      <c r="P49" s="805"/>
      <c r="Q49" s="812"/>
      <c r="R49" s="749"/>
      <c r="S49" s="805" t="s">
        <v>3469</v>
      </c>
    </row>
    <row r="50" spans="1:19">
      <c r="A50" s="744"/>
      <c r="B50" s="745" t="s">
        <v>3101</v>
      </c>
      <c r="C50" s="745"/>
      <c r="D50" s="746"/>
      <c r="E50" s="758"/>
      <c r="F50" s="758"/>
      <c r="G50" s="745"/>
      <c r="H50" s="745"/>
      <c r="I50" s="746"/>
      <c r="J50" s="745"/>
      <c r="K50" s="745"/>
      <c r="L50" s="775"/>
      <c r="M50" s="787"/>
      <c r="N50" s="758"/>
      <c r="O50" s="745"/>
      <c r="P50" s="746"/>
      <c r="Q50" s="758"/>
      <c r="R50" s="745"/>
      <c r="S50" s="805"/>
    </row>
    <row r="51" spans="1:19">
      <c r="A51" s="744">
        <v>3</v>
      </c>
      <c r="B51" s="745" t="s">
        <v>145</v>
      </c>
      <c r="C51" s="745"/>
      <c r="D51" s="746"/>
      <c r="E51" s="758"/>
      <c r="F51" s="758"/>
      <c r="G51" s="745"/>
      <c r="H51" s="745"/>
      <c r="I51" s="750"/>
      <c r="J51" s="745"/>
      <c r="K51" s="745"/>
      <c r="L51" s="775"/>
      <c r="M51" s="787"/>
      <c r="N51" s="758"/>
      <c r="O51" s="745"/>
      <c r="P51" s="746"/>
      <c r="Q51" s="758"/>
      <c r="R51" s="745"/>
      <c r="S51" s="805"/>
    </row>
    <row r="52" spans="1:19">
      <c r="A52" s="744"/>
      <c r="B52" s="745" t="s">
        <v>163</v>
      </c>
      <c r="C52" s="745"/>
      <c r="D52" s="746"/>
      <c r="E52" s="758"/>
      <c r="F52" s="758"/>
      <c r="G52" s="745"/>
      <c r="H52" s="745"/>
      <c r="I52" s="750"/>
      <c r="J52" s="745"/>
      <c r="K52" s="745"/>
      <c r="L52" s="775"/>
      <c r="M52" s="787"/>
      <c r="N52" s="758"/>
      <c r="O52" s="745"/>
      <c r="P52" s="746"/>
      <c r="Q52" s="758"/>
      <c r="R52" s="745"/>
      <c r="S52" s="805"/>
    </row>
    <row r="53" spans="1:19" ht="48">
      <c r="A53" s="761" t="s">
        <v>3551</v>
      </c>
      <c r="B53" s="749" t="s">
        <v>163</v>
      </c>
      <c r="C53" s="769" t="s">
        <v>3552</v>
      </c>
      <c r="D53" s="759" t="s">
        <v>65</v>
      </c>
      <c r="E53" s="760">
        <v>1</v>
      </c>
      <c r="F53" s="770">
        <v>37</v>
      </c>
      <c r="G53" s="769" t="s">
        <v>3553</v>
      </c>
      <c r="H53" s="769" t="s">
        <v>32</v>
      </c>
      <c r="I53" s="749"/>
      <c r="J53" s="749"/>
      <c r="K53" s="749" t="s">
        <v>3554</v>
      </c>
      <c r="L53" s="806">
        <v>348700</v>
      </c>
      <c r="M53" s="771">
        <v>69740</v>
      </c>
      <c r="N53" s="751" t="s">
        <v>3555</v>
      </c>
      <c r="O53" s="745" t="s">
        <v>3556</v>
      </c>
      <c r="P53" s="807" t="s">
        <v>3557</v>
      </c>
      <c r="Q53" s="813">
        <v>15031291720</v>
      </c>
      <c r="R53" s="749" t="s">
        <v>3558</v>
      </c>
      <c r="S53" s="749" t="s">
        <v>3469</v>
      </c>
    </row>
    <row r="54" spans="1:19" ht="48">
      <c r="A54" s="761" t="s">
        <v>3559</v>
      </c>
      <c r="B54" s="749" t="s">
        <v>163</v>
      </c>
      <c r="C54" s="769" t="s">
        <v>3560</v>
      </c>
      <c r="D54" s="759" t="s">
        <v>65</v>
      </c>
      <c r="E54" s="760">
        <v>1</v>
      </c>
      <c r="F54" s="770">
        <v>36.700000000000003</v>
      </c>
      <c r="G54" s="769" t="s">
        <v>3553</v>
      </c>
      <c r="H54" s="769" t="s">
        <v>32</v>
      </c>
      <c r="I54" s="749"/>
      <c r="J54" s="749"/>
      <c r="K54" s="749" t="s">
        <v>3554</v>
      </c>
      <c r="L54" s="806">
        <v>373535</v>
      </c>
      <c r="M54" s="771">
        <v>74707</v>
      </c>
      <c r="N54" s="751" t="s">
        <v>3555</v>
      </c>
      <c r="O54" s="745" t="s">
        <v>3556</v>
      </c>
      <c r="P54" s="807" t="s">
        <v>3557</v>
      </c>
      <c r="Q54" s="813">
        <v>15031291720</v>
      </c>
      <c r="R54" s="749" t="s">
        <v>3558</v>
      </c>
      <c r="S54" s="749" t="s">
        <v>3469</v>
      </c>
    </row>
    <row r="55" spans="1:19" ht="48">
      <c r="A55" s="761" t="s">
        <v>3561</v>
      </c>
      <c r="B55" s="749" t="s">
        <v>163</v>
      </c>
      <c r="C55" s="769" t="s">
        <v>3562</v>
      </c>
      <c r="D55" s="759" t="s">
        <v>65</v>
      </c>
      <c r="E55" s="760">
        <v>1</v>
      </c>
      <c r="F55" s="770">
        <v>33.5</v>
      </c>
      <c r="G55" s="769" t="s">
        <v>3553</v>
      </c>
      <c r="H55" s="769" t="s">
        <v>32</v>
      </c>
      <c r="I55" s="749"/>
      <c r="J55" s="749"/>
      <c r="K55" s="749" t="s">
        <v>3554</v>
      </c>
      <c r="L55" s="806">
        <v>339225</v>
      </c>
      <c r="M55" s="771">
        <v>67845</v>
      </c>
      <c r="N55" s="751" t="s">
        <v>3555</v>
      </c>
      <c r="O55" s="745" t="s">
        <v>3556</v>
      </c>
      <c r="P55" s="807" t="s">
        <v>3557</v>
      </c>
      <c r="Q55" s="813">
        <v>15031291720</v>
      </c>
      <c r="R55" s="749" t="s">
        <v>3558</v>
      </c>
      <c r="S55" s="749" t="s">
        <v>3469</v>
      </c>
    </row>
    <row r="56" spans="1:19" ht="48">
      <c r="A56" s="761" t="s">
        <v>3563</v>
      </c>
      <c r="B56" s="749" t="s">
        <v>163</v>
      </c>
      <c r="C56" s="769" t="s">
        <v>3564</v>
      </c>
      <c r="D56" s="759" t="s">
        <v>65</v>
      </c>
      <c r="E56" s="760">
        <v>1</v>
      </c>
      <c r="F56" s="770">
        <v>54</v>
      </c>
      <c r="G56" s="769" t="s">
        <v>3553</v>
      </c>
      <c r="H56" s="771" t="s">
        <v>32</v>
      </c>
      <c r="I56" s="749"/>
      <c r="J56" s="749"/>
      <c r="K56" s="749" t="s">
        <v>3554</v>
      </c>
      <c r="L56" s="806">
        <v>532455</v>
      </c>
      <c r="M56" s="771">
        <v>106491</v>
      </c>
      <c r="N56" s="751" t="s">
        <v>3555</v>
      </c>
      <c r="O56" s="745" t="s">
        <v>3556</v>
      </c>
      <c r="P56" s="807" t="s">
        <v>3557</v>
      </c>
      <c r="Q56" s="813">
        <v>15031291720</v>
      </c>
      <c r="R56" s="749" t="s">
        <v>3558</v>
      </c>
      <c r="S56" s="749" t="s">
        <v>3469</v>
      </c>
    </row>
    <row r="57" spans="1:19" ht="48">
      <c r="A57" s="761" t="s">
        <v>3565</v>
      </c>
      <c r="B57" s="749" t="s">
        <v>163</v>
      </c>
      <c r="C57" s="769" t="s">
        <v>3566</v>
      </c>
      <c r="D57" s="759" t="s">
        <v>65</v>
      </c>
      <c r="E57" s="760">
        <v>1</v>
      </c>
      <c r="F57" s="770">
        <v>54</v>
      </c>
      <c r="G57" s="769" t="s">
        <v>3553</v>
      </c>
      <c r="H57" s="771" t="s">
        <v>32</v>
      </c>
      <c r="I57" s="749"/>
      <c r="J57" s="749"/>
      <c r="K57" s="749" t="s">
        <v>3554</v>
      </c>
      <c r="L57" s="806">
        <v>495469.6</v>
      </c>
      <c r="M57" s="771">
        <v>99093.92</v>
      </c>
      <c r="N57" s="751" t="s">
        <v>3555</v>
      </c>
      <c r="O57" s="745" t="s">
        <v>3556</v>
      </c>
      <c r="P57" s="807" t="s">
        <v>3557</v>
      </c>
      <c r="Q57" s="813">
        <v>15031291720</v>
      </c>
      <c r="R57" s="749" t="s">
        <v>3558</v>
      </c>
      <c r="S57" s="749" t="s">
        <v>3469</v>
      </c>
    </row>
    <row r="58" spans="1:19" ht="48">
      <c r="A58" s="761" t="s">
        <v>3567</v>
      </c>
      <c r="B58" s="749" t="s">
        <v>163</v>
      </c>
      <c r="C58" s="769" t="s">
        <v>3566</v>
      </c>
      <c r="D58" s="759" t="s">
        <v>65</v>
      </c>
      <c r="E58" s="760">
        <v>1</v>
      </c>
      <c r="F58" s="770">
        <v>54</v>
      </c>
      <c r="G58" s="769" t="s">
        <v>3553</v>
      </c>
      <c r="H58" s="771" t="s">
        <v>32</v>
      </c>
      <c r="I58" s="749"/>
      <c r="J58" s="749"/>
      <c r="K58" s="749" t="s">
        <v>3554</v>
      </c>
      <c r="L58" s="806">
        <v>338317.87</v>
      </c>
      <c r="M58" s="771">
        <v>67663.573999999993</v>
      </c>
      <c r="N58" s="751" t="s">
        <v>3555</v>
      </c>
      <c r="O58" s="745" t="s">
        <v>3556</v>
      </c>
      <c r="P58" s="807" t="s">
        <v>3557</v>
      </c>
      <c r="Q58" s="813">
        <v>15031291720</v>
      </c>
      <c r="R58" s="749" t="s">
        <v>3558</v>
      </c>
      <c r="S58" s="749" t="s">
        <v>3469</v>
      </c>
    </row>
    <row r="59" spans="1:19" ht="48">
      <c r="A59" s="761" t="s">
        <v>3568</v>
      </c>
      <c r="B59" s="749" t="s">
        <v>163</v>
      </c>
      <c r="C59" s="769" t="s">
        <v>3569</v>
      </c>
      <c r="D59" s="759" t="s">
        <v>65</v>
      </c>
      <c r="E59" s="760">
        <v>1</v>
      </c>
      <c r="F59" s="770">
        <v>54</v>
      </c>
      <c r="G59" s="769" t="s">
        <v>3553</v>
      </c>
      <c r="H59" s="771" t="s">
        <v>32</v>
      </c>
      <c r="I59" s="749"/>
      <c r="J59" s="749"/>
      <c r="K59" s="749" t="s">
        <v>3554</v>
      </c>
      <c r="L59" s="806">
        <v>173055.92</v>
      </c>
      <c r="M59" s="771">
        <v>34611.184000000001</v>
      </c>
      <c r="N59" s="751" t="s">
        <v>3555</v>
      </c>
      <c r="O59" s="745" t="s">
        <v>3556</v>
      </c>
      <c r="P59" s="807" t="s">
        <v>3557</v>
      </c>
      <c r="Q59" s="813">
        <v>15031291720</v>
      </c>
      <c r="R59" s="749" t="s">
        <v>3558</v>
      </c>
      <c r="S59" s="749" t="s">
        <v>3469</v>
      </c>
    </row>
    <row r="60" spans="1:19" ht="48">
      <c r="A60" s="761" t="s">
        <v>3570</v>
      </c>
      <c r="B60" s="749" t="s">
        <v>163</v>
      </c>
      <c r="C60" s="769" t="s">
        <v>3571</v>
      </c>
      <c r="D60" s="759" t="s">
        <v>65</v>
      </c>
      <c r="E60" s="760">
        <v>1</v>
      </c>
      <c r="F60" s="770">
        <v>54</v>
      </c>
      <c r="G60" s="769" t="s">
        <v>3553</v>
      </c>
      <c r="H60" s="771" t="s">
        <v>32</v>
      </c>
      <c r="I60" s="749"/>
      <c r="J60" s="749"/>
      <c r="K60" s="749" t="s">
        <v>3554</v>
      </c>
      <c r="L60" s="806">
        <v>433500</v>
      </c>
      <c r="M60" s="771">
        <v>86700</v>
      </c>
      <c r="N60" s="751" t="s">
        <v>3555</v>
      </c>
      <c r="O60" s="745" t="s">
        <v>3556</v>
      </c>
      <c r="P60" s="807" t="s">
        <v>3557</v>
      </c>
      <c r="Q60" s="813">
        <v>15031291720</v>
      </c>
      <c r="R60" s="749" t="s">
        <v>3558</v>
      </c>
      <c r="S60" s="749" t="s">
        <v>3469</v>
      </c>
    </row>
    <row r="61" spans="1:19" ht="48">
      <c r="A61" s="761" t="s">
        <v>3572</v>
      </c>
      <c r="B61" s="749" t="s">
        <v>163</v>
      </c>
      <c r="C61" s="769" t="s">
        <v>3573</v>
      </c>
      <c r="D61" s="759" t="s">
        <v>65</v>
      </c>
      <c r="E61" s="760">
        <v>1</v>
      </c>
      <c r="F61" s="770">
        <v>56</v>
      </c>
      <c r="G61" s="769" t="s">
        <v>3553</v>
      </c>
      <c r="H61" s="769" t="s">
        <v>32</v>
      </c>
      <c r="I61" s="749"/>
      <c r="J61" s="749"/>
      <c r="K61" s="749" t="s">
        <v>3554</v>
      </c>
      <c r="L61" s="806">
        <v>443250</v>
      </c>
      <c r="M61" s="771">
        <v>88650</v>
      </c>
      <c r="N61" s="751" t="s">
        <v>3555</v>
      </c>
      <c r="O61" s="745" t="s">
        <v>3556</v>
      </c>
      <c r="P61" s="807" t="s">
        <v>3557</v>
      </c>
      <c r="Q61" s="813">
        <v>15031291720</v>
      </c>
      <c r="R61" s="749" t="s">
        <v>3558</v>
      </c>
      <c r="S61" s="749" t="s">
        <v>3469</v>
      </c>
    </row>
    <row r="62" spans="1:19" ht="48">
      <c r="A62" s="761" t="s">
        <v>3574</v>
      </c>
      <c r="B62" s="749" t="s">
        <v>163</v>
      </c>
      <c r="C62" s="769" t="s">
        <v>3575</v>
      </c>
      <c r="D62" s="759" t="s">
        <v>65</v>
      </c>
      <c r="E62" s="760">
        <v>1</v>
      </c>
      <c r="F62" s="770">
        <v>49</v>
      </c>
      <c r="G62" s="769" t="s">
        <v>3553</v>
      </c>
      <c r="H62" s="769" t="s">
        <v>32</v>
      </c>
      <c r="I62" s="746"/>
      <c r="J62" s="749"/>
      <c r="K62" s="749" t="s">
        <v>3554</v>
      </c>
      <c r="L62" s="806">
        <v>341537.43</v>
      </c>
      <c r="M62" s="771">
        <v>68307.486000000004</v>
      </c>
      <c r="N62" s="751" t="s">
        <v>3555</v>
      </c>
      <c r="O62" s="745" t="s">
        <v>3556</v>
      </c>
      <c r="P62" s="807" t="s">
        <v>3557</v>
      </c>
      <c r="Q62" s="813">
        <v>15031291720</v>
      </c>
      <c r="R62" s="749" t="s">
        <v>3558</v>
      </c>
      <c r="S62" s="805" t="s">
        <v>3469</v>
      </c>
    </row>
    <row r="63" spans="1:19" ht="48">
      <c r="A63" s="761" t="s">
        <v>3576</v>
      </c>
      <c r="B63" s="749" t="s">
        <v>163</v>
      </c>
      <c r="C63" s="769" t="s">
        <v>3577</v>
      </c>
      <c r="D63" s="759" t="s">
        <v>65</v>
      </c>
      <c r="E63" s="760">
        <v>1</v>
      </c>
      <c r="F63" s="770">
        <v>56</v>
      </c>
      <c r="G63" s="769" t="s">
        <v>3553</v>
      </c>
      <c r="H63" s="769" t="s">
        <v>32</v>
      </c>
      <c r="I63" s="746"/>
      <c r="J63" s="745"/>
      <c r="K63" s="749" t="s">
        <v>3554</v>
      </c>
      <c r="L63" s="806">
        <v>443250</v>
      </c>
      <c r="M63" s="771">
        <v>88650</v>
      </c>
      <c r="N63" s="751" t="s">
        <v>3555</v>
      </c>
      <c r="O63" s="745" t="s">
        <v>3556</v>
      </c>
      <c r="P63" s="807" t="s">
        <v>3557</v>
      </c>
      <c r="Q63" s="813">
        <v>15031291720</v>
      </c>
      <c r="R63" s="749" t="s">
        <v>3558</v>
      </c>
      <c r="S63" s="780" t="s">
        <v>3469</v>
      </c>
    </row>
    <row r="64" spans="1:19" ht="48">
      <c r="A64" s="761" t="s">
        <v>3578</v>
      </c>
      <c r="B64" s="749" t="s">
        <v>163</v>
      </c>
      <c r="C64" s="769" t="s">
        <v>3579</v>
      </c>
      <c r="D64" s="759" t="s">
        <v>65</v>
      </c>
      <c r="E64" s="760">
        <v>1</v>
      </c>
      <c r="F64" s="770"/>
      <c r="G64" s="769" t="s">
        <v>3553</v>
      </c>
      <c r="H64" s="769" t="s">
        <v>32</v>
      </c>
      <c r="I64" s="746"/>
      <c r="J64" s="749"/>
      <c r="K64" s="749" t="s">
        <v>3554</v>
      </c>
      <c r="L64" s="806">
        <v>96150</v>
      </c>
      <c r="M64" s="771">
        <v>19230</v>
      </c>
      <c r="N64" s="751" t="s">
        <v>3555</v>
      </c>
      <c r="O64" s="745" t="s">
        <v>3556</v>
      </c>
      <c r="P64" s="807" t="s">
        <v>3557</v>
      </c>
      <c r="Q64" s="813">
        <v>15031291720</v>
      </c>
      <c r="R64" s="749" t="s">
        <v>3558</v>
      </c>
      <c r="S64" s="749" t="s">
        <v>3469</v>
      </c>
    </row>
    <row r="65" spans="1:20" ht="28.8">
      <c r="A65" s="761" t="s">
        <v>3580</v>
      </c>
      <c r="B65" s="749" t="s">
        <v>163</v>
      </c>
      <c r="C65" s="769" t="s">
        <v>3581</v>
      </c>
      <c r="D65" s="759" t="s">
        <v>65</v>
      </c>
      <c r="E65" s="760">
        <v>1</v>
      </c>
      <c r="F65" s="770">
        <v>22</v>
      </c>
      <c r="G65" s="769" t="s">
        <v>3553</v>
      </c>
      <c r="H65" s="769" t="s">
        <v>41</v>
      </c>
      <c r="I65" s="746"/>
      <c r="J65" s="749"/>
      <c r="K65" s="750" t="s">
        <v>3554</v>
      </c>
      <c r="L65" s="806">
        <v>222270.01</v>
      </c>
      <c r="M65" s="860">
        <v>184261.84</v>
      </c>
      <c r="N65" s="751" t="s">
        <v>3555</v>
      </c>
      <c r="O65" s="745" t="s">
        <v>3582</v>
      </c>
      <c r="P65" s="807" t="s">
        <v>3583</v>
      </c>
      <c r="Q65" s="911">
        <v>13603219995</v>
      </c>
      <c r="R65" s="749" t="s">
        <v>3554</v>
      </c>
      <c r="S65" s="749" t="s">
        <v>3469</v>
      </c>
      <c r="T65" s="732"/>
    </row>
    <row r="66" spans="1:20" ht="32.4">
      <c r="A66" s="761" t="s">
        <v>3584</v>
      </c>
      <c r="B66" s="814" t="s">
        <v>163</v>
      </c>
      <c r="C66" s="815" t="s">
        <v>3585</v>
      </c>
      <c r="D66" s="816" t="s">
        <v>65</v>
      </c>
      <c r="E66" s="815">
        <v>4</v>
      </c>
      <c r="F66" s="817">
        <v>54.5</v>
      </c>
      <c r="G66" s="770" t="s">
        <v>32</v>
      </c>
      <c r="H66" s="760"/>
      <c r="I66" s="861"/>
      <c r="J66" s="749"/>
      <c r="K66" s="760" t="s">
        <v>3586</v>
      </c>
      <c r="L66" s="862">
        <v>1979440</v>
      </c>
      <c r="M66" s="862">
        <v>1979440</v>
      </c>
      <c r="N66" s="760" t="s">
        <v>3586</v>
      </c>
      <c r="O66" s="760" t="s">
        <v>3587</v>
      </c>
      <c r="P66" s="760" t="s">
        <v>3137</v>
      </c>
      <c r="Q66" s="760">
        <v>17330072591</v>
      </c>
      <c r="R66" s="749" t="s">
        <v>3554</v>
      </c>
      <c r="S66" s="911" t="s">
        <v>3588</v>
      </c>
      <c r="T66" s="732"/>
    </row>
    <row r="67" spans="1:20" ht="21.6">
      <c r="A67" s="761" t="s">
        <v>3589</v>
      </c>
      <c r="B67" s="814" t="s">
        <v>163</v>
      </c>
      <c r="C67" s="815" t="s">
        <v>3590</v>
      </c>
      <c r="D67" s="816" t="s">
        <v>65</v>
      </c>
      <c r="E67" s="815">
        <v>12</v>
      </c>
      <c r="F67" s="817">
        <v>5.5</v>
      </c>
      <c r="G67" s="770" t="s">
        <v>32</v>
      </c>
      <c r="H67" s="760"/>
      <c r="I67" s="861"/>
      <c r="J67" s="749"/>
      <c r="K67" s="760" t="s">
        <v>3586</v>
      </c>
      <c r="L67" s="862">
        <v>488400</v>
      </c>
      <c r="M67" s="862">
        <v>488400</v>
      </c>
      <c r="N67" s="760" t="s">
        <v>3586</v>
      </c>
      <c r="O67" s="760" t="s">
        <v>3587</v>
      </c>
      <c r="P67" s="760" t="s">
        <v>3137</v>
      </c>
      <c r="Q67" s="760">
        <v>17330072591</v>
      </c>
      <c r="R67" s="749" t="s">
        <v>3554</v>
      </c>
      <c r="S67" s="911" t="s">
        <v>3588</v>
      </c>
      <c r="T67" s="732"/>
    </row>
    <row r="68" spans="1:20" ht="32.4">
      <c r="A68" s="761" t="s">
        <v>3591</v>
      </c>
      <c r="B68" s="814" t="s">
        <v>163</v>
      </c>
      <c r="C68" s="815" t="s">
        <v>3592</v>
      </c>
      <c r="D68" s="816" t="s">
        <v>65</v>
      </c>
      <c r="E68" s="815">
        <v>2</v>
      </c>
      <c r="F68" s="817">
        <v>53</v>
      </c>
      <c r="G68" s="770" t="s">
        <v>32</v>
      </c>
      <c r="H68" s="760"/>
      <c r="I68" s="861"/>
      <c r="J68" s="749"/>
      <c r="K68" s="760" t="s">
        <v>3586</v>
      </c>
      <c r="L68" s="862">
        <v>962480</v>
      </c>
      <c r="M68" s="862">
        <v>962480</v>
      </c>
      <c r="N68" s="760" t="s">
        <v>3586</v>
      </c>
      <c r="O68" s="760" t="s">
        <v>3587</v>
      </c>
      <c r="P68" s="760" t="s">
        <v>3137</v>
      </c>
      <c r="Q68" s="760">
        <v>17330072591</v>
      </c>
      <c r="R68" s="749" t="s">
        <v>3554</v>
      </c>
      <c r="S68" s="911" t="s">
        <v>3588</v>
      </c>
      <c r="T68" s="732"/>
    </row>
    <row r="69" spans="1:20" ht="32.4">
      <c r="A69" s="761" t="s">
        <v>3593</v>
      </c>
      <c r="B69" s="814" t="s">
        <v>163</v>
      </c>
      <c r="C69" s="815" t="s">
        <v>3594</v>
      </c>
      <c r="D69" s="816" t="s">
        <v>65</v>
      </c>
      <c r="E69" s="815">
        <v>2</v>
      </c>
      <c r="F69" s="817">
        <v>40</v>
      </c>
      <c r="G69" s="770" t="s">
        <v>32</v>
      </c>
      <c r="H69" s="760"/>
      <c r="I69" s="861"/>
      <c r="J69" s="749"/>
      <c r="K69" s="760" t="s">
        <v>3586</v>
      </c>
      <c r="L69" s="862">
        <v>726400</v>
      </c>
      <c r="M69" s="862">
        <v>726400</v>
      </c>
      <c r="N69" s="760" t="s">
        <v>3586</v>
      </c>
      <c r="O69" s="760" t="s">
        <v>3587</v>
      </c>
      <c r="P69" s="760" t="s">
        <v>3137</v>
      </c>
      <c r="Q69" s="760">
        <v>17330072591</v>
      </c>
      <c r="R69" s="749" t="s">
        <v>3554</v>
      </c>
      <c r="S69" s="911" t="s">
        <v>3588</v>
      </c>
      <c r="T69" s="732"/>
    </row>
    <row r="70" spans="1:20" ht="43.2">
      <c r="A70" s="761" t="s">
        <v>3595</v>
      </c>
      <c r="B70" s="814" t="s">
        <v>163</v>
      </c>
      <c r="C70" s="815" t="s">
        <v>3596</v>
      </c>
      <c r="D70" s="816" t="s">
        <v>65</v>
      </c>
      <c r="E70" s="815">
        <v>1</v>
      </c>
      <c r="F70" s="817">
        <v>53</v>
      </c>
      <c r="G70" s="770" t="s">
        <v>32</v>
      </c>
      <c r="H70" s="760"/>
      <c r="I70" s="861"/>
      <c r="J70" s="749"/>
      <c r="K70" s="760" t="s">
        <v>3586</v>
      </c>
      <c r="L70" s="862">
        <v>481240</v>
      </c>
      <c r="M70" s="862">
        <v>481240</v>
      </c>
      <c r="N70" s="760" t="s">
        <v>3586</v>
      </c>
      <c r="O70" s="760" t="s">
        <v>3587</v>
      </c>
      <c r="P70" s="760" t="s">
        <v>3137</v>
      </c>
      <c r="Q70" s="760">
        <v>17330072591</v>
      </c>
      <c r="R70" s="749" t="s">
        <v>3554</v>
      </c>
      <c r="S70" s="911" t="s">
        <v>3588</v>
      </c>
      <c r="T70" s="732"/>
    </row>
    <row r="71" spans="1:20" ht="32.4">
      <c r="A71" s="761" t="s">
        <v>3597</v>
      </c>
      <c r="B71" s="814" t="s">
        <v>3598</v>
      </c>
      <c r="C71" s="815" t="s">
        <v>3599</v>
      </c>
      <c r="D71" s="816" t="s">
        <v>65</v>
      </c>
      <c r="E71" s="815">
        <v>3</v>
      </c>
      <c r="F71" s="817">
        <v>5.5</v>
      </c>
      <c r="G71" s="770" t="s">
        <v>32</v>
      </c>
      <c r="H71" s="760"/>
      <c r="I71" s="861"/>
      <c r="J71" s="749"/>
      <c r="K71" s="760" t="s">
        <v>3586</v>
      </c>
      <c r="L71" s="862">
        <v>481240</v>
      </c>
      <c r="M71" s="862">
        <v>122100</v>
      </c>
      <c r="N71" s="760" t="s">
        <v>3586</v>
      </c>
      <c r="O71" s="760" t="s">
        <v>3587</v>
      </c>
      <c r="P71" s="760" t="s">
        <v>3137</v>
      </c>
      <c r="Q71" s="760">
        <v>17330072591</v>
      </c>
      <c r="R71" s="749" t="s">
        <v>3554</v>
      </c>
      <c r="S71" s="911" t="s">
        <v>3588</v>
      </c>
      <c r="T71" s="732"/>
    </row>
    <row r="72" spans="1:20" ht="21.6">
      <c r="A72" s="761" t="s">
        <v>3600</v>
      </c>
      <c r="B72" s="814" t="s">
        <v>3601</v>
      </c>
      <c r="C72" s="815" t="s">
        <v>3602</v>
      </c>
      <c r="D72" s="816" t="s">
        <v>65</v>
      </c>
      <c r="E72" s="815">
        <v>1</v>
      </c>
      <c r="F72" s="817">
        <v>53</v>
      </c>
      <c r="G72" s="770" t="s">
        <v>32</v>
      </c>
      <c r="H72" s="760"/>
      <c r="I72" s="861"/>
      <c r="J72" s="749"/>
      <c r="K72" s="760" t="s">
        <v>3586</v>
      </c>
      <c r="L72" s="862">
        <v>243344</v>
      </c>
      <c r="M72" s="862">
        <v>243344</v>
      </c>
      <c r="N72" s="760" t="s">
        <v>3586</v>
      </c>
      <c r="O72" s="760" t="s">
        <v>3587</v>
      </c>
      <c r="P72" s="760" t="s">
        <v>3137</v>
      </c>
      <c r="Q72" s="760">
        <v>17330072591</v>
      </c>
      <c r="R72" s="749" t="s">
        <v>3554</v>
      </c>
      <c r="S72" s="911" t="s">
        <v>3588</v>
      </c>
      <c r="T72" s="732"/>
    </row>
    <row r="73" spans="1:20" ht="21.6">
      <c r="A73" s="761" t="s">
        <v>3603</v>
      </c>
      <c r="B73" s="814" t="s">
        <v>3601</v>
      </c>
      <c r="C73" s="815" t="s">
        <v>3604</v>
      </c>
      <c r="D73" s="816" t="s">
        <v>65</v>
      </c>
      <c r="E73" s="815">
        <v>1</v>
      </c>
      <c r="F73" s="817">
        <v>26.8</v>
      </c>
      <c r="G73" s="770" t="s">
        <v>32</v>
      </c>
      <c r="H73" s="760"/>
      <c r="I73" s="861"/>
      <c r="J73" s="749"/>
      <c r="K73" s="760" t="s">
        <v>3586</v>
      </c>
      <c r="L73" s="862">
        <v>481240</v>
      </c>
      <c r="M73" s="862">
        <v>481240</v>
      </c>
      <c r="N73" s="760" t="s">
        <v>3586</v>
      </c>
      <c r="O73" s="760" t="s">
        <v>3587</v>
      </c>
      <c r="P73" s="760" t="s">
        <v>3137</v>
      </c>
      <c r="Q73" s="760">
        <v>17330072591</v>
      </c>
      <c r="R73" s="749" t="s">
        <v>3554</v>
      </c>
      <c r="S73" s="911" t="s">
        <v>3588</v>
      </c>
      <c r="T73" s="732"/>
    </row>
    <row r="74" spans="1:20">
      <c r="A74" s="761" t="s">
        <v>3605</v>
      </c>
      <c r="B74" s="814" t="s">
        <v>3598</v>
      </c>
      <c r="C74" s="815" t="s">
        <v>3606</v>
      </c>
      <c r="D74" s="816" t="s">
        <v>65</v>
      </c>
      <c r="E74" s="815">
        <v>2</v>
      </c>
      <c r="F74" s="817">
        <v>11</v>
      </c>
      <c r="G74" s="770" t="s">
        <v>32</v>
      </c>
      <c r="H74" s="760"/>
      <c r="I74" s="861"/>
      <c r="J74" s="749"/>
      <c r="K74" s="760" t="s">
        <v>3586</v>
      </c>
      <c r="L74" s="862">
        <v>81400</v>
      </c>
      <c r="M74" s="862">
        <v>81400</v>
      </c>
      <c r="N74" s="760" t="s">
        <v>3586</v>
      </c>
      <c r="O74" s="760" t="s">
        <v>3587</v>
      </c>
      <c r="P74" s="760" t="s">
        <v>3137</v>
      </c>
      <c r="Q74" s="911"/>
      <c r="R74" s="749"/>
      <c r="S74" s="911" t="s">
        <v>3588</v>
      </c>
      <c r="T74" s="732"/>
    </row>
    <row r="75" spans="1:20" ht="48">
      <c r="A75" s="761" t="s">
        <v>3607</v>
      </c>
      <c r="B75" s="749" t="s">
        <v>163</v>
      </c>
      <c r="C75" s="738" t="s">
        <v>3608</v>
      </c>
      <c r="D75" s="738" t="s">
        <v>65</v>
      </c>
      <c r="E75" s="816">
        <v>4</v>
      </c>
      <c r="F75" s="758">
        <v>220</v>
      </c>
      <c r="G75" s="749" t="s">
        <v>31</v>
      </c>
      <c r="H75" s="749" t="s">
        <v>32</v>
      </c>
      <c r="I75" s="746" t="s">
        <v>3609</v>
      </c>
      <c r="J75" s="745" t="s">
        <v>3610</v>
      </c>
      <c r="K75" s="738" t="s">
        <v>3611</v>
      </c>
      <c r="L75" s="863">
        <v>1518000</v>
      </c>
      <c r="M75" s="864">
        <v>255679.67</v>
      </c>
      <c r="N75" s="816" t="s">
        <v>3612</v>
      </c>
      <c r="O75" s="745" t="s">
        <v>3613</v>
      </c>
      <c r="P75" s="746" t="s">
        <v>3614</v>
      </c>
      <c r="Q75" s="758">
        <v>18636108036</v>
      </c>
      <c r="R75" s="745" t="s">
        <v>3613</v>
      </c>
      <c r="S75" s="749" t="s">
        <v>3469</v>
      </c>
      <c r="T75" s="732"/>
    </row>
    <row r="76" spans="1:20" ht="48">
      <c r="A76" s="761" t="s">
        <v>3615</v>
      </c>
      <c r="B76" s="749" t="s">
        <v>163</v>
      </c>
      <c r="C76" s="738" t="s">
        <v>3608</v>
      </c>
      <c r="D76" s="738" t="s">
        <v>65</v>
      </c>
      <c r="E76" s="816">
        <v>2</v>
      </c>
      <c r="F76" s="758">
        <v>110</v>
      </c>
      <c r="G76" s="749" t="s">
        <v>31</v>
      </c>
      <c r="H76" s="749" t="s">
        <v>32</v>
      </c>
      <c r="I76" s="746" t="s">
        <v>3609</v>
      </c>
      <c r="J76" s="745" t="s">
        <v>3616</v>
      </c>
      <c r="K76" s="738" t="s">
        <v>3617</v>
      </c>
      <c r="L76" s="863">
        <v>884107.07</v>
      </c>
      <c r="M76" s="864">
        <v>692003.23</v>
      </c>
      <c r="N76" s="816" t="s">
        <v>3618</v>
      </c>
      <c r="O76" s="745" t="s">
        <v>3613</v>
      </c>
      <c r="P76" s="746" t="s">
        <v>3614</v>
      </c>
      <c r="Q76" s="758">
        <v>18636108036</v>
      </c>
      <c r="R76" s="745" t="s">
        <v>3613</v>
      </c>
      <c r="S76" s="749" t="s">
        <v>3469</v>
      </c>
      <c r="T76" s="732"/>
    </row>
    <row r="77" spans="1:20" ht="48">
      <c r="A77" s="761" t="s">
        <v>3619</v>
      </c>
      <c r="B77" s="749" t="s">
        <v>163</v>
      </c>
      <c r="C77" s="738" t="s">
        <v>3620</v>
      </c>
      <c r="D77" s="738" t="s">
        <v>65</v>
      </c>
      <c r="E77" s="816">
        <v>7</v>
      </c>
      <c r="F77" s="758">
        <v>30.8</v>
      </c>
      <c r="G77" s="749" t="s">
        <v>31</v>
      </c>
      <c r="H77" s="749" t="s">
        <v>32</v>
      </c>
      <c r="I77" s="746" t="s">
        <v>3609</v>
      </c>
      <c r="J77" s="745" t="s">
        <v>3616</v>
      </c>
      <c r="K77" s="738" t="s">
        <v>3617</v>
      </c>
      <c r="L77" s="863">
        <v>252123.89</v>
      </c>
      <c r="M77" s="864">
        <v>197340.97</v>
      </c>
      <c r="N77" s="816" t="s">
        <v>3618</v>
      </c>
      <c r="O77" s="745" t="s">
        <v>3613</v>
      </c>
      <c r="P77" s="746" t="s">
        <v>3614</v>
      </c>
      <c r="Q77" s="758">
        <v>18636108036</v>
      </c>
      <c r="R77" s="745" t="s">
        <v>3613</v>
      </c>
      <c r="S77" s="749" t="s">
        <v>3469</v>
      </c>
      <c r="T77" s="732"/>
    </row>
    <row r="78" spans="1:20" ht="48">
      <c r="A78" s="761" t="s">
        <v>3621</v>
      </c>
      <c r="B78" s="749" t="s">
        <v>163</v>
      </c>
      <c r="C78" s="738" t="s">
        <v>3620</v>
      </c>
      <c r="D78" s="738" t="s">
        <v>65</v>
      </c>
      <c r="E78" s="816">
        <v>2</v>
      </c>
      <c r="F78" s="758">
        <v>8.8000000000000007</v>
      </c>
      <c r="G78" s="749" t="s">
        <v>31</v>
      </c>
      <c r="H78" s="749" t="s">
        <v>32</v>
      </c>
      <c r="I78" s="746" t="s">
        <v>3609</v>
      </c>
      <c r="J78" s="745" t="s">
        <v>3616</v>
      </c>
      <c r="K78" s="738" t="s">
        <v>3617</v>
      </c>
      <c r="L78" s="863">
        <v>60500</v>
      </c>
      <c r="M78" s="864">
        <v>9075</v>
      </c>
      <c r="N78" s="816" t="s">
        <v>3622</v>
      </c>
      <c r="O78" s="745" t="s">
        <v>3613</v>
      </c>
      <c r="P78" s="746" t="s">
        <v>3614</v>
      </c>
      <c r="Q78" s="758">
        <v>18636108036</v>
      </c>
      <c r="R78" s="745" t="s">
        <v>3613</v>
      </c>
      <c r="S78" s="749" t="s">
        <v>3469</v>
      </c>
      <c r="T78" s="732"/>
    </row>
    <row r="79" spans="1:20" ht="48">
      <c r="A79" s="761" t="s">
        <v>3623</v>
      </c>
      <c r="B79" s="749" t="s">
        <v>163</v>
      </c>
      <c r="C79" s="738" t="s">
        <v>3624</v>
      </c>
      <c r="D79" s="738" t="s">
        <v>65</v>
      </c>
      <c r="E79" s="816">
        <v>1</v>
      </c>
      <c r="F79" s="758">
        <v>24</v>
      </c>
      <c r="G79" s="749" t="s">
        <v>31</v>
      </c>
      <c r="H79" s="749" t="s">
        <v>32</v>
      </c>
      <c r="I79" s="746" t="s">
        <v>3609</v>
      </c>
      <c r="J79" s="745" t="s">
        <v>3616</v>
      </c>
      <c r="K79" s="738" t="s">
        <v>3617</v>
      </c>
      <c r="L79" s="863">
        <v>218730</v>
      </c>
      <c r="M79" s="864">
        <v>32809.5</v>
      </c>
      <c r="N79" s="816" t="s">
        <v>3622</v>
      </c>
      <c r="O79" s="745" t="s">
        <v>3613</v>
      </c>
      <c r="P79" s="746" t="s">
        <v>3614</v>
      </c>
      <c r="Q79" s="758">
        <v>18636108036</v>
      </c>
      <c r="R79" s="745" t="s">
        <v>3613</v>
      </c>
      <c r="S79" s="749" t="s">
        <v>3469</v>
      </c>
      <c r="T79" s="732"/>
    </row>
    <row r="80" spans="1:20" ht="28.8">
      <c r="A80" s="761" t="s">
        <v>3625</v>
      </c>
      <c r="B80" s="818" t="s">
        <v>163</v>
      </c>
      <c r="C80" s="819" t="s">
        <v>3566</v>
      </c>
      <c r="D80" s="820" t="s">
        <v>65</v>
      </c>
      <c r="E80" s="821">
        <v>1</v>
      </c>
      <c r="F80" s="822">
        <v>54</v>
      </c>
      <c r="G80" s="818"/>
      <c r="H80" s="818"/>
      <c r="I80" s="865"/>
      <c r="J80" s="818"/>
      <c r="K80" s="866" t="s">
        <v>3626</v>
      </c>
      <c r="L80" s="867">
        <v>382455</v>
      </c>
      <c r="M80" s="868">
        <v>98245.5</v>
      </c>
      <c r="N80" s="869" t="s">
        <v>3555</v>
      </c>
      <c r="O80" s="818"/>
      <c r="P80" s="818" t="s">
        <v>3545</v>
      </c>
      <c r="Q80" s="869">
        <v>19987813662</v>
      </c>
      <c r="R80" s="818" t="s">
        <v>3627</v>
      </c>
      <c r="S80" s="818" t="s">
        <v>3469</v>
      </c>
      <c r="T80" s="912"/>
    </row>
    <row r="81" spans="1:20" ht="28.8">
      <c r="A81" s="761" t="s">
        <v>3628</v>
      </c>
      <c r="B81" s="818" t="s">
        <v>163</v>
      </c>
      <c r="C81" s="819" t="s">
        <v>3566</v>
      </c>
      <c r="D81" s="820" t="s">
        <v>65</v>
      </c>
      <c r="E81" s="821">
        <v>1</v>
      </c>
      <c r="F81" s="822">
        <v>54</v>
      </c>
      <c r="G81" s="818"/>
      <c r="H81" s="818"/>
      <c r="I81" s="865"/>
      <c r="J81" s="818"/>
      <c r="K81" s="866" t="s">
        <v>3626</v>
      </c>
      <c r="L81" s="867">
        <v>369838.7</v>
      </c>
      <c r="M81" s="868">
        <v>96983.87</v>
      </c>
      <c r="N81" s="869" t="s">
        <v>3555</v>
      </c>
      <c r="O81" s="818"/>
      <c r="P81" s="818" t="s">
        <v>3545</v>
      </c>
      <c r="Q81" s="869">
        <v>19987813662</v>
      </c>
      <c r="R81" s="818" t="s">
        <v>3627</v>
      </c>
      <c r="S81" s="818" t="s">
        <v>3469</v>
      </c>
      <c r="T81" s="912"/>
    </row>
    <row r="82" spans="1:20" ht="24">
      <c r="A82" s="761" t="s">
        <v>3629</v>
      </c>
      <c r="B82" s="749" t="s">
        <v>163</v>
      </c>
      <c r="C82" s="805" t="s">
        <v>3630</v>
      </c>
      <c r="D82" s="805" t="s">
        <v>65</v>
      </c>
      <c r="E82" s="812">
        <v>2</v>
      </c>
      <c r="F82" s="812">
        <v>94.25</v>
      </c>
      <c r="G82" s="805" t="s">
        <v>31</v>
      </c>
      <c r="H82" s="745" t="s">
        <v>32</v>
      </c>
      <c r="I82" s="746" t="s">
        <v>3631</v>
      </c>
      <c r="J82" s="745"/>
      <c r="K82" s="791" t="s">
        <v>3626</v>
      </c>
      <c r="L82" s="775">
        <v>975200</v>
      </c>
      <c r="M82" s="870">
        <v>863008.85</v>
      </c>
      <c r="N82" s="812">
        <v>43617</v>
      </c>
      <c r="O82" s="745" t="s">
        <v>3632</v>
      </c>
      <c r="P82" s="807" t="s">
        <v>3633</v>
      </c>
      <c r="Q82" s="813">
        <v>18435110912</v>
      </c>
      <c r="R82" s="780" t="s">
        <v>3634</v>
      </c>
      <c r="S82" s="780" t="s">
        <v>3469</v>
      </c>
      <c r="T82" s="732"/>
    </row>
    <row r="83" spans="1:20" ht="24">
      <c r="A83" s="761" t="s">
        <v>3635</v>
      </c>
      <c r="B83" s="749" t="s">
        <v>163</v>
      </c>
      <c r="C83" s="750" t="s">
        <v>3636</v>
      </c>
      <c r="D83" s="750" t="s">
        <v>65</v>
      </c>
      <c r="E83" s="751">
        <v>2</v>
      </c>
      <c r="F83" s="813">
        <v>100.31</v>
      </c>
      <c r="G83" s="823" t="s">
        <v>31</v>
      </c>
      <c r="H83" s="745" t="s">
        <v>32</v>
      </c>
      <c r="I83" s="746" t="s">
        <v>3609</v>
      </c>
      <c r="J83" s="750"/>
      <c r="K83" s="1190" t="s">
        <v>3626</v>
      </c>
      <c r="L83" s="793">
        <v>922840.0040999999</v>
      </c>
      <c r="M83" s="778">
        <v>816672.57</v>
      </c>
      <c r="N83" s="871" t="s">
        <v>2025</v>
      </c>
      <c r="O83" s="745" t="s">
        <v>3632</v>
      </c>
      <c r="P83" s="807" t="s">
        <v>3633</v>
      </c>
      <c r="Q83" s="813">
        <v>18435110912</v>
      </c>
      <c r="R83" s="780" t="s">
        <v>3634</v>
      </c>
      <c r="S83" s="780" t="s">
        <v>3469</v>
      </c>
      <c r="T83" s="731"/>
    </row>
    <row r="84" spans="1:20" ht="24">
      <c r="A84" s="761" t="s">
        <v>3637</v>
      </c>
      <c r="B84" s="749" t="s">
        <v>163</v>
      </c>
      <c r="C84" s="750" t="s">
        <v>3636</v>
      </c>
      <c r="D84" s="750" t="s">
        <v>65</v>
      </c>
      <c r="E84" s="824">
        <v>2</v>
      </c>
      <c r="F84" s="824">
        <v>100</v>
      </c>
      <c r="G84" s="823" t="s">
        <v>31</v>
      </c>
      <c r="H84" s="745" t="s">
        <v>3638</v>
      </c>
      <c r="I84" s="746" t="s">
        <v>3609</v>
      </c>
      <c r="J84" s="872"/>
      <c r="K84" s="1191"/>
      <c r="L84" s="775">
        <v>525999.99829999998</v>
      </c>
      <c r="M84" s="778">
        <v>510679.61</v>
      </c>
      <c r="N84" s="871" t="s">
        <v>2540</v>
      </c>
      <c r="O84" s="745" t="s">
        <v>3632</v>
      </c>
      <c r="P84" s="780" t="s">
        <v>3633</v>
      </c>
      <c r="Q84" s="913">
        <v>18435110912</v>
      </c>
      <c r="R84" s="780" t="s">
        <v>3634</v>
      </c>
      <c r="S84" s="780" t="s">
        <v>3469</v>
      </c>
      <c r="T84" s="734"/>
    </row>
    <row r="85" spans="1:20" ht="24">
      <c r="A85" s="761" t="s">
        <v>3639</v>
      </c>
      <c r="B85" s="749" t="s">
        <v>163</v>
      </c>
      <c r="C85" s="750" t="s">
        <v>2613</v>
      </c>
      <c r="D85" s="750" t="s">
        <v>65</v>
      </c>
      <c r="E85" s="824">
        <v>1</v>
      </c>
      <c r="F85" s="824">
        <v>39</v>
      </c>
      <c r="G85" s="823" t="s">
        <v>31</v>
      </c>
      <c r="H85" s="745" t="s">
        <v>3638</v>
      </c>
      <c r="I85" s="746" t="s">
        <v>3640</v>
      </c>
      <c r="J85" s="872"/>
      <c r="K85" s="1192"/>
      <c r="L85" s="775">
        <v>234000.00410000002</v>
      </c>
      <c r="M85" s="778">
        <v>227184.47</v>
      </c>
      <c r="N85" s="871" t="s">
        <v>2540</v>
      </c>
      <c r="O85" s="745" t="s">
        <v>3632</v>
      </c>
      <c r="P85" s="780" t="s">
        <v>3633</v>
      </c>
      <c r="Q85" s="913">
        <v>18435110912</v>
      </c>
      <c r="R85" s="780" t="s">
        <v>3634</v>
      </c>
      <c r="S85" s="780" t="s">
        <v>3469</v>
      </c>
      <c r="T85" s="731"/>
    </row>
    <row r="86" spans="1:20">
      <c r="A86" s="761" t="s">
        <v>3641</v>
      </c>
      <c r="B86" s="825" t="s">
        <v>163</v>
      </c>
      <c r="C86" s="826" t="s">
        <v>3630</v>
      </c>
      <c r="D86" s="826" t="s">
        <v>65</v>
      </c>
      <c r="E86" s="827">
        <v>1</v>
      </c>
      <c r="F86" s="828">
        <v>39</v>
      </c>
      <c r="G86" s="801" t="s">
        <v>31</v>
      </c>
      <c r="H86" s="829" t="s">
        <v>32</v>
      </c>
      <c r="I86" s="873" t="s">
        <v>3642</v>
      </c>
      <c r="J86" s="750"/>
      <c r="K86" s="826" t="s">
        <v>3643</v>
      </c>
      <c r="L86" s="874">
        <v>278850</v>
      </c>
      <c r="M86" s="875">
        <v>203560.5</v>
      </c>
      <c r="N86" s="827" t="s">
        <v>3644</v>
      </c>
      <c r="O86" s="801" t="s">
        <v>3544</v>
      </c>
      <c r="P86" s="801" t="s">
        <v>3545</v>
      </c>
      <c r="Q86" s="811">
        <v>13933519201</v>
      </c>
      <c r="R86" s="801" t="s">
        <v>3544</v>
      </c>
      <c r="S86" s="749" t="s">
        <v>3469</v>
      </c>
      <c r="T86" s="731"/>
    </row>
    <row r="87" spans="1:20">
      <c r="A87" s="761" t="s">
        <v>3645</v>
      </c>
      <c r="B87" s="801" t="s">
        <v>163</v>
      </c>
      <c r="C87" s="801" t="s">
        <v>2620</v>
      </c>
      <c r="D87" s="801" t="s">
        <v>65</v>
      </c>
      <c r="E87" s="811">
        <v>1</v>
      </c>
      <c r="F87" s="811">
        <v>32</v>
      </c>
      <c r="G87" s="801" t="s">
        <v>31</v>
      </c>
      <c r="H87" s="829" t="s">
        <v>32</v>
      </c>
      <c r="I87" s="873" t="s">
        <v>3646</v>
      </c>
      <c r="J87" s="750"/>
      <c r="K87" s="801" t="s">
        <v>3610</v>
      </c>
      <c r="L87" s="876">
        <v>261703</v>
      </c>
      <c r="M87" s="877">
        <v>176911.23</v>
      </c>
      <c r="N87" s="843" t="s">
        <v>3647</v>
      </c>
      <c r="O87" s="801" t="s">
        <v>3544</v>
      </c>
      <c r="P87" s="801" t="s">
        <v>3545</v>
      </c>
      <c r="Q87" s="811">
        <v>13933519201</v>
      </c>
      <c r="R87" s="801" t="s">
        <v>3544</v>
      </c>
      <c r="S87" s="749" t="s">
        <v>3469</v>
      </c>
      <c r="T87" s="731"/>
    </row>
    <row r="88" spans="1:20" ht="14.4">
      <c r="A88" s="761" t="s">
        <v>3648</v>
      </c>
      <c r="B88" s="801" t="s">
        <v>163</v>
      </c>
      <c r="C88" s="801" t="s">
        <v>3606</v>
      </c>
      <c r="D88" s="801" t="s">
        <v>65</v>
      </c>
      <c r="E88" s="811">
        <v>1</v>
      </c>
      <c r="F88" s="811">
        <v>55</v>
      </c>
      <c r="G88" s="801" t="s">
        <v>31</v>
      </c>
      <c r="H88" s="829" t="s">
        <v>32</v>
      </c>
      <c r="I88" s="873" t="s">
        <v>3649</v>
      </c>
      <c r="J88" s="750"/>
      <c r="K88" s="750"/>
      <c r="L88" s="878">
        <v>423500</v>
      </c>
      <c r="M88" s="879">
        <v>84700</v>
      </c>
      <c r="N88" s="843" t="s">
        <v>3650</v>
      </c>
      <c r="O88" s="801" t="s">
        <v>3544</v>
      </c>
      <c r="P88" s="801" t="s">
        <v>3545</v>
      </c>
      <c r="Q88" s="811">
        <v>13933519201</v>
      </c>
      <c r="R88" s="801" t="s">
        <v>3544</v>
      </c>
      <c r="S88" s="749" t="s">
        <v>3469</v>
      </c>
      <c r="T88" s="731"/>
    </row>
    <row r="89" spans="1:20" ht="14.4">
      <c r="A89" s="761" t="s">
        <v>3651</v>
      </c>
      <c r="B89" s="801" t="s">
        <v>163</v>
      </c>
      <c r="C89" s="801" t="s">
        <v>3606</v>
      </c>
      <c r="D89" s="801" t="s">
        <v>65</v>
      </c>
      <c r="E89" s="811">
        <v>1</v>
      </c>
      <c r="F89" s="811">
        <v>57.56</v>
      </c>
      <c r="G89" s="801" t="s">
        <v>31</v>
      </c>
      <c r="H89" s="829" t="s">
        <v>32</v>
      </c>
      <c r="I89" s="873" t="s">
        <v>3631</v>
      </c>
      <c r="J89" s="749"/>
      <c r="K89" s="774"/>
      <c r="L89" s="878">
        <v>443212</v>
      </c>
      <c r="M89" s="879">
        <v>265927.2</v>
      </c>
      <c r="N89" s="843" t="s">
        <v>3650</v>
      </c>
      <c r="O89" s="801" t="s">
        <v>3544</v>
      </c>
      <c r="P89" s="801" t="s">
        <v>3545</v>
      </c>
      <c r="Q89" s="811">
        <v>13933519201</v>
      </c>
      <c r="R89" s="801" t="s">
        <v>3544</v>
      </c>
      <c r="S89" s="805" t="s">
        <v>3469</v>
      </c>
      <c r="T89" s="731"/>
    </row>
    <row r="90" spans="1:20" ht="32.4">
      <c r="A90" s="761" t="s">
        <v>3652</v>
      </c>
      <c r="B90" s="830" t="s">
        <v>163</v>
      </c>
      <c r="C90" s="831" t="s">
        <v>3585</v>
      </c>
      <c r="D90" s="832" t="s">
        <v>65</v>
      </c>
      <c r="E90" s="831">
        <v>4</v>
      </c>
      <c r="F90" s="833">
        <v>54.5</v>
      </c>
      <c r="G90" s="834"/>
      <c r="H90" s="835"/>
      <c r="I90" s="880"/>
      <c r="J90" s="835" t="s">
        <v>3653</v>
      </c>
      <c r="K90" s="880"/>
      <c r="L90" s="881">
        <v>1979440</v>
      </c>
      <c r="M90" s="835"/>
      <c r="N90" s="835"/>
      <c r="O90" s="835" t="s">
        <v>3654</v>
      </c>
      <c r="P90" s="835" t="s">
        <v>3137</v>
      </c>
      <c r="Q90" s="914" t="s">
        <v>3554</v>
      </c>
      <c r="R90" s="915" t="s">
        <v>3655</v>
      </c>
      <c r="S90" s="916" t="s">
        <v>3469</v>
      </c>
      <c r="T90" s="731"/>
    </row>
    <row r="91" spans="1:20" ht="21.6">
      <c r="A91" s="761" t="s">
        <v>3656</v>
      </c>
      <c r="B91" s="830" t="s">
        <v>163</v>
      </c>
      <c r="C91" s="831" t="s">
        <v>3590</v>
      </c>
      <c r="D91" s="832" t="s">
        <v>65</v>
      </c>
      <c r="E91" s="831">
        <v>6</v>
      </c>
      <c r="F91" s="833">
        <v>5.5</v>
      </c>
      <c r="G91" s="834"/>
      <c r="H91" s="835"/>
      <c r="I91" s="880"/>
      <c r="J91" s="835" t="s">
        <v>3653</v>
      </c>
      <c r="K91" s="880"/>
      <c r="L91" s="881">
        <v>244200</v>
      </c>
      <c r="M91" s="835"/>
      <c r="N91" s="835"/>
      <c r="O91" s="835" t="s">
        <v>3654</v>
      </c>
      <c r="P91" s="835" t="s">
        <v>3137</v>
      </c>
      <c r="Q91" s="914" t="s">
        <v>3554</v>
      </c>
      <c r="R91" s="915" t="s">
        <v>3655</v>
      </c>
      <c r="S91" s="916" t="s">
        <v>3469</v>
      </c>
      <c r="T91" s="731"/>
    </row>
    <row r="92" spans="1:20" ht="32.4">
      <c r="A92" s="761" t="s">
        <v>3657</v>
      </c>
      <c r="B92" s="830" t="s">
        <v>163</v>
      </c>
      <c r="C92" s="831" t="s">
        <v>3592</v>
      </c>
      <c r="D92" s="832" t="s">
        <v>65</v>
      </c>
      <c r="E92" s="831">
        <v>2</v>
      </c>
      <c r="F92" s="833">
        <v>53</v>
      </c>
      <c r="G92" s="834"/>
      <c r="H92" s="835"/>
      <c r="I92" s="880"/>
      <c r="J92" s="835" t="s">
        <v>3653</v>
      </c>
      <c r="K92" s="880"/>
      <c r="L92" s="881">
        <v>962480</v>
      </c>
      <c r="M92" s="835"/>
      <c r="N92" s="835"/>
      <c r="O92" s="835" t="s">
        <v>3654</v>
      </c>
      <c r="P92" s="835" t="s">
        <v>3137</v>
      </c>
      <c r="Q92" s="914" t="s">
        <v>3554</v>
      </c>
      <c r="R92" s="915" t="s">
        <v>3655</v>
      </c>
      <c r="S92" s="916" t="s">
        <v>3469</v>
      </c>
      <c r="T92" s="731"/>
    </row>
    <row r="93" spans="1:20" ht="21.6">
      <c r="A93" s="761" t="s">
        <v>3658</v>
      </c>
      <c r="B93" s="830" t="s">
        <v>3598</v>
      </c>
      <c r="C93" s="831" t="s">
        <v>3659</v>
      </c>
      <c r="D93" s="832" t="s">
        <v>65</v>
      </c>
      <c r="E93" s="831">
        <v>3</v>
      </c>
      <c r="F93" s="833">
        <v>5.5</v>
      </c>
      <c r="G93" s="834"/>
      <c r="H93" s="835"/>
      <c r="I93" s="880"/>
      <c r="J93" s="835" t="s">
        <v>3653</v>
      </c>
      <c r="K93" s="880"/>
      <c r="L93" s="881">
        <v>122100</v>
      </c>
      <c r="M93" s="835"/>
      <c r="N93" s="835"/>
      <c r="O93" s="835" t="s">
        <v>3654</v>
      </c>
      <c r="P93" s="835" t="s">
        <v>3137</v>
      </c>
      <c r="Q93" s="914" t="s">
        <v>3554</v>
      </c>
      <c r="R93" s="915" t="s">
        <v>3655</v>
      </c>
      <c r="S93" s="916" t="s">
        <v>3469</v>
      </c>
      <c r="T93" s="731"/>
    </row>
    <row r="94" spans="1:20" ht="32.4">
      <c r="A94" s="761" t="s">
        <v>3660</v>
      </c>
      <c r="B94" s="830" t="s">
        <v>163</v>
      </c>
      <c r="C94" s="831" t="s">
        <v>3594</v>
      </c>
      <c r="D94" s="832" t="s">
        <v>65</v>
      </c>
      <c r="E94" s="831">
        <v>2</v>
      </c>
      <c r="F94" s="833">
        <v>40</v>
      </c>
      <c r="G94" s="834"/>
      <c r="H94" s="835"/>
      <c r="I94" s="880"/>
      <c r="J94" s="835" t="s">
        <v>3653</v>
      </c>
      <c r="K94" s="880"/>
      <c r="L94" s="881">
        <v>726400</v>
      </c>
      <c r="M94" s="835"/>
      <c r="N94" s="835"/>
      <c r="O94" s="835" t="s">
        <v>3654</v>
      </c>
      <c r="P94" s="835" t="s">
        <v>3137</v>
      </c>
      <c r="Q94" s="914" t="s">
        <v>3554</v>
      </c>
      <c r="R94" s="915" t="s">
        <v>3655</v>
      </c>
      <c r="S94" s="916" t="s">
        <v>3469</v>
      </c>
      <c r="T94" s="731"/>
    </row>
    <row r="95" spans="1:20" ht="21.6">
      <c r="A95" s="761" t="s">
        <v>3661</v>
      </c>
      <c r="B95" s="830" t="s">
        <v>163</v>
      </c>
      <c r="C95" s="831" t="s">
        <v>3662</v>
      </c>
      <c r="D95" s="832" t="s">
        <v>65</v>
      </c>
      <c r="E95" s="831">
        <v>2</v>
      </c>
      <c r="F95" s="833">
        <v>5.5</v>
      </c>
      <c r="G95" s="834"/>
      <c r="H95" s="835"/>
      <c r="I95" s="880"/>
      <c r="J95" s="835" t="s">
        <v>3653</v>
      </c>
      <c r="K95" s="880"/>
      <c r="L95" s="881">
        <v>81400</v>
      </c>
      <c r="M95" s="835"/>
      <c r="N95" s="835"/>
      <c r="O95" s="835" t="s">
        <v>3654</v>
      </c>
      <c r="P95" s="835" t="s">
        <v>3137</v>
      </c>
      <c r="Q95" s="914" t="s">
        <v>3554</v>
      </c>
      <c r="R95" s="915" t="s">
        <v>3655</v>
      </c>
      <c r="S95" s="916" t="s">
        <v>3469</v>
      </c>
      <c r="T95" s="731"/>
    </row>
    <row r="96" spans="1:20" ht="43.2">
      <c r="A96" s="761" t="s">
        <v>3663</v>
      </c>
      <c r="B96" s="830" t="s">
        <v>163</v>
      </c>
      <c r="C96" s="831" t="s">
        <v>3596</v>
      </c>
      <c r="D96" s="832" t="s">
        <v>65</v>
      </c>
      <c r="E96" s="831">
        <v>1</v>
      </c>
      <c r="F96" s="833">
        <v>53</v>
      </c>
      <c r="G96" s="834"/>
      <c r="H96" s="835"/>
      <c r="I96" s="880"/>
      <c r="J96" s="835" t="s">
        <v>3653</v>
      </c>
      <c r="K96" s="880"/>
      <c r="L96" s="881">
        <v>481240</v>
      </c>
      <c r="M96" s="835"/>
      <c r="N96" s="835"/>
      <c r="O96" s="835" t="s">
        <v>3654</v>
      </c>
      <c r="P96" s="835" t="s">
        <v>3137</v>
      </c>
      <c r="Q96" s="914" t="s">
        <v>3554</v>
      </c>
      <c r="R96" s="915" t="s">
        <v>3655</v>
      </c>
      <c r="S96" s="916" t="s">
        <v>3469</v>
      </c>
      <c r="T96" s="731"/>
    </row>
    <row r="97" spans="1:19" ht="32.4">
      <c r="A97" s="761" t="s">
        <v>3664</v>
      </c>
      <c r="B97" s="830" t="s">
        <v>3598</v>
      </c>
      <c r="C97" s="831" t="s">
        <v>3599</v>
      </c>
      <c r="D97" s="832" t="s">
        <v>65</v>
      </c>
      <c r="E97" s="831">
        <v>3</v>
      </c>
      <c r="F97" s="833">
        <v>5.5</v>
      </c>
      <c r="G97" s="834"/>
      <c r="H97" s="835"/>
      <c r="I97" s="880"/>
      <c r="J97" s="835" t="s">
        <v>3653</v>
      </c>
      <c r="K97" s="880"/>
      <c r="L97" s="881">
        <v>122100</v>
      </c>
      <c r="M97" s="835"/>
      <c r="N97" s="835"/>
      <c r="O97" s="835" t="s">
        <v>3654</v>
      </c>
      <c r="P97" s="835" t="s">
        <v>3137</v>
      </c>
      <c r="Q97" s="914" t="s">
        <v>3554</v>
      </c>
      <c r="R97" s="915" t="s">
        <v>3655</v>
      </c>
      <c r="S97" s="916" t="s">
        <v>3469</v>
      </c>
    </row>
    <row r="98" spans="1:19" ht="32.4">
      <c r="A98" s="761" t="s">
        <v>3665</v>
      </c>
      <c r="B98" s="830" t="s">
        <v>163</v>
      </c>
      <c r="C98" s="831" t="s">
        <v>3666</v>
      </c>
      <c r="D98" s="832" t="s">
        <v>65</v>
      </c>
      <c r="E98" s="831">
        <v>1</v>
      </c>
      <c r="F98" s="833">
        <v>26.8</v>
      </c>
      <c r="G98" s="834"/>
      <c r="H98" s="835"/>
      <c r="I98" s="880"/>
      <c r="J98" s="835" t="s">
        <v>3653</v>
      </c>
      <c r="K98" s="880"/>
      <c r="L98" s="881">
        <v>243344</v>
      </c>
      <c r="M98" s="835"/>
      <c r="N98" s="835"/>
      <c r="O98" s="835" t="s">
        <v>3654</v>
      </c>
      <c r="P98" s="835" t="s">
        <v>3137</v>
      </c>
      <c r="Q98" s="914" t="s">
        <v>3554</v>
      </c>
      <c r="R98" s="915" t="s">
        <v>3655</v>
      </c>
      <c r="S98" s="916" t="s">
        <v>3469</v>
      </c>
    </row>
    <row r="99" spans="1:19" ht="24">
      <c r="A99" s="761" t="s">
        <v>3667</v>
      </c>
      <c r="B99" s="836" t="s">
        <v>3668</v>
      </c>
      <c r="C99" s="1063" t="s">
        <v>3669</v>
      </c>
      <c r="D99" s="823" t="s">
        <v>65</v>
      </c>
      <c r="E99" s="837">
        <v>11</v>
      </c>
      <c r="F99" s="837">
        <v>48.4</v>
      </c>
      <c r="G99" s="838" t="s">
        <v>31</v>
      </c>
      <c r="H99" s="798" t="s">
        <v>3638</v>
      </c>
      <c r="I99" s="882" t="s">
        <v>3609</v>
      </c>
      <c r="J99" s="883"/>
      <c r="K99" s="884" t="s">
        <v>3626</v>
      </c>
      <c r="L99" s="885">
        <v>358159.99749999994</v>
      </c>
      <c r="M99" s="886">
        <v>316955.75</v>
      </c>
      <c r="N99" s="887" t="s">
        <v>2025</v>
      </c>
      <c r="O99" s="798" t="s">
        <v>3632</v>
      </c>
      <c r="P99" s="888" t="s">
        <v>3633</v>
      </c>
      <c r="Q99" s="917">
        <v>18435110912</v>
      </c>
      <c r="R99" s="888" t="s">
        <v>3634</v>
      </c>
      <c r="S99" s="888" t="s">
        <v>3469</v>
      </c>
    </row>
    <row r="100" spans="1:19">
      <c r="A100" s="761" t="s">
        <v>3670</v>
      </c>
      <c r="B100" s="839" t="s">
        <v>3671</v>
      </c>
      <c r="C100" s="840"/>
      <c r="D100" s="841"/>
      <c r="E100" s="824"/>
      <c r="F100" s="824"/>
      <c r="G100" s="841"/>
      <c r="H100" s="745"/>
      <c r="I100" s="746"/>
      <c r="J100" s="889"/>
      <c r="K100" s="774"/>
      <c r="L100" s="775"/>
      <c r="M100" s="890"/>
      <c r="N100" s="891"/>
      <c r="O100" s="745"/>
      <c r="P100" s="805"/>
      <c r="Q100" s="812"/>
      <c r="R100" s="749"/>
      <c r="S100" s="805" t="s">
        <v>3469</v>
      </c>
    </row>
    <row r="101" spans="1:19">
      <c r="A101" s="761" t="s">
        <v>3672</v>
      </c>
      <c r="B101" s="839" t="s">
        <v>3668</v>
      </c>
      <c r="C101" s="840" t="s">
        <v>3606</v>
      </c>
      <c r="D101" s="841" t="s">
        <v>65</v>
      </c>
      <c r="E101" s="824">
        <v>11</v>
      </c>
      <c r="F101" s="824">
        <v>47.7</v>
      </c>
      <c r="G101" s="841" t="s">
        <v>31</v>
      </c>
      <c r="H101" s="745" t="s">
        <v>3638</v>
      </c>
      <c r="I101" s="746"/>
      <c r="J101" s="889"/>
      <c r="K101" s="774"/>
      <c r="L101" s="892">
        <v>367290</v>
      </c>
      <c r="M101" s="893">
        <v>36729</v>
      </c>
      <c r="N101" s="894" t="s">
        <v>3650</v>
      </c>
      <c r="O101" s="801" t="s">
        <v>3544</v>
      </c>
      <c r="P101" s="801" t="s">
        <v>3545</v>
      </c>
      <c r="Q101" s="811">
        <v>13933519201</v>
      </c>
      <c r="R101" s="801" t="s">
        <v>3544</v>
      </c>
      <c r="S101" s="805" t="s">
        <v>3469</v>
      </c>
    </row>
    <row r="102" spans="1:19">
      <c r="A102" s="761" t="s">
        <v>3673</v>
      </c>
      <c r="B102" s="842" t="s">
        <v>163</v>
      </c>
      <c r="C102" s="827" t="s">
        <v>3630</v>
      </c>
      <c r="D102" s="827" t="s">
        <v>65</v>
      </c>
      <c r="E102" s="827">
        <v>1</v>
      </c>
      <c r="F102" s="828">
        <v>39</v>
      </c>
      <c r="G102" s="811" t="s">
        <v>31</v>
      </c>
      <c r="H102" s="843" t="s">
        <v>32</v>
      </c>
      <c r="I102" s="895" t="s">
        <v>3642</v>
      </c>
      <c r="J102" s="750"/>
      <c r="K102" s="827" t="s">
        <v>3643</v>
      </c>
      <c r="L102" s="896">
        <v>278850</v>
      </c>
      <c r="M102" s="827">
        <v>163406.1</v>
      </c>
      <c r="N102" s="827" t="s">
        <v>3644</v>
      </c>
      <c r="O102" s="811" t="s">
        <v>3674</v>
      </c>
      <c r="P102" s="811" t="s">
        <v>3545</v>
      </c>
      <c r="Q102" s="811">
        <v>13933519201</v>
      </c>
      <c r="R102" s="811" t="s">
        <v>3544</v>
      </c>
      <c r="S102" s="749" t="s">
        <v>3469</v>
      </c>
    </row>
    <row r="103" spans="1:19">
      <c r="A103" s="761" t="s">
        <v>3675</v>
      </c>
      <c r="B103" s="811" t="s">
        <v>163</v>
      </c>
      <c r="C103" s="811" t="s">
        <v>3676</v>
      </c>
      <c r="D103" s="811" t="s">
        <v>65</v>
      </c>
      <c r="E103" s="811">
        <v>1</v>
      </c>
      <c r="F103" s="811">
        <v>32</v>
      </c>
      <c r="G103" s="811" t="s">
        <v>31</v>
      </c>
      <c r="H103" s="843" t="s">
        <v>32</v>
      </c>
      <c r="I103" s="895" t="s">
        <v>3646</v>
      </c>
      <c r="J103" s="750"/>
      <c r="K103" s="811" t="s">
        <v>3610</v>
      </c>
      <c r="L103" s="897">
        <v>261703</v>
      </c>
      <c r="M103" s="898">
        <v>176911.23</v>
      </c>
      <c r="N103" s="843" t="s">
        <v>3647</v>
      </c>
      <c r="O103" s="811" t="s">
        <v>3674</v>
      </c>
      <c r="P103" s="811" t="s">
        <v>3545</v>
      </c>
      <c r="Q103" s="811">
        <v>13933519201</v>
      </c>
      <c r="R103" s="811" t="s">
        <v>3544</v>
      </c>
      <c r="S103" s="749" t="s">
        <v>3469</v>
      </c>
    </row>
    <row r="104" spans="1:19" ht="14.4">
      <c r="A104" s="761" t="s">
        <v>3677</v>
      </c>
      <c r="B104" s="811" t="s">
        <v>163</v>
      </c>
      <c r="C104" s="811" t="s">
        <v>3678</v>
      </c>
      <c r="D104" s="811" t="s">
        <v>65</v>
      </c>
      <c r="E104" s="811">
        <v>1</v>
      </c>
      <c r="F104" s="811">
        <v>55</v>
      </c>
      <c r="G104" s="811" t="s">
        <v>31</v>
      </c>
      <c r="H104" s="843" t="s">
        <v>32</v>
      </c>
      <c r="I104" s="895" t="s">
        <v>3649</v>
      </c>
      <c r="J104" s="750"/>
      <c r="K104" s="750"/>
      <c r="L104" s="899">
        <v>423500</v>
      </c>
      <c r="M104" s="899">
        <v>84700</v>
      </c>
      <c r="N104" s="843" t="s">
        <v>3650</v>
      </c>
      <c r="O104" s="811" t="s">
        <v>3674</v>
      </c>
      <c r="P104" s="811" t="s">
        <v>3545</v>
      </c>
      <c r="Q104" s="811">
        <v>13933519201</v>
      </c>
      <c r="R104" s="811" t="s">
        <v>3544</v>
      </c>
      <c r="S104" s="749" t="s">
        <v>3469</v>
      </c>
    </row>
    <row r="105" spans="1:19" ht="14.4">
      <c r="A105" s="761" t="s">
        <v>3679</v>
      </c>
      <c r="B105" s="811" t="s">
        <v>163</v>
      </c>
      <c r="C105" s="811" t="s">
        <v>3630</v>
      </c>
      <c r="D105" s="811" t="s">
        <v>65</v>
      </c>
      <c r="E105" s="811">
        <v>1</v>
      </c>
      <c r="F105" s="811">
        <v>57.56</v>
      </c>
      <c r="G105" s="811" t="s">
        <v>31</v>
      </c>
      <c r="H105" s="843" t="s">
        <v>32</v>
      </c>
      <c r="I105" s="895" t="s">
        <v>3631</v>
      </c>
      <c r="J105" s="749"/>
      <c r="K105" s="774"/>
      <c r="L105" s="899">
        <v>443212</v>
      </c>
      <c r="M105" s="900">
        <v>265927.2</v>
      </c>
      <c r="N105" s="843" t="s">
        <v>3650</v>
      </c>
      <c r="O105" s="811" t="s">
        <v>3674</v>
      </c>
      <c r="P105" s="811" t="s">
        <v>3545</v>
      </c>
      <c r="Q105" s="811">
        <v>13933519201</v>
      </c>
      <c r="R105" s="811" t="s">
        <v>3544</v>
      </c>
      <c r="S105" s="805" t="s">
        <v>3469</v>
      </c>
    </row>
    <row r="106" spans="1:19" ht="14.4">
      <c r="A106" s="761" t="s">
        <v>3680</v>
      </c>
      <c r="B106" s="811" t="s">
        <v>163</v>
      </c>
      <c r="C106" s="811" t="s">
        <v>3678</v>
      </c>
      <c r="D106" s="811" t="s">
        <v>65</v>
      </c>
      <c r="E106" s="811">
        <v>2</v>
      </c>
      <c r="F106" s="811">
        <v>110</v>
      </c>
      <c r="G106" s="811" t="s">
        <v>31</v>
      </c>
      <c r="H106" s="843" t="s">
        <v>32</v>
      </c>
      <c r="I106" s="895" t="s">
        <v>3649</v>
      </c>
      <c r="J106" s="750"/>
      <c r="K106" s="750"/>
      <c r="L106" s="899"/>
      <c r="M106" s="899"/>
      <c r="N106" s="843" t="s">
        <v>3650</v>
      </c>
      <c r="O106" s="811" t="s">
        <v>3674</v>
      </c>
      <c r="P106" s="811" t="s">
        <v>3545</v>
      </c>
      <c r="Q106" s="811">
        <v>13933519201</v>
      </c>
      <c r="R106" s="811" t="s">
        <v>3544</v>
      </c>
      <c r="S106" s="749" t="s">
        <v>3469</v>
      </c>
    </row>
    <row r="107" spans="1:19">
      <c r="A107" s="761" t="s">
        <v>3681</v>
      </c>
      <c r="B107" s="839" t="s">
        <v>158</v>
      </c>
      <c r="C107" s="840"/>
      <c r="D107" s="841"/>
      <c r="E107" s="824"/>
      <c r="F107" s="824"/>
      <c r="G107" s="841"/>
      <c r="H107" s="745"/>
      <c r="I107" s="746"/>
      <c r="J107" s="889"/>
      <c r="K107" s="774"/>
      <c r="L107" s="775"/>
      <c r="M107" s="890"/>
      <c r="N107" s="891"/>
      <c r="O107" s="745"/>
      <c r="P107" s="805"/>
      <c r="Q107" s="812"/>
      <c r="R107" s="749"/>
      <c r="S107" s="805"/>
    </row>
    <row r="108" spans="1:19" ht="48">
      <c r="A108" s="761" t="s">
        <v>3682</v>
      </c>
      <c r="B108" s="844" t="s">
        <v>3683</v>
      </c>
      <c r="C108" s="844" t="s">
        <v>3636</v>
      </c>
      <c r="D108" s="844" t="s">
        <v>65</v>
      </c>
      <c r="E108" s="845">
        <v>4</v>
      </c>
      <c r="F108" s="845" t="s">
        <v>55</v>
      </c>
      <c r="G108" s="846" t="s">
        <v>3684</v>
      </c>
      <c r="H108" s="846" t="s">
        <v>3684</v>
      </c>
      <c r="I108" s="844" t="s">
        <v>3685</v>
      </c>
      <c r="J108" s="846" t="s">
        <v>3686</v>
      </c>
      <c r="K108" s="844"/>
      <c r="L108" s="901" t="s">
        <v>55</v>
      </c>
      <c r="M108" s="902" t="s">
        <v>55</v>
      </c>
      <c r="N108" s="845" t="s">
        <v>55</v>
      </c>
      <c r="O108" s="846" t="s">
        <v>3687</v>
      </c>
      <c r="P108" s="844" t="s">
        <v>3688</v>
      </c>
      <c r="Q108" s="845">
        <v>18518241904</v>
      </c>
      <c r="R108" s="918" t="s">
        <v>3689</v>
      </c>
      <c r="S108" s="844" t="s">
        <v>3469</v>
      </c>
    </row>
    <row r="109" spans="1:19" ht="48">
      <c r="A109" s="761" t="s">
        <v>3690</v>
      </c>
      <c r="B109" s="844" t="s">
        <v>3691</v>
      </c>
      <c r="C109" s="844" t="s">
        <v>3636</v>
      </c>
      <c r="D109" s="844" t="s">
        <v>65</v>
      </c>
      <c r="E109" s="845">
        <v>2</v>
      </c>
      <c r="F109" s="845" t="s">
        <v>55</v>
      </c>
      <c r="G109" s="846" t="s">
        <v>3553</v>
      </c>
      <c r="H109" s="846" t="s">
        <v>3553</v>
      </c>
      <c r="I109" s="844" t="s">
        <v>3685</v>
      </c>
      <c r="J109" s="846" t="s">
        <v>3686</v>
      </c>
      <c r="K109" s="844"/>
      <c r="L109" s="901" t="s">
        <v>55</v>
      </c>
      <c r="M109" s="902" t="s">
        <v>55</v>
      </c>
      <c r="N109" s="845" t="s">
        <v>55</v>
      </c>
      <c r="O109" s="846" t="s">
        <v>3687</v>
      </c>
      <c r="P109" s="844" t="s">
        <v>3688</v>
      </c>
      <c r="Q109" s="845">
        <v>18518241904</v>
      </c>
      <c r="R109" s="918" t="s">
        <v>3689</v>
      </c>
      <c r="S109" s="844" t="s">
        <v>3469</v>
      </c>
    </row>
    <row r="110" spans="1:19" ht="48">
      <c r="A110" s="761" t="s">
        <v>3692</v>
      </c>
      <c r="B110" s="844" t="s">
        <v>3693</v>
      </c>
      <c r="C110" s="844" t="s">
        <v>3636</v>
      </c>
      <c r="D110" s="844" t="s">
        <v>65</v>
      </c>
      <c r="E110" s="845">
        <v>4</v>
      </c>
      <c r="F110" s="845" t="s">
        <v>55</v>
      </c>
      <c r="G110" s="846" t="s">
        <v>3684</v>
      </c>
      <c r="H110" s="846" t="s">
        <v>3684</v>
      </c>
      <c r="I110" s="844" t="s">
        <v>3685</v>
      </c>
      <c r="J110" s="846" t="s">
        <v>3686</v>
      </c>
      <c r="K110" s="844"/>
      <c r="L110" s="901" t="s">
        <v>55</v>
      </c>
      <c r="M110" s="902" t="s">
        <v>55</v>
      </c>
      <c r="N110" s="845" t="s">
        <v>55</v>
      </c>
      <c r="O110" s="846" t="s">
        <v>3687</v>
      </c>
      <c r="P110" s="844" t="s">
        <v>3688</v>
      </c>
      <c r="Q110" s="845">
        <v>18518241904</v>
      </c>
      <c r="R110" s="918" t="s">
        <v>3689</v>
      </c>
      <c r="S110" s="844" t="s">
        <v>3469</v>
      </c>
    </row>
    <row r="111" spans="1:19" ht="48">
      <c r="A111" s="761" t="s">
        <v>3694</v>
      </c>
      <c r="B111" s="844" t="s">
        <v>3695</v>
      </c>
      <c r="C111" s="844" t="s">
        <v>3636</v>
      </c>
      <c r="D111" s="844" t="s">
        <v>65</v>
      </c>
      <c r="E111" s="845">
        <v>2</v>
      </c>
      <c r="F111" s="845" t="s">
        <v>55</v>
      </c>
      <c r="G111" s="846" t="s">
        <v>2964</v>
      </c>
      <c r="H111" s="846" t="s">
        <v>2964</v>
      </c>
      <c r="I111" s="844" t="s">
        <v>3685</v>
      </c>
      <c r="J111" s="846" t="s">
        <v>3686</v>
      </c>
      <c r="K111" s="844"/>
      <c r="L111" s="901" t="s">
        <v>55</v>
      </c>
      <c r="M111" s="902" t="s">
        <v>55</v>
      </c>
      <c r="N111" s="845" t="s">
        <v>55</v>
      </c>
      <c r="O111" s="846" t="s">
        <v>3687</v>
      </c>
      <c r="P111" s="844" t="s">
        <v>3688</v>
      </c>
      <c r="Q111" s="845">
        <v>18518241904</v>
      </c>
      <c r="R111" s="918" t="s">
        <v>3689</v>
      </c>
      <c r="S111" s="844" t="s">
        <v>3469</v>
      </c>
    </row>
    <row r="112" spans="1:19" ht="48">
      <c r="A112" s="761" t="s">
        <v>3696</v>
      </c>
      <c r="B112" s="844" t="s">
        <v>3691</v>
      </c>
      <c r="C112" s="844" t="s">
        <v>2613</v>
      </c>
      <c r="D112" s="844" t="s">
        <v>65</v>
      </c>
      <c r="E112" s="845">
        <v>1</v>
      </c>
      <c r="F112" s="845" t="s">
        <v>55</v>
      </c>
      <c r="G112" s="846" t="s">
        <v>2964</v>
      </c>
      <c r="H112" s="846" t="s">
        <v>2964</v>
      </c>
      <c r="I112" s="844" t="s">
        <v>3697</v>
      </c>
      <c r="J112" s="846" t="s">
        <v>3686</v>
      </c>
      <c r="K112" s="844"/>
      <c r="L112" s="901" t="s">
        <v>55</v>
      </c>
      <c r="M112" s="902" t="s">
        <v>55</v>
      </c>
      <c r="N112" s="845" t="s">
        <v>55</v>
      </c>
      <c r="O112" s="846" t="s">
        <v>3687</v>
      </c>
      <c r="P112" s="844" t="s">
        <v>3688</v>
      </c>
      <c r="Q112" s="845">
        <v>18518241904</v>
      </c>
      <c r="R112" s="918" t="s">
        <v>3689</v>
      </c>
      <c r="S112" s="844" t="s">
        <v>3469</v>
      </c>
    </row>
    <row r="113" spans="1:20" ht="48">
      <c r="A113" s="761" t="s">
        <v>3698</v>
      </c>
      <c r="B113" s="844" t="s">
        <v>3695</v>
      </c>
      <c r="C113" s="844" t="s">
        <v>2613</v>
      </c>
      <c r="D113" s="844" t="s">
        <v>65</v>
      </c>
      <c r="E113" s="845">
        <v>1</v>
      </c>
      <c r="F113" s="845" t="s">
        <v>55</v>
      </c>
      <c r="G113" s="846" t="s">
        <v>2964</v>
      </c>
      <c r="H113" s="846" t="s">
        <v>2964</v>
      </c>
      <c r="I113" s="844" t="s">
        <v>3697</v>
      </c>
      <c r="J113" s="846" t="s">
        <v>3686</v>
      </c>
      <c r="K113" s="844"/>
      <c r="L113" s="901" t="s">
        <v>55</v>
      </c>
      <c r="M113" s="902" t="s">
        <v>55</v>
      </c>
      <c r="N113" s="845" t="s">
        <v>55</v>
      </c>
      <c r="O113" s="846" t="s">
        <v>3687</v>
      </c>
      <c r="P113" s="844" t="s">
        <v>3688</v>
      </c>
      <c r="Q113" s="845">
        <v>18518241904</v>
      </c>
      <c r="R113" s="918" t="s">
        <v>3689</v>
      </c>
      <c r="S113" s="844" t="s">
        <v>3469</v>
      </c>
      <c r="T113" s="734"/>
    </row>
    <row r="114" spans="1:20" ht="24">
      <c r="A114" s="761" t="s">
        <v>3699</v>
      </c>
      <c r="B114" s="749" t="s">
        <v>3693</v>
      </c>
      <c r="C114" s="749"/>
      <c r="D114" s="749" t="s">
        <v>65</v>
      </c>
      <c r="E114" s="768">
        <v>1</v>
      </c>
      <c r="F114" s="768"/>
      <c r="G114" s="774" t="s">
        <v>3553</v>
      </c>
      <c r="H114" s="774" t="s">
        <v>41</v>
      </c>
      <c r="I114" s="749"/>
      <c r="J114" s="749"/>
      <c r="K114" s="749" t="s">
        <v>3555</v>
      </c>
      <c r="L114" s="806">
        <v>3666426.29</v>
      </c>
      <c r="M114" s="860">
        <v>2296310.02</v>
      </c>
      <c r="N114" s="768" t="s">
        <v>3555</v>
      </c>
      <c r="O114" s="774" t="s">
        <v>3582</v>
      </c>
      <c r="P114" s="749" t="s">
        <v>3583</v>
      </c>
      <c r="Q114" s="768">
        <v>13603219995</v>
      </c>
      <c r="R114" s="745" t="s">
        <v>3554</v>
      </c>
      <c r="S114" s="749" t="s">
        <v>3469</v>
      </c>
      <c r="T114" s="732"/>
    </row>
    <row r="115" spans="1:20" ht="36">
      <c r="A115" s="761" t="s">
        <v>3700</v>
      </c>
      <c r="B115" s="766" t="s">
        <v>3695</v>
      </c>
      <c r="C115" s="847" t="s">
        <v>3701</v>
      </c>
      <c r="D115" s="766" t="s">
        <v>65</v>
      </c>
      <c r="E115" s="848">
        <v>1</v>
      </c>
      <c r="F115" s="849">
        <v>9</v>
      </c>
      <c r="G115" s="847" t="s">
        <v>31</v>
      </c>
      <c r="H115" s="749" t="s">
        <v>32</v>
      </c>
      <c r="I115" s="749" t="s">
        <v>3702</v>
      </c>
      <c r="J115" s="847" t="s">
        <v>3703</v>
      </c>
      <c r="K115" s="774" t="s">
        <v>3703</v>
      </c>
      <c r="L115" s="903">
        <v>50973.45</v>
      </c>
      <c r="M115" s="904">
        <v>10194.69</v>
      </c>
      <c r="N115" s="905">
        <v>42522</v>
      </c>
      <c r="O115" s="847" t="s">
        <v>3704</v>
      </c>
      <c r="P115" s="847" t="s">
        <v>3705</v>
      </c>
      <c r="Q115" s="853">
        <v>18910669242</v>
      </c>
      <c r="R115" s="749" t="s">
        <v>3706</v>
      </c>
      <c r="S115" s="749" t="s">
        <v>3469</v>
      </c>
      <c r="T115" s="919"/>
    </row>
    <row r="116" spans="1:20" ht="36">
      <c r="A116" s="761" t="s">
        <v>3707</v>
      </c>
      <c r="B116" s="766" t="s">
        <v>3683</v>
      </c>
      <c r="C116" s="847" t="s">
        <v>3708</v>
      </c>
      <c r="D116" s="766" t="s">
        <v>65</v>
      </c>
      <c r="E116" s="848">
        <v>1</v>
      </c>
      <c r="F116" s="849">
        <v>48</v>
      </c>
      <c r="G116" s="847" t="s">
        <v>31</v>
      </c>
      <c r="H116" s="749" t="s">
        <v>32</v>
      </c>
      <c r="I116" s="749" t="s">
        <v>3702</v>
      </c>
      <c r="J116" s="847" t="s">
        <v>3703</v>
      </c>
      <c r="K116" s="774" t="s">
        <v>3703</v>
      </c>
      <c r="L116" s="903">
        <v>336991.14999999997</v>
      </c>
      <c r="M116" s="904">
        <v>67398.23</v>
      </c>
      <c r="N116" s="905">
        <v>42522</v>
      </c>
      <c r="O116" s="847" t="s">
        <v>3704</v>
      </c>
      <c r="P116" s="847" t="s">
        <v>3705</v>
      </c>
      <c r="Q116" s="853">
        <v>18910669242</v>
      </c>
      <c r="R116" s="749" t="s">
        <v>3706</v>
      </c>
      <c r="S116" s="749" t="s">
        <v>3469</v>
      </c>
      <c r="T116" s="919"/>
    </row>
    <row r="117" spans="1:20" ht="36">
      <c r="A117" s="761" t="s">
        <v>3709</v>
      </c>
      <c r="B117" s="766" t="s">
        <v>3691</v>
      </c>
      <c r="C117" s="847" t="s">
        <v>3708</v>
      </c>
      <c r="D117" s="766" t="s">
        <v>65</v>
      </c>
      <c r="E117" s="848">
        <v>1</v>
      </c>
      <c r="F117" s="849">
        <v>45</v>
      </c>
      <c r="G117" s="847" t="s">
        <v>31</v>
      </c>
      <c r="H117" s="749" t="s">
        <v>32</v>
      </c>
      <c r="I117" s="749" t="s">
        <v>3702</v>
      </c>
      <c r="J117" s="847" t="s">
        <v>3703</v>
      </c>
      <c r="K117" s="774" t="s">
        <v>3703</v>
      </c>
      <c r="L117" s="903">
        <v>525663.69999999995</v>
      </c>
      <c r="M117" s="904">
        <v>105132.74</v>
      </c>
      <c r="N117" s="905">
        <v>42522</v>
      </c>
      <c r="O117" s="847" t="s">
        <v>3704</v>
      </c>
      <c r="P117" s="847" t="s">
        <v>3705</v>
      </c>
      <c r="Q117" s="853">
        <v>18910669242</v>
      </c>
      <c r="R117" s="749" t="s">
        <v>3706</v>
      </c>
      <c r="S117" s="749" t="s">
        <v>3469</v>
      </c>
      <c r="T117" s="920"/>
    </row>
    <row r="118" spans="1:20" ht="36">
      <c r="A118" s="761" t="s">
        <v>3710</v>
      </c>
      <c r="B118" s="766" t="s">
        <v>3691</v>
      </c>
      <c r="C118" s="847" t="s">
        <v>3701</v>
      </c>
      <c r="D118" s="766" t="s">
        <v>65</v>
      </c>
      <c r="E118" s="767">
        <v>1</v>
      </c>
      <c r="F118" s="850">
        <v>60</v>
      </c>
      <c r="G118" s="851" t="s">
        <v>31</v>
      </c>
      <c r="H118" s="749" t="s">
        <v>32</v>
      </c>
      <c r="I118" s="749" t="s">
        <v>3702</v>
      </c>
      <c r="J118" s="766" t="s">
        <v>3703</v>
      </c>
      <c r="K118" s="749" t="s">
        <v>3703</v>
      </c>
      <c r="L118" s="903">
        <v>525663.69999999995</v>
      </c>
      <c r="M118" s="906">
        <v>105132.74</v>
      </c>
      <c r="N118" s="907">
        <v>42522</v>
      </c>
      <c r="O118" s="851" t="s">
        <v>3704</v>
      </c>
      <c r="P118" s="851" t="s">
        <v>3705</v>
      </c>
      <c r="Q118" s="921">
        <v>18910669242</v>
      </c>
      <c r="R118" s="749" t="s">
        <v>3706</v>
      </c>
      <c r="S118" s="749" t="s">
        <v>3469</v>
      </c>
      <c r="T118" s="920"/>
    </row>
    <row r="119" spans="1:20" ht="36">
      <c r="A119" s="761" t="s">
        <v>3711</v>
      </c>
      <c r="B119" s="766" t="s">
        <v>3695</v>
      </c>
      <c r="C119" s="847" t="s">
        <v>3708</v>
      </c>
      <c r="D119" s="766" t="s">
        <v>65</v>
      </c>
      <c r="E119" s="848">
        <v>1</v>
      </c>
      <c r="F119" s="849">
        <v>9</v>
      </c>
      <c r="G119" s="847" t="s">
        <v>31</v>
      </c>
      <c r="H119" s="749" t="s">
        <v>32</v>
      </c>
      <c r="I119" s="749" t="s">
        <v>3702</v>
      </c>
      <c r="J119" s="847" t="s">
        <v>3703</v>
      </c>
      <c r="K119" s="774" t="s">
        <v>3703</v>
      </c>
      <c r="L119" s="903">
        <v>50973.45</v>
      </c>
      <c r="M119" s="904">
        <v>10194.69</v>
      </c>
      <c r="N119" s="905">
        <v>42522</v>
      </c>
      <c r="O119" s="847" t="s">
        <v>3704</v>
      </c>
      <c r="P119" s="847" t="s">
        <v>3705</v>
      </c>
      <c r="Q119" s="853">
        <v>18910669242</v>
      </c>
      <c r="R119" s="749" t="s">
        <v>3706</v>
      </c>
      <c r="S119" s="749" t="s">
        <v>3469</v>
      </c>
      <c r="T119" s="735"/>
    </row>
    <row r="120" spans="1:20" ht="36">
      <c r="A120" s="761" t="s">
        <v>3712</v>
      </c>
      <c r="B120" s="766" t="s">
        <v>3683</v>
      </c>
      <c r="C120" s="847" t="s">
        <v>3701</v>
      </c>
      <c r="D120" s="766" t="s">
        <v>65</v>
      </c>
      <c r="E120" s="767">
        <v>1</v>
      </c>
      <c r="F120" s="849">
        <v>65</v>
      </c>
      <c r="G120" s="847" t="s">
        <v>41</v>
      </c>
      <c r="H120" s="749" t="s">
        <v>32</v>
      </c>
      <c r="I120" s="749" t="s">
        <v>3702</v>
      </c>
      <c r="J120" s="847" t="s">
        <v>3703</v>
      </c>
      <c r="K120" s="774" t="s">
        <v>3703</v>
      </c>
      <c r="L120" s="903">
        <v>362831.85</v>
      </c>
      <c r="M120" s="904">
        <v>72566.37</v>
      </c>
      <c r="N120" s="905">
        <v>42522</v>
      </c>
      <c r="O120" s="847" t="s">
        <v>3704</v>
      </c>
      <c r="P120" s="847" t="s">
        <v>3705</v>
      </c>
      <c r="Q120" s="853">
        <v>18910669242</v>
      </c>
      <c r="R120" s="749" t="s">
        <v>3706</v>
      </c>
      <c r="S120" s="749" t="s">
        <v>3469</v>
      </c>
      <c r="T120" s="735"/>
    </row>
    <row r="121" spans="1:20" ht="36">
      <c r="A121" s="761" t="s">
        <v>3713</v>
      </c>
      <c r="B121" s="766" t="s">
        <v>3683</v>
      </c>
      <c r="C121" s="847" t="s">
        <v>3701</v>
      </c>
      <c r="D121" s="766" t="s">
        <v>65</v>
      </c>
      <c r="E121" s="848">
        <v>1</v>
      </c>
      <c r="F121" s="849">
        <v>65</v>
      </c>
      <c r="G121" s="847" t="s">
        <v>41</v>
      </c>
      <c r="H121" s="749" t="s">
        <v>32</v>
      </c>
      <c r="I121" s="749" t="s">
        <v>3702</v>
      </c>
      <c r="J121" s="847" t="s">
        <v>3703</v>
      </c>
      <c r="K121" s="774" t="s">
        <v>3703</v>
      </c>
      <c r="L121" s="903">
        <v>336991.14999999997</v>
      </c>
      <c r="M121" s="904">
        <v>67398.23</v>
      </c>
      <c r="N121" s="905">
        <v>42522</v>
      </c>
      <c r="O121" s="847" t="s">
        <v>3704</v>
      </c>
      <c r="P121" s="847" t="s">
        <v>3705</v>
      </c>
      <c r="Q121" s="853">
        <v>18910669242</v>
      </c>
      <c r="R121" s="749" t="s">
        <v>3706</v>
      </c>
      <c r="S121" s="749" t="s">
        <v>3469</v>
      </c>
      <c r="T121" s="736"/>
    </row>
    <row r="122" spans="1:20" ht="36">
      <c r="A122" s="761" t="s">
        <v>3714</v>
      </c>
      <c r="B122" s="766" t="s">
        <v>3691</v>
      </c>
      <c r="C122" s="847" t="s">
        <v>3701</v>
      </c>
      <c r="D122" s="766" t="s">
        <v>65</v>
      </c>
      <c r="E122" s="767">
        <v>2</v>
      </c>
      <c r="F122" s="849">
        <v>60</v>
      </c>
      <c r="G122" s="847" t="s">
        <v>41</v>
      </c>
      <c r="H122" s="749" t="s">
        <v>32</v>
      </c>
      <c r="I122" s="749" t="s">
        <v>3702</v>
      </c>
      <c r="J122" s="847" t="s">
        <v>3703</v>
      </c>
      <c r="K122" s="774" t="s">
        <v>3703</v>
      </c>
      <c r="L122" s="903">
        <v>690265.5</v>
      </c>
      <c r="M122" s="904">
        <v>138053.1</v>
      </c>
      <c r="N122" s="905">
        <v>42522</v>
      </c>
      <c r="O122" s="847" t="s">
        <v>3704</v>
      </c>
      <c r="P122" s="847" t="s">
        <v>3705</v>
      </c>
      <c r="Q122" s="853">
        <v>18910669242</v>
      </c>
      <c r="R122" s="749" t="s">
        <v>3706</v>
      </c>
      <c r="S122" s="749" t="s">
        <v>3469</v>
      </c>
      <c r="T122" s="736"/>
    </row>
    <row r="123" spans="1:20" ht="36">
      <c r="A123" s="761" t="s">
        <v>3715</v>
      </c>
      <c r="B123" s="766" t="s">
        <v>3695</v>
      </c>
      <c r="C123" s="847" t="s">
        <v>3701</v>
      </c>
      <c r="D123" s="766" t="s">
        <v>65</v>
      </c>
      <c r="E123" s="848">
        <v>2</v>
      </c>
      <c r="F123" s="849">
        <v>9</v>
      </c>
      <c r="G123" s="847" t="s">
        <v>41</v>
      </c>
      <c r="H123" s="749" t="s">
        <v>32</v>
      </c>
      <c r="I123" s="749" t="s">
        <v>3702</v>
      </c>
      <c r="J123" s="847" t="s">
        <v>3703</v>
      </c>
      <c r="K123" s="774" t="s">
        <v>3703</v>
      </c>
      <c r="L123" s="903">
        <v>119646</v>
      </c>
      <c r="M123" s="904">
        <v>23929.200000000001</v>
      </c>
      <c r="N123" s="905">
        <v>42522</v>
      </c>
      <c r="O123" s="847" t="s">
        <v>3704</v>
      </c>
      <c r="P123" s="847" t="s">
        <v>3705</v>
      </c>
      <c r="Q123" s="853">
        <v>18910669242</v>
      </c>
      <c r="R123" s="749" t="s">
        <v>3706</v>
      </c>
      <c r="S123" s="749" t="s">
        <v>3469</v>
      </c>
      <c r="T123" s="735"/>
    </row>
    <row r="124" spans="1:20" ht="36">
      <c r="A124" s="761" t="s">
        <v>3716</v>
      </c>
      <c r="B124" s="852" t="s">
        <v>3683</v>
      </c>
      <c r="C124" s="847" t="s">
        <v>3701</v>
      </c>
      <c r="D124" s="847" t="s">
        <v>65</v>
      </c>
      <c r="E124" s="853">
        <v>2</v>
      </c>
      <c r="F124" s="849">
        <v>90</v>
      </c>
      <c r="G124" s="847" t="s">
        <v>31</v>
      </c>
      <c r="H124" s="749" t="s">
        <v>32</v>
      </c>
      <c r="I124" s="749" t="s">
        <v>3702</v>
      </c>
      <c r="J124" s="847" t="s">
        <v>827</v>
      </c>
      <c r="K124" s="774" t="s">
        <v>3717</v>
      </c>
      <c r="L124" s="908">
        <v>1850000</v>
      </c>
      <c r="M124" s="904">
        <v>1637168.14</v>
      </c>
      <c r="N124" s="905">
        <v>43739</v>
      </c>
      <c r="O124" s="847" t="s">
        <v>3704</v>
      </c>
      <c r="P124" s="847" t="s">
        <v>3705</v>
      </c>
      <c r="Q124" s="853">
        <v>18910669242</v>
      </c>
      <c r="R124" s="749" t="s">
        <v>3706</v>
      </c>
      <c r="S124" s="749" t="s">
        <v>3469</v>
      </c>
      <c r="T124" s="735"/>
    </row>
    <row r="125" spans="1:20" ht="36">
      <c r="A125" s="761" t="s">
        <v>3718</v>
      </c>
      <c r="B125" s="852" t="s">
        <v>3695</v>
      </c>
      <c r="C125" s="847" t="s">
        <v>3701</v>
      </c>
      <c r="D125" s="847" t="s">
        <v>65</v>
      </c>
      <c r="E125" s="853">
        <v>2</v>
      </c>
      <c r="F125" s="849">
        <v>9</v>
      </c>
      <c r="G125" s="847" t="s">
        <v>31</v>
      </c>
      <c r="H125" s="749" t="s">
        <v>32</v>
      </c>
      <c r="I125" s="749" t="s">
        <v>3702</v>
      </c>
      <c r="J125" s="847" t="s">
        <v>827</v>
      </c>
      <c r="K125" s="774" t="s">
        <v>3717</v>
      </c>
      <c r="L125" s="908">
        <v>170000</v>
      </c>
      <c r="M125" s="904">
        <v>150442.48000000001</v>
      </c>
      <c r="N125" s="905">
        <v>43739</v>
      </c>
      <c r="O125" s="847" t="s">
        <v>3704</v>
      </c>
      <c r="P125" s="847" t="s">
        <v>3705</v>
      </c>
      <c r="Q125" s="853">
        <v>18910669242</v>
      </c>
      <c r="R125" s="749" t="s">
        <v>3706</v>
      </c>
      <c r="S125" s="749" t="s">
        <v>3469</v>
      </c>
      <c r="T125" s="736"/>
    </row>
    <row r="126" spans="1:20" ht="36">
      <c r="A126" s="761" t="s">
        <v>3719</v>
      </c>
      <c r="B126" s="852" t="s">
        <v>3691</v>
      </c>
      <c r="C126" s="847" t="s">
        <v>3701</v>
      </c>
      <c r="D126" s="847" t="s">
        <v>65</v>
      </c>
      <c r="E126" s="853">
        <v>2</v>
      </c>
      <c r="F126" s="849">
        <v>65</v>
      </c>
      <c r="G126" s="847" t="s">
        <v>31</v>
      </c>
      <c r="H126" s="749" t="s">
        <v>32</v>
      </c>
      <c r="I126" s="749" t="s">
        <v>3702</v>
      </c>
      <c r="J126" s="847" t="s">
        <v>827</v>
      </c>
      <c r="K126" s="774" t="s">
        <v>3717</v>
      </c>
      <c r="L126" s="908">
        <v>1700000</v>
      </c>
      <c r="M126" s="904">
        <v>1504424.78</v>
      </c>
      <c r="N126" s="905">
        <v>43739</v>
      </c>
      <c r="O126" s="847" t="s">
        <v>3704</v>
      </c>
      <c r="P126" s="847" t="s">
        <v>3705</v>
      </c>
      <c r="Q126" s="853">
        <v>18910669242</v>
      </c>
      <c r="R126" s="749" t="s">
        <v>3706</v>
      </c>
      <c r="S126" s="749" t="s">
        <v>3469</v>
      </c>
      <c r="T126" s="733"/>
    </row>
    <row r="127" spans="1:20" ht="36">
      <c r="A127" s="761" t="s">
        <v>3720</v>
      </c>
      <c r="B127" s="766" t="s">
        <v>3683</v>
      </c>
      <c r="C127" s="847" t="s">
        <v>3701</v>
      </c>
      <c r="D127" s="766" t="s">
        <v>65</v>
      </c>
      <c r="E127" s="767">
        <v>3</v>
      </c>
      <c r="F127" s="849">
        <v>65</v>
      </c>
      <c r="G127" s="847" t="s">
        <v>31</v>
      </c>
      <c r="H127" s="749" t="s">
        <v>32</v>
      </c>
      <c r="I127" s="749" t="s">
        <v>3702</v>
      </c>
      <c r="J127" s="847" t="s">
        <v>3703</v>
      </c>
      <c r="K127" s="774" t="s">
        <v>3703</v>
      </c>
      <c r="L127" s="903">
        <v>1088495.5999999999</v>
      </c>
      <c r="M127" s="904">
        <v>217699.12</v>
      </c>
      <c r="N127" s="905">
        <v>42522</v>
      </c>
      <c r="O127" s="847" t="s">
        <v>3704</v>
      </c>
      <c r="P127" s="847" t="s">
        <v>3705</v>
      </c>
      <c r="Q127" s="853">
        <v>18910669242</v>
      </c>
      <c r="R127" s="749" t="s">
        <v>3706</v>
      </c>
      <c r="S127" s="749" t="s">
        <v>3469</v>
      </c>
      <c r="T127" s="735"/>
    </row>
    <row r="128" spans="1:20" ht="36">
      <c r="A128" s="761" t="s">
        <v>3721</v>
      </c>
      <c r="B128" s="854" t="s">
        <v>3722</v>
      </c>
      <c r="C128" s="855" t="s">
        <v>3723</v>
      </c>
      <c r="D128" s="854" t="s">
        <v>65</v>
      </c>
      <c r="E128" s="856">
        <v>3</v>
      </c>
      <c r="F128" s="857">
        <v>240</v>
      </c>
      <c r="G128" s="858" t="s">
        <v>31</v>
      </c>
      <c r="H128" s="859" t="s">
        <v>32</v>
      </c>
      <c r="I128" s="859" t="s">
        <v>3723</v>
      </c>
      <c r="J128" s="859" t="s">
        <v>3724</v>
      </c>
      <c r="K128" s="859" t="s">
        <v>3724</v>
      </c>
      <c r="L128" s="856">
        <v>809999.99</v>
      </c>
      <c r="M128" s="909">
        <v>801980.19</v>
      </c>
      <c r="N128" s="910">
        <v>44409</v>
      </c>
      <c r="O128" s="909" t="s">
        <v>3704</v>
      </c>
      <c r="P128" s="909" t="s">
        <v>3705</v>
      </c>
      <c r="Q128" s="909">
        <v>18910669242</v>
      </c>
      <c r="R128" s="749" t="s">
        <v>3706</v>
      </c>
      <c r="S128" s="749" t="s">
        <v>3469</v>
      </c>
      <c r="T128" s="735"/>
    </row>
    <row r="129" spans="1:19" ht="36">
      <c r="A129" s="761" t="s">
        <v>3725</v>
      </c>
      <c r="B129" s="854" t="s">
        <v>3726</v>
      </c>
      <c r="C129" s="855" t="s">
        <v>3723</v>
      </c>
      <c r="D129" s="854" t="s">
        <v>65</v>
      </c>
      <c r="E129" s="856">
        <v>2</v>
      </c>
      <c r="F129" s="922">
        <v>80</v>
      </c>
      <c r="G129" s="858" t="s">
        <v>31</v>
      </c>
      <c r="H129" s="859" t="s">
        <v>32</v>
      </c>
      <c r="I129" s="859" t="s">
        <v>3723</v>
      </c>
      <c r="J129" s="859" t="s">
        <v>3724</v>
      </c>
      <c r="K129" s="859" t="s">
        <v>3724</v>
      </c>
      <c r="L129" s="856">
        <v>559999.99</v>
      </c>
      <c r="M129" s="909">
        <v>554455.43999999994</v>
      </c>
      <c r="N129" s="910">
        <v>44409</v>
      </c>
      <c r="O129" s="909" t="s">
        <v>3704</v>
      </c>
      <c r="P129" s="909" t="s">
        <v>3705</v>
      </c>
      <c r="Q129" s="909">
        <v>18910669242</v>
      </c>
      <c r="R129" s="749" t="s">
        <v>3706</v>
      </c>
      <c r="S129" s="749" t="s">
        <v>3469</v>
      </c>
    </row>
    <row r="130" spans="1:19" ht="36">
      <c r="A130" s="761" t="s">
        <v>3727</v>
      </c>
      <c r="B130" s="854" t="s">
        <v>3728</v>
      </c>
      <c r="C130" s="855" t="s">
        <v>3723</v>
      </c>
      <c r="D130" s="854" t="s">
        <v>65</v>
      </c>
      <c r="E130" s="856">
        <v>2</v>
      </c>
      <c r="F130" s="922">
        <v>3.6</v>
      </c>
      <c r="G130" s="858" t="s">
        <v>31</v>
      </c>
      <c r="H130" s="859" t="s">
        <v>32</v>
      </c>
      <c r="I130" s="859" t="s">
        <v>3723</v>
      </c>
      <c r="J130" s="859" t="s">
        <v>3724</v>
      </c>
      <c r="K130" s="859" t="s">
        <v>3724</v>
      </c>
      <c r="L130" s="856">
        <v>43999.99</v>
      </c>
      <c r="M130" s="909">
        <v>43564.35</v>
      </c>
      <c r="N130" s="910">
        <v>44409</v>
      </c>
      <c r="O130" s="909" t="s">
        <v>3704</v>
      </c>
      <c r="P130" s="909" t="s">
        <v>3705</v>
      </c>
      <c r="Q130" s="909">
        <v>18910669242</v>
      </c>
      <c r="R130" s="749" t="s">
        <v>3706</v>
      </c>
      <c r="S130" s="749" t="s">
        <v>3469</v>
      </c>
    </row>
    <row r="131" spans="1:19" ht="36">
      <c r="A131" s="761" t="s">
        <v>3729</v>
      </c>
      <c r="B131" s="854" t="s">
        <v>3728</v>
      </c>
      <c r="C131" s="855" t="s">
        <v>3730</v>
      </c>
      <c r="D131" s="854" t="s">
        <v>65</v>
      </c>
      <c r="E131" s="856">
        <v>1</v>
      </c>
      <c r="F131" s="922">
        <v>1.8</v>
      </c>
      <c r="G131" s="858" t="s">
        <v>31</v>
      </c>
      <c r="H131" s="859" t="s">
        <v>32</v>
      </c>
      <c r="I131" s="859" t="s">
        <v>3730</v>
      </c>
      <c r="J131" s="859" t="s">
        <v>3724</v>
      </c>
      <c r="K131" s="859" t="s">
        <v>3724</v>
      </c>
      <c r="L131" s="856">
        <v>22000</v>
      </c>
      <c r="M131" s="909">
        <v>21782.18</v>
      </c>
      <c r="N131" s="910">
        <v>44409</v>
      </c>
      <c r="O131" s="909" t="s">
        <v>3704</v>
      </c>
      <c r="P131" s="909" t="s">
        <v>3705</v>
      </c>
      <c r="Q131" s="909">
        <v>18910669242</v>
      </c>
      <c r="R131" s="749" t="s">
        <v>3706</v>
      </c>
      <c r="S131" s="749" t="s">
        <v>3469</v>
      </c>
    </row>
    <row r="132" spans="1:19" ht="48">
      <c r="A132" s="761" t="s">
        <v>3731</v>
      </c>
      <c r="B132" s="760" t="s">
        <v>3683</v>
      </c>
      <c r="C132" s="923" t="s">
        <v>3732</v>
      </c>
      <c r="D132" s="774" t="s">
        <v>65</v>
      </c>
      <c r="E132" s="799">
        <v>2</v>
      </c>
      <c r="F132" s="799">
        <v>95</v>
      </c>
      <c r="G132" s="774" t="s">
        <v>31</v>
      </c>
      <c r="H132" s="745" t="s">
        <v>32</v>
      </c>
      <c r="I132" s="774" t="s">
        <v>3733</v>
      </c>
      <c r="J132" s="774" t="s">
        <v>3717</v>
      </c>
      <c r="K132" s="940" t="s">
        <v>55</v>
      </c>
      <c r="L132" s="941">
        <v>1380000</v>
      </c>
      <c r="M132" s="942">
        <v>244247.788</v>
      </c>
      <c r="N132" s="799">
        <v>2020.7</v>
      </c>
      <c r="O132" s="774" t="s">
        <v>3587</v>
      </c>
      <c r="P132" s="749" t="s">
        <v>3734</v>
      </c>
      <c r="Q132" s="768">
        <v>17809253899</v>
      </c>
      <c r="R132" s="749" t="s">
        <v>3735</v>
      </c>
      <c r="S132" s="749" t="s">
        <v>3469</v>
      </c>
    </row>
    <row r="133" spans="1:19" ht="48">
      <c r="A133" s="761" t="s">
        <v>3736</v>
      </c>
      <c r="B133" s="760" t="s">
        <v>3691</v>
      </c>
      <c r="C133" s="774" t="s">
        <v>3732</v>
      </c>
      <c r="D133" s="774" t="s">
        <v>65</v>
      </c>
      <c r="E133" s="799">
        <v>1</v>
      </c>
      <c r="F133" s="799">
        <v>63</v>
      </c>
      <c r="G133" s="774" t="s">
        <v>31</v>
      </c>
      <c r="H133" s="745" t="s">
        <v>32</v>
      </c>
      <c r="I133" s="774" t="s">
        <v>3733</v>
      </c>
      <c r="J133" s="774" t="s">
        <v>3717</v>
      </c>
      <c r="K133" s="940" t="s">
        <v>55</v>
      </c>
      <c r="L133" s="941">
        <v>720000</v>
      </c>
      <c r="M133" s="942">
        <v>127433.628</v>
      </c>
      <c r="N133" s="799">
        <v>2020.7</v>
      </c>
      <c r="O133" s="774" t="s">
        <v>3587</v>
      </c>
      <c r="P133" s="749" t="s">
        <v>3734</v>
      </c>
      <c r="Q133" s="768">
        <v>17809253899</v>
      </c>
      <c r="R133" s="749" t="s">
        <v>3735</v>
      </c>
      <c r="S133" s="749" t="s">
        <v>3469</v>
      </c>
    </row>
    <row r="134" spans="1:19" ht="48">
      <c r="A134" s="761" t="s">
        <v>3737</v>
      </c>
      <c r="B134" s="760" t="s">
        <v>3695</v>
      </c>
      <c r="C134" s="774" t="s">
        <v>3732</v>
      </c>
      <c r="D134" s="774" t="s">
        <v>65</v>
      </c>
      <c r="E134" s="799">
        <v>1</v>
      </c>
      <c r="F134" s="799">
        <v>9</v>
      </c>
      <c r="G134" s="774" t="s">
        <v>31</v>
      </c>
      <c r="H134" s="745" t="s">
        <v>32</v>
      </c>
      <c r="I134" s="774" t="s">
        <v>3733</v>
      </c>
      <c r="J134" s="774" t="s">
        <v>3717</v>
      </c>
      <c r="K134" s="940" t="s">
        <v>55</v>
      </c>
      <c r="L134" s="941">
        <v>80000</v>
      </c>
      <c r="M134" s="942">
        <v>14159.291999999999</v>
      </c>
      <c r="N134" s="799">
        <v>2020.7</v>
      </c>
      <c r="O134" s="774" t="s">
        <v>3587</v>
      </c>
      <c r="P134" s="749" t="s">
        <v>3734</v>
      </c>
      <c r="Q134" s="768">
        <v>17809253899</v>
      </c>
      <c r="R134" s="749" t="s">
        <v>3735</v>
      </c>
      <c r="S134" s="749" t="s">
        <v>3469</v>
      </c>
    </row>
    <row r="135" spans="1:19" ht="48">
      <c r="A135" s="761" t="s">
        <v>3738</v>
      </c>
      <c r="B135" s="760" t="s">
        <v>3739</v>
      </c>
      <c r="C135" s="774" t="s">
        <v>3740</v>
      </c>
      <c r="D135" s="774" t="s">
        <v>65</v>
      </c>
      <c r="E135" s="799">
        <v>7</v>
      </c>
      <c r="F135" s="799">
        <v>95</v>
      </c>
      <c r="G135" s="774" t="s">
        <v>31</v>
      </c>
      <c r="H135" s="745" t="s">
        <v>32</v>
      </c>
      <c r="I135" s="774" t="s">
        <v>3740</v>
      </c>
      <c r="J135" s="774" t="s">
        <v>3717</v>
      </c>
      <c r="K135" s="940" t="s">
        <v>55</v>
      </c>
      <c r="L135" s="941">
        <v>20000</v>
      </c>
      <c r="M135" s="942">
        <v>3539.8240000000001</v>
      </c>
      <c r="N135" s="799">
        <v>2020.8</v>
      </c>
      <c r="O135" s="774" t="s">
        <v>3587</v>
      </c>
      <c r="P135" s="943" t="s">
        <v>3734</v>
      </c>
      <c r="Q135" s="963">
        <v>17809253899</v>
      </c>
      <c r="R135" s="943" t="s">
        <v>3735</v>
      </c>
      <c r="S135" s="943" t="s">
        <v>3469</v>
      </c>
    </row>
    <row r="136" spans="1:19" ht="48">
      <c r="A136" s="761" t="s">
        <v>3741</v>
      </c>
      <c r="B136" s="760" t="s">
        <v>3742</v>
      </c>
      <c r="C136" s="774" t="s">
        <v>3740</v>
      </c>
      <c r="D136" s="774" t="s">
        <v>65</v>
      </c>
      <c r="E136" s="799">
        <v>5</v>
      </c>
      <c r="F136" s="799">
        <v>63</v>
      </c>
      <c r="G136" s="774" t="s">
        <v>31</v>
      </c>
      <c r="H136" s="745" t="s">
        <v>32</v>
      </c>
      <c r="I136" s="774" t="s">
        <v>3740</v>
      </c>
      <c r="J136" s="774" t="s">
        <v>3717</v>
      </c>
      <c r="K136" s="940" t="s">
        <v>55</v>
      </c>
      <c r="L136" s="941">
        <v>180000</v>
      </c>
      <c r="M136" s="942">
        <v>130619.47</v>
      </c>
      <c r="N136" s="799">
        <v>2020.8</v>
      </c>
      <c r="O136" s="774" t="s">
        <v>3587</v>
      </c>
      <c r="P136" s="943" t="s">
        <v>3734</v>
      </c>
      <c r="Q136" s="963">
        <v>17809253899</v>
      </c>
      <c r="R136" s="943" t="s">
        <v>3735</v>
      </c>
      <c r="S136" s="943" t="s">
        <v>3469</v>
      </c>
    </row>
    <row r="137" spans="1:19">
      <c r="A137" s="761" t="s">
        <v>3743</v>
      </c>
      <c r="B137" s="840" t="s">
        <v>3683</v>
      </c>
      <c r="C137" s="840" t="s">
        <v>3701</v>
      </c>
      <c r="D137" s="823" t="s">
        <v>65</v>
      </c>
      <c r="E137" s="924">
        <v>2</v>
      </c>
      <c r="F137" s="871">
        <v>60</v>
      </c>
      <c r="G137" s="749" t="s">
        <v>31</v>
      </c>
      <c r="H137" s="749" t="s">
        <v>32</v>
      </c>
      <c r="I137" s="840" t="s">
        <v>3701</v>
      </c>
      <c r="J137" s="944"/>
      <c r="K137" s="823" t="s">
        <v>3744</v>
      </c>
      <c r="L137" s="777">
        <v>1420000</v>
      </c>
      <c r="M137" s="760">
        <v>1256637.1599999999</v>
      </c>
      <c r="N137" s="871">
        <v>2020.11</v>
      </c>
      <c r="O137" s="750" t="s">
        <v>3745</v>
      </c>
      <c r="P137" s="750" t="s">
        <v>3746</v>
      </c>
      <c r="Q137" s="751">
        <v>18713342010</v>
      </c>
      <c r="R137" s="750" t="s">
        <v>3747</v>
      </c>
      <c r="S137" s="750" t="s">
        <v>3469</v>
      </c>
    </row>
    <row r="138" spans="1:19">
      <c r="A138" s="761" t="s">
        <v>3748</v>
      </c>
      <c r="B138" s="840" t="s">
        <v>3691</v>
      </c>
      <c r="C138" s="840" t="s">
        <v>3701</v>
      </c>
      <c r="D138" s="823" t="s">
        <v>65</v>
      </c>
      <c r="E138" s="924">
        <v>1</v>
      </c>
      <c r="F138" s="871">
        <v>60</v>
      </c>
      <c r="G138" s="749" t="s">
        <v>31</v>
      </c>
      <c r="H138" s="749" t="s">
        <v>32</v>
      </c>
      <c r="I138" s="840" t="s">
        <v>3701</v>
      </c>
      <c r="J138" s="944"/>
      <c r="K138" s="823" t="s">
        <v>3744</v>
      </c>
      <c r="L138" s="777">
        <v>730000</v>
      </c>
      <c r="M138" s="760">
        <v>70159.3</v>
      </c>
      <c r="N138" s="871">
        <v>2020.11</v>
      </c>
      <c r="O138" s="750" t="s">
        <v>3745</v>
      </c>
      <c r="P138" s="750" t="s">
        <v>3746</v>
      </c>
      <c r="Q138" s="751">
        <v>18713342010</v>
      </c>
      <c r="R138" s="750" t="s">
        <v>3747</v>
      </c>
      <c r="S138" s="750" t="s">
        <v>3469</v>
      </c>
    </row>
    <row r="139" spans="1:19">
      <c r="A139" s="761" t="s">
        <v>3749</v>
      </c>
      <c r="B139" s="840" t="s">
        <v>3695</v>
      </c>
      <c r="C139" s="840" t="s">
        <v>3701</v>
      </c>
      <c r="D139" s="823" t="s">
        <v>65</v>
      </c>
      <c r="E139" s="924">
        <v>1</v>
      </c>
      <c r="F139" s="871">
        <v>8</v>
      </c>
      <c r="G139" s="749" t="s">
        <v>31</v>
      </c>
      <c r="H139" s="749" t="s">
        <v>32</v>
      </c>
      <c r="I139" s="840" t="s">
        <v>3701</v>
      </c>
      <c r="J139" s="944"/>
      <c r="K139" s="823" t="s">
        <v>3744</v>
      </c>
      <c r="L139" s="777">
        <v>80000</v>
      </c>
      <c r="M139" s="942">
        <v>640203.54</v>
      </c>
      <c r="N139" s="871">
        <v>2020.11</v>
      </c>
      <c r="O139" s="750" t="s">
        <v>3745</v>
      </c>
      <c r="P139" s="750" t="s">
        <v>3746</v>
      </c>
      <c r="Q139" s="751">
        <v>18713342010</v>
      </c>
      <c r="R139" s="750" t="s">
        <v>3747</v>
      </c>
      <c r="S139" s="750" t="s">
        <v>3469</v>
      </c>
    </row>
    <row r="140" spans="1:19">
      <c r="A140" s="761" t="s">
        <v>3750</v>
      </c>
      <c r="B140" s="840" t="s">
        <v>3683</v>
      </c>
      <c r="C140" s="840" t="s">
        <v>3701</v>
      </c>
      <c r="D140" s="823" t="s">
        <v>65</v>
      </c>
      <c r="E140" s="924">
        <v>2</v>
      </c>
      <c r="F140" s="871">
        <v>60</v>
      </c>
      <c r="G140" s="749" t="s">
        <v>31</v>
      </c>
      <c r="H140" s="745" t="s">
        <v>3751</v>
      </c>
      <c r="I140" s="840" t="s">
        <v>3701</v>
      </c>
      <c r="J140" s="944"/>
      <c r="K140" s="823" t="s">
        <v>3744</v>
      </c>
      <c r="L140" s="777">
        <v>1420000</v>
      </c>
      <c r="M140" s="778">
        <v>1256637.168141593</v>
      </c>
      <c r="N140" s="871">
        <v>2020.12</v>
      </c>
      <c r="O140" s="750" t="s">
        <v>3745</v>
      </c>
      <c r="P140" s="750" t="s">
        <v>3746</v>
      </c>
      <c r="Q140" s="751">
        <v>18713342010</v>
      </c>
      <c r="R140" s="750" t="s">
        <v>3747</v>
      </c>
      <c r="S140" s="750" t="s">
        <v>3469</v>
      </c>
    </row>
    <row r="141" spans="1:19">
      <c r="A141" s="761" t="s">
        <v>3752</v>
      </c>
      <c r="B141" s="840" t="s">
        <v>3691</v>
      </c>
      <c r="C141" s="840" t="s">
        <v>3701</v>
      </c>
      <c r="D141" s="823" t="s">
        <v>65</v>
      </c>
      <c r="E141" s="924">
        <v>1</v>
      </c>
      <c r="F141" s="871">
        <v>60</v>
      </c>
      <c r="G141" s="749" t="s">
        <v>31</v>
      </c>
      <c r="H141" s="745" t="s">
        <v>3751</v>
      </c>
      <c r="I141" s="840" t="s">
        <v>3701</v>
      </c>
      <c r="J141" s="944"/>
      <c r="K141" s="823" t="s">
        <v>3744</v>
      </c>
      <c r="L141" s="777">
        <v>730000</v>
      </c>
      <c r="M141" s="778">
        <v>646017.69911504432</v>
      </c>
      <c r="N141" s="871">
        <v>2020.12</v>
      </c>
      <c r="O141" s="750" t="s">
        <v>3745</v>
      </c>
      <c r="P141" s="750" t="s">
        <v>3746</v>
      </c>
      <c r="Q141" s="751">
        <v>18713342010</v>
      </c>
      <c r="R141" s="750" t="s">
        <v>3747</v>
      </c>
      <c r="S141" s="750" t="s">
        <v>3469</v>
      </c>
    </row>
    <row r="142" spans="1:19">
      <c r="A142" s="761" t="s">
        <v>3753</v>
      </c>
      <c r="B142" s="840" t="s">
        <v>3695</v>
      </c>
      <c r="C142" s="840" t="s">
        <v>3701</v>
      </c>
      <c r="D142" s="823" t="s">
        <v>65</v>
      </c>
      <c r="E142" s="924">
        <v>1</v>
      </c>
      <c r="F142" s="871">
        <v>8</v>
      </c>
      <c r="G142" s="749" t="s">
        <v>31</v>
      </c>
      <c r="H142" s="745" t="s">
        <v>3751</v>
      </c>
      <c r="I142" s="840" t="s">
        <v>3701</v>
      </c>
      <c r="J142" s="944"/>
      <c r="K142" s="823" t="s">
        <v>3744</v>
      </c>
      <c r="L142" s="777">
        <v>80000</v>
      </c>
      <c r="M142" s="778">
        <v>70796.460176991153</v>
      </c>
      <c r="N142" s="871">
        <v>2020.12</v>
      </c>
      <c r="O142" s="750" t="s">
        <v>3745</v>
      </c>
      <c r="P142" s="750" t="s">
        <v>3746</v>
      </c>
      <c r="Q142" s="751">
        <v>18713342010</v>
      </c>
      <c r="R142" s="750" t="s">
        <v>3747</v>
      </c>
      <c r="S142" s="750" t="s">
        <v>3469</v>
      </c>
    </row>
    <row r="143" spans="1:19">
      <c r="A143" s="761" t="s">
        <v>3754</v>
      </c>
      <c r="B143" s="840" t="s">
        <v>3691</v>
      </c>
      <c r="C143" s="840" t="s">
        <v>3701</v>
      </c>
      <c r="D143" s="823" t="s">
        <v>65</v>
      </c>
      <c r="E143" s="924">
        <v>2</v>
      </c>
      <c r="F143" s="871">
        <v>60</v>
      </c>
      <c r="G143" s="749" t="s">
        <v>31</v>
      </c>
      <c r="H143" s="745" t="s">
        <v>3751</v>
      </c>
      <c r="I143" s="840" t="s">
        <v>3701</v>
      </c>
      <c r="J143" s="944"/>
      <c r="K143" s="823" t="s">
        <v>3744</v>
      </c>
      <c r="L143" s="777">
        <v>1460000</v>
      </c>
      <c r="M143" s="778">
        <v>1292035.3982300886</v>
      </c>
      <c r="N143" s="871">
        <v>2021.2</v>
      </c>
      <c r="O143" s="750" t="s">
        <v>3745</v>
      </c>
      <c r="P143" s="750" t="s">
        <v>3746</v>
      </c>
      <c r="Q143" s="751">
        <v>18713342011</v>
      </c>
      <c r="R143" s="750" t="s">
        <v>3747</v>
      </c>
      <c r="S143" s="750" t="s">
        <v>3469</v>
      </c>
    </row>
    <row r="144" spans="1:19">
      <c r="A144" s="761" t="s">
        <v>3755</v>
      </c>
      <c r="B144" s="840" t="s">
        <v>3683</v>
      </c>
      <c r="C144" s="840" t="s">
        <v>3701</v>
      </c>
      <c r="D144" s="823" t="s">
        <v>65</v>
      </c>
      <c r="E144" s="924">
        <v>3</v>
      </c>
      <c r="F144" s="871">
        <v>60</v>
      </c>
      <c r="G144" s="749" t="s">
        <v>31</v>
      </c>
      <c r="H144" s="745" t="s">
        <v>3751</v>
      </c>
      <c r="I144" s="840" t="s">
        <v>3701</v>
      </c>
      <c r="J144" s="944"/>
      <c r="K144" s="823" t="s">
        <v>3744</v>
      </c>
      <c r="L144" s="777">
        <v>2130000</v>
      </c>
      <c r="M144" s="778">
        <v>1884955.7522123896</v>
      </c>
      <c r="N144" s="871">
        <v>2021.2</v>
      </c>
      <c r="O144" s="750" t="s">
        <v>3745</v>
      </c>
      <c r="P144" s="750" t="s">
        <v>3746</v>
      </c>
      <c r="Q144" s="751">
        <v>18713342012</v>
      </c>
      <c r="R144" s="750" t="s">
        <v>3747</v>
      </c>
      <c r="S144" s="750" t="s">
        <v>3469</v>
      </c>
    </row>
    <row r="145" spans="1:19">
      <c r="A145" s="761" t="s">
        <v>3756</v>
      </c>
      <c r="B145" s="840" t="s">
        <v>3695</v>
      </c>
      <c r="C145" s="840" t="s">
        <v>3701</v>
      </c>
      <c r="D145" s="823" t="s">
        <v>65</v>
      </c>
      <c r="E145" s="924">
        <v>2</v>
      </c>
      <c r="F145" s="871">
        <v>8</v>
      </c>
      <c r="G145" s="749" t="s">
        <v>31</v>
      </c>
      <c r="H145" s="745" t="s">
        <v>3751</v>
      </c>
      <c r="I145" s="840" t="s">
        <v>3701</v>
      </c>
      <c r="J145" s="944"/>
      <c r="K145" s="823" t="s">
        <v>3744</v>
      </c>
      <c r="L145" s="777">
        <v>80000</v>
      </c>
      <c r="M145" s="778">
        <v>70796.460176991153</v>
      </c>
      <c r="N145" s="871">
        <v>2021.2</v>
      </c>
      <c r="O145" s="750" t="s">
        <v>3745</v>
      </c>
      <c r="P145" s="750" t="s">
        <v>3746</v>
      </c>
      <c r="Q145" s="751">
        <v>18713342013</v>
      </c>
      <c r="R145" s="750" t="s">
        <v>3747</v>
      </c>
      <c r="S145" s="750" t="s">
        <v>3469</v>
      </c>
    </row>
    <row r="146" spans="1:19">
      <c r="A146" s="761" t="s">
        <v>3757</v>
      </c>
      <c r="B146" s="840" t="s">
        <v>3691</v>
      </c>
      <c r="C146" s="840" t="s">
        <v>3708</v>
      </c>
      <c r="D146" s="823" t="s">
        <v>65</v>
      </c>
      <c r="E146" s="924">
        <v>1</v>
      </c>
      <c r="F146" s="871">
        <v>45</v>
      </c>
      <c r="G146" s="749" t="s">
        <v>31</v>
      </c>
      <c r="H146" s="745" t="s">
        <v>3751</v>
      </c>
      <c r="I146" s="840" t="s">
        <v>3708</v>
      </c>
      <c r="J146" s="944"/>
      <c r="K146" s="823" t="s">
        <v>3744</v>
      </c>
      <c r="L146" s="777">
        <v>547500</v>
      </c>
      <c r="M146" s="778">
        <v>484513.27433628321</v>
      </c>
      <c r="N146" s="871">
        <v>2021.2</v>
      </c>
      <c r="O146" s="750" t="s">
        <v>3745</v>
      </c>
      <c r="P146" s="750" t="s">
        <v>3746</v>
      </c>
      <c r="Q146" s="751">
        <v>18713342014</v>
      </c>
      <c r="R146" s="750" t="s">
        <v>3747</v>
      </c>
      <c r="S146" s="750" t="s">
        <v>3469</v>
      </c>
    </row>
    <row r="147" spans="1:19">
      <c r="A147" s="761" t="s">
        <v>3758</v>
      </c>
      <c r="B147" s="840" t="s">
        <v>3683</v>
      </c>
      <c r="C147" s="840" t="s">
        <v>3708</v>
      </c>
      <c r="D147" s="823" t="s">
        <v>65</v>
      </c>
      <c r="E147" s="924">
        <v>1</v>
      </c>
      <c r="F147" s="871">
        <v>45</v>
      </c>
      <c r="G147" s="749" t="s">
        <v>31</v>
      </c>
      <c r="H147" s="745" t="s">
        <v>3751</v>
      </c>
      <c r="I147" s="840" t="s">
        <v>3708</v>
      </c>
      <c r="J147" s="944"/>
      <c r="K147" s="823" t="s">
        <v>3744</v>
      </c>
      <c r="L147" s="777">
        <v>1065000</v>
      </c>
      <c r="M147" s="778">
        <v>942477.8761061948</v>
      </c>
      <c r="N147" s="871">
        <v>2021.2</v>
      </c>
      <c r="O147" s="750" t="s">
        <v>3745</v>
      </c>
      <c r="P147" s="750" t="s">
        <v>3746</v>
      </c>
      <c r="Q147" s="751">
        <v>18713342015</v>
      </c>
      <c r="R147" s="750" t="s">
        <v>3747</v>
      </c>
      <c r="S147" s="750" t="s">
        <v>3469</v>
      </c>
    </row>
    <row r="148" spans="1:19">
      <c r="A148" s="761" t="s">
        <v>3759</v>
      </c>
      <c r="B148" s="840" t="s">
        <v>3695</v>
      </c>
      <c r="C148" s="840" t="s">
        <v>3708</v>
      </c>
      <c r="D148" s="823" t="s">
        <v>65</v>
      </c>
      <c r="E148" s="924">
        <v>1</v>
      </c>
      <c r="F148" s="871">
        <v>6</v>
      </c>
      <c r="G148" s="749" t="s">
        <v>31</v>
      </c>
      <c r="H148" s="745" t="s">
        <v>3751</v>
      </c>
      <c r="I148" s="840" t="s">
        <v>3708</v>
      </c>
      <c r="J148" s="944"/>
      <c r="K148" s="823" t="s">
        <v>3744</v>
      </c>
      <c r="L148" s="777">
        <v>60000</v>
      </c>
      <c r="M148" s="778">
        <v>53097.345132743365</v>
      </c>
      <c r="N148" s="871">
        <v>2021.2</v>
      </c>
      <c r="O148" s="750" t="s">
        <v>3745</v>
      </c>
      <c r="P148" s="750" t="s">
        <v>3746</v>
      </c>
      <c r="Q148" s="751">
        <v>18713342016</v>
      </c>
      <c r="R148" s="750" t="s">
        <v>3747</v>
      </c>
      <c r="S148" s="750" t="s">
        <v>3469</v>
      </c>
    </row>
    <row r="149" spans="1:19" ht="36">
      <c r="A149" s="761" t="s">
        <v>3760</v>
      </c>
      <c r="B149" s="750" t="s">
        <v>3683</v>
      </c>
      <c r="C149" s="791" t="s">
        <v>3761</v>
      </c>
      <c r="D149" s="750" t="s">
        <v>65</v>
      </c>
      <c r="E149" s="751">
        <v>4</v>
      </c>
      <c r="F149" s="751">
        <v>69.5</v>
      </c>
      <c r="G149" s="750" t="s">
        <v>31</v>
      </c>
      <c r="H149" s="749" t="s">
        <v>32</v>
      </c>
      <c r="I149" s="750" t="s">
        <v>3762</v>
      </c>
      <c r="J149" s="750" t="s">
        <v>3763</v>
      </c>
      <c r="K149" s="750" t="s">
        <v>3763</v>
      </c>
      <c r="L149" s="945">
        <v>1200000</v>
      </c>
      <c r="M149" s="946">
        <v>1061946.8999999999</v>
      </c>
      <c r="N149" s="871">
        <v>2020.1</v>
      </c>
      <c r="O149" s="780" t="s">
        <v>3764</v>
      </c>
      <c r="P149" s="749" t="s">
        <v>3765</v>
      </c>
      <c r="Q149" s="913">
        <v>19933179135</v>
      </c>
      <c r="R149" s="750" t="s">
        <v>3766</v>
      </c>
      <c r="S149" s="780" t="s">
        <v>3469</v>
      </c>
    </row>
    <row r="150" spans="1:19" ht="24">
      <c r="A150" s="761" t="s">
        <v>3767</v>
      </c>
      <c r="B150" s="750" t="s">
        <v>3691</v>
      </c>
      <c r="C150" s="791" t="s">
        <v>3768</v>
      </c>
      <c r="D150" s="750" t="s">
        <v>65</v>
      </c>
      <c r="E150" s="751">
        <v>2</v>
      </c>
      <c r="F150" s="751">
        <v>57</v>
      </c>
      <c r="G150" s="750" t="s">
        <v>31</v>
      </c>
      <c r="H150" s="749" t="s">
        <v>32</v>
      </c>
      <c r="I150" s="750" t="s">
        <v>3762</v>
      </c>
      <c r="J150" s="750" t="s">
        <v>3763</v>
      </c>
      <c r="K150" s="750" t="s">
        <v>3763</v>
      </c>
      <c r="L150" s="945">
        <v>900000</v>
      </c>
      <c r="M150" s="946">
        <v>796460.18</v>
      </c>
      <c r="N150" s="871">
        <v>2020.1</v>
      </c>
      <c r="O150" s="780" t="s">
        <v>3764</v>
      </c>
      <c r="P150" s="749" t="s">
        <v>3765</v>
      </c>
      <c r="Q150" s="913">
        <v>19933179135</v>
      </c>
      <c r="R150" s="750" t="s">
        <v>3766</v>
      </c>
      <c r="S150" s="780" t="s">
        <v>3469</v>
      </c>
    </row>
    <row r="151" spans="1:19" ht="36">
      <c r="A151" s="761" t="s">
        <v>3769</v>
      </c>
      <c r="B151" s="750" t="s">
        <v>3693</v>
      </c>
      <c r="C151" s="791" t="s">
        <v>3761</v>
      </c>
      <c r="D151" s="750" t="s">
        <v>65</v>
      </c>
      <c r="E151" s="751">
        <v>4</v>
      </c>
      <c r="F151" s="751">
        <v>27.5</v>
      </c>
      <c r="G151" s="750" t="s">
        <v>31</v>
      </c>
      <c r="H151" s="749" t="s">
        <v>32</v>
      </c>
      <c r="I151" s="750" t="s">
        <v>3762</v>
      </c>
      <c r="J151" s="750" t="s">
        <v>3763</v>
      </c>
      <c r="K151" s="750" t="s">
        <v>3763</v>
      </c>
      <c r="L151" s="945">
        <v>760000</v>
      </c>
      <c r="M151" s="946">
        <v>672566.37</v>
      </c>
      <c r="N151" s="871">
        <v>2020.1</v>
      </c>
      <c r="O151" s="780" t="s">
        <v>3764</v>
      </c>
      <c r="P151" s="749" t="s">
        <v>3765</v>
      </c>
      <c r="Q151" s="913">
        <v>19933179135</v>
      </c>
      <c r="R151" s="750" t="s">
        <v>3766</v>
      </c>
      <c r="S151" s="780" t="s">
        <v>3469</v>
      </c>
    </row>
    <row r="152" spans="1:19" ht="24">
      <c r="A152" s="761" t="s">
        <v>3770</v>
      </c>
      <c r="B152" s="750" t="s">
        <v>3695</v>
      </c>
      <c r="C152" s="791" t="s">
        <v>3768</v>
      </c>
      <c r="D152" s="750" t="s">
        <v>65</v>
      </c>
      <c r="E152" s="751">
        <v>2</v>
      </c>
      <c r="F152" s="751">
        <v>5</v>
      </c>
      <c r="G152" s="750" t="s">
        <v>31</v>
      </c>
      <c r="H152" s="749" t="s">
        <v>32</v>
      </c>
      <c r="I152" s="750" t="s">
        <v>3762</v>
      </c>
      <c r="J152" s="750" t="s">
        <v>3763</v>
      </c>
      <c r="K152" s="750" t="s">
        <v>3763</v>
      </c>
      <c r="L152" s="945">
        <v>100000</v>
      </c>
      <c r="M152" s="946">
        <v>88495.58</v>
      </c>
      <c r="N152" s="871">
        <v>2020.1</v>
      </c>
      <c r="O152" s="780" t="s">
        <v>3764</v>
      </c>
      <c r="P152" s="749" t="s">
        <v>3765</v>
      </c>
      <c r="Q152" s="913">
        <v>19933179135</v>
      </c>
      <c r="R152" s="750" t="s">
        <v>3766</v>
      </c>
      <c r="S152" s="780" t="s">
        <v>3469</v>
      </c>
    </row>
    <row r="153" spans="1:19" ht="24">
      <c r="A153" s="761" t="s">
        <v>3771</v>
      </c>
      <c r="B153" s="750" t="s">
        <v>3691</v>
      </c>
      <c r="C153" s="791" t="s">
        <v>3772</v>
      </c>
      <c r="D153" s="750" t="s">
        <v>65</v>
      </c>
      <c r="E153" s="751">
        <v>1</v>
      </c>
      <c r="F153" s="751">
        <v>57</v>
      </c>
      <c r="G153" s="750" t="s">
        <v>31</v>
      </c>
      <c r="H153" s="749" t="s">
        <v>32</v>
      </c>
      <c r="I153" s="750" t="s">
        <v>3762</v>
      </c>
      <c r="J153" s="750" t="s">
        <v>3763</v>
      </c>
      <c r="K153" s="750" t="s">
        <v>3763</v>
      </c>
      <c r="L153" s="945">
        <v>350000</v>
      </c>
      <c r="M153" s="946">
        <v>309734.51</v>
      </c>
      <c r="N153" s="871">
        <v>2020.1</v>
      </c>
      <c r="O153" s="780" t="s">
        <v>3764</v>
      </c>
      <c r="P153" s="749" t="s">
        <v>3765</v>
      </c>
      <c r="Q153" s="913">
        <v>19933179135</v>
      </c>
      <c r="R153" s="750" t="s">
        <v>3766</v>
      </c>
      <c r="S153" s="780" t="s">
        <v>3469</v>
      </c>
    </row>
    <row r="154" spans="1:19" ht="48">
      <c r="A154" s="761" t="s">
        <v>3773</v>
      </c>
      <c r="B154" s="750" t="s">
        <v>3695</v>
      </c>
      <c r="C154" s="791" t="s">
        <v>3774</v>
      </c>
      <c r="D154" s="750" t="s">
        <v>65</v>
      </c>
      <c r="E154" s="751">
        <v>1</v>
      </c>
      <c r="F154" s="751">
        <v>9</v>
      </c>
      <c r="G154" s="750" t="s">
        <v>31</v>
      </c>
      <c r="H154" s="749" t="s">
        <v>32</v>
      </c>
      <c r="I154" s="750" t="s">
        <v>3762</v>
      </c>
      <c r="J154" s="750" t="s">
        <v>3763</v>
      </c>
      <c r="K154" s="750" t="s">
        <v>3763</v>
      </c>
      <c r="L154" s="945">
        <v>50000</v>
      </c>
      <c r="M154" s="946">
        <v>44247.79</v>
      </c>
      <c r="N154" s="871">
        <v>2020.1</v>
      </c>
      <c r="O154" s="780" t="s">
        <v>3764</v>
      </c>
      <c r="P154" s="749" t="s">
        <v>3765</v>
      </c>
      <c r="Q154" s="913">
        <v>19933179135</v>
      </c>
      <c r="R154" s="750" t="s">
        <v>3766</v>
      </c>
      <c r="S154" s="805" t="s">
        <v>3469</v>
      </c>
    </row>
    <row r="155" spans="1:19" ht="48">
      <c r="A155" s="761" t="s">
        <v>3775</v>
      </c>
      <c r="B155" s="750" t="s">
        <v>3691</v>
      </c>
      <c r="C155" s="750" t="s">
        <v>3776</v>
      </c>
      <c r="D155" s="750" t="s">
        <v>65</v>
      </c>
      <c r="E155" s="751">
        <v>1</v>
      </c>
      <c r="F155" s="768">
        <v>63</v>
      </c>
      <c r="G155" s="750" t="s">
        <v>31</v>
      </c>
      <c r="H155" s="749" t="s">
        <v>32</v>
      </c>
      <c r="I155" s="750" t="s">
        <v>3777</v>
      </c>
      <c r="J155" s="791" t="s">
        <v>3717</v>
      </c>
      <c r="K155" s="791" t="s">
        <v>3717</v>
      </c>
      <c r="L155" s="803">
        <v>720000</v>
      </c>
      <c r="M155" s="890">
        <v>637168.14</v>
      </c>
      <c r="N155" s="871" t="s">
        <v>3346</v>
      </c>
      <c r="O155" s="780" t="s">
        <v>3764</v>
      </c>
      <c r="P155" s="749" t="s">
        <v>3765</v>
      </c>
      <c r="Q155" s="913">
        <v>19933179135</v>
      </c>
      <c r="R155" s="750" t="s">
        <v>3766</v>
      </c>
      <c r="S155" s="805" t="s">
        <v>3469</v>
      </c>
    </row>
    <row r="156" spans="1:19" ht="48">
      <c r="A156" s="761" t="s">
        <v>3778</v>
      </c>
      <c r="B156" s="750" t="s">
        <v>3683</v>
      </c>
      <c r="C156" s="750" t="s">
        <v>3776</v>
      </c>
      <c r="D156" s="750" t="s">
        <v>65</v>
      </c>
      <c r="E156" s="751">
        <v>2</v>
      </c>
      <c r="F156" s="768">
        <v>95</v>
      </c>
      <c r="G156" s="750" t="s">
        <v>31</v>
      </c>
      <c r="H156" s="749" t="s">
        <v>32</v>
      </c>
      <c r="I156" s="750" t="s">
        <v>3777</v>
      </c>
      <c r="J156" s="791" t="s">
        <v>3717</v>
      </c>
      <c r="K156" s="791" t="s">
        <v>3717</v>
      </c>
      <c r="L156" s="803">
        <v>1380000</v>
      </c>
      <c r="M156" s="890">
        <v>1221238.94</v>
      </c>
      <c r="N156" s="871" t="s">
        <v>3346</v>
      </c>
      <c r="O156" s="780" t="s">
        <v>3764</v>
      </c>
      <c r="P156" s="749" t="s">
        <v>3765</v>
      </c>
      <c r="Q156" s="913">
        <v>19933179135</v>
      </c>
      <c r="R156" s="750" t="s">
        <v>3766</v>
      </c>
      <c r="S156" s="805" t="s">
        <v>3469</v>
      </c>
    </row>
    <row r="157" spans="1:19" ht="48">
      <c r="A157" s="761" t="s">
        <v>3779</v>
      </c>
      <c r="B157" s="750" t="s">
        <v>3695</v>
      </c>
      <c r="C157" s="750" t="s">
        <v>3776</v>
      </c>
      <c r="D157" s="750" t="s">
        <v>65</v>
      </c>
      <c r="E157" s="751">
        <v>2</v>
      </c>
      <c r="F157" s="768">
        <v>9</v>
      </c>
      <c r="G157" s="750" t="s">
        <v>31</v>
      </c>
      <c r="H157" s="749" t="s">
        <v>32</v>
      </c>
      <c r="I157" s="750" t="s">
        <v>3777</v>
      </c>
      <c r="J157" s="791" t="s">
        <v>3717</v>
      </c>
      <c r="K157" s="791" t="s">
        <v>3717</v>
      </c>
      <c r="L157" s="803">
        <v>159999.99960000001</v>
      </c>
      <c r="M157" s="890">
        <v>141592.92000000001</v>
      </c>
      <c r="N157" s="871" t="s">
        <v>3346</v>
      </c>
      <c r="O157" s="780" t="s">
        <v>3764</v>
      </c>
      <c r="P157" s="749" t="s">
        <v>3765</v>
      </c>
      <c r="Q157" s="913">
        <v>19933179135</v>
      </c>
      <c r="R157" s="750" t="s">
        <v>3766</v>
      </c>
      <c r="S157" s="805" t="s">
        <v>3469</v>
      </c>
    </row>
    <row r="158" spans="1:19" ht="36">
      <c r="A158" s="761" t="s">
        <v>3780</v>
      </c>
      <c r="B158" s="774" t="s">
        <v>3695</v>
      </c>
      <c r="C158" s="774" t="s">
        <v>3781</v>
      </c>
      <c r="D158" s="774" t="s">
        <v>65</v>
      </c>
      <c r="E158" s="799">
        <v>2</v>
      </c>
      <c r="F158" s="799">
        <v>10</v>
      </c>
      <c r="G158" s="750" t="s">
        <v>31</v>
      </c>
      <c r="H158" s="749" t="s">
        <v>32</v>
      </c>
      <c r="I158" s="774" t="s">
        <v>3782</v>
      </c>
      <c r="J158" s="774"/>
      <c r="K158" s="774" t="s">
        <v>3783</v>
      </c>
      <c r="L158" s="940">
        <v>69999.996999999988</v>
      </c>
      <c r="M158" s="787">
        <v>61946.9</v>
      </c>
      <c r="N158" s="799">
        <v>2021.4</v>
      </c>
      <c r="O158" s="774" t="s">
        <v>3784</v>
      </c>
      <c r="P158" s="774" t="s">
        <v>3785</v>
      </c>
      <c r="Q158" s="799">
        <v>13934576150</v>
      </c>
      <c r="R158" s="774" t="s">
        <v>3786</v>
      </c>
      <c r="S158" s="805" t="s">
        <v>3469</v>
      </c>
    </row>
    <row r="159" spans="1:19" ht="36">
      <c r="A159" s="761" t="s">
        <v>3787</v>
      </c>
      <c r="B159" s="774" t="s">
        <v>3683</v>
      </c>
      <c r="C159" s="774" t="s">
        <v>3781</v>
      </c>
      <c r="D159" s="774" t="s">
        <v>65</v>
      </c>
      <c r="E159" s="799">
        <v>5</v>
      </c>
      <c r="F159" s="799">
        <v>90</v>
      </c>
      <c r="G159" s="750" t="s">
        <v>31</v>
      </c>
      <c r="H159" s="749" t="s">
        <v>32</v>
      </c>
      <c r="I159" s="774" t="s">
        <v>3782</v>
      </c>
      <c r="J159" s="774"/>
      <c r="K159" s="774" t="s">
        <v>3783</v>
      </c>
      <c r="L159" s="940">
        <v>2699999.9988999995</v>
      </c>
      <c r="M159" s="787">
        <v>2389380.5299999998</v>
      </c>
      <c r="N159" s="799">
        <v>2021.4</v>
      </c>
      <c r="O159" s="774" t="s">
        <v>3784</v>
      </c>
      <c r="P159" s="774" t="s">
        <v>3785</v>
      </c>
      <c r="Q159" s="799">
        <v>13934576150</v>
      </c>
      <c r="R159" s="774" t="s">
        <v>3786</v>
      </c>
      <c r="S159" s="805" t="s">
        <v>3469</v>
      </c>
    </row>
    <row r="160" spans="1:19" ht="36">
      <c r="A160" s="761" t="s">
        <v>3788</v>
      </c>
      <c r="B160" s="774" t="s">
        <v>3691</v>
      </c>
      <c r="C160" s="774" t="s">
        <v>3781</v>
      </c>
      <c r="D160" s="774" t="s">
        <v>65</v>
      </c>
      <c r="E160" s="799">
        <v>2</v>
      </c>
      <c r="F160" s="799">
        <v>60</v>
      </c>
      <c r="G160" s="750" t="s">
        <v>31</v>
      </c>
      <c r="H160" s="749" t="s">
        <v>32</v>
      </c>
      <c r="I160" s="774" t="s">
        <v>3782</v>
      </c>
      <c r="J160" s="774"/>
      <c r="K160" s="774" t="s">
        <v>3783</v>
      </c>
      <c r="L160" s="940">
        <v>1109999.9944</v>
      </c>
      <c r="M160" s="787">
        <v>982300.88</v>
      </c>
      <c r="N160" s="799">
        <v>2021.4</v>
      </c>
      <c r="O160" s="774" t="s">
        <v>3784</v>
      </c>
      <c r="P160" s="774" t="s">
        <v>3785</v>
      </c>
      <c r="Q160" s="799">
        <v>13934576150</v>
      </c>
      <c r="R160" s="774" t="s">
        <v>3786</v>
      </c>
      <c r="S160" s="805" t="s">
        <v>3469</v>
      </c>
    </row>
    <row r="161" spans="1:19" ht="36">
      <c r="A161" s="761" t="s">
        <v>3789</v>
      </c>
      <c r="B161" s="774" t="s">
        <v>3691</v>
      </c>
      <c r="C161" s="774" t="s">
        <v>3790</v>
      </c>
      <c r="D161" s="774" t="s">
        <v>65</v>
      </c>
      <c r="E161" s="799">
        <v>1</v>
      </c>
      <c r="F161" s="799">
        <v>60</v>
      </c>
      <c r="G161" s="750" t="s">
        <v>31</v>
      </c>
      <c r="H161" s="749" t="s">
        <v>32</v>
      </c>
      <c r="I161" s="774" t="s">
        <v>3782</v>
      </c>
      <c r="J161" s="774"/>
      <c r="K161" s="774" t="s">
        <v>3783</v>
      </c>
      <c r="L161" s="940">
        <v>450000.00169999996</v>
      </c>
      <c r="M161" s="787">
        <v>398230.09</v>
      </c>
      <c r="N161" s="799">
        <v>2021.4</v>
      </c>
      <c r="O161" s="774" t="s">
        <v>3784</v>
      </c>
      <c r="P161" s="774" t="s">
        <v>3785</v>
      </c>
      <c r="Q161" s="799">
        <v>13934576150</v>
      </c>
      <c r="R161" s="774" t="s">
        <v>3786</v>
      </c>
      <c r="S161" s="805" t="s">
        <v>3469</v>
      </c>
    </row>
    <row r="162" spans="1:19" ht="36">
      <c r="A162" s="761" t="s">
        <v>3791</v>
      </c>
      <c r="B162" s="774" t="s">
        <v>3695</v>
      </c>
      <c r="C162" s="774" t="s">
        <v>3790</v>
      </c>
      <c r="D162" s="774" t="s">
        <v>65</v>
      </c>
      <c r="E162" s="799">
        <v>1</v>
      </c>
      <c r="F162" s="799">
        <v>60</v>
      </c>
      <c r="G162" s="750" t="s">
        <v>31</v>
      </c>
      <c r="H162" s="749" t="s">
        <v>32</v>
      </c>
      <c r="I162" s="774" t="s">
        <v>3782</v>
      </c>
      <c r="J162" s="774"/>
      <c r="K162" s="774" t="s">
        <v>3783</v>
      </c>
      <c r="L162" s="940">
        <v>34999.998499999994</v>
      </c>
      <c r="M162" s="787">
        <v>30973.45</v>
      </c>
      <c r="N162" s="799">
        <v>2021.4</v>
      </c>
      <c r="O162" s="774" t="s">
        <v>3784</v>
      </c>
      <c r="P162" s="774" t="s">
        <v>3785</v>
      </c>
      <c r="Q162" s="799">
        <v>13934576150</v>
      </c>
      <c r="R162" s="774" t="s">
        <v>3786</v>
      </c>
      <c r="S162" s="805" t="s">
        <v>3469</v>
      </c>
    </row>
    <row r="163" spans="1:19" ht="48">
      <c r="A163" s="761" t="s">
        <v>3792</v>
      </c>
      <c r="B163" s="774" t="s">
        <v>3695</v>
      </c>
      <c r="C163" s="774" t="s">
        <v>3793</v>
      </c>
      <c r="D163" s="774" t="s">
        <v>65</v>
      </c>
      <c r="E163" s="799">
        <v>2</v>
      </c>
      <c r="F163" s="799">
        <v>9</v>
      </c>
      <c r="G163" s="750" t="s">
        <v>31</v>
      </c>
      <c r="H163" s="749" t="s">
        <v>32</v>
      </c>
      <c r="I163" s="774" t="s">
        <v>3782</v>
      </c>
      <c r="J163" s="791" t="s">
        <v>3717</v>
      </c>
      <c r="K163" s="791" t="s">
        <v>3717</v>
      </c>
      <c r="L163" s="940">
        <v>170000</v>
      </c>
      <c r="M163" s="787">
        <v>150442.47787610622</v>
      </c>
      <c r="N163" s="799">
        <v>2021.5</v>
      </c>
      <c r="O163" s="774" t="s">
        <v>3784</v>
      </c>
      <c r="P163" s="774" t="s">
        <v>3785</v>
      </c>
      <c r="Q163" s="799">
        <v>13934576150</v>
      </c>
      <c r="R163" s="774" t="s">
        <v>3786</v>
      </c>
      <c r="S163" s="805" t="s">
        <v>3469</v>
      </c>
    </row>
    <row r="164" spans="1:19" ht="48">
      <c r="A164" s="761" t="s">
        <v>3794</v>
      </c>
      <c r="B164" s="774" t="s">
        <v>3693</v>
      </c>
      <c r="C164" s="774" t="s">
        <v>3793</v>
      </c>
      <c r="D164" s="774" t="s">
        <v>65</v>
      </c>
      <c r="E164" s="799">
        <v>2</v>
      </c>
      <c r="F164" s="799">
        <v>10</v>
      </c>
      <c r="G164" s="750" t="s">
        <v>31</v>
      </c>
      <c r="H164" s="749" t="s">
        <v>32</v>
      </c>
      <c r="I164" s="774" t="s">
        <v>3782</v>
      </c>
      <c r="J164" s="791" t="s">
        <v>3717</v>
      </c>
      <c r="K164" s="791" t="s">
        <v>3717</v>
      </c>
      <c r="L164" s="940">
        <v>420000</v>
      </c>
      <c r="M164" s="787">
        <v>371681.41592920356</v>
      </c>
      <c r="N164" s="799">
        <v>2021.5</v>
      </c>
      <c r="O164" s="774" t="s">
        <v>3784</v>
      </c>
      <c r="P164" s="774" t="s">
        <v>3785</v>
      </c>
      <c r="Q164" s="799">
        <v>13934576150</v>
      </c>
      <c r="R164" s="774" t="s">
        <v>3786</v>
      </c>
      <c r="S164" s="805" t="s">
        <v>3469</v>
      </c>
    </row>
    <row r="165" spans="1:19" ht="48">
      <c r="A165" s="761" t="s">
        <v>3795</v>
      </c>
      <c r="B165" s="923" t="s">
        <v>3796</v>
      </c>
      <c r="C165" s="774" t="s">
        <v>3793</v>
      </c>
      <c r="D165" s="774" t="s">
        <v>65</v>
      </c>
      <c r="E165" s="799">
        <v>2</v>
      </c>
      <c r="F165" s="799">
        <v>48.5</v>
      </c>
      <c r="G165" s="750" t="s">
        <v>31</v>
      </c>
      <c r="H165" s="749" t="s">
        <v>32</v>
      </c>
      <c r="I165" s="774" t="s">
        <v>3782</v>
      </c>
      <c r="J165" s="791" t="s">
        <v>3717</v>
      </c>
      <c r="K165" s="791" t="s">
        <v>3717</v>
      </c>
      <c r="L165" s="940">
        <v>1160000</v>
      </c>
      <c r="M165" s="787">
        <v>1026548.6725663717</v>
      </c>
      <c r="N165" s="799">
        <v>2021.5</v>
      </c>
      <c r="O165" s="774" t="s">
        <v>3784</v>
      </c>
      <c r="P165" s="774" t="s">
        <v>3785</v>
      </c>
      <c r="Q165" s="799">
        <v>13934576150</v>
      </c>
      <c r="R165" s="774" t="s">
        <v>3786</v>
      </c>
      <c r="S165" s="805" t="s">
        <v>3469</v>
      </c>
    </row>
    <row r="166" spans="1:19" ht="48">
      <c r="A166" s="761" t="s">
        <v>3797</v>
      </c>
      <c r="B166" s="923" t="s">
        <v>3691</v>
      </c>
      <c r="C166" s="774" t="s">
        <v>3793</v>
      </c>
      <c r="D166" s="774" t="s">
        <v>65</v>
      </c>
      <c r="E166" s="799">
        <v>1</v>
      </c>
      <c r="F166" s="799">
        <v>60</v>
      </c>
      <c r="G166" s="750" t="s">
        <v>31</v>
      </c>
      <c r="H166" s="749" t="s">
        <v>32</v>
      </c>
      <c r="I166" s="774" t="s">
        <v>3782</v>
      </c>
      <c r="J166" s="791" t="s">
        <v>3717</v>
      </c>
      <c r="K166" s="791" t="s">
        <v>3717</v>
      </c>
      <c r="L166" s="940">
        <v>785000</v>
      </c>
      <c r="M166" s="787">
        <v>694690.26548672572</v>
      </c>
      <c r="N166" s="799">
        <v>2021.5</v>
      </c>
      <c r="O166" s="774" t="s">
        <v>3784</v>
      </c>
      <c r="P166" s="774" t="s">
        <v>3785</v>
      </c>
      <c r="Q166" s="799">
        <v>13934576150</v>
      </c>
      <c r="R166" s="774" t="s">
        <v>3786</v>
      </c>
      <c r="S166" s="805" t="s">
        <v>3469</v>
      </c>
    </row>
    <row r="167" spans="1:19" ht="48">
      <c r="A167" s="761" t="s">
        <v>3798</v>
      </c>
      <c r="B167" s="774" t="s">
        <v>3739</v>
      </c>
      <c r="C167" s="774" t="s">
        <v>3799</v>
      </c>
      <c r="D167" s="774" t="s">
        <v>65</v>
      </c>
      <c r="E167" s="799">
        <v>1</v>
      </c>
      <c r="F167" s="799"/>
      <c r="G167" s="750" t="s">
        <v>32</v>
      </c>
      <c r="H167" s="749"/>
      <c r="I167" s="731"/>
      <c r="J167" s="774" t="s">
        <v>3717</v>
      </c>
      <c r="K167" s="731"/>
      <c r="L167" s="947">
        <v>19819.996599999999</v>
      </c>
      <c r="M167" s="947">
        <v>17539.82</v>
      </c>
      <c r="N167" s="799">
        <v>2020.7</v>
      </c>
      <c r="O167" s="948" t="s">
        <v>3800</v>
      </c>
      <c r="P167" s="774" t="s">
        <v>3746</v>
      </c>
      <c r="Q167" s="799">
        <v>18713342010</v>
      </c>
      <c r="R167" s="948" t="s">
        <v>3801</v>
      </c>
      <c r="S167" s="774"/>
    </row>
    <row r="168" spans="1:19" ht="48">
      <c r="A168" s="761" t="s">
        <v>3802</v>
      </c>
      <c r="B168" s="774" t="s">
        <v>3742</v>
      </c>
      <c r="C168" s="774" t="s">
        <v>3799</v>
      </c>
      <c r="D168" s="774" t="s">
        <v>65</v>
      </c>
      <c r="E168" s="799">
        <v>1</v>
      </c>
      <c r="F168" s="799"/>
      <c r="G168" s="750" t="s">
        <v>32</v>
      </c>
      <c r="H168" s="749"/>
      <c r="I168" s="731"/>
      <c r="J168" s="774" t="s">
        <v>3717</v>
      </c>
      <c r="K168" s="731"/>
      <c r="L168" s="947">
        <v>178380.00329999998</v>
      </c>
      <c r="M168" s="947">
        <v>157858.41</v>
      </c>
      <c r="N168" s="799">
        <v>2020.7</v>
      </c>
      <c r="O168" s="948" t="s">
        <v>3800</v>
      </c>
      <c r="P168" s="774" t="s">
        <v>3746</v>
      </c>
      <c r="Q168" s="799">
        <v>18713342010</v>
      </c>
      <c r="R168" s="948" t="s">
        <v>3801</v>
      </c>
      <c r="S168" s="774"/>
    </row>
    <row r="169" spans="1:19" ht="120">
      <c r="A169" s="761" t="s">
        <v>3803</v>
      </c>
      <c r="B169" s="774" t="s">
        <v>3509</v>
      </c>
      <c r="C169" s="774" t="s">
        <v>3804</v>
      </c>
      <c r="D169" s="774" t="s">
        <v>45</v>
      </c>
      <c r="E169" s="799">
        <v>1</v>
      </c>
      <c r="F169" s="799">
        <v>68.22</v>
      </c>
      <c r="G169" s="750" t="s">
        <v>31</v>
      </c>
      <c r="H169" s="749" t="s">
        <v>32</v>
      </c>
      <c r="I169" s="774" t="s">
        <v>3805</v>
      </c>
      <c r="J169" s="774" t="s">
        <v>3806</v>
      </c>
      <c r="K169" s="774"/>
      <c r="L169" s="940">
        <v>560831.995</v>
      </c>
      <c r="M169" s="787">
        <v>496311.5</v>
      </c>
      <c r="N169" s="799">
        <v>2021.4</v>
      </c>
      <c r="O169" s="774" t="s">
        <v>3587</v>
      </c>
      <c r="P169" s="805" t="s">
        <v>3734</v>
      </c>
      <c r="Q169" s="768">
        <v>17809253899</v>
      </c>
      <c r="R169" s="749" t="s">
        <v>3735</v>
      </c>
      <c r="S169" s="749" t="s">
        <v>3469</v>
      </c>
    </row>
    <row r="170" spans="1:19" ht="120">
      <c r="A170" s="761" t="s">
        <v>3807</v>
      </c>
      <c r="B170" s="774" t="s">
        <v>3509</v>
      </c>
      <c r="C170" s="774" t="s">
        <v>3804</v>
      </c>
      <c r="D170" s="774" t="s">
        <v>45</v>
      </c>
      <c r="E170" s="799">
        <v>1</v>
      </c>
      <c r="F170" s="799">
        <v>20.28</v>
      </c>
      <c r="G170" s="750" t="s">
        <v>31</v>
      </c>
      <c r="H170" s="749" t="s">
        <v>32</v>
      </c>
      <c r="I170" s="774" t="s">
        <v>3805</v>
      </c>
      <c r="J170" s="774" t="s">
        <v>3806</v>
      </c>
      <c r="K170" s="774"/>
      <c r="L170" s="940">
        <v>49818.0049</v>
      </c>
      <c r="M170" s="787">
        <v>44086.73</v>
      </c>
      <c r="N170" s="799">
        <v>2021.4</v>
      </c>
      <c r="O170" s="774" t="s">
        <v>3587</v>
      </c>
      <c r="P170" s="805" t="s">
        <v>3734</v>
      </c>
      <c r="Q170" s="768">
        <v>17809253899</v>
      </c>
      <c r="R170" s="749" t="s">
        <v>3735</v>
      </c>
      <c r="S170" s="749" t="s">
        <v>3469</v>
      </c>
    </row>
    <row r="171" spans="1:19">
      <c r="A171" s="744"/>
      <c r="B171" s="749"/>
      <c r="C171" s="738"/>
      <c r="D171" s="738"/>
      <c r="E171" s="816"/>
      <c r="F171" s="758"/>
      <c r="G171" s="749"/>
      <c r="H171" s="749"/>
      <c r="I171" s="746"/>
      <c r="J171" s="745"/>
      <c r="K171" s="738"/>
      <c r="L171" s="863"/>
      <c r="M171" s="864"/>
      <c r="N171" s="816"/>
      <c r="O171" s="745"/>
      <c r="P171" s="746"/>
      <c r="Q171" s="758"/>
      <c r="R171" s="745"/>
      <c r="S171" s="749"/>
    </row>
    <row r="172" spans="1:19">
      <c r="A172" s="744">
        <v>4</v>
      </c>
      <c r="B172" s="745" t="s">
        <v>356</v>
      </c>
      <c r="C172" s="745"/>
      <c r="D172" s="746"/>
      <c r="E172" s="758"/>
      <c r="F172" s="758"/>
      <c r="G172" s="745"/>
      <c r="H172" s="745"/>
      <c r="I172" s="746"/>
      <c r="J172" s="745"/>
      <c r="K172" s="745"/>
      <c r="L172" s="775"/>
      <c r="M172" s="787"/>
      <c r="N172" s="758"/>
      <c r="O172" s="745"/>
      <c r="P172" s="746"/>
      <c r="Q172" s="758"/>
      <c r="R172" s="745"/>
      <c r="S172" s="749"/>
    </row>
    <row r="173" spans="1:19">
      <c r="A173" s="744"/>
      <c r="B173" s="745" t="s">
        <v>3101</v>
      </c>
      <c r="C173" s="745"/>
      <c r="D173" s="746"/>
      <c r="E173" s="758"/>
      <c r="F173" s="758"/>
      <c r="G173" s="745"/>
      <c r="H173" s="745"/>
      <c r="I173" s="746"/>
      <c r="J173" s="745"/>
      <c r="K173" s="745"/>
      <c r="L173" s="775"/>
      <c r="M173" s="787"/>
      <c r="N173" s="758"/>
      <c r="O173" s="745"/>
      <c r="P173" s="746"/>
      <c r="Q173" s="758"/>
      <c r="R173" s="745"/>
      <c r="S173" s="749"/>
    </row>
    <row r="174" spans="1:19">
      <c r="A174" s="744">
        <v>5</v>
      </c>
      <c r="B174" s="745" t="s">
        <v>482</v>
      </c>
      <c r="C174" s="745"/>
      <c r="D174" s="746"/>
      <c r="E174" s="758"/>
      <c r="F174" s="758"/>
      <c r="G174" s="745"/>
      <c r="H174" s="745"/>
      <c r="I174" s="746"/>
      <c r="J174" s="745"/>
      <c r="K174" s="745"/>
      <c r="L174" s="775"/>
      <c r="M174" s="787"/>
      <c r="N174" s="758"/>
      <c r="O174" s="745"/>
      <c r="P174" s="746"/>
      <c r="Q174" s="758"/>
      <c r="R174" s="745"/>
      <c r="S174" s="749"/>
    </row>
    <row r="175" spans="1:19">
      <c r="A175" s="744" t="s">
        <v>2203</v>
      </c>
      <c r="B175" s="925" t="s">
        <v>3808</v>
      </c>
      <c r="C175" s="774" t="s">
        <v>3809</v>
      </c>
      <c r="D175" s="774" t="s">
        <v>65</v>
      </c>
      <c r="E175" s="799">
        <v>4</v>
      </c>
      <c r="F175" s="926"/>
      <c r="G175" s="810" t="s">
        <v>31</v>
      </c>
      <c r="H175" s="927" t="s">
        <v>41</v>
      </c>
      <c r="I175" s="810"/>
      <c r="J175" s="791"/>
      <c r="K175" s="810"/>
      <c r="L175" s="949">
        <v>248000</v>
      </c>
      <c r="M175" s="950">
        <v>49600</v>
      </c>
      <c r="N175" s="799">
        <v>2015.4</v>
      </c>
      <c r="O175" s="774" t="s">
        <v>3810</v>
      </c>
      <c r="P175" s="774" t="s">
        <v>3583</v>
      </c>
      <c r="Q175" s="799">
        <v>13603219995</v>
      </c>
      <c r="R175" s="774" t="s">
        <v>3554</v>
      </c>
      <c r="S175" s="749" t="s">
        <v>3469</v>
      </c>
    </row>
    <row r="176" spans="1:19">
      <c r="A176" s="744" t="s">
        <v>2209</v>
      </c>
      <c r="B176" s="925" t="s">
        <v>3811</v>
      </c>
      <c r="C176" s="774"/>
      <c r="D176" s="774" t="s">
        <v>65</v>
      </c>
      <c r="E176" s="799">
        <v>6</v>
      </c>
      <c r="F176" s="928"/>
      <c r="G176" s="929" t="s">
        <v>31</v>
      </c>
      <c r="H176" s="927" t="s">
        <v>32</v>
      </c>
      <c r="I176" s="929"/>
      <c r="J176" s="774"/>
      <c r="K176" s="929"/>
      <c r="L176" s="949">
        <v>1715843.39</v>
      </c>
      <c r="M176" s="950">
        <v>55981.05</v>
      </c>
      <c r="N176" s="799">
        <v>2015.3</v>
      </c>
      <c r="O176" s="774" t="s">
        <v>3812</v>
      </c>
      <c r="P176" s="774" t="s">
        <v>3813</v>
      </c>
      <c r="Q176" s="799">
        <v>19933127309</v>
      </c>
      <c r="R176" s="774" t="s">
        <v>3554</v>
      </c>
      <c r="S176" s="749" t="s">
        <v>3469</v>
      </c>
    </row>
    <row r="177" spans="1:19" ht="156">
      <c r="A177" s="744" t="s">
        <v>2213</v>
      </c>
      <c r="B177" s="925" t="s">
        <v>3814</v>
      </c>
      <c r="C177" s="774" t="s">
        <v>3815</v>
      </c>
      <c r="D177" s="774" t="s">
        <v>65</v>
      </c>
      <c r="E177" s="799">
        <v>1</v>
      </c>
      <c r="F177" s="926"/>
      <c r="G177" s="810" t="s">
        <v>3553</v>
      </c>
      <c r="H177" s="810" t="s">
        <v>3816</v>
      </c>
      <c r="I177" s="810"/>
      <c r="J177" s="774" t="s">
        <v>3817</v>
      </c>
      <c r="K177" s="774" t="s">
        <v>3817</v>
      </c>
      <c r="L177" s="949">
        <v>1200000</v>
      </c>
      <c r="M177" s="950">
        <v>600000</v>
      </c>
      <c r="N177" s="951">
        <v>2014.9</v>
      </c>
      <c r="O177" s="774" t="s">
        <v>3818</v>
      </c>
      <c r="P177" s="774" t="s">
        <v>3583</v>
      </c>
      <c r="Q177" s="799">
        <v>13603219995</v>
      </c>
      <c r="R177" s="964" t="s">
        <v>3554</v>
      </c>
      <c r="S177" s="749" t="s">
        <v>3469</v>
      </c>
    </row>
    <row r="178" spans="1:19">
      <c r="A178" s="744"/>
      <c r="B178" s="925"/>
      <c r="C178" s="774"/>
      <c r="D178" s="774"/>
      <c r="E178" s="799"/>
      <c r="F178" s="926"/>
      <c r="G178" s="810"/>
      <c r="H178" s="810"/>
      <c r="I178" s="810"/>
      <c r="J178" s="774"/>
      <c r="K178" s="774"/>
      <c r="L178" s="949"/>
      <c r="M178" s="950"/>
      <c r="N178" s="951"/>
      <c r="O178" s="774"/>
      <c r="P178" s="774"/>
      <c r="Q178" s="799"/>
      <c r="R178" s="964"/>
      <c r="S178" s="749"/>
    </row>
    <row r="179" spans="1:19">
      <c r="A179" s="744">
        <v>6</v>
      </c>
      <c r="B179" s="745" t="s">
        <v>3819</v>
      </c>
      <c r="C179" s="745"/>
      <c r="D179" s="746"/>
      <c r="E179" s="758"/>
      <c r="F179" s="758"/>
      <c r="G179" s="745"/>
      <c r="H179" s="745"/>
      <c r="I179" s="746"/>
      <c r="J179" s="745"/>
      <c r="K179" s="745"/>
      <c r="L179" s="775"/>
      <c r="M179" s="787"/>
      <c r="N179" s="758"/>
      <c r="O179" s="745"/>
      <c r="P179" s="746"/>
      <c r="Q179" s="758"/>
      <c r="R179" s="745"/>
      <c r="S179" s="749"/>
    </row>
    <row r="180" spans="1:19">
      <c r="A180" s="744"/>
      <c r="B180" s="930"/>
      <c r="C180" s="931"/>
      <c r="D180" s="930"/>
      <c r="E180" s="815"/>
      <c r="F180" s="758"/>
      <c r="G180" s="932"/>
      <c r="H180" s="745"/>
      <c r="I180" s="746"/>
      <c r="J180" s="745"/>
      <c r="K180" s="952"/>
      <c r="L180" s="775"/>
      <c r="M180" s="953"/>
      <c r="N180" s="954"/>
      <c r="O180" s="932"/>
      <c r="P180" s="932"/>
      <c r="Q180" s="965"/>
      <c r="R180" s="745"/>
      <c r="S180" s="749"/>
    </row>
    <row r="181" spans="1:19">
      <c r="A181" s="744" t="s">
        <v>483</v>
      </c>
      <c r="B181" s="930" t="s">
        <v>484</v>
      </c>
      <c r="C181" s="931"/>
      <c r="D181" s="930"/>
      <c r="E181" s="815"/>
      <c r="F181" s="758"/>
      <c r="G181" s="932"/>
      <c r="H181" s="745"/>
      <c r="I181" s="746"/>
      <c r="J181" s="745"/>
      <c r="K181" s="952"/>
      <c r="L181" s="775"/>
      <c r="M181" s="953"/>
      <c r="N181" s="954"/>
      <c r="O181" s="932"/>
      <c r="P181" s="932"/>
      <c r="Q181" s="965"/>
      <c r="R181" s="745"/>
      <c r="S181" s="749"/>
    </row>
    <row r="182" spans="1:19">
      <c r="A182" s="744">
        <v>1</v>
      </c>
      <c r="B182" s="930" t="s">
        <v>485</v>
      </c>
      <c r="C182" s="931"/>
      <c r="D182" s="930"/>
      <c r="E182" s="815"/>
      <c r="F182" s="758"/>
      <c r="G182" s="932"/>
      <c r="H182" s="745"/>
      <c r="I182" s="746"/>
      <c r="J182" s="745"/>
      <c r="K182" s="952"/>
      <c r="L182" s="775"/>
      <c r="M182" s="953"/>
      <c r="N182" s="954"/>
      <c r="O182" s="932"/>
      <c r="P182" s="932"/>
      <c r="Q182" s="965"/>
      <c r="R182" s="745"/>
      <c r="S182" s="749"/>
    </row>
    <row r="183" spans="1:19">
      <c r="A183" s="744"/>
      <c r="B183" s="930" t="s">
        <v>3101</v>
      </c>
      <c r="C183" s="931"/>
      <c r="D183" s="930"/>
      <c r="E183" s="815"/>
      <c r="F183" s="758"/>
      <c r="G183" s="932"/>
      <c r="H183" s="745"/>
      <c r="I183" s="746"/>
      <c r="J183" s="745"/>
      <c r="K183" s="952"/>
      <c r="L183" s="775"/>
      <c r="M183" s="953"/>
      <c r="N183" s="954"/>
      <c r="O183" s="932"/>
      <c r="P183" s="932"/>
      <c r="Q183" s="965"/>
      <c r="R183" s="745"/>
      <c r="S183" s="749"/>
    </row>
    <row r="184" spans="1:19">
      <c r="A184" s="744">
        <v>2</v>
      </c>
      <c r="B184" s="774" t="s">
        <v>815</v>
      </c>
      <c r="C184" s="729"/>
      <c r="D184" s="729"/>
      <c r="E184" s="933"/>
      <c r="F184" s="934"/>
      <c r="G184" s="729"/>
      <c r="H184" s="729"/>
      <c r="I184" s="729"/>
      <c r="J184" s="729"/>
      <c r="K184" s="729"/>
      <c r="L184" s="955"/>
      <c r="M184" s="956"/>
      <c r="N184" s="934"/>
      <c r="O184" s="729"/>
      <c r="P184" s="729"/>
      <c r="Q184" s="934"/>
      <c r="R184" s="729"/>
      <c r="S184" s="729"/>
    </row>
    <row r="185" spans="1:19">
      <c r="A185" s="761" t="s">
        <v>3820</v>
      </c>
      <c r="B185" s="749" t="s">
        <v>2412</v>
      </c>
      <c r="C185" s="809" t="s">
        <v>3821</v>
      </c>
      <c r="D185" s="750" t="s">
        <v>161</v>
      </c>
      <c r="E185" s="751">
        <v>1200</v>
      </c>
      <c r="F185" s="751">
        <v>60</v>
      </c>
      <c r="G185" s="749" t="s">
        <v>31</v>
      </c>
      <c r="H185" s="749" t="s">
        <v>32</v>
      </c>
      <c r="I185" s="749"/>
      <c r="J185" s="749"/>
      <c r="K185" s="749"/>
      <c r="L185" s="777">
        <v>229200</v>
      </c>
      <c r="M185" s="890">
        <v>229200</v>
      </c>
      <c r="N185" s="768">
        <v>2020.09</v>
      </c>
      <c r="O185" s="750" t="s">
        <v>3822</v>
      </c>
      <c r="P185" s="750" t="s">
        <v>3746</v>
      </c>
      <c r="Q185" s="751">
        <v>18713342010</v>
      </c>
      <c r="R185" s="750" t="s">
        <v>3747</v>
      </c>
      <c r="S185" s="750" t="s">
        <v>3469</v>
      </c>
    </row>
    <row r="186" spans="1:19" ht="24">
      <c r="A186" s="761" t="s">
        <v>3823</v>
      </c>
      <c r="B186" s="935" t="s">
        <v>2412</v>
      </c>
      <c r="C186" s="799">
        <v>50</v>
      </c>
      <c r="D186" s="799" t="s">
        <v>45</v>
      </c>
      <c r="E186" s="935">
        <v>64.599999999999994</v>
      </c>
      <c r="F186" s="936"/>
      <c r="G186" s="935" t="s">
        <v>32</v>
      </c>
      <c r="H186" s="799"/>
      <c r="I186" s="957"/>
      <c r="J186" s="799" t="s">
        <v>3824</v>
      </c>
      <c r="K186" s="749"/>
      <c r="L186" s="958">
        <v>202521</v>
      </c>
      <c r="M186" s="959">
        <v>200515.84</v>
      </c>
      <c r="N186" s="799">
        <v>2021.5</v>
      </c>
      <c r="O186" s="750" t="s">
        <v>3825</v>
      </c>
      <c r="P186" s="960" t="s">
        <v>3765</v>
      </c>
      <c r="Q186" s="799">
        <v>19933179135</v>
      </c>
      <c r="R186" s="799" t="s">
        <v>3826</v>
      </c>
      <c r="S186" s="750"/>
    </row>
    <row r="187" spans="1:19" ht="24">
      <c r="A187" s="761" t="s">
        <v>3827</v>
      </c>
      <c r="B187" s="935" t="s">
        <v>3828</v>
      </c>
      <c r="C187" s="937" t="s">
        <v>3829</v>
      </c>
      <c r="D187" s="799"/>
      <c r="E187" s="799"/>
      <c r="F187" s="935">
        <v>392.86</v>
      </c>
      <c r="G187" s="935" t="s">
        <v>32</v>
      </c>
      <c r="H187" s="799"/>
      <c r="I187" s="799"/>
      <c r="J187" s="799"/>
      <c r="K187" s="749"/>
      <c r="L187" s="961">
        <v>1353616.66</v>
      </c>
      <c r="M187" s="961">
        <v>1353616.66</v>
      </c>
      <c r="N187" s="799"/>
      <c r="O187" s="799"/>
      <c r="P187" s="960" t="s">
        <v>3583</v>
      </c>
      <c r="Q187" s="960">
        <v>13603219995</v>
      </c>
      <c r="R187" s="799" t="s">
        <v>3554</v>
      </c>
      <c r="S187" s="737"/>
    </row>
    <row r="188" spans="1:19">
      <c r="A188" s="761" t="s">
        <v>3830</v>
      </c>
      <c r="B188" s="935" t="s">
        <v>818</v>
      </c>
      <c r="C188" s="937"/>
      <c r="D188" s="799"/>
      <c r="E188" s="799"/>
      <c r="F188" s="935"/>
      <c r="G188" s="935" t="s">
        <v>32</v>
      </c>
      <c r="H188" s="799"/>
      <c r="I188" s="799"/>
      <c r="J188" s="799"/>
      <c r="K188" s="749"/>
      <c r="L188" s="961">
        <v>9720</v>
      </c>
      <c r="M188" s="961">
        <v>9720</v>
      </c>
      <c r="N188" s="799"/>
      <c r="O188" s="799"/>
      <c r="P188" s="960" t="s">
        <v>3583</v>
      </c>
      <c r="Q188" s="960">
        <v>13603219995</v>
      </c>
      <c r="R188" s="799" t="s">
        <v>3554</v>
      </c>
      <c r="S188" s="737"/>
    </row>
    <row r="189" spans="1:19">
      <c r="A189" s="761" t="s">
        <v>3831</v>
      </c>
      <c r="B189" s="935" t="s">
        <v>818</v>
      </c>
      <c r="C189" s="938" t="s">
        <v>839</v>
      </c>
      <c r="D189" s="799"/>
      <c r="E189" s="799">
        <v>352</v>
      </c>
      <c r="F189" s="935"/>
      <c r="G189" s="935" t="s">
        <v>32</v>
      </c>
      <c r="H189" s="799"/>
      <c r="I189" s="799"/>
      <c r="J189" s="799"/>
      <c r="K189" s="749"/>
      <c r="L189" s="961">
        <v>34851.49</v>
      </c>
      <c r="M189" s="961">
        <v>34851.49</v>
      </c>
      <c r="N189" s="799"/>
      <c r="O189" s="799"/>
      <c r="P189" s="960" t="s">
        <v>3583</v>
      </c>
      <c r="Q189" s="960">
        <v>13603219995</v>
      </c>
      <c r="R189" s="799" t="s">
        <v>3554</v>
      </c>
      <c r="S189" s="737"/>
    </row>
    <row r="190" spans="1:19">
      <c r="A190" s="761" t="s">
        <v>3832</v>
      </c>
      <c r="B190" s="935" t="s">
        <v>818</v>
      </c>
      <c r="C190" s="938" t="s">
        <v>3833</v>
      </c>
      <c r="D190" s="799"/>
      <c r="E190" s="799">
        <v>86</v>
      </c>
      <c r="F190" s="935"/>
      <c r="G190" s="935" t="s">
        <v>32</v>
      </c>
      <c r="H190" s="799"/>
      <c r="I190" s="799"/>
      <c r="J190" s="799"/>
      <c r="K190" s="749"/>
      <c r="L190" s="961">
        <v>6386.14</v>
      </c>
      <c r="M190" s="961">
        <v>6386.14</v>
      </c>
      <c r="N190" s="799"/>
      <c r="O190" s="799"/>
      <c r="P190" s="960" t="s">
        <v>3583</v>
      </c>
      <c r="Q190" s="960">
        <v>13603219995</v>
      </c>
      <c r="R190" s="799" t="s">
        <v>3554</v>
      </c>
      <c r="S190" s="966"/>
    </row>
    <row r="191" spans="1:19" ht="24">
      <c r="A191" s="761" t="s">
        <v>3834</v>
      </c>
      <c r="B191" s="935" t="s">
        <v>818</v>
      </c>
      <c r="C191" s="799"/>
      <c r="D191" s="799" t="s">
        <v>45</v>
      </c>
      <c r="E191" s="799"/>
      <c r="F191" s="935">
        <v>0.5</v>
      </c>
      <c r="G191" s="935" t="s">
        <v>32</v>
      </c>
      <c r="H191" s="799"/>
      <c r="I191" s="799" t="s">
        <v>3824</v>
      </c>
      <c r="J191" s="799"/>
      <c r="K191" s="749"/>
      <c r="L191" s="958">
        <v>37222.5</v>
      </c>
      <c r="M191" s="959">
        <v>36853.96</v>
      </c>
      <c r="N191" s="799">
        <v>2021.5</v>
      </c>
      <c r="O191" s="799" t="s">
        <v>3835</v>
      </c>
      <c r="P191" s="960" t="s">
        <v>3836</v>
      </c>
      <c r="Q191" s="799">
        <v>19933179135</v>
      </c>
      <c r="R191" s="799" t="s">
        <v>3554</v>
      </c>
      <c r="S191" s="966"/>
    </row>
    <row r="192" spans="1:19" ht="25.2">
      <c r="A192" s="761" t="s">
        <v>3837</v>
      </c>
      <c r="B192" s="939" t="s">
        <v>3838</v>
      </c>
      <c r="C192" s="939"/>
      <c r="D192" s="760"/>
      <c r="E192" s="760"/>
      <c r="F192" s="770"/>
      <c r="G192" s="770" t="s">
        <v>32</v>
      </c>
      <c r="H192" s="760"/>
      <c r="I192" s="799"/>
      <c r="J192" s="799"/>
      <c r="K192" s="749"/>
      <c r="L192" s="962">
        <v>1476</v>
      </c>
      <c r="M192" s="962">
        <v>1476</v>
      </c>
      <c r="N192" s="799"/>
      <c r="O192" s="799"/>
      <c r="P192" s="960" t="s">
        <v>3583</v>
      </c>
      <c r="Q192" s="960">
        <v>13603219995</v>
      </c>
      <c r="R192" s="799" t="s">
        <v>3554</v>
      </c>
      <c r="S192" s="966"/>
    </row>
    <row r="193" spans="1:19" ht="24">
      <c r="A193" s="761" t="s">
        <v>3839</v>
      </c>
      <c r="B193" s="749" t="s">
        <v>815</v>
      </c>
      <c r="C193" s="809">
        <v>24</v>
      </c>
      <c r="D193" s="750" t="s">
        <v>161</v>
      </c>
      <c r="E193" s="751">
        <v>2800</v>
      </c>
      <c r="F193" s="751">
        <v>67.2</v>
      </c>
      <c r="G193" s="750" t="s">
        <v>31</v>
      </c>
      <c r="H193" s="749" t="s">
        <v>32</v>
      </c>
      <c r="I193" s="750"/>
      <c r="J193" s="750"/>
      <c r="K193" s="750"/>
      <c r="L193" s="777">
        <v>354200</v>
      </c>
      <c r="M193" s="778">
        <v>255024</v>
      </c>
      <c r="N193" s="768">
        <v>2020.12</v>
      </c>
      <c r="O193" s="745" t="s">
        <v>3536</v>
      </c>
      <c r="P193" s="750" t="s">
        <v>3537</v>
      </c>
      <c r="Q193" s="751">
        <v>17305372111</v>
      </c>
      <c r="R193" s="750" t="s">
        <v>3538</v>
      </c>
      <c r="S193" s="750" t="s">
        <v>3469</v>
      </c>
    </row>
    <row r="194" spans="1:19">
      <c r="A194" s="761" t="s">
        <v>3840</v>
      </c>
      <c r="B194" s="749" t="s">
        <v>3841</v>
      </c>
      <c r="C194" s="761">
        <v>40</v>
      </c>
      <c r="D194" s="749" t="s">
        <v>161</v>
      </c>
      <c r="E194" s="768">
        <v>400</v>
      </c>
      <c r="F194" s="768">
        <v>16</v>
      </c>
      <c r="G194" s="749" t="s">
        <v>31</v>
      </c>
      <c r="H194" s="749" t="s">
        <v>32</v>
      </c>
      <c r="I194" s="749"/>
      <c r="J194" s="749"/>
      <c r="K194" s="749"/>
      <c r="L194" s="803">
        <v>75400</v>
      </c>
      <c r="M194" s="890">
        <v>66725.66</v>
      </c>
      <c r="N194" s="768" t="s">
        <v>3842</v>
      </c>
      <c r="O194" s="749" t="s">
        <v>3704</v>
      </c>
      <c r="P194" s="749" t="s">
        <v>3705</v>
      </c>
      <c r="Q194" s="768">
        <v>18910669242</v>
      </c>
      <c r="R194" s="749" t="s">
        <v>3706</v>
      </c>
      <c r="S194" s="749" t="s">
        <v>3469</v>
      </c>
    </row>
    <row r="195" spans="1:19">
      <c r="A195" s="761"/>
      <c r="B195" s="749"/>
      <c r="C195" s="761"/>
      <c r="D195" s="749"/>
      <c r="E195" s="768"/>
      <c r="F195" s="768"/>
      <c r="G195" s="749"/>
      <c r="H195" s="749"/>
      <c r="I195" s="749"/>
      <c r="J195" s="749"/>
      <c r="K195" s="749"/>
      <c r="L195" s="803"/>
      <c r="M195" s="985"/>
      <c r="N195" s="986"/>
      <c r="O195" s="749"/>
      <c r="P195" s="749"/>
      <c r="Q195" s="768"/>
      <c r="R195" s="749"/>
      <c r="S195" s="749"/>
    </row>
    <row r="196" spans="1:19" ht="48">
      <c r="A196" s="761" t="s">
        <v>1966</v>
      </c>
      <c r="B196" s="749" t="s">
        <v>815</v>
      </c>
      <c r="C196" s="761">
        <v>50</v>
      </c>
      <c r="D196" s="774" t="s">
        <v>2352</v>
      </c>
      <c r="E196" s="799">
        <v>640</v>
      </c>
      <c r="F196" s="758" t="s">
        <v>55</v>
      </c>
      <c r="G196" s="750" t="s">
        <v>2964</v>
      </c>
      <c r="H196" s="750" t="s">
        <v>2964</v>
      </c>
      <c r="I196" s="746" t="s">
        <v>55</v>
      </c>
      <c r="J196" s="745" t="s">
        <v>3686</v>
      </c>
      <c r="K196" s="745"/>
      <c r="L196" s="775" t="s">
        <v>55</v>
      </c>
      <c r="M196" s="987" t="s">
        <v>55</v>
      </c>
      <c r="N196" s="986" t="s">
        <v>55</v>
      </c>
      <c r="O196" s="774" t="s">
        <v>3687</v>
      </c>
      <c r="P196" s="749" t="s">
        <v>3688</v>
      </c>
      <c r="Q196" s="768">
        <v>18518241904</v>
      </c>
      <c r="R196" s="745" t="s">
        <v>3687</v>
      </c>
      <c r="S196" s="749"/>
    </row>
    <row r="197" spans="1:19">
      <c r="A197" s="761" t="s">
        <v>1967</v>
      </c>
      <c r="B197" s="749" t="s">
        <v>815</v>
      </c>
      <c r="C197" s="738" t="s">
        <v>3843</v>
      </c>
      <c r="D197" s="738" t="s">
        <v>45</v>
      </c>
      <c r="E197" s="816">
        <v>30</v>
      </c>
      <c r="F197" s="967"/>
      <c r="G197" s="738" t="s">
        <v>3844</v>
      </c>
      <c r="H197" s="749" t="s">
        <v>32</v>
      </c>
      <c r="I197" s="746" t="s">
        <v>55</v>
      </c>
      <c r="J197" s="749"/>
      <c r="K197" s="749"/>
      <c r="L197" s="988">
        <v>123000</v>
      </c>
      <c r="M197" s="989">
        <v>12300</v>
      </c>
      <c r="N197" s="967" t="s">
        <v>3845</v>
      </c>
      <c r="O197" s="749" t="s">
        <v>3613</v>
      </c>
      <c r="P197" s="746" t="s">
        <v>3614</v>
      </c>
      <c r="Q197" s="758">
        <v>18636108036</v>
      </c>
      <c r="R197" s="745" t="s">
        <v>3613</v>
      </c>
      <c r="S197" s="749" t="s">
        <v>3469</v>
      </c>
    </row>
    <row r="198" spans="1:19">
      <c r="A198" s="761" t="s">
        <v>1968</v>
      </c>
      <c r="B198" s="749" t="s">
        <v>815</v>
      </c>
      <c r="C198" s="738" t="s">
        <v>1376</v>
      </c>
      <c r="D198" s="738" t="s">
        <v>45</v>
      </c>
      <c r="E198" s="816">
        <v>60</v>
      </c>
      <c r="F198" s="967"/>
      <c r="G198" s="738" t="s">
        <v>3844</v>
      </c>
      <c r="H198" s="749" t="s">
        <v>32</v>
      </c>
      <c r="I198" s="746" t="s">
        <v>55</v>
      </c>
      <c r="J198" s="749"/>
      <c r="K198" s="749"/>
      <c r="L198" s="988">
        <v>246000</v>
      </c>
      <c r="M198" s="989">
        <v>24600</v>
      </c>
      <c r="N198" s="967" t="s">
        <v>3845</v>
      </c>
      <c r="O198" s="749" t="s">
        <v>3613</v>
      </c>
      <c r="P198" s="746" t="s">
        <v>3614</v>
      </c>
      <c r="Q198" s="758">
        <v>18636108036</v>
      </c>
      <c r="R198" s="745" t="s">
        <v>3613</v>
      </c>
      <c r="S198" s="749" t="s">
        <v>3469</v>
      </c>
    </row>
    <row r="199" spans="1:19">
      <c r="A199" s="761" t="s">
        <v>1969</v>
      </c>
      <c r="B199" s="749" t="s">
        <v>815</v>
      </c>
      <c r="C199" s="738" t="s">
        <v>3843</v>
      </c>
      <c r="D199" s="738" t="s">
        <v>45</v>
      </c>
      <c r="E199" s="816">
        <v>27.512</v>
      </c>
      <c r="F199" s="967"/>
      <c r="G199" s="738" t="s">
        <v>3844</v>
      </c>
      <c r="H199" s="749" t="s">
        <v>32</v>
      </c>
      <c r="I199" s="746" t="s">
        <v>55</v>
      </c>
      <c r="J199" s="749"/>
      <c r="K199" s="749"/>
      <c r="L199" s="988">
        <v>112799.2</v>
      </c>
      <c r="M199" s="989">
        <v>11279.92</v>
      </c>
      <c r="N199" s="967" t="s">
        <v>3845</v>
      </c>
      <c r="O199" s="749" t="s">
        <v>3613</v>
      </c>
      <c r="P199" s="746" t="s">
        <v>3614</v>
      </c>
      <c r="Q199" s="758">
        <v>18636108036</v>
      </c>
      <c r="R199" s="745" t="s">
        <v>3613</v>
      </c>
      <c r="S199" s="749" t="s">
        <v>3469</v>
      </c>
    </row>
    <row r="200" spans="1:19">
      <c r="A200" s="761" t="s">
        <v>1972</v>
      </c>
      <c r="B200" s="749" t="s">
        <v>815</v>
      </c>
      <c r="C200" s="738" t="s">
        <v>1376</v>
      </c>
      <c r="D200" s="738" t="s">
        <v>45</v>
      </c>
      <c r="E200" s="816">
        <v>56.424999999999997</v>
      </c>
      <c r="F200" s="967"/>
      <c r="G200" s="738" t="s">
        <v>3844</v>
      </c>
      <c r="H200" s="749" t="s">
        <v>32</v>
      </c>
      <c r="I200" s="746" t="s">
        <v>55</v>
      </c>
      <c r="J200" s="749"/>
      <c r="K200" s="749"/>
      <c r="L200" s="988">
        <v>231342.5</v>
      </c>
      <c r="M200" s="989">
        <v>23134.25</v>
      </c>
      <c r="N200" s="967" t="s">
        <v>3845</v>
      </c>
      <c r="O200" s="749" t="s">
        <v>3613</v>
      </c>
      <c r="P200" s="746" t="s">
        <v>3614</v>
      </c>
      <c r="Q200" s="758">
        <v>18636108036</v>
      </c>
      <c r="R200" s="745" t="s">
        <v>3613</v>
      </c>
      <c r="S200" s="749" t="s">
        <v>3469</v>
      </c>
    </row>
    <row r="201" spans="1:19" ht="21.6">
      <c r="A201" s="761" t="s">
        <v>1975</v>
      </c>
      <c r="B201" s="738" t="s">
        <v>815</v>
      </c>
      <c r="C201" s="932" t="s">
        <v>3843</v>
      </c>
      <c r="D201" s="738" t="s">
        <v>45</v>
      </c>
      <c r="E201" s="816">
        <v>43.069800000000001</v>
      </c>
      <c r="F201" s="768"/>
      <c r="G201" s="738" t="s">
        <v>3844</v>
      </c>
      <c r="H201" s="738" t="s">
        <v>41</v>
      </c>
      <c r="I201" s="746" t="s">
        <v>55</v>
      </c>
      <c r="J201" s="749"/>
      <c r="K201" s="749"/>
      <c r="L201" s="863">
        <v>136174.28</v>
      </c>
      <c r="M201" s="864">
        <v>13617.28</v>
      </c>
      <c r="N201" s="768">
        <v>2015.7</v>
      </c>
      <c r="O201" s="738" t="s">
        <v>3846</v>
      </c>
      <c r="P201" s="738" t="s">
        <v>3614</v>
      </c>
      <c r="Q201" s="816">
        <v>18636108036</v>
      </c>
      <c r="R201" s="738" t="s">
        <v>3847</v>
      </c>
      <c r="S201" s="749" t="s">
        <v>3469</v>
      </c>
    </row>
    <row r="202" spans="1:19" ht="21.6">
      <c r="A202" s="761" t="s">
        <v>1976</v>
      </c>
      <c r="B202" s="738" t="s">
        <v>815</v>
      </c>
      <c r="C202" s="738" t="s">
        <v>3848</v>
      </c>
      <c r="D202" s="738" t="s">
        <v>45</v>
      </c>
      <c r="E202" s="816">
        <v>96</v>
      </c>
      <c r="F202" s="816"/>
      <c r="G202" s="738" t="s">
        <v>41</v>
      </c>
      <c r="H202" s="738"/>
      <c r="I202" s="738"/>
      <c r="J202" s="738"/>
      <c r="K202" s="738"/>
      <c r="L202" s="863">
        <v>216000</v>
      </c>
      <c r="M202" s="864">
        <v>216000</v>
      </c>
      <c r="N202" s="816"/>
      <c r="O202" s="738" t="s">
        <v>3617</v>
      </c>
      <c r="P202" s="738" t="s">
        <v>3583</v>
      </c>
      <c r="Q202" s="816">
        <v>13603219995</v>
      </c>
      <c r="R202" s="738" t="s">
        <v>3554</v>
      </c>
      <c r="S202" s="738" t="s">
        <v>3469</v>
      </c>
    </row>
    <row r="203" spans="1:19">
      <c r="A203" s="761" t="s">
        <v>1977</v>
      </c>
      <c r="B203" s="738" t="s">
        <v>815</v>
      </c>
      <c r="C203" s="738"/>
      <c r="D203" s="738"/>
      <c r="E203" s="816"/>
      <c r="F203" s="816"/>
      <c r="G203" s="738"/>
      <c r="H203" s="738"/>
      <c r="I203" s="738"/>
      <c r="J203" s="738"/>
      <c r="K203" s="738"/>
      <c r="L203" s="863"/>
      <c r="M203" s="864"/>
      <c r="N203" s="816"/>
      <c r="O203" s="738"/>
      <c r="P203" s="738"/>
      <c r="Q203" s="816"/>
      <c r="R203" s="738"/>
      <c r="S203" s="738" t="s">
        <v>3469</v>
      </c>
    </row>
    <row r="204" spans="1:19">
      <c r="A204" s="761" t="s">
        <v>1978</v>
      </c>
      <c r="B204" s="738" t="s">
        <v>815</v>
      </c>
      <c r="C204" s="738"/>
      <c r="D204" s="738"/>
      <c r="E204" s="968"/>
      <c r="F204" s="816"/>
      <c r="G204" s="738"/>
      <c r="H204" s="749"/>
      <c r="I204" s="749"/>
      <c r="J204" s="749"/>
      <c r="K204" s="749"/>
      <c r="L204" s="863"/>
      <c r="M204" s="864"/>
      <c r="N204" s="967"/>
      <c r="O204" s="749"/>
      <c r="P204" s="746"/>
      <c r="Q204" s="758"/>
      <c r="R204" s="745"/>
      <c r="S204" s="749" t="s">
        <v>3469</v>
      </c>
    </row>
    <row r="205" spans="1:19">
      <c r="A205" s="761" t="s">
        <v>1979</v>
      </c>
      <c r="B205" s="932" t="s">
        <v>815</v>
      </c>
      <c r="C205" s="932"/>
      <c r="D205" s="738"/>
      <c r="E205" s="968"/>
      <c r="F205" s="816"/>
      <c r="G205" s="969"/>
      <c r="H205" s="738"/>
      <c r="I205" s="749"/>
      <c r="J205" s="749"/>
      <c r="K205" s="738"/>
      <c r="L205" s="863"/>
      <c r="M205" s="864"/>
      <c r="N205" s="768"/>
      <c r="O205" s="738"/>
      <c r="P205" s="738"/>
      <c r="Q205" s="816"/>
      <c r="R205" s="738"/>
      <c r="S205" s="749" t="s">
        <v>3469</v>
      </c>
    </row>
    <row r="206" spans="1:19">
      <c r="A206" s="761" t="s">
        <v>1980</v>
      </c>
      <c r="B206" s="749" t="s">
        <v>815</v>
      </c>
      <c r="C206" s="749"/>
      <c r="D206" s="749"/>
      <c r="E206" s="768"/>
      <c r="F206" s="751"/>
      <c r="G206" s="749"/>
      <c r="H206" s="749"/>
      <c r="I206" s="749"/>
      <c r="J206" s="749"/>
      <c r="K206" s="749"/>
      <c r="L206" s="803"/>
      <c r="M206" s="890"/>
      <c r="N206" s="768"/>
      <c r="O206" s="749"/>
      <c r="P206" s="749"/>
      <c r="Q206" s="768"/>
      <c r="R206" s="738"/>
      <c r="S206" s="749"/>
    </row>
    <row r="207" spans="1:19">
      <c r="A207" s="761"/>
      <c r="B207" s="749" t="s">
        <v>3101</v>
      </c>
      <c r="C207" s="749"/>
      <c r="D207" s="749"/>
      <c r="E207" s="768"/>
      <c r="F207" s="768"/>
      <c r="G207" s="749"/>
      <c r="H207" s="749"/>
      <c r="I207" s="749"/>
      <c r="J207" s="749"/>
      <c r="K207" s="749"/>
      <c r="L207" s="803"/>
      <c r="M207" s="890"/>
      <c r="N207" s="768"/>
      <c r="O207" s="749"/>
      <c r="P207" s="749"/>
      <c r="Q207" s="768"/>
      <c r="R207" s="749"/>
      <c r="S207" s="749"/>
    </row>
    <row r="208" spans="1:19">
      <c r="A208" s="970">
        <v>3</v>
      </c>
      <c r="B208" s="749" t="s">
        <v>905</v>
      </c>
      <c r="C208" s="749"/>
      <c r="D208" s="749"/>
      <c r="E208" s="768"/>
      <c r="F208" s="768"/>
      <c r="G208" s="749"/>
      <c r="H208" s="749"/>
      <c r="I208" s="749"/>
      <c r="J208" s="749"/>
      <c r="K208" s="749"/>
      <c r="L208" s="803"/>
      <c r="M208" s="890"/>
      <c r="N208" s="768"/>
      <c r="O208" s="749"/>
      <c r="P208" s="749"/>
      <c r="Q208" s="768"/>
      <c r="R208" s="749"/>
      <c r="S208" s="749"/>
    </row>
    <row r="209" spans="1:19">
      <c r="A209" s="970"/>
      <c r="B209" s="749" t="s">
        <v>3101</v>
      </c>
      <c r="C209" s="749"/>
      <c r="D209" s="749"/>
      <c r="E209" s="768"/>
      <c r="F209" s="768"/>
      <c r="G209" s="749"/>
      <c r="H209" s="749"/>
      <c r="I209" s="749"/>
      <c r="J209" s="749"/>
      <c r="K209" s="749"/>
      <c r="L209" s="803"/>
      <c r="M209" s="890"/>
      <c r="N209" s="768"/>
      <c r="O209" s="749"/>
      <c r="P209" s="749"/>
      <c r="Q209" s="768"/>
      <c r="R209" s="749"/>
      <c r="S209" s="749"/>
    </row>
    <row r="210" spans="1:19">
      <c r="A210" s="970">
        <v>4</v>
      </c>
      <c r="B210" s="749" t="s">
        <v>906</v>
      </c>
      <c r="C210" s="749"/>
      <c r="D210" s="749"/>
      <c r="E210" s="768"/>
      <c r="F210" s="768"/>
      <c r="G210" s="749"/>
      <c r="H210" s="749"/>
      <c r="I210" s="749"/>
      <c r="J210" s="749"/>
      <c r="K210" s="749"/>
      <c r="L210" s="803"/>
      <c r="M210" s="890"/>
      <c r="N210" s="768"/>
      <c r="O210" s="749"/>
      <c r="P210" s="749"/>
      <c r="Q210" s="768"/>
      <c r="R210" s="749"/>
      <c r="S210" s="749"/>
    </row>
    <row r="211" spans="1:19">
      <c r="A211" s="970"/>
      <c r="B211" s="749" t="s">
        <v>3101</v>
      </c>
      <c r="C211" s="749"/>
      <c r="D211" s="749"/>
      <c r="E211" s="768"/>
      <c r="F211" s="768"/>
      <c r="G211" s="749"/>
      <c r="H211" s="749"/>
      <c r="I211" s="749"/>
      <c r="J211" s="749"/>
      <c r="K211" s="749"/>
      <c r="L211" s="803"/>
      <c r="M211" s="890"/>
      <c r="N211" s="768"/>
      <c r="O211" s="749"/>
      <c r="P211" s="749"/>
      <c r="Q211" s="768"/>
      <c r="R211" s="749"/>
      <c r="S211" s="749"/>
    </row>
    <row r="212" spans="1:19">
      <c r="A212" s="970" t="s">
        <v>3849</v>
      </c>
      <c r="B212" s="749" t="s">
        <v>3850</v>
      </c>
      <c r="C212" s="749"/>
      <c r="D212" s="749"/>
      <c r="E212" s="768"/>
      <c r="F212" s="768"/>
      <c r="G212" s="749"/>
      <c r="H212" s="749"/>
      <c r="I212" s="749"/>
      <c r="J212" s="749"/>
      <c r="K212" s="749"/>
      <c r="L212" s="803"/>
      <c r="M212" s="890"/>
      <c r="N212" s="768"/>
      <c r="O212" s="749"/>
      <c r="P212" s="749"/>
      <c r="Q212" s="768"/>
      <c r="R212" s="749"/>
      <c r="S212" s="749"/>
    </row>
    <row r="213" spans="1:19">
      <c r="A213" s="970" t="s">
        <v>2203</v>
      </c>
      <c r="B213" s="751" t="s">
        <v>3850</v>
      </c>
      <c r="C213" s="751" t="s">
        <v>3851</v>
      </c>
      <c r="D213" s="751" t="s">
        <v>2518</v>
      </c>
      <c r="E213" s="751">
        <v>1</v>
      </c>
      <c r="F213" s="751"/>
      <c r="G213" s="751" t="s">
        <v>31</v>
      </c>
      <c r="H213" s="768" t="s">
        <v>41</v>
      </c>
      <c r="I213" s="751" t="s">
        <v>55</v>
      </c>
      <c r="J213" s="990" t="s">
        <v>55</v>
      </c>
      <c r="K213" s="990" t="s">
        <v>55</v>
      </c>
      <c r="L213" s="921">
        <v>70000</v>
      </c>
      <c r="M213" s="751" t="s">
        <v>55</v>
      </c>
      <c r="N213" s="751">
        <v>2018.5</v>
      </c>
      <c r="O213" s="751" t="s">
        <v>3852</v>
      </c>
      <c r="P213" s="751" t="s">
        <v>3853</v>
      </c>
      <c r="Q213" s="751">
        <v>15130112626</v>
      </c>
      <c r="R213" s="751" t="s">
        <v>3854</v>
      </c>
      <c r="S213" s="751" t="s">
        <v>3469</v>
      </c>
    </row>
    <row r="214" spans="1:19">
      <c r="A214" s="970" t="s">
        <v>2209</v>
      </c>
      <c r="B214" s="751" t="s">
        <v>3850</v>
      </c>
      <c r="C214" s="751" t="s">
        <v>3855</v>
      </c>
      <c r="D214" s="751" t="s">
        <v>2518</v>
      </c>
      <c r="E214" s="751">
        <v>1</v>
      </c>
      <c r="F214" s="751"/>
      <c r="G214" s="751" t="s">
        <v>31</v>
      </c>
      <c r="H214" s="768" t="s">
        <v>41</v>
      </c>
      <c r="I214" s="751" t="s">
        <v>55</v>
      </c>
      <c r="J214" s="990" t="s">
        <v>55</v>
      </c>
      <c r="K214" s="990" t="s">
        <v>55</v>
      </c>
      <c r="L214" s="921">
        <v>70000</v>
      </c>
      <c r="M214" s="751" t="s">
        <v>55</v>
      </c>
      <c r="N214" s="751">
        <v>2018.5</v>
      </c>
      <c r="O214" s="751" t="s">
        <v>3852</v>
      </c>
      <c r="P214" s="751" t="s">
        <v>3853</v>
      </c>
      <c r="Q214" s="751">
        <v>15130112626</v>
      </c>
      <c r="R214" s="751" t="s">
        <v>3854</v>
      </c>
      <c r="S214" s="751" t="s">
        <v>3469</v>
      </c>
    </row>
    <row r="215" spans="1:19">
      <c r="A215" s="970"/>
      <c r="B215" s="839" t="s">
        <v>3101</v>
      </c>
      <c r="C215" s="923"/>
      <c r="D215" s="749"/>
      <c r="E215" s="971"/>
      <c r="F215" s="971"/>
      <c r="G215" s="749"/>
      <c r="H215" s="749"/>
      <c r="I215" s="749"/>
      <c r="J215" s="889"/>
      <c r="K215" s="749"/>
      <c r="L215" s="803"/>
      <c r="M215" s="991"/>
      <c r="N215" s="768"/>
      <c r="O215" s="749"/>
      <c r="P215" s="749"/>
      <c r="Q215" s="768"/>
      <c r="R215" s="749"/>
      <c r="S215" s="749"/>
    </row>
    <row r="216" spans="1:19">
      <c r="A216" s="970" t="s">
        <v>933</v>
      </c>
      <c r="B216" s="972" t="s">
        <v>934</v>
      </c>
      <c r="C216" s="923"/>
      <c r="D216" s="749"/>
      <c r="E216" s="973"/>
      <c r="F216" s="973"/>
      <c r="G216" s="749"/>
      <c r="H216" s="749"/>
      <c r="I216" s="749"/>
      <c r="J216" s="992"/>
      <c r="K216" s="749"/>
      <c r="L216" s="803"/>
      <c r="M216" s="993"/>
      <c r="N216" s="768"/>
      <c r="O216" s="749"/>
      <c r="P216" s="749"/>
      <c r="Q216" s="768"/>
      <c r="R216" s="749"/>
      <c r="S216" s="749"/>
    </row>
    <row r="217" spans="1:19">
      <c r="A217" s="970">
        <v>1</v>
      </c>
      <c r="B217" s="972" t="s">
        <v>935</v>
      </c>
      <c r="C217" s="923"/>
      <c r="D217" s="749"/>
      <c r="E217" s="973"/>
      <c r="F217" s="973"/>
      <c r="G217" s="749"/>
      <c r="H217" s="749"/>
      <c r="I217" s="749"/>
      <c r="J217" s="992"/>
      <c r="K217" s="749"/>
      <c r="L217" s="803"/>
      <c r="M217" s="993"/>
      <c r="N217" s="768"/>
      <c r="O217" s="749"/>
      <c r="P217" s="749"/>
      <c r="Q217" s="768"/>
      <c r="R217" s="749"/>
      <c r="S217" s="749"/>
    </row>
    <row r="218" spans="1:19">
      <c r="A218" s="970"/>
      <c r="B218" s="847" t="s">
        <v>3101</v>
      </c>
      <c r="C218" s="847"/>
      <c r="D218" s="847"/>
      <c r="E218" s="974"/>
      <c r="F218" s="768"/>
      <c r="G218" s="749"/>
      <c r="H218" s="745"/>
      <c r="I218" s="749"/>
      <c r="J218" s="749"/>
      <c r="K218" s="750"/>
      <c r="L218" s="803"/>
      <c r="M218" s="804"/>
      <c r="N218" s="767"/>
      <c r="O218" s="750"/>
      <c r="P218" s="774"/>
      <c r="Q218" s="768"/>
      <c r="R218" s="749"/>
      <c r="S218" s="749"/>
    </row>
    <row r="219" spans="1:19">
      <c r="A219" s="970"/>
      <c r="B219" s="847"/>
      <c r="C219" s="847"/>
      <c r="D219" s="847"/>
      <c r="E219" s="974"/>
      <c r="F219" s="768"/>
      <c r="G219" s="749"/>
      <c r="H219" s="745"/>
      <c r="I219" s="749"/>
      <c r="J219" s="749"/>
      <c r="K219" s="750"/>
      <c r="L219" s="803"/>
      <c r="M219" s="804"/>
      <c r="N219" s="767"/>
      <c r="O219" s="750"/>
      <c r="P219" s="774"/>
      <c r="Q219" s="768"/>
      <c r="R219" s="749"/>
      <c r="S219" s="749"/>
    </row>
    <row r="220" spans="1:19">
      <c r="A220" s="970">
        <v>2</v>
      </c>
      <c r="B220" s="847" t="s">
        <v>974</v>
      </c>
      <c r="C220" s="847"/>
      <c r="D220" s="847"/>
      <c r="E220" s="974"/>
      <c r="F220" s="933"/>
      <c r="G220" s="975"/>
      <c r="H220" s="975"/>
      <c r="I220" s="975"/>
      <c r="J220" s="975"/>
      <c r="K220" s="975"/>
      <c r="L220" s="994"/>
      <c r="M220" s="906"/>
      <c r="N220" s="995"/>
      <c r="O220" s="851"/>
      <c r="P220" s="851"/>
      <c r="Q220" s="921"/>
      <c r="R220" s="749"/>
      <c r="S220" s="749"/>
    </row>
    <row r="221" spans="1:19">
      <c r="A221" s="970"/>
      <c r="B221" s="847" t="s">
        <v>3101</v>
      </c>
      <c r="C221" s="847"/>
      <c r="D221" s="847"/>
      <c r="E221" s="974"/>
      <c r="F221" s="933"/>
      <c r="G221" s="975"/>
      <c r="H221" s="975"/>
      <c r="I221" s="975"/>
      <c r="J221" s="975"/>
      <c r="K221" s="975"/>
      <c r="L221" s="994"/>
      <c r="M221" s="906"/>
      <c r="N221" s="995"/>
      <c r="O221" s="851"/>
      <c r="P221" s="851"/>
      <c r="Q221" s="921"/>
      <c r="R221" s="749"/>
      <c r="S221" s="749"/>
    </row>
    <row r="222" spans="1:19">
      <c r="A222" s="761">
        <v>3</v>
      </c>
      <c r="B222" s="749" t="s">
        <v>975</v>
      </c>
      <c r="C222" s="749"/>
      <c r="D222" s="749"/>
      <c r="E222" s="768"/>
      <c r="F222" s="768"/>
      <c r="G222" s="749"/>
      <c r="H222" s="749"/>
      <c r="I222" s="749"/>
      <c r="J222" s="749"/>
      <c r="K222" s="749"/>
      <c r="L222" s="803"/>
      <c r="M222" s="890"/>
      <c r="N222" s="768"/>
      <c r="O222" s="749"/>
      <c r="P222" s="749"/>
      <c r="Q222" s="768"/>
      <c r="R222" s="749"/>
      <c r="S222" s="749"/>
    </row>
    <row r="223" spans="1:19">
      <c r="A223" s="761"/>
      <c r="B223" s="749" t="s">
        <v>3101</v>
      </c>
      <c r="C223" s="749"/>
      <c r="D223" s="749"/>
      <c r="E223" s="768"/>
      <c r="F223" s="768"/>
      <c r="G223" s="749"/>
      <c r="H223" s="749"/>
      <c r="I223" s="749"/>
      <c r="J223" s="749"/>
      <c r="K223" s="749"/>
      <c r="L223" s="803"/>
      <c r="M223" s="890"/>
      <c r="N223" s="768"/>
      <c r="O223" s="749"/>
      <c r="P223" s="749"/>
      <c r="Q223" s="768"/>
      <c r="R223" s="749"/>
      <c r="S223" s="749"/>
    </row>
    <row r="224" spans="1:19" ht="14.4">
      <c r="A224" s="761">
        <v>4</v>
      </c>
      <c r="B224" s="976" t="s">
        <v>976</v>
      </c>
      <c r="C224" s="977"/>
      <c r="D224" s="977"/>
      <c r="E224" s="978"/>
      <c r="F224" s="978"/>
      <c r="G224" s="977"/>
      <c r="H224" s="977"/>
      <c r="I224" s="977"/>
      <c r="J224" s="977"/>
      <c r="K224" s="977"/>
      <c r="L224" s="996"/>
      <c r="M224" s="997"/>
      <c r="N224" s="978"/>
      <c r="O224" s="977"/>
      <c r="P224" s="977"/>
      <c r="Q224" s="978"/>
      <c r="R224" s="977"/>
      <c r="S224" s="977"/>
    </row>
    <row r="225" spans="1:19" ht="24">
      <c r="A225" s="761" t="s">
        <v>2177</v>
      </c>
      <c r="B225" s="749" t="s">
        <v>3856</v>
      </c>
      <c r="C225" s="751" t="s">
        <v>3857</v>
      </c>
      <c r="D225" s="751" t="s">
        <v>65</v>
      </c>
      <c r="E225" s="751">
        <v>2400</v>
      </c>
      <c r="F225" s="751">
        <v>48</v>
      </c>
      <c r="G225" s="751" t="s">
        <v>31</v>
      </c>
      <c r="H225" s="768" t="s">
        <v>32</v>
      </c>
      <c r="I225" s="751"/>
      <c r="J225" s="751"/>
      <c r="K225" s="751"/>
      <c r="L225" s="751">
        <v>552000</v>
      </c>
      <c r="M225" s="751">
        <v>328440</v>
      </c>
      <c r="N225" s="768">
        <v>2020.12</v>
      </c>
      <c r="O225" s="758" t="s">
        <v>3536</v>
      </c>
      <c r="P225" s="751" t="s">
        <v>3537</v>
      </c>
      <c r="Q225" s="751">
        <v>17305372111</v>
      </c>
      <c r="R225" s="751" t="s">
        <v>3538</v>
      </c>
      <c r="S225" s="750" t="s">
        <v>3469</v>
      </c>
    </row>
    <row r="226" spans="1:19" ht="24">
      <c r="A226" s="761" t="s">
        <v>2180</v>
      </c>
      <c r="B226" s="749" t="s">
        <v>3858</v>
      </c>
      <c r="C226" s="751" t="s">
        <v>3859</v>
      </c>
      <c r="D226" s="751" t="s">
        <v>154</v>
      </c>
      <c r="E226" s="751">
        <v>100</v>
      </c>
      <c r="F226" s="751">
        <v>1.5</v>
      </c>
      <c r="G226" s="751" t="s">
        <v>31</v>
      </c>
      <c r="H226" s="768" t="s">
        <v>32</v>
      </c>
      <c r="I226" s="751"/>
      <c r="J226" s="751"/>
      <c r="K226" s="751"/>
      <c r="L226" s="751">
        <v>13000</v>
      </c>
      <c r="M226" s="751">
        <v>7735</v>
      </c>
      <c r="N226" s="768">
        <v>2020.8</v>
      </c>
      <c r="O226" s="758" t="s">
        <v>3536</v>
      </c>
      <c r="P226" s="751" t="s">
        <v>3537</v>
      </c>
      <c r="Q226" s="751">
        <v>17305372111</v>
      </c>
      <c r="R226" s="751" t="s">
        <v>3538</v>
      </c>
      <c r="S226" s="750" t="s">
        <v>3469</v>
      </c>
    </row>
    <row r="227" spans="1:19" ht="24">
      <c r="A227" s="761" t="s">
        <v>3860</v>
      </c>
      <c r="B227" s="749" t="s">
        <v>3861</v>
      </c>
      <c r="C227" s="795" t="s">
        <v>3862</v>
      </c>
      <c r="D227" s="751" t="s">
        <v>154</v>
      </c>
      <c r="E227" s="751">
        <v>600</v>
      </c>
      <c r="F227" s="751">
        <v>9</v>
      </c>
      <c r="G227" s="751" t="s">
        <v>31</v>
      </c>
      <c r="H227" s="768" t="s">
        <v>32</v>
      </c>
      <c r="I227" s="751"/>
      <c r="J227" s="751"/>
      <c r="K227" s="751"/>
      <c r="L227" s="751">
        <v>84000</v>
      </c>
      <c r="M227" s="751">
        <v>49980</v>
      </c>
      <c r="N227" s="768">
        <v>2020.12</v>
      </c>
      <c r="O227" s="758" t="s">
        <v>3536</v>
      </c>
      <c r="P227" s="751" t="s">
        <v>3537</v>
      </c>
      <c r="Q227" s="751">
        <v>17305372111</v>
      </c>
      <c r="R227" s="751" t="s">
        <v>3538</v>
      </c>
      <c r="S227" s="750" t="s">
        <v>3469</v>
      </c>
    </row>
    <row r="228" spans="1:19">
      <c r="A228" s="761" t="s">
        <v>3863</v>
      </c>
      <c r="B228" s="749" t="s">
        <v>3861</v>
      </c>
      <c r="C228" s="795" t="s">
        <v>3864</v>
      </c>
      <c r="D228" s="751" t="s">
        <v>154</v>
      </c>
      <c r="E228" s="751">
        <v>600</v>
      </c>
      <c r="F228" s="751">
        <v>10</v>
      </c>
      <c r="G228" s="751" t="s">
        <v>31</v>
      </c>
      <c r="H228" s="768" t="s">
        <v>32</v>
      </c>
      <c r="I228" s="751"/>
      <c r="J228" s="751"/>
      <c r="K228" s="751"/>
      <c r="L228" s="751">
        <v>72000</v>
      </c>
      <c r="M228" s="751">
        <v>40320</v>
      </c>
      <c r="N228" s="768">
        <v>2020.8</v>
      </c>
      <c r="O228" s="758" t="s">
        <v>3865</v>
      </c>
      <c r="P228" s="751" t="s">
        <v>3537</v>
      </c>
      <c r="Q228" s="751">
        <v>17305372111</v>
      </c>
      <c r="R228" s="751" t="s">
        <v>3538</v>
      </c>
      <c r="S228" s="749" t="s">
        <v>3469</v>
      </c>
    </row>
    <row r="229" spans="1:19" ht="24">
      <c r="A229" s="761" t="s">
        <v>3866</v>
      </c>
      <c r="B229" s="749" t="s">
        <v>3867</v>
      </c>
      <c r="C229" s="751" t="s">
        <v>3868</v>
      </c>
      <c r="D229" s="751" t="s">
        <v>65</v>
      </c>
      <c r="E229" s="751">
        <v>600</v>
      </c>
      <c r="F229" s="751">
        <v>36</v>
      </c>
      <c r="G229" s="751" t="s">
        <v>31</v>
      </c>
      <c r="H229" s="768" t="s">
        <v>32</v>
      </c>
      <c r="I229" s="749"/>
      <c r="J229" s="749"/>
      <c r="K229" s="749"/>
      <c r="L229" s="751">
        <v>408000</v>
      </c>
      <c r="M229" s="751">
        <v>132600</v>
      </c>
      <c r="N229" s="768">
        <v>2020.12</v>
      </c>
      <c r="O229" s="758" t="s">
        <v>3536</v>
      </c>
      <c r="P229" s="751" t="s">
        <v>3537</v>
      </c>
      <c r="Q229" s="751">
        <v>17305372111</v>
      </c>
      <c r="R229" s="751" t="s">
        <v>3538</v>
      </c>
      <c r="S229" s="749" t="s">
        <v>3469</v>
      </c>
    </row>
    <row r="230" spans="1:19" ht="24">
      <c r="A230" s="761" t="s">
        <v>3869</v>
      </c>
      <c r="B230" s="749" t="s">
        <v>976</v>
      </c>
      <c r="C230" s="751">
        <v>24</v>
      </c>
      <c r="D230" s="751" t="s">
        <v>161</v>
      </c>
      <c r="E230" s="751">
        <v>2800</v>
      </c>
      <c r="F230" s="751">
        <v>67.2</v>
      </c>
      <c r="G230" s="751" t="s">
        <v>31</v>
      </c>
      <c r="H230" s="768" t="s">
        <v>32</v>
      </c>
      <c r="I230" s="751"/>
      <c r="J230" s="751"/>
      <c r="K230" s="751"/>
      <c r="L230" s="751">
        <v>354200</v>
      </c>
      <c r="M230" s="751">
        <v>240856</v>
      </c>
      <c r="N230" s="768">
        <v>2020.12</v>
      </c>
      <c r="O230" s="758" t="s">
        <v>3536</v>
      </c>
      <c r="P230" s="751" t="s">
        <v>3537</v>
      </c>
      <c r="Q230" s="751">
        <v>17305372111</v>
      </c>
      <c r="R230" s="751" t="s">
        <v>3538</v>
      </c>
      <c r="S230" s="750" t="s">
        <v>3469</v>
      </c>
    </row>
    <row r="231" spans="1:19">
      <c r="A231" s="761"/>
      <c r="B231" s="737"/>
      <c r="C231" s="737"/>
      <c r="D231" s="737"/>
      <c r="E231" s="979"/>
      <c r="F231" s="979"/>
      <c r="G231" s="737"/>
      <c r="H231" s="737"/>
      <c r="I231" s="737"/>
      <c r="J231" s="737"/>
      <c r="K231" s="737"/>
      <c r="L231" s="998"/>
      <c r="M231" s="999"/>
      <c r="N231" s="979"/>
      <c r="O231" s="737"/>
      <c r="P231" s="737"/>
      <c r="Q231" s="768"/>
      <c r="R231" s="749"/>
      <c r="S231" s="749"/>
    </row>
    <row r="232" spans="1:19">
      <c r="A232" s="761">
        <v>5</v>
      </c>
      <c r="B232" s="749" t="s">
        <v>762</v>
      </c>
      <c r="C232" s="980"/>
      <c r="D232" s="980"/>
      <c r="E232" s="981"/>
      <c r="F232" s="981"/>
      <c r="G232" s="980"/>
      <c r="H232" s="980"/>
      <c r="I232" s="749"/>
      <c r="J232" s="980"/>
      <c r="K232" s="980"/>
      <c r="L232" s="1000"/>
      <c r="M232" s="890"/>
      <c r="N232" s="981"/>
      <c r="O232" s="980"/>
      <c r="P232" s="980"/>
      <c r="Q232" s="981"/>
      <c r="R232" s="980"/>
      <c r="S232" s="749" t="s">
        <v>3469</v>
      </c>
    </row>
    <row r="233" spans="1:19">
      <c r="A233" s="761"/>
      <c r="B233" s="749" t="s">
        <v>3101</v>
      </c>
      <c r="C233" s="749"/>
      <c r="D233" s="749"/>
      <c r="E233" s="768"/>
      <c r="F233" s="768"/>
      <c r="G233" s="749"/>
      <c r="H233" s="749"/>
      <c r="I233" s="749"/>
      <c r="J233" s="749"/>
      <c r="K233" s="749"/>
      <c r="L233" s="803"/>
      <c r="M233" s="890"/>
      <c r="N233" s="768"/>
      <c r="O233" s="749"/>
      <c r="P233" s="749"/>
      <c r="Q233" s="768"/>
      <c r="R233" s="749"/>
      <c r="S233" s="749"/>
    </row>
    <row r="234" spans="1:19">
      <c r="A234" s="761">
        <v>6</v>
      </c>
      <c r="B234" s="749" t="s">
        <v>1033</v>
      </c>
      <c r="C234" s="749"/>
      <c r="D234" s="749"/>
      <c r="E234" s="768"/>
      <c r="F234" s="768"/>
      <c r="G234" s="749"/>
      <c r="H234" s="749"/>
      <c r="I234" s="749"/>
      <c r="J234" s="749"/>
      <c r="K234" s="749"/>
      <c r="L234" s="803"/>
      <c r="M234" s="890"/>
      <c r="N234" s="768"/>
      <c r="O234" s="749"/>
      <c r="P234" s="749"/>
      <c r="Q234" s="768"/>
      <c r="R234" s="749"/>
      <c r="S234" s="749"/>
    </row>
    <row r="235" spans="1:19">
      <c r="A235" s="761"/>
      <c r="B235" s="749" t="s">
        <v>3101</v>
      </c>
      <c r="C235" s="749"/>
      <c r="D235" s="749"/>
      <c r="E235" s="768"/>
      <c r="F235" s="768"/>
      <c r="G235" s="749"/>
      <c r="H235" s="749"/>
      <c r="I235" s="749"/>
      <c r="J235" s="749"/>
      <c r="K235" s="749"/>
      <c r="L235" s="803"/>
      <c r="M235" s="890"/>
      <c r="N235" s="768"/>
      <c r="O235" s="749"/>
      <c r="P235" s="749"/>
      <c r="Q235" s="768"/>
      <c r="R235" s="749"/>
      <c r="S235" s="749"/>
    </row>
    <row r="236" spans="1:19">
      <c r="A236" s="761" t="s">
        <v>1034</v>
      </c>
      <c r="B236" s="749" t="s">
        <v>1035</v>
      </c>
      <c r="C236" s="749"/>
      <c r="D236" s="749"/>
      <c r="E236" s="768"/>
      <c r="F236" s="768"/>
      <c r="G236" s="749"/>
      <c r="H236" s="749"/>
      <c r="I236" s="749"/>
      <c r="J236" s="749"/>
      <c r="K236" s="749"/>
      <c r="L236" s="803"/>
      <c r="M236" s="890"/>
      <c r="N236" s="768"/>
      <c r="O236" s="749"/>
      <c r="P236" s="749"/>
      <c r="Q236" s="768"/>
      <c r="R236" s="749"/>
      <c r="S236" s="749"/>
    </row>
    <row r="237" spans="1:19">
      <c r="A237" s="761">
        <v>1</v>
      </c>
      <c r="B237" s="749" t="s">
        <v>1036</v>
      </c>
      <c r="C237" s="749"/>
      <c r="D237" s="749"/>
      <c r="E237" s="768"/>
      <c r="F237" s="768"/>
      <c r="G237" s="749"/>
      <c r="H237" s="749"/>
      <c r="I237" s="749"/>
      <c r="J237" s="749"/>
      <c r="K237" s="749"/>
      <c r="L237" s="803"/>
      <c r="M237" s="890"/>
      <c r="N237" s="768"/>
      <c r="O237" s="749"/>
      <c r="P237" s="749"/>
      <c r="Q237" s="768"/>
      <c r="R237" s="749"/>
      <c r="S237" s="749"/>
    </row>
    <row r="238" spans="1:19">
      <c r="A238" s="982"/>
      <c r="B238" s="749" t="s">
        <v>3101</v>
      </c>
      <c r="C238" s="749"/>
      <c r="D238" s="749"/>
      <c r="E238" s="768"/>
      <c r="F238" s="768"/>
      <c r="G238" s="749"/>
      <c r="H238" s="749"/>
      <c r="I238" s="749"/>
      <c r="J238" s="749"/>
      <c r="K238" s="749"/>
      <c r="L238" s="803"/>
      <c r="M238" s="890"/>
      <c r="N238" s="1001"/>
      <c r="O238" s="1002"/>
      <c r="P238" s="1003"/>
      <c r="Q238" s="1001"/>
      <c r="R238" s="1003"/>
      <c r="S238" s="1003"/>
    </row>
    <row r="239" spans="1:19">
      <c r="A239" s="761">
        <v>2</v>
      </c>
      <c r="B239" s="749" t="s">
        <v>1072</v>
      </c>
      <c r="C239" s="749"/>
      <c r="D239" s="749"/>
      <c r="E239" s="768"/>
      <c r="F239" s="768"/>
      <c r="G239" s="749"/>
      <c r="H239" s="749"/>
      <c r="I239" s="749"/>
      <c r="J239" s="749"/>
      <c r="K239" s="749"/>
      <c r="L239" s="803"/>
      <c r="M239" s="890"/>
      <c r="N239" s="1001"/>
      <c r="O239" s="1002"/>
      <c r="P239" s="1003"/>
      <c r="Q239" s="1001"/>
      <c r="R239" s="1003"/>
      <c r="S239" s="1003"/>
    </row>
    <row r="240" spans="1:19">
      <c r="A240" s="761"/>
      <c r="B240" s="749" t="s">
        <v>3101</v>
      </c>
      <c r="C240" s="766"/>
      <c r="D240" s="749"/>
      <c r="E240" s="768"/>
      <c r="F240" s="768"/>
      <c r="G240" s="749"/>
      <c r="H240" s="749"/>
      <c r="I240" s="749"/>
      <c r="J240" s="749"/>
      <c r="K240" s="749"/>
      <c r="L240" s="803"/>
      <c r="M240" s="890"/>
      <c r="N240" s="1001"/>
      <c r="O240" s="1002"/>
      <c r="P240" s="1003"/>
      <c r="Q240" s="1001"/>
      <c r="R240" s="1003"/>
      <c r="S240" s="1003"/>
    </row>
    <row r="241" spans="1:19">
      <c r="A241" s="761">
        <v>3</v>
      </c>
      <c r="B241" s="749" t="s">
        <v>1073</v>
      </c>
      <c r="C241" s="766"/>
      <c r="D241" s="749"/>
      <c r="E241" s="768"/>
      <c r="F241" s="768"/>
      <c r="G241" s="749"/>
      <c r="H241" s="749"/>
      <c r="I241" s="749"/>
      <c r="J241" s="749"/>
      <c r="K241" s="749"/>
      <c r="L241" s="803"/>
      <c r="M241" s="890"/>
      <c r="N241" s="1001"/>
      <c r="O241" s="1002"/>
      <c r="P241" s="1003"/>
      <c r="Q241" s="1001"/>
      <c r="R241" s="1003"/>
      <c r="S241" s="1003"/>
    </row>
    <row r="242" spans="1:19">
      <c r="A242" s="761"/>
      <c r="B242" s="749" t="s">
        <v>3101</v>
      </c>
      <c r="C242" s="749"/>
      <c r="D242" s="749"/>
      <c r="E242" s="768"/>
      <c r="F242" s="768"/>
      <c r="G242" s="749"/>
      <c r="H242" s="749"/>
      <c r="I242" s="749"/>
      <c r="J242" s="749"/>
      <c r="K242" s="749"/>
      <c r="L242" s="803"/>
      <c r="M242" s="890"/>
      <c r="N242" s="1001"/>
      <c r="O242" s="1002"/>
      <c r="P242" s="1003"/>
      <c r="Q242" s="1001"/>
      <c r="R242" s="1003"/>
      <c r="S242" s="1003"/>
    </row>
    <row r="243" spans="1:19">
      <c r="A243" s="761" t="s">
        <v>1077</v>
      </c>
      <c r="B243" s="749" t="s">
        <v>1078</v>
      </c>
      <c r="C243" s="749"/>
      <c r="D243" s="749"/>
      <c r="E243" s="768"/>
      <c r="F243" s="768"/>
      <c r="G243" s="749"/>
      <c r="H243" s="749"/>
      <c r="I243" s="749"/>
      <c r="J243" s="749"/>
      <c r="K243" s="749"/>
      <c r="L243" s="803"/>
      <c r="M243" s="890"/>
      <c r="N243" s="768"/>
      <c r="O243" s="749"/>
      <c r="P243" s="749"/>
      <c r="Q243" s="768"/>
      <c r="R243" s="749"/>
      <c r="S243" s="749"/>
    </row>
    <row r="244" spans="1:19">
      <c r="A244" s="761">
        <v>1</v>
      </c>
      <c r="B244" s="749" t="s">
        <v>1079</v>
      </c>
      <c r="C244" s="749"/>
      <c r="D244" s="749"/>
      <c r="E244" s="768"/>
      <c r="F244" s="768"/>
      <c r="G244" s="749"/>
      <c r="H244" s="749"/>
      <c r="I244" s="749"/>
      <c r="J244" s="749"/>
      <c r="K244" s="749"/>
      <c r="L244" s="803"/>
      <c r="M244" s="890"/>
      <c r="N244" s="768"/>
      <c r="O244" s="749"/>
      <c r="P244" s="749"/>
      <c r="Q244" s="768"/>
      <c r="R244" s="749"/>
      <c r="S244" s="749"/>
    </row>
    <row r="245" spans="1:19">
      <c r="A245" s="761"/>
      <c r="B245" s="749" t="s">
        <v>3101</v>
      </c>
      <c r="C245" s="749"/>
      <c r="D245" s="749"/>
      <c r="E245" s="768"/>
      <c r="F245" s="768"/>
      <c r="G245" s="749"/>
      <c r="H245" s="749"/>
      <c r="I245" s="749"/>
      <c r="J245" s="749"/>
      <c r="K245" s="749"/>
      <c r="L245" s="803"/>
      <c r="M245" s="890"/>
      <c r="N245" s="768"/>
      <c r="O245" s="749"/>
      <c r="P245" s="749"/>
      <c r="Q245" s="768"/>
      <c r="R245" s="749"/>
      <c r="S245" s="749"/>
    </row>
    <row r="246" spans="1:19">
      <c r="A246" s="761">
        <v>2</v>
      </c>
      <c r="B246" s="749" t="s">
        <v>1085</v>
      </c>
      <c r="C246" s="749"/>
      <c r="D246" s="749"/>
      <c r="E246" s="768"/>
      <c r="F246" s="768"/>
      <c r="G246" s="749"/>
      <c r="H246" s="749"/>
      <c r="I246" s="749"/>
      <c r="J246" s="749"/>
      <c r="K246" s="749"/>
      <c r="L246" s="803"/>
      <c r="M246" s="890"/>
      <c r="N246" s="768"/>
      <c r="O246" s="749"/>
      <c r="P246" s="749"/>
      <c r="Q246" s="768"/>
      <c r="R246" s="749"/>
      <c r="S246" s="749"/>
    </row>
    <row r="247" spans="1:19">
      <c r="A247" s="761"/>
      <c r="B247" s="749" t="s">
        <v>3101</v>
      </c>
      <c r="C247" s="749"/>
      <c r="D247" s="749"/>
      <c r="E247" s="768"/>
      <c r="F247" s="768"/>
      <c r="G247" s="749"/>
      <c r="H247" s="749"/>
      <c r="I247" s="749"/>
      <c r="J247" s="749"/>
      <c r="K247" s="749"/>
      <c r="L247" s="803"/>
      <c r="M247" s="890"/>
      <c r="N247" s="768"/>
      <c r="O247" s="749"/>
      <c r="P247" s="749"/>
      <c r="Q247" s="768"/>
      <c r="R247" s="749"/>
      <c r="S247" s="749"/>
    </row>
    <row r="248" spans="1:19">
      <c r="A248" s="983" t="s">
        <v>1086</v>
      </c>
      <c r="B248" s="984" t="s">
        <v>1087</v>
      </c>
      <c r="C248" s="749"/>
      <c r="D248" s="749"/>
      <c r="E248" s="768"/>
      <c r="F248" s="768"/>
      <c r="G248" s="749"/>
      <c r="H248" s="749"/>
      <c r="I248" s="749"/>
      <c r="J248" s="749"/>
      <c r="K248" s="749"/>
      <c r="L248" s="803"/>
      <c r="M248" s="890"/>
      <c r="N248" s="768"/>
      <c r="O248" s="749"/>
      <c r="P248" s="749"/>
      <c r="Q248" s="768"/>
      <c r="R248" s="749"/>
      <c r="S248" s="749"/>
    </row>
    <row r="249" spans="1:19">
      <c r="A249" s="761">
        <v>1</v>
      </c>
      <c r="B249" s="749" t="s">
        <v>1088</v>
      </c>
      <c r="C249" s="749"/>
      <c r="D249" s="749"/>
      <c r="E249" s="768"/>
      <c r="F249" s="768"/>
      <c r="G249" s="749"/>
      <c r="H249" s="749"/>
      <c r="I249" s="749"/>
      <c r="J249" s="749"/>
      <c r="K249" s="749"/>
      <c r="L249" s="803"/>
      <c r="M249" s="890"/>
      <c r="N249" s="768"/>
      <c r="O249" s="749"/>
      <c r="P249" s="749"/>
      <c r="Q249" s="768"/>
      <c r="R249" s="749"/>
      <c r="S249" s="749"/>
    </row>
    <row r="250" spans="1:19">
      <c r="A250" s="761"/>
      <c r="B250" s="749" t="s">
        <v>3101</v>
      </c>
      <c r="C250" s="749"/>
      <c r="D250" s="749"/>
      <c r="E250" s="768"/>
      <c r="F250" s="768"/>
      <c r="G250" s="749"/>
      <c r="H250" s="749"/>
      <c r="I250" s="749"/>
      <c r="J250" s="749"/>
      <c r="K250" s="749"/>
      <c r="L250" s="803"/>
      <c r="M250" s="890"/>
      <c r="N250" s="768"/>
      <c r="O250" s="749"/>
      <c r="P250" s="749"/>
      <c r="Q250" s="768"/>
      <c r="R250" s="749"/>
      <c r="S250" s="749"/>
    </row>
    <row r="251" spans="1:19">
      <c r="A251" s="761">
        <v>2</v>
      </c>
      <c r="B251" s="749" t="s">
        <v>1089</v>
      </c>
      <c r="C251" s="749"/>
      <c r="D251" s="749"/>
      <c r="E251" s="768"/>
      <c r="F251" s="768"/>
      <c r="G251" s="749"/>
      <c r="H251" s="749"/>
      <c r="I251" s="749"/>
      <c r="J251" s="749"/>
      <c r="K251" s="749"/>
      <c r="L251" s="803"/>
      <c r="M251" s="890"/>
      <c r="N251" s="768"/>
      <c r="O251" s="749"/>
      <c r="P251" s="749"/>
      <c r="Q251" s="768"/>
      <c r="R251" s="749"/>
      <c r="S251" s="749"/>
    </row>
    <row r="252" spans="1:19">
      <c r="A252" s="761" t="s">
        <v>1901</v>
      </c>
      <c r="B252" s="749" t="s">
        <v>3870</v>
      </c>
      <c r="C252" s="750" t="s">
        <v>3871</v>
      </c>
      <c r="D252" s="750" t="s">
        <v>65</v>
      </c>
      <c r="E252" s="751">
        <v>67</v>
      </c>
      <c r="F252" s="751">
        <v>100.5</v>
      </c>
      <c r="G252" s="750" t="s">
        <v>31</v>
      </c>
      <c r="H252" s="750" t="s">
        <v>32</v>
      </c>
      <c r="I252" s="750"/>
      <c r="J252" s="750" t="s">
        <v>3503</v>
      </c>
      <c r="K252" s="750" t="s">
        <v>3503</v>
      </c>
      <c r="L252" s="1004">
        <v>959759.89</v>
      </c>
      <c r="M252" s="1005">
        <v>453219.89</v>
      </c>
      <c r="N252" s="751"/>
      <c r="O252" s="750" t="s">
        <v>3588</v>
      </c>
      <c r="P252" s="746" t="s">
        <v>3502</v>
      </c>
      <c r="Q252" s="758">
        <v>13370139861</v>
      </c>
      <c r="R252" s="745" t="s">
        <v>3503</v>
      </c>
      <c r="S252" s="750" t="s">
        <v>3469</v>
      </c>
    </row>
    <row r="253" spans="1:19">
      <c r="A253" s="761" t="s">
        <v>1910</v>
      </c>
      <c r="B253" s="749" t="s">
        <v>3872</v>
      </c>
      <c r="C253" s="750" t="s">
        <v>3871</v>
      </c>
      <c r="D253" s="750" t="s">
        <v>65</v>
      </c>
      <c r="E253" s="751">
        <v>112</v>
      </c>
      <c r="F253" s="751">
        <v>168</v>
      </c>
      <c r="G253" s="750" t="s">
        <v>31</v>
      </c>
      <c r="H253" s="750" t="s">
        <v>32</v>
      </c>
      <c r="I253" s="750"/>
      <c r="J253" s="750" t="s">
        <v>3503</v>
      </c>
      <c r="K253" s="750" t="s">
        <v>3503</v>
      </c>
      <c r="L253" s="1004">
        <v>2239439.7400000002</v>
      </c>
      <c r="M253" s="1005">
        <v>1057513.3899999999</v>
      </c>
      <c r="N253" s="751"/>
      <c r="O253" s="750" t="s">
        <v>3873</v>
      </c>
      <c r="P253" s="746" t="s">
        <v>3502</v>
      </c>
      <c r="Q253" s="758">
        <v>13370139861</v>
      </c>
      <c r="R253" s="745" t="s">
        <v>3503</v>
      </c>
      <c r="S253" s="750" t="s">
        <v>3469</v>
      </c>
    </row>
    <row r="254" spans="1:19">
      <c r="A254" s="761"/>
      <c r="B254" s="749" t="s">
        <v>3101</v>
      </c>
      <c r="C254" s="749"/>
      <c r="D254" s="749"/>
      <c r="E254" s="768"/>
      <c r="F254" s="768"/>
      <c r="G254" s="749"/>
      <c r="H254" s="749"/>
      <c r="I254" s="749"/>
      <c r="J254" s="749"/>
      <c r="K254" s="749"/>
      <c r="L254" s="803"/>
      <c r="M254" s="890"/>
      <c r="N254" s="768"/>
      <c r="O254" s="749"/>
      <c r="P254" s="749"/>
      <c r="Q254" s="768"/>
      <c r="R254" s="749"/>
      <c r="S254" s="749"/>
    </row>
    <row r="255" spans="1:19">
      <c r="A255" s="761">
        <v>3</v>
      </c>
      <c r="B255" s="749" t="s">
        <v>1268</v>
      </c>
      <c r="C255" s="749"/>
      <c r="D255" s="749"/>
      <c r="E255" s="768"/>
      <c r="F255" s="768"/>
      <c r="G255" s="749"/>
      <c r="H255" s="749"/>
      <c r="I255" s="749"/>
      <c r="J255" s="749"/>
      <c r="K255" s="749"/>
      <c r="L255" s="803"/>
      <c r="M255" s="890"/>
      <c r="N255" s="768"/>
      <c r="O255" s="749"/>
      <c r="P255" s="749"/>
      <c r="Q255" s="768"/>
      <c r="R255" s="749"/>
      <c r="S255" s="749"/>
    </row>
    <row r="256" spans="1:19">
      <c r="A256" s="761"/>
      <c r="B256" s="749" t="s">
        <v>3101</v>
      </c>
      <c r="C256" s="749"/>
      <c r="D256" s="749"/>
      <c r="E256" s="768"/>
      <c r="F256" s="768"/>
      <c r="G256" s="749"/>
      <c r="H256" s="749"/>
      <c r="I256" s="749"/>
      <c r="J256" s="749"/>
      <c r="K256" s="749"/>
      <c r="L256" s="803"/>
      <c r="M256" s="890"/>
      <c r="N256" s="768"/>
      <c r="O256" s="749"/>
      <c r="P256" s="749"/>
      <c r="Q256" s="768"/>
      <c r="R256" s="749"/>
      <c r="S256" s="749"/>
    </row>
    <row r="257" spans="1:19">
      <c r="A257" s="983" t="s">
        <v>1331</v>
      </c>
      <c r="B257" s="984" t="s">
        <v>2819</v>
      </c>
      <c r="C257" s="749"/>
      <c r="D257" s="749"/>
      <c r="E257" s="768"/>
      <c r="F257" s="768"/>
      <c r="G257" s="749"/>
      <c r="H257" s="749"/>
      <c r="I257" s="749"/>
      <c r="J257" s="749"/>
      <c r="K257" s="749"/>
      <c r="L257" s="803"/>
      <c r="M257" s="890"/>
      <c r="N257" s="768"/>
      <c r="O257" s="749"/>
      <c r="P257" s="749"/>
      <c r="Q257" s="768"/>
      <c r="R257" s="749"/>
      <c r="S257" s="749"/>
    </row>
    <row r="258" spans="1:19">
      <c r="A258" s="761">
        <v>1</v>
      </c>
      <c r="B258" s="749" t="s">
        <v>3874</v>
      </c>
      <c r="C258" s="749"/>
      <c r="D258" s="749"/>
      <c r="E258" s="768"/>
      <c r="F258" s="768"/>
      <c r="G258" s="749"/>
      <c r="H258" s="749"/>
      <c r="I258" s="749"/>
      <c r="J258" s="749"/>
      <c r="K258" s="749"/>
      <c r="L258" s="803"/>
      <c r="M258" s="890"/>
      <c r="N258" s="768"/>
      <c r="O258" s="749"/>
      <c r="P258" s="749"/>
      <c r="Q258" s="768"/>
      <c r="R258" s="749"/>
      <c r="S258" s="749" t="s">
        <v>3469</v>
      </c>
    </row>
    <row r="259" spans="1:19">
      <c r="A259" s="761">
        <v>2</v>
      </c>
      <c r="B259" s="749" t="s">
        <v>3875</v>
      </c>
      <c r="C259" s="749"/>
      <c r="D259" s="749"/>
      <c r="E259" s="768"/>
      <c r="F259" s="768"/>
      <c r="G259" s="749"/>
      <c r="H259" s="749"/>
      <c r="I259" s="749"/>
      <c r="J259" s="749"/>
      <c r="K259" s="749"/>
      <c r="L259" s="803"/>
      <c r="M259" s="890"/>
      <c r="N259" s="768"/>
      <c r="O259" s="749"/>
      <c r="P259" s="749"/>
      <c r="Q259" s="768"/>
      <c r="R259" s="749"/>
      <c r="S259" s="749" t="s">
        <v>3469</v>
      </c>
    </row>
    <row r="260" spans="1:19" ht="24">
      <c r="A260" s="761">
        <v>3</v>
      </c>
      <c r="B260" s="923" t="s">
        <v>3876</v>
      </c>
      <c r="C260" s="923" t="s">
        <v>3877</v>
      </c>
      <c r="D260" s="750" t="s">
        <v>1354</v>
      </c>
      <c r="E260" s="973">
        <v>270</v>
      </c>
      <c r="F260" s="751">
        <v>2.7</v>
      </c>
      <c r="G260" s="750" t="s">
        <v>2964</v>
      </c>
      <c r="H260" s="750" t="s">
        <v>32</v>
      </c>
      <c r="I260" s="750" t="s">
        <v>3609</v>
      </c>
      <c r="J260" s="750"/>
      <c r="K260" s="750"/>
      <c r="L260" s="777">
        <v>171449.9993</v>
      </c>
      <c r="M260" s="993">
        <v>166456.31</v>
      </c>
      <c r="N260" s="751" t="s">
        <v>2540</v>
      </c>
      <c r="O260" s="791" t="s">
        <v>3632</v>
      </c>
      <c r="P260" s="750" t="s">
        <v>3633</v>
      </c>
      <c r="Q260" s="751">
        <v>18435110912</v>
      </c>
      <c r="R260" s="750" t="s">
        <v>3634</v>
      </c>
      <c r="S260" s="750" t="s">
        <v>3469</v>
      </c>
    </row>
    <row r="261" spans="1:19" ht="14.4">
      <c r="A261" s="761">
        <v>4</v>
      </c>
      <c r="B261" s="757" t="s">
        <v>3876</v>
      </c>
      <c r="C261" s="847" t="s">
        <v>3878</v>
      </c>
      <c r="D261" s="738" t="s">
        <v>1354</v>
      </c>
      <c r="E261" s="816">
        <v>200</v>
      </c>
      <c r="F261" s="1006"/>
      <c r="G261" s="749" t="s">
        <v>31</v>
      </c>
      <c r="H261" s="745" t="s">
        <v>3638</v>
      </c>
      <c r="I261" s="749"/>
      <c r="J261" s="738"/>
      <c r="K261" s="738"/>
      <c r="L261" s="908">
        <v>166000</v>
      </c>
      <c r="M261" s="904">
        <v>40000</v>
      </c>
      <c r="N261" s="921" t="s">
        <v>3650</v>
      </c>
      <c r="O261" s="826" t="s">
        <v>3544</v>
      </c>
      <c r="P261" s="826" t="s">
        <v>3545</v>
      </c>
      <c r="Q261" s="827">
        <v>13933519201</v>
      </c>
      <c r="R261" s="826" t="s">
        <v>3544</v>
      </c>
      <c r="S261" s="749" t="s">
        <v>3469</v>
      </c>
    </row>
    <row r="262" spans="1:19" ht="24">
      <c r="A262" s="761">
        <v>5</v>
      </c>
      <c r="B262" s="972" t="s">
        <v>3879</v>
      </c>
      <c r="C262" s="923"/>
      <c r="D262" s="750" t="s">
        <v>494</v>
      </c>
      <c r="E262" s="973">
        <v>23</v>
      </c>
      <c r="F262" s="973">
        <v>3.024</v>
      </c>
      <c r="G262" s="750" t="s">
        <v>2964</v>
      </c>
      <c r="H262" s="750" t="s">
        <v>32</v>
      </c>
      <c r="I262" s="750" t="s">
        <v>3609</v>
      </c>
      <c r="J262" s="750"/>
      <c r="K262" s="1190" t="s">
        <v>3880</v>
      </c>
      <c r="L262" s="777">
        <v>46782</v>
      </c>
      <c r="M262" s="993">
        <v>41400</v>
      </c>
      <c r="N262" s="751" t="s">
        <v>2540</v>
      </c>
      <c r="O262" s="791" t="s">
        <v>3632</v>
      </c>
      <c r="P262" s="750" t="s">
        <v>3633</v>
      </c>
      <c r="Q262" s="751">
        <v>18435110912</v>
      </c>
      <c r="R262" s="750" t="s">
        <v>3634</v>
      </c>
      <c r="S262" s="750" t="s">
        <v>3469</v>
      </c>
    </row>
    <row r="263" spans="1:19" ht="24">
      <c r="A263" s="761">
        <v>6</v>
      </c>
      <c r="B263" s="972" t="s">
        <v>3881</v>
      </c>
      <c r="C263" s="923"/>
      <c r="D263" s="750" t="s">
        <v>494</v>
      </c>
      <c r="E263" s="973">
        <v>8</v>
      </c>
      <c r="F263" s="973">
        <v>0.76</v>
      </c>
      <c r="G263" s="750" t="s">
        <v>2964</v>
      </c>
      <c r="H263" s="750" t="s">
        <v>32</v>
      </c>
      <c r="I263" s="750" t="s">
        <v>3609</v>
      </c>
      <c r="J263" s="750"/>
      <c r="K263" s="1191"/>
      <c r="L263" s="777">
        <v>1365</v>
      </c>
      <c r="M263" s="993">
        <v>1207.9646017699099</v>
      </c>
      <c r="N263" s="751" t="s">
        <v>2540</v>
      </c>
      <c r="O263" s="791" t="s">
        <v>3632</v>
      </c>
      <c r="P263" s="750" t="s">
        <v>3633</v>
      </c>
      <c r="Q263" s="751">
        <v>18435110912</v>
      </c>
      <c r="R263" s="750" t="s">
        <v>3634</v>
      </c>
      <c r="S263" s="750" t="s">
        <v>3469</v>
      </c>
    </row>
    <row r="264" spans="1:19" ht="24">
      <c r="A264" s="761">
        <v>7</v>
      </c>
      <c r="B264" s="972" t="s">
        <v>3882</v>
      </c>
      <c r="C264" s="923"/>
      <c r="D264" s="750" t="s">
        <v>494</v>
      </c>
      <c r="E264" s="973">
        <v>26</v>
      </c>
      <c r="F264" s="973">
        <v>2.08</v>
      </c>
      <c r="G264" s="750" t="s">
        <v>2964</v>
      </c>
      <c r="H264" s="750" t="s">
        <v>32</v>
      </c>
      <c r="I264" s="750" t="s">
        <v>3609</v>
      </c>
      <c r="J264" s="750"/>
      <c r="K264" s="1192"/>
      <c r="L264" s="777">
        <v>34560</v>
      </c>
      <c r="M264" s="993">
        <v>30584.070796460201</v>
      </c>
      <c r="N264" s="751" t="s">
        <v>2540</v>
      </c>
      <c r="O264" s="791" t="s">
        <v>3632</v>
      </c>
      <c r="P264" s="750" t="s">
        <v>3633</v>
      </c>
      <c r="Q264" s="751">
        <v>18435110912</v>
      </c>
      <c r="R264" s="750" t="s">
        <v>3634</v>
      </c>
      <c r="S264" s="750" t="s">
        <v>3469</v>
      </c>
    </row>
    <row r="265" spans="1:19" ht="24">
      <c r="A265" s="761">
        <v>8</v>
      </c>
      <c r="B265" s="972" t="s">
        <v>3883</v>
      </c>
      <c r="C265" s="923"/>
      <c r="D265" s="750" t="s">
        <v>494</v>
      </c>
      <c r="E265" s="973">
        <v>52</v>
      </c>
      <c r="F265" s="973">
        <v>4</v>
      </c>
      <c r="G265" s="750" t="s">
        <v>2964</v>
      </c>
      <c r="H265" s="750" t="s">
        <v>32</v>
      </c>
      <c r="I265" s="750" t="s">
        <v>3884</v>
      </c>
      <c r="J265" s="750"/>
      <c r="K265" s="791" t="s">
        <v>3885</v>
      </c>
      <c r="L265" s="777">
        <v>45217</v>
      </c>
      <c r="M265" s="993">
        <v>43900</v>
      </c>
      <c r="N265" s="751" t="s">
        <v>1746</v>
      </c>
      <c r="O265" s="791" t="s">
        <v>3632</v>
      </c>
      <c r="P265" s="750" t="s">
        <v>3633</v>
      </c>
      <c r="Q265" s="751">
        <v>18435110913</v>
      </c>
      <c r="R265" s="750" t="s">
        <v>3634</v>
      </c>
      <c r="S265" s="750" t="s">
        <v>3469</v>
      </c>
    </row>
    <row r="266" spans="1:19">
      <c r="A266" s="761">
        <v>9</v>
      </c>
      <c r="B266" s="923" t="s">
        <v>3886</v>
      </c>
      <c r="C266" s="923"/>
      <c r="D266" s="749"/>
      <c r="E266" s="1007"/>
      <c r="F266" s="768"/>
      <c r="G266" s="749"/>
      <c r="H266" s="749"/>
      <c r="I266" s="749"/>
      <c r="J266" s="749"/>
      <c r="K266" s="749"/>
      <c r="L266" s="803"/>
      <c r="M266" s="1014"/>
      <c r="N266" s="768"/>
      <c r="O266" s="774"/>
      <c r="P266" s="749"/>
      <c r="Q266" s="768"/>
      <c r="R266" s="749"/>
      <c r="S266" s="749" t="s">
        <v>3469</v>
      </c>
    </row>
    <row r="267" spans="1:19">
      <c r="A267" s="761">
        <v>10</v>
      </c>
      <c r="B267" s="923" t="s">
        <v>3886</v>
      </c>
      <c r="C267" s="923"/>
      <c r="D267" s="749"/>
      <c r="E267" s="1007"/>
      <c r="F267" s="768"/>
      <c r="G267" s="749"/>
      <c r="H267" s="749"/>
      <c r="I267" s="749"/>
      <c r="J267" s="749"/>
      <c r="K267" s="749"/>
      <c r="L267" s="803"/>
      <c r="M267" s="993"/>
      <c r="N267" s="768"/>
      <c r="O267" s="774"/>
      <c r="P267" s="749"/>
      <c r="Q267" s="768"/>
      <c r="R267" s="749"/>
      <c r="S267" s="749" t="s">
        <v>3469</v>
      </c>
    </row>
    <row r="268" spans="1:19" ht="48">
      <c r="A268" s="761">
        <v>11</v>
      </c>
      <c r="B268" s="923" t="s">
        <v>3887</v>
      </c>
      <c r="C268" s="923"/>
      <c r="D268" s="749" t="s">
        <v>65</v>
      </c>
      <c r="E268" s="1007">
        <v>1</v>
      </c>
      <c r="F268" s="768" t="s">
        <v>55</v>
      </c>
      <c r="G268" s="749" t="s">
        <v>2964</v>
      </c>
      <c r="H268" s="749" t="s">
        <v>2964</v>
      </c>
      <c r="I268" s="749" t="s">
        <v>55</v>
      </c>
      <c r="J268" s="774" t="s">
        <v>3686</v>
      </c>
      <c r="K268" s="749"/>
      <c r="L268" s="803" t="s">
        <v>55</v>
      </c>
      <c r="M268" s="1014" t="s">
        <v>55</v>
      </c>
      <c r="N268" s="768" t="s">
        <v>55</v>
      </c>
      <c r="O268" s="774" t="s">
        <v>3687</v>
      </c>
      <c r="P268" s="749" t="s">
        <v>3688</v>
      </c>
      <c r="Q268" s="768">
        <v>18518241904</v>
      </c>
      <c r="R268" s="745" t="s">
        <v>3687</v>
      </c>
      <c r="S268" s="749" t="s">
        <v>3469</v>
      </c>
    </row>
    <row r="269" spans="1:19" ht="48">
      <c r="A269" s="761">
        <v>12</v>
      </c>
      <c r="B269" s="839" t="s">
        <v>3888</v>
      </c>
      <c r="C269" s="923" t="s">
        <v>3889</v>
      </c>
      <c r="D269" s="750" t="s">
        <v>154</v>
      </c>
      <c r="E269" s="751">
        <v>220</v>
      </c>
      <c r="F269" s="768" t="s">
        <v>55</v>
      </c>
      <c r="G269" s="791" t="s">
        <v>3890</v>
      </c>
      <c r="H269" s="791" t="s">
        <v>3890</v>
      </c>
      <c r="I269" s="749" t="s">
        <v>55</v>
      </c>
      <c r="J269" s="774" t="s">
        <v>3686</v>
      </c>
      <c r="K269" s="749"/>
      <c r="L269" s="803" t="s">
        <v>55</v>
      </c>
      <c r="M269" s="1014" t="s">
        <v>55</v>
      </c>
      <c r="N269" s="768" t="s">
        <v>55</v>
      </c>
      <c r="O269" s="774" t="s">
        <v>3687</v>
      </c>
      <c r="P269" s="749" t="s">
        <v>3688</v>
      </c>
      <c r="Q269" s="768">
        <v>18518241904</v>
      </c>
      <c r="R269" s="745" t="s">
        <v>3687</v>
      </c>
      <c r="S269" s="749" t="s">
        <v>3469</v>
      </c>
    </row>
    <row r="270" spans="1:19">
      <c r="A270" s="761">
        <v>13</v>
      </c>
      <c r="B270" s="972" t="s">
        <v>3888</v>
      </c>
      <c r="C270" s="923"/>
      <c r="D270" s="749"/>
      <c r="E270" s="973"/>
      <c r="F270" s="973"/>
      <c r="G270" s="749"/>
      <c r="H270" s="749"/>
      <c r="I270" s="749"/>
      <c r="J270" s="749"/>
      <c r="K270" s="749"/>
      <c r="L270" s="803"/>
      <c r="M270" s="993"/>
      <c r="N270" s="768"/>
      <c r="O270" s="774"/>
      <c r="P270" s="749"/>
      <c r="Q270" s="768"/>
      <c r="R270" s="749"/>
      <c r="S270" s="749" t="s">
        <v>3469</v>
      </c>
    </row>
    <row r="271" spans="1:19" ht="24">
      <c r="A271" s="761">
        <v>14</v>
      </c>
      <c r="B271" s="972" t="s">
        <v>3891</v>
      </c>
      <c r="C271" s="796" t="s">
        <v>3892</v>
      </c>
      <c r="D271" s="796" t="s">
        <v>154</v>
      </c>
      <c r="E271" s="795">
        <v>7</v>
      </c>
      <c r="F271" s="795">
        <v>2.1</v>
      </c>
      <c r="G271" s="750" t="s">
        <v>31</v>
      </c>
      <c r="H271" s="749" t="s">
        <v>32</v>
      </c>
      <c r="I271" s="750"/>
      <c r="J271" s="750"/>
      <c r="K271" s="750"/>
      <c r="L271" s="777">
        <v>66500</v>
      </c>
      <c r="M271" s="778">
        <v>45220</v>
      </c>
      <c r="N271" s="768">
        <v>2020.12</v>
      </c>
      <c r="O271" s="745" t="s">
        <v>3536</v>
      </c>
      <c r="P271" s="750" t="s">
        <v>3537</v>
      </c>
      <c r="Q271" s="751">
        <v>17305372111</v>
      </c>
      <c r="R271" s="750" t="s">
        <v>3538</v>
      </c>
      <c r="S271" s="750" t="s">
        <v>3469</v>
      </c>
    </row>
    <row r="272" spans="1:19">
      <c r="A272" s="761">
        <v>15</v>
      </c>
      <c r="B272" s="972" t="s">
        <v>3893</v>
      </c>
      <c r="C272" s="796"/>
      <c r="D272" s="796" t="s">
        <v>154</v>
      </c>
      <c r="E272" s="795">
        <v>6</v>
      </c>
      <c r="F272" s="795">
        <v>1.5</v>
      </c>
      <c r="G272" s="750" t="s">
        <v>31</v>
      </c>
      <c r="H272" s="749" t="s">
        <v>32</v>
      </c>
      <c r="I272" s="750"/>
      <c r="J272" s="750"/>
      <c r="K272" s="750"/>
      <c r="L272" s="777">
        <v>10200</v>
      </c>
      <c r="M272" s="778">
        <v>6936</v>
      </c>
      <c r="N272" s="768">
        <v>2020.9</v>
      </c>
      <c r="O272" s="750" t="s">
        <v>3865</v>
      </c>
      <c r="P272" s="750" t="s">
        <v>3537</v>
      </c>
      <c r="Q272" s="751">
        <v>17305372111</v>
      </c>
      <c r="R272" s="750" t="s">
        <v>3538</v>
      </c>
      <c r="S272" s="750" t="s">
        <v>3469</v>
      </c>
    </row>
    <row r="273" spans="1:19">
      <c r="A273" s="761">
        <v>16</v>
      </c>
      <c r="B273" s="972" t="s">
        <v>3894</v>
      </c>
      <c r="C273" s="796"/>
      <c r="D273" s="796" t="s">
        <v>494</v>
      </c>
      <c r="E273" s="795">
        <v>563</v>
      </c>
      <c r="F273" s="795">
        <v>8.4</v>
      </c>
      <c r="G273" s="750" t="s">
        <v>31</v>
      </c>
      <c r="H273" s="749" t="s">
        <v>32</v>
      </c>
      <c r="I273" s="750"/>
      <c r="J273" s="750"/>
      <c r="K273" s="750"/>
      <c r="L273" s="777">
        <v>27024</v>
      </c>
      <c r="M273" s="778">
        <v>16079.28</v>
      </c>
      <c r="N273" s="768">
        <v>2020.9</v>
      </c>
      <c r="O273" s="750" t="s">
        <v>3865</v>
      </c>
      <c r="P273" s="750" t="s">
        <v>3537</v>
      </c>
      <c r="Q273" s="751">
        <v>17305372111</v>
      </c>
      <c r="R273" s="750" t="s">
        <v>3538</v>
      </c>
      <c r="S273" s="750" t="s">
        <v>3469</v>
      </c>
    </row>
    <row r="274" spans="1:19">
      <c r="A274" s="761">
        <v>17</v>
      </c>
      <c r="B274" s="750" t="s">
        <v>3895</v>
      </c>
      <c r="C274" s="750"/>
      <c r="D274" s="750" t="s">
        <v>154</v>
      </c>
      <c r="E274" s="973">
        <v>21</v>
      </c>
      <c r="F274" s="973">
        <v>0.01</v>
      </c>
      <c r="G274" s="750" t="s">
        <v>2964</v>
      </c>
      <c r="H274" s="750" t="s">
        <v>32</v>
      </c>
      <c r="I274" s="750" t="s">
        <v>3609</v>
      </c>
      <c r="J274" s="750"/>
      <c r="K274" s="750"/>
      <c r="L274" s="777">
        <v>1186.5</v>
      </c>
      <c r="M274" s="778">
        <v>1050</v>
      </c>
      <c r="N274" s="751" t="s">
        <v>2540</v>
      </c>
      <c r="O274" s="750" t="s">
        <v>3632</v>
      </c>
      <c r="P274" s="750" t="s">
        <v>3633</v>
      </c>
      <c r="Q274" s="751">
        <v>18435110912</v>
      </c>
      <c r="R274" s="750" t="s">
        <v>3634</v>
      </c>
      <c r="S274" s="750" t="s">
        <v>3469</v>
      </c>
    </row>
    <row r="275" spans="1:19">
      <c r="A275" s="761">
        <v>18</v>
      </c>
      <c r="B275" s="750" t="s">
        <v>3896</v>
      </c>
      <c r="C275" s="750" t="s">
        <v>3897</v>
      </c>
      <c r="D275" s="750" t="s">
        <v>494</v>
      </c>
      <c r="E275" s="973">
        <v>10</v>
      </c>
      <c r="F275" s="973">
        <v>0.82</v>
      </c>
      <c r="G275" s="750" t="s">
        <v>2964</v>
      </c>
      <c r="H275" s="750" t="s">
        <v>32</v>
      </c>
      <c r="I275" s="750" t="s">
        <v>3884</v>
      </c>
      <c r="J275" s="750"/>
      <c r="K275" s="750"/>
      <c r="L275" s="777">
        <v>10500.0052</v>
      </c>
      <c r="M275" s="778">
        <v>9292.0400000000009</v>
      </c>
      <c r="N275" s="751" t="s">
        <v>2540</v>
      </c>
      <c r="O275" s="750" t="s">
        <v>3632</v>
      </c>
      <c r="P275" s="750" t="s">
        <v>3633</v>
      </c>
      <c r="Q275" s="751">
        <v>18435110912</v>
      </c>
      <c r="R275" s="750" t="s">
        <v>3634</v>
      </c>
      <c r="S275" s="750" t="s">
        <v>3469</v>
      </c>
    </row>
    <row r="276" spans="1:19">
      <c r="A276" s="761">
        <v>19</v>
      </c>
      <c r="B276" s="1008" t="s">
        <v>3898</v>
      </c>
      <c r="C276" s="750" t="s">
        <v>55</v>
      </c>
      <c r="D276" s="1008" t="s">
        <v>45</v>
      </c>
      <c r="E276" s="1009">
        <v>0.11559999999999999</v>
      </c>
      <c r="F276" s="1009">
        <v>0.11559999999999999</v>
      </c>
      <c r="G276" s="750" t="s">
        <v>2964</v>
      </c>
      <c r="H276" s="750" t="s">
        <v>32</v>
      </c>
      <c r="I276" s="750" t="s">
        <v>3609</v>
      </c>
      <c r="J276" s="750"/>
      <c r="K276" s="1190" t="s">
        <v>3899</v>
      </c>
      <c r="L276" s="777">
        <v>1063.5220999999999</v>
      </c>
      <c r="M276" s="778">
        <v>941.17</v>
      </c>
      <c r="N276" s="751" t="s">
        <v>2540</v>
      </c>
      <c r="O276" s="750" t="s">
        <v>3632</v>
      </c>
      <c r="P276" s="750" t="s">
        <v>3633</v>
      </c>
      <c r="Q276" s="751">
        <v>18435110912</v>
      </c>
      <c r="R276" s="750" t="s">
        <v>3634</v>
      </c>
      <c r="S276" s="750" t="s">
        <v>3469</v>
      </c>
    </row>
    <row r="277" spans="1:19">
      <c r="A277" s="761">
        <v>20</v>
      </c>
      <c r="B277" s="1008" t="s">
        <v>3900</v>
      </c>
      <c r="C277" s="750" t="s">
        <v>55</v>
      </c>
      <c r="D277" s="1008" t="s">
        <v>45</v>
      </c>
      <c r="E277" s="1009">
        <v>2.6724000000000001</v>
      </c>
      <c r="F277" s="1009">
        <v>2.6724000000000001</v>
      </c>
      <c r="G277" s="750" t="s">
        <v>2964</v>
      </c>
      <c r="H277" s="750" t="s">
        <v>32</v>
      </c>
      <c r="I277" s="750" t="s">
        <v>3609</v>
      </c>
      <c r="J277" s="750"/>
      <c r="K277" s="1191"/>
      <c r="L277" s="777">
        <v>24586.076700000001</v>
      </c>
      <c r="M277" s="778">
        <v>21757.59</v>
      </c>
      <c r="N277" s="751" t="s">
        <v>2540</v>
      </c>
      <c r="O277" s="750" t="s">
        <v>3632</v>
      </c>
      <c r="P277" s="750" t="s">
        <v>3633</v>
      </c>
      <c r="Q277" s="751">
        <v>18435110912</v>
      </c>
      <c r="R277" s="750" t="s">
        <v>3634</v>
      </c>
      <c r="S277" s="750" t="s">
        <v>3469</v>
      </c>
    </row>
    <row r="278" spans="1:19">
      <c r="A278" s="761">
        <v>21</v>
      </c>
      <c r="B278" s="1008" t="s">
        <v>3901</v>
      </c>
      <c r="C278" s="750" t="s">
        <v>55</v>
      </c>
      <c r="D278" s="1008" t="s">
        <v>45</v>
      </c>
      <c r="E278" s="1009">
        <v>8.2299999999999998E-2</v>
      </c>
      <c r="F278" s="1009">
        <v>8.2299999999999998E-2</v>
      </c>
      <c r="G278" s="750" t="s">
        <v>2964</v>
      </c>
      <c r="H278" s="750" t="s">
        <v>32</v>
      </c>
      <c r="I278" s="750" t="s">
        <v>3609</v>
      </c>
      <c r="J278" s="750"/>
      <c r="K278" s="1191"/>
      <c r="L278" s="777">
        <v>757.15650000000005</v>
      </c>
      <c r="M278" s="778">
        <v>670.05</v>
      </c>
      <c r="N278" s="751" t="s">
        <v>2540</v>
      </c>
      <c r="O278" s="750" t="s">
        <v>3632</v>
      </c>
      <c r="P278" s="750" t="s">
        <v>3633</v>
      </c>
      <c r="Q278" s="751">
        <v>18435110912</v>
      </c>
      <c r="R278" s="750" t="s">
        <v>3634</v>
      </c>
      <c r="S278" s="750" t="s">
        <v>3469</v>
      </c>
    </row>
    <row r="279" spans="1:19">
      <c r="A279" s="761">
        <v>22</v>
      </c>
      <c r="B279" s="1008" t="s">
        <v>3902</v>
      </c>
      <c r="C279" s="750" t="s">
        <v>55</v>
      </c>
      <c r="D279" s="1008" t="s">
        <v>45</v>
      </c>
      <c r="E279" s="1009">
        <v>0.77590000000000003</v>
      </c>
      <c r="F279" s="1009">
        <v>0.77590000000000003</v>
      </c>
      <c r="G279" s="750" t="s">
        <v>2964</v>
      </c>
      <c r="H279" s="750" t="s">
        <v>32</v>
      </c>
      <c r="I279" s="750" t="s">
        <v>3609</v>
      </c>
      <c r="J279" s="750"/>
      <c r="K279" s="1191"/>
      <c r="L279" s="777">
        <v>7138.2777999999998</v>
      </c>
      <c r="M279" s="778">
        <v>6317.06</v>
      </c>
      <c r="N279" s="751" t="s">
        <v>2540</v>
      </c>
      <c r="O279" s="750" t="s">
        <v>3632</v>
      </c>
      <c r="P279" s="750" t="s">
        <v>3633</v>
      </c>
      <c r="Q279" s="751">
        <v>18435110912</v>
      </c>
      <c r="R279" s="750" t="s">
        <v>3634</v>
      </c>
      <c r="S279" s="750" t="s">
        <v>3469</v>
      </c>
    </row>
    <row r="280" spans="1:19">
      <c r="A280" s="761">
        <v>23</v>
      </c>
      <c r="B280" s="1008" t="s">
        <v>3903</v>
      </c>
      <c r="C280" s="750" t="s">
        <v>55</v>
      </c>
      <c r="D280" s="1008" t="s">
        <v>45</v>
      </c>
      <c r="E280" s="1009">
        <v>1.5705</v>
      </c>
      <c r="F280" s="1009">
        <v>1.5705</v>
      </c>
      <c r="G280" s="750" t="s">
        <v>2964</v>
      </c>
      <c r="H280" s="750" t="s">
        <v>32</v>
      </c>
      <c r="I280" s="750" t="s">
        <v>3609</v>
      </c>
      <c r="J280" s="750"/>
      <c r="K280" s="1191"/>
      <c r="L280" s="777">
        <v>14448.598099999999</v>
      </c>
      <c r="M280" s="778">
        <v>12786.37</v>
      </c>
      <c r="N280" s="751" t="s">
        <v>2540</v>
      </c>
      <c r="O280" s="750" t="s">
        <v>3632</v>
      </c>
      <c r="P280" s="750" t="s">
        <v>3633</v>
      </c>
      <c r="Q280" s="751">
        <v>18435110912</v>
      </c>
      <c r="R280" s="750" t="s">
        <v>3634</v>
      </c>
      <c r="S280" s="750" t="s">
        <v>3469</v>
      </c>
    </row>
    <row r="281" spans="1:19">
      <c r="A281" s="761">
        <v>24</v>
      </c>
      <c r="B281" s="1008" t="s">
        <v>3904</v>
      </c>
      <c r="C281" s="750" t="s">
        <v>55</v>
      </c>
      <c r="D281" s="1008" t="s">
        <v>45</v>
      </c>
      <c r="E281" s="1009">
        <v>0.87580000000000002</v>
      </c>
      <c r="F281" s="1009">
        <v>0.87580000000000002</v>
      </c>
      <c r="G281" s="750" t="s">
        <v>2964</v>
      </c>
      <c r="H281" s="750" t="s">
        <v>32</v>
      </c>
      <c r="I281" s="750" t="s">
        <v>3609</v>
      </c>
      <c r="J281" s="750"/>
      <c r="K281" s="1191"/>
      <c r="L281" s="777">
        <v>8057.3633</v>
      </c>
      <c r="M281" s="778">
        <v>7130.41</v>
      </c>
      <c r="N281" s="751" t="s">
        <v>2540</v>
      </c>
      <c r="O281" s="750" t="s">
        <v>3632</v>
      </c>
      <c r="P281" s="750" t="s">
        <v>3633</v>
      </c>
      <c r="Q281" s="751">
        <v>18435110912</v>
      </c>
      <c r="R281" s="750" t="s">
        <v>3634</v>
      </c>
      <c r="S281" s="750" t="s">
        <v>3469</v>
      </c>
    </row>
    <row r="282" spans="1:19">
      <c r="A282" s="761">
        <v>25</v>
      </c>
      <c r="B282" s="1008" t="s">
        <v>3905</v>
      </c>
      <c r="C282" s="750" t="s">
        <v>55</v>
      </c>
      <c r="D282" s="1008" t="s">
        <v>45</v>
      </c>
      <c r="E282" s="1009">
        <v>1.0741000000000001</v>
      </c>
      <c r="F282" s="1009">
        <v>1.0741000000000001</v>
      </c>
      <c r="G282" s="750" t="s">
        <v>2964</v>
      </c>
      <c r="H282" s="750" t="s">
        <v>32</v>
      </c>
      <c r="I282" s="750" t="s">
        <v>3609</v>
      </c>
      <c r="J282" s="750"/>
      <c r="K282" s="1191"/>
      <c r="L282" s="777">
        <v>9881.7144000000008</v>
      </c>
      <c r="M282" s="778">
        <v>8744.8799999999992</v>
      </c>
      <c r="N282" s="751" t="s">
        <v>2540</v>
      </c>
      <c r="O282" s="750" t="s">
        <v>3632</v>
      </c>
      <c r="P282" s="750" t="s">
        <v>3633</v>
      </c>
      <c r="Q282" s="751">
        <v>18435110912</v>
      </c>
      <c r="R282" s="750" t="s">
        <v>3634</v>
      </c>
      <c r="S282" s="750" t="s">
        <v>3469</v>
      </c>
    </row>
    <row r="283" spans="1:19">
      <c r="A283" s="761">
        <v>26</v>
      </c>
      <c r="B283" s="1008" t="s">
        <v>3906</v>
      </c>
      <c r="C283" s="750" t="s">
        <v>55</v>
      </c>
      <c r="D283" s="1008" t="s">
        <v>45</v>
      </c>
      <c r="E283" s="1009">
        <v>0.47599999999999998</v>
      </c>
      <c r="F283" s="1009">
        <v>0.47599999999999998</v>
      </c>
      <c r="G283" s="750" t="s">
        <v>2964</v>
      </c>
      <c r="H283" s="750" t="s">
        <v>32</v>
      </c>
      <c r="I283" s="750" t="s">
        <v>3609</v>
      </c>
      <c r="J283" s="750"/>
      <c r="K283" s="1191"/>
      <c r="L283" s="777">
        <v>4379.2020000000002</v>
      </c>
      <c r="M283" s="778">
        <v>3875.4</v>
      </c>
      <c r="N283" s="751" t="s">
        <v>2540</v>
      </c>
      <c r="O283" s="750" t="s">
        <v>3632</v>
      </c>
      <c r="P283" s="750" t="s">
        <v>3633</v>
      </c>
      <c r="Q283" s="751">
        <v>18435110912</v>
      </c>
      <c r="R283" s="750" t="s">
        <v>3634</v>
      </c>
      <c r="S283" s="750" t="s">
        <v>3469</v>
      </c>
    </row>
    <row r="284" spans="1:19">
      <c r="A284" s="761">
        <v>27</v>
      </c>
      <c r="B284" s="1008" t="s">
        <v>3907</v>
      </c>
      <c r="C284" s="750" t="s">
        <v>55</v>
      </c>
      <c r="D284" s="1008" t="s">
        <v>45</v>
      </c>
      <c r="E284" s="1009">
        <v>0.59499999999999997</v>
      </c>
      <c r="F284" s="1009">
        <v>0.59499999999999997</v>
      </c>
      <c r="G284" s="750" t="s">
        <v>2964</v>
      </c>
      <c r="H284" s="750" t="s">
        <v>32</v>
      </c>
      <c r="I284" s="750" t="s">
        <v>3609</v>
      </c>
      <c r="J284" s="750"/>
      <c r="K284" s="1192"/>
      <c r="L284" s="777">
        <v>5474.0024999999996</v>
      </c>
      <c r="M284" s="778">
        <v>4844.25</v>
      </c>
      <c r="N284" s="751" t="s">
        <v>2540</v>
      </c>
      <c r="O284" s="750" t="s">
        <v>3632</v>
      </c>
      <c r="P284" s="750" t="s">
        <v>3633</v>
      </c>
      <c r="Q284" s="751">
        <v>18435110912</v>
      </c>
      <c r="R284" s="750" t="s">
        <v>3634</v>
      </c>
      <c r="S284" s="750" t="s">
        <v>3469</v>
      </c>
    </row>
    <row r="285" spans="1:19" ht="14.4">
      <c r="A285" s="761">
        <v>28</v>
      </c>
      <c r="B285" s="749" t="s">
        <v>3908</v>
      </c>
      <c r="C285" s="749"/>
      <c r="D285" s="749"/>
      <c r="E285" s="768"/>
      <c r="F285" s="1006"/>
      <c r="G285" s="750"/>
      <c r="H285" s="750"/>
      <c r="I285" s="1015"/>
      <c r="J285" s="1015"/>
      <c r="K285" s="750"/>
      <c r="L285" s="803"/>
      <c r="M285" s="890"/>
      <c r="N285" s="751"/>
      <c r="O285" s="750"/>
      <c r="P285" s="749"/>
      <c r="Q285" s="768"/>
      <c r="R285" s="749"/>
      <c r="S285" s="749" t="s">
        <v>3469</v>
      </c>
    </row>
    <row r="286" spans="1:19" ht="14.4">
      <c r="A286" s="761">
        <v>29</v>
      </c>
      <c r="B286" s="749" t="s">
        <v>3908</v>
      </c>
      <c r="C286" s="749"/>
      <c r="D286" s="749"/>
      <c r="E286" s="768"/>
      <c r="F286" s="1006"/>
      <c r="G286" s="750"/>
      <c r="H286" s="750"/>
      <c r="I286" s="1015"/>
      <c r="J286" s="1015"/>
      <c r="K286" s="750"/>
      <c r="L286" s="803"/>
      <c r="M286" s="890"/>
      <c r="N286" s="751"/>
      <c r="O286" s="750"/>
      <c r="P286" s="749"/>
      <c r="Q286" s="768"/>
      <c r="R286" s="749"/>
      <c r="S286" s="749" t="s">
        <v>3469</v>
      </c>
    </row>
    <row r="287" spans="1:19" ht="14.4">
      <c r="A287" s="761">
        <v>30</v>
      </c>
      <c r="B287" s="749" t="s">
        <v>3908</v>
      </c>
      <c r="C287" s="749"/>
      <c r="D287" s="749"/>
      <c r="E287" s="768"/>
      <c r="F287" s="1006"/>
      <c r="G287" s="750"/>
      <c r="H287" s="750"/>
      <c r="I287" s="1015"/>
      <c r="J287" s="1015"/>
      <c r="K287" s="750"/>
      <c r="L287" s="803"/>
      <c r="M287" s="890"/>
      <c r="N287" s="751"/>
      <c r="O287" s="750"/>
      <c r="P287" s="749"/>
      <c r="Q287" s="768"/>
      <c r="R287" s="749"/>
      <c r="S287" s="749" t="s">
        <v>3469</v>
      </c>
    </row>
    <row r="288" spans="1:19" ht="14.4">
      <c r="A288" s="761">
        <v>31</v>
      </c>
      <c r="B288" s="749" t="s">
        <v>3909</v>
      </c>
      <c r="C288" s="749"/>
      <c r="D288" s="749"/>
      <c r="E288" s="768"/>
      <c r="F288" s="1006"/>
      <c r="G288" s="750"/>
      <c r="H288" s="750"/>
      <c r="I288" s="1015"/>
      <c r="J288" s="1015"/>
      <c r="K288" s="750"/>
      <c r="L288" s="803"/>
      <c r="M288" s="890"/>
      <c r="N288" s="751"/>
      <c r="O288" s="750"/>
      <c r="P288" s="749"/>
      <c r="Q288" s="768"/>
      <c r="R288" s="749"/>
      <c r="S288" s="749" t="s">
        <v>3469</v>
      </c>
    </row>
    <row r="289" spans="1:19" ht="14.4">
      <c r="A289" s="761">
        <v>32</v>
      </c>
      <c r="B289" s="749" t="s">
        <v>3910</v>
      </c>
      <c r="C289" s="749"/>
      <c r="D289" s="749"/>
      <c r="E289" s="768"/>
      <c r="F289" s="1006"/>
      <c r="G289" s="750"/>
      <c r="H289" s="750"/>
      <c r="I289" s="1015"/>
      <c r="J289" s="1015"/>
      <c r="K289" s="750"/>
      <c r="L289" s="803"/>
      <c r="M289" s="890"/>
      <c r="N289" s="751"/>
      <c r="O289" s="750"/>
      <c r="P289" s="749"/>
      <c r="Q289" s="768"/>
      <c r="R289" s="749"/>
      <c r="S289" s="749" t="s">
        <v>3469</v>
      </c>
    </row>
    <row r="290" spans="1:19" ht="14.4">
      <c r="A290" s="761">
        <v>33</v>
      </c>
      <c r="B290" s="749" t="s">
        <v>3888</v>
      </c>
      <c r="C290" s="749"/>
      <c r="D290" s="749"/>
      <c r="E290" s="768"/>
      <c r="F290" s="1006"/>
      <c r="G290" s="750"/>
      <c r="H290" s="750"/>
      <c r="I290" s="1015"/>
      <c r="J290" s="1015"/>
      <c r="K290" s="750"/>
      <c r="L290" s="803"/>
      <c r="M290" s="890"/>
      <c r="N290" s="751"/>
      <c r="O290" s="750"/>
      <c r="P290" s="749"/>
      <c r="Q290" s="768"/>
      <c r="R290" s="749"/>
      <c r="S290" s="749" t="s">
        <v>3469</v>
      </c>
    </row>
    <row r="291" spans="1:19">
      <c r="A291" s="761">
        <v>34</v>
      </c>
      <c r="B291" s="749" t="s">
        <v>3886</v>
      </c>
      <c r="C291" s="749"/>
      <c r="D291" s="750"/>
      <c r="E291" s="751"/>
      <c r="F291" s="768"/>
      <c r="G291" s="750"/>
      <c r="H291" s="750"/>
      <c r="I291" s="750"/>
      <c r="J291" s="774"/>
      <c r="K291" s="750"/>
      <c r="L291" s="803"/>
      <c r="M291" s="890"/>
      <c r="N291" s="751"/>
      <c r="O291" s="774"/>
      <c r="P291" s="749"/>
      <c r="Q291" s="768"/>
      <c r="R291" s="745"/>
      <c r="S291" s="749"/>
    </row>
    <row r="292" spans="1:19" ht="48">
      <c r="A292" s="761">
        <v>35</v>
      </c>
      <c r="B292" s="972" t="s">
        <v>3911</v>
      </c>
      <c r="C292" s="750" t="s">
        <v>3912</v>
      </c>
      <c r="D292" s="750" t="s">
        <v>494</v>
      </c>
      <c r="E292" s="751">
        <v>4</v>
      </c>
      <c r="F292" s="768" t="s">
        <v>55</v>
      </c>
      <c r="G292" s="791" t="s">
        <v>3913</v>
      </c>
      <c r="H292" s="791" t="s">
        <v>3913</v>
      </c>
      <c r="I292" s="750" t="s">
        <v>55</v>
      </c>
      <c r="J292" s="774" t="s">
        <v>3686</v>
      </c>
      <c r="K292" s="750"/>
      <c r="L292" s="803" t="s">
        <v>55</v>
      </c>
      <c r="M292" s="890" t="s">
        <v>55</v>
      </c>
      <c r="N292" s="751" t="s">
        <v>55</v>
      </c>
      <c r="O292" s="774" t="s">
        <v>3687</v>
      </c>
      <c r="P292" s="749" t="s">
        <v>3688</v>
      </c>
      <c r="Q292" s="768">
        <v>18518241904</v>
      </c>
      <c r="R292" s="745" t="s">
        <v>3687</v>
      </c>
      <c r="S292" s="749" t="s">
        <v>3469</v>
      </c>
    </row>
    <row r="293" spans="1:19" ht="48">
      <c r="A293" s="761">
        <v>36</v>
      </c>
      <c r="B293" s="972" t="s">
        <v>3911</v>
      </c>
      <c r="C293" s="750" t="s">
        <v>3914</v>
      </c>
      <c r="D293" s="750" t="s">
        <v>494</v>
      </c>
      <c r="E293" s="751">
        <v>104</v>
      </c>
      <c r="F293" s="973" t="s">
        <v>55</v>
      </c>
      <c r="G293" s="791" t="s">
        <v>3890</v>
      </c>
      <c r="H293" s="791" t="s">
        <v>3890</v>
      </c>
      <c r="I293" s="1016" t="s">
        <v>55</v>
      </c>
      <c r="J293" s="774" t="s">
        <v>3686</v>
      </c>
      <c r="K293" s="750"/>
      <c r="L293" s="1017" t="s">
        <v>55</v>
      </c>
      <c r="M293" s="1018" t="s">
        <v>55</v>
      </c>
      <c r="N293" s="995" t="s">
        <v>55</v>
      </c>
      <c r="O293" s="774" t="s">
        <v>3687</v>
      </c>
      <c r="P293" s="749" t="s">
        <v>3688</v>
      </c>
      <c r="Q293" s="768">
        <v>18518241904</v>
      </c>
      <c r="R293" s="745" t="s">
        <v>3687</v>
      </c>
      <c r="S293" s="749" t="s">
        <v>3469</v>
      </c>
    </row>
    <row r="294" spans="1:19" ht="48">
      <c r="A294" s="761">
        <v>37</v>
      </c>
      <c r="B294" s="972" t="s">
        <v>3911</v>
      </c>
      <c r="C294" s="750" t="s">
        <v>3915</v>
      </c>
      <c r="D294" s="750" t="s">
        <v>494</v>
      </c>
      <c r="E294" s="751">
        <v>6</v>
      </c>
      <c r="F294" s="973" t="s">
        <v>55</v>
      </c>
      <c r="G294" s="791" t="s">
        <v>3913</v>
      </c>
      <c r="H294" s="791" t="s">
        <v>3913</v>
      </c>
      <c r="I294" s="1016" t="s">
        <v>55</v>
      </c>
      <c r="J294" s="774" t="s">
        <v>3686</v>
      </c>
      <c r="K294" s="750"/>
      <c r="L294" s="1017" t="s">
        <v>55</v>
      </c>
      <c r="M294" s="1018" t="s">
        <v>55</v>
      </c>
      <c r="N294" s="995" t="s">
        <v>55</v>
      </c>
      <c r="O294" s="774" t="s">
        <v>3687</v>
      </c>
      <c r="P294" s="749" t="s">
        <v>3688</v>
      </c>
      <c r="Q294" s="768">
        <v>18518241904</v>
      </c>
      <c r="R294" s="745" t="s">
        <v>3687</v>
      </c>
      <c r="S294" s="749" t="s">
        <v>3469</v>
      </c>
    </row>
    <row r="295" spans="1:19" ht="48">
      <c r="A295" s="761">
        <v>38</v>
      </c>
      <c r="B295" s="1010" t="s">
        <v>3911</v>
      </c>
      <c r="C295" s="750" t="s">
        <v>3912</v>
      </c>
      <c r="D295" s="750" t="s">
        <v>494</v>
      </c>
      <c r="E295" s="751">
        <v>3</v>
      </c>
      <c r="F295" s="973" t="s">
        <v>55</v>
      </c>
      <c r="G295" s="750" t="s">
        <v>2964</v>
      </c>
      <c r="H295" s="750" t="s">
        <v>2964</v>
      </c>
      <c r="I295" s="1016" t="s">
        <v>55</v>
      </c>
      <c r="J295" s="774" t="s">
        <v>3686</v>
      </c>
      <c r="K295" s="791" t="s">
        <v>3916</v>
      </c>
      <c r="L295" s="1019">
        <v>2787.61</v>
      </c>
      <c r="M295" s="1020">
        <v>2706.4174757281598</v>
      </c>
      <c r="N295" s="781">
        <v>43770</v>
      </c>
      <c r="O295" s="774" t="s">
        <v>3687</v>
      </c>
      <c r="P295" s="749" t="s">
        <v>3688</v>
      </c>
      <c r="Q295" s="768">
        <v>18518241904</v>
      </c>
      <c r="R295" s="745" t="s">
        <v>3687</v>
      </c>
      <c r="S295" s="749" t="s">
        <v>3469</v>
      </c>
    </row>
    <row r="296" spans="1:19" ht="48">
      <c r="A296" s="761">
        <v>39</v>
      </c>
      <c r="B296" s="1010" t="s">
        <v>3911</v>
      </c>
      <c r="C296" s="750" t="s">
        <v>3914</v>
      </c>
      <c r="D296" s="750" t="s">
        <v>494</v>
      </c>
      <c r="E296" s="751">
        <v>1</v>
      </c>
      <c r="F296" s="973" t="s">
        <v>55</v>
      </c>
      <c r="G296" s="750" t="s">
        <v>2964</v>
      </c>
      <c r="H296" s="750" t="s">
        <v>2964</v>
      </c>
      <c r="I296" s="1016" t="s">
        <v>55</v>
      </c>
      <c r="J296" s="774" t="s">
        <v>3686</v>
      </c>
      <c r="K296" s="791" t="s">
        <v>3916</v>
      </c>
      <c r="L296" s="1021">
        <v>1672.57</v>
      </c>
      <c r="M296" s="1020">
        <v>1623.85436893204</v>
      </c>
      <c r="N296" s="781">
        <v>43770</v>
      </c>
      <c r="O296" s="774" t="s">
        <v>3687</v>
      </c>
      <c r="P296" s="749" t="s">
        <v>3688</v>
      </c>
      <c r="Q296" s="768">
        <v>18518241904</v>
      </c>
      <c r="R296" s="745" t="s">
        <v>3687</v>
      </c>
      <c r="S296" s="749" t="s">
        <v>3469</v>
      </c>
    </row>
    <row r="297" spans="1:19" ht="48">
      <c r="A297" s="761">
        <v>40</v>
      </c>
      <c r="B297" s="1010" t="s">
        <v>3911</v>
      </c>
      <c r="C297" s="750" t="s">
        <v>3915</v>
      </c>
      <c r="D297" s="750" t="s">
        <v>494</v>
      </c>
      <c r="E297" s="751">
        <v>1</v>
      </c>
      <c r="F297" s="973" t="s">
        <v>55</v>
      </c>
      <c r="G297" s="750" t="s">
        <v>2964</v>
      </c>
      <c r="H297" s="750" t="s">
        <v>2964</v>
      </c>
      <c r="I297" s="1016" t="s">
        <v>55</v>
      </c>
      <c r="J297" s="774" t="s">
        <v>3686</v>
      </c>
      <c r="K297" s="791" t="s">
        <v>3916</v>
      </c>
      <c r="L297" s="1019">
        <v>1433.63</v>
      </c>
      <c r="M297" s="1020">
        <v>1391.87378640777</v>
      </c>
      <c r="N297" s="781">
        <v>43770</v>
      </c>
      <c r="O297" s="774" t="s">
        <v>3687</v>
      </c>
      <c r="P297" s="749" t="s">
        <v>3688</v>
      </c>
      <c r="Q297" s="768">
        <v>18518241904</v>
      </c>
      <c r="R297" s="745" t="s">
        <v>3687</v>
      </c>
      <c r="S297" s="749" t="s">
        <v>3469</v>
      </c>
    </row>
    <row r="298" spans="1:19" ht="72">
      <c r="A298" s="761">
        <v>41</v>
      </c>
      <c r="B298" s="972" t="s">
        <v>3911</v>
      </c>
      <c r="C298" s="975" t="s">
        <v>3917</v>
      </c>
      <c r="D298" s="975" t="s">
        <v>494</v>
      </c>
      <c r="E298" s="767">
        <v>140</v>
      </c>
      <c r="F298" s="973"/>
      <c r="G298" s="750" t="s">
        <v>2964</v>
      </c>
      <c r="H298" s="750" t="s">
        <v>32</v>
      </c>
      <c r="I298" s="1016"/>
      <c r="J298" s="851" t="s">
        <v>3916</v>
      </c>
      <c r="K298" s="851" t="s">
        <v>3916</v>
      </c>
      <c r="L298" s="792">
        <v>252000</v>
      </c>
      <c r="M298" s="906">
        <v>44601.77</v>
      </c>
      <c r="N298" s="907">
        <v>42522</v>
      </c>
      <c r="O298" s="750" t="s">
        <v>3704</v>
      </c>
      <c r="P298" s="750" t="s">
        <v>3705</v>
      </c>
      <c r="Q298" s="751">
        <v>18910669242</v>
      </c>
      <c r="R298" s="750" t="s">
        <v>3706</v>
      </c>
      <c r="S298" s="749" t="s">
        <v>3469</v>
      </c>
    </row>
    <row r="299" spans="1:19" ht="72">
      <c r="A299" s="761">
        <v>42</v>
      </c>
      <c r="B299" s="972" t="s">
        <v>3911</v>
      </c>
      <c r="C299" s="975" t="s">
        <v>3918</v>
      </c>
      <c r="D299" s="975" t="s">
        <v>494</v>
      </c>
      <c r="E299" s="767">
        <v>7</v>
      </c>
      <c r="F299" s="973"/>
      <c r="G299" s="750" t="s">
        <v>2964</v>
      </c>
      <c r="H299" s="750" t="s">
        <v>32</v>
      </c>
      <c r="I299" s="1016"/>
      <c r="J299" s="851" t="s">
        <v>3916</v>
      </c>
      <c r="K299" s="851" t="s">
        <v>3916</v>
      </c>
      <c r="L299" s="792">
        <v>14700</v>
      </c>
      <c r="M299" s="906">
        <v>2601.77</v>
      </c>
      <c r="N299" s="907">
        <v>42522</v>
      </c>
      <c r="O299" s="750" t="s">
        <v>3704</v>
      </c>
      <c r="P299" s="750" t="s">
        <v>3705</v>
      </c>
      <c r="Q299" s="751">
        <v>18910669242</v>
      </c>
      <c r="R299" s="750" t="s">
        <v>3706</v>
      </c>
      <c r="S299" s="749" t="s">
        <v>3469</v>
      </c>
    </row>
    <row r="300" spans="1:19" ht="72">
      <c r="A300" s="761">
        <v>43</v>
      </c>
      <c r="B300" s="972" t="s">
        <v>3911</v>
      </c>
      <c r="C300" s="975" t="s">
        <v>3919</v>
      </c>
      <c r="D300" s="975" t="s">
        <v>494</v>
      </c>
      <c r="E300" s="767">
        <v>45</v>
      </c>
      <c r="F300" s="973"/>
      <c r="G300" s="750" t="s">
        <v>31</v>
      </c>
      <c r="H300" s="750" t="s">
        <v>32</v>
      </c>
      <c r="I300" s="1016"/>
      <c r="J300" s="851" t="s">
        <v>3916</v>
      </c>
      <c r="K300" s="851" t="s">
        <v>3916</v>
      </c>
      <c r="L300" s="792">
        <v>56700</v>
      </c>
      <c r="M300" s="906">
        <v>50176.99</v>
      </c>
      <c r="N300" s="907">
        <v>43739</v>
      </c>
      <c r="O300" s="750" t="s">
        <v>3704</v>
      </c>
      <c r="P300" s="750" t="s">
        <v>3705</v>
      </c>
      <c r="Q300" s="751">
        <v>18910669242</v>
      </c>
      <c r="R300" s="750" t="s">
        <v>3706</v>
      </c>
      <c r="S300" s="749" t="s">
        <v>3469</v>
      </c>
    </row>
    <row r="301" spans="1:19" ht="72">
      <c r="A301" s="761">
        <v>44</v>
      </c>
      <c r="B301" s="1010" t="s">
        <v>3911</v>
      </c>
      <c r="C301" s="975" t="s">
        <v>3917</v>
      </c>
      <c r="D301" s="975" t="s">
        <v>494</v>
      </c>
      <c r="E301" s="767">
        <v>52</v>
      </c>
      <c r="F301" s="973"/>
      <c r="G301" s="750" t="s">
        <v>31</v>
      </c>
      <c r="H301" s="750" t="s">
        <v>32</v>
      </c>
      <c r="I301" s="1016"/>
      <c r="J301" s="851" t="s">
        <v>3916</v>
      </c>
      <c r="K301" s="851" t="s">
        <v>3916</v>
      </c>
      <c r="L301" s="792">
        <v>93600</v>
      </c>
      <c r="M301" s="906">
        <v>82831.86</v>
      </c>
      <c r="N301" s="907">
        <v>43739</v>
      </c>
      <c r="O301" s="750" t="s">
        <v>3704</v>
      </c>
      <c r="P301" s="750" t="s">
        <v>3705</v>
      </c>
      <c r="Q301" s="751">
        <v>18910669242</v>
      </c>
      <c r="R301" s="750" t="s">
        <v>3706</v>
      </c>
      <c r="S301" s="749" t="s">
        <v>3469</v>
      </c>
    </row>
    <row r="302" spans="1:19" ht="72">
      <c r="A302" s="761">
        <v>45</v>
      </c>
      <c r="B302" s="1010" t="s">
        <v>3911</v>
      </c>
      <c r="C302" s="975" t="s">
        <v>3918</v>
      </c>
      <c r="D302" s="796" t="s">
        <v>494</v>
      </c>
      <c r="E302" s="767">
        <v>17</v>
      </c>
      <c r="F302" s="973"/>
      <c r="G302" s="750" t="s">
        <v>31</v>
      </c>
      <c r="H302" s="750" t="s">
        <v>32</v>
      </c>
      <c r="I302" s="1016"/>
      <c r="J302" s="851" t="s">
        <v>3916</v>
      </c>
      <c r="K302" s="851" t="s">
        <v>3916</v>
      </c>
      <c r="L302" s="792">
        <v>35190</v>
      </c>
      <c r="M302" s="906">
        <v>31141.59</v>
      </c>
      <c r="N302" s="907">
        <v>43739</v>
      </c>
      <c r="O302" s="750" t="s">
        <v>3704</v>
      </c>
      <c r="P302" s="750" t="s">
        <v>3705</v>
      </c>
      <c r="Q302" s="751">
        <v>18910669242</v>
      </c>
      <c r="R302" s="750" t="s">
        <v>3706</v>
      </c>
      <c r="S302" s="749" t="s">
        <v>3469</v>
      </c>
    </row>
    <row r="303" spans="1:19" ht="72">
      <c r="A303" s="761">
        <v>46</v>
      </c>
      <c r="B303" s="1011" t="s">
        <v>3920</v>
      </c>
      <c r="C303" s="923" t="s">
        <v>3921</v>
      </c>
      <c r="D303" s="796" t="s">
        <v>30</v>
      </c>
      <c r="E303" s="795">
        <v>248</v>
      </c>
      <c r="F303" s="973"/>
      <c r="G303" s="750" t="s">
        <v>2964</v>
      </c>
      <c r="H303" s="750" t="s">
        <v>32</v>
      </c>
      <c r="I303" s="1016"/>
      <c r="J303" s="851" t="s">
        <v>3916</v>
      </c>
      <c r="K303" s="851" t="s">
        <v>3916</v>
      </c>
      <c r="L303" s="792">
        <v>108000</v>
      </c>
      <c r="M303" s="906">
        <v>19115.04</v>
      </c>
      <c r="N303" s="907">
        <v>42522</v>
      </c>
      <c r="O303" s="750" t="s">
        <v>3704</v>
      </c>
      <c r="P303" s="750" t="s">
        <v>3705</v>
      </c>
      <c r="Q303" s="751">
        <v>18910669242</v>
      </c>
      <c r="R303" s="750" t="s">
        <v>3706</v>
      </c>
      <c r="S303" s="749" t="s">
        <v>3469</v>
      </c>
    </row>
    <row r="304" spans="1:19" ht="72">
      <c r="A304" s="761">
        <v>47</v>
      </c>
      <c r="B304" s="796" t="s">
        <v>3920</v>
      </c>
      <c r="C304" s="923" t="s">
        <v>3921</v>
      </c>
      <c r="D304" s="796" t="s">
        <v>30</v>
      </c>
      <c r="E304" s="1007">
        <v>80</v>
      </c>
      <c r="F304" s="751"/>
      <c r="G304" s="750" t="s">
        <v>31</v>
      </c>
      <c r="H304" s="750" t="s">
        <v>32</v>
      </c>
      <c r="I304" s="750"/>
      <c r="J304" s="851" t="s">
        <v>3916</v>
      </c>
      <c r="K304" s="851" t="s">
        <v>3916</v>
      </c>
      <c r="L304" s="792">
        <v>23600</v>
      </c>
      <c r="M304" s="906">
        <v>20884.96</v>
      </c>
      <c r="N304" s="907">
        <v>43739</v>
      </c>
      <c r="O304" s="750" t="s">
        <v>3704</v>
      </c>
      <c r="P304" s="750" t="s">
        <v>3705</v>
      </c>
      <c r="Q304" s="751">
        <v>18910669242</v>
      </c>
      <c r="R304" s="750" t="s">
        <v>3706</v>
      </c>
      <c r="S304" s="749" t="s">
        <v>3469</v>
      </c>
    </row>
    <row r="305" spans="1:20" ht="24">
      <c r="A305" s="761">
        <v>48</v>
      </c>
      <c r="B305" s="972" t="s">
        <v>3922</v>
      </c>
      <c r="C305" s="750" t="s">
        <v>3923</v>
      </c>
      <c r="D305" s="750" t="s">
        <v>65</v>
      </c>
      <c r="E305" s="751">
        <v>1</v>
      </c>
      <c r="F305" s="751">
        <v>2</v>
      </c>
      <c r="G305" s="750" t="s">
        <v>31</v>
      </c>
      <c r="H305" s="750" t="s">
        <v>32</v>
      </c>
      <c r="I305" s="750"/>
      <c r="J305" s="750"/>
      <c r="K305" s="750"/>
      <c r="L305" s="1022">
        <v>56946.9</v>
      </c>
      <c r="M305" s="1023">
        <v>56946.9</v>
      </c>
      <c r="N305" s="751">
        <v>2019</v>
      </c>
      <c r="O305" s="745" t="s">
        <v>3505</v>
      </c>
      <c r="P305" s="746" t="s">
        <v>3502</v>
      </c>
      <c r="Q305" s="758">
        <v>13370139861</v>
      </c>
      <c r="R305" s="745" t="s">
        <v>3503</v>
      </c>
      <c r="S305" s="750" t="s">
        <v>3469</v>
      </c>
      <c r="T305" s="729"/>
    </row>
    <row r="306" spans="1:20" ht="24">
      <c r="A306" s="761">
        <v>49</v>
      </c>
      <c r="B306" s="750" t="s">
        <v>3924</v>
      </c>
      <c r="C306" s="750" t="s">
        <v>3925</v>
      </c>
      <c r="D306" s="750" t="s">
        <v>65</v>
      </c>
      <c r="E306" s="751">
        <v>1</v>
      </c>
      <c r="F306" s="751">
        <v>5</v>
      </c>
      <c r="G306" s="750" t="s">
        <v>31</v>
      </c>
      <c r="H306" s="750" t="s">
        <v>32</v>
      </c>
      <c r="I306" s="750"/>
      <c r="J306" s="750"/>
      <c r="K306" s="750"/>
      <c r="L306" s="1022">
        <v>168141.59</v>
      </c>
      <c r="M306" s="1024">
        <v>155881.29999999999</v>
      </c>
      <c r="N306" s="751">
        <v>2021</v>
      </c>
      <c r="O306" s="745" t="s">
        <v>3926</v>
      </c>
      <c r="P306" s="746" t="s">
        <v>3502</v>
      </c>
      <c r="Q306" s="758">
        <v>13370139861</v>
      </c>
      <c r="R306" s="745" t="s">
        <v>3503</v>
      </c>
      <c r="S306" s="750" t="s">
        <v>3469</v>
      </c>
      <c r="T306" s="729"/>
    </row>
    <row r="307" spans="1:20" ht="72">
      <c r="A307" s="761">
        <v>50</v>
      </c>
      <c r="B307" s="738" t="s">
        <v>3927</v>
      </c>
      <c r="C307" s="738" t="s">
        <v>3928</v>
      </c>
      <c r="D307" s="738" t="s">
        <v>494</v>
      </c>
      <c r="E307" s="816">
        <v>90</v>
      </c>
      <c r="F307" s="1012">
        <v>11.07</v>
      </c>
      <c r="G307" s="738" t="s">
        <v>3844</v>
      </c>
      <c r="H307" s="750" t="s">
        <v>32</v>
      </c>
      <c r="I307" s="749" t="s">
        <v>3609</v>
      </c>
      <c r="J307" s="851" t="s">
        <v>3916</v>
      </c>
      <c r="K307" s="851" t="s">
        <v>3916</v>
      </c>
      <c r="L307" s="863">
        <v>225000</v>
      </c>
      <c r="M307" s="864">
        <v>11110.92</v>
      </c>
      <c r="N307" s="967" t="s">
        <v>3845</v>
      </c>
      <c r="O307" s="749" t="s">
        <v>3613</v>
      </c>
      <c r="P307" s="746" t="s">
        <v>3614</v>
      </c>
      <c r="Q307" s="758">
        <v>18636108036</v>
      </c>
      <c r="R307" s="745" t="s">
        <v>3613</v>
      </c>
      <c r="S307" s="750" t="s">
        <v>3469</v>
      </c>
      <c r="T307" s="729"/>
    </row>
    <row r="308" spans="1:20" ht="72">
      <c r="A308" s="761">
        <v>51</v>
      </c>
      <c r="B308" s="738" t="s">
        <v>3927</v>
      </c>
      <c r="C308" s="738" t="s">
        <v>3929</v>
      </c>
      <c r="D308" s="738" t="s">
        <v>494</v>
      </c>
      <c r="E308" s="816">
        <v>48</v>
      </c>
      <c r="F308" s="1012">
        <v>4.5599999999999996</v>
      </c>
      <c r="G308" s="738" t="s">
        <v>3844</v>
      </c>
      <c r="H308" s="750" t="s">
        <v>32</v>
      </c>
      <c r="I308" s="749" t="s">
        <v>3609</v>
      </c>
      <c r="J308" s="851" t="s">
        <v>3916</v>
      </c>
      <c r="K308" s="851" t="s">
        <v>3916</v>
      </c>
      <c r="L308" s="863">
        <v>73000.350000000006</v>
      </c>
      <c r="M308" s="864">
        <v>3630.84</v>
      </c>
      <c r="N308" s="967" t="s">
        <v>3845</v>
      </c>
      <c r="O308" s="749" t="s">
        <v>3613</v>
      </c>
      <c r="P308" s="746" t="s">
        <v>3614</v>
      </c>
      <c r="Q308" s="758">
        <v>18636108036</v>
      </c>
      <c r="R308" s="745" t="s">
        <v>3613</v>
      </c>
      <c r="S308" s="750" t="s">
        <v>3469</v>
      </c>
      <c r="T308" s="729"/>
    </row>
    <row r="309" spans="1:20" ht="72">
      <c r="A309" s="761">
        <v>52</v>
      </c>
      <c r="B309" s="738" t="s">
        <v>3927</v>
      </c>
      <c r="C309" s="738" t="s">
        <v>3930</v>
      </c>
      <c r="D309" s="738" t="s">
        <v>494</v>
      </c>
      <c r="E309" s="816">
        <v>129</v>
      </c>
      <c r="F309" s="1012">
        <v>9.8040000000000003</v>
      </c>
      <c r="G309" s="738" t="s">
        <v>3844</v>
      </c>
      <c r="H309" s="750" t="s">
        <v>32</v>
      </c>
      <c r="I309" s="749" t="s">
        <v>3609</v>
      </c>
      <c r="J309" s="851" t="s">
        <v>3916</v>
      </c>
      <c r="K309" s="851" t="s">
        <v>3916</v>
      </c>
      <c r="L309" s="863">
        <v>235188</v>
      </c>
      <c r="M309" s="864">
        <v>11545.98</v>
      </c>
      <c r="N309" s="967" t="s">
        <v>3845</v>
      </c>
      <c r="O309" s="749" t="s">
        <v>3613</v>
      </c>
      <c r="P309" s="746" t="s">
        <v>3614</v>
      </c>
      <c r="Q309" s="758">
        <v>18636108036</v>
      </c>
      <c r="R309" s="745" t="s">
        <v>3613</v>
      </c>
      <c r="S309" s="750" t="s">
        <v>3469</v>
      </c>
      <c r="T309" s="729"/>
    </row>
    <row r="310" spans="1:20" ht="14.4">
      <c r="A310" s="761">
        <v>53</v>
      </c>
      <c r="B310" s="738" t="s">
        <v>3931</v>
      </c>
      <c r="C310" s="738"/>
      <c r="D310" s="738" t="s">
        <v>65</v>
      </c>
      <c r="E310" s="816">
        <v>1</v>
      </c>
      <c r="F310" s="1006">
        <v>6</v>
      </c>
      <c r="G310" s="738" t="s">
        <v>31</v>
      </c>
      <c r="H310" s="750" t="s">
        <v>32</v>
      </c>
      <c r="I310" s="1015"/>
      <c r="J310" s="774" t="s">
        <v>3932</v>
      </c>
      <c r="K310" s="774" t="s">
        <v>3932</v>
      </c>
      <c r="L310" s="863">
        <v>63000</v>
      </c>
      <c r="M310" s="864">
        <v>3150</v>
      </c>
      <c r="N310" s="967" t="s">
        <v>3845</v>
      </c>
      <c r="O310" s="749" t="s">
        <v>3613</v>
      </c>
      <c r="P310" s="746" t="s">
        <v>3614</v>
      </c>
      <c r="Q310" s="758">
        <v>18636108036</v>
      </c>
      <c r="R310" s="745" t="s">
        <v>3613</v>
      </c>
      <c r="S310" s="750" t="s">
        <v>3469</v>
      </c>
      <c r="T310" s="729"/>
    </row>
    <row r="311" spans="1:20" ht="72">
      <c r="A311" s="761">
        <v>54</v>
      </c>
      <c r="B311" s="738" t="s">
        <v>3933</v>
      </c>
      <c r="C311" s="738" t="s">
        <v>55</v>
      </c>
      <c r="D311" s="738" t="s">
        <v>65</v>
      </c>
      <c r="E311" s="816">
        <v>2</v>
      </c>
      <c r="F311" s="1006" t="s">
        <v>55</v>
      </c>
      <c r="G311" s="738" t="s">
        <v>3844</v>
      </c>
      <c r="H311" s="750" t="s">
        <v>32</v>
      </c>
      <c r="I311" s="749" t="s">
        <v>3609</v>
      </c>
      <c r="J311" s="851" t="s">
        <v>3916</v>
      </c>
      <c r="K311" s="851" t="s">
        <v>3916</v>
      </c>
      <c r="L311" s="863">
        <v>53000</v>
      </c>
      <c r="M311" s="864">
        <v>2650</v>
      </c>
      <c r="N311" s="967" t="s">
        <v>3845</v>
      </c>
      <c r="O311" s="749" t="s">
        <v>3613</v>
      </c>
      <c r="P311" s="746" t="s">
        <v>3614</v>
      </c>
      <c r="Q311" s="758">
        <v>18636108036</v>
      </c>
      <c r="R311" s="745" t="s">
        <v>3613</v>
      </c>
      <c r="S311" s="750" t="s">
        <v>3469</v>
      </c>
      <c r="T311" s="729"/>
    </row>
    <row r="312" spans="1:20" ht="14.4">
      <c r="A312" s="761">
        <v>55</v>
      </c>
      <c r="B312" s="738" t="s">
        <v>3934</v>
      </c>
      <c r="C312" s="847" t="s">
        <v>3878</v>
      </c>
      <c r="D312" s="738" t="s">
        <v>1354</v>
      </c>
      <c r="E312" s="816">
        <v>200</v>
      </c>
      <c r="F312" s="1006">
        <v>4.5</v>
      </c>
      <c r="G312" s="738" t="s">
        <v>3844</v>
      </c>
      <c r="H312" s="750" t="s">
        <v>32</v>
      </c>
      <c r="I312" s="749" t="s">
        <v>3609</v>
      </c>
      <c r="J312" s="774" t="s">
        <v>3932</v>
      </c>
      <c r="K312" s="774" t="s">
        <v>3932</v>
      </c>
      <c r="L312" s="863">
        <v>166000</v>
      </c>
      <c r="M312" s="864">
        <v>8300</v>
      </c>
      <c r="N312" s="967" t="s">
        <v>3845</v>
      </c>
      <c r="O312" s="749" t="s">
        <v>3613</v>
      </c>
      <c r="P312" s="746" t="s">
        <v>3614</v>
      </c>
      <c r="Q312" s="758">
        <v>18636108036</v>
      </c>
      <c r="R312" s="745" t="s">
        <v>3613</v>
      </c>
      <c r="S312" s="750" t="s">
        <v>3469</v>
      </c>
      <c r="T312" s="729"/>
    </row>
    <row r="313" spans="1:20">
      <c r="A313" s="761">
        <v>56</v>
      </c>
      <c r="B313" s="839" t="s">
        <v>3935</v>
      </c>
      <c r="C313" s="923" t="s">
        <v>3936</v>
      </c>
      <c r="D313" s="750" t="s">
        <v>1354</v>
      </c>
      <c r="E313" s="971">
        <v>2</v>
      </c>
      <c r="F313" s="784"/>
      <c r="G313" s="750" t="s">
        <v>31</v>
      </c>
      <c r="H313" s="750" t="s">
        <v>41</v>
      </c>
      <c r="I313" s="750"/>
      <c r="J313" s="750"/>
      <c r="K313" s="1190" t="s">
        <v>3937</v>
      </c>
      <c r="L313" s="777">
        <v>5320</v>
      </c>
      <c r="M313" s="778">
        <v>4906.79611650485</v>
      </c>
      <c r="N313" s="751" t="s">
        <v>3938</v>
      </c>
      <c r="O313" s="791" t="s">
        <v>3939</v>
      </c>
      <c r="P313" s="750" t="s">
        <v>3940</v>
      </c>
      <c r="Q313" s="1195">
        <v>13678622298</v>
      </c>
      <c r="R313" s="791" t="s">
        <v>3941</v>
      </c>
      <c r="S313" s="749" t="s">
        <v>3469</v>
      </c>
      <c r="T313" s="785"/>
    </row>
    <row r="314" spans="1:20">
      <c r="A314" s="761">
        <v>57</v>
      </c>
      <c r="B314" s="839" t="s">
        <v>3935</v>
      </c>
      <c r="C314" s="923" t="s">
        <v>3942</v>
      </c>
      <c r="D314" s="750" t="s">
        <v>1354</v>
      </c>
      <c r="E314" s="971">
        <v>2</v>
      </c>
      <c r="F314" s="784"/>
      <c r="G314" s="750" t="s">
        <v>31</v>
      </c>
      <c r="H314" s="750" t="s">
        <v>41</v>
      </c>
      <c r="I314" s="750"/>
      <c r="J314" s="750"/>
      <c r="K314" s="1193"/>
      <c r="L314" s="777">
        <v>1100</v>
      </c>
      <c r="M314" s="778">
        <v>1014.56310679612</v>
      </c>
      <c r="N314" s="751" t="s">
        <v>3938</v>
      </c>
      <c r="O314" s="791" t="s">
        <v>3939</v>
      </c>
      <c r="P314" s="750" t="s">
        <v>3940</v>
      </c>
      <c r="Q314" s="1196"/>
      <c r="R314" s="791" t="s">
        <v>3941</v>
      </c>
      <c r="S314" s="749" t="s">
        <v>3469</v>
      </c>
      <c r="T314" s="785"/>
    </row>
    <row r="315" spans="1:20">
      <c r="A315" s="761">
        <v>58</v>
      </c>
      <c r="B315" s="839" t="s">
        <v>3935</v>
      </c>
      <c r="C315" s="923" t="s">
        <v>3943</v>
      </c>
      <c r="D315" s="750" t="s">
        <v>1354</v>
      </c>
      <c r="E315" s="971">
        <v>2</v>
      </c>
      <c r="F315" s="784"/>
      <c r="G315" s="750" t="s">
        <v>31</v>
      </c>
      <c r="H315" s="750" t="s">
        <v>41</v>
      </c>
      <c r="I315" s="750"/>
      <c r="J315" s="750"/>
      <c r="K315" s="1193"/>
      <c r="L315" s="777">
        <v>1100</v>
      </c>
      <c r="M315" s="778">
        <v>1014.56310679612</v>
      </c>
      <c r="N315" s="751" t="s">
        <v>3938</v>
      </c>
      <c r="O315" s="791" t="s">
        <v>3939</v>
      </c>
      <c r="P315" s="750" t="s">
        <v>3940</v>
      </c>
      <c r="Q315" s="1196"/>
      <c r="R315" s="791" t="s">
        <v>3941</v>
      </c>
      <c r="S315" s="749" t="s">
        <v>3469</v>
      </c>
      <c r="T315" s="785"/>
    </row>
    <row r="316" spans="1:20">
      <c r="A316" s="761">
        <v>59</v>
      </c>
      <c r="B316" s="839" t="s">
        <v>3944</v>
      </c>
      <c r="C316" s="923" t="s">
        <v>3945</v>
      </c>
      <c r="D316" s="750" t="s">
        <v>1354</v>
      </c>
      <c r="E316" s="971">
        <v>4</v>
      </c>
      <c r="F316" s="784"/>
      <c r="G316" s="750" t="s">
        <v>31</v>
      </c>
      <c r="H316" s="750" t="s">
        <v>41</v>
      </c>
      <c r="I316" s="750"/>
      <c r="J316" s="750"/>
      <c r="K316" s="1193"/>
      <c r="L316" s="777">
        <v>4260</v>
      </c>
      <c r="M316" s="778">
        <v>3929.1262135922302</v>
      </c>
      <c r="N316" s="751" t="s">
        <v>3938</v>
      </c>
      <c r="O316" s="791" t="s">
        <v>3939</v>
      </c>
      <c r="P316" s="750" t="s">
        <v>3940</v>
      </c>
      <c r="Q316" s="1196"/>
      <c r="R316" s="791" t="s">
        <v>3941</v>
      </c>
      <c r="S316" s="749" t="s">
        <v>3469</v>
      </c>
      <c r="T316" s="785"/>
    </row>
    <row r="317" spans="1:20">
      <c r="A317" s="761">
        <v>60</v>
      </c>
      <c r="B317" s="839" t="s">
        <v>3946</v>
      </c>
      <c r="C317" s="923" t="s">
        <v>3947</v>
      </c>
      <c r="D317" s="750" t="s">
        <v>65</v>
      </c>
      <c r="E317" s="971">
        <v>1</v>
      </c>
      <c r="F317" s="784"/>
      <c r="G317" s="750" t="s">
        <v>31</v>
      </c>
      <c r="H317" s="750" t="s">
        <v>41</v>
      </c>
      <c r="I317" s="750"/>
      <c r="J317" s="750"/>
      <c r="K317" s="1193"/>
      <c r="L317" s="777">
        <v>21000</v>
      </c>
      <c r="M317" s="778">
        <v>19368.932038834999</v>
      </c>
      <c r="N317" s="751" t="s">
        <v>3938</v>
      </c>
      <c r="O317" s="791" t="s">
        <v>3939</v>
      </c>
      <c r="P317" s="750" t="s">
        <v>3940</v>
      </c>
      <c r="Q317" s="1196"/>
      <c r="R317" s="791" t="s">
        <v>3941</v>
      </c>
      <c r="S317" s="749" t="s">
        <v>3469</v>
      </c>
      <c r="T317" s="785"/>
    </row>
    <row r="318" spans="1:20">
      <c r="A318" s="761">
        <v>61</v>
      </c>
      <c r="B318" s="839" t="s">
        <v>3948</v>
      </c>
      <c r="C318" s="923" t="s">
        <v>3949</v>
      </c>
      <c r="D318" s="750" t="s">
        <v>1354</v>
      </c>
      <c r="E318" s="971">
        <v>6</v>
      </c>
      <c r="F318" s="784"/>
      <c r="G318" s="750" t="s">
        <v>31</v>
      </c>
      <c r="H318" s="750" t="s">
        <v>41</v>
      </c>
      <c r="I318" s="750"/>
      <c r="J318" s="750"/>
      <c r="K318" s="1193"/>
      <c r="L318" s="777">
        <v>1580</v>
      </c>
      <c r="M318" s="778">
        <v>1457.2815533980599</v>
      </c>
      <c r="N318" s="751" t="s">
        <v>3938</v>
      </c>
      <c r="O318" s="791" t="s">
        <v>3939</v>
      </c>
      <c r="P318" s="750" t="s">
        <v>3940</v>
      </c>
      <c r="Q318" s="1196"/>
      <c r="R318" s="791" t="s">
        <v>3941</v>
      </c>
      <c r="S318" s="749" t="s">
        <v>3469</v>
      </c>
      <c r="T318" s="785"/>
    </row>
    <row r="319" spans="1:20">
      <c r="A319" s="761">
        <v>62</v>
      </c>
      <c r="B319" s="839" t="s">
        <v>3950</v>
      </c>
      <c r="C319" s="923"/>
      <c r="D319" s="750" t="s">
        <v>154</v>
      </c>
      <c r="E319" s="971">
        <v>1</v>
      </c>
      <c r="F319" s="784"/>
      <c r="G319" s="750" t="s">
        <v>31</v>
      </c>
      <c r="H319" s="750" t="s">
        <v>41</v>
      </c>
      <c r="I319" s="750"/>
      <c r="J319" s="750"/>
      <c r="K319" s="1193"/>
      <c r="L319" s="777">
        <v>1500</v>
      </c>
      <c r="M319" s="778">
        <v>1383.49514563107</v>
      </c>
      <c r="N319" s="751" t="s">
        <v>3938</v>
      </c>
      <c r="O319" s="791" t="s">
        <v>3939</v>
      </c>
      <c r="P319" s="750" t="s">
        <v>3940</v>
      </c>
      <c r="Q319" s="1196"/>
      <c r="R319" s="791" t="s">
        <v>3941</v>
      </c>
      <c r="S319" s="749" t="s">
        <v>3469</v>
      </c>
      <c r="T319" s="785"/>
    </row>
    <row r="320" spans="1:20">
      <c r="A320" s="761">
        <v>63</v>
      </c>
      <c r="B320" s="839" t="s">
        <v>3951</v>
      </c>
      <c r="C320" s="923"/>
      <c r="D320" s="750" t="s">
        <v>154</v>
      </c>
      <c r="E320" s="971">
        <v>4</v>
      </c>
      <c r="F320" s="784"/>
      <c r="G320" s="750" t="s">
        <v>31</v>
      </c>
      <c r="H320" s="750" t="s">
        <v>41</v>
      </c>
      <c r="I320" s="750"/>
      <c r="J320" s="750"/>
      <c r="K320" s="1193"/>
      <c r="L320" s="777">
        <v>3500</v>
      </c>
      <c r="M320" s="778">
        <v>3228.1553398058199</v>
      </c>
      <c r="N320" s="751" t="s">
        <v>3938</v>
      </c>
      <c r="O320" s="791" t="s">
        <v>3939</v>
      </c>
      <c r="P320" s="750" t="s">
        <v>3940</v>
      </c>
      <c r="Q320" s="1196"/>
      <c r="R320" s="791" t="s">
        <v>3941</v>
      </c>
      <c r="S320" s="749" t="s">
        <v>3469</v>
      </c>
      <c r="T320" s="785"/>
    </row>
    <row r="321" spans="1:20">
      <c r="A321" s="761">
        <v>64</v>
      </c>
      <c r="B321" s="839" t="s">
        <v>1386</v>
      </c>
      <c r="C321" s="923" t="s">
        <v>3952</v>
      </c>
      <c r="D321" s="750" t="s">
        <v>161</v>
      </c>
      <c r="E321" s="971">
        <v>100</v>
      </c>
      <c r="F321" s="784"/>
      <c r="G321" s="750" t="s">
        <v>31</v>
      </c>
      <c r="H321" s="750" t="s">
        <v>41</v>
      </c>
      <c r="I321" s="750"/>
      <c r="J321" s="750"/>
      <c r="K321" s="1193"/>
      <c r="L321" s="777">
        <v>5500</v>
      </c>
      <c r="M321" s="778">
        <v>5072.8155339805799</v>
      </c>
      <c r="N321" s="751" t="s">
        <v>3938</v>
      </c>
      <c r="O321" s="791" t="s">
        <v>3939</v>
      </c>
      <c r="P321" s="750" t="s">
        <v>3940</v>
      </c>
      <c r="Q321" s="1196"/>
      <c r="R321" s="791" t="s">
        <v>3941</v>
      </c>
      <c r="S321" s="749" t="s">
        <v>3469</v>
      </c>
      <c r="T321" s="785"/>
    </row>
    <row r="322" spans="1:20">
      <c r="A322" s="761">
        <v>65</v>
      </c>
      <c r="B322" s="839" t="s">
        <v>1386</v>
      </c>
      <c r="C322" s="923" t="s">
        <v>3953</v>
      </c>
      <c r="D322" s="750" t="s">
        <v>161</v>
      </c>
      <c r="E322" s="971">
        <v>100</v>
      </c>
      <c r="F322" s="784"/>
      <c r="G322" s="750" t="s">
        <v>31</v>
      </c>
      <c r="H322" s="750" t="s">
        <v>41</v>
      </c>
      <c r="I322" s="750"/>
      <c r="J322" s="750"/>
      <c r="K322" s="1194"/>
      <c r="L322" s="777">
        <v>3250</v>
      </c>
      <c r="M322" s="778">
        <v>2997.5728155339798</v>
      </c>
      <c r="N322" s="751" t="s">
        <v>3938</v>
      </c>
      <c r="O322" s="791" t="s">
        <v>3939</v>
      </c>
      <c r="P322" s="750" t="s">
        <v>3940</v>
      </c>
      <c r="Q322" s="1197"/>
      <c r="R322" s="791" t="s">
        <v>3941</v>
      </c>
      <c r="S322" s="749" t="s">
        <v>3469</v>
      </c>
      <c r="T322" s="785"/>
    </row>
    <row r="323" spans="1:20" ht="14.4">
      <c r="A323" s="761">
        <v>66</v>
      </c>
      <c r="B323" s="749" t="s">
        <v>3909</v>
      </c>
      <c r="C323" s="749"/>
      <c r="D323" s="1025" t="s">
        <v>3954</v>
      </c>
      <c r="E323" s="1026">
        <v>7</v>
      </c>
      <c r="F323" s="1006"/>
      <c r="G323" s="749" t="s">
        <v>31</v>
      </c>
      <c r="H323" s="745" t="s">
        <v>3638</v>
      </c>
      <c r="I323" s="1015"/>
      <c r="J323" s="1015"/>
      <c r="K323" s="750"/>
      <c r="L323" s="892">
        <v>8820</v>
      </c>
      <c r="M323" s="893">
        <v>8820</v>
      </c>
      <c r="N323" s="921" t="s">
        <v>3650</v>
      </c>
      <c r="O323" s="826" t="s">
        <v>3544</v>
      </c>
      <c r="P323" s="826" t="s">
        <v>3545</v>
      </c>
      <c r="Q323" s="827">
        <v>13933519201</v>
      </c>
      <c r="R323" s="826" t="s">
        <v>3544</v>
      </c>
      <c r="S323" s="749" t="s">
        <v>3469</v>
      </c>
      <c r="T323" s="785"/>
    </row>
    <row r="324" spans="1:20">
      <c r="A324" s="761">
        <v>67</v>
      </c>
      <c r="B324" s="972" t="s">
        <v>3902</v>
      </c>
      <c r="C324" s="923"/>
      <c r="D324" s="1025" t="s">
        <v>494</v>
      </c>
      <c r="E324" s="1026">
        <v>230</v>
      </c>
      <c r="F324" s="1009"/>
      <c r="G324" s="749" t="s">
        <v>31</v>
      </c>
      <c r="H324" s="745" t="s">
        <v>3638</v>
      </c>
      <c r="I324" s="749"/>
      <c r="J324" s="749"/>
      <c r="K324" s="1048"/>
      <c r="L324" s="892">
        <v>4140</v>
      </c>
      <c r="M324" s="893">
        <v>4140</v>
      </c>
      <c r="N324" s="921" t="s">
        <v>3650</v>
      </c>
      <c r="O324" s="826" t="s">
        <v>3544</v>
      </c>
      <c r="P324" s="826" t="s">
        <v>3545</v>
      </c>
      <c r="Q324" s="827">
        <v>13933519201</v>
      </c>
      <c r="R324" s="826" t="s">
        <v>3544</v>
      </c>
      <c r="S324" s="749" t="s">
        <v>3469</v>
      </c>
      <c r="T324" s="785"/>
    </row>
    <row r="325" spans="1:20">
      <c r="A325" s="761">
        <v>68</v>
      </c>
      <c r="B325" s="766" t="s">
        <v>3905</v>
      </c>
      <c r="C325" s="923"/>
      <c r="D325" s="1025" t="s">
        <v>494</v>
      </c>
      <c r="E325" s="1026">
        <v>23</v>
      </c>
      <c r="F325" s="1009"/>
      <c r="G325" s="749" t="s">
        <v>31</v>
      </c>
      <c r="H325" s="745" t="s">
        <v>3638</v>
      </c>
      <c r="I325" s="749"/>
      <c r="J325" s="749"/>
      <c r="K325" s="1048"/>
      <c r="L325" s="892">
        <v>7360</v>
      </c>
      <c r="M325" s="893">
        <v>7360</v>
      </c>
      <c r="N325" s="921" t="s">
        <v>3650</v>
      </c>
      <c r="O325" s="826" t="s">
        <v>3544</v>
      </c>
      <c r="P325" s="826" t="s">
        <v>3545</v>
      </c>
      <c r="Q325" s="827">
        <v>13933519201</v>
      </c>
      <c r="R325" s="826" t="s">
        <v>3544</v>
      </c>
      <c r="S325" s="749" t="s">
        <v>3469</v>
      </c>
      <c r="T325" s="785"/>
    </row>
    <row r="326" spans="1:20" ht="14.4">
      <c r="A326" s="761">
        <v>69</v>
      </c>
      <c r="B326" s="738" t="s">
        <v>3955</v>
      </c>
      <c r="C326" s="847"/>
      <c r="D326" s="738" t="s">
        <v>497</v>
      </c>
      <c r="E326" s="816">
        <v>50</v>
      </c>
      <c r="F326" s="1006"/>
      <c r="G326" s="749" t="s">
        <v>31</v>
      </c>
      <c r="H326" s="745" t="s">
        <v>3638</v>
      </c>
      <c r="I326" s="749"/>
      <c r="J326" s="738"/>
      <c r="K326" s="738"/>
      <c r="L326" s="908">
        <v>2300</v>
      </c>
      <c r="M326" s="904">
        <v>2300</v>
      </c>
      <c r="N326" s="921" t="s">
        <v>3650</v>
      </c>
      <c r="O326" s="826" t="s">
        <v>3544</v>
      </c>
      <c r="P326" s="826" t="s">
        <v>3545</v>
      </c>
      <c r="Q326" s="827">
        <v>13933519201</v>
      </c>
      <c r="R326" s="826" t="s">
        <v>3544</v>
      </c>
      <c r="S326" s="749" t="s">
        <v>3469</v>
      </c>
      <c r="T326" s="785"/>
    </row>
    <row r="327" spans="1:20" ht="14.4">
      <c r="A327" s="761">
        <v>70</v>
      </c>
      <c r="B327" s="738" t="s">
        <v>3956</v>
      </c>
      <c r="C327" s="847"/>
      <c r="D327" s="738" t="s">
        <v>154</v>
      </c>
      <c r="E327" s="816">
        <v>33</v>
      </c>
      <c r="F327" s="1006"/>
      <c r="G327" s="749" t="s">
        <v>31</v>
      </c>
      <c r="H327" s="745" t="s">
        <v>3638</v>
      </c>
      <c r="I327" s="749"/>
      <c r="J327" s="738"/>
      <c r="K327" s="738"/>
      <c r="L327" s="908">
        <v>3960</v>
      </c>
      <c r="M327" s="904">
        <v>3960</v>
      </c>
      <c r="N327" s="921" t="s">
        <v>3650</v>
      </c>
      <c r="O327" s="826" t="s">
        <v>3544</v>
      </c>
      <c r="P327" s="826" t="s">
        <v>3545</v>
      </c>
      <c r="Q327" s="827">
        <v>13933519201</v>
      </c>
      <c r="R327" s="826" t="s">
        <v>3544</v>
      </c>
      <c r="S327" s="749" t="s">
        <v>3469</v>
      </c>
      <c r="T327" s="785"/>
    </row>
    <row r="328" spans="1:20" ht="21.6">
      <c r="A328" s="761">
        <v>71</v>
      </c>
      <c r="B328" s="738" t="s">
        <v>852</v>
      </c>
      <c r="C328" s="847" t="s">
        <v>3957</v>
      </c>
      <c r="D328" s="738" t="s">
        <v>154</v>
      </c>
      <c r="E328" s="816">
        <v>390</v>
      </c>
      <c r="F328" s="1006"/>
      <c r="G328" s="749" t="s">
        <v>31</v>
      </c>
      <c r="H328" s="745" t="s">
        <v>3638</v>
      </c>
      <c r="I328" s="749"/>
      <c r="J328" s="738"/>
      <c r="K328" s="738" t="s">
        <v>3543</v>
      </c>
      <c r="L328" s="908">
        <v>1716</v>
      </c>
      <c r="M328" s="853">
        <v>0</v>
      </c>
      <c r="N328" s="1049">
        <v>2021.05</v>
      </c>
      <c r="O328" s="826" t="s">
        <v>3544</v>
      </c>
      <c r="P328" s="826" t="s">
        <v>3545</v>
      </c>
      <c r="Q328" s="827">
        <v>13933519201</v>
      </c>
      <c r="R328" s="826" t="s">
        <v>3544</v>
      </c>
      <c r="S328" s="745" t="s">
        <v>3469</v>
      </c>
      <c r="T328" s="785"/>
    </row>
    <row r="329" spans="1:20" ht="21.6">
      <c r="A329" s="761">
        <v>72</v>
      </c>
      <c r="B329" s="738" t="s">
        <v>446</v>
      </c>
      <c r="C329" s="847" t="s">
        <v>3958</v>
      </c>
      <c r="D329" s="738" t="s">
        <v>494</v>
      </c>
      <c r="E329" s="816">
        <v>160</v>
      </c>
      <c r="F329" s="1006"/>
      <c r="G329" s="749" t="s">
        <v>31</v>
      </c>
      <c r="H329" s="745" t="s">
        <v>3638</v>
      </c>
      <c r="I329" s="749"/>
      <c r="J329" s="738"/>
      <c r="K329" s="738" t="s">
        <v>3543</v>
      </c>
      <c r="L329" s="908">
        <v>2112</v>
      </c>
      <c r="M329" s="853">
        <v>0</v>
      </c>
      <c r="N329" s="1049">
        <v>2021.05</v>
      </c>
      <c r="O329" s="826" t="s">
        <v>3544</v>
      </c>
      <c r="P329" s="826" t="s">
        <v>3545</v>
      </c>
      <c r="Q329" s="827">
        <v>13933519201</v>
      </c>
      <c r="R329" s="826" t="s">
        <v>3544</v>
      </c>
      <c r="S329" s="745" t="s">
        <v>3469</v>
      </c>
      <c r="T329" s="785"/>
    </row>
    <row r="330" spans="1:20" ht="21.6">
      <c r="A330" s="761">
        <v>73</v>
      </c>
      <c r="B330" s="738" t="s">
        <v>446</v>
      </c>
      <c r="C330" s="847" t="s">
        <v>3959</v>
      </c>
      <c r="D330" s="738" t="s">
        <v>494</v>
      </c>
      <c r="E330" s="816">
        <v>80</v>
      </c>
      <c r="F330" s="1006"/>
      <c r="G330" s="749" t="s">
        <v>31</v>
      </c>
      <c r="H330" s="745" t="s">
        <v>3638</v>
      </c>
      <c r="I330" s="749"/>
      <c r="J330" s="738"/>
      <c r="K330" s="738" t="s">
        <v>3543</v>
      </c>
      <c r="L330" s="908">
        <v>4224</v>
      </c>
      <c r="M330" s="853">
        <v>0</v>
      </c>
      <c r="N330" s="1049">
        <v>2021.05</v>
      </c>
      <c r="O330" s="826" t="s">
        <v>3544</v>
      </c>
      <c r="P330" s="826" t="s">
        <v>3545</v>
      </c>
      <c r="Q330" s="827">
        <v>13933519201</v>
      </c>
      <c r="R330" s="826" t="s">
        <v>3544</v>
      </c>
      <c r="S330" s="745" t="s">
        <v>3469</v>
      </c>
      <c r="T330" s="785"/>
    </row>
    <row r="331" spans="1:20" ht="21.6">
      <c r="A331" s="761">
        <v>74</v>
      </c>
      <c r="B331" s="738" t="s">
        <v>452</v>
      </c>
      <c r="C331" s="847" t="s">
        <v>3960</v>
      </c>
      <c r="D331" s="738" t="s">
        <v>2467</v>
      </c>
      <c r="E331" s="816">
        <v>390</v>
      </c>
      <c r="F331" s="1006"/>
      <c r="G331" s="749" t="s">
        <v>31</v>
      </c>
      <c r="H331" s="745" t="s">
        <v>3638</v>
      </c>
      <c r="I331" s="749"/>
      <c r="J331" s="738"/>
      <c r="K331" s="738" t="s">
        <v>3543</v>
      </c>
      <c r="L331" s="908">
        <v>4290</v>
      </c>
      <c r="M331" s="853">
        <v>0</v>
      </c>
      <c r="N331" s="1049">
        <v>2021.05</v>
      </c>
      <c r="O331" s="826" t="s">
        <v>3544</v>
      </c>
      <c r="P331" s="826" t="s">
        <v>3545</v>
      </c>
      <c r="Q331" s="827">
        <v>13933519201</v>
      </c>
      <c r="R331" s="826" t="s">
        <v>3544</v>
      </c>
      <c r="S331" s="745" t="s">
        <v>3469</v>
      </c>
      <c r="T331" s="785"/>
    </row>
    <row r="332" spans="1:20">
      <c r="A332" s="761">
        <v>75</v>
      </c>
      <c r="B332" s="939" t="s">
        <v>3961</v>
      </c>
      <c r="C332" s="939"/>
      <c r="D332" s="760"/>
      <c r="E332" s="760"/>
      <c r="F332" s="770"/>
      <c r="G332" s="770" t="s">
        <v>32</v>
      </c>
      <c r="H332" s="760"/>
      <c r="I332" s="760"/>
      <c r="J332" s="760"/>
      <c r="K332" s="977"/>
      <c r="L332" s="938">
        <v>7200</v>
      </c>
      <c r="M332" s="938">
        <v>7200</v>
      </c>
      <c r="N332" s="760"/>
      <c r="O332" s="760"/>
      <c r="P332" s="960" t="s">
        <v>3583</v>
      </c>
      <c r="Q332" s="960">
        <v>13603219995</v>
      </c>
      <c r="R332" s="799" t="s">
        <v>3554</v>
      </c>
      <c r="S332" s="745" t="s">
        <v>3469</v>
      </c>
      <c r="T332" s="785"/>
    </row>
    <row r="333" spans="1:20">
      <c r="A333" s="761">
        <v>76</v>
      </c>
      <c r="B333" s="939" t="s">
        <v>3962</v>
      </c>
      <c r="C333" s="939"/>
      <c r="D333" s="760"/>
      <c r="E333" s="760"/>
      <c r="F333" s="770"/>
      <c r="G333" s="770" t="s">
        <v>32</v>
      </c>
      <c r="H333" s="760"/>
      <c r="I333" s="760"/>
      <c r="J333" s="760"/>
      <c r="K333" s="977"/>
      <c r="L333" s="938">
        <v>22800</v>
      </c>
      <c r="M333" s="938">
        <v>22800</v>
      </c>
      <c r="N333" s="760"/>
      <c r="O333" s="760"/>
      <c r="P333" s="960" t="s">
        <v>3583</v>
      </c>
      <c r="Q333" s="960">
        <v>13603219995</v>
      </c>
      <c r="R333" s="799" t="s">
        <v>3554</v>
      </c>
      <c r="S333" s="745" t="s">
        <v>3469</v>
      </c>
      <c r="T333" s="785"/>
    </row>
    <row r="334" spans="1:20">
      <c r="A334" s="761">
        <v>77</v>
      </c>
      <c r="B334" s="939" t="s">
        <v>3963</v>
      </c>
      <c r="C334" s="939"/>
      <c r="D334" s="760"/>
      <c r="E334" s="760"/>
      <c r="F334" s="770"/>
      <c r="G334" s="770" t="s">
        <v>32</v>
      </c>
      <c r="H334" s="760"/>
      <c r="I334" s="760"/>
      <c r="J334" s="760"/>
      <c r="K334" s="977"/>
      <c r="L334" s="938">
        <v>12960</v>
      </c>
      <c r="M334" s="938">
        <v>12960</v>
      </c>
      <c r="N334" s="760"/>
      <c r="O334" s="760"/>
      <c r="P334" s="960" t="s">
        <v>3583</v>
      </c>
      <c r="Q334" s="960">
        <v>13603219995</v>
      </c>
      <c r="R334" s="799" t="s">
        <v>3554</v>
      </c>
      <c r="S334" s="745" t="s">
        <v>3469</v>
      </c>
      <c r="T334" s="785"/>
    </row>
    <row r="335" spans="1:20">
      <c r="A335" s="761">
        <v>78</v>
      </c>
      <c r="B335" s="1027" t="s">
        <v>3964</v>
      </c>
      <c r="C335" s="1027">
        <v>70</v>
      </c>
      <c r="D335" s="799"/>
      <c r="E335" s="799"/>
      <c r="F335" s="935"/>
      <c r="G335" s="935" t="s">
        <v>32</v>
      </c>
      <c r="H335" s="799"/>
      <c r="I335" s="799"/>
      <c r="J335" s="799"/>
      <c r="K335" s="749"/>
      <c r="L335" s="962">
        <v>20700</v>
      </c>
      <c r="M335" s="962">
        <v>20700</v>
      </c>
      <c r="N335" s="799"/>
      <c r="O335" s="799"/>
      <c r="P335" s="960" t="s">
        <v>3583</v>
      </c>
      <c r="Q335" s="960">
        <v>13603219995</v>
      </c>
      <c r="R335" s="799" t="s">
        <v>3554</v>
      </c>
      <c r="S335" s="745" t="s">
        <v>3469</v>
      </c>
      <c r="T335" s="785"/>
    </row>
    <row r="336" spans="1:20">
      <c r="A336" s="761">
        <v>79</v>
      </c>
      <c r="B336" s="1027" t="s">
        <v>3965</v>
      </c>
      <c r="C336" s="1027">
        <v>80</v>
      </c>
      <c r="D336" s="799"/>
      <c r="E336" s="799"/>
      <c r="F336" s="935"/>
      <c r="G336" s="935" t="s">
        <v>32</v>
      </c>
      <c r="H336" s="799"/>
      <c r="I336" s="799"/>
      <c r="J336" s="799"/>
      <c r="K336" s="749"/>
      <c r="L336" s="962">
        <v>79716</v>
      </c>
      <c r="M336" s="962">
        <v>79716</v>
      </c>
      <c r="N336" s="799"/>
      <c r="O336" s="799"/>
      <c r="P336" s="960" t="s">
        <v>3583</v>
      </c>
      <c r="Q336" s="960">
        <v>13603219995</v>
      </c>
      <c r="R336" s="799" t="s">
        <v>3554</v>
      </c>
      <c r="S336" s="745" t="s">
        <v>3469</v>
      </c>
      <c r="T336" s="785"/>
    </row>
    <row r="337" spans="1:20">
      <c r="A337" s="761">
        <v>80</v>
      </c>
      <c r="B337" s="1027" t="s">
        <v>3966</v>
      </c>
      <c r="C337" s="1027">
        <v>90</v>
      </c>
      <c r="D337" s="799"/>
      <c r="E337" s="799"/>
      <c r="F337" s="935"/>
      <c r="G337" s="935" t="s">
        <v>32</v>
      </c>
      <c r="H337" s="799"/>
      <c r="I337" s="799"/>
      <c r="J337" s="799"/>
      <c r="K337" s="749"/>
      <c r="L337" s="962">
        <v>49640</v>
      </c>
      <c r="M337" s="962">
        <v>49640</v>
      </c>
      <c r="N337" s="799"/>
      <c r="O337" s="799"/>
      <c r="P337" s="960" t="s">
        <v>3583</v>
      </c>
      <c r="Q337" s="960">
        <v>13603219995</v>
      </c>
      <c r="R337" s="799" t="s">
        <v>3554</v>
      </c>
      <c r="S337" s="745" t="s">
        <v>3469</v>
      </c>
      <c r="T337" s="785"/>
    </row>
    <row r="338" spans="1:20">
      <c r="A338" s="761">
        <v>81</v>
      </c>
      <c r="B338" s="1027" t="s">
        <v>3967</v>
      </c>
      <c r="C338" s="1027"/>
      <c r="D338" s="799"/>
      <c r="E338" s="799"/>
      <c r="F338" s="935"/>
      <c r="G338" s="935" t="s">
        <v>32</v>
      </c>
      <c r="H338" s="799"/>
      <c r="I338" s="799"/>
      <c r="J338" s="799"/>
      <c r="K338" s="749"/>
      <c r="L338" s="962">
        <v>146551.72</v>
      </c>
      <c r="M338" s="962">
        <v>146551.72</v>
      </c>
      <c r="N338" s="799"/>
      <c r="O338" s="799"/>
      <c r="P338" s="960" t="s">
        <v>3583</v>
      </c>
      <c r="Q338" s="960">
        <v>13603219995</v>
      </c>
      <c r="R338" s="799" t="s">
        <v>3554</v>
      </c>
      <c r="S338" s="745" t="s">
        <v>3469</v>
      </c>
      <c r="T338" s="785"/>
    </row>
    <row r="339" spans="1:20" ht="24">
      <c r="A339" s="761">
        <v>82</v>
      </c>
      <c r="B339" s="1027" t="s">
        <v>3968</v>
      </c>
      <c r="C339" s="1027"/>
      <c r="D339" s="799"/>
      <c r="E339" s="799"/>
      <c r="F339" s="935"/>
      <c r="G339" s="935" t="s">
        <v>32</v>
      </c>
      <c r="H339" s="799"/>
      <c r="I339" s="799"/>
      <c r="J339" s="799"/>
      <c r="K339" s="749"/>
      <c r="L339" s="962">
        <v>150862.07</v>
      </c>
      <c r="M339" s="962">
        <v>150862.07</v>
      </c>
      <c r="N339" s="799"/>
      <c r="O339" s="799"/>
      <c r="P339" s="960" t="s">
        <v>3583</v>
      </c>
      <c r="Q339" s="960">
        <v>13603219995</v>
      </c>
      <c r="R339" s="799" t="s">
        <v>3554</v>
      </c>
      <c r="S339" s="745" t="s">
        <v>3469</v>
      </c>
      <c r="T339" s="785"/>
    </row>
    <row r="340" spans="1:20" ht="24">
      <c r="A340" s="761">
        <v>83</v>
      </c>
      <c r="B340" s="1027" t="s">
        <v>3969</v>
      </c>
      <c r="C340" s="962"/>
      <c r="D340" s="799"/>
      <c r="E340" s="799"/>
      <c r="F340" s="935"/>
      <c r="G340" s="935" t="s">
        <v>32</v>
      </c>
      <c r="H340" s="799"/>
      <c r="I340" s="799"/>
      <c r="J340" s="799"/>
      <c r="K340" s="749"/>
      <c r="L340" s="962">
        <v>45000</v>
      </c>
      <c r="M340" s="962">
        <v>45000</v>
      </c>
      <c r="N340" s="799"/>
      <c r="O340" s="799"/>
      <c r="P340" s="960" t="s">
        <v>3583</v>
      </c>
      <c r="Q340" s="960">
        <v>13603219995</v>
      </c>
      <c r="R340" s="799" t="s">
        <v>3554</v>
      </c>
      <c r="S340" s="745" t="s">
        <v>3469</v>
      </c>
      <c r="T340" s="785"/>
    </row>
    <row r="341" spans="1:20">
      <c r="A341" s="761">
        <v>84</v>
      </c>
      <c r="B341" s="1027" t="s">
        <v>3970</v>
      </c>
      <c r="C341" s="962" t="s">
        <v>3971</v>
      </c>
      <c r="D341" s="799"/>
      <c r="E341" s="799"/>
      <c r="F341" s="935"/>
      <c r="G341" s="935" t="s">
        <v>32</v>
      </c>
      <c r="H341" s="799"/>
      <c r="I341" s="799"/>
      <c r="J341" s="799"/>
      <c r="K341" s="749"/>
      <c r="L341" s="962">
        <v>18000</v>
      </c>
      <c r="M341" s="962">
        <v>18000</v>
      </c>
      <c r="N341" s="799"/>
      <c r="O341" s="799"/>
      <c r="P341" s="960" t="s">
        <v>3583</v>
      </c>
      <c r="Q341" s="960">
        <v>13603219995</v>
      </c>
      <c r="R341" s="799" t="s">
        <v>3554</v>
      </c>
      <c r="S341" s="745" t="s">
        <v>3469</v>
      </c>
      <c r="T341" s="785"/>
    </row>
    <row r="342" spans="1:20">
      <c r="A342" s="761">
        <v>85</v>
      </c>
      <c r="B342" s="1027" t="s">
        <v>3972</v>
      </c>
      <c r="C342" s="962" t="s">
        <v>3973</v>
      </c>
      <c r="D342" s="799"/>
      <c r="E342" s="799"/>
      <c r="F342" s="935"/>
      <c r="G342" s="935" t="s">
        <v>32</v>
      </c>
      <c r="H342" s="799"/>
      <c r="I342" s="799"/>
      <c r="J342" s="799"/>
      <c r="K342" s="749"/>
      <c r="L342" s="962">
        <v>9000</v>
      </c>
      <c r="M342" s="962">
        <v>9000</v>
      </c>
      <c r="N342" s="799"/>
      <c r="O342" s="799"/>
      <c r="P342" s="960" t="s">
        <v>3583</v>
      </c>
      <c r="Q342" s="960">
        <v>13603219995</v>
      </c>
      <c r="R342" s="799" t="s">
        <v>3554</v>
      </c>
      <c r="S342" s="745" t="s">
        <v>3469</v>
      </c>
      <c r="T342" s="785"/>
    </row>
    <row r="343" spans="1:20" ht="24">
      <c r="A343" s="761">
        <v>86</v>
      </c>
      <c r="B343" s="1027" t="s">
        <v>3974</v>
      </c>
      <c r="C343" s="962" t="s">
        <v>3973</v>
      </c>
      <c r="D343" s="799"/>
      <c r="E343" s="799"/>
      <c r="F343" s="935"/>
      <c r="G343" s="935" t="s">
        <v>32</v>
      </c>
      <c r="H343" s="799"/>
      <c r="I343" s="799"/>
      <c r="J343" s="799"/>
      <c r="K343" s="749"/>
      <c r="L343" s="962">
        <v>33000</v>
      </c>
      <c r="M343" s="962">
        <v>33000</v>
      </c>
      <c r="N343" s="799"/>
      <c r="O343" s="799"/>
      <c r="P343" s="960" t="s">
        <v>3583</v>
      </c>
      <c r="Q343" s="960">
        <v>13603219995</v>
      </c>
      <c r="R343" s="799" t="s">
        <v>3554</v>
      </c>
      <c r="S343" s="745" t="s">
        <v>3469</v>
      </c>
      <c r="T343" s="785"/>
    </row>
    <row r="344" spans="1:20">
      <c r="A344" s="761">
        <v>87</v>
      </c>
      <c r="B344" s="1027" t="s">
        <v>3975</v>
      </c>
      <c r="C344" s="962">
        <v>55</v>
      </c>
      <c r="D344" s="799"/>
      <c r="E344" s="799"/>
      <c r="F344" s="935"/>
      <c r="G344" s="935" t="s">
        <v>32</v>
      </c>
      <c r="H344" s="799"/>
      <c r="I344" s="799"/>
      <c r="J344" s="799"/>
      <c r="K344" s="749"/>
      <c r="L344" s="962">
        <v>19500</v>
      </c>
      <c r="M344" s="962">
        <v>19500</v>
      </c>
      <c r="N344" s="799"/>
      <c r="O344" s="799"/>
      <c r="P344" s="960" t="s">
        <v>3583</v>
      </c>
      <c r="Q344" s="960">
        <v>13603219995</v>
      </c>
      <c r="R344" s="799" t="s">
        <v>3554</v>
      </c>
      <c r="S344" s="745" t="s">
        <v>3469</v>
      </c>
      <c r="T344" s="785"/>
    </row>
    <row r="345" spans="1:20">
      <c r="A345" s="761">
        <v>88</v>
      </c>
      <c r="B345" s="1027" t="s">
        <v>3976</v>
      </c>
      <c r="C345" s="962">
        <v>60</v>
      </c>
      <c r="D345" s="799"/>
      <c r="E345" s="799"/>
      <c r="F345" s="935"/>
      <c r="G345" s="935" t="s">
        <v>32</v>
      </c>
      <c r="H345" s="799"/>
      <c r="I345" s="799"/>
      <c r="J345" s="799"/>
      <c r="K345" s="749"/>
      <c r="L345" s="962">
        <v>6800</v>
      </c>
      <c r="M345" s="962">
        <v>6800</v>
      </c>
      <c r="N345" s="799"/>
      <c r="O345" s="799"/>
      <c r="P345" s="960" t="s">
        <v>3583</v>
      </c>
      <c r="Q345" s="960">
        <v>13603219995</v>
      </c>
      <c r="R345" s="799" t="s">
        <v>3554</v>
      </c>
      <c r="S345" s="745" t="s">
        <v>3469</v>
      </c>
      <c r="T345" s="785"/>
    </row>
    <row r="346" spans="1:20">
      <c r="A346" s="761">
        <v>89</v>
      </c>
      <c r="B346" s="1027" t="s">
        <v>3977</v>
      </c>
      <c r="C346" s="962">
        <v>80</v>
      </c>
      <c r="D346" s="799"/>
      <c r="E346" s="799"/>
      <c r="F346" s="935"/>
      <c r="G346" s="935" t="s">
        <v>32</v>
      </c>
      <c r="H346" s="799"/>
      <c r="I346" s="799"/>
      <c r="J346" s="799"/>
      <c r="K346" s="749"/>
      <c r="L346" s="962">
        <v>21250</v>
      </c>
      <c r="M346" s="962">
        <v>21250</v>
      </c>
      <c r="N346" s="799"/>
      <c r="O346" s="799"/>
      <c r="P346" s="960" t="s">
        <v>3583</v>
      </c>
      <c r="Q346" s="960">
        <v>13603219995</v>
      </c>
      <c r="R346" s="799" t="s">
        <v>3554</v>
      </c>
      <c r="S346" s="745" t="s">
        <v>3469</v>
      </c>
      <c r="T346" s="785"/>
    </row>
    <row r="347" spans="1:20" ht="24">
      <c r="A347" s="761">
        <v>90</v>
      </c>
      <c r="B347" s="1027" t="s">
        <v>3978</v>
      </c>
      <c r="C347" s="962" t="s">
        <v>3979</v>
      </c>
      <c r="D347" s="799"/>
      <c r="E347" s="799"/>
      <c r="F347" s="935"/>
      <c r="G347" s="935" t="s">
        <v>32</v>
      </c>
      <c r="H347" s="799"/>
      <c r="I347" s="799"/>
      <c r="J347" s="799"/>
      <c r="K347" s="749"/>
      <c r="L347" s="962">
        <v>22000</v>
      </c>
      <c r="M347" s="962">
        <v>22000</v>
      </c>
      <c r="N347" s="799"/>
      <c r="O347" s="799"/>
      <c r="P347" s="960" t="s">
        <v>3583</v>
      </c>
      <c r="Q347" s="960">
        <v>13603219995</v>
      </c>
      <c r="R347" s="799" t="s">
        <v>3554</v>
      </c>
      <c r="S347" s="745" t="s">
        <v>3469</v>
      </c>
      <c r="T347" s="785"/>
    </row>
    <row r="348" spans="1:20" ht="48">
      <c r="A348" s="761">
        <v>91</v>
      </c>
      <c r="B348" s="799" t="s">
        <v>3980</v>
      </c>
      <c r="C348" s="799" t="s">
        <v>3981</v>
      </c>
      <c r="D348" s="799" t="s">
        <v>65</v>
      </c>
      <c r="E348" s="799">
        <v>1</v>
      </c>
      <c r="F348" s="799"/>
      <c r="G348" s="799" t="s">
        <v>32</v>
      </c>
      <c r="H348" s="799"/>
      <c r="I348" s="1050"/>
      <c r="J348" s="799" t="s">
        <v>3982</v>
      </c>
      <c r="K348" s="1050"/>
      <c r="L348" s="799">
        <v>771790</v>
      </c>
      <c r="M348" s="799">
        <v>683000</v>
      </c>
      <c r="N348" s="799">
        <v>2021.7</v>
      </c>
      <c r="O348" s="799" t="s">
        <v>3983</v>
      </c>
      <c r="P348" s="799" t="s">
        <v>3785</v>
      </c>
      <c r="Q348" s="799">
        <v>13934576150</v>
      </c>
      <c r="R348" s="799" t="s">
        <v>3786</v>
      </c>
      <c r="S348" s="745" t="s">
        <v>3469</v>
      </c>
      <c r="T348" s="1050"/>
    </row>
    <row r="349" spans="1:20" ht="48">
      <c r="A349" s="761">
        <v>92</v>
      </c>
      <c r="B349" s="799" t="s">
        <v>3980</v>
      </c>
      <c r="C349" s="799" t="s">
        <v>3984</v>
      </c>
      <c r="D349" s="799" t="s">
        <v>65</v>
      </c>
      <c r="E349" s="799">
        <v>1</v>
      </c>
      <c r="F349" s="799"/>
      <c r="G349" s="799" t="s">
        <v>32</v>
      </c>
      <c r="H349" s="799"/>
      <c r="I349" s="1050"/>
      <c r="J349" s="799" t="s">
        <v>3982</v>
      </c>
      <c r="K349" s="740"/>
      <c r="L349" s="799">
        <v>880835</v>
      </c>
      <c r="M349" s="799">
        <v>779500</v>
      </c>
      <c r="N349" s="799">
        <v>2021.7</v>
      </c>
      <c r="O349" s="799" t="s">
        <v>3983</v>
      </c>
      <c r="P349" s="799" t="s">
        <v>3785</v>
      </c>
      <c r="Q349" s="799">
        <v>13934576150</v>
      </c>
      <c r="R349" s="799" t="s">
        <v>3786</v>
      </c>
      <c r="S349" s="745" t="s">
        <v>3469</v>
      </c>
      <c r="T349" s="1050"/>
    </row>
    <row r="350" spans="1:20">
      <c r="A350" s="1028"/>
      <c r="B350" s="1029"/>
      <c r="C350" s="1030"/>
      <c r="D350" s="810"/>
      <c r="E350" s="1031"/>
      <c r="F350" s="810"/>
      <c r="G350" s="810"/>
      <c r="H350" s="810"/>
      <c r="I350" s="810"/>
      <c r="J350" s="791"/>
      <c r="K350" s="810"/>
      <c r="L350" s="1051"/>
      <c r="M350" s="1052"/>
      <c r="N350" s="1013"/>
      <c r="O350" s="810"/>
      <c r="P350" s="750"/>
      <c r="Q350" s="1013"/>
      <c r="R350" s="964"/>
      <c r="S350" s="1061"/>
      <c r="T350" s="785"/>
    </row>
    <row r="351" spans="1:20" ht="15.6">
      <c r="A351" s="1032"/>
      <c r="B351" s="1033"/>
      <c r="C351" s="1034"/>
      <c r="D351" s="1034"/>
      <c r="E351" s="1035"/>
      <c r="F351" s="1036"/>
      <c r="G351" s="1037"/>
      <c r="H351" s="1036"/>
      <c r="I351" s="1036"/>
      <c r="J351" s="1036"/>
      <c r="K351" s="1036"/>
      <c r="L351" s="929"/>
      <c r="M351" s="1037"/>
      <c r="N351" s="1053"/>
      <c r="O351" s="1037"/>
      <c r="P351" s="1037"/>
      <c r="Q351" s="1037"/>
      <c r="R351" s="964"/>
      <c r="S351" s="1062"/>
      <c r="T351" s="785"/>
    </row>
    <row r="352" spans="1:20" ht="15.6">
      <c r="A352" s="1038"/>
      <c r="B352" s="1039"/>
      <c r="C352" s="1040"/>
      <c r="D352" s="1040"/>
      <c r="E352" s="1041"/>
      <c r="F352" s="1042"/>
      <c r="G352" s="1043"/>
      <c r="H352" s="1042"/>
      <c r="I352" s="1042"/>
      <c r="J352" s="1042"/>
      <c r="K352" s="1042"/>
      <c r="L352" s="1038"/>
      <c r="M352" s="1043"/>
      <c r="N352" s="1054"/>
      <c r="O352" s="1043"/>
      <c r="P352" s="1043"/>
      <c r="Q352" s="1043"/>
      <c r="R352" s="1038"/>
      <c r="S352" s="1038"/>
      <c r="T352" s="739"/>
    </row>
    <row r="353" spans="1:19" ht="15.6">
      <c r="A353" s="1038"/>
      <c r="B353" s="1040"/>
      <c r="C353" s="1040"/>
      <c r="D353" s="1040"/>
      <c r="E353" s="1041"/>
      <c r="F353" s="1042"/>
      <c r="G353" s="1043"/>
      <c r="H353" s="1042"/>
      <c r="I353" s="1042"/>
      <c r="J353" s="1042"/>
      <c r="K353" s="1042"/>
      <c r="L353" s="1038"/>
      <c r="M353" s="1043"/>
      <c r="N353" s="1054"/>
      <c r="O353" s="1043"/>
      <c r="P353" s="1043"/>
      <c r="Q353" s="1043"/>
      <c r="R353" s="1038"/>
      <c r="S353" s="1038"/>
    </row>
    <row r="354" spans="1:19">
      <c r="A354" s="1038" t="s">
        <v>3985</v>
      </c>
      <c r="B354" s="1044"/>
      <c r="C354" s="1044"/>
      <c r="D354" s="1044"/>
      <c r="E354" s="1044"/>
      <c r="F354" s="1044"/>
      <c r="G354" s="1044"/>
      <c r="H354" s="1044"/>
      <c r="I354" s="1044"/>
      <c r="J354" s="1044"/>
      <c r="K354" s="1044"/>
      <c r="L354" s="1055"/>
      <c r="M354" s="1056"/>
      <c r="N354" s="1044"/>
      <c r="O354" s="1057"/>
      <c r="P354" s="1058"/>
      <c r="Q354" s="1057"/>
      <c r="R354" s="1057"/>
      <c r="S354" s="1044"/>
    </row>
    <row r="355" spans="1:19">
      <c r="A355" s="1038"/>
      <c r="B355" s="1045"/>
      <c r="C355" s="1046"/>
      <c r="D355" s="1044"/>
      <c r="E355" s="1047"/>
      <c r="F355" s="1047"/>
      <c r="G355" s="1044"/>
      <c r="H355" s="1044"/>
      <c r="I355" s="1044"/>
      <c r="J355" s="1044"/>
      <c r="K355" s="1185"/>
      <c r="L355" s="1044"/>
      <c r="M355" s="1060"/>
      <c r="N355" s="1044"/>
      <c r="O355" s="1059"/>
      <c r="P355" s="1044"/>
      <c r="Q355" s="1044"/>
      <c r="R355" s="1059"/>
      <c r="S355" s="1044"/>
    </row>
    <row r="356" spans="1:19">
      <c r="A356" s="1038"/>
      <c r="B356" s="1045"/>
      <c r="C356" s="1046"/>
      <c r="D356" s="1044"/>
      <c r="E356" s="1047"/>
      <c r="F356" s="1047"/>
      <c r="G356" s="1044"/>
      <c r="H356" s="1044"/>
      <c r="I356" s="1044"/>
      <c r="J356" s="1044"/>
      <c r="K356" s="1185"/>
      <c r="L356" s="1044"/>
      <c r="M356" s="1060"/>
      <c r="N356" s="1044"/>
      <c r="O356" s="1059"/>
      <c r="P356" s="1044"/>
      <c r="Q356" s="1044"/>
      <c r="R356" s="1059"/>
      <c r="S356" s="1044"/>
    </row>
    <row r="357" spans="1:19">
      <c r="A357" s="1038"/>
      <c r="B357" s="1045"/>
      <c r="C357" s="1046"/>
      <c r="D357" s="1044"/>
      <c r="E357" s="1047"/>
      <c r="F357" s="1047"/>
      <c r="G357" s="1044"/>
      <c r="H357" s="1044"/>
      <c r="I357" s="1044"/>
      <c r="J357" s="1044"/>
      <c r="K357" s="1185"/>
      <c r="L357" s="1044"/>
      <c r="M357" s="1060"/>
      <c r="N357" s="1044"/>
      <c r="O357" s="1059"/>
      <c r="P357" s="1044"/>
      <c r="Q357" s="1044"/>
      <c r="R357" s="1059"/>
      <c r="S357" s="1044"/>
    </row>
    <row r="358" spans="1:19">
      <c r="A358" s="1038"/>
      <c r="B358" s="1045"/>
      <c r="C358" s="1046"/>
      <c r="D358" s="1044"/>
      <c r="E358" s="1047"/>
      <c r="F358" s="1047"/>
      <c r="G358" s="1044"/>
      <c r="H358" s="1044"/>
      <c r="I358" s="1044"/>
      <c r="J358" s="1044"/>
      <c r="K358" s="1185"/>
      <c r="L358" s="1044"/>
      <c r="M358" s="1060"/>
      <c r="N358" s="1044"/>
      <c r="O358" s="1059"/>
      <c r="P358" s="1044"/>
      <c r="Q358" s="1044"/>
      <c r="R358" s="1059"/>
      <c r="S358" s="1044"/>
    </row>
    <row r="359" spans="1:19">
      <c r="A359" s="1038"/>
      <c r="B359" s="1045"/>
      <c r="C359" s="1046"/>
      <c r="D359" s="1044"/>
      <c r="E359" s="1047"/>
      <c r="F359" s="1047"/>
      <c r="G359" s="1044"/>
      <c r="H359" s="1044"/>
      <c r="I359" s="1044"/>
      <c r="J359" s="1044"/>
      <c r="K359" s="1185"/>
      <c r="L359" s="1044"/>
      <c r="M359" s="1060"/>
      <c r="N359" s="1044"/>
      <c r="O359" s="1059"/>
      <c r="P359" s="1044"/>
      <c r="Q359" s="1044"/>
      <c r="R359" s="1059"/>
      <c r="S359" s="1044"/>
    </row>
    <row r="360" spans="1:19">
      <c r="A360" s="1038"/>
      <c r="B360" s="1045"/>
      <c r="C360" s="1046"/>
      <c r="D360" s="1044"/>
      <c r="E360" s="1047"/>
      <c r="F360" s="1047"/>
      <c r="G360" s="1044"/>
      <c r="H360" s="1044"/>
      <c r="I360" s="1044"/>
      <c r="J360" s="1044"/>
      <c r="K360" s="1185"/>
      <c r="L360" s="1044"/>
      <c r="M360" s="1060"/>
      <c r="N360" s="1044"/>
      <c r="O360" s="1059"/>
      <c r="P360" s="1044"/>
      <c r="Q360" s="1044"/>
      <c r="R360" s="1059"/>
      <c r="S360" s="1044"/>
    </row>
    <row r="361" spans="1:19">
      <c r="A361" s="1038"/>
      <c r="B361" s="1045"/>
      <c r="C361" s="1046"/>
      <c r="D361" s="1044"/>
      <c r="E361" s="1047"/>
      <c r="F361" s="1047"/>
      <c r="G361" s="1044"/>
      <c r="H361" s="1044"/>
      <c r="I361" s="1044"/>
      <c r="J361" s="1044"/>
      <c r="K361" s="1185"/>
      <c r="L361" s="1044"/>
      <c r="M361" s="1060"/>
      <c r="N361" s="1044"/>
      <c r="O361" s="1059"/>
      <c r="P361" s="1044"/>
      <c r="Q361" s="1044"/>
      <c r="R361" s="1059"/>
      <c r="S361" s="1044"/>
    </row>
    <row r="362" spans="1:19">
      <c r="A362" s="1038"/>
      <c r="B362" s="1045"/>
      <c r="C362" s="1046"/>
      <c r="D362" s="1044"/>
      <c r="E362" s="1047"/>
      <c r="F362" s="1047"/>
      <c r="G362" s="1044"/>
      <c r="H362" s="1044"/>
      <c r="I362" s="1044"/>
      <c r="J362" s="1044"/>
      <c r="K362" s="1185"/>
      <c r="L362" s="1044"/>
      <c r="M362" s="1060"/>
      <c r="N362" s="1044"/>
      <c r="O362" s="1059"/>
      <c r="P362" s="1044"/>
      <c r="Q362" s="1044"/>
      <c r="R362" s="1059"/>
      <c r="S362" s="1044"/>
    </row>
    <row r="363" spans="1:19">
      <c r="A363" s="1038"/>
      <c r="B363" s="1045"/>
      <c r="C363" s="1046"/>
      <c r="D363" s="1044"/>
      <c r="E363" s="1047"/>
      <c r="F363" s="1047"/>
      <c r="G363" s="1044"/>
      <c r="H363" s="1044"/>
      <c r="I363" s="1044"/>
      <c r="J363" s="1044"/>
      <c r="K363" s="1185"/>
      <c r="L363" s="1044"/>
      <c r="M363" s="1060"/>
      <c r="N363" s="1044"/>
      <c r="O363" s="1059"/>
      <c r="P363" s="1044"/>
      <c r="Q363" s="1044"/>
      <c r="R363" s="1059"/>
      <c r="S363" s="1044"/>
    </row>
    <row r="364" spans="1:19">
      <c r="A364" s="1038"/>
      <c r="B364" s="1045"/>
      <c r="C364" s="1046"/>
      <c r="D364" s="1044"/>
      <c r="E364" s="1047"/>
      <c r="F364" s="1047"/>
      <c r="G364" s="1044"/>
      <c r="H364" s="1044"/>
      <c r="I364" s="1044"/>
      <c r="J364" s="1044"/>
      <c r="K364" s="1185"/>
      <c r="L364" s="1044"/>
      <c r="M364" s="1060"/>
      <c r="N364" s="1044"/>
      <c r="O364" s="1059"/>
      <c r="P364" s="1044"/>
      <c r="Q364" s="1044"/>
      <c r="R364" s="1059"/>
      <c r="S364" s="1044"/>
    </row>
    <row r="365" spans="1:19">
      <c r="A365" s="1038"/>
      <c r="B365" s="1044"/>
      <c r="C365" s="1044"/>
      <c r="D365" s="1044"/>
      <c r="E365" s="1044"/>
      <c r="F365" s="1044"/>
      <c r="G365" s="1044"/>
      <c r="H365" s="1044"/>
      <c r="I365" s="1044"/>
      <c r="J365" s="1044"/>
      <c r="K365" s="1044"/>
      <c r="L365" s="1055"/>
      <c r="M365" s="1056"/>
      <c r="N365" s="1044"/>
      <c r="O365" s="1057"/>
      <c r="P365" s="1058"/>
      <c r="Q365" s="1057"/>
      <c r="R365" s="1057"/>
      <c r="S365" s="1044"/>
    </row>
    <row r="366" spans="1:19" ht="15.6">
      <c r="A366" s="1171"/>
      <c r="B366" s="1171"/>
      <c r="C366" s="1171"/>
      <c r="D366" s="1171"/>
      <c r="E366" s="1172"/>
      <c r="F366" s="1171"/>
      <c r="G366" s="1171"/>
      <c r="H366" s="1171"/>
      <c r="I366" s="1171"/>
      <c r="J366" s="1171"/>
      <c r="K366" s="1171"/>
      <c r="L366" s="1171"/>
      <c r="M366" s="1171"/>
      <c r="N366" s="1171"/>
      <c r="O366" s="1171"/>
      <c r="P366" s="1171"/>
      <c r="Q366" s="1171"/>
      <c r="R366" s="1171"/>
      <c r="S366" s="1171"/>
    </row>
  </sheetData>
  <mergeCells count="31">
    <mergeCell ref="P4:P5"/>
    <mergeCell ref="Q4:Q5"/>
    <mergeCell ref="Q313:Q322"/>
    <mergeCell ref="R4:R5"/>
    <mergeCell ref="S4:S5"/>
    <mergeCell ref="K355:K364"/>
    <mergeCell ref="L4:L5"/>
    <mergeCell ref="M4:M5"/>
    <mergeCell ref="N4:N5"/>
    <mergeCell ref="O4:O5"/>
    <mergeCell ref="K46:K48"/>
    <mergeCell ref="K83:K85"/>
    <mergeCell ref="K262:K264"/>
    <mergeCell ref="K276:K284"/>
    <mergeCell ref="K313:K322"/>
    <mergeCell ref="A2:S2"/>
    <mergeCell ref="A3:S3"/>
    <mergeCell ref="A366:S366"/>
    <mergeCell ref="B4:B5"/>
    <mergeCell ref="C4:C5"/>
    <mergeCell ref="D4:D5"/>
    <mergeCell ref="E4:E5"/>
    <mergeCell ref="F4:F5"/>
    <mergeCell ref="G4:G5"/>
    <mergeCell ref="H4:H5"/>
    <mergeCell ref="I4:I5"/>
    <mergeCell ref="J4:J5"/>
    <mergeCell ref="J37:J43"/>
    <mergeCell ref="K4:K5"/>
    <mergeCell ref="K37:K40"/>
    <mergeCell ref="K41:K43"/>
  </mergeCells>
  <phoneticPr fontId="125" type="noConversion"/>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U686"/>
  <sheetViews>
    <sheetView workbookViewId="0">
      <selection activeCell="D14" sqref="D14"/>
    </sheetView>
  </sheetViews>
  <sheetFormatPr defaultRowHeight="14.4"/>
  <cols>
    <col min="1" max="1" width="6" customWidth="1"/>
    <col min="2" max="2" width="28.19921875" customWidth="1"/>
    <col min="3" max="3" width="21.3984375" customWidth="1"/>
    <col min="4" max="4" width="6.8984375" customWidth="1"/>
    <col min="5" max="5" width="9.3984375" customWidth="1"/>
    <col min="6" max="6" width="10.09765625" customWidth="1"/>
    <col min="7" max="7" width="7.09765625" customWidth="1"/>
    <col min="8" max="8" width="8.5" customWidth="1"/>
    <col min="9" max="9" width="17.3984375" customWidth="1"/>
    <col min="10" max="10" width="12.69921875" customWidth="1"/>
    <col min="11" max="11" width="13.8984375" customWidth="1"/>
    <col min="12" max="12" width="11.19921875" customWidth="1"/>
    <col min="13" max="13" width="10.59765625" customWidth="1"/>
    <col min="14" max="14" width="11.8984375" style="1398" customWidth="1"/>
    <col min="15" max="15" width="13.3984375" customWidth="1"/>
    <col min="17" max="17" width="11" customWidth="1"/>
  </cols>
  <sheetData>
    <row r="1" spans="1:20" s="1200" customFormat="1" ht="28.2">
      <c r="A1" s="1079" t="s">
        <v>3986</v>
      </c>
      <c r="B1" s="1079"/>
      <c r="C1" s="1079"/>
      <c r="D1" s="1079"/>
      <c r="E1" s="1079"/>
      <c r="F1" s="1079"/>
      <c r="G1" s="1079"/>
      <c r="H1" s="1079"/>
      <c r="I1" s="1079"/>
      <c r="J1" s="1079"/>
      <c r="K1" s="1079"/>
      <c r="L1" s="1079"/>
      <c r="M1" s="1079"/>
      <c r="N1" s="1079"/>
      <c r="O1" s="1079"/>
      <c r="P1" s="1079"/>
      <c r="Q1" s="1079"/>
      <c r="R1" s="1079"/>
      <c r="S1" s="1079"/>
      <c r="T1" s="1079"/>
    </row>
    <row r="2" spans="1:20" s="1200" customFormat="1" ht="24.75" customHeight="1">
      <c r="A2" s="1201">
        <v>44501</v>
      </c>
      <c r="B2" s="1202"/>
      <c r="C2" s="1202"/>
      <c r="D2" s="1202"/>
      <c r="E2" s="1202"/>
      <c r="F2" s="1202"/>
      <c r="G2" s="1202"/>
      <c r="H2" s="1202"/>
      <c r="I2" s="1202"/>
      <c r="J2" s="1202"/>
      <c r="K2" s="1202"/>
      <c r="L2" s="1202"/>
      <c r="M2" s="1202"/>
      <c r="N2" s="1202"/>
      <c r="O2" s="1202"/>
      <c r="P2" s="1202"/>
      <c r="Q2" s="1202"/>
      <c r="R2" s="1202"/>
      <c r="S2" s="1202"/>
      <c r="T2" s="1202"/>
    </row>
    <row r="3" spans="1:20" s="1209" customFormat="1" ht="19.5" customHeight="1">
      <c r="A3" s="1203" t="s">
        <v>2</v>
      </c>
      <c r="B3" s="1204" t="s">
        <v>3</v>
      </c>
      <c r="C3" s="1204" t="s">
        <v>4</v>
      </c>
      <c r="D3" s="1203" t="s">
        <v>5</v>
      </c>
      <c r="E3" s="1204" t="s">
        <v>1588</v>
      </c>
      <c r="F3" s="684" t="s">
        <v>1589</v>
      </c>
      <c r="G3" s="1204" t="s">
        <v>8</v>
      </c>
      <c r="H3" s="1205" t="s">
        <v>3987</v>
      </c>
      <c r="I3" s="685" t="s">
        <v>10</v>
      </c>
      <c r="J3" s="1204" t="s">
        <v>11</v>
      </c>
      <c r="K3" s="684" t="s">
        <v>12</v>
      </c>
      <c r="L3" s="684" t="s">
        <v>3988</v>
      </c>
      <c r="M3" s="1206" t="s">
        <v>14</v>
      </c>
      <c r="N3" s="1204" t="s">
        <v>15</v>
      </c>
      <c r="O3" s="1204" t="s">
        <v>3989</v>
      </c>
      <c r="P3" s="1203" t="s">
        <v>17</v>
      </c>
      <c r="Q3" s="1204" t="s">
        <v>18</v>
      </c>
      <c r="R3" s="1207" t="s">
        <v>19</v>
      </c>
      <c r="S3" s="1208" t="s">
        <v>3990</v>
      </c>
      <c r="T3" s="1208" t="s">
        <v>3991</v>
      </c>
    </row>
    <row r="4" spans="1:20" s="1209" customFormat="1" ht="18" customHeight="1">
      <c r="A4" s="1203"/>
      <c r="B4" s="1204"/>
      <c r="C4" s="1204"/>
      <c r="D4" s="1203"/>
      <c r="E4" s="1204"/>
      <c r="F4" s="684" t="s">
        <v>22</v>
      </c>
      <c r="G4" s="1204"/>
      <c r="H4" s="1210"/>
      <c r="I4" s="685" t="s">
        <v>23</v>
      </c>
      <c r="J4" s="1204"/>
      <c r="K4" s="684" t="s">
        <v>24</v>
      </c>
      <c r="L4" s="1206" t="s">
        <v>25</v>
      </c>
      <c r="M4" s="1206" t="s">
        <v>25</v>
      </c>
      <c r="N4" s="1204"/>
      <c r="O4" s="1204"/>
      <c r="P4" s="1203"/>
      <c r="Q4" s="1204"/>
      <c r="R4" s="1207"/>
      <c r="S4" s="1208"/>
      <c r="T4" s="1208"/>
    </row>
    <row r="5" spans="1:20" s="1209" customFormat="1" ht="20.100000000000001" customHeight="1">
      <c r="A5" s="1211" t="s">
        <v>3992</v>
      </c>
      <c r="B5" s="1212" t="s">
        <v>3993</v>
      </c>
      <c r="C5" s="684"/>
      <c r="D5" s="685"/>
      <c r="E5" s="684"/>
      <c r="F5" s="684"/>
      <c r="G5" s="684"/>
      <c r="H5" s="686"/>
      <c r="I5" s="685"/>
      <c r="J5" s="684"/>
      <c r="K5" s="684"/>
      <c r="L5" s="684"/>
      <c r="M5" s="1206"/>
      <c r="N5" s="684"/>
      <c r="O5" s="684"/>
      <c r="P5" s="685"/>
      <c r="Q5" s="684"/>
      <c r="R5" s="1213"/>
      <c r="S5" s="1214"/>
      <c r="T5" s="1214"/>
    </row>
    <row r="6" spans="1:20" s="1209" customFormat="1" ht="20.100000000000001" customHeight="1">
      <c r="A6" s="685">
        <v>1</v>
      </c>
      <c r="B6" s="684" t="s">
        <v>3994</v>
      </c>
      <c r="C6" s="684"/>
      <c r="D6" s="685"/>
      <c r="E6" s="684"/>
      <c r="F6" s="684"/>
      <c r="G6" s="684"/>
      <c r="H6" s="686"/>
      <c r="I6" s="685"/>
      <c r="J6" s="684"/>
      <c r="K6" s="684"/>
      <c r="L6" s="684"/>
      <c r="M6" s="1206"/>
      <c r="N6" s="684"/>
      <c r="O6" s="684"/>
      <c r="P6" s="685"/>
      <c r="Q6" s="684"/>
      <c r="R6" s="1213"/>
      <c r="S6" s="1214"/>
      <c r="T6" s="1214"/>
    </row>
    <row r="7" spans="1:20" s="1209" customFormat="1" ht="20.100000000000001" customHeight="1">
      <c r="A7" s="685"/>
      <c r="B7" s="1215" t="s">
        <v>39</v>
      </c>
      <c r="C7" s="1215" t="s">
        <v>3995</v>
      </c>
      <c r="D7" s="1215" t="s">
        <v>30</v>
      </c>
      <c r="E7" s="1215">
        <v>448</v>
      </c>
      <c r="F7" s="1216" t="s">
        <v>55</v>
      </c>
      <c r="G7" s="1215" t="s">
        <v>31</v>
      </c>
      <c r="H7" s="1217" t="s">
        <v>3996</v>
      </c>
      <c r="I7" s="1218" t="s">
        <v>55</v>
      </c>
      <c r="J7" s="1218" t="s">
        <v>55</v>
      </c>
      <c r="K7" s="1218" t="s">
        <v>55</v>
      </c>
      <c r="L7" s="1218" t="s">
        <v>55</v>
      </c>
      <c r="M7" s="1218" t="s">
        <v>55</v>
      </c>
      <c r="N7" s="1219">
        <v>2006.3</v>
      </c>
      <c r="O7" s="1215" t="s">
        <v>3997</v>
      </c>
      <c r="P7" s="1214" t="s">
        <v>3998</v>
      </c>
      <c r="Q7" s="1214">
        <v>13833153652</v>
      </c>
      <c r="R7" s="1215" t="s">
        <v>3999</v>
      </c>
      <c r="S7" s="1215" t="s">
        <v>4000</v>
      </c>
      <c r="T7" s="1214"/>
    </row>
    <row r="8" spans="1:20" s="1209" customFormat="1" ht="20.100000000000001" customHeight="1">
      <c r="A8" s="685"/>
      <c r="B8" s="1215" t="s">
        <v>39</v>
      </c>
      <c r="C8" s="1215" t="s">
        <v>3995</v>
      </c>
      <c r="D8" s="1215" t="s">
        <v>30</v>
      </c>
      <c r="E8" s="1215">
        <v>532</v>
      </c>
      <c r="F8" s="1216" t="s">
        <v>55</v>
      </c>
      <c r="G8" s="1215" t="s">
        <v>31</v>
      </c>
      <c r="H8" s="1217" t="s">
        <v>3996</v>
      </c>
      <c r="I8" s="1218" t="s">
        <v>55</v>
      </c>
      <c r="J8" s="1218" t="s">
        <v>55</v>
      </c>
      <c r="K8" s="1218" t="s">
        <v>55</v>
      </c>
      <c r="L8" s="1218" t="s">
        <v>55</v>
      </c>
      <c r="M8" s="1218" t="s">
        <v>55</v>
      </c>
      <c r="N8" s="1219">
        <v>2006.3</v>
      </c>
      <c r="O8" s="1220" t="s">
        <v>4001</v>
      </c>
      <c r="P8" s="1214" t="s">
        <v>3998</v>
      </c>
      <c r="Q8" s="1214">
        <v>13833153652</v>
      </c>
      <c r="R8" s="1215" t="s">
        <v>3999</v>
      </c>
      <c r="S8" s="1215" t="s">
        <v>4002</v>
      </c>
      <c r="T8" s="1214"/>
    </row>
    <row r="9" spans="1:20" s="1209" customFormat="1" ht="20.100000000000001" customHeight="1">
      <c r="A9" s="685"/>
      <c r="B9" s="1215" t="s">
        <v>39</v>
      </c>
      <c r="C9" s="1215" t="s">
        <v>4003</v>
      </c>
      <c r="D9" s="1215" t="s">
        <v>30</v>
      </c>
      <c r="E9" s="1215">
        <v>34</v>
      </c>
      <c r="F9" s="1216" t="s">
        <v>55</v>
      </c>
      <c r="G9" s="1215" t="s">
        <v>31</v>
      </c>
      <c r="H9" s="1217" t="s">
        <v>3996</v>
      </c>
      <c r="I9" s="1218" t="s">
        <v>55</v>
      </c>
      <c r="J9" s="1218" t="s">
        <v>55</v>
      </c>
      <c r="K9" s="1218" t="s">
        <v>55</v>
      </c>
      <c r="L9" s="1218" t="s">
        <v>55</v>
      </c>
      <c r="M9" s="1218" t="s">
        <v>55</v>
      </c>
      <c r="N9" s="1219">
        <v>2006.3</v>
      </c>
      <c r="O9" s="1221" t="s">
        <v>3997</v>
      </c>
      <c r="P9" s="1214" t="s">
        <v>3998</v>
      </c>
      <c r="Q9" s="1214">
        <v>13833153652</v>
      </c>
      <c r="R9" s="1215" t="s">
        <v>3999</v>
      </c>
      <c r="S9" s="1215" t="s">
        <v>4002</v>
      </c>
      <c r="T9" s="1214"/>
    </row>
    <row r="10" spans="1:20" s="1209" customFormat="1" ht="20.100000000000001" customHeight="1">
      <c r="A10" s="685"/>
      <c r="B10" s="1215" t="s">
        <v>39</v>
      </c>
      <c r="C10" s="1215" t="s">
        <v>4004</v>
      </c>
      <c r="D10" s="1215" t="s">
        <v>30</v>
      </c>
      <c r="E10" s="1215">
        <v>15</v>
      </c>
      <c r="F10" s="1216" t="s">
        <v>55</v>
      </c>
      <c r="G10" s="1215" t="s">
        <v>31</v>
      </c>
      <c r="H10" s="1217" t="s">
        <v>3996</v>
      </c>
      <c r="I10" s="1218" t="s">
        <v>55</v>
      </c>
      <c r="J10" s="1218" t="s">
        <v>55</v>
      </c>
      <c r="K10" s="1218" t="s">
        <v>55</v>
      </c>
      <c r="L10" s="1218" t="s">
        <v>55</v>
      </c>
      <c r="M10" s="1218" t="s">
        <v>55</v>
      </c>
      <c r="N10" s="1222">
        <v>2006.3</v>
      </c>
      <c r="O10" s="1220" t="s">
        <v>3997</v>
      </c>
      <c r="P10" s="1214" t="s">
        <v>3998</v>
      </c>
      <c r="Q10" s="1214">
        <v>13833153652</v>
      </c>
      <c r="R10" s="1215" t="s">
        <v>3999</v>
      </c>
      <c r="S10" s="1215" t="s">
        <v>4002</v>
      </c>
      <c r="T10" s="1214"/>
    </row>
    <row r="11" spans="1:20" s="1209" customFormat="1" ht="20.100000000000001" customHeight="1">
      <c r="A11" s="685"/>
      <c r="B11" s="1215" t="s">
        <v>39</v>
      </c>
      <c r="C11" s="1215" t="s">
        <v>4005</v>
      </c>
      <c r="D11" s="1215" t="s">
        <v>30</v>
      </c>
      <c r="E11" s="1215">
        <v>572</v>
      </c>
      <c r="F11" s="1216" t="s">
        <v>55</v>
      </c>
      <c r="G11" s="1215" t="s">
        <v>31</v>
      </c>
      <c r="H11" s="1217" t="s">
        <v>3996</v>
      </c>
      <c r="I11" s="1218" t="s">
        <v>55</v>
      </c>
      <c r="J11" s="1218" t="s">
        <v>55</v>
      </c>
      <c r="K11" s="1218" t="s">
        <v>55</v>
      </c>
      <c r="L11" s="1218" t="s">
        <v>55</v>
      </c>
      <c r="M11" s="1218" t="s">
        <v>55</v>
      </c>
      <c r="N11" s="1219">
        <v>2006.3</v>
      </c>
      <c r="O11" s="1215" t="s">
        <v>3997</v>
      </c>
      <c r="P11" s="1214" t="s">
        <v>3998</v>
      </c>
      <c r="Q11" s="1214">
        <v>13833153652</v>
      </c>
      <c r="R11" s="1215" t="s">
        <v>3999</v>
      </c>
      <c r="S11" s="1215" t="s">
        <v>4002</v>
      </c>
      <c r="T11" s="1214"/>
    </row>
    <row r="12" spans="1:20" s="1209" customFormat="1" ht="20.100000000000001" customHeight="1">
      <c r="A12" s="685"/>
      <c r="B12" s="1215" t="s">
        <v>39</v>
      </c>
      <c r="C12" s="1215" t="s">
        <v>4005</v>
      </c>
      <c r="D12" s="1215" t="s">
        <v>30</v>
      </c>
      <c r="E12" s="1223">
        <v>128</v>
      </c>
      <c r="F12" s="1216" t="s">
        <v>55</v>
      </c>
      <c r="G12" s="1215" t="s">
        <v>31</v>
      </c>
      <c r="H12" s="1217" t="s">
        <v>3996</v>
      </c>
      <c r="I12" s="1218" t="s">
        <v>55</v>
      </c>
      <c r="J12" s="1218" t="s">
        <v>55</v>
      </c>
      <c r="K12" s="1218" t="s">
        <v>55</v>
      </c>
      <c r="L12" s="1218" t="s">
        <v>55</v>
      </c>
      <c r="M12" s="1218" t="s">
        <v>55</v>
      </c>
      <c r="N12" s="1219">
        <v>2006.3</v>
      </c>
      <c r="O12" s="1220" t="s">
        <v>4001</v>
      </c>
      <c r="P12" s="1214" t="s">
        <v>3998</v>
      </c>
      <c r="Q12" s="1214">
        <v>13833153652</v>
      </c>
      <c r="R12" s="1215" t="s">
        <v>3999</v>
      </c>
      <c r="S12" s="1215" t="s">
        <v>4002</v>
      </c>
      <c r="T12" s="1214"/>
    </row>
    <row r="13" spans="1:20" s="1209" customFormat="1" ht="20.100000000000001" customHeight="1">
      <c r="A13" s="685"/>
      <c r="B13" s="1215" t="s">
        <v>39</v>
      </c>
      <c r="C13" s="1215" t="s">
        <v>4006</v>
      </c>
      <c r="D13" s="1215" t="s">
        <v>30</v>
      </c>
      <c r="E13" s="1215">
        <v>41</v>
      </c>
      <c r="F13" s="1216" t="s">
        <v>55</v>
      </c>
      <c r="G13" s="1215" t="s">
        <v>31</v>
      </c>
      <c r="H13" s="1217" t="s">
        <v>3996</v>
      </c>
      <c r="I13" s="1218" t="s">
        <v>55</v>
      </c>
      <c r="J13" s="1218" t="s">
        <v>55</v>
      </c>
      <c r="K13" s="1218" t="s">
        <v>55</v>
      </c>
      <c r="L13" s="1218" t="s">
        <v>55</v>
      </c>
      <c r="M13" s="1218" t="s">
        <v>55</v>
      </c>
      <c r="N13" s="1219">
        <v>2006.3</v>
      </c>
      <c r="O13" s="1215" t="s">
        <v>3997</v>
      </c>
      <c r="P13" s="1214" t="s">
        <v>3998</v>
      </c>
      <c r="Q13" s="1214">
        <v>13833153652</v>
      </c>
      <c r="R13" s="1215" t="s">
        <v>3999</v>
      </c>
      <c r="S13" s="1215" t="s">
        <v>4002</v>
      </c>
      <c r="T13" s="1214"/>
    </row>
    <row r="14" spans="1:20" s="1209" customFormat="1" ht="20.100000000000001" customHeight="1">
      <c r="A14" s="685"/>
      <c r="B14" s="1215" t="s">
        <v>39</v>
      </c>
      <c r="C14" s="1215" t="s">
        <v>4007</v>
      </c>
      <c r="D14" s="1215" t="s">
        <v>30</v>
      </c>
      <c r="E14" s="1215">
        <f>228-39</f>
        <v>189</v>
      </c>
      <c r="F14" s="1215" t="s">
        <v>55</v>
      </c>
      <c r="G14" s="1215" t="s">
        <v>4008</v>
      </c>
      <c r="H14" s="1215" t="s">
        <v>3996</v>
      </c>
      <c r="I14" s="1215" t="s">
        <v>55</v>
      </c>
      <c r="J14" s="1215" t="s">
        <v>55</v>
      </c>
      <c r="K14" s="1215" t="s">
        <v>4009</v>
      </c>
      <c r="L14" s="1215">
        <f>(228-39)*81</f>
        <v>15309</v>
      </c>
      <c r="M14" s="1215">
        <v>0</v>
      </c>
      <c r="N14" s="1224">
        <v>38869</v>
      </c>
      <c r="O14" s="1215" t="s">
        <v>4010</v>
      </c>
      <c r="P14" s="1215" t="s">
        <v>4011</v>
      </c>
      <c r="Q14" s="1215">
        <v>18632146158</v>
      </c>
      <c r="R14" s="1215" t="s">
        <v>4012</v>
      </c>
      <c r="S14" s="1215" t="s">
        <v>4002</v>
      </c>
      <c r="T14" s="1214"/>
    </row>
    <row r="15" spans="1:20" s="1209" customFormat="1" ht="20.100000000000001" customHeight="1">
      <c r="A15" s="685"/>
      <c r="B15" s="1215" t="s">
        <v>39</v>
      </c>
      <c r="C15" s="1215" t="s">
        <v>4013</v>
      </c>
      <c r="D15" s="1215" t="s">
        <v>30</v>
      </c>
      <c r="E15" s="1215">
        <f>85-7</f>
        <v>78</v>
      </c>
      <c r="F15" s="1215" t="s">
        <v>55</v>
      </c>
      <c r="G15" s="1215" t="s">
        <v>4008</v>
      </c>
      <c r="H15" s="1215" t="s">
        <v>3996</v>
      </c>
      <c r="I15" s="1215" t="s">
        <v>55</v>
      </c>
      <c r="J15" s="1215" t="s">
        <v>55</v>
      </c>
      <c r="K15" s="1215" t="s">
        <v>4009</v>
      </c>
      <c r="L15" s="1215">
        <f>(85-7)*411</f>
        <v>32058</v>
      </c>
      <c r="M15" s="1215">
        <v>0</v>
      </c>
      <c r="N15" s="1224">
        <v>38869</v>
      </c>
      <c r="O15" s="1215" t="s">
        <v>4010</v>
      </c>
      <c r="P15" s="1215" t="s">
        <v>4011</v>
      </c>
      <c r="Q15" s="1215">
        <v>18632146158</v>
      </c>
      <c r="R15" s="1215" t="s">
        <v>4012</v>
      </c>
      <c r="S15" s="1215" t="s">
        <v>4002</v>
      </c>
      <c r="T15" s="1214"/>
    </row>
    <row r="16" spans="1:20" s="1209" customFormat="1" ht="20.100000000000001" customHeight="1">
      <c r="A16" s="685"/>
      <c r="B16" s="1215" t="s">
        <v>39</v>
      </c>
      <c r="C16" s="1215" t="s">
        <v>4007</v>
      </c>
      <c r="D16" s="1215" t="s">
        <v>30</v>
      </c>
      <c r="E16" s="1215">
        <v>3</v>
      </c>
      <c r="F16" s="1215" t="s">
        <v>55</v>
      </c>
      <c r="G16" s="1215" t="s">
        <v>4014</v>
      </c>
      <c r="H16" s="1215" t="s">
        <v>3996</v>
      </c>
      <c r="I16" s="1215" t="s">
        <v>55</v>
      </c>
      <c r="J16" s="1215" t="s">
        <v>55</v>
      </c>
      <c r="K16" s="1215" t="s">
        <v>4009</v>
      </c>
      <c r="L16" s="1215">
        <f>3*81</f>
        <v>243</v>
      </c>
      <c r="M16" s="1215">
        <v>0</v>
      </c>
      <c r="N16" s="1224">
        <v>38869</v>
      </c>
      <c r="O16" s="1215" t="s">
        <v>4010</v>
      </c>
      <c r="P16" s="1215" t="s">
        <v>4011</v>
      </c>
      <c r="Q16" s="1215">
        <v>18632146158</v>
      </c>
      <c r="R16" s="1215" t="s">
        <v>4012</v>
      </c>
      <c r="S16" s="1215" t="s">
        <v>4002</v>
      </c>
      <c r="T16" s="1214"/>
    </row>
    <row r="17" spans="1:20" s="1209" customFormat="1" ht="20.100000000000001" customHeight="1">
      <c r="A17" s="685"/>
      <c r="B17" s="1215" t="s">
        <v>4015</v>
      </c>
      <c r="C17" s="1215">
        <v>3030150</v>
      </c>
      <c r="D17" s="1215" t="s">
        <v>30</v>
      </c>
      <c r="E17" s="1215">
        <f>100-76</f>
        <v>24</v>
      </c>
      <c r="F17" s="1215" t="s">
        <v>55</v>
      </c>
      <c r="G17" s="1215" t="s">
        <v>4014</v>
      </c>
      <c r="H17" s="1215" t="s">
        <v>3996</v>
      </c>
      <c r="I17" s="1215" t="s">
        <v>55</v>
      </c>
      <c r="J17" s="1215" t="s">
        <v>55</v>
      </c>
      <c r="K17" s="1215" t="s">
        <v>4009</v>
      </c>
      <c r="L17" s="1215">
        <f>(100-76)*300</f>
        <v>7200</v>
      </c>
      <c r="M17" s="1215">
        <v>0</v>
      </c>
      <c r="N17" s="1224">
        <v>38869</v>
      </c>
      <c r="O17" s="1215" t="s">
        <v>4010</v>
      </c>
      <c r="P17" s="1215" t="s">
        <v>4011</v>
      </c>
      <c r="Q17" s="1215">
        <v>18632146158</v>
      </c>
      <c r="R17" s="1215" t="s">
        <v>4012</v>
      </c>
      <c r="S17" s="1215" t="s">
        <v>4002</v>
      </c>
      <c r="T17" s="1214"/>
    </row>
    <row r="18" spans="1:20" s="1209" customFormat="1" ht="20.100000000000001" customHeight="1">
      <c r="A18" s="685"/>
      <c r="B18" s="1215" t="s">
        <v>39</v>
      </c>
      <c r="C18" s="1215">
        <v>9015</v>
      </c>
      <c r="D18" s="1215" t="s">
        <v>30</v>
      </c>
      <c r="E18" s="1215">
        <v>242</v>
      </c>
      <c r="F18" s="1215" t="s">
        <v>55</v>
      </c>
      <c r="G18" s="1215" t="s">
        <v>4016</v>
      </c>
      <c r="H18" s="1215" t="s">
        <v>3996</v>
      </c>
      <c r="I18" s="1215" t="s">
        <v>55</v>
      </c>
      <c r="J18" s="1215" t="s">
        <v>55</v>
      </c>
      <c r="K18" s="1215" t="s">
        <v>4009</v>
      </c>
      <c r="L18" s="1215">
        <f>242*41</f>
        <v>9922</v>
      </c>
      <c r="M18" s="1215">
        <v>0</v>
      </c>
      <c r="N18" s="1224">
        <v>38869</v>
      </c>
      <c r="O18" s="1215" t="s">
        <v>4010</v>
      </c>
      <c r="P18" s="1215" t="s">
        <v>4011</v>
      </c>
      <c r="Q18" s="1215">
        <v>18632146158</v>
      </c>
      <c r="R18" s="1215" t="s">
        <v>4012</v>
      </c>
      <c r="S18" s="1215" t="s">
        <v>4002</v>
      </c>
      <c r="T18" s="1214"/>
    </row>
    <row r="19" spans="1:20" s="1209" customFormat="1" ht="20.100000000000001" customHeight="1">
      <c r="A19" s="685"/>
      <c r="B19" s="1215" t="s">
        <v>39</v>
      </c>
      <c r="C19" s="1215" t="s">
        <v>4017</v>
      </c>
      <c r="D19" s="1215" t="s">
        <v>30</v>
      </c>
      <c r="E19" s="1215">
        <v>192</v>
      </c>
      <c r="F19" s="1215" t="s">
        <v>55</v>
      </c>
      <c r="G19" s="1215" t="s">
        <v>4016</v>
      </c>
      <c r="H19" s="1215" t="s">
        <v>3996</v>
      </c>
      <c r="I19" s="1215" t="s">
        <v>55</v>
      </c>
      <c r="J19" s="1215" t="s">
        <v>55</v>
      </c>
      <c r="K19" s="1215" t="s">
        <v>4009</v>
      </c>
      <c r="L19" s="1215">
        <f>192*411</f>
        <v>78912</v>
      </c>
      <c r="M19" s="1215">
        <v>0</v>
      </c>
      <c r="N19" s="1224">
        <v>38869</v>
      </c>
      <c r="O19" s="1215" t="s">
        <v>4018</v>
      </c>
      <c r="P19" s="1215" t="s">
        <v>4011</v>
      </c>
      <c r="Q19" s="1215">
        <v>18632146158</v>
      </c>
      <c r="R19" s="1215" t="s">
        <v>4012</v>
      </c>
      <c r="S19" s="1215" t="s">
        <v>4002</v>
      </c>
      <c r="T19" s="1214"/>
    </row>
    <row r="20" spans="1:20" s="1209" customFormat="1" ht="20.100000000000001" customHeight="1">
      <c r="A20" s="685"/>
      <c r="B20" s="1215" t="s">
        <v>39</v>
      </c>
      <c r="C20" s="1215">
        <v>3015</v>
      </c>
      <c r="D20" s="1215" t="s">
        <v>30</v>
      </c>
      <c r="E20" s="1215">
        <f>100-11</f>
        <v>89</v>
      </c>
      <c r="F20" s="1215" t="s">
        <v>55</v>
      </c>
      <c r="G20" s="1215" t="s">
        <v>4016</v>
      </c>
      <c r="H20" s="1215" t="s">
        <v>3996</v>
      </c>
      <c r="I20" s="1215" t="s">
        <v>55</v>
      </c>
      <c r="J20" s="1215" t="s">
        <v>55</v>
      </c>
      <c r="K20" s="1215" t="s">
        <v>4009</v>
      </c>
      <c r="L20" s="1215">
        <f>(100-11)*167</f>
        <v>14863</v>
      </c>
      <c r="M20" s="1215">
        <v>0</v>
      </c>
      <c r="N20" s="1224">
        <v>38869</v>
      </c>
      <c r="O20" s="1215" t="s">
        <v>4010</v>
      </c>
      <c r="P20" s="1215" t="s">
        <v>4011</v>
      </c>
      <c r="Q20" s="1215">
        <v>18632146158</v>
      </c>
      <c r="R20" s="1215" t="s">
        <v>4012</v>
      </c>
      <c r="S20" s="1215" t="s">
        <v>4002</v>
      </c>
      <c r="T20" s="1214"/>
    </row>
    <row r="21" spans="1:20" s="1209" customFormat="1" ht="20.100000000000001" customHeight="1">
      <c r="A21" s="685"/>
      <c r="B21" s="1215" t="s">
        <v>39</v>
      </c>
      <c r="C21" s="1215">
        <v>2015</v>
      </c>
      <c r="D21" s="1215" t="s">
        <v>30</v>
      </c>
      <c r="E21" s="1215">
        <f>150-111</f>
        <v>39</v>
      </c>
      <c r="F21" s="1215" t="s">
        <v>55</v>
      </c>
      <c r="G21" s="1215" t="s">
        <v>4016</v>
      </c>
      <c r="H21" s="1215" t="s">
        <v>3996</v>
      </c>
      <c r="I21" s="1215" t="s">
        <v>55</v>
      </c>
      <c r="J21" s="1215" t="s">
        <v>55</v>
      </c>
      <c r="K21" s="1215" t="s">
        <v>4009</v>
      </c>
      <c r="L21" s="1215">
        <f>(150-111)*103</f>
        <v>4017</v>
      </c>
      <c r="M21" s="1215">
        <v>0</v>
      </c>
      <c r="N21" s="1224">
        <v>38869</v>
      </c>
      <c r="O21" s="1215" t="s">
        <v>4010</v>
      </c>
      <c r="P21" s="1215" t="s">
        <v>4011</v>
      </c>
      <c r="Q21" s="1215">
        <v>18632146158</v>
      </c>
      <c r="R21" s="1215" t="s">
        <v>4012</v>
      </c>
      <c r="S21" s="1215" t="s">
        <v>4002</v>
      </c>
      <c r="T21" s="1214"/>
    </row>
    <row r="22" spans="1:20" s="1209" customFormat="1" ht="20.100000000000001" customHeight="1">
      <c r="A22" s="685"/>
      <c r="B22" s="1215" t="s">
        <v>39</v>
      </c>
      <c r="C22" s="1215" t="s">
        <v>4019</v>
      </c>
      <c r="D22" s="1215" t="s">
        <v>30</v>
      </c>
      <c r="E22" s="1215">
        <v>40</v>
      </c>
      <c r="F22" s="1215" t="s">
        <v>55</v>
      </c>
      <c r="G22" s="1215" t="s">
        <v>4014</v>
      </c>
      <c r="H22" s="1215" t="s">
        <v>3996</v>
      </c>
      <c r="I22" s="1215" t="s">
        <v>55</v>
      </c>
      <c r="J22" s="1215" t="s">
        <v>55</v>
      </c>
      <c r="K22" s="1215" t="s">
        <v>4009</v>
      </c>
      <c r="L22" s="1215">
        <f>40*350</f>
        <v>14000</v>
      </c>
      <c r="M22" s="1215">
        <v>0</v>
      </c>
      <c r="N22" s="1224">
        <v>38869</v>
      </c>
      <c r="O22" s="1215" t="s">
        <v>4010</v>
      </c>
      <c r="P22" s="1215" t="s">
        <v>4011</v>
      </c>
      <c r="Q22" s="1215">
        <v>18632146158</v>
      </c>
      <c r="R22" s="1215" t="s">
        <v>4012</v>
      </c>
      <c r="S22" s="1215" t="s">
        <v>4002</v>
      </c>
      <c r="T22" s="1214"/>
    </row>
    <row r="23" spans="1:20" s="1209" customFormat="1" ht="20.100000000000001" customHeight="1">
      <c r="A23" s="685"/>
      <c r="B23" s="1215" t="s">
        <v>39</v>
      </c>
      <c r="C23" s="1215">
        <v>9015</v>
      </c>
      <c r="D23" s="1215" t="s">
        <v>30</v>
      </c>
      <c r="E23" s="1215">
        <v>550</v>
      </c>
      <c r="F23" s="1215" t="s">
        <v>55</v>
      </c>
      <c r="G23" s="1215" t="s">
        <v>4008</v>
      </c>
      <c r="H23" s="1215" t="s">
        <v>3996</v>
      </c>
      <c r="I23" s="1215" t="s">
        <v>55</v>
      </c>
      <c r="J23" s="1215" t="s">
        <v>55</v>
      </c>
      <c r="K23" s="1215" t="s">
        <v>4009</v>
      </c>
      <c r="L23" s="1215">
        <f>550*411</f>
        <v>226050</v>
      </c>
      <c r="M23" s="1215">
        <v>0</v>
      </c>
      <c r="N23" s="1224">
        <v>38869</v>
      </c>
      <c r="O23" s="1215" t="s">
        <v>4010</v>
      </c>
      <c r="P23" s="1215" t="s">
        <v>4011</v>
      </c>
      <c r="Q23" s="1215">
        <v>18632146158</v>
      </c>
      <c r="R23" s="1215" t="s">
        <v>4012</v>
      </c>
      <c r="S23" s="1215" t="s">
        <v>4002</v>
      </c>
      <c r="T23" s="1214"/>
    </row>
    <row r="24" spans="1:20" s="1209" customFormat="1" ht="20.100000000000001" customHeight="1">
      <c r="A24" s="685"/>
      <c r="B24" s="1215" t="s">
        <v>39</v>
      </c>
      <c r="C24" s="1215">
        <v>9015</v>
      </c>
      <c r="D24" s="1215" t="s">
        <v>30</v>
      </c>
      <c r="E24" s="1215">
        <v>500</v>
      </c>
      <c r="F24" s="1215">
        <v>37.6</v>
      </c>
      <c r="G24" s="1215" t="s">
        <v>114</v>
      </c>
      <c r="H24" s="1215" t="s">
        <v>41</v>
      </c>
      <c r="I24" s="1215" t="s">
        <v>55</v>
      </c>
      <c r="J24" s="1215" t="s">
        <v>55</v>
      </c>
      <c r="K24" s="1215" t="s">
        <v>55</v>
      </c>
      <c r="L24" s="1215">
        <f>M24/0.2</f>
        <v>207190</v>
      </c>
      <c r="M24" s="1215">
        <v>41438</v>
      </c>
      <c r="N24" s="1219">
        <v>2014.11</v>
      </c>
      <c r="O24" s="1215" t="s">
        <v>4020</v>
      </c>
      <c r="P24" s="1215" t="s">
        <v>4021</v>
      </c>
      <c r="Q24" s="1215">
        <v>17732305201</v>
      </c>
      <c r="R24" s="684" t="s">
        <v>4022</v>
      </c>
      <c r="S24" s="1215" t="s">
        <v>4002</v>
      </c>
      <c r="T24" s="1214"/>
    </row>
    <row r="25" spans="1:20" s="1209" customFormat="1" ht="20.100000000000001" customHeight="1">
      <c r="A25" s="685"/>
      <c r="B25" s="684" t="s">
        <v>39</v>
      </c>
      <c r="C25" s="684" t="s">
        <v>4023</v>
      </c>
      <c r="D25" s="685" t="s">
        <v>45</v>
      </c>
      <c r="E25" s="684"/>
      <c r="F25" s="1225">
        <v>49.88</v>
      </c>
      <c r="G25" s="1226" t="s">
        <v>31</v>
      </c>
      <c r="H25" s="1227" t="s">
        <v>32</v>
      </c>
      <c r="I25" s="1228" t="s">
        <v>55</v>
      </c>
      <c r="J25" s="1228" t="s">
        <v>4024</v>
      </c>
      <c r="K25" s="684" t="s">
        <v>4025</v>
      </c>
      <c r="L25" s="684">
        <v>312355.34000000003</v>
      </c>
      <c r="M25" s="1229">
        <f>L25-49976.85*5</f>
        <v>62471.090000000026</v>
      </c>
      <c r="N25" s="684">
        <v>2019.12</v>
      </c>
      <c r="O25" s="1226" t="s">
        <v>1623</v>
      </c>
      <c r="P25" s="1230" t="s">
        <v>4026</v>
      </c>
      <c r="Q25" s="1230">
        <v>15735090699</v>
      </c>
      <c r="R25" s="1226" t="s">
        <v>1623</v>
      </c>
      <c r="S25" s="1231" t="s">
        <v>4002</v>
      </c>
      <c r="T25" s="1214"/>
    </row>
    <row r="26" spans="1:20" s="1209" customFormat="1" ht="20.100000000000001" customHeight="1">
      <c r="A26" s="685"/>
      <c r="B26" s="1232" t="s">
        <v>39</v>
      </c>
      <c r="C26" s="1233"/>
      <c r="D26" s="685" t="s">
        <v>45</v>
      </c>
      <c r="E26" s="684">
        <v>3</v>
      </c>
      <c r="F26" s="1234">
        <v>88.146000000000001</v>
      </c>
      <c r="G26" s="684" t="s">
        <v>4027</v>
      </c>
      <c r="H26" s="686" t="s">
        <v>4028</v>
      </c>
      <c r="I26" s="685" t="s">
        <v>55</v>
      </c>
      <c r="J26" s="684" t="s">
        <v>4029</v>
      </c>
      <c r="K26" s="1235" t="s">
        <v>4030</v>
      </c>
      <c r="L26" s="684">
        <v>559727.1</v>
      </c>
      <c r="M26" s="684">
        <f>460660.36-49533.37-49533.37</f>
        <v>361593.62</v>
      </c>
      <c r="N26" s="1236">
        <v>44042</v>
      </c>
      <c r="O26" s="684" t="s">
        <v>4031</v>
      </c>
      <c r="P26" s="685" t="s">
        <v>4032</v>
      </c>
      <c r="Q26" s="684">
        <v>13269185200</v>
      </c>
      <c r="R26" s="1213" t="s">
        <v>4033</v>
      </c>
      <c r="S26" s="1206" t="s">
        <v>4034</v>
      </c>
      <c r="T26" s="1214"/>
    </row>
    <row r="27" spans="1:20" s="1209" customFormat="1" ht="20.100000000000001" customHeight="1">
      <c r="A27" s="685">
        <v>2</v>
      </c>
      <c r="B27" s="1215" t="s">
        <v>4035</v>
      </c>
      <c r="C27" s="1215"/>
      <c r="D27" s="1215"/>
      <c r="E27" s="1215"/>
      <c r="F27" s="1215"/>
      <c r="G27" s="1215"/>
      <c r="H27" s="1215"/>
      <c r="I27" s="1215"/>
      <c r="J27" s="1215"/>
      <c r="K27" s="1215"/>
      <c r="L27" s="1215"/>
      <c r="M27" s="1215"/>
      <c r="N27" s="1219"/>
      <c r="O27" s="1215"/>
      <c r="P27" s="1215"/>
      <c r="Q27" s="1215"/>
      <c r="R27" s="1215"/>
      <c r="S27" s="1214"/>
      <c r="T27" s="1214"/>
    </row>
    <row r="28" spans="1:20" s="1209" customFormat="1" ht="20.100000000000001" customHeight="1">
      <c r="A28" s="685"/>
      <c r="B28" s="1215" t="s">
        <v>4036</v>
      </c>
      <c r="C28" s="1215" t="s">
        <v>4037</v>
      </c>
      <c r="D28" s="1215" t="s">
        <v>30</v>
      </c>
      <c r="E28" s="1215">
        <v>6</v>
      </c>
      <c r="F28" s="1215" t="s">
        <v>55</v>
      </c>
      <c r="G28" s="1215" t="s">
        <v>31</v>
      </c>
      <c r="H28" s="1215" t="s">
        <v>41</v>
      </c>
      <c r="I28" s="1215" t="s">
        <v>2992</v>
      </c>
      <c r="J28" s="1215" t="s">
        <v>4038</v>
      </c>
      <c r="K28" s="1215" t="s">
        <v>4039</v>
      </c>
      <c r="L28" s="1215">
        <v>742400</v>
      </c>
      <c r="M28" s="1215" t="s">
        <v>55</v>
      </c>
      <c r="N28" s="1219">
        <v>2018.11</v>
      </c>
      <c r="O28" s="1215" t="s">
        <v>4040</v>
      </c>
      <c r="P28" s="1215" t="s">
        <v>4041</v>
      </c>
      <c r="Q28" s="1215">
        <v>13673216619</v>
      </c>
      <c r="R28" s="1215" t="s">
        <v>4042</v>
      </c>
      <c r="S28" s="1215" t="s">
        <v>4002</v>
      </c>
      <c r="T28" s="1214"/>
    </row>
    <row r="29" spans="1:20" s="1209" customFormat="1" ht="20.100000000000001" customHeight="1">
      <c r="A29" s="685"/>
      <c r="B29" s="1215" t="s">
        <v>4043</v>
      </c>
      <c r="C29" s="1215" t="s">
        <v>4044</v>
      </c>
      <c r="D29" s="1215" t="s">
        <v>30</v>
      </c>
      <c r="E29" s="1215">
        <v>3</v>
      </c>
      <c r="F29" s="1215" t="s">
        <v>55</v>
      </c>
      <c r="G29" s="1215" t="s">
        <v>31</v>
      </c>
      <c r="H29" s="1215" t="s">
        <v>41</v>
      </c>
      <c r="I29" s="1215" t="s">
        <v>2992</v>
      </c>
      <c r="J29" s="1215" t="s">
        <v>4038</v>
      </c>
      <c r="K29" s="1215" t="s">
        <v>4039</v>
      </c>
      <c r="L29" s="1215"/>
      <c r="M29" s="1215"/>
      <c r="N29" s="1219">
        <v>2018.11</v>
      </c>
      <c r="O29" s="1215" t="s">
        <v>4040</v>
      </c>
      <c r="P29" s="1215" t="s">
        <v>4041</v>
      </c>
      <c r="Q29" s="1215">
        <v>13673216619</v>
      </c>
      <c r="R29" s="1215" t="s">
        <v>4042</v>
      </c>
      <c r="S29" s="1215" t="s">
        <v>4002</v>
      </c>
      <c r="T29" s="1214"/>
    </row>
    <row r="30" spans="1:20" s="1209" customFormat="1" ht="20.100000000000001" customHeight="1">
      <c r="A30" s="685"/>
      <c r="B30" s="1215" t="s">
        <v>4045</v>
      </c>
      <c r="C30" s="1215" t="s">
        <v>4046</v>
      </c>
      <c r="D30" s="1215" t="s">
        <v>30</v>
      </c>
      <c r="E30" s="1215">
        <v>2</v>
      </c>
      <c r="F30" s="1215" t="s">
        <v>55</v>
      </c>
      <c r="G30" s="1215" t="s">
        <v>31</v>
      </c>
      <c r="H30" s="1215" t="s">
        <v>41</v>
      </c>
      <c r="I30" s="1215" t="s">
        <v>2992</v>
      </c>
      <c r="J30" s="1215" t="s">
        <v>4038</v>
      </c>
      <c r="K30" s="1215" t="s">
        <v>4039</v>
      </c>
      <c r="L30" s="1215"/>
      <c r="M30" s="1215"/>
      <c r="N30" s="1219">
        <v>2018.11</v>
      </c>
      <c r="O30" s="1215" t="s">
        <v>4040</v>
      </c>
      <c r="P30" s="1215" t="s">
        <v>4041</v>
      </c>
      <c r="Q30" s="1215">
        <v>13673216619</v>
      </c>
      <c r="R30" s="1215" t="s">
        <v>4042</v>
      </c>
      <c r="S30" s="1215" t="s">
        <v>4002</v>
      </c>
      <c r="T30" s="1214"/>
    </row>
    <row r="31" spans="1:20" s="1209" customFormat="1" ht="20.100000000000001" customHeight="1">
      <c r="A31" s="685"/>
      <c r="B31" s="1215" t="s">
        <v>4047</v>
      </c>
      <c r="C31" s="1215" t="s">
        <v>4048</v>
      </c>
      <c r="D31" s="1215" t="s">
        <v>30</v>
      </c>
      <c r="E31" s="1215">
        <v>4</v>
      </c>
      <c r="F31" s="1215" t="s">
        <v>55</v>
      </c>
      <c r="G31" s="1215" t="s">
        <v>31</v>
      </c>
      <c r="H31" s="1215" t="s">
        <v>41</v>
      </c>
      <c r="I31" s="1215" t="s">
        <v>2992</v>
      </c>
      <c r="J31" s="1215" t="s">
        <v>4038</v>
      </c>
      <c r="K31" s="1215" t="s">
        <v>4039</v>
      </c>
      <c r="L31" s="1215"/>
      <c r="M31" s="1215"/>
      <c r="N31" s="1219">
        <v>2018.11</v>
      </c>
      <c r="O31" s="1215" t="s">
        <v>4040</v>
      </c>
      <c r="P31" s="1215" t="s">
        <v>4041</v>
      </c>
      <c r="Q31" s="1215">
        <v>13673216619</v>
      </c>
      <c r="R31" s="1215" t="s">
        <v>4042</v>
      </c>
      <c r="S31" s="1215" t="s">
        <v>4002</v>
      </c>
      <c r="T31" s="1214"/>
    </row>
    <row r="32" spans="1:20" s="1209" customFormat="1" ht="20.100000000000001" customHeight="1">
      <c r="A32" s="685"/>
      <c r="B32" s="1215" t="s">
        <v>4049</v>
      </c>
      <c r="C32" s="1215" t="s">
        <v>4050</v>
      </c>
      <c r="D32" s="1215" t="s">
        <v>30</v>
      </c>
      <c r="E32" s="1215">
        <v>2</v>
      </c>
      <c r="F32" s="1215" t="s">
        <v>55</v>
      </c>
      <c r="G32" s="1215" t="s">
        <v>31</v>
      </c>
      <c r="H32" s="1215" t="s">
        <v>41</v>
      </c>
      <c r="I32" s="1215" t="s">
        <v>2992</v>
      </c>
      <c r="J32" s="1215" t="s">
        <v>4038</v>
      </c>
      <c r="K32" s="1215" t="s">
        <v>4039</v>
      </c>
      <c r="L32" s="1215"/>
      <c r="M32" s="1215"/>
      <c r="N32" s="1219">
        <v>2018.11</v>
      </c>
      <c r="O32" s="1215" t="s">
        <v>4040</v>
      </c>
      <c r="P32" s="1215" t="s">
        <v>4041</v>
      </c>
      <c r="Q32" s="1215">
        <v>13673216619</v>
      </c>
      <c r="R32" s="1215" t="s">
        <v>4042</v>
      </c>
      <c r="S32" s="1215" t="s">
        <v>4002</v>
      </c>
      <c r="T32" s="1214"/>
    </row>
    <row r="33" spans="1:20" s="1209" customFormat="1" ht="20.100000000000001" customHeight="1">
      <c r="A33" s="685"/>
      <c r="B33" s="1215" t="s">
        <v>4051</v>
      </c>
      <c r="C33" s="1215" t="s">
        <v>4037</v>
      </c>
      <c r="D33" s="1215" t="s">
        <v>30</v>
      </c>
      <c r="E33" s="1215">
        <v>6</v>
      </c>
      <c r="F33" s="1215" t="s">
        <v>55</v>
      </c>
      <c r="G33" s="1215" t="s">
        <v>31</v>
      </c>
      <c r="H33" s="1215" t="s">
        <v>41</v>
      </c>
      <c r="I33" s="1215" t="s">
        <v>2992</v>
      </c>
      <c r="J33" s="1215" t="s">
        <v>4038</v>
      </c>
      <c r="K33" s="1215" t="s">
        <v>4039</v>
      </c>
      <c r="L33" s="1215"/>
      <c r="M33" s="1215"/>
      <c r="N33" s="1219">
        <v>2018.11</v>
      </c>
      <c r="O33" s="1215" t="s">
        <v>4040</v>
      </c>
      <c r="P33" s="1215" t="s">
        <v>4041</v>
      </c>
      <c r="Q33" s="1215">
        <v>13673216619</v>
      </c>
      <c r="R33" s="1215" t="s">
        <v>4042</v>
      </c>
      <c r="S33" s="1215" t="s">
        <v>4002</v>
      </c>
      <c r="T33" s="1214"/>
    </row>
    <row r="34" spans="1:20" s="1209" customFormat="1" ht="20.100000000000001" customHeight="1">
      <c r="A34" s="685"/>
      <c r="B34" s="1215" t="s">
        <v>4052</v>
      </c>
      <c r="C34" s="1215" t="s">
        <v>4044</v>
      </c>
      <c r="D34" s="1215" t="s">
        <v>30</v>
      </c>
      <c r="E34" s="1215">
        <v>3</v>
      </c>
      <c r="F34" s="1215" t="s">
        <v>55</v>
      </c>
      <c r="G34" s="1215" t="s">
        <v>31</v>
      </c>
      <c r="H34" s="1215" t="s">
        <v>41</v>
      </c>
      <c r="I34" s="1215" t="s">
        <v>2992</v>
      </c>
      <c r="J34" s="1215" t="s">
        <v>4038</v>
      </c>
      <c r="K34" s="1215" t="s">
        <v>4039</v>
      </c>
      <c r="L34" s="1215"/>
      <c r="M34" s="1215"/>
      <c r="N34" s="1219">
        <v>2018.11</v>
      </c>
      <c r="O34" s="1215" t="s">
        <v>4040</v>
      </c>
      <c r="P34" s="1215" t="s">
        <v>4041</v>
      </c>
      <c r="Q34" s="1215">
        <v>13673216619</v>
      </c>
      <c r="R34" s="1215" t="s">
        <v>4042</v>
      </c>
      <c r="S34" s="1215" t="s">
        <v>4002</v>
      </c>
      <c r="T34" s="1214"/>
    </row>
    <row r="35" spans="1:20" s="1209" customFormat="1" ht="20.100000000000001" customHeight="1">
      <c r="A35" s="685"/>
      <c r="B35" s="1215" t="s">
        <v>4053</v>
      </c>
      <c r="C35" s="1215" t="s">
        <v>4046</v>
      </c>
      <c r="D35" s="1215" t="s">
        <v>30</v>
      </c>
      <c r="E35" s="1215">
        <v>3</v>
      </c>
      <c r="F35" s="1215" t="s">
        <v>55</v>
      </c>
      <c r="G35" s="1215" t="s">
        <v>31</v>
      </c>
      <c r="H35" s="1215" t="s">
        <v>41</v>
      </c>
      <c r="I35" s="1215" t="s">
        <v>2992</v>
      </c>
      <c r="J35" s="1215" t="s">
        <v>4038</v>
      </c>
      <c r="K35" s="1215" t="s">
        <v>4039</v>
      </c>
      <c r="L35" s="1215"/>
      <c r="M35" s="1215"/>
      <c r="N35" s="1219">
        <v>2018.11</v>
      </c>
      <c r="O35" s="1215" t="s">
        <v>4040</v>
      </c>
      <c r="P35" s="1215" t="s">
        <v>4041</v>
      </c>
      <c r="Q35" s="1215">
        <v>13673216619</v>
      </c>
      <c r="R35" s="1215" t="s">
        <v>4042</v>
      </c>
      <c r="S35" s="1215" t="s">
        <v>4002</v>
      </c>
      <c r="T35" s="1214"/>
    </row>
    <row r="36" spans="1:20" s="1209" customFormat="1" ht="20.100000000000001" customHeight="1">
      <c r="A36" s="685"/>
      <c r="B36" s="1215" t="s">
        <v>4054</v>
      </c>
      <c r="C36" s="1215" t="s">
        <v>4048</v>
      </c>
      <c r="D36" s="1215" t="s">
        <v>30</v>
      </c>
      <c r="E36" s="1215">
        <v>5</v>
      </c>
      <c r="F36" s="1215" t="s">
        <v>55</v>
      </c>
      <c r="G36" s="1215" t="s">
        <v>31</v>
      </c>
      <c r="H36" s="1215" t="s">
        <v>41</v>
      </c>
      <c r="I36" s="1215" t="s">
        <v>2992</v>
      </c>
      <c r="J36" s="1215" t="s">
        <v>4038</v>
      </c>
      <c r="K36" s="1215" t="s">
        <v>4039</v>
      </c>
      <c r="L36" s="1215"/>
      <c r="M36" s="1215"/>
      <c r="N36" s="1219">
        <v>2018.11</v>
      </c>
      <c r="O36" s="1215" t="s">
        <v>4040</v>
      </c>
      <c r="P36" s="1215" t="s">
        <v>4041</v>
      </c>
      <c r="Q36" s="1215">
        <v>13673216619</v>
      </c>
      <c r="R36" s="1215" t="s">
        <v>4042</v>
      </c>
      <c r="S36" s="1215" t="s">
        <v>4002</v>
      </c>
      <c r="T36" s="1214"/>
    </row>
    <row r="37" spans="1:20" s="1209" customFormat="1" ht="20.100000000000001" customHeight="1">
      <c r="A37" s="685"/>
      <c r="B37" s="1215" t="s">
        <v>4055</v>
      </c>
      <c r="C37" s="1215" t="s">
        <v>4050</v>
      </c>
      <c r="D37" s="1215" t="s">
        <v>30</v>
      </c>
      <c r="E37" s="1215">
        <v>2</v>
      </c>
      <c r="F37" s="1215" t="s">
        <v>55</v>
      </c>
      <c r="G37" s="1215" t="s">
        <v>31</v>
      </c>
      <c r="H37" s="1215" t="s">
        <v>41</v>
      </c>
      <c r="I37" s="1215" t="s">
        <v>2992</v>
      </c>
      <c r="J37" s="1215" t="s">
        <v>4038</v>
      </c>
      <c r="K37" s="1215" t="s">
        <v>4039</v>
      </c>
      <c r="L37" s="1215"/>
      <c r="M37" s="1215"/>
      <c r="N37" s="1219">
        <v>2018.11</v>
      </c>
      <c r="O37" s="1215" t="s">
        <v>4040</v>
      </c>
      <c r="P37" s="1215" t="s">
        <v>4041</v>
      </c>
      <c r="Q37" s="1215">
        <v>13673216619</v>
      </c>
      <c r="R37" s="1215" t="s">
        <v>4042</v>
      </c>
      <c r="S37" s="1215" t="s">
        <v>4002</v>
      </c>
      <c r="T37" s="1214"/>
    </row>
    <row r="38" spans="1:20" s="1209" customFormat="1" ht="20.100000000000001" customHeight="1">
      <c r="A38" s="685"/>
      <c r="B38" s="1215" t="s">
        <v>4056</v>
      </c>
      <c r="C38" s="1215" t="s">
        <v>4057</v>
      </c>
      <c r="D38" s="1215" t="s">
        <v>30</v>
      </c>
      <c r="E38" s="1215">
        <v>2</v>
      </c>
      <c r="F38" s="1215" t="s">
        <v>55</v>
      </c>
      <c r="G38" s="1215" t="s">
        <v>31</v>
      </c>
      <c r="H38" s="1215" t="s">
        <v>41</v>
      </c>
      <c r="I38" s="1215" t="s">
        <v>2992</v>
      </c>
      <c r="J38" s="1215" t="s">
        <v>4038</v>
      </c>
      <c r="K38" s="1215" t="s">
        <v>4039</v>
      </c>
      <c r="L38" s="1215"/>
      <c r="M38" s="1215"/>
      <c r="N38" s="1219">
        <v>2018.11</v>
      </c>
      <c r="O38" s="1215" t="s">
        <v>4040</v>
      </c>
      <c r="P38" s="1215" t="s">
        <v>4041</v>
      </c>
      <c r="Q38" s="1215">
        <v>13673216619</v>
      </c>
      <c r="R38" s="1215" t="s">
        <v>4042</v>
      </c>
      <c r="S38" s="1215" t="s">
        <v>4002</v>
      </c>
      <c r="T38" s="1214"/>
    </row>
    <row r="39" spans="1:20" s="1209" customFormat="1" ht="20.100000000000001" customHeight="1">
      <c r="A39" s="685"/>
      <c r="B39" s="1215" t="s">
        <v>4058</v>
      </c>
      <c r="C39" s="1215" t="s">
        <v>4057</v>
      </c>
      <c r="D39" s="1215" t="s">
        <v>30</v>
      </c>
      <c r="E39" s="1215">
        <v>2</v>
      </c>
      <c r="F39" s="1215" t="s">
        <v>55</v>
      </c>
      <c r="G39" s="1215" t="s">
        <v>31</v>
      </c>
      <c r="H39" s="1215" t="s">
        <v>41</v>
      </c>
      <c r="I39" s="1215" t="s">
        <v>2992</v>
      </c>
      <c r="J39" s="1215" t="s">
        <v>4038</v>
      </c>
      <c r="K39" s="1215" t="s">
        <v>4039</v>
      </c>
      <c r="L39" s="1215"/>
      <c r="M39" s="1215"/>
      <c r="N39" s="1219">
        <v>2018.11</v>
      </c>
      <c r="O39" s="1215" t="s">
        <v>4040</v>
      </c>
      <c r="P39" s="1215" t="s">
        <v>4041</v>
      </c>
      <c r="Q39" s="1215">
        <v>13673216619</v>
      </c>
      <c r="R39" s="1215" t="s">
        <v>4042</v>
      </c>
      <c r="S39" s="1215" t="s">
        <v>4002</v>
      </c>
      <c r="T39" s="1214"/>
    </row>
    <row r="40" spans="1:20" s="1209" customFormat="1" ht="20.100000000000001" customHeight="1">
      <c r="A40" s="685"/>
      <c r="B40" s="1215" t="s">
        <v>147</v>
      </c>
      <c r="C40" s="1215" t="s">
        <v>4059</v>
      </c>
      <c r="D40" s="1215" t="s">
        <v>30</v>
      </c>
      <c r="E40" s="1215">
        <v>8</v>
      </c>
      <c r="F40" s="1215" t="s">
        <v>55</v>
      </c>
      <c r="G40" s="1215" t="s">
        <v>31</v>
      </c>
      <c r="H40" s="1215" t="s">
        <v>41</v>
      </c>
      <c r="I40" s="1215" t="s">
        <v>4060</v>
      </c>
      <c r="J40" s="1215" t="s">
        <v>4038</v>
      </c>
      <c r="K40" s="1215" t="s">
        <v>4039</v>
      </c>
      <c r="L40" s="1215"/>
      <c r="M40" s="1215"/>
      <c r="N40" s="1219">
        <v>2019.03</v>
      </c>
      <c r="O40" s="1215" t="s">
        <v>4040</v>
      </c>
      <c r="P40" s="1215" t="s">
        <v>4041</v>
      </c>
      <c r="Q40" s="1215">
        <v>13673216619</v>
      </c>
      <c r="R40" s="1215" t="s">
        <v>4042</v>
      </c>
      <c r="S40" s="1215" t="s">
        <v>4002</v>
      </c>
      <c r="T40" s="1214"/>
    </row>
    <row r="41" spans="1:20" s="1209" customFormat="1" ht="20.100000000000001" customHeight="1">
      <c r="A41" s="685"/>
      <c r="B41" s="1215" t="s">
        <v>147</v>
      </c>
      <c r="C41" s="1215" t="s">
        <v>4061</v>
      </c>
      <c r="D41" s="1215" t="s">
        <v>30</v>
      </c>
      <c r="E41" s="1215">
        <v>32</v>
      </c>
      <c r="F41" s="1215" t="s">
        <v>55</v>
      </c>
      <c r="G41" s="1215" t="s">
        <v>31</v>
      </c>
      <c r="H41" s="1215" t="s">
        <v>41</v>
      </c>
      <c r="I41" s="1215" t="s">
        <v>4060</v>
      </c>
      <c r="J41" s="1215" t="s">
        <v>4038</v>
      </c>
      <c r="K41" s="1215" t="s">
        <v>4039</v>
      </c>
      <c r="L41" s="1215"/>
      <c r="M41" s="1215"/>
      <c r="N41" s="1219">
        <v>2019.03</v>
      </c>
      <c r="O41" s="1215" t="s">
        <v>4040</v>
      </c>
      <c r="P41" s="1215" t="s">
        <v>4041</v>
      </c>
      <c r="Q41" s="1215">
        <v>13673216619</v>
      </c>
      <c r="R41" s="1215" t="s">
        <v>4042</v>
      </c>
      <c r="S41" s="1215" t="s">
        <v>4002</v>
      </c>
      <c r="T41" s="1214"/>
    </row>
    <row r="42" spans="1:20" s="1209" customFormat="1" ht="20.100000000000001" customHeight="1">
      <c r="A42" s="685"/>
      <c r="B42" s="1215" t="s">
        <v>147</v>
      </c>
      <c r="C42" s="1215" t="s">
        <v>4062</v>
      </c>
      <c r="D42" s="1215" t="s">
        <v>30</v>
      </c>
      <c r="E42" s="1215">
        <v>8</v>
      </c>
      <c r="F42" s="1215" t="s">
        <v>55</v>
      </c>
      <c r="G42" s="1215" t="s">
        <v>31</v>
      </c>
      <c r="H42" s="1215" t="s">
        <v>41</v>
      </c>
      <c r="I42" s="1215" t="s">
        <v>4060</v>
      </c>
      <c r="J42" s="1215" t="s">
        <v>4038</v>
      </c>
      <c r="K42" s="1215" t="s">
        <v>4039</v>
      </c>
      <c r="L42" s="1215"/>
      <c r="M42" s="1215"/>
      <c r="N42" s="1219">
        <v>2019.03</v>
      </c>
      <c r="O42" s="1215" t="s">
        <v>4040</v>
      </c>
      <c r="P42" s="1215" t="s">
        <v>4041</v>
      </c>
      <c r="Q42" s="1215">
        <v>13673216619</v>
      </c>
      <c r="R42" s="1215" t="s">
        <v>4042</v>
      </c>
      <c r="S42" s="1215" t="s">
        <v>4002</v>
      </c>
      <c r="T42" s="1214"/>
    </row>
    <row r="43" spans="1:20" s="1209" customFormat="1" ht="20.100000000000001" customHeight="1">
      <c r="A43" s="685"/>
      <c r="B43" s="1215" t="s">
        <v>147</v>
      </c>
      <c r="C43" s="1215" t="s">
        <v>4063</v>
      </c>
      <c r="D43" s="1215" t="s">
        <v>30</v>
      </c>
      <c r="E43" s="1215">
        <v>8</v>
      </c>
      <c r="F43" s="1215" t="s">
        <v>55</v>
      </c>
      <c r="G43" s="1215" t="s">
        <v>31</v>
      </c>
      <c r="H43" s="1215" t="s">
        <v>41</v>
      </c>
      <c r="I43" s="1215" t="s">
        <v>4060</v>
      </c>
      <c r="J43" s="1215" t="s">
        <v>4038</v>
      </c>
      <c r="K43" s="1215" t="s">
        <v>4039</v>
      </c>
      <c r="L43" s="1215"/>
      <c r="M43" s="1215"/>
      <c r="N43" s="1219">
        <v>2019.03</v>
      </c>
      <c r="O43" s="1215" t="s">
        <v>4040</v>
      </c>
      <c r="P43" s="1215" t="s">
        <v>4041</v>
      </c>
      <c r="Q43" s="1215">
        <v>13673216619</v>
      </c>
      <c r="R43" s="1215" t="s">
        <v>4042</v>
      </c>
      <c r="S43" s="1215" t="s">
        <v>4002</v>
      </c>
      <c r="T43" s="1214"/>
    </row>
    <row r="44" spans="1:20" s="1209" customFormat="1" ht="20.100000000000001" customHeight="1">
      <c r="A44" s="685"/>
      <c r="B44" s="1215" t="s">
        <v>147</v>
      </c>
      <c r="C44" s="1215" t="s">
        <v>4064</v>
      </c>
      <c r="D44" s="1215" t="s">
        <v>30</v>
      </c>
      <c r="E44" s="1215">
        <v>8</v>
      </c>
      <c r="F44" s="1215" t="s">
        <v>55</v>
      </c>
      <c r="G44" s="1215" t="s">
        <v>31</v>
      </c>
      <c r="H44" s="1215" t="s">
        <v>41</v>
      </c>
      <c r="I44" s="1215" t="s">
        <v>4060</v>
      </c>
      <c r="J44" s="1215" t="s">
        <v>4038</v>
      </c>
      <c r="K44" s="1215" t="s">
        <v>4039</v>
      </c>
      <c r="L44" s="1215"/>
      <c r="M44" s="1215"/>
      <c r="N44" s="1219">
        <v>2019.03</v>
      </c>
      <c r="O44" s="1215" t="s">
        <v>4040</v>
      </c>
      <c r="P44" s="1215" t="s">
        <v>4041</v>
      </c>
      <c r="Q44" s="1215">
        <v>13673216619</v>
      </c>
      <c r="R44" s="1215" t="s">
        <v>4042</v>
      </c>
      <c r="S44" s="1215" t="s">
        <v>4002</v>
      </c>
      <c r="T44" s="1214"/>
    </row>
    <row r="45" spans="1:20" s="1209" customFormat="1" ht="20.100000000000001" customHeight="1">
      <c r="A45" s="685"/>
      <c r="B45" s="1215" t="s">
        <v>147</v>
      </c>
      <c r="C45" s="1215" t="s">
        <v>4065</v>
      </c>
      <c r="D45" s="1215" t="s">
        <v>30</v>
      </c>
      <c r="E45" s="1215">
        <v>12</v>
      </c>
      <c r="F45" s="1215" t="s">
        <v>55</v>
      </c>
      <c r="G45" s="1215" t="s">
        <v>31</v>
      </c>
      <c r="H45" s="1215" t="s">
        <v>41</v>
      </c>
      <c r="I45" s="1215" t="s">
        <v>4060</v>
      </c>
      <c r="J45" s="1215" t="s">
        <v>4038</v>
      </c>
      <c r="K45" s="1215" t="s">
        <v>4039</v>
      </c>
      <c r="L45" s="1215"/>
      <c r="M45" s="1215"/>
      <c r="N45" s="1219">
        <v>2019.03</v>
      </c>
      <c r="O45" s="1215" t="s">
        <v>4040</v>
      </c>
      <c r="P45" s="1215" t="s">
        <v>4041</v>
      </c>
      <c r="Q45" s="1215">
        <v>13673216619</v>
      </c>
      <c r="R45" s="1215" t="s">
        <v>4042</v>
      </c>
      <c r="S45" s="1215" t="s">
        <v>4002</v>
      </c>
      <c r="T45" s="1214"/>
    </row>
    <row r="46" spans="1:20" s="1209" customFormat="1" ht="20.100000000000001" customHeight="1">
      <c r="A46" s="685"/>
      <c r="B46" s="1215" t="s">
        <v>4066</v>
      </c>
      <c r="C46" s="1215" t="s">
        <v>4067</v>
      </c>
      <c r="D46" s="1215" t="s">
        <v>161</v>
      </c>
      <c r="E46" s="1215" t="s">
        <v>55</v>
      </c>
      <c r="F46" s="1215">
        <v>41</v>
      </c>
      <c r="G46" s="1215" t="s">
        <v>31</v>
      </c>
      <c r="H46" s="1215" t="s">
        <v>41</v>
      </c>
      <c r="I46" s="1215" t="s">
        <v>4068</v>
      </c>
      <c r="J46" s="1215" t="s">
        <v>213</v>
      </c>
      <c r="K46" s="1215" t="s">
        <v>4069</v>
      </c>
      <c r="L46" s="1215" t="s">
        <v>4069</v>
      </c>
      <c r="M46" s="1215">
        <v>2255</v>
      </c>
      <c r="N46" s="1219">
        <v>2016.08</v>
      </c>
      <c r="O46" s="1215" t="s">
        <v>4070</v>
      </c>
      <c r="P46" s="1215" t="s">
        <v>4071</v>
      </c>
      <c r="Q46" s="1215">
        <v>13930179988</v>
      </c>
      <c r="R46" s="1215" t="s">
        <v>4072</v>
      </c>
      <c r="S46" s="1215" t="s">
        <v>4002</v>
      </c>
      <c r="T46" s="1214"/>
    </row>
    <row r="47" spans="1:20" s="1209" customFormat="1" ht="20.100000000000001" customHeight="1">
      <c r="A47" s="685"/>
      <c r="B47" s="1215" t="s">
        <v>4066</v>
      </c>
      <c r="C47" s="1215" t="s">
        <v>4073</v>
      </c>
      <c r="D47" s="1215" t="s">
        <v>161</v>
      </c>
      <c r="E47" s="1215" t="s">
        <v>55</v>
      </c>
      <c r="F47" s="1215">
        <v>41</v>
      </c>
      <c r="G47" s="1215" t="s">
        <v>31</v>
      </c>
      <c r="H47" s="1215" t="s">
        <v>41</v>
      </c>
      <c r="I47" s="1215" t="s">
        <v>4068</v>
      </c>
      <c r="J47" s="1215" t="s">
        <v>213</v>
      </c>
      <c r="K47" s="1215" t="s">
        <v>4069</v>
      </c>
      <c r="L47" s="1215" t="s">
        <v>4069</v>
      </c>
      <c r="M47" s="1215">
        <v>2583</v>
      </c>
      <c r="N47" s="1219">
        <v>2016.08</v>
      </c>
      <c r="O47" s="1215" t="s">
        <v>4070</v>
      </c>
      <c r="P47" s="1215" t="s">
        <v>4071</v>
      </c>
      <c r="Q47" s="1215">
        <v>13930179988</v>
      </c>
      <c r="R47" s="1215" t="s">
        <v>4072</v>
      </c>
      <c r="S47" s="1215" t="s">
        <v>4002</v>
      </c>
      <c r="T47" s="1214"/>
    </row>
    <row r="48" spans="1:20" s="1209" customFormat="1" ht="20.100000000000001" customHeight="1">
      <c r="A48" s="685"/>
      <c r="B48" s="1215" t="s">
        <v>4074</v>
      </c>
      <c r="C48" s="1215" t="s">
        <v>4075</v>
      </c>
      <c r="D48" s="1215" t="s">
        <v>161</v>
      </c>
      <c r="E48" s="1215" t="s">
        <v>55</v>
      </c>
      <c r="F48" s="1215">
        <v>90</v>
      </c>
      <c r="G48" s="1215" t="s">
        <v>31</v>
      </c>
      <c r="H48" s="1215" t="s">
        <v>41</v>
      </c>
      <c r="I48" s="1215" t="s">
        <v>4068</v>
      </c>
      <c r="J48" s="1215" t="s">
        <v>213</v>
      </c>
      <c r="K48" s="1215" t="s">
        <v>4069</v>
      </c>
      <c r="L48" s="1215" t="s">
        <v>4069</v>
      </c>
      <c r="M48" s="1215">
        <v>2520</v>
      </c>
      <c r="N48" s="1219">
        <v>2016.08</v>
      </c>
      <c r="O48" s="1215" t="s">
        <v>4070</v>
      </c>
      <c r="P48" s="1215" t="s">
        <v>4071</v>
      </c>
      <c r="Q48" s="1215">
        <v>13930179988</v>
      </c>
      <c r="R48" s="1215" t="s">
        <v>4072</v>
      </c>
      <c r="S48" s="1215" t="s">
        <v>4002</v>
      </c>
      <c r="T48" s="1214"/>
    </row>
    <row r="49" spans="1:20" s="1209" customFormat="1" ht="20.100000000000001" customHeight="1">
      <c r="A49" s="685"/>
      <c r="B49" s="1215" t="s">
        <v>4066</v>
      </c>
      <c r="C49" s="1215" t="s">
        <v>4076</v>
      </c>
      <c r="D49" s="1215" t="s">
        <v>161</v>
      </c>
      <c r="E49" s="1215" t="s">
        <v>55</v>
      </c>
      <c r="F49" s="1215">
        <v>82</v>
      </c>
      <c r="G49" s="1215" t="s">
        <v>31</v>
      </c>
      <c r="H49" s="1215" t="s">
        <v>41</v>
      </c>
      <c r="I49" s="1215" t="s">
        <v>4068</v>
      </c>
      <c r="J49" s="1215" t="s">
        <v>213</v>
      </c>
      <c r="K49" s="1215" t="s">
        <v>4069</v>
      </c>
      <c r="L49" s="1215" t="s">
        <v>4069</v>
      </c>
      <c r="M49" s="1215">
        <v>7183.2</v>
      </c>
      <c r="N49" s="1219">
        <v>2016.08</v>
      </c>
      <c r="O49" s="1215" t="s">
        <v>4070</v>
      </c>
      <c r="P49" s="1215" t="s">
        <v>4071</v>
      </c>
      <c r="Q49" s="1215">
        <v>13930179988</v>
      </c>
      <c r="R49" s="1215" t="s">
        <v>4072</v>
      </c>
      <c r="S49" s="1215" t="s">
        <v>4002</v>
      </c>
      <c r="T49" s="1214"/>
    </row>
    <row r="50" spans="1:20" s="1209" customFormat="1" ht="20.100000000000001" customHeight="1">
      <c r="A50" s="685"/>
      <c r="B50" s="1215" t="s">
        <v>4066</v>
      </c>
      <c r="C50" s="1215" t="s">
        <v>4077</v>
      </c>
      <c r="D50" s="1215" t="s">
        <v>161</v>
      </c>
      <c r="E50" s="1215" t="s">
        <v>55</v>
      </c>
      <c r="F50" s="1215">
        <v>82</v>
      </c>
      <c r="G50" s="1215" t="s">
        <v>31</v>
      </c>
      <c r="H50" s="1215" t="s">
        <v>41</v>
      </c>
      <c r="I50" s="1215" t="s">
        <v>4068</v>
      </c>
      <c r="J50" s="1215" t="s">
        <v>213</v>
      </c>
      <c r="K50" s="1215" t="s">
        <v>4069</v>
      </c>
      <c r="L50" s="1215" t="s">
        <v>4069</v>
      </c>
      <c r="M50" s="1215">
        <v>8003.2</v>
      </c>
      <c r="N50" s="1219">
        <v>2016.08</v>
      </c>
      <c r="O50" s="1215" t="s">
        <v>4070</v>
      </c>
      <c r="P50" s="1215" t="s">
        <v>4071</v>
      </c>
      <c r="Q50" s="1215">
        <v>13930179988</v>
      </c>
      <c r="R50" s="1215" t="s">
        <v>4072</v>
      </c>
      <c r="S50" s="1215" t="s">
        <v>4002</v>
      </c>
      <c r="T50" s="1214"/>
    </row>
    <row r="51" spans="1:20" s="1209" customFormat="1" ht="20.100000000000001" customHeight="1">
      <c r="A51" s="685"/>
      <c r="B51" s="1215" t="s">
        <v>4078</v>
      </c>
      <c r="C51" s="1215" t="s">
        <v>4079</v>
      </c>
      <c r="D51" s="1215" t="s">
        <v>161</v>
      </c>
      <c r="E51" s="1215" t="s">
        <v>55</v>
      </c>
      <c r="F51" s="1215">
        <v>164</v>
      </c>
      <c r="G51" s="1215" t="s">
        <v>31</v>
      </c>
      <c r="H51" s="1215" t="s">
        <v>41</v>
      </c>
      <c r="I51" s="1215" t="s">
        <v>4068</v>
      </c>
      <c r="J51" s="1215" t="s">
        <v>213</v>
      </c>
      <c r="K51" s="1215" t="s">
        <v>4069</v>
      </c>
      <c r="L51" s="1215" t="s">
        <v>4069</v>
      </c>
      <c r="M51" s="1215">
        <v>11480</v>
      </c>
      <c r="N51" s="1219">
        <v>2016.08</v>
      </c>
      <c r="O51" s="1215" t="s">
        <v>4070</v>
      </c>
      <c r="P51" s="1215" t="s">
        <v>4071</v>
      </c>
      <c r="Q51" s="1215">
        <v>13930179988</v>
      </c>
      <c r="R51" s="1215" t="s">
        <v>4072</v>
      </c>
      <c r="S51" s="1215" t="s">
        <v>4002</v>
      </c>
      <c r="T51" s="1214"/>
    </row>
    <row r="52" spans="1:20" s="1209" customFormat="1" ht="20.100000000000001" customHeight="1">
      <c r="A52" s="685"/>
      <c r="B52" s="1215" t="s">
        <v>39</v>
      </c>
      <c r="C52" s="1215"/>
      <c r="D52" s="1215" t="s">
        <v>45</v>
      </c>
      <c r="E52" s="1215">
        <v>12.46</v>
      </c>
      <c r="F52" s="1215"/>
      <c r="G52" s="1215" t="s">
        <v>31</v>
      </c>
      <c r="H52" s="1215" t="s">
        <v>32</v>
      </c>
      <c r="I52" s="1215" t="s">
        <v>55</v>
      </c>
      <c r="J52" s="1215" t="s">
        <v>55</v>
      </c>
      <c r="K52" s="1215" t="s">
        <v>55</v>
      </c>
      <c r="L52" s="1215">
        <v>74652.59</v>
      </c>
      <c r="M52" s="1215">
        <v>2986.08</v>
      </c>
      <c r="N52" s="1219">
        <v>2018.11</v>
      </c>
      <c r="O52" s="1215" t="s">
        <v>4080</v>
      </c>
      <c r="P52" s="1215" t="s">
        <v>4081</v>
      </c>
      <c r="Q52" s="1215" t="s">
        <v>4082</v>
      </c>
      <c r="R52" s="1215" t="s">
        <v>4083</v>
      </c>
      <c r="S52" s="1215" t="s">
        <v>4002</v>
      </c>
      <c r="T52" s="1214"/>
    </row>
    <row r="53" spans="1:20" s="1209" customFormat="1" ht="20.100000000000001" customHeight="1">
      <c r="A53" s="685"/>
      <c r="B53" s="1215" t="s">
        <v>39</v>
      </c>
      <c r="C53" s="1215"/>
      <c r="D53" s="1215" t="s">
        <v>45</v>
      </c>
      <c r="E53" s="1215">
        <v>30.5</v>
      </c>
      <c r="F53" s="1215"/>
      <c r="G53" s="1215" t="s">
        <v>31</v>
      </c>
      <c r="H53" s="1215" t="s">
        <v>32</v>
      </c>
      <c r="I53" s="1215" t="s">
        <v>55</v>
      </c>
      <c r="J53" s="1215" t="s">
        <v>55</v>
      </c>
      <c r="K53" s="1215" t="s">
        <v>55</v>
      </c>
      <c r="L53" s="1215">
        <v>199775</v>
      </c>
      <c r="M53" s="1215">
        <v>39955</v>
      </c>
      <c r="N53" s="1219">
        <v>2018.12</v>
      </c>
      <c r="O53" s="1215" t="s">
        <v>4080</v>
      </c>
      <c r="P53" s="1215" t="s">
        <v>4081</v>
      </c>
      <c r="Q53" s="1215" t="s">
        <v>4082</v>
      </c>
      <c r="R53" s="1215" t="s">
        <v>4083</v>
      </c>
      <c r="S53" s="1215" t="s">
        <v>4002</v>
      </c>
      <c r="T53" s="1214"/>
    </row>
    <row r="54" spans="1:20" s="1209" customFormat="1" ht="20.100000000000001" customHeight="1">
      <c r="A54" s="685"/>
      <c r="B54" s="1215" t="s">
        <v>4084</v>
      </c>
      <c r="C54" s="1215"/>
      <c r="D54" s="1215" t="s">
        <v>45</v>
      </c>
      <c r="E54" s="1215">
        <v>6.82</v>
      </c>
      <c r="F54" s="1215"/>
      <c r="G54" s="1215" t="s">
        <v>31</v>
      </c>
      <c r="H54" s="1215" t="s">
        <v>32</v>
      </c>
      <c r="I54" s="1215" t="s">
        <v>55</v>
      </c>
      <c r="J54" s="1215" t="s">
        <v>55</v>
      </c>
      <c r="K54" s="1215" t="s">
        <v>55</v>
      </c>
      <c r="L54" s="1215">
        <v>47740</v>
      </c>
      <c r="M54" s="1215">
        <v>17186.400000000001</v>
      </c>
      <c r="N54" s="1219">
        <v>2019.4</v>
      </c>
      <c r="O54" s="1215" t="s">
        <v>4080</v>
      </c>
      <c r="P54" s="1215" t="s">
        <v>4081</v>
      </c>
      <c r="Q54" s="1215" t="s">
        <v>4082</v>
      </c>
      <c r="R54" s="1215" t="s">
        <v>4083</v>
      </c>
      <c r="S54" s="1215" t="s">
        <v>4002</v>
      </c>
      <c r="T54" s="1214"/>
    </row>
    <row r="55" spans="1:20" s="1209" customFormat="1" ht="20.100000000000001" customHeight="1">
      <c r="A55" s="685"/>
      <c r="B55" s="1215" t="s">
        <v>39</v>
      </c>
      <c r="C55" s="1215" t="s">
        <v>4050</v>
      </c>
      <c r="D55" s="1215" t="s">
        <v>45</v>
      </c>
      <c r="E55" s="1215">
        <v>93.165999999999997</v>
      </c>
      <c r="F55" s="1215" t="s">
        <v>55</v>
      </c>
      <c r="G55" s="1215" t="s">
        <v>4085</v>
      </c>
      <c r="H55" s="1215" t="s">
        <v>3996</v>
      </c>
      <c r="I55" s="1215" t="s">
        <v>55</v>
      </c>
      <c r="J55" s="1215" t="s">
        <v>55</v>
      </c>
      <c r="K55" s="1215" t="s">
        <v>55</v>
      </c>
      <c r="L55" s="1215" t="s">
        <v>55</v>
      </c>
      <c r="M55" s="1215">
        <v>23291.48</v>
      </c>
      <c r="N55" s="1219">
        <v>42370</v>
      </c>
      <c r="O55" s="1215" t="s">
        <v>4086</v>
      </c>
      <c r="P55" s="1215" t="s">
        <v>4087</v>
      </c>
      <c r="Q55" s="1215">
        <v>13930142908</v>
      </c>
      <c r="R55" s="1215" t="s">
        <v>4088</v>
      </c>
      <c r="S55" s="1215" t="s">
        <v>4002</v>
      </c>
      <c r="T55" s="1214"/>
    </row>
    <row r="56" spans="1:20" s="1240" customFormat="1" ht="20.100000000000001" customHeight="1">
      <c r="A56" s="1237"/>
      <c r="B56" s="1215" t="s">
        <v>29</v>
      </c>
      <c r="C56" s="1215" t="s">
        <v>4089</v>
      </c>
      <c r="D56" s="1215" t="s">
        <v>30</v>
      </c>
      <c r="E56" s="1215">
        <v>272</v>
      </c>
      <c r="F56" s="1215">
        <v>1395.88</v>
      </c>
      <c r="G56" s="1215" t="s">
        <v>31</v>
      </c>
      <c r="H56" s="1215" t="s">
        <v>3996</v>
      </c>
      <c r="I56" s="1215" t="s">
        <v>55</v>
      </c>
      <c r="J56" s="1215" t="s">
        <v>55</v>
      </c>
      <c r="K56" s="1215" t="s">
        <v>55</v>
      </c>
      <c r="L56" s="1215" t="s">
        <v>55</v>
      </c>
      <c r="M56" s="1238">
        <v>378732.52</v>
      </c>
      <c r="N56" s="1219">
        <v>2018.9</v>
      </c>
      <c r="O56" s="1215" t="s">
        <v>4090</v>
      </c>
      <c r="P56" s="1215" t="s">
        <v>4091</v>
      </c>
      <c r="Q56" s="1215">
        <v>17743858680</v>
      </c>
      <c r="R56" s="1215" t="s">
        <v>4092</v>
      </c>
      <c r="S56" s="1215" t="s">
        <v>4000</v>
      </c>
      <c r="T56" s="1239"/>
    </row>
    <row r="57" spans="1:20" s="1240" customFormat="1" ht="20.100000000000001" customHeight="1">
      <c r="A57" s="1237"/>
      <c r="B57" s="1215" t="s">
        <v>39</v>
      </c>
      <c r="C57" s="1215" t="s">
        <v>4093</v>
      </c>
      <c r="D57" s="1215" t="s">
        <v>45</v>
      </c>
      <c r="E57" s="1215">
        <v>36.247999999999998</v>
      </c>
      <c r="F57" s="1215"/>
      <c r="G57" s="1215" t="s">
        <v>31</v>
      </c>
      <c r="H57" s="1215" t="s">
        <v>3996</v>
      </c>
      <c r="I57" s="1215" t="s">
        <v>55</v>
      </c>
      <c r="J57" s="1215" t="s">
        <v>55</v>
      </c>
      <c r="K57" s="1215" t="s">
        <v>55</v>
      </c>
      <c r="L57" s="1215" t="s">
        <v>55</v>
      </c>
      <c r="M57" s="1215">
        <v>145200.324666667</v>
      </c>
      <c r="N57" s="1219">
        <v>2018.09</v>
      </c>
      <c r="O57" s="1215" t="s">
        <v>4094</v>
      </c>
      <c r="P57" s="1215" t="s">
        <v>4095</v>
      </c>
      <c r="Q57" s="1215">
        <v>13832107939</v>
      </c>
      <c r="R57" s="1215" t="s">
        <v>4094</v>
      </c>
      <c r="S57" s="1215" t="s">
        <v>4000</v>
      </c>
      <c r="T57" s="1239"/>
    </row>
    <row r="58" spans="1:20" s="1240" customFormat="1" ht="20.100000000000001" customHeight="1">
      <c r="A58" s="1237"/>
      <c r="B58" s="1215" t="s">
        <v>39</v>
      </c>
      <c r="C58" s="1215" t="s">
        <v>4093</v>
      </c>
      <c r="D58" s="1215" t="s">
        <v>45</v>
      </c>
      <c r="E58" s="1215">
        <v>15</v>
      </c>
      <c r="F58" s="1215"/>
      <c r="G58" s="1215" t="s">
        <v>31</v>
      </c>
      <c r="H58" s="1215" t="s">
        <v>3996</v>
      </c>
      <c r="I58" s="1215" t="s">
        <v>55</v>
      </c>
      <c r="J58" s="1215" t="s">
        <v>55</v>
      </c>
      <c r="K58" s="1215" t="s">
        <v>55</v>
      </c>
      <c r="L58" s="1215" t="s">
        <v>55</v>
      </c>
      <c r="M58" s="1215">
        <v>60086.203833333297</v>
      </c>
      <c r="N58" s="1219">
        <v>2018.12</v>
      </c>
      <c r="O58" s="1215" t="s">
        <v>4094</v>
      </c>
      <c r="P58" s="1215" t="s">
        <v>4095</v>
      </c>
      <c r="Q58" s="1215">
        <v>13832107939</v>
      </c>
      <c r="R58" s="1215" t="s">
        <v>4094</v>
      </c>
      <c r="S58" s="1215" t="s">
        <v>4000</v>
      </c>
      <c r="T58" s="1239"/>
    </row>
    <row r="59" spans="1:20" s="1240" customFormat="1" ht="20.100000000000001" customHeight="1">
      <c r="A59" s="1237"/>
      <c r="B59" s="1215" t="s">
        <v>39</v>
      </c>
      <c r="C59" s="1215" t="s">
        <v>4093</v>
      </c>
      <c r="D59" s="1215" t="s">
        <v>45</v>
      </c>
      <c r="E59" s="1215">
        <v>2.395</v>
      </c>
      <c r="F59" s="1215"/>
      <c r="G59" s="1215" t="s">
        <v>31</v>
      </c>
      <c r="H59" s="1215" t="s">
        <v>3996</v>
      </c>
      <c r="I59" s="1215" t="s">
        <v>55</v>
      </c>
      <c r="J59" s="1215" t="s">
        <v>55</v>
      </c>
      <c r="K59" s="1215" t="s">
        <v>55</v>
      </c>
      <c r="L59" s="1215" t="s">
        <v>55</v>
      </c>
      <c r="M59" s="1215">
        <v>5147.8753333333298</v>
      </c>
      <c r="N59" s="1219">
        <v>2018.12</v>
      </c>
      <c r="O59" s="1215" t="s">
        <v>4094</v>
      </c>
      <c r="P59" s="1215" t="s">
        <v>4095</v>
      </c>
      <c r="Q59" s="1215">
        <v>13832107939</v>
      </c>
      <c r="R59" s="1215" t="s">
        <v>4094</v>
      </c>
      <c r="S59" s="1215" t="s">
        <v>4000</v>
      </c>
      <c r="T59" s="1239"/>
    </row>
    <row r="60" spans="1:20" s="1240" customFormat="1" ht="20.100000000000001" customHeight="1">
      <c r="A60" s="1237"/>
      <c r="B60" s="1215" t="s">
        <v>4096</v>
      </c>
      <c r="C60" s="1215" t="s">
        <v>4097</v>
      </c>
      <c r="D60" s="1215" t="s">
        <v>65</v>
      </c>
      <c r="E60" s="1215">
        <v>3</v>
      </c>
      <c r="F60" s="1215">
        <v>0.40500000000000003</v>
      </c>
      <c r="G60" s="1215" t="s">
        <v>31</v>
      </c>
      <c r="H60" s="1215" t="s">
        <v>3996</v>
      </c>
      <c r="I60" s="1215" t="s">
        <v>55</v>
      </c>
      <c r="J60" s="1215" t="s">
        <v>55</v>
      </c>
      <c r="K60" s="1215" t="s">
        <v>55</v>
      </c>
      <c r="L60" s="1215" t="s">
        <v>55</v>
      </c>
      <c r="M60" s="1215">
        <v>5697</v>
      </c>
      <c r="N60" s="1219">
        <v>2016.4</v>
      </c>
      <c r="O60" s="1215" t="s">
        <v>4098</v>
      </c>
      <c r="P60" s="1215" t="s">
        <v>4099</v>
      </c>
      <c r="Q60" s="1215">
        <v>15731188636</v>
      </c>
      <c r="R60" s="1215" t="s">
        <v>4094</v>
      </c>
      <c r="S60" s="1215" t="s">
        <v>4000</v>
      </c>
      <c r="T60" s="1239"/>
    </row>
    <row r="61" spans="1:20" s="1240" customFormat="1" ht="20.100000000000001" customHeight="1">
      <c r="A61" s="1237"/>
      <c r="B61" s="1215" t="s">
        <v>4096</v>
      </c>
      <c r="C61" s="1215" t="s">
        <v>4100</v>
      </c>
      <c r="D61" s="1215" t="s">
        <v>65</v>
      </c>
      <c r="E61" s="1215">
        <v>20</v>
      </c>
      <c r="F61" s="1215">
        <v>0.46</v>
      </c>
      <c r="G61" s="1215" t="s">
        <v>31</v>
      </c>
      <c r="H61" s="1215" t="s">
        <v>3996</v>
      </c>
      <c r="I61" s="1215" t="s">
        <v>55</v>
      </c>
      <c r="J61" s="1215" t="s">
        <v>55</v>
      </c>
      <c r="K61" s="1215" t="s">
        <v>55</v>
      </c>
      <c r="L61" s="1215" t="s">
        <v>55</v>
      </c>
      <c r="M61" s="1215">
        <v>43100</v>
      </c>
      <c r="N61" s="1219">
        <v>2016.4</v>
      </c>
      <c r="O61" s="1215" t="s">
        <v>4098</v>
      </c>
      <c r="P61" s="1215" t="s">
        <v>4099</v>
      </c>
      <c r="Q61" s="1215">
        <v>15731188636</v>
      </c>
      <c r="R61" s="1215" t="s">
        <v>4094</v>
      </c>
      <c r="S61" s="1215" t="s">
        <v>4000</v>
      </c>
      <c r="T61" s="1239"/>
    </row>
    <row r="62" spans="1:20" s="1240" customFormat="1" ht="20.100000000000001" customHeight="1">
      <c r="A62" s="1237"/>
      <c r="B62" s="1215" t="s">
        <v>4096</v>
      </c>
      <c r="C62" s="1215" t="s">
        <v>4101</v>
      </c>
      <c r="D62" s="1215" t="s">
        <v>65</v>
      </c>
      <c r="E62" s="1215">
        <v>58</v>
      </c>
      <c r="F62" s="1215">
        <v>0.51400000000000001</v>
      </c>
      <c r="G62" s="1215" t="s">
        <v>31</v>
      </c>
      <c r="H62" s="1215" t="s">
        <v>3996</v>
      </c>
      <c r="I62" s="1215" t="s">
        <v>55</v>
      </c>
      <c r="J62" s="1215" t="s">
        <v>55</v>
      </c>
      <c r="K62" s="1215" t="s">
        <v>55</v>
      </c>
      <c r="L62" s="1215" t="s">
        <v>55</v>
      </c>
      <c r="M62" s="1215">
        <v>139838</v>
      </c>
      <c r="N62" s="1219">
        <v>2016.4</v>
      </c>
      <c r="O62" s="1215" t="s">
        <v>4098</v>
      </c>
      <c r="P62" s="1215" t="s">
        <v>4099</v>
      </c>
      <c r="Q62" s="1215">
        <v>15731188636</v>
      </c>
      <c r="R62" s="1215" t="s">
        <v>4094</v>
      </c>
      <c r="S62" s="1215" t="s">
        <v>4000</v>
      </c>
      <c r="T62" s="1239"/>
    </row>
    <row r="63" spans="1:20" s="1240" customFormat="1" ht="20.100000000000001" customHeight="1">
      <c r="A63" s="1237"/>
      <c r="B63" s="1215" t="s">
        <v>4096</v>
      </c>
      <c r="C63" s="1215" t="s">
        <v>4102</v>
      </c>
      <c r="D63" s="1215" t="s">
        <v>65</v>
      </c>
      <c r="E63" s="1215">
        <v>3</v>
      </c>
      <c r="F63" s="1215">
        <v>0.56899999999999995</v>
      </c>
      <c r="G63" s="1215" t="s">
        <v>31</v>
      </c>
      <c r="H63" s="1215" t="s">
        <v>3996</v>
      </c>
      <c r="I63" s="1215" t="s">
        <v>55</v>
      </c>
      <c r="J63" s="1215" t="s">
        <v>55</v>
      </c>
      <c r="K63" s="1215" t="s">
        <v>55</v>
      </c>
      <c r="L63" s="1215" t="s">
        <v>55</v>
      </c>
      <c r="M63" s="1215">
        <v>8001</v>
      </c>
      <c r="N63" s="1219">
        <v>2016.4</v>
      </c>
      <c r="O63" s="1215" t="s">
        <v>4098</v>
      </c>
      <c r="P63" s="1215" t="s">
        <v>4099</v>
      </c>
      <c r="Q63" s="1215">
        <v>15731188636</v>
      </c>
      <c r="R63" s="1215" t="s">
        <v>4094</v>
      </c>
      <c r="S63" s="1215" t="s">
        <v>4000</v>
      </c>
      <c r="T63" s="1239"/>
    </row>
    <row r="64" spans="1:20" s="1240" customFormat="1" ht="20.100000000000001" customHeight="1">
      <c r="A64" s="1237"/>
      <c r="B64" s="1215" t="s">
        <v>4103</v>
      </c>
      <c r="C64" s="1215" t="s">
        <v>4104</v>
      </c>
      <c r="D64" s="1215" t="s">
        <v>1850</v>
      </c>
      <c r="E64" s="1215">
        <v>10.284000000000001</v>
      </c>
      <c r="F64" s="1215">
        <v>10.284000000000001</v>
      </c>
      <c r="G64" s="1215" t="s">
        <v>114</v>
      </c>
      <c r="H64" s="1215" t="s">
        <v>3996</v>
      </c>
      <c r="I64" s="1215" t="s">
        <v>55</v>
      </c>
      <c r="J64" s="1215" t="s">
        <v>55</v>
      </c>
      <c r="K64" s="1215" t="s">
        <v>55</v>
      </c>
      <c r="L64" s="1215" t="s">
        <v>55</v>
      </c>
      <c r="M64" s="1215">
        <v>12215</v>
      </c>
      <c r="N64" s="1219">
        <v>2014.07</v>
      </c>
      <c r="O64" s="1215" t="s">
        <v>4105</v>
      </c>
      <c r="P64" s="1215" t="s">
        <v>4106</v>
      </c>
      <c r="Q64" s="1215">
        <v>17732844980</v>
      </c>
      <c r="R64" s="1215" t="s">
        <v>4107</v>
      </c>
      <c r="S64" s="1215" t="s">
        <v>4000</v>
      </c>
      <c r="T64" s="1239"/>
    </row>
    <row r="65" spans="1:20" s="1240" customFormat="1" ht="20.100000000000001" customHeight="1">
      <c r="A65" s="1237"/>
      <c r="B65" s="1215" t="s">
        <v>4103</v>
      </c>
      <c r="C65" s="1215" t="s">
        <v>4108</v>
      </c>
      <c r="D65" s="1215" t="s">
        <v>1850</v>
      </c>
      <c r="E65" s="1215">
        <v>8.3800000000000008</v>
      </c>
      <c r="F65" s="1215">
        <v>8.3800000000000008</v>
      </c>
      <c r="G65" s="1215" t="s">
        <v>114</v>
      </c>
      <c r="H65" s="1215" t="s">
        <v>3996</v>
      </c>
      <c r="I65" s="1215" t="s">
        <v>55</v>
      </c>
      <c r="J65" s="1215" t="s">
        <v>55</v>
      </c>
      <c r="K65" s="1215" t="s">
        <v>55</v>
      </c>
      <c r="L65" s="1215" t="s">
        <v>55</v>
      </c>
      <c r="M65" s="1215">
        <v>9962</v>
      </c>
      <c r="N65" s="1219">
        <v>2014.07</v>
      </c>
      <c r="O65" s="1215" t="s">
        <v>4105</v>
      </c>
      <c r="P65" s="1215" t="s">
        <v>4106</v>
      </c>
      <c r="Q65" s="1215">
        <v>17732844980</v>
      </c>
      <c r="R65" s="1215" t="s">
        <v>4107</v>
      </c>
      <c r="S65" s="1215" t="s">
        <v>4000</v>
      </c>
      <c r="T65" s="1239"/>
    </row>
    <row r="66" spans="1:20" s="1240" customFormat="1" ht="20.100000000000001" customHeight="1">
      <c r="A66" s="1237"/>
      <c r="B66" s="1215" t="s">
        <v>4103</v>
      </c>
      <c r="C66" s="1215" t="s">
        <v>4109</v>
      </c>
      <c r="D66" s="1215" t="s">
        <v>1850</v>
      </c>
      <c r="E66" s="1215">
        <v>8.1</v>
      </c>
      <c r="F66" s="1215">
        <v>8.1</v>
      </c>
      <c r="G66" s="1215" t="s">
        <v>114</v>
      </c>
      <c r="H66" s="1215" t="s">
        <v>3996</v>
      </c>
      <c r="I66" s="1215" t="s">
        <v>55</v>
      </c>
      <c r="J66" s="1215" t="s">
        <v>55</v>
      </c>
      <c r="K66" s="1215" t="s">
        <v>55</v>
      </c>
      <c r="L66" s="1215" t="s">
        <v>55</v>
      </c>
      <c r="M66" s="1215">
        <v>7857</v>
      </c>
      <c r="N66" s="1219" t="s">
        <v>4110</v>
      </c>
      <c r="O66" s="1215" t="s">
        <v>4105</v>
      </c>
      <c r="P66" s="1215" t="s">
        <v>4106</v>
      </c>
      <c r="Q66" s="1215">
        <v>17732844980</v>
      </c>
      <c r="R66" s="1215" t="s">
        <v>4107</v>
      </c>
      <c r="S66" s="1215" t="s">
        <v>4000</v>
      </c>
      <c r="T66" s="1239"/>
    </row>
    <row r="67" spans="1:20" s="1240" customFormat="1" ht="20.100000000000001" customHeight="1">
      <c r="A67" s="1237"/>
      <c r="B67" s="1232" t="s">
        <v>4111</v>
      </c>
      <c r="C67" s="1233" t="s">
        <v>55</v>
      </c>
      <c r="D67" s="1233" t="s">
        <v>65</v>
      </c>
      <c r="E67" s="1234">
        <v>66</v>
      </c>
      <c r="F67" s="1234" t="s">
        <v>55</v>
      </c>
      <c r="G67" s="684" t="s">
        <v>114</v>
      </c>
      <c r="H67" s="686" t="s">
        <v>41</v>
      </c>
      <c r="I67" s="1215" t="s">
        <v>55</v>
      </c>
      <c r="J67" s="684" t="s">
        <v>4112</v>
      </c>
      <c r="K67" s="1235" t="s">
        <v>4113</v>
      </c>
      <c r="L67" s="1241">
        <v>168300</v>
      </c>
      <c r="M67" s="1206">
        <v>33660</v>
      </c>
      <c r="N67" s="684" t="s">
        <v>4114</v>
      </c>
      <c r="O67" s="684" t="s">
        <v>4115</v>
      </c>
      <c r="P67" s="685" t="s">
        <v>4116</v>
      </c>
      <c r="Q67" s="684">
        <v>13930162225</v>
      </c>
      <c r="R67" s="1213" t="s">
        <v>4117</v>
      </c>
      <c r="S67" s="1206" t="s">
        <v>4034</v>
      </c>
      <c r="T67" s="1239"/>
    </row>
    <row r="68" spans="1:20" s="1209" customFormat="1" ht="20.100000000000001" customHeight="1">
      <c r="A68" s="685">
        <v>3</v>
      </c>
      <c r="B68" s="1215" t="s">
        <v>4118</v>
      </c>
      <c r="C68" s="1215"/>
      <c r="D68" s="1215"/>
      <c r="E68" s="1215"/>
      <c r="F68" s="1215"/>
      <c r="G68" s="1215"/>
      <c r="H68" s="1215"/>
      <c r="I68" s="1215"/>
      <c r="J68" s="1215"/>
      <c r="K68" s="1215"/>
      <c r="L68" s="1215"/>
      <c r="M68" s="1215"/>
      <c r="N68" s="1219"/>
      <c r="O68" s="1215"/>
      <c r="P68" s="1215"/>
      <c r="Q68" s="1215"/>
      <c r="R68" s="1215"/>
      <c r="S68" s="1215"/>
      <c r="T68" s="1214"/>
    </row>
    <row r="69" spans="1:20" s="1209" customFormat="1" ht="20.100000000000001" customHeight="1">
      <c r="A69" s="685"/>
      <c r="B69" s="1215" t="s">
        <v>4035</v>
      </c>
      <c r="C69" s="1215" t="s">
        <v>4119</v>
      </c>
      <c r="D69" s="1215" t="s">
        <v>1850</v>
      </c>
      <c r="E69" s="1215">
        <v>40</v>
      </c>
      <c r="F69" s="1215">
        <v>40</v>
      </c>
      <c r="G69" s="1215" t="s">
        <v>31</v>
      </c>
      <c r="H69" s="1215" t="s">
        <v>3996</v>
      </c>
      <c r="I69" s="1215" t="s">
        <v>175</v>
      </c>
      <c r="J69" s="1215" t="s">
        <v>55</v>
      </c>
      <c r="K69" s="1215" t="s">
        <v>55</v>
      </c>
      <c r="L69" s="1215" t="s">
        <v>55</v>
      </c>
      <c r="M69" s="1215">
        <v>50720</v>
      </c>
      <c r="N69" s="1219">
        <v>2018.2</v>
      </c>
      <c r="O69" s="1215" t="s">
        <v>4120</v>
      </c>
      <c r="P69" s="1215" t="s">
        <v>4106</v>
      </c>
      <c r="Q69" s="1215">
        <v>17732844980</v>
      </c>
      <c r="R69" s="1215" t="s">
        <v>4107</v>
      </c>
      <c r="S69" s="1215" t="s">
        <v>4000</v>
      </c>
      <c r="T69" s="1214"/>
    </row>
    <row r="70" spans="1:20" s="1209" customFormat="1" ht="20.100000000000001" customHeight="1">
      <c r="A70" s="685"/>
      <c r="B70" s="1215" t="s">
        <v>4035</v>
      </c>
      <c r="C70" s="1215" t="s">
        <v>4121</v>
      </c>
      <c r="D70" s="1215" t="s">
        <v>1850</v>
      </c>
      <c r="E70" s="1215">
        <v>50</v>
      </c>
      <c r="F70" s="1215">
        <v>50</v>
      </c>
      <c r="G70" s="1215" t="s">
        <v>31</v>
      </c>
      <c r="H70" s="1215" t="s">
        <v>3996</v>
      </c>
      <c r="I70" s="1215" t="s">
        <v>175</v>
      </c>
      <c r="J70" s="1215" t="s">
        <v>55</v>
      </c>
      <c r="K70" s="1215" t="s">
        <v>55</v>
      </c>
      <c r="L70" s="1215" t="s">
        <v>55</v>
      </c>
      <c r="M70" s="1215">
        <v>63400</v>
      </c>
      <c r="N70" s="1219">
        <v>2018.5</v>
      </c>
      <c r="O70" s="1215" t="s">
        <v>4120</v>
      </c>
      <c r="P70" s="1215" t="s">
        <v>4106</v>
      </c>
      <c r="Q70" s="1215">
        <v>17732844980</v>
      </c>
      <c r="R70" s="1215" t="s">
        <v>4107</v>
      </c>
      <c r="S70" s="1215" t="s">
        <v>4000</v>
      </c>
      <c r="T70" s="1214"/>
    </row>
    <row r="71" spans="1:20" s="1209" customFormat="1" ht="20.100000000000001" customHeight="1">
      <c r="A71" s="685"/>
      <c r="B71" s="1215" t="s">
        <v>4035</v>
      </c>
      <c r="C71" s="1215" t="s">
        <v>4121</v>
      </c>
      <c r="D71" s="1215" t="s">
        <v>1850</v>
      </c>
      <c r="E71" s="1215">
        <v>29.085000000000001</v>
      </c>
      <c r="F71" s="1215">
        <v>29.085000000000001</v>
      </c>
      <c r="G71" s="1215" t="s">
        <v>31</v>
      </c>
      <c r="H71" s="1215" t="s">
        <v>3996</v>
      </c>
      <c r="I71" s="1215" t="s">
        <v>175</v>
      </c>
      <c r="J71" s="1215" t="s">
        <v>55</v>
      </c>
      <c r="K71" s="1215" t="s">
        <v>55</v>
      </c>
      <c r="L71" s="1215" t="s">
        <v>55</v>
      </c>
      <c r="M71" s="1215">
        <v>36879.78</v>
      </c>
      <c r="N71" s="1219">
        <v>2018.8</v>
      </c>
      <c r="O71" s="1215" t="s">
        <v>4120</v>
      </c>
      <c r="P71" s="1215" t="s">
        <v>4106</v>
      </c>
      <c r="Q71" s="1215">
        <v>17732844980</v>
      </c>
      <c r="R71" s="1215" t="s">
        <v>4107</v>
      </c>
      <c r="S71" s="1215" t="s">
        <v>4000</v>
      </c>
      <c r="T71" s="1214"/>
    </row>
    <row r="72" spans="1:20" s="1209" customFormat="1" ht="20.100000000000001" customHeight="1">
      <c r="A72" s="685"/>
      <c r="B72" s="1215" t="s">
        <v>4035</v>
      </c>
      <c r="C72" s="1215" t="s">
        <v>4122</v>
      </c>
      <c r="D72" s="1215" t="s">
        <v>1850</v>
      </c>
      <c r="E72" s="1215">
        <v>13.33</v>
      </c>
      <c r="F72" s="1215">
        <v>13.33</v>
      </c>
      <c r="G72" s="1215" t="s">
        <v>31</v>
      </c>
      <c r="H72" s="1215" t="s">
        <v>3996</v>
      </c>
      <c r="I72" s="1215" t="s">
        <v>175</v>
      </c>
      <c r="J72" s="1215" t="s">
        <v>55</v>
      </c>
      <c r="K72" s="1215" t="s">
        <v>55</v>
      </c>
      <c r="L72" s="1215" t="s">
        <v>55</v>
      </c>
      <c r="M72" s="1215">
        <v>18128.8</v>
      </c>
      <c r="N72" s="1219">
        <v>2018.9</v>
      </c>
      <c r="O72" s="1215" t="s">
        <v>4120</v>
      </c>
      <c r="P72" s="1215" t="s">
        <v>4106</v>
      </c>
      <c r="Q72" s="1215">
        <v>17732844980</v>
      </c>
      <c r="R72" s="1215" t="s">
        <v>4107</v>
      </c>
      <c r="S72" s="1215" t="s">
        <v>4000</v>
      </c>
      <c r="T72" s="1214"/>
    </row>
    <row r="73" spans="1:20" s="1209" customFormat="1" ht="20.100000000000001" customHeight="1">
      <c r="A73" s="685"/>
      <c r="B73" s="1215" t="s">
        <v>4035</v>
      </c>
      <c r="C73" s="1215" t="s">
        <v>1943</v>
      </c>
      <c r="D73" s="1215" t="s">
        <v>45</v>
      </c>
      <c r="E73" s="1215">
        <v>1</v>
      </c>
      <c r="F73" s="1215">
        <v>79.365079365079396</v>
      </c>
      <c r="G73" s="1215" t="s">
        <v>31</v>
      </c>
      <c r="H73" s="1215" t="s">
        <v>4123</v>
      </c>
      <c r="I73" s="1215" t="s">
        <v>4124</v>
      </c>
      <c r="J73" s="1215" t="s">
        <v>827</v>
      </c>
      <c r="K73" s="1215" t="s">
        <v>55</v>
      </c>
      <c r="L73" s="1215" t="s">
        <v>55</v>
      </c>
      <c r="M73" s="1215">
        <v>81666.67</v>
      </c>
      <c r="N73" s="1219" t="s">
        <v>4125</v>
      </c>
      <c r="O73" s="1215" t="s">
        <v>4126</v>
      </c>
      <c r="P73" s="1215" t="s">
        <v>4127</v>
      </c>
      <c r="Q73" s="1215">
        <v>18631102959</v>
      </c>
      <c r="R73" s="1215" t="s">
        <v>4128</v>
      </c>
      <c r="S73" s="1215" t="s">
        <v>4000</v>
      </c>
      <c r="T73" s="1214"/>
    </row>
    <row r="74" spans="1:20" s="1209" customFormat="1" ht="20.100000000000001" customHeight="1">
      <c r="A74" s="685"/>
      <c r="B74" s="1215" t="s">
        <v>4035</v>
      </c>
      <c r="C74" s="1215" t="s">
        <v>4129</v>
      </c>
      <c r="D74" s="1215" t="s">
        <v>45</v>
      </c>
      <c r="E74" s="1215">
        <v>1</v>
      </c>
      <c r="F74" s="1215">
        <v>90.068699186991907</v>
      </c>
      <c r="G74" s="1215" t="s">
        <v>31</v>
      </c>
      <c r="H74" s="1215" t="s">
        <v>4123</v>
      </c>
      <c r="I74" s="1215" t="s">
        <v>4124</v>
      </c>
      <c r="J74" s="1215" t="s">
        <v>827</v>
      </c>
      <c r="K74" s="1215" t="s">
        <v>55</v>
      </c>
      <c r="L74" s="1215" t="s">
        <v>55</v>
      </c>
      <c r="M74" s="1215">
        <v>88627.6</v>
      </c>
      <c r="N74" s="1219" t="s">
        <v>4130</v>
      </c>
      <c r="O74" s="1215" t="s">
        <v>4126</v>
      </c>
      <c r="P74" s="1215" t="s">
        <v>4127</v>
      </c>
      <c r="Q74" s="1215">
        <v>18631102959</v>
      </c>
      <c r="R74" s="1215" t="s">
        <v>4128</v>
      </c>
      <c r="S74" s="1215" t="s">
        <v>4000</v>
      </c>
      <c r="T74" s="1214"/>
    </row>
    <row r="75" spans="1:20" s="1209" customFormat="1" ht="20.100000000000001" customHeight="1">
      <c r="A75" s="685"/>
      <c r="B75" s="1215" t="s">
        <v>4103</v>
      </c>
      <c r="C75" s="1215" t="s">
        <v>4131</v>
      </c>
      <c r="D75" s="1215" t="s">
        <v>45</v>
      </c>
      <c r="E75" s="1215">
        <v>1</v>
      </c>
      <c r="F75" s="1215">
        <v>32.799999999999997</v>
      </c>
      <c r="G75" s="1215" t="s">
        <v>31</v>
      </c>
      <c r="H75" s="1215" t="s">
        <v>4123</v>
      </c>
      <c r="I75" s="1215" t="s">
        <v>4132</v>
      </c>
      <c r="J75" s="1215" t="s">
        <v>827</v>
      </c>
      <c r="K75" s="1215" t="s">
        <v>55</v>
      </c>
      <c r="L75" s="1215" t="s">
        <v>55</v>
      </c>
      <c r="M75" s="1215">
        <v>22482.43</v>
      </c>
      <c r="N75" s="1219" t="s">
        <v>4130</v>
      </c>
      <c r="O75" s="1215" t="s">
        <v>4126</v>
      </c>
      <c r="P75" s="1215" t="s">
        <v>4127</v>
      </c>
      <c r="Q75" s="1215">
        <v>18631102959</v>
      </c>
      <c r="R75" s="1215" t="s">
        <v>4128</v>
      </c>
      <c r="S75" s="1215" t="s">
        <v>4000</v>
      </c>
      <c r="T75" s="1214"/>
    </row>
    <row r="76" spans="1:20" s="1209" customFormat="1" ht="20.100000000000001" customHeight="1">
      <c r="A76" s="685"/>
      <c r="B76" s="1215" t="s">
        <v>4103</v>
      </c>
      <c r="C76" s="1215" t="s">
        <v>4133</v>
      </c>
      <c r="D76" s="1215" t="s">
        <v>45</v>
      </c>
      <c r="E76" s="1215">
        <v>1</v>
      </c>
      <c r="F76" s="1215">
        <v>33.49</v>
      </c>
      <c r="G76" s="1215" t="s">
        <v>31</v>
      </c>
      <c r="H76" s="1215" t="s">
        <v>4123</v>
      </c>
      <c r="I76" s="1215" t="s">
        <v>4132</v>
      </c>
      <c r="J76" s="1215" t="s">
        <v>827</v>
      </c>
      <c r="K76" s="1215" t="s">
        <v>55</v>
      </c>
      <c r="L76" s="1215" t="s">
        <v>55</v>
      </c>
      <c r="M76" s="1215">
        <v>22955.39</v>
      </c>
      <c r="N76" s="1219" t="s">
        <v>4130</v>
      </c>
      <c r="O76" s="1215" t="s">
        <v>4126</v>
      </c>
      <c r="P76" s="1215" t="s">
        <v>4127</v>
      </c>
      <c r="Q76" s="1215">
        <v>18631102959</v>
      </c>
      <c r="R76" s="1215" t="s">
        <v>4128</v>
      </c>
      <c r="S76" s="1215" t="s">
        <v>4000</v>
      </c>
      <c r="T76" s="1214"/>
    </row>
    <row r="77" spans="1:20" s="1209" customFormat="1" ht="20.100000000000001" customHeight="1">
      <c r="A77" s="685"/>
      <c r="B77" s="1215" t="s">
        <v>4103</v>
      </c>
      <c r="C77" s="1215" t="s">
        <v>4134</v>
      </c>
      <c r="D77" s="1215" t="s">
        <v>45</v>
      </c>
      <c r="E77" s="1215">
        <v>1</v>
      </c>
      <c r="F77" s="1215">
        <v>36.96</v>
      </c>
      <c r="G77" s="1215" t="s">
        <v>31</v>
      </c>
      <c r="H77" s="1215" t="s">
        <v>4123</v>
      </c>
      <c r="I77" s="1215" t="s">
        <v>4135</v>
      </c>
      <c r="J77" s="1215" t="s">
        <v>827</v>
      </c>
      <c r="K77" s="1215" t="s">
        <v>55</v>
      </c>
      <c r="L77" s="1215" t="s">
        <v>55</v>
      </c>
      <c r="M77" s="1215">
        <v>11996.33</v>
      </c>
      <c r="N77" s="1219" t="s">
        <v>4130</v>
      </c>
      <c r="O77" s="1215" t="s">
        <v>4126</v>
      </c>
      <c r="P77" s="1215" t="s">
        <v>4127</v>
      </c>
      <c r="Q77" s="1215">
        <v>18631102959</v>
      </c>
      <c r="R77" s="1215" t="s">
        <v>4128</v>
      </c>
      <c r="S77" s="1215" t="s">
        <v>4000</v>
      </c>
      <c r="T77" s="1214"/>
    </row>
    <row r="78" spans="1:20" s="1209" customFormat="1" ht="20.100000000000001" customHeight="1">
      <c r="A78" s="685"/>
      <c r="B78" s="1215" t="s">
        <v>4103</v>
      </c>
      <c r="C78" s="1215" t="s">
        <v>4136</v>
      </c>
      <c r="D78" s="1215" t="s">
        <v>45</v>
      </c>
      <c r="E78" s="1215">
        <v>1</v>
      </c>
      <c r="F78" s="1215">
        <v>25.32</v>
      </c>
      <c r="G78" s="1215" t="s">
        <v>31</v>
      </c>
      <c r="H78" s="1215" t="s">
        <v>4123</v>
      </c>
      <c r="I78" s="1215" t="s">
        <v>4135</v>
      </c>
      <c r="J78" s="1215" t="s">
        <v>827</v>
      </c>
      <c r="K78" s="1215" t="s">
        <v>55</v>
      </c>
      <c r="L78" s="1215" t="s">
        <v>55</v>
      </c>
      <c r="M78" s="1215">
        <v>8218.26</v>
      </c>
      <c r="N78" s="1219" t="s">
        <v>4130</v>
      </c>
      <c r="O78" s="1215" t="s">
        <v>4126</v>
      </c>
      <c r="P78" s="1215" t="s">
        <v>4127</v>
      </c>
      <c r="Q78" s="1215">
        <v>18631102959</v>
      </c>
      <c r="R78" s="1215" t="s">
        <v>4128</v>
      </c>
      <c r="S78" s="1215" t="s">
        <v>4000</v>
      </c>
      <c r="T78" s="1214"/>
    </row>
    <row r="79" spans="1:20" s="1209" customFormat="1" ht="20.100000000000001" customHeight="1">
      <c r="A79" s="685"/>
      <c r="B79" s="1215" t="s">
        <v>4103</v>
      </c>
      <c r="C79" s="1215" t="s">
        <v>4137</v>
      </c>
      <c r="D79" s="1215" t="s">
        <v>45</v>
      </c>
      <c r="E79" s="1215">
        <v>1</v>
      </c>
      <c r="F79" s="1215">
        <v>18.82</v>
      </c>
      <c r="G79" s="1215" t="s">
        <v>31</v>
      </c>
      <c r="H79" s="1215" t="s">
        <v>4123</v>
      </c>
      <c r="I79" s="1215" t="s">
        <v>4138</v>
      </c>
      <c r="J79" s="1215" t="s">
        <v>827</v>
      </c>
      <c r="K79" s="1215" t="s">
        <v>55</v>
      </c>
      <c r="L79" s="1215" t="s">
        <v>55</v>
      </c>
      <c r="M79" s="1215">
        <v>6108.52</v>
      </c>
      <c r="N79" s="1219" t="s">
        <v>4130</v>
      </c>
      <c r="O79" s="1215" t="s">
        <v>4126</v>
      </c>
      <c r="P79" s="1215" t="s">
        <v>4127</v>
      </c>
      <c r="Q79" s="1215">
        <v>18631102959</v>
      </c>
      <c r="R79" s="1215" t="s">
        <v>4128</v>
      </c>
      <c r="S79" s="1215" t="s">
        <v>4000</v>
      </c>
      <c r="T79" s="1214"/>
    </row>
    <row r="80" spans="1:20" s="1209" customFormat="1" ht="20.100000000000001" customHeight="1">
      <c r="A80" s="685"/>
      <c r="B80" s="1215" t="s">
        <v>4103</v>
      </c>
      <c r="C80" s="1215" t="s">
        <v>4137</v>
      </c>
      <c r="D80" s="1215" t="s">
        <v>45</v>
      </c>
      <c r="E80" s="1215">
        <v>1</v>
      </c>
      <c r="F80" s="1215">
        <v>29.15</v>
      </c>
      <c r="G80" s="1215" t="s">
        <v>31</v>
      </c>
      <c r="H80" s="1215" t="s">
        <v>4123</v>
      </c>
      <c r="I80" s="1215" t="s">
        <v>4138</v>
      </c>
      <c r="J80" s="1215" t="s">
        <v>827</v>
      </c>
      <c r="K80" s="1215" t="s">
        <v>55</v>
      </c>
      <c r="L80" s="1215" t="s">
        <v>55</v>
      </c>
      <c r="M80" s="1215">
        <v>9461.3799999999992</v>
      </c>
      <c r="N80" s="1219" t="s">
        <v>4139</v>
      </c>
      <c r="O80" s="1215" t="s">
        <v>4126</v>
      </c>
      <c r="P80" s="1215" t="s">
        <v>4127</v>
      </c>
      <c r="Q80" s="1215">
        <v>18631102959</v>
      </c>
      <c r="R80" s="1215" t="s">
        <v>4128</v>
      </c>
      <c r="S80" s="1215" t="s">
        <v>4000</v>
      </c>
      <c r="T80" s="1214"/>
    </row>
    <row r="81" spans="1:20" s="1209" customFormat="1" ht="20.100000000000001" customHeight="1">
      <c r="A81" s="685"/>
      <c r="B81" s="1215" t="s">
        <v>4103</v>
      </c>
      <c r="C81" s="1215" t="s">
        <v>4140</v>
      </c>
      <c r="D81" s="1215" t="s">
        <v>45</v>
      </c>
      <c r="E81" s="1215">
        <v>1</v>
      </c>
      <c r="F81" s="1215">
        <v>51</v>
      </c>
      <c r="G81" s="1215" t="s">
        <v>31</v>
      </c>
      <c r="H81" s="1215" t="s">
        <v>4123</v>
      </c>
      <c r="I81" s="1215" t="s">
        <v>4141</v>
      </c>
      <c r="J81" s="1215" t="s">
        <v>827</v>
      </c>
      <c r="K81" s="1215" t="s">
        <v>55</v>
      </c>
      <c r="L81" s="1215" t="s">
        <v>55</v>
      </c>
      <c r="M81" s="1215">
        <v>26928</v>
      </c>
      <c r="N81" s="1219" t="s">
        <v>4142</v>
      </c>
      <c r="O81" s="1215" t="s">
        <v>4126</v>
      </c>
      <c r="P81" s="1215" t="s">
        <v>4127</v>
      </c>
      <c r="Q81" s="1215">
        <v>18631102959</v>
      </c>
      <c r="R81" s="1215" t="s">
        <v>4128</v>
      </c>
      <c r="S81" s="1215" t="s">
        <v>4000</v>
      </c>
      <c r="T81" s="1214"/>
    </row>
    <row r="82" spans="1:20" s="1209" customFormat="1" ht="20.100000000000001" customHeight="1">
      <c r="A82" s="685"/>
      <c r="B82" s="1215" t="s">
        <v>4103</v>
      </c>
      <c r="C82" s="1215" t="s">
        <v>4143</v>
      </c>
      <c r="D82" s="1215" t="s">
        <v>45</v>
      </c>
      <c r="E82" s="1215">
        <v>1</v>
      </c>
      <c r="F82" s="1215">
        <v>36.32</v>
      </c>
      <c r="G82" s="1215" t="s">
        <v>31</v>
      </c>
      <c r="H82" s="1215" t="s">
        <v>4123</v>
      </c>
      <c r="I82" s="1215" t="s">
        <v>4144</v>
      </c>
      <c r="J82" s="1215" t="s">
        <v>827</v>
      </c>
      <c r="K82" s="1215" t="s">
        <v>55</v>
      </c>
      <c r="L82" s="1215" t="s">
        <v>55</v>
      </c>
      <c r="M82" s="1215">
        <v>35738.879999999997</v>
      </c>
      <c r="N82" s="1219" t="s">
        <v>4145</v>
      </c>
      <c r="O82" s="1215" t="s">
        <v>4126</v>
      </c>
      <c r="P82" s="1215" t="s">
        <v>4127</v>
      </c>
      <c r="Q82" s="1215">
        <v>18631102959</v>
      </c>
      <c r="R82" s="1215" t="s">
        <v>4128</v>
      </c>
      <c r="S82" s="1215" t="s">
        <v>4000</v>
      </c>
      <c r="T82" s="1214"/>
    </row>
    <row r="83" spans="1:20" s="1209" customFormat="1" ht="20.100000000000001" customHeight="1">
      <c r="A83" s="685"/>
      <c r="B83" s="1215" t="s">
        <v>4103</v>
      </c>
      <c r="C83" s="1215" t="s">
        <v>4140</v>
      </c>
      <c r="D83" s="1215" t="s">
        <v>45</v>
      </c>
      <c r="E83" s="1215">
        <v>1</v>
      </c>
      <c r="F83" s="1215">
        <v>2.08</v>
      </c>
      <c r="G83" s="1215" t="s">
        <v>31</v>
      </c>
      <c r="H83" s="1215" t="s">
        <v>4123</v>
      </c>
      <c r="I83" s="1215" t="s">
        <v>4124</v>
      </c>
      <c r="J83" s="1215" t="s">
        <v>827</v>
      </c>
      <c r="K83" s="1215" t="s">
        <v>55</v>
      </c>
      <c r="L83" s="1215" t="s">
        <v>55</v>
      </c>
      <c r="M83" s="1215">
        <v>1098.24</v>
      </c>
      <c r="N83" s="1219" t="s">
        <v>4145</v>
      </c>
      <c r="O83" s="1215" t="s">
        <v>4126</v>
      </c>
      <c r="P83" s="1215" t="s">
        <v>4127</v>
      </c>
      <c r="Q83" s="1215">
        <v>18631102959</v>
      </c>
      <c r="R83" s="1215" t="s">
        <v>4128</v>
      </c>
      <c r="S83" s="1215" t="s">
        <v>4000</v>
      </c>
      <c r="T83" s="1214"/>
    </row>
    <row r="84" spans="1:20" s="1209" customFormat="1" ht="20.100000000000001" customHeight="1">
      <c r="A84" s="685"/>
      <c r="B84" s="1215" t="s">
        <v>4103</v>
      </c>
      <c r="C84" s="1215" t="s">
        <v>4146</v>
      </c>
      <c r="D84" s="1215" t="s">
        <v>45</v>
      </c>
      <c r="E84" s="1215">
        <v>1</v>
      </c>
      <c r="F84" s="1215">
        <v>4.3899999999999997</v>
      </c>
      <c r="G84" s="1215" t="s">
        <v>31</v>
      </c>
      <c r="H84" s="1215" t="s">
        <v>4123</v>
      </c>
      <c r="I84" s="1215" t="s">
        <v>4124</v>
      </c>
      <c r="J84" s="1215" t="s">
        <v>827</v>
      </c>
      <c r="K84" s="1215" t="s">
        <v>55</v>
      </c>
      <c r="L84" s="1215" t="s">
        <v>55</v>
      </c>
      <c r="M84" s="1215">
        <v>3757.84</v>
      </c>
      <c r="N84" s="1219" t="s">
        <v>4147</v>
      </c>
      <c r="O84" s="1215" t="s">
        <v>4126</v>
      </c>
      <c r="P84" s="1215" t="s">
        <v>4127</v>
      </c>
      <c r="Q84" s="1215">
        <v>18631102959</v>
      </c>
      <c r="R84" s="1215" t="s">
        <v>4128</v>
      </c>
      <c r="S84" s="1215" t="s">
        <v>4000</v>
      </c>
      <c r="T84" s="1214"/>
    </row>
    <row r="85" spans="1:20" s="1209" customFormat="1" ht="20.100000000000001" customHeight="1">
      <c r="A85" s="685"/>
      <c r="B85" s="1215" t="s">
        <v>4148</v>
      </c>
      <c r="C85" s="1215" t="s">
        <v>4129</v>
      </c>
      <c r="D85" s="1215" t="s">
        <v>45</v>
      </c>
      <c r="E85" s="1215">
        <v>1</v>
      </c>
      <c r="F85" s="1215">
        <v>47.6</v>
      </c>
      <c r="G85" s="1215" t="s">
        <v>31</v>
      </c>
      <c r="H85" s="1215" t="s">
        <v>4123</v>
      </c>
      <c r="I85" s="1215" t="s">
        <v>4124</v>
      </c>
      <c r="J85" s="1215" t="s">
        <v>827</v>
      </c>
      <c r="K85" s="1215" t="s">
        <v>55</v>
      </c>
      <c r="L85" s="1215" t="s">
        <v>55</v>
      </c>
      <c r="M85" s="1215">
        <v>6283.2000000000198</v>
      </c>
      <c r="N85" s="1219" t="s">
        <v>38</v>
      </c>
      <c r="O85" s="1215" t="s">
        <v>4126</v>
      </c>
      <c r="P85" s="1215" t="s">
        <v>4127</v>
      </c>
      <c r="Q85" s="1215">
        <v>18631102959</v>
      </c>
      <c r="R85" s="1215" t="s">
        <v>4128</v>
      </c>
      <c r="S85" s="1215" t="s">
        <v>4000</v>
      </c>
      <c r="T85" s="1214"/>
    </row>
    <row r="86" spans="1:20" s="1209" customFormat="1" ht="20.100000000000001" customHeight="1">
      <c r="A86" s="685"/>
      <c r="B86" s="1215" t="s">
        <v>4149</v>
      </c>
      <c r="C86" s="1215" t="s">
        <v>4150</v>
      </c>
      <c r="D86" s="1215" t="s">
        <v>45</v>
      </c>
      <c r="E86" s="1215">
        <v>1</v>
      </c>
      <c r="F86" s="1215" t="s">
        <v>55</v>
      </c>
      <c r="G86" s="1215" t="s">
        <v>31</v>
      </c>
      <c r="H86" s="1215" t="s">
        <v>4123</v>
      </c>
      <c r="I86" s="1215" t="s">
        <v>4138</v>
      </c>
      <c r="J86" s="1215" t="s">
        <v>827</v>
      </c>
      <c r="K86" s="1215" t="s">
        <v>55</v>
      </c>
      <c r="L86" s="1215" t="s">
        <v>55</v>
      </c>
      <c r="M86" s="1215">
        <v>5778</v>
      </c>
      <c r="N86" s="1219">
        <v>2016.12</v>
      </c>
      <c r="O86" s="1215" t="s">
        <v>4126</v>
      </c>
      <c r="P86" s="1215" t="s">
        <v>4127</v>
      </c>
      <c r="Q86" s="1215">
        <v>18631102959</v>
      </c>
      <c r="R86" s="1215" t="s">
        <v>4128</v>
      </c>
      <c r="S86" s="1215" t="s">
        <v>4000</v>
      </c>
      <c r="T86" s="1214"/>
    </row>
    <row r="87" spans="1:20" s="1209" customFormat="1" ht="20.100000000000001" customHeight="1">
      <c r="A87" s="685"/>
      <c r="B87" s="1215" t="s">
        <v>4148</v>
      </c>
      <c r="C87" s="1215" t="s">
        <v>4151</v>
      </c>
      <c r="D87" s="1215" t="s">
        <v>45</v>
      </c>
      <c r="E87" s="1215">
        <v>1</v>
      </c>
      <c r="F87" s="1215">
        <v>3900</v>
      </c>
      <c r="G87" s="1215" t="s">
        <v>31</v>
      </c>
      <c r="H87" s="1215" t="s">
        <v>4123</v>
      </c>
      <c r="I87" s="1215" t="s">
        <v>4138</v>
      </c>
      <c r="J87" s="1215" t="s">
        <v>827</v>
      </c>
      <c r="K87" s="1215" t="s">
        <v>55</v>
      </c>
      <c r="L87" s="1215" t="s">
        <v>55</v>
      </c>
      <c r="M87" s="1215">
        <v>325066.56</v>
      </c>
      <c r="N87" s="1219">
        <v>2017.9</v>
      </c>
      <c r="O87" s="1215" t="s">
        <v>4152</v>
      </c>
      <c r="P87" s="1215" t="s">
        <v>4127</v>
      </c>
      <c r="Q87" s="1215">
        <v>18631102959</v>
      </c>
      <c r="R87" s="1215" t="s">
        <v>4128</v>
      </c>
      <c r="S87" s="1215" t="s">
        <v>4000</v>
      </c>
      <c r="T87" s="1214"/>
    </row>
    <row r="88" spans="1:20" s="1209" customFormat="1" ht="20.100000000000001" customHeight="1">
      <c r="A88" s="685"/>
      <c r="B88" s="1215" t="s">
        <v>4148</v>
      </c>
      <c r="C88" s="1215" t="s">
        <v>4153</v>
      </c>
      <c r="D88" s="1215" t="s">
        <v>45</v>
      </c>
      <c r="E88" s="1215">
        <v>1</v>
      </c>
      <c r="F88" s="1215">
        <v>3900</v>
      </c>
      <c r="G88" s="1215" t="s">
        <v>31</v>
      </c>
      <c r="H88" s="1215" t="s">
        <v>4123</v>
      </c>
      <c r="I88" s="1215" t="s">
        <v>4154</v>
      </c>
      <c r="J88" s="1215" t="s">
        <v>827</v>
      </c>
      <c r="K88" s="1215" t="s">
        <v>55</v>
      </c>
      <c r="L88" s="1215" t="s">
        <v>55</v>
      </c>
      <c r="M88" s="1215">
        <v>46519.199999999997</v>
      </c>
      <c r="N88" s="1219">
        <v>2017.9</v>
      </c>
      <c r="O88" s="1215" t="s">
        <v>4155</v>
      </c>
      <c r="P88" s="1215" t="s">
        <v>4127</v>
      </c>
      <c r="Q88" s="1215">
        <v>18631102959</v>
      </c>
      <c r="R88" s="1215" t="s">
        <v>4128</v>
      </c>
      <c r="S88" s="1215" t="s">
        <v>4000</v>
      </c>
      <c r="T88" s="1214"/>
    </row>
    <row r="89" spans="1:20" s="1209" customFormat="1" ht="20.100000000000001" customHeight="1">
      <c r="A89" s="685"/>
      <c r="B89" s="1215" t="s">
        <v>4156</v>
      </c>
      <c r="C89" s="1215" t="s">
        <v>4157</v>
      </c>
      <c r="D89" s="1215" t="s">
        <v>30</v>
      </c>
      <c r="E89" s="1215">
        <v>200</v>
      </c>
      <c r="F89" s="1215"/>
      <c r="G89" s="1215" t="s">
        <v>31</v>
      </c>
      <c r="H89" s="1215" t="s">
        <v>4123</v>
      </c>
      <c r="I89" s="1215" t="s">
        <v>55</v>
      </c>
      <c r="J89" s="1215" t="s">
        <v>4158</v>
      </c>
      <c r="K89" s="1215" t="s">
        <v>55</v>
      </c>
      <c r="L89" s="1215" t="s">
        <v>55</v>
      </c>
      <c r="M89" s="1215">
        <v>400</v>
      </c>
      <c r="N89" s="1219" t="s">
        <v>3362</v>
      </c>
      <c r="O89" s="1215" t="s">
        <v>4126</v>
      </c>
      <c r="P89" s="1215" t="s">
        <v>4127</v>
      </c>
      <c r="Q89" s="1215">
        <v>18631102959</v>
      </c>
      <c r="R89" s="1215" t="s">
        <v>4128</v>
      </c>
      <c r="S89" s="1215" t="s">
        <v>4000</v>
      </c>
      <c r="T89" s="1214"/>
    </row>
    <row r="90" spans="1:20" s="1209" customFormat="1" ht="20.100000000000001" customHeight="1">
      <c r="A90" s="685"/>
      <c r="B90" s="1215" t="s">
        <v>4159</v>
      </c>
      <c r="C90" s="1215" t="s">
        <v>4160</v>
      </c>
      <c r="D90" s="1215" t="s">
        <v>30</v>
      </c>
      <c r="E90" s="1215">
        <v>400</v>
      </c>
      <c r="F90" s="1215"/>
      <c r="G90" s="1215" t="s">
        <v>31</v>
      </c>
      <c r="H90" s="1215" t="s">
        <v>4123</v>
      </c>
      <c r="I90" s="1215" t="s">
        <v>55</v>
      </c>
      <c r="J90" s="1215" t="s">
        <v>4158</v>
      </c>
      <c r="K90" s="1215" t="s">
        <v>55</v>
      </c>
      <c r="L90" s="1215" t="s">
        <v>55</v>
      </c>
      <c r="M90" s="1215">
        <v>900</v>
      </c>
      <c r="N90" s="1219" t="s">
        <v>3362</v>
      </c>
      <c r="O90" s="1215" t="s">
        <v>4126</v>
      </c>
      <c r="P90" s="1215" t="s">
        <v>4127</v>
      </c>
      <c r="Q90" s="1215">
        <v>18631102959</v>
      </c>
      <c r="R90" s="1215" t="s">
        <v>4128</v>
      </c>
      <c r="S90" s="1215" t="s">
        <v>4000</v>
      </c>
      <c r="T90" s="1214"/>
    </row>
    <row r="91" spans="1:20" s="1209" customFormat="1" ht="20.100000000000001" customHeight="1">
      <c r="A91" s="685"/>
      <c r="B91" s="1215" t="s">
        <v>4161</v>
      </c>
      <c r="C91" s="1215"/>
      <c r="D91" s="1215" t="s">
        <v>45</v>
      </c>
      <c r="E91" s="1215">
        <v>1</v>
      </c>
      <c r="F91" s="1215">
        <v>19.670000000000002</v>
      </c>
      <c r="G91" s="1215" t="s">
        <v>4162</v>
      </c>
      <c r="H91" s="1215" t="s">
        <v>41</v>
      </c>
      <c r="I91" s="1215" t="s">
        <v>55</v>
      </c>
      <c r="J91" s="1215" t="s">
        <v>4163</v>
      </c>
      <c r="K91" s="1215" t="s">
        <v>55</v>
      </c>
      <c r="L91" s="1215" t="s">
        <v>55</v>
      </c>
      <c r="M91" s="1215">
        <v>25571</v>
      </c>
      <c r="N91" s="1219">
        <v>42156</v>
      </c>
      <c r="O91" s="1215" t="s">
        <v>4164</v>
      </c>
      <c r="P91" s="1215" t="s">
        <v>4165</v>
      </c>
      <c r="Q91" s="1215">
        <v>15032068666</v>
      </c>
      <c r="R91" s="1215" t="s">
        <v>4164</v>
      </c>
      <c r="S91" s="1215" t="s">
        <v>4000</v>
      </c>
      <c r="T91" s="1214"/>
    </row>
    <row r="92" spans="1:20" s="1209" customFormat="1" ht="20.100000000000001" customHeight="1">
      <c r="A92" s="685"/>
      <c r="B92" s="1215" t="s">
        <v>4166</v>
      </c>
      <c r="C92" s="1215" t="s">
        <v>4167</v>
      </c>
      <c r="D92" s="1215" t="s">
        <v>45</v>
      </c>
      <c r="E92" s="1215">
        <v>1</v>
      </c>
      <c r="F92" s="1215">
        <v>20</v>
      </c>
      <c r="G92" s="1215" t="s">
        <v>31</v>
      </c>
      <c r="H92" s="1215" t="s">
        <v>41</v>
      </c>
      <c r="I92" s="1215" t="s">
        <v>55</v>
      </c>
      <c r="J92" s="1215" t="s">
        <v>4163</v>
      </c>
      <c r="K92" s="1215" t="s">
        <v>55</v>
      </c>
      <c r="L92" s="1215" t="s">
        <v>55</v>
      </c>
      <c r="M92" s="1215">
        <v>23800</v>
      </c>
      <c r="N92" s="1219">
        <v>42156</v>
      </c>
      <c r="O92" s="1215" t="s">
        <v>4164</v>
      </c>
      <c r="P92" s="1215" t="s">
        <v>4165</v>
      </c>
      <c r="Q92" s="1215">
        <v>15032068666</v>
      </c>
      <c r="R92" s="1215" t="s">
        <v>4164</v>
      </c>
      <c r="S92" s="1215" t="s">
        <v>4000</v>
      </c>
      <c r="T92" s="1214"/>
    </row>
    <row r="93" spans="1:20" s="1209" customFormat="1" ht="20.100000000000001" customHeight="1">
      <c r="A93" s="685"/>
      <c r="B93" s="1215" t="s">
        <v>1998</v>
      </c>
      <c r="C93" s="1215"/>
      <c r="D93" s="1215" t="s">
        <v>45</v>
      </c>
      <c r="E93" s="1215">
        <v>1</v>
      </c>
      <c r="F93" s="1215">
        <v>15</v>
      </c>
      <c r="G93" s="1215" t="s">
        <v>31</v>
      </c>
      <c r="H93" s="1215" t="s">
        <v>41</v>
      </c>
      <c r="I93" s="1215" t="s">
        <v>4168</v>
      </c>
      <c r="J93" s="1215" t="s">
        <v>4163</v>
      </c>
      <c r="K93" s="1215" t="s">
        <v>55</v>
      </c>
      <c r="L93" s="1215" t="s">
        <v>55</v>
      </c>
      <c r="M93" s="1215">
        <v>17100</v>
      </c>
      <c r="N93" s="1219">
        <v>42156</v>
      </c>
      <c r="O93" s="1215" t="s">
        <v>4164</v>
      </c>
      <c r="P93" s="1215" t="s">
        <v>4165</v>
      </c>
      <c r="Q93" s="1215">
        <v>15032068666</v>
      </c>
      <c r="R93" s="1215" t="s">
        <v>4164</v>
      </c>
      <c r="S93" s="1215" t="s">
        <v>4000</v>
      </c>
      <c r="T93" s="1214"/>
    </row>
    <row r="94" spans="1:20" s="1209" customFormat="1" ht="20.100000000000001" customHeight="1">
      <c r="A94" s="685"/>
      <c r="B94" s="1215" t="s">
        <v>39</v>
      </c>
      <c r="C94" s="1215"/>
      <c r="D94" s="1215" t="s">
        <v>45</v>
      </c>
      <c r="E94" s="1221">
        <v>1</v>
      </c>
      <c r="F94" s="1215">
        <v>27.13</v>
      </c>
      <c r="G94" s="1215" t="s">
        <v>31</v>
      </c>
      <c r="H94" s="1215" t="s">
        <v>41</v>
      </c>
      <c r="I94" s="1215" t="s">
        <v>4169</v>
      </c>
      <c r="J94" s="1215" t="s">
        <v>4163</v>
      </c>
      <c r="K94" s="1215" t="s">
        <v>55</v>
      </c>
      <c r="L94" s="1215" t="s">
        <v>55</v>
      </c>
      <c r="M94" s="1215">
        <v>27130</v>
      </c>
      <c r="N94" s="1219">
        <v>42706</v>
      </c>
      <c r="O94" s="1215" t="s">
        <v>4164</v>
      </c>
      <c r="P94" s="1215" t="s">
        <v>4165</v>
      </c>
      <c r="Q94" s="1215">
        <v>15032068666</v>
      </c>
      <c r="R94" s="1215" t="s">
        <v>4164</v>
      </c>
      <c r="S94" s="1215" t="s">
        <v>4000</v>
      </c>
      <c r="T94" s="1214"/>
    </row>
    <row r="95" spans="1:20" s="1209" customFormat="1" ht="20.100000000000001" customHeight="1">
      <c r="A95" s="685"/>
      <c r="B95" s="1242" t="s">
        <v>29</v>
      </c>
      <c r="C95" s="1243" t="s">
        <v>4170</v>
      </c>
      <c r="D95" s="1242" t="s">
        <v>4171</v>
      </c>
      <c r="E95" s="1215" t="s">
        <v>55</v>
      </c>
      <c r="F95" s="1244">
        <v>130</v>
      </c>
      <c r="G95" s="1215" t="s">
        <v>31</v>
      </c>
      <c r="H95" s="1215" t="s">
        <v>4172</v>
      </c>
      <c r="I95" s="1215" t="s">
        <v>55</v>
      </c>
      <c r="J95" s="1215" t="s">
        <v>55</v>
      </c>
      <c r="K95" s="1215" t="s">
        <v>55</v>
      </c>
      <c r="L95" s="1245">
        <v>828100</v>
      </c>
      <c r="M95" s="1246">
        <v>165620</v>
      </c>
      <c r="N95" s="1247" t="s">
        <v>618</v>
      </c>
      <c r="O95" s="1215" t="s">
        <v>4173</v>
      </c>
      <c r="P95" s="1215" t="s">
        <v>4174</v>
      </c>
      <c r="Q95" s="1215">
        <v>15610821906</v>
      </c>
      <c r="R95" s="1215" t="s">
        <v>4175</v>
      </c>
      <c r="S95" s="1215" t="s">
        <v>4000</v>
      </c>
      <c r="T95" s="1214"/>
    </row>
    <row r="96" spans="1:20" s="1209" customFormat="1" ht="20.100000000000001" customHeight="1">
      <c r="A96" s="685"/>
      <c r="B96" s="1242" t="s">
        <v>29</v>
      </c>
      <c r="C96" s="1243" t="s">
        <v>4170</v>
      </c>
      <c r="D96" s="1242" t="s">
        <v>4171</v>
      </c>
      <c r="E96" s="1215" t="s">
        <v>55</v>
      </c>
      <c r="F96" s="1244">
        <v>260</v>
      </c>
      <c r="G96" s="1215" t="s">
        <v>31</v>
      </c>
      <c r="H96" s="1215" t="s">
        <v>4172</v>
      </c>
      <c r="I96" s="1215" t="s">
        <v>55</v>
      </c>
      <c r="J96" s="1215" t="s">
        <v>55</v>
      </c>
      <c r="K96" s="1215" t="s">
        <v>55</v>
      </c>
      <c r="L96" s="1245">
        <v>1656200</v>
      </c>
      <c r="M96" s="1246">
        <v>331240</v>
      </c>
      <c r="N96" s="1247" t="s">
        <v>4176</v>
      </c>
      <c r="O96" s="1215" t="s">
        <v>4173</v>
      </c>
      <c r="P96" s="1215" t="s">
        <v>4174</v>
      </c>
      <c r="Q96" s="1215">
        <v>15610821906</v>
      </c>
      <c r="R96" s="1215" t="s">
        <v>4175</v>
      </c>
      <c r="S96" s="1215" t="s">
        <v>4000</v>
      </c>
      <c r="T96" s="1214"/>
    </row>
    <row r="97" spans="1:20" s="1209" customFormat="1" ht="20.100000000000001" customHeight="1">
      <c r="A97" s="685"/>
      <c r="B97" s="1242" t="s">
        <v>29</v>
      </c>
      <c r="C97" s="1243" t="s">
        <v>4170</v>
      </c>
      <c r="D97" s="1242" t="s">
        <v>4171</v>
      </c>
      <c r="E97" s="1215" t="s">
        <v>55</v>
      </c>
      <c r="F97" s="1244">
        <v>150</v>
      </c>
      <c r="G97" s="1215" t="s">
        <v>31</v>
      </c>
      <c r="H97" s="1215" t="s">
        <v>4172</v>
      </c>
      <c r="I97" s="1215" t="s">
        <v>55</v>
      </c>
      <c r="J97" s="1215" t="s">
        <v>55</v>
      </c>
      <c r="K97" s="1215" t="s">
        <v>55</v>
      </c>
      <c r="L97" s="1245">
        <v>955500</v>
      </c>
      <c r="M97" s="1246">
        <v>191100</v>
      </c>
      <c r="N97" s="1244" t="s">
        <v>4177</v>
      </c>
      <c r="O97" s="1215" t="s">
        <v>4173</v>
      </c>
      <c r="P97" s="1242" t="s">
        <v>4174</v>
      </c>
      <c r="Q97" s="1242">
        <v>15610821906</v>
      </c>
      <c r="R97" s="1215" t="s">
        <v>4175</v>
      </c>
      <c r="S97" s="1215" t="s">
        <v>4002</v>
      </c>
      <c r="T97" s="1214"/>
    </row>
    <row r="98" spans="1:20" s="1209" customFormat="1" ht="20.100000000000001" customHeight="1">
      <c r="A98" s="685"/>
      <c r="B98" s="1242" t="s">
        <v>29</v>
      </c>
      <c r="C98" s="1243" t="s">
        <v>4170</v>
      </c>
      <c r="D98" s="1242" t="s">
        <v>4171</v>
      </c>
      <c r="E98" s="1215" t="s">
        <v>55</v>
      </c>
      <c r="F98" s="1244">
        <v>250</v>
      </c>
      <c r="G98" s="1215" t="s">
        <v>31</v>
      </c>
      <c r="H98" s="1215" t="s">
        <v>4172</v>
      </c>
      <c r="I98" s="1215" t="s">
        <v>55</v>
      </c>
      <c r="J98" s="1215" t="s">
        <v>55</v>
      </c>
      <c r="K98" s="1215" t="s">
        <v>55</v>
      </c>
      <c r="L98" s="1245">
        <v>1592500</v>
      </c>
      <c r="M98" s="1246">
        <v>318500</v>
      </c>
      <c r="N98" s="1244" t="s">
        <v>2621</v>
      </c>
      <c r="O98" s="1215" t="s">
        <v>4173</v>
      </c>
      <c r="P98" s="1242" t="s">
        <v>4174</v>
      </c>
      <c r="Q98" s="1242">
        <v>15610821906</v>
      </c>
      <c r="R98" s="1215" t="s">
        <v>4175</v>
      </c>
      <c r="S98" s="1215" t="s">
        <v>4002</v>
      </c>
      <c r="T98" s="1214"/>
    </row>
    <row r="99" spans="1:20" s="1209" customFormat="1" ht="20.100000000000001" customHeight="1">
      <c r="A99" s="685"/>
      <c r="B99" s="1242" t="s">
        <v>29</v>
      </c>
      <c r="C99" s="1243" t="s">
        <v>4170</v>
      </c>
      <c r="D99" s="1242" t="s">
        <v>4171</v>
      </c>
      <c r="E99" s="1215" t="s">
        <v>55</v>
      </c>
      <c r="F99" s="1244">
        <v>221.38</v>
      </c>
      <c r="G99" s="1215" t="s">
        <v>31</v>
      </c>
      <c r="H99" s="1244" t="s">
        <v>4178</v>
      </c>
      <c r="I99" s="1215" t="s">
        <v>55</v>
      </c>
      <c r="J99" s="1215" t="s">
        <v>55</v>
      </c>
      <c r="K99" s="1215" t="s">
        <v>55</v>
      </c>
      <c r="L99" s="1245">
        <v>1410190.5999999999</v>
      </c>
      <c r="M99" s="1246">
        <v>532738.67111111106</v>
      </c>
      <c r="N99" s="1244" t="s">
        <v>4179</v>
      </c>
      <c r="O99" s="1215" t="s">
        <v>4173</v>
      </c>
      <c r="P99" s="1242" t="s">
        <v>4174</v>
      </c>
      <c r="Q99" s="1242">
        <v>15610821906</v>
      </c>
      <c r="R99" s="1215" t="s">
        <v>4175</v>
      </c>
      <c r="S99" s="1215" t="s">
        <v>4002</v>
      </c>
      <c r="T99" s="1214"/>
    </row>
    <row r="100" spans="1:20" s="1209" customFormat="1" ht="20.100000000000001" customHeight="1">
      <c r="A100" s="685"/>
      <c r="B100" s="1242" t="s">
        <v>29</v>
      </c>
      <c r="C100" s="1243" t="s">
        <v>4170</v>
      </c>
      <c r="D100" s="1242" t="s">
        <v>4171</v>
      </c>
      <c r="E100" s="1215" t="s">
        <v>55</v>
      </c>
      <c r="F100" s="1244">
        <v>85.96</v>
      </c>
      <c r="G100" s="1215" t="s">
        <v>31</v>
      </c>
      <c r="H100" s="1244" t="s">
        <v>4178</v>
      </c>
      <c r="I100" s="1215" t="s">
        <v>55</v>
      </c>
      <c r="J100" s="1215" t="s">
        <v>55</v>
      </c>
      <c r="K100" s="1215" t="s">
        <v>55</v>
      </c>
      <c r="L100" s="1245">
        <v>547565.19999999995</v>
      </c>
      <c r="M100" s="1246">
        <v>206857.96444444443</v>
      </c>
      <c r="N100" s="1244" t="s">
        <v>4180</v>
      </c>
      <c r="O100" s="1215" t="s">
        <v>4173</v>
      </c>
      <c r="P100" s="1242" t="s">
        <v>4174</v>
      </c>
      <c r="Q100" s="1242">
        <v>15610821906</v>
      </c>
      <c r="R100" s="1215" t="s">
        <v>4175</v>
      </c>
      <c r="S100" s="1215" t="s">
        <v>4002</v>
      </c>
      <c r="T100" s="1214"/>
    </row>
    <row r="101" spans="1:20" s="1209" customFormat="1" ht="20.100000000000001" customHeight="1">
      <c r="A101" s="685"/>
      <c r="B101" s="1242" t="s">
        <v>29</v>
      </c>
      <c r="C101" s="1243" t="s">
        <v>4170</v>
      </c>
      <c r="D101" s="1242" t="s">
        <v>4171</v>
      </c>
      <c r="E101" s="1215" t="s">
        <v>55</v>
      </c>
      <c r="F101" s="1244">
        <v>80</v>
      </c>
      <c r="G101" s="1215" t="s">
        <v>31</v>
      </c>
      <c r="H101" s="1244" t="s">
        <v>4178</v>
      </c>
      <c r="I101" s="1215" t="s">
        <v>55</v>
      </c>
      <c r="J101" s="1215" t="s">
        <v>55</v>
      </c>
      <c r="K101" s="1215" t="s">
        <v>55</v>
      </c>
      <c r="L101" s="1245">
        <v>596000</v>
      </c>
      <c r="M101" s="1246">
        <v>225155.55555555556</v>
      </c>
      <c r="N101" s="1244" t="s">
        <v>4180</v>
      </c>
      <c r="O101" s="1215" t="s">
        <v>4173</v>
      </c>
      <c r="P101" s="1242" t="s">
        <v>4174</v>
      </c>
      <c r="Q101" s="1242">
        <v>15610821906</v>
      </c>
      <c r="R101" s="1215" t="s">
        <v>4175</v>
      </c>
      <c r="S101" s="1215" t="s">
        <v>4002</v>
      </c>
      <c r="T101" s="1214"/>
    </row>
    <row r="102" spans="1:20" s="1209" customFormat="1" ht="20.100000000000001" customHeight="1">
      <c r="A102" s="685"/>
      <c r="B102" s="1242" t="s">
        <v>29</v>
      </c>
      <c r="C102" s="1243" t="s">
        <v>344</v>
      </c>
      <c r="D102" s="1242" t="s">
        <v>4171</v>
      </c>
      <c r="E102" s="1215" t="s">
        <v>55</v>
      </c>
      <c r="F102" s="1244">
        <v>100.3</v>
      </c>
      <c r="G102" s="1215" t="s">
        <v>31</v>
      </c>
      <c r="H102" s="1244" t="s">
        <v>4178</v>
      </c>
      <c r="I102" s="1215" t="s">
        <v>55</v>
      </c>
      <c r="J102" s="1215" t="s">
        <v>55</v>
      </c>
      <c r="K102" s="1215" t="s">
        <v>55</v>
      </c>
      <c r="L102" s="1245">
        <v>621860</v>
      </c>
      <c r="M102" s="1246">
        <v>373116</v>
      </c>
      <c r="N102" s="1244" t="s">
        <v>4181</v>
      </c>
      <c r="O102" s="1215" t="s">
        <v>4173</v>
      </c>
      <c r="P102" s="1242" t="s">
        <v>4174</v>
      </c>
      <c r="Q102" s="1242">
        <v>15610821906</v>
      </c>
      <c r="R102" s="1215" t="s">
        <v>4175</v>
      </c>
      <c r="S102" s="1215" t="s">
        <v>4002</v>
      </c>
      <c r="T102" s="1214"/>
    </row>
    <row r="103" spans="1:20" s="1209" customFormat="1" ht="20.100000000000001" customHeight="1">
      <c r="A103" s="685"/>
      <c r="B103" s="1242" t="s">
        <v>29</v>
      </c>
      <c r="C103" s="1243" t="s">
        <v>4170</v>
      </c>
      <c r="D103" s="1242" t="s">
        <v>4171</v>
      </c>
      <c r="E103" s="1215" t="s">
        <v>55</v>
      </c>
      <c r="F103" s="1244">
        <v>16.11</v>
      </c>
      <c r="G103" s="1215" t="s">
        <v>31</v>
      </c>
      <c r="H103" s="1244" t="s">
        <v>4178</v>
      </c>
      <c r="I103" s="1215" t="s">
        <v>55</v>
      </c>
      <c r="J103" s="1215" t="s">
        <v>55</v>
      </c>
      <c r="K103" s="1215" t="s">
        <v>55</v>
      </c>
      <c r="L103" s="1245">
        <v>111964.5</v>
      </c>
      <c r="M103" s="1246">
        <v>67178.700000000012</v>
      </c>
      <c r="N103" s="1244" t="s">
        <v>4181</v>
      </c>
      <c r="O103" s="1215" t="s">
        <v>4173</v>
      </c>
      <c r="P103" s="1242" t="s">
        <v>4174</v>
      </c>
      <c r="Q103" s="1242">
        <v>15610821906</v>
      </c>
      <c r="R103" s="1215" t="s">
        <v>4175</v>
      </c>
      <c r="S103" s="1215" t="s">
        <v>4002</v>
      </c>
      <c r="T103" s="1214"/>
    </row>
    <row r="104" spans="1:20" s="1209" customFormat="1" ht="20.100000000000001" customHeight="1">
      <c r="A104" s="685"/>
      <c r="B104" s="1215" t="s">
        <v>1998</v>
      </c>
      <c r="C104" s="1215" t="s">
        <v>4182</v>
      </c>
      <c r="D104" s="1215" t="s">
        <v>161</v>
      </c>
      <c r="E104" s="1215" t="s">
        <v>55</v>
      </c>
      <c r="F104" s="1215">
        <v>50</v>
      </c>
      <c r="G104" s="1215" t="s">
        <v>31</v>
      </c>
      <c r="H104" s="1215" t="s">
        <v>41</v>
      </c>
      <c r="I104" s="1215" t="s">
        <v>4183</v>
      </c>
      <c r="J104" s="1215" t="s">
        <v>4184</v>
      </c>
      <c r="K104" s="1215" t="s">
        <v>3096</v>
      </c>
      <c r="L104" s="1215">
        <v>89224.14</v>
      </c>
      <c r="M104" s="1215">
        <v>13383.63</v>
      </c>
      <c r="N104" s="1219">
        <v>2018.6</v>
      </c>
      <c r="O104" s="1215" t="s">
        <v>4020</v>
      </c>
      <c r="P104" s="1215" t="s">
        <v>4021</v>
      </c>
      <c r="Q104" s="1215">
        <v>17732305201</v>
      </c>
      <c r="R104" s="684" t="s">
        <v>4022</v>
      </c>
      <c r="S104" s="1215" t="s">
        <v>4000</v>
      </c>
      <c r="T104" s="1214"/>
    </row>
    <row r="105" spans="1:20" s="1209" customFormat="1" ht="20.100000000000001" customHeight="1">
      <c r="A105" s="685"/>
      <c r="B105" s="1215" t="s">
        <v>1998</v>
      </c>
      <c r="C105" s="1215" t="s">
        <v>4185</v>
      </c>
      <c r="D105" s="1215" t="s">
        <v>161</v>
      </c>
      <c r="E105" s="1215" t="s">
        <v>55</v>
      </c>
      <c r="F105" s="1215">
        <v>34</v>
      </c>
      <c r="G105" s="1215" t="s">
        <v>31</v>
      </c>
      <c r="H105" s="1215" t="s">
        <v>41</v>
      </c>
      <c r="I105" s="1215" t="s">
        <v>4186</v>
      </c>
      <c r="J105" s="1215" t="s">
        <v>4184</v>
      </c>
      <c r="K105" s="1215" t="s">
        <v>3096</v>
      </c>
      <c r="L105" s="1215">
        <v>71379.31</v>
      </c>
      <c r="M105" s="1215">
        <v>3473.79</v>
      </c>
      <c r="N105" s="1219">
        <v>2018.1</v>
      </c>
      <c r="O105" s="1215" t="s">
        <v>4020</v>
      </c>
      <c r="P105" s="1215" t="s">
        <v>4021</v>
      </c>
      <c r="Q105" s="1215">
        <v>17732305201</v>
      </c>
      <c r="R105" s="684" t="s">
        <v>4022</v>
      </c>
      <c r="S105" s="1215" t="s">
        <v>4000</v>
      </c>
      <c r="T105" s="1214"/>
    </row>
    <row r="106" spans="1:20" s="1209" customFormat="1" ht="20.100000000000001" customHeight="1">
      <c r="A106" s="685"/>
      <c r="B106" s="1248" t="s">
        <v>4187</v>
      </c>
      <c r="C106" s="1248" t="s">
        <v>4188</v>
      </c>
      <c r="D106" s="1248" t="s">
        <v>45</v>
      </c>
      <c r="E106" s="1215" t="s">
        <v>55</v>
      </c>
      <c r="F106" s="1249">
        <v>28</v>
      </c>
      <c r="G106" s="1249" t="s">
        <v>31</v>
      </c>
      <c r="H106" s="684" t="s">
        <v>41</v>
      </c>
      <c r="I106" s="1214" t="s">
        <v>4189</v>
      </c>
      <c r="J106" s="1214" t="s">
        <v>4190</v>
      </c>
      <c r="K106" s="1214" t="s">
        <v>3096</v>
      </c>
      <c r="L106" s="1214">
        <v>171379.31</v>
      </c>
      <c r="M106" s="1250">
        <v>25706.896499999999</v>
      </c>
      <c r="N106" s="1249">
        <v>2018.5</v>
      </c>
      <c r="O106" s="1214" t="s">
        <v>4020</v>
      </c>
      <c r="P106" s="1248" t="s">
        <v>4021</v>
      </c>
      <c r="Q106" s="1214">
        <v>17732305201</v>
      </c>
      <c r="R106" s="684" t="s">
        <v>4022</v>
      </c>
      <c r="S106" s="1249" t="s">
        <v>4002</v>
      </c>
      <c r="T106" s="1214"/>
    </row>
    <row r="107" spans="1:20" s="1209" customFormat="1" ht="20.100000000000001" customHeight="1">
      <c r="A107" s="685"/>
      <c r="B107" s="1215" t="s">
        <v>4187</v>
      </c>
      <c r="C107" s="1215" t="s">
        <v>4188</v>
      </c>
      <c r="D107" s="1215" t="s">
        <v>45</v>
      </c>
      <c r="E107" s="1215" t="s">
        <v>55</v>
      </c>
      <c r="F107" s="1215">
        <v>77.61</v>
      </c>
      <c r="G107" s="1215" t="s">
        <v>31</v>
      </c>
      <c r="H107" s="1215" t="s">
        <v>41</v>
      </c>
      <c r="I107" s="1215" t="s">
        <v>4191</v>
      </c>
      <c r="J107" s="1215" t="s">
        <v>4190</v>
      </c>
      <c r="K107" s="1215" t="s">
        <v>3096</v>
      </c>
      <c r="L107" s="1215">
        <v>488407.76</v>
      </c>
      <c r="M107" s="1215">
        <v>64972.683499999999</v>
      </c>
      <c r="N107" s="1219">
        <v>2019.1</v>
      </c>
      <c r="O107" s="1215" t="s">
        <v>4020</v>
      </c>
      <c r="P107" s="1215" t="s">
        <v>4021</v>
      </c>
      <c r="Q107" s="1215">
        <v>17732305201</v>
      </c>
      <c r="R107" s="684" t="s">
        <v>4022</v>
      </c>
      <c r="S107" s="1215" t="s">
        <v>4000</v>
      </c>
      <c r="T107" s="1214"/>
    </row>
    <row r="108" spans="1:20" s="1209" customFormat="1" ht="20.100000000000001" customHeight="1">
      <c r="A108" s="685"/>
      <c r="B108" s="1215" t="s">
        <v>4192</v>
      </c>
      <c r="C108" s="1215" t="s">
        <v>4193</v>
      </c>
      <c r="D108" s="1215" t="s">
        <v>45</v>
      </c>
      <c r="E108" s="1215" t="s">
        <v>55</v>
      </c>
      <c r="F108" s="1215">
        <v>71.44</v>
      </c>
      <c r="G108" s="1215" t="s">
        <v>31</v>
      </c>
      <c r="H108" s="1215" t="s">
        <v>4123</v>
      </c>
      <c r="I108" s="1215" t="s">
        <v>4138</v>
      </c>
      <c r="J108" s="1215" t="s">
        <v>4038</v>
      </c>
      <c r="K108" s="1215" t="s">
        <v>55</v>
      </c>
      <c r="L108" s="1215" t="s">
        <v>55</v>
      </c>
      <c r="M108" s="1215">
        <v>93157.759999999995</v>
      </c>
      <c r="N108" s="1219">
        <v>2014.11</v>
      </c>
      <c r="O108" s="1215" t="s">
        <v>4070</v>
      </c>
      <c r="P108" s="1215" t="s">
        <v>4071</v>
      </c>
      <c r="Q108" s="1215">
        <v>13930179988</v>
      </c>
      <c r="R108" s="1215" t="s">
        <v>4072</v>
      </c>
      <c r="S108" s="1215" t="s">
        <v>4000</v>
      </c>
      <c r="T108" s="1214"/>
    </row>
    <row r="109" spans="1:20" s="1209" customFormat="1" ht="20.100000000000001" customHeight="1">
      <c r="A109" s="685"/>
      <c r="B109" s="1215" t="s">
        <v>4192</v>
      </c>
      <c r="C109" s="1215" t="s">
        <v>4194</v>
      </c>
      <c r="D109" s="1215" t="s">
        <v>45</v>
      </c>
      <c r="E109" s="1215" t="s">
        <v>55</v>
      </c>
      <c r="F109" s="1215">
        <v>91.06</v>
      </c>
      <c r="G109" s="1215" t="s">
        <v>31</v>
      </c>
      <c r="H109" s="1215" t="s">
        <v>4123</v>
      </c>
      <c r="I109" s="1215" t="s">
        <v>4138</v>
      </c>
      <c r="J109" s="1215" t="s">
        <v>4038</v>
      </c>
      <c r="K109" s="1215" t="s">
        <v>55</v>
      </c>
      <c r="L109" s="1215" t="s">
        <v>55</v>
      </c>
      <c r="M109" s="1215">
        <v>118742.24</v>
      </c>
      <c r="N109" s="1219">
        <v>2015.01</v>
      </c>
      <c r="O109" s="1215" t="s">
        <v>4070</v>
      </c>
      <c r="P109" s="1215" t="s">
        <v>4071</v>
      </c>
      <c r="Q109" s="1215">
        <v>13930179988</v>
      </c>
      <c r="R109" s="1215" t="s">
        <v>4072</v>
      </c>
      <c r="S109" s="1215" t="s">
        <v>4000</v>
      </c>
      <c r="T109" s="1214"/>
    </row>
    <row r="110" spans="1:20" s="1209" customFormat="1" ht="20.100000000000001" customHeight="1">
      <c r="A110" s="685"/>
      <c r="B110" s="1215" t="s">
        <v>4192</v>
      </c>
      <c r="C110" s="1215" t="s">
        <v>4195</v>
      </c>
      <c r="D110" s="1215" t="s">
        <v>45</v>
      </c>
      <c r="E110" s="1215" t="s">
        <v>55</v>
      </c>
      <c r="F110" s="1215">
        <v>278.52999999999997</v>
      </c>
      <c r="G110" s="1215" t="s">
        <v>31</v>
      </c>
      <c r="H110" s="1215" t="s">
        <v>4123</v>
      </c>
      <c r="I110" s="1215" t="s">
        <v>4141</v>
      </c>
      <c r="J110" s="1215" t="s">
        <v>4196</v>
      </c>
      <c r="K110" s="1215" t="s">
        <v>55</v>
      </c>
      <c r="L110" s="1215" t="s">
        <v>55</v>
      </c>
      <c r="M110" s="1215">
        <v>363203.12</v>
      </c>
      <c r="N110" s="1219">
        <v>2015.01</v>
      </c>
      <c r="O110" s="1215" t="s">
        <v>4070</v>
      </c>
      <c r="P110" s="1215" t="s">
        <v>4071</v>
      </c>
      <c r="Q110" s="1215">
        <v>13930179988</v>
      </c>
      <c r="R110" s="1215" t="s">
        <v>4072</v>
      </c>
      <c r="S110" s="1215" t="s">
        <v>4000</v>
      </c>
      <c r="T110" s="1214"/>
    </row>
    <row r="111" spans="1:20" s="1209" customFormat="1" ht="20.100000000000001" customHeight="1">
      <c r="A111" s="685"/>
      <c r="B111" s="1215" t="s">
        <v>4192</v>
      </c>
      <c r="C111" s="1215" t="s">
        <v>4197</v>
      </c>
      <c r="D111" s="1215" t="s">
        <v>45</v>
      </c>
      <c r="E111" s="1215" t="s">
        <v>55</v>
      </c>
      <c r="F111" s="1215">
        <v>21.23</v>
      </c>
      <c r="G111" s="1215" t="s">
        <v>31</v>
      </c>
      <c r="H111" s="1215" t="s">
        <v>4123</v>
      </c>
      <c r="I111" s="1215" t="s">
        <v>4198</v>
      </c>
      <c r="J111" s="1215" t="s">
        <v>4196</v>
      </c>
      <c r="K111" s="1215" t="s">
        <v>55</v>
      </c>
      <c r="L111" s="1215" t="s">
        <v>55</v>
      </c>
      <c r="M111" s="1215">
        <v>26749.8</v>
      </c>
      <c r="N111" s="1219">
        <v>2015.05</v>
      </c>
      <c r="O111" s="1215" t="s">
        <v>4070</v>
      </c>
      <c r="P111" s="1215" t="s">
        <v>4071</v>
      </c>
      <c r="Q111" s="1215">
        <v>13930179988</v>
      </c>
      <c r="R111" s="1215" t="s">
        <v>4072</v>
      </c>
      <c r="S111" s="1215" t="s">
        <v>4000</v>
      </c>
      <c r="T111" s="1214"/>
    </row>
    <row r="112" spans="1:20" s="1209" customFormat="1" ht="20.100000000000001" customHeight="1">
      <c r="A112" s="685"/>
      <c r="B112" s="1215" t="s">
        <v>4192</v>
      </c>
      <c r="C112" s="1215" t="s">
        <v>4199</v>
      </c>
      <c r="D112" s="1215" t="s">
        <v>45</v>
      </c>
      <c r="E112" s="1215" t="s">
        <v>55</v>
      </c>
      <c r="F112" s="1215">
        <v>1.51</v>
      </c>
      <c r="G112" s="1215" t="s">
        <v>31</v>
      </c>
      <c r="H112" s="1215" t="s">
        <v>4123</v>
      </c>
      <c r="I112" s="1215" t="s">
        <v>4198</v>
      </c>
      <c r="J112" s="1215" t="s">
        <v>4196</v>
      </c>
      <c r="K112" s="1215" t="s">
        <v>55</v>
      </c>
      <c r="L112" s="1215" t="s">
        <v>55</v>
      </c>
      <c r="M112" s="1215">
        <v>1902.6</v>
      </c>
      <c r="N112" s="1219">
        <v>2015.05</v>
      </c>
      <c r="O112" s="1215" t="s">
        <v>4070</v>
      </c>
      <c r="P112" s="1215" t="s">
        <v>4071</v>
      </c>
      <c r="Q112" s="1215">
        <v>13930179988</v>
      </c>
      <c r="R112" s="1215" t="s">
        <v>4072</v>
      </c>
      <c r="S112" s="1215" t="s">
        <v>4000</v>
      </c>
      <c r="T112" s="1214"/>
    </row>
    <row r="113" spans="1:21" s="1209" customFormat="1" ht="20.100000000000001" customHeight="1">
      <c r="A113" s="685"/>
      <c r="B113" s="1215" t="s">
        <v>4192</v>
      </c>
      <c r="C113" s="1215" t="s">
        <v>4200</v>
      </c>
      <c r="D113" s="1215" t="s">
        <v>45</v>
      </c>
      <c r="E113" s="1215" t="s">
        <v>55</v>
      </c>
      <c r="F113" s="1215">
        <v>193.87</v>
      </c>
      <c r="G113" s="1215" t="s">
        <v>31</v>
      </c>
      <c r="H113" s="1215" t="s">
        <v>4123</v>
      </c>
      <c r="I113" s="1215" t="s">
        <v>4198</v>
      </c>
      <c r="J113" s="1215" t="s">
        <v>4196</v>
      </c>
      <c r="K113" s="1215" t="s">
        <v>55</v>
      </c>
      <c r="L113" s="1215" t="s">
        <v>55</v>
      </c>
      <c r="M113" s="1215">
        <v>252806.48</v>
      </c>
      <c r="N113" s="1219">
        <v>2015.05</v>
      </c>
      <c r="O113" s="1215" t="s">
        <v>4070</v>
      </c>
      <c r="P113" s="1215" t="s">
        <v>4071</v>
      </c>
      <c r="Q113" s="1215">
        <v>13930179988</v>
      </c>
      <c r="R113" s="1215" t="s">
        <v>4072</v>
      </c>
      <c r="S113" s="1215" t="s">
        <v>4000</v>
      </c>
      <c r="T113" s="1214"/>
    </row>
    <row r="114" spans="1:21" s="1209" customFormat="1" ht="20.100000000000001" customHeight="1">
      <c r="A114" s="685"/>
      <c r="B114" s="1215" t="s">
        <v>29</v>
      </c>
      <c r="C114" s="1215" t="s">
        <v>4060</v>
      </c>
      <c r="D114" s="1215" t="s">
        <v>45</v>
      </c>
      <c r="E114" s="1215" t="s">
        <v>55</v>
      </c>
      <c r="F114" s="1215">
        <v>15.06</v>
      </c>
      <c r="G114" s="1215" t="s">
        <v>31</v>
      </c>
      <c r="H114" s="1215" t="s">
        <v>4123</v>
      </c>
      <c r="I114" s="1215" t="s">
        <v>4201</v>
      </c>
      <c r="J114" s="1215" t="s">
        <v>4196</v>
      </c>
      <c r="K114" s="1215" t="s">
        <v>55</v>
      </c>
      <c r="L114" s="1215" t="s">
        <v>55</v>
      </c>
      <c r="M114" s="1215">
        <v>19578</v>
      </c>
      <c r="N114" s="1219">
        <v>2015.07</v>
      </c>
      <c r="O114" s="1215" t="s">
        <v>4070</v>
      </c>
      <c r="P114" s="1215" t="s">
        <v>4071</v>
      </c>
      <c r="Q114" s="1215">
        <v>13930179988</v>
      </c>
      <c r="R114" s="1215" t="s">
        <v>4072</v>
      </c>
      <c r="S114" s="1215" t="s">
        <v>4000</v>
      </c>
      <c r="T114" s="1214"/>
    </row>
    <row r="115" spans="1:21" s="1209" customFormat="1" ht="20.100000000000001" customHeight="1">
      <c r="A115" s="685"/>
      <c r="B115" s="1215" t="s">
        <v>29</v>
      </c>
      <c r="C115" s="1215" t="s">
        <v>4202</v>
      </c>
      <c r="D115" s="1215" t="s">
        <v>45</v>
      </c>
      <c r="E115" s="1215" t="s">
        <v>55</v>
      </c>
      <c r="F115" s="1215">
        <v>10.84</v>
      </c>
      <c r="G115" s="1215" t="s">
        <v>31</v>
      </c>
      <c r="H115" s="1215" t="s">
        <v>4123</v>
      </c>
      <c r="I115" s="1215" t="s">
        <v>4198</v>
      </c>
      <c r="J115" s="1215" t="s">
        <v>4196</v>
      </c>
      <c r="K115" s="1215" t="s">
        <v>55</v>
      </c>
      <c r="L115" s="1215" t="s">
        <v>55</v>
      </c>
      <c r="M115" s="1215">
        <v>14092</v>
      </c>
      <c r="N115" s="1219">
        <v>2015.07</v>
      </c>
      <c r="O115" s="1215" t="s">
        <v>4070</v>
      </c>
      <c r="P115" s="1215" t="s">
        <v>4071</v>
      </c>
      <c r="Q115" s="1215">
        <v>13930179988</v>
      </c>
      <c r="R115" s="1215" t="s">
        <v>4072</v>
      </c>
      <c r="S115" s="1215" t="s">
        <v>4000</v>
      </c>
      <c r="T115" s="1214"/>
    </row>
    <row r="116" spans="1:21" s="1209" customFormat="1" ht="20.100000000000001" customHeight="1">
      <c r="A116" s="685"/>
      <c r="B116" s="1215" t="s">
        <v>29</v>
      </c>
      <c r="C116" s="1215" t="s">
        <v>4060</v>
      </c>
      <c r="D116" s="1215" t="s">
        <v>45</v>
      </c>
      <c r="E116" s="1215" t="s">
        <v>55</v>
      </c>
      <c r="F116" s="1215">
        <v>6.4</v>
      </c>
      <c r="G116" s="1215" t="s">
        <v>31</v>
      </c>
      <c r="H116" s="1215" t="s">
        <v>4123</v>
      </c>
      <c r="I116" s="1215" t="s">
        <v>4201</v>
      </c>
      <c r="J116" s="1215" t="s">
        <v>4196</v>
      </c>
      <c r="K116" s="1215" t="s">
        <v>55</v>
      </c>
      <c r="L116" s="1215" t="s">
        <v>55</v>
      </c>
      <c r="M116" s="1215">
        <v>6380.8</v>
      </c>
      <c r="N116" s="1219">
        <v>2015.05</v>
      </c>
      <c r="O116" s="1215" t="s">
        <v>4070</v>
      </c>
      <c r="P116" s="1215" t="s">
        <v>4071</v>
      </c>
      <c r="Q116" s="1215">
        <v>13930179988</v>
      </c>
      <c r="R116" s="1215" t="s">
        <v>4072</v>
      </c>
      <c r="S116" s="1215" t="s">
        <v>4000</v>
      </c>
      <c r="T116" s="1214"/>
    </row>
    <row r="117" spans="1:21" s="1256" customFormat="1" ht="20.100000000000001" customHeight="1">
      <c r="A117" s="1251"/>
      <c r="B117" s="1252" t="s">
        <v>284</v>
      </c>
      <c r="C117" s="1252" t="s">
        <v>4203</v>
      </c>
      <c r="D117" s="1252">
        <v>2</v>
      </c>
      <c r="E117" s="1252" t="s">
        <v>1850</v>
      </c>
      <c r="F117" s="1252">
        <v>37.590000000000003</v>
      </c>
      <c r="G117" s="1252" t="s">
        <v>114</v>
      </c>
      <c r="H117" s="1252" t="s">
        <v>3996</v>
      </c>
      <c r="I117" s="1252" t="s">
        <v>1619</v>
      </c>
      <c r="J117" s="1252" t="s">
        <v>4112</v>
      </c>
      <c r="K117" s="1235" t="s">
        <v>4204</v>
      </c>
      <c r="L117" s="684">
        <v>199227</v>
      </c>
      <c r="M117" s="684">
        <v>39845.4</v>
      </c>
      <c r="N117" s="1253" t="s">
        <v>4205</v>
      </c>
      <c r="O117" s="1252" t="s">
        <v>4206</v>
      </c>
      <c r="P117" s="1252" t="s">
        <v>4116</v>
      </c>
      <c r="Q117" s="1252">
        <v>13930162225</v>
      </c>
      <c r="R117" s="1252" t="s">
        <v>4207</v>
      </c>
      <c r="S117" s="1252" t="s">
        <v>4000</v>
      </c>
      <c r="T117" s="1254"/>
      <c r="U117" s="1255">
        <v>37.590000000000003</v>
      </c>
    </row>
    <row r="118" spans="1:21" s="1256" customFormat="1" ht="20.100000000000001" customHeight="1">
      <c r="A118" s="1251"/>
      <c r="B118" s="1252" t="s">
        <v>284</v>
      </c>
      <c r="C118" s="1252" t="s">
        <v>4208</v>
      </c>
      <c r="D118" s="1252">
        <v>1</v>
      </c>
      <c r="E118" s="1252" t="s">
        <v>1850</v>
      </c>
      <c r="F118" s="1252">
        <v>30.28</v>
      </c>
      <c r="G118" s="1252" t="s">
        <v>114</v>
      </c>
      <c r="H118" s="1252" t="s">
        <v>3996</v>
      </c>
      <c r="I118" s="1252" t="s">
        <v>1619</v>
      </c>
      <c r="J118" s="1252" t="s">
        <v>4112</v>
      </c>
      <c r="K118" s="1235" t="s">
        <v>4204</v>
      </c>
      <c r="L118" s="684">
        <v>160484</v>
      </c>
      <c r="M118" s="684">
        <v>32096.799999999999</v>
      </c>
      <c r="N118" s="1253" t="s">
        <v>4209</v>
      </c>
      <c r="O118" s="1252" t="s">
        <v>4206</v>
      </c>
      <c r="P118" s="1252" t="s">
        <v>4116</v>
      </c>
      <c r="Q118" s="1252">
        <v>13930162225</v>
      </c>
      <c r="R118" s="1252" t="s">
        <v>4207</v>
      </c>
      <c r="S118" s="1252" t="s">
        <v>4000</v>
      </c>
      <c r="T118" s="1254"/>
      <c r="U118" s="1255">
        <v>30.28</v>
      </c>
    </row>
    <row r="119" spans="1:21" s="1256" customFormat="1" ht="20.100000000000001" customHeight="1">
      <c r="A119" s="1251"/>
      <c r="B119" s="1252" t="s">
        <v>4210</v>
      </c>
      <c r="C119" s="1252" t="s">
        <v>4211</v>
      </c>
      <c r="D119" s="1252">
        <v>1</v>
      </c>
      <c r="E119" s="1252" t="s">
        <v>1850</v>
      </c>
      <c r="F119" s="1252">
        <v>15.37</v>
      </c>
      <c r="G119" s="1252" t="s">
        <v>114</v>
      </c>
      <c r="H119" s="1252" t="s">
        <v>3996</v>
      </c>
      <c r="I119" s="1252" t="s">
        <v>1619</v>
      </c>
      <c r="J119" s="1252" t="s">
        <v>4112</v>
      </c>
      <c r="K119" s="1235" t="s">
        <v>4204</v>
      </c>
      <c r="L119" s="684">
        <v>81461</v>
      </c>
      <c r="M119" s="684">
        <v>16292.2</v>
      </c>
      <c r="N119" s="1253" t="s">
        <v>4205</v>
      </c>
      <c r="O119" s="1252" t="s">
        <v>4206</v>
      </c>
      <c r="P119" s="1252" t="s">
        <v>4116</v>
      </c>
      <c r="Q119" s="1252">
        <v>13930162225</v>
      </c>
      <c r="R119" s="1252" t="s">
        <v>4207</v>
      </c>
      <c r="S119" s="1252" t="s">
        <v>4000</v>
      </c>
      <c r="T119" s="1254"/>
      <c r="U119" s="1255">
        <v>15.37</v>
      </c>
    </row>
    <row r="120" spans="1:21" s="1256" customFormat="1" ht="20.100000000000001" customHeight="1">
      <c r="A120" s="1251"/>
      <c r="B120" s="1252" t="s">
        <v>4210</v>
      </c>
      <c r="C120" s="1252" t="s">
        <v>4211</v>
      </c>
      <c r="D120" s="1252">
        <v>1</v>
      </c>
      <c r="E120" s="1252" t="s">
        <v>1850</v>
      </c>
      <c r="F120" s="1252">
        <v>18.36</v>
      </c>
      <c r="G120" s="1252" t="s">
        <v>114</v>
      </c>
      <c r="H120" s="1252" t="s">
        <v>3996</v>
      </c>
      <c r="I120" s="1252" t="s">
        <v>1619</v>
      </c>
      <c r="J120" s="1252" t="s">
        <v>4112</v>
      </c>
      <c r="K120" s="1235" t="s">
        <v>4204</v>
      </c>
      <c r="L120" s="684">
        <v>97308</v>
      </c>
      <c r="M120" s="684">
        <v>19461.599999999999</v>
      </c>
      <c r="N120" s="1253" t="s">
        <v>4205</v>
      </c>
      <c r="O120" s="1252" t="s">
        <v>4206</v>
      </c>
      <c r="P120" s="1252" t="s">
        <v>4116</v>
      </c>
      <c r="Q120" s="1252">
        <v>13930162225</v>
      </c>
      <c r="R120" s="1252" t="s">
        <v>4207</v>
      </c>
      <c r="S120" s="1252" t="s">
        <v>4000</v>
      </c>
      <c r="T120" s="1254"/>
      <c r="U120" s="1255">
        <v>18.36</v>
      </c>
    </row>
    <row r="121" spans="1:21" s="1256" customFormat="1" ht="20.100000000000001" customHeight="1">
      <c r="A121" s="1251"/>
      <c r="B121" s="1252" t="s">
        <v>4212</v>
      </c>
      <c r="C121" s="1252" t="s">
        <v>4213</v>
      </c>
      <c r="D121" s="1252">
        <v>1</v>
      </c>
      <c r="E121" s="1252" t="s">
        <v>1850</v>
      </c>
      <c r="F121" s="1252">
        <v>45.98</v>
      </c>
      <c r="G121" s="1252" t="s">
        <v>114</v>
      </c>
      <c r="H121" s="1252" t="s">
        <v>3996</v>
      </c>
      <c r="I121" s="1252" t="s">
        <v>1619</v>
      </c>
      <c r="J121" s="1252" t="s">
        <v>4112</v>
      </c>
      <c r="K121" s="1235" t="s">
        <v>42</v>
      </c>
      <c r="L121" s="684">
        <v>223003</v>
      </c>
      <c r="M121" s="684">
        <v>44600.6</v>
      </c>
      <c r="N121" s="1253" t="s">
        <v>4214</v>
      </c>
      <c r="O121" s="1252" t="s">
        <v>4206</v>
      </c>
      <c r="P121" s="1252" t="s">
        <v>4116</v>
      </c>
      <c r="Q121" s="1252">
        <v>13930162225</v>
      </c>
      <c r="R121" s="1252" t="s">
        <v>4207</v>
      </c>
      <c r="S121" s="1252" t="s">
        <v>4000</v>
      </c>
      <c r="T121" s="1254"/>
      <c r="U121" s="1255">
        <v>45.98</v>
      </c>
    </row>
    <row r="122" spans="1:21" s="1256" customFormat="1" ht="20.100000000000001" customHeight="1">
      <c r="A122" s="1251"/>
      <c r="B122" s="1252" t="s">
        <v>4215</v>
      </c>
      <c r="C122" s="1252" t="s">
        <v>4213</v>
      </c>
      <c r="D122" s="1252">
        <v>1</v>
      </c>
      <c r="E122" s="1252" t="s">
        <v>1850</v>
      </c>
      <c r="F122" s="1252">
        <v>37.22</v>
      </c>
      <c r="G122" s="1252" t="s">
        <v>114</v>
      </c>
      <c r="H122" s="1252" t="s">
        <v>3996</v>
      </c>
      <c r="I122" s="1252" t="s">
        <v>1619</v>
      </c>
      <c r="J122" s="1252" t="s">
        <v>4112</v>
      </c>
      <c r="K122" s="1235" t="s">
        <v>42</v>
      </c>
      <c r="L122" s="684">
        <v>180517</v>
      </c>
      <c r="M122" s="684">
        <v>36103.4</v>
      </c>
      <c r="N122" s="1253" t="s">
        <v>4214</v>
      </c>
      <c r="O122" s="1252" t="s">
        <v>4206</v>
      </c>
      <c r="P122" s="1252" t="s">
        <v>4116</v>
      </c>
      <c r="Q122" s="1252">
        <v>13930162225</v>
      </c>
      <c r="R122" s="1252" t="s">
        <v>4207</v>
      </c>
      <c r="S122" s="1252" t="s">
        <v>4000</v>
      </c>
      <c r="T122" s="1254"/>
      <c r="U122" s="1255">
        <v>37.22</v>
      </c>
    </row>
    <row r="123" spans="1:21" s="1256" customFormat="1" ht="20.100000000000001" customHeight="1">
      <c r="A123" s="1251"/>
      <c r="B123" s="1252" t="s">
        <v>284</v>
      </c>
      <c r="C123" s="1252" t="s">
        <v>4216</v>
      </c>
      <c r="D123" s="1252">
        <v>1</v>
      </c>
      <c r="E123" s="1252" t="s">
        <v>1850</v>
      </c>
      <c r="F123" s="1252">
        <v>21.68</v>
      </c>
      <c r="G123" s="1252" t="s">
        <v>114</v>
      </c>
      <c r="H123" s="1252" t="s">
        <v>3996</v>
      </c>
      <c r="I123" s="1252" t="s">
        <v>1619</v>
      </c>
      <c r="J123" s="1252" t="s">
        <v>4112</v>
      </c>
      <c r="K123" s="1235" t="s">
        <v>42</v>
      </c>
      <c r="L123" s="684">
        <v>105148</v>
      </c>
      <c r="M123" s="684">
        <v>21029.599999999999</v>
      </c>
      <c r="N123" s="1253" t="s">
        <v>4214</v>
      </c>
      <c r="O123" s="1252" t="s">
        <v>4206</v>
      </c>
      <c r="P123" s="1252" t="s">
        <v>4116</v>
      </c>
      <c r="Q123" s="1252">
        <v>13930162225</v>
      </c>
      <c r="R123" s="1252" t="s">
        <v>4207</v>
      </c>
      <c r="S123" s="1252" t="s">
        <v>4000</v>
      </c>
      <c r="T123" s="1254"/>
      <c r="U123" s="1255">
        <v>21.68</v>
      </c>
    </row>
    <row r="124" spans="1:21" s="1256" customFormat="1" ht="20.100000000000001" customHeight="1">
      <c r="A124" s="1251"/>
      <c r="B124" s="1252" t="s">
        <v>284</v>
      </c>
      <c r="C124" s="1252" t="s">
        <v>4217</v>
      </c>
      <c r="D124" s="1252">
        <v>1</v>
      </c>
      <c r="E124" s="1252" t="s">
        <v>1850</v>
      </c>
      <c r="F124" s="1252">
        <v>26.84</v>
      </c>
      <c r="G124" s="1252" t="s">
        <v>114</v>
      </c>
      <c r="H124" s="1252" t="s">
        <v>3996</v>
      </c>
      <c r="I124" s="1252" t="s">
        <v>1619</v>
      </c>
      <c r="J124" s="1252" t="s">
        <v>4112</v>
      </c>
      <c r="K124" s="1235" t="s">
        <v>42</v>
      </c>
      <c r="L124" s="684">
        <v>130174</v>
      </c>
      <c r="M124" s="684">
        <v>26034.799999999999</v>
      </c>
      <c r="N124" s="1253" t="s">
        <v>4214</v>
      </c>
      <c r="O124" s="1252" t="s">
        <v>4206</v>
      </c>
      <c r="P124" s="1252" t="s">
        <v>4116</v>
      </c>
      <c r="Q124" s="1252">
        <v>13930162225</v>
      </c>
      <c r="R124" s="1252" t="s">
        <v>4207</v>
      </c>
      <c r="S124" s="1252" t="s">
        <v>4000</v>
      </c>
      <c r="T124" s="1254"/>
      <c r="U124" s="1255">
        <v>26.84</v>
      </c>
    </row>
    <row r="125" spans="1:21" s="1256" customFormat="1" ht="20.100000000000001" customHeight="1">
      <c r="A125" s="1251"/>
      <c r="B125" s="1252" t="s">
        <v>284</v>
      </c>
      <c r="C125" s="1252" t="s">
        <v>4218</v>
      </c>
      <c r="D125" s="1252">
        <v>1</v>
      </c>
      <c r="E125" s="1252" t="s">
        <v>1850</v>
      </c>
      <c r="F125" s="1252">
        <v>36.06</v>
      </c>
      <c r="G125" s="1252" t="s">
        <v>114</v>
      </c>
      <c r="H125" s="1252" t="s">
        <v>3996</v>
      </c>
      <c r="I125" s="1252" t="s">
        <v>1619</v>
      </c>
      <c r="J125" s="1252" t="s">
        <v>4112</v>
      </c>
      <c r="K125" s="1235" t="s">
        <v>42</v>
      </c>
      <c r="L125" s="684">
        <v>252420</v>
      </c>
      <c r="M125" s="1206">
        <v>50484</v>
      </c>
      <c r="N125" s="1253" t="s">
        <v>4219</v>
      </c>
      <c r="O125" s="1252" t="s">
        <v>4206</v>
      </c>
      <c r="P125" s="1252" t="s">
        <v>4116</v>
      </c>
      <c r="Q125" s="1252">
        <v>13930162225</v>
      </c>
      <c r="R125" s="1252" t="s">
        <v>4207</v>
      </c>
      <c r="S125" s="1252" t="s">
        <v>4000</v>
      </c>
      <c r="T125" s="1254"/>
      <c r="U125" s="1255">
        <v>36.06</v>
      </c>
    </row>
    <row r="126" spans="1:21" s="1256" customFormat="1" ht="20.100000000000001" customHeight="1">
      <c r="A126" s="1251"/>
      <c r="B126" s="1252" t="s">
        <v>284</v>
      </c>
      <c r="C126" s="1252" t="s">
        <v>4220</v>
      </c>
      <c r="D126" s="1252">
        <v>3</v>
      </c>
      <c r="E126" s="1252" t="s">
        <v>1850</v>
      </c>
      <c r="F126" s="1252">
        <v>218.17</v>
      </c>
      <c r="G126" s="1252" t="s">
        <v>114</v>
      </c>
      <c r="H126" s="1252" t="s">
        <v>3996</v>
      </c>
      <c r="I126" s="1252" t="s">
        <v>1619</v>
      </c>
      <c r="J126" s="1252" t="s">
        <v>4112</v>
      </c>
      <c r="K126" s="684" t="s">
        <v>4221</v>
      </c>
      <c r="L126" s="684">
        <v>1101758.5</v>
      </c>
      <c r="M126" s="1206">
        <v>220351.7</v>
      </c>
      <c r="N126" s="1253" t="s">
        <v>4222</v>
      </c>
      <c r="O126" s="1252" t="s">
        <v>4206</v>
      </c>
      <c r="P126" s="1252" t="s">
        <v>4116</v>
      </c>
      <c r="Q126" s="1252">
        <v>13930162225</v>
      </c>
      <c r="R126" s="1252" t="s">
        <v>4207</v>
      </c>
      <c r="S126" s="1252" t="s">
        <v>4000</v>
      </c>
      <c r="T126" s="1254"/>
      <c r="U126" s="1255">
        <v>218.17</v>
      </c>
    </row>
    <row r="127" spans="1:21" s="1256" customFormat="1" ht="20.100000000000001" customHeight="1">
      <c r="A127" s="1251"/>
      <c r="B127" s="1252" t="s">
        <v>401</v>
      </c>
      <c r="C127" s="1252" t="s">
        <v>4223</v>
      </c>
      <c r="D127" s="1252">
        <v>1</v>
      </c>
      <c r="E127" s="1252" t="s">
        <v>1850</v>
      </c>
      <c r="F127" s="1252">
        <v>364.58</v>
      </c>
      <c r="G127" s="1252" t="s">
        <v>31</v>
      </c>
      <c r="H127" s="1252" t="s">
        <v>3996</v>
      </c>
      <c r="I127" s="1252" t="s">
        <v>1619</v>
      </c>
      <c r="J127" s="1252" t="s">
        <v>4112</v>
      </c>
      <c r="K127" s="684" t="s">
        <v>4224</v>
      </c>
      <c r="L127" s="684">
        <v>2675702.7999999998</v>
      </c>
      <c r="M127" s="1206">
        <v>535140.56000000006</v>
      </c>
      <c r="N127" s="684" t="s">
        <v>4225</v>
      </c>
      <c r="O127" s="1252" t="s">
        <v>4206</v>
      </c>
      <c r="P127" s="1252" t="s">
        <v>4116</v>
      </c>
      <c r="Q127" s="1252">
        <v>13930162225</v>
      </c>
      <c r="R127" s="1252" t="s">
        <v>4207</v>
      </c>
      <c r="S127" s="1252" t="s">
        <v>4000</v>
      </c>
      <c r="T127" s="1254"/>
      <c r="U127" s="1255">
        <v>51.48</v>
      </c>
    </row>
    <row r="128" spans="1:21" s="1256" customFormat="1" ht="20.100000000000001" customHeight="1">
      <c r="A128" s="1251"/>
      <c r="B128" s="1252" t="s">
        <v>4212</v>
      </c>
      <c r="C128" s="1252" t="s">
        <v>4223</v>
      </c>
      <c r="D128" s="1252">
        <v>1</v>
      </c>
      <c r="E128" s="1252" t="s">
        <v>1850</v>
      </c>
      <c r="F128" s="1252">
        <v>51.48</v>
      </c>
      <c r="G128" s="1252" t="s">
        <v>31</v>
      </c>
      <c r="H128" s="1252" t="s">
        <v>3996</v>
      </c>
      <c r="I128" s="1252" t="s">
        <v>1619</v>
      </c>
      <c r="J128" s="1252" t="s">
        <v>4112</v>
      </c>
      <c r="K128" s="684" t="s">
        <v>4224</v>
      </c>
      <c r="L128" s="684">
        <v>360360</v>
      </c>
      <c r="M128" s="1206">
        <v>72072</v>
      </c>
      <c r="N128" s="684" t="s">
        <v>949</v>
      </c>
      <c r="O128" s="1252" t="s">
        <v>4206</v>
      </c>
      <c r="P128" s="1252" t="s">
        <v>4116</v>
      </c>
      <c r="Q128" s="1252">
        <v>13930162225</v>
      </c>
      <c r="R128" s="1252" t="s">
        <v>4207</v>
      </c>
      <c r="S128" s="1252" t="s">
        <v>4000</v>
      </c>
      <c r="T128" s="1254"/>
      <c r="U128" s="1255" t="s">
        <v>55</v>
      </c>
    </row>
    <row r="129" spans="1:21" s="1256" customFormat="1" ht="20.100000000000001" customHeight="1">
      <c r="A129" s="1251"/>
      <c r="B129" s="1252" t="s">
        <v>4226</v>
      </c>
      <c r="C129" s="1252" t="s">
        <v>4227</v>
      </c>
      <c r="D129" s="1252"/>
      <c r="E129" s="1252" t="s">
        <v>65</v>
      </c>
      <c r="F129" s="1252">
        <v>1</v>
      </c>
      <c r="G129" s="1252" t="s">
        <v>114</v>
      </c>
      <c r="H129" s="1252" t="s">
        <v>3996</v>
      </c>
      <c r="I129" s="1252" t="s">
        <v>1619</v>
      </c>
      <c r="J129" s="1252" t="s">
        <v>4112</v>
      </c>
      <c r="K129" s="1235" t="s">
        <v>4228</v>
      </c>
      <c r="L129" s="1241">
        <v>56204.83</v>
      </c>
      <c r="M129" s="1206">
        <v>11241</v>
      </c>
      <c r="N129" s="684" t="s">
        <v>4229</v>
      </c>
      <c r="O129" s="1252" t="s">
        <v>4206</v>
      </c>
      <c r="P129" s="1252" t="s">
        <v>4116</v>
      </c>
      <c r="Q129" s="1252">
        <v>13930162225</v>
      </c>
      <c r="R129" s="1252" t="s">
        <v>4207</v>
      </c>
      <c r="S129" s="1252" t="s">
        <v>4000</v>
      </c>
      <c r="T129" s="1254"/>
      <c r="U129" s="1255" t="s">
        <v>55</v>
      </c>
    </row>
    <row r="130" spans="1:21" s="1256" customFormat="1" ht="20.100000000000001" customHeight="1">
      <c r="A130" s="1251"/>
      <c r="B130" s="1252" t="s">
        <v>4230</v>
      </c>
      <c r="C130" s="1252" t="s">
        <v>4231</v>
      </c>
      <c r="D130" s="1252"/>
      <c r="E130" s="1252" t="s">
        <v>65</v>
      </c>
      <c r="F130" s="1252">
        <v>1</v>
      </c>
      <c r="G130" s="1252" t="s">
        <v>114</v>
      </c>
      <c r="H130" s="1252" t="s">
        <v>3996</v>
      </c>
      <c r="I130" s="1252" t="s">
        <v>1619</v>
      </c>
      <c r="J130" s="1252" t="s">
        <v>4112</v>
      </c>
      <c r="K130" s="1235" t="s">
        <v>4232</v>
      </c>
      <c r="L130" s="1241">
        <v>248000</v>
      </c>
      <c r="M130" s="1206">
        <v>49600</v>
      </c>
      <c r="N130" s="684" t="s">
        <v>4233</v>
      </c>
      <c r="O130" s="1252" t="s">
        <v>4206</v>
      </c>
      <c r="P130" s="1252" t="s">
        <v>4116</v>
      </c>
      <c r="Q130" s="1252">
        <v>13930162225</v>
      </c>
      <c r="R130" s="1252" t="s">
        <v>4207</v>
      </c>
      <c r="S130" s="1252" t="s">
        <v>4000</v>
      </c>
      <c r="T130" s="1254"/>
      <c r="U130" s="1255" t="s">
        <v>55</v>
      </c>
    </row>
    <row r="131" spans="1:21" s="1256" customFormat="1" ht="20.100000000000001" customHeight="1">
      <c r="A131" s="1251"/>
      <c r="B131" s="1252" t="s">
        <v>4234</v>
      </c>
      <c r="C131" s="1252" t="s">
        <v>4235</v>
      </c>
      <c r="D131" s="1252"/>
      <c r="E131" s="1252" t="s">
        <v>65</v>
      </c>
      <c r="F131" s="1252">
        <v>6</v>
      </c>
      <c r="G131" s="1252" t="s">
        <v>114</v>
      </c>
      <c r="H131" s="1252" t="s">
        <v>3996</v>
      </c>
      <c r="I131" s="1252" t="s">
        <v>1619</v>
      </c>
      <c r="J131" s="1252" t="s">
        <v>4112</v>
      </c>
      <c r="K131" s="1235" t="s">
        <v>4236</v>
      </c>
      <c r="L131" s="1241">
        <v>83000</v>
      </c>
      <c r="M131" s="1206">
        <v>16600</v>
      </c>
      <c r="N131" s="684" t="s">
        <v>4237</v>
      </c>
      <c r="O131" s="1252" t="s">
        <v>4206</v>
      </c>
      <c r="P131" s="1252" t="s">
        <v>4116</v>
      </c>
      <c r="Q131" s="1252">
        <v>13930162225</v>
      </c>
      <c r="R131" s="1252" t="s">
        <v>4207</v>
      </c>
      <c r="S131" s="1252" t="s">
        <v>4000</v>
      </c>
      <c r="T131" s="1254"/>
      <c r="U131" s="1255" t="s">
        <v>55</v>
      </c>
    </row>
    <row r="132" spans="1:21" s="1256" customFormat="1" ht="20.100000000000001" customHeight="1">
      <c r="A132" s="1251"/>
      <c r="B132" s="1252" t="s">
        <v>4238</v>
      </c>
      <c r="C132" s="1252" t="s">
        <v>4239</v>
      </c>
      <c r="D132" s="1252"/>
      <c r="E132" s="1252" t="s">
        <v>65</v>
      </c>
      <c r="F132" s="1252">
        <v>2</v>
      </c>
      <c r="G132" s="1252" t="s">
        <v>114</v>
      </c>
      <c r="H132" s="1252" t="s">
        <v>3996</v>
      </c>
      <c r="I132" s="1252" t="s">
        <v>1619</v>
      </c>
      <c r="J132" s="1252" t="s">
        <v>4112</v>
      </c>
      <c r="K132" s="1235" t="s">
        <v>4236</v>
      </c>
      <c r="L132" s="1241">
        <v>50000</v>
      </c>
      <c r="M132" s="1206">
        <v>10000</v>
      </c>
      <c r="N132" s="684" t="s">
        <v>4237</v>
      </c>
      <c r="O132" s="1252" t="s">
        <v>4206</v>
      </c>
      <c r="P132" s="1252" t="s">
        <v>4116</v>
      </c>
      <c r="Q132" s="1252">
        <v>13930162225</v>
      </c>
      <c r="R132" s="1252" t="s">
        <v>4207</v>
      </c>
      <c r="S132" s="1252" t="s">
        <v>4000</v>
      </c>
      <c r="T132" s="1254"/>
      <c r="U132" s="1255" t="s">
        <v>55</v>
      </c>
    </row>
    <row r="133" spans="1:21" s="1256" customFormat="1" ht="20.100000000000001" customHeight="1">
      <c r="A133" s="1251"/>
      <c r="B133" s="1252" t="s">
        <v>1805</v>
      </c>
      <c r="C133" s="1252" t="s">
        <v>4240</v>
      </c>
      <c r="D133" s="1252"/>
      <c r="E133" s="1252" t="s">
        <v>65</v>
      </c>
      <c r="F133" s="1252">
        <v>1</v>
      </c>
      <c r="G133" s="1252" t="s">
        <v>114</v>
      </c>
      <c r="H133" s="1252" t="s">
        <v>3996</v>
      </c>
      <c r="I133" s="1252" t="s">
        <v>175</v>
      </c>
      <c r="J133" s="1252" t="s">
        <v>4112</v>
      </c>
      <c r="K133" s="1235" t="s">
        <v>4236</v>
      </c>
      <c r="L133" s="1241">
        <v>20000</v>
      </c>
      <c r="M133" s="1206">
        <v>4000</v>
      </c>
      <c r="N133" s="684" t="s">
        <v>4237</v>
      </c>
      <c r="O133" s="1252" t="s">
        <v>4206</v>
      </c>
      <c r="P133" s="1252" t="s">
        <v>4116</v>
      </c>
      <c r="Q133" s="1252">
        <v>13930162225</v>
      </c>
      <c r="R133" s="1252" t="s">
        <v>4207</v>
      </c>
      <c r="S133" s="1252" t="s">
        <v>4000</v>
      </c>
      <c r="T133" s="1254"/>
      <c r="U133" s="1255">
        <v>155.19999999999999</v>
      </c>
    </row>
    <row r="134" spans="1:21" s="1256" customFormat="1" ht="20.100000000000001" customHeight="1">
      <c r="A134" s="1251"/>
      <c r="B134" s="1252" t="s">
        <v>4241</v>
      </c>
      <c r="C134" s="1252" t="s">
        <v>4242</v>
      </c>
      <c r="D134" s="1252">
        <v>2</v>
      </c>
      <c r="E134" s="1252" t="s">
        <v>1850</v>
      </c>
      <c r="F134" s="1252">
        <v>155.19999999999999</v>
      </c>
      <c r="G134" s="1252" t="s">
        <v>31</v>
      </c>
      <c r="H134" s="1252" t="s">
        <v>3996</v>
      </c>
      <c r="I134" s="1252" t="s">
        <v>1619</v>
      </c>
      <c r="J134" s="1252" t="s">
        <v>4112</v>
      </c>
      <c r="K134" s="1235" t="s">
        <v>243</v>
      </c>
      <c r="L134" s="684">
        <v>1102062</v>
      </c>
      <c r="M134" s="1206">
        <v>206707.62</v>
      </c>
      <c r="N134" s="684" t="s">
        <v>4225</v>
      </c>
      <c r="O134" s="1252" t="s">
        <v>4206</v>
      </c>
      <c r="P134" s="1252" t="s">
        <v>4116</v>
      </c>
      <c r="Q134" s="1252">
        <v>13930162225</v>
      </c>
      <c r="R134" s="1252" t="s">
        <v>4207</v>
      </c>
      <c r="S134" s="1252" t="s">
        <v>4000</v>
      </c>
      <c r="T134" s="1254"/>
    </row>
    <row r="135" spans="1:21" s="1209" customFormat="1" ht="20.100000000000001" customHeight="1">
      <c r="A135" s="685"/>
      <c r="B135" s="1215" t="s">
        <v>4243</v>
      </c>
      <c r="C135" s="1215"/>
      <c r="D135" s="1215" t="s">
        <v>45</v>
      </c>
      <c r="E135" s="1215" t="s">
        <v>55</v>
      </c>
      <c r="F135" s="1215">
        <v>121</v>
      </c>
      <c r="G135" s="1215" t="s">
        <v>31</v>
      </c>
      <c r="H135" s="1215" t="s">
        <v>4123</v>
      </c>
      <c r="I135" s="1215" t="s">
        <v>55</v>
      </c>
      <c r="J135" s="1215" t="s">
        <v>55</v>
      </c>
      <c r="K135" s="1215" t="s">
        <v>55</v>
      </c>
      <c r="L135" s="1215" t="s">
        <v>55</v>
      </c>
      <c r="M135" s="1215">
        <v>516267</v>
      </c>
      <c r="N135" s="1219">
        <v>2016.3</v>
      </c>
      <c r="O135" s="1215" t="s">
        <v>4244</v>
      </c>
      <c r="P135" s="1215" t="s">
        <v>4245</v>
      </c>
      <c r="Q135" s="1215">
        <v>13832383939</v>
      </c>
      <c r="R135" s="1215" t="s">
        <v>4246</v>
      </c>
      <c r="S135" s="1215" t="s">
        <v>4000</v>
      </c>
      <c r="T135" s="1214"/>
    </row>
    <row r="136" spans="1:21" s="1209" customFormat="1" ht="20.100000000000001" customHeight="1">
      <c r="A136" s="685"/>
      <c r="B136" s="1215" t="s">
        <v>4247</v>
      </c>
      <c r="C136" s="1215"/>
      <c r="D136" s="1215" t="s">
        <v>45</v>
      </c>
      <c r="E136" s="1215" t="s">
        <v>55</v>
      </c>
      <c r="F136" s="1215">
        <v>192</v>
      </c>
      <c r="G136" s="1215" t="s">
        <v>31</v>
      </c>
      <c r="H136" s="1215" t="s">
        <v>4123</v>
      </c>
      <c r="I136" s="1215" t="s">
        <v>55</v>
      </c>
      <c r="J136" s="1215" t="s">
        <v>55</v>
      </c>
      <c r="K136" s="1215" t="s">
        <v>55</v>
      </c>
      <c r="L136" s="1215" t="s">
        <v>55</v>
      </c>
      <c r="M136" s="1215">
        <v>81920</v>
      </c>
      <c r="N136" s="1219">
        <v>2016.3</v>
      </c>
      <c r="O136" s="1215" t="s">
        <v>4244</v>
      </c>
      <c r="P136" s="1215" t="s">
        <v>4245</v>
      </c>
      <c r="Q136" s="1215">
        <v>13832383939</v>
      </c>
      <c r="R136" s="1215" t="s">
        <v>4246</v>
      </c>
      <c r="S136" s="1215" t="s">
        <v>4000</v>
      </c>
      <c r="T136" s="1214"/>
    </row>
    <row r="137" spans="1:21" s="1209" customFormat="1" ht="20.100000000000001" customHeight="1">
      <c r="A137" s="685"/>
      <c r="B137" s="1215" t="s">
        <v>4248</v>
      </c>
      <c r="C137" s="1215" t="s">
        <v>55</v>
      </c>
      <c r="D137" s="1215" t="s">
        <v>65</v>
      </c>
      <c r="E137" s="1215">
        <v>200</v>
      </c>
      <c r="F137" s="1215">
        <v>6</v>
      </c>
      <c r="G137" s="1215" t="s">
        <v>114</v>
      </c>
      <c r="H137" s="1215" t="s">
        <v>41</v>
      </c>
      <c r="I137" s="1215" t="s">
        <v>4249</v>
      </c>
      <c r="J137" s="1215" t="s">
        <v>2153</v>
      </c>
      <c r="K137" s="1215" t="s">
        <v>4250</v>
      </c>
      <c r="L137" s="1215">
        <v>37200</v>
      </c>
      <c r="M137" s="1215">
        <v>5060</v>
      </c>
      <c r="N137" s="1219">
        <v>2017.3</v>
      </c>
      <c r="O137" s="1215" t="s">
        <v>4251</v>
      </c>
      <c r="P137" s="1215" t="s">
        <v>4252</v>
      </c>
      <c r="Q137" s="1215">
        <v>15610821019</v>
      </c>
      <c r="R137" s="1215" t="s">
        <v>2979</v>
      </c>
      <c r="S137" s="1215" t="s">
        <v>4002</v>
      </c>
      <c r="T137" s="1214"/>
    </row>
    <row r="138" spans="1:21" s="1209" customFormat="1" ht="20.100000000000001" customHeight="1">
      <c r="A138" s="685"/>
      <c r="B138" s="1252" t="s">
        <v>39</v>
      </c>
      <c r="C138" s="1257" t="s">
        <v>4253</v>
      </c>
      <c r="D138" s="1258" t="s">
        <v>2547</v>
      </c>
      <c r="E138" s="1238">
        <v>31</v>
      </c>
      <c r="F138" s="1259">
        <v>39.020000000000003</v>
      </c>
      <c r="G138" s="1258" t="s">
        <v>31</v>
      </c>
      <c r="H138" s="1258" t="s">
        <v>32</v>
      </c>
      <c r="I138" s="1215" t="s">
        <v>55</v>
      </c>
      <c r="J138" s="1215" t="s">
        <v>55</v>
      </c>
      <c r="K138" s="1260" t="s">
        <v>4254</v>
      </c>
      <c r="L138" s="1259">
        <v>251679</v>
      </c>
      <c r="M138" s="1259">
        <v>251679</v>
      </c>
      <c r="N138" s="1261">
        <v>43929</v>
      </c>
      <c r="O138" s="1220" t="s">
        <v>4255</v>
      </c>
      <c r="P138" s="1214" t="s">
        <v>4256</v>
      </c>
      <c r="Q138" s="1214">
        <v>13731080364</v>
      </c>
      <c r="R138" s="1220" t="s">
        <v>4257</v>
      </c>
      <c r="S138" s="1215" t="s">
        <v>4002</v>
      </c>
      <c r="T138" s="1214"/>
    </row>
    <row r="139" spans="1:21" s="1209" customFormat="1" ht="20.100000000000001" customHeight="1">
      <c r="A139" s="685"/>
      <c r="B139" s="1252" t="s">
        <v>39</v>
      </c>
      <c r="C139" s="1257" t="s">
        <v>4258</v>
      </c>
      <c r="D139" s="1258" t="s">
        <v>2547</v>
      </c>
      <c r="E139" s="1238">
        <v>4</v>
      </c>
      <c r="F139" s="1259"/>
      <c r="G139" s="1258" t="s">
        <v>31</v>
      </c>
      <c r="H139" s="1258" t="s">
        <v>32</v>
      </c>
      <c r="I139" s="1215" t="s">
        <v>55</v>
      </c>
      <c r="J139" s="1215" t="s">
        <v>55</v>
      </c>
      <c r="K139" s="1260" t="s">
        <v>4254</v>
      </c>
      <c r="L139" s="1259"/>
      <c r="M139" s="1259"/>
      <c r="N139" s="1261">
        <v>43929</v>
      </c>
      <c r="O139" s="1220" t="s">
        <v>4255</v>
      </c>
      <c r="P139" s="1214" t="s">
        <v>4256</v>
      </c>
      <c r="Q139" s="1214">
        <v>13731080364</v>
      </c>
      <c r="R139" s="1220" t="s">
        <v>4257</v>
      </c>
      <c r="S139" s="1215" t="s">
        <v>4002</v>
      </c>
      <c r="T139" s="1214"/>
    </row>
    <row r="140" spans="1:21" s="1209" customFormat="1" ht="20.100000000000001" customHeight="1">
      <c r="A140" s="685"/>
      <c r="B140" s="1252" t="s">
        <v>39</v>
      </c>
      <c r="C140" s="1257" t="s">
        <v>4259</v>
      </c>
      <c r="D140" s="1258" t="s">
        <v>2547</v>
      </c>
      <c r="E140" s="1238">
        <v>34</v>
      </c>
      <c r="F140" s="1259"/>
      <c r="G140" s="1258" t="s">
        <v>31</v>
      </c>
      <c r="H140" s="1258" t="s">
        <v>32</v>
      </c>
      <c r="I140" s="1215" t="s">
        <v>55</v>
      </c>
      <c r="J140" s="1215" t="s">
        <v>55</v>
      </c>
      <c r="K140" s="1260" t="s">
        <v>4254</v>
      </c>
      <c r="L140" s="1259"/>
      <c r="M140" s="1259"/>
      <c r="N140" s="1261">
        <v>43929</v>
      </c>
      <c r="O140" s="1220" t="s">
        <v>4255</v>
      </c>
      <c r="P140" s="1214" t="s">
        <v>4256</v>
      </c>
      <c r="Q140" s="1214">
        <v>13731080364</v>
      </c>
      <c r="R140" s="1220" t="s">
        <v>4257</v>
      </c>
      <c r="S140" s="1215" t="s">
        <v>4002</v>
      </c>
      <c r="T140" s="1214"/>
    </row>
    <row r="141" spans="1:21" s="1209" customFormat="1" ht="20.100000000000001" customHeight="1">
      <c r="A141" s="685"/>
      <c r="B141" s="1252" t="s">
        <v>39</v>
      </c>
      <c r="C141" s="1257" t="s">
        <v>4260</v>
      </c>
      <c r="D141" s="1258" t="s">
        <v>2547</v>
      </c>
      <c r="E141" s="1238">
        <v>8</v>
      </c>
      <c r="F141" s="1259"/>
      <c r="G141" s="1258" t="s">
        <v>31</v>
      </c>
      <c r="H141" s="1258" t="s">
        <v>32</v>
      </c>
      <c r="I141" s="1215" t="s">
        <v>55</v>
      </c>
      <c r="J141" s="1215" t="s">
        <v>55</v>
      </c>
      <c r="K141" s="1260" t="s">
        <v>4254</v>
      </c>
      <c r="L141" s="1259"/>
      <c r="M141" s="1259"/>
      <c r="N141" s="1261">
        <v>43929</v>
      </c>
      <c r="O141" s="1220" t="s">
        <v>4255</v>
      </c>
      <c r="P141" s="1214" t="s">
        <v>4256</v>
      </c>
      <c r="Q141" s="1214">
        <v>13731080364</v>
      </c>
      <c r="R141" s="1220" t="s">
        <v>4257</v>
      </c>
      <c r="S141" s="1215" t="s">
        <v>4002</v>
      </c>
      <c r="T141" s="1214"/>
    </row>
    <row r="142" spans="1:21" s="1209" customFormat="1" ht="20.100000000000001" customHeight="1">
      <c r="A142" s="685"/>
      <c r="B142" s="1252" t="s">
        <v>39</v>
      </c>
      <c r="C142" s="1257" t="s">
        <v>4261</v>
      </c>
      <c r="D142" s="1258" t="s">
        <v>2547</v>
      </c>
      <c r="E142" s="1238">
        <v>4</v>
      </c>
      <c r="F142" s="1259"/>
      <c r="G142" s="1258" t="s">
        <v>31</v>
      </c>
      <c r="H142" s="1258" t="s">
        <v>32</v>
      </c>
      <c r="I142" s="1215" t="s">
        <v>55</v>
      </c>
      <c r="J142" s="1215" t="s">
        <v>55</v>
      </c>
      <c r="K142" s="1260" t="s">
        <v>4254</v>
      </c>
      <c r="L142" s="1259"/>
      <c r="M142" s="1259"/>
      <c r="N142" s="1261">
        <v>43929</v>
      </c>
      <c r="O142" s="1220" t="s">
        <v>4255</v>
      </c>
      <c r="P142" s="1214" t="s">
        <v>4256</v>
      </c>
      <c r="Q142" s="1214">
        <v>13731080364</v>
      </c>
      <c r="R142" s="1220" t="s">
        <v>4257</v>
      </c>
      <c r="S142" s="1215" t="s">
        <v>4002</v>
      </c>
      <c r="T142" s="1214"/>
    </row>
    <row r="143" spans="1:21" s="1209" customFormat="1" ht="20.100000000000001" customHeight="1">
      <c r="A143" s="685"/>
      <c r="B143" s="1252" t="s">
        <v>39</v>
      </c>
      <c r="C143" s="1257" t="s">
        <v>4262</v>
      </c>
      <c r="D143" s="1258" t="s">
        <v>2547</v>
      </c>
      <c r="E143" s="1238">
        <v>4</v>
      </c>
      <c r="F143" s="1259"/>
      <c r="G143" s="1258" t="s">
        <v>31</v>
      </c>
      <c r="H143" s="1258" t="s">
        <v>32</v>
      </c>
      <c r="I143" s="1215" t="s">
        <v>55</v>
      </c>
      <c r="J143" s="1215" t="s">
        <v>55</v>
      </c>
      <c r="K143" s="1260" t="s">
        <v>4254</v>
      </c>
      <c r="L143" s="1259"/>
      <c r="M143" s="1259"/>
      <c r="N143" s="1261">
        <v>43929</v>
      </c>
      <c r="O143" s="1220" t="s">
        <v>4255</v>
      </c>
      <c r="P143" s="1214" t="s">
        <v>4256</v>
      </c>
      <c r="Q143" s="1214">
        <v>13731080364</v>
      </c>
      <c r="R143" s="1220" t="s">
        <v>4257</v>
      </c>
      <c r="S143" s="1215" t="s">
        <v>4002</v>
      </c>
      <c r="T143" s="1214"/>
    </row>
    <row r="144" spans="1:21" s="1209" customFormat="1" ht="20.100000000000001" customHeight="1">
      <c r="A144" s="685"/>
      <c r="B144" s="1252" t="s">
        <v>39</v>
      </c>
      <c r="C144" s="1257" t="s">
        <v>4263</v>
      </c>
      <c r="D144" s="1258" t="s">
        <v>2547</v>
      </c>
      <c r="E144" s="1238">
        <v>2</v>
      </c>
      <c r="F144" s="1259"/>
      <c r="G144" s="1258" t="s">
        <v>31</v>
      </c>
      <c r="H144" s="1258" t="s">
        <v>32</v>
      </c>
      <c r="I144" s="1215" t="s">
        <v>55</v>
      </c>
      <c r="J144" s="1215" t="s">
        <v>55</v>
      </c>
      <c r="K144" s="1260" t="s">
        <v>4254</v>
      </c>
      <c r="L144" s="1259"/>
      <c r="M144" s="1259"/>
      <c r="N144" s="1261">
        <v>43929</v>
      </c>
      <c r="O144" s="1220" t="s">
        <v>4255</v>
      </c>
      <c r="P144" s="1214" t="s">
        <v>4256</v>
      </c>
      <c r="Q144" s="1214">
        <v>13731080364</v>
      </c>
      <c r="R144" s="1220" t="s">
        <v>4257</v>
      </c>
      <c r="S144" s="1215" t="s">
        <v>4002</v>
      </c>
      <c r="T144" s="1214"/>
    </row>
    <row r="145" spans="1:20" s="1209" customFormat="1" ht="20.100000000000001" customHeight="1">
      <c r="A145" s="685"/>
      <c r="B145" s="1252" t="s">
        <v>4264</v>
      </c>
      <c r="C145" s="1257" t="s">
        <v>4265</v>
      </c>
      <c r="D145" s="1238" t="s">
        <v>65</v>
      </c>
      <c r="E145" s="1238">
        <v>6</v>
      </c>
      <c r="F145" s="1262">
        <v>16.489999999999998</v>
      </c>
      <c r="G145" s="1258" t="s">
        <v>31</v>
      </c>
      <c r="H145" s="1258" t="s">
        <v>32</v>
      </c>
      <c r="I145" s="1215" t="s">
        <v>55</v>
      </c>
      <c r="J145" s="1215" t="s">
        <v>55</v>
      </c>
      <c r="K145" s="1263" t="s">
        <v>4266</v>
      </c>
      <c r="L145" s="1238">
        <v>114267.46</v>
      </c>
      <c r="M145" s="1238">
        <v>114267.46</v>
      </c>
      <c r="N145" s="1261">
        <v>43922</v>
      </c>
      <c r="O145" s="1220" t="s">
        <v>4267</v>
      </c>
      <c r="P145" s="1214" t="s">
        <v>4256</v>
      </c>
      <c r="Q145" s="1214">
        <v>13731080364</v>
      </c>
      <c r="R145" s="1220" t="s">
        <v>4257</v>
      </c>
      <c r="S145" s="1215" t="s">
        <v>4002</v>
      </c>
      <c r="T145" s="1214"/>
    </row>
    <row r="146" spans="1:20" s="1209" customFormat="1" ht="20.100000000000001" customHeight="1">
      <c r="A146" s="685"/>
      <c r="B146" s="1252" t="s">
        <v>4268</v>
      </c>
      <c r="C146" s="1257" t="s">
        <v>4269</v>
      </c>
      <c r="D146" s="1238" t="s">
        <v>65</v>
      </c>
      <c r="E146" s="1238">
        <v>1</v>
      </c>
      <c r="F146" s="1262">
        <v>11.46</v>
      </c>
      <c r="G146" s="1258" t="s">
        <v>31</v>
      </c>
      <c r="H146" s="1258" t="s">
        <v>32</v>
      </c>
      <c r="I146" s="1215" t="s">
        <v>55</v>
      </c>
      <c r="J146" s="1215" t="s">
        <v>55</v>
      </c>
      <c r="K146" s="1263" t="s">
        <v>4266</v>
      </c>
      <c r="L146" s="1238">
        <v>78200</v>
      </c>
      <c r="M146" s="1238">
        <v>78200</v>
      </c>
      <c r="N146" s="1264">
        <v>43938</v>
      </c>
      <c r="O146" s="1220" t="s">
        <v>4267</v>
      </c>
      <c r="P146" s="1214" t="s">
        <v>4256</v>
      </c>
      <c r="Q146" s="1214">
        <v>13731080364</v>
      </c>
      <c r="R146" s="1220" t="s">
        <v>4257</v>
      </c>
      <c r="S146" s="1215" t="s">
        <v>4002</v>
      </c>
      <c r="T146" s="1214"/>
    </row>
    <row r="147" spans="1:20" s="1209" customFormat="1" ht="20.100000000000001" customHeight="1">
      <c r="A147" s="685"/>
      <c r="B147" s="1252" t="s">
        <v>4268</v>
      </c>
      <c r="C147" s="1257" t="s">
        <v>4270</v>
      </c>
      <c r="D147" s="1238" t="s">
        <v>65</v>
      </c>
      <c r="E147" s="1238">
        <v>2</v>
      </c>
      <c r="F147" s="1262">
        <v>25.57</v>
      </c>
      <c r="G147" s="1258" t="s">
        <v>31</v>
      </c>
      <c r="H147" s="1258" t="s">
        <v>32</v>
      </c>
      <c r="I147" s="1215" t="s">
        <v>55</v>
      </c>
      <c r="J147" s="1215" t="s">
        <v>55</v>
      </c>
      <c r="K147" s="1263" t="s">
        <v>4266</v>
      </c>
      <c r="L147" s="1238">
        <v>176761</v>
      </c>
      <c r="M147" s="1238">
        <v>176761</v>
      </c>
      <c r="N147" s="1264">
        <v>43940</v>
      </c>
      <c r="O147" s="1220" t="s">
        <v>4267</v>
      </c>
      <c r="P147" s="1214" t="s">
        <v>4256</v>
      </c>
      <c r="Q147" s="1214">
        <v>13731080364</v>
      </c>
      <c r="R147" s="1220" t="s">
        <v>4257</v>
      </c>
      <c r="S147" s="1215" t="s">
        <v>4002</v>
      </c>
      <c r="T147" s="1214"/>
    </row>
    <row r="148" spans="1:20" s="1209" customFormat="1" ht="20.100000000000001" customHeight="1">
      <c r="A148" s="685"/>
      <c r="B148" s="1252" t="s">
        <v>4271</v>
      </c>
      <c r="C148" s="1257" t="s">
        <v>4272</v>
      </c>
      <c r="D148" s="1238" t="s">
        <v>65</v>
      </c>
      <c r="E148" s="1238">
        <v>1</v>
      </c>
      <c r="F148" s="1262">
        <v>16.12</v>
      </c>
      <c r="G148" s="1220" t="s">
        <v>31</v>
      </c>
      <c r="H148" s="1258" t="s">
        <v>32</v>
      </c>
      <c r="I148" s="1215" t="s">
        <v>55</v>
      </c>
      <c r="J148" s="1215" t="s">
        <v>55</v>
      </c>
      <c r="K148" s="1263" t="s">
        <v>4266</v>
      </c>
      <c r="L148" s="1238">
        <v>107560</v>
      </c>
      <c r="M148" s="1238">
        <v>107560</v>
      </c>
      <c r="N148" s="1264">
        <v>43940</v>
      </c>
      <c r="O148" s="1220" t="s">
        <v>4267</v>
      </c>
      <c r="P148" s="1214" t="s">
        <v>4256</v>
      </c>
      <c r="Q148" s="1214">
        <v>13731080364</v>
      </c>
      <c r="R148" s="1220" t="s">
        <v>4257</v>
      </c>
      <c r="S148" s="1215" t="s">
        <v>4002</v>
      </c>
      <c r="T148" s="1214"/>
    </row>
    <row r="149" spans="1:20" s="1209" customFormat="1" ht="20.100000000000001" customHeight="1">
      <c r="A149" s="685"/>
      <c r="B149" s="1252" t="s">
        <v>4273</v>
      </c>
      <c r="C149" s="1257" t="s">
        <v>4274</v>
      </c>
      <c r="D149" s="1238" t="s">
        <v>65</v>
      </c>
      <c r="E149" s="1238">
        <v>1</v>
      </c>
      <c r="F149" s="1262">
        <v>13.83</v>
      </c>
      <c r="G149" s="1220" t="s">
        <v>31</v>
      </c>
      <c r="H149" s="1258" t="s">
        <v>32</v>
      </c>
      <c r="I149" s="1215" t="s">
        <v>55</v>
      </c>
      <c r="J149" s="1215" t="s">
        <v>55</v>
      </c>
      <c r="K149" s="1263" t="s">
        <v>4266</v>
      </c>
      <c r="L149" s="1238">
        <v>101416.6</v>
      </c>
      <c r="M149" s="1238">
        <v>101416.6</v>
      </c>
      <c r="N149" s="1264">
        <v>43951</v>
      </c>
      <c r="O149" s="1220" t="s">
        <v>4267</v>
      </c>
      <c r="P149" s="1214" t="s">
        <v>4256</v>
      </c>
      <c r="Q149" s="1214">
        <v>13731080364</v>
      </c>
      <c r="R149" s="1220" t="s">
        <v>4257</v>
      </c>
      <c r="S149" s="1215" t="s">
        <v>4002</v>
      </c>
      <c r="T149" s="1214"/>
    </row>
    <row r="150" spans="1:20" s="1209" customFormat="1" ht="20.100000000000001" customHeight="1">
      <c r="A150" s="685"/>
      <c r="B150" s="1252" t="s">
        <v>4275</v>
      </c>
      <c r="C150" s="1257">
        <v>2.2000000000000002</v>
      </c>
      <c r="D150" s="1238" t="s">
        <v>65</v>
      </c>
      <c r="E150" s="1238">
        <v>1</v>
      </c>
      <c r="F150" s="1265">
        <v>11.99</v>
      </c>
      <c r="G150" s="1220" t="s">
        <v>31</v>
      </c>
      <c r="H150" s="1258" t="s">
        <v>32</v>
      </c>
      <c r="I150" s="1215" t="s">
        <v>55</v>
      </c>
      <c r="J150" s="1215" t="s">
        <v>55</v>
      </c>
      <c r="K150" s="1263" t="s">
        <v>4266</v>
      </c>
      <c r="L150" s="1238">
        <v>164888</v>
      </c>
      <c r="M150" s="1238">
        <v>164888</v>
      </c>
      <c r="N150" s="1264">
        <v>43948</v>
      </c>
      <c r="O150" s="1220" t="s">
        <v>4267</v>
      </c>
      <c r="P150" s="1214" t="s">
        <v>4256</v>
      </c>
      <c r="Q150" s="1214">
        <v>13731080364</v>
      </c>
      <c r="R150" s="1220" t="s">
        <v>4257</v>
      </c>
      <c r="S150" s="1215" t="s">
        <v>4002</v>
      </c>
      <c r="T150" s="1214"/>
    </row>
    <row r="151" spans="1:20" s="1209" customFormat="1" ht="20.100000000000001" customHeight="1">
      <c r="A151" s="685"/>
      <c r="B151" s="1252" t="s">
        <v>3071</v>
      </c>
      <c r="C151" s="1257" t="s">
        <v>4276</v>
      </c>
      <c r="D151" s="1238" t="s">
        <v>65</v>
      </c>
      <c r="E151" s="1238">
        <v>4</v>
      </c>
      <c r="F151" s="1238"/>
      <c r="G151" s="1220" t="s">
        <v>31</v>
      </c>
      <c r="H151" s="1258" t="s">
        <v>32</v>
      </c>
      <c r="I151" s="1215" t="s">
        <v>55</v>
      </c>
      <c r="J151" s="1215" t="s">
        <v>55</v>
      </c>
      <c r="K151" s="1263" t="s">
        <v>4266</v>
      </c>
      <c r="L151" s="1238">
        <v>797470</v>
      </c>
      <c r="M151" s="1238">
        <v>797470</v>
      </c>
      <c r="N151" s="1264">
        <v>43939</v>
      </c>
      <c r="O151" s="1220" t="s">
        <v>4267</v>
      </c>
      <c r="P151" s="1214" t="s">
        <v>4256</v>
      </c>
      <c r="Q151" s="1214">
        <v>13731080364</v>
      </c>
      <c r="R151" s="1220" t="s">
        <v>4257</v>
      </c>
      <c r="S151" s="1215" t="s">
        <v>4002</v>
      </c>
      <c r="T151" s="1214"/>
    </row>
    <row r="152" spans="1:20" s="1209" customFormat="1" ht="20.100000000000001" customHeight="1">
      <c r="A152" s="685"/>
      <c r="B152" s="1252" t="s">
        <v>3071</v>
      </c>
      <c r="C152" s="1257" t="s">
        <v>4277</v>
      </c>
      <c r="D152" s="1238" t="s">
        <v>65</v>
      </c>
      <c r="E152" s="1238">
        <v>6</v>
      </c>
      <c r="F152" s="1238"/>
      <c r="G152" s="1220" t="s">
        <v>31</v>
      </c>
      <c r="H152" s="1258" t="s">
        <v>32</v>
      </c>
      <c r="I152" s="1215" t="s">
        <v>55</v>
      </c>
      <c r="J152" s="1215" t="s">
        <v>55</v>
      </c>
      <c r="K152" s="1263" t="s">
        <v>4266</v>
      </c>
      <c r="L152" s="1238">
        <v>1836720</v>
      </c>
      <c r="M152" s="1238">
        <v>1836720</v>
      </c>
      <c r="N152" s="1264">
        <v>43939</v>
      </c>
      <c r="O152" s="1220" t="s">
        <v>4267</v>
      </c>
      <c r="P152" s="1214" t="s">
        <v>4256</v>
      </c>
      <c r="Q152" s="1214">
        <v>13731080364</v>
      </c>
      <c r="R152" s="1220" t="s">
        <v>4257</v>
      </c>
      <c r="S152" s="1215" t="s">
        <v>4002</v>
      </c>
      <c r="T152" s="1214"/>
    </row>
    <row r="153" spans="1:20" s="1209" customFormat="1" ht="20.100000000000001" customHeight="1">
      <c r="A153" s="685"/>
      <c r="B153" s="1252" t="s">
        <v>4278</v>
      </c>
      <c r="C153" s="1266" t="s">
        <v>4279</v>
      </c>
      <c r="D153" s="1267" t="s">
        <v>161</v>
      </c>
      <c r="E153" s="1268">
        <v>80</v>
      </c>
      <c r="F153" s="1269"/>
      <c r="G153" s="1270" t="s">
        <v>31</v>
      </c>
      <c r="H153" s="1267" t="s">
        <v>32</v>
      </c>
      <c r="I153" s="1215" t="s">
        <v>55</v>
      </c>
      <c r="J153" s="1215" t="s">
        <v>55</v>
      </c>
      <c r="K153" s="1271" t="s">
        <v>946</v>
      </c>
      <c r="L153" s="1268">
        <v>172000</v>
      </c>
      <c r="M153" s="1268">
        <v>172000</v>
      </c>
      <c r="N153" s="1272">
        <v>43923</v>
      </c>
      <c r="O153" s="1220" t="s">
        <v>4267</v>
      </c>
      <c r="P153" s="1214" t="s">
        <v>4256</v>
      </c>
      <c r="Q153" s="1214">
        <v>13731080364</v>
      </c>
      <c r="R153" s="1220" t="s">
        <v>4257</v>
      </c>
      <c r="S153" s="1215" t="s">
        <v>4002</v>
      </c>
      <c r="T153" s="1214"/>
    </row>
    <row r="154" spans="1:20" s="1209" customFormat="1" ht="20.100000000000001" customHeight="1">
      <c r="A154" s="685"/>
      <c r="B154" s="1252" t="s">
        <v>4280</v>
      </c>
      <c r="C154" s="1266" t="s">
        <v>2448</v>
      </c>
      <c r="D154" s="1267" t="s">
        <v>161</v>
      </c>
      <c r="E154" s="1268">
        <v>60</v>
      </c>
      <c r="F154" s="1269"/>
      <c r="G154" s="1270" t="s">
        <v>31</v>
      </c>
      <c r="H154" s="1267" t="s">
        <v>32</v>
      </c>
      <c r="I154" s="1215" t="s">
        <v>55</v>
      </c>
      <c r="J154" s="1215" t="s">
        <v>55</v>
      </c>
      <c r="K154" s="1271" t="s">
        <v>946</v>
      </c>
      <c r="L154" s="1268">
        <v>72720</v>
      </c>
      <c r="M154" s="1268">
        <v>72720</v>
      </c>
      <c r="N154" s="1273">
        <v>43946</v>
      </c>
      <c r="O154" s="1220" t="s">
        <v>4267</v>
      </c>
      <c r="P154" s="1214" t="s">
        <v>4256</v>
      </c>
      <c r="Q154" s="1214">
        <v>13731080364</v>
      </c>
      <c r="R154" s="1220" t="s">
        <v>4257</v>
      </c>
      <c r="S154" s="1215" t="s">
        <v>4002</v>
      </c>
      <c r="T154" s="1214"/>
    </row>
    <row r="155" spans="1:20" s="1209" customFormat="1" ht="20.100000000000001" customHeight="1">
      <c r="A155" s="685"/>
      <c r="B155" s="1252" t="s">
        <v>4281</v>
      </c>
      <c r="C155" s="1257" t="s">
        <v>262</v>
      </c>
      <c r="D155" s="1238" t="s">
        <v>65</v>
      </c>
      <c r="E155" s="1238">
        <v>2</v>
      </c>
      <c r="F155" s="1238"/>
      <c r="G155" s="1270" t="s">
        <v>31</v>
      </c>
      <c r="H155" s="1267" t="s">
        <v>32</v>
      </c>
      <c r="I155" s="1215" t="s">
        <v>55</v>
      </c>
      <c r="J155" s="1215" t="s">
        <v>55</v>
      </c>
      <c r="K155" s="1271" t="s">
        <v>946</v>
      </c>
      <c r="L155" s="1268">
        <v>24860</v>
      </c>
      <c r="M155" s="1268">
        <v>24860</v>
      </c>
      <c r="N155" s="1272">
        <v>43950</v>
      </c>
      <c r="O155" s="1220" t="s">
        <v>4267</v>
      </c>
      <c r="P155" s="1214" t="s">
        <v>4256</v>
      </c>
      <c r="Q155" s="1214">
        <v>13731080364</v>
      </c>
      <c r="R155" s="1220" t="s">
        <v>4257</v>
      </c>
      <c r="S155" s="1215" t="s">
        <v>4002</v>
      </c>
      <c r="T155" s="1214"/>
    </row>
    <row r="156" spans="1:20" s="1209" customFormat="1" ht="20.100000000000001" customHeight="1">
      <c r="A156" s="685"/>
      <c r="B156" s="1252" t="s">
        <v>4281</v>
      </c>
      <c r="C156" s="1257" t="s">
        <v>254</v>
      </c>
      <c r="D156" s="1238" t="s">
        <v>65</v>
      </c>
      <c r="E156" s="1238">
        <v>2</v>
      </c>
      <c r="F156" s="1238"/>
      <c r="G156" s="1270" t="s">
        <v>31</v>
      </c>
      <c r="H156" s="1267" t="s">
        <v>32</v>
      </c>
      <c r="I156" s="1215" t="s">
        <v>55</v>
      </c>
      <c r="J156" s="1215" t="s">
        <v>55</v>
      </c>
      <c r="K156" s="1271" t="s">
        <v>946</v>
      </c>
      <c r="L156" s="1268">
        <v>28250</v>
      </c>
      <c r="M156" s="1268">
        <v>28250</v>
      </c>
      <c r="N156" s="1272">
        <v>43950</v>
      </c>
      <c r="O156" s="1220" t="s">
        <v>4267</v>
      </c>
      <c r="P156" s="1214" t="s">
        <v>4256</v>
      </c>
      <c r="Q156" s="1214">
        <v>13731080364</v>
      </c>
      <c r="R156" s="1220" t="s">
        <v>4257</v>
      </c>
      <c r="S156" s="1215" t="s">
        <v>4002</v>
      </c>
      <c r="T156" s="1214"/>
    </row>
    <row r="157" spans="1:20" s="1209" customFormat="1" ht="20.100000000000001" customHeight="1">
      <c r="A157" s="685"/>
      <c r="B157" s="1252" t="s">
        <v>4281</v>
      </c>
      <c r="C157" s="1257" t="s">
        <v>4282</v>
      </c>
      <c r="D157" s="1238" t="s">
        <v>65</v>
      </c>
      <c r="E157" s="1238">
        <v>2</v>
      </c>
      <c r="F157" s="1238"/>
      <c r="G157" s="1270" t="s">
        <v>31</v>
      </c>
      <c r="H157" s="1267" t="s">
        <v>32</v>
      </c>
      <c r="I157" s="1215" t="s">
        <v>55</v>
      </c>
      <c r="J157" s="1215" t="s">
        <v>55</v>
      </c>
      <c r="K157" s="1271" t="s">
        <v>946</v>
      </c>
      <c r="L157" s="1268">
        <v>32840</v>
      </c>
      <c r="M157" s="1268">
        <v>32840</v>
      </c>
      <c r="N157" s="1272">
        <v>43950</v>
      </c>
      <c r="O157" s="1220" t="s">
        <v>4267</v>
      </c>
      <c r="P157" s="1214" t="s">
        <v>4256</v>
      </c>
      <c r="Q157" s="1214">
        <v>13731080364</v>
      </c>
      <c r="R157" s="1220" t="s">
        <v>4257</v>
      </c>
      <c r="S157" s="1215" t="s">
        <v>4002</v>
      </c>
      <c r="T157" s="1214"/>
    </row>
    <row r="158" spans="1:20" s="1209" customFormat="1" ht="20.100000000000001" customHeight="1">
      <c r="A158" s="685"/>
      <c r="B158" s="1252" t="s">
        <v>163</v>
      </c>
      <c r="C158" s="1257" t="s">
        <v>170</v>
      </c>
      <c r="D158" s="1238" t="s">
        <v>65</v>
      </c>
      <c r="E158" s="1238">
        <v>4</v>
      </c>
      <c r="F158" s="1238">
        <v>159.16499999999999</v>
      </c>
      <c r="G158" s="1270" t="s">
        <v>31</v>
      </c>
      <c r="H158" s="1267" t="s">
        <v>32</v>
      </c>
      <c r="I158" s="1215" t="s">
        <v>55</v>
      </c>
      <c r="J158" s="1215" t="s">
        <v>55</v>
      </c>
      <c r="K158" s="1260" t="s">
        <v>4283</v>
      </c>
      <c r="L158" s="1274">
        <v>1151566.8400000001</v>
      </c>
      <c r="M158" s="1274">
        <v>1151566.8400000001</v>
      </c>
      <c r="N158" s="1272">
        <v>43952</v>
      </c>
      <c r="O158" s="1220" t="s">
        <v>4255</v>
      </c>
      <c r="P158" s="1214" t="s">
        <v>4256</v>
      </c>
      <c r="Q158" s="1214">
        <v>13731080364</v>
      </c>
      <c r="R158" s="1220" t="s">
        <v>4257</v>
      </c>
      <c r="S158" s="1232" t="s">
        <v>4284</v>
      </c>
      <c r="T158" s="1214"/>
    </row>
    <row r="159" spans="1:20" s="1209" customFormat="1" ht="20.100000000000001" customHeight="1">
      <c r="A159" s="685"/>
      <c r="B159" s="1252" t="s">
        <v>4285</v>
      </c>
      <c r="C159" s="1257"/>
      <c r="D159" s="1238" t="s">
        <v>161</v>
      </c>
      <c r="E159" s="1238">
        <v>114</v>
      </c>
      <c r="F159" s="1238"/>
      <c r="G159" s="1270" t="s">
        <v>31</v>
      </c>
      <c r="H159" s="1267" t="s">
        <v>32</v>
      </c>
      <c r="I159" s="1215" t="s">
        <v>55</v>
      </c>
      <c r="J159" s="1215" t="s">
        <v>55</v>
      </c>
      <c r="K159" s="1260" t="s">
        <v>4286</v>
      </c>
      <c r="L159" s="1274">
        <v>136800</v>
      </c>
      <c r="M159" s="1274">
        <v>136800</v>
      </c>
      <c r="N159" s="1272">
        <v>43953</v>
      </c>
      <c r="O159" s="1220" t="s">
        <v>4267</v>
      </c>
      <c r="P159" s="1214" t="s">
        <v>4256</v>
      </c>
      <c r="Q159" s="1214">
        <v>13731080364</v>
      </c>
      <c r="R159" s="1220" t="s">
        <v>4257</v>
      </c>
      <c r="S159" s="1232" t="s">
        <v>4284</v>
      </c>
      <c r="T159" s="1214"/>
    </row>
    <row r="160" spans="1:20" s="1209" customFormat="1" ht="20.100000000000001" customHeight="1">
      <c r="A160" s="685"/>
      <c r="B160" s="1252" t="s">
        <v>4287</v>
      </c>
      <c r="C160" s="1257"/>
      <c r="D160" s="1238" t="s">
        <v>161</v>
      </c>
      <c r="E160" s="1238">
        <v>158</v>
      </c>
      <c r="F160" s="1238"/>
      <c r="G160" s="1270" t="s">
        <v>31</v>
      </c>
      <c r="H160" s="1267" t="s">
        <v>32</v>
      </c>
      <c r="I160" s="1215" t="s">
        <v>55</v>
      </c>
      <c r="J160" s="1215" t="s">
        <v>55</v>
      </c>
      <c r="K160" s="1260" t="s">
        <v>4286</v>
      </c>
      <c r="L160" s="1274">
        <v>137460</v>
      </c>
      <c r="M160" s="1274">
        <v>137460</v>
      </c>
      <c r="N160" s="1272">
        <v>43954</v>
      </c>
      <c r="O160" s="1220" t="s">
        <v>4267</v>
      </c>
      <c r="P160" s="1214" t="s">
        <v>4256</v>
      </c>
      <c r="Q160" s="1214">
        <v>13731080364</v>
      </c>
      <c r="R160" s="1220" t="s">
        <v>4257</v>
      </c>
      <c r="S160" s="1232" t="s">
        <v>4284</v>
      </c>
      <c r="T160" s="1214"/>
    </row>
    <row r="161" spans="1:20" s="1209" customFormat="1" ht="20.100000000000001" customHeight="1">
      <c r="A161" s="685"/>
      <c r="B161" s="1252" t="s">
        <v>4273</v>
      </c>
      <c r="C161" s="1257" t="s">
        <v>4288</v>
      </c>
      <c r="D161" s="1238" t="s">
        <v>65</v>
      </c>
      <c r="E161" s="1238">
        <v>1</v>
      </c>
      <c r="F161" s="1275">
        <v>53.97</v>
      </c>
      <c r="G161" s="1270" t="s">
        <v>31</v>
      </c>
      <c r="H161" s="1267" t="s">
        <v>32</v>
      </c>
      <c r="I161" s="1215" t="s">
        <v>55</v>
      </c>
      <c r="J161" s="1215" t="s">
        <v>55</v>
      </c>
      <c r="K161" s="1260" t="s">
        <v>4266</v>
      </c>
      <c r="L161" s="1276">
        <v>361745</v>
      </c>
      <c r="M161" s="1276">
        <v>361745</v>
      </c>
      <c r="N161" s="1272">
        <v>43955</v>
      </c>
      <c r="O161" s="1220" t="s">
        <v>4289</v>
      </c>
      <c r="P161" s="1214" t="s">
        <v>4256</v>
      </c>
      <c r="Q161" s="1214">
        <v>13731080364</v>
      </c>
      <c r="R161" s="1220" t="s">
        <v>4257</v>
      </c>
      <c r="S161" s="1232" t="s">
        <v>4284</v>
      </c>
      <c r="T161" s="1214"/>
    </row>
    <row r="162" spans="1:20" s="1209" customFormat="1" ht="20.100000000000001" customHeight="1">
      <c r="A162" s="685"/>
      <c r="B162" s="1252" t="s">
        <v>4273</v>
      </c>
      <c r="C162" s="1257" t="s">
        <v>4290</v>
      </c>
      <c r="D162" s="1238" t="s">
        <v>65</v>
      </c>
      <c r="E162" s="1238">
        <v>3</v>
      </c>
      <c r="F162" s="1277"/>
      <c r="G162" s="1270" t="s">
        <v>31</v>
      </c>
      <c r="H162" s="1267" t="s">
        <v>32</v>
      </c>
      <c r="I162" s="1215" t="s">
        <v>55</v>
      </c>
      <c r="J162" s="1215" t="s">
        <v>55</v>
      </c>
      <c r="K162" s="1260" t="s">
        <v>4266</v>
      </c>
      <c r="L162" s="1278"/>
      <c r="M162" s="1278"/>
      <c r="N162" s="1272">
        <v>43956</v>
      </c>
      <c r="O162" s="1220" t="s">
        <v>4289</v>
      </c>
      <c r="P162" s="1214" t="s">
        <v>4256</v>
      </c>
      <c r="Q162" s="1214">
        <v>13731080364</v>
      </c>
      <c r="R162" s="1220" t="s">
        <v>4257</v>
      </c>
      <c r="S162" s="1232" t="s">
        <v>4284</v>
      </c>
      <c r="T162" s="1214"/>
    </row>
    <row r="163" spans="1:20" s="1209" customFormat="1" ht="20.100000000000001" customHeight="1">
      <c r="A163" s="685"/>
      <c r="B163" s="1252" t="s">
        <v>4271</v>
      </c>
      <c r="C163" s="1257" t="s">
        <v>194</v>
      </c>
      <c r="D163" s="1238" t="s">
        <v>65</v>
      </c>
      <c r="E163" s="1238">
        <v>3</v>
      </c>
      <c r="F163" s="1238">
        <v>35.01</v>
      </c>
      <c r="G163" s="1270" t="s">
        <v>31</v>
      </c>
      <c r="H163" s="1267" t="s">
        <v>32</v>
      </c>
      <c r="I163" s="1215" t="s">
        <v>55</v>
      </c>
      <c r="J163" s="1215" t="s">
        <v>55</v>
      </c>
      <c r="K163" s="1260" t="s">
        <v>4266</v>
      </c>
      <c r="L163" s="1274">
        <v>236409</v>
      </c>
      <c r="M163" s="1274">
        <v>236409</v>
      </c>
      <c r="N163" s="1272">
        <v>43957</v>
      </c>
      <c r="O163" s="1220" t="s">
        <v>4289</v>
      </c>
      <c r="P163" s="1214" t="s">
        <v>4256</v>
      </c>
      <c r="Q163" s="1214">
        <v>13731080364</v>
      </c>
      <c r="R163" s="1220" t="s">
        <v>4257</v>
      </c>
      <c r="S163" s="1232" t="s">
        <v>4284</v>
      </c>
      <c r="T163" s="1214"/>
    </row>
    <row r="164" spans="1:20" s="1209" customFormat="1" ht="20.100000000000001" customHeight="1">
      <c r="A164" s="685"/>
      <c r="B164" s="1252" t="s">
        <v>4291</v>
      </c>
      <c r="C164" s="1257" t="s">
        <v>4292</v>
      </c>
      <c r="D164" s="1238" t="s">
        <v>65</v>
      </c>
      <c r="E164" s="1238">
        <v>1</v>
      </c>
      <c r="F164" s="1275">
        <v>18.829999999999998</v>
      </c>
      <c r="G164" s="1270" t="s">
        <v>31</v>
      </c>
      <c r="H164" s="1267" t="s">
        <v>32</v>
      </c>
      <c r="I164" s="1215" t="s">
        <v>55</v>
      </c>
      <c r="J164" s="1215" t="s">
        <v>55</v>
      </c>
      <c r="K164" s="1260" t="s">
        <v>4266</v>
      </c>
      <c r="L164" s="1276">
        <v>131571</v>
      </c>
      <c r="M164" s="1276">
        <v>131571</v>
      </c>
      <c r="N164" s="1272">
        <v>43958</v>
      </c>
      <c r="O164" s="1220" t="s">
        <v>4289</v>
      </c>
      <c r="P164" s="1214" t="s">
        <v>4256</v>
      </c>
      <c r="Q164" s="1214">
        <v>13731080364</v>
      </c>
      <c r="R164" s="1220" t="s">
        <v>4257</v>
      </c>
      <c r="S164" s="1232" t="s">
        <v>4284</v>
      </c>
      <c r="T164" s="1214"/>
    </row>
    <row r="165" spans="1:20" s="1209" customFormat="1" ht="20.100000000000001" customHeight="1">
      <c r="A165" s="685"/>
      <c r="B165" s="1252" t="s">
        <v>4293</v>
      </c>
      <c r="C165" s="1257" t="s">
        <v>4294</v>
      </c>
      <c r="D165" s="1238" t="s">
        <v>65</v>
      </c>
      <c r="E165" s="1238">
        <v>1</v>
      </c>
      <c r="F165" s="1277"/>
      <c r="G165" s="1270" t="s">
        <v>31</v>
      </c>
      <c r="H165" s="1267" t="s">
        <v>32</v>
      </c>
      <c r="I165" s="1215" t="s">
        <v>55</v>
      </c>
      <c r="J165" s="1215" t="s">
        <v>55</v>
      </c>
      <c r="K165" s="1260" t="s">
        <v>4266</v>
      </c>
      <c r="L165" s="1278"/>
      <c r="M165" s="1278"/>
      <c r="N165" s="1272">
        <v>43959</v>
      </c>
      <c r="O165" s="1220" t="s">
        <v>4289</v>
      </c>
      <c r="P165" s="1214" t="s">
        <v>4256</v>
      </c>
      <c r="Q165" s="1214">
        <v>13731080364</v>
      </c>
      <c r="R165" s="1220" t="s">
        <v>4257</v>
      </c>
      <c r="S165" s="1232" t="s">
        <v>4284</v>
      </c>
      <c r="T165" s="1214"/>
    </row>
    <row r="166" spans="1:20" s="1209" customFormat="1" ht="20.100000000000001" customHeight="1">
      <c r="A166" s="685"/>
      <c r="B166" s="1252" t="s">
        <v>4293</v>
      </c>
      <c r="C166" s="1257" t="s">
        <v>4295</v>
      </c>
      <c r="D166" s="1238" t="s">
        <v>65</v>
      </c>
      <c r="E166" s="1238">
        <v>1</v>
      </c>
      <c r="F166" s="1279">
        <v>34.880000000000003</v>
      </c>
      <c r="G166" s="1270" t="s">
        <v>31</v>
      </c>
      <c r="H166" s="1267" t="s">
        <v>32</v>
      </c>
      <c r="I166" s="1215" t="s">
        <v>55</v>
      </c>
      <c r="J166" s="1215" t="s">
        <v>55</v>
      </c>
      <c r="K166" s="1260" t="s">
        <v>4266</v>
      </c>
      <c r="L166" s="1280">
        <v>233775</v>
      </c>
      <c r="M166" s="1280">
        <v>233775</v>
      </c>
      <c r="N166" s="1272">
        <v>43953</v>
      </c>
      <c r="O166" s="1220" t="s">
        <v>4267</v>
      </c>
      <c r="P166" s="1214" t="s">
        <v>4256</v>
      </c>
      <c r="Q166" s="1214">
        <v>13731080364</v>
      </c>
      <c r="R166" s="1220" t="s">
        <v>4257</v>
      </c>
      <c r="S166" s="1232" t="s">
        <v>4284</v>
      </c>
      <c r="T166" s="1214"/>
    </row>
    <row r="167" spans="1:20" s="1209" customFormat="1" ht="20.100000000000001" customHeight="1">
      <c r="A167" s="685"/>
      <c r="B167" s="1252" t="s">
        <v>4293</v>
      </c>
      <c r="C167" s="1257" t="s">
        <v>254</v>
      </c>
      <c r="D167" s="1238" t="s">
        <v>65</v>
      </c>
      <c r="E167" s="1238">
        <v>1</v>
      </c>
      <c r="F167" s="1279"/>
      <c r="G167" s="1270" t="s">
        <v>31</v>
      </c>
      <c r="H167" s="1267" t="s">
        <v>32</v>
      </c>
      <c r="I167" s="1221" t="s">
        <v>55</v>
      </c>
      <c r="J167" s="1221" t="s">
        <v>55</v>
      </c>
      <c r="K167" s="1260" t="s">
        <v>4266</v>
      </c>
      <c r="L167" s="1280"/>
      <c r="M167" s="1280"/>
      <c r="N167" s="1272">
        <v>43954</v>
      </c>
      <c r="O167" s="1220" t="s">
        <v>4267</v>
      </c>
      <c r="P167" s="1214" t="s">
        <v>4256</v>
      </c>
      <c r="Q167" s="1214">
        <v>13731080364</v>
      </c>
      <c r="R167" s="1220" t="s">
        <v>4257</v>
      </c>
      <c r="S167" s="1232" t="s">
        <v>4284</v>
      </c>
      <c r="T167" s="1214"/>
    </row>
    <row r="168" spans="1:20" s="1209" customFormat="1" ht="20.100000000000001" customHeight="1">
      <c r="A168" s="685"/>
      <c r="B168" s="1252" t="s">
        <v>430</v>
      </c>
      <c r="C168" s="1281" t="s">
        <v>262</v>
      </c>
      <c r="D168" s="1282" t="s">
        <v>65</v>
      </c>
      <c r="E168" s="1282">
        <v>2</v>
      </c>
      <c r="F168" s="1279"/>
      <c r="G168" s="1283" t="s">
        <v>31</v>
      </c>
      <c r="H168" s="1284" t="s">
        <v>32</v>
      </c>
      <c r="I168" s="1220" t="s">
        <v>55</v>
      </c>
      <c r="J168" s="1220" t="s">
        <v>55</v>
      </c>
      <c r="K168" s="1285" t="s">
        <v>4266</v>
      </c>
      <c r="L168" s="1280"/>
      <c r="M168" s="1280"/>
      <c r="N168" s="1286">
        <v>43955</v>
      </c>
      <c r="O168" s="1287" t="s">
        <v>4267</v>
      </c>
      <c r="P168" s="1288" t="s">
        <v>4256</v>
      </c>
      <c r="Q168" s="1288">
        <v>13731080364</v>
      </c>
      <c r="R168" s="1287" t="s">
        <v>4257</v>
      </c>
      <c r="S168" s="1289" t="s">
        <v>4284</v>
      </c>
      <c r="T168" s="1214"/>
    </row>
    <row r="169" spans="1:20" s="1209" customFormat="1" ht="20.100000000000001" customHeight="1">
      <c r="A169" s="685"/>
      <c r="B169" s="1252" t="s">
        <v>4296</v>
      </c>
      <c r="C169" s="1257"/>
      <c r="D169" s="1238" t="s">
        <v>65</v>
      </c>
      <c r="E169" s="1238">
        <v>2</v>
      </c>
      <c r="F169" s="1290">
        <v>84.37</v>
      </c>
      <c r="G169" s="1270" t="s">
        <v>31</v>
      </c>
      <c r="H169" s="1291" t="s">
        <v>32</v>
      </c>
      <c r="I169" s="1220" t="s">
        <v>55</v>
      </c>
      <c r="J169" s="1220" t="s">
        <v>55</v>
      </c>
      <c r="K169" s="1292" t="s">
        <v>4283</v>
      </c>
      <c r="L169" s="1293">
        <v>643643</v>
      </c>
      <c r="M169" s="1293">
        <v>643643</v>
      </c>
      <c r="N169" s="1272">
        <v>43983</v>
      </c>
      <c r="O169" s="1220" t="s">
        <v>4255</v>
      </c>
      <c r="P169" s="1288" t="s">
        <v>4256</v>
      </c>
      <c r="Q169" s="1288">
        <v>13731080364</v>
      </c>
      <c r="R169" s="1287" t="s">
        <v>4257</v>
      </c>
      <c r="S169" s="1289" t="s">
        <v>4284</v>
      </c>
      <c r="T169" s="1214"/>
    </row>
    <row r="170" spans="1:20" s="1209" customFormat="1" ht="20.100000000000001" customHeight="1">
      <c r="A170" s="685"/>
      <c r="B170" s="1252" t="s">
        <v>2444</v>
      </c>
      <c r="C170" s="1257"/>
      <c r="D170" s="1238" t="s">
        <v>161</v>
      </c>
      <c r="E170" s="1238">
        <v>160</v>
      </c>
      <c r="F170" s="1290"/>
      <c r="G170" s="1270" t="s">
        <v>31</v>
      </c>
      <c r="H170" s="1291" t="s">
        <v>32</v>
      </c>
      <c r="I170" s="1220" t="s">
        <v>55</v>
      </c>
      <c r="J170" s="1220" t="s">
        <v>55</v>
      </c>
      <c r="K170" s="1292" t="s">
        <v>4286</v>
      </c>
      <c r="L170" s="1293">
        <v>312000</v>
      </c>
      <c r="M170" s="1293">
        <v>31200</v>
      </c>
      <c r="N170" s="1272">
        <v>43983</v>
      </c>
      <c r="O170" s="1220" t="s">
        <v>4267</v>
      </c>
      <c r="P170" s="1288" t="s">
        <v>4256</v>
      </c>
      <c r="Q170" s="1288">
        <v>13731080364</v>
      </c>
      <c r="R170" s="1287" t="s">
        <v>4257</v>
      </c>
      <c r="S170" s="1289" t="s">
        <v>4284</v>
      </c>
      <c r="T170" s="1214"/>
    </row>
    <row r="171" spans="1:20" s="1209" customFormat="1" ht="20.100000000000001" customHeight="1">
      <c r="A171" s="685"/>
      <c r="B171" s="1252" t="s">
        <v>1805</v>
      </c>
      <c r="C171" s="1257" t="s">
        <v>4297</v>
      </c>
      <c r="D171" s="1238" t="s">
        <v>2547</v>
      </c>
      <c r="E171" s="1238">
        <v>27</v>
      </c>
      <c r="F171" s="1279">
        <v>30460</v>
      </c>
      <c r="G171" s="1270" t="s">
        <v>31</v>
      </c>
      <c r="H171" s="1291" t="s">
        <v>32</v>
      </c>
      <c r="I171" s="1220" t="s">
        <v>55</v>
      </c>
      <c r="J171" s="1220" t="s">
        <v>55</v>
      </c>
      <c r="K171" s="1292" t="s">
        <v>4266</v>
      </c>
      <c r="L171" s="1280">
        <v>197990</v>
      </c>
      <c r="M171" s="1280">
        <v>197990</v>
      </c>
      <c r="N171" s="1272">
        <v>43983</v>
      </c>
      <c r="O171" s="1220" t="s">
        <v>4267</v>
      </c>
      <c r="P171" s="1288" t="s">
        <v>4256</v>
      </c>
      <c r="Q171" s="1288">
        <v>13731080364</v>
      </c>
      <c r="R171" s="1287" t="s">
        <v>4257</v>
      </c>
      <c r="S171" s="1289" t="s">
        <v>4284</v>
      </c>
      <c r="T171" s="1214"/>
    </row>
    <row r="172" spans="1:20" s="1209" customFormat="1" ht="20.100000000000001" customHeight="1">
      <c r="A172" s="685"/>
      <c r="B172" s="1252" t="s">
        <v>1805</v>
      </c>
      <c r="C172" s="1257" t="s">
        <v>4298</v>
      </c>
      <c r="D172" s="1238" t="s">
        <v>2547</v>
      </c>
      <c r="E172" s="1238">
        <v>6</v>
      </c>
      <c r="F172" s="1279"/>
      <c r="G172" s="1270" t="s">
        <v>31</v>
      </c>
      <c r="H172" s="1291" t="s">
        <v>32</v>
      </c>
      <c r="I172" s="1220" t="s">
        <v>55</v>
      </c>
      <c r="J172" s="1220" t="s">
        <v>55</v>
      </c>
      <c r="K172" s="1292" t="s">
        <v>4266</v>
      </c>
      <c r="L172" s="1280"/>
      <c r="M172" s="1280"/>
      <c r="N172" s="1272">
        <v>43983</v>
      </c>
      <c r="O172" s="1220" t="s">
        <v>4267</v>
      </c>
      <c r="P172" s="1288" t="s">
        <v>4256</v>
      </c>
      <c r="Q172" s="1288">
        <v>13731080364</v>
      </c>
      <c r="R172" s="1287" t="s">
        <v>4257</v>
      </c>
      <c r="S172" s="1289" t="s">
        <v>4284</v>
      </c>
      <c r="T172" s="1214"/>
    </row>
    <row r="173" spans="1:20" s="1209" customFormat="1" ht="20.100000000000001" customHeight="1">
      <c r="A173" s="685"/>
      <c r="B173" s="1252" t="s">
        <v>1805</v>
      </c>
      <c r="C173" s="1257" t="s">
        <v>4297</v>
      </c>
      <c r="D173" s="1238" t="s">
        <v>2547</v>
      </c>
      <c r="E173" s="1238">
        <v>28</v>
      </c>
      <c r="F173" s="1279"/>
      <c r="G173" s="1270" t="s">
        <v>31</v>
      </c>
      <c r="H173" s="1291" t="s">
        <v>32</v>
      </c>
      <c r="I173" s="1220" t="s">
        <v>55</v>
      </c>
      <c r="J173" s="1220" t="s">
        <v>55</v>
      </c>
      <c r="K173" s="1292" t="s">
        <v>4266</v>
      </c>
      <c r="L173" s="1280"/>
      <c r="M173" s="1280"/>
      <c r="N173" s="1272">
        <v>43983</v>
      </c>
      <c r="O173" s="1220" t="s">
        <v>4267</v>
      </c>
      <c r="P173" s="1288" t="s">
        <v>4256</v>
      </c>
      <c r="Q173" s="1288">
        <v>13731080364</v>
      </c>
      <c r="R173" s="1287" t="s">
        <v>4257</v>
      </c>
      <c r="S173" s="1289" t="s">
        <v>4284</v>
      </c>
      <c r="T173" s="1214"/>
    </row>
    <row r="174" spans="1:20" s="1209" customFormat="1" ht="20.100000000000001" customHeight="1">
      <c r="A174" s="685"/>
      <c r="B174" s="1252" t="s">
        <v>1805</v>
      </c>
      <c r="C174" s="1257" t="s">
        <v>4299</v>
      </c>
      <c r="D174" s="1238" t="s">
        <v>2547</v>
      </c>
      <c r="E174" s="1238">
        <v>5</v>
      </c>
      <c r="F174" s="1279"/>
      <c r="G174" s="1270" t="s">
        <v>31</v>
      </c>
      <c r="H174" s="1291" t="s">
        <v>32</v>
      </c>
      <c r="I174" s="1220" t="s">
        <v>55</v>
      </c>
      <c r="J174" s="1220" t="s">
        <v>55</v>
      </c>
      <c r="K174" s="1292" t="s">
        <v>4266</v>
      </c>
      <c r="L174" s="1280"/>
      <c r="M174" s="1280"/>
      <c r="N174" s="1272">
        <v>43983</v>
      </c>
      <c r="O174" s="1220" t="s">
        <v>4267</v>
      </c>
      <c r="P174" s="1288" t="s">
        <v>4256</v>
      </c>
      <c r="Q174" s="1288">
        <v>13731080364</v>
      </c>
      <c r="R174" s="1287" t="s">
        <v>4257</v>
      </c>
      <c r="S174" s="1289" t="s">
        <v>4284</v>
      </c>
      <c r="T174" s="1214"/>
    </row>
    <row r="175" spans="1:20" s="1209" customFormat="1" ht="20.100000000000001" customHeight="1">
      <c r="A175" s="685"/>
      <c r="B175" s="1252" t="s">
        <v>1805</v>
      </c>
      <c r="C175" s="1257" t="s">
        <v>4300</v>
      </c>
      <c r="D175" s="1238" t="s">
        <v>2547</v>
      </c>
      <c r="E175" s="1238">
        <v>2</v>
      </c>
      <c r="F175" s="1277"/>
      <c r="G175" s="1270" t="s">
        <v>31</v>
      </c>
      <c r="H175" s="1291" t="s">
        <v>32</v>
      </c>
      <c r="I175" s="1220" t="s">
        <v>55</v>
      </c>
      <c r="J175" s="1220" t="s">
        <v>55</v>
      </c>
      <c r="K175" s="1292" t="s">
        <v>4266</v>
      </c>
      <c r="L175" s="1278"/>
      <c r="M175" s="1278"/>
      <c r="N175" s="1272">
        <v>43983</v>
      </c>
      <c r="O175" s="1220" t="s">
        <v>4267</v>
      </c>
      <c r="P175" s="1288" t="s">
        <v>4256</v>
      </c>
      <c r="Q175" s="1288">
        <v>13731080364</v>
      </c>
      <c r="R175" s="1287" t="s">
        <v>4257</v>
      </c>
      <c r="S175" s="1289" t="s">
        <v>4284</v>
      </c>
      <c r="T175" s="1214"/>
    </row>
    <row r="176" spans="1:20" s="1209" customFormat="1" ht="20.100000000000001" customHeight="1">
      <c r="A176" s="685"/>
      <c r="B176" s="1252" t="s">
        <v>4296</v>
      </c>
      <c r="C176" s="1257"/>
      <c r="D176" s="1238" t="s">
        <v>65</v>
      </c>
      <c r="E176" s="1238">
        <v>1</v>
      </c>
      <c r="F176" s="1290">
        <v>26.52</v>
      </c>
      <c r="G176" s="1270" t="s">
        <v>31</v>
      </c>
      <c r="H176" s="1267" t="s">
        <v>32</v>
      </c>
      <c r="I176" s="684"/>
      <c r="J176" s="1241"/>
      <c r="K176" s="1260" t="s">
        <v>4283</v>
      </c>
      <c r="L176" s="1215">
        <v>183472.3</v>
      </c>
      <c r="M176" s="1215">
        <v>183472.3</v>
      </c>
      <c r="N176" s="1272">
        <v>44013</v>
      </c>
      <c r="O176" s="1220" t="s">
        <v>4255</v>
      </c>
      <c r="P176" s="1214" t="s">
        <v>4256</v>
      </c>
      <c r="Q176" s="1214">
        <v>13731080364</v>
      </c>
      <c r="R176" s="1220" t="s">
        <v>4301</v>
      </c>
      <c r="S176" s="1232" t="s">
        <v>4284</v>
      </c>
      <c r="T176" s="1214"/>
    </row>
    <row r="177" spans="1:20" s="1209" customFormat="1" ht="20.100000000000001" customHeight="1">
      <c r="A177" s="685"/>
      <c r="B177" s="1252" t="s">
        <v>4302</v>
      </c>
      <c r="C177" s="1257" t="s">
        <v>4303</v>
      </c>
      <c r="D177" s="1238" t="s">
        <v>65</v>
      </c>
      <c r="E177" s="1238">
        <v>4</v>
      </c>
      <c r="F177" s="1290">
        <v>5.35</v>
      </c>
      <c r="G177" s="1270" t="s">
        <v>31</v>
      </c>
      <c r="H177" s="1267" t="s">
        <v>32</v>
      </c>
      <c r="I177" s="684"/>
      <c r="J177" s="1241"/>
      <c r="K177" s="1260" t="s">
        <v>4266</v>
      </c>
      <c r="L177" s="1215">
        <v>37072.83</v>
      </c>
      <c r="M177" s="1215">
        <v>37072.83</v>
      </c>
      <c r="N177" s="1272">
        <v>44013</v>
      </c>
      <c r="O177" s="1220" t="s">
        <v>4304</v>
      </c>
      <c r="P177" s="1214" t="s">
        <v>4256</v>
      </c>
      <c r="Q177" s="1214">
        <v>13731080364</v>
      </c>
      <c r="R177" s="1220" t="s">
        <v>4301</v>
      </c>
      <c r="S177" s="1232" t="s">
        <v>4284</v>
      </c>
      <c r="T177" s="1214"/>
    </row>
    <row r="178" spans="1:20" s="1209" customFormat="1" ht="20.100000000000001" customHeight="1">
      <c r="A178" s="685"/>
      <c r="B178" s="1252" t="s">
        <v>4247</v>
      </c>
      <c r="C178" s="1282" t="s">
        <v>55</v>
      </c>
      <c r="D178" s="1282" t="s">
        <v>65</v>
      </c>
      <c r="E178" s="1282">
        <v>4</v>
      </c>
      <c r="F178" s="1282">
        <v>157.32499999999999</v>
      </c>
      <c r="G178" s="1283" t="s">
        <v>31</v>
      </c>
      <c r="H178" s="1284" t="s">
        <v>32</v>
      </c>
      <c r="I178" s="1287" t="s">
        <v>55</v>
      </c>
      <c r="J178" s="1287" t="s">
        <v>55</v>
      </c>
      <c r="K178" s="1221" t="s">
        <v>55</v>
      </c>
      <c r="L178" s="1215">
        <v>1006879.9999999999</v>
      </c>
      <c r="M178" s="1215">
        <v>201376</v>
      </c>
      <c r="N178" s="1294">
        <v>2020.07</v>
      </c>
      <c r="O178" s="1295" t="s">
        <v>4305</v>
      </c>
      <c r="P178" s="1282" t="s">
        <v>4306</v>
      </c>
      <c r="Q178" s="1282">
        <v>18003388668</v>
      </c>
      <c r="R178" s="1296" t="s">
        <v>4307</v>
      </c>
      <c r="S178" s="1289" t="s">
        <v>4284</v>
      </c>
      <c r="T178" s="1214"/>
    </row>
    <row r="179" spans="1:20" s="1209" customFormat="1" ht="20.100000000000001" customHeight="1">
      <c r="A179" s="685"/>
      <c r="B179" s="1252" t="s">
        <v>4308</v>
      </c>
      <c r="C179" s="1297"/>
      <c r="D179" s="1297" t="s">
        <v>45</v>
      </c>
      <c r="E179" s="1241" t="s">
        <v>55</v>
      </c>
      <c r="F179" s="1297">
        <v>10.32</v>
      </c>
      <c r="G179" s="1298" t="s">
        <v>31</v>
      </c>
      <c r="H179" s="1228" t="s">
        <v>32</v>
      </c>
      <c r="I179" s="1241" t="s">
        <v>55</v>
      </c>
      <c r="J179" s="1241" t="s">
        <v>55</v>
      </c>
      <c r="K179" s="1241" t="s">
        <v>55</v>
      </c>
      <c r="L179" s="1215">
        <v>68112</v>
      </c>
      <c r="M179" s="1299">
        <v>8173.4400000000087</v>
      </c>
      <c r="N179" s="1300" t="s">
        <v>4309</v>
      </c>
      <c r="O179" s="1228" t="s">
        <v>4310</v>
      </c>
      <c r="P179" s="1301" t="s">
        <v>4081</v>
      </c>
      <c r="Q179" s="1302" t="s">
        <v>4082</v>
      </c>
      <c r="R179" s="684" t="s">
        <v>4311</v>
      </c>
      <c r="S179" s="1215" t="s">
        <v>4002</v>
      </c>
      <c r="T179" s="1214"/>
    </row>
    <row r="180" spans="1:20" s="1209" customFormat="1" ht="20.100000000000001" customHeight="1">
      <c r="A180" s="685"/>
      <c r="B180" s="1252" t="s">
        <v>4312</v>
      </c>
      <c r="C180" s="1297"/>
      <c r="D180" s="1297" t="s">
        <v>45</v>
      </c>
      <c r="E180" s="1241" t="s">
        <v>55</v>
      </c>
      <c r="F180" s="1297">
        <v>3.36</v>
      </c>
      <c r="G180" s="1298" t="s">
        <v>31</v>
      </c>
      <c r="H180" s="1228" t="s">
        <v>32</v>
      </c>
      <c r="I180" s="1241" t="s">
        <v>55</v>
      </c>
      <c r="J180" s="1241" t="s">
        <v>55</v>
      </c>
      <c r="K180" s="1241" t="s">
        <v>55</v>
      </c>
      <c r="L180" s="1215">
        <v>26544</v>
      </c>
      <c r="M180" s="1299">
        <v>3185.2799999999957</v>
      </c>
      <c r="N180" s="1300" t="s">
        <v>4309</v>
      </c>
      <c r="O180" s="1228" t="s">
        <v>4310</v>
      </c>
      <c r="P180" s="1301" t="s">
        <v>4081</v>
      </c>
      <c r="Q180" s="1302" t="s">
        <v>4082</v>
      </c>
      <c r="R180" s="684" t="s">
        <v>4311</v>
      </c>
      <c r="S180" s="1303" t="s">
        <v>4002</v>
      </c>
      <c r="T180" s="1214"/>
    </row>
    <row r="181" spans="1:20" s="1209" customFormat="1" ht="20.100000000000001" customHeight="1">
      <c r="A181" s="685"/>
      <c r="B181" s="1252" t="s">
        <v>4313</v>
      </c>
      <c r="C181" s="1304"/>
      <c r="D181" s="1297" t="s">
        <v>45</v>
      </c>
      <c r="E181" s="1241" t="s">
        <v>55</v>
      </c>
      <c r="F181" s="1297">
        <v>80</v>
      </c>
      <c r="G181" s="1298" t="s">
        <v>31</v>
      </c>
      <c r="H181" s="1228" t="s">
        <v>32</v>
      </c>
      <c r="I181" s="1241" t="s">
        <v>55</v>
      </c>
      <c r="J181" s="1241" t="s">
        <v>55</v>
      </c>
      <c r="K181" s="1241" t="s">
        <v>55</v>
      </c>
      <c r="L181" s="1215">
        <v>788800</v>
      </c>
      <c r="M181" s="1299">
        <v>94656</v>
      </c>
      <c r="N181" s="1300" t="s">
        <v>4309</v>
      </c>
      <c r="O181" s="1228" t="s">
        <v>4310</v>
      </c>
      <c r="P181" s="1301" t="s">
        <v>4081</v>
      </c>
      <c r="Q181" s="1302" t="s">
        <v>4082</v>
      </c>
      <c r="R181" s="684" t="s">
        <v>4311</v>
      </c>
      <c r="S181" s="1303" t="s">
        <v>4002</v>
      </c>
      <c r="T181" s="1214"/>
    </row>
    <row r="182" spans="1:20" s="1209" customFormat="1" ht="20.100000000000001" customHeight="1">
      <c r="A182" s="685"/>
      <c r="B182" s="1252" t="s">
        <v>4314</v>
      </c>
      <c r="C182" s="1304"/>
      <c r="D182" s="1297" t="s">
        <v>45</v>
      </c>
      <c r="E182" s="1241" t="s">
        <v>55</v>
      </c>
      <c r="F182" s="1297">
        <v>45</v>
      </c>
      <c r="G182" s="1298" t="s">
        <v>31</v>
      </c>
      <c r="H182" s="1305" t="s">
        <v>32</v>
      </c>
      <c r="I182" s="1298" t="s">
        <v>55</v>
      </c>
      <c r="J182" s="1298" t="s">
        <v>55</v>
      </c>
      <c r="K182" s="1298" t="s">
        <v>55</v>
      </c>
      <c r="L182" s="1215">
        <v>443700</v>
      </c>
      <c r="M182" s="1215">
        <v>230723.90172000002</v>
      </c>
      <c r="N182" s="1300" t="s">
        <v>4315</v>
      </c>
      <c r="O182" s="1228" t="s">
        <v>4310</v>
      </c>
      <c r="P182" s="1306" t="s">
        <v>4081</v>
      </c>
      <c r="Q182" s="1307" t="s">
        <v>4082</v>
      </c>
      <c r="R182" s="684" t="s">
        <v>4311</v>
      </c>
      <c r="S182" s="1221" t="s">
        <v>4002</v>
      </c>
      <c r="T182" s="1214"/>
    </row>
    <row r="183" spans="1:20" s="1209" customFormat="1" ht="20.100000000000001" customHeight="1">
      <c r="A183" s="685"/>
      <c r="B183" s="1252" t="s">
        <v>39</v>
      </c>
      <c r="C183" s="1297" t="s">
        <v>4316</v>
      </c>
      <c r="D183" s="1297" t="s">
        <v>45</v>
      </c>
      <c r="E183" s="1241" t="s">
        <v>55</v>
      </c>
      <c r="F183" s="1297">
        <v>156</v>
      </c>
      <c r="G183" s="1298" t="s">
        <v>31</v>
      </c>
      <c r="H183" s="1305" t="s">
        <v>32</v>
      </c>
      <c r="I183" s="1298" t="s">
        <v>55</v>
      </c>
      <c r="J183" s="1298" t="s">
        <v>55</v>
      </c>
      <c r="K183" s="1298" t="s">
        <v>55</v>
      </c>
      <c r="L183" s="1215">
        <v>1003080</v>
      </c>
      <c r="M183" s="1215">
        <v>682094.4</v>
      </c>
      <c r="N183" s="1300" t="s">
        <v>4317</v>
      </c>
      <c r="O183" s="1228" t="s">
        <v>4310</v>
      </c>
      <c r="P183" s="1306" t="s">
        <v>4081</v>
      </c>
      <c r="Q183" s="1307" t="s">
        <v>4082</v>
      </c>
      <c r="R183" s="684" t="s">
        <v>4311</v>
      </c>
      <c r="S183" s="1220" t="s">
        <v>4002</v>
      </c>
      <c r="T183" s="1214"/>
    </row>
    <row r="184" spans="1:20" s="1209" customFormat="1" ht="20.100000000000001" customHeight="1">
      <c r="A184" s="685"/>
      <c r="B184" s="1252" t="s">
        <v>4318</v>
      </c>
      <c r="C184" s="1297" t="s">
        <v>3080</v>
      </c>
      <c r="D184" s="1297" t="s">
        <v>45</v>
      </c>
      <c r="E184" s="1241" t="s">
        <v>55</v>
      </c>
      <c r="F184" s="1297">
        <v>198</v>
      </c>
      <c r="G184" s="1298" t="s">
        <v>31</v>
      </c>
      <c r="H184" s="1305" t="s">
        <v>32</v>
      </c>
      <c r="I184" s="1298" t="s">
        <v>55</v>
      </c>
      <c r="J184" s="1298" t="s">
        <v>55</v>
      </c>
      <c r="K184" s="1298" t="s">
        <v>55</v>
      </c>
      <c r="L184" s="1215">
        <v>1952280</v>
      </c>
      <c r="M184" s="1215">
        <v>1327550.4000000004</v>
      </c>
      <c r="N184" s="1300" t="s">
        <v>4319</v>
      </c>
      <c r="O184" s="1228" t="s">
        <v>4310</v>
      </c>
      <c r="P184" s="1306" t="s">
        <v>4081</v>
      </c>
      <c r="Q184" s="1307" t="s">
        <v>4082</v>
      </c>
      <c r="R184" s="684" t="s">
        <v>4311</v>
      </c>
      <c r="S184" s="1220" t="s">
        <v>4002</v>
      </c>
      <c r="T184" s="1214"/>
    </row>
    <row r="185" spans="1:20" s="1209" customFormat="1" ht="20.100000000000001" customHeight="1">
      <c r="A185" s="685"/>
      <c r="B185" s="1252" t="s">
        <v>54</v>
      </c>
      <c r="C185" s="1308" t="s">
        <v>481</v>
      </c>
      <c r="D185" s="1308" t="s">
        <v>45</v>
      </c>
      <c r="E185" s="1241" t="s">
        <v>55</v>
      </c>
      <c r="F185" s="1297">
        <v>161.85300000000001</v>
      </c>
      <c r="G185" s="1298" t="s">
        <v>31</v>
      </c>
      <c r="H185" s="1305" t="s">
        <v>32</v>
      </c>
      <c r="I185" s="1298" t="s">
        <v>55</v>
      </c>
      <c r="J185" s="1298" t="s">
        <v>55</v>
      </c>
      <c r="K185" s="1298" t="s">
        <v>55</v>
      </c>
      <c r="L185" s="1215">
        <v>1048807.3999999999</v>
      </c>
      <c r="M185" s="1215">
        <v>713189.05920000002</v>
      </c>
      <c r="N185" s="1300" t="s">
        <v>4320</v>
      </c>
      <c r="O185" s="1228" t="s">
        <v>4310</v>
      </c>
      <c r="P185" s="1306" t="s">
        <v>4081</v>
      </c>
      <c r="Q185" s="1307" t="s">
        <v>4082</v>
      </c>
      <c r="R185" s="684" t="s">
        <v>4311</v>
      </c>
      <c r="S185" s="1220" t="s">
        <v>4002</v>
      </c>
      <c r="T185" s="1214"/>
    </row>
    <row r="186" spans="1:20" s="1209" customFormat="1" ht="20.100000000000001" customHeight="1">
      <c r="A186" s="685"/>
      <c r="B186" s="1252" t="s">
        <v>47</v>
      </c>
      <c r="C186" s="1308" t="s">
        <v>481</v>
      </c>
      <c r="D186" s="1308" t="s">
        <v>45</v>
      </c>
      <c r="E186" s="1241" t="s">
        <v>55</v>
      </c>
      <c r="F186" s="1297">
        <v>60.985999999999997</v>
      </c>
      <c r="G186" s="1298" t="s">
        <v>31</v>
      </c>
      <c r="H186" s="1305" t="s">
        <v>32</v>
      </c>
      <c r="I186" s="1298" t="s">
        <v>55</v>
      </c>
      <c r="J186" s="1298" t="s">
        <v>55</v>
      </c>
      <c r="K186" s="1298" t="s">
        <v>55</v>
      </c>
      <c r="L186" s="1215">
        <v>401287.88</v>
      </c>
      <c r="M186" s="1215">
        <v>272875.75840000005</v>
      </c>
      <c r="N186" s="1300" t="s">
        <v>4320</v>
      </c>
      <c r="O186" s="1228" t="s">
        <v>4310</v>
      </c>
      <c r="P186" s="1306" t="s">
        <v>4081</v>
      </c>
      <c r="Q186" s="1307" t="s">
        <v>4082</v>
      </c>
      <c r="R186" s="684" t="s">
        <v>4311</v>
      </c>
      <c r="S186" s="1220" t="s">
        <v>4002</v>
      </c>
      <c r="T186" s="1214"/>
    </row>
    <row r="187" spans="1:20" s="1209" customFormat="1" ht="20.100000000000001" customHeight="1">
      <c r="A187" s="685"/>
      <c r="B187" s="1252" t="s">
        <v>4314</v>
      </c>
      <c r="C187" s="1297" t="s">
        <v>4321</v>
      </c>
      <c r="D187" s="1308" t="s">
        <v>45</v>
      </c>
      <c r="E187" s="1241" t="s">
        <v>55</v>
      </c>
      <c r="F187" s="1297">
        <v>20.803000000000001</v>
      </c>
      <c r="G187" s="1298" t="s">
        <v>31</v>
      </c>
      <c r="H187" s="1305" t="s">
        <v>32</v>
      </c>
      <c r="I187" s="1298" t="s">
        <v>55</v>
      </c>
      <c r="J187" s="1298" t="s">
        <v>55</v>
      </c>
      <c r="K187" s="1298" t="s">
        <v>55</v>
      </c>
      <c r="L187" s="1215">
        <v>172664.9</v>
      </c>
      <c r="M187" s="1215">
        <v>117412.132</v>
      </c>
      <c r="N187" s="1300" t="s">
        <v>4320</v>
      </c>
      <c r="O187" s="1228" t="s">
        <v>4310</v>
      </c>
      <c r="P187" s="1306" t="s">
        <v>4081</v>
      </c>
      <c r="Q187" s="1307" t="s">
        <v>4082</v>
      </c>
      <c r="R187" s="684" t="s">
        <v>4311</v>
      </c>
      <c r="S187" s="1220" t="s">
        <v>4002</v>
      </c>
      <c r="T187" s="1214"/>
    </row>
    <row r="188" spans="1:20" s="1209" customFormat="1" ht="20.100000000000001" customHeight="1">
      <c r="A188" s="685"/>
      <c r="B188" s="1252" t="s">
        <v>39</v>
      </c>
      <c r="C188" s="1297"/>
      <c r="D188" s="1297" t="s">
        <v>45</v>
      </c>
      <c r="E188" s="1241" t="s">
        <v>55</v>
      </c>
      <c r="F188" s="1309" t="s">
        <v>4322</v>
      </c>
      <c r="G188" s="1298" t="s">
        <v>31</v>
      </c>
      <c r="H188" s="1305" t="s">
        <v>32</v>
      </c>
      <c r="I188" s="1298" t="s">
        <v>55</v>
      </c>
      <c r="J188" s="1298" t="s">
        <v>55</v>
      </c>
      <c r="K188" s="1298" t="s">
        <v>55</v>
      </c>
      <c r="L188" s="1215">
        <v>861620</v>
      </c>
      <c r="M188" s="1215">
        <v>723760.8</v>
      </c>
      <c r="N188" s="1300" t="s">
        <v>4323</v>
      </c>
      <c r="O188" s="1228" t="s">
        <v>4310</v>
      </c>
      <c r="P188" s="1306" t="s">
        <v>4081</v>
      </c>
      <c r="Q188" s="1307" t="s">
        <v>4082</v>
      </c>
      <c r="R188" s="684" t="s">
        <v>4311</v>
      </c>
      <c r="S188" s="1220" t="s">
        <v>4002</v>
      </c>
      <c r="T188" s="1214"/>
    </row>
    <row r="189" spans="1:20" s="1209" customFormat="1" ht="20.100000000000001" customHeight="1">
      <c r="A189" s="685"/>
      <c r="B189" s="1252" t="s">
        <v>172</v>
      </c>
      <c r="C189" s="1297" t="s">
        <v>4324</v>
      </c>
      <c r="D189" s="1308" t="s">
        <v>45</v>
      </c>
      <c r="E189" s="1241" t="s">
        <v>55</v>
      </c>
      <c r="F189" s="1297">
        <v>17</v>
      </c>
      <c r="G189" s="1298" t="s">
        <v>31</v>
      </c>
      <c r="H189" s="1305" t="s">
        <v>32</v>
      </c>
      <c r="I189" s="1298" t="s">
        <v>55</v>
      </c>
      <c r="J189" s="1298" t="s">
        <v>55</v>
      </c>
      <c r="K189" s="1298" t="s">
        <v>55</v>
      </c>
      <c r="L189" s="1215">
        <v>109310</v>
      </c>
      <c r="M189" s="1299">
        <v>56841.199999999983</v>
      </c>
      <c r="N189" s="1300" t="s">
        <v>4323</v>
      </c>
      <c r="O189" s="1228" t="s">
        <v>4310</v>
      </c>
      <c r="P189" s="1306" t="s">
        <v>4081</v>
      </c>
      <c r="Q189" s="1307" t="s">
        <v>4082</v>
      </c>
      <c r="R189" s="684" t="s">
        <v>4311</v>
      </c>
      <c r="S189" s="1220" t="s">
        <v>4002</v>
      </c>
      <c r="T189" s="1214"/>
    </row>
    <row r="190" spans="1:20" s="1209" customFormat="1" ht="20.100000000000001" customHeight="1">
      <c r="A190" s="685"/>
      <c r="B190" s="1252" t="s">
        <v>4325</v>
      </c>
      <c r="C190" s="1297" t="s">
        <v>4324</v>
      </c>
      <c r="D190" s="1308" t="s">
        <v>45</v>
      </c>
      <c r="E190" s="1241" t="s">
        <v>55</v>
      </c>
      <c r="F190" s="1297">
        <v>17</v>
      </c>
      <c r="G190" s="1298" t="s">
        <v>31</v>
      </c>
      <c r="H190" s="1305" t="s">
        <v>32</v>
      </c>
      <c r="I190" s="1298" t="s">
        <v>55</v>
      </c>
      <c r="J190" s="1298" t="s">
        <v>55</v>
      </c>
      <c r="K190" s="1298" t="s">
        <v>55</v>
      </c>
      <c r="L190" s="1215">
        <v>109310</v>
      </c>
      <c r="M190" s="1299">
        <v>56841.199999999983</v>
      </c>
      <c r="N190" s="1300" t="s">
        <v>4323</v>
      </c>
      <c r="O190" s="1228" t="s">
        <v>4310</v>
      </c>
      <c r="P190" s="1306" t="s">
        <v>4081</v>
      </c>
      <c r="Q190" s="1307" t="s">
        <v>4082</v>
      </c>
      <c r="R190" s="684" t="s">
        <v>4311</v>
      </c>
      <c r="S190" s="1220" t="s">
        <v>4002</v>
      </c>
      <c r="T190" s="1214"/>
    </row>
    <row r="191" spans="1:20" s="1209" customFormat="1" ht="20.100000000000001" customHeight="1">
      <c r="A191" s="685"/>
      <c r="B191" s="1252" t="s">
        <v>4325</v>
      </c>
      <c r="C191" s="1297" t="s">
        <v>4324</v>
      </c>
      <c r="D191" s="1308" t="s">
        <v>45</v>
      </c>
      <c r="E191" s="1241" t="s">
        <v>55</v>
      </c>
      <c r="F191" s="1297">
        <v>2.5099999999999998</v>
      </c>
      <c r="G191" s="1298" t="s">
        <v>31</v>
      </c>
      <c r="H191" s="1305" t="s">
        <v>32</v>
      </c>
      <c r="I191" s="1298" t="s">
        <v>55</v>
      </c>
      <c r="J191" s="1298" t="s">
        <v>55</v>
      </c>
      <c r="K191" s="1298" t="s">
        <v>55</v>
      </c>
      <c r="L191" s="1215">
        <v>16139.3</v>
      </c>
      <c r="M191" s="1299">
        <v>8392.4359999999979</v>
      </c>
      <c r="N191" s="1300" t="s">
        <v>4323</v>
      </c>
      <c r="O191" s="1228" t="s">
        <v>4310</v>
      </c>
      <c r="P191" s="1306" t="s">
        <v>4081</v>
      </c>
      <c r="Q191" s="1307" t="s">
        <v>4082</v>
      </c>
      <c r="R191" s="684" t="s">
        <v>4311</v>
      </c>
      <c r="S191" s="1220" t="s">
        <v>4002</v>
      </c>
      <c r="T191" s="1214"/>
    </row>
    <row r="192" spans="1:20" s="1209" customFormat="1" ht="20.100000000000001" customHeight="1">
      <c r="A192" s="685"/>
      <c r="B192" s="1252" t="s">
        <v>172</v>
      </c>
      <c r="C192" s="1297" t="s">
        <v>4324</v>
      </c>
      <c r="D192" s="1308" t="s">
        <v>45</v>
      </c>
      <c r="E192" s="1241" t="s">
        <v>55</v>
      </c>
      <c r="F192" s="1297">
        <v>3.5</v>
      </c>
      <c r="G192" s="1298" t="s">
        <v>31</v>
      </c>
      <c r="H192" s="1305" t="s">
        <v>32</v>
      </c>
      <c r="I192" s="1298" t="s">
        <v>55</v>
      </c>
      <c r="J192" s="1298" t="s">
        <v>55</v>
      </c>
      <c r="K192" s="1298" t="s">
        <v>55</v>
      </c>
      <c r="L192" s="1215">
        <v>22505</v>
      </c>
      <c r="M192" s="1299">
        <v>11702.599999999997</v>
      </c>
      <c r="N192" s="1300" t="s">
        <v>4323</v>
      </c>
      <c r="O192" s="1228" t="s">
        <v>4310</v>
      </c>
      <c r="P192" s="1306" t="s">
        <v>4081</v>
      </c>
      <c r="Q192" s="1307" t="s">
        <v>4082</v>
      </c>
      <c r="R192" s="684" t="s">
        <v>4311</v>
      </c>
      <c r="S192" s="1220" t="s">
        <v>4002</v>
      </c>
      <c r="T192" s="1214"/>
    </row>
    <row r="193" spans="1:20" s="1209" customFormat="1" ht="20.100000000000001" customHeight="1">
      <c r="A193" s="685"/>
      <c r="B193" s="1252" t="s">
        <v>4326</v>
      </c>
      <c r="C193" s="1310" t="s">
        <v>169</v>
      </c>
      <c r="D193" s="1310" t="s">
        <v>45</v>
      </c>
      <c r="E193" s="1241" t="s">
        <v>55</v>
      </c>
      <c r="F193" s="1311" t="s">
        <v>4327</v>
      </c>
      <c r="G193" s="1298" t="s">
        <v>31</v>
      </c>
      <c r="H193" s="1305" t="s">
        <v>32</v>
      </c>
      <c r="I193" s="1298" t="s">
        <v>55</v>
      </c>
      <c r="J193" s="1298" t="s">
        <v>55</v>
      </c>
      <c r="K193" s="1298" t="s">
        <v>55</v>
      </c>
      <c r="L193" s="1215">
        <v>1050000</v>
      </c>
      <c r="M193" s="1215">
        <v>220500</v>
      </c>
      <c r="N193" s="1300" t="s">
        <v>4328</v>
      </c>
      <c r="O193" s="1228" t="s">
        <v>4310</v>
      </c>
      <c r="P193" s="1306" t="s">
        <v>4081</v>
      </c>
      <c r="Q193" s="1307" t="s">
        <v>4082</v>
      </c>
      <c r="R193" s="684" t="s">
        <v>4311</v>
      </c>
      <c r="S193" s="1220" t="s">
        <v>4002</v>
      </c>
      <c r="T193" s="1214"/>
    </row>
    <row r="194" spans="1:20" s="1209" customFormat="1" ht="20.100000000000001" customHeight="1">
      <c r="A194" s="685"/>
      <c r="B194" s="1252" t="s">
        <v>4329</v>
      </c>
      <c r="C194" s="1310" t="s">
        <v>169</v>
      </c>
      <c r="D194" s="1310" t="s">
        <v>45</v>
      </c>
      <c r="E194" s="1241" t="s">
        <v>55</v>
      </c>
      <c r="F194" s="1311" t="s">
        <v>4330</v>
      </c>
      <c r="G194" s="1298" t="s">
        <v>31</v>
      </c>
      <c r="H194" s="1305" t="s">
        <v>32</v>
      </c>
      <c r="I194" s="1298" t="s">
        <v>55</v>
      </c>
      <c r="J194" s="1298" t="s">
        <v>55</v>
      </c>
      <c r="K194" s="1298" t="s">
        <v>55</v>
      </c>
      <c r="L194" s="1215">
        <v>472500</v>
      </c>
      <c r="M194" s="1215">
        <v>882000</v>
      </c>
      <c r="N194" s="1300" t="s">
        <v>4328</v>
      </c>
      <c r="O194" s="1228" t="s">
        <v>4310</v>
      </c>
      <c r="P194" s="1306" t="s">
        <v>4081</v>
      </c>
      <c r="Q194" s="1307" t="s">
        <v>4082</v>
      </c>
      <c r="R194" s="684" t="s">
        <v>4311</v>
      </c>
      <c r="S194" s="1220" t="s">
        <v>4002</v>
      </c>
      <c r="T194" s="1214"/>
    </row>
    <row r="195" spans="1:20" s="1209" customFormat="1" ht="20.100000000000001" customHeight="1">
      <c r="A195" s="685"/>
      <c r="B195" s="1252" t="s">
        <v>4329</v>
      </c>
      <c r="C195" s="1297" t="s">
        <v>169</v>
      </c>
      <c r="D195" s="1308" t="s">
        <v>45</v>
      </c>
      <c r="E195" s="1241" t="s">
        <v>55</v>
      </c>
      <c r="F195" s="1297">
        <v>25</v>
      </c>
      <c r="G195" s="1298" t="s">
        <v>31</v>
      </c>
      <c r="H195" s="1305" t="s">
        <v>32</v>
      </c>
      <c r="I195" s="1298" t="s">
        <v>55</v>
      </c>
      <c r="J195" s="1298" t="s">
        <v>55</v>
      </c>
      <c r="K195" s="1298" t="s">
        <v>55</v>
      </c>
      <c r="L195" s="1215">
        <v>262500</v>
      </c>
      <c r="M195" s="1215">
        <v>396900</v>
      </c>
      <c r="N195" s="1300" t="s">
        <v>4331</v>
      </c>
      <c r="O195" s="1228" t="s">
        <v>4310</v>
      </c>
      <c r="P195" s="1306" t="s">
        <v>4081</v>
      </c>
      <c r="Q195" s="1307" t="s">
        <v>4082</v>
      </c>
      <c r="R195" s="684" t="s">
        <v>4311</v>
      </c>
      <c r="S195" s="1220" t="s">
        <v>4002</v>
      </c>
      <c r="T195" s="1214"/>
    </row>
    <row r="196" spans="1:20" s="1209" customFormat="1" ht="20.100000000000001" customHeight="1">
      <c r="A196" s="685"/>
      <c r="B196" s="1308" t="s">
        <v>4326</v>
      </c>
      <c r="C196" s="1308" t="s">
        <v>169</v>
      </c>
      <c r="D196" s="1308" t="s">
        <v>45</v>
      </c>
      <c r="E196" s="1241" t="s">
        <v>55</v>
      </c>
      <c r="F196" s="1308">
        <v>50</v>
      </c>
      <c r="G196" s="1312" t="s">
        <v>31</v>
      </c>
      <c r="H196" s="1313" t="s">
        <v>32</v>
      </c>
      <c r="I196" s="1298" t="s">
        <v>55</v>
      </c>
      <c r="J196" s="1298" t="s">
        <v>55</v>
      </c>
      <c r="K196" s="1298" t="s">
        <v>55</v>
      </c>
      <c r="L196" s="1308">
        <v>525000</v>
      </c>
      <c r="M196" s="1299">
        <v>63000</v>
      </c>
      <c r="N196" s="1300" t="s">
        <v>4332</v>
      </c>
      <c r="O196" s="1228" t="s">
        <v>4310</v>
      </c>
      <c r="P196" s="1306" t="s">
        <v>4081</v>
      </c>
      <c r="Q196" s="1307" t="s">
        <v>4082</v>
      </c>
      <c r="R196" s="684" t="s">
        <v>4311</v>
      </c>
      <c r="S196" s="1220" t="s">
        <v>4002</v>
      </c>
      <c r="T196" s="1214"/>
    </row>
    <row r="197" spans="1:20" s="1209" customFormat="1" ht="20.100000000000001" customHeight="1">
      <c r="A197" s="685"/>
      <c r="B197" s="1308" t="s">
        <v>4329</v>
      </c>
      <c r="C197" s="1308" t="s">
        <v>169</v>
      </c>
      <c r="D197" s="1308" t="s">
        <v>45</v>
      </c>
      <c r="E197" s="1241" t="s">
        <v>55</v>
      </c>
      <c r="F197" s="1308">
        <v>15.26</v>
      </c>
      <c r="G197" s="1312" t="s">
        <v>31</v>
      </c>
      <c r="H197" s="1313" t="s">
        <v>32</v>
      </c>
      <c r="I197" s="1298" t="s">
        <v>55</v>
      </c>
      <c r="J197" s="1298" t="s">
        <v>55</v>
      </c>
      <c r="K197" s="1298" t="s">
        <v>55</v>
      </c>
      <c r="L197" s="1308">
        <v>160230</v>
      </c>
      <c r="M197" s="1299">
        <v>19227.599999999999</v>
      </c>
      <c r="N197" s="1300" t="s">
        <v>4332</v>
      </c>
      <c r="O197" s="1228" t="s">
        <v>4310</v>
      </c>
      <c r="P197" s="1306" t="s">
        <v>4081</v>
      </c>
      <c r="Q197" s="1307" t="s">
        <v>4082</v>
      </c>
      <c r="R197" s="684" t="s">
        <v>4311</v>
      </c>
      <c r="S197" s="1220" t="s">
        <v>4002</v>
      </c>
      <c r="T197" s="1214"/>
    </row>
    <row r="198" spans="1:20" s="1209" customFormat="1" ht="20.100000000000001" customHeight="1">
      <c r="A198" s="685"/>
      <c r="B198" s="1308" t="s">
        <v>4333</v>
      </c>
      <c r="C198" s="1308" t="s">
        <v>428</v>
      </c>
      <c r="D198" s="1308" t="s">
        <v>45</v>
      </c>
      <c r="E198" s="1241" t="s">
        <v>55</v>
      </c>
      <c r="F198" s="1308">
        <v>1.1499999999999999</v>
      </c>
      <c r="G198" s="1312" t="s">
        <v>31</v>
      </c>
      <c r="H198" s="1313" t="s">
        <v>32</v>
      </c>
      <c r="I198" s="1298" t="s">
        <v>55</v>
      </c>
      <c r="J198" s="1298" t="s">
        <v>55</v>
      </c>
      <c r="K198" s="1298" t="s">
        <v>55</v>
      </c>
      <c r="L198" s="1308">
        <v>8050</v>
      </c>
      <c r="M198" s="1299">
        <v>966</v>
      </c>
      <c r="N198" s="1300" t="s">
        <v>4332</v>
      </c>
      <c r="O198" s="1228" t="s">
        <v>4310</v>
      </c>
      <c r="P198" s="1306" t="s">
        <v>4081</v>
      </c>
      <c r="Q198" s="1307" t="s">
        <v>4082</v>
      </c>
      <c r="R198" s="684" t="s">
        <v>4311</v>
      </c>
      <c r="S198" s="1220" t="s">
        <v>4002</v>
      </c>
      <c r="T198" s="1214"/>
    </row>
    <row r="199" spans="1:20" s="1209" customFormat="1" ht="20.100000000000001" customHeight="1">
      <c r="A199" s="685"/>
      <c r="B199" s="1308" t="s">
        <v>4329</v>
      </c>
      <c r="C199" s="1308" t="s">
        <v>169</v>
      </c>
      <c r="D199" s="1308" t="s">
        <v>45</v>
      </c>
      <c r="E199" s="1241" t="s">
        <v>55</v>
      </c>
      <c r="F199" s="1308">
        <v>1.48</v>
      </c>
      <c r="G199" s="1312" t="s">
        <v>31</v>
      </c>
      <c r="H199" s="1313" t="s">
        <v>32</v>
      </c>
      <c r="I199" s="1298" t="s">
        <v>55</v>
      </c>
      <c r="J199" s="1298" t="s">
        <v>55</v>
      </c>
      <c r="K199" s="1298" t="s">
        <v>55</v>
      </c>
      <c r="L199" s="1308">
        <v>15540</v>
      </c>
      <c r="M199" s="1299">
        <v>1864.8</v>
      </c>
      <c r="N199" s="1300" t="s">
        <v>4332</v>
      </c>
      <c r="O199" s="1228" t="s">
        <v>4310</v>
      </c>
      <c r="P199" s="1306" t="s">
        <v>4081</v>
      </c>
      <c r="Q199" s="1307" t="s">
        <v>4082</v>
      </c>
      <c r="R199" s="684" t="s">
        <v>4311</v>
      </c>
      <c r="S199" s="1220" t="s">
        <v>4002</v>
      </c>
      <c r="T199" s="1214"/>
    </row>
    <row r="200" spans="1:20" s="1209" customFormat="1" ht="20.100000000000001" customHeight="1">
      <c r="A200" s="685"/>
      <c r="B200" s="1314" t="s">
        <v>4326</v>
      </c>
      <c r="C200" s="1314" t="s">
        <v>169</v>
      </c>
      <c r="D200" s="1314" t="s">
        <v>45</v>
      </c>
      <c r="E200" s="1241" t="s">
        <v>55</v>
      </c>
      <c r="F200" s="1314">
        <v>50</v>
      </c>
      <c r="G200" s="1298" t="s">
        <v>31</v>
      </c>
      <c r="H200" s="1305" t="s">
        <v>32</v>
      </c>
      <c r="I200" s="1298" t="s">
        <v>55</v>
      </c>
      <c r="J200" s="1298" t="s">
        <v>55</v>
      </c>
      <c r="K200" s="1298" t="s">
        <v>55</v>
      </c>
      <c r="L200" s="1315">
        <v>525000</v>
      </c>
      <c r="M200" s="1299">
        <v>63000</v>
      </c>
      <c r="N200" s="1316" t="s">
        <v>3346</v>
      </c>
      <c r="O200" s="1228" t="s">
        <v>4310</v>
      </c>
      <c r="P200" s="1306" t="s">
        <v>4081</v>
      </c>
      <c r="Q200" s="1307" t="s">
        <v>4082</v>
      </c>
      <c r="R200" s="684" t="s">
        <v>4311</v>
      </c>
      <c r="S200" s="1220" t="s">
        <v>4002</v>
      </c>
      <c r="T200" s="1214"/>
    </row>
    <row r="201" spans="1:20" s="1209" customFormat="1" ht="20.100000000000001" customHeight="1">
      <c r="A201" s="685"/>
      <c r="B201" s="1317" t="s">
        <v>4334</v>
      </c>
      <c r="C201" s="1314"/>
      <c r="D201" s="1314" t="s">
        <v>45</v>
      </c>
      <c r="E201" s="1241" t="s">
        <v>55</v>
      </c>
      <c r="F201" s="1314">
        <v>100</v>
      </c>
      <c r="G201" s="1298" t="s">
        <v>31</v>
      </c>
      <c r="H201" s="1305" t="s">
        <v>32</v>
      </c>
      <c r="I201" s="1298" t="s">
        <v>55</v>
      </c>
      <c r="J201" s="1298" t="s">
        <v>55</v>
      </c>
      <c r="K201" s="1298" t="s">
        <v>55</v>
      </c>
      <c r="L201" s="1315">
        <v>986000</v>
      </c>
      <c r="M201" s="1299">
        <v>118320</v>
      </c>
      <c r="N201" s="1316" t="s">
        <v>3346</v>
      </c>
      <c r="O201" s="1228" t="s">
        <v>4310</v>
      </c>
      <c r="P201" s="1306" t="s">
        <v>4081</v>
      </c>
      <c r="Q201" s="1307" t="s">
        <v>4082</v>
      </c>
      <c r="R201" s="684" t="s">
        <v>4311</v>
      </c>
      <c r="S201" s="1220" t="s">
        <v>4002</v>
      </c>
      <c r="T201" s="1214"/>
    </row>
    <row r="202" spans="1:20" s="1209" customFormat="1" ht="20.100000000000001" customHeight="1">
      <c r="A202" s="685"/>
      <c r="B202" s="1317" t="s">
        <v>4334</v>
      </c>
      <c r="C202" s="1314"/>
      <c r="D202" s="1314" t="s">
        <v>45</v>
      </c>
      <c r="E202" s="1241" t="s">
        <v>55</v>
      </c>
      <c r="F202" s="1314">
        <v>97.32</v>
      </c>
      <c r="G202" s="1298" t="s">
        <v>31</v>
      </c>
      <c r="H202" s="1305" t="s">
        <v>32</v>
      </c>
      <c r="I202" s="1298" t="s">
        <v>55</v>
      </c>
      <c r="J202" s="1298" t="s">
        <v>55</v>
      </c>
      <c r="K202" s="1298" t="s">
        <v>55</v>
      </c>
      <c r="L202" s="1315">
        <v>959575.2</v>
      </c>
      <c r="M202" s="1299">
        <v>115449.024</v>
      </c>
      <c r="N202" s="1316" t="s">
        <v>3346</v>
      </c>
      <c r="O202" s="1228" t="s">
        <v>4310</v>
      </c>
      <c r="P202" s="1306" t="s">
        <v>4081</v>
      </c>
      <c r="Q202" s="1307" t="s">
        <v>4082</v>
      </c>
      <c r="R202" s="684" t="s">
        <v>4311</v>
      </c>
      <c r="S202" s="1220" t="s">
        <v>4002</v>
      </c>
      <c r="T202" s="1214"/>
    </row>
    <row r="203" spans="1:20" s="1209" customFormat="1" ht="20.100000000000001" customHeight="1">
      <c r="A203" s="685"/>
      <c r="B203" s="1314" t="s">
        <v>54</v>
      </c>
      <c r="C203" s="1314" t="s">
        <v>254</v>
      </c>
      <c r="D203" s="1314" t="s">
        <v>45</v>
      </c>
      <c r="E203" s="1241" t="s">
        <v>55</v>
      </c>
      <c r="F203" s="1314">
        <v>15.94</v>
      </c>
      <c r="G203" s="1298" t="s">
        <v>31</v>
      </c>
      <c r="H203" s="1305" t="s">
        <v>32</v>
      </c>
      <c r="I203" s="1298" t="s">
        <v>55</v>
      </c>
      <c r="J203" s="1298" t="s">
        <v>55</v>
      </c>
      <c r="K203" s="1298" t="s">
        <v>55</v>
      </c>
      <c r="L203" s="1315">
        <v>104885.2</v>
      </c>
      <c r="M203" s="1318">
        <v>12586.224</v>
      </c>
      <c r="N203" s="1316" t="s">
        <v>3346</v>
      </c>
      <c r="O203" s="1228" t="s">
        <v>4310</v>
      </c>
      <c r="P203" s="1306" t="s">
        <v>4081</v>
      </c>
      <c r="Q203" s="1307" t="s">
        <v>4082</v>
      </c>
      <c r="R203" s="684" t="s">
        <v>4311</v>
      </c>
      <c r="S203" s="1220" t="s">
        <v>4002</v>
      </c>
      <c r="T203" s="1214"/>
    </row>
    <row r="204" spans="1:20" s="1209" customFormat="1" ht="20.100000000000001" customHeight="1">
      <c r="A204" s="685"/>
      <c r="B204" s="1314" t="s">
        <v>158</v>
      </c>
      <c r="C204" s="1314" t="s">
        <v>159</v>
      </c>
      <c r="D204" s="1314" t="s">
        <v>45</v>
      </c>
      <c r="E204" s="1241" t="s">
        <v>55</v>
      </c>
      <c r="F204" s="1314">
        <v>16</v>
      </c>
      <c r="G204" s="1298" t="s">
        <v>31</v>
      </c>
      <c r="H204" s="1305" t="s">
        <v>32</v>
      </c>
      <c r="I204" s="1298" t="s">
        <v>55</v>
      </c>
      <c r="J204" s="1298" t="s">
        <v>55</v>
      </c>
      <c r="K204" s="1298" t="s">
        <v>55</v>
      </c>
      <c r="L204" s="1315">
        <v>112000</v>
      </c>
      <c r="M204" s="1318">
        <v>13440</v>
      </c>
      <c r="N204" s="1316" t="s">
        <v>3346</v>
      </c>
      <c r="O204" s="1228" t="s">
        <v>4310</v>
      </c>
      <c r="P204" s="1306" t="s">
        <v>4081</v>
      </c>
      <c r="Q204" s="1307" t="s">
        <v>4082</v>
      </c>
      <c r="R204" s="684" t="s">
        <v>4311</v>
      </c>
      <c r="S204" s="1220" t="s">
        <v>4002</v>
      </c>
      <c r="T204" s="1214"/>
    </row>
    <row r="205" spans="1:20" s="1209" customFormat="1" ht="20.100000000000001" customHeight="1">
      <c r="A205" s="685"/>
      <c r="B205" s="1314" t="s">
        <v>158</v>
      </c>
      <c r="C205" s="1314" t="s">
        <v>159</v>
      </c>
      <c r="D205" s="1314" t="s">
        <v>45</v>
      </c>
      <c r="E205" s="1241" t="s">
        <v>55</v>
      </c>
      <c r="F205" s="1314">
        <v>1.04</v>
      </c>
      <c r="G205" s="1298" t="s">
        <v>31</v>
      </c>
      <c r="H205" s="1305" t="s">
        <v>32</v>
      </c>
      <c r="I205" s="1298" t="s">
        <v>55</v>
      </c>
      <c r="J205" s="1298" t="s">
        <v>55</v>
      </c>
      <c r="K205" s="1298" t="s">
        <v>55</v>
      </c>
      <c r="L205" s="1315">
        <v>7280</v>
      </c>
      <c r="M205" s="1318">
        <v>873.6</v>
      </c>
      <c r="N205" s="1316" t="s">
        <v>3346</v>
      </c>
      <c r="O205" s="1228" t="s">
        <v>4310</v>
      </c>
      <c r="P205" s="1306" t="s">
        <v>4081</v>
      </c>
      <c r="Q205" s="1307" t="s">
        <v>4082</v>
      </c>
      <c r="R205" s="684" t="s">
        <v>4311</v>
      </c>
      <c r="S205" s="1220" t="s">
        <v>4002</v>
      </c>
      <c r="T205" s="1214"/>
    </row>
    <row r="206" spans="1:20" s="1209" customFormat="1" ht="20.100000000000001" customHeight="1">
      <c r="A206" s="685"/>
      <c r="B206" s="1314" t="s">
        <v>4333</v>
      </c>
      <c r="C206" s="1314" t="s">
        <v>159</v>
      </c>
      <c r="D206" s="1314" t="s">
        <v>45</v>
      </c>
      <c r="E206" s="1241" t="s">
        <v>55</v>
      </c>
      <c r="F206" s="1314">
        <v>2.56</v>
      </c>
      <c r="G206" s="1298" t="s">
        <v>31</v>
      </c>
      <c r="H206" s="1305" t="s">
        <v>32</v>
      </c>
      <c r="I206" s="1298" t="s">
        <v>55</v>
      </c>
      <c r="J206" s="1298" t="s">
        <v>55</v>
      </c>
      <c r="K206" s="1298" t="s">
        <v>55</v>
      </c>
      <c r="L206" s="1315">
        <v>17152</v>
      </c>
      <c r="M206" s="1318">
        <v>2058.2399999999998</v>
      </c>
      <c r="N206" s="1316" t="s">
        <v>3346</v>
      </c>
      <c r="O206" s="1228" t="s">
        <v>4310</v>
      </c>
      <c r="P206" s="1306" t="s">
        <v>4081</v>
      </c>
      <c r="Q206" s="1307" t="s">
        <v>4082</v>
      </c>
      <c r="R206" s="684" t="s">
        <v>4311</v>
      </c>
      <c r="S206" s="1220" t="s">
        <v>4002</v>
      </c>
      <c r="T206" s="1214"/>
    </row>
    <row r="207" spans="1:20" s="1209" customFormat="1" ht="20.100000000000001" customHeight="1">
      <c r="A207" s="685"/>
      <c r="B207" s="1314" t="s">
        <v>2049</v>
      </c>
      <c r="C207" s="1314" t="s">
        <v>4335</v>
      </c>
      <c r="D207" s="1314" t="s">
        <v>45</v>
      </c>
      <c r="E207" s="1241" t="s">
        <v>55</v>
      </c>
      <c r="F207" s="1314">
        <v>9.56</v>
      </c>
      <c r="G207" s="1298" t="s">
        <v>31</v>
      </c>
      <c r="H207" s="1305" t="s">
        <v>32</v>
      </c>
      <c r="I207" s="1298" t="s">
        <v>55</v>
      </c>
      <c r="J207" s="1298" t="s">
        <v>55</v>
      </c>
      <c r="K207" s="1298" t="s">
        <v>55</v>
      </c>
      <c r="L207" s="1315">
        <v>62904.800000000003</v>
      </c>
      <c r="M207" s="1318">
        <v>7548.576</v>
      </c>
      <c r="N207" s="1316" t="s">
        <v>3346</v>
      </c>
      <c r="O207" s="1228" t="s">
        <v>4310</v>
      </c>
      <c r="P207" s="1306" t="s">
        <v>4081</v>
      </c>
      <c r="Q207" s="1307" t="s">
        <v>4082</v>
      </c>
      <c r="R207" s="684" t="s">
        <v>4311</v>
      </c>
      <c r="S207" s="1220" t="s">
        <v>4002</v>
      </c>
      <c r="T207" s="1214"/>
    </row>
    <row r="208" spans="1:20" s="1209" customFormat="1" ht="20.100000000000001" customHeight="1">
      <c r="A208" s="685"/>
      <c r="B208" s="1319" t="s">
        <v>39</v>
      </c>
      <c r="C208" s="1319"/>
      <c r="D208" s="1319" t="s">
        <v>45</v>
      </c>
      <c r="E208" s="1241" t="s">
        <v>55</v>
      </c>
      <c r="F208" s="1320">
        <v>181.92</v>
      </c>
      <c r="G208" s="1298" t="s">
        <v>31</v>
      </c>
      <c r="H208" s="1305" t="s">
        <v>32</v>
      </c>
      <c r="I208" s="1298" t="s">
        <v>55</v>
      </c>
      <c r="J208" s="1298" t="s">
        <v>55</v>
      </c>
      <c r="K208" s="1298" t="s">
        <v>55</v>
      </c>
      <c r="L208" s="1321">
        <v>1910159.9999999998</v>
      </c>
      <c r="M208" s="1299">
        <v>229219.20000000001</v>
      </c>
      <c r="N208" s="1322" t="s">
        <v>3346</v>
      </c>
      <c r="O208" s="1305" t="s">
        <v>4310</v>
      </c>
      <c r="P208" s="1306" t="s">
        <v>4081</v>
      </c>
      <c r="Q208" s="1307" t="s">
        <v>4082</v>
      </c>
      <c r="R208" s="1323" t="s">
        <v>4311</v>
      </c>
      <c r="S208" s="1287" t="s">
        <v>4002</v>
      </c>
      <c r="T208" s="1214"/>
    </row>
    <row r="209" spans="1:20" s="1209" customFormat="1" ht="20.100000000000001" customHeight="1">
      <c r="A209" s="685"/>
      <c r="B209" s="1314" t="s">
        <v>39</v>
      </c>
      <c r="C209" s="1314" t="s">
        <v>169</v>
      </c>
      <c r="D209" s="1314" t="s">
        <v>45</v>
      </c>
      <c r="E209" s="1241" t="s">
        <v>55</v>
      </c>
      <c r="F209" s="1320">
        <v>69.040000000000006</v>
      </c>
      <c r="G209" s="1298" t="s">
        <v>31</v>
      </c>
      <c r="H209" s="1305" t="s">
        <v>32</v>
      </c>
      <c r="I209" s="1298" t="s">
        <v>55</v>
      </c>
      <c r="J209" s="1298" t="s">
        <v>55</v>
      </c>
      <c r="K209" s="1298" t="s">
        <v>55</v>
      </c>
      <c r="L209" s="1321">
        <v>503992</v>
      </c>
      <c r="M209" s="1299">
        <v>100798.39999999999</v>
      </c>
      <c r="N209" s="1322" t="s">
        <v>4336</v>
      </c>
      <c r="O209" s="1305" t="s">
        <v>4310</v>
      </c>
      <c r="P209" s="1306" t="s">
        <v>4081</v>
      </c>
      <c r="Q209" s="1307" t="s">
        <v>4082</v>
      </c>
      <c r="R209" s="1323" t="s">
        <v>4311</v>
      </c>
      <c r="S209" s="1287" t="s">
        <v>4002</v>
      </c>
      <c r="T209" s="1214"/>
    </row>
    <row r="210" spans="1:20" s="1209" customFormat="1" ht="20.100000000000001" customHeight="1">
      <c r="A210" s="685"/>
      <c r="B210" s="1314" t="s">
        <v>4337</v>
      </c>
      <c r="C210" s="1314" t="s">
        <v>2408</v>
      </c>
      <c r="D210" s="1314" t="s">
        <v>45</v>
      </c>
      <c r="E210" s="1241" t="s">
        <v>55</v>
      </c>
      <c r="F210" s="1320">
        <v>65</v>
      </c>
      <c r="G210" s="1298" t="s">
        <v>31</v>
      </c>
      <c r="H210" s="1305" t="s">
        <v>32</v>
      </c>
      <c r="I210" s="1298" t="s">
        <v>55</v>
      </c>
      <c r="J210" s="1298" t="s">
        <v>55</v>
      </c>
      <c r="K210" s="1298" t="s">
        <v>55</v>
      </c>
      <c r="L210" s="1321">
        <v>468000</v>
      </c>
      <c r="M210" s="1299">
        <v>243360</v>
      </c>
      <c r="N210" s="1322" t="s">
        <v>2972</v>
      </c>
      <c r="O210" s="1305" t="s">
        <v>4338</v>
      </c>
      <c r="P210" s="1306" t="s">
        <v>4081</v>
      </c>
      <c r="Q210" s="1307" t="s">
        <v>4082</v>
      </c>
      <c r="R210" s="1323" t="s">
        <v>4339</v>
      </c>
      <c r="S210" s="1287" t="s">
        <v>4002</v>
      </c>
      <c r="T210" s="1214"/>
    </row>
    <row r="211" spans="1:20" s="1209" customFormat="1" ht="20.100000000000001" customHeight="1">
      <c r="A211" s="685"/>
      <c r="B211" s="1314" t="s">
        <v>4314</v>
      </c>
      <c r="C211" s="1314" t="s">
        <v>169</v>
      </c>
      <c r="D211" s="1314" t="s">
        <v>45</v>
      </c>
      <c r="E211" s="1241" t="s">
        <v>55</v>
      </c>
      <c r="F211" s="1320">
        <v>60</v>
      </c>
      <c r="G211" s="1298" t="s">
        <v>31</v>
      </c>
      <c r="H211" s="1305" t="s">
        <v>32</v>
      </c>
      <c r="I211" s="1298" t="s">
        <v>55</v>
      </c>
      <c r="J211" s="1298" t="s">
        <v>55</v>
      </c>
      <c r="K211" s="1298" t="s">
        <v>55</v>
      </c>
      <c r="L211" s="1321">
        <v>570000</v>
      </c>
      <c r="M211" s="1299">
        <v>296400</v>
      </c>
      <c r="N211" s="1322" t="s">
        <v>2972</v>
      </c>
      <c r="O211" s="1305" t="s">
        <v>4338</v>
      </c>
      <c r="P211" s="1306" t="s">
        <v>4081</v>
      </c>
      <c r="Q211" s="1307" t="s">
        <v>4082</v>
      </c>
      <c r="R211" s="1323" t="s">
        <v>4339</v>
      </c>
      <c r="S211" s="1287" t="s">
        <v>4002</v>
      </c>
      <c r="T211" s="1214"/>
    </row>
    <row r="212" spans="1:20" s="1209" customFormat="1" ht="20.100000000000001" customHeight="1">
      <c r="A212" s="685"/>
      <c r="B212" s="1314" t="s">
        <v>4314</v>
      </c>
      <c r="C212" s="1314" t="s">
        <v>169</v>
      </c>
      <c r="D212" s="1314" t="s">
        <v>45</v>
      </c>
      <c r="E212" s="1241" t="s">
        <v>55</v>
      </c>
      <c r="F212" s="1320">
        <v>1.92</v>
      </c>
      <c r="G212" s="1298" t="s">
        <v>31</v>
      </c>
      <c r="H212" s="1305" t="s">
        <v>32</v>
      </c>
      <c r="I212" s="1298" t="s">
        <v>55</v>
      </c>
      <c r="J212" s="1298" t="s">
        <v>55</v>
      </c>
      <c r="K212" s="1298" t="s">
        <v>55</v>
      </c>
      <c r="L212" s="1321">
        <v>18240</v>
      </c>
      <c r="M212" s="1299">
        <v>10944</v>
      </c>
      <c r="N212" s="1322" t="s">
        <v>3015</v>
      </c>
      <c r="O212" s="1305" t="s">
        <v>4338</v>
      </c>
      <c r="P212" s="1306" t="s">
        <v>4081</v>
      </c>
      <c r="Q212" s="1307" t="s">
        <v>4082</v>
      </c>
      <c r="R212" s="1323" t="s">
        <v>4339</v>
      </c>
      <c r="S212" s="1287" t="s">
        <v>4002</v>
      </c>
      <c r="T212" s="1214"/>
    </row>
    <row r="213" spans="1:20" s="1209" customFormat="1" ht="20.100000000000001" customHeight="1">
      <c r="A213" s="685"/>
      <c r="B213" s="1324" t="s">
        <v>4337</v>
      </c>
      <c r="C213" s="1324" t="s">
        <v>2408</v>
      </c>
      <c r="D213" s="1324" t="s">
        <v>45</v>
      </c>
      <c r="E213" s="1241" t="s">
        <v>55</v>
      </c>
      <c r="F213" s="1325">
        <v>8.43</v>
      </c>
      <c r="G213" s="1298" t="s">
        <v>31</v>
      </c>
      <c r="H213" s="1305" t="s">
        <v>41</v>
      </c>
      <c r="I213" s="1298"/>
      <c r="J213" s="1298"/>
      <c r="K213" s="1298"/>
      <c r="L213" s="1321">
        <v>67271.399999999994</v>
      </c>
      <c r="M213" s="1299">
        <v>45744.552000000003</v>
      </c>
      <c r="N213" s="1322" t="s">
        <v>4340</v>
      </c>
      <c r="O213" s="1305" t="s">
        <v>4338</v>
      </c>
      <c r="P213" s="1306" t="s">
        <v>4081</v>
      </c>
      <c r="Q213" s="1307" t="s">
        <v>4082</v>
      </c>
      <c r="R213" s="1323" t="s">
        <v>4339</v>
      </c>
      <c r="S213" s="1287" t="s">
        <v>4002</v>
      </c>
      <c r="T213" s="1214"/>
    </row>
    <row r="214" spans="1:20" s="1209" customFormat="1" ht="20.100000000000001" customHeight="1">
      <c r="A214" s="685"/>
      <c r="B214" s="1314" t="s">
        <v>4337</v>
      </c>
      <c r="C214" s="1314" t="s">
        <v>2408</v>
      </c>
      <c r="D214" s="1314" t="s">
        <v>45</v>
      </c>
      <c r="E214" s="1241" t="s">
        <v>55</v>
      </c>
      <c r="F214" s="1320">
        <v>70.75</v>
      </c>
      <c r="G214" s="1298" t="s">
        <v>31</v>
      </c>
      <c r="H214" s="1305" t="s">
        <v>32</v>
      </c>
      <c r="I214" s="1298" t="s">
        <v>55</v>
      </c>
      <c r="J214" s="1298" t="s">
        <v>55</v>
      </c>
      <c r="K214" s="1298" t="s">
        <v>55</v>
      </c>
      <c r="L214" s="1321">
        <v>564585</v>
      </c>
      <c r="M214" s="1299">
        <v>338751</v>
      </c>
      <c r="N214" s="1322" t="s">
        <v>3016</v>
      </c>
      <c r="O214" s="1305" t="s">
        <v>4338</v>
      </c>
      <c r="P214" s="1306" t="s">
        <v>4081</v>
      </c>
      <c r="Q214" s="1307" t="s">
        <v>4082</v>
      </c>
      <c r="R214" s="1323" t="s">
        <v>4339</v>
      </c>
      <c r="S214" s="1287" t="s">
        <v>4002</v>
      </c>
      <c r="T214" s="1214"/>
    </row>
    <row r="215" spans="1:20" s="1209" customFormat="1" ht="20.100000000000001" customHeight="1">
      <c r="A215" s="685"/>
      <c r="B215" s="684" t="s">
        <v>39</v>
      </c>
      <c r="C215" s="684" t="s">
        <v>2111</v>
      </c>
      <c r="D215" s="685" t="s">
        <v>45</v>
      </c>
      <c r="E215" s="684">
        <v>4</v>
      </c>
      <c r="F215" s="694">
        <v>198.82329999999999</v>
      </c>
      <c r="G215" s="1226" t="s">
        <v>31</v>
      </c>
      <c r="H215" s="1227" t="s">
        <v>32</v>
      </c>
      <c r="I215" s="1228" t="s">
        <v>55</v>
      </c>
      <c r="J215" s="1228" t="s">
        <v>4024</v>
      </c>
      <c r="K215" s="1228" t="s">
        <v>4283</v>
      </c>
      <c r="L215" s="684">
        <v>1178863.6499999999</v>
      </c>
      <c r="M215" s="1206">
        <v>1178863.6499999999</v>
      </c>
      <c r="N215" s="1206">
        <v>2020.06</v>
      </c>
      <c r="O215" s="1226" t="s">
        <v>1623</v>
      </c>
      <c r="P215" s="1230" t="s">
        <v>4026</v>
      </c>
      <c r="Q215" s="1230">
        <v>15735090699</v>
      </c>
      <c r="R215" s="1226" t="s">
        <v>1623</v>
      </c>
      <c r="S215" s="1231" t="s">
        <v>4002</v>
      </c>
      <c r="T215" s="1214"/>
    </row>
    <row r="216" spans="1:20" s="1209" customFormat="1" ht="20.100000000000001" customHeight="1">
      <c r="A216" s="685"/>
      <c r="B216" s="684" t="s">
        <v>39</v>
      </c>
      <c r="C216" s="684" t="s">
        <v>4341</v>
      </c>
      <c r="D216" s="685" t="s">
        <v>45</v>
      </c>
      <c r="E216" s="684">
        <v>2</v>
      </c>
      <c r="F216" s="684">
        <v>75.459999999999994</v>
      </c>
      <c r="G216" s="1226" t="s">
        <v>31</v>
      </c>
      <c r="H216" s="1227" t="s">
        <v>32</v>
      </c>
      <c r="I216" s="1228" t="s">
        <v>55</v>
      </c>
      <c r="J216" s="1228" t="s">
        <v>4024</v>
      </c>
      <c r="K216" s="1228" t="s">
        <v>4283</v>
      </c>
      <c r="L216" s="684">
        <v>447424.71</v>
      </c>
      <c r="M216" s="1206">
        <v>447424.71</v>
      </c>
      <c r="N216" s="1206">
        <v>2020.06</v>
      </c>
      <c r="O216" s="1226" t="s">
        <v>1623</v>
      </c>
      <c r="P216" s="1230" t="s">
        <v>4026</v>
      </c>
      <c r="Q216" s="1230">
        <v>15735090699</v>
      </c>
      <c r="R216" s="1226" t="s">
        <v>1623</v>
      </c>
      <c r="S216" s="1231" t="s">
        <v>4002</v>
      </c>
      <c r="T216" s="1214"/>
    </row>
    <row r="217" spans="1:20" s="1209" customFormat="1" ht="20.100000000000001" customHeight="1">
      <c r="A217" s="685"/>
      <c r="B217" s="684" t="s">
        <v>39</v>
      </c>
      <c r="C217" s="684" t="s">
        <v>4341</v>
      </c>
      <c r="D217" s="685" t="s">
        <v>45</v>
      </c>
      <c r="E217" s="684">
        <v>1</v>
      </c>
      <c r="F217" s="684">
        <v>33.130000000000003</v>
      </c>
      <c r="G217" s="1226" t="s">
        <v>31</v>
      </c>
      <c r="H217" s="1227" t="s">
        <v>32</v>
      </c>
      <c r="I217" s="1228" t="s">
        <v>55</v>
      </c>
      <c r="J217" s="1228" t="s">
        <v>4024</v>
      </c>
      <c r="K217" s="1228" t="s">
        <v>4283</v>
      </c>
      <c r="L217" s="684">
        <v>196417.7</v>
      </c>
      <c r="M217" s="684">
        <v>196417.7</v>
      </c>
      <c r="N217" s="1206">
        <v>2020.07</v>
      </c>
      <c r="O217" s="1226" t="s">
        <v>1623</v>
      </c>
      <c r="P217" s="1230" t="s">
        <v>4026</v>
      </c>
      <c r="Q217" s="1230">
        <v>15735090699</v>
      </c>
      <c r="R217" s="1226" t="s">
        <v>1623</v>
      </c>
      <c r="S217" s="1231" t="s">
        <v>4002</v>
      </c>
      <c r="T217" s="1214"/>
    </row>
    <row r="218" spans="1:20" s="1209" customFormat="1" ht="20.100000000000001" customHeight="1">
      <c r="A218" s="685"/>
      <c r="B218" s="1225" t="s">
        <v>39</v>
      </c>
      <c r="C218" s="684" t="s">
        <v>2122</v>
      </c>
      <c r="D218" s="685" t="s">
        <v>45</v>
      </c>
      <c r="E218" s="1241" t="s">
        <v>55</v>
      </c>
      <c r="F218" s="684">
        <v>142.66999999999999</v>
      </c>
      <c r="G218" s="1226" t="s">
        <v>31</v>
      </c>
      <c r="H218" s="1227" t="s">
        <v>32</v>
      </c>
      <c r="I218" s="1228" t="s">
        <v>55</v>
      </c>
      <c r="J218" s="1228" t="s">
        <v>4024</v>
      </c>
      <c r="K218" s="684" t="s">
        <v>4342</v>
      </c>
      <c r="L218" s="684">
        <v>814355.31</v>
      </c>
      <c r="M218" s="1206">
        <v>814355.31</v>
      </c>
      <c r="N218" s="1206">
        <v>2020.05</v>
      </c>
      <c r="O218" s="1226" t="s">
        <v>1623</v>
      </c>
      <c r="P218" s="1230" t="s">
        <v>4026</v>
      </c>
      <c r="Q218" s="1230">
        <v>15735090699</v>
      </c>
      <c r="R218" s="1226" t="s">
        <v>1623</v>
      </c>
      <c r="S218" s="1231" t="s">
        <v>4002</v>
      </c>
      <c r="T218" s="1214"/>
    </row>
    <row r="219" spans="1:20" s="1209" customFormat="1" ht="20.100000000000001" customHeight="1">
      <c r="A219" s="685"/>
      <c r="B219" s="1225" t="s">
        <v>39</v>
      </c>
      <c r="C219" s="684" t="s">
        <v>147</v>
      </c>
      <c r="D219" s="685" t="s">
        <v>45</v>
      </c>
      <c r="E219" s="684">
        <v>2</v>
      </c>
      <c r="F219" s="684">
        <v>25.76</v>
      </c>
      <c r="G219" s="1226" t="s">
        <v>31</v>
      </c>
      <c r="H219" s="1227" t="s">
        <v>32</v>
      </c>
      <c r="I219" s="1228" t="s">
        <v>55</v>
      </c>
      <c r="J219" s="1228" t="s">
        <v>4024</v>
      </c>
      <c r="K219" s="684" t="s">
        <v>4343</v>
      </c>
      <c r="L219" s="684">
        <v>145441.42000000001</v>
      </c>
      <c r="M219" s="1206">
        <f>L219-23270.63*5</f>
        <v>29088.270000000004</v>
      </c>
      <c r="N219" s="684">
        <v>2020.06</v>
      </c>
      <c r="O219" s="1226" t="s">
        <v>1623</v>
      </c>
      <c r="P219" s="1230" t="s">
        <v>4026</v>
      </c>
      <c r="Q219" s="1230">
        <v>15735090699</v>
      </c>
      <c r="R219" s="1226" t="s">
        <v>1623</v>
      </c>
      <c r="S219" s="1231" t="s">
        <v>4002</v>
      </c>
      <c r="T219" s="1214"/>
    </row>
    <row r="220" spans="1:20" s="1209" customFormat="1" ht="20.100000000000001" customHeight="1">
      <c r="A220" s="685"/>
      <c r="B220" s="1225" t="s">
        <v>39</v>
      </c>
      <c r="C220" s="684" t="s">
        <v>2122</v>
      </c>
      <c r="D220" s="685" t="s">
        <v>45</v>
      </c>
      <c r="E220" s="1241" t="s">
        <v>55</v>
      </c>
      <c r="F220" s="694">
        <v>124.62</v>
      </c>
      <c r="G220" s="1226" t="s">
        <v>31</v>
      </c>
      <c r="H220" s="1227" t="s">
        <v>32</v>
      </c>
      <c r="I220" s="1228" t="s">
        <v>55</v>
      </c>
      <c r="J220" s="1228" t="s">
        <v>4024</v>
      </c>
      <c r="K220" s="684" t="s">
        <v>4343</v>
      </c>
      <c r="L220" s="684">
        <v>716850.27</v>
      </c>
      <c r="M220" s="1206">
        <f>L220-114696.04*5</f>
        <v>143370.07000000007</v>
      </c>
      <c r="N220" s="684">
        <v>2020.05</v>
      </c>
      <c r="O220" s="1226" t="s">
        <v>1623</v>
      </c>
      <c r="P220" s="1230" t="s">
        <v>4026</v>
      </c>
      <c r="Q220" s="1230">
        <v>15735090699</v>
      </c>
      <c r="R220" s="1226" t="s">
        <v>1623</v>
      </c>
      <c r="S220" s="1231" t="s">
        <v>4002</v>
      </c>
      <c r="T220" s="1214"/>
    </row>
    <row r="221" spans="1:20" s="1209" customFormat="1" ht="20.100000000000001" customHeight="1">
      <c r="A221" s="685"/>
      <c r="B221" s="1225" t="s">
        <v>39</v>
      </c>
      <c r="C221" s="684" t="s">
        <v>2122</v>
      </c>
      <c r="D221" s="685" t="s">
        <v>45</v>
      </c>
      <c r="E221" s="1241" t="s">
        <v>55</v>
      </c>
      <c r="F221" s="694">
        <v>25.38</v>
      </c>
      <c r="G221" s="1226" t="s">
        <v>31</v>
      </c>
      <c r="H221" s="1227" t="s">
        <v>32</v>
      </c>
      <c r="I221" s="1228" t="s">
        <v>55</v>
      </c>
      <c r="J221" s="1228" t="s">
        <v>4024</v>
      </c>
      <c r="K221" s="684" t="s">
        <v>4343</v>
      </c>
      <c r="L221" s="684">
        <v>145981.59</v>
      </c>
      <c r="M221" s="1206">
        <f>L221-23357.05*5</f>
        <v>29196.339999999997</v>
      </c>
      <c r="N221" s="684">
        <v>2020.06</v>
      </c>
      <c r="O221" s="1226" t="s">
        <v>1623</v>
      </c>
      <c r="P221" s="1230" t="s">
        <v>4026</v>
      </c>
      <c r="Q221" s="1230">
        <v>15735090699</v>
      </c>
      <c r="R221" s="1226" t="s">
        <v>1623</v>
      </c>
      <c r="S221" s="1231" t="s">
        <v>4002</v>
      </c>
      <c r="T221" s="1214"/>
    </row>
    <row r="222" spans="1:20" s="1209" customFormat="1" ht="20.100000000000001" customHeight="1">
      <c r="A222" s="685"/>
      <c r="B222" s="1225" t="s">
        <v>39</v>
      </c>
      <c r="C222" s="684" t="s">
        <v>4344</v>
      </c>
      <c r="D222" s="685" t="s">
        <v>45</v>
      </c>
      <c r="E222" s="1241" t="s">
        <v>55</v>
      </c>
      <c r="F222" s="684">
        <v>84.13</v>
      </c>
      <c r="G222" s="1226" t="s">
        <v>31</v>
      </c>
      <c r="H222" s="1227" t="s">
        <v>32</v>
      </c>
      <c r="I222" s="1228" t="s">
        <v>55</v>
      </c>
      <c r="J222" s="1228" t="s">
        <v>4024</v>
      </c>
      <c r="K222" s="684" t="s">
        <v>4343</v>
      </c>
      <c r="L222" s="684">
        <v>515910.49</v>
      </c>
      <c r="M222" s="1206">
        <f>L222-82545.68*5</f>
        <v>103182.09000000003</v>
      </c>
      <c r="N222" s="684">
        <v>2020.05</v>
      </c>
      <c r="O222" s="1226" t="s">
        <v>1623</v>
      </c>
      <c r="P222" s="1230" t="s">
        <v>4026</v>
      </c>
      <c r="Q222" s="1230">
        <v>15735090699</v>
      </c>
      <c r="R222" s="1226" t="s">
        <v>1623</v>
      </c>
      <c r="S222" s="1231" t="s">
        <v>4002</v>
      </c>
      <c r="T222" s="1214"/>
    </row>
    <row r="223" spans="1:20" s="1209" customFormat="1" ht="20.100000000000001" customHeight="1">
      <c r="A223" s="685"/>
      <c r="B223" s="1225" t="s">
        <v>39</v>
      </c>
      <c r="C223" s="684" t="s">
        <v>4344</v>
      </c>
      <c r="D223" s="685" t="s">
        <v>45</v>
      </c>
      <c r="E223" s="1241" t="s">
        <v>55</v>
      </c>
      <c r="F223" s="684">
        <v>21.98</v>
      </c>
      <c r="G223" s="1226" t="s">
        <v>31</v>
      </c>
      <c r="H223" s="1227" t="s">
        <v>32</v>
      </c>
      <c r="I223" s="1228" t="s">
        <v>55</v>
      </c>
      <c r="J223" s="1228" t="s">
        <v>4024</v>
      </c>
      <c r="K223" s="684" t="s">
        <v>4343</v>
      </c>
      <c r="L223" s="684">
        <v>134787.97</v>
      </c>
      <c r="M223" s="684">
        <f>L223-21566.08*5</f>
        <v>26957.569999999992</v>
      </c>
      <c r="N223" s="684">
        <v>2020.06</v>
      </c>
      <c r="O223" s="1226" t="s">
        <v>1623</v>
      </c>
      <c r="P223" s="1230" t="s">
        <v>4026</v>
      </c>
      <c r="Q223" s="1230">
        <v>15735090699</v>
      </c>
      <c r="R223" s="1226" t="s">
        <v>1623</v>
      </c>
      <c r="S223" s="1231" t="s">
        <v>4002</v>
      </c>
      <c r="T223" s="1214"/>
    </row>
    <row r="224" spans="1:20" s="1209" customFormat="1" ht="20.100000000000001" customHeight="1">
      <c r="A224" s="685"/>
      <c r="B224" s="1225" t="s">
        <v>39</v>
      </c>
      <c r="C224" s="684" t="s">
        <v>2122</v>
      </c>
      <c r="D224" s="685" t="s">
        <v>45</v>
      </c>
      <c r="E224" s="1241" t="s">
        <v>55</v>
      </c>
      <c r="F224" s="684">
        <v>39.020000000000003</v>
      </c>
      <c r="G224" s="1226" t="s">
        <v>31</v>
      </c>
      <c r="H224" s="1227" t="s">
        <v>32</v>
      </c>
      <c r="I224" s="1228" t="s">
        <v>55</v>
      </c>
      <c r="J224" s="1228" t="s">
        <v>4024</v>
      </c>
      <c r="K224" s="684" t="s">
        <v>4342</v>
      </c>
      <c r="L224" s="684">
        <v>222724.78</v>
      </c>
      <c r="M224" s="684">
        <f>L224-35635.96*4</f>
        <v>80180.94</v>
      </c>
      <c r="N224" s="684">
        <v>2020.09</v>
      </c>
      <c r="O224" s="1226" t="s">
        <v>1623</v>
      </c>
      <c r="P224" s="1230" t="s">
        <v>4026</v>
      </c>
      <c r="Q224" s="1230">
        <v>15735090699</v>
      </c>
      <c r="R224" s="1226" t="s">
        <v>1623</v>
      </c>
      <c r="S224" s="1231" t="s">
        <v>4002</v>
      </c>
      <c r="T224" s="1214"/>
    </row>
    <row r="225" spans="1:20" s="1209" customFormat="1" ht="20.100000000000001" customHeight="1">
      <c r="A225" s="685"/>
      <c r="B225" s="684" t="s">
        <v>39</v>
      </c>
      <c r="C225" s="684" t="s">
        <v>4345</v>
      </c>
      <c r="D225" s="685" t="s">
        <v>45</v>
      </c>
      <c r="E225" s="1241" t="s">
        <v>55</v>
      </c>
      <c r="F225" s="694">
        <v>150</v>
      </c>
      <c r="G225" s="1226" t="s">
        <v>31</v>
      </c>
      <c r="H225" s="1227" t="s">
        <v>32</v>
      </c>
      <c r="I225" s="1228" t="s">
        <v>55</v>
      </c>
      <c r="J225" s="1228" t="s">
        <v>4024</v>
      </c>
      <c r="K225" s="684" t="s">
        <v>4283</v>
      </c>
      <c r="L225" s="694" t="s">
        <v>4346</v>
      </c>
      <c r="M225" s="1229">
        <f>L225-235929.2*2</f>
        <v>412876.11</v>
      </c>
      <c r="N225" s="684">
        <v>2020.12</v>
      </c>
      <c r="O225" s="1226" t="s">
        <v>1623</v>
      </c>
      <c r="P225" s="1230" t="s">
        <v>4026</v>
      </c>
      <c r="Q225" s="1230">
        <v>15735090699</v>
      </c>
      <c r="R225" s="1226" t="s">
        <v>1623</v>
      </c>
      <c r="S225" s="1326" t="s">
        <v>4002</v>
      </c>
      <c r="T225" s="1214"/>
    </row>
    <row r="226" spans="1:20" s="1209" customFormat="1" ht="20.100000000000001" customHeight="1">
      <c r="A226" s="685"/>
      <c r="B226" s="684" t="s">
        <v>39</v>
      </c>
      <c r="C226" s="684" t="s">
        <v>4341</v>
      </c>
      <c r="D226" s="685" t="s">
        <v>45</v>
      </c>
      <c r="E226" s="1241" t="s">
        <v>55</v>
      </c>
      <c r="F226" s="694">
        <v>28.498999999999999</v>
      </c>
      <c r="G226" s="1226" t="s">
        <v>31</v>
      </c>
      <c r="H226" s="1227" t="s">
        <v>32</v>
      </c>
      <c r="I226" s="1228" t="s">
        <v>55</v>
      </c>
      <c r="J226" s="1228" t="s">
        <v>4024</v>
      </c>
      <c r="K226" s="684" t="s">
        <v>4283</v>
      </c>
      <c r="L226" s="694">
        <v>168976.37</v>
      </c>
      <c r="M226" s="1229">
        <f>L226-45060.36*2</f>
        <v>78855.649999999994</v>
      </c>
      <c r="N226" s="684">
        <v>2020.12</v>
      </c>
      <c r="O226" s="1226" t="s">
        <v>1623</v>
      </c>
      <c r="P226" s="1230" t="s">
        <v>4026</v>
      </c>
      <c r="Q226" s="1230">
        <v>15735090699</v>
      </c>
      <c r="R226" s="1226" t="s">
        <v>1623</v>
      </c>
      <c r="S226" s="1326" t="s">
        <v>4002</v>
      </c>
      <c r="T226" s="1214"/>
    </row>
    <row r="227" spans="1:20" s="1209" customFormat="1" ht="20.100000000000001" customHeight="1">
      <c r="A227" s="685"/>
      <c r="B227" s="684" t="s">
        <v>39</v>
      </c>
      <c r="C227" s="684" t="s">
        <v>4341</v>
      </c>
      <c r="D227" s="685" t="s">
        <v>45</v>
      </c>
      <c r="E227" s="1241" t="s">
        <v>55</v>
      </c>
      <c r="F227" s="694">
        <v>1.0254000000000001</v>
      </c>
      <c r="G227" s="1226" t="s">
        <v>31</v>
      </c>
      <c r="H227" s="1227" t="s">
        <v>32</v>
      </c>
      <c r="I227" s="1228" t="s">
        <v>55</v>
      </c>
      <c r="J227" s="1228" t="s">
        <v>4024</v>
      </c>
      <c r="K227" s="684" t="s">
        <v>4283</v>
      </c>
      <c r="L227" s="694">
        <v>6079.65</v>
      </c>
      <c r="M227" s="1229">
        <f>L227-1621.24*2</f>
        <v>2837.1699999999996</v>
      </c>
      <c r="N227" s="684">
        <v>2020.12</v>
      </c>
      <c r="O227" s="1226" t="s">
        <v>1623</v>
      </c>
      <c r="P227" s="1230" t="s">
        <v>4026</v>
      </c>
      <c r="Q227" s="1230">
        <v>15735090699</v>
      </c>
      <c r="R227" s="1226" t="s">
        <v>1623</v>
      </c>
      <c r="S227" s="1326" t="s">
        <v>4002</v>
      </c>
      <c r="T227" s="1214"/>
    </row>
    <row r="228" spans="1:20" s="1209" customFormat="1" ht="20.100000000000001" customHeight="1">
      <c r="A228" s="685"/>
      <c r="B228" s="684" t="s">
        <v>39</v>
      </c>
      <c r="C228" s="684" t="s">
        <v>4347</v>
      </c>
      <c r="D228" s="685" t="s">
        <v>45</v>
      </c>
      <c r="E228" s="1241" t="s">
        <v>55</v>
      </c>
      <c r="F228" s="694">
        <v>48.02</v>
      </c>
      <c r="G228" s="1226" t="s">
        <v>31</v>
      </c>
      <c r="H228" s="1227" t="s">
        <v>32</v>
      </c>
      <c r="I228" s="1228" t="s">
        <v>55</v>
      </c>
      <c r="J228" s="1228" t="s">
        <v>4024</v>
      </c>
      <c r="K228" s="684" t="s">
        <v>4283</v>
      </c>
      <c r="L228" s="694">
        <v>320053.3</v>
      </c>
      <c r="M228" s="1229">
        <f>L228-256042.64/3*3</f>
        <v>64010.659999999974</v>
      </c>
      <c r="N228" s="684">
        <v>2020.12</v>
      </c>
      <c r="O228" s="1226" t="s">
        <v>1623</v>
      </c>
      <c r="P228" s="1230" t="s">
        <v>4026</v>
      </c>
      <c r="Q228" s="1230">
        <v>15735090699</v>
      </c>
      <c r="R228" s="1226" t="s">
        <v>1623</v>
      </c>
      <c r="S228" s="1326" t="s">
        <v>4002</v>
      </c>
      <c r="T228" s="1214"/>
    </row>
    <row r="229" spans="1:20" s="1209" customFormat="1" ht="20.100000000000001" customHeight="1">
      <c r="A229" s="685"/>
      <c r="B229" s="1327" t="s">
        <v>39</v>
      </c>
      <c r="C229" s="1214" t="s">
        <v>4348</v>
      </c>
      <c r="D229" s="1214" t="s">
        <v>45</v>
      </c>
      <c r="E229" s="1241" t="s">
        <v>55</v>
      </c>
      <c r="F229" s="1214">
        <v>329.84</v>
      </c>
      <c r="G229" s="1206" t="s">
        <v>31</v>
      </c>
      <c r="H229" s="684" t="s">
        <v>4349</v>
      </c>
      <c r="I229" s="1228" t="s">
        <v>55</v>
      </c>
      <c r="J229" s="1228" t="s">
        <v>55</v>
      </c>
      <c r="K229" s="1214" t="s">
        <v>2091</v>
      </c>
      <c r="L229" s="1328">
        <v>1885633.98</v>
      </c>
      <c r="M229" s="1328">
        <v>377126.79599999997</v>
      </c>
      <c r="N229" s="1206">
        <v>2020.7</v>
      </c>
      <c r="O229" s="1214" t="s">
        <v>2714</v>
      </c>
      <c r="P229" s="1248" t="s">
        <v>4021</v>
      </c>
      <c r="Q229" s="1214">
        <v>17732305201</v>
      </c>
      <c r="R229" s="684" t="s">
        <v>4022</v>
      </c>
      <c r="S229" s="1249" t="s">
        <v>4002</v>
      </c>
      <c r="T229" s="1214"/>
    </row>
    <row r="230" spans="1:20" s="1209" customFormat="1" ht="20.100000000000001" customHeight="1">
      <c r="A230" s="685"/>
      <c r="B230" s="1327" t="s">
        <v>39</v>
      </c>
      <c r="C230" s="1214" t="s">
        <v>4348</v>
      </c>
      <c r="D230" s="1214" t="s">
        <v>45</v>
      </c>
      <c r="E230" s="1241" t="s">
        <v>55</v>
      </c>
      <c r="F230" s="1214">
        <v>27.53</v>
      </c>
      <c r="G230" s="1206" t="s">
        <v>31</v>
      </c>
      <c r="H230" s="684" t="s">
        <v>4349</v>
      </c>
      <c r="I230" s="1228" t="s">
        <v>55</v>
      </c>
      <c r="J230" s="1228" t="s">
        <v>55</v>
      </c>
      <c r="K230" s="1214" t="s">
        <v>2091</v>
      </c>
      <c r="L230" s="1328">
        <v>157383.89000000001</v>
      </c>
      <c r="M230" s="1328">
        <v>31476.777999999998</v>
      </c>
      <c r="N230" s="1206">
        <v>2020.7</v>
      </c>
      <c r="O230" s="1214" t="s">
        <v>2714</v>
      </c>
      <c r="P230" s="1248" t="s">
        <v>4021</v>
      </c>
      <c r="Q230" s="1214">
        <v>17732305201</v>
      </c>
      <c r="R230" s="684" t="s">
        <v>4022</v>
      </c>
      <c r="S230" s="1249" t="s">
        <v>4002</v>
      </c>
      <c r="T230" s="1214"/>
    </row>
    <row r="231" spans="1:20" s="1209" customFormat="1" ht="20.100000000000001" customHeight="1">
      <c r="A231" s="685"/>
      <c r="B231" s="1327" t="s">
        <v>173</v>
      </c>
      <c r="C231" s="1214" t="s">
        <v>173</v>
      </c>
      <c r="D231" s="1214" t="s">
        <v>45</v>
      </c>
      <c r="E231" s="1241" t="s">
        <v>55</v>
      </c>
      <c r="F231" s="1214">
        <v>229.41</v>
      </c>
      <c r="G231" s="1206" t="s">
        <v>31</v>
      </c>
      <c r="H231" s="684" t="s">
        <v>4349</v>
      </c>
      <c r="I231" s="1228" t="s">
        <v>55</v>
      </c>
      <c r="J231" s="1228" t="s">
        <v>55</v>
      </c>
      <c r="K231" s="1214" t="s">
        <v>49</v>
      </c>
      <c r="L231" s="1328">
        <v>1266830.44</v>
      </c>
      <c r="M231" s="1328">
        <v>253366.08799999999</v>
      </c>
      <c r="N231" s="1206">
        <v>2020.7</v>
      </c>
      <c r="O231" s="1214" t="s">
        <v>2714</v>
      </c>
      <c r="P231" s="1248" t="s">
        <v>4021</v>
      </c>
      <c r="Q231" s="1214">
        <v>17732305201</v>
      </c>
      <c r="R231" s="684" t="s">
        <v>4022</v>
      </c>
      <c r="S231" s="1249" t="s">
        <v>4002</v>
      </c>
      <c r="T231" s="1214"/>
    </row>
    <row r="232" spans="1:20" s="1209" customFormat="1" ht="20.100000000000001" customHeight="1">
      <c r="A232" s="685"/>
      <c r="B232" s="1327" t="s">
        <v>173</v>
      </c>
      <c r="C232" s="1214" t="s">
        <v>173</v>
      </c>
      <c r="D232" s="1214" t="s">
        <v>45</v>
      </c>
      <c r="E232" s="1241" t="s">
        <v>55</v>
      </c>
      <c r="F232" s="1214">
        <v>158</v>
      </c>
      <c r="G232" s="1206" t="s">
        <v>31</v>
      </c>
      <c r="H232" s="684" t="s">
        <v>4349</v>
      </c>
      <c r="I232" s="1228" t="s">
        <v>55</v>
      </c>
      <c r="J232" s="1228" t="s">
        <v>55</v>
      </c>
      <c r="K232" s="1214" t="s">
        <v>49</v>
      </c>
      <c r="L232" s="1328">
        <v>883681.42</v>
      </c>
      <c r="M232" s="1329">
        <v>176736.28400000001</v>
      </c>
      <c r="N232" s="1330" t="s">
        <v>2972</v>
      </c>
      <c r="O232" s="1214" t="s">
        <v>2714</v>
      </c>
      <c r="P232" s="1248" t="s">
        <v>4021</v>
      </c>
      <c r="Q232" s="1214">
        <v>17732305201</v>
      </c>
      <c r="R232" s="684" t="s">
        <v>4022</v>
      </c>
      <c r="S232" s="1249" t="s">
        <v>4002</v>
      </c>
      <c r="T232" s="1331"/>
    </row>
    <row r="233" spans="1:20" s="1209" customFormat="1" ht="20.100000000000001" customHeight="1">
      <c r="A233" s="685"/>
      <c r="B233" s="1327" t="s">
        <v>173</v>
      </c>
      <c r="C233" s="1214" t="s">
        <v>173</v>
      </c>
      <c r="D233" s="1214" t="s">
        <v>45</v>
      </c>
      <c r="E233" s="1241" t="s">
        <v>55</v>
      </c>
      <c r="F233" s="1332">
        <v>155.61000000000001</v>
      </c>
      <c r="G233" s="1206" t="s">
        <v>31</v>
      </c>
      <c r="H233" s="684" t="s">
        <v>4349</v>
      </c>
      <c r="I233" s="1228" t="s">
        <v>55</v>
      </c>
      <c r="J233" s="1228" t="s">
        <v>55</v>
      </c>
      <c r="K233" s="1214" t="s">
        <v>49</v>
      </c>
      <c r="L233" s="1328">
        <v>870314.34</v>
      </c>
      <c r="M233" s="1329">
        <v>174062.86799999999</v>
      </c>
      <c r="N233" s="1330" t="s">
        <v>2972</v>
      </c>
      <c r="O233" s="1214" t="s">
        <v>2714</v>
      </c>
      <c r="P233" s="1248" t="s">
        <v>4021</v>
      </c>
      <c r="Q233" s="1214">
        <v>17732305201</v>
      </c>
      <c r="R233" s="684" t="s">
        <v>4022</v>
      </c>
      <c r="S233" s="1249" t="s">
        <v>4002</v>
      </c>
      <c r="T233" s="1331"/>
    </row>
    <row r="234" spans="1:20" s="1209" customFormat="1" ht="20.100000000000001" customHeight="1">
      <c r="A234" s="685"/>
      <c r="B234" s="1327" t="s">
        <v>39</v>
      </c>
      <c r="C234" s="1214" t="s">
        <v>4348</v>
      </c>
      <c r="D234" s="1214" t="s">
        <v>45</v>
      </c>
      <c r="E234" s="1241" t="s">
        <v>55</v>
      </c>
      <c r="F234" s="1214">
        <v>150</v>
      </c>
      <c r="G234" s="1206" t="s">
        <v>31</v>
      </c>
      <c r="H234" s="684" t="s">
        <v>4349</v>
      </c>
      <c r="I234" s="1228" t="s">
        <v>55</v>
      </c>
      <c r="J234" s="1228" t="s">
        <v>55</v>
      </c>
      <c r="K234" s="1214" t="s">
        <v>2091</v>
      </c>
      <c r="L234" s="1328">
        <v>857522.12</v>
      </c>
      <c r="M234" s="1329">
        <v>171504.424</v>
      </c>
      <c r="N234" s="1330" t="s">
        <v>3346</v>
      </c>
      <c r="O234" s="1214" t="s">
        <v>2714</v>
      </c>
      <c r="P234" s="1248" t="s">
        <v>4021</v>
      </c>
      <c r="Q234" s="1214">
        <v>17732305201</v>
      </c>
      <c r="R234" s="684" t="s">
        <v>4022</v>
      </c>
      <c r="S234" s="1249" t="s">
        <v>4002</v>
      </c>
      <c r="T234" s="1331"/>
    </row>
    <row r="235" spans="1:20" s="1209" customFormat="1" ht="20.100000000000001" customHeight="1">
      <c r="A235" s="685"/>
      <c r="B235" s="1327" t="s">
        <v>39</v>
      </c>
      <c r="C235" s="1214" t="s">
        <v>4350</v>
      </c>
      <c r="D235" s="1214" t="s">
        <v>45</v>
      </c>
      <c r="E235" s="1241" t="s">
        <v>55</v>
      </c>
      <c r="F235" s="1214">
        <v>150</v>
      </c>
      <c r="G235" s="1206" t="s">
        <v>31</v>
      </c>
      <c r="H235" s="684" t="s">
        <v>4349</v>
      </c>
      <c r="I235" s="1228" t="s">
        <v>55</v>
      </c>
      <c r="J235" s="1228" t="s">
        <v>55</v>
      </c>
      <c r="K235" s="1214" t="s">
        <v>2091</v>
      </c>
      <c r="L235" s="1328">
        <v>857522.12</v>
      </c>
      <c r="M235" s="1329">
        <v>171504.424</v>
      </c>
      <c r="N235" s="1330" t="s">
        <v>3019</v>
      </c>
      <c r="O235" s="1214" t="s">
        <v>2714</v>
      </c>
      <c r="P235" s="1248" t="s">
        <v>4021</v>
      </c>
      <c r="Q235" s="1214">
        <v>17732305201</v>
      </c>
      <c r="R235" s="684" t="s">
        <v>4022</v>
      </c>
      <c r="S235" s="1249" t="s">
        <v>4002</v>
      </c>
      <c r="T235" s="1331"/>
    </row>
    <row r="236" spans="1:20" s="1209" customFormat="1" ht="20.100000000000001" customHeight="1">
      <c r="A236" s="685"/>
      <c r="B236" s="1327" t="s">
        <v>39</v>
      </c>
      <c r="C236" s="1214" t="s">
        <v>147</v>
      </c>
      <c r="D236" s="1214" t="s">
        <v>45</v>
      </c>
      <c r="E236" s="1241" t="s">
        <v>55</v>
      </c>
      <c r="F236" s="1214">
        <v>144.30000000000001</v>
      </c>
      <c r="G236" s="1206" t="s">
        <v>31</v>
      </c>
      <c r="H236" s="684" t="s">
        <v>4349</v>
      </c>
      <c r="I236" s="1228" t="s">
        <v>55</v>
      </c>
      <c r="J236" s="1228" t="s">
        <v>55</v>
      </c>
      <c r="K236" s="1214" t="s">
        <v>2091</v>
      </c>
      <c r="L236" s="1328">
        <v>824936.28</v>
      </c>
      <c r="M236" s="1329">
        <v>164987.25599999999</v>
      </c>
      <c r="N236" s="1330" t="s">
        <v>3019</v>
      </c>
      <c r="O236" s="1214" t="s">
        <v>2714</v>
      </c>
      <c r="P236" s="1248" t="s">
        <v>4021</v>
      </c>
      <c r="Q236" s="1214">
        <v>17732305201</v>
      </c>
      <c r="R236" s="684" t="s">
        <v>4022</v>
      </c>
      <c r="S236" s="1249" t="s">
        <v>4002</v>
      </c>
      <c r="T236" s="1331"/>
    </row>
    <row r="237" spans="1:20" s="1209" customFormat="1" ht="20.100000000000001" customHeight="1">
      <c r="A237" s="685"/>
      <c r="B237" s="1327" t="s">
        <v>39</v>
      </c>
      <c r="C237" s="1214" t="s">
        <v>4351</v>
      </c>
      <c r="D237" s="1214" t="s">
        <v>30</v>
      </c>
      <c r="E237" s="1214">
        <v>2564</v>
      </c>
      <c r="F237" s="1214">
        <v>2564</v>
      </c>
      <c r="G237" s="1206" t="s">
        <v>31</v>
      </c>
      <c r="H237" s="684" t="s">
        <v>4349</v>
      </c>
      <c r="I237" s="1228" t="s">
        <v>55</v>
      </c>
      <c r="J237" s="1228" t="s">
        <v>55</v>
      </c>
      <c r="K237" s="1206" t="s">
        <v>4352</v>
      </c>
      <c r="L237" s="1328">
        <v>561023.05000000005</v>
      </c>
      <c r="M237" s="1328">
        <v>112204.61</v>
      </c>
      <c r="N237" s="1330" t="s">
        <v>2972</v>
      </c>
      <c r="O237" s="1214" t="s">
        <v>2714</v>
      </c>
      <c r="P237" s="1248" t="s">
        <v>4021</v>
      </c>
      <c r="Q237" s="1214">
        <v>17732305201</v>
      </c>
      <c r="R237" s="684" t="s">
        <v>4022</v>
      </c>
      <c r="S237" s="1249" t="s">
        <v>4002</v>
      </c>
      <c r="T237" s="1331"/>
    </row>
    <row r="238" spans="1:20" s="1209" customFormat="1" ht="20.100000000000001" customHeight="1">
      <c r="A238" s="685"/>
      <c r="B238" s="1333" t="s">
        <v>4353</v>
      </c>
      <c r="C238" s="1333" t="s">
        <v>4353</v>
      </c>
      <c r="D238" s="1333" t="s">
        <v>1354</v>
      </c>
      <c r="E238" s="1333">
        <v>1</v>
      </c>
      <c r="F238" s="1333">
        <v>1</v>
      </c>
      <c r="G238" s="1333" t="s">
        <v>31</v>
      </c>
      <c r="H238" s="1333" t="s">
        <v>4349</v>
      </c>
      <c r="I238" s="1228" t="s">
        <v>55</v>
      </c>
      <c r="J238" s="1228" t="s">
        <v>55</v>
      </c>
      <c r="K238" s="1333" t="s">
        <v>4354</v>
      </c>
      <c r="L238" s="1328">
        <v>809734.51</v>
      </c>
      <c r="M238" s="1229">
        <v>161946.902</v>
      </c>
      <c r="N238" s="1330" t="s">
        <v>2972</v>
      </c>
      <c r="O238" s="1206" t="s">
        <v>2714</v>
      </c>
      <c r="P238" s="1249" t="s">
        <v>4021</v>
      </c>
      <c r="Q238" s="1206">
        <v>17732305201</v>
      </c>
      <c r="R238" s="684" t="s">
        <v>4022</v>
      </c>
      <c r="S238" s="1249" t="s">
        <v>4002</v>
      </c>
      <c r="T238" s="1331"/>
    </row>
    <row r="239" spans="1:20" s="1209" customFormat="1" ht="20.100000000000001" customHeight="1">
      <c r="A239" s="685"/>
      <c r="B239" s="1333" t="s">
        <v>39</v>
      </c>
      <c r="C239" s="1333" t="s">
        <v>4355</v>
      </c>
      <c r="D239" s="1214" t="s">
        <v>45</v>
      </c>
      <c r="E239" s="1241" t="s">
        <v>55</v>
      </c>
      <c r="F239" s="1333">
        <v>62.99</v>
      </c>
      <c r="G239" s="1333" t="s">
        <v>31</v>
      </c>
      <c r="H239" s="1333" t="s">
        <v>4349</v>
      </c>
      <c r="I239" s="1228" t="s">
        <v>55</v>
      </c>
      <c r="J239" s="1228" t="s">
        <v>55</v>
      </c>
      <c r="K239" s="1214" t="s">
        <v>2091</v>
      </c>
      <c r="L239" s="1328">
        <v>360102.12</v>
      </c>
      <c r="M239" s="1229">
        <v>72020.423999999999</v>
      </c>
      <c r="N239" s="1330" t="s">
        <v>2972</v>
      </c>
      <c r="O239" s="1206" t="s">
        <v>2714</v>
      </c>
      <c r="P239" s="1249" t="s">
        <v>4021</v>
      </c>
      <c r="Q239" s="1206">
        <v>17732305201</v>
      </c>
      <c r="R239" s="684" t="s">
        <v>4022</v>
      </c>
      <c r="S239" s="1249" t="s">
        <v>4002</v>
      </c>
      <c r="T239" s="1331"/>
    </row>
    <row r="240" spans="1:20" s="1209" customFormat="1" ht="20.100000000000001" customHeight="1">
      <c r="A240" s="685"/>
      <c r="B240" s="1333" t="s">
        <v>39</v>
      </c>
      <c r="C240" s="1333" t="s">
        <v>4356</v>
      </c>
      <c r="D240" s="1214" t="s">
        <v>45</v>
      </c>
      <c r="E240" s="1241" t="s">
        <v>55</v>
      </c>
      <c r="F240" s="1333">
        <v>64.53</v>
      </c>
      <c r="G240" s="1333" t="s">
        <v>31</v>
      </c>
      <c r="H240" s="1333" t="s">
        <v>4349</v>
      </c>
      <c r="I240" s="1228" t="s">
        <v>55</v>
      </c>
      <c r="J240" s="1228" t="s">
        <v>55</v>
      </c>
      <c r="K240" s="1214" t="s">
        <v>2091</v>
      </c>
      <c r="L240" s="1328">
        <v>368906.02</v>
      </c>
      <c r="M240" s="1229">
        <v>73781.203999999998</v>
      </c>
      <c r="N240" s="1330" t="s">
        <v>2972</v>
      </c>
      <c r="O240" s="1206" t="s">
        <v>2714</v>
      </c>
      <c r="P240" s="1249" t="s">
        <v>4021</v>
      </c>
      <c r="Q240" s="1206">
        <v>17732305201</v>
      </c>
      <c r="R240" s="684" t="s">
        <v>4022</v>
      </c>
      <c r="S240" s="1249" t="s">
        <v>4002</v>
      </c>
      <c r="T240" s="1331"/>
    </row>
    <row r="241" spans="1:20" s="1209" customFormat="1" ht="20.100000000000001" customHeight="1">
      <c r="A241" s="685"/>
      <c r="B241" s="1333" t="s">
        <v>39</v>
      </c>
      <c r="C241" s="1333" t="s">
        <v>4356</v>
      </c>
      <c r="D241" s="1214" t="s">
        <v>45</v>
      </c>
      <c r="E241" s="1241" t="s">
        <v>55</v>
      </c>
      <c r="F241" s="1333">
        <v>31.46</v>
      </c>
      <c r="G241" s="1333" t="s">
        <v>31</v>
      </c>
      <c r="H241" s="1333" t="s">
        <v>4349</v>
      </c>
      <c r="I241" s="1228" t="s">
        <v>55</v>
      </c>
      <c r="J241" s="1228" t="s">
        <v>55</v>
      </c>
      <c r="K241" s="1214" t="s">
        <v>2091</v>
      </c>
      <c r="L241" s="1328">
        <v>179850.97</v>
      </c>
      <c r="M241" s="1229">
        <v>35970.194000000003</v>
      </c>
      <c r="N241" s="1330" t="s">
        <v>2972</v>
      </c>
      <c r="O241" s="1206" t="s">
        <v>2714</v>
      </c>
      <c r="P241" s="1249" t="s">
        <v>4021</v>
      </c>
      <c r="Q241" s="1206">
        <v>17732305201</v>
      </c>
      <c r="R241" s="684" t="s">
        <v>4022</v>
      </c>
      <c r="S241" s="1249" t="s">
        <v>4002</v>
      </c>
      <c r="T241" s="1331"/>
    </row>
    <row r="242" spans="1:20" s="1209" customFormat="1" ht="20.100000000000001" customHeight="1">
      <c r="A242" s="685"/>
      <c r="B242" s="1333" t="s">
        <v>39</v>
      </c>
      <c r="C242" s="1333" t="s">
        <v>4356</v>
      </c>
      <c r="D242" s="1214" t="s">
        <v>45</v>
      </c>
      <c r="E242" s="1241" t="s">
        <v>55</v>
      </c>
      <c r="F242" s="1333">
        <v>127.08</v>
      </c>
      <c r="G242" s="1333" t="s">
        <v>31</v>
      </c>
      <c r="H242" s="1333" t="s">
        <v>4349</v>
      </c>
      <c r="I242" s="1228" t="s">
        <v>55</v>
      </c>
      <c r="J242" s="1228" t="s">
        <v>55</v>
      </c>
      <c r="K242" s="1214" t="s">
        <v>2091</v>
      </c>
      <c r="L242" s="1328">
        <v>726492.74</v>
      </c>
      <c r="M242" s="1229">
        <v>145298.54800000001</v>
      </c>
      <c r="N242" s="1330" t="s">
        <v>2972</v>
      </c>
      <c r="O242" s="1206" t="s">
        <v>2714</v>
      </c>
      <c r="P242" s="1249" t="s">
        <v>4021</v>
      </c>
      <c r="Q242" s="1206">
        <v>17732305201</v>
      </c>
      <c r="R242" s="684" t="s">
        <v>4022</v>
      </c>
      <c r="S242" s="1249" t="s">
        <v>4002</v>
      </c>
      <c r="T242" s="1331"/>
    </row>
    <row r="243" spans="1:20" s="1209" customFormat="1" ht="20.100000000000001" customHeight="1">
      <c r="A243" s="685"/>
      <c r="B243" s="1327" t="s">
        <v>39</v>
      </c>
      <c r="C243" s="1214" t="s">
        <v>4351</v>
      </c>
      <c r="D243" s="1214" t="s">
        <v>30</v>
      </c>
      <c r="E243" s="1334">
        <v>2287</v>
      </c>
      <c r="F243" s="1334">
        <v>2287</v>
      </c>
      <c r="G243" s="1333" t="s">
        <v>31</v>
      </c>
      <c r="H243" s="1333" t="s">
        <v>4349</v>
      </c>
      <c r="I243" s="1228" t="s">
        <v>55</v>
      </c>
      <c r="J243" s="1228" t="s">
        <v>55</v>
      </c>
      <c r="K243" s="1214" t="s">
        <v>4357</v>
      </c>
      <c r="L243" s="1328">
        <v>527316.81999999995</v>
      </c>
      <c r="M243" s="1229">
        <v>105463.364</v>
      </c>
      <c r="N243" s="1330" t="s">
        <v>3015</v>
      </c>
      <c r="O243" s="1206" t="s">
        <v>2714</v>
      </c>
      <c r="P243" s="1249" t="s">
        <v>4021</v>
      </c>
      <c r="Q243" s="1206">
        <v>17732305201</v>
      </c>
      <c r="R243" s="684" t="s">
        <v>4022</v>
      </c>
      <c r="S243" s="1249" t="s">
        <v>4002</v>
      </c>
      <c r="T243" s="1331"/>
    </row>
    <row r="244" spans="1:20" s="1209" customFormat="1" ht="20.100000000000001" customHeight="1">
      <c r="A244" s="685"/>
      <c r="B244" s="1327" t="s">
        <v>39</v>
      </c>
      <c r="C244" s="1214" t="s">
        <v>4348</v>
      </c>
      <c r="D244" s="1214" t="s">
        <v>45</v>
      </c>
      <c r="E244" s="1241" t="s">
        <v>55</v>
      </c>
      <c r="F244" s="1334">
        <v>70.259</v>
      </c>
      <c r="G244" s="1333" t="s">
        <v>31</v>
      </c>
      <c r="H244" s="1333" t="s">
        <v>4349</v>
      </c>
      <c r="I244" s="1228" t="s">
        <v>55</v>
      </c>
      <c r="J244" s="1228" t="s">
        <v>55</v>
      </c>
      <c r="K244" s="1214" t="s">
        <v>2091</v>
      </c>
      <c r="L244" s="1328">
        <v>440206.83</v>
      </c>
      <c r="M244" s="1229">
        <v>88041.365999999995</v>
      </c>
      <c r="N244" s="1330" t="s">
        <v>3015</v>
      </c>
      <c r="O244" s="1206" t="s">
        <v>2714</v>
      </c>
      <c r="P244" s="1249" t="s">
        <v>4021</v>
      </c>
      <c r="Q244" s="1206">
        <v>17732305201</v>
      </c>
      <c r="R244" s="684" t="s">
        <v>4022</v>
      </c>
      <c r="S244" s="1249" t="s">
        <v>4002</v>
      </c>
      <c r="T244" s="1331"/>
    </row>
    <row r="245" spans="1:20" s="1209" customFormat="1" ht="20.100000000000001" customHeight="1">
      <c r="A245" s="685"/>
      <c r="B245" s="1327" t="s">
        <v>39</v>
      </c>
      <c r="C245" s="1214" t="s">
        <v>4348</v>
      </c>
      <c r="D245" s="1214" t="s">
        <v>45</v>
      </c>
      <c r="E245" s="1241" t="s">
        <v>55</v>
      </c>
      <c r="F245" s="1334">
        <v>80.061000000000007</v>
      </c>
      <c r="G245" s="1333" t="s">
        <v>31</v>
      </c>
      <c r="H245" s="1333" t="s">
        <v>4349</v>
      </c>
      <c r="I245" s="1228" t="s">
        <v>55</v>
      </c>
      <c r="J245" s="1228" t="s">
        <v>55</v>
      </c>
      <c r="K245" s="1214" t="s">
        <v>2091</v>
      </c>
      <c r="L245" s="1328">
        <v>457693.86</v>
      </c>
      <c r="M245" s="1229">
        <v>91538.771999999997</v>
      </c>
      <c r="N245" s="1330" t="s">
        <v>3015</v>
      </c>
      <c r="O245" s="1206" t="s">
        <v>2714</v>
      </c>
      <c r="P245" s="1249" t="s">
        <v>4021</v>
      </c>
      <c r="Q245" s="1206">
        <v>17732305201</v>
      </c>
      <c r="R245" s="684" t="s">
        <v>4022</v>
      </c>
      <c r="S245" s="1249" t="s">
        <v>4002</v>
      </c>
      <c r="T245" s="1331"/>
    </row>
    <row r="246" spans="1:20" s="1209" customFormat="1" ht="20.100000000000001" customHeight="1">
      <c r="A246" s="685"/>
      <c r="B246" s="1327" t="s">
        <v>39</v>
      </c>
      <c r="C246" s="1214" t="s">
        <v>4348</v>
      </c>
      <c r="D246" s="1214" t="s">
        <v>45</v>
      </c>
      <c r="E246" s="1241" t="s">
        <v>55</v>
      </c>
      <c r="F246" s="1334">
        <v>166</v>
      </c>
      <c r="G246" s="1333" t="s">
        <v>31</v>
      </c>
      <c r="H246" s="1333" t="s">
        <v>4349</v>
      </c>
      <c r="I246" s="1228" t="s">
        <v>55</v>
      </c>
      <c r="J246" s="1228" t="s">
        <v>55</v>
      </c>
      <c r="K246" s="1214" t="s">
        <v>2091</v>
      </c>
      <c r="L246" s="1328">
        <v>948991.15</v>
      </c>
      <c r="M246" s="1229">
        <v>189798.23</v>
      </c>
      <c r="N246" s="1330" t="s">
        <v>3015</v>
      </c>
      <c r="O246" s="1335" t="s">
        <v>2714</v>
      </c>
      <c r="P246" s="1336" t="s">
        <v>4021</v>
      </c>
      <c r="Q246" s="1335">
        <v>17732305201</v>
      </c>
      <c r="R246" s="1323" t="s">
        <v>4022</v>
      </c>
      <c r="S246" s="1336" t="s">
        <v>4002</v>
      </c>
      <c r="T246" s="1331"/>
    </row>
    <row r="247" spans="1:20" s="1209" customFormat="1" ht="20.100000000000001" customHeight="1">
      <c r="A247" s="685"/>
      <c r="B247" s="1327" t="s">
        <v>39</v>
      </c>
      <c r="C247" s="1214" t="s">
        <v>4348</v>
      </c>
      <c r="D247" s="1214" t="s">
        <v>45</v>
      </c>
      <c r="E247" s="1241" t="s">
        <v>55</v>
      </c>
      <c r="F247" s="1334">
        <v>28</v>
      </c>
      <c r="G247" s="1333" t="s">
        <v>31</v>
      </c>
      <c r="H247" s="1333" t="s">
        <v>4349</v>
      </c>
      <c r="I247" s="1228" t="s">
        <v>55</v>
      </c>
      <c r="J247" s="1228" t="s">
        <v>55</v>
      </c>
      <c r="K247" s="1214" t="s">
        <v>49</v>
      </c>
      <c r="L247" s="1328">
        <v>156601.76999999999</v>
      </c>
      <c r="M247" s="1229">
        <v>31320.353999999999</v>
      </c>
      <c r="N247" s="1330" t="s">
        <v>3068</v>
      </c>
      <c r="O247" s="1206" t="s">
        <v>2714</v>
      </c>
      <c r="P247" s="1206" t="s">
        <v>4021</v>
      </c>
      <c r="Q247" s="1206">
        <v>17732305201</v>
      </c>
      <c r="R247" s="684" t="s">
        <v>4022</v>
      </c>
      <c r="S247" s="1206" t="s">
        <v>4002</v>
      </c>
      <c r="T247" s="1331"/>
    </row>
    <row r="248" spans="1:20" s="1209" customFormat="1" ht="20.100000000000001" customHeight="1">
      <c r="A248" s="685"/>
      <c r="B248" s="1327" t="s">
        <v>39</v>
      </c>
      <c r="C248" s="1214" t="s">
        <v>4348</v>
      </c>
      <c r="D248" s="1214" t="s">
        <v>45</v>
      </c>
      <c r="E248" s="1241" t="s">
        <v>55</v>
      </c>
      <c r="F248" s="1334">
        <v>158</v>
      </c>
      <c r="G248" s="1333" t="s">
        <v>31</v>
      </c>
      <c r="H248" s="1333" t="s">
        <v>4349</v>
      </c>
      <c r="I248" s="1228" t="s">
        <v>55</v>
      </c>
      <c r="J248" s="1228" t="s">
        <v>55</v>
      </c>
      <c r="K248" s="1214" t="s">
        <v>49</v>
      </c>
      <c r="L248" s="1328">
        <v>883681.42</v>
      </c>
      <c r="M248" s="1229">
        <v>176736.28400000001</v>
      </c>
      <c r="N248" s="1330" t="s">
        <v>3068</v>
      </c>
      <c r="O248" s="1206" t="s">
        <v>2714</v>
      </c>
      <c r="P248" s="1206" t="s">
        <v>4021</v>
      </c>
      <c r="Q248" s="1206">
        <v>17732305201</v>
      </c>
      <c r="R248" s="684" t="s">
        <v>4022</v>
      </c>
      <c r="S248" s="1206" t="s">
        <v>4002</v>
      </c>
      <c r="T248" s="1331"/>
    </row>
    <row r="249" spans="1:20" s="1209" customFormat="1" ht="20.100000000000001" customHeight="1">
      <c r="A249" s="685"/>
      <c r="B249" s="1327" t="s">
        <v>39</v>
      </c>
      <c r="C249" s="1214" t="s">
        <v>4348</v>
      </c>
      <c r="D249" s="1214" t="s">
        <v>45</v>
      </c>
      <c r="E249" s="1241" t="s">
        <v>55</v>
      </c>
      <c r="F249" s="1334">
        <v>158</v>
      </c>
      <c r="G249" s="1333" t="s">
        <v>31</v>
      </c>
      <c r="H249" s="1333" t="s">
        <v>4349</v>
      </c>
      <c r="I249" s="1228" t="s">
        <v>55</v>
      </c>
      <c r="J249" s="1228" t="s">
        <v>55</v>
      </c>
      <c r="K249" s="1214" t="s">
        <v>49</v>
      </c>
      <c r="L249" s="1328">
        <v>883681.42</v>
      </c>
      <c r="M249" s="1229">
        <v>176736.28400000001</v>
      </c>
      <c r="N249" s="1330" t="s">
        <v>3068</v>
      </c>
      <c r="O249" s="1206" t="s">
        <v>2714</v>
      </c>
      <c r="P249" s="1206" t="s">
        <v>4021</v>
      </c>
      <c r="Q249" s="1206">
        <v>17732305201</v>
      </c>
      <c r="R249" s="684" t="s">
        <v>4022</v>
      </c>
      <c r="S249" s="1206" t="s">
        <v>4002</v>
      </c>
      <c r="T249" s="1331"/>
    </row>
    <row r="250" spans="1:20" s="1209" customFormat="1" ht="20.100000000000001" customHeight="1">
      <c r="A250" s="685"/>
      <c r="B250" s="1327" t="s">
        <v>39</v>
      </c>
      <c r="C250" s="1214" t="s">
        <v>4348</v>
      </c>
      <c r="D250" s="1214" t="s">
        <v>45</v>
      </c>
      <c r="E250" s="1241" t="s">
        <v>55</v>
      </c>
      <c r="F250" s="1334">
        <v>98.69</v>
      </c>
      <c r="G250" s="1333" t="s">
        <v>31</v>
      </c>
      <c r="H250" s="1333" t="s">
        <v>4349</v>
      </c>
      <c r="I250" s="1228" t="s">
        <v>55</v>
      </c>
      <c r="J250" s="1228" t="s">
        <v>55</v>
      </c>
      <c r="K250" s="1214" t="s">
        <v>2091</v>
      </c>
      <c r="L250" s="1328">
        <v>696943.54</v>
      </c>
      <c r="M250" s="1229">
        <v>139388.70800000001</v>
      </c>
      <c r="N250" s="1330" t="s">
        <v>3068</v>
      </c>
      <c r="O250" s="1206" t="s">
        <v>2714</v>
      </c>
      <c r="P250" s="1206" t="s">
        <v>4021</v>
      </c>
      <c r="Q250" s="1206">
        <v>17732305201</v>
      </c>
      <c r="R250" s="684" t="s">
        <v>4022</v>
      </c>
      <c r="S250" s="1206" t="s">
        <v>4002</v>
      </c>
      <c r="T250" s="1331"/>
    </row>
    <row r="251" spans="1:20" s="1209" customFormat="1" ht="20.100000000000001" customHeight="1">
      <c r="A251" s="685"/>
      <c r="B251" s="1327" t="s">
        <v>39</v>
      </c>
      <c r="C251" s="1214" t="s">
        <v>4348</v>
      </c>
      <c r="D251" s="1214" t="s">
        <v>45</v>
      </c>
      <c r="E251" s="1241" t="s">
        <v>55</v>
      </c>
      <c r="F251" s="1334">
        <v>108.22</v>
      </c>
      <c r="G251" s="1333" t="s">
        <v>31</v>
      </c>
      <c r="H251" s="1333" t="s">
        <v>4349</v>
      </c>
      <c r="I251" s="1228" t="s">
        <v>55</v>
      </c>
      <c r="J251" s="1228" t="s">
        <v>55</v>
      </c>
      <c r="K251" s="1214" t="s">
        <v>2091</v>
      </c>
      <c r="L251" s="1328">
        <v>785313.27</v>
      </c>
      <c r="M251" s="1229">
        <v>157062.65400000001</v>
      </c>
      <c r="N251" s="1330" t="s">
        <v>4358</v>
      </c>
      <c r="O251" s="1206" t="s">
        <v>2714</v>
      </c>
      <c r="P251" s="1206" t="s">
        <v>4021</v>
      </c>
      <c r="Q251" s="1206">
        <v>17732305201</v>
      </c>
      <c r="R251" s="684" t="s">
        <v>4022</v>
      </c>
      <c r="S251" s="1206" t="s">
        <v>4002</v>
      </c>
      <c r="T251" s="1331"/>
    </row>
    <row r="252" spans="1:20" s="1209" customFormat="1" ht="20.100000000000001" customHeight="1">
      <c r="A252" s="685"/>
      <c r="B252" s="1327" t="s">
        <v>39</v>
      </c>
      <c r="C252" s="1214" t="s">
        <v>4348</v>
      </c>
      <c r="D252" s="1214" t="s">
        <v>45</v>
      </c>
      <c r="E252" s="1241" t="s">
        <v>55</v>
      </c>
      <c r="F252" s="1334">
        <v>110</v>
      </c>
      <c r="G252" s="1333" t="s">
        <v>31</v>
      </c>
      <c r="H252" s="1333" t="s">
        <v>4349</v>
      </c>
      <c r="I252" s="1228" t="s">
        <v>55</v>
      </c>
      <c r="J252" s="1228" t="s">
        <v>55</v>
      </c>
      <c r="K252" s="1214" t="s">
        <v>2091</v>
      </c>
      <c r="L252" s="1328">
        <v>798230.09</v>
      </c>
      <c r="M252" s="1229">
        <v>159646.01800000001</v>
      </c>
      <c r="N252" s="1330" t="s">
        <v>4358</v>
      </c>
      <c r="O252" s="1206" t="s">
        <v>2714</v>
      </c>
      <c r="P252" s="1206" t="s">
        <v>4021</v>
      </c>
      <c r="Q252" s="1206">
        <v>17732305201</v>
      </c>
      <c r="R252" s="684" t="s">
        <v>4022</v>
      </c>
      <c r="S252" s="1206" t="s">
        <v>4002</v>
      </c>
      <c r="T252" s="1331"/>
    </row>
    <row r="253" spans="1:20" s="1209" customFormat="1" ht="20.100000000000001" customHeight="1">
      <c r="A253" s="685"/>
      <c r="B253" s="1327" t="s">
        <v>39</v>
      </c>
      <c r="C253" s="1214" t="s">
        <v>4348</v>
      </c>
      <c r="D253" s="1214" t="s">
        <v>45</v>
      </c>
      <c r="E253" s="1241" t="s">
        <v>55</v>
      </c>
      <c r="F253" s="1334">
        <v>70</v>
      </c>
      <c r="G253" s="1333" t="s">
        <v>31</v>
      </c>
      <c r="H253" s="1333" t="s">
        <v>4349</v>
      </c>
      <c r="I253" s="1228" t="s">
        <v>55</v>
      </c>
      <c r="J253" s="1228" t="s">
        <v>55</v>
      </c>
      <c r="K253" s="1214" t="s">
        <v>2091</v>
      </c>
      <c r="L253" s="1328">
        <v>507964.6</v>
      </c>
      <c r="M253" s="1229">
        <v>101592.92</v>
      </c>
      <c r="N253" s="1330" t="s">
        <v>4358</v>
      </c>
      <c r="O253" s="1206" t="s">
        <v>2714</v>
      </c>
      <c r="P253" s="1206" t="s">
        <v>4021</v>
      </c>
      <c r="Q253" s="1206">
        <v>17732305201</v>
      </c>
      <c r="R253" s="684" t="s">
        <v>4022</v>
      </c>
      <c r="S253" s="1206" t="s">
        <v>4002</v>
      </c>
      <c r="T253" s="1331"/>
    </row>
    <row r="254" spans="1:20" s="1209" customFormat="1" ht="20.100000000000001" customHeight="1">
      <c r="A254" s="685"/>
      <c r="B254" s="1327" t="s">
        <v>39</v>
      </c>
      <c r="C254" s="1214" t="s">
        <v>4348</v>
      </c>
      <c r="D254" s="1214" t="s">
        <v>45</v>
      </c>
      <c r="E254" s="1241" t="s">
        <v>55</v>
      </c>
      <c r="F254" s="1334">
        <v>59.53</v>
      </c>
      <c r="G254" s="1333" t="s">
        <v>31</v>
      </c>
      <c r="H254" s="1333" t="s">
        <v>4349</v>
      </c>
      <c r="I254" s="1228" t="s">
        <v>55</v>
      </c>
      <c r="J254" s="1228" t="s">
        <v>55</v>
      </c>
      <c r="K254" s="1214" t="s">
        <v>2091</v>
      </c>
      <c r="L254" s="1328">
        <v>395637.43</v>
      </c>
      <c r="M254" s="1229">
        <v>79127.486000000004</v>
      </c>
      <c r="N254" s="1330" t="s">
        <v>4358</v>
      </c>
      <c r="O254" s="1206" t="s">
        <v>2714</v>
      </c>
      <c r="P254" s="1206" t="s">
        <v>4021</v>
      </c>
      <c r="Q254" s="1206">
        <v>17732305201</v>
      </c>
      <c r="R254" s="684" t="s">
        <v>4022</v>
      </c>
      <c r="S254" s="1206" t="s">
        <v>4002</v>
      </c>
      <c r="T254" s="1331"/>
    </row>
    <row r="255" spans="1:20" s="1209" customFormat="1" ht="20.100000000000001" customHeight="1">
      <c r="A255" s="685"/>
      <c r="B255" s="1327" t="s">
        <v>39</v>
      </c>
      <c r="C255" s="1214" t="s">
        <v>4348</v>
      </c>
      <c r="D255" s="1214" t="s">
        <v>45</v>
      </c>
      <c r="E255" s="1241" t="s">
        <v>55</v>
      </c>
      <c r="F255" s="1334">
        <v>135</v>
      </c>
      <c r="G255" s="1333" t="s">
        <v>31</v>
      </c>
      <c r="H255" s="1333" t="s">
        <v>4349</v>
      </c>
      <c r="I255" s="1228" t="s">
        <v>55</v>
      </c>
      <c r="J255" s="1228" t="s">
        <v>55</v>
      </c>
      <c r="K255" s="1214" t="s">
        <v>2091</v>
      </c>
      <c r="L255" s="1328">
        <v>979646.02</v>
      </c>
      <c r="M255" s="1229">
        <v>293893.80599999998</v>
      </c>
      <c r="N255" s="1330" t="s">
        <v>4359</v>
      </c>
      <c r="O255" s="1206" t="s">
        <v>2714</v>
      </c>
      <c r="P255" s="1206" t="s">
        <v>4021</v>
      </c>
      <c r="Q255" s="1206">
        <v>17732305201</v>
      </c>
      <c r="R255" s="684" t="s">
        <v>4022</v>
      </c>
      <c r="S255" s="1206" t="s">
        <v>4002</v>
      </c>
      <c r="T255" s="1331"/>
    </row>
    <row r="256" spans="1:20" s="1209" customFormat="1" ht="20.100000000000001" customHeight="1">
      <c r="A256" s="685"/>
      <c r="B256" s="1327" t="s">
        <v>39</v>
      </c>
      <c r="C256" s="1214" t="s">
        <v>4348</v>
      </c>
      <c r="D256" s="1214" t="s">
        <v>45</v>
      </c>
      <c r="E256" s="1241" t="s">
        <v>55</v>
      </c>
      <c r="F256" s="1334">
        <v>53</v>
      </c>
      <c r="G256" s="1333" t="s">
        <v>31</v>
      </c>
      <c r="H256" s="1333" t="s">
        <v>4349</v>
      </c>
      <c r="I256" s="1228" t="s">
        <v>55</v>
      </c>
      <c r="J256" s="1228" t="s">
        <v>55</v>
      </c>
      <c r="K256" s="1214" t="s">
        <v>2091</v>
      </c>
      <c r="L256" s="1328">
        <v>384601.77</v>
      </c>
      <c r="M256" s="1229">
        <v>115380.531</v>
      </c>
      <c r="N256" s="1330" t="s">
        <v>4359</v>
      </c>
      <c r="O256" s="1206" t="s">
        <v>2714</v>
      </c>
      <c r="P256" s="1206" t="s">
        <v>4021</v>
      </c>
      <c r="Q256" s="1206">
        <v>17732305201</v>
      </c>
      <c r="R256" s="684" t="s">
        <v>4022</v>
      </c>
      <c r="S256" s="1206" t="s">
        <v>4002</v>
      </c>
      <c r="T256" s="1331"/>
    </row>
    <row r="257" spans="1:20" s="1209" customFormat="1" ht="20.100000000000001" customHeight="1">
      <c r="A257" s="685"/>
      <c r="B257" s="1327" t="s">
        <v>39</v>
      </c>
      <c r="C257" s="1214" t="s">
        <v>4348</v>
      </c>
      <c r="D257" s="1214" t="s">
        <v>45</v>
      </c>
      <c r="E257" s="1241" t="s">
        <v>55</v>
      </c>
      <c r="F257" s="1334">
        <v>31.29</v>
      </c>
      <c r="G257" s="1333" t="s">
        <v>31</v>
      </c>
      <c r="H257" s="1333" t="s">
        <v>4349</v>
      </c>
      <c r="I257" s="1228" t="s">
        <v>55</v>
      </c>
      <c r="J257" s="1228" t="s">
        <v>55</v>
      </c>
      <c r="K257" s="1214" t="s">
        <v>2091</v>
      </c>
      <c r="L257" s="1328">
        <v>207953.89</v>
      </c>
      <c r="M257" s="1229">
        <v>62386.167000000001</v>
      </c>
      <c r="N257" s="1330" t="s">
        <v>4359</v>
      </c>
      <c r="O257" s="1206" t="s">
        <v>2714</v>
      </c>
      <c r="P257" s="1206" t="s">
        <v>4021</v>
      </c>
      <c r="Q257" s="1206">
        <v>17732305201</v>
      </c>
      <c r="R257" s="684" t="s">
        <v>4022</v>
      </c>
      <c r="S257" s="1206" t="s">
        <v>4002</v>
      </c>
      <c r="T257" s="1331"/>
    </row>
    <row r="258" spans="1:20" s="1209" customFormat="1" ht="20.100000000000001" customHeight="1">
      <c r="A258" s="685"/>
      <c r="B258" s="1327" t="s">
        <v>39</v>
      </c>
      <c r="C258" s="1214" t="s">
        <v>4360</v>
      </c>
      <c r="D258" s="1214" t="s">
        <v>45</v>
      </c>
      <c r="E258" s="1241" t="s">
        <v>55</v>
      </c>
      <c r="F258" s="1334">
        <v>126.58</v>
      </c>
      <c r="G258" s="1333" t="s">
        <v>31</v>
      </c>
      <c r="H258" s="1333" t="s">
        <v>4349</v>
      </c>
      <c r="I258" s="1228" t="s">
        <v>55</v>
      </c>
      <c r="J258" s="1228" t="s">
        <v>55</v>
      </c>
      <c r="K258" s="1214" t="s">
        <v>49</v>
      </c>
      <c r="L258" s="1328">
        <v>884939.82</v>
      </c>
      <c r="M258" s="1229">
        <v>265481.946</v>
      </c>
      <c r="N258" s="1330" t="s">
        <v>4359</v>
      </c>
      <c r="O258" s="1206" t="s">
        <v>2714</v>
      </c>
      <c r="P258" s="1206" t="s">
        <v>4021</v>
      </c>
      <c r="Q258" s="1206">
        <v>17732305201</v>
      </c>
      <c r="R258" s="684" t="s">
        <v>4022</v>
      </c>
      <c r="S258" s="1206" t="s">
        <v>4002</v>
      </c>
      <c r="T258" s="1331"/>
    </row>
    <row r="259" spans="1:20" s="1209" customFormat="1" ht="20.100000000000001" customHeight="1">
      <c r="A259" s="685"/>
      <c r="B259" s="1327" t="s">
        <v>39</v>
      </c>
      <c r="C259" s="1214" t="s">
        <v>4360</v>
      </c>
      <c r="D259" s="1214" t="s">
        <v>45</v>
      </c>
      <c r="E259" s="1241" t="s">
        <v>55</v>
      </c>
      <c r="F259" s="1334">
        <v>126.58</v>
      </c>
      <c r="G259" s="1333" t="s">
        <v>31</v>
      </c>
      <c r="H259" s="1333" t="s">
        <v>4349</v>
      </c>
      <c r="I259" s="1228" t="s">
        <v>55</v>
      </c>
      <c r="J259" s="1228" t="s">
        <v>55</v>
      </c>
      <c r="K259" s="1214" t="s">
        <v>49</v>
      </c>
      <c r="L259" s="1328">
        <v>884939.82</v>
      </c>
      <c r="M259" s="1229">
        <v>265481.946</v>
      </c>
      <c r="N259" s="1330" t="s">
        <v>4359</v>
      </c>
      <c r="O259" s="1206" t="s">
        <v>2714</v>
      </c>
      <c r="P259" s="1206" t="s">
        <v>4021</v>
      </c>
      <c r="Q259" s="1206">
        <v>17732305201</v>
      </c>
      <c r="R259" s="684" t="s">
        <v>4022</v>
      </c>
      <c r="S259" s="1206" t="s">
        <v>4002</v>
      </c>
      <c r="T259" s="1331"/>
    </row>
    <row r="260" spans="1:20" s="1209" customFormat="1" ht="20.100000000000001" customHeight="1">
      <c r="A260" s="685"/>
      <c r="B260" s="1327" t="s">
        <v>39</v>
      </c>
      <c r="C260" s="1214" t="s">
        <v>4360</v>
      </c>
      <c r="D260" s="1214" t="s">
        <v>45</v>
      </c>
      <c r="E260" s="1241" t="s">
        <v>55</v>
      </c>
      <c r="F260" s="1334">
        <v>4.5999999999999996</v>
      </c>
      <c r="G260" s="1333" t="s">
        <v>31</v>
      </c>
      <c r="H260" s="1333" t="s">
        <v>4349</v>
      </c>
      <c r="I260" s="1228" t="s">
        <v>55</v>
      </c>
      <c r="J260" s="1228" t="s">
        <v>55</v>
      </c>
      <c r="K260" s="1214" t="s">
        <v>49</v>
      </c>
      <c r="L260" s="1328">
        <v>32159.29</v>
      </c>
      <c r="M260" s="1229">
        <v>9647.7870000000003</v>
      </c>
      <c r="N260" s="1330" t="s">
        <v>4359</v>
      </c>
      <c r="O260" s="1206" t="s">
        <v>2714</v>
      </c>
      <c r="P260" s="1206" t="s">
        <v>4021</v>
      </c>
      <c r="Q260" s="1206">
        <v>17732305201</v>
      </c>
      <c r="R260" s="684" t="s">
        <v>4022</v>
      </c>
      <c r="S260" s="1206" t="s">
        <v>4002</v>
      </c>
      <c r="T260" s="1331"/>
    </row>
    <row r="261" spans="1:20" s="1209" customFormat="1" ht="20.100000000000001" customHeight="1">
      <c r="A261" s="685"/>
      <c r="B261" s="1327" t="s">
        <v>4351</v>
      </c>
      <c r="C261" s="1214"/>
      <c r="D261" s="1214" t="s">
        <v>30</v>
      </c>
      <c r="E261" s="1241" t="s">
        <v>55</v>
      </c>
      <c r="F261" s="1214">
        <v>1527</v>
      </c>
      <c r="G261" s="1333" t="s">
        <v>31</v>
      </c>
      <c r="H261" s="1333" t="s">
        <v>4349</v>
      </c>
      <c r="I261" s="1228" t="s">
        <v>55</v>
      </c>
      <c r="J261" s="1228" t="s">
        <v>55</v>
      </c>
      <c r="K261" s="1206" t="s">
        <v>4352</v>
      </c>
      <c r="L261" s="1328">
        <v>262941.96000000002</v>
      </c>
      <c r="M261" s="1229">
        <v>78882.588000000003</v>
      </c>
      <c r="N261" s="1330" t="s">
        <v>4359</v>
      </c>
      <c r="O261" s="1206" t="s">
        <v>2714</v>
      </c>
      <c r="P261" s="1206" t="s">
        <v>4021</v>
      </c>
      <c r="Q261" s="1206">
        <v>17732305201</v>
      </c>
      <c r="R261" s="684" t="s">
        <v>4022</v>
      </c>
      <c r="S261" s="1206" t="s">
        <v>4002</v>
      </c>
      <c r="T261" s="1331"/>
    </row>
    <row r="262" spans="1:20" s="1209" customFormat="1" ht="20.100000000000001" customHeight="1">
      <c r="A262" s="685"/>
      <c r="B262" s="1327" t="s">
        <v>4351</v>
      </c>
      <c r="C262" s="1214"/>
      <c r="D262" s="1214" t="s">
        <v>30</v>
      </c>
      <c r="E262" s="1241" t="s">
        <v>55</v>
      </c>
      <c r="F262" s="1334">
        <v>2880</v>
      </c>
      <c r="G262" s="1333" t="s">
        <v>31</v>
      </c>
      <c r="H262" s="1333" t="s">
        <v>4349</v>
      </c>
      <c r="I262" s="1228" t="s">
        <v>55</v>
      </c>
      <c r="J262" s="1228" t="s">
        <v>55</v>
      </c>
      <c r="K262" s="1214" t="s">
        <v>4357</v>
      </c>
      <c r="L262" s="1328">
        <v>630964.6</v>
      </c>
      <c r="M262" s="1229">
        <v>315482.3</v>
      </c>
      <c r="N262" s="1330" t="s">
        <v>3284</v>
      </c>
      <c r="O262" s="1206" t="s">
        <v>2714</v>
      </c>
      <c r="P262" s="1206" t="s">
        <v>4021</v>
      </c>
      <c r="Q262" s="1206">
        <v>17732305202</v>
      </c>
      <c r="R262" s="684" t="s">
        <v>4022</v>
      </c>
      <c r="S262" s="1206" t="s">
        <v>4002</v>
      </c>
      <c r="T262" s="1331"/>
    </row>
    <row r="263" spans="1:20" s="1209" customFormat="1" ht="20.100000000000001" customHeight="1">
      <c r="A263" s="685"/>
      <c r="B263" s="1327" t="s">
        <v>39</v>
      </c>
      <c r="C263" s="1214" t="s">
        <v>4360</v>
      </c>
      <c r="D263" s="1214" t="s">
        <v>45</v>
      </c>
      <c r="E263" s="1241" t="s">
        <v>55</v>
      </c>
      <c r="F263" s="1214">
        <v>23.59</v>
      </c>
      <c r="G263" s="1333" t="s">
        <v>31</v>
      </c>
      <c r="H263" s="1333" t="s">
        <v>4349</v>
      </c>
      <c r="I263" s="1228" t="s">
        <v>55</v>
      </c>
      <c r="J263" s="1228" t="s">
        <v>55</v>
      </c>
      <c r="K263" s="1214" t="s">
        <v>49</v>
      </c>
      <c r="L263" s="1328">
        <v>165756.28</v>
      </c>
      <c r="M263" s="1328">
        <v>66302.512000000002</v>
      </c>
      <c r="N263" s="1330" t="s">
        <v>3382</v>
      </c>
      <c r="O263" s="1206" t="s">
        <v>2714</v>
      </c>
      <c r="P263" s="1206" t="s">
        <v>4021</v>
      </c>
      <c r="Q263" s="1206">
        <v>17732305202</v>
      </c>
      <c r="R263" s="684" t="s">
        <v>4022</v>
      </c>
      <c r="S263" s="1206" t="s">
        <v>4002</v>
      </c>
      <c r="T263" s="1331"/>
    </row>
    <row r="264" spans="1:20" s="1209" customFormat="1" ht="20.100000000000001" customHeight="1">
      <c r="A264" s="685"/>
      <c r="B264" s="1327" t="s">
        <v>39</v>
      </c>
      <c r="C264" s="1214" t="s">
        <v>4348</v>
      </c>
      <c r="D264" s="1214" t="s">
        <v>45</v>
      </c>
      <c r="E264" s="1241" t="s">
        <v>55</v>
      </c>
      <c r="F264" s="1334">
        <v>100.8</v>
      </c>
      <c r="G264" s="1333" t="s">
        <v>31</v>
      </c>
      <c r="H264" s="1333" t="s">
        <v>4349</v>
      </c>
      <c r="I264" s="1228" t="s">
        <v>55</v>
      </c>
      <c r="J264" s="1228" t="s">
        <v>55</v>
      </c>
      <c r="K264" s="1214" t="s">
        <v>2091</v>
      </c>
      <c r="L264" s="1328">
        <v>875035.75</v>
      </c>
      <c r="M264" s="1229">
        <v>350014.3</v>
      </c>
      <c r="N264" s="1330" t="s">
        <v>3382</v>
      </c>
      <c r="O264" s="1206" t="s">
        <v>2714</v>
      </c>
      <c r="P264" s="1206" t="s">
        <v>4021</v>
      </c>
      <c r="Q264" s="1206">
        <v>17732305202</v>
      </c>
      <c r="R264" s="684" t="s">
        <v>4022</v>
      </c>
      <c r="S264" s="1206" t="s">
        <v>4002</v>
      </c>
      <c r="T264" s="1331"/>
    </row>
    <row r="265" spans="1:20" s="1209" customFormat="1" ht="20.100000000000001" customHeight="1">
      <c r="A265" s="685"/>
      <c r="B265" s="1327" t="s">
        <v>39</v>
      </c>
      <c r="C265" s="1214" t="s">
        <v>4348</v>
      </c>
      <c r="D265" s="1214" t="s">
        <v>45</v>
      </c>
      <c r="E265" s="1241" t="s">
        <v>55</v>
      </c>
      <c r="F265" s="1334">
        <v>100</v>
      </c>
      <c r="G265" s="1333" t="s">
        <v>31</v>
      </c>
      <c r="H265" s="1333" t="s">
        <v>4349</v>
      </c>
      <c r="I265" s="1228" t="s">
        <v>55</v>
      </c>
      <c r="J265" s="1228" t="s">
        <v>55</v>
      </c>
      <c r="K265" s="1214" t="s">
        <v>2091</v>
      </c>
      <c r="L265" s="1328">
        <v>874336.28</v>
      </c>
      <c r="M265" s="1229">
        <v>349734.51199999999</v>
      </c>
      <c r="N265" s="1330" t="s">
        <v>3382</v>
      </c>
      <c r="O265" s="1206" t="s">
        <v>2714</v>
      </c>
      <c r="P265" s="1206" t="s">
        <v>4021</v>
      </c>
      <c r="Q265" s="1206">
        <v>17732305202</v>
      </c>
      <c r="R265" s="684" t="s">
        <v>4022</v>
      </c>
      <c r="S265" s="1206" t="s">
        <v>4002</v>
      </c>
      <c r="T265" s="1331"/>
    </row>
    <row r="266" spans="1:20" s="1209" customFormat="1" ht="20.100000000000001" customHeight="1">
      <c r="A266" s="685"/>
      <c r="B266" s="1327" t="s">
        <v>39</v>
      </c>
      <c r="C266" s="1214" t="s">
        <v>4348</v>
      </c>
      <c r="D266" s="1214" t="s">
        <v>45</v>
      </c>
      <c r="E266" s="1241" t="s">
        <v>55</v>
      </c>
      <c r="F266" s="1334">
        <v>46</v>
      </c>
      <c r="G266" s="1333" t="s">
        <v>31</v>
      </c>
      <c r="H266" s="1333" t="s">
        <v>4349</v>
      </c>
      <c r="I266" s="1228" t="s">
        <v>55</v>
      </c>
      <c r="J266" s="1228" t="s">
        <v>55</v>
      </c>
      <c r="K266" s="1214" t="s">
        <v>2091</v>
      </c>
      <c r="L266" s="1328">
        <v>402194.69</v>
      </c>
      <c r="M266" s="1229">
        <v>160877.87599999999</v>
      </c>
      <c r="N266" s="1330" t="s">
        <v>3382</v>
      </c>
      <c r="O266" s="1206" t="s">
        <v>2714</v>
      </c>
      <c r="P266" s="1206" t="s">
        <v>4021</v>
      </c>
      <c r="Q266" s="1206">
        <v>17732305202</v>
      </c>
      <c r="R266" s="684" t="s">
        <v>4022</v>
      </c>
      <c r="S266" s="1206" t="s">
        <v>4002</v>
      </c>
      <c r="T266" s="1331"/>
    </row>
    <row r="267" spans="1:20" s="1209" customFormat="1" ht="20.100000000000001" customHeight="1">
      <c r="A267" s="685"/>
      <c r="B267" s="1327" t="s">
        <v>39</v>
      </c>
      <c r="C267" s="1214" t="s">
        <v>4348</v>
      </c>
      <c r="D267" s="1214" t="s">
        <v>45</v>
      </c>
      <c r="E267" s="1241" t="s">
        <v>55</v>
      </c>
      <c r="F267" s="1334">
        <v>100.36</v>
      </c>
      <c r="G267" s="1333" t="s">
        <v>31</v>
      </c>
      <c r="H267" s="1333" t="s">
        <v>4349</v>
      </c>
      <c r="I267" s="1228" t="s">
        <v>55</v>
      </c>
      <c r="J267" s="1228" t="s">
        <v>55</v>
      </c>
      <c r="K267" s="1214" t="s">
        <v>2091</v>
      </c>
      <c r="L267" s="1328">
        <v>877483.89</v>
      </c>
      <c r="M267" s="1229">
        <v>438741.94500000001</v>
      </c>
      <c r="N267" s="1330">
        <v>2021.06</v>
      </c>
      <c r="O267" s="1206" t="s">
        <v>2714</v>
      </c>
      <c r="P267" s="1206" t="s">
        <v>4021</v>
      </c>
      <c r="Q267" s="1206">
        <v>17732305202</v>
      </c>
      <c r="R267" s="684" t="s">
        <v>4022</v>
      </c>
      <c r="S267" s="1206" t="s">
        <v>4002</v>
      </c>
      <c r="T267" s="1331"/>
    </row>
    <row r="268" spans="1:20" s="1209" customFormat="1" ht="20.100000000000001" customHeight="1">
      <c r="A268" s="685"/>
      <c r="B268" s="1327" t="s">
        <v>39</v>
      </c>
      <c r="C268" s="1214" t="s">
        <v>4348</v>
      </c>
      <c r="D268" s="1214" t="s">
        <v>45</v>
      </c>
      <c r="E268" s="1241" t="s">
        <v>55</v>
      </c>
      <c r="F268" s="1334">
        <v>100</v>
      </c>
      <c r="G268" s="1333" t="s">
        <v>31</v>
      </c>
      <c r="H268" s="1333" t="s">
        <v>4349</v>
      </c>
      <c r="I268" s="1228" t="s">
        <v>55</v>
      </c>
      <c r="J268" s="1228" t="s">
        <v>55</v>
      </c>
      <c r="K268" s="1214" t="s">
        <v>2091</v>
      </c>
      <c r="L268" s="1328">
        <v>874336.28</v>
      </c>
      <c r="M268" s="1229">
        <v>437168.14</v>
      </c>
      <c r="N268" s="1330">
        <v>2021.06</v>
      </c>
      <c r="O268" s="1206" t="s">
        <v>2714</v>
      </c>
      <c r="P268" s="1206" t="s">
        <v>4021</v>
      </c>
      <c r="Q268" s="1206">
        <v>17732305202</v>
      </c>
      <c r="R268" s="684" t="s">
        <v>4022</v>
      </c>
      <c r="S268" s="1206" t="s">
        <v>4002</v>
      </c>
      <c r="T268" s="1331"/>
    </row>
    <row r="269" spans="1:20" s="1209" customFormat="1" ht="20.100000000000001" customHeight="1">
      <c r="A269" s="685"/>
      <c r="B269" s="1327" t="s">
        <v>39</v>
      </c>
      <c r="C269" s="1214" t="s">
        <v>4348</v>
      </c>
      <c r="D269" s="1214" t="s">
        <v>45</v>
      </c>
      <c r="E269" s="1241" t="s">
        <v>55</v>
      </c>
      <c r="F269" s="1334">
        <v>100</v>
      </c>
      <c r="G269" s="1333" t="s">
        <v>31</v>
      </c>
      <c r="H269" s="1333" t="s">
        <v>4349</v>
      </c>
      <c r="I269" s="1228" t="s">
        <v>55</v>
      </c>
      <c r="J269" s="1228" t="s">
        <v>55</v>
      </c>
      <c r="K269" s="1214" t="s">
        <v>2091</v>
      </c>
      <c r="L269" s="1328">
        <v>874336.28</v>
      </c>
      <c r="M269" s="1229">
        <v>437168.14</v>
      </c>
      <c r="N269" s="1330">
        <v>2021.06</v>
      </c>
      <c r="O269" s="1206" t="s">
        <v>2714</v>
      </c>
      <c r="P269" s="1206" t="s">
        <v>4021</v>
      </c>
      <c r="Q269" s="1206">
        <v>17732305202</v>
      </c>
      <c r="R269" s="684" t="s">
        <v>4022</v>
      </c>
      <c r="S269" s="1206" t="s">
        <v>4002</v>
      </c>
      <c r="T269" s="1331"/>
    </row>
    <row r="270" spans="1:20" s="1209" customFormat="1" ht="20.100000000000001" customHeight="1">
      <c r="A270" s="685"/>
      <c r="B270" s="1327" t="s">
        <v>39</v>
      </c>
      <c r="C270" s="1214" t="s">
        <v>4348</v>
      </c>
      <c r="D270" s="1214" t="s">
        <v>45</v>
      </c>
      <c r="E270" s="1241" t="s">
        <v>55</v>
      </c>
      <c r="F270" s="1334">
        <v>100</v>
      </c>
      <c r="G270" s="1333" t="s">
        <v>31</v>
      </c>
      <c r="H270" s="1333" t="s">
        <v>4349</v>
      </c>
      <c r="I270" s="1228" t="s">
        <v>55</v>
      </c>
      <c r="J270" s="1228" t="s">
        <v>55</v>
      </c>
      <c r="K270" s="1214" t="s">
        <v>2091</v>
      </c>
      <c r="L270" s="1328">
        <v>874336.28</v>
      </c>
      <c r="M270" s="1229">
        <v>524601.76800000004</v>
      </c>
      <c r="N270" s="1330" t="s">
        <v>4361</v>
      </c>
      <c r="O270" s="1335" t="s">
        <v>2714</v>
      </c>
      <c r="P270" s="1337" t="s">
        <v>4362</v>
      </c>
      <c r="Q270" s="1338">
        <v>15032694610</v>
      </c>
      <c r="R270" s="1323" t="s">
        <v>4363</v>
      </c>
      <c r="S270" s="1336" t="s">
        <v>4002</v>
      </c>
      <c r="T270" s="1331"/>
    </row>
    <row r="271" spans="1:20" s="1209" customFormat="1" ht="20.100000000000001" customHeight="1">
      <c r="A271" s="685"/>
      <c r="B271" s="1327" t="s">
        <v>39</v>
      </c>
      <c r="C271" s="1214" t="s">
        <v>4348</v>
      </c>
      <c r="D271" s="1214" t="s">
        <v>45</v>
      </c>
      <c r="E271" s="1241" t="s">
        <v>55</v>
      </c>
      <c r="F271" s="1334">
        <v>102.46</v>
      </c>
      <c r="G271" s="1333" t="s">
        <v>31</v>
      </c>
      <c r="H271" s="1333" t="s">
        <v>4349</v>
      </c>
      <c r="I271" s="1228" t="s">
        <v>55</v>
      </c>
      <c r="J271" s="1228" t="s">
        <v>55</v>
      </c>
      <c r="K271" s="1214" t="s">
        <v>2091</v>
      </c>
      <c r="L271" s="1328">
        <v>895844.96</v>
      </c>
      <c r="M271" s="1229">
        <v>537506.97600000002</v>
      </c>
      <c r="N271" s="1330" t="s">
        <v>4361</v>
      </c>
      <c r="O271" s="1206" t="s">
        <v>2714</v>
      </c>
      <c r="P271" s="1337" t="s">
        <v>4362</v>
      </c>
      <c r="Q271" s="1338">
        <v>15032694610</v>
      </c>
      <c r="R271" s="1323" t="s">
        <v>4363</v>
      </c>
      <c r="S271" s="1336" t="s">
        <v>4002</v>
      </c>
      <c r="T271" s="1331"/>
    </row>
    <row r="272" spans="1:20" s="1209" customFormat="1" ht="20.100000000000001" customHeight="1">
      <c r="A272" s="685"/>
      <c r="B272" s="1327" t="s">
        <v>39</v>
      </c>
      <c r="C272" s="1214" t="s">
        <v>4348</v>
      </c>
      <c r="D272" s="1214" t="s">
        <v>45</v>
      </c>
      <c r="E272" s="1241" t="s">
        <v>55</v>
      </c>
      <c r="F272" s="1334">
        <v>89.99</v>
      </c>
      <c r="G272" s="1333" t="s">
        <v>31</v>
      </c>
      <c r="H272" s="1333" t="s">
        <v>4349</v>
      </c>
      <c r="I272" s="1228" t="s">
        <v>55</v>
      </c>
      <c r="J272" s="1228" t="s">
        <v>55</v>
      </c>
      <c r="K272" s="1214" t="s">
        <v>2091</v>
      </c>
      <c r="L272" s="1328">
        <v>786815.22</v>
      </c>
      <c r="M272" s="1229">
        <v>472089.13199999998</v>
      </c>
      <c r="N272" s="1330" t="s">
        <v>3387</v>
      </c>
      <c r="O272" s="1206" t="s">
        <v>2714</v>
      </c>
      <c r="P272" s="1337" t="s">
        <v>4362</v>
      </c>
      <c r="Q272" s="1338">
        <v>15032694610</v>
      </c>
      <c r="R272" s="1323" t="s">
        <v>4363</v>
      </c>
      <c r="S272" s="1336" t="s">
        <v>4002</v>
      </c>
      <c r="T272" s="1331"/>
    </row>
    <row r="273" spans="1:20" s="1209" customFormat="1" ht="20.100000000000001" customHeight="1">
      <c r="A273" s="685"/>
      <c r="B273" s="1327" t="s">
        <v>39</v>
      </c>
      <c r="C273" s="1214" t="s">
        <v>4348</v>
      </c>
      <c r="D273" s="1214" t="s">
        <v>45</v>
      </c>
      <c r="E273" s="1241" t="s">
        <v>55</v>
      </c>
      <c r="F273" s="1334">
        <v>88.67</v>
      </c>
      <c r="G273" s="1333" t="s">
        <v>31</v>
      </c>
      <c r="H273" s="1333" t="s">
        <v>4349</v>
      </c>
      <c r="I273" s="1228" t="s">
        <v>55</v>
      </c>
      <c r="J273" s="1228" t="s">
        <v>55</v>
      </c>
      <c r="K273" s="1214" t="s">
        <v>2091</v>
      </c>
      <c r="L273" s="1328">
        <v>775273.98</v>
      </c>
      <c r="M273" s="1229">
        <v>465164.38799999998</v>
      </c>
      <c r="N273" s="1330" t="s">
        <v>3387</v>
      </c>
      <c r="O273" s="1206" t="s">
        <v>2714</v>
      </c>
      <c r="P273" s="1337" t="s">
        <v>4362</v>
      </c>
      <c r="Q273" s="1338">
        <v>15032694610</v>
      </c>
      <c r="R273" s="1323" t="s">
        <v>4363</v>
      </c>
      <c r="S273" s="1336" t="s">
        <v>4002</v>
      </c>
      <c r="T273" s="1331"/>
    </row>
    <row r="274" spans="1:20" s="1209" customFormat="1" ht="20.100000000000001" customHeight="1">
      <c r="A274" s="685"/>
      <c r="B274" s="1327" t="s">
        <v>39</v>
      </c>
      <c r="C274" s="1214" t="s">
        <v>4348</v>
      </c>
      <c r="D274" s="1214" t="s">
        <v>45</v>
      </c>
      <c r="E274" s="1241" t="s">
        <v>55</v>
      </c>
      <c r="F274" s="1334">
        <v>23.37</v>
      </c>
      <c r="G274" s="1333" t="s">
        <v>31</v>
      </c>
      <c r="H274" s="1333" t="s">
        <v>4349</v>
      </c>
      <c r="I274" s="1228" t="s">
        <v>55</v>
      </c>
      <c r="J274" s="1228" t="s">
        <v>4364</v>
      </c>
      <c r="K274" s="1214" t="s">
        <v>2091</v>
      </c>
      <c r="L274" s="1328">
        <v>204332.39</v>
      </c>
      <c r="M274" s="1229">
        <v>163465.91200000001</v>
      </c>
      <c r="N274" s="1330" t="s">
        <v>203</v>
      </c>
      <c r="O274" s="1206" t="s">
        <v>2714</v>
      </c>
      <c r="P274" s="1337" t="s">
        <v>4362</v>
      </c>
      <c r="Q274" s="1338">
        <v>15032694610</v>
      </c>
      <c r="R274" s="1323" t="s">
        <v>4363</v>
      </c>
      <c r="S274" s="1336" t="s">
        <v>4002</v>
      </c>
      <c r="T274" s="1331"/>
    </row>
    <row r="275" spans="1:20" s="1209" customFormat="1" ht="20.100000000000001" customHeight="1">
      <c r="A275" s="685"/>
      <c r="B275" s="1327" t="s">
        <v>39</v>
      </c>
      <c r="C275" s="1214" t="s">
        <v>4348</v>
      </c>
      <c r="D275" s="1214" t="s">
        <v>45</v>
      </c>
      <c r="E275" s="1241" t="s">
        <v>55</v>
      </c>
      <c r="F275" s="1334">
        <v>100</v>
      </c>
      <c r="G275" s="1333" t="s">
        <v>31</v>
      </c>
      <c r="H275" s="1333" t="s">
        <v>4349</v>
      </c>
      <c r="I275" s="1228" t="s">
        <v>55</v>
      </c>
      <c r="J275" s="1228" t="s">
        <v>55</v>
      </c>
      <c r="K275" s="1214" t="s">
        <v>2091</v>
      </c>
      <c r="L275" s="1328">
        <v>874336.28</v>
      </c>
      <c r="M275" s="1229">
        <v>699469.02399999998</v>
      </c>
      <c r="N275" s="1330" t="s">
        <v>203</v>
      </c>
      <c r="O275" s="1206" t="s">
        <v>2714</v>
      </c>
      <c r="P275" s="1337" t="s">
        <v>4362</v>
      </c>
      <c r="Q275" s="1338">
        <v>15032694610</v>
      </c>
      <c r="R275" s="1323" t="s">
        <v>4363</v>
      </c>
      <c r="S275" s="1336" t="s">
        <v>4002</v>
      </c>
      <c r="T275" s="1331"/>
    </row>
    <row r="276" spans="1:20" s="1209" customFormat="1" ht="20.100000000000001" customHeight="1">
      <c r="A276" s="685"/>
      <c r="B276" s="1327" t="s">
        <v>39</v>
      </c>
      <c r="C276" s="1214"/>
      <c r="D276" s="1214" t="s">
        <v>45</v>
      </c>
      <c r="E276" s="1241" t="s">
        <v>55</v>
      </c>
      <c r="F276" s="1334">
        <v>19.68</v>
      </c>
      <c r="G276" s="1333" t="s">
        <v>31</v>
      </c>
      <c r="H276" s="1333" t="s">
        <v>4349</v>
      </c>
      <c r="I276" s="1228" t="s">
        <v>55</v>
      </c>
      <c r="J276" s="1228" t="s">
        <v>55</v>
      </c>
      <c r="K276" s="1214" t="s">
        <v>2091</v>
      </c>
      <c r="L276" s="1328">
        <v>172069.38</v>
      </c>
      <c r="M276" s="1229">
        <v>172069.38</v>
      </c>
      <c r="N276" s="1330" t="s">
        <v>3091</v>
      </c>
      <c r="O276" s="1335" t="s">
        <v>2714</v>
      </c>
      <c r="P276" s="1337" t="s">
        <v>4362</v>
      </c>
      <c r="Q276" s="1338">
        <v>15032694610</v>
      </c>
      <c r="R276" s="1323" t="s">
        <v>4363</v>
      </c>
      <c r="S276" s="1336" t="s">
        <v>4002</v>
      </c>
      <c r="T276" s="1331"/>
    </row>
    <row r="277" spans="1:20" s="1209" customFormat="1" ht="20.100000000000001" customHeight="1">
      <c r="A277" s="685"/>
      <c r="B277" s="1327" t="s">
        <v>39</v>
      </c>
      <c r="C277" s="1214"/>
      <c r="D277" s="1214" t="s">
        <v>45</v>
      </c>
      <c r="E277" s="1241" t="s">
        <v>55</v>
      </c>
      <c r="F277" s="1334">
        <v>0.06</v>
      </c>
      <c r="G277" s="1333" t="s">
        <v>31</v>
      </c>
      <c r="H277" s="1333" t="s">
        <v>4349</v>
      </c>
      <c r="I277" s="1228" t="s">
        <v>55</v>
      </c>
      <c r="J277" s="1228" t="s">
        <v>55</v>
      </c>
      <c r="K277" s="1214" t="s">
        <v>2091</v>
      </c>
      <c r="L277" s="1328">
        <v>524.6</v>
      </c>
      <c r="M277" s="1229">
        <v>524.6</v>
      </c>
      <c r="N277" s="1330" t="s">
        <v>3091</v>
      </c>
      <c r="O277" s="1335" t="s">
        <v>2714</v>
      </c>
      <c r="P277" s="1337" t="s">
        <v>4362</v>
      </c>
      <c r="Q277" s="1338">
        <v>15032694610</v>
      </c>
      <c r="R277" s="1323" t="s">
        <v>4363</v>
      </c>
      <c r="S277" s="1336" t="s">
        <v>4002</v>
      </c>
      <c r="T277" s="1331"/>
    </row>
    <row r="278" spans="1:20" s="1209" customFormat="1" ht="20.100000000000001" customHeight="1">
      <c r="A278" s="685"/>
      <c r="B278" s="1327" t="s">
        <v>39</v>
      </c>
      <c r="C278" s="1214"/>
      <c r="D278" s="1214" t="s">
        <v>45</v>
      </c>
      <c r="E278" s="1241" t="s">
        <v>55</v>
      </c>
      <c r="F278" s="1334">
        <v>76.59</v>
      </c>
      <c r="G278" s="1333" t="s">
        <v>31</v>
      </c>
      <c r="H278" s="1333" t="s">
        <v>4349</v>
      </c>
      <c r="I278" s="1228" t="s">
        <v>55</v>
      </c>
      <c r="J278" s="1228" t="s">
        <v>55</v>
      </c>
      <c r="K278" s="1214" t="s">
        <v>2091</v>
      </c>
      <c r="L278" s="1328">
        <v>669654.16</v>
      </c>
      <c r="M278" s="1229">
        <v>669654.16</v>
      </c>
      <c r="N278" s="1330" t="s">
        <v>3069</v>
      </c>
      <c r="O278" s="1206" t="s">
        <v>2714</v>
      </c>
      <c r="P278" s="1337" t="s">
        <v>4362</v>
      </c>
      <c r="Q278" s="1338">
        <v>15032694610</v>
      </c>
      <c r="R278" s="1323" t="s">
        <v>4363</v>
      </c>
      <c r="S278" s="1336" t="s">
        <v>4002</v>
      </c>
      <c r="T278" s="1331"/>
    </row>
    <row r="279" spans="1:20" s="1209" customFormat="1" ht="20.100000000000001" customHeight="1">
      <c r="A279" s="1339"/>
      <c r="B279" s="1340" t="s">
        <v>89</v>
      </c>
      <c r="C279" s="1341" t="s">
        <v>4365</v>
      </c>
      <c r="D279" s="1342" t="s">
        <v>45</v>
      </c>
      <c r="E279" s="1241" t="s">
        <v>55</v>
      </c>
      <c r="F279" s="1342">
        <v>58.46</v>
      </c>
      <c r="G279" s="1343" t="s">
        <v>31</v>
      </c>
      <c r="H279" s="1344" t="s">
        <v>32</v>
      </c>
      <c r="I279" s="1305" t="s">
        <v>55</v>
      </c>
      <c r="J279" s="1305" t="s">
        <v>55</v>
      </c>
      <c r="K279" s="1305" t="s">
        <v>55</v>
      </c>
      <c r="L279" s="1341">
        <v>439743.36</v>
      </c>
      <c r="M279" s="1341">
        <v>404563.89120000001</v>
      </c>
      <c r="N279" s="1341" t="s">
        <v>4366</v>
      </c>
      <c r="O279" s="1335" t="s">
        <v>2714</v>
      </c>
      <c r="P279" s="1345" t="s">
        <v>4362</v>
      </c>
      <c r="Q279" s="1346">
        <v>15032694610</v>
      </c>
      <c r="R279" s="1323" t="s">
        <v>4363</v>
      </c>
      <c r="S279" s="1336" t="s">
        <v>4002</v>
      </c>
      <c r="T279" s="1347"/>
    </row>
    <row r="280" spans="1:20" s="1209" customFormat="1" ht="20.100000000000001" customHeight="1">
      <c r="A280" s="1339"/>
      <c r="B280" s="1348" t="s">
        <v>2119</v>
      </c>
      <c r="C280" s="1349" t="s">
        <v>4367</v>
      </c>
      <c r="D280" s="1349" t="s">
        <v>45</v>
      </c>
      <c r="E280" s="1241" t="s">
        <v>55</v>
      </c>
      <c r="F280" s="1349">
        <v>60</v>
      </c>
      <c r="G280" s="1350" t="s">
        <v>31</v>
      </c>
      <c r="H280" s="1351" t="s">
        <v>32</v>
      </c>
      <c r="I280" s="1352" t="s">
        <v>55</v>
      </c>
      <c r="J280" s="1271" t="s">
        <v>4368</v>
      </c>
      <c r="K280" s="1254" t="s">
        <v>4369</v>
      </c>
      <c r="L280" s="1349">
        <v>387000</v>
      </c>
      <c r="M280" s="1349">
        <v>212850</v>
      </c>
      <c r="N280" s="1350" t="s">
        <v>4370</v>
      </c>
      <c r="O280" s="1254" t="s">
        <v>4371</v>
      </c>
      <c r="P280" s="1251" t="s">
        <v>4372</v>
      </c>
      <c r="Q280" s="1353">
        <v>13269185200</v>
      </c>
      <c r="R280" s="1353" t="s">
        <v>4373</v>
      </c>
      <c r="S280" s="1354" t="s">
        <v>4034</v>
      </c>
      <c r="T280" s="1347"/>
    </row>
    <row r="281" spans="1:20" s="1209" customFormat="1" ht="20.100000000000001" customHeight="1">
      <c r="A281" s="1339"/>
      <c r="B281" s="1348" t="s">
        <v>2119</v>
      </c>
      <c r="C281" s="1349" t="s">
        <v>4367</v>
      </c>
      <c r="D281" s="1349" t="s">
        <v>45</v>
      </c>
      <c r="E281" s="1241" t="s">
        <v>55</v>
      </c>
      <c r="F281" s="1349">
        <v>39.869999999999997</v>
      </c>
      <c r="G281" s="1350" t="s">
        <v>31</v>
      </c>
      <c r="H281" s="1351" t="s">
        <v>32</v>
      </c>
      <c r="I281" s="1352" t="s">
        <v>55</v>
      </c>
      <c r="J281" s="1271" t="s">
        <v>4368</v>
      </c>
      <c r="K281" s="1254" t="s">
        <v>4374</v>
      </c>
      <c r="L281" s="1349">
        <v>261547.2</v>
      </c>
      <c r="M281" s="1349">
        <v>143850.96</v>
      </c>
      <c r="N281" s="1350" t="s">
        <v>4375</v>
      </c>
      <c r="O281" s="1254" t="s">
        <v>4371</v>
      </c>
      <c r="P281" s="1251" t="s">
        <v>4372</v>
      </c>
      <c r="Q281" s="1353">
        <v>13269185200</v>
      </c>
      <c r="R281" s="1353" t="s">
        <v>4373</v>
      </c>
      <c r="S281" s="1354" t="s">
        <v>4034</v>
      </c>
      <c r="T281" s="1347"/>
    </row>
    <row r="282" spans="1:20" s="1209" customFormat="1" ht="20.100000000000001" customHeight="1">
      <c r="A282" s="1339"/>
      <c r="B282" s="1348" t="s">
        <v>2122</v>
      </c>
      <c r="C282" s="1349" t="s">
        <v>4376</v>
      </c>
      <c r="D282" s="1349" t="s">
        <v>45</v>
      </c>
      <c r="E282" s="1241" t="s">
        <v>55</v>
      </c>
      <c r="F282" s="1349">
        <v>68.31</v>
      </c>
      <c r="G282" s="1350" t="s">
        <v>31</v>
      </c>
      <c r="H282" s="1351" t="s">
        <v>32</v>
      </c>
      <c r="I282" s="1352" t="s">
        <v>55</v>
      </c>
      <c r="J282" s="1271" t="s">
        <v>4368</v>
      </c>
      <c r="K282" s="1254" t="s">
        <v>4374</v>
      </c>
      <c r="L282" s="1349">
        <v>448113.6</v>
      </c>
      <c r="M282" s="1349">
        <v>246462.48</v>
      </c>
      <c r="N282" s="1350" t="s">
        <v>4375</v>
      </c>
      <c r="O282" s="1254" t="s">
        <v>4371</v>
      </c>
      <c r="P282" s="1251" t="s">
        <v>4372</v>
      </c>
      <c r="Q282" s="1353">
        <v>13269185200</v>
      </c>
      <c r="R282" s="1353" t="s">
        <v>4373</v>
      </c>
      <c r="S282" s="1354" t="s">
        <v>4034</v>
      </c>
      <c r="T282" s="1347"/>
    </row>
    <row r="283" spans="1:20" s="1209" customFormat="1" ht="20.100000000000001" customHeight="1">
      <c r="A283" s="1339"/>
      <c r="B283" s="1348" t="s">
        <v>4377</v>
      </c>
      <c r="C283" s="1349" t="s">
        <v>4378</v>
      </c>
      <c r="D283" s="1349" t="s">
        <v>45</v>
      </c>
      <c r="E283" s="1241" t="s">
        <v>55</v>
      </c>
      <c r="F283" s="1349">
        <v>11.2</v>
      </c>
      <c r="G283" s="1350" t="s">
        <v>31</v>
      </c>
      <c r="H283" s="1351" t="s">
        <v>32</v>
      </c>
      <c r="I283" s="1352" t="s">
        <v>55</v>
      </c>
      <c r="J283" s="1271" t="s">
        <v>4368</v>
      </c>
      <c r="K283" s="1254" t="s">
        <v>4379</v>
      </c>
      <c r="L283" s="1349">
        <v>71680</v>
      </c>
      <c r="M283" s="1349">
        <v>39424</v>
      </c>
      <c r="N283" s="1350" t="s">
        <v>4380</v>
      </c>
      <c r="O283" s="1254" t="s">
        <v>4371</v>
      </c>
      <c r="P283" s="1251" t="s">
        <v>4372</v>
      </c>
      <c r="Q283" s="1353">
        <v>13269185200</v>
      </c>
      <c r="R283" s="1353" t="s">
        <v>4373</v>
      </c>
      <c r="S283" s="1354" t="s">
        <v>4034</v>
      </c>
      <c r="T283" s="1347"/>
    </row>
    <row r="284" spans="1:20" s="1209" customFormat="1" ht="20.100000000000001" customHeight="1">
      <c r="A284" s="1339"/>
      <c r="B284" s="1348" t="s">
        <v>4381</v>
      </c>
      <c r="C284" s="1349" t="s">
        <v>4382</v>
      </c>
      <c r="D284" s="1349" t="s">
        <v>45</v>
      </c>
      <c r="E284" s="1241" t="s">
        <v>55</v>
      </c>
      <c r="F284" s="1349">
        <v>5.46</v>
      </c>
      <c r="G284" s="1350" t="s">
        <v>31</v>
      </c>
      <c r="H284" s="1351" t="s">
        <v>32</v>
      </c>
      <c r="I284" s="1352" t="s">
        <v>55</v>
      </c>
      <c r="J284" s="1271" t="s">
        <v>4368</v>
      </c>
      <c r="K284" s="1254" t="s">
        <v>4379</v>
      </c>
      <c r="L284" s="1349">
        <v>35217</v>
      </c>
      <c r="M284" s="1349">
        <v>19369.349999999999</v>
      </c>
      <c r="N284" s="1350" t="s">
        <v>4383</v>
      </c>
      <c r="O284" s="1254" t="s">
        <v>4371</v>
      </c>
      <c r="P284" s="1251" t="s">
        <v>4372</v>
      </c>
      <c r="Q284" s="1353">
        <v>13269185200</v>
      </c>
      <c r="R284" s="1353" t="s">
        <v>4373</v>
      </c>
      <c r="S284" s="1354" t="s">
        <v>4034</v>
      </c>
      <c r="T284" s="1347"/>
    </row>
    <row r="285" spans="1:20" s="1209" customFormat="1" ht="20.100000000000001" customHeight="1">
      <c r="A285" s="1339"/>
      <c r="B285" s="1348" t="s">
        <v>4384</v>
      </c>
      <c r="C285" s="1349" t="s">
        <v>4385</v>
      </c>
      <c r="D285" s="1349" t="s">
        <v>45</v>
      </c>
      <c r="E285" s="1241" t="s">
        <v>55</v>
      </c>
      <c r="F285" s="1349">
        <v>45.3</v>
      </c>
      <c r="G285" s="1350" t="s">
        <v>31</v>
      </c>
      <c r="H285" s="1351" t="s">
        <v>32</v>
      </c>
      <c r="I285" s="1352" t="s">
        <v>55</v>
      </c>
      <c r="J285" s="1271" t="s">
        <v>4368</v>
      </c>
      <c r="K285" s="1254" t="s">
        <v>4379</v>
      </c>
      <c r="L285" s="1349">
        <v>292185</v>
      </c>
      <c r="M285" s="1349">
        <v>160701.75</v>
      </c>
      <c r="N285" s="1350" t="s">
        <v>4383</v>
      </c>
      <c r="O285" s="1254" t="s">
        <v>4371</v>
      </c>
      <c r="P285" s="1251" t="s">
        <v>4372</v>
      </c>
      <c r="Q285" s="1353">
        <v>13269185200</v>
      </c>
      <c r="R285" s="1353" t="s">
        <v>4373</v>
      </c>
      <c r="S285" s="1354" t="s">
        <v>4034</v>
      </c>
      <c r="T285" s="1347"/>
    </row>
    <row r="286" spans="1:20" s="1209" customFormat="1" ht="20.100000000000001" customHeight="1">
      <c r="A286" s="1339"/>
      <c r="B286" s="1348" t="s">
        <v>4386</v>
      </c>
      <c r="C286" s="1349" t="s">
        <v>2099</v>
      </c>
      <c r="D286" s="1349" t="s">
        <v>45</v>
      </c>
      <c r="E286" s="1241" t="s">
        <v>55</v>
      </c>
      <c r="F286" s="1349">
        <v>69.33</v>
      </c>
      <c r="G286" s="1350" t="s">
        <v>31</v>
      </c>
      <c r="H286" s="1351" t="s">
        <v>32</v>
      </c>
      <c r="I286" s="1352" t="s">
        <v>55</v>
      </c>
      <c r="J286" s="1271" t="s">
        <v>4368</v>
      </c>
      <c r="K286" s="1254" t="s">
        <v>4379</v>
      </c>
      <c r="L286" s="1349">
        <v>447178.5</v>
      </c>
      <c r="M286" s="1349">
        <v>245948.17499999999</v>
      </c>
      <c r="N286" s="1350" t="s">
        <v>4383</v>
      </c>
      <c r="O286" s="1254" t="s">
        <v>4371</v>
      </c>
      <c r="P286" s="1251" t="s">
        <v>4372</v>
      </c>
      <c r="Q286" s="1353">
        <v>13269185200</v>
      </c>
      <c r="R286" s="1353" t="s">
        <v>4373</v>
      </c>
      <c r="S286" s="1354" t="s">
        <v>4034</v>
      </c>
      <c r="T286" s="1347"/>
    </row>
    <row r="287" spans="1:20" s="1209" customFormat="1" ht="20.100000000000001" customHeight="1">
      <c r="A287" s="1339"/>
      <c r="B287" s="1348" t="s">
        <v>89</v>
      </c>
      <c r="C287" s="1349"/>
      <c r="D287" s="1349" t="s">
        <v>45</v>
      </c>
      <c r="E287" s="1241" t="s">
        <v>55</v>
      </c>
      <c r="F287" s="1349">
        <v>158.80600000000001</v>
      </c>
      <c r="G287" s="1350" t="s">
        <v>31</v>
      </c>
      <c r="H287" s="1351" t="s">
        <v>32</v>
      </c>
      <c r="I287" s="1352" t="s">
        <v>55</v>
      </c>
      <c r="J287" s="1271" t="s">
        <v>4368</v>
      </c>
      <c r="K287" s="1254" t="s">
        <v>4374</v>
      </c>
      <c r="L287" s="1349">
        <v>1202161.42</v>
      </c>
      <c r="M287" s="1349">
        <v>661188.78099999996</v>
      </c>
      <c r="N287" s="1350" t="s">
        <v>4387</v>
      </c>
      <c r="O287" s="1254" t="s">
        <v>4371</v>
      </c>
      <c r="P287" s="1251" t="s">
        <v>4372</v>
      </c>
      <c r="Q287" s="1353">
        <v>13269185200</v>
      </c>
      <c r="R287" s="1353" t="s">
        <v>4373</v>
      </c>
      <c r="S287" s="1354" t="s">
        <v>4034</v>
      </c>
      <c r="T287" s="1347"/>
    </row>
    <row r="288" spans="1:20" s="1209" customFormat="1" ht="20.100000000000001" customHeight="1">
      <c r="A288" s="685"/>
      <c r="B288" s="1348" t="s">
        <v>163</v>
      </c>
      <c r="C288" s="1349"/>
      <c r="D288" s="1349" t="s">
        <v>45</v>
      </c>
      <c r="E288" s="1241" t="s">
        <v>55</v>
      </c>
      <c r="F288" s="1349">
        <v>76.28</v>
      </c>
      <c r="G288" s="1350" t="s">
        <v>31</v>
      </c>
      <c r="H288" s="1351" t="s">
        <v>32</v>
      </c>
      <c r="I288" s="1352" t="s">
        <v>55</v>
      </c>
      <c r="J288" s="1271" t="s">
        <v>4368</v>
      </c>
      <c r="K288" s="1254" t="s">
        <v>4374</v>
      </c>
      <c r="L288" s="1349">
        <v>604137.6</v>
      </c>
      <c r="M288" s="1349">
        <v>332275.68</v>
      </c>
      <c r="N288" s="1350" t="s">
        <v>4387</v>
      </c>
      <c r="O288" s="1254" t="s">
        <v>4371</v>
      </c>
      <c r="P288" s="1251" t="s">
        <v>4372</v>
      </c>
      <c r="Q288" s="1353">
        <v>13269185200</v>
      </c>
      <c r="R288" s="1353" t="s">
        <v>4373</v>
      </c>
      <c r="S288" s="1354" t="s">
        <v>4034</v>
      </c>
      <c r="T288" s="1331"/>
    </row>
    <row r="289" spans="1:20" s="1209" customFormat="1" ht="20.100000000000001" customHeight="1">
      <c r="A289" s="685"/>
      <c r="B289" s="1348" t="s">
        <v>4388</v>
      </c>
      <c r="C289" s="1349"/>
      <c r="D289" s="1349" t="s">
        <v>45</v>
      </c>
      <c r="E289" s="1241" t="s">
        <v>55</v>
      </c>
      <c r="F289" s="1349">
        <v>373.6</v>
      </c>
      <c r="G289" s="1350" t="s">
        <v>31</v>
      </c>
      <c r="H289" s="1351" t="s">
        <v>32</v>
      </c>
      <c r="I289" s="1352" t="s">
        <v>55</v>
      </c>
      <c r="J289" s="1271" t="s">
        <v>4368</v>
      </c>
      <c r="K289" s="1254" t="s">
        <v>4389</v>
      </c>
      <c r="L289" s="1349">
        <v>3071426.4</v>
      </c>
      <c r="M289" s="1349">
        <v>1689284.52</v>
      </c>
      <c r="N289" s="1350" t="s">
        <v>4390</v>
      </c>
      <c r="O289" s="1254" t="s">
        <v>4371</v>
      </c>
      <c r="P289" s="1251" t="s">
        <v>4372</v>
      </c>
      <c r="Q289" s="1353">
        <v>13269185200</v>
      </c>
      <c r="R289" s="1353" t="s">
        <v>4373</v>
      </c>
      <c r="S289" s="1354" t="s">
        <v>4034</v>
      </c>
      <c r="T289" s="1331"/>
    </row>
    <row r="290" spans="1:20" s="1209" customFormat="1" ht="20.100000000000001" customHeight="1">
      <c r="A290" s="1355">
        <v>4</v>
      </c>
      <c r="B290" s="1215" t="s">
        <v>4391</v>
      </c>
      <c r="C290" s="1215"/>
      <c r="D290" s="1215"/>
      <c r="E290" s="1215"/>
      <c r="F290" s="1356"/>
      <c r="G290" s="1357"/>
      <c r="H290" s="1357"/>
      <c r="I290" s="1357"/>
      <c r="J290" s="1357"/>
      <c r="K290" s="1215"/>
      <c r="L290" s="1215"/>
      <c r="M290" s="1215"/>
      <c r="N290" s="1219"/>
      <c r="O290" s="1356"/>
      <c r="P290" s="1357"/>
      <c r="Q290" s="1357"/>
      <c r="R290" s="1215"/>
      <c r="S290" s="1215"/>
      <c r="T290" s="1358"/>
    </row>
    <row r="291" spans="1:20" s="1209" customFormat="1" ht="20.100000000000001" customHeight="1">
      <c r="A291" s="685"/>
      <c r="B291" s="1215" t="s">
        <v>4103</v>
      </c>
      <c r="C291" s="1215" t="s">
        <v>356</v>
      </c>
      <c r="D291" s="1215" t="s">
        <v>45</v>
      </c>
      <c r="E291" s="1241" t="s">
        <v>55</v>
      </c>
      <c r="F291" s="1215">
        <v>364</v>
      </c>
      <c r="G291" s="1215" t="s">
        <v>31</v>
      </c>
      <c r="H291" s="1215" t="s">
        <v>4123</v>
      </c>
      <c r="I291" s="1215" t="s">
        <v>4144</v>
      </c>
      <c r="J291" s="1215" t="s">
        <v>827</v>
      </c>
      <c r="K291" s="1215" t="s">
        <v>55</v>
      </c>
      <c r="L291" s="1215" t="s">
        <v>55</v>
      </c>
      <c r="M291" s="1215">
        <v>320000</v>
      </c>
      <c r="N291" s="1219" t="s">
        <v>4392</v>
      </c>
      <c r="O291" s="1215" t="s">
        <v>4126</v>
      </c>
      <c r="P291" s="1215" t="s">
        <v>4127</v>
      </c>
      <c r="Q291" s="1215">
        <v>18631102959</v>
      </c>
      <c r="R291" s="1215" t="s">
        <v>4128</v>
      </c>
      <c r="S291" s="1215" t="s">
        <v>4000</v>
      </c>
      <c r="T291" s="1214"/>
    </row>
    <row r="292" spans="1:20" s="1209" customFormat="1" ht="20.100000000000001" customHeight="1">
      <c r="A292" s="685"/>
      <c r="B292" s="1215" t="s">
        <v>4103</v>
      </c>
      <c r="C292" s="1215" t="s">
        <v>401</v>
      </c>
      <c r="D292" s="1215" t="s">
        <v>45</v>
      </c>
      <c r="E292" s="1241" t="s">
        <v>55</v>
      </c>
      <c r="F292" s="1215">
        <v>137.26</v>
      </c>
      <c r="G292" s="1215" t="s">
        <v>31</v>
      </c>
      <c r="H292" s="1215" t="s">
        <v>4123</v>
      </c>
      <c r="I292" s="1215" t="s">
        <v>4154</v>
      </c>
      <c r="J292" s="1215" t="s">
        <v>827</v>
      </c>
      <c r="K292" s="1215" t="s">
        <v>55</v>
      </c>
      <c r="L292" s="1215" t="s">
        <v>55</v>
      </c>
      <c r="M292" s="1215">
        <v>119326.48</v>
      </c>
      <c r="N292" s="1219" t="s">
        <v>4142</v>
      </c>
      <c r="O292" s="1215" t="s">
        <v>4126</v>
      </c>
      <c r="P292" s="1215" t="s">
        <v>4127</v>
      </c>
      <c r="Q292" s="1215">
        <v>18631102959</v>
      </c>
      <c r="R292" s="1215" t="s">
        <v>4128</v>
      </c>
      <c r="S292" s="1215" t="s">
        <v>4000</v>
      </c>
      <c r="T292" s="1214"/>
    </row>
    <row r="293" spans="1:20" s="1209" customFormat="1" ht="20.100000000000001" customHeight="1">
      <c r="A293" s="685"/>
      <c r="B293" s="1215" t="s">
        <v>4103</v>
      </c>
      <c r="C293" s="1215" t="s">
        <v>4393</v>
      </c>
      <c r="D293" s="1215" t="s">
        <v>45</v>
      </c>
      <c r="E293" s="1241" t="s">
        <v>55</v>
      </c>
      <c r="F293" s="1215">
        <f>248.5+2.37</f>
        <v>250.87</v>
      </c>
      <c r="G293" s="1215" t="s">
        <v>31</v>
      </c>
      <c r="H293" s="1215" t="s">
        <v>4123</v>
      </c>
      <c r="I293" s="1215" t="s">
        <v>4154</v>
      </c>
      <c r="J293" s="1215" t="s">
        <v>827</v>
      </c>
      <c r="K293" s="1215" t="s">
        <v>55</v>
      </c>
      <c r="L293" s="1215" t="s">
        <v>55</v>
      </c>
      <c r="M293" s="1215">
        <v>217755.76</v>
      </c>
      <c r="N293" s="1219" t="s">
        <v>4145</v>
      </c>
      <c r="O293" s="1215" t="s">
        <v>4126</v>
      </c>
      <c r="P293" s="1215" t="s">
        <v>4127</v>
      </c>
      <c r="Q293" s="1215">
        <v>18631102959</v>
      </c>
      <c r="R293" s="1215" t="s">
        <v>4128</v>
      </c>
      <c r="S293" s="1215" t="s">
        <v>4000</v>
      </c>
      <c r="T293" s="1214"/>
    </row>
    <row r="294" spans="1:20" s="1209" customFormat="1" ht="20.100000000000001" customHeight="1">
      <c r="A294" s="685"/>
      <c r="B294" s="1215" t="s">
        <v>4149</v>
      </c>
      <c r="C294" s="1215" t="s">
        <v>4391</v>
      </c>
      <c r="D294" s="1215" t="s">
        <v>45</v>
      </c>
      <c r="E294" s="1241" t="s">
        <v>55</v>
      </c>
      <c r="F294" s="1215">
        <v>2.1818181818181799</v>
      </c>
      <c r="G294" s="1215" t="s">
        <v>31</v>
      </c>
      <c r="H294" s="1215" t="s">
        <v>4123</v>
      </c>
      <c r="I294" s="1215" t="s">
        <v>4154</v>
      </c>
      <c r="J294" s="1215" t="s">
        <v>827</v>
      </c>
      <c r="K294" s="1215" t="s">
        <v>55</v>
      </c>
      <c r="L294" s="1215" t="s">
        <v>55</v>
      </c>
      <c r="M294" s="1215">
        <v>2400</v>
      </c>
      <c r="N294" s="1219">
        <v>2016.12</v>
      </c>
      <c r="O294" s="1215" t="s">
        <v>4126</v>
      </c>
      <c r="P294" s="1215" t="s">
        <v>4127</v>
      </c>
      <c r="Q294" s="1215">
        <v>18631102959</v>
      </c>
      <c r="R294" s="1215" t="s">
        <v>4128</v>
      </c>
      <c r="S294" s="1215" t="s">
        <v>4000</v>
      </c>
      <c r="T294" s="1214"/>
    </row>
    <row r="295" spans="1:20" s="1209" customFormat="1" ht="20.100000000000001" customHeight="1">
      <c r="A295" s="685"/>
      <c r="B295" s="1215" t="s">
        <v>356</v>
      </c>
      <c r="C295" s="1215" t="s">
        <v>4213</v>
      </c>
      <c r="D295" s="1215" t="s">
        <v>1850</v>
      </c>
      <c r="E295" s="1241" t="s">
        <v>55</v>
      </c>
      <c r="F295" s="1215">
        <v>150.21</v>
      </c>
      <c r="G295" s="1215" t="s">
        <v>114</v>
      </c>
      <c r="H295" s="1215" t="s">
        <v>32</v>
      </c>
      <c r="I295" s="1215" t="s">
        <v>55</v>
      </c>
      <c r="J295" s="1215" t="s">
        <v>4112</v>
      </c>
      <c r="K295" s="684" t="s">
        <v>4394</v>
      </c>
      <c r="L295" s="684">
        <v>758560.5</v>
      </c>
      <c r="M295" s="1206">
        <v>151712.1</v>
      </c>
      <c r="N295" s="684" t="s">
        <v>4395</v>
      </c>
      <c r="O295" s="1215" t="s">
        <v>4396</v>
      </c>
      <c r="P295" s="1215" t="s">
        <v>4116</v>
      </c>
      <c r="Q295" s="1215">
        <v>13930162225</v>
      </c>
      <c r="R295" s="1215" t="s">
        <v>4207</v>
      </c>
      <c r="S295" s="1215" t="s">
        <v>4000</v>
      </c>
      <c r="T295" s="1214"/>
    </row>
    <row r="296" spans="1:20" s="1209" customFormat="1" ht="20.100000000000001" customHeight="1">
      <c r="A296" s="685"/>
      <c r="B296" s="684" t="s">
        <v>401</v>
      </c>
      <c r="C296" s="684"/>
      <c r="D296" s="685" t="s">
        <v>45</v>
      </c>
      <c r="E296" s="1241" t="s">
        <v>55</v>
      </c>
      <c r="F296" s="684">
        <v>563.96</v>
      </c>
      <c r="G296" s="1226" t="s">
        <v>31</v>
      </c>
      <c r="H296" s="1227" t="s">
        <v>32</v>
      </c>
      <c r="I296" s="1228" t="s">
        <v>55</v>
      </c>
      <c r="J296" s="1228" t="s">
        <v>4024</v>
      </c>
      <c r="K296" s="684" t="s">
        <v>195</v>
      </c>
      <c r="L296" s="694">
        <v>3615832.04</v>
      </c>
      <c r="M296" s="1229">
        <f>L296-482110.94*5</f>
        <v>1205277.3399999999</v>
      </c>
      <c r="N296" s="684">
        <v>2020.12</v>
      </c>
      <c r="O296" s="684" t="s">
        <v>1623</v>
      </c>
      <c r="P296" s="685" t="s">
        <v>4026</v>
      </c>
      <c r="Q296" s="684">
        <v>15735090699</v>
      </c>
      <c r="R296" s="1213" t="s">
        <v>1623</v>
      </c>
      <c r="S296" s="1359" t="s">
        <v>4002</v>
      </c>
      <c r="T296" s="1214"/>
    </row>
    <row r="297" spans="1:20" s="1209" customFormat="1" ht="20.100000000000001" customHeight="1">
      <c r="A297" s="685"/>
      <c r="B297" s="684" t="s">
        <v>4397</v>
      </c>
      <c r="C297" s="684"/>
      <c r="D297" s="685" t="s">
        <v>45</v>
      </c>
      <c r="E297" s="1241" t="s">
        <v>55</v>
      </c>
      <c r="F297" s="684">
        <v>397.44</v>
      </c>
      <c r="G297" s="1226" t="s">
        <v>31</v>
      </c>
      <c r="H297" s="1227" t="s">
        <v>32</v>
      </c>
      <c r="I297" s="1228" t="s">
        <v>55</v>
      </c>
      <c r="J297" s="1228" t="s">
        <v>4024</v>
      </c>
      <c r="K297" s="684" t="s">
        <v>195</v>
      </c>
      <c r="L297" s="694">
        <v>2638206.7200000002</v>
      </c>
      <c r="M297" s="1229">
        <f>L297-2110565.38/6*3</f>
        <v>1582924.0300000003</v>
      </c>
      <c r="N297" s="684">
        <v>2021.03</v>
      </c>
      <c r="O297" s="684" t="s">
        <v>1623</v>
      </c>
      <c r="P297" s="685" t="s">
        <v>4026</v>
      </c>
      <c r="Q297" s="684">
        <v>15735090699</v>
      </c>
      <c r="R297" s="1213" t="s">
        <v>1623</v>
      </c>
      <c r="S297" s="1359" t="s">
        <v>4002</v>
      </c>
      <c r="T297" s="1214"/>
    </row>
    <row r="298" spans="1:20" s="1209" customFormat="1" ht="20.100000000000001" customHeight="1">
      <c r="A298" s="685"/>
      <c r="B298" s="1215" t="s">
        <v>4398</v>
      </c>
      <c r="C298" s="1215"/>
      <c r="D298" s="1215" t="s">
        <v>45</v>
      </c>
      <c r="E298" s="1241" t="s">
        <v>55</v>
      </c>
      <c r="F298" s="1215" t="s">
        <v>55</v>
      </c>
      <c r="G298" s="1215" t="s">
        <v>31</v>
      </c>
      <c r="H298" s="1215" t="s">
        <v>4123</v>
      </c>
      <c r="I298" s="1215" t="s">
        <v>55</v>
      </c>
      <c r="J298" s="1215" t="s">
        <v>55</v>
      </c>
      <c r="K298" s="1215" t="s">
        <v>55</v>
      </c>
      <c r="L298" s="1215" t="s">
        <v>55</v>
      </c>
      <c r="M298" s="1215">
        <v>319023</v>
      </c>
      <c r="N298" s="1219">
        <v>2016.3</v>
      </c>
      <c r="O298" s="1215" t="s">
        <v>4244</v>
      </c>
      <c r="P298" s="1215" t="s">
        <v>4245</v>
      </c>
      <c r="Q298" s="1215">
        <v>13832383939</v>
      </c>
      <c r="R298" s="1215" t="s">
        <v>4246</v>
      </c>
      <c r="S298" s="1215" t="s">
        <v>4000</v>
      </c>
      <c r="T298" s="1214"/>
    </row>
    <row r="299" spans="1:20" s="1209" customFormat="1" ht="20.100000000000001" customHeight="1">
      <c r="A299" s="685">
        <v>5</v>
      </c>
      <c r="B299" s="1215" t="s">
        <v>4399</v>
      </c>
      <c r="C299" s="1215"/>
      <c r="D299" s="1215"/>
      <c r="E299" s="1215"/>
      <c r="F299" s="1215"/>
      <c r="G299" s="1215"/>
      <c r="H299" s="1215"/>
      <c r="I299" s="1215"/>
      <c r="J299" s="1215"/>
      <c r="K299" s="1215"/>
      <c r="L299" s="1215"/>
      <c r="M299" s="1215"/>
      <c r="N299" s="1219"/>
      <c r="O299" s="1215"/>
      <c r="P299" s="1215"/>
      <c r="Q299" s="1215"/>
      <c r="R299" s="1215"/>
      <c r="S299" s="1215"/>
      <c r="T299" s="1214"/>
    </row>
    <row r="300" spans="1:20" s="1240" customFormat="1" ht="20.100000000000001" customHeight="1">
      <c r="A300" s="1360" t="s">
        <v>4400</v>
      </c>
      <c r="B300" s="1215" t="s">
        <v>4401</v>
      </c>
      <c r="C300" s="1215"/>
      <c r="D300" s="1215"/>
      <c r="E300" s="1215"/>
      <c r="F300" s="1215"/>
      <c r="G300" s="1215"/>
      <c r="H300" s="1215"/>
      <c r="I300" s="1215"/>
      <c r="J300" s="1215"/>
      <c r="K300" s="1215"/>
      <c r="L300" s="1215"/>
      <c r="M300" s="1215"/>
      <c r="N300" s="1219"/>
      <c r="O300" s="1215"/>
      <c r="P300" s="1215"/>
      <c r="Q300" s="1215"/>
      <c r="R300" s="1215"/>
      <c r="S300" s="1215"/>
      <c r="T300" s="1239"/>
    </row>
    <row r="301" spans="1:20" s="1240" customFormat="1" ht="19.5" customHeight="1">
      <c r="A301" s="1360">
        <v>1</v>
      </c>
      <c r="B301" s="1215" t="s">
        <v>4402</v>
      </c>
      <c r="C301" s="1215" t="s">
        <v>4403</v>
      </c>
      <c r="D301" s="1215"/>
      <c r="E301" s="1215"/>
      <c r="F301" s="1215"/>
      <c r="G301" s="1215"/>
      <c r="H301" s="1215"/>
      <c r="I301" s="1215"/>
      <c r="J301" s="1215"/>
      <c r="K301" s="1215"/>
      <c r="L301" s="1215"/>
      <c r="M301" s="1215"/>
      <c r="N301" s="1219"/>
      <c r="O301" s="1215"/>
      <c r="P301" s="1215"/>
      <c r="Q301" s="1215"/>
      <c r="R301" s="1215"/>
      <c r="S301" s="1215"/>
      <c r="T301" s="1239"/>
    </row>
    <row r="302" spans="1:20" s="1240" customFormat="1" ht="19.5" customHeight="1">
      <c r="A302" s="1360"/>
      <c r="B302" s="1215" t="s">
        <v>492</v>
      </c>
      <c r="C302" s="1215" t="s">
        <v>3109</v>
      </c>
      <c r="D302" s="1215" t="s">
        <v>161</v>
      </c>
      <c r="E302" s="1215">
        <v>50</v>
      </c>
      <c r="F302" s="1215" t="s">
        <v>55</v>
      </c>
      <c r="G302" s="1215" t="s">
        <v>31</v>
      </c>
      <c r="H302" s="1215" t="s">
        <v>3996</v>
      </c>
      <c r="I302" s="1215" t="s">
        <v>55</v>
      </c>
      <c r="J302" s="1215" t="s">
        <v>55</v>
      </c>
      <c r="K302" s="1215" t="s">
        <v>55</v>
      </c>
      <c r="L302" s="1215" t="s">
        <v>55</v>
      </c>
      <c r="M302" s="1215" t="s">
        <v>55</v>
      </c>
      <c r="N302" s="1219">
        <v>2010.5</v>
      </c>
      <c r="O302" s="1215" t="s">
        <v>3997</v>
      </c>
      <c r="P302" s="1215" t="s">
        <v>3998</v>
      </c>
      <c r="Q302" s="1215">
        <v>13833153652</v>
      </c>
      <c r="R302" s="1215" t="s">
        <v>3999</v>
      </c>
      <c r="S302" s="1215" t="s">
        <v>4000</v>
      </c>
      <c r="T302" s="1215"/>
    </row>
    <row r="303" spans="1:20" s="1240" customFormat="1" ht="19.5" customHeight="1">
      <c r="A303" s="1360"/>
      <c r="B303" s="1215" t="s">
        <v>492</v>
      </c>
      <c r="C303" s="1215" t="s">
        <v>3108</v>
      </c>
      <c r="D303" s="1215" t="s">
        <v>161</v>
      </c>
      <c r="E303" s="1215">
        <v>824</v>
      </c>
      <c r="F303" s="1215" t="s">
        <v>55</v>
      </c>
      <c r="G303" s="1215" t="s">
        <v>31</v>
      </c>
      <c r="H303" s="1215" t="s">
        <v>3996</v>
      </c>
      <c r="I303" s="1215" t="s">
        <v>55</v>
      </c>
      <c r="J303" s="1215" t="s">
        <v>55</v>
      </c>
      <c r="K303" s="1215" t="s">
        <v>55</v>
      </c>
      <c r="L303" s="1215" t="s">
        <v>55</v>
      </c>
      <c r="M303" s="1215" t="s">
        <v>55</v>
      </c>
      <c r="N303" s="1219">
        <v>2010.5</v>
      </c>
      <c r="O303" s="1215" t="s">
        <v>3997</v>
      </c>
      <c r="P303" s="1215" t="s">
        <v>3998</v>
      </c>
      <c r="Q303" s="1215">
        <v>13833153652</v>
      </c>
      <c r="R303" s="1215" t="s">
        <v>3999</v>
      </c>
      <c r="S303" s="1215" t="s">
        <v>4000</v>
      </c>
      <c r="T303" s="1239"/>
    </row>
    <row r="304" spans="1:20" s="1240" customFormat="1" ht="19.5" customHeight="1">
      <c r="A304" s="1360"/>
      <c r="B304" s="1215" t="s">
        <v>492</v>
      </c>
      <c r="C304" s="1215" t="s">
        <v>3107</v>
      </c>
      <c r="D304" s="1215" t="s">
        <v>45</v>
      </c>
      <c r="E304" s="1215" t="s">
        <v>55</v>
      </c>
      <c r="F304" s="1215">
        <v>9</v>
      </c>
      <c r="G304" s="1215" t="s">
        <v>31</v>
      </c>
      <c r="H304" s="1215" t="s">
        <v>3996</v>
      </c>
      <c r="I304" s="1215" t="s">
        <v>55</v>
      </c>
      <c r="J304" s="1215" t="s">
        <v>55</v>
      </c>
      <c r="K304" s="1215" t="s">
        <v>55</v>
      </c>
      <c r="L304" s="1215" t="s">
        <v>55</v>
      </c>
      <c r="M304" s="1215" t="s">
        <v>55</v>
      </c>
      <c r="N304" s="1219">
        <v>2010.5</v>
      </c>
      <c r="O304" s="1215" t="s">
        <v>3997</v>
      </c>
      <c r="P304" s="1215" t="s">
        <v>3998</v>
      </c>
      <c r="Q304" s="1215">
        <v>13833153652</v>
      </c>
      <c r="R304" s="1215" t="s">
        <v>3999</v>
      </c>
      <c r="S304" s="1215" t="s">
        <v>4000</v>
      </c>
      <c r="T304" s="1239"/>
    </row>
    <row r="305" spans="1:20" s="1240" customFormat="1" ht="19.5" customHeight="1">
      <c r="A305" s="1360"/>
      <c r="B305" s="1215" t="s">
        <v>492</v>
      </c>
      <c r="C305" s="1215" t="s">
        <v>3107</v>
      </c>
      <c r="D305" s="1215" t="s">
        <v>45</v>
      </c>
      <c r="E305" s="1215" t="s">
        <v>55</v>
      </c>
      <c r="F305" s="1215">
        <v>33.594000000000001</v>
      </c>
      <c r="G305" s="1215" t="s">
        <v>31</v>
      </c>
      <c r="H305" s="1215" t="s">
        <v>3996</v>
      </c>
      <c r="I305" s="1215" t="s">
        <v>55</v>
      </c>
      <c r="J305" s="1215" t="s">
        <v>55</v>
      </c>
      <c r="K305" s="1215" t="s">
        <v>55</v>
      </c>
      <c r="L305" s="1215" t="s">
        <v>55</v>
      </c>
      <c r="M305" s="1215" t="s">
        <v>55</v>
      </c>
      <c r="N305" s="1219">
        <v>2010.5</v>
      </c>
      <c r="O305" s="1215" t="s">
        <v>4404</v>
      </c>
      <c r="P305" s="1215" t="s">
        <v>3998</v>
      </c>
      <c r="Q305" s="1215">
        <v>13833153652</v>
      </c>
      <c r="R305" s="1215" t="s">
        <v>3999</v>
      </c>
      <c r="S305" s="1215" t="s">
        <v>4000</v>
      </c>
      <c r="T305" s="1239"/>
    </row>
    <row r="306" spans="1:20" s="1240" customFormat="1" ht="19.5" customHeight="1">
      <c r="A306" s="1360"/>
      <c r="B306" s="1215" t="s">
        <v>492</v>
      </c>
      <c r="C306" s="1215" t="s">
        <v>3107</v>
      </c>
      <c r="D306" s="1215" t="s">
        <v>45</v>
      </c>
      <c r="E306" s="1215" t="s">
        <v>55</v>
      </c>
      <c r="F306" s="1215">
        <v>207.86600000000001</v>
      </c>
      <c r="G306" s="1215" t="s">
        <v>31</v>
      </c>
      <c r="H306" s="1215" t="s">
        <v>3996</v>
      </c>
      <c r="I306" s="1215" t="s">
        <v>55</v>
      </c>
      <c r="J306" s="1215" t="s">
        <v>55</v>
      </c>
      <c r="K306" s="1215" t="s">
        <v>55</v>
      </c>
      <c r="L306" s="1215" t="s">
        <v>55</v>
      </c>
      <c r="M306" s="1215">
        <v>206689.7</v>
      </c>
      <c r="N306" s="1219">
        <v>2012.12</v>
      </c>
      <c r="O306" s="1215" t="s">
        <v>3997</v>
      </c>
      <c r="P306" s="1215" t="s">
        <v>3998</v>
      </c>
      <c r="Q306" s="1215">
        <v>13833153652</v>
      </c>
      <c r="R306" s="1215" t="s">
        <v>3999</v>
      </c>
      <c r="S306" s="1215" t="s">
        <v>4000</v>
      </c>
      <c r="T306" s="1239"/>
    </row>
    <row r="307" spans="1:20" s="1240" customFormat="1" ht="19.5" customHeight="1">
      <c r="A307" s="1360"/>
      <c r="B307" s="1215" t="s">
        <v>492</v>
      </c>
      <c r="C307" s="1215" t="s">
        <v>3107</v>
      </c>
      <c r="D307" s="1215" t="s">
        <v>161</v>
      </c>
      <c r="E307" s="1215">
        <v>1620</v>
      </c>
      <c r="F307" s="1215" t="s">
        <v>55</v>
      </c>
      <c r="G307" s="1215" t="s">
        <v>31</v>
      </c>
      <c r="H307" s="1215" t="s">
        <v>3996</v>
      </c>
      <c r="I307" s="1215" t="s">
        <v>55</v>
      </c>
      <c r="J307" s="1215" t="s">
        <v>55</v>
      </c>
      <c r="K307" s="1215" t="s">
        <v>55</v>
      </c>
      <c r="L307" s="1215" t="s">
        <v>55</v>
      </c>
      <c r="M307" s="1215" t="s">
        <v>55</v>
      </c>
      <c r="N307" s="1219">
        <v>2010.5</v>
      </c>
      <c r="O307" s="1215" t="s">
        <v>3997</v>
      </c>
      <c r="P307" s="1215" t="s">
        <v>3998</v>
      </c>
      <c r="Q307" s="1215">
        <v>13833153652</v>
      </c>
      <c r="R307" s="1215" t="s">
        <v>3999</v>
      </c>
      <c r="S307" s="1215" t="s">
        <v>4000</v>
      </c>
      <c r="T307" s="1239"/>
    </row>
    <row r="308" spans="1:20" s="1240" customFormat="1" ht="19.5" customHeight="1">
      <c r="A308" s="1360"/>
      <c r="B308" s="1215" t="s">
        <v>492</v>
      </c>
      <c r="C308" s="1215" t="s">
        <v>3105</v>
      </c>
      <c r="D308" s="1215" t="s">
        <v>161</v>
      </c>
      <c r="E308" s="1215">
        <v>500</v>
      </c>
      <c r="F308" s="1215" t="s">
        <v>55</v>
      </c>
      <c r="G308" s="1215" t="s">
        <v>31</v>
      </c>
      <c r="H308" s="1215" t="s">
        <v>3996</v>
      </c>
      <c r="I308" s="1215" t="s">
        <v>55</v>
      </c>
      <c r="J308" s="1215" t="s">
        <v>55</v>
      </c>
      <c r="K308" s="1215" t="s">
        <v>55</v>
      </c>
      <c r="L308" s="1215" t="s">
        <v>55</v>
      </c>
      <c r="M308" s="1215" t="s">
        <v>55</v>
      </c>
      <c r="N308" s="1219">
        <v>2010.5</v>
      </c>
      <c r="O308" s="1215" t="s">
        <v>3997</v>
      </c>
      <c r="P308" s="1215" t="s">
        <v>3998</v>
      </c>
      <c r="Q308" s="1215">
        <v>13833153652</v>
      </c>
      <c r="R308" s="1215" t="s">
        <v>3999</v>
      </c>
      <c r="S308" s="1215" t="s">
        <v>4000</v>
      </c>
      <c r="T308" s="1239"/>
    </row>
    <row r="309" spans="1:20" s="1240" customFormat="1" ht="19.5" customHeight="1">
      <c r="A309" s="1360"/>
      <c r="B309" s="1215" t="s">
        <v>565</v>
      </c>
      <c r="C309" s="1215" t="s">
        <v>4405</v>
      </c>
      <c r="D309" s="1215" t="s">
        <v>161</v>
      </c>
      <c r="E309" s="1215">
        <v>1440</v>
      </c>
      <c r="F309" s="1215" t="s">
        <v>55</v>
      </c>
      <c r="G309" s="1215" t="s">
        <v>31</v>
      </c>
      <c r="H309" s="1215" t="s">
        <v>3996</v>
      </c>
      <c r="I309" s="1215" t="s">
        <v>55</v>
      </c>
      <c r="J309" s="1215" t="s">
        <v>55</v>
      </c>
      <c r="K309" s="1215" t="s">
        <v>55</v>
      </c>
      <c r="L309" s="1215" t="s">
        <v>55</v>
      </c>
      <c r="M309" s="1215" t="s">
        <v>55</v>
      </c>
      <c r="N309" s="1219">
        <v>2010.8</v>
      </c>
      <c r="O309" s="1215" t="s">
        <v>3997</v>
      </c>
      <c r="P309" s="1215" t="s">
        <v>3998</v>
      </c>
      <c r="Q309" s="1215">
        <v>13833153652</v>
      </c>
      <c r="R309" s="1215" t="s">
        <v>3999</v>
      </c>
      <c r="S309" s="1215" t="s">
        <v>4000</v>
      </c>
      <c r="T309" s="1239"/>
    </row>
    <row r="310" spans="1:20" s="1240" customFormat="1" ht="19.5" customHeight="1">
      <c r="A310" s="1360"/>
      <c r="B310" s="1215" t="s">
        <v>492</v>
      </c>
      <c r="C310" s="1215" t="s">
        <v>4406</v>
      </c>
      <c r="D310" s="1215" t="s">
        <v>45</v>
      </c>
      <c r="E310" s="1215" t="s">
        <v>55</v>
      </c>
      <c r="F310" s="1215">
        <v>127.36</v>
      </c>
      <c r="G310" s="1215" t="s">
        <v>31</v>
      </c>
      <c r="H310" s="1215" t="s">
        <v>3996</v>
      </c>
      <c r="I310" s="1215" t="s">
        <v>55</v>
      </c>
      <c r="J310" s="1215" t="s">
        <v>55</v>
      </c>
      <c r="K310" s="1215" t="s">
        <v>55</v>
      </c>
      <c r="L310" s="1215">
        <v>571846.40000000002</v>
      </c>
      <c r="M310" s="1215">
        <v>114369.28</v>
      </c>
      <c r="N310" s="1215">
        <v>2019.8</v>
      </c>
      <c r="O310" s="1215" t="s">
        <v>4120</v>
      </c>
      <c r="P310" s="1215" t="s">
        <v>4106</v>
      </c>
      <c r="Q310" s="1215">
        <v>17732844980</v>
      </c>
      <c r="R310" s="1215" t="s">
        <v>4107</v>
      </c>
      <c r="S310" s="1215" t="s">
        <v>4000</v>
      </c>
      <c r="T310" s="1239"/>
    </row>
    <row r="311" spans="1:20" s="1240" customFormat="1" ht="19.5" customHeight="1">
      <c r="A311" s="1215"/>
      <c r="B311" s="1215" t="s">
        <v>492</v>
      </c>
      <c r="C311" s="1215">
        <v>56</v>
      </c>
      <c r="D311" s="1215" t="s">
        <v>45</v>
      </c>
      <c r="E311" s="1215" t="s">
        <v>55</v>
      </c>
      <c r="F311" s="1215">
        <v>58.65</v>
      </c>
      <c r="G311" s="1215" t="s">
        <v>31</v>
      </c>
      <c r="H311" s="1215" t="s">
        <v>32</v>
      </c>
      <c r="I311" s="1215" t="s">
        <v>55</v>
      </c>
      <c r="J311" s="1215" t="s">
        <v>55</v>
      </c>
      <c r="K311" s="1215" t="s">
        <v>55</v>
      </c>
      <c r="L311" s="1215">
        <v>287385</v>
      </c>
      <c r="M311" s="1215">
        <v>57477</v>
      </c>
      <c r="N311" s="1215">
        <v>2019.8</v>
      </c>
      <c r="O311" s="1215" t="s">
        <v>4120</v>
      </c>
      <c r="P311" s="1215" t="s">
        <v>4106</v>
      </c>
      <c r="Q311" s="1215">
        <v>17732844980</v>
      </c>
      <c r="R311" s="1215" t="s">
        <v>4407</v>
      </c>
      <c r="S311" s="1215" t="s">
        <v>4002</v>
      </c>
      <c r="T311" s="1239"/>
    </row>
    <row r="312" spans="1:20" s="1240" customFormat="1" ht="19.5" customHeight="1">
      <c r="A312" s="1360"/>
      <c r="B312" s="1215" t="s">
        <v>565</v>
      </c>
      <c r="C312" s="1215" t="s">
        <v>4408</v>
      </c>
      <c r="D312" s="1215" t="s">
        <v>161</v>
      </c>
      <c r="E312" s="1215">
        <f>6388.6-9</f>
        <v>6379.6</v>
      </c>
      <c r="F312" s="1215" t="s">
        <v>55</v>
      </c>
      <c r="G312" s="1215" t="s">
        <v>4409</v>
      </c>
      <c r="H312" s="1215" t="s">
        <v>4123</v>
      </c>
      <c r="I312" s="1215" t="s">
        <v>55</v>
      </c>
      <c r="J312" s="1215" t="s">
        <v>55</v>
      </c>
      <c r="K312" s="1215" t="s">
        <v>55</v>
      </c>
      <c r="L312" s="1215">
        <f>(6388.6-9)*42</f>
        <v>267943.2</v>
      </c>
      <c r="M312" s="1215">
        <v>0</v>
      </c>
      <c r="N312" s="1224">
        <v>38869</v>
      </c>
      <c r="O312" s="1215" t="s">
        <v>4010</v>
      </c>
      <c r="P312" s="1215" t="s">
        <v>4011</v>
      </c>
      <c r="Q312" s="1215">
        <v>18632146158</v>
      </c>
      <c r="R312" s="1215" t="s">
        <v>4012</v>
      </c>
      <c r="S312" s="1215" t="s">
        <v>4002</v>
      </c>
      <c r="T312" s="1239"/>
    </row>
    <row r="313" spans="1:20" s="1240" customFormat="1" ht="19.5" customHeight="1">
      <c r="A313" s="1360"/>
      <c r="B313" s="1215" t="s">
        <v>565</v>
      </c>
      <c r="C313" s="1215" t="s">
        <v>4410</v>
      </c>
      <c r="D313" s="1215" t="s">
        <v>494</v>
      </c>
      <c r="E313" s="1215">
        <v>110</v>
      </c>
      <c r="F313" s="1215" t="s">
        <v>55</v>
      </c>
      <c r="G313" s="1215" t="s">
        <v>4409</v>
      </c>
      <c r="H313" s="1215" t="s">
        <v>4123</v>
      </c>
      <c r="I313" s="1215" t="s">
        <v>55</v>
      </c>
      <c r="J313" s="1215" t="s">
        <v>55</v>
      </c>
      <c r="K313" s="1215" t="s">
        <v>55</v>
      </c>
      <c r="L313" s="1215">
        <f>110*42</f>
        <v>4620</v>
      </c>
      <c r="M313" s="1215">
        <v>0</v>
      </c>
      <c r="N313" s="1224">
        <v>38869</v>
      </c>
      <c r="O313" s="1215" t="s">
        <v>4010</v>
      </c>
      <c r="P313" s="1215" t="s">
        <v>4011</v>
      </c>
      <c r="Q313" s="1215">
        <v>18632146158</v>
      </c>
      <c r="R313" s="1215" t="s">
        <v>4012</v>
      </c>
      <c r="S313" s="1215" t="s">
        <v>4002</v>
      </c>
      <c r="T313" s="1239"/>
    </row>
    <row r="314" spans="1:20" s="1240" customFormat="1" ht="19.5" customHeight="1">
      <c r="A314" s="1360"/>
      <c r="B314" s="1215" t="s">
        <v>4411</v>
      </c>
      <c r="C314" s="1215">
        <v>50</v>
      </c>
      <c r="D314" s="1215" t="s">
        <v>161</v>
      </c>
      <c r="E314" s="1215">
        <v>611.5</v>
      </c>
      <c r="F314" s="1215" t="s">
        <v>55</v>
      </c>
      <c r="G314" s="1215" t="s">
        <v>4409</v>
      </c>
      <c r="H314" s="1215" t="s">
        <v>4123</v>
      </c>
      <c r="I314" s="1215" t="s">
        <v>55</v>
      </c>
      <c r="J314" s="1215" t="s">
        <v>55</v>
      </c>
      <c r="K314" s="1215" t="s">
        <v>55</v>
      </c>
      <c r="L314" s="1215">
        <f>611.5*7</f>
        <v>4280.5</v>
      </c>
      <c r="M314" s="1215">
        <v>0</v>
      </c>
      <c r="N314" s="1224">
        <v>38869</v>
      </c>
      <c r="O314" s="1215" t="s">
        <v>4010</v>
      </c>
      <c r="P314" s="1215" t="s">
        <v>4011</v>
      </c>
      <c r="Q314" s="1215">
        <v>18632146158</v>
      </c>
      <c r="R314" s="1215" t="s">
        <v>4012</v>
      </c>
      <c r="S314" s="1215" t="s">
        <v>4002</v>
      </c>
      <c r="T314" s="1239"/>
    </row>
    <row r="315" spans="1:20" s="1240" customFormat="1" ht="19.5" customHeight="1">
      <c r="A315" s="1360"/>
      <c r="B315" s="1215" t="s">
        <v>4412</v>
      </c>
      <c r="C315" s="1215"/>
      <c r="D315" s="1215" t="s">
        <v>154</v>
      </c>
      <c r="E315" s="1215">
        <v>48</v>
      </c>
      <c r="F315" s="1215" t="s">
        <v>55</v>
      </c>
      <c r="G315" s="1215" t="s">
        <v>4409</v>
      </c>
      <c r="H315" s="1215" t="s">
        <v>4123</v>
      </c>
      <c r="I315" s="1215" t="s">
        <v>55</v>
      </c>
      <c r="J315" s="1215" t="s">
        <v>55</v>
      </c>
      <c r="K315" s="1215" t="s">
        <v>55</v>
      </c>
      <c r="L315" s="1215">
        <f>48*120</f>
        <v>5760</v>
      </c>
      <c r="M315" s="1215">
        <v>0</v>
      </c>
      <c r="N315" s="1224">
        <v>38869</v>
      </c>
      <c r="O315" s="1215" t="s">
        <v>4010</v>
      </c>
      <c r="P315" s="1215" t="s">
        <v>4011</v>
      </c>
      <c r="Q315" s="1215">
        <v>18632146158</v>
      </c>
      <c r="R315" s="1215" t="s">
        <v>4012</v>
      </c>
      <c r="S315" s="1215" t="s">
        <v>4002</v>
      </c>
      <c r="T315" s="1239"/>
    </row>
    <row r="316" spans="1:20" s="1240" customFormat="1" ht="19.5" customHeight="1">
      <c r="A316" s="1360"/>
      <c r="B316" s="1215" t="s">
        <v>492</v>
      </c>
      <c r="C316" s="1215">
        <v>180</v>
      </c>
      <c r="D316" s="1215" t="s">
        <v>161</v>
      </c>
      <c r="E316" s="1215">
        <v>6501</v>
      </c>
      <c r="F316" s="1215" t="s">
        <v>55</v>
      </c>
      <c r="G316" s="1215" t="s">
        <v>4008</v>
      </c>
      <c r="H316" s="1215" t="s">
        <v>4123</v>
      </c>
      <c r="I316" s="1215" t="s">
        <v>55</v>
      </c>
      <c r="J316" s="1215" t="s">
        <v>55</v>
      </c>
      <c r="K316" s="1215" t="s">
        <v>55</v>
      </c>
      <c r="L316" s="1215">
        <f>6501*105</f>
        <v>682605</v>
      </c>
      <c r="M316" s="1215">
        <v>0</v>
      </c>
      <c r="N316" s="1224">
        <v>38869</v>
      </c>
      <c r="O316" s="1215" t="s">
        <v>4010</v>
      </c>
      <c r="P316" s="1215" t="s">
        <v>4011</v>
      </c>
      <c r="Q316" s="1215">
        <v>18632146158</v>
      </c>
      <c r="R316" s="1215" t="s">
        <v>4012</v>
      </c>
      <c r="S316" s="1215" t="s">
        <v>4002</v>
      </c>
      <c r="T316" s="1239"/>
    </row>
    <row r="317" spans="1:20" s="1240" customFormat="1" ht="19.5" customHeight="1">
      <c r="A317" s="1360"/>
      <c r="B317" s="1215" t="s">
        <v>4413</v>
      </c>
      <c r="C317" s="1215">
        <v>360</v>
      </c>
      <c r="D317" s="1215" t="s">
        <v>30</v>
      </c>
      <c r="E317" s="1215">
        <v>82</v>
      </c>
      <c r="F317" s="1215" t="s">
        <v>55</v>
      </c>
      <c r="G317" s="1215" t="s">
        <v>4414</v>
      </c>
      <c r="H317" s="1215" t="s">
        <v>4123</v>
      </c>
      <c r="I317" s="1215" t="s">
        <v>55</v>
      </c>
      <c r="J317" s="1215" t="s">
        <v>55</v>
      </c>
      <c r="K317" s="1215" t="s">
        <v>55</v>
      </c>
      <c r="L317" s="1215">
        <f>82*374.78</f>
        <v>30731.96</v>
      </c>
      <c r="M317" s="1215">
        <v>0</v>
      </c>
      <c r="N317" s="1224">
        <v>38869</v>
      </c>
      <c r="O317" s="1215" t="s">
        <v>4010</v>
      </c>
      <c r="P317" s="1215" t="s">
        <v>4011</v>
      </c>
      <c r="Q317" s="1215">
        <v>18632146158</v>
      </c>
      <c r="R317" s="1215" t="s">
        <v>4012</v>
      </c>
      <c r="S317" s="1215" t="s">
        <v>4002</v>
      </c>
      <c r="T317" s="1239"/>
    </row>
    <row r="318" spans="1:20" s="1240" customFormat="1" ht="19.5" customHeight="1">
      <c r="A318" s="1360"/>
      <c r="B318" s="1215" t="s">
        <v>4413</v>
      </c>
      <c r="C318" s="1215">
        <v>400</v>
      </c>
      <c r="D318" s="1215" t="s">
        <v>30</v>
      </c>
      <c r="E318" s="1215">
        <v>86</v>
      </c>
      <c r="F318" s="1215" t="s">
        <v>55</v>
      </c>
      <c r="G318" s="1215" t="s">
        <v>4414</v>
      </c>
      <c r="H318" s="1215" t="s">
        <v>4123</v>
      </c>
      <c r="I318" s="1215" t="s">
        <v>55</v>
      </c>
      <c r="J318" s="1215" t="s">
        <v>55</v>
      </c>
      <c r="K318" s="1215" t="s">
        <v>55</v>
      </c>
      <c r="L318" s="1215">
        <f>86*398</f>
        <v>34228</v>
      </c>
      <c r="M318" s="1215">
        <v>0</v>
      </c>
      <c r="N318" s="1224">
        <v>38869</v>
      </c>
      <c r="O318" s="1215" t="s">
        <v>4010</v>
      </c>
      <c r="P318" s="1215" t="s">
        <v>4011</v>
      </c>
      <c r="Q318" s="1215">
        <v>18632146158</v>
      </c>
      <c r="R318" s="1215" t="s">
        <v>4012</v>
      </c>
      <c r="S318" s="1215" t="s">
        <v>4002</v>
      </c>
      <c r="T318" s="1239"/>
    </row>
    <row r="319" spans="1:20" s="1240" customFormat="1" ht="19.5" customHeight="1">
      <c r="A319" s="1360"/>
      <c r="B319" s="1215" t="s">
        <v>4415</v>
      </c>
      <c r="C319" s="1215" t="s">
        <v>4416</v>
      </c>
      <c r="D319" s="1215" t="s">
        <v>30</v>
      </c>
      <c r="E319" s="1215">
        <v>6000</v>
      </c>
      <c r="F319" s="1215" t="s">
        <v>55</v>
      </c>
      <c r="G319" s="1215" t="s">
        <v>4414</v>
      </c>
      <c r="H319" s="1215" t="s">
        <v>3996</v>
      </c>
      <c r="I319" s="1215" t="s">
        <v>55</v>
      </c>
      <c r="J319" s="1215" t="s">
        <v>55</v>
      </c>
      <c r="K319" s="1215" t="s">
        <v>55</v>
      </c>
      <c r="L319" s="1215">
        <f>6000*4</f>
        <v>24000</v>
      </c>
      <c r="M319" s="1215">
        <v>0</v>
      </c>
      <c r="N319" s="1224">
        <v>38869</v>
      </c>
      <c r="O319" s="1215" t="s">
        <v>4010</v>
      </c>
      <c r="P319" s="1215" t="s">
        <v>4011</v>
      </c>
      <c r="Q319" s="1215">
        <v>18632146158</v>
      </c>
      <c r="R319" s="1215" t="s">
        <v>4012</v>
      </c>
      <c r="S319" s="1215" t="s">
        <v>4002</v>
      </c>
      <c r="T319" s="1239"/>
    </row>
    <row r="320" spans="1:20" s="1240" customFormat="1" ht="19.5" customHeight="1">
      <c r="A320" s="1360"/>
      <c r="B320" s="1215" t="s">
        <v>4417</v>
      </c>
      <c r="C320" s="1215"/>
      <c r="D320" s="1215" t="s">
        <v>30</v>
      </c>
      <c r="E320" s="1215">
        <v>31</v>
      </c>
      <c r="F320" s="1215" t="s">
        <v>55</v>
      </c>
      <c r="G320" s="1215" t="s">
        <v>4014</v>
      </c>
      <c r="H320" s="1215" t="s">
        <v>4123</v>
      </c>
      <c r="I320" s="1215" t="s">
        <v>55</v>
      </c>
      <c r="J320" s="1215" t="s">
        <v>55</v>
      </c>
      <c r="K320" s="1215" t="s">
        <v>55</v>
      </c>
      <c r="L320" s="1215">
        <f>31*22.47</f>
        <v>696.56999999999994</v>
      </c>
      <c r="M320" s="1215">
        <v>0</v>
      </c>
      <c r="N320" s="1224">
        <v>38869</v>
      </c>
      <c r="O320" s="1215" t="s">
        <v>4010</v>
      </c>
      <c r="P320" s="1215" t="s">
        <v>4011</v>
      </c>
      <c r="Q320" s="1215">
        <v>18632146158</v>
      </c>
      <c r="R320" s="1215" t="s">
        <v>4012</v>
      </c>
      <c r="S320" s="1215" t="s">
        <v>4002</v>
      </c>
      <c r="T320" s="1239"/>
    </row>
    <row r="321" spans="1:20" s="1240" customFormat="1" ht="19.5" customHeight="1">
      <c r="A321" s="1360"/>
      <c r="B321" s="1215" t="s">
        <v>4417</v>
      </c>
      <c r="C321" s="1215"/>
      <c r="D321" s="1215" t="s">
        <v>30</v>
      </c>
      <c r="E321" s="1215">
        <v>1710</v>
      </c>
      <c r="F321" s="1215" t="s">
        <v>55</v>
      </c>
      <c r="G321" s="1215" t="s">
        <v>4008</v>
      </c>
      <c r="H321" s="1215" t="s">
        <v>4123</v>
      </c>
      <c r="I321" s="1215" t="s">
        <v>55</v>
      </c>
      <c r="J321" s="1215" t="s">
        <v>55</v>
      </c>
      <c r="K321" s="1215" t="s">
        <v>55</v>
      </c>
      <c r="L321" s="1215">
        <f>1710*22.47</f>
        <v>38423.699999999997</v>
      </c>
      <c r="M321" s="1215">
        <v>0</v>
      </c>
      <c r="N321" s="1224">
        <v>38869</v>
      </c>
      <c r="O321" s="1215" t="s">
        <v>4010</v>
      </c>
      <c r="P321" s="1215" t="s">
        <v>4011</v>
      </c>
      <c r="Q321" s="1215">
        <v>18632146158</v>
      </c>
      <c r="R321" s="1215" t="s">
        <v>4012</v>
      </c>
      <c r="S321" s="1215" t="s">
        <v>4002</v>
      </c>
      <c r="T321" s="1239"/>
    </row>
    <row r="322" spans="1:20" s="1240" customFormat="1" ht="19.5" customHeight="1">
      <c r="A322" s="1360"/>
      <c r="B322" s="1215" t="s">
        <v>4418</v>
      </c>
      <c r="C322" s="1215"/>
      <c r="D322" s="1215" t="s">
        <v>30</v>
      </c>
      <c r="E322" s="1215">
        <v>300</v>
      </c>
      <c r="F322" s="1215" t="s">
        <v>55</v>
      </c>
      <c r="G322" s="1215" t="s">
        <v>4008</v>
      </c>
      <c r="H322" s="1215" t="s">
        <v>4123</v>
      </c>
      <c r="I322" s="1215" t="s">
        <v>55</v>
      </c>
      <c r="J322" s="1215" t="s">
        <v>55</v>
      </c>
      <c r="K322" s="1215" t="s">
        <v>55</v>
      </c>
      <c r="L322" s="1215">
        <f>300*26.7</f>
        <v>8010</v>
      </c>
      <c r="M322" s="1215">
        <v>0</v>
      </c>
      <c r="N322" s="1224">
        <v>38869</v>
      </c>
      <c r="O322" s="1215" t="s">
        <v>4010</v>
      </c>
      <c r="P322" s="1215" t="s">
        <v>4011</v>
      </c>
      <c r="Q322" s="1215">
        <v>18632146158</v>
      </c>
      <c r="R322" s="1215" t="s">
        <v>4012</v>
      </c>
      <c r="S322" s="1215" t="s">
        <v>4002</v>
      </c>
      <c r="T322" s="1239"/>
    </row>
    <row r="323" spans="1:20" s="1240" customFormat="1" ht="19.5" customHeight="1">
      <c r="A323" s="1360"/>
      <c r="B323" s="1215" t="s">
        <v>4418</v>
      </c>
      <c r="C323" s="1215"/>
      <c r="D323" s="1215" t="s">
        <v>30</v>
      </c>
      <c r="E323" s="1215">
        <v>879</v>
      </c>
      <c r="F323" s="1215" t="s">
        <v>55</v>
      </c>
      <c r="G323" s="1215" t="s">
        <v>4008</v>
      </c>
      <c r="H323" s="1215" t="s">
        <v>4123</v>
      </c>
      <c r="I323" s="1215" t="s">
        <v>55</v>
      </c>
      <c r="J323" s="1215" t="s">
        <v>55</v>
      </c>
      <c r="K323" s="1215" t="s">
        <v>55</v>
      </c>
      <c r="L323" s="1215">
        <f>879*34</f>
        <v>29886</v>
      </c>
      <c r="M323" s="1215">
        <v>0</v>
      </c>
      <c r="N323" s="1224">
        <v>38869</v>
      </c>
      <c r="O323" s="1215" t="s">
        <v>4010</v>
      </c>
      <c r="P323" s="1215" t="s">
        <v>4011</v>
      </c>
      <c r="Q323" s="1215">
        <v>18632146158</v>
      </c>
      <c r="R323" s="1215" t="s">
        <v>4012</v>
      </c>
      <c r="S323" s="1215" t="s">
        <v>4002</v>
      </c>
      <c r="T323" s="1239"/>
    </row>
    <row r="324" spans="1:20" s="1240" customFormat="1" ht="19.5" customHeight="1">
      <c r="A324" s="1360"/>
      <c r="B324" s="1215" t="s">
        <v>4418</v>
      </c>
      <c r="C324" s="1215"/>
      <c r="D324" s="1215" t="s">
        <v>30</v>
      </c>
      <c r="E324" s="1215">
        <v>85</v>
      </c>
      <c r="F324" s="1215" t="s">
        <v>55</v>
      </c>
      <c r="G324" s="1215" t="s">
        <v>4008</v>
      </c>
      <c r="H324" s="1215" t="s">
        <v>4123</v>
      </c>
      <c r="I324" s="1215" t="s">
        <v>55</v>
      </c>
      <c r="J324" s="1215" t="s">
        <v>55</v>
      </c>
      <c r="K324" s="1215" t="s">
        <v>55</v>
      </c>
      <c r="L324" s="1215">
        <f>85*35</f>
        <v>2975</v>
      </c>
      <c r="M324" s="1215">
        <v>0</v>
      </c>
      <c r="N324" s="1224">
        <v>38869</v>
      </c>
      <c r="O324" s="1215" t="s">
        <v>4010</v>
      </c>
      <c r="P324" s="1215" t="s">
        <v>4011</v>
      </c>
      <c r="Q324" s="1215">
        <v>18632146158</v>
      </c>
      <c r="R324" s="1215" t="s">
        <v>4012</v>
      </c>
      <c r="S324" s="1215" t="s">
        <v>4002</v>
      </c>
      <c r="T324" s="1239"/>
    </row>
    <row r="325" spans="1:20" s="1240" customFormat="1" ht="19.5" customHeight="1">
      <c r="A325" s="1360"/>
      <c r="B325" s="1215" t="s">
        <v>4418</v>
      </c>
      <c r="C325" s="1215"/>
      <c r="D325" s="1215" t="s">
        <v>30</v>
      </c>
      <c r="E325" s="1215">
        <v>308</v>
      </c>
      <c r="F325" s="1215" t="s">
        <v>55</v>
      </c>
      <c r="G325" s="1215" t="s">
        <v>4409</v>
      </c>
      <c r="H325" s="1215" t="s">
        <v>4123</v>
      </c>
      <c r="I325" s="1215" t="s">
        <v>55</v>
      </c>
      <c r="J325" s="1215" t="s">
        <v>55</v>
      </c>
      <c r="K325" s="1215" t="s">
        <v>55</v>
      </c>
      <c r="L325" s="1215">
        <f>308*36</f>
        <v>11088</v>
      </c>
      <c r="M325" s="1215">
        <v>0</v>
      </c>
      <c r="N325" s="1224">
        <v>38869</v>
      </c>
      <c r="O325" s="1215" t="s">
        <v>4010</v>
      </c>
      <c r="P325" s="1215" t="s">
        <v>4011</v>
      </c>
      <c r="Q325" s="1215">
        <v>18632146158</v>
      </c>
      <c r="R325" s="1215" t="s">
        <v>4012</v>
      </c>
      <c r="S325" s="1215" t="s">
        <v>4002</v>
      </c>
      <c r="T325" s="1239"/>
    </row>
    <row r="326" spans="1:20" s="1240" customFormat="1" ht="19.5" customHeight="1">
      <c r="A326" s="1360"/>
      <c r="B326" s="1215" t="s">
        <v>4419</v>
      </c>
      <c r="C326" s="1215" t="s">
        <v>3105</v>
      </c>
      <c r="D326" s="1215" t="s">
        <v>154</v>
      </c>
      <c r="E326" s="1215">
        <v>896</v>
      </c>
      <c r="F326" s="1215" t="s">
        <v>55</v>
      </c>
      <c r="G326" s="1215" t="s">
        <v>4008</v>
      </c>
      <c r="H326" s="1215" t="s">
        <v>4123</v>
      </c>
      <c r="I326" s="1215" t="s">
        <v>55</v>
      </c>
      <c r="J326" s="1215" t="s">
        <v>55</v>
      </c>
      <c r="K326" s="1215" t="s">
        <v>55</v>
      </c>
      <c r="L326" s="1215">
        <f>896*28</f>
        <v>25088</v>
      </c>
      <c r="M326" s="1215">
        <v>0</v>
      </c>
      <c r="N326" s="1224">
        <v>38869</v>
      </c>
      <c r="O326" s="1215" t="s">
        <v>4010</v>
      </c>
      <c r="P326" s="1215" t="s">
        <v>4011</v>
      </c>
      <c r="Q326" s="1215">
        <v>18632146158</v>
      </c>
      <c r="R326" s="1215" t="s">
        <v>4012</v>
      </c>
      <c r="S326" s="1215" t="s">
        <v>4002</v>
      </c>
      <c r="T326" s="1239"/>
    </row>
    <row r="327" spans="1:20" s="1240" customFormat="1" ht="19.5" customHeight="1">
      <c r="A327" s="1360"/>
      <c r="B327" s="1215" t="s">
        <v>4419</v>
      </c>
      <c r="C327" s="1215" t="s">
        <v>4420</v>
      </c>
      <c r="D327" s="1215" t="s">
        <v>154</v>
      </c>
      <c r="E327" s="1215">
        <v>864</v>
      </c>
      <c r="F327" s="1215" t="s">
        <v>55</v>
      </c>
      <c r="G327" s="1215" t="s">
        <v>4008</v>
      </c>
      <c r="H327" s="1215" t="s">
        <v>4123</v>
      </c>
      <c r="I327" s="1215" t="s">
        <v>55</v>
      </c>
      <c r="J327" s="1215" t="s">
        <v>55</v>
      </c>
      <c r="K327" s="1215" t="s">
        <v>55</v>
      </c>
      <c r="L327" s="1215">
        <f>864*27</f>
        <v>23328</v>
      </c>
      <c r="M327" s="1215">
        <v>0</v>
      </c>
      <c r="N327" s="1224">
        <v>38869</v>
      </c>
      <c r="O327" s="1215" t="s">
        <v>4010</v>
      </c>
      <c r="P327" s="1215" t="s">
        <v>4011</v>
      </c>
      <c r="Q327" s="1215">
        <v>18632146158</v>
      </c>
      <c r="R327" s="1215" t="s">
        <v>4012</v>
      </c>
      <c r="S327" s="1215" t="s">
        <v>4002</v>
      </c>
      <c r="T327" s="1239"/>
    </row>
    <row r="328" spans="1:20" s="1240" customFormat="1" ht="19.5" customHeight="1">
      <c r="A328" s="1360"/>
      <c r="B328" s="1215" t="s">
        <v>4419</v>
      </c>
      <c r="C328" s="1215" t="s">
        <v>4421</v>
      </c>
      <c r="D328" s="1215" t="s">
        <v>154</v>
      </c>
      <c r="E328" s="1215">
        <v>317</v>
      </c>
      <c r="F328" s="1215" t="s">
        <v>55</v>
      </c>
      <c r="G328" s="1215" t="s">
        <v>4008</v>
      </c>
      <c r="H328" s="1215" t="s">
        <v>4123</v>
      </c>
      <c r="I328" s="1215" t="s">
        <v>55</v>
      </c>
      <c r="J328" s="1215" t="s">
        <v>55</v>
      </c>
      <c r="K328" s="1215" t="s">
        <v>55</v>
      </c>
      <c r="L328" s="1215">
        <f>317*33</f>
        <v>10461</v>
      </c>
      <c r="M328" s="1215">
        <v>0</v>
      </c>
      <c r="N328" s="1224">
        <v>38869</v>
      </c>
      <c r="O328" s="1215" t="s">
        <v>4010</v>
      </c>
      <c r="P328" s="1215" t="s">
        <v>4011</v>
      </c>
      <c r="Q328" s="1215">
        <v>18632146158</v>
      </c>
      <c r="R328" s="1215" t="s">
        <v>4012</v>
      </c>
      <c r="S328" s="1215" t="s">
        <v>4002</v>
      </c>
      <c r="T328" s="1239"/>
    </row>
    <row r="329" spans="1:20" s="1240" customFormat="1" ht="19.5" customHeight="1">
      <c r="A329" s="1360"/>
      <c r="B329" s="1215" t="s">
        <v>4419</v>
      </c>
      <c r="C329" s="1215" t="s">
        <v>2543</v>
      </c>
      <c r="D329" s="1215" t="s">
        <v>154</v>
      </c>
      <c r="E329" s="1215">
        <v>112</v>
      </c>
      <c r="F329" s="1215" t="s">
        <v>55</v>
      </c>
      <c r="G329" s="1215" t="s">
        <v>4409</v>
      </c>
      <c r="H329" s="1215" t="s">
        <v>4123</v>
      </c>
      <c r="I329" s="1215" t="s">
        <v>55</v>
      </c>
      <c r="J329" s="1215" t="s">
        <v>55</v>
      </c>
      <c r="K329" s="1215" t="s">
        <v>55</v>
      </c>
      <c r="L329" s="1215">
        <f>112*38</f>
        <v>4256</v>
      </c>
      <c r="M329" s="1215">
        <v>0</v>
      </c>
      <c r="N329" s="1224">
        <v>38869</v>
      </c>
      <c r="O329" s="1215" t="s">
        <v>4010</v>
      </c>
      <c r="P329" s="1215" t="s">
        <v>4011</v>
      </c>
      <c r="Q329" s="1215">
        <v>18632146158</v>
      </c>
      <c r="R329" s="1215" t="s">
        <v>4012</v>
      </c>
      <c r="S329" s="1215" t="s">
        <v>4002</v>
      </c>
      <c r="T329" s="1239"/>
    </row>
    <row r="330" spans="1:20" s="1240" customFormat="1" ht="19.5" customHeight="1">
      <c r="A330" s="1360"/>
      <c r="B330" s="1215" t="s">
        <v>4419</v>
      </c>
      <c r="C330" s="1215" t="s">
        <v>4422</v>
      </c>
      <c r="D330" s="1215" t="s">
        <v>154</v>
      </c>
      <c r="E330" s="1215">
        <v>659</v>
      </c>
      <c r="F330" s="1215" t="s">
        <v>55</v>
      </c>
      <c r="G330" s="1215" t="s">
        <v>4409</v>
      </c>
      <c r="H330" s="1215" t="s">
        <v>4123</v>
      </c>
      <c r="I330" s="1215" t="s">
        <v>55</v>
      </c>
      <c r="J330" s="1215" t="s">
        <v>55</v>
      </c>
      <c r="K330" s="1215" t="s">
        <v>55</v>
      </c>
      <c r="L330" s="1215">
        <f>659*38</f>
        <v>25042</v>
      </c>
      <c r="M330" s="1215">
        <v>0</v>
      </c>
      <c r="N330" s="1224">
        <v>38869</v>
      </c>
      <c r="O330" s="1215" t="s">
        <v>4010</v>
      </c>
      <c r="P330" s="1215" t="s">
        <v>4011</v>
      </c>
      <c r="Q330" s="1215">
        <v>18632146158</v>
      </c>
      <c r="R330" s="1215" t="s">
        <v>4012</v>
      </c>
      <c r="S330" s="1215" t="s">
        <v>4002</v>
      </c>
      <c r="T330" s="1239"/>
    </row>
    <row r="331" spans="1:20" s="1240" customFormat="1" ht="19.5" customHeight="1">
      <c r="A331" s="1360"/>
      <c r="B331" s="1215" t="s">
        <v>4419</v>
      </c>
      <c r="C331" s="1215" t="s">
        <v>4423</v>
      </c>
      <c r="D331" s="1215" t="s">
        <v>154</v>
      </c>
      <c r="E331" s="1215">
        <v>1593</v>
      </c>
      <c r="F331" s="1215" t="s">
        <v>55</v>
      </c>
      <c r="G331" s="1215" t="s">
        <v>4008</v>
      </c>
      <c r="H331" s="1215" t="s">
        <v>4123</v>
      </c>
      <c r="I331" s="1215" t="s">
        <v>55</v>
      </c>
      <c r="J331" s="1215" t="s">
        <v>55</v>
      </c>
      <c r="K331" s="1215" t="s">
        <v>55</v>
      </c>
      <c r="L331" s="1215">
        <f>1593*38</f>
        <v>60534</v>
      </c>
      <c r="M331" s="1215">
        <v>0</v>
      </c>
      <c r="N331" s="1224">
        <v>38869</v>
      </c>
      <c r="O331" s="1215" t="s">
        <v>4010</v>
      </c>
      <c r="P331" s="1215" t="s">
        <v>4011</v>
      </c>
      <c r="Q331" s="1215">
        <v>18632146158</v>
      </c>
      <c r="R331" s="1215" t="s">
        <v>4012</v>
      </c>
      <c r="S331" s="1215" t="s">
        <v>4002</v>
      </c>
      <c r="T331" s="1239"/>
    </row>
    <row r="332" spans="1:20" s="1240" customFormat="1" ht="19.5" customHeight="1">
      <c r="A332" s="1360"/>
      <c r="B332" s="1215" t="s">
        <v>4424</v>
      </c>
      <c r="C332" s="1215" t="s">
        <v>4425</v>
      </c>
      <c r="D332" s="1215" t="s">
        <v>30</v>
      </c>
      <c r="E332" s="1215">
        <v>10000</v>
      </c>
      <c r="F332" s="1215" t="s">
        <v>55</v>
      </c>
      <c r="G332" s="1215" t="s">
        <v>4008</v>
      </c>
      <c r="H332" s="1215" t="s">
        <v>4123</v>
      </c>
      <c r="I332" s="1215" t="s">
        <v>55</v>
      </c>
      <c r="J332" s="1215" t="s">
        <v>55</v>
      </c>
      <c r="K332" s="1215" t="s">
        <v>55</v>
      </c>
      <c r="L332" s="1215">
        <f>10000*6.8</f>
        <v>68000</v>
      </c>
      <c r="M332" s="1215">
        <v>0</v>
      </c>
      <c r="N332" s="1224">
        <v>38869</v>
      </c>
      <c r="O332" s="1215" t="s">
        <v>4010</v>
      </c>
      <c r="P332" s="1215" t="s">
        <v>4011</v>
      </c>
      <c r="Q332" s="1215">
        <v>18632146158</v>
      </c>
      <c r="R332" s="1215" t="s">
        <v>4012</v>
      </c>
      <c r="S332" s="1215" t="s">
        <v>4002</v>
      </c>
      <c r="T332" s="1239"/>
    </row>
    <row r="333" spans="1:20" s="1240" customFormat="1" ht="19.5" customHeight="1">
      <c r="A333" s="1360"/>
      <c r="B333" s="1215" t="s">
        <v>492</v>
      </c>
      <c r="C333" s="1215" t="s">
        <v>4426</v>
      </c>
      <c r="D333" s="1215" t="s">
        <v>4427</v>
      </c>
      <c r="E333" s="1215">
        <v>228</v>
      </c>
      <c r="F333" s="1215" t="s">
        <v>55</v>
      </c>
      <c r="G333" s="1215" t="s">
        <v>4008</v>
      </c>
      <c r="H333" s="1215" t="s">
        <v>4123</v>
      </c>
      <c r="I333" s="1215" t="s">
        <v>55</v>
      </c>
      <c r="J333" s="1215" t="s">
        <v>55</v>
      </c>
      <c r="K333" s="1215" t="s">
        <v>55</v>
      </c>
      <c r="L333" s="1215">
        <f>228*380</f>
        <v>86640</v>
      </c>
      <c r="M333" s="1215">
        <v>0</v>
      </c>
      <c r="N333" s="1224">
        <v>38869</v>
      </c>
      <c r="O333" s="1215" t="s">
        <v>4010</v>
      </c>
      <c r="P333" s="1215" t="s">
        <v>4011</v>
      </c>
      <c r="Q333" s="1215">
        <v>18632146158</v>
      </c>
      <c r="R333" s="1215" t="s">
        <v>4012</v>
      </c>
      <c r="S333" s="1215" t="s">
        <v>4002</v>
      </c>
      <c r="T333" s="1239"/>
    </row>
    <row r="334" spans="1:20" s="1240" customFormat="1" ht="20.100000000000001" customHeight="1">
      <c r="A334" s="1360"/>
      <c r="B334" s="1215" t="s">
        <v>4428</v>
      </c>
      <c r="C334" s="1215" t="s">
        <v>4429</v>
      </c>
      <c r="D334" s="1215" t="s">
        <v>30</v>
      </c>
      <c r="E334" s="1215">
        <v>1</v>
      </c>
      <c r="F334" s="1215" t="s">
        <v>55</v>
      </c>
      <c r="G334" s="1215" t="s">
        <v>31</v>
      </c>
      <c r="H334" s="1215" t="s">
        <v>4123</v>
      </c>
      <c r="I334" s="1215" t="s">
        <v>55</v>
      </c>
      <c r="J334" s="1215" t="s">
        <v>55</v>
      </c>
      <c r="K334" s="1215" t="s">
        <v>55</v>
      </c>
      <c r="L334" s="1215" t="s">
        <v>55</v>
      </c>
      <c r="M334" s="1215">
        <v>394.32</v>
      </c>
      <c r="N334" s="1219" t="s">
        <v>4430</v>
      </c>
      <c r="O334" s="1215" t="s">
        <v>4126</v>
      </c>
      <c r="P334" s="1215" t="s">
        <v>4127</v>
      </c>
      <c r="Q334" s="1215">
        <v>18631102959</v>
      </c>
      <c r="R334" s="1215" t="s">
        <v>4128</v>
      </c>
      <c r="S334" s="1215" t="s">
        <v>4000</v>
      </c>
      <c r="T334" s="1239"/>
    </row>
    <row r="335" spans="1:20" s="1240" customFormat="1" ht="20.100000000000001" customHeight="1">
      <c r="A335" s="1360"/>
      <c r="B335" s="1215" t="s">
        <v>486</v>
      </c>
      <c r="C335" s="1215" t="s">
        <v>4431</v>
      </c>
      <c r="D335" s="1215" t="s">
        <v>30</v>
      </c>
      <c r="E335" s="1215">
        <v>2</v>
      </c>
      <c r="F335" s="1215" t="s">
        <v>55</v>
      </c>
      <c r="G335" s="1215" t="s">
        <v>31</v>
      </c>
      <c r="H335" s="1215" t="s">
        <v>4123</v>
      </c>
      <c r="I335" s="1215" t="s">
        <v>55</v>
      </c>
      <c r="J335" s="1215" t="s">
        <v>55</v>
      </c>
      <c r="K335" s="1215" t="s">
        <v>55</v>
      </c>
      <c r="L335" s="1215" t="s">
        <v>55</v>
      </c>
      <c r="M335" s="1215">
        <v>78.239999999999895</v>
      </c>
      <c r="N335" s="1219" t="s">
        <v>4430</v>
      </c>
      <c r="O335" s="1215" t="s">
        <v>4126</v>
      </c>
      <c r="P335" s="1215" t="s">
        <v>4127</v>
      </c>
      <c r="Q335" s="1215">
        <v>18631102959</v>
      </c>
      <c r="R335" s="1215" t="s">
        <v>4128</v>
      </c>
      <c r="S335" s="1215" t="s">
        <v>4000</v>
      </c>
      <c r="T335" s="1239"/>
    </row>
    <row r="336" spans="1:20" s="1240" customFormat="1" ht="20.100000000000001" customHeight="1">
      <c r="A336" s="1360"/>
      <c r="B336" s="1215" t="s">
        <v>565</v>
      </c>
      <c r="C336" s="1215" t="s">
        <v>4432</v>
      </c>
      <c r="D336" s="1215" t="s">
        <v>2264</v>
      </c>
      <c r="E336" s="1215">
        <v>80</v>
      </c>
      <c r="F336" s="1215" t="s">
        <v>55</v>
      </c>
      <c r="G336" s="1215" t="s">
        <v>31</v>
      </c>
      <c r="H336" s="1215" t="s">
        <v>4123</v>
      </c>
      <c r="I336" s="1215" t="s">
        <v>55</v>
      </c>
      <c r="J336" s="1215" t="s">
        <v>55</v>
      </c>
      <c r="K336" s="1215" t="s">
        <v>55</v>
      </c>
      <c r="L336" s="1215" t="s">
        <v>55</v>
      </c>
      <c r="M336" s="1215">
        <v>1930.24</v>
      </c>
      <c r="N336" s="1219" t="s">
        <v>4430</v>
      </c>
      <c r="O336" s="1215" t="s">
        <v>4126</v>
      </c>
      <c r="P336" s="1215" t="s">
        <v>4127</v>
      </c>
      <c r="Q336" s="1215">
        <v>18631102959</v>
      </c>
      <c r="R336" s="1215" t="s">
        <v>4128</v>
      </c>
      <c r="S336" s="1215" t="s">
        <v>4000</v>
      </c>
      <c r="T336" s="1239"/>
    </row>
    <row r="337" spans="1:20" s="1240" customFormat="1" ht="20.100000000000001" customHeight="1">
      <c r="A337" s="1360"/>
      <c r="B337" s="1215" t="s">
        <v>565</v>
      </c>
      <c r="C337" s="1215" t="s">
        <v>4433</v>
      </c>
      <c r="D337" s="1215" t="s">
        <v>2264</v>
      </c>
      <c r="E337" s="1215">
        <v>39</v>
      </c>
      <c r="F337" s="1215" t="s">
        <v>55</v>
      </c>
      <c r="G337" s="1215" t="s">
        <v>31</v>
      </c>
      <c r="H337" s="1215" t="s">
        <v>4123</v>
      </c>
      <c r="I337" s="1215" t="s">
        <v>55</v>
      </c>
      <c r="J337" s="1215" t="s">
        <v>55</v>
      </c>
      <c r="K337" s="1215" t="s">
        <v>55</v>
      </c>
      <c r="L337" s="1215" t="s">
        <v>55</v>
      </c>
      <c r="M337" s="1215">
        <v>1810.71</v>
      </c>
      <c r="N337" s="1219" t="s">
        <v>4430</v>
      </c>
      <c r="O337" s="1215" t="s">
        <v>4126</v>
      </c>
      <c r="P337" s="1215" t="s">
        <v>4127</v>
      </c>
      <c r="Q337" s="1215">
        <v>18631102959</v>
      </c>
      <c r="R337" s="1215" t="s">
        <v>4128</v>
      </c>
      <c r="S337" s="1215" t="s">
        <v>4000</v>
      </c>
      <c r="T337" s="1239"/>
    </row>
    <row r="338" spans="1:20" s="1240" customFormat="1" ht="20.100000000000001" customHeight="1">
      <c r="A338" s="1360"/>
      <c r="B338" s="1215" t="s">
        <v>565</v>
      </c>
      <c r="C338" s="1215" t="s">
        <v>4434</v>
      </c>
      <c r="D338" s="1215" t="s">
        <v>2264</v>
      </c>
      <c r="E338" s="1215">
        <v>188</v>
      </c>
      <c r="F338" s="1215" t="s">
        <v>55</v>
      </c>
      <c r="G338" s="1215" t="s">
        <v>31</v>
      </c>
      <c r="H338" s="1215" t="s">
        <v>4123</v>
      </c>
      <c r="I338" s="1215" t="s">
        <v>55</v>
      </c>
      <c r="J338" s="1215" t="s">
        <v>55</v>
      </c>
      <c r="K338" s="1215" t="s">
        <v>55</v>
      </c>
      <c r="L338" s="1215" t="s">
        <v>55</v>
      </c>
      <c r="M338" s="1215">
        <v>2055.1799999999998</v>
      </c>
      <c r="N338" s="1219" t="s">
        <v>4430</v>
      </c>
      <c r="O338" s="1215" t="s">
        <v>4126</v>
      </c>
      <c r="P338" s="1215" t="s">
        <v>4127</v>
      </c>
      <c r="Q338" s="1215">
        <v>18631102959</v>
      </c>
      <c r="R338" s="1215" t="s">
        <v>4128</v>
      </c>
      <c r="S338" s="1215" t="s">
        <v>4000</v>
      </c>
      <c r="T338" s="1239"/>
    </row>
    <row r="339" spans="1:20" s="1240" customFormat="1" ht="20.100000000000001" customHeight="1">
      <c r="A339" s="1360"/>
      <c r="B339" s="1215" t="s">
        <v>565</v>
      </c>
      <c r="C339" s="1215" t="s">
        <v>4435</v>
      </c>
      <c r="D339" s="1215" t="s">
        <v>2264</v>
      </c>
      <c r="E339" s="1215">
        <v>189</v>
      </c>
      <c r="F339" s="1215" t="s">
        <v>55</v>
      </c>
      <c r="G339" s="1215" t="s">
        <v>31</v>
      </c>
      <c r="H339" s="1215" t="s">
        <v>4123</v>
      </c>
      <c r="I339" s="1215" t="s">
        <v>55</v>
      </c>
      <c r="J339" s="1215" t="s">
        <v>55</v>
      </c>
      <c r="K339" s="1215" t="s">
        <v>55</v>
      </c>
      <c r="L339" s="1215" t="s">
        <v>55</v>
      </c>
      <c r="M339" s="1215">
        <v>1203.57</v>
      </c>
      <c r="N339" s="1219" t="s">
        <v>4430</v>
      </c>
      <c r="O339" s="1215" t="s">
        <v>4126</v>
      </c>
      <c r="P339" s="1215" t="s">
        <v>4127</v>
      </c>
      <c r="Q339" s="1215">
        <v>18631102959</v>
      </c>
      <c r="R339" s="1215" t="s">
        <v>4128</v>
      </c>
      <c r="S339" s="1215" t="s">
        <v>4000</v>
      </c>
      <c r="T339" s="1239"/>
    </row>
    <row r="340" spans="1:20" s="1240" customFormat="1" ht="20.100000000000001" customHeight="1">
      <c r="A340" s="1360"/>
      <c r="B340" s="1215" t="s">
        <v>492</v>
      </c>
      <c r="C340" s="1215" t="s">
        <v>4436</v>
      </c>
      <c r="D340" s="1215" t="s">
        <v>2264</v>
      </c>
      <c r="E340" s="1215">
        <v>21</v>
      </c>
      <c r="F340" s="1215" t="s">
        <v>55</v>
      </c>
      <c r="G340" s="1215" t="s">
        <v>31</v>
      </c>
      <c r="H340" s="1215" t="s">
        <v>4123</v>
      </c>
      <c r="I340" s="1215" t="s">
        <v>55</v>
      </c>
      <c r="J340" s="1215" t="s">
        <v>55</v>
      </c>
      <c r="K340" s="1215" t="s">
        <v>55</v>
      </c>
      <c r="L340" s="1215" t="s">
        <v>55</v>
      </c>
      <c r="M340" s="1215">
        <v>1920.24</v>
      </c>
      <c r="N340" s="1219" t="s">
        <v>4430</v>
      </c>
      <c r="O340" s="1215" t="s">
        <v>4126</v>
      </c>
      <c r="P340" s="1215" t="s">
        <v>4127</v>
      </c>
      <c r="Q340" s="1215">
        <v>18631102959</v>
      </c>
      <c r="R340" s="1215" t="s">
        <v>4128</v>
      </c>
      <c r="S340" s="1215" t="s">
        <v>4000</v>
      </c>
      <c r="T340" s="1239"/>
    </row>
    <row r="341" spans="1:20" s="1240" customFormat="1" ht="20.100000000000001" customHeight="1">
      <c r="A341" s="1360"/>
      <c r="B341" s="1215" t="s">
        <v>492</v>
      </c>
      <c r="C341" s="1215" t="s">
        <v>4437</v>
      </c>
      <c r="D341" s="1215" t="s">
        <v>2264</v>
      </c>
      <c r="E341" s="1215">
        <v>24</v>
      </c>
      <c r="F341" s="1215" t="s">
        <v>55</v>
      </c>
      <c r="G341" s="1215" t="s">
        <v>31</v>
      </c>
      <c r="H341" s="1215" t="s">
        <v>4123</v>
      </c>
      <c r="I341" s="1215" t="s">
        <v>55</v>
      </c>
      <c r="J341" s="1215" t="s">
        <v>55</v>
      </c>
      <c r="K341" s="1215" t="s">
        <v>55</v>
      </c>
      <c r="L341" s="1215" t="s">
        <v>55</v>
      </c>
      <c r="M341" s="1215">
        <v>2425.6499999999901</v>
      </c>
      <c r="N341" s="1219" t="s">
        <v>4430</v>
      </c>
      <c r="O341" s="1215" t="s">
        <v>4126</v>
      </c>
      <c r="P341" s="1215" t="s">
        <v>4127</v>
      </c>
      <c r="Q341" s="1215">
        <v>18631102959</v>
      </c>
      <c r="R341" s="1215" t="s">
        <v>4128</v>
      </c>
      <c r="S341" s="1215" t="s">
        <v>4000</v>
      </c>
      <c r="T341" s="1239"/>
    </row>
    <row r="342" spans="1:20" s="1240" customFormat="1" ht="20.100000000000001" customHeight="1">
      <c r="A342" s="1360"/>
      <c r="B342" s="1215" t="s">
        <v>492</v>
      </c>
      <c r="C342" s="1215" t="s">
        <v>4435</v>
      </c>
      <c r="D342" s="1215" t="s">
        <v>2264</v>
      </c>
      <c r="E342" s="1215">
        <v>155</v>
      </c>
      <c r="F342" s="1215" t="s">
        <v>55</v>
      </c>
      <c r="G342" s="1215" t="s">
        <v>31</v>
      </c>
      <c r="H342" s="1215" t="s">
        <v>4123</v>
      </c>
      <c r="I342" s="1215" t="s">
        <v>55</v>
      </c>
      <c r="J342" s="1215" t="s">
        <v>55</v>
      </c>
      <c r="K342" s="1215" t="s">
        <v>55</v>
      </c>
      <c r="L342" s="1215" t="s">
        <v>55</v>
      </c>
      <c r="M342" s="1215">
        <v>1068.26</v>
      </c>
      <c r="N342" s="1219" t="s">
        <v>4430</v>
      </c>
      <c r="O342" s="1215" t="s">
        <v>4126</v>
      </c>
      <c r="P342" s="1215" t="s">
        <v>4127</v>
      </c>
      <c r="Q342" s="1215">
        <v>18631102959</v>
      </c>
      <c r="R342" s="1215" t="s">
        <v>4128</v>
      </c>
      <c r="S342" s="1215" t="s">
        <v>4000</v>
      </c>
      <c r="T342" s="1239"/>
    </row>
    <row r="343" spans="1:20" s="1240" customFormat="1" ht="20.100000000000001" customHeight="1">
      <c r="A343" s="1360"/>
      <c r="B343" s="1215" t="s">
        <v>4438</v>
      </c>
      <c r="C343" s="1215" t="s">
        <v>4439</v>
      </c>
      <c r="D343" s="1215" t="s">
        <v>45</v>
      </c>
      <c r="E343" s="1215" t="s">
        <v>55</v>
      </c>
      <c r="F343" s="1215">
        <v>158.39599999999999</v>
      </c>
      <c r="G343" s="1215" t="s">
        <v>31</v>
      </c>
      <c r="H343" s="1215" t="s">
        <v>4123</v>
      </c>
      <c r="I343" s="1215" t="s">
        <v>55</v>
      </c>
      <c r="J343" s="1215" t="s">
        <v>55</v>
      </c>
      <c r="K343" s="1215" t="s">
        <v>55</v>
      </c>
      <c r="L343" s="1215" t="s">
        <v>55</v>
      </c>
      <c r="M343" s="1215">
        <v>20908.29</v>
      </c>
      <c r="N343" s="1219" t="s">
        <v>4430</v>
      </c>
      <c r="O343" s="1215" t="s">
        <v>4126</v>
      </c>
      <c r="P343" s="1215" t="s">
        <v>4127</v>
      </c>
      <c r="Q343" s="1215">
        <v>18631102959</v>
      </c>
      <c r="R343" s="1215" t="s">
        <v>4128</v>
      </c>
      <c r="S343" s="1215" t="s">
        <v>4000</v>
      </c>
      <c r="T343" s="1239"/>
    </row>
    <row r="344" spans="1:20" s="1240" customFormat="1" ht="20.100000000000001" customHeight="1">
      <c r="A344" s="1360"/>
      <c r="B344" s="1215" t="s">
        <v>4440</v>
      </c>
      <c r="C344" s="1215" t="s">
        <v>4441</v>
      </c>
      <c r="D344" s="1215" t="s">
        <v>494</v>
      </c>
      <c r="E344" s="1215">
        <v>13</v>
      </c>
      <c r="F344" s="1215" t="s">
        <v>55</v>
      </c>
      <c r="G344" s="1215" t="s">
        <v>31</v>
      </c>
      <c r="H344" s="1215" t="s">
        <v>4123</v>
      </c>
      <c r="I344" s="1215" t="s">
        <v>55</v>
      </c>
      <c r="J344" s="1215" t="s">
        <v>55</v>
      </c>
      <c r="K344" s="1215" t="s">
        <v>55</v>
      </c>
      <c r="L344" s="1215" t="s">
        <v>55</v>
      </c>
      <c r="M344" s="1215">
        <v>2065.96000000001</v>
      </c>
      <c r="N344" s="1219" t="s">
        <v>34</v>
      </c>
      <c r="O344" s="1215" t="s">
        <v>4126</v>
      </c>
      <c r="P344" s="1215" t="s">
        <v>4127</v>
      </c>
      <c r="Q344" s="1215">
        <v>18631102959</v>
      </c>
      <c r="R344" s="1215" t="s">
        <v>4128</v>
      </c>
      <c r="S344" s="1215" t="s">
        <v>4000</v>
      </c>
      <c r="T344" s="1239"/>
    </row>
    <row r="345" spans="1:20" s="1240" customFormat="1" ht="20.100000000000001" customHeight="1">
      <c r="A345" s="1360"/>
      <c r="B345" s="1215" t="s">
        <v>4440</v>
      </c>
      <c r="C345" s="1215" t="s">
        <v>4442</v>
      </c>
      <c r="D345" s="1215" t="s">
        <v>494</v>
      </c>
      <c r="E345" s="1215">
        <v>14</v>
      </c>
      <c r="F345" s="1215" t="s">
        <v>55</v>
      </c>
      <c r="G345" s="1215" t="s">
        <v>31</v>
      </c>
      <c r="H345" s="1215" t="s">
        <v>4123</v>
      </c>
      <c r="I345" s="1215" t="s">
        <v>55</v>
      </c>
      <c r="J345" s="1215" t="s">
        <v>55</v>
      </c>
      <c r="K345" s="1215" t="s">
        <v>55</v>
      </c>
      <c r="L345" s="1215" t="s">
        <v>55</v>
      </c>
      <c r="M345" s="1215">
        <v>2193.09</v>
      </c>
      <c r="N345" s="1219" t="s">
        <v>34</v>
      </c>
      <c r="O345" s="1215" t="s">
        <v>4126</v>
      </c>
      <c r="P345" s="1215" t="s">
        <v>4127</v>
      </c>
      <c r="Q345" s="1215">
        <v>18631102959</v>
      </c>
      <c r="R345" s="1215" t="s">
        <v>4128</v>
      </c>
      <c r="S345" s="1215" t="s">
        <v>4000</v>
      </c>
      <c r="T345" s="1239"/>
    </row>
    <row r="346" spans="1:20" s="1240" customFormat="1" ht="20.100000000000001" customHeight="1">
      <c r="A346" s="1360"/>
      <c r="B346" s="1215" t="s">
        <v>4440</v>
      </c>
      <c r="C346" s="1215" t="s">
        <v>4443</v>
      </c>
      <c r="D346" s="1215" t="s">
        <v>494</v>
      </c>
      <c r="E346" s="1215">
        <v>12</v>
      </c>
      <c r="F346" s="1215" t="s">
        <v>55</v>
      </c>
      <c r="G346" s="1215" t="s">
        <v>31</v>
      </c>
      <c r="H346" s="1215" t="s">
        <v>4123</v>
      </c>
      <c r="I346" s="1215" t="s">
        <v>55</v>
      </c>
      <c r="J346" s="1215" t="s">
        <v>55</v>
      </c>
      <c r="K346" s="1215" t="s">
        <v>55</v>
      </c>
      <c r="L346" s="1215" t="s">
        <v>55</v>
      </c>
      <c r="M346" s="1215">
        <v>3269.04</v>
      </c>
      <c r="N346" s="1219" t="s">
        <v>34</v>
      </c>
      <c r="O346" s="1215" t="s">
        <v>4126</v>
      </c>
      <c r="P346" s="1215" t="s">
        <v>4127</v>
      </c>
      <c r="Q346" s="1215">
        <v>18631102959</v>
      </c>
      <c r="R346" s="1215" t="s">
        <v>4128</v>
      </c>
      <c r="S346" s="1215" t="s">
        <v>4000</v>
      </c>
      <c r="T346" s="1239"/>
    </row>
    <row r="347" spans="1:20" s="1240" customFormat="1" ht="20.100000000000001" customHeight="1">
      <c r="A347" s="1360"/>
      <c r="B347" s="1215" t="s">
        <v>4444</v>
      </c>
      <c r="C347" s="1215" t="s">
        <v>4445</v>
      </c>
      <c r="D347" s="1215" t="s">
        <v>30</v>
      </c>
      <c r="E347" s="1215">
        <v>2</v>
      </c>
      <c r="F347" s="1215" t="s">
        <v>55</v>
      </c>
      <c r="G347" s="1215" t="s">
        <v>31</v>
      </c>
      <c r="H347" s="1215" t="s">
        <v>4123</v>
      </c>
      <c r="I347" s="1215" t="s">
        <v>55</v>
      </c>
      <c r="J347" s="1215" t="s">
        <v>55</v>
      </c>
      <c r="K347" s="1215" t="s">
        <v>55</v>
      </c>
      <c r="L347" s="1215" t="s">
        <v>55</v>
      </c>
      <c r="M347" s="1215">
        <v>73.599999999999895</v>
      </c>
      <c r="N347" s="1219" t="s">
        <v>4446</v>
      </c>
      <c r="O347" s="1215" t="s">
        <v>4126</v>
      </c>
      <c r="P347" s="1215" t="s">
        <v>4127</v>
      </c>
      <c r="Q347" s="1215">
        <v>18631102959</v>
      </c>
      <c r="R347" s="1215" t="s">
        <v>4128</v>
      </c>
      <c r="S347" s="1215" t="s">
        <v>4000</v>
      </c>
      <c r="T347" s="1239"/>
    </row>
    <row r="348" spans="1:20" s="1240" customFormat="1" ht="20.100000000000001" customHeight="1">
      <c r="A348" s="1360"/>
      <c r="B348" s="1215" t="s">
        <v>4447</v>
      </c>
      <c r="C348" s="1215" t="s">
        <v>4448</v>
      </c>
      <c r="D348" s="1215" t="s">
        <v>30</v>
      </c>
      <c r="E348" s="1215">
        <v>60</v>
      </c>
      <c r="F348" s="1215" t="s">
        <v>55</v>
      </c>
      <c r="G348" s="1215" t="s">
        <v>31</v>
      </c>
      <c r="H348" s="1215" t="s">
        <v>4123</v>
      </c>
      <c r="I348" s="1215" t="s">
        <v>55</v>
      </c>
      <c r="J348" s="1215" t="s">
        <v>55</v>
      </c>
      <c r="K348" s="1215" t="s">
        <v>55</v>
      </c>
      <c r="L348" s="1215" t="s">
        <v>55</v>
      </c>
      <c r="M348" s="1215">
        <v>2592</v>
      </c>
      <c r="N348" s="1219" t="s">
        <v>4446</v>
      </c>
      <c r="O348" s="1215" t="s">
        <v>4126</v>
      </c>
      <c r="P348" s="1215" t="s">
        <v>4127</v>
      </c>
      <c r="Q348" s="1215">
        <v>18631102959</v>
      </c>
      <c r="R348" s="1215" t="s">
        <v>4128</v>
      </c>
      <c r="S348" s="1215" t="s">
        <v>4000</v>
      </c>
      <c r="T348" s="1239"/>
    </row>
    <row r="349" spans="1:20" s="1240" customFormat="1" ht="20.100000000000001" customHeight="1">
      <c r="A349" s="1360"/>
      <c r="B349" s="1215" t="s">
        <v>4449</v>
      </c>
      <c r="C349" s="1215" t="s">
        <v>4450</v>
      </c>
      <c r="D349" s="1215" t="s">
        <v>30</v>
      </c>
      <c r="E349" s="1215">
        <v>45</v>
      </c>
      <c r="F349" s="1215" t="s">
        <v>55</v>
      </c>
      <c r="G349" s="1215" t="s">
        <v>31</v>
      </c>
      <c r="H349" s="1215" t="s">
        <v>4123</v>
      </c>
      <c r="I349" s="1215" t="s">
        <v>55</v>
      </c>
      <c r="J349" s="1215" t="s">
        <v>55</v>
      </c>
      <c r="K349" s="1215" t="s">
        <v>55</v>
      </c>
      <c r="L349" s="1215" t="s">
        <v>55</v>
      </c>
      <c r="M349" s="1215">
        <v>1800</v>
      </c>
      <c r="N349" s="1219" t="s">
        <v>4446</v>
      </c>
      <c r="O349" s="1215" t="s">
        <v>4126</v>
      </c>
      <c r="P349" s="1215" t="s">
        <v>4127</v>
      </c>
      <c r="Q349" s="1215">
        <v>18631102959</v>
      </c>
      <c r="R349" s="1215" t="s">
        <v>4128</v>
      </c>
      <c r="S349" s="1215" t="s">
        <v>4000</v>
      </c>
      <c r="T349" s="1239"/>
    </row>
    <row r="350" spans="1:20" s="1240" customFormat="1" ht="20.100000000000001" customHeight="1">
      <c r="A350" s="1360"/>
      <c r="B350" s="1215" t="s">
        <v>4451</v>
      </c>
      <c r="C350" s="1215" t="s">
        <v>4452</v>
      </c>
      <c r="D350" s="1215" t="s">
        <v>30</v>
      </c>
      <c r="E350" s="1215">
        <v>58</v>
      </c>
      <c r="F350" s="1215" t="s">
        <v>55</v>
      </c>
      <c r="G350" s="1215" t="s">
        <v>31</v>
      </c>
      <c r="H350" s="1215" t="s">
        <v>4123</v>
      </c>
      <c r="I350" s="1215" t="s">
        <v>55</v>
      </c>
      <c r="J350" s="1215" t="s">
        <v>55</v>
      </c>
      <c r="K350" s="1215" t="s">
        <v>55</v>
      </c>
      <c r="L350" s="1215" t="s">
        <v>55</v>
      </c>
      <c r="M350" s="1215">
        <v>3248</v>
      </c>
      <c r="N350" s="1219" t="s">
        <v>4446</v>
      </c>
      <c r="O350" s="1215" t="s">
        <v>4126</v>
      </c>
      <c r="P350" s="1215" t="s">
        <v>4127</v>
      </c>
      <c r="Q350" s="1215">
        <v>18631102959</v>
      </c>
      <c r="R350" s="1215" t="s">
        <v>4128</v>
      </c>
      <c r="S350" s="1215" t="s">
        <v>4000</v>
      </c>
      <c r="T350" s="1239"/>
    </row>
    <row r="351" spans="1:20" s="1240" customFormat="1" ht="20.100000000000001" customHeight="1">
      <c r="A351" s="1360"/>
      <c r="B351" s="1215" t="s">
        <v>4453</v>
      </c>
      <c r="C351" s="1215" t="s">
        <v>4454</v>
      </c>
      <c r="D351" s="1215" t="s">
        <v>30</v>
      </c>
      <c r="E351" s="1215">
        <v>29</v>
      </c>
      <c r="F351" s="1215" t="s">
        <v>55</v>
      </c>
      <c r="G351" s="1215" t="s">
        <v>31</v>
      </c>
      <c r="H351" s="1215" t="s">
        <v>4123</v>
      </c>
      <c r="I351" s="1215" t="s">
        <v>55</v>
      </c>
      <c r="J351" s="1215" t="s">
        <v>55</v>
      </c>
      <c r="K351" s="1215" t="s">
        <v>55</v>
      </c>
      <c r="L351" s="1215" t="s">
        <v>55</v>
      </c>
      <c r="M351" s="1215">
        <v>1044</v>
      </c>
      <c r="N351" s="1219" t="s">
        <v>4446</v>
      </c>
      <c r="O351" s="1215" t="s">
        <v>4126</v>
      </c>
      <c r="P351" s="1215" t="s">
        <v>4127</v>
      </c>
      <c r="Q351" s="1215">
        <v>18631102959</v>
      </c>
      <c r="R351" s="1215" t="s">
        <v>4128</v>
      </c>
      <c r="S351" s="1215" t="s">
        <v>4000</v>
      </c>
      <c r="T351" s="1239"/>
    </row>
    <row r="352" spans="1:20" s="1240" customFormat="1" ht="20.100000000000001" customHeight="1">
      <c r="A352" s="1360"/>
      <c r="B352" s="1215" t="s">
        <v>4449</v>
      </c>
      <c r="C352" s="1215" t="s">
        <v>4455</v>
      </c>
      <c r="D352" s="1215" t="s">
        <v>30</v>
      </c>
      <c r="E352" s="1215">
        <v>12</v>
      </c>
      <c r="F352" s="1215" t="s">
        <v>55</v>
      </c>
      <c r="G352" s="1215" t="s">
        <v>31</v>
      </c>
      <c r="H352" s="1215" t="s">
        <v>4123</v>
      </c>
      <c r="I352" s="1215" t="s">
        <v>55</v>
      </c>
      <c r="J352" s="1215" t="s">
        <v>55</v>
      </c>
      <c r="K352" s="1215" t="s">
        <v>55</v>
      </c>
      <c r="L352" s="1215" t="s">
        <v>55</v>
      </c>
      <c r="M352" s="1215">
        <v>652.79999999999905</v>
      </c>
      <c r="N352" s="1219" t="s">
        <v>4446</v>
      </c>
      <c r="O352" s="1215" t="s">
        <v>4126</v>
      </c>
      <c r="P352" s="1215" t="s">
        <v>4127</v>
      </c>
      <c r="Q352" s="1215">
        <v>18631102959</v>
      </c>
      <c r="R352" s="1215" t="s">
        <v>4128</v>
      </c>
      <c r="S352" s="1215" t="s">
        <v>4000</v>
      </c>
      <c r="T352" s="1239"/>
    </row>
    <row r="353" spans="1:20" s="1240" customFormat="1" ht="20.100000000000001" customHeight="1">
      <c r="A353" s="1360"/>
      <c r="B353" s="1215" t="s">
        <v>4444</v>
      </c>
      <c r="C353" s="1215" t="s">
        <v>4456</v>
      </c>
      <c r="D353" s="1215" t="s">
        <v>30</v>
      </c>
      <c r="E353" s="1215">
        <v>42</v>
      </c>
      <c r="F353" s="1215" t="s">
        <v>55</v>
      </c>
      <c r="G353" s="1215" t="s">
        <v>31</v>
      </c>
      <c r="H353" s="1215" t="s">
        <v>4123</v>
      </c>
      <c r="I353" s="1215" t="s">
        <v>55</v>
      </c>
      <c r="J353" s="1215" t="s">
        <v>55</v>
      </c>
      <c r="K353" s="1215" t="s">
        <v>55</v>
      </c>
      <c r="L353" s="1215" t="s">
        <v>55</v>
      </c>
      <c r="M353" s="1215">
        <v>2352</v>
      </c>
      <c r="N353" s="1219" t="s">
        <v>4446</v>
      </c>
      <c r="O353" s="1215" t="s">
        <v>4126</v>
      </c>
      <c r="P353" s="1215" t="s">
        <v>4127</v>
      </c>
      <c r="Q353" s="1215">
        <v>18631102959</v>
      </c>
      <c r="R353" s="1215" t="s">
        <v>4128</v>
      </c>
      <c r="S353" s="1215" t="s">
        <v>4000</v>
      </c>
      <c r="T353" s="1239"/>
    </row>
    <row r="354" spans="1:20" s="1240" customFormat="1" ht="20.100000000000001" customHeight="1">
      <c r="A354" s="1360"/>
      <c r="B354" s="1215" t="s">
        <v>492</v>
      </c>
      <c r="C354" s="1215" t="s">
        <v>4457</v>
      </c>
      <c r="D354" s="1215" t="s">
        <v>2264</v>
      </c>
      <c r="E354" s="1215">
        <v>3000</v>
      </c>
      <c r="F354" s="1215" t="s">
        <v>55</v>
      </c>
      <c r="G354" s="1215" t="s">
        <v>31</v>
      </c>
      <c r="H354" s="1215" t="s">
        <v>4123</v>
      </c>
      <c r="I354" s="1215" t="s">
        <v>55</v>
      </c>
      <c r="J354" s="1215" t="s">
        <v>55</v>
      </c>
      <c r="K354" s="1215" t="s">
        <v>55</v>
      </c>
      <c r="L354" s="1215" t="s">
        <v>55</v>
      </c>
      <c r="M354" s="1215">
        <v>1920</v>
      </c>
      <c r="N354" s="1219" t="s">
        <v>4458</v>
      </c>
      <c r="O354" s="1215" t="s">
        <v>4126</v>
      </c>
      <c r="P354" s="1215" t="s">
        <v>4127</v>
      </c>
      <c r="Q354" s="1215">
        <v>18631102959</v>
      </c>
      <c r="R354" s="1215" t="s">
        <v>4128</v>
      </c>
      <c r="S354" s="1215" t="s">
        <v>4000</v>
      </c>
      <c r="T354" s="1239"/>
    </row>
    <row r="355" spans="1:20" s="1240" customFormat="1" ht="20.100000000000001" customHeight="1">
      <c r="A355" s="1360"/>
      <c r="B355" s="1215" t="s">
        <v>492</v>
      </c>
      <c r="C355" s="1215" t="s">
        <v>4459</v>
      </c>
      <c r="D355" s="1215" t="s">
        <v>2264</v>
      </c>
      <c r="E355" s="1215">
        <v>3625</v>
      </c>
      <c r="F355" s="1215" t="s">
        <v>55</v>
      </c>
      <c r="G355" s="1215" t="s">
        <v>31</v>
      </c>
      <c r="H355" s="1215" t="s">
        <v>4123</v>
      </c>
      <c r="I355" s="1215" t="s">
        <v>55</v>
      </c>
      <c r="J355" s="1215" t="s">
        <v>55</v>
      </c>
      <c r="K355" s="1215" t="s">
        <v>55</v>
      </c>
      <c r="L355" s="1215" t="s">
        <v>55</v>
      </c>
      <c r="M355" s="1215">
        <v>2320</v>
      </c>
      <c r="N355" s="1219" t="s">
        <v>4458</v>
      </c>
      <c r="O355" s="1215" t="s">
        <v>4126</v>
      </c>
      <c r="P355" s="1215" t="s">
        <v>4127</v>
      </c>
      <c r="Q355" s="1215">
        <v>18631102959</v>
      </c>
      <c r="R355" s="1215" t="s">
        <v>4128</v>
      </c>
      <c r="S355" s="1215" t="s">
        <v>4000</v>
      </c>
      <c r="T355" s="1239"/>
    </row>
    <row r="356" spans="1:20" s="1240" customFormat="1" ht="20.100000000000001" customHeight="1">
      <c r="A356" s="1360"/>
      <c r="B356" s="1215" t="s">
        <v>492</v>
      </c>
      <c r="C356" s="1215" t="s">
        <v>4460</v>
      </c>
      <c r="D356" s="1215" t="s">
        <v>2264</v>
      </c>
      <c r="E356" s="1215">
        <v>330</v>
      </c>
      <c r="F356" s="1215" t="s">
        <v>55</v>
      </c>
      <c r="G356" s="1215" t="s">
        <v>31</v>
      </c>
      <c r="H356" s="1215" t="s">
        <v>4123</v>
      </c>
      <c r="I356" s="1215" t="s">
        <v>55</v>
      </c>
      <c r="J356" s="1215" t="s">
        <v>55</v>
      </c>
      <c r="K356" s="1215" t="s">
        <v>55</v>
      </c>
      <c r="L356" s="1215" t="s">
        <v>55</v>
      </c>
      <c r="M356" s="1215">
        <v>2534.4</v>
      </c>
      <c r="N356" s="1219" t="s">
        <v>4458</v>
      </c>
      <c r="O356" s="1215" t="s">
        <v>4126</v>
      </c>
      <c r="P356" s="1215" t="s">
        <v>4127</v>
      </c>
      <c r="Q356" s="1215">
        <v>18631102959</v>
      </c>
      <c r="R356" s="1215" t="s">
        <v>4128</v>
      </c>
      <c r="S356" s="1215" t="s">
        <v>4000</v>
      </c>
      <c r="T356" s="1239"/>
    </row>
    <row r="357" spans="1:20" s="1240" customFormat="1" ht="20.100000000000001" customHeight="1">
      <c r="A357" s="1360"/>
      <c r="B357" s="1215" t="s">
        <v>492</v>
      </c>
      <c r="C357" s="1215" t="s">
        <v>4461</v>
      </c>
      <c r="D357" s="1215" t="s">
        <v>2264</v>
      </c>
      <c r="E357" s="1215">
        <v>555</v>
      </c>
      <c r="F357" s="1215" t="s">
        <v>55</v>
      </c>
      <c r="G357" s="1215" t="s">
        <v>31</v>
      </c>
      <c r="H357" s="1215" t="s">
        <v>4123</v>
      </c>
      <c r="I357" s="1215" t="s">
        <v>55</v>
      </c>
      <c r="J357" s="1215" t="s">
        <v>55</v>
      </c>
      <c r="K357" s="1215" t="s">
        <v>55</v>
      </c>
      <c r="L357" s="1215" t="s">
        <v>55</v>
      </c>
      <c r="M357" s="1215">
        <v>177.6</v>
      </c>
      <c r="N357" s="1219" t="s">
        <v>4458</v>
      </c>
      <c r="O357" s="1215" t="s">
        <v>4126</v>
      </c>
      <c r="P357" s="1215" t="s">
        <v>4127</v>
      </c>
      <c r="Q357" s="1215">
        <v>18631102959</v>
      </c>
      <c r="R357" s="1215" t="s">
        <v>4128</v>
      </c>
      <c r="S357" s="1215" t="s">
        <v>4000</v>
      </c>
      <c r="T357" s="1239"/>
    </row>
    <row r="358" spans="1:20" s="1240" customFormat="1" ht="20.100000000000001" customHeight="1">
      <c r="A358" s="1360"/>
      <c r="B358" s="1215" t="s">
        <v>492</v>
      </c>
      <c r="C358" s="1215" t="s">
        <v>4462</v>
      </c>
      <c r="D358" s="1215" t="s">
        <v>2264</v>
      </c>
      <c r="E358" s="1215">
        <v>1830</v>
      </c>
      <c r="F358" s="1215" t="s">
        <v>55</v>
      </c>
      <c r="G358" s="1215" t="s">
        <v>31</v>
      </c>
      <c r="H358" s="1215" t="s">
        <v>4123</v>
      </c>
      <c r="I358" s="1215" t="s">
        <v>55</v>
      </c>
      <c r="J358" s="1215" t="s">
        <v>55</v>
      </c>
      <c r="K358" s="1215" t="s">
        <v>55</v>
      </c>
      <c r="L358" s="1215" t="s">
        <v>55</v>
      </c>
      <c r="M358" s="1215">
        <v>6148.7999999999902</v>
      </c>
      <c r="N358" s="1219" t="s">
        <v>4458</v>
      </c>
      <c r="O358" s="1215" t="s">
        <v>4126</v>
      </c>
      <c r="P358" s="1215" t="s">
        <v>4127</v>
      </c>
      <c r="Q358" s="1215">
        <v>18631102959</v>
      </c>
      <c r="R358" s="1215" t="s">
        <v>4128</v>
      </c>
      <c r="S358" s="1215" t="s">
        <v>4000</v>
      </c>
      <c r="T358" s="1239"/>
    </row>
    <row r="359" spans="1:20" s="1240" customFormat="1" ht="20.100000000000001" customHeight="1">
      <c r="A359" s="1360"/>
      <c r="B359" s="1215" t="s">
        <v>4440</v>
      </c>
      <c r="C359" s="1215" t="s">
        <v>4463</v>
      </c>
      <c r="D359" s="1215" t="s">
        <v>45</v>
      </c>
      <c r="E359" s="1215">
        <v>3.681</v>
      </c>
      <c r="F359" s="1215" t="s">
        <v>55</v>
      </c>
      <c r="G359" s="1215" t="s">
        <v>31</v>
      </c>
      <c r="H359" s="1215" t="s">
        <v>4123</v>
      </c>
      <c r="I359" s="1215" t="s">
        <v>55</v>
      </c>
      <c r="J359" s="1215" t="s">
        <v>55</v>
      </c>
      <c r="K359" s="1215" t="s">
        <v>55</v>
      </c>
      <c r="L359" s="1215" t="s">
        <v>55</v>
      </c>
      <c r="M359" s="1215">
        <v>2061.36</v>
      </c>
      <c r="N359" s="1219">
        <v>2016.11</v>
      </c>
      <c r="O359" s="1215" t="s">
        <v>4126</v>
      </c>
      <c r="P359" s="1215" t="s">
        <v>4127</v>
      </c>
      <c r="Q359" s="1215">
        <v>18631102959</v>
      </c>
      <c r="R359" s="1215" t="s">
        <v>4128</v>
      </c>
      <c r="S359" s="1215" t="s">
        <v>4000</v>
      </c>
      <c r="T359" s="1239"/>
    </row>
    <row r="360" spans="1:20" s="1240" customFormat="1" ht="20.100000000000001" customHeight="1">
      <c r="A360" s="1360"/>
      <c r="B360" s="1215" t="s">
        <v>4438</v>
      </c>
      <c r="C360" s="1215" t="s">
        <v>4463</v>
      </c>
      <c r="D360" s="1215" t="s">
        <v>45</v>
      </c>
      <c r="E360" s="1215">
        <v>1860</v>
      </c>
      <c r="F360" s="1215" t="s">
        <v>55</v>
      </c>
      <c r="G360" s="1215" t="s">
        <v>31</v>
      </c>
      <c r="H360" s="1215" t="s">
        <v>4123</v>
      </c>
      <c r="I360" s="1215" t="s">
        <v>55</v>
      </c>
      <c r="J360" s="1215" t="s">
        <v>55</v>
      </c>
      <c r="K360" s="1215" t="s">
        <v>55</v>
      </c>
      <c r="L360" s="1215" t="s">
        <v>55</v>
      </c>
      <c r="M360" s="1215">
        <v>61610.640000000101</v>
      </c>
      <c r="N360" s="1219">
        <v>2017.9</v>
      </c>
      <c r="O360" s="1215" t="s">
        <v>4126</v>
      </c>
      <c r="P360" s="1215" t="s">
        <v>4127</v>
      </c>
      <c r="Q360" s="1215">
        <v>18631102959</v>
      </c>
      <c r="R360" s="1215" t="s">
        <v>4128</v>
      </c>
      <c r="S360" s="1215" t="s">
        <v>4000</v>
      </c>
      <c r="T360" s="1239"/>
    </row>
    <row r="361" spans="1:20" s="1240" customFormat="1" ht="20.100000000000001" customHeight="1">
      <c r="A361" s="1360"/>
      <c r="B361" s="1215" t="s">
        <v>492</v>
      </c>
      <c r="C361" s="1215" t="s">
        <v>4464</v>
      </c>
      <c r="D361" s="1215" t="s">
        <v>161</v>
      </c>
      <c r="E361" s="1215">
        <v>120</v>
      </c>
      <c r="F361" s="1215">
        <v>10</v>
      </c>
      <c r="G361" s="1215" t="s">
        <v>106</v>
      </c>
      <c r="H361" s="1215" t="s">
        <v>4123</v>
      </c>
      <c r="I361" s="1215" t="s">
        <v>55</v>
      </c>
      <c r="J361" s="1215" t="s">
        <v>55</v>
      </c>
      <c r="K361" s="1215" t="s">
        <v>55</v>
      </c>
      <c r="L361" s="1215" t="s">
        <v>55</v>
      </c>
      <c r="M361" s="1215">
        <v>7200</v>
      </c>
      <c r="N361" s="1219">
        <v>2010.5</v>
      </c>
      <c r="O361" s="1215" t="s">
        <v>4020</v>
      </c>
      <c r="P361" s="1215" t="s">
        <v>4021</v>
      </c>
      <c r="Q361" s="1215">
        <v>17732305201</v>
      </c>
      <c r="R361" s="684" t="s">
        <v>4022</v>
      </c>
      <c r="S361" s="1215" t="s">
        <v>4000</v>
      </c>
      <c r="T361" s="1239"/>
    </row>
    <row r="362" spans="1:20" s="1240" customFormat="1" ht="20.100000000000001" customHeight="1">
      <c r="A362" s="1360"/>
      <c r="B362" s="1215" t="s">
        <v>485</v>
      </c>
      <c r="C362" s="1215"/>
      <c r="D362" s="1215" t="s">
        <v>45</v>
      </c>
      <c r="E362" s="1215" t="s">
        <v>55</v>
      </c>
      <c r="F362" s="1215">
        <v>84.486999999999995</v>
      </c>
      <c r="G362" s="1215" t="s">
        <v>31</v>
      </c>
      <c r="H362" s="1215" t="s">
        <v>4123</v>
      </c>
      <c r="I362" s="1215" t="s">
        <v>55</v>
      </c>
      <c r="J362" s="1215" t="s">
        <v>55</v>
      </c>
      <c r="K362" s="1215" t="s">
        <v>55</v>
      </c>
      <c r="L362" s="1215" t="s">
        <v>55</v>
      </c>
      <c r="M362" s="1215">
        <v>53602.977371174398</v>
      </c>
      <c r="N362" s="1219">
        <v>2015.05</v>
      </c>
      <c r="O362" s="1215" t="s">
        <v>4070</v>
      </c>
      <c r="P362" s="1215" t="s">
        <v>4071</v>
      </c>
      <c r="Q362" s="1215">
        <v>13930179988</v>
      </c>
      <c r="R362" s="1215" t="s">
        <v>4072</v>
      </c>
      <c r="S362" s="1215" t="s">
        <v>4000</v>
      </c>
      <c r="T362" s="1239"/>
    </row>
    <row r="363" spans="1:20" s="1240" customFormat="1" ht="20.100000000000001" customHeight="1">
      <c r="A363" s="1360"/>
      <c r="B363" s="1215" t="s">
        <v>485</v>
      </c>
      <c r="C363" s="1215"/>
      <c r="D363" s="1215" t="s">
        <v>45</v>
      </c>
      <c r="E363" s="1215" t="s">
        <v>55</v>
      </c>
      <c r="F363" s="1215">
        <v>11.717000000000001</v>
      </c>
      <c r="G363" s="1215" t="s">
        <v>31</v>
      </c>
      <c r="H363" s="1215" t="s">
        <v>4123</v>
      </c>
      <c r="I363" s="1215" t="s">
        <v>55</v>
      </c>
      <c r="J363" s="1215" t="s">
        <v>55</v>
      </c>
      <c r="K363" s="1215" t="s">
        <v>55</v>
      </c>
      <c r="L363" s="1215" t="s">
        <v>55</v>
      </c>
      <c r="M363" s="1215">
        <v>7495.17</v>
      </c>
      <c r="N363" s="1219">
        <v>2015.05</v>
      </c>
      <c r="O363" s="1215" t="s">
        <v>4070</v>
      </c>
      <c r="P363" s="1215" t="s">
        <v>4071</v>
      </c>
      <c r="Q363" s="1215">
        <v>13930179988</v>
      </c>
      <c r="R363" s="1215" t="s">
        <v>4072</v>
      </c>
      <c r="S363" s="1215" t="s">
        <v>4000</v>
      </c>
      <c r="T363" s="1239"/>
    </row>
    <row r="364" spans="1:20" s="1240" customFormat="1" ht="20.100000000000001" customHeight="1">
      <c r="A364" s="1360"/>
      <c r="B364" s="1215" t="s">
        <v>485</v>
      </c>
      <c r="C364" s="1215"/>
      <c r="D364" s="1215" t="s">
        <v>45</v>
      </c>
      <c r="E364" s="1215" t="s">
        <v>55</v>
      </c>
      <c r="F364" s="1215">
        <v>25.9</v>
      </c>
      <c r="G364" s="1215" t="s">
        <v>31</v>
      </c>
      <c r="H364" s="1215" t="s">
        <v>4123</v>
      </c>
      <c r="I364" s="1215" t="s">
        <v>55</v>
      </c>
      <c r="J364" s="1215" t="s">
        <v>55</v>
      </c>
      <c r="K364" s="1215" t="s">
        <v>55</v>
      </c>
      <c r="L364" s="1215" t="s">
        <v>55</v>
      </c>
      <c r="M364" s="1215">
        <v>33670</v>
      </c>
      <c r="N364" s="1219">
        <v>2015.05</v>
      </c>
      <c r="O364" s="1215" t="s">
        <v>4070</v>
      </c>
      <c r="P364" s="1215" t="s">
        <v>4071</v>
      </c>
      <c r="Q364" s="1215">
        <v>13930179988</v>
      </c>
      <c r="R364" s="1215" t="s">
        <v>4072</v>
      </c>
      <c r="S364" s="1215" t="s">
        <v>4000</v>
      </c>
      <c r="T364" s="1239"/>
    </row>
    <row r="365" spans="1:20" s="1240" customFormat="1" ht="20.100000000000001" customHeight="1">
      <c r="A365" s="1360"/>
      <c r="B365" s="1215" t="s">
        <v>485</v>
      </c>
      <c r="C365" s="1215"/>
      <c r="D365" s="1215" t="s">
        <v>45</v>
      </c>
      <c r="E365" s="1215" t="s">
        <v>55</v>
      </c>
      <c r="F365" s="1215">
        <v>25.908999999999999</v>
      </c>
      <c r="G365" s="1215" t="s">
        <v>31</v>
      </c>
      <c r="H365" s="1215" t="s">
        <v>4123</v>
      </c>
      <c r="I365" s="1215" t="s">
        <v>55</v>
      </c>
      <c r="J365" s="1215" t="s">
        <v>55</v>
      </c>
      <c r="K365" s="1215" t="s">
        <v>55</v>
      </c>
      <c r="L365" s="1215" t="s">
        <v>55</v>
      </c>
      <c r="M365" s="1215">
        <v>15243.8795225617</v>
      </c>
      <c r="N365" s="1219">
        <v>2015.05</v>
      </c>
      <c r="O365" s="1215" t="s">
        <v>4070</v>
      </c>
      <c r="P365" s="1215" t="s">
        <v>4071</v>
      </c>
      <c r="Q365" s="1215">
        <v>13930179988</v>
      </c>
      <c r="R365" s="1215" t="s">
        <v>4072</v>
      </c>
      <c r="S365" s="1215" t="s">
        <v>4000</v>
      </c>
      <c r="T365" s="1239"/>
    </row>
    <row r="366" spans="1:20" s="1240" customFormat="1" ht="20.100000000000001" customHeight="1">
      <c r="A366" s="1360"/>
      <c r="B366" s="1361" t="s">
        <v>565</v>
      </c>
      <c r="C366" s="1362" t="s">
        <v>4465</v>
      </c>
      <c r="D366" s="1362" t="s">
        <v>45</v>
      </c>
      <c r="E366" s="1215" t="s">
        <v>55</v>
      </c>
      <c r="F366" s="1363">
        <v>4.6520000000000001</v>
      </c>
      <c r="G366" s="1363" t="s">
        <v>31</v>
      </c>
      <c r="H366" s="1363" t="s">
        <v>175</v>
      </c>
      <c r="I366" s="1215" t="s">
        <v>55</v>
      </c>
      <c r="J366" s="1364" t="s">
        <v>4158</v>
      </c>
      <c r="K366" s="1215" t="s">
        <v>55</v>
      </c>
      <c r="L366" s="1215" t="s">
        <v>55</v>
      </c>
      <c r="M366" s="1365">
        <v>6494.3899999999903</v>
      </c>
      <c r="N366" s="1363" t="s">
        <v>3068</v>
      </c>
      <c r="O366" s="1363" t="s">
        <v>4466</v>
      </c>
      <c r="P366" s="1366" t="s">
        <v>4467</v>
      </c>
      <c r="Q366" s="1366">
        <v>18931863533</v>
      </c>
      <c r="R366" s="1215" t="s">
        <v>4468</v>
      </c>
      <c r="S366" s="1215" t="s">
        <v>4000</v>
      </c>
      <c r="T366" s="1239"/>
    </row>
    <row r="367" spans="1:20" s="1240" customFormat="1" ht="20.100000000000001" customHeight="1">
      <c r="A367" s="1360"/>
      <c r="B367" s="1361" t="s">
        <v>492</v>
      </c>
      <c r="C367" s="1362" t="s">
        <v>4469</v>
      </c>
      <c r="D367" s="1362" t="s">
        <v>45</v>
      </c>
      <c r="E367" s="1215" t="s">
        <v>55</v>
      </c>
      <c r="F367" s="1363">
        <v>12.231999999999999</v>
      </c>
      <c r="G367" s="1363" t="s">
        <v>31</v>
      </c>
      <c r="H367" s="1363" t="s">
        <v>175</v>
      </c>
      <c r="I367" s="1215" t="s">
        <v>55</v>
      </c>
      <c r="J367" s="1364" t="s">
        <v>4158</v>
      </c>
      <c r="K367" s="1215" t="s">
        <v>55</v>
      </c>
      <c r="L367" s="1215" t="s">
        <v>55</v>
      </c>
      <c r="M367" s="1365">
        <v>17076.349999999999</v>
      </c>
      <c r="N367" s="1363" t="s">
        <v>3068</v>
      </c>
      <c r="O367" s="1363" t="s">
        <v>4466</v>
      </c>
      <c r="P367" s="1366" t="s">
        <v>4467</v>
      </c>
      <c r="Q367" s="1366">
        <v>18931863533</v>
      </c>
      <c r="R367" s="1215" t="s">
        <v>4468</v>
      </c>
      <c r="S367" s="1215" t="s">
        <v>4000</v>
      </c>
      <c r="T367" s="1239"/>
    </row>
    <row r="368" spans="1:20" s="1240" customFormat="1" ht="20.100000000000001" customHeight="1">
      <c r="A368" s="1360">
        <v>2</v>
      </c>
      <c r="B368" s="1215" t="s">
        <v>4470</v>
      </c>
      <c r="C368" s="1215"/>
      <c r="D368" s="1215"/>
      <c r="E368" s="1215"/>
      <c r="F368" s="1215"/>
      <c r="G368" s="1215"/>
      <c r="H368" s="1215"/>
      <c r="I368" s="1215"/>
      <c r="J368" s="1215"/>
      <c r="K368" s="1215"/>
      <c r="L368" s="1215"/>
      <c r="M368" s="1215"/>
      <c r="N368" s="1219"/>
      <c r="O368" s="1215"/>
      <c r="P368" s="1215"/>
      <c r="Q368" s="1215"/>
      <c r="R368" s="1215"/>
      <c r="S368" s="1215"/>
      <c r="T368" s="1239"/>
    </row>
    <row r="369" spans="1:20" s="1240" customFormat="1" ht="20.100000000000001" customHeight="1">
      <c r="A369" s="1360"/>
      <c r="B369" s="1215" t="s">
        <v>815</v>
      </c>
      <c r="C369" s="1215" t="s">
        <v>3833</v>
      </c>
      <c r="D369" s="1215" t="s">
        <v>45</v>
      </c>
      <c r="E369" s="1215" t="s">
        <v>55</v>
      </c>
      <c r="F369" s="1215">
        <v>13.97</v>
      </c>
      <c r="G369" s="1215" t="s">
        <v>31</v>
      </c>
      <c r="H369" s="1215" t="s">
        <v>3996</v>
      </c>
      <c r="I369" s="1215" t="s">
        <v>55</v>
      </c>
      <c r="J369" s="1215" t="s">
        <v>55</v>
      </c>
      <c r="K369" s="1215" t="s">
        <v>55</v>
      </c>
      <c r="L369" s="1215" t="s">
        <v>55</v>
      </c>
      <c r="M369" s="1215" t="s">
        <v>55</v>
      </c>
      <c r="N369" s="1219">
        <v>2013.6</v>
      </c>
      <c r="O369" s="1215" t="s">
        <v>3997</v>
      </c>
      <c r="P369" s="1215" t="s">
        <v>3998</v>
      </c>
      <c r="Q369" s="1215">
        <v>13833153652</v>
      </c>
      <c r="R369" s="1215" t="s">
        <v>3999</v>
      </c>
      <c r="S369" s="1215" t="s">
        <v>4000</v>
      </c>
      <c r="T369" s="1239"/>
    </row>
    <row r="370" spans="1:20" s="1240" customFormat="1" ht="20.100000000000001" customHeight="1">
      <c r="A370" s="1360"/>
      <c r="B370" s="1215" t="s">
        <v>4470</v>
      </c>
      <c r="C370" s="1215" t="s">
        <v>4471</v>
      </c>
      <c r="D370" s="1215" t="s">
        <v>161</v>
      </c>
      <c r="E370" s="1215">
        <v>1328.97</v>
      </c>
      <c r="F370" s="1215" t="s">
        <v>55</v>
      </c>
      <c r="G370" s="1215" t="s">
        <v>4008</v>
      </c>
      <c r="H370" s="1215" t="s">
        <v>4123</v>
      </c>
      <c r="I370" s="1215" t="s">
        <v>55</v>
      </c>
      <c r="J370" s="1215" t="s">
        <v>55</v>
      </c>
      <c r="K370" s="1215" t="s">
        <v>55</v>
      </c>
      <c r="L370" s="1215">
        <f>1328.97*149.59</f>
        <v>198800.62230000002</v>
      </c>
      <c r="M370" s="1215">
        <v>0</v>
      </c>
      <c r="N370" s="1224">
        <v>38869</v>
      </c>
      <c r="O370" s="1215" t="s">
        <v>4010</v>
      </c>
      <c r="P370" s="1215" t="s">
        <v>4011</v>
      </c>
      <c r="Q370" s="1215">
        <v>18632146158</v>
      </c>
      <c r="R370" s="1215" t="s">
        <v>4012</v>
      </c>
      <c r="S370" s="1215" t="s">
        <v>4002</v>
      </c>
      <c r="T370" s="1239"/>
    </row>
    <row r="371" spans="1:20" s="1240" customFormat="1" ht="20.100000000000001" customHeight="1">
      <c r="A371" s="1360"/>
      <c r="B371" s="1215" t="s">
        <v>4470</v>
      </c>
      <c r="C371" s="1215" t="s">
        <v>4472</v>
      </c>
      <c r="D371" s="1215" t="s">
        <v>161</v>
      </c>
      <c r="E371" s="1215">
        <v>635.57000000000005</v>
      </c>
      <c r="F371" s="1215" t="s">
        <v>55</v>
      </c>
      <c r="G371" s="1215" t="s">
        <v>4008</v>
      </c>
      <c r="H371" s="1215" t="s">
        <v>4123</v>
      </c>
      <c r="I371" s="1215" t="s">
        <v>55</v>
      </c>
      <c r="J371" s="1215" t="s">
        <v>55</v>
      </c>
      <c r="K371" s="1215" t="s">
        <v>55</v>
      </c>
      <c r="L371" s="1215">
        <f>635.57*366</f>
        <v>232618.62000000002</v>
      </c>
      <c r="M371" s="1215">
        <v>0</v>
      </c>
      <c r="N371" s="1224">
        <v>38869</v>
      </c>
      <c r="O371" s="1215" t="s">
        <v>4010</v>
      </c>
      <c r="P371" s="1215" t="s">
        <v>4011</v>
      </c>
      <c r="Q371" s="1215">
        <v>18632146158</v>
      </c>
      <c r="R371" s="1215" t="s">
        <v>4012</v>
      </c>
      <c r="S371" s="1215" t="s">
        <v>4002</v>
      </c>
      <c r="T371" s="1239"/>
    </row>
    <row r="372" spans="1:20" s="1240" customFormat="1" ht="20.100000000000001" customHeight="1">
      <c r="A372" s="1360">
        <v>3</v>
      </c>
      <c r="B372" s="1215" t="s">
        <v>4473</v>
      </c>
      <c r="C372" s="1215"/>
      <c r="D372" s="1215"/>
      <c r="E372" s="1215"/>
      <c r="F372" s="1215"/>
      <c r="G372" s="1215"/>
      <c r="H372" s="1215"/>
      <c r="I372" s="1215"/>
      <c r="J372" s="1215"/>
      <c r="K372" s="1215"/>
      <c r="L372" s="1215"/>
      <c r="M372" s="1215"/>
      <c r="N372" s="1219"/>
      <c r="O372" s="1215"/>
      <c r="P372" s="1215"/>
      <c r="Q372" s="1215"/>
      <c r="R372" s="1215"/>
      <c r="S372" s="1215"/>
      <c r="T372" s="1239"/>
    </row>
    <row r="373" spans="1:20" s="1240" customFormat="1" ht="20.100000000000001" customHeight="1">
      <c r="A373" s="1360"/>
      <c r="B373" s="1215" t="s">
        <v>4473</v>
      </c>
      <c r="C373" s="1215"/>
      <c r="D373" s="1215"/>
      <c r="E373" s="1215"/>
      <c r="F373" s="1215"/>
      <c r="G373" s="1215" t="s">
        <v>31</v>
      </c>
      <c r="H373" s="1215" t="s">
        <v>3996</v>
      </c>
      <c r="I373" s="1215" t="s">
        <v>55</v>
      </c>
      <c r="J373" s="1215" t="s">
        <v>55</v>
      </c>
      <c r="K373" s="1215" t="s">
        <v>55</v>
      </c>
      <c r="L373" s="1215" t="s">
        <v>55</v>
      </c>
      <c r="M373" s="1215" t="s">
        <v>55</v>
      </c>
      <c r="N373" s="1219">
        <v>2010.5</v>
      </c>
      <c r="O373" s="1215" t="s">
        <v>3997</v>
      </c>
      <c r="P373" s="1215" t="s">
        <v>3998</v>
      </c>
      <c r="Q373" s="1215">
        <v>13833153652</v>
      </c>
      <c r="R373" s="1215" t="s">
        <v>3999</v>
      </c>
      <c r="S373" s="1215" t="s">
        <v>4000</v>
      </c>
      <c r="T373" s="1239"/>
    </row>
    <row r="374" spans="1:20" s="1240" customFormat="1" ht="20.100000000000001" customHeight="1">
      <c r="A374" s="1360"/>
      <c r="B374" s="1215" t="s">
        <v>905</v>
      </c>
      <c r="C374" s="1215" t="s">
        <v>4474</v>
      </c>
      <c r="D374" s="1215" t="s">
        <v>30</v>
      </c>
      <c r="E374" s="1215">
        <v>11</v>
      </c>
      <c r="F374" s="1215" t="s">
        <v>55</v>
      </c>
      <c r="G374" s="1215" t="s">
        <v>31</v>
      </c>
      <c r="H374" s="1215" t="s">
        <v>3996</v>
      </c>
      <c r="I374" s="1215" t="s">
        <v>55</v>
      </c>
      <c r="J374" s="1215" t="s">
        <v>55</v>
      </c>
      <c r="K374" s="1215" t="s">
        <v>55</v>
      </c>
      <c r="L374" s="1215" t="s">
        <v>55</v>
      </c>
      <c r="M374" s="1215" t="s">
        <v>55</v>
      </c>
      <c r="N374" s="1219">
        <v>2010.5</v>
      </c>
      <c r="O374" s="1215" t="s">
        <v>3997</v>
      </c>
      <c r="P374" s="1215" t="s">
        <v>3998</v>
      </c>
      <c r="Q374" s="1215">
        <v>13833153652</v>
      </c>
      <c r="R374" s="1215" t="s">
        <v>3999</v>
      </c>
      <c r="S374" s="1215" t="s">
        <v>4000</v>
      </c>
      <c r="T374" s="1239"/>
    </row>
    <row r="375" spans="1:20" s="1240" customFormat="1" ht="20.100000000000001" customHeight="1">
      <c r="A375" s="1360"/>
      <c r="B375" s="1215" t="s">
        <v>905</v>
      </c>
      <c r="C375" s="1215" t="s">
        <v>4474</v>
      </c>
      <c r="D375" s="1215" t="s">
        <v>30</v>
      </c>
      <c r="E375" s="1215">
        <v>17</v>
      </c>
      <c r="F375" s="1215" t="s">
        <v>55</v>
      </c>
      <c r="G375" s="1215" t="s">
        <v>31</v>
      </c>
      <c r="H375" s="1215" t="s">
        <v>3996</v>
      </c>
      <c r="I375" s="1215" t="s">
        <v>55</v>
      </c>
      <c r="J375" s="1215" t="s">
        <v>55</v>
      </c>
      <c r="K375" s="1215" t="s">
        <v>55</v>
      </c>
      <c r="L375" s="1215" t="s">
        <v>55</v>
      </c>
      <c r="M375" s="1215" t="s">
        <v>55</v>
      </c>
      <c r="N375" s="1219">
        <v>2010.5</v>
      </c>
      <c r="O375" s="1215" t="s">
        <v>3997</v>
      </c>
      <c r="P375" s="1215" t="s">
        <v>3998</v>
      </c>
      <c r="Q375" s="1215">
        <v>13833153652</v>
      </c>
      <c r="R375" s="1215" t="s">
        <v>3999</v>
      </c>
      <c r="S375" s="1215" t="s">
        <v>4000</v>
      </c>
      <c r="T375" s="1239"/>
    </row>
    <row r="376" spans="1:20" s="1240" customFormat="1" ht="20.100000000000001" customHeight="1">
      <c r="A376" s="1360"/>
      <c r="B376" s="1215" t="s">
        <v>905</v>
      </c>
      <c r="C376" s="1215" t="s">
        <v>4475</v>
      </c>
      <c r="D376" s="1215" t="s">
        <v>30</v>
      </c>
      <c r="E376" s="1215">
        <v>8</v>
      </c>
      <c r="F376" s="1215" t="s">
        <v>55</v>
      </c>
      <c r="G376" s="1215" t="s">
        <v>31</v>
      </c>
      <c r="H376" s="1215" t="s">
        <v>3996</v>
      </c>
      <c r="I376" s="1215" t="s">
        <v>55</v>
      </c>
      <c r="J376" s="1215" t="s">
        <v>55</v>
      </c>
      <c r="K376" s="1215" t="s">
        <v>55</v>
      </c>
      <c r="L376" s="1215" t="s">
        <v>55</v>
      </c>
      <c r="M376" s="1215" t="s">
        <v>55</v>
      </c>
      <c r="N376" s="1219">
        <v>2010.5</v>
      </c>
      <c r="O376" s="1215" t="s">
        <v>3997</v>
      </c>
      <c r="P376" s="1215" t="s">
        <v>3998</v>
      </c>
      <c r="Q376" s="1215">
        <v>13833153652</v>
      </c>
      <c r="R376" s="1215" t="s">
        <v>3999</v>
      </c>
      <c r="S376" s="1215" t="s">
        <v>4000</v>
      </c>
      <c r="T376" s="1239"/>
    </row>
    <row r="377" spans="1:20" s="1240" customFormat="1" ht="20.100000000000001" customHeight="1">
      <c r="A377" s="1360"/>
      <c r="B377" s="1215" t="s">
        <v>905</v>
      </c>
      <c r="C377" s="1215" t="s">
        <v>4475</v>
      </c>
      <c r="D377" s="1215" t="s">
        <v>30</v>
      </c>
      <c r="E377" s="1215">
        <v>26</v>
      </c>
      <c r="F377" s="1215" t="s">
        <v>55</v>
      </c>
      <c r="G377" s="1215" t="s">
        <v>31</v>
      </c>
      <c r="H377" s="1215" t="s">
        <v>3996</v>
      </c>
      <c r="I377" s="1215" t="s">
        <v>55</v>
      </c>
      <c r="J377" s="1215" t="s">
        <v>4364</v>
      </c>
      <c r="K377" s="1215" t="s">
        <v>55</v>
      </c>
      <c r="L377" s="1215" t="s">
        <v>55</v>
      </c>
      <c r="M377" s="1215" t="s">
        <v>55</v>
      </c>
      <c r="N377" s="1219">
        <v>2010.5</v>
      </c>
      <c r="O377" s="1215" t="s">
        <v>3997</v>
      </c>
      <c r="P377" s="1215" t="s">
        <v>3998</v>
      </c>
      <c r="Q377" s="1215">
        <v>13833153652</v>
      </c>
      <c r="R377" s="1215" t="s">
        <v>3999</v>
      </c>
      <c r="S377" s="1215" t="s">
        <v>4000</v>
      </c>
      <c r="T377" s="1239"/>
    </row>
    <row r="378" spans="1:20" s="1240" customFormat="1" ht="20.100000000000001" customHeight="1">
      <c r="A378" s="1360"/>
      <c r="B378" s="1215" t="s">
        <v>905</v>
      </c>
      <c r="C378" s="1215" t="s">
        <v>4476</v>
      </c>
      <c r="D378" s="1215" t="s">
        <v>494</v>
      </c>
      <c r="E378" s="1215">
        <v>21</v>
      </c>
      <c r="F378" s="1215" t="s">
        <v>55</v>
      </c>
      <c r="G378" s="1215" t="s">
        <v>31</v>
      </c>
      <c r="H378" s="1215" t="s">
        <v>3996</v>
      </c>
      <c r="I378" s="1215" t="s">
        <v>55</v>
      </c>
      <c r="J378" s="1215" t="s">
        <v>55</v>
      </c>
      <c r="K378" s="1215" t="s">
        <v>55</v>
      </c>
      <c r="L378" s="1215" t="s">
        <v>55</v>
      </c>
      <c r="M378" s="1215" t="s">
        <v>55</v>
      </c>
      <c r="N378" s="1219">
        <v>2010.5</v>
      </c>
      <c r="O378" s="1215" t="s">
        <v>3997</v>
      </c>
      <c r="P378" s="1215" t="s">
        <v>3998</v>
      </c>
      <c r="Q378" s="1215">
        <v>13833153652</v>
      </c>
      <c r="R378" s="1215" t="s">
        <v>3999</v>
      </c>
      <c r="S378" s="1215" t="s">
        <v>4000</v>
      </c>
      <c r="T378" s="1239"/>
    </row>
    <row r="379" spans="1:20" s="1240" customFormat="1" ht="20.100000000000001" customHeight="1">
      <c r="A379" s="1360"/>
      <c r="B379" s="1215" t="s">
        <v>905</v>
      </c>
      <c r="C379" s="1215" t="s">
        <v>4476</v>
      </c>
      <c r="D379" s="1215" t="s">
        <v>494</v>
      </c>
      <c r="E379" s="1215">
        <v>11</v>
      </c>
      <c r="F379" s="1215" t="s">
        <v>55</v>
      </c>
      <c r="G379" s="1215" t="s">
        <v>31</v>
      </c>
      <c r="H379" s="1215" t="s">
        <v>3996</v>
      </c>
      <c r="I379" s="1215" t="s">
        <v>55</v>
      </c>
      <c r="J379" s="1215" t="s">
        <v>55</v>
      </c>
      <c r="K379" s="1215" t="s">
        <v>55</v>
      </c>
      <c r="L379" s="1215" t="s">
        <v>55</v>
      </c>
      <c r="M379" s="1215" t="s">
        <v>55</v>
      </c>
      <c r="N379" s="1219">
        <v>2018.4</v>
      </c>
      <c r="O379" s="1215" t="s">
        <v>3997</v>
      </c>
      <c r="P379" s="1215" t="s">
        <v>3998</v>
      </c>
      <c r="Q379" s="1215">
        <v>13833153652</v>
      </c>
      <c r="R379" s="1215" t="s">
        <v>3999</v>
      </c>
      <c r="S379" s="1215" t="s">
        <v>4000</v>
      </c>
      <c r="T379" s="1239"/>
    </row>
    <row r="380" spans="1:20" s="1240" customFormat="1" ht="20.100000000000001" customHeight="1">
      <c r="A380" s="1360"/>
      <c r="B380" s="1215" t="s">
        <v>905</v>
      </c>
      <c r="C380" s="1215" t="s">
        <v>4477</v>
      </c>
      <c r="D380" s="1215" t="s">
        <v>494</v>
      </c>
      <c r="E380" s="1215">
        <v>50</v>
      </c>
      <c r="F380" s="1215" t="s">
        <v>55</v>
      </c>
      <c r="G380" s="1215" t="s">
        <v>31</v>
      </c>
      <c r="H380" s="1215" t="s">
        <v>3996</v>
      </c>
      <c r="I380" s="1215" t="s">
        <v>55</v>
      </c>
      <c r="J380" s="1215" t="s">
        <v>55</v>
      </c>
      <c r="K380" s="1215" t="s">
        <v>55</v>
      </c>
      <c r="L380" s="1215" t="s">
        <v>55</v>
      </c>
      <c r="M380" s="1215" t="s">
        <v>55</v>
      </c>
      <c r="N380" s="1219">
        <v>2010.5</v>
      </c>
      <c r="O380" s="1215" t="s">
        <v>3997</v>
      </c>
      <c r="P380" s="1215" t="s">
        <v>3998</v>
      </c>
      <c r="Q380" s="1215">
        <v>13833153652</v>
      </c>
      <c r="R380" s="1215" t="s">
        <v>3999</v>
      </c>
      <c r="S380" s="1215" t="s">
        <v>4000</v>
      </c>
      <c r="T380" s="1239"/>
    </row>
    <row r="381" spans="1:20" s="1240" customFormat="1" ht="20.100000000000001" customHeight="1">
      <c r="A381" s="1360"/>
      <c r="B381" s="1215" t="s">
        <v>905</v>
      </c>
      <c r="C381" s="1215" t="s">
        <v>4478</v>
      </c>
      <c r="D381" s="1215" t="s">
        <v>494</v>
      </c>
      <c r="E381" s="1215">
        <v>12</v>
      </c>
      <c r="F381" s="1215" t="s">
        <v>55</v>
      </c>
      <c r="G381" s="1215" t="s">
        <v>31</v>
      </c>
      <c r="H381" s="1215" t="s">
        <v>3996</v>
      </c>
      <c r="I381" s="1215" t="s">
        <v>55</v>
      </c>
      <c r="J381" s="1215" t="s">
        <v>55</v>
      </c>
      <c r="K381" s="1215" t="s">
        <v>55</v>
      </c>
      <c r="L381" s="1215" t="s">
        <v>55</v>
      </c>
      <c r="M381" s="1215" t="s">
        <v>55</v>
      </c>
      <c r="N381" s="1219">
        <v>2010.5</v>
      </c>
      <c r="O381" s="1215" t="s">
        <v>3997</v>
      </c>
      <c r="P381" s="1215" t="s">
        <v>3998</v>
      </c>
      <c r="Q381" s="1215">
        <v>13833153652</v>
      </c>
      <c r="R381" s="1215" t="s">
        <v>3999</v>
      </c>
      <c r="S381" s="1215" t="s">
        <v>4000</v>
      </c>
      <c r="T381" s="1239"/>
    </row>
    <row r="382" spans="1:20" s="1240" customFormat="1" ht="20.100000000000001" customHeight="1">
      <c r="A382" s="1360"/>
      <c r="B382" s="1215" t="s">
        <v>905</v>
      </c>
      <c r="C382" s="1215" t="s">
        <v>4478</v>
      </c>
      <c r="D382" s="1215" t="s">
        <v>494</v>
      </c>
      <c r="E382" s="1215">
        <v>31</v>
      </c>
      <c r="F382" s="1215" t="s">
        <v>55</v>
      </c>
      <c r="G382" s="1215" t="s">
        <v>31</v>
      </c>
      <c r="H382" s="1215" t="s">
        <v>3996</v>
      </c>
      <c r="I382" s="1215" t="s">
        <v>55</v>
      </c>
      <c r="J382" s="1215" t="s">
        <v>55</v>
      </c>
      <c r="K382" s="1215" t="s">
        <v>55</v>
      </c>
      <c r="L382" s="1215" t="s">
        <v>55</v>
      </c>
      <c r="M382" s="1215" t="s">
        <v>55</v>
      </c>
      <c r="N382" s="1219">
        <v>2010.5</v>
      </c>
      <c r="O382" s="1215" t="s">
        <v>3997</v>
      </c>
      <c r="P382" s="1215" t="s">
        <v>3998</v>
      </c>
      <c r="Q382" s="1215">
        <v>13833153652</v>
      </c>
      <c r="R382" s="1215" t="s">
        <v>3999</v>
      </c>
      <c r="S382" s="1215" t="s">
        <v>4000</v>
      </c>
      <c r="T382" s="1239"/>
    </row>
    <row r="383" spans="1:20" s="1240" customFormat="1" ht="20.100000000000001" customHeight="1">
      <c r="A383" s="1360"/>
      <c r="B383" s="1215" t="s">
        <v>905</v>
      </c>
      <c r="C383" s="1215" t="s">
        <v>4479</v>
      </c>
      <c r="D383" s="1215" t="s">
        <v>494</v>
      </c>
      <c r="E383" s="1215">
        <v>5</v>
      </c>
      <c r="F383" s="1215" t="s">
        <v>55</v>
      </c>
      <c r="G383" s="1215" t="s">
        <v>31</v>
      </c>
      <c r="H383" s="1215" t="s">
        <v>3996</v>
      </c>
      <c r="I383" s="1215" t="s">
        <v>55</v>
      </c>
      <c r="J383" s="1215" t="s">
        <v>55</v>
      </c>
      <c r="K383" s="1215" t="s">
        <v>55</v>
      </c>
      <c r="L383" s="1215" t="s">
        <v>55</v>
      </c>
      <c r="M383" s="1215" t="s">
        <v>55</v>
      </c>
      <c r="N383" s="1219">
        <v>2010.5</v>
      </c>
      <c r="O383" s="1215" t="s">
        <v>3997</v>
      </c>
      <c r="P383" s="1215" t="s">
        <v>3998</v>
      </c>
      <c r="Q383" s="1215">
        <v>13833153652</v>
      </c>
      <c r="R383" s="1215" t="s">
        <v>3999</v>
      </c>
      <c r="S383" s="1215" t="s">
        <v>4000</v>
      </c>
      <c r="T383" s="1239"/>
    </row>
    <row r="384" spans="1:20" s="1240" customFormat="1" ht="20.100000000000001" customHeight="1">
      <c r="A384" s="1360"/>
      <c r="B384" s="1215" t="s">
        <v>905</v>
      </c>
      <c r="C384" s="1215" t="s">
        <v>4479</v>
      </c>
      <c r="D384" s="1215" t="s">
        <v>494</v>
      </c>
      <c r="E384" s="1215">
        <v>26</v>
      </c>
      <c r="F384" s="1215" t="s">
        <v>55</v>
      </c>
      <c r="G384" s="1215" t="s">
        <v>31</v>
      </c>
      <c r="H384" s="1215" t="s">
        <v>3996</v>
      </c>
      <c r="I384" s="1215" t="s">
        <v>55</v>
      </c>
      <c r="J384" s="1215" t="s">
        <v>55</v>
      </c>
      <c r="K384" s="1215" t="s">
        <v>55</v>
      </c>
      <c r="L384" s="1215" t="s">
        <v>55</v>
      </c>
      <c r="M384" s="1215" t="s">
        <v>55</v>
      </c>
      <c r="N384" s="1219">
        <v>2010.5</v>
      </c>
      <c r="O384" s="1215" t="s">
        <v>3997</v>
      </c>
      <c r="P384" s="1215" t="s">
        <v>3998</v>
      </c>
      <c r="Q384" s="1215">
        <v>13833153652</v>
      </c>
      <c r="R384" s="1215" t="s">
        <v>3999</v>
      </c>
      <c r="S384" s="1215" t="s">
        <v>4000</v>
      </c>
      <c r="T384" s="1239"/>
    </row>
    <row r="385" spans="1:20" s="1240" customFormat="1" ht="20.100000000000001" customHeight="1">
      <c r="A385" s="1360"/>
      <c r="B385" s="1215" t="s">
        <v>905</v>
      </c>
      <c r="C385" s="1215" t="s">
        <v>507</v>
      </c>
      <c r="D385" s="1215" t="s">
        <v>494</v>
      </c>
      <c r="E385" s="1215">
        <v>89</v>
      </c>
      <c r="F385" s="1215" t="s">
        <v>55</v>
      </c>
      <c r="G385" s="1215" t="s">
        <v>31</v>
      </c>
      <c r="H385" s="1215" t="s">
        <v>3996</v>
      </c>
      <c r="I385" s="1215" t="s">
        <v>55</v>
      </c>
      <c r="J385" s="1215" t="s">
        <v>55</v>
      </c>
      <c r="K385" s="1215" t="s">
        <v>55</v>
      </c>
      <c r="L385" s="1215" t="s">
        <v>55</v>
      </c>
      <c r="M385" s="1215" t="s">
        <v>55</v>
      </c>
      <c r="N385" s="1219">
        <v>2010.5</v>
      </c>
      <c r="O385" s="1215" t="s">
        <v>3997</v>
      </c>
      <c r="P385" s="1215" t="s">
        <v>3998</v>
      </c>
      <c r="Q385" s="1215">
        <v>13833153652</v>
      </c>
      <c r="R385" s="1215" t="s">
        <v>3999</v>
      </c>
      <c r="S385" s="1215" t="s">
        <v>4000</v>
      </c>
      <c r="T385" s="1239"/>
    </row>
    <row r="386" spans="1:20" s="1240" customFormat="1" ht="20.100000000000001" customHeight="1">
      <c r="A386" s="1360"/>
      <c r="B386" s="1215" t="s">
        <v>905</v>
      </c>
      <c r="C386" s="1215" t="s">
        <v>507</v>
      </c>
      <c r="D386" s="1215" t="s">
        <v>494</v>
      </c>
      <c r="E386" s="1215">
        <v>217</v>
      </c>
      <c r="F386" s="1215" t="s">
        <v>55</v>
      </c>
      <c r="G386" s="1215" t="s">
        <v>31</v>
      </c>
      <c r="H386" s="1215" t="s">
        <v>3996</v>
      </c>
      <c r="I386" s="1215" t="s">
        <v>55</v>
      </c>
      <c r="J386" s="1215" t="s">
        <v>55</v>
      </c>
      <c r="K386" s="1215" t="s">
        <v>55</v>
      </c>
      <c r="L386" s="1215" t="s">
        <v>55</v>
      </c>
      <c r="M386" s="1367">
        <v>49014.5</v>
      </c>
      <c r="N386" s="1219">
        <v>2015.3</v>
      </c>
      <c r="O386" s="1215" t="s">
        <v>3997</v>
      </c>
      <c r="P386" s="1215" t="s">
        <v>3998</v>
      </c>
      <c r="Q386" s="1215">
        <v>13833153652</v>
      </c>
      <c r="R386" s="1215" t="s">
        <v>3999</v>
      </c>
      <c r="S386" s="1215" t="s">
        <v>4000</v>
      </c>
      <c r="T386" s="1239"/>
    </row>
    <row r="387" spans="1:20" s="1240" customFormat="1" ht="20.100000000000001" customHeight="1">
      <c r="A387" s="1360"/>
      <c r="B387" s="1215" t="s">
        <v>905</v>
      </c>
      <c r="C387" s="1215" t="s">
        <v>507</v>
      </c>
      <c r="D387" s="1215" t="s">
        <v>494</v>
      </c>
      <c r="E387" s="1215">
        <v>233</v>
      </c>
      <c r="F387" s="1215" t="s">
        <v>55</v>
      </c>
      <c r="G387" s="1215" t="s">
        <v>31</v>
      </c>
      <c r="H387" s="1215" t="s">
        <v>3996</v>
      </c>
      <c r="I387" s="1215" t="s">
        <v>55</v>
      </c>
      <c r="J387" s="1215" t="s">
        <v>55</v>
      </c>
      <c r="K387" s="1215" t="s">
        <v>55</v>
      </c>
      <c r="L387" s="1215" t="s">
        <v>55</v>
      </c>
      <c r="M387" s="1215" t="s">
        <v>55</v>
      </c>
      <c r="N387" s="1219">
        <v>2015.3</v>
      </c>
      <c r="O387" s="1215" t="s">
        <v>3997</v>
      </c>
      <c r="P387" s="1215" t="s">
        <v>3998</v>
      </c>
      <c r="Q387" s="1215">
        <v>13833153652</v>
      </c>
      <c r="R387" s="1215" t="s">
        <v>3999</v>
      </c>
      <c r="S387" s="1215" t="s">
        <v>4000</v>
      </c>
      <c r="T387" s="1239"/>
    </row>
    <row r="388" spans="1:20" s="1240" customFormat="1" ht="20.100000000000001" customHeight="1">
      <c r="A388" s="1360"/>
      <c r="B388" s="1215" t="s">
        <v>905</v>
      </c>
      <c r="C388" s="1215" t="s">
        <v>507</v>
      </c>
      <c r="D388" s="1215" t="s">
        <v>494</v>
      </c>
      <c r="E388" s="1215">
        <v>3</v>
      </c>
      <c r="F388" s="1215">
        <v>3</v>
      </c>
      <c r="G388" s="1215" t="s">
        <v>106</v>
      </c>
      <c r="H388" s="1215" t="s">
        <v>3996</v>
      </c>
      <c r="I388" s="1215" t="s">
        <v>55</v>
      </c>
      <c r="J388" s="1215" t="s">
        <v>55</v>
      </c>
      <c r="K388" s="1215" t="s">
        <v>55</v>
      </c>
      <c r="L388" s="1215" t="s">
        <v>55</v>
      </c>
      <c r="M388" s="1215">
        <v>4585.5600000000004</v>
      </c>
      <c r="N388" s="1219" t="s">
        <v>4480</v>
      </c>
      <c r="O388" s="1215" t="s">
        <v>4020</v>
      </c>
      <c r="P388" s="1215" t="s">
        <v>4021</v>
      </c>
      <c r="Q388" s="1215">
        <v>17732305201</v>
      </c>
      <c r="R388" s="684" t="s">
        <v>4022</v>
      </c>
      <c r="S388" s="1215" t="s">
        <v>4000</v>
      </c>
      <c r="T388" s="1239"/>
    </row>
    <row r="389" spans="1:20" s="1240" customFormat="1" ht="20.100000000000001" customHeight="1">
      <c r="A389" s="1360">
        <v>4</v>
      </c>
      <c r="B389" s="1215" t="s">
        <v>4481</v>
      </c>
      <c r="C389" s="1215"/>
      <c r="D389" s="1215"/>
      <c r="E389" s="1215"/>
      <c r="F389" s="1215"/>
      <c r="G389" s="1215"/>
      <c r="H389" s="1215"/>
      <c r="I389" s="1215"/>
      <c r="J389" s="1215"/>
      <c r="K389" s="1215"/>
      <c r="L389" s="1215"/>
      <c r="M389" s="1215"/>
      <c r="N389" s="1219"/>
      <c r="O389" s="1215"/>
      <c r="P389" s="1215"/>
      <c r="Q389" s="1215"/>
      <c r="R389" s="1215"/>
      <c r="S389" s="1215"/>
      <c r="T389" s="1239"/>
    </row>
    <row r="390" spans="1:20" s="1240" customFormat="1" ht="20.100000000000001" customHeight="1">
      <c r="A390" s="1360"/>
      <c r="B390" s="1215" t="s">
        <v>4482</v>
      </c>
      <c r="C390" s="1215" t="s">
        <v>509</v>
      </c>
      <c r="D390" s="1215" t="s">
        <v>494</v>
      </c>
      <c r="E390" s="1215">
        <v>4</v>
      </c>
      <c r="F390" s="1215" t="s">
        <v>55</v>
      </c>
      <c r="G390" s="1215" t="s">
        <v>31</v>
      </c>
      <c r="H390" s="1215" t="s">
        <v>3996</v>
      </c>
      <c r="I390" s="1215" t="s">
        <v>55</v>
      </c>
      <c r="J390" s="1215" t="s">
        <v>55</v>
      </c>
      <c r="K390" s="1215" t="s">
        <v>55</v>
      </c>
      <c r="L390" s="1215" t="s">
        <v>55</v>
      </c>
      <c r="M390" s="1215" t="s">
        <v>55</v>
      </c>
      <c r="N390" s="1219">
        <v>2010.5</v>
      </c>
      <c r="O390" s="1215" t="s">
        <v>3997</v>
      </c>
      <c r="P390" s="1215" t="s">
        <v>3998</v>
      </c>
      <c r="Q390" s="1215">
        <v>13833153652</v>
      </c>
      <c r="R390" s="1215" t="s">
        <v>3999</v>
      </c>
      <c r="S390" s="1215" t="s">
        <v>4000</v>
      </c>
      <c r="T390" s="1239"/>
    </row>
    <row r="391" spans="1:20" s="1240" customFormat="1" ht="20.100000000000001" customHeight="1">
      <c r="A391" s="1360"/>
      <c r="B391" s="1215" t="s">
        <v>4482</v>
      </c>
      <c r="C391" s="1215" t="s">
        <v>509</v>
      </c>
      <c r="D391" s="1215" t="s">
        <v>494</v>
      </c>
      <c r="E391" s="1215">
        <v>56</v>
      </c>
      <c r="F391" s="1215" t="s">
        <v>55</v>
      </c>
      <c r="G391" s="1215" t="s">
        <v>31</v>
      </c>
      <c r="H391" s="1215" t="s">
        <v>3996</v>
      </c>
      <c r="I391" s="1215" t="s">
        <v>55</v>
      </c>
      <c r="J391" s="1215" t="s">
        <v>55</v>
      </c>
      <c r="K391" s="1215" t="s">
        <v>55</v>
      </c>
      <c r="L391" s="1215" t="s">
        <v>55</v>
      </c>
      <c r="M391" s="1215" t="s">
        <v>55</v>
      </c>
      <c r="N391" s="1219">
        <v>2010.5</v>
      </c>
      <c r="O391" s="1215" t="s">
        <v>3997</v>
      </c>
      <c r="P391" s="1215" t="s">
        <v>3998</v>
      </c>
      <c r="Q391" s="1215">
        <v>13833153652</v>
      </c>
      <c r="R391" s="1215" t="s">
        <v>3999</v>
      </c>
      <c r="S391" s="1215" t="s">
        <v>4000</v>
      </c>
      <c r="T391" s="1239"/>
    </row>
    <row r="392" spans="1:20" s="1240" customFormat="1" ht="20.100000000000001" customHeight="1">
      <c r="A392" s="1360"/>
      <c r="B392" s="1215" t="s">
        <v>4482</v>
      </c>
      <c r="C392" s="1215" t="s">
        <v>507</v>
      </c>
      <c r="D392" s="1215" t="s">
        <v>494</v>
      </c>
      <c r="E392" s="1215">
        <v>30</v>
      </c>
      <c r="F392" s="1215" t="s">
        <v>55</v>
      </c>
      <c r="G392" s="1215" t="s">
        <v>31</v>
      </c>
      <c r="H392" s="1215" t="s">
        <v>3996</v>
      </c>
      <c r="I392" s="1215" t="s">
        <v>55</v>
      </c>
      <c r="J392" s="1215" t="s">
        <v>55</v>
      </c>
      <c r="K392" s="1215" t="s">
        <v>55</v>
      </c>
      <c r="L392" s="1215" t="s">
        <v>55</v>
      </c>
      <c r="M392" s="1215" t="s">
        <v>55</v>
      </c>
      <c r="N392" s="1219">
        <v>2010.5</v>
      </c>
      <c r="O392" s="1215" t="s">
        <v>3997</v>
      </c>
      <c r="P392" s="1215" t="s">
        <v>3998</v>
      </c>
      <c r="Q392" s="1215">
        <v>13833153652</v>
      </c>
      <c r="R392" s="1215" t="s">
        <v>3999</v>
      </c>
      <c r="S392" s="1215" t="s">
        <v>4000</v>
      </c>
      <c r="T392" s="1368"/>
    </row>
    <row r="393" spans="1:20" s="1240" customFormat="1" ht="20.100000000000001" customHeight="1">
      <c r="A393" s="1360"/>
      <c r="B393" s="1215" t="s">
        <v>4483</v>
      </c>
      <c r="C393" s="1215" t="s">
        <v>4484</v>
      </c>
      <c r="D393" s="1215" t="s">
        <v>494</v>
      </c>
      <c r="E393" s="1215">
        <v>1</v>
      </c>
      <c r="F393" s="1215" t="s">
        <v>55</v>
      </c>
      <c r="G393" s="1215" t="s">
        <v>31</v>
      </c>
      <c r="H393" s="1215" t="s">
        <v>3996</v>
      </c>
      <c r="I393" s="1215" t="s">
        <v>55</v>
      </c>
      <c r="J393" s="1215" t="s">
        <v>55</v>
      </c>
      <c r="K393" s="1215" t="s">
        <v>55</v>
      </c>
      <c r="L393" s="1215" t="s">
        <v>55</v>
      </c>
      <c r="M393" s="1215" t="s">
        <v>55</v>
      </c>
      <c r="N393" s="1219">
        <v>2010.5</v>
      </c>
      <c r="O393" s="1215" t="s">
        <v>3997</v>
      </c>
      <c r="P393" s="1215" t="s">
        <v>3998</v>
      </c>
      <c r="Q393" s="1215">
        <v>13833153652</v>
      </c>
      <c r="R393" s="1215" t="s">
        <v>3999</v>
      </c>
      <c r="S393" s="1215" t="s">
        <v>4000</v>
      </c>
      <c r="T393" s="1239"/>
    </row>
    <row r="394" spans="1:20" s="1240" customFormat="1" ht="20.100000000000001" customHeight="1">
      <c r="A394" s="1360"/>
      <c r="B394" s="1215" t="s">
        <v>4483</v>
      </c>
      <c r="C394" s="1215" t="s">
        <v>4484</v>
      </c>
      <c r="D394" s="1215" t="s">
        <v>494</v>
      </c>
      <c r="E394" s="1215">
        <v>4</v>
      </c>
      <c r="F394" s="1215" t="s">
        <v>55</v>
      </c>
      <c r="G394" s="1215" t="s">
        <v>31</v>
      </c>
      <c r="H394" s="1215" t="s">
        <v>3996</v>
      </c>
      <c r="I394" s="1215" t="s">
        <v>55</v>
      </c>
      <c r="J394" s="1215" t="s">
        <v>55</v>
      </c>
      <c r="K394" s="1215" t="s">
        <v>55</v>
      </c>
      <c r="L394" s="1215" t="s">
        <v>55</v>
      </c>
      <c r="M394" s="1215" t="s">
        <v>55</v>
      </c>
      <c r="N394" s="1219">
        <v>2010.5</v>
      </c>
      <c r="O394" s="1215" t="s">
        <v>3997</v>
      </c>
      <c r="P394" s="1215" t="s">
        <v>3998</v>
      </c>
      <c r="Q394" s="1215">
        <v>13833153652</v>
      </c>
      <c r="R394" s="1215" t="s">
        <v>3999</v>
      </c>
      <c r="S394" s="1215" t="s">
        <v>4000</v>
      </c>
      <c r="T394" s="1239"/>
    </row>
    <row r="395" spans="1:20" s="1240" customFormat="1" ht="20.100000000000001" customHeight="1">
      <c r="A395" s="1360"/>
      <c r="B395" s="1215" t="s">
        <v>4485</v>
      </c>
      <c r="C395" s="1215"/>
      <c r="D395" s="1215" t="s">
        <v>30</v>
      </c>
      <c r="E395" s="1215">
        <v>363</v>
      </c>
      <c r="F395" s="1215" t="s">
        <v>55</v>
      </c>
      <c r="G395" s="1215" t="s">
        <v>31</v>
      </c>
      <c r="H395" s="1215" t="s">
        <v>3996</v>
      </c>
      <c r="I395" s="1215" t="s">
        <v>55</v>
      </c>
      <c r="J395" s="1215" t="s">
        <v>55</v>
      </c>
      <c r="K395" s="1215" t="s">
        <v>55</v>
      </c>
      <c r="L395" s="1215" t="s">
        <v>55</v>
      </c>
      <c r="M395" s="1215" t="s">
        <v>55</v>
      </c>
      <c r="N395" s="1219">
        <v>2006.3</v>
      </c>
      <c r="O395" s="1215" t="s">
        <v>3997</v>
      </c>
      <c r="P395" s="1215" t="s">
        <v>3998</v>
      </c>
      <c r="Q395" s="1215">
        <v>13833153652</v>
      </c>
      <c r="R395" s="1215" t="s">
        <v>3999</v>
      </c>
      <c r="S395" s="1215" t="s">
        <v>4000</v>
      </c>
      <c r="T395" s="1239"/>
    </row>
    <row r="396" spans="1:20" s="1240" customFormat="1" ht="20.100000000000001" customHeight="1">
      <c r="A396" s="1360"/>
      <c r="B396" s="1215" t="s">
        <v>4485</v>
      </c>
      <c r="C396" s="1215"/>
      <c r="D396" s="1215" t="s">
        <v>30</v>
      </c>
      <c r="E396" s="1215">
        <v>67</v>
      </c>
      <c r="F396" s="1215" t="s">
        <v>55</v>
      </c>
      <c r="G396" s="1215" t="s">
        <v>31</v>
      </c>
      <c r="H396" s="1215" t="s">
        <v>3996</v>
      </c>
      <c r="I396" s="1215" t="s">
        <v>55</v>
      </c>
      <c r="J396" s="1215" t="s">
        <v>55</v>
      </c>
      <c r="K396" s="1215" t="s">
        <v>55</v>
      </c>
      <c r="L396" s="1215" t="s">
        <v>55</v>
      </c>
      <c r="M396" s="1215" t="s">
        <v>55</v>
      </c>
      <c r="N396" s="1219">
        <v>2006.3</v>
      </c>
      <c r="O396" s="1215" t="s">
        <v>3997</v>
      </c>
      <c r="P396" s="1215" t="s">
        <v>3998</v>
      </c>
      <c r="Q396" s="1215">
        <v>13833153652</v>
      </c>
      <c r="R396" s="1215" t="s">
        <v>3999</v>
      </c>
      <c r="S396" s="1215" t="s">
        <v>4000</v>
      </c>
      <c r="T396" s="1239"/>
    </row>
    <row r="397" spans="1:20" s="1240" customFormat="1" ht="20.100000000000001" customHeight="1">
      <c r="A397" s="1360"/>
      <c r="B397" s="1215" t="s">
        <v>4486</v>
      </c>
      <c r="C397" s="1215"/>
      <c r="D397" s="1215" t="s">
        <v>30</v>
      </c>
      <c r="E397" s="1215">
        <v>37</v>
      </c>
      <c r="F397" s="1215" t="s">
        <v>55</v>
      </c>
      <c r="G397" s="1215" t="s">
        <v>31</v>
      </c>
      <c r="H397" s="1215" t="s">
        <v>3996</v>
      </c>
      <c r="I397" s="1215" t="s">
        <v>55</v>
      </c>
      <c r="J397" s="1215" t="s">
        <v>55</v>
      </c>
      <c r="K397" s="1215" t="s">
        <v>55</v>
      </c>
      <c r="L397" s="1215" t="s">
        <v>55</v>
      </c>
      <c r="M397" s="1215" t="s">
        <v>55</v>
      </c>
      <c r="N397" s="1219">
        <v>2006.3</v>
      </c>
      <c r="O397" s="1215" t="s">
        <v>3997</v>
      </c>
      <c r="P397" s="1215" t="s">
        <v>3998</v>
      </c>
      <c r="Q397" s="1215">
        <v>13833153652</v>
      </c>
      <c r="R397" s="1215" t="s">
        <v>3999</v>
      </c>
      <c r="S397" s="1215" t="s">
        <v>4000</v>
      </c>
      <c r="T397" s="1239"/>
    </row>
    <row r="398" spans="1:20" s="1240" customFormat="1" ht="20.100000000000001" customHeight="1">
      <c r="A398" s="1360"/>
      <c r="B398" s="1215" t="s">
        <v>4486</v>
      </c>
      <c r="C398" s="1215"/>
      <c r="D398" s="1215" t="s">
        <v>30</v>
      </c>
      <c r="E398" s="1215">
        <v>63</v>
      </c>
      <c r="F398" s="1215" t="s">
        <v>55</v>
      </c>
      <c r="G398" s="1215" t="s">
        <v>31</v>
      </c>
      <c r="H398" s="1215" t="s">
        <v>3996</v>
      </c>
      <c r="I398" s="1215" t="s">
        <v>55</v>
      </c>
      <c r="J398" s="1215" t="s">
        <v>55</v>
      </c>
      <c r="K398" s="1215" t="s">
        <v>55</v>
      </c>
      <c r="L398" s="1215" t="s">
        <v>55</v>
      </c>
      <c r="M398" s="1215" t="s">
        <v>55</v>
      </c>
      <c r="N398" s="1219">
        <v>2006.3</v>
      </c>
      <c r="O398" s="1215" t="s">
        <v>3997</v>
      </c>
      <c r="P398" s="1215" t="s">
        <v>3998</v>
      </c>
      <c r="Q398" s="1215">
        <v>13833153652</v>
      </c>
      <c r="R398" s="1215" t="s">
        <v>3999</v>
      </c>
      <c r="S398" s="1215" t="s">
        <v>4000</v>
      </c>
      <c r="T398" s="1239"/>
    </row>
    <row r="399" spans="1:20" s="1240" customFormat="1" ht="20.100000000000001" customHeight="1">
      <c r="A399" s="1360"/>
      <c r="B399" s="1215" t="s">
        <v>4487</v>
      </c>
      <c r="C399" s="1215"/>
      <c r="D399" s="1215" t="s">
        <v>497</v>
      </c>
      <c r="E399" s="1215">
        <v>1479</v>
      </c>
      <c r="F399" s="1215" t="s">
        <v>55</v>
      </c>
      <c r="G399" s="1215" t="s">
        <v>31</v>
      </c>
      <c r="H399" s="1215" t="s">
        <v>3996</v>
      </c>
      <c r="I399" s="1215" t="s">
        <v>55</v>
      </c>
      <c r="J399" s="1215" t="s">
        <v>55</v>
      </c>
      <c r="K399" s="1215" t="s">
        <v>55</v>
      </c>
      <c r="L399" s="1215" t="s">
        <v>55</v>
      </c>
      <c r="M399" s="1215" t="s">
        <v>55</v>
      </c>
      <c r="N399" s="1219">
        <v>2006.3</v>
      </c>
      <c r="O399" s="1215" t="s">
        <v>3997</v>
      </c>
      <c r="P399" s="1215" t="s">
        <v>3998</v>
      </c>
      <c r="Q399" s="1215">
        <v>13833153652</v>
      </c>
      <c r="R399" s="1215" t="s">
        <v>3999</v>
      </c>
      <c r="S399" s="1215" t="s">
        <v>4000</v>
      </c>
      <c r="T399" s="1239"/>
    </row>
    <row r="400" spans="1:20" s="1240" customFormat="1" ht="20.100000000000001" customHeight="1">
      <c r="A400" s="1360"/>
      <c r="B400" s="1215" t="s">
        <v>4488</v>
      </c>
      <c r="C400" s="1215"/>
      <c r="D400" s="1215" t="s">
        <v>65</v>
      </c>
      <c r="E400" s="1215">
        <v>7633</v>
      </c>
      <c r="F400" s="1215" t="s">
        <v>55</v>
      </c>
      <c r="G400" s="1215" t="s">
        <v>31</v>
      </c>
      <c r="H400" s="1215" t="s">
        <v>3996</v>
      </c>
      <c r="I400" s="1215" t="s">
        <v>55</v>
      </c>
      <c r="J400" s="1215" t="s">
        <v>55</v>
      </c>
      <c r="K400" s="1215" t="s">
        <v>55</v>
      </c>
      <c r="L400" s="1215" t="s">
        <v>55</v>
      </c>
      <c r="M400" s="1215" t="s">
        <v>55</v>
      </c>
      <c r="N400" s="1219">
        <v>2006.3</v>
      </c>
      <c r="O400" s="1215" t="s">
        <v>3997</v>
      </c>
      <c r="P400" s="1215" t="s">
        <v>3998</v>
      </c>
      <c r="Q400" s="1215">
        <v>13833153652</v>
      </c>
      <c r="R400" s="1215" t="s">
        <v>3999</v>
      </c>
      <c r="S400" s="1215" t="s">
        <v>4000</v>
      </c>
      <c r="T400" s="1239"/>
    </row>
    <row r="401" spans="1:20" s="1240" customFormat="1" ht="20.100000000000001" customHeight="1">
      <c r="A401" s="1360"/>
      <c r="B401" s="1215" t="s">
        <v>155</v>
      </c>
      <c r="C401" s="1215"/>
      <c r="D401" s="1215" t="s">
        <v>65</v>
      </c>
      <c r="E401" s="1215">
        <v>1584</v>
      </c>
      <c r="F401" s="1215" t="s">
        <v>55</v>
      </c>
      <c r="G401" s="1215" t="s">
        <v>31</v>
      </c>
      <c r="H401" s="1215" t="s">
        <v>3996</v>
      </c>
      <c r="I401" s="1215" t="s">
        <v>55</v>
      </c>
      <c r="J401" s="1215" t="s">
        <v>55</v>
      </c>
      <c r="K401" s="1215" t="s">
        <v>55</v>
      </c>
      <c r="L401" s="1215" t="s">
        <v>55</v>
      </c>
      <c r="M401" s="1215" t="s">
        <v>55</v>
      </c>
      <c r="N401" s="1219">
        <v>2006.3</v>
      </c>
      <c r="O401" s="1215" t="s">
        <v>3997</v>
      </c>
      <c r="P401" s="1215" t="s">
        <v>3998</v>
      </c>
      <c r="Q401" s="1215">
        <v>13833153652</v>
      </c>
      <c r="R401" s="1215" t="s">
        <v>3999</v>
      </c>
      <c r="S401" s="1215" t="s">
        <v>4000</v>
      </c>
      <c r="T401" s="1239"/>
    </row>
    <row r="402" spans="1:20" s="1240" customFormat="1" ht="20.100000000000001" customHeight="1">
      <c r="A402" s="1360"/>
      <c r="B402" s="1215" t="s">
        <v>4489</v>
      </c>
      <c r="C402" s="1215"/>
      <c r="D402" s="1215"/>
      <c r="E402" s="1215"/>
      <c r="F402" s="1215"/>
      <c r="G402" s="1215"/>
      <c r="H402" s="1215"/>
      <c r="I402" s="1215"/>
      <c r="J402" s="1215"/>
      <c r="K402" s="1215"/>
      <c r="L402" s="1215"/>
      <c r="M402" s="1215"/>
      <c r="N402" s="1219"/>
      <c r="O402" s="1215"/>
      <c r="P402" s="1215"/>
      <c r="Q402" s="1215"/>
      <c r="R402" s="1215"/>
      <c r="S402" s="1215"/>
      <c r="T402" s="1239"/>
    </row>
    <row r="403" spans="1:20" s="1240" customFormat="1" ht="20.100000000000001" customHeight="1">
      <c r="A403" s="1369" t="s">
        <v>4490</v>
      </c>
      <c r="B403" s="1215" t="s">
        <v>4491</v>
      </c>
      <c r="C403" s="1215"/>
      <c r="D403" s="1215"/>
      <c r="E403" s="1215"/>
      <c r="F403" s="1215"/>
      <c r="G403" s="1215"/>
      <c r="H403" s="1215"/>
      <c r="I403" s="1215"/>
      <c r="J403" s="1215"/>
      <c r="K403" s="1215"/>
      <c r="L403" s="1215"/>
      <c r="M403" s="1215"/>
      <c r="N403" s="1219"/>
      <c r="O403" s="1215"/>
      <c r="P403" s="1215"/>
      <c r="Q403" s="1215"/>
      <c r="R403" s="1215"/>
      <c r="S403" s="1215"/>
      <c r="T403" s="1239"/>
    </row>
    <row r="404" spans="1:20" s="1240" customFormat="1" ht="20.100000000000001" customHeight="1">
      <c r="A404" s="1237">
        <v>1</v>
      </c>
      <c r="B404" s="1215" t="s">
        <v>4492</v>
      </c>
      <c r="C404" s="1215"/>
      <c r="D404" s="1215"/>
      <c r="E404" s="1215"/>
      <c r="F404" s="1215"/>
      <c r="G404" s="1215"/>
      <c r="H404" s="1215"/>
      <c r="I404" s="1215"/>
      <c r="J404" s="1215"/>
      <c r="K404" s="1215"/>
      <c r="L404" s="1215"/>
      <c r="M404" s="1215"/>
      <c r="N404" s="1219"/>
      <c r="O404" s="1215"/>
      <c r="P404" s="1215"/>
      <c r="Q404" s="1215"/>
      <c r="R404" s="1215"/>
      <c r="S404" s="1215"/>
      <c r="T404" s="1239"/>
    </row>
    <row r="405" spans="1:20" s="1240" customFormat="1" ht="20.100000000000001" customHeight="1">
      <c r="A405" s="1237"/>
      <c r="B405" s="1215" t="s">
        <v>4489</v>
      </c>
      <c r="C405" s="1215"/>
      <c r="D405" s="1215"/>
      <c r="E405" s="1215"/>
      <c r="F405" s="1215"/>
      <c r="G405" s="1215"/>
      <c r="H405" s="1215"/>
      <c r="I405" s="1215"/>
      <c r="J405" s="1215"/>
      <c r="K405" s="1215"/>
      <c r="L405" s="1215"/>
      <c r="M405" s="1215"/>
      <c r="N405" s="1219"/>
      <c r="O405" s="1215"/>
      <c r="P405" s="1215"/>
      <c r="Q405" s="1215"/>
      <c r="R405" s="1215"/>
      <c r="S405" s="1215"/>
      <c r="T405" s="1239"/>
    </row>
    <row r="406" spans="1:20" s="1240" customFormat="1" ht="20.100000000000001" customHeight="1">
      <c r="A406" s="1237">
        <v>2</v>
      </c>
      <c r="B406" s="1215" t="s">
        <v>4493</v>
      </c>
      <c r="C406" s="1215"/>
      <c r="D406" s="1215"/>
      <c r="E406" s="1215"/>
      <c r="F406" s="1215"/>
      <c r="G406" s="1215"/>
      <c r="H406" s="1215"/>
      <c r="I406" s="1215"/>
      <c r="J406" s="1215"/>
      <c r="K406" s="1215"/>
      <c r="L406" s="1215"/>
      <c r="M406" s="1215"/>
      <c r="N406" s="1219"/>
      <c r="O406" s="1215"/>
      <c r="P406" s="1215"/>
      <c r="Q406" s="1215"/>
      <c r="R406" s="1215"/>
      <c r="S406" s="1215"/>
      <c r="T406" s="1239"/>
    </row>
    <row r="407" spans="1:20" s="1240" customFormat="1" ht="20.100000000000001" customHeight="1">
      <c r="A407" s="1237"/>
      <c r="B407" s="1215" t="s">
        <v>4489</v>
      </c>
      <c r="C407" s="1215"/>
      <c r="D407" s="1215"/>
      <c r="E407" s="1215"/>
      <c r="F407" s="1215"/>
      <c r="G407" s="1215"/>
      <c r="H407" s="1215"/>
      <c r="I407" s="1215"/>
      <c r="J407" s="1215"/>
      <c r="K407" s="1215"/>
      <c r="L407" s="1215"/>
      <c r="M407" s="1215"/>
      <c r="N407" s="1219"/>
      <c r="O407" s="1215"/>
      <c r="P407" s="1215"/>
      <c r="Q407" s="1215"/>
      <c r="R407" s="1215"/>
      <c r="S407" s="1215"/>
      <c r="T407" s="1239"/>
    </row>
    <row r="408" spans="1:20" s="1240" customFormat="1" ht="20.100000000000001" customHeight="1">
      <c r="A408" s="1237">
        <v>3</v>
      </c>
      <c r="B408" s="1215" t="s">
        <v>4494</v>
      </c>
      <c r="C408" s="1215"/>
      <c r="D408" s="1215"/>
      <c r="E408" s="1215"/>
      <c r="F408" s="1215"/>
      <c r="G408" s="1215"/>
      <c r="H408" s="1215"/>
      <c r="I408" s="1215"/>
      <c r="J408" s="1215"/>
      <c r="K408" s="1215"/>
      <c r="L408" s="1215"/>
      <c r="M408" s="1215"/>
      <c r="N408" s="1219"/>
      <c r="O408" s="1215"/>
      <c r="P408" s="1215"/>
      <c r="Q408" s="1215"/>
      <c r="R408" s="1215"/>
      <c r="S408" s="1215"/>
      <c r="T408" s="1239"/>
    </row>
    <row r="409" spans="1:20" s="1240" customFormat="1" ht="20.100000000000001" customHeight="1">
      <c r="A409" s="1237"/>
      <c r="B409" s="1215" t="s">
        <v>4489</v>
      </c>
      <c r="C409" s="1215"/>
      <c r="D409" s="1215"/>
      <c r="E409" s="1215"/>
      <c r="F409" s="1215"/>
      <c r="G409" s="1215"/>
      <c r="H409" s="1215"/>
      <c r="I409" s="1215"/>
      <c r="J409" s="1215"/>
      <c r="K409" s="1215"/>
      <c r="L409" s="1215"/>
      <c r="M409" s="1215"/>
      <c r="N409" s="1219"/>
      <c r="O409" s="1215"/>
      <c r="P409" s="1215"/>
      <c r="Q409" s="1215"/>
      <c r="R409" s="1215"/>
      <c r="S409" s="1215"/>
      <c r="T409" s="1239"/>
    </row>
    <row r="410" spans="1:20" s="1240" customFormat="1" ht="20.100000000000001" customHeight="1">
      <c r="A410" s="1237">
        <v>4</v>
      </c>
      <c r="B410" s="1215" t="s">
        <v>4495</v>
      </c>
      <c r="C410" s="1215"/>
      <c r="D410" s="1215"/>
      <c r="E410" s="1215"/>
      <c r="F410" s="1215"/>
      <c r="G410" s="1215"/>
      <c r="H410" s="1215"/>
      <c r="I410" s="1215"/>
      <c r="J410" s="1215"/>
      <c r="K410" s="1215"/>
      <c r="L410" s="1215"/>
      <c r="M410" s="1215"/>
      <c r="N410" s="1219"/>
      <c r="O410" s="1215"/>
      <c r="P410" s="1215"/>
      <c r="Q410" s="1215"/>
      <c r="R410" s="1215"/>
      <c r="S410" s="1215"/>
      <c r="T410" s="1239"/>
    </row>
    <row r="411" spans="1:20" s="1240" customFormat="1" ht="20.100000000000001" customHeight="1">
      <c r="A411" s="1237"/>
      <c r="B411" s="1215" t="s">
        <v>4489</v>
      </c>
      <c r="C411" s="1215"/>
      <c r="D411" s="1215"/>
      <c r="E411" s="1215"/>
      <c r="F411" s="1215"/>
      <c r="G411" s="1215"/>
      <c r="H411" s="1215"/>
      <c r="I411" s="1215"/>
      <c r="J411" s="1215"/>
      <c r="K411" s="1215"/>
      <c r="L411" s="1215"/>
      <c r="M411" s="1215"/>
      <c r="N411" s="1219"/>
      <c r="O411" s="1215"/>
      <c r="P411" s="1215"/>
      <c r="Q411" s="1215"/>
      <c r="R411" s="1215"/>
      <c r="S411" s="1215"/>
      <c r="T411" s="1239"/>
    </row>
    <row r="412" spans="1:20" s="1240" customFormat="1" ht="20.100000000000001" customHeight="1">
      <c r="A412" s="1237">
        <v>5</v>
      </c>
      <c r="B412" s="1215" t="s">
        <v>4496</v>
      </c>
      <c r="C412" s="1215"/>
      <c r="D412" s="1215"/>
      <c r="E412" s="1215"/>
      <c r="F412" s="1215"/>
      <c r="G412" s="1215"/>
      <c r="H412" s="1215"/>
      <c r="I412" s="1215"/>
      <c r="J412" s="1215"/>
      <c r="K412" s="1215"/>
      <c r="L412" s="1215"/>
      <c r="M412" s="1215"/>
      <c r="N412" s="1219"/>
      <c r="O412" s="1215"/>
      <c r="P412" s="1215"/>
      <c r="Q412" s="1215"/>
      <c r="R412" s="1215"/>
      <c r="S412" s="1215"/>
      <c r="T412" s="1239"/>
    </row>
    <row r="413" spans="1:20" s="1240" customFormat="1" ht="20.100000000000001" customHeight="1">
      <c r="A413" s="1237"/>
      <c r="B413" s="1215" t="s">
        <v>4489</v>
      </c>
      <c r="C413" s="1215"/>
      <c r="D413" s="1215"/>
      <c r="E413" s="1215"/>
      <c r="F413" s="1215"/>
      <c r="G413" s="1215"/>
      <c r="H413" s="1215"/>
      <c r="I413" s="1215"/>
      <c r="J413" s="1215"/>
      <c r="K413" s="1215"/>
      <c r="L413" s="1215"/>
      <c r="M413" s="1215"/>
      <c r="N413" s="1219"/>
      <c r="O413" s="1215"/>
      <c r="P413" s="1215"/>
      <c r="Q413" s="1215"/>
      <c r="R413" s="1215"/>
      <c r="S413" s="1215"/>
      <c r="T413" s="1239"/>
    </row>
    <row r="414" spans="1:20" s="1240" customFormat="1" ht="20.100000000000001" customHeight="1">
      <c r="A414" s="1237">
        <v>6</v>
      </c>
      <c r="B414" s="1215" t="s">
        <v>4497</v>
      </c>
      <c r="C414" s="1215"/>
      <c r="D414" s="1215"/>
      <c r="E414" s="1215"/>
      <c r="F414" s="1215"/>
      <c r="G414" s="1215"/>
      <c r="H414" s="1215"/>
      <c r="I414" s="1215"/>
      <c r="J414" s="1215"/>
      <c r="K414" s="1215"/>
      <c r="L414" s="1215"/>
      <c r="M414" s="1215"/>
      <c r="N414" s="1219"/>
      <c r="O414" s="1215"/>
      <c r="P414" s="1215"/>
      <c r="Q414" s="1215"/>
      <c r="R414" s="1215"/>
      <c r="S414" s="1215"/>
      <c r="T414" s="1239"/>
    </row>
    <row r="415" spans="1:20" s="1240" customFormat="1" ht="20.100000000000001" customHeight="1">
      <c r="A415" s="1237"/>
      <c r="B415" s="1215" t="s">
        <v>4489</v>
      </c>
      <c r="C415" s="1215"/>
      <c r="D415" s="1215"/>
      <c r="E415" s="1215"/>
      <c r="F415" s="1215"/>
      <c r="G415" s="1215"/>
      <c r="H415" s="1215"/>
      <c r="I415" s="1215"/>
      <c r="J415" s="1215"/>
      <c r="K415" s="1215"/>
      <c r="L415" s="1215"/>
      <c r="M415" s="1215"/>
      <c r="N415" s="1219"/>
      <c r="O415" s="1215"/>
      <c r="P415" s="1215"/>
      <c r="Q415" s="1215"/>
      <c r="R415" s="1215"/>
      <c r="S415" s="1215"/>
      <c r="T415" s="1239"/>
    </row>
    <row r="416" spans="1:20" s="1240" customFormat="1" ht="20.100000000000001" customHeight="1">
      <c r="A416" s="1369" t="s">
        <v>4498</v>
      </c>
      <c r="B416" s="1215" t="s">
        <v>4499</v>
      </c>
      <c r="C416" s="1215"/>
      <c r="D416" s="1215"/>
      <c r="E416" s="1215"/>
      <c r="F416" s="1215"/>
      <c r="G416" s="1215"/>
      <c r="H416" s="1215"/>
      <c r="I416" s="1215"/>
      <c r="J416" s="1215"/>
      <c r="K416" s="1215"/>
      <c r="L416" s="1215"/>
      <c r="M416" s="1215"/>
      <c r="N416" s="1219"/>
      <c r="O416" s="1215"/>
      <c r="P416" s="1215"/>
      <c r="Q416" s="1215"/>
      <c r="R416" s="1215"/>
      <c r="S416" s="1215"/>
      <c r="T416" s="1239"/>
    </row>
    <row r="417" spans="1:20" s="1240" customFormat="1" ht="20.100000000000001" customHeight="1">
      <c r="A417" s="1237">
        <v>1</v>
      </c>
      <c r="B417" s="1215" t="s">
        <v>4500</v>
      </c>
      <c r="C417" s="1215"/>
      <c r="D417" s="1215"/>
      <c r="E417" s="1215"/>
      <c r="F417" s="1215"/>
      <c r="G417" s="1215"/>
      <c r="H417" s="1215"/>
      <c r="I417" s="1215"/>
      <c r="J417" s="1215"/>
      <c r="K417" s="1215"/>
      <c r="L417" s="1215"/>
      <c r="M417" s="1215"/>
      <c r="N417" s="1219"/>
      <c r="O417" s="1215"/>
      <c r="P417" s="1215"/>
      <c r="Q417" s="1215"/>
      <c r="R417" s="1215"/>
      <c r="S417" s="1215"/>
      <c r="T417" s="1239"/>
    </row>
    <row r="418" spans="1:20" s="1209" customFormat="1" ht="20.100000000000001" customHeight="1">
      <c r="A418" s="685"/>
      <c r="B418" s="1215" t="s">
        <v>2561</v>
      </c>
      <c r="C418" s="1215" t="s">
        <v>4501</v>
      </c>
      <c r="D418" s="1215" t="s">
        <v>1850</v>
      </c>
      <c r="E418" s="1215" t="s">
        <v>55</v>
      </c>
      <c r="F418" s="1215">
        <v>157.13999999999999</v>
      </c>
      <c r="G418" s="1215" t="s">
        <v>114</v>
      </c>
      <c r="H418" s="1215" t="s">
        <v>32</v>
      </c>
      <c r="I418" s="1215" t="s">
        <v>55</v>
      </c>
      <c r="J418" s="1215" t="s">
        <v>4112</v>
      </c>
      <c r="K418" s="684" t="s">
        <v>42</v>
      </c>
      <c r="L418" s="684">
        <v>903555</v>
      </c>
      <c r="M418" s="1206">
        <v>180711</v>
      </c>
      <c r="N418" s="684" t="s">
        <v>4395</v>
      </c>
      <c r="O418" s="1215" t="s">
        <v>4396</v>
      </c>
      <c r="P418" s="1215" t="s">
        <v>4116</v>
      </c>
      <c r="Q418" s="1215">
        <v>13930162225</v>
      </c>
      <c r="R418" s="1215" t="s">
        <v>4207</v>
      </c>
      <c r="S418" s="1215" t="s">
        <v>4000</v>
      </c>
      <c r="T418" s="1214"/>
    </row>
    <row r="419" spans="1:20" s="1240" customFormat="1" ht="20.100000000000001" customHeight="1">
      <c r="A419" s="1237"/>
      <c r="B419" s="1215" t="s">
        <v>4502</v>
      </c>
      <c r="C419" s="1215" t="s">
        <v>4503</v>
      </c>
      <c r="D419" s="1215" t="s">
        <v>45</v>
      </c>
      <c r="E419" s="1215" t="s">
        <v>55</v>
      </c>
      <c r="F419" s="1215">
        <v>72</v>
      </c>
      <c r="G419" s="1215" t="s">
        <v>31</v>
      </c>
      <c r="H419" s="1215" t="s">
        <v>4123</v>
      </c>
      <c r="I419" s="1215" t="s">
        <v>55</v>
      </c>
      <c r="J419" s="1215" t="s">
        <v>55</v>
      </c>
      <c r="K419" s="1215" t="s">
        <v>55</v>
      </c>
      <c r="L419" s="1215" t="s">
        <v>55</v>
      </c>
      <c r="M419" s="1215">
        <v>332400</v>
      </c>
      <c r="N419" s="1219">
        <v>2016.2</v>
      </c>
      <c r="O419" s="1215" t="s">
        <v>4244</v>
      </c>
      <c r="P419" s="1215" t="s">
        <v>4245</v>
      </c>
      <c r="Q419" s="1215">
        <v>13832383939</v>
      </c>
      <c r="R419" s="1215" t="s">
        <v>4246</v>
      </c>
      <c r="S419" s="1215" t="s">
        <v>4000</v>
      </c>
      <c r="T419" s="1239"/>
    </row>
    <row r="420" spans="1:20" s="1240" customFormat="1" ht="20.100000000000001" customHeight="1">
      <c r="A420" s="1237"/>
      <c r="B420" s="1215" t="s">
        <v>2561</v>
      </c>
      <c r="C420" s="1370" t="s">
        <v>1067</v>
      </c>
      <c r="D420" s="1370" t="s">
        <v>45</v>
      </c>
      <c r="E420" s="1215" t="s">
        <v>55</v>
      </c>
      <c r="F420" s="1371">
        <v>94.89</v>
      </c>
      <c r="G420" s="1226" t="s">
        <v>31</v>
      </c>
      <c r="H420" s="1227" t="s">
        <v>32</v>
      </c>
      <c r="I420" s="1228" t="s">
        <v>55</v>
      </c>
      <c r="J420" s="1228" t="s">
        <v>4024</v>
      </c>
      <c r="K420" s="1228" t="s">
        <v>4283</v>
      </c>
      <c r="L420" s="1372">
        <v>636518.76</v>
      </c>
      <c r="M420" s="1373">
        <f>L420-50921.5*10</f>
        <v>127303.76000000001</v>
      </c>
      <c r="N420" s="1226">
        <v>2019.08</v>
      </c>
      <c r="O420" s="1226" t="s">
        <v>1623</v>
      </c>
      <c r="P420" s="1230" t="s">
        <v>4026</v>
      </c>
      <c r="Q420" s="1230">
        <v>15735090699</v>
      </c>
      <c r="R420" s="1226" t="s">
        <v>1623</v>
      </c>
      <c r="S420" s="1231" t="s">
        <v>4002</v>
      </c>
      <c r="T420" s="1239"/>
    </row>
    <row r="421" spans="1:20" s="1240" customFormat="1" ht="20.100000000000001" customHeight="1">
      <c r="A421" s="1237"/>
      <c r="B421" s="1215" t="s">
        <v>2561</v>
      </c>
      <c r="C421" s="1370" t="s">
        <v>1067</v>
      </c>
      <c r="D421" s="1370" t="s">
        <v>45</v>
      </c>
      <c r="E421" s="1215" t="s">
        <v>55</v>
      </c>
      <c r="F421" s="1371">
        <v>105.24</v>
      </c>
      <c r="G421" s="1226" t="s">
        <v>31</v>
      </c>
      <c r="H421" s="1227" t="s">
        <v>32</v>
      </c>
      <c r="I421" s="1228" t="s">
        <v>55</v>
      </c>
      <c r="J421" s="1228" t="s">
        <v>4024</v>
      </c>
      <c r="K421" s="1228" t="s">
        <v>4283</v>
      </c>
      <c r="L421" s="1372">
        <v>702220.88</v>
      </c>
      <c r="M421" s="1374">
        <f>L421-56177.67*10</f>
        <v>140444.18000000005</v>
      </c>
      <c r="N421" s="1226">
        <v>2019.12</v>
      </c>
      <c r="O421" s="1226" t="s">
        <v>1623</v>
      </c>
      <c r="P421" s="1230" t="s">
        <v>4026</v>
      </c>
      <c r="Q421" s="1230">
        <v>15735090699</v>
      </c>
      <c r="R421" s="1226" t="s">
        <v>1623</v>
      </c>
      <c r="S421" s="1231" t="s">
        <v>4002</v>
      </c>
      <c r="T421" s="1239"/>
    </row>
    <row r="422" spans="1:20" s="1240" customFormat="1" ht="20.100000000000001" customHeight="1">
      <c r="A422" s="1237"/>
      <c r="B422" s="1370" t="s">
        <v>2561</v>
      </c>
      <c r="C422" s="1370" t="s">
        <v>1067</v>
      </c>
      <c r="D422" s="1370" t="s">
        <v>45</v>
      </c>
      <c r="E422" s="1215" t="s">
        <v>55</v>
      </c>
      <c r="F422" s="1371">
        <v>110</v>
      </c>
      <c r="G422" s="1226" t="s">
        <v>31</v>
      </c>
      <c r="H422" s="1227" t="s">
        <v>32</v>
      </c>
      <c r="I422" s="1228" t="s">
        <v>4364</v>
      </c>
      <c r="J422" s="1228" t="s">
        <v>4024</v>
      </c>
      <c r="K422" s="1228" t="s">
        <v>4283</v>
      </c>
      <c r="L422" s="1372">
        <v>733982.3</v>
      </c>
      <c r="M422" s="1373">
        <f>L422-58718.58*10</f>
        <v>146796.5</v>
      </c>
      <c r="N422" s="1226">
        <v>2020.01</v>
      </c>
      <c r="O422" s="1226" t="s">
        <v>1623</v>
      </c>
      <c r="P422" s="1230" t="s">
        <v>4026</v>
      </c>
      <c r="Q422" s="1230">
        <v>15735090699</v>
      </c>
      <c r="R422" s="1226" t="s">
        <v>1623</v>
      </c>
      <c r="S422" s="1231" t="s">
        <v>4002</v>
      </c>
      <c r="T422" s="1239"/>
    </row>
    <row r="423" spans="1:20" s="1240" customFormat="1" ht="20.100000000000001" customHeight="1">
      <c r="A423" s="1237"/>
      <c r="B423" s="1370" t="s">
        <v>2561</v>
      </c>
      <c r="C423" s="1370" t="s">
        <v>1067</v>
      </c>
      <c r="D423" s="1370" t="s">
        <v>45</v>
      </c>
      <c r="E423" s="1215" t="s">
        <v>55</v>
      </c>
      <c r="F423" s="1371">
        <v>93.56</v>
      </c>
      <c r="G423" s="1226" t="s">
        <v>31</v>
      </c>
      <c r="H423" s="1227" t="s">
        <v>32</v>
      </c>
      <c r="I423" s="1228" t="s">
        <v>55</v>
      </c>
      <c r="J423" s="1228" t="s">
        <v>4024</v>
      </c>
      <c r="K423" s="1228" t="s">
        <v>4283</v>
      </c>
      <c r="L423" s="1372">
        <v>624307.26</v>
      </c>
      <c r="M423" s="1373">
        <f>L423-49944.58*10</f>
        <v>124861.45999999996</v>
      </c>
      <c r="N423" s="1226">
        <v>2020.06</v>
      </c>
      <c r="O423" s="1226" t="s">
        <v>1623</v>
      </c>
      <c r="P423" s="1230" t="s">
        <v>4026</v>
      </c>
      <c r="Q423" s="1230">
        <v>15735090699</v>
      </c>
      <c r="R423" s="1226" t="s">
        <v>1623</v>
      </c>
      <c r="S423" s="1231" t="s">
        <v>4002</v>
      </c>
      <c r="T423" s="1239"/>
    </row>
    <row r="424" spans="1:20" s="1240" customFormat="1" ht="20.100000000000001" customHeight="1">
      <c r="A424" s="1237"/>
      <c r="B424" s="1370" t="s">
        <v>4504</v>
      </c>
      <c r="C424" s="1370"/>
      <c r="D424" s="1370" t="s">
        <v>45</v>
      </c>
      <c r="E424" s="1215" t="s">
        <v>55</v>
      </c>
      <c r="F424" s="1371">
        <v>5.77</v>
      </c>
      <c r="G424" s="1226" t="s">
        <v>31</v>
      </c>
      <c r="H424" s="1227" t="s">
        <v>32</v>
      </c>
      <c r="I424" s="1228" t="s">
        <v>55</v>
      </c>
      <c r="J424" s="1228" t="s">
        <v>4024</v>
      </c>
      <c r="K424" s="1228" t="s">
        <v>4283</v>
      </c>
      <c r="L424" s="1372">
        <v>34620</v>
      </c>
      <c r="M424" s="1373">
        <f>L424-5539.2*5</f>
        <v>6924</v>
      </c>
      <c r="N424" s="1375">
        <v>2020.1</v>
      </c>
      <c r="O424" s="1226" t="s">
        <v>1623</v>
      </c>
      <c r="P424" s="1230" t="s">
        <v>4026</v>
      </c>
      <c r="Q424" s="1230">
        <v>15735090699</v>
      </c>
      <c r="R424" s="1226" t="s">
        <v>1623</v>
      </c>
      <c r="S424" s="1226" t="s">
        <v>4002</v>
      </c>
      <c r="T424" s="1239"/>
    </row>
    <row r="425" spans="1:20" s="1240" customFormat="1" ht="20.100000000000001" customHeight="1">
      <c r="A425" s="1237"/>
      <c r="B425" s="1370" t="s">
        <v>2561</v>
      </c>
      <c r="C425" s="1370" t="s">
        <v>4505</v>
      </c>
      <c r="D425" s="1370" t="s">
        <v>45</v>
      </c>
      <c r="E425" s="1215" t="s">
        <v>55</v>
      </c>
      <c r="F425" s="1371">
        <v>1.25</v>
      </c>
      <c r="G425" s="1226" t="s">
        <v>31</v>
      </c>
      <c r="H425" s="1227" t="s">
        <v>32</v>
      </c>
      <c r="I425" s="1228" t="s">
        <v>55</v>
      </c>
      <c r="J425" s="1228" t="s">
        <v>4024</v>
      </c>
      <c r="K425" s="1228" t="s">
        <v>4283</v>
      </c>
      <c r="L425" s="1374">
        <v>8340.7099999999991</v>
      </c>
      <c r="M425" s="1373">
        <v>1668.1420000000001</v>
      </c>
      <c r="N425" s="1375">
        <v>2020.12</v>
      </c>
      <c r="O425" s="1226" t="s">
        <v>1623</v>
      </c>
      <c r="P425" s="1230" t="s">
        <v>4026</v>
      </c>
      <c r="Q425" s="1230">
        <v>15735090699</v>
      </c>
      <c r="R425" s="1226" t="s">
        <v>1623</v>
      </c>
      <c r="S425" s="1226" t="s">
        <v>4002</v>
      </c>
      <c r="T425" s="1239"/>
    </row>
    <row r="426" spans="1:20" s="1240" customFormat="1" ht="20.100000000000001" customHeight="1">
      <c r="A426" s="1237"/>
      <c r="B426" s="1370" t="s">
        <v>2561</v>
      </c>
      <c r="C426" s="1370" t="s">
        <v>4505</v>
      </c>
      <c r="D426" s="1370" t="s">
        <v>45</v>
      </c>
      <c r="E426" s="1215" t="s">
        <v>55</v>
      </c>
      <c r="F426" s="1371">
        <v>0.30007499999999998</v>
      </c>
      <c r="G426" s="1226" t="s">
        <v>31</v>
      </c>
      <c r="H426" s="1227" t="s">
        <v>32</v>
      </c>
      <c r="I426" s="1228" t="s">
        <v>55</v>
      </c>
      <c r="J426" s="1228" t="s">
        <v>4024</v>
      </c>
      <c r="K426" s="1228" t="s">
        <v>4283</v>
      </c>
      <c r="L426" s="1374">
        <v>1769.91</v>
      </c>
      <c r="M426" s="1373">
        <f>L426*0.2</f>
        <v>353.98200000000003</v>
      </c>
      <c r="N426" s="1375">
        <v>2021.03</v>
      </c>
      <c r="O426" s="1226" t="s">
        <v>1623</v>
      </c>
      <c r="P426" s="1230" t="s">
        <v>4026</v>
      </c>
      <c r="Q426" s="1230">
        <v>15735090699</v>
      </c>
      <c r="R426" s="1226" t="s">
        <v>1623</v>
      </c>
      <c r="S426" s="1226" t="s">
        <v>4002</v>
      </c>
      <c r="T426" s="1239"/>
    </row>
    <row r="427" spans="1:20" s="1240" customFormat="1" ht="20.100000000000001" customHeight="1">
      <c r="A427" s="1237"/>
      <c r="B427" s="1368" t="s">
        <v>2536</v>
      </c>
      <c r="C427" s="1370" t="s">
        <v>1067</v>
      </c>
      <c r="D427" s="1370" t="s">
        <v>65</v>
      </c>
      <c r="E427" s="1370">
        <v>1</v>
      </c>
      <c r="F427" s="1371" t="s">
        <v>55</v>
      </c>
      <c r="G427" s="1226" t="s">
        <v>31</v>
      </c>
      <c r="H427" s="1227" t="s">
        <v>32</v>
      </c>
      <c r="I427" s="1228" t="s">
        <v>55</v>
      </c>
      <c r="J427" s="1228" t="s">
        <v>4024</v>
      </c>
      <c r="K427" s="1228" t="s">
        <v>4283</v>
      </c>
      <c r="L427" s="1372">
        <v>228318.58</v>
      </c>
      <c r="M427" s="1373">
        <f>L427-36530.9729999999*5</f>
        <v>45663.715000000462</v>
      </c>
      <c r="N427" s="1375">
        <v>2020.1</v>
      </c>
      <c r="O427" s="1226" t="s">
        <v>1623</v>
      </c>
      <c r="P427" s="1230" t="s">
        <v>4026</v>
      </c>
      <c r="Q427" s="1230">
        <v>15735090699</v>
      </c>
      <c r="R427" s="1226" t="s">
        <v>1623</v>
      </c>
      <c r="S427" s="1226" t="s">
        <v>4002</v>
      </c>
      <c r="T427" s="1239"/>
    </row>
    <row r="428" spans="1:20" s="1240" customFormat="1" ht="20.100000000000001" customHeight="1">
      <c r="A428" s="1237"/>
      <c r="B428" s="1327" t="s">
        <v>2528</v>
      </c>
      <c r="C428" s="1214" t="s">
        <v>4506</v>
      </c>
      <c r="D428" s="1214" t="s">
        <v>1354</v>
      </c>
      <c r="E428" s="1334">
        <v>1</v>
      </c>
      <c r="F428" s="1334">
        <v>1</v>
      </c>
      <c r="G428" s="1333" t="s">
        <v>31</v>
      </c>
      <c r="H428" s="1333" t="s">
        <v>4349</v>
      </c>
      <c r="I428" s="1228" t="s">
        <v>55</v>
      </c>
      <c r="J428" s="1228" t="s">
        <v>55</v>
      </c>
      <c r="K428" s="1333" t="s">
        <v>4354</v>
      </c>
      <c r="L428" s="1328">
        <v>1148495.57</v>
      </c>
      <c r="M428" s="1229">
        <v>229699.114</v>
      </c>
      <c r="N428" s="1330" t="s">
        <v>3068</v>
      </c>
      <c r="O428" s="1206" t="s">
        <v>2714</v>
      </c>
      <c r="P428" s="1206" t="s">
        <v>4021</v>
      </c>
      <c r="Q428" s="1206">
        <v>17732305201</v>
      </c>
      <c r="R428" s="684" t="s">
        <v>4022</v>
      </c>
      <c r="S428" s="1206" t="s">
        <v>4002</v>
      </c>
      <c r="T428" s="1239"/>
    </row>
    <row r="429" spans="1:20" s="1240" customFormat="1" ht="20.100000000000001" customHeight="1">
      <c r="A429" s="1237"/>
      <c r="B429" s="1327" t="s">
        <v>4507</v>
      </c>
      <c r="C429" s="1214" t="s">
        <v>525</v>
      </c>
      <c r="D429" s="1214" t="s">
        <v>1354</v>
      </c>
      <c r="E429" s="1334">
        <v>1</v>
      </c>
      <c r="F429" s="1334">
        <v>1</v>
      </c>
      <c r="G429" s="1333" t="s">
        <v>31</v>
      </c>
      <c r="H429" s="1333" t="s">
        <v>4349</v>
      </c>
      <c r="I429" s="1228" t="s">
        <v>55</v>
      </c>
      <c r="J429" s="1228" t="s">
        <v>55</v>
      </c>
      <c r="K429" s="1333" t="s">
        <v>4354</v>
      </c>
      <c r="L429" s="1328">
        <v>504424.78</v>
      </c>
      <c r="M429" s="1229">
        <v>100884.95600000001</v>
      </c>
      <c r="N429" s="1330" t="s">
        <v>3068</v>
      </c>
      <c r="O429" s="1206" t="s">
        <v>2714</v>
      </c>
      <c r="P429" s="1206" t="s">
        <v>4021</v>
      </c>
      <c r="Q429" s="1206">
        <v>17732305201</v>
      </c>
      <c r="R429" s="684" t="s">
        <v>4022</v>
      </c>
      <c r="S429" s="1206" t="s">
        <v>4002</v>
      </c>
      <c r="T429" s="1239"/>
    </row>
    <row r="430" spans="1:20" s="1209" customFormat="1" ht="20.100000000000001" customHeight="1">
      <c r="A430" s="685"/>
      <c r="B430" s="1376" t="s">
        <v>4508</v>
      </c>
      <c r="C430" s="1377" t="s">
        <v>4509</v>
      </c>
      <c r="D430" s="1251" t="s">
        <v>45</v>
      </c>
      <c r="E430" s="1353">
        <v>1</v>
      </c>
      <c r="F430" s="1378">
        <v>166.34</v>
      </c>
      <c r="G430" s="1353" t="s">
        <v>31</v>
      </c>
      <c r="H430" s="1353" t="s">
        <v>32</v>
      </c>
      <c r="I430" s="1379"/>
      <c r="J430" s="1353" t="s">
        <v>4368</v>
      </c>
      <c r="K430" s="1353" t="s">
        <v>2091</v>
      </c>
      <c r="L430" s="1354">
        <v>1156063</v>
      </c>
      <c r="M430" s="1354">
        <v>378533.98</v>
      </c>
      <c r="N430" s="1380">
        <v>44042</v>
      </c>
      <c r="O430" s="684" t="s">
        <v>4031</v>
      </c>
      <c r="P430" s="685" t="s">
        <v>4032</v>
      </c>
      <c r="Q430" s="684">
        <v>13269185200</v>
      </c>
      <c r="R430" s="1213" t="s">
        <v>4033</v>
      </c>
      <c r="S430" s="1206" t="s">
        <v>4034</v>
      </c>
      <c r="T430" s="1214"/>
    </row>
    <row r="431" spans="1:20" s="1209" customFormat="1" ht="20.100000000000001" customHeight="1">
      <c r="A431" s="685"/>
      <c r="B431" s="1376" t="s">
        <v>4510</v>
      </c>
      <c r="C431" s="1377" t="s">
        <v>4382</v>
      </c>
      <c r="D431" s="1251" t="s">
        <v>45</v>
      </c>
      <c r="E431" s="1353">
        <v>1</v>
      </c>
      <c r="F431" s="1378">
        <v>121.88</v>
      </c>
      <c r="G431" s="1353" t="s">
        <v>31</v>
      </c>
      <c r="H431" s="1353" t="s">
        <v>32</v>
      </c>
      <c r="I431" s="1251" t="s">
        <v>55</v>
      </c>
      <c r="J431" s="1353" t="s">
        <v>4368</v>
      </c>
      <c r="K431" s="1353" t="s">
        <v>2091</v>
      </c>
      <c r="L431" s="1354">
        <v>847066</v>
      </c>
      <c r="M431" s="1354">
        <v>277357.84000000003</v>
      </c>
      <c r="N431" s="1380">
        <v>44042</v>
      </c>
      <c r="O431" s="684" t="s">
        <v>4031</v>
      </c>
      <c r="P431" s="685" t="s">
        <v>4032</v>
      </c>
      <c r="Q431" s="684">
        <v>13269185200</v>
      </c>
      <c r="R431" s="1213" t="s">
        <v>4033</v>
      </c>
      <c r="S431" s="1206" t="s">
        <v>4034</v>
      </c>
      <c r="T431" s="1214"/>
    </row>
    <row r="432" spans="1:20" s="1209" customFormat="1" ht="20.100000000000001" customHeight="1">
      <c r="A432" s="685"/>
      <c r="B432" s="1376" t="s">
        <v>4510</v>
      </c>
      <c r="C432" s="1377" t="s">
        <v>4382</v>
      </c>
      <c r="D432" s="1251" t="s">
        <v>45</v>
      </c>
      <c r="E432" s="1251" t="s">
        <v>55</v>
      </c>
      <c r="F432" s="1378">
        <v>163.34</v>
      </c>
      <c r="G432" s="1353" t="s">
        <v>31</v>
      </c>
      <c r="H432" s="1353" t="s">
        <v>32</v>
      </c>
      <c r="I432" s="1251"/>
      <c r="J432" s="1353" t="s">
        <v>4368</v>
      </c>
      <c r="K432" s="1353" t="s">
        <v>2091</v>
      </c>
      <c r="L432" s="1354">
        <v>1151547</v>
      </c>
      <c r="M432" s="1354">
        <v>959622.5</v>
      </c>
      <c r="N432" s="1380">
        <v>44418</v>
      </c>
      <c r="O432" s="684" t="s">
        <v>4031</v>
      </c>
      <c r="P432" s="685" t="s">
        <v>4032</v>
      </c>
      <c r="Q432" s="684">
        <v>13269185200</v>
      </c>
      <c r="R432" s="1213" t="s">
        <v>4033</v>
      </c>
      <c r="S432" s="1206" t="s">
        <v>4034</v>
      </c>
      <c r="T432" s="1214"/>
    </row>
    <row r="433" spans="1:20" s="1209" customFormat="1" ht="20.100000000000001" customHeight="1">
      <c r="A433" s="685"/>
      <c r="B433" s="1376" t="s">
        <v>4508</v>
      </c>
      <c r="C433" s="1377" t="s">
        <v>4509</v>
      </c>
      <c r="D433" s="1251" t="s">
        <v>45</v>
      </c>
      <c r="E433" s="1251" t="s">
        <v>55</v>
      </c>
      <c r="F433" s="1378">
        <v>20.05</v>
      </c>
      <c r="G433" s="1353" t="s">
        <v>31</v>
      </c>
      <c r="H433" s="1353" t="s">
        <v>32</v>
      </c>
      <c r="I433" s="1251"/>
      <c r="J433" s="1353" t="s">
        <v>4368</v>
      </c>
      <c r="K433" s="1353" t="s">
        <v>2091</v>
      </c>
      <c r="L433" s="1354">
        <v>191878.5</v>
      </c>
      <c r="M433" s="1354">
        <v>159898.75</v>
      </c>
      <c r="N433" s="1380">
        <v>44418</v>
      </c>
      <c r="O433" s="684" t="s">
        <v>4031</v>
      </c>
      <c r="P433" s="685" t="s">
        <v>4032</v>
      </c>
      <c r="Q433" s="684">
        <v>13269185200</v>
      </c>
      <c r="R433" s="1213" t="s">
        <v>4033</v>
      </c>
      <c r="S433" s="1206" t="s">
        <v>4034</v>
      </c>
      <c r="T433" s="1214"/>
    </row>
    <row r="434" spans="1:20" s="1209" customFormat="1" ht="20.100000000000001" customHeight="1">
      <c r="A434" s="685"/>
      <c r="B434" s="1376" t="s">
        <v>4510</v>
      </c>
      <c r="C434" s="1377" t="s">
        <v>4382</v>
      </c>
      <c r="D434" s="1251" t="s">
        <v>45</v>
      </c>
      <c r="E434" s="1251" t="s">
        <v>55</v>
      </c>
      <c r="F434" s="1378">
        <v>156.86000000000001</v>
      </c>
      <c r="G434" s="1353" t="s">
        <v>31</v>
      </c>
      <c r="H434" s="1353" t="s">
        <v>32</v>
      </c>
      <c r="I434" s="1251"/>
      <c r="J434" s="1353" t="s">
        <v>4368</v>
      </c>
      <c r="K434" s="1353" t="s">
        <v>2091</v>
      </c>
      <c r="L434" s="1354">
        <v>1501150.2</v>
      </c>
      <c r="M434" s="1354">
        <v>1250958.5</v>
      </c>
      <c r="N434" s="1380">
        <v>44418</v>
      </c>
      <c r="O434" s="684" t="s">
        <v>4031</v>
      </c>
      <c r="P434" s="685" t="s">
        <v>4032</v>
      </c>
      <c r="Q434" s="684">
        <v>13269185200</v>
      </c>
      <c r="R434" s="1213" t="s">
        <v>4033</v>
      </c>
      <c r="S434" s="1206" t="s">
        <v>4034</v>
      </c>
      <c r="T434" s="1214"/>
    </row>
    <row r="435" spans="1:20" s="1209" customFormat="1" ht="20.100000000000001" customHeight="1">
      <c r="A435" s="685"/>
      <c r="B435" s="1376" t="s">
        <v>4508</v>
      </c>
      <c r="C435" s="1377" t="s">
        <v>4509</v>
      </c>
      <c r="D435" s="1251" t="s">
        <v>45</v>
      </c>
      <c r="E435" s="1353"/>
      <c r="F435" s="1378">
        <v>173.6</v>
      </c>
      <c r="G435" s="1353" t="s">
        <v>31</v>
      </c>
      <c r="H435" s="1353" t="s">
        <v>32</v>
      </c>
      <c r="I435" s="1251"/>
      <c r="J435" s="1353" t="s">
        <v>4368</v>
      </c>
      <c r="K435" s="1353" t="s">
        <v>2091</v>
      </c>
      <c r="L435" s="1354">
        <v>1458240</v>
      </c>
      <c r="M435" s="1354">
        <v>1215200</v>
      </c>
      <c r="N435" s="1380">
        <v>44418</v>
      </c>
      <c r="O435" s="684" t="s">
        <v>4031</v>
      </c>
      <c r="P435" s="685" t="s">
        <v>4032</v>
      </c>
      <c r="Q435" s="684">
        <v>13269185200</v>
      </c>
      <c r="R435" s="1213" t="s">
        <v>4033</v>
      </c>
      <c r="S435" s="1206" t="s">
        <v>4034</v>
      </c>
      <c r="T435" s="1214"/>
    </row>
    <row r="436" spans="1:20" s="1240" customFormat="1" ht="20.100000000000001" customHeight="1">
      <c r="A436" s="1237">
        <v>2</v>
      </c>
      <c r="B436" s="1215" t="s">
        <v>4511</v>
      </c>
      <c r="C436" s="1215"/>
      <c r="D436" s="1215"/>
      <c r="E436" s="1215"/>
      <c r="F436" s="1215"/>
      <c r="G436" s="1215"/>
      <c r="H436" s="1215"/>
      <c r="I436" s="1215"/>
      <c r="J436" s="1215"/>
      <c r="K436" s="1215"/>
      <c r="L436" s="1215"/>
      <c r="M436" s="1215"/>
      <c r="N436" s="1219"/>
      <c r="O436" s="1215"/>
      <c r="P436" s="1215"/>
      <c r="Q436" s="1215"/>
      <c r="R436" s="1215"/>
      <c r="S436" s="1215"/>
      <c r="T436" s="1239"/>
    </row>
    <row r="437" spans="1:20" s="1240" customFormat="1" ht="20.100000000000001" customHeight="1">
      <c r="A437" s="1237"/>
      <c r="B437" s="1215" t="s">
        <v>4489</v>
      </c>
      <c r="C437" s="1215"/>
      <c r="D437" s="1215"/>
      <c r="E437" s="1215"/>
      <c r="F437" s="1215"/>
      <c r="G437" s="1215"/>
      <c r="H437" s="1215"/>
      <c r="I437" s="1215"/>
      <c r="J437" s="1215"/>
      <c r="K437" s="1215"/>
      <c r="L437" s="1215"/>
      <c r="M437" s="1215"/>
      <c r="N437" s="1219"/>
      <c r="O437" s="1215"/>
      <c r="P437" s="1215"/>
      <c r="Q437" s="1215"/>
      <c r="R437" s="1215"/>
      <c r="S437" s="1215"/>
      <c r="T437" s="1239"/>
    </row>
    <row r="438" spans="1:20" s="1240" customFormat="1" ht="20.100000000000001" customHeight="1">
      <c r="A438" s="1237">
        <v>3</v>
      </c>
      <c r="B438" s="1215" t="s">
        <v>4512</v>
      </c>
      <c r="C438" s="1215"/>
      <c r="D438" s="1215"/>
      <c r="E438" s="1215"/>
      <c r="F438" s="1215"/>
      <c r="G438" s="1215"/>
      <c r="H438" s="1215"/>
      <c r="I438" s="1215"/>
      <c r="J438" s="1215"/>
      <c r="K438" s="1215"/>
      <c r="L438" s="1215"/>
      <c r="M438" s="1215"/>
      <c r="N438" s="1219"/>
      <c r="O438" s="1215"/>
      <c r="P438" s="1215"/>
      <c r="Q438" s="1215"/>
      <c r="R438" s="1215"/>
      <c r="S438" s="1215"/>
      <c r="T438" s="1239"/>
    </row>
    <row r="439" spans="1:20" s="1240" customFormat="1" ht="20.100000000000001" customHeight="1">
      <c r="A439" s="1237"/>
      <c r="B439" s="1215" t="s">
        <v>4513</v>
      </c>
      <c r="C439" s="1215" t="s">
        <v>4104</v>
      </c>
      <c r="D439" s="1215" t="s">
        <v>1850</v>
      </c>
      <c r="E439" s="1251" t="s">
        <v>55</v>
      </c>
      <c r="F439" s="1215">
        <v>10.284000000000001</v>
      </c>
      <c r="G439" s="1215" t="s">
        <v>114</v>
      </c>
      <c r="H439" s="1215" t="s">
        <v>3996</v>
      </c>
      <c r="I439" s="1215" t="s">
        <v>175</v>
      </c>
      <c r="J439" s="1215" t="s">
        <v>55</v>
      </c>
      <c r="K439" s="1215" t="s">
        <v>55</v>
      </c>
      <c r="L439" s="1215" t="s">
        <v>55</v>
      </c>
      <c r="M439" s="1215">
        <v>12215</v>
      </c>
      <c r="N439" s="1219">
        <v>2014.07</v>
      </c>
      <c r="O439" s="1215" t="s">
        <v>4105</v>
      </c>
      <c r="P439" s="1215" t="s">
        <v>4106</v>
      </c>
      <c r="Q439" s="1215">
        <v>17732844980</v>
      </c>
      <c r="R439" s="1215" t="s">
        <v>4107</v>
      </c>
      <c r="S439" s="1215" t="s">
        <v>4000</v>
      </c>
      <c r="T439" s="1239"/>
    </row>
    <row r="440" spans="1:20" s="1240" customFormat="1" ht="20.100000000000001" customHeight="1">
      <c r="A440" s="1237"/>
      <c r="B440" s="1215" t="s">
        <v>4513</v>
      </c>
      <c r="C440" s="1215" t="s">
        <v>4108</v>
      </c>
      <c r="D440" s="1215" t="s">
        <v>1850</v>
      </c>
      <c r="E440" s="1251" t="s">
        <v>55</v>
      </c>
      <c r="F440" s="1215">
        <v>8.3800000000000008</v>
      </c>
      <c r="G440" s="1215" t="s">
        <v>114</v>
      </c>
      <c r="H440" s="1215" t="s">
        <v>3996</v>
      </c>
      <c r="I440" s="1215" t="s">
        <v>175</v>
      </c>
      <c r="J440" s="1215" t="s">
        <v>55</v>
      </c>
      <c r="K440" s="1215" t="s">
        <v>55</v>
      </c>
      <c r="L440" s="1215" t="s">
        <v>55</v>
      </c>
      <c r="M440" s="1215">
        <v>9962</v>
      </c>
      <c r="N440" s="1219">
        <v>2014.07</v>
      </c>
      <c r="O440" s="1215" t="s">
        <v>4105</v>
      </c>
      <c r="P440" s="1215" t="s">
        <v>4106</v>
      </c>
      <c r="Q440" s="1215">
        <v>17732844980</v>
      </c>
      <c r="R440" s="1215" t="s">
        <v>4107</v>
      </c>
      <c r="S440" s="1215" t="s">
        <v>4000</v>
      </c>
      <c r="T440" s="1239"/>
    </row>
    <row r="441" spans="1:20" s="1240" customFormat="1" ht="20.100000000000001" customHeight="1">
      <c r="A441" s="1237"/>
      <c r="B441" s="1215" t="s">
        <v>4514</v>
      </c>
      <c r="C441" s="1215" t="s">
        <v>4109</v>
      </c>
      <c r="D441" s="1215" t="s">
        <v>1850</v>
      </c>
      <c r="E441" s="1251" t="s">
        <v>55</v>
      </c>
      <c r="F441" s="1215">
        <v>8.1</v>
      </c>
      <c r="G441" s="1215" t="s">
        <v>114</v>
      </c>
      <c r="H441" s="1215" t="s">
        <v>3996</v>
      </c>
      <c r="I441" s="1215" t="s">
        <v>175</v>
      </c>
      <c r="J441" s="1215" t="s">
        <v>55</v>
      </c>
      <c r="K441" s="1215" t="s">
        <v>55</v>
      </c>
      <c r="L441" s="1215" t="s">
        <v>55</v>
      </c>
      <c r="M441" s="1215">
        <v>7857</v>
      </c>
      <c r="N441" s="1219" t="s">
        <v>4110</v>
      </c>
      <c r="O441" s="1215" t="s">
        <v>4105</v>
      </c>
      <c r="P441" s="1215" t="s">
        <v>4106</v>
      </c>
      <c r="Q441" s="1215">
        <v>17732844980</v>
      </c>
      <c r="R441" s="1215" t="s">
        <v>4107</v>
      </c>
      <c r="S441" s="1215" t="s">
        <v>4000</v>
      </c>
      <c r="T441" s="1239"/>
    </row>
    <row r="442" spans="1:20" s="1240" customFormat="1" ht="20.100000000000001" customHeight="1">
      <c r="A442" s="1369" t="s">
        <v>4515</v>
      </c>
      <c r="B442" s="1215" t="s">
        <v>4516</v>
      </c>
      <c r="C442" s="1215"/>
      <c r="D442" s="1215"/>
      <c r="E442" s="1215"/>
      <c r="F442" s="1215"/>
      <c r="G442" s="1215"/>
      <c r="H442" s="1215"/>
      <c r="I442" s="1215"/>
      <c r="J442" s="1215"/>
      <c r="K442" s="1215"/>
      <c r="L442" s="1215"/>
      <c r="M442" s="1215"/>
      <c r="N442" s="1219"/>
      <c r="O442" s="1215"/>
      <c r="P442" s="1215"/>
      <c r="Q442" s="1215"/>
      <c r="R442" s="1215"/>
      <c r="S442" s="1215"/>
      <c r="T442" s="1239"/>
    </row>
    <row r="443" spans="1:20" ht="20.100000000000001" customHeight="1">
      <c r="A443" s="1237">
        <v>1</v>
      </c>
      <c r="B443" s="1215" t="s">
        <v>4517</v>
      </c>
      <c r="C443" s="1215"/>
      <c r="D443" s="1215"/>
      <c r="E443" s="1215"/>
      <c r="F443" s="1215"/>
      <c r="G443" s="1215"/>
      <c r="H443" s="1215"/>
      <c r="I443" s="1215"/>
      <c r="J443" s="1215"/>
      <c r="K443" s="1215"/>
      <c r="L443" s="1215"/>
      <c r="M443" s="1215"/>
      <c r="N443" s="1219"/>
      <c r="O443" s="1215"/>
      <c r="P443" s="1215"/>
      <c r="Q443" s="1215"/>
      <c r="R443" s="1215"/>
      <c r="S443" s="1215"/>
      <c r="T443" s="1331"/>
    </row>
    <row r="444" spans="1:20" ht="21.75" customHeight="1">
      <c r="A444" s="1237"/>
      <c r="B444" s="1215" t="s">
        <v>4489</v>
      </c>
      <c r="C444" s="1215"/>
      <c r="D444" s="1215"/>
      <c r="E444" s="1215"/>
      <c r="F444" s="1215"/>
      <c r="G444" s="1215"/>
      <c r="H444" s="1215"/>
      <c r="I444" s="1215"/>
      <c r="J444" s="1215"/>
      <c r="K444" s="1215"/>
      <c r="L444" s="1215"/>
      <c r="M444" s="1215"/>
      <c r="N444" s="1219"/>
      <c r="O444" s="1215"/>
      <c r="P444" s="1215"/>
      <c r="Q444" s="1215"/>
      <c r="R444" s="1215"/>
      <c r="S444" s="1215"/>
      <c r="T444" s="1381"/>
    </row>
    <row r="445" spans="1:20" ht="13.8">
      <c r="A445" s="1237">
        <v>2</v>
      </c>
      <c r="B445" s="1215" t="s">
        <v>4518</v>
      </c>
      <c r="C445" s="1215"/>
      <c r="D445" s="1215"/>
      <c r="E445" s="1215"/>
      <c r="F445" s="1215"/>
      <c r="G445" s="1215"/>
      <c r="H445" s="1215"/>
      <c r="I445" s="1215"/>
      <c r="J445" s="1215"/>
      <c r="K445" s="1215"/>
      <c r="L445" s="1215"/>
      <c r="M445" s="1215"/>
      <c r="N445" s="1219"/>
      <c r="O445" s="1215"/>
      <c r="P445" s="1215"/>
      <c r="Q445" s="1215"/>
      <c r="R445" s="1215"/>
      <c r="S445" s="1215"/>
      <c r="T445" s="1331"/>
    </row>
    <row r="446" spans="1:20" ht="13.8">
      <c r="A446" s="1237"/>
      <c r="B446" s="1215" t="s">
        <v>4489</v>
      </c>
      <c r="C446" s="1215"/>
      <c r="D446" s="1215"/>
      <c r="E446" s="1215"/>
      <c r="F446" s="1215"/>
      <c r="G446" s="1215"/>
      <c r="H446" s="1215"/>
      <c r="I446" s="1215"/>
      <c r="J446" s="1215"/>
      <c r="K446" s="1215"/>
      <c r="L446" s="1215"/>
      <c r="M446" s="1215"/>
      <c r="N446" s="1219"/>
      <c r="O446" s="1215"/>
      <c r="P446" s="1215"/>
      <c r="Q446" s="1215"/>
      <c r="R446" s="1215"/>
      <c r="S446" s="1215"/>
      <c r="T446" s="1331"/>
    </row>
    <row r="447" spans="1:20" ht="13.8">
      <c r="A447" s="1369" t="s">
        <v>4519</v>
      </c>
      <c r="B447" s="1215" t="s">
        <v>4520</v>
      </c>
      <c r="C447" s="1215"/>
      <c r="D447" s="1215"/>
      <c r="E447" s="1215"/>
      <c r="F447" s="1215"/>
      <c r="G447" s="1215"/>
      <c r="H447" s="1215"/>
      <c r="I447" s="1215"/>
      <c r="J447" s="1215"/>
      <c r="K447" s="1215"/>
      <c r="L447" s="1215"/>
      <c r="M447" s="1215"/>
      <c r="N447" s="1219"/>
      <c r="O447" s="1215"/>
      <c r="P447" s="1215"/>
      <c r="Q447" s="1215"/>
      <c r="R447" s="1215"/>
      <c r="S447" s="1215"/>
      <c r="T447" s="1331"/>
    </row>
    <row r="448" spans="1:20" ht="13.8">
      <c r="A448" s="1237">
        <v>1</v>
      </c>
      <c r="B448" s="1215" t="s">
        <v>4521</v>
      </c>
      <c r="C448" s="1215"/>
      <c r="D448" s="1215"/>
      <c r="E448" s="1215"/>
      <c r="F448" s="1215"/>
      <c r="G448" s="1215"/>
      <c r="H448" s="1215"/>
      <c r="I448" s="1215"/>
      <c r="J448" s="1215"/>
      <c r="K448" s="1215"/>
      <c r="L448" s="1215"/>
      <c r="M448" s="1215"/>
      <c r="N448" s="1219"/>
      <c r="O448" s="1215"/>
      <c r="P448" s="1215"/>
      <c r="Q448" s="1215"/>
      <c r="R448" s="1215"/>
      <c r="S448" s="1215"/>
      <c r="T448" s="1331"/>
    </row>
    <row r="449" spans="1:20" ht="13.8">
      <c r="A449" s="1237"/>
      <c r="B449" s="1215" t="s">
        <v>4489</v>
      </c>
      <c r="C449" s="1215"/>
      <c r="D449" s="1215"/>
      <c r="E449" s="1215"/>
      <c r="F449" s="1215"/>
      <c r="G449" s="1215"/>
      <c r="H449" s="1215"/>
      <c r="I449" s="1215"/>
      <c r="J449" s="1215"/>
      <c r="K449" s="1215"/>
      <c r="L449" s="1215"/>
      <c r="M449" s="1215"/>
      <c r="N449" s="1219"/>
      <c r="O449" s="1215"/>
      <c r="P449" s="1215"/>
      <c r="Q449" s="1215"/>
      <c r="R449" s="1215"/>
      <c r="S449" s="1215"/>
      <c r="T449" s="1331"/>
    </row>
    <row r="450" spans="1:20" ht="13.8">
      <c r="A450" s="1237">
        <v>2</v>
      </c>
      <c r="B450" s="1215" t="s">
        <v>4522</v>
      </c>
      <c r="C450" s="1215"/>
      <c r="D450" s="1215"/>
      <c r="E450" s="1215"/>
      <c r="F450" s="1215"/>
      <c r="G450" s="1215"/>
      <c r="H450" s="1215"/>
      <c r="I450" s="1215"/>
      <c r="J450" s="1215"/>
      <c r="K450" s="1215"/>
      <c r="L450" s="1215"/>
      <c r="M450" s="1215"/>
      <c r="N450" s="1219"/>
      <c r="O450" s="1215"/>
      <c r="P450" s="1215"/>
      <c r="Q450" s="1215"/>
      <c r="R450" s="1215"/>
      <c r="S450" s="1215"/>
      <c r="T450" s="1331"/>
    </row>
    <row r="451" spans="1:20" ht="13.8">
      <c r="A451" s="1237"/>
      <c r="B451" s="1215" t="s">
        <v>4489</v>
      </c>
      <c r="C451" s="1215"/>
      <c r="D451" s="1215"/>
      <c r="E451" s="1215"/>
      <c r="F451" s="1215"/>
      <c r="G451" s="1215"/>
      <c r="H451" s="1215"/>
      <c r="I451" s="1215"/>
      <c r="J451" s="1215"/>
      <c r="K451" s="1215"/>
      <c r="L451" s="1215"/>
      <c r="M451" s="1215"/>
      <c r="N451" s="1219"/>
      <c r="O451" s="1215"/>
      <c r="P451" s="1215"/>
      <c r="Q451" s="1215"/>
      <c r="R451" s="1215"/>
      <c r="S451" s="1215"/>
      <c r="T451" s="1331"/>
    </row>
    <row r="452" spans="1:20" ht="13.8">
      <c r="A452" s="1237">
        <v>3</v>
      </c>
      <c r="B452" s="1215" t="s">
        <v>4523</v>
      </c>
      <c r="C452" s="1215"/>
      <c r="D452" s="1215"/>
      <c r="E452" s="1215"/>
      <c r="F452" s="1215"/>
      <c r="G452" s="1215"/>
      <c r="H452" s="1215"/>
      <c r="I452" s="1215"/>
      <c r="J452" s="1215"/>
      <c r="K452" s="1215"/>
      <c r="L452" s="1215"/>
      <c r="M452" s="1215"/>
      <c r="N452" s="1219"/>
      <c r="O452" s="1215"/>
      <c r="P452" s="1215"/>
      <c r="Q452" s="1215"/>
      <c r="R452" s="1215"/>
      <c r="S452" s="1215"/>
      <c r="T452" s="1331"/>
    </row>
    <row r="453" spans="1:20" ht="24">
      <c r="A453" s="1237"/>
      <c r="B453" s="1215" t="s">
        <v>4524</v>
      </c>
      <c r="C453" s="1215"/>
      <c r="D453" s="1215"/>
      <c r="E453" s="1215"/>
      <c r="F453" s="1215"/>
      <c r="G453" s="1215" t="s">
        <v>4525</v>
      </c>
      <c r="H453" s="1215" t="s">
        <v>3996</v>
      </c>
      <c r="I453" s="1215" t="s">
        <v>175</v>
      </c>
      <c r="J453" s="1215" t="s">
        <v>55</v>
      </c>
      <c r="K453" s="1215" t="s">
        <v>55</v>
      </c>
      <c r="L453" s="1215" t="s">
        <v>55</v>
      </c>
      <c r="M453" s="1215">
        <v>2341.3000000000002</v>
      </c>
      <c r="N453" s="1219">
        <v>2012.6</v>
      </c>
      <c r="O453" s="1215" t="s">
        <v>4526</v>
      </c>
      <c r="P453" s="1215" t="s">
        <v>4106</v>
      </c>
      <c r="Q453" s="1215">
        <v>17732844980</v>
      </c>
      <c r="R453" s="1215" t="s">
        <v>4107</v>
      </c>
      <c r="S453" s="1215" t="s">
        <v>4000</v>
      </c>
      <c r="T453" s="1331"/>
    </row>
    <row r="454" spans="1:20" ht="24">
      <c r="A454" s="1237"/>
      <c r="B454" s="1215" t="s">
        <v>4527</v>
      </c>
      <c r="C454" s="1215" t="s">
        <v>4528</v>
      </c>
      <c r="D454" s="1215" t="s">
        <v>1103</v>
      </c>
      <c r="E454" s="1215">
        <v>133.79</v>
      </c>
      <c r="F454" s="1215"/>
      <c r="G454" s="1215" t="s">
        <v>4525</v>
      </c>
      <c r="H454" s="1215" t="s">
        <v>3996</v>
      </c>
      <c r="I454" s="1215" t="s">
        <v>175</v>
      </c>
      <c r="J454" s="1215" t="s">
        <v>55</v>
      </c>
      <c r="K454" s="1215" t="s">
        <v>55</v>
      </c>
      <c r="L454" s="1215" t="s">
        <v>55</v>
      </c>
      <c r="M454" s="1215">
        <v>4549.2</v>
      </c>
      <c r="N454" s="1219">
        <v>2012.11</v>
      </c>
      <c r="O454" s="1215" t="s">
        <v>4529</v>
      </c>
      <c r="P454" s="1215" t="s">
        <v>4106</v>
      </c>
      <c r="Q454" s="1215">
        <v>17732844980</v>
      </c>
      <c r="R454" s="1215" t="s">
        <v>4107</v>
      </c>
      <c r="S454" s="1215" t="s">
        <v>4000</v>
      </c>
      <c r="T454" s="1331"/>
    </row>
    <row r="455" spans="1:20" ht="24">
      <c r="A455" s="1237"/>
      <c r="B455" s="1215" t="s">
        <v>4527</v>
      </c>
      <c r="C455" s="1215" t="s">
        <v>4528</v>
      </c>
      <c r="D455" s="1215" t="s">
        <v>1103</v>
      </c>
      <c r="E455" s="1215">
        <v>267.60000000000002</v>
      </c>
      <c r="F455" s="1215"/>
      <c r="G455" s="1215" t="s">
        <v>4525</v>
      </c>
      <c r="H455" s="1215" t="s">
        <v>3996</v>
      </c>
      <c r="I455" s="1215" t="s">
        <v>175</v>
      </c>
      <c r="J455" s="1215" t="s">
        <v>55</v>
      </c>
      <c r="K455" s="1215" t="s">
        <v>55</v>
      </c>
      <c r="L455" s="1215" t="s">
        <v>55</v>
      </c>
      <c r="M455" s="1215">
        <v>2516.6999999999998</v>
      </c>
      <c r="N455" s="1219">
        <v>2009.4</v>
      </c>
      <c r="O455" s="1215" t="s">
        <v>4105</v>
      </c>
      <c r="P455" s="1215" t="s">
        <v>4106</v>
      </c>
      <c r="Q455" s="1215">
        <v>17732844980</v>
      </c>
      <c r="R455" s="1215" t="s">
        <v>4107</v>
      </c>
      <c r="S455" s="1215" t="s">
        <v>4000</v>
      </c>
      <c r="T455" s="1331"/>
    </row>
    <row r="456" spans="1:20" ht="24">
      <c r="A456" s="1237"/>
      <c r="B456" s="1215" t="s">
        <v>4527</v>
      </c>
      <c r="C456" s="1215" t="s">
        <v>4530</v>
      </c>
      <c r="D456" s="1215" t="s">
        <v>1103</v>
      </c>
      <c r="E456" s="1215">
        <v>138</v>
      </c>
      <c r="F456" s="1215"/>
      <c r="G456" s="1215" t="s">
        <v>4525</v>
      </c>
      <c r="H456" s="1215" t="s">
        <v>3996</v>
      </c>
      <c r="I456" s="1215" t="s">
        <v>175</v>
      </c>
      <c r="J456" s="1215" t="s">
        <v>55</v>
      </c>
      <c r="K456" s="1215" t="s">
        <v>55</v>
      </c>
      <c r="L456" s="1215" t="s">
        <v>55</v>
      </c>
      <c r="M456" s="1215">
        <v>390</v>
      </c>
      <c r="N456" s="1219">
        <v>2009.5</v>
      </c>
      <c r="O456" s="1215" t="s">
        <v>4105</v>
      </c>
      <c r="P456" s="1215" t="s">
        <v>4106</v>
      </c>
      <c r="Q456" s="1215">
        <v>17732844980</v>
      </c>
      <c r="R456" s="1215" t="s">
        <v>4107</v>
      </c>
      <c r="S456" s="1215" t="s">
        <v>4000</v>
      </c>
      <c r="T456" s="1331"/>
    </row>
    <row r="457" spans="1:20" ht="24">
      <c r="A457" s="1237"/>
      <c r="B457" s="1215" t="s">
        <v>4531</v>
      </c>
      <c r="C457" s="1215" t="s">
        <v>4532</v>
      </c>
      <c r="D457" s="1215" t="s">
        <v>1147</v>
      </c>
      <c r="E457" s="1215">
        <v>1</v>
      </c>
      <c r="F457" s="1215"/>
      <c r="G457" s="1215" t="s">
        <v>4525</v>
      </c>
      <c r="H457" s="1215" t="s">
        <v>3996</v>
      </c>
      <c r="I457" s="1215" t="s">
        <v>175</v>
      </c>
      <c r="J457" s="1215" t="s">
        <v>55</v>
      </c>
      <c r="K457" s="1215" t="s">
        <v>55</v>
      </c>
      <c r="L457" s="1215" t="s">
        <v>55</v>
      </c>
      <c r="M457" s="1215">
        <v>325</v>
      </c>
      <c r="N457" s="1219">
        <v>2009.5</v>
      </c>
      <c r="O457" s="1215" t="s">
        <v>4105</v>
      </c>
      <c r="P457" s="1215" t="s">
        <v>4106</v>
      </c>
      <c r="Q457" s="1215">
        <v>17732844980</v>
      </c>
      <c r="R457" s="1215" t="s">
        <v>4107</v>
      </c>
      <c r="S457" s="1215" t="s">
        <v>4000</v>
      </c>
      <c r="T457" s="1331"/>
    </row>
    <row r="458" spans="1:20" ht="24">
      <c r="A458" s="1237"/>
      <c r="B458" s="1215" t="s">
        <v>4533</v>
      </c>
      <c r="C458" s="1215" t="s">
        <v>527</v>
      </c>
      <c r="D458" s="1215" t="s">
        <v>1147</v>
      </c>
      <c r="E458" s="1215">
        <v>4</v>
      </c>
      <c r="F458" s="1215"/>
      <c r="G458" s="1215" t="s">
        <v>4525</v>
      </c>
      <c r="H458" s="1215" t="s">
        <v>3996</v>
      </c>
      <c r="I458" s="1215" t="s">
        <v>175</v>
      </c>
      <c r="J458" s="1215" t="s">
        <v>55</v>
      </c>
      <c r="K458" s="1215" t="s">
        <v>55</v>
      </c>
      <c r="L458" s="1215" t="s">
        <v>55</v>
      </c>
      <c r="M458" s="1215">
        <v>270</v>
      </c>
      <c r="N458" s="1219">
        <v>2009.5</v>
      </c>
      <c r="O458" s="1215" t="s">
        <v>4105</v>
      </c>
      <c r="P458" s="1215" t="s">
        <v>4106</v>
      </c>
      <c r="Q458" s="1215">
        <v>17732844980</v>
      </c>
      <c r="R458" s="1215" t="s">
        <v>4107</v>
      </c>
      <c r="S458" s="1215" t="s">
        <v>4000</v>
      </c>
      <c r="T458" s="1331"/>
    </row>
    <row r="459" spans="1:20" ht="24">
      <c r="A459" s="1237"/>
      <c r="B459" s="1215" t="s">
        <v>4531</v>
      </c>
      <c r="C459" s="1215" t="s">
        <v>4534</v>
      </c>
      <c r="D459" s="1215" t="s">
        <v>1147</v>
      </c>
      <c r="E459" s="1215">
        <v>1</v>
      </c>
      <c r="F459" s="1215"/>
      <c r="G459" s="1215" t="s">
        <v>31</v>
      </c>
      <c r="H459" s="1215" t="s">
        <v>3996</v>
      </c>
      <c r="I459" s="1215" t="s">
        <v>175</v>
      </c>
      <c r="J459" s="1215" t="s">
        <v>55</v>
      </c>
      <c r="K459" s="1215" t="s">
        <v>55</v>
      </c>
      <c r="L459" s="1215" t="s">
        <v>55</v>
      </c>
      <c r="M459" s="1215">
        <v>14056.8</v>
      </c>
      <c r="N459" s="1219">
        <v>2017.02</v>
      </c>
      <c r="O459" s="1215" t="s">
        <v>4535</v>
      </c>
      <c r="P459" s="1215" t="s">
        <v>4106</v>
      </c>
      <c r="Q459" s="1215">
        <v>17732844980</v>
      </c>
      <c r="R459" s="1215" t="s">
        <v>4107</v>
      </c>
      <c r="S459" s="1215" t="s">
        <v>4000</v>
      </c>
      <c r="T459" s="1331"/>
    </row>
    <row r="460" spans="1:20" ht="24">
      <c r="A460" s="1237"/>
      <c r="B460" s="1215" t="s">
        <v>4527</v>
      </c>
      <c r="C460" s="1215" t="s">
        <v>4536</v>
      </c>
      <c r="D460" s="1215" t="s">
        <v>1103</v>
      </c>
      <c r="E460" s="1215">
        <v>472.5</v>
      </c>
      <c r="F460" s="1215"/>
      <c r="G460" s="1215" t="s">
        <v>31</v>
      </c>
      <c r="H460" s="1215" t="s">
        <v>3996</v>
      </c>
      <c r="I460" s="1215" t="s">
        <v>175</v>
      </c>
      <c r="J460" s="1215" t="s">
        <v>55</v>
      </c>
      <c r="K460" s="1215" t="s">
        <v>55</v>
      </c>
      <c r="L460" s="1215" t="s">
        <v>4364</v>
      </c>
      <c r="M460" s="1215">
        <v>885.5</v>
      </c>
      <c r="N460" s="1219">
        <v>2017.12</v>
      </c>
      <c r="O460" s="1215" t="s">
        <v>4120</v>
      </c>
      <c r="P460" s="1215" t="s">
        <v>4106</v>
      </c>
      <c r="Q460" s="1215">
        <v>17732844980</v>
      </c>
      <c r="R460" s="1215" t="s">
        <v>4107</v>
      </c>
      <c r="S460" s="1215" t="s">
        <v>4000</v>
      </c>
      <c r="T460" s="1331"/>
    </row>
    <row r="461" spans="1:20" ht="24">
      <c r="A461" s="1237"/>
      <c r="B461" s="1215" t="s">
        <v>4527</v>
      </c>
      <c r="C461" s="1215" t="s">
        <v>4528</v>
      </c>
      <c r="D461" s="1215" t="s">
        <v>1103</v>
      </c>
      <c r="E461" s="1215">
        <v>77</v>
      </c>
      <c r="F461" s="1215">
        <v>77</v>
      </c>
      <c r="G461" s="1215" t="s">
        <v>31</v>
      </c>
      <c r="H461" s="1215" t="s">
        <v>3996</v>
      </c>
      <c r="I461" s="1215" t="s">
        <v>175</v>
      </c>
      <c r="J461" s="1215" t="s">
        <v>55</v>
      </c>
      <c r="K461" s="1215" t="s">
        <v>55</v>
      </c>
      <c r="L461" s="1215" t="s">
        <v>55</v>
      </c>
      <c r="M461" s="1215">
        <v>1715</v>
      </c>
      <c r="N461" s="1219">
        <v>2018.7</v>
      </c>
      <c r="O461" s="1215" t="s">
        <v>4120</v>
      </c>
      <c r="P461" s="1215" t="s">
        <v>4106</v>
      </c>
      <c r="Q461" s="1215">
        <v>17732844980</v>
      </c>
      <c r="R461" s="1215" t="s">
        <v>4107</v>
      </c>
      <c r="S461" s="1215" t="s">
        <v>4000</v>
      </c>
      <c r="T461" s="1331"/>
    </row>
    <row r="462" spans="1:20" ht="24">
      <c r="A462" s="1237"/>
      <c r="B462" s="1215" t="s">
        <v>2763</v>
      </c>
      <c r="C462" s="1215"/>
      <c r="D462" s="1215" t="s">
        <v>1103</v>
      </c>
      <c r="E462" s="1215">
        <v>217.5</v>
      </c>
      <c r="F462" s="1215" t="s">
        <v>55</v>
      </c>
      <c r="G462" s="1215" t="s">
        <v>31</v>
      </c>
      <c r="H462" s="1215" t="s">
        <v>32</v>
      </c>
      <c r="I462" s="1215" t="s">
        <v>175</v>
      </c>
      <c r="J462" s="1215" t="s">
        <v>55</v>
      </c>
      <c r="K462" s="1215" t="s">
        <v>55</v>
      </c>
      <c r="L462" s="1215" t="s">
        <v>55</v>
      </c>
      <c r="M462" s="1215">
        <v>2555.6</v>
      </c>
      <c r="N462" s="1215">
        <v>2018.7</v>
      </c>
      <c r="O462" s="1215" t="s">
        <v>4120</v>
      </c>
      <c r="P462" s="1215" t="s">
        <v>4106</v>
      </c>
      <c r="Q462" s="1215">
        <v>17732844981</v>
      </c>
      <c r="R462" s="1215" t="s">
        <v>4407</v>
      </c>
      <c r="S462" s="1215" t="s">
        <v>4002</v>
      </c>
      <c r="T462" s="1331"/>
    </row>
    <row r="463" spans="1:20" ht="24">
      <c r="A463" s="1237"/>
      <c r="B463" s="1215" t="s">
        <v>2763</v>
      </c>
      <c r="C463" s="1215"/>
      <c r="D463" s="1215" t="s">
        <v>1103</v>
      </c>
      <c r="E463" s="1215">
        <v>552.5</v>
      </c>
      <c r="F463" s="1215" t="s">
        <v>55</v>
      </c>
      <c r="G463" s="1215" t="s">
        <v>31</v>
      </c>
      <c r="H463" s="1215" t="s">
        <v>32</v>
      </c>
      <c r="I463" s="1215" t="s">
        <v>175</v>
      </c>
      <c r="J463" s="1215" t="s">
        <v>55</v>
      </c>
      <c r="K463" s="1215" t="s">
        <v>55</v>
      </c>
      <c r="L463" s="1215" t="s">
        <v>55</v>
      </c>
      <c r="M463" s="1215">
        <v>6491.8</v>
      </c>
      <c r="N463" s="1215">
        <v>2018.7</v>
      </c>
      <c r="O463" s="1215" t="s">
        <v>4120</v>
      </c>
      <c r="P463" s="1215" t="s">
        <v>4106</v>
      </c>
      <c r="Q463" s="1215">
        <v>17732844982</v>
      </c>
      <c r="R463" s="1215" t="s">
        <v>4407</v>
      </c>
      <c r="S463" s="1215" t="s">
        <v>4002</v>
      </c>
      <c r="T463" s="1331"/>
    </row>
    <row r="464" spans="1:20" ht="24">
      <c r="A464" s="1237"/>
      <c r="B464" s="1215" t="s">
        <v>4537</v>
      </c>
      <c r="C464" s="1215"/>
      <c r="D464" s="1215" t="s">
        <v>575</v>
      </c>
      <c r="E464" s="1215">
        <v>1600</v>
      </c>
      <c r="F464" s="1215" t="s">
        <v>55</v>
      </c>
      <c r="G464" s="1215" t="s">
        <v>31</v>
      </c>
      <c r="H464" s="1215" t="s">
        <v>32</v>
      </c>
      <c r="I464" s="1215" t="s">
        <v>175</v>
      </c>
      <c r="J464" s="1215" t="s">
        <v>55</v>
      </c>
      <c r="K464" s="1215" t="s">
        <v>55</v>
      </c>
      <c r="L464" s="1215" t="s">
        <v>55</v>
      </c>
      <c r="M464" s="1215">
        <v>2240</v>
      </c>
      <c r="N464" s="1215">
        <v>2018.7</v>
      </c>
      <c r="O464" s="1215" t="s">
        <v>4120</v>
      </c>
      <c r="P464" s="1215" t="s">
        <v>4106</v>
      </c>
      <c r="Q464" s="1215">
        <v>17732844983</v>
      </c>
      <c r="R464" s="1215" t="s">
        <v>4407</v>
      </c>
      <c r="S464" s="1215" t="s">
        <v>4002</v>
      </c>
      <c r="T464" s="1331"/>
    </row>
    <row r="465" spans="1:20" ht="24">
      <c r="A465" s="1237"/>
      <c r="B465" s="1215" t="s">
        <v>4537</v>
      </c>
      <c r="C465" s="1215"/>
      <c r="D465" s="1215" t="s">
        <v>575</v>
      </c>
      <c r="E465" s="1215">
        <v>1600</v>
      </c>
      <c r="F465" s="1215" t="s">
        <v>55</v>
      </c>
      <c r="G465" s="1215" t="s">
        <v>31</v>
      </c>
      <c r="H465" s="1215" t="s">
        <v>32</v>
      </c>
      <c r="I465" s="1215" t="s">
        <v>175</v>
      </c>
      <c r="J465" s="1215" t="s">
        <v>55</v>
      </c>
      <c r="K465" s="1215" t="s">
        <v>55</v>
      </c>
      <c r="L465" s="1215" t="s">
        <v>55</v>
      </c>
      <c r="M465" s="1215">
        <v>4800</v>
      </c>
      <c r="N465" s="1215">
        <v>2018.7</v>
      </c>
      <c r="O465" s="1215" t="s">
        <v>4120</v>
      </c>
      <c r="P465" s="1215" t="s">
        <v>4106</v>
      </c>
      <c r="Q465" s="1215">
        <v>17732844984</v>
      </c>
      <c r="R465" s="1215" t="s">
        <v>4407</v>
      </c>
      <c r="S465" s="1215" t="s">
        <v>4002</v>
      </c>
      <c r="T465" s="1331"/>
    </row>
    <row r="466" spans="1:20" ht="24">
      <c r="A466" s="1237"/>
      <c r="B466" s="1382" t="s">
        <v>4538</v>
      </c>
      <c r="C466" s="1382" t="s">
        <v>4539</v>
      </c>
      <c r="D466" s="1382" t="s">
        <v>4540</v>
      </c>
      <c r="E466" s="1382">
        <v>1</v>
      </c>
      <c r="F466" s="1382">
        <v>1</v>
      </c>
      <c r="G466" s="1382" t="s">
        <v>31</v>
      </c>
      <c r="H466" s="1215" t="s">
        <v>32</v>
      </c>
      <c r="I466" s="1215" t="s">
        <v>175</v>
      </c>
      <c r="J466" s="1215" t="s">
        <v>55</v>
      </c>
      <c r="K466" s="1215" t="s">
        <v>55</v>
      </c>
      <c r="L466" s="1215" t="s">
        <v>55</v>
      </c>
      <c r="M466" s="1382">
        <v>277.75</v>
      </c>
      <c r="N466" s="1382">
        <v>2020.12</v>
      </c>
      <c r="O466" s="1215" t="s">
        <v>4541</v>
      </c>
      <c r="P466" s="1368" t="s">
        <v>4106</v>
      </c>
      <c r="Q466" s="1228">
        <v>17732844980</v>
      </c>
      <c r="R466" s="1215" t="s">
        <v>4407</v>
      </c>
      <c r="S466" s="1215" t="s">
        <v>4002</v>
      </c>
      <c r="T466" s="1331"/>
    </row>
    <row r="467" spans="1:20" ht="24">
      <c r="A467" s="1237"/>
      <c r="B467" s="1382" t="s">
        <v>4542</v>
      </c>
      <c r="C467" s="1382" t="s">
        <v>4543</v>
      </c>
      <c r="D467" s="1382" t="s">
        <v>4540</v>
      </c>
      <c r="E467" s="1382">
        <v>1</v>
      </c>
      <c r="F467" s="1382">
        <v>1</v>
      </c>
      <c r="G467" s="1382" t="s">
        <v>31</v>
      </c>
      <c r="H467" s="1215" t="s">
        <v>32</v>
      </c>
      <c r="I467" s="1215" t="s">
        <v>175</v>
      </c>
      <c r="J467" s="1215" t="s">
        <v>55</v>
      </c>
      <c r="K467" s="1215" t="s">
        <v>55</v>
      </c>
      <c r="L467" s="1215" t="s">
        <v>55</v>
      </c>
      <c r="M467" s="1382">
        <v>176.75</v>
      </c>
      <c r="N467" s="1382">
        <v>2020.12</v>
      </c>
      <c r="O467" s="1215" t="s">
        <v>4541</v>
      </c>
      <c r="P467" s="1368" t="s">
        <v>4106</v>
      </c>
      <c r="Q467" s="1228">
        <v>17732844980</v>
      </c>
      <c r="R467" s="1215" t="s">
        <v>4407</v>
      </c>
      <c r="S467" s="1215" t="s">
        <v>4002</v>
      </c>
      <c r="T467" s="1331"/>
    </row>
    <row r="468" spans="1:20" ht="24">
      <c r="A468" s="1237"/>
      <c r="B468" s="1382" t="s">
        <v>4544</v>
      </c>
      <c r="C468" s="1382" t="s">
        <v>4545</v>
      </c>
      <c r="D468" s="1382" t="s">
        <v>4540</v>
      </c>
      <c r="E468" s="1382">
        <v>1</v>
      </c>
      <c r="F468" s="1382">
        <v>1</v>
      </c>
      <c r="G468" s="1382" t="s">
        <v>31</v>
      </c>
      <c r="H468" s="1215" t="s">
        <v>32</v>
      </c>
      <c r="I468" s="1215" t="s">
        <v>175</v>
      </c>
      <c r="J468" s="1215" t="s">
        <v>55</v>
      </c>
      <c r="K468" s="1215" t="s">
        <v>55</v>
      </c>
      <c r="L468" s="1215" t="s">
        <v>55</v>
      </c>
      <c r="M468" s="1382">
        <v>191.9</v>
      </c>
      <c r="N468" s="1382">
        <v>2020.12</v>
      </c>
      <c r="O468" s="1215" t="s">
        <v>4541</v>
      </c>
      <c r="P468" s="1368" t="s">
        <v>4106</v>
      </c>
      <c r="Q468" s="1228">
        <v>17732844980</v>
      </c>
      <c r="R468" s="1215" t="s">
        <v>4407</v>
      </c>
      <c r="S468" s="1215" t="s">
        <v>4002</v>
      </c>
      <c r="T468" s="1331"/>
    </row>
    <row r="469" spans="1:20" ht="24">
      <c r="A469" s="1237"/>
      <c r="B469" s="1215" t="s">
        <v>1273</v>
      </c>
      <c r="C469" s="1215"/>
      <c r="D469" s="1215" t="s">
        <v>1103</v>
      </c>
      <c r="E469" s="1215">
        <v>337.08</v>
      </c>
      <c r="F469" s="1215" t="s">
        <v>55</v>
      </c>
      <c r="G469" s="1215" t="s">
        <v>4085</v>
      </c>
      <c r="H469" s="1215" t="s">
        <v>3996</v>
      </c>
      <c r="I469" s="1215" t="s">
        <v>175</v>
      </c>
      <c r="J469" s="1215" t="s">
        <v>55</v>
      </c>
      <c r="K469" s="1215" t="s">
        <v>55</v>
      </c>
      <c r="L469" s="1215"/>
      <c r="M469" s="1215" t="s">
        <v>55</v>
      </c>
      <c r="N469" s="1224">
        <v>38869</v>
      </c>
      <c r="O469" s="1215" t="s">
        <v>4546</v>
      </c>
      <c r="P469" s="1215" t="s">
        <v>4011</v>
      </c>
      <c r="Q469" s="1215">
        <v>18632146158</v>
      </c>
      <c r="R469" s="1215" t="s">
        <v>4012</v>
      </c>
      <c r="S469" s="1215" t="s">
        <v>4000</v>
      </c>
      <c r="T469" s="1331"/>
    </row>
    <row r="470" spans="1:20" ht="24">
      <c r="A470" s="1237"/>
      <c r="B470" s="1215" t="s">
        <v>1273</v>
      </c>
      <c r="C470" s="1215"/>
      <c r="D470" s="1215" t="s">
        <v>1103</v>
      </c>
      <c r="E470" s="1215">
        <v>337.08</v>
      </c>
      <c r="F470" s="1215" t="s">
        <v>55</v>
      </c>
      <c r="G470" s="1215" t="s">
        <v>4085</v>
      </c>
      <c r="H470" s="1215" t="s">
        <v>3996</v>
      </c>
      <c r="I470" s="1215" t="s">
        <v>175</v>
      </c>
      <c r="J470" s="1215" t="s">
        <v>55</v>
      </c>
      <c r="K470" s="1215" t="s">
        <v>55</v>
      </c>
      <c r="L470" s="1215" t="s">
        <v>55</v>
      </c>
      <c r="M470" s="1215" t="s">
        <v>55</v>
      </c>
      <c r="N470" s="1224">
        <v>38869</v>
      </c>
      <c r="O470" s="1215" t="s">
        <v>4547</v>
      </c>
      <c r="P470" s="1215" t="s">
        <v>4011</v>
      </c>
      <c r="Q470" s="1215">
        <v>18632146158</v>
      </c>
      <c r="R470" s="1215" t="s">
        <v>4012</v>
      </c>
      <c r="S470" s="1215" t="s">
        <v>4000</v>
      </c>
      <c r="T470" s="1331"/>
    </row>
    <row r="471" spans="1:20" ht="24">
      <c r="A471" s="1237"/>
      <c r="B471" s="1215" t="s">
        <v>2807</v>
      </c>
      <c r="C471" s="1215"/>
      <c r="D471" s="1215" t="s">
        <v>1122</v>
      </c>
      <c r="E471" s="1215">
        <v>1500</v>
      </c>
      <c r="F471" s="1215">
        <v>1500</v>
      </c>
      <c r="G471" s="1215" t="s">
        <v>4085</v>
      </c>
      <c r="H471" s="1215" t="s">
        <v>3996</v>
      </c>
      <c r="I471" s="1215" t="s">
        <v>175</v>
      </c>
      <c r="J471" s="1215" t="s">
        <v>55</v>
      </c>
      <c r="K471" s="1215" t="s">
        <v>55</v>
      </c>
      <c r="L471" s="1215" t="s">
        <v>55</v>
      </c>
      <c r="M471" s="1215">
        <v>92925</v>
      </c>
      <c r="N471" s="1219">
        <v>41609</v>
      </c>
      <c r="O471" s="1215" t="s">
        <v>4164</v>
      </c>
      <c r="P471" s="1215" t="s">
        <v>4165</v>
      </c>
      <c r="Q471" s="1215">
        <v>15032068666</v>
      </c>
      <c r="R471" s="1215" t="s">
        <v>4164</v>
      </c>
      <c r="S471" s="1215" t="s">
        <v>4000</v>
      </c>
      <c r="T471" s="1331"/>
    </row>
    <row r="472" spans="1:20" ht="24">
      <c r="A472" s="1237"/>
      <c r="B472" s="1215" t="s">
        <v>1325</v>
      </c>
      <c r="C472" s="1215"/>
      <c r="D472" s="1215" t="s">
        <v>1122</v>
      </c>
      <c r="E472" s="1215">
        <v>300</v>
      </c>
      <c r="F472" s="1215">
        <v>300</v>
      </c>
      <c r="G472" s="1215" t="s">
        <v>4085</v>
      </c>
      <c r="H472" s="1215" t="s">
        <v>3996</v>
      </c>
      <c r="I472" s="1215" t="s">
        <v>175</v>
      </c>
      <c r="J472" s="1215" t="s">
        <v>55</v>
      </c>
      <c r="K472" s="1215" t="s">
        <v>55</v>
      </c>
      <c r="L472" s="1215" t="s">
        <v>55</v>
      </c>
      <c r="M472" s="1215">
        <v>8190</v>
      </c>
      <c r="N472" s="1219">
        <v>41699</v>
      </c>
      <c r="O472" s="1215" t="s">
        <v>4164</v>
      </c>
      <c r="P472" s="1215" t="s">
        <v>4165</v>
      </c>
      <c r="Q472" s="1215">
        <v>15032068666</v>
      </c>
      <c r="R472" s="1215" t="s">
        <v>4164</v>
      </c>
      <c r="S472" s="1215" t="s">
        <v>4000</v>
      </c>
      <c r="T472" s="1331"/>
    </row>
    <row r="473" spans="1:20" ht="24">
      <c r="A473" s="1237"/>
      <c r="B473" s="1215" t="s">
        <v>2807</v>
      </c>
      <c r="C473" s="1215"/>
      <c r="D473" s="1215" t="s">
        <v>1122</v>
      </c>
      <c r="E473" s="1215">
        <v>260.3</v>
      </c>
      <c r="F473" s="1215">
        <v>260.3</v>
      </c>
      <c r="G473" s="1215" t="s">
        <v>4085</v>
      </c>
      <c r="H473" s="1215" t="s">
        <v>3996</v>
      </c>
      <c r="I473" s="1215" t="s">
        <v>175</v>
      </c>
      <c r="J473" s="1215" t="s">
        <v>55</v>
      </c>
      <c r="K473" s="1215" t="s">
        <v>55</v>
      </c>
      <c r="L473" s="1215" t="s">
        <v>55</v>
      </c>
      <c r="M473" s="1215">
        <v>16124.22</v>
      </c>
      <c r="N473" s="1219">
        <v>41730</v>
      </c>
      <c r="O473" s="1215" t="s">
        <v>4164</v>
      </c>
      <c r="P473" s="1215" t="s">
        <v>4165</v>
      </c>
      <c r="Q473" s="1215">
        <v>15032068666</v>
      </c>
      <c r="R473" s="1215" t="s">
        <v>4164</v>
      </c>
      <c r="S473" s="1215" t="s">
        <v>4000</v>
      </c>
      <c r="T473" s="1331"/>
    </row>
    <row r="474" spans="1:20" ht="24">
      <c r="A474" s="1237"/>
      <c r="B474" s="1215" t="s">
        <v>2782</v>
      </c>
      <c r="C474" s="1215"/>
      <c r="D474" s="1215" t="s">
        <v>1122</v>
      </c>
      <c r="E474" s="1215">
        <v>100</v>
      </c>
      <c r="F474" s="1215">
        <v>100</v>
      </c>
      <c r="G474" s="1215" t="s">
        <v>4085</v>
      </c>
      <c r="H474" s="1215" t="s">
        <v>3996</v>
      </c>
      <c r="I474" s="1215" t="s">
        <v>175</v>
      </c>
      <c r="J474" s="1215" t="s">
        <v>55</v>
      </c>
      <c r="K474" s="1215" t="s">
        <v>55</v>
      </c>
      <c r="L474" s="1215" t="s">
        <v>4364</v>
      </c>
      <c r="M474" s="1215">
        <v>2310</v>
      </c>
      <c r="N474" s="1219">
        <v>41730</v>
      </c>
      <c r="O474" s="1215" t="s">
        <v>4164</v>
      </c>
      <c r="P474" s="1215" t="s">
        <v>4165</v>
      </c>
      <c r="Q474" s="1215">
        <v>15032068666</v>
      </c>
      <c r="R474" s="1215" t="s">
        <v>4164</v>
      </c>
      <c r="S474" s="1215" t="s">
        <v>4000</v>
      </c>
      <c r="T474" s="1331"/>
    </row>
    <row r="475" spans="1:20" ht="24">
      <c r="A475" s="1237"/>
      <c r="B475" s="1215" t="s">
        <v>1273</v>
      </c>
      <c r="C475" s="1215"/>
      <c r="D475" s="1215" t="s">
        <v>1103</v>
      </c>
      <c r="E475" s="1215">
        <v>397.44</v>
      </c>
      <c r="F475" s="1215">
        <v>397.44</v>
      </c>
      <c r="G475" s="1215" t="s">
        <v>4085</v>
      </c>
      <c r="H475" s="1215" t="s">
        <v>3996</v>
      </c>
      <c r="I475" s="1215" t="s">
        <v>175</v>
      </c>
      <c r="J475" s="1215" t="s">
        <v>55</v>
      </c>
      <c r="K475" s="1215" t="s">
        <v>55</v>
      </c>
      <c r="L475" s="1215" t="s">
        <v>55</v>
      </c>
      <c r="M475" s="1215">
        <v>26012.43</v>
      </c>
      <c r="N475" s="1219">
        <v>42705</v>
      </c>
      <c r="O475" s="1215" t="s">
        <v>4164</v>
      </c>
      <c r="P475" s="1215" t="s">
        <v>4165</v>
      </c>
      <c r="Q475" s="1215">
        <v>15032068666</v>
      </c>
      <c r="R475" s="1215" t="s">
        <v>4164</v>
      </c>
      <c r="S475" s="1215" t="s">
        <v>4000</v>
      </c>
      <c r="T475" s="1331"/>
    </row>
    <row r="476" spans="1:20" ht="24">
      <c r="A476" s="1237"/>
      <c r="B476" s="1215" t="s">
        <v>1273</v>
      </c>
      <c r="C476" s="1215"/>
      <c r="D476" s="1215" t="s">
        <v>1103</v>
      </c>
      <c r="E476" s="1215">
        <v>72.17</v>
      </c>
      <c r="F476" s="1215">
        <v>72.17</v>
      </c>
      <c r="G476" s="1215" t="s">
        <v>4085</v>
      </c>
      <c r="H476" s="1215" t="s">
        <v>3996</v>
      </c>
      <c r="I476" s="1215" t="s">
        <v>175</v>
      </c>
      <c r="J476" s="1215" t="s">
        <v>55</v>
      </c>
      <c r="K476" s="1215" t="s">
        <v>55</v>
      </c>
      <c r="L476" s="1215" t="s">
        <v>55</v>
      </c>
      <c r="M476" s="1215">
        <v>4882.25</v>
      </c>
      <c r="N476" s="1219">
        <v>42706</v>
      </c>
      <c r="O476" s="1215" t="s">
        <v>4164</v>
      </c>
      <c r="P476" s="1215" t="s">
        <v>4165</v>
      </c>
      <c r="Q476" s="1215">
        <v>15032068666</v>
      </c>
      <c r="R476" s="1215" t="s">
        <v>4164</v>
      </c>
      <c r="S476" s="1215" t="s">
        <v>4000</v>
      </c>
      <c r="T476" s="1331"/>
    </row>
    <row r="477" spans="1:20" ht="24">
      <c r="A477" s="1237"/>
      <c r="B477" s="1215" t="s">
        <v>1273</v>
      </c>
      <c r="C477" s="1215"/>
      <c r="D477" s="1215" t="s">
        <v>1103</v>
      </c>
      <c r="E477" s="1215">
        <v>50</v>
      </c>
      <c r="F477" s="1215">
        <v>50</v>
      </c>
      <c r="G477" s="1215" t="s">
        <v>4085</v>
      </c>
      <c r="H477" s="1215" t="s">
        <v>3996</v>
      </c>
      <c r="I477" s="1215" t="s">
        <v>175</v>
      </c>
      <c r="J477" s="1215" t="s">
        <v>55</v>
      </c>
      <c r="K477" s="1215" t="s">
        <v>55</v>
      </c>
      <c r="L477" s="1215" t="s">
        <v>55</v>
      </c>
      <c r="M477" s="1215">
        <v>3097.5</v>
      </c>
      <c r="N477" s="1219">
        <v>42523</v>
      </c>
      <c r="O477" s="1215" t="s">
        <v>4164</v>
      </c>
      <c r="P477" s="1215" t="s">
        <v>4165</v>
      </c>
      <c r="Q477" s="1215">
        <v>15032068666</v>
      </c>
      <c r="R477" s="1215" t="s">
        <v>4164</v>
      </c>
      <c r="S477" s="1215" t="s">
        <v>4000</v>
      </c>
      <c r="T477" s="1331"/>
    </row>
    <row r="478" spans="1:20" s="1209" customFormat="1" ht="20.100000000000001" customHeight="1">
      <c r="A478" s="685"/>
      <c r="B478" s="1215" t="s">
        <v>1297</v>
      </c>
      <c r="C478" s="1215" t="s">
        <v>4548</v>
      </c>
      <c r="D478" s="1215" t="s">
        <v>2644</v>
      </c>
      <c r="E478" s="1215">
        <v>894</v>
      </c>
      <c r="F478" s="1215" t="s">
        <v>55</v>
      </c>
      <c r="G478" s="1215" t="s">
        <v>114</v>
      </c>
      <c r="H478" s="1215" t="s">
        <v>3996</v>
      </c>
      <c r="I478" s="1215" t="s">
        <v>175</v>
      </c>
      <c r="J478" s="1215" t="s">
        <v>55</v>
      </c>
      <c r="K478" s="1215" t="s">
        <v>55</v>
      </c>
      <c r="L478" s="1215" t="s">
        <v>55</v>
      </c>
      <c r="M478" s="1215">
        <v>0</v>
      </c>
      <c r="N478" s="1219" t="s">
        <v>4549</v>
      </c>
      <c r="O478" s="1215" t="s">
        <v>4396</v>
      </c>
      <c r="P478" s="1215" t="s">
        <v>4116</v>
      </c>
      <c r="Q478" s="1215">
        <v>13930162225</v>
      </c>
      <c r="R478" s="1215" t="s">
        <v>4207</v>
      </c>
      <c r="S478" s="1215" t="s">
        <v>4000</v>
      </c>
      <c r="T478" s="1214"/>
    </row>
    <row r="479" spans="1:20" s="1209" customFormat="1" ht="20.100000000000001" customHeight="1">
      <c r="A479" s="685"/>
      <c r="B479" s="1215" t="s">
        <v>1297</v>
      </c>
      <c r="C479" s="1215" t="s">
        <v>4550</v>
      </c>
      <c r="D479" s="1215" t="s">
        <v>2644</v>
      </c>
      <c r="E479" s="1215">
        <v>150</v>
      </c>
      <c r="F479" s="1215" t="s">
        <v>55</v>
      </c>
      <c r="G479" s="1215" t="s">
        <v>114</v>
      </c>
      <c r="H479" s="1215" t="s">
        <v>3996</v>
      </c>
      <c r="I479" s="1215" t="s">
        <v>175</v>
      </c>
      <c r="J479" s="1215" t="s">
        <v>55</v>
      </c>
      <c r="K479" s="1215" t="s">
        <v>55</v>
      </c>
      <c r="L479" s="1215" t="s">
        <v>55</v>
      </c>
      <c r="M479" s="1215">
        <v>0</v>
      </c>
      <c r="N479" s="1383" t="s">
        <v>4549</v>
      </c>
      <c r="O479" s="1215" t="s">
        <v>4396</v>
      </c>
      <c r="P479" s="1215" t="s">
        <v>4116</v>
      </c>
      <c r="Q479" s="1215">
        <v>13930162225</v>
      </c>
      <c r="R479" s="1215" t="s">
        <v>4207</v>
      </c>
      <c r="S479" s="1215" t="s">
        <v>4000</v>
      </c>
      <c r="T479" s="1214"/>
    </row>
    <row r="480" spans="1:20" s="1209" customFormat="1" ht="20.100000000000001" customHeight="1">
      <c r="A480" s="685"/>
      <c r="B480" s="1368" t="s">
        <v>2763</v>
      </c>
      <c r="C480" s="1384"/>
      <c r="D480" s="1239" t="s">
        <v>1275</v>
      </c>
      <c r="E480" s="1225">
        <v>1500</v>
      </c>
      <c r="F480" s="1331"/>
      <c r="G480" s="1226" t="s">
        <v>31</v>
      </c>
      <c r="H480" s="1227" t="s">
        <v>32</v>
      </c>
      <c r="I480" s="1228" t="s">
        <v>55</v>
      </c>
      <c r="J480" s="1228"/>
      <c r="K480" s="1228" t="s">
        <v>4551</v>
      </c>
      <c r="L480" s="1241">
        <v>262831.86</v>
      </c>
      <c r="M480" s="1241">
        <f>L480-70088.5*2</f>
        <v>122654.85999999999</v>
      </c>
      <c r="N480" s="1385">
        <v>2020.07</v>
      </c>
      <c r="O480" s="1226" t="s">
        <v>1623</v>
      </c>
      <c r="P480" s="1230" t="s">
        <v>4026</v>
      </c>
      <c r="Q480" s="1230">
        <v>15735090699</v>
      </c>
      <c r="R480" s="1226" t="s">
        <v>1623</v>
      </c>
      <c r="S480" s="1231" t="s">
        <v>4002</v>
      </c>
      <c r="T480" s="1331"/>
    </row>
    <row r="481" spans="1:20" s="1209" customFormat="1" ht="20.100000000000001" customHeight="1">
      <c r="A481" s="685"/>
      <c r="B481" s="1368" t="s">
        <v>4552</v>
      </c>
      <c r="C481" s="1384"/>
      <c r="D481" s="1239" t="s">
        <v>1275</v>
      </c>
      <c r="E481" s="1225">
        <v>76.5</v>
      </c>
      <c r="F481" s="1331"/>
      <c r="G481" s="1226" t="s">
        <v>31</v>
      </c>
      <c r="H481" s="1227" t="s">
        <v>32</v>
      </c>
      <c r="I481" s="1228" t="s">
        <v>55</v>
      </c>
      <c r="J481" s="1228"/>
      <c r="K481" s="1228" t="s">
        <v>4553</v>
      </c>
      <c r="L481" s="1241">
        <v>33172.57</v>
      </c>
      <c r="M481" s="1241">
        <f>L481-8846.02*3</f>
        <v>6634.5099999999984</v>
      </c>
      <c r="N481" s="1241">
        <v>2019.12</v>
      </c>
      <c r="O481" s="1226" t="s">
        <v>1623</v>
      </c>
      <c r="P481" s="1230" t="s">
        <v>4026</v>
      </c>
      <c r="Q481" s="1230">
        <v>15735090699</v>
      </c>
      <c r="R481" s="1226" t="s">
        <v>1623</v>
      </c>
      <c r="S481" s="1231" t="s">
        <v>4002</v>
      </c>
      <c r="T481" s="1214"/>
    </row>
    <row r="482" spans="1:20" s="1209" customFormat="1" ht="20.100000000000001" customHeight="1">
      <c r="A482" s="685">
        <v>4</v>
      </c>
      <c r="B482" s="1215" t="s">
        <v>4554</v>
      </c>
      <c r="C482" s="1215"/>
      <c r="D482" s="1215"/>
      <c r="E482" s="1215"/>
      <c r="F482" s="1215"/>
      <c r="G482" s="1215"/>
      <c r="H482" s="1215"/>
      <c r="I482" s="1215"/>
      <c r="J482" s="1215"/>
      <c r="K482" s="1215"/>
      <c r="L482" s="1215"/>
      <c r="M482" s="1221"/>
      <c r="N482" s="1383"/>
      <c r="O482" s="1221"/>
      <c r="P482" s="1221"/>
      <c r="Q482" s="1221"/>
      <c r="R482" s="1221"/>
      <c r="S482" s="1215"/>
      <c r="T482" s="1214"/>
    </row>
    <row r="483" spans="1:20" s="1209" customFormat="1" ht="20.100000000000001" customHeight="1">
      <c r="A483" s="685"/>
      <c r="B483" s="1386" t="s">
        <v>4555</v>
      </c>
      <c r="C483" s="1386" t="s">
        <v>3973</v>
      </c>
      <c r="D483" s="1386" t="s">
        <v>154</v>
      </c>
      <c r="E483" s="1386">
        <v>4</v>
      </c>
      <c r="F483" s="1386"/>
      <c r="G483" s="1386" t="s">
        <v>31</v>
      </c>
      <c r="H483" s="1227" t="s">
        <v>32</v>
      </c>
      <c r="I483" s="1228" t="s">
        <v>55</v>
      </c>
      <c r="J483" s="1215" t="s">
        <v>55</v>
      </c>
      <c r="K483" s="1215" t="s">
        <v>55</v>
      </c>
      <c r="L483" s="1241">
        <v>704000</v>
      </c>
      <c r="M483" s="1241">
        <v>704000</v>
      </c>
      <c r="N483" s="1241">
        <v>2020.01</v>
      </c>
      <c r="O483" s="1230" t="s">
        <v>4556</v>
      </c>
      <c r="P483" s="1230" t="s">
        <v>4557</v>
      </c>
      <c r="Q483" s="1230">
        <v>18656331699</v>
      </c>
      <c r="R483" s="1220" t="s">
        <v>4558</v>
      </c>
      <c r="S483" s="1215" t="s">
        <v>4000</v>
      </c>
      <c r="T483" s="1214"/>
    </row>
    <row r="484" spans="1:20" s="1209" customFormat="1" ht="20.100000000000001" customHeight="1">
      <c r="A484" s="685"/>
      <c r="B484" s="1386" t="s">
        <v>4555</v>
      </c>
      <c r="C484" s="1386" t="s">
        <v>683</v>
      </c>
      <c r="D484" s="1386" t="s">
        <v>154</v>
      </c>
      <c r="E484" s="1386">
        <v>2</v>
      </c>
      <c r="F484" s="1386"/>
      <c r="G484" s="1386" t="s">
        <v>31</v>
      </c>
      <c r="H484" s="1227" t="s">
        <v>32</v>
      </c>
      <c r="I484" s="1228" t="s">
        <v>55</v>
      </c>
      <c r="J484" s="1215" t="s">
        <v>55</v>
      </c>
      <c r="K484" s="1215" t="s">
        <v>55</v>
      </c>
      <c r="L484" s="1241">
        <v>127433.62</v>
      </c>
      <c r="M484" s="1241">
        <v>94938.08</v>
      </c>
      <c r="N484" s="1241">
        <v>2020.03</v>
      </c>
      <c r="O484" s="1230" t="s">
        <v>4559</v>
      </c>
      <c r="P484" s="1230" t="s">
        <v>4557</v>
      </c>
      <c r="Q484" s="1230">
        <v>18656331699</v>
      </c>
      <c r="R484" s="1220" t="s">
        <v>4558</v>
      </c>
      <c r="S484" s="1215" t="s">
        <v>4000</v>
      </c>
      <c r="T484" s="1214"/>
    </row>
    <row r="485" spans="1:20" s="1209" customFormat="1" ht="20.100000000000001" customHeight="1">
      <c r="A485" s="685"/>
      <c r="B485" s="1386" t="s">
        <v>4555</v>
      </c>
      <c r="C485" s="1386" t="s">
        <v>683</v>
      </c>
      <c r="D485" s="1386" t="s">
        <v>154</v>
      </c>
      <c r="E485" s="1386">
        <v>8</v>
      </c>
      <c r="F485" s="1386"/>
      <c r="G485" s="1386" t="s">
        <v>31</v>
      </c>
      <c r="H485" s="1227" t="s">
        <v>32</v>
      </c>
      <c r="I485" s="1228" t="s">
        <v>55</v>
      </c>
      <c r="J485" s="1215" t="s">
        <v>55</v>
      </c>
      <c r="K485" s="1215" t="s">
        <v>55</v>
      </c>
      <c r="L485" s="1241">
        <v>800000</v>
      </c>
      <c r="M485" s="1241">
        <v>596000</v>
      </c>
      <c r="N485" s="1241">
        <v>2020.03</v>
      </c>
      <c r="O485" s="1230" t="s">
        <v>4559</v>
      </c>
      <c r="P485" s="1230" t="s">
        <v>4557</v>
      </c>
      <c r="Q485" s="1230">
        <v>18656331699</v>
      </c>
      <c r="R485" s="1215" t="s">
        <v>4558</v>
      </c>
      <c r="S485" s="1215" t="s">
        <v>4000</v>
      </c>
      <c r="T485" s="1214"/>
    </row>
    <row r="486" spans="1:20" s="1209" customFormat="1" ht="20.100000000000001" customHeight="1">
      <c r="A486" s="685"/>
      <c r="B486" s="1386" t="s">
        <v>4555</v>
      </c>
      <c r="C486" s="1386" t="s">
        <v>683</v>
      </c>
      <c r="D486" s="1386" t="s">
        <v>154</v>
      </c>
      <c r="E486" s="1386">
        <v>16</v>
      </c>
      <c r="F486" s="1386"/>
      <c r="G486" s="1386" t="s">
        <v>31</v>
      </c>
      <c r="H486" s="1227" t="s">
        <v>32</v>
      </c>
      <c r="I486" s="1228" t="s">
        <v>55</v>
      </c>
      <c r="J486" s="1215" t="s">
        <v>55</v>
      </c>
      <c r="K486" s="1215" t="s">
        <v>55</v>
      </c>
      <c r="L486" s="1241">
        <v>1706194.7</v>
      </c>
      <c r="M486" s="1241">
        <v>1488654.83</v>
      </c>
      <c r="N486" s="1241">
        <v>2020.05</v>
      </c>
      <c r="O486" s="1230" t="s">
        <v>4560</v>
      </c>
      <c r="P486" s="1230" t="s">
        <v>4557</v>
      </c>
      <c r="Q486" s="1230">
        <v>18656331699</v>
      </c>
      <c r="R486" s="1215" t="s">
        <v>4558</v>
      </c>
      <c r="S486" s="1215" t="s">
        <v>4000</v>
      </c>
      <c r="T486" s="1214"/>
    </row>
    <row r="487" spans="1:20" s="1209" customFormat="1" ht="20.100000000000001" customHeight="1">
      <c r="A487" s="685"/>
      <c r="B487" s="1337" t="s">
        <v>4561</v>
      </c>
      <c r="C487" s="1337" t="s">
        <v>4562</v>
      </c>
      <c r="D487" s="1386" t="s">
        <v>65</v>
      </c>
      <c r="E487" s="1337">
        <v>3</v>
      </c>
      <c r="F487" s="1386"/>
      <c r="G487" s="1386" t="s">
        <v>31</v>
      </c>
      <c r="H487" s="1227" t="s">
        <v>32</v>
      </c>
      <c r="I487" s="1228" t="s">
        <v>55</v>
      </c>
      <c r="J487" s="1215" t="s">
        <v>55</v>
      </c>
      <c r="K487" s="1215" t="s">
        <v>55</v>
      </c>
      <c r="L487" s="1241">
        <v>50442.48</v>
      </c>
      <c r="M487" s="1241">
        <v>41203.64</v>
      </c>
      <c r="N487" s="1241">
        <v>2020.11</v>
      </c>
      <c r="O487" s="1230" t="s">
        <v>4563</v>
      </c>
      <c r="P487" s="1230" t="s">
        <v>4557</v>
      </c>
      <c r="Q487" s="1230">
        <v>18656331699</v>
      </c>
      <c r="R487" s="1215" t="s">
        <v>4558</v>
      </c>
      <c r="S487" s="1215" t="s">
        <v>4000</v>
      </c>
      <c r="T487" s="1214"/>
    </row>
    <row r="488" spans="1:20" s="1209" customFormat="1" ht="20.100000000000001" customHeight="1">
      <c r="A488" s="685"/>
      <c r="B488" s="1337" t="s">
        <v>4564</v>
      </c>
      <c r="C488" s="1337" t="s">
        <v>4562</v>
      </c>
      <c r="D488" s="1386" t="s">
        <v>154</v>
      </c>
      <c r="E488" s="1337">
        <v>3</v>
      </c>
      <c r="F488" s="1337"/>
      <c r="G488" s="1386" t="s">
        <v>31</v>
      </c>
      <c r="H488" s="1227" t="s">
        <v>32</v>
      </c>
      <c r="I488" s="1228" t="s">
        <v>55</v>
      </c>
      <c r="J488" s="1215" t="s">
        <v>55</v>
      </c>
      <c r="K488" s="1215" t="s">
        <v>55</v>
      </c>
      <c r="L488" s="1241">
        <v>10619.47</v>
      </c>
      <c r="M488" s="1241">
        <v>8389.35</v>
      </c>
      <c r="N488" s="1241">
        <v>2020.11</v>
      </c>
      <c r="O488" s="1230" t="s">
        <v>4563</v>
      </c>
      <c r="P488" s="1230" t="s">
        <v>4557</v>
      </c>
      <c r="Q488" s="1230">
        <v>18656331699</v>
      </c>
      <c r="R488" s="1215" t="s">
        <v>4558</v>
      </c>
      <c r="S488" s="1215" t="s">
        <v>4000</v>
      </c>
      <c r="T488" s="1214"/>
    </row>
    <row r="489" spans="1:20" s="1209" customFormat="1" ht="20.100000000000001" customHeight="1">
      <c r="A489" s="685"/>
      <c r="B489" s="1337" t="s">
        <v>4565</v>
      </c>
      <c r="C489" s="1337" t="s">
        <v>4566</v>
      </c>
      <c r="D489" s="1337" t="s">
        <v>1354</v>
      </c>
      <c r="E489" s="1337">
        <v>3</v>
      </c>
      <c r="F489" s="1337"/>
      <c r="G489" s="1386" t="s">
        <v>31</v>
      </c>
      <c r="H489" s="1227" t="s">
        <v>32</v>
      </c>
      <c r="I489" s="1228" t="s">
        <v>55</v>
      </c>
      <c r="J489" s="1215" t="s">
        <v>55</v>
      </c>
      <c r="K489" s="1215" t="s">
        <v>55</v>
      </c>
      <c r="L489" s="1241">
        <v>5309.73</v>
      </c>
      <c r="M489" s="1241">
        <v>3505.21</v>
      </c>
      <c r="N489" s="1241">
        <v>2020.11</v>
      </c>
      <c r="O489" s="1230" t="s">
        <v>4563</v>
      </c>
      <c r="P489" s="1230" t="s">
        <v>4557</v>
      </c>
      <c r="Q489" s="1230">
        <v>18656331699</v>
      </c>
      <c r="R489" s="1215" t="s">
        <v>4558</v>
      </c>
      <c r="S489" s="1215" t="s">
        <v>4000</v>
      </c>
      <c r="T489" s="1214"/>
    </row>
    <row r="490" spans="1:20" s="1209" customFormat="1" ht="20.100000000000001" customHeight="1">
      <c r="A490" s="685"/>
      <c r="B490" s="1337" t="s">
        <v>4561</v>
      </c>
      <c r="C490" s="1337" t="s">
        <v>4567</v>
      </c>
      <c r="D490" s="1386" t="s">
        <v>65</v>
      </c>
      <c r="E490" s="1337">
        <v>5</v>
      </c>
      <c r="F490" s="1337"/>
      <c r="G490" s="1386" t="s">
        <v>31</v>
      </c>
      <c r="H490" s="1227" t="s">
        <v>32</v>
      </c>
      <c r="I490" s="1228" t="s">
        <v>55</v>
      </c>
      <c r="J490" s="1215" t="s">
        <v>55</v>
      </c>
      <c r="K490" s="1215" t="s">
        <v>55</v>
      </c>
      <c r="L490" s="1241">
        <v>92920.35</v>
      </c>
      <c r="M490" s="1241">
        <v>73402.39</v>
      </c>
      <c r="N490" s="1241">
        <v>2020.11</v>
      </c>
      <c r="O490" s="1230" t="s">
        <v>4563</v>
      </c>
      <c r="P490" s="1230" t="s">
        <v>4557</v>
      </c>
      <c r="Q490" s="1230">
        <v>18656331699</v>
      </c>
      <c r="R490" s="1215" t="s">
        <v>4558</v>
      </c>
      <c r="S490" s="1215" t="s">
        <v>4000</v>
      </c>
      <c r="T490" s="1214"/>
    </row>
    <row r="491" spans="1:20" s="1209" customFormat="1" ht="20.100000000000001" customHeight="1">
      <c r="A491" s="685"/>
      <c r="B491" s="1337" t="s">
        <v>4564</v>
      </c>
      <c r="C491" s="1337" t="s">
        <v>4567</v>
      </c>
      <c r="D491" s="1386" t="s">
        <v>154</v>
      </c>
      <c r="E491" s="1337">
        <v>5</v>
      </c>
      <c r="F491" s="1337"/>
      <c r="G491" s="1386" t="s">
        <v>31</v>
      </c>
      <c r="H491" s="1227" t="s">
        <v>32</v>
      </c>
      <c r="I491" s="1228" t="s">
        <v>55</v>
      </c>
      <c r="J491" s="1215" t="s">
        <v>55</v>
      </c>
      <c r="K491" s="1215" t="s">
        <v>55</v>
      </c>
      <c r="L491" s="1241">
        <v>28296.46</v>
      </c>
      <c r="M491" s="1241">
        <v>21689.9</v>
      </c>
      <c r="N491" s="1241">
        <v>2020.11</v>
      </c>
      <c r="O491" s="1230" t="s">
        <v>4563</v>
      </c>
      <c r="P491" s="1230" t="s">
        <v>4557</v>
      </c>
      <c r="Q491" s="1230">
        <v>18656331699</v>
      </c>
      <c r="R491" s="1215" t="s">
        <v>4558</v>
      </c>
      <c r="S491" s="1215" t="s">
        <v>4000</v>
      </c>
      <c r="T491" s="1214"/>
    </row>
    <row r="492" spans="1:20" s="1209" customFormat="1" ht="20.100000000000001" customHeight="1">
      <c r="A492" s="685"/>
      <c r="B492" s="1337" t="s">
        <v>4568</v>
      </c>
      <c r="C492" s="1337" t="s">
        <v>4569</v>
      </c>
      <c r="D492" s="1238" t="s">
        <v>65</v>
      </c>
      <c r="E492" s="1238">
        <v>1</v>
      </c>
      <c r="F492" s="1290"/>
      <c r="G492" s="1270" t="s">
        <v>31</v>
      </c>
      <c r="H492" s="1267" t="s">
        <v>32</v>
      </c>
      <c r="I492" s="1228" t="s">
        <v>55</v>
      </c>
      <c r="J492" s="1215" t="s">
        <v>55</v>
      </c>
      <c r="K492" s="1260" t="s">
        <v>4570</v>
      </c>
      <c r="L492" s="1387">
        <v>410000</v>
      </c>
      <c r="M492" s="1387">
        <v>410000</v>
      </c>
      <c r="N492" s="1272">
        <v>44317</v>
      </c>
      <c r="O492" s="1220" t="s">
        <v>4571</v>
      </c>
      <c r="P492" s="1214" t="s">
        <v>4256</v>
      </c>
      <c r="Q492" s="1214">
        <v>13731080364</v>
      </c>
      <c r="R492" s="1220" t="s">
        <v>4301</v>
      </c>
      <c r="S492" s="1232" t="s">
        <v>4284</v>
      </c>
      <c r="T492" s="1214"/>
    </row>
    <row r="493" spans="1:20" s="1209" customFormat="1" ht="20.100000000000001" customHeight="1">
      <c r="A493" s="685"/>
      <c r="B493" s="1337" t="s">
        <v>4572</v>
      </c>
      <c r="C493" s="1337"/>
      <c r="D493" s="1238" t="s">
        <v>154</v>
      </c>
      <c r="E493" s="1238">
        <v>3</v>
      </c>
      <c r="F493" s="1290"/>
      <c r="G493" s="1270" t="s">
        <v>31</v>
      </c>
      <c r="H493" s="1267" t="s">
        <v>32</v>
      </c>
      <c r="I493" s="1228" t="s">
        <v>55</v>
      </c>
      <c r="J493" s="1215" t="s">
        <v>55</v>
      </c>
      <c r="K493" s="1260" t="s">
        <v>4570</v>
      </c>
      <c r="L493" s="1387">
        <v>336900</v>
      </c>
      <c r="M493" s="1387">
        <v>336900</v>
      </c>
      <c r="N493" s="1272">
        <v>44317</v>
      </c>
      <c r="O493" s="1220" t="s">
        <v>4571</v>
      </c>
      <c r="P493" s="1214" t="s">
        <v>4256</v>
      </c>
      <c r="Q493" s="1214">
        <v>13731080364</v>
      </c>
      <c r="R493" s="1220" t="s">
        <v>4301</v>
      </c>
      <c r="S493" s="1232" t="s">
        <v>4284</v>
      </c>
      <c r="T493" s="1214"/>
    </row>
    <row r="494" spans="1:20" s="1209" customFormat="1" ht="20.100000000000001" customHeight="1">
      <c r="A494" s="685"/>
      <c r="B494" s="1337" t="s">
        <v>4568</v>
      </c>
      <c r="C494" s="1337" t="s">
        <v>4573</v>
      </c>
      <c r="D494" s="1238" t="s">
        <v>65</v>
      </c>
      <c r="E494" s="1238">
        <v>1</v>
      </c>
      <c r="F494" s="1290"/>
      <c r="G494" s="1270" t="s">
        <v>31</v>
      </c>
      <c r="H494" s="1267" t="s">
        <v>32</v>
      </c>
      <c r="I494" s="1228" t="s">
        <v>55</v>
      </c>
      <c r="J494" s="1215" t="s">
        <v>55</v>
      </c>
      <c r="K494" s="1260" t="s">
        <v>4570</v>
      </c>
      <c r="L494" s="1387">
        <v>430000</v>
      </c>
      <c r="M494" s="1387">
        <v>430000</v>
      </c>
      <c r="N494" s="1272">
        <v>44317</v>
      </c>
      <c r="O494" s="1220" t="s">
        <v>4571</v>
      </c>
      <c r="P494" s="1214" t="s">
        <v>4256</v>
      </c>
      <c r="Q494" s="1214">
        <v>13731080364</v>
      </c>
      <c r="R494" s="1220" t="s">
        <v>4301</v>
      </c>
      <c r="S494" s="1232" t="s">
        <v>4284</v>
      </c>
      <c r="T494" s="1214"/>
    </row>
    <row r="495" spans="1:20" s="1209" customFormat="1" ht="20.100000000000001" customHeight="1">
      <c r="A495" s="685"/>
      <c r="B495" s="1337" t="s">
        <v>4574</v>
      </c>
      <c r="C495" s="1337"/>
      <c r="D495" s="1238" t="s">
        <v>154</v>
      </c>
      <c r="E495" s="1238">
        <v>3</v>
      </c>
      <c r="F495" s="1290"/>
      <c r="G495" s="1270" t="s">
        <v>31</v>
      </c>
      <c r="H495" s="1267" t="s">
        <v>32</v>
      </c>
      <c r="I495" s="1228" t="s">
        <v>55</v>
      </c>
      <c r="J495" s="1215" t="s">
        <v>55</v>
      </c>
      <c r="K495" s="1260" t="s">
        <v>4570</v>
      </c>
      <c r="L495" s="1387">
        <v>433500</v>
      </c>
      <c r="M495" s="1387">
        <v>433500</v>
      </c>
      <c r="N495" s="1272">
        <v>44317</v>
      </c>
      <c r="O495" s="1220" t="s">
        <v>4571</v>
      </c>
      <c r="P495" s="1214" t="s">
        <v>4256</v>
      </c>
      <c r="Q495" s="1214">
        <v>13731080364</v>
      </c>
      <c r="R495" s="1220" t="s">
        <v>4301</v>
      </c>
      <c r="S495" s="1232" t="s">
        <v>4284</v>
      </c>
      <c r="T495" s="1214"/>
    </row>
    <row r="496" spans="1:20" s="1209" customFormat="1" ht="20.100000000000001" customHeight="1">
      <c r="A496" s="685"/>
      <c r="B496" s="1368" t="s">
        <v>2444</v>
      </c>
      <c r="C496" s="1368" t="s">
        <v>4575</v>
      </c>
      <c r="D496" s="1388" t="s">
        <v>161</v>
      </c>
      <c r="E496" s="1225">
        <v>80</v>
      </c>
      <c r="F496" s="1234"/>
      <c r="G496" s="1226" t="s">
        <v>31</v>
      </c>
      <c r="H496" s="1227" t="s">
        <v>32</v>
      </c>
      <c r="I496" s="1228" t="s">
        <v>55</v>
      </c>
      <c r="J496" s="1215" t="s">
        <v>55</v>
      </c>
      <c r="K496" s="1228" t="s">
        <v>2455</v>
      </c>
      <c r="L496" s="1241">
        <v>201769.91</v>
      </c>
      <c r="M496" s="1367">
        <f>L496-53805.31*3</f>
        <v>40353.98000000001</v>
      </c>
      <c r="N496" s="1385">
        <v>2020.05</v>
      </c>
      <c r="O496" s="1226" t="s">
        <v>1623</v>
      </c>
      <c r="P496" s="1230" t="s">
        <v>4026</v>
      </c>
      <c r="Q496" s="1230">
        <v>15735090699</v>
      </c>
      <c r="R496" s="1226" t="s">
        <v>1623</v>
      </c>
      <c r="S496" s="1231" t="s">
        <v>4002</v>
      </c>
      <c r="T496" s="1214"/>
    </row>
    <row r="497" spans="1:20" s="1209" customFormat="1" ht="20.100000000000001" customHeight="1">
      <c r="A497" s="685"/>
      <c r="B497" s="1368" t="s">
        <v>4576</v>
      </c>
      <c r="C497" s="1368" t="s">
        <v>4577</v>
      </c>
      <c r="D497" s="1388" t="s">
        <v>1275</v>
      </c>
      <c r="E497" s="1225">
        <v>50</v>
      </c>
      <c r="F497" s="1234"/>
      <c r="G497" s="1226" t="s">
        <v>31</v>
      </c>
      <c r="H497" s="1227" t="s">
        <v>32</v>
      </c>
      <c r="I497" s="1228" t="s">
        <v>55</v>
      </c>
      <c r="J497" s="1215" t="s">
        <v>55</v>
      </c>
      <c r="K497" s="1228" t="s">
        <v>2455</v>
      </c>
      <c r="L497" s="1241">
        <v>69469.03</v>
      </c>
      <c r="M497" s="1367">
        <f>L497-18525.07*3</f>
        <v>13893.82</v>
      </c>
      <c r="N497" s="1385">
        <v>2020.05</v>
      </c>
      <c r="O497" s="1226" t="s">
        <v>1623</v>
      </c>
      <c r="P497" s="1230" t="s">
        <v>4026</v>
      </c>
      <c r="Q497" s="1230">
        <v>15735090699</v>
      </c>
      <c r="R497" s="1226" t="s">
        <v>1623</v>
      </c>
      <c r="S497" s="1231" t="s">
        <v>4002</v>
      </c>
      <c r="T497" s="1214"/>
    </row>
    <row r="498" spans="1:20" s="1209" customFormat="1" ht="20.100000000000001" customHeight="1">
      <c r="A498" s="685"/>
      <c r="B498" s="1368" t="s">
        <v>4578</v>
      </c>
      <c r="C498" s="1368" t="s">
        <v>955</v>
      </c>
      <c r="D498" s="1388" t="s">
        <v>4579</v>
      </c>
      <c r="E498" s="1225">
        <v>31</v>
      </c>
      <c r="F498" s="1234"/>
      <c r="G498" s="1226" t="s">
        <v>31</v>
      </c>
      <c r="H498" s="1227" t="s">
        <v>32</v>
      </c>
      <c r="I498" s="1228" t="s">
        <v>55</v>
      </c>
      <c r="J498" s="1215" t="s">
        <v>55</v>
      </c>
      <c r="K498" s="1228" t="s">
        <v>2455</v>
      </c>
      <c r="L498" s="1241">
        <v>45951.33</v>
      </c>
      <c r="M498" s="1241">
        <f>L498-12253.68*3</f>
        <v>9190.2900000000009</v>
      </c>
      <c r="N498" s="1385">
        <v>2020.06</v>
      </c>
      <c r="O498" s="1226" t="s">
        <v>1623</v>
      </c>
      <c r="P498" s="1230" t="s">
        <v>4026</v>
      </c>
      <c r="Q498" s="1230">
        <v>15735090699</v>
      </c>
      <c r="R498" s="1226" t="s">
        <v>1623</v>
      </c>
      <c r="S498" s="1231" t="s">
        <v>4002</v>
      </c>
      <c r="T498" s="1214"/>
    </row>
    <row r="499" spans="1:20" s="1209" customFormat="1" ht="20.100000000000001" customHeight="1">
      <c r="A499" s="685"/>
      <c r="B499" s="1368" t="s">
        <v>4580</v>
      </c>
      <c r="C499" s="1368" t="s">
        <v>4581</v>
      </c>
      <c r="D499" s="1388" t="s">
        <v>161</v>
      </c>
      <c r="E499" s="1225">
        <v>80</v>
      </c>
      <c r="F499" s="1234"/>
      <c r="G499" s="1226" t="s">
        <v>31</v>
      </c>
      <c r="H499" s="1227" t="s">
        <v>32</v>
      </c>
      <c r="I499" s="1228" t="s">
        <v>55</v>
      </c>
      <c r="J499" s="1215" t="s">
        <v>55</v>
      </c>
      <c r="K499" s="1228" t="s">
        <v>2455</v>
      </c>
      <c r="L499" s="1241">
        <v>194690.27</v>
      </c>
      <c r="M499" s="1241">
        <f>L499-51917.41*3</f>
        <v>38938.039999999979</v>
      </c>
      <c r="N499" s="1385">
        <v>2020.06</v>
      </c>
      <c r="O499" s="1226" t="s">
        <v>1623</v>
      </c>
      <c r="P499" s="1230" t="s">
        <v>4026</v>
      </c>
      <c r="Q499" s="1230">
        <v>15735090699</v>
      </c>
      <c r="R499" s="1226" t="s">
        <v>1623</v>
      </c>
      <c r="S499" s="1231" t="s">
        <v>4002</v>
      </c>
      <c r="T499" s="1214"/>
    </row>
    <row r="500" spans="1:20" s="1209" customFormat="1" ht="20.100000000000001" customHeight="1">
      <c r="A500" s="685"/>
      <c r="B500" s="1368" t="s">
        <v>2444</v>
      </c>
      <c r="C500" s="1368" t="s">
        <v>4575</v>
      </c>
      <c r="D500" s="1388" t="s">
        <v>161</v>
      </c>
      <c r="E500" s="1389">
        <v>240</v>
      </c>
      <c r="F500" s="1234"/>
      <c r="G500" s="1226" t="s">
        <v>31</v>
      </c>
      <c r="H500" s="1227" t="s">
        <v>32</v>
      </c>
      <c r="I500" s="1228" t="s">
        <v>55</v>
      </c>
      <c r="J500" s="1215" t="s">
        <v>55</v>
      </c>
      <c r="K500" s="1228" t="s">
        <v>2455</v>
      </c>
      <c r="L500" s="1241">
        <v>584070.80000000005</v>
      </c>
      <c r="M500" s="1241">
        <f>L500-155752.21*3</f>
        <v>116814.17000000004</v>
      </c>
      <c r="N500" s="1385">
        <v>2020.09</v>
      </c>
      <c r="O500" s="1226" t="s">
        <v>1623</v>
      </c>
      <c r="P500" s="1230" t="s">
        <v>4026</v>
      </c>
      <c r="Q500" s="1230">
        <v>15735090699</v>
      </c>
      <c r="R500" s="1226" t="s">
        <v>1623</v>
      </c>
      <c r="S500" s="1326" t="s">
        <v>4002</v>
      </c>
      <c r="T500" s="1214"/>
    </row>
    <row r="501" spans="1:20" s="1209" customFormat="1" ht="20.100000000000001" customHeight="1">
      <c r="A501" s="685"/>
      <c r="B501" s="1368" t="s">
        <v>4578</v>
      </c>
      <c r="C501" s="1368" t="s">
        <v>955</v>
      </c>
      <c r="D501" s="1388" t="s">
        <v>4579</v>
      </c>
      <c r="E501" s="1389">
        <v>91</v>
      </c>
      <c r="F501" s="1234"/>
      <c r="G501" s="1226" t="s">
        <v>31</v>
      </c>
      <c r="H501" s="1227" t="s">
        <v>32</v>
      </c>
      <c r="I501" s="1228" t="s">
        <v>55</v>
      </c>
      <c r="J501" s="1215" t="s">
        <v>55</v>
      </c>
      <c r="K501" s="1228" t="s">
        <v>2455</v>
      </c>
      <c r="L501" s="1241">
        <v>134889.38</v>
      </c>
      <c r="M501" s="1241">
        <f>L501-35970.5*3</f>
        <v>26977.880000000005</v>
      </c>
      <c r="N501" s="1385">
        <v>2020.09</v>
      </c>
      <c r="O501" s="1226" t="s">
        <v>1623</v>
      </c>
      <c r="P501" s="1230" t="s">
        <v>4026</v>
      </c>
      <c r="Q501" s="1230">
        <v>15735090699</v>
      </c>
      <c r="R501" s="1226" t="s">
        <v>1623</v>
      </c>
      <c r="S501" s="1326" t="s">
        <v>4002</v>
      </c>
      <c r="T501" s="1214"/>
    </row>
    <row r="502" spans="1:20" s="1209" customFormat="1" ht="20.100000000000001" customHeight="1">
      <c r="A502" s="685"/>
      <c r="B502" s="1368" t="s">
        <v>4576</v>
      </c>
      <c r="C502" s="1368" t="s">
        <v>4577</v>
      </c>
      <c r="D502" s="1388" t="s">
        <v>1275</v>
      </c>
      <c r="E502" s="1389">
        <v>52</v>
      </c>
      <c r="F502" s="1234"/>
      <c r="G502" s="1226" t="s">
        <v>31</v>
      </c>
      <c r="H502" s="1227" t="s">
        <v>32</v>
      </c>
      <c r="I502" s="1228" t="s">
        <v>55</v>
      </c>
      <c r="J502" s="1215" t="s">
        <v>55</v>
      </c>
      <c r="K502" s="1228" t="s">
        <v>2455</v>
      </c>
      <c r="L502" s="1241">
        <v>72247.789999999994</v>
      </c>
      <c r="M502" s="1241">
        <f>L502-19266.08*3</f>
        <v>14449.549999999988</v>
      </c>
      <c r="N502" s="1385">
        <v>2020.09</v>
      </c>
      <c r="O502" s="1226" t="s">
        <v>1623</v>
      </c>
      <c r="P502" s="1230" t="s">
        <v>4026</v>
      </c>
      <c r="Q502" s="1230">
        <v>15735090699</v>
      </c>
      <c r="R502" s="1226" t="s">
        <v>1623</v>
      </c>
      <c r="S502" s="1326" t="s">
        <v>4002</v>
      </c>
      <c r="T502" s="1214"/>
    </row>
    <row r="503" spans="1:20" s="1209" customFormat="1" ht="20.100000000000001" customHeight="1">
      <c r="A503" s="685"/>
      <c r="B503" s="1368" t="s">
        <v>2444</v>
      </c>
      <c r="C503" s="1368" t="s">
        <v>4575</v>
      </c>
      <c r="D503" s="1388" t="s">
        <v>161</v>
      </c>
      <c r="E503" s="1389">
        <v>240</v>
      </c>
      <c r="F503" s="1234"/>
      <c r="G503" s="1226" t="s">
        <v>31</v>
      </c>
      <c r="H503" s="1227" t="s">
        <v>32</v>
      </c>
      <c r="I503" s="1228" t="s">
        <v>55</v>
      </c>
      <c r="J503" s="1215" t="s">
        <v>55</v>
      </c>
      <c r="K503" s="1228" t="s">
        <v>2455</v>
      </c>
      <c r="L503" s="1241">
        <v>584070.80000000005</v>
      </c>
      <c r="M503" s="1241">
        <f>L503-155752.21*3</f>
        <v>116814.17000000004</v>
      </c>
      <c r="N503" s="1390">
        <v>2020.1</v>
      </c>
      <c r="O503" s="1226" t="s">
        <v>1623</v>
      </c>
      <c r="P503" s="1230" t="s">
        <v>4026</v>
      </c>
      <c r="Q503" s="1230">
        <v>15735090699</v>
      </c>
      <c r="R503" s="1226" t="s">
        <v>1623</v>
      </c>
      <c r="S503" s="1326" t="s">
        <v>4002</v>
      </c>
      <c r="T503" s="1214"/>
    </row>
    <row r="504" spans="1:20" s="1209" customFormat="1" ht="20.100000000000001" customHeight="1">
      <c r="A504" s="685"/>
      <c r="B504" s="1368" t="s">
        <v>4578</v>
      </c>
      <c r="C504" s="1368" t="s">
        <v>955</v>
      </c>
      <c r="D504" s="1388" t="s">
        <v>4579</v>
      </c>
      <c r="E504" s="1389">
        <v>91</v>
      </c>
      <c r="F504" s="1234"/>
      <c r="G504" s="1226" t="s">
        <v>31</v>
      </c>
      <c r="H504" s="1227" t="s">
        <v>32</v>
      </c>
      <c r="I504" s="1228" t="s">
        <v>55</v>
      </c>
      <c r="J504" s="1215" t="s">
        <v>55</v>
      </c>
      <c r="K504" s="1228" t="s">
        <v>2455</v>
      </c>
      <c r="L504" s="1241">
        <v>134889.38</v>
      </c>
      <c r="M504" s="1241">
        <f>L504-35970.5*3</f>
        <v>26977.880000000005</v>
      </c>
      <c r="N504" s="1390">
        <v>2020.1</v>
      </c>
      <c r="O504" s="1226" t="s">
        <v>1623</v>
      </c>
      <c r="P504" s="1230" t="s">
        <v>4026</v>
      </c>
      <c r="Q504" s="1230">
        <v>15735090699</v>
      </c>
      <c r="R504" s="1226" t="s">
        <v>1623</v>
      </c>
      <c r="S504" s="1326" t="s">
        <v>4002</v>
      </c>
      <c r="T504" s="1214"/>
    </row>
    <row r="505" spans="1:20" s="1209" customFormat="1" ht="20.100000000000001" customHeight="1">
      <c r="A505" s="685"/>
      <c r="B505" s="1368" t="s">
        <v>4576</v>
      </c>
      <c r="C505" s="1368" t="s">
        <v>4577</v>
      </c>
      <c r="D505" s="1388" t="s">
        <v>1275</v>
      </c>
      <c r="E505" s="1389">
        <v>52</v>
      </c>
      <c r="F505" s="1234"/>
      <c r="G505" s="1226" t="s">
        <v>31</v>
      </c>
      <c r="H505" s="1227" t="s">
        <v>32</v>
      </c>
      <c r="I505" s="1228" t="s">
        <v>55</v>
      </c>
      <c r="J505" s="1215" t="s">
        <v>55</v>
      </c>
      <c r="K505" s="1228" t="s">
        <v>2455</v>
      </c>
      <c r="L505" s="1241">
        <v>72247.789999999994</v>
      </c>
      <c r="M505" s="1241">
        <f>L505-19266.08*3</f>
        <v>14449.549999999988</v>
      </c>
      <c r="N505" s="1390">
        <v>2020.1</v>
      </c>
      <c r="O505" s="1226" t="s">
        <v>1623</v>
      </c>
      <c r="P505" s="1230" t="s">
        <v>4026</v>
      </c>
      <c r="Q505" s="1230">
        <v>15735090699</v>
      </c>
      <c r="R505" s="1226" t="s">
        <v>1623</v>
      </c>
      <c r="S505" s="1326" t="s">
        <v>4002</v>
      </c>
      <c r="T505" s="1214"/>
    </row>
    <row r="506" spans="1:20" s="1209" customFormat="1" ht="20.100000000000001" customHeight="1">
      <c r="A506" s="685"/>
      <c r="B506" s="1368" t="s">
        <v>4576</v>
      </c>
      <c r="C506" s="1368" t="s">
        <v>4582</v>
      </c>
      <c r="D506" s="1388" t="s">
        <v>1275</v>
      </c>
      <c r="E506" s="1389">
        <v>52</v>
      </c>
      <c r="F506" s="1234"/>
      <c r="G506" s="1226" t="s">
        <v>31</v>
      </c>
      <c r="H506" s="1227" t="s">
        <v>32</v>
      </c>
      <c r="I506" s="1228" t="s">
        <v>55</v>
      </c>
      <c r="J506" s="1241"/>
      <c r="K506" s="1228" t="s">
        <v>2455</v>
      </c>
      <c r="L506" s="1367">
        <v>81640</v>
      </c>
      <c r="M506" s="1367">
        <f>L506-5442.67*1</f>
        <v>76197.33</v>
      </c>
      <c r="N506" s="1390">
        <v>2020.12</v>
      </c>
      <c r="O506" s="1226" t="s">
        <v>1623</v>
      </c>
      <c r="P506" s="1230" t="s">
        <v>4026</v>
      </c>
      <c r="Q506" s="1230">
        <v>15735090699</v>
      </c>
      <c r="R506" s="1226" t="s">
        <v>1623</v>
      </c>
      <c r="S506" s="1326" t="s">
        <v>4002</v>
      </c>
      <c r="T506" s="1214"/>
    </row>
    <row r="507" spans="1:20" s="1209" customFormat="1" ht="20.100000000000001" customHeight="1">
      <c r="A507" s="685"/>
      <c r="B507" s="1368" t="s">
        <v>2444</v>
      </c>
      <c r="C507" s="1368" t="s">
        <v>4583</v>
      </c>
      <c r="D507" s="1388" t="s">
        <v>161</v>
      </c>
      <c r="E507" s="1389">
        <v>240</v>
      </c>
      <c r="F507" s="1234"/>
      <c r="G507" s="1226" t="s">
        <v>31</v>
      </c>
      <c r="H507" s="1227" t="s">
        <v>32</v>
      </c>
      <c r="I507" s="1228" t="s">
        <v>55</v>
      </c>
      <c r="J507" s="1241"/>
      <c r="K507" s="1228" t="s">
        <v>2455</v>
      </c>
      <c r="L507" s="1367">
        <v>660000</v>
      </c>
      <c r="M507" s="1367">
        <f>L507-44000*2</f>
        <v>572000</v>
      </c>
      <c r="N507" s="1390">
        <v>2020.12</v>
      </c>
      <c r="O507" s="1226" t="s">
        <v>1623</v>
      </c>
      <c r="P507" s="1230" t="s">
        <v>4026</v>
      </c>
      <c r="Q507" s="1230">
        <v>15735090699</v>
      </c>
      <c r="R507" s="1226" t="s">
        <v>1623</v>
      </c>
      <c r="S507" s="1326" t="s">
        <v>4002</v>
      </c>
      <c r="T507" s="1214"/>
    </row>
    <row r="508" spans="1:20" s="1209" customFormat="1" ht="20.100000000000001" customHeight="1">
      <c r="A508" s="685"/>
      <c r="B508" s="1368" t="s">
        <v>4578</v>
      </c>
      <c r="C508" s="1368" t="s">
        <v>955</v>
      </c>
      <c r="D508" s="1388" t="s">
        <v>4579</v>
      </c>
      <c r="E508" s="1389">
        <v>91</v>
      </c>
      <c r="F508" s="1234"/>
      <c r="G508" s="1226" t="s">
        <v>31</v>
      </c>
      <c r="H508" s="1227" t="s">
        <v>32</v>
      </c>
      <c r="I508" s="1228" t="s">
        <v>55</v>
      </c>
      <c r="J508" s="1241"/>
      <c r="K508" s="1228" t="s">
        <v>2455</v>
      </c>
      <c r="L508" s="1367">
        <v>152425</v>
      </c>
      <c r="M508" s="1367">
        <f>L508-10161.67*2</f>
        <v>132101.66</v>
      </c>
      <c r="N508" s="1390">
        <v>2020.12</v>
      </c>
      <c r="O508" s="1226" t="s">
        <v>1623</v>
      </c>
      <c r="P508" s="1230" t="s">
        <v>4026</v>
      </c>
      <c r="Q508" s="1230">
        <v>15735090699</v>
      </c>
      <c r="R508" s="1226" t="s">
        <v>1623</v>
      </c>
      <c r="S508" s="1326" t="s">
        <v>4002</v>
      </c>
      <c r="T508" s="1214"/>
    </row>
    <row r="509" spans="1:20" ht="24">
      <c r="A509" s="1237"/>
      <c r="B509" s="1215" t="s">
        <v>1386</v>
      </c>
      <c r="C509" s="1215" t="s">
        <v>4584</v>
      </c>
      <c r="D509" s="1215" t="s">
        <v>161</v>
      </c>
      <c r="E509" s="1215">
        <v>200</v>
      </c>
      <c r="F509" s="1215" t="s">
        <v>55</v>
      </c>
      <c r="G509" s="1215" t="s">
        <v>4585</v>
      </c>
      <c r="H509" s="1215" t="s">
        <v>4123</v>
      </c>
      <c r="I509" s="1215" t="s">
        <v>55</v>
      </c>
      <c r="J509" s="1215" t="s">
        <v>55</v>
      </c>
      <c r="K509" s="1215" t="s">
        <v>55</v>
      </c>
      <c r="L509" s="1215">
        <f>200*115</f>
        <v>23000</v>
      </c>
      <c r="M509" s="1215">
        <v>0</v>
      </c>
      <c r="N509" s="1224">
        <v>38869</v>
      </c>
      <c r="O509" s="1215" t="s">
        <v>4586</v>
      </c>
      <c r="P509" s="1215" t="s">
        <v>4011</v>
      </c>
      <c r="Q509" s="1215">
        <v>18632146158</v>
      </c>
      <c r="R509" s="1215" t="s">
        <v>4012</v>
      </c>
      <c r="S509" s="1215" t="s">
        <v>4000</v>
      </c>
      <c r="T509" s="1331"/>
    </row>
    <row r="510" spans="1:20" ht="24">
      <c r="A510" s="1237"/>
      <c r="B510" s="1215" t="s">
        <v>4587</v>
      </c>
      <c r="C510" s="1215" t="s">
        <v>1435</v>
      </c>
      <c r="D510" s="1215" t="s">
        <v>1354</v>
      </c>
      <c r="E510" s="1215">
        <v>1</v>
      </c>
      <c r="F510" s="1215" t="s">
        <v>55</v>
      </c>
      <c r="G510" s="1215" t="s">
        <v>4008</v>
      </c>
      <c r="H510" s="1215" t="s">
        <v>4123</v>
      </c>
      <c r="I510" s="1215" t="s">
        <v>55</v>
      </c>
      <c r="J510" s="1215" t="s">
        <v>55</v>
      </c>
      <c r="K510" s="1215" t="s">
        <v>55</v>
      </c>
      <c r="L510" s="1215">
        <f>1*1950</f>
        <v>1950</v>
      </c>
      <c r="M510" s="1215">
        <v>0</v>
      </c>
      <c r="N510" s="1224">
        <v>38869</v>
      </c>
      <c r="O510" s="1215" t="s">
        <v>4586</v>
      </c>
      <c r="P510" s="1215" t="s">
        <v>4011</v>
      </c>
      <c r="Q510" s="1215">
        <v>18632146158</v>
      </c>
      <c r="R510" s="1215" t="s">
        <v>4012</v>
      </c>
      <c r="S510" s="1215" t="s">
        <v>4000</v>
      </c>
      <c r="T510" s="1331"/>
    </row>
    <row r="511" spans="1:20" ht="24">
      <c r="A511" s="1237"/>
      <c r="B511" s="1215" t="s">
        <v>1386</v>
      </c>
      <c r="C511" s="1215" t="s">
        <v>4588</v>
      </c>
      <c r="D511" s="1215" t="s">
        <v>2352</v>
      </c>
      <c r="E511" s="1215">
        <v>110</v>
      </c>
      <c r="F511" s="1215" t="s">
        <v>55</v>
      </c>
      <c r="G511" s="1215" t="s">
        <v>31</v>
      </c>
      <c r="H511" s="1215" t="s">
        <v>3996</v>
      </c>
      <c r="I511" s="1215" t="s">
        <v>175</v>
      </c>
      <c r="J511" s="1215" t="s">
        <v>55</v>
      </c>
      <c r="K511" s="1215" t="s">
        <v>55</v>
      </c>
      <c r="L511" s="1215" t="s">
        <v>55</v>
      </c>
      <c r="M511" s="1215">
        <v>16.5</v>
      </c>
      <c r="N511" s="1219" t="s">
        <v>4125</v>
      </c>
      <c r="O511" s="1364" t="s">
        <v>4589</v>
      </c>
      <c r="P511" s="1366" t="s">
        <v>4467</v>
      </c>
      <c r="Q511" s="1366">
        <v>18931863533</v>
      </c>
      <c r="R511" s="1215" t="s">
        <v>4128</v>
      </c>
      <c r="S511" s="1215" t="s">
        <v>4000</v>
      </c>
      <c r="T511" s="1331"/>
    </row>
    <row r="512" spans="1:20" ht="24">
      <c r="A512" s="1237"/>
      <c r="B512" s="1215" t="s">
        <v>1386</v>
      </c>
      <c r="C512" s="1215" t="s">
        <v>4590</v>
      </c>
      <c r="D512" s="1215" t="s">
        <v>2352</v>
      </c>
      <c r="E512" s="1215">
        <v>100</v>
      </c>
      <c r="F512" s="1215" t="s">
        <v>55</v>
      </c>
      <c r="G512" s="1215" t="s">
        <v>31</v>
      </c>
      <c r="H512" s="1215" t="s">
        <v>3996</v>
      </c>
      <c r="I512" s="1215" t="s">
        <v>175</v>
      </c>
      <c r="J512" s="1215" t="s">
        <v>55</v>
      </c>
      <c r="K512" s="1215" t="s">
        <v>55</v>
      </c>
      <c r="L512" s="1215" t="s">
        <v>55</v>
      </c>
      <c r="M512" s="1215">
        <v>25</v>
      </c>
      <c r="N512" s="1219" t="s">
        <v>4125</v>
      </c>
      <c r="O512" s="1364" t="s">
        <v>4589</v>
      </c>
      <c r="P512" s="1366" t="s">
        <v>4467</v>
      </c>
      <c r="Q512" s="1366">
        <v>18931863533</v>
      </c>
      <c r="R512" s="1215" t="s">
        <v>4128</v>
      </c>
      <c r="S512" s="1215" t="s">
        <v>4000</v>
      </c>
      <c r="T512" s="1331"/>
    </row>
    <row r="513" spans="1:20" ht="24">
      <c r="A513" s="1237"/>
      <c r="B513" s="1215" t="s">
        <v>1386</v>
      </c>
      <c r="C513" s="1215" t="s">
        <v>4591</v>
      </c>
      <c r="D513" s="1215" t="s">
        <v>2352</v>
      </c>
      <c r="E513" s="1215">
        <v>1150</v>
      </c>
      <c r="F513" s="1215" t="s">
        <v>55</v>
      </c>
      <c r="G513" s="1215" t="s">
        <v>31</v>
      </c>
      <c r="H513" s="1215" t="s">
        <v>3996</v>
      </c>
      <c r="I513" s="1215" t="s">
        <v>175</v>
      </c>
      <c r="J513" s="1215" t="s">
        <v>55</v>
      </c>
      <c r="K513" s="1215" t="s">
        <v>55</v>
      </c>
      <c r="L513" s="1215" t="s">
        <v>55</v>
      </c>
      <c r="M513" s="1215">
        <v>690</v>
      </c>
      <c r="N513" s="1219" t="s">
        <v>4592</v>
      </c>
      <c r="O513" s="1364" t="s">
        <v>4589</v>
      </c>
      <c r="P513" s="1366" t="s">
        <v>4467</v>
      </c>
      <c r="Q513" s="1366">
        <v>18931863533</v>
      </c>
      <c r="R513" s="1215" t="s">
        <v>4128</v>
      </c>
      <c r="S513" s="1215" t="s">
        <v>4000</v>
      </c>
      <c r="T513" s="1331"/>
    </row>
    <row r="514" spans="1:20" ht="24">
      <c r="A514" s="1237"/>
      <c r="B514" s="1215" t="s">
        <v>4593</v>
      </c>
      <c r="C514" s="1215" t="s">
        <v>4594</v>
      </c>
      <c r="D514" s="1215" t="s">
        <v>65</v>
      </c>
      <c r="E514" s="1215">
        <v>30</v>
      </c>
      <c r="F514" s="1215" t="s">
        <v>55</v>
      </c>
      <c r="G514" s="1215" t="s">
        <v>31</v>
      </c>
      <c r="H514" s="1215" t="s">
        <v>3996</v>
      </c>
      <c r="I514" s="1215" t="s">
        <v>175</v>
      </c>
      <c r="J514" s="1215" t="s">
        <v>55</v>
      </c>
      <c r="K514" s="1215" t="s">
        <v>55</v>
      </c>
      <c r="L514" s="1215" t="s">
        <v>55</v>
      </c>
      <c r="M514" s="1215">
        <v>195</v>
      </c>
      <c r="N514" s="1219" t="s">
        <v>4595</v>
      </c>
      <c r="O514" s="1364" t="s">
        <v>4589</v>
      </c>
      <c r="P514" s="1366" t="s">
        <v>4467</v>
      </c>
      <c r="Q514" s="1366">
        <v>18931863533</v>
      </c>
      <c r="R514" s="1215" t="s">
        <v>4128</v>
      </c>
      <c r="S514" s="1215" t="s">
        <v>4000</v>
      </c>
      <c r="T514" s="1331"/>
    </row>
    <row r="515" spans="1:20" ht="24">
      <c r="A515" s="1237"/>
      <c r="B515" s="1215" t="s">
        <v>4596</v>
      </c>
      <c r="C515" s="1215" t="s">
        <v>4597</v>
      </c>
      <c r="D515" s="1215" t="s">
        <v>65</v>
      </c>
      <c r="E515" s="1215">
        <v>15</v>
      </c>
      <c r="F515" s="1215" t="s">
        <v>55</v>
      </c>
      <c r="G515" s="1215" t="s">
        <v>31</v>
      </c>
      <c r="H515" s="1215" t="s">
        <v>3996</v>
      </c>
      <c r="I515" s="1215" t="s">
        <v>175</v>
      </c>
      <c r="J515" s="1215" t="s">
        <v>55</v>
      </c>
      <c r="K515" s="1215" t="s">
        <v>55</v>
      </c>
      <c r="L515" s="1215" t="s">
        <v>55</v>
      </c>
      <c r="M515" s="1215">
        <v>262.5</v>
      </c>
      <c r="N515" s="1219" t="s">
        <v>4595</v>
      </c>
      <c r="O515" s="1364" t="s">
        <v>4589</v>
      </c>
      <c r="P515" s="1366" t="s">
        <v>4467</v>
      </c>
      <c r="Q515" s="1366">
        <v>18931863533</v>
      </c>
      <c r="R515" s="1215" t="s">
        <v>4128</v>
      </c>
      <c r="S515" s="1215" t="s">
        <v>4000</v>
      </c>
      <c r="T515" s="1331"/>
    </row>
    <row r="516" spans="1:20" ht="24">
      <c r="A516" s="1237"/>
      <c r="B516" s="1215" t="s">
        <v>4593</v>
      </c>
      <c r="C516" s="1215" t="s">
        <v>4594</v>
      </c>
      <c r="D516" s="1215" t="s">
        <v>65</v>
      </c>
      <c r="E516" s="1215">
        <v>12</v>
      </c>
      <c r="F516" s="1215" t="s">
        <v>55</v>
      </c>
      <c r="G516" s="1215" t="s">
        <v>31</v>
      </c>
      <c r="H516" s="1215" t="s">
        <v>3996</v>
      </c>
      <c r="I516" s="1215" t="s">
        <v>175</v>
      </c>
      <c r="J516" s="1215" t="s">
        <v>55</v>
      </c>
      <c r="K516" s="1215" t="s">
        <v>55</v>
      </c>
      <c r="L516" s="1215" t="s">
        <v>55</v>
      </c>
      <c r="M516" s="1215">
        <v>77.760000000000005</v>
      </c>
      <c r="N516" s="1219" t="s">
        <v>4595</v>
      </c>
      <c r="O516" s="1364" t="s">
        <v>4589</v>
      </c>
      <c r="P516" s="1366" t="s">
        <v>4467</v>
      </c>
      <c r="Q516" s="1366">
        <v>18931863533</v>
      </c>
      <c r="R516" s="1215" t="s">
        <v>4128</v>
      </c>
      <c r="S516" s="1215" t="s">
        <v>4000</v>
      </c>
      <c r="T516" s="1331"/>
    </row>
    <row r="517" spans="1:20" ht="24">
      <c r="A517" s="1237"/>
      <c r="B517" s="1215" t="s">
        <v>1386</v>
      </c>
      <c r="C517" s="1215" t="s">
        <v>4598</v>
      </c>
      <c r="D517" s="1215" t="s">
        <v>2352</v>
      </c>
      <c r="E517" s="1215">
        <v>200</v>
      </c>
      <c r="F517" s="1215" t="s">
        <v>55</v>
      </c>
      <c r="G517" s="1215" t="s">
        <v>31</v>
      </c>
      <c r="H517" s="1215" t="s">
        <v>3996</v>
      </c>
      <c r="I517" s="1215" t="s">
        <v>175</v>
      </c>
      <c r="J517" s="1215" t="s">
        <v>55</v>
      </c>
      <c r="K517" s="1215" t="s">
        <v>55</v>
      </c>
      <c r="L517" s="1215" t="s">
        <v>55</v>
      </c>
      <c r="M517" s="1215">
        <v>26</v>
      </c>
      <c r="N517" s="1219" t="s">
        <v>4595</v>
      </c>
      <c r="O517" s="1364" t="s">
        <v>4589</v>
      </c>
      <c r="P517" s="1366" t="s">
        <v>4467</v>
      </c>
      <c r="Q517" s="1366">
        <v>18931863533</v>
      </c>
      <c r="R517" s="1215" t="s">
        <v>4128</v>
      </c>
      <c r="S517" s="1215" t="s">
        <v>4000</v>
      </c>
      <c r="T517" s="1331"/>
    </row>
    <row r="518" spans="1:20" ht="24">
      <c r="A518" s="1237"/>
      <c r="B518" s="1215" t="s">
        <v>4599</v>
      </c>
      <c r="C518" s="1215" t="s">
        <v>4600</v>
      </c>
      <c r="D518" s="1215" t="s">
        <v>154</v>
      </c>
      <c r="E518" s="1215">
        <v>6</v>
      </c>
      <c r="F518" s="1215"/>
      <c r="G518" s="1215" t="s">
        <v>31</v>
      </c>
      <c r="H518" s="1215" t="s">
        <v>3996</v>
      </c>
      <c r="I518" s="1215" t="s">
        <v>175</v>
      </c>
      <c r="J518" s="1215" t="s">
        <v>55</v>
      </c>
      <c r="K518" s="1215" t="s">
        <v>55</v>
      </c>
      <c r="L518" s="1215" t="s">
        <v>55</v>
      </c>
      <c r="M518" s="1215">
        <v>20.399999999999999</v>
      </c>
      <c r="N518" s="1219" t="s">
        <v>4601</v>
      </c>
      <c r="O518" s="1364" t="s">
        <v>4589</v>
      </c>
      <c r="P518" s="1366" t="s">
        <v>4467</v>
      </c>
      <c r="Q518" s="1366">
        <v>18931863533</v>
      </c>
      <c r="R518" s="1215" t="s">
        <v>4128</v>
      </c>
      <c r="S518" s="1215" t="s">
        <v>4000</v>
      </c>
      <c r="T518" s="1331"/>
    </row>
    <row r="519" spans="1:20" ht="24">
      <c r="A519" s="1237"/>
      <c r="B519" s="1215" t="s">
        <v>4599</v>
      </c>
      <c r="C519" s="1215" t="s">
        <v>4602</v>
      </c>
      <c r="D519" s="1215" t="s">
        <v>154</v>
      </c>
      <c r="E519" s="1215">
        <v>16</v>
      </c>
      <c r="F519" s="1215"/>
      <c r="G519" s="1215" t="s">
        <v>31</v>
      </c>
      <c r="H519" s="1215" t="s">
        <v>3996</v>
      </c>
      <c r="I519" s="1215" t="s">
        <v>175</v>
      </c>
      <c r="J519" s="1215" t="s">
        <v>55</v>
      </c>
      <c r="K519" s="1215" t="s">
        <v>55</v>
      </c>
      <c r="L519" s="1215" t="s">
        <v>55</v>
      </c>
      <c r="M519" s="1215">
        <v>584</v>
      </c>
      <c r="N519" s="1219" t="s">
        <v>4601</v>
      </c>
      <c r="O519" s="1364" t="s">
        <v>4589</v>
      </c>
      <c r="P519" s="1366" t="s">
        <v>4467</v>
      </c>
      <c r="Q519" s="1366">
        <v>18931863533</v>
      </c>
      <c r="R519" s="1215" t="s">
        <v>4128</v>
      </c>
      <c r="S519" s="1215" t="s">
        <v>4000</v>
      </c>
      <c r="T519" s="1331"/>
    </row>
    <row r="520" spans="1:20" ht="24">
      <c r="A520" s="1237"/>
      <c r="B520" s="1215" t="s">
        <v>1570</v>
      </c>
      <c r="C520" s="1215" t="s">
        <v>4603</v>
      </c>
      <c r="D520" s="1215" t="s">
        <v>1354</v>
      </c>
      <c r="E520" s="1215">
        <v>1</v>
      </c>
      <c r="F520" s="1215"/>
      <c r="G520" s="1215" t="s">
        <v>31</v>
      </c>
      <c r="H520" s="1215" t="s">
        <v>3996</v>
      </c>
      <c r="I520" s="1215" t="s">
        <v>175</v>
      </c>
      <c r="J520" s="1215" t="s">
        <v>55</v>
      </c>
      <c r="K520" s="1215" t="s">
        <v>55</v>
      </c>
      <c r="L520" s="1215" t="s">
        <v>55</v>
      </c>
      <c r="M520" s="1215">
        <v>13.5</v>
      </c>
      <c r="N520" s="1219" t="s">
        <v>4601</v>
      </c>
      <c r="O520" s="1364" t="s">
        <v>4589</v>
      </c>
      <c r="P520" s="1366" t="s">
        <v>4467</v>
      </c>
      <c r="Q520" s="1366">
        <v>18931863533</v>
      </c>
      <c r="R520" s="1215" t="s">
        <v>4128</v>
      </c>
      <c r="S520" s="1215" t="s">
        <v>4000</v>
      </c>
      <c r="T520" s="1331"/>
    </row>
    <row r="521" spans="1:20" ht="24">
      <c r="A521" s="1237"/>
      <c r="B521" s="1215" t="s">
        <v>4599</v>
      </c>
      <c r="C521" s="1215" t="s">
        <v>4604</v>
      </c>
      <c r="D521" s="1215" t="s">
        <v>154</v>
      </c>
      <c r="E521" s="1215">
        <v>16</v>
      </c>
      <c r="F521" s="1215"/>
      <c r="G521" s="1215" t="s">
        <v>31</v>
      </c>
      <c r="H521" s="1215" t="s">
        <v>3996</v>
      </c>
      <c r="I521" s="1215" t="s">
        <v>175</v>
      </c>
      <c r="J521" s="1215" t="s">
        <v>55</v>
      </c>
      <c r="K521" s="1215" t="s">
        <v>55</v>
      </c>
      <c r="L521" s="1215" t="s">
        <v>55</v>
      </c>
      <c r="M521" s="1215">
        <v>60.799999999999898</v>
      </c>
      <c r="N521" s="1219" t="s">
        <v>4392</v>
      </c>
      <c r="O521" s="1364" t="s">
        <v>4589</v>
      </c>
      <c r="P521" s="1366" t="s">
        <v>4467</v>
      </c>
      <c r="Q521" s="1366">
        <v>18931863533</v>
      </c>
      <c r="R521" s="1215" t="s">
        <v>4128</v>
      </c>
      <c r="S521" s="1215" t="s">
        <v>4000</v>
      </c>
      <c r="T521" s="1331"/>
    </row>
    <row r="522" spans="1:20" ht="24">
      <c r="A522" s="1237"/>
      <c r="B522" s="1215" t="s">
        <v>4599</v>
      </c>
      <c r="C522" s="1215" t="s">
        <v>4605</v>
      </c>
      <c r="D522" s="1215" t="s">
        <v>154</v>
      </c>
      <c r="E522" s="1215">
        <v>20</v>
      </c>
      <c r="F522" s="1215"/>
      <c r="G522" s="1215" t="s">
        <v>31</v>
      </c>
      <c r="H522" s="1215" t="s">
        <v>3996</v>
      </c>
      <c r="I522" s="1215" t="s">
        <v>175</v>
      </c>
      <c r="J522" s="1215" t="s">
        <v>55</v>
      </c>
      <c r="K522" s="1215" t="s">
        <v>55</v>
      </c>
      <c r="L522" s="1215" t="s">
        <v>55</v>
      </c>
      <c r="M522" s="1215">
        <v>470</v>
      </c>
      <c r="N522" s="1219" t="s">
        <v>4392</v>
      </c>
      <c r="O522" s="1364" t="s">
        <v>4589</v>
      </c>
      <c r="P522" s="1366" t="s">
        <v>4467</v>
      </c>
      <c r="Q522" s="1366">
        <v>18931863533</v>
      </c>
      <c r="R522" s="1215" t="s">
        <v>4128</v>
      </c>
      <c r="S522" s="1215" t="s">
        <v>4000</v>
      </c>
      <c r="T522" s="1331"/>
    </row>
    <row r="523" spans="1:20" ht="24">
      <c r="A523" s="1237"/>
      <c r="B523" s="1215" t="s">
        <v>4599</v>
      </c>
      <c r="C523" s="1215" t="s">
        <v>1481</v>
      </c>
      <c r="D523" s="1215" t="s">
        <v>154</v>
      </c>
      <c r="E523" s="1215">
        <v>30</v>
      </c>
      <c r="F523" s="1215"/>
      <c r="G523" s="1215" t="s">
        <v>31</v>
      </c>
      <c r="H523" s="1215" t="s">
        <v>3996</v>
      </c>
      <c r="I523" s="1215" t="s">
        <v>175</v>
      </c>
      <c r="J523" s="1215" t="s">
        <v>55</v>
      </c>
      <c r="K523" s="1215" t="s">
        <v>55</v>
      </c>
      <c r="L523" s="1215" t="s">
        <v>55</v>
      </c>
      <c r="M523" s="1215">
        <v>1095</v>
      </c>
      <c r="N523" s="1219" t="s">
        <v>4392</v>
      </c>
      <c r="O523" s="1364" t="s">
        <v>4589</v>
      </c>
      <c r="P523" s="1366" t="s">
        <v>4467</v>
      </c>
      <c r="Q523" s="1366">
        <v>18931863533</v>
      </c>
      <c r="R523" s="1215" t="s">
        <v>4128</v>
      </c>
      <c r="S523" s="1215" t="s">
        <v>4000</v>
      </c>
      <c r="T523" s="1331"/>
    </row>
    <row r="524" spans="1:20" ht="24">
      <c r="A524" s="1237"/>
      <c r="B524" s="1215" t="s">
        <v>3295</v>
      </c>
      <c r="C524" s="1215"/>
      <c r="D524" s="1215" t="s">
        <v>161</v>
      </c>
      <c r="E524" s="1215">
        <v>110</v>
      </c>
      <c r="F524" s="1215" t="s">
        <v>55</v>
      </c>
      <c r="G524" s="1215" t="s">
        <v>31</v>
      </c>
      <c r="H524" s="1215" t="s">
        <v>3996</v>
      </c>
      <c r="I524" s="1215" t="s">
        <v>175</v>
      </c>
      <c r="J524" s="1215" t="s">
        <v>55</v>
      </c>
      <c r="K524" s="1215" t="s">
        <v>55</v>
      </c>
      <c r="L524" s="1215" t="s">
        <v>55</v>
      </c>
      <c r="M524" s="1215">
        <v>19.8</v>
      </c>
      <c r="N524" s="1219" t="s">
        <v>4392</v>
      </c>
      <c r="O524" s="1364" t="s">
        <v>4589</v>
      </c>
      <c r="P524" s="1366" t="s">
        <v>4467</v>
      </c>
      <c r="Q524" s="1366">
        <v>18931863533</v>
      </c>
      <c r="R524" s="1215" t="s">
        <v>4128</v>
      </c>
      <c r="S524" s="1215" t="s">
        <v>4000</v>
      </c>
      <c r="T524" s="1331"/>
    </row>
    <row r="525" spans="1:20" ht="24">
      <c r="A525" s="1237"/>
      <c r="B525" s="1215" t="s">
        <v>3295</v>
      </c>
      <c r="C525" s="1215"/>
      <c r="D525" s="1215" t="s">
        <v>161</v>
      </c>
      <c r="E525" s="1215">
        <v>100</v>
      </c>
      <c r="F525" s="1215" t="s">
        <v>55</v>
      </c>
      <c r="G525" s="1215" t="s">
        <v>31</v>
      </c>
      <c r="H525" s="1215" t="s">
        <v>3996</v>
      </c>
      <c r="I525" s="1215" t="s">
        <v>175</v>
      </c>
      <c r="J525" s="1215" t="s">
        <v>55</v>
      </c>
      <c r="K525" s="1215" t="s">
        <v>55</v>
      </c>
      <c r="L525" s="1215" t="s">
        <v>55</v>
      </c>
      <c r="M525" s="1215">
        <v>13.5</v>
      </c>
      <c r="N525" s="1219" t="s">
        <v>4392</v>
      </c>
      <c r="O525" s="1364" t="s">
        <v>4589</v>
      </c>
      <c r="P525" s="1366" t="s">
        <v>4467</v>
      </c>
      <c r="Q525" s="1366">
        <v>18931863533</v>
      </c>
      <c r="R525" s="1215" t="s">
        <v>4128</v>
      </c>
      <c r="S525" s="1215" t="s">
        <v>4000</v>
      </c>
      <c r="T525" s="1331"/>
    </row>
    <row r="526" spans="1:20" ht="24">
      <c r="A526" s="1237"/>
      <c r="B526" s="1215" t="s">
        <v>3295</v>
      </c>
      <c r="C526" s="1215"/>
      <c r="D526" s="1215" t="s">
        <v>161</v>
      </c>
      <c r="E526" s="1215">
        <v>200</v>
      </c>
      <c r="F526" s="1215" t="s">
        <v>55</v>
      </c>
      <c r="G526" s="1215" t="s">
        <v>31</v>
      </c>
      <c r="H526" s="1215" t="s">
        <v>3996</v>
      </c>
      <c r="I526" s="1215" t="s">
        <v>175</v>
      </c>
      <c r="J526" s="1215" t="s">
        <v>55</v>
      </c>
      <c r="K526" s="1215" t="s">
        <v>55</v>
      </c>
      <c r="L526" s="1215" t="s">
        <v>55</v>
      </c>
      <c r="M526" s="1215">
        <v>24</v>
      </c>
      <c r="N526" s="1219" t="s">
        <v>4392</v>
      </c>
      <c r="O526" s="1364" t="s">
        <v>4589</v>
      </c>
      <c r="P526" s="1366" t="s">
        <v>4467</v>
      </c>
      <c r="Q526" s="1366">
        <v>18931863533</v>
      </c>
      <c r="R526" s="1215" t="s">
        <v>4128</v>
      </c>
      <c r="S526" s="1215" t="s">
        <v>4000</v>
      </c>
      <c r="T526" s="1331"/>
    </row>
    <row r="527" spans="1:20" ht="24">
      <c r="A527" s="1237"/>
      <c r="B527" s="1215" t="s">
        <v>3295</v>
      </c>
      <c r="C527" s="1215"/>
      <c r="D527" s="1215" t="s">
        <v>161</v>
      </c>
      <c r="E527" s="1215">
        <v>200</v>
      </c>
      <c r="F527" s="1215" t="s">
        <v>55</v>
      </c>
      <c r="G527" s="1215" t="s">
        <v>31</v>
      </c>
      <c r="H527" s="1215" t="s">
        <v>3996</v>
      </c>
      <c r="I527" s="1215" t="s">
        <v>175</v>
      </c>
      <c r="J527" s="1215" t="s">
        <v>55</v>
      </c>
      <c r="K527" s="1215" t="s">
        <v>55</v>
      </c>
      <c r="L527" s="1215" t="s">
        <v>55</v>
      </c>
      <c r="M527" s="1215">
        <v>30</v>
      </c>
      <c r="N527" s="1219" t="s">
        <v>4142</v>
      </c>
      <c r="O527" s="1364" t="s">
        <v>4589</v>
      </c>
      <c r="P527" s="1366" t="s">
        <v>4467</v>
      </c>
      <c r="Q527" s="1366">
        <v>18931863533</v>
      </c>
      <c r="R527" s="1215" t="s">
        <v>4128</v>
      </c>
      <c r="S527" s="1215" t="s">
        <v>4000</v>
      </c>
      <c r="T527" s="1331"/>
    </row>
    <row r="528" spans="1:20" ht="24">
      <c r="A528" s="1237"/>
      <c r="B528" s="1215" t="s">
        <v>3295</v>
      </c>
      <c r="C528" s="1215"/>
      <c r="D528" s="1215" t="s">
        <v>161</v>
      </c>
      <c r="E528" s="1215">
        <v>260</v>
      </c>
      <c r="F528" s="1215" t="s">
        <v>55</v>
      </c>
      <c r="G528" s="1215" t="s">
        <v>31</v>
      </c>
      <c r="H528" s="1215" t="s">
        <v>3996</v>
      </c>
      <c r="I528" s="1215" t="s">
        <v>175</v>
      </c>
      <c r="J528" s="1215" t="s">
        <v>55</v>
      </c>
      <c r="K528" s="1215" t="s">
        <v>55</v>
      </c>
      <c r="L528" s="1215" t="s">
        <v>55</v>
      </c>
      <c r="M528" s="1215">
        <v>96.200000000000301</v>
      </c>
      <c r="N528" s="1219" t="s">
        <v>4142</v>
      </c>
      <c r="O528" s="1364" t="s">
        <v>4589</v>
      </c>
      <c r="P528" s="1366" t="s">
        <v>4467</v>
      </c>
      <c r="Q528" s="1366">
        <v>18931863533</v>
      </c>
      <c r="R528" s="1215" t="s">
        <v>4128</v>
      </c>
      <c r="S528" s="1215" t="s">
        <v>4000</v>
      </c>
      <c r="T528" s="1331"/>
    </row>
    <row r="529" spans="1:20" ht="24">
      <c r="A529" s="1237"/>
      <c r="B529" s="1215" t="s">
        <v>3295</v>
      </c>
      <c r="C529" s="1215"/>
      <c r="D529" s="1215" t="s">
        <v>161</v>
      </c>
      <c r="E529" s="1215">
        <v>280</v>
      </c>
      <c r="F529" s="1215" t="s">
        <v>55</v>
      </c>
      <c r="G529" s="1215" t="s">
        <v>31</v>
      </c>
      <c r="H529" s="1215" t="s">
        <v>3996</v>
      </c>
      <c r="I529" s="1215" t="s">
        <v>175</v>
      </c>
      <c r="J529" s="1215" t="s">
        <v>55</v>
      </c>
      <c r="K529" s="1215" t="s">
        <v>55</v>
      </c>
      <c r="L529" s="1215" t="s">
        <v>55</v>
      </c>
      <c r="M529" s="1215">
        <v>42</v>
      </c>
      <c r="N529" s="1219" t="s">
        <v>4142</v>
      </c>
      <c r="O529" s="1364" t="s">
        <v>4589</v>
      </c>
      <c r="P529" s="1366" t="s">
        <v>4467</v>
      </c>
      <c r="Q529" s="1366">
        <v>18931863533</v>
      </c>
      <c r="R529" s="1215" t="s">
        <v>4128</v>
      </c>
      <c r="S529" s="1215" t="s">
        <v>4000</v>
      </c>
      <c r="T529" s="1331"/>
    </row>
    <row r="530" spans="1:20" ht="24">
      <c r="A530" s="1237"/>
      <c r="B530" s="1215" t="s">
        <v>3295</v>
      </c>
      <c r="C530" s="1215"/>
      <c r="D530" s="1215" t="s">
        <v>161</v>
      </c>
      <c r="E530" s="1215">
        <v>350</v>
      </c>
      <c r="F530" s="1215" t="s">
        <v>55</v>
      </c>
      <c r="G530" s="1215" t="s">
        <v>31</v>
      </c>
      <c r="H530" s="1215" t="s">
        <v>3996</v>
      </c>
      <c r="I530" s="1215" t="s">
        <v>175</v>
      </c>
      <c r="J530" s="1215" t="s">
        <v>55</v>
      </c>
      <c r="K530" s="1215" t="s">
        <v>55</v>
      </c>
      <c r="L530" s="1215" t="s">
        <v>55</v>
      </c>
      <c r="M530" s="1215">
        <v>63</v>
      </c>
      <c r="N530" s="1219" t="s">
        <v>4142</v>
      </c>
      <c r="O530" s="1364" t="s">
        <v>4589</v>
      </c>
      <c r="P530" s="1366" t="s">
        <v>4467</v>
      </c>
      <c r="Q530" s="1366">
        <v>18931863533</v>
      </c>
      <c r="R530" s="1215" t="s">
        <v>4128</v>
      </c>
      <c r="S530" s="1215" t="s">
        <v>4000</v>
      </c>
      <c r="T530" s="1331"/>
    </row>
    <row r="531" spans="1:20" ht="24">
      <c r="A531" s="1237"/>
      <c r="B531" s="1215" t="s">
        <v>1417</v>
      </c>
      <c r="C531" s="1215" t="s">
        <v>4606</v>
      </c>
      <c r="D531" s="1215" t="s">
        <v>494</v>
      </c>
      <c r="E531" s="1215">
        <v>1224</v>
      </c>
      <c r="F531" s="1215" t="s">
        <v>55</v>
      </c>
      <c r="G531" s="1215" t="s">
        <v>31</v>
      </c>
      <c r="H531" s="1215" t="s">
        <v>3996</v>
      </c>
      <c r="I531" s="1215" t="s">
        <v>175</v>
      </c>
      <c r="J531" s="1215" t="s">
        <v>55</v>
      </c>
      <c r="K531" s="1215" t="s">
        <v>55</v>
      </c>
      <c r="L531" s="1215" t="s">
        <v>55</v>
      </c>
      <c r="M531" s="1215">
        <v>1615.68</v>
      </c>
      <c r="N531" s="1219" t="s">
        <v>4430</v>
      </c>
      <c r="O531" s="1364" t="s">
        <v>4589</v>
      </c>
      <c r="P531" s="1366" t="s">
        <v>4467</v>
      </c>
      <c r="Q531" s="1366">
        <v>18931863533</v>
      </c>
      <c r="R531" s="1215" t="s">
        <v>4128</v>
      </c>
      <c r="S531" s="1215" t="s">
        <v>4000</v>
      </c>
      <c r="T531" s="1331"/>
    </row>
    <row r="532" spans="1:20" ht="24">
      <c r="A532" s="1237"/>
      <c r="B532" s="1215" t="s">
        <v>4607</v>
      </c>
      <c r="C532" s="1215" t="s">
        <v>4608</v>
      </c>
      <c r="D532" s="1215" t="s">
        <v>30</v>
      </c>
      <c r="E532" s="1215">
        <v>333</v>
      </c>
      <c r="F532" s="1215" t="s">
        <v>55</v>
      </c>
      <c r="G532" s="1215" t="s">
        <v>31</v>
      </c>
      <c r="H532" s="1215" t="s">
        <v>3996</v>
      </c>
      <c r="I532" s="1215" t="s">
        <v>175</v>
      </c>
      <c r="J532" s="1215" t="s">
        <v>55</v>
      </c>
      <c r="K532" s="1215" t="s">
        <v>55</v>
      </c>
      <c r="L532" s="1215" t="s">
        <v>55</v>
      </c>
      <c r="M532" s="1215">
        <v>1038.96</v>
      </c>
      <c r="N532" s="1219" t="s">
        <v>4430</v>
      </c>
      <c r="O532" s="1364" t="s">
        <v>4589</v>
      </c>
      <c r="P532" s="1366" t="s">
        <v>4467</v>
      </c>
      <c r="Q532" s="1366">
        <v>18931863533</v>
      </c>
      <c r="R532" s="1215" t="s">
        <v>4128</v>
      </c>
      <c r="S532" s="1215" t="s">
        <v>4000</v>
      </c>
      <c r="T532" s="1331"/>
    </row>
    <row r="533" spans="1:20" ht="24">
      <c r="A533" s="1237"/>
      <c r="B533" s="1215" t="s">
        <v>4607</v>
      </c>
      <c r="C533" s="1215" t="s">
        <v>4609</v>
      </c>
      <c r="D533" s="1215" t="s">
        <v>30</v>
      </c>
      <c r="E533" s="1215">
        <v>49</v>
      </c>
      <c r="F533" s="1215" t="s">
        <v>55</v>
      </c>
      <c r="G533" s="1215" t="s">
        <v>31</v>
      </c>
      <c r="H533" s="1215" t="s">
        <v>3996</v>
      </c>
      <c r="I533" s="1215" t="s">
        <v>175</v>
      </c>
      <c r="J533" s="1215" t="s">
        <v>55</v>
      </c>
      <c r="K533" s="1215" t="s">
        <v>55</v>
      </c>
      <c r="L533" s="1215" t="s">
        <v>55</v>
      </c>
      <c r="M533" s="1215">
        <v>96.040000000000106</v>
      </c>
      <c r="N533" s="1219" t="s">
        <v>4430</v>
      </c>
      <c r="O533" s="1364" t="s">
        <v>4589</v>
      </c>
      <c r="P533" s="1366" t="s">
        <v>4467</v>
      </c>
      <c r="Q533" s="1366">
        <v>18931863533</v>
      </c>
      <c r="R533" s="1215" t="s">
        <v>4128</v>
      </c>
      <c r="S533" s="1215" t="s">
        <v>4000</v>
      </c>
      <c r="T533" s="1331"/>
    </row>
    <row r="534" spans="1:20" ht="24">
      <c r="A534" s="1237"/>
      <c r="B534" s="1215" t="s">
        <v>1421</v>
      </c>
      <c r="C534" s="1215" t="s">
        <v>4608</v>
      </c>
      <c r="D534" s="1215" t="s">
        <v>30</v>
      </c>
      <c r="E534" s="1215">
        <v>124</v>
      </c>
      <c r="F534" s="1215" t="s">
        <v>55</v>
      </c>
      <c r="G534" s="1215" t="s">
        <v>31</v>
      </c>
      <c r="H534" s="1215" t="s">
        <v>3996</v>
      </c>
      <c r="I534" s="1215" t="s">
        <v>175</v>
      </c>
      <c r="J534" s="1215" t="s">
        <v>55</v>
      </c>
      <c r="K534" s="1215" t="s">
        <v>55</v>
      </c>
      <c r="L534" s="1215" t="s">
        <v>55</v>
      </c>
      <c r="M534" s="1215">
        <v>793.599999999999</v>
      </c>
      <c r="N534" s="1219" t="s">
        <v>4430</v>
      </c>
      <c r="O534" s="1364" t="s">
        <v>4589</v>
      </c>
      <c r="P534" s="1366" t="s">
        <v>4467</v>
      </c>
      <c r="Q534" s="1366">
        <v>18931863533</v>
      </c>
      <c r="R534" s="1215" t="s">
        <v>4128</v>
      </c>
      <c r="S534" s="1215" t="s">
        <v>4000</v>
      </c>
      <c r="T534" s="1331"/>
    </row>
    <row r="535" spans="1:20" ht="24">
      <c r="A535" s="1237"/>
      <c r="B535" s="1215" t="s">
        <v>4607</v>
      </c>
      <c r="C535" s="1215" t="s">
        <v>4610</v>
      </c>
      <c r="D535" s="1215" t="s">
        <v>30</v>
      </c>
      <c r="E535" s="1215">
        <v>17</v>
      </c>
      <c r="F535" s="1215" t="s">
        <v>55</v>
      </c>
      <c r="G535" s="1215" t="s">
        <v>31</v>
      </c>
      <c r="H535" s="1215" t="s">
        <v>3996</v>
      </c>
      <c r="I535" s="1215" t="s">
        <v>175</v>
      </c>
      <c r="J535" s="1215" t="s">
        <v>55</v>
      </c>
      <c r="K535" s="1215" t="s">
        <v>55</v>
      </c>
      <c r="L535" s="1215" t="s">
        <v>55</v>
      </c>
      <c r="M535" s="1215">
        <v>73.439999999999898</v>
      </c>
      <c r="N535" s="1219" t="s">
        <v>4430</v>
      </c>
      <c r="O535" s="1364" t="s">
        <v>4589</v>
      </c>
      <c r="P535" s="1366" t="s">
        <v>4467</v>
      </c>
      <c r="Q535" s="1366">
        <v>18931863533</v>
      </c>
      <c r="R535" s="1215" t="s">
        <v>4128</v>
      </c>
      <c r="S535" s="1215" t="s">
        <v>4000</v>
      </c>
      <c r="T535" s="1331"/>
    </row>
    <row r="536" spans="1:20" ht="24">
      <c r="A536" s="1237"/>
      <c r="B536" s="1215" t="s">
        <v>4607</v>
      </c>
      <c r="C536" s="1215" t="s">
        <v>4611</v>
      </c>
      <c r="D536" s="1215" t="s">
        <v>30</v>
      </c>
      <c r="E536" s="1215">
        <v>1200</v>
      </c>
      <c r="F536" s="1215" t="s">
        <v>55</v>
      </c>
      <c r="G536" s="1215" t="s">
        <v>31</v>
      </c>
      <c r="H536" s="1215" t="s">
        <v>3996</v>
      </c>
      <c r="I536" s="1215" t="s">
        <v>175</v>
      </c>
      <c r="J536" s="1215" t="s">
        <v>55</v>
      </c>
      <c r="K536" s="1215" t="s">
        <v>55</v>
      </c>
      <c r="L536" s="1215" t="s">
        <v>55</v>
      </c>
      <c r="M536" s="1215">
        <v>7104</v>
      </c>
      <c r="N536" s="1219" t="s">
        <v>4430</v>
      </c>
      <c r="O536" s="1364" t="s">
        <v>4589</v>
      </c>
      <c r="P536" s="1366" t="s">
        <v>4467</v>
      </c>
      <c r="Q536" s="1366">
        <v>18931863533</v>
      </c>
      <c r="R536" s="1215" t="s">
        <v>4128</v>
      </c>
      <c r="S536" s="1215" t="s">
        <v>4000</v>
      </c>
      <c r="T536" s="1331"/>
    </row>
    <row r="537" spans="1:20" ht="24">
      <c r="A537" s="1237"/>
      <c r="B537" s="1215" t="s">
        <v>1417</v>
      </c>
      <c r="C537" s="1215" t="s">
        <v>4612</v>
      </c>
      <c r="D537" s="1215" t="s">
        <v>494</v>
      </c>
      <c r="E537" s="1215">
        <v>2000</v>
      </c>
      <c r="F537" s="1215" t="s">
        <v>55</v>
      </c>
      <c r="G537" s="1215" t="s">
        <v>31</v>
      </c>
      <c r="H537" s="1215" t="s">
        <v>3996</v>
      </c>
      <c r="I537" s="1215" t="s">
        <v>175</v>
      </c>
      <c r="J537" s="1215" t="s">
        <v>55</v>
      </c>
      <c r="K537" s="1215" t="s">
        <v>55</v>
      </c>
      <c r="L537" s="1215" t="s">
        <v>55</v>
      </c>
      <c r="M537" s="1215">
        <v>8400</v>
      </c>
      <c r="N537" s="1219" t="s">
        <v>4430</v>
      </c>
      <c r="O537" s="1364" t="s">
        <v>4589</v>
      </c>
      <c r="P537" s="1366" t="s">
        <v>4467</v>
      </c>
      <c r="Q537" s="1366">
        <v>18931863533</v>
      </c>
      <c r="R537" s="1215" t="s">
        <v>4128</v>
      </c>
      <c r="S537" s="1215" t="s">
        <v>4000</v>
      </c>
      <c r="T537" s="1331"/>
    </row>
    <row r="538" spans="1:20" ht="24">
      <c r="A538" s="1237"/>
      <c r="B538" s="1215" t="s">
        <v>1417</v>
      </c>
      <c r="C538" s="1215" t="s">
        <v>4613</v>
      </c>
      <c r="D538" s="1215" t="s">
        <v>494</v>
      </c>
      <c r="E538" s="1215">
        <v>3780</v>
      </c>
      <c r="F538" s="1215" t="s">
        <v>55</v>
      </c>
      <c r="G538" s="1215" t="s">
        <v>31</v>
      </c>
      <c r="H538" s="1215" t="s">
        <v>3996</v>
      </c>
      <c r="I538" s="1215" t="s">
        <v>175</v>
      </c>
      <c r="J538" s="1215" t="s">
        <v>55</v>
      </c>
      <c r="K538" s="1215" t="s">
        <v>55</v>
      </c>
      <c r="L538" s="1215" t="s">
        <v>55</v>
      </c>
      <c r="M538" s="1215">
        <v>11340</v>
      </c>
      <c r="N538" s="1219" t="s">
        <v>4430</v>
      </c>
      <c r="O538" s="1364" t="s">
        <v>4589</v>
      </c>
      <c r="P538" s="1366" t="s">
        <v>4467</v>
      </c>
      <c r="Q538" s="1366">
        <v>18931863533</v>
      </c>
      <c r="R538" s="1215" t="s">
        <v>4128</v>
      </c>
      <c r="S538" s="1215" t="s">
        <v>4000</v>
      </c>
      <c r="T538" s="1331"/>
    </row>
    <row r="539" spans="1:20" ht="24">
      <c r="A539" s="1237"/>
      <c r="B539" s="1215" t="s">
        <v>1339</v>
      </c>
      <c r="C539" s="1215"/>
      <c r="D539" s="1215" t="s">
        <v>2467</v>
      </c>
      <c r="E539" s="1215">
        <v>1130</v>
      </c>
      <c r="F539" s="1215" t="s">
        <v>55</v>
      </c>
      <c r="G539" s="1215" t="s">
        <v>31</v>
      </c>
      <c r="H539" s="1215" t="s">
        <v>3996</v>
      </c>
      <c r="I539" s="1215" t="s">
        <v>175</v>
      </c>
      <c r="J539" s="1215" t="s">
        <v>55</v>
      </c>
      <c r="K539" s="1215" t="s">
        <v>55</v>
      </c>
      <c r="L539" s="1215" t="s">
        <v>55</v>
      </c>
      <c r="M539" s="1215">
        <v>1672.4</v>
      </c>
      <c r="N539" s="1219" t="s">
        <v>38</v>
      </c>
      <c r="O539" s="1364" t="s">
        <v>4589</v>
      </c>
      <c r="P539" s="1366" t="s">
        <v>4467</v>
      </c>
      <c r="Q539" s="1366">
        <v>18931863533</v>
      </c>
      <c r="R539" s="1215" t="s">
        <v>4128</v>
      </c>
      <c r="S539" s="1215" t="s">
        <v>4000</v>
      </c>
      <c r="T539" s="1331"/>
    </row>
    <row r="540" spans="1:20" ht="24">
      <c r="A540" s="1237"/>
      <c r="B540" s="1215" t="s">
        <v>4607</v>
      </c>
      <c r="C540" s="1215" t="s">
        <v>4614</v>
      </c>
      <c r="D540" s="1215" t="s">
        <v>575</v>
      </c>
      <c r="E540" s="1215">
        <v>21</v>
      </c>
      <c r="F540" s="1215" t="s">
        <v>55</v>
      </c>
      <c r="G540" s="1215" t="s">
        <v>31</v>
      </c>
      <c r="H540" s="1215" t="s">
        <v>3996</v>
      </c>
      <c r="I540" s="1215" t="s">
        <v>175</v>
      </c>
      <c r="J540" s="1215" t="s">
        <v>55</v>
      </c>
      <c r="K540" s="1215" t="s">
        <v>55</v>
      </c>
      <c r="L540" s="1215" t="s">
        <v>55</v>
      </c>
      <c r="M540" s="1215">
        <v>65.520000000000195</v>
      </c>
      <c r="N540" s="1219" t="s">
        <v>38</v>
      </c>
      <c r="O540" s="1364" t="s">
        <v>4589</v>
      </c>
      <c r="P540" s="1366" t="s">
        <v>4467</v>
      </c>
      <c r="Q540" s="1366">
        <v>18931863533</v>
      </c>
      <c r="R540" s="1215" t="s">
        <v>4128</v>
      </c>
      <c r="S540" s="1215" t="s">
        <v>4000</v>
      </c>
      <c r="T540" s="1331"/>
    </row>
    <row r="541" spans="1:20" ht="24">
      <c r="A541" s="1237"/>
      <c r="B541" s="1215" t="s">
        <v>1421</v>
      </c>
      <c r="C541" s="1215" t="s">
        <v>4614</v>
      </c>
      <c r="D541" s="1215" t="s">
        <v>575</v>
      </c>
      <c r="E541" s="1215">
        <v>40</v>
      </c>
      <c r="F541" s="1215" t="s">
        <v>55</v>
      </c>
      <c r="G541" s="1215" t="s">
        <v>31</v>
      </c>
      <c r="H541" s="1215" t="s">
        <v>3996</v>
      </c>
      <c r="I541" s="1215" t="s">
        <v>175</v>
      </c>
      <c r="J541" s="1215" t="s">
        <v>55</v>
      </c>
      <c r="K541" s="1215" t="s">
        <v>55</v>
      </c>
      <c r="L541" s="1215" t="s">
        <v>55</v>
      </c>
      <c r="M541" s="1215">
        <v>220.79999999999899</v>
      </c>
      <c r="N541" s="1219" t="s">
        <v>38</v>
      </c>
      <c r="O541" s="1364" t="s">
        <v>4589</v>
      </c>
      <c r="P541" s="1366" t="s">
        <v>4467</v>
      </c>
      <c r="Q541" s="1366">
        <v>18931863533</v>
      </c>
      <c r="R541" s="1215" t="s">
        <v>4128</v>
      </c>
      <c r="S541" s="1215" t="s">
        <v>4000</v>
      </c>
      <c r="T541" s="1331"/>
    </row>
    <row r="542" spans="1:20" ht="24">
      <c r="A542" s="1237"/>
      <c r="B542" s="1215" t="s">
        <v>1417</v>
      </c>
      <c r="C542" s="1215" t="s">
        <v>4615</v>
      </c>
      <c r="D542" s="1215" t="s">
        <v>494</v>
      </c>
      <c r="E542" s="1215">
        <v>1200</v>
      </c>
      <c r="F542" s="1215" t="s">
        <v>55</v>
      </c>
      <c r="G542" s="1215" t="s">
        <v>31</v>
      </c>
      <c r="H542" s="1215" t="s">
        <v>3996</v>
      </c>
      <c r="I542" s="1215" t="s">
        <v>175</v>
      </c>
      <c r="J542" s="1215" t="s">
        <v>55</v>
      </c>
      <c r="K542" s="1215" t="s">
        <v>55</v>
      </c>
      <c r="L542" s="1215" t="s">
        <v>55</v>
      </c>
      <c r="M542" s="1215">
        <v>3360</v>
      </c>
      <c r="N542" s="1219" t="s">
        <v>38</v>
      </c>
      <c r="O542" s="1364" t="s">
        <v>4589</v>
      </c>
      <c r="P542" s="1366" t="s">
        <v>4467</v>
      </c>
      <c r="Q542" s="1366">
        <v>18931863533</v>
      </c>
      <c r="R542" s="1215" t="s">
        <v>4128</v>
      </c>
      <c r="S542" s="1215" t="s">
        <v>4000</v>
      </c>
      <c r="T542" s="1331"/>
    </row>
    <row r="543" spans="1:20" ht="24">
      <c r="A543" s="1237"/>
      <c r="B543" s="1215" t="s">
        <v>1417</v>
      </c>
      <c r="C543" s="1215" t="s">
        <v>4616</v>
      </c>
      <c r="D543" s="1215" t="s">
        <v>494</v>
      </c>
      <c r="E543" s="1215">
        <v>1097</v>
      </c>
      <c r="F543" s="1215" t="s">
        <v>55</v>
      </c>
      <c r="G543" s="1215" t="s">
        <v>31</v>
      </c>
      <c r="H543" s="1215" t="s">
        <v>3996</v>
      </c>
      <c r="I543" s="1215" t="s">
        <v>175</v>
      </c>
      <c r="J543" s="1215" t="s">
        <v>55</v>
      </c>
      <c r="K543" s="1215" t="s">
        <v>55</v>
      </c>
      <c r="L543" s="1215" t="s">
        <v>55</v>
      </c>
      <c r="M543" s="1215">
        <v>4607.3999999999896</v>
      </c>
      <c r="N543" s="1219" t="s">
        <v>38</v>
      </c>
      <c r="O543" s="1364" t="s">
        <v>4589</v>
      </c>
      <c r="P543" s="1366" t="s">
        <v>4467</v>
      </c>
      <c r="Q543" s="1366">
        <v>18931863533</v>
      </c>
      <c r="R543" s="1215" t="s">
        <v>4128</v>
      </c>
      <c r="S543" s="1215" t="s">
        <v>4000</v>
      </c>
      <c r="T543" s="1331"/>
    </row>
    <row r="544" spans="1:20" ht="24">
      <c r="A544" s="1237"/>
      <c r="B544" s="1215" t="s">
        <v>4607</v>
      </c>
      <c r="C544" s="1215" t="s">
        <v>4617</v>
      </c>
      <c r="D544" s="1215" t="s">
        <v>575</v>
      </c>
      <c r="E544" s="1215">
        <v>330</v>
      </c>
      <c r="F544" s="1215" t="s">
        <v>55</v>
      </c>
      <c r="G544" s="1215" t="s">
        <v>31</v>
      </c>
      <c r="H544" s="1215" t="s">
        <v>3996</v>
      </c>
      <c r="I544" s="1215" t="s">
        <v>175</v>
      </c>
      <c r="J544" s="1215" t="s">
        <v>55</v>
      </c>
      <c r="K544" s="1215" t="s">
        <v>55</v>
      </c>
      <c r="L544" s="1215" t="s">
        <v>55</v>
      </c>
      <c r="M544" s="1215">
        <v>646.79999999999995</v>
      </c>
      <c r="N544" s="1219" t="s">
        <v>38</v>
      </c>
      <c r="O544" s="1364" t="s">
        <v>4589</v>
      </c>
      <c r="P544" s="1366" t="s">
        <v>4467</v>
      </c>
      <c r="Q544" s="1366">
        <v>18931863533</v>
      </c>
      <c r="R544" s="1215" t="s">
        <v>4128</v>
      </c>
      <c r="S544" s="1215" t="s">
        <v>4000</v>
      </c>
      <c r="T544" s="1331"/>
    </row>
    <row r="545" spans="1:20" ht="24">
      <c r="A545" s="1237"/>
      <c r="B545" s="1215" t="s">
        <v>4618</v>
      </c>
      <c r="C545" s="1215" t="s">
        <v>4619</v>
      </c>
      <c r="D545" s="1215" t="s">
        <v>30</v>
      </c>
      <c r="E545" s="1215">
        <v>300</v>
      </c>
      <c r="F545" s="1215" t="s">
        <v>55</v>
      </c>
      <c r="G545" s="1215" t="s">
        <v>31</v>
      </c>
      <c r="H545" s="1215" t="s">
        <v>3996</v>
      </c>
      <c r="I545" s="1215" t="s">
        <v>175</v>
      </c>
      <c r="J545" s="1215" t="s">
        <v>55</v>
      </c>
      <c r="K545" s="1215" t="s">
        <v>55</v>
      </c>
      <c r="L545" s="1215" t="s">
        <v>55</v>
      </c>
      <c r="M545" s="1215">
        <v>4872</v>
      </c>
      <c r="N545" s="1219" t="s">
        <v>4458</v>
      </c>
      <c r="O545" s="1364" t="s">
        <v>4589</v>
      </c>
      <c r="P545" s="1366" t="s">
        <v>4467</v>
      </c>
      <c r="Q545" s="1366">
        <v>18931863533</v>
      </c>
      <c r="R545" s="1215" t="s">
        <v>4128</v>
      </c>
      <c r="S545" s="1215" t="s">
        <v>4000</v>
      </c>
      <c r="T545" s="1331"/>
    </row>
    <row r="546" spans="1:20" ht="24">
      <c r="A546" s="1237"/>
      <c r="B546" s="1215" t="s">
        <v>4620</v>
      </c>
      <c r="C546" s="1215"/>
      <c r="D546" s="1215" t="s">
        <v>65</v>
      </c>
      <c r="E546" s="1215">
        <v>200</v>
      </c>
      <c r="F546" s="1215" t="s">
        <v>55</v>
      </c>
      <c r="G546" s="1215" t="s">
        <v>31</v>
      </c>
      <c r="H546" s="1215" t="s">
        <v>3996</v>
      </c>
      <c r="I546" s="1215" t="s">
        <v>175</v>
      </c>
      <c r="J546" s="1215" t="s">
        <v>55</v>
      </c>
      <c r="K546" s="1215" t="s">
        <v>55</v>
      </c>
      <c r="L546" s="1215" t="s">
        <v>55</v>
      </c>
      <c r="M546" s="1215">
        <v>17920</v>
      </c>
      <c r="N546" s="1219">
        <v>2016.11</v>
      </c>
      <c r="O546" s="1364" t="s">
        <v>4589</v>
      </c>
      <c r="P546" s="1366" t="s">
        <v>4467</v>
      </c>
      <c r="Q546" s="1366">
        <v>18931863533</v>
      </c>
      <c r="R546" s="1215" t="s">
        <v>4128</v>
      </c>
      <c r="S546" s="1215" t="s">
        <v>4000</v>
      </c>
      <c r="T546" s="1331"/>
    </row>
    <row r="547" spans="1:20" ht="24">
      <c r="A547" s="1237"/>
      <c r="B547" s="1215" t="s">
        <v>1386</v>
      </c>
      <c r="C547" s="1215" t="s">
        <v>4621</v>
      </c>
      <c r="D547" s="1215" t="s">
        <v>161</v>
      </c>
      <c r="E547" s="1215">
        <v>410</v>
      </c>
      <c r="F547" s="1215" t="s">
        <v>55</v>
      </c>
      <c r="G547" s="1215" t="s">
        <v>31</v>
      </c>
      <c r="H547" s="1215" t="s">
        <v>3996</v>
      </c>
      <c r="I547" s="1215" t="s">
        <v>175</v>
      </c>
      <c r="J547" s="1215" t="s">
        <v>55</v>
      </c>
      <c r="K547" s="1215" t="s">
        <v>55</v>
      </c>
      <c r="L547" s="1215" t="s">
        <v>55</v>
      </c>
      <c r="M547" s="1215">
        <v>3099.6</v>
      </c>
      <c r="N547" s="1219">
        <v>2017.4</v>
      </c>
      <c r="O547" s="1364" t="s">
        <v>4589</v>
      </c>
      <c r="P547" s="1366" t="s">
        <v>4467</v>
      </c>
      <c r="Q547" s="1366">
        <v>18931863533</v>
      </c>
      <c r="R547" s="1215" t="s">
        <v>4128</v>
      </c>
      <c r="S547" s="1215" t="s">
        <v>4000</v>
      </c>
      <c r="T547" s="1331"/>
    </row>
    <row r="548" spans="1:20" ht="24">
      <c r="A548" s="1237"/>
      <c r="B548" s="1215" t="s">
        <v>1386</v>
      </c>
      <c r="C548" s="1215" t="s">
        <v>4622</v>
      </c>
      <c r="D548" s="1215" t="s">
        <v>161</v>
      </c>
      <c r="E548" s="1215">
        <v>350</v>
      </c>
      <c r="F548" s="1215" t="s">
        <v>55</v>
      </c>
      <c r="G548" s="1215" t="s">
        <v>31</v>
      </c>
      <c r="H548" s="1215" t="s">
        <v>3996</v>
      </c>
      <c r="I548" s="1215" t="s">
        <v>175</v>
      </c>
      <c r="J548" s="1215" t="s">
        <v>55</v>
      </c>
      <c r="K548" s="1215" t="s">
        <v>55</v>
      </c>
      <c r="L548" s="1215" t="s">
        <v>55</v>
      </c>
      <c r="M548" s="1215">
        <v>3276</v>
      </c>
      <c r="N548" s="1219">
        <v>2017.4</v>
      </c>
      <c r="O548" s="1364" t="s">
        <v>4589</v>
      </c>
      <c r="P548" s="1366" t="s">
        <v>4467</v>
      </c>
      <c r="Q548" s="1366">
        <v>18931863533</v>
      </c>
      <c r="R548" s="1215" t="s">
        <v>4128</v>
      </c>
      <c r="S548" s="1215" t="s">
        <v>4000</v>
      </c>
      <c r="T548" s="1331"/>
    </row>
    <row r="549" spans="1:20" ht="48">
      <c r="A549" s="1237"/>
      <c r="B549" s="1215" t="s">
        <v>4623</v>
      </c>
      <c r="C549" s="1215" t="s">
        <v>4624</v>
      </c>
      <c r="D549" s="1215" t="s">
        <v>154</v>
      </c>
      <c r="E549" s="1215">
        <v>2</v>
      </c>
      <c r="F549" s="1215" t="s">
        <v>55</v>
      </c>
      <c r="G549" s="1215" t="s">
        <v>31</v>
      </c>
      <c r="H549" s="1215" t="s">
        <v>3996</v>
      </c>
      <c r="I549" s="1215" t="s">
        <v>175</v>
      </c>
      <c r="J549" s="1215" t="s">
        <v>55</v>
      </c>
      <c r="K549" s="1215" t="s">
        <v>55</v>
      </c>
      <c r="L549" s="1215" t="s">
        <v>55</v>
      </c>
      <c r="M549" s="1215">
        <v>1296</v>
      </c>
      <c r="N549" s="1219">
        <v>2017.4</v>
      </c>
      <c r="O549" s="1364" t="s">
        <v>4589</v>
      </c>
      <c r="P549" s="1366" t="s">
        <v>4467</v>
      </c>
      <c r="Q549" s="1366">
        <v>18931863533</v>
      </c>
      <c r="R549" s="1215" t="s">
        <v>4128</v>
      </c>
      <c r="S549" s="1215" t="s">
        <v>4000</v>
      </c>
      <c r="T549" s="1331"/>
    </row>
    <row r="550" spans="1:20" ht="24">
      <c r="A550" s="1237"/>
      <c r="B550" s="1215" t="s">
        <v>4625</v>
      </c>
      <c r="C550" s="1215" t="s">
        <v>4626</v>
      </c>
      <c r="D550" s="1215" t="s">
        <v>154</v>
      </c>
      <c r="E550" s="1215">
        <v>30</v>
      </c>
      <c r="F550" s="1215" t="s">
        <v>55</v>
      </c>
      <c r="G550" s="1215" t="s">
        <v>31</v>
      </c>
      <c r="H550" s="1215" t="s">
        <v>3996</v>
      </c>
      <c r="I550" s="1215" t="s">
        <v>175</v>
      </c>
      <c r="J550" s="1215" t="s">
        <v>55</v>
      </c>
      <c r="K550" s="1215" t="s">
        <v>55</v>
      </c>
      <c r="L550" s="1215" t="s">
        <v>55</v>
      </c>
      <c r="M550" s="1215">
        <v>86.400000000000105</v>
      </c>
      <c r="N550" s="1219">
        <v>2017.4</v>
      </c>
      <c r="O550" s="1364" t="s">
        <v>4589</v>
      </c>
      <c r="P550" s="1366" t="s">
        <v>4467</v>
      </c>
      <c r="Q550" s="1366">
        <v>18931863533</v>
      </c>
      <c r="R550" s="1215" t="s">
        <v>4128</v>
      </c>
      <c r="S550" s="1215" t="s">
        <v>4000</v>
      </c>
      <c r="T550" s="1331"/>
    </row>
    <row r="551" spans="1:20" ht="24">
      <c r="A551" s="1237"/>
      <c r="B551" s="1215" t="s">
        <v>4625</v>
      </c>
      <c r="C551" s="1215" t="s">
        <v>4627</v>
      </c>
      <c r="D551" s="1215" t="s">
        <v>154</v>
      </c>
      <c r="E551" s="1215">
        <v>56</v>
      </c>
      <c r="F551" s="1215" t="s">
        <v>55</v>
      </c>
      <c r="G551" s="1215" t="s">
        <v>31</v>
      </c>
      <c r="H551" s="1215" t="s">
        <v>3996</v>
      </c>
      <c r="I551" s="1215" t="s">
        <v>175</v>
      </c>
      <c r="J551" s="1215" t="s">
        <v>55</v>
      </c>
      <c r="K551" s="1215" t="s">
        <v>55</v>
      </c>
      <c r="L551" s="1215" t="s">
        <v>55</v>
      </c>
      <c r="M551" s="1215">
        <v>110.88</v>
      </c>
      <c r="N551" s="1219">
        <v>2017.4</v>
      </c>
      <c r="O551" s="1364" t="s">
        <v>4589</v>
      </c>
      <c r="P551" s="1366" t="s">
        <v>4467</v>
      </c>
      <c r="Q551" s="1366">
        <v>18931863533</v>
      </c>
      <c r="R551" s="1215" t="s">
        <v>4128</v>
      </c>
      <c r="S551" s="1215" t="s">
        <v>4000</v>
      </c>
      <c r="T551" s="1331"/>
    </row>
    <row r="552" spans="1:20" ht="24">
      <c r="A552" s="1237"/>
      <c r="B552" s="1215" t="s">
        <v>4625</v>
      </c>
      <c r="C552" s="1215" t="s">
        <v>4628</v>
      </c>
      <c r="D552" s="1215" t="s">
        <v>154</v>
      </c>
      <c r="E552" s="1215">
        <v>18</v>
      </c>
      <c r="F552" s="1215" t="s">
        <v>55</v>
      </c>
      <c r="G552" s="1215" t="s">
        <v>31</v>
      </c>
      <c r="H552" s="1215" t="s">
        <v>3996</v>
      </c>
      <c r="I552" s="1215" t="s">
        <v>175</v>
      </c>
      <c r="J552" s="1215" t="s">
        <v>55</v>
      </c>
      <c r="K552" s="1215" t="s">
        <v>55</v>
      </c>
      <c r="L552" s="1215" t="s">
        <v>55</v>
      </c>
      <c r="M552" s="1215">
        <v>25.92</v>
      </c>
      <c r="N552" s="1219">
        <v>2017.4</v>
      </c>
      <c r="O552" s="1364" t="s">
        <v>4589</v>
      </c>
      <c r="P552" s="1366" t="s">
        <v>4467</v>
      </c>
      <c r="Q552" s="1366">
        <v>18931863533</v>
      </c>
      <c r="R552" s="1215" t="s">
        <v>4128</v>
      </c>
      <c r="S552" s="1215" t="s">
        <v>4000</v>
      </c>
      <c r="T552" s="1331"/>
    </row>
    <row r="553" spans="1:20" ht="24">
      <c r="A553" s="1237"/>
      <c r="B553" s="1215" t="s">
        <v>4625</v>
      </c>
      <c r="C553" s="1215" t="s">
        <v>4629</v>
      </c>
      <c r="D553" s="1215" t="s">
        <v>154</v>
      </c>
      <c r="E553" s="1215">
        <v>24</v>
      </c>
      <c r="F553" s="1215" t="s">
        <v>55</v>
      </c>
      <c r="G553" s="1215" t="s">
        <v>31</v>
      </c>
      <c r="H553" s="1215" t="s">
        <v>3996</v>
      </c>
      <c r="I553" s="1215" t="s">
        <v>175</v>
      </c>
      <c r="J553" s="1215" t="s">
        <v>55</v>
      </c>
      <c r="K553" s="1215" t="s">
        <v>55</v>
      </c>
      <c r="L553" s="1215" t="s">
        <v>55</v>
      </c>
      <c r="M553" s="1215">
        <v>25.92</v>
      </c>
      <c r="N553" s="1219">
        <v>2017.4</v>
      </c>
      <c r="O553" s="1364" t="s">
        <v>4589</v>
      </c>
      <c r="P553" s="1366" t="s">
        <v>4467</v>
      </c>
      <c r="Q553" s="1366">
        <v>18931863533</v>
      </c>
      <c r="R553" s="1215" t="s">
        <v>4128</v>
      </c>
      <c r="S553" s="1215" t="s">
        <v>4000</v>
      </c>
      <c r="T553" s="1331"/>
    </row>
    <row r="554" spans="1:20" ht="24">
      <c r="A554" s="1237"/>
      <c r="B554" s="1215" t="s">
        <v>4625</v>
      </c>
      <c r="C554" s="1215" t="s">
        <v>4630</v>
      </c>
      <c r="D554" s="1215" t="s">
        <v>154</v>
      </c>
      <c r="E554" s="1215">
        <v>12</v>
      </c>
      <c r="F554" s="1215" t="s">
        <v>55</v>
      </c>
      <c r="G554" s="1215" t="s">
        <v>31</v>
      </c>
      <c r="H554" s="1215" t="s">
        <v>3996</v>
      </c>
      <c r="I554" s="1215" t="s">
        <v>175</v>
      </c>
      <c r="J554" s="1215" t="s">
        <v>55</v>
      </c>
      <c r="K554" s="1215" t="s">
        <v>55</v>
      </c>
      <c r="L554" s="1215" t="s">
        <v>55</v>
      </c>
      <c r="M554" s="1215">
        <v>8.6399999999999899</v>
      </c>
      <c r="N554" s="1219">
        <v>2017.4</v>
      </c>
      <c r="O554" s="1364" t="s">
        <v>4589</v>
      </c>
      <c r="P554" s="1366" t="s">
        <v>4467</v>
      </c>
      <c r="Q554" s="1366">
        <v>18931863533</v>
      </c>
      <c r="R554" s="1215" t="s">
        <v>4128</v>
      </c>
      <c r="S554" s="1215" t="s">
        <v>4000</v>
      </c>
      <c r="T554" s="1331"/>
    </row>
    <row r="555" spans="1:20" ht="24">
      <c r="A555" s="1237"/>
      <c r="B555" s="1215" t="s">
        <v>1386</v>
      </c>
      <c r="C555" s="1215" t="s">
        <v>4631</v>
      </c>
      <c r="D555" s="1215" t="s">
        <v>161</v>
      </c>
      <c r="E555" s="1215">
        <v>350</v>
      </c>
      <c r="F555" s="1215" t="s">
        <v>55</v>
      </c>
      <c r="G555" s="1215" t="s">
        <v>31</v>
      </c>
      <c r="H555" s="1215" t="s">
        <v>3996</v>
      </c>
      <c r="I555" s="1215" t="s">
        <v>175</v>
      </c>
      <c r="J555" s="1215" t="s">
        <v>55</v>
      </c>
      <c r="K555" s="1215" t="s">
        <v>55</v>
      </c>
      <c r="L555" s="1215" t="s">
        <v>55</v>
      </c>
      <c r="M555" s="1215">
        <v>1008</v>
      </c>
      <c r="N555" s="1219">
        <v>2017.4</v>
      </c>
      <c r="O555" s="1364" t="s">
        <v>4589</v>
      </c>
      <c r="P555" s="1366" t="s">
        <v>4467</v>
      </c>
      <c r="Q555" s="1366">
        <v>18931863533</v>
      </c>
      <c r="R555" s="1215" t="s">
        <v>4128</v>
      </c>
      <c r="S555" s="1215" t="s">
        <v>4000</v>
      </c>
      <c r="T555" s="1331"/>
    </row>
    <row r="556" spans="1:20" ht="24">
      <c r="A556" s="1237"/>
      <c r="B556" s="1215" t="s">
        <v>1386</v>
      </c>
      <c r="C556" s="1215" t="s">
        <v>4632</v>
      </c>
      <c r="D556" s="1215" t="s">
        <v>161</v>
      </c>
      <c r="E556" s="1215">
        <v>800</v>
      </c>
      <c r="F556" s="1215" t="s">
        <v>55</v>
      </c>
      <c r="G556" s="1215" t="s">
        <v>31</v>
      </c>
      <c r="H556" s="1215" t="s">
        <v>3996</v>
      </c>
      <c r="I556" s="1215" t="s">
        <v>175</v>
      </c>
      <c r="J556" s="1215" t="s">
        <v>55</v>
      </c>
      <c r="K556" s="1215" t="s">
        <v>55</v>
      </c>
      <c r="L556" s="1215" t="s">
        <v>55</v>
      </c>
      <c r="M556" s="1215">
        <v>14976</v>
      </c>
      <c r="N556" s="1219">
        <v>2017.4</v>
      </c>
      <c r="O556" s="1364" t="s">
        <v>4589</v>
      </c>
      <c r="P556" s="1366" t="s">
        <v>4467</v>
      </c>
      <c r="Q556" s="1366">
        <v>18931863533</v>
      </c>
      <c r="R556" s="1215" t="s">
        <v>4128</v>
      </c>
      <c r="S556" s="1215" t="s">
        <v>4000</v>
      </c>
      <c r="T556" s="1331"/>
    </row>
    <row r="557" spans="1:20" ht="36">
      <c r="A557" s="1237"/>
      <c r="B557" s="1215" t="s">
        <v>4623</v>
      </c>
      <c r="C557" s="1215" t="s">
        <v>4633</v>
      </c>
      <c r="D557" s="1215" t="s">
        <v>154</v>
      </c>
      <c r="E557" s="1215">
        <v>1</v>
      </c>
      <c r="F557" s="1215" t="s">
        <v>55</v>
      </c>
      <c r="G557" s="1215" t="s">
        <v>31</v>
      </c>
      <c r="H557" s="1215" t="s">
        <v>3996</v>
      </c>
      <c r="I557" s="1215" t="s">
        <v>175</v>
      </c>
      <c r="J557" s="1215" t="s">
        <v>55</v>
      </c>
      <c r="K557" s="1215" t="s">
        <v>55</v>
      </c>
      <c r="L557" s="1215" t="s">
        <v>55</v>
      </c>
      <c r="M557" s="1215">
        <v>648</v>
      </c>
      <c r="N557" s="1219">
        <v>2017.4</v>
      </c>
      <c r="O557" s="1364" t="s">
        <v>4589</v>
      </c>
      <c r="P557" s="1366" t="s">
        <v>4467</v>
      </c>
      <c r="Q557" s="1366">
        <v>18931863533</v>
      </c>
      <c r="R557" s="1215" t="s">
        <v>4128</v>
      </c>
      <c r="S557" s="1215" t="s">
        <v>4000</v>
      </c>
      <c r="T557" s="1331"/>
    </row>
    <row r="558" spans="1:20" ht="48">
      <c r="A558" s="1237"/>
      <c r="B558" s="1215" t="s">
        <v>4623</v>
      </c>
      <c r="C558" s="1215" t="s">
        <v>4634</v>
      </c>
      <c r="D558" s="1215" t="s">
        <v>154</v>
      </c>
      <c r="E558" s="1215">
        <v>2</v>
      </c>
      <c r="F558" s="1215" t="s">
        <v>55</v>
      </c>
      <c r="G558" s="1215" t="s">
        <v>31</v>
      </c>
      <c r="H558" s="1215" t="s">
        <v>3996</v>
      </c>
      <c r="I558" s="1215" t="s">
        <v>175</v>
      </c>
      <c r="J558" s="1215" t="s">
        <v>55</v>
      </c>
      <c r="K558" s="1215" t="s">
        <v>55</v>
      </c>
      <c r="L558" s="1215" t="s">
        <v>55</v>
      </c>
      <c r="M558" s="1215">
        <v>1224</v>
      </c>
      <c r="N558" s="1219">
        <v>2017.4</v>
      </c>
      <c r="O558" s="1364" t="s">
        <v>4589</v>
      </c>
      <c r="P558" s="1366" t="s">
        <v>4467</v>
      </c>
      <c r="Q558" s="1366">
        <v>18931863533</v>
      </c>
      <c r="R558" s="1215" t="s">
        <v>4128</v>
      </c>
      <c r="S558" s="1215" t="s">
        <v>4000</v>
      </c>
      <c r="T558" s="1331"/>
    </row>
    <row r="559" spans="1:20" ht="24">
      <c r="A559" s="1237"/>
      <c r="B559" s="1215" t="s">
        <v>4635</v>
      </c>
      <c r="C559" s="1215"/>
      <c r="D559" s="1215" t="s">
        <v>1558</v>
      </c>
      <c r="E559" s="1215">
        <v>5</v>
      </c>
      <c r="F559" s="1215" t="s">
        <v>55</v>
      </c>
      <c r="G559" s="1215" t="s">
        <v>31</v>
      </c>
      <c r="H559" s="1215" t="s">
        <v>3996</v>
      </c>
      <c r="I559" s="1215" t="s">
        <v>175</v>
      </c>
      <c r="J559" s="1215" t="s">
        <v>55</v>
      </c>
      <c r="K559" s="1215" t="s">
        <v>55</v>
      </c>
      <c r="L559" s="1215" t="s">
        <v>55</v>
      </c>
      <c r="M559" s="1215">
        <v>5.4</v>
      </c>
      <c r="N559" s="1219">
        <v>2017.4</v>
      </c>
      <c r="O559" s="1364" t="s">
        <v>4589</v>
      </c>
      <c r="P559" s="1366" t="s">
        <v>4467</v>
      </c>
      <c r="Q559" s="1366">
        <v>18931863533</v>
      </c>
      <c r="R559" s="1215" t="s">
        <v>4128</v>
      </c>
      <c r="S559" s="1215" t="s">
        <v>4000</v>
      </c>
      <c r="T559" s="1331"/>
    </row>
    <row r="560" spans="1:20" ht="24">
      <c r="A560" s="1237"/>
      <c r="B560" s="1215" t="s">
        <v>3325</v>
      </c>
      <c r="C560" s="1215" t="s">
        <v>4636</v>
      </c>
      <c r="D560" s="1215" t="s">
        <v>161</v>
      </c>
      <c r="E560" s="1215">
        <v>70</v>
      </c>
      <c r="F560" s="1215" t="s">
        <v>55</v>
      </c>
      <c r="G560" s="1215" t="s">
        <v>31</v>
      </c>
      <c r="H560" s="1215" t="s">
        <v>3996</v>
      </c>
      <c r="I560" s="1215" t="s">
        <v>175</v>
      </c>
      <c r="J560" s="1215" t="s">
        <v>55</v>
      </c>
      <c r="K560" s="1215" t="s">
        <v>55</v>
      </c>
      <c r="L560" s="1215" t="s">
        <v>55</v>
      </c>
      <c r="M560" s="1215">
        <v>176.4</v>
      </c>
      <c r="N560" s="1219">
        <v>2017.4</v>
      </c>
      <c r="O560" s="1364" t="s">
        <v>4589</v>
      </c>
      <c r="P560" s="1366" t="s">
        <v>4467</v>
      </c>
      <c r="Q560" s="1366">
        <v>18931863533</v>
      </c>
      <c r="R560" s="1215" t="s">
        <v>4128</v>
      </c>
      <c r="S560" s="1215" t="s">
        <v>4000</v>
      </c>
      <c r="T560" s="1331"/>
    </row>
    <row r="561" spans="1:20" ht="24">
      <c r="A561" s="1237"/>
      <c r="B561" s="1215" t="s">
        <v>3325</v>
      </c>
      <c r="C561" s="1215" t="s">
        <v>4637</v>
      </c>
      <c r="D561" s="1215" t="s">
        <v>161</v>
      </c>
      <c r="E561" s="1215">
        <v>100</v>
      </c>
      <c r="F561" s="1215" t="s">
        <v>55</v>
      </c>
      <c r="G561" s="1215" t="s">
        <v>31</v>
      </c>
      <c r="H561" s="1215" t="s">
        <v>3996</v>
      </c>
      <c r="I561" s="1215" t="s">
        <v>175</v>
      </c>
      <c r="J561" s="1215" t="s">
        <v>55</v>
      </c>
      <c r="K561" s="1215" t="s">
        <v>55</v>
      </c>
      <c r="L561" s="1215" t="s">
        <v>55</v>
      </c>
      <c r="M561" s="1215">
        <v>180</v>
      </c>
      <c r="N561" s="1219">
        <v>2017.4</v>
      </c>
      <c r="O561" s="1364" t="s">
        <v>4589</v>
      </c>
      <c r="P561" s="1366" t="s">
        <v>4467</v>
      </c>
      <c r="Q561" s="1366">
        <v>18931863533</v>
      </c>
      <c r="R561" s="1215" t="s">
        <v>4128</v>
      </c>
      <c r="S561" s="1215" t="s">
        <v>4000</v>
      </c>
      <c r="T561" s="1331"/>
    </row>
    <row r="562" spans="1:20" ht="24">
      <c r="A562" s="1237"/>
      <c r="B562" s="1215" t="s">
        <v>1386</v>
      </c>
      <c r="C562" s="1215" t="s">
        <v>4638</v>
      </c>
      <c r="D562" s="1215" t="s">
        <v>161</v>
      </c>
      <c r="E562" s="1215">
        <v>100</v>
      </c>
      <c r="F562" s="1215" t="s">
        <v>55</v>
      </c>
      <c r="G562" s="1215" t="s">
        <v>31</v>
      </c>
      <c r="H562" s="1215" t="s">
        <v>3996</v>
      </c>
      <c r="I562" s="1215" t="s">
        <v>175</v>
      </c>
      <c r="J562" s="1215" t="s">
        <v>55</v>
      </c>
      <c r="K562" s="1215" t="s">
        <v>55</v>
      </c>
      <c r="L562" s="1215" t="s">
        <v>55</v>
      </c>
      <c r="M562" s="1215">
        <v>1116</v>
      </c>
      <c r="N562" s="1219">
        <v>2017.4</v>
      </c>
      <c r="O562" s="1364" t="s">
        <v>4589</v>
      </c>
      <c r="P562" s="1366" t="s">
        <v>4467</v>
      </c>
      <c r="Q562" s="1366">
        <v>18931863533</v>
      </c>
      <c r="R562" s="1215" t="s">
        <v>4128</v>
      </c>
      <c r="S562" s="1215" t="s">
        <v>4000</v>
      </c>
      <c r="T562" s="1331"/>
    </row>
    <row r="563" spans="1:20" ht="48">
      <c r="A563" s="1237"/>
      <c r="B563" s="1215" t="s">
        <v>1363</v>
      </c>
      <c r="C563" s="1215" t="s">
        <v>4639</v>
      </c>
      <c r="D563" s="1215" t="s">
        <v>154</v>
      </c>
      <c r="E563" s="1215">
        <v>1</v>
      </c>
      <c r="F563" s="1215" t="s">
        <v>55</v>
      </c>
      <c r="G563" s="1215" t="s">
        <v>31</v>
      </c>
      <c r="H563" s="1215" t="s">
        <v>3996</v>
      </c>
      <c r="I563" s="1215" t="s">
        <v>175</v>
      </c>
      <c r="J563" s="1215" t="s">
        <v>55</v>
      </c>
      <c r="K563" s="1215" t="s">
        <v>55</v>
      </c>
      <c r="L563" s="1215" t="s">
        <v>55</v>
      </c>
      <c r="M563" s="1215">
        <v>396</v>
      </c>
      <c r="N563" s="1219">
        <v>2017.4</v>
      </c>
      <c r="O563" s="1364" t="s">
        <v>4589</v>
      </c>
      <c r="P563" s="1366" t="s">
        <v>4467</v>
      </c>
      <c r="Q563" s="1366">
        <v>18931863533</v>
      </c>
      <c r="R563" s="1215" t="s">
        <v>4128</v>
      </c>
      <c r="S563" s="1215" t="s">
        <v>4000</v>
      </c>
      <c r="T563" s="1331"/>
    </row>
    <row r="564" spans="1:20" ht="48">
      <c r="A564" s="1237"/>
      <c r="B564" s="1215" t="s">
        <v>1363</v>
      </c>
      <c r="C564" s="1215" t="s">
        <v>4640</v>
      </c>
      <c r="D564" s="1215" t="s">
        <v>154</v>
      </c>
      <c r="E564" s="1215">
        <v>6</v>
      </c>
      <c r="F564" s="1215" t="s">
        <v>55</v>
      </c>
      <c r="G564" s="1215" t="s">
        <v>31</v>
      </c>
      <c r="H564" s="1215" t="s">
        <v>3996</v>
      </c>
      <c r="I564" s="1215" t="s">
        <v>175</v>
      </c>
      <c r="J564" s="1215" t="s">
        <v>55</v>
      </c>
      <c r="K564" s="1215" t="s">
        <v>55</v>
      </c>
      <c r="L564" s="1215" t="s">
        <v>55</v>
      </c>
      <c r="M564" s="1215">
        <v>475.2</v>
      </c>
      <c r="N564" s="1219">
        <v>2017.4</v>
      </c>
      <c r="O564" s="1364" t="s">
        <v>4589</v>
      </c>
      <c r="P564" s="1366" t="s">
        <v>4467</v>
      </c>
      <c r="Q564" s="1366">
        <v>18931863533</v>
      </c>
      <c r="R564" s="1215" t="s">
        <v>4128</v>
      </c>
      <c r="S564" s="1215" t="s">
        <v>4000</v>
      </c>
      <c r="T564" s="1331"/>
    </row>
    <row r="565" spans="1:20" ht="24">
      <c r="A565" s="1237"/>
      <c r="B565" s="1215" t="s">
        <v>1386</v>
      </c>
      <c r="C565" s="1215" t="s">
        <v>4641</v>
      </c>
      <c r="D565" s="1215" t="s">
        <v>161</v>
      </c>
      <c r="E565" s="1215">
        <v>100</v>
      </c>
      <c r="F565" s="1215" t="s">
        <v>55</v>
      </c>
      <c r="G565" s="1215" t="s">
        <v>31</v>
      </c>
      <c r="H565" s="1215" t="s">
        <v>3996</v>
      </c>
      <c r="I565" s="1215" t="s">
        <v>175</v>
      </c>
      <c r="J565" s="1215" t="s">
        <v>55</v>
      </c>
      <c r="K565" s="1215" t="s">
        <v>55</v>
      </c>
      <c r="L565" s="1215" t="s">
        <v>55</v>
      </c>
      <c r="M565" s="1215">
        <v>450</v>
      </c>
      <c r="N565" s="1219">
        <v>2017.4</v>
      </c>
      <c r="O565" s="1364" t="s">
        <v>4589</v>
      </c>
      <c r="P565" s="1366" t="s">
        <v>4467</v>
      </c>
      <c r="Q565" s="1366">
        <v>18931863533</v>
      </c>
      <c r="R565" s="1215" t="s">
        <v>4128</v>
      </c>
      <c r="S565" s="1215" t="s">
        <v>4000</v>
      </c>
      <c r="T565" s="1331"/>
    </row>
    <row r="566" spans="1:20" ht="24">
      <c r="A566" s="1237"/>
      <c r="B566" s="1215" t="s">
        <v>4642</v>
      </c>
      <c r="C566" s="1215" t="s">
        <v>4643</v>
      </c>
      <c r="D566" s="1215" t="s">
        <v>30</v>
      </c>
      <c r="E566" s="1215">
        <v>1</v>
      </c>
      <c r="F566" s="1215" t="s">
        <v>55</v>
      </c>
      <c r="G566" s="1215" t="s">
        <v>31</v>
      </c>
      <c r="H566" s="1215" t="s">
        <v>3996</v>
      </c>
      <c r="I566" s="1215" t="s">
        <v>175</v>
      </c>
      <c r="J566" s="1215" t="s">
        <v>55</v>
      </c>
      <c r="K566" s="1215" t="s">
        <v>55</v>
      </c>
      <c r="L566" s="1215" t="s">
        <v>55</v>
      </c>
      <c r="M566" s="1215">
        <v>234</v>
      </c>
      <c r="N566" s="1219">
        <v>2017.4</v>
      </c>
      <c r="O566" s="1364" t="s">
        <v>4589</v>
      </c>
      <c r="P566" s="1366" t="s">
        <v>4467</v>
      </c>
      <c r="Q566" s="1366">
        <v>18931863533</v>
      </c>
      <c r="R566" s="1215" t="s">
        <v>4128</v>
      </c>
      <c r="S566" s="1215" t="s">
        <v>4000</v>
      </c>
      <c r="T566" s="1331"/>
    </row>
    <row r="567" spans="1:20" ht="60">
      <c r="A567" s="1237"/>
      <c r="B567" s="1215" t="s">
        <v>1363</v>
      </c>
      <c r="C567" s="1215" t="s">
        <v>4644</v>
      </c>
      <c r="D567" s="1215" t="s">
        <v>154</v>
      </c>
      <c r="E567" s="1215">
        <v>1</v>
      </c>
      <c r="F567" s="1215" t="s">
        <v>55</v>
      </c>
      <c r="G567" s="1215" t="s">
        <v>31</v>
      </c>
      <c r="H567" s="1215" t="s">
        <v>3996</v>
      </c>
      <c r="I567" s="1215" t="s">
        <v>175</v>
      </c>
      <c r="J567" s="1215" t="s">
        <v>55</v>
      </c>
      <c r="K567" s="1215" t="s">
        <v>55</v>
      </c>
      <c r="L567" s="1215" t="s">
        <v>55</v>
      </c>
      <c r="M567" s="1215">
        <v>576</v>
      </c>
      <c r="N567" s="1219">
        <v>2017.4</v>
      </c>
      <c r="O567" s="1364" t="s">
        <v>4589</v>
      </c>
      <c r="P567" s="1366" t="s">
        <v>4467</v>
      </c>
      <c r="Q567" s="1366">
        <v>18931863533</v>
      </c>
      <c r="R567" s="1215" t="s">
        <v>4128</v>
      </c>
      <c r="S567" s="1215" t="s">
        <v>4000</v>
      </c>
      <c r="T567" s="1331"/>
    </row>
    <row r="568" spans="1:20" ht="60">
      <c r="A568" s="1237"/>
      <c r="B568" s="1215" t="s">
        <v>4645</v>
      </c>
      <c r="C568" s="1215" t="s">
        <v>4646</v>
      </c>
      <c r="D568" s="1215" t="s">
        <v>154</v>
      </c>
      <c r="E568" s="1215">
        <v>1</v>
      </c>
      <c r="F568" s="1215" t="s">
        <v>55</v>
      </c>
      <c r="G568" s="1215" t="s">
        <v>31</v>
      </c>
      <c r="H568" s="1215" t="s">
        <v>3996</v>
      </c>
      <c r="I568" s="1215" t="s">
        <v>175</v>
      </c>
      <c r="J568" s="1215" t="s">
        <v>55</v>
      </c>
      <c r="K568" s="1215" t="s">
        <v>55</v>
      </c>
      <c r="L568" s="1215" t="s">
        <v>55</v>
      </c>
      <c r="M568" s="1215">
        <v>648</v>
      </c>
      <c r="N568" s="1219">
        <v>2017.4</v>
      </c>
      <c r="O568" s="1364" t="s">
        <v>4589</v>
      </c>
      <c r="P568" s="1366" t="s">
        <v>4467</v>
      </c>
      <c r="Q568" s="1366">
        <v>18931863533</v>
      </c>
      <c r="R568" s="1215" t="s">
        <v>4128</v>
      </c>
      <c r="S568" s="1215" t="s">
        <v>4000</v>
      </c>
      <c r="T568" s="1331"/>
    </row>
    <row r="569" spans="1:20" ht="24">
      <c r="A569" s="1237"/>
      <c r="B569" s="1215" t="s">
        <v>4647</v>
      </c>
      <c r="C569" s="1215" t="s">
        <v>4648</v>
      </c>
      <c r="D569" s="1215" t="s">
        <v>4649</v>
      </c>
      <c r="E569" s="1215">
        <v>60</v>
      </c>
      <c r="F569" s="1215" t="s">
        <v>55</v>
      </c>
      <c r="G569" s="1215" t="s">
        <v>31</v>
      </c>
      <c r="H569" s="1215" t="s">
        <v>3996</v>
      </c>
      <c r="I569" s="1215" t="s">
        <v>175</v>
      </c>
      <c r="J569" s="1215" t="s">
        <v>55</v>
      </c>
      <c r="K569" s="1215" t="s">
        <v>55</v>
      </c>
      <c r="L569" s="1215" t="s">
        <v>55</v>
      </c>
      <c r="M569" s="1215">
        <v>324</v>
      </c>
      <c r="N569" s="1219">
        <v>2017.4</v>
      </c>
      <c r="O569" s="1364" t="s">
        <v>4589</v>
      </c>
      <c r="P569" s="1366" t="s">
        <v>4467</v>
      </c>
      <c r="Q569" s="1366">
        <v>18931863533</v>
      </c>
      <c r="R569" s="1215" t="s">
        <v>4128</v>
      </c>
      <c r="S569" s="1215" t="s">
        <v>4000</v>
      </c>
      <c r="T569" s="1331"/>
    </row>
    <row r="570" spans="1:20" ht="24">
      <c r="A570" s="1237"/>
      <c r="B570" s="1215" t="s">
        <v>1386</v>
      </c>
      <c r="C570" s="1215" t="s">
        <v>4650</v>
      </c>
      <c r="D570" s="1215" t="s">
        <v>161</v>
      </c>
      <c r="E570" s="1215">
        <v>50</v>
      </c>
      <c r="F570" s="1215" t="s">
        <v>55</v>
      </c>
      <c r="G570" s="1215" t="s">
        <v>31</v>
      </c>
      <c r="H570" s="1215" t="s">
        <v>3996</v>
      </c>
      <c r="I570" s="1215" t="s">
        <v>175</v>
      </c>
      <c r="J570" s="1215" t="s">
        <v>55</v>
      </c>
      <c r="K570" s="1215" t="s">
        <v>55</v>
      </c>
      <c r="L570" s="1215" t="s">
        <v>55</v>
      </c>
      <c r="M570" s="1215">
        <v>594</v>
      </c>
      <c r="N570" s="1219">
        <v>2017.4</v>
      </c>
      <c r="O570" s="1364" t="s">
        <v>4589</v>
      </c>
      <c r="P570" s="1366" t="s">
        <v>4467</v>
      </c>
      <c r="Q570" s="1366">
        <v>18931863533</v>
      </c>
      <c r="R570" s="1215" t="s">
        <v>4128</v>
      </c>
      <c r="S570" s="1215" t="s">
        <v>4000</v>
      </c>
      <c r="T570" s="1331"/>
    </row>
    <row r="571" spans="1:20" ht="24">
      <c r="A571" s="1237"/>
      <c r="B571" s="1215" t="s">
        <v>4651</v>
      </c>
      <c r="C571" s="1215" t="s">
        <v>4652</v>
      </c>
      <c r="D571" s="1215" t="s">
        <v>1354</v>
      </c>
      <c r="E571" s="1215">
        <v>1</v>
      </c>
      <c r="F571" s="1215" t="s">
        <v>55</v>
      </c>
      <c r="G571" s="1215" t="s">
        <v>31</v>
      </c>
      <c r="H571" s="1215" t="s">
        <v>3996</v>
      </c>
      <c r="I571" s="1215" t="s">
        <v>175</v>
      </c>
      <c r="J571" s="1215" t="s">
        <v>55</v>
      </c>
      <c r="K571" s="1215" t="s">
        <v>55</v>
      </c>
      <c r="L571" s="1215" t="s">
        <v>55</v>
      </c>
      <c r="M571" s="1215">
        <v>252</v>
      </c>
      <c r="N571" s="1219">
        <v>2017.4</v>
      </c>
      <c r="O571" s="1364" t="s">
        <v>4589</v>
      </c>
      <c r="P571" s="1366" t="s">
        <v>4467</v>
      </c>
      <c r="Q571" s="1366">
        <v>18931863533</v>
      </c>
      <c r="R571" s="1215" t="s">
        <v>4128</v>
      </c>
      <c r="S571" s="1215" t="s">
        <v>4000</v>
      </c>
      <c r="T571" s="1331"/>
    </row>
    <row r="572" spans="1:20" ht="24">
      <c r="A572" s="1237"/>
      <c r="B572" s="1215" t="s">
        <v>4653</v>
      </c>
      <c r="C572" s="1215" t="s">
        <v>4654</v>
      </c>
      <c r="D572" s="1215" t="s">
        <v>65</v>
      </c>
      <c r="E572" s="1215">
        <v>1</v>
      </c>
      <c r="F572" s="1215" t="s">
        <v>55</v>
      </c>
      <c r="G572" s="1215" t="s">
        <v>31</v>
      </c>
      <c r="H572" s="1215" t="s">
        <v>3996</v>
      </c>
      <c r="I572" s="1215" t="s">
        <v>175</v>
      </c>
      <c r="J572" s="1215" t="s">
        <v>55</v>
      </c>
      <c r="K572" s="1215" t="s">
        <v>55</v>
      </c>
      <c r="L572" s="1215" t="s">
        <v>55</v>
      </c>
      <c r="M572" s="1215">
        <v>54</v>
      </c>
      <c r="N572" s="1219">
        <v>2017.4</v>
      </c>
      <c r="O572" s="1364" t="s">
        <v>4589</v>
      </c>
      <c r="P572" s="1366" t="s">
        <v>4467</v>
      </c>
      <c r="Q572" s="1366">
        <v>18931863533</v>
      </c>
      <c r="R572" s="1215" t="s">
        <v>4128</v>
      </c>
      <c r="S572" s="1215" t="s">
        <v>4000</v>
      </c>
      <c r="T572" s="1331"/>
    </row>
    <row r="573" spans="1:20" ht="24">
      <c r="A573" s="1237"/>
      <c r="B573" s="1215" t="s">
        <v>1386</v>
      </c>
      <c r="C573" s="1215" t="s">
        <v>4655</v>
      </c>
      <c r="D573" s="1215" t="s">
        <v>161</v>
      </c>
      <c r="E573" s="1215">
        <v>60</v>
      </c>
      <c r="F573" s="1215" t="s">
        <v>55</v>
      </c>
      <c r="G573" s="1215" t="s">
        <v>31</v>
      </c>
      <c r="H573" s="1215" t="s">
        <v>3996</v>
      </c>
      <c r="I573" s="1215" t="s">
        <v>175</v>
      </c>
      <c r="J573" s="1215" t="s">
        <v>55</v>
      </c>
      <c r="K573" s="1215" t="s">
        <v>55</v>
      </c>
      <c r="L573" s="1215" t="s">
        <v>55</v>
      </c>
      <c r="M573" s="1215">
        <v>496.8</v>
      </c>
      <c r="N573" s="1219">
        <v>2017.4</v>
      </c>
      <c r="O573" s="1364" t="s">
        <v>4589</v>
      </c>
      <c r="P573" s="1366" t="s">
        <v>4467</v>
      </c>
      <c r="Q573" s="1366">
        <v>18931863533</v>
      </c>
      <c r="R573" s="1215" t="s">
        <v>4128</v>
      </c>
      <c r="S573" s="1215" t="s">
        <v>4000</v>
      </c>
      <c r="T573" s="1331"/>
    </row>
    <row r="574" spans="1:20" ht="24">
      <c r="A574" s="1237"/>
      <c r="B574" s="1215" t="s">
        <v>4656</v>
      </c>
      <c r="C574" s="1215"/>
      <c r="D574" s="1215" t="s">
        <v>65</v>
      </c>
      <c r="E574" s="1215">
        <v>5</v>
      </c>
      <c r="F574" s="1215" t="s">
        <v>55</v>
      </c>
      <c r="G574" s="1215" t="s">
        <v>31</v>
      </c>
      <c r="H574" s="1215" t="s">
        <v>3996</v>
      </c>
      <c r="I574" s="1215" t="s">
        <v>175</v>
      </c>
      <c r="J574" s="1215" t="s">
        <v>55</v>
      </c>
      <c r="K574" s="1215" t="s">
        <v>55</v>
      </c>
      <c r="L574" s="1215" t="s">
        <v>55</v>
      </c>
      <c r="M574" s="1215">
        <v>5.4</v>
      </c>
      <c r="N574" s="1219">
        <v>2017.4</v>
      </c>
      <c r="O574" s="1364" t="s">
        <v>4589</v>
      </c>
      <c r="P574" s="1366" t="s">
        <v>4467</v>
      </c>
      <c r="Q574" s="1366">
        <v>18931863533</v>
      </c>
      <c r="R574" s="1215" t="s">
        <v>4128</v>
      </c>
      <c r="S574" s="1215" t="s">
        <v>4000</v>
      </c>
      <c r="T574" s="1331"/>
    </row>
    <row r="575" spans="1:20" ht="24">
      <c r="A575" s="1237"/>
      <c r="B575" s="1215" t="s">
        <v>4657</v>
      </c>
      <c r="C575" s="1215" t="s">
        <v>4658</v>
      </c>
      <c r="D575" s="1215" t="s">
        <v>154</v>
      </c>
      <c r="E575" s="1215">
        <v>8</v>
      </c>
      <c r="F575" s="1215" t="s">
        <v>55</v>
      </c>
      <c r="G575" s="1215" t="s">
        <v>31</v>
      </c>
      <c r="H575" s="1215" t="s">
        <v>3996</v>
      </c>
      <c r="I575" s="1215" t="s">
        <v>175</v>
      </c>
      <c r="J575" s="1215" t="s">
        <v>55</v>
      </c>
      <c r="K575" s="1215" t="s">
        <v>55</v>
      </c>
      <c r="L575" s="1215" t="s">
        <v>55</v>
      </c>
      <c r="M575" s="1215">
        <v>23.04</v>
      </c>
      <c r="N575" s="1219">
        <v>2017.4</v>
      </c>
      <c r="O575" s="1364" t="s">
        <v>4589</v>
      </c>
      <c r="P575" s="1366" t="s">
        <v>4467</v>
      </c>
      <c r="Q575" s="1366">
        <v>18931863533</v>
      </c>
      <c r="R575" s="1215" t="s">
        <v>4128</v>
      </c>
      <c r="S575" s="1215" t="s">
        <v>4000</v>
      </c>
      <c r="T575" s="1331"/>
    </row>
    <row r="576" spans="1:20" ht="24">
      <c r="A576" s="1237"/>
      <c r="B576" s="1215" t="s">
        <v>3325</v>
      </c>
      <c r="C576" s="1215" t="s">
        <v>4659</v>
      </c>
      <c r="D576" s="1215" t="s">
        <v>161</v>
      </c>
      <c r="E576" s="1215">
        <v>100</v>
      </c>
      <c r="F576" s="1215" t="s">
        <v>55</v>
      </c>
      <c r="G576" s="1215" t="s">
        <v>31</v>
      </c>
      <c r="H576" s="1215" t="s">
        <v>3996</v>
      </c>
      <c r="I576" s="1215" t="s">
        <v>175</v>
      </c>
      <c r="J576" s="1215" t="s">
        <v>55</v>
      </c>
      <c r="K576" s="1215" t="s">
        <v>55</v>
      </c>
      <c r="L576" s="1215" t="s">
        <v>55</v>
      </c>
      <c r="M576" s="1215">
        <v>126</v>
      </c>
      <c r="N576" s="1219">
        <v>2017.4</v>
      </c>
      <c r="O576" s="1364" t="s">
        <v>4589</v>
      </c>
      <c r="P576" s="1366" t="s">
        <v>4467</v>
      </c>
      <c r="Q576" s="1366">
        <v>18931863533</v>
      </c>
      <c r="R576" s="1215" t="s">
        <v>4128</v>
      </c>
      <c r="S576" s="1215" t="s">
        <v>4000</v>
      </c>
      <c r="T576" s="1331"/>
    </row>
    <row r="577" spans="1:20" ht="24">
      <c r="A577" s="1237"/>
      <c r="B577" s="1215" t="s">
        <v>3325</v>
      </c>
      <c r="C577" s="1215" t="s">
        <v>4660</v>
      </c>
      <c r="D577" s="1215" t="s">
        <v>161</v>
      </c>
      <c r="E577" s="1215">
        <v>400</v>
      </c>
      <c r="F577" s="1215" t="s">
        <v>55</v>
      </c>
      <c r="G577" s="1215" t="s">
        <v>31</v>
      </c>
      <c r="H577" s="1215" t="s">
        <v>3996</v>
      </c>
      <c r="I577" s="1215" t="s">
        <v>175</v>
      </c>
      <c r="J577" s="1215" t="s">
        <v>55</v>
      </c>
      <c r="K577" s="1215" t="s">
        <v>55</v>
      </c>
      <c r="L577" s="1215" t="s">
        <v>55</v>
      </c>
      <c r="M577" s="1215">
        <v>1152</v>
      </c>
      <c r="N577" s="1219">
        <v>2017.4</v>
      </c>
      <c r="O577" s="1364" t="s">
        <v>4589</v>
      </c>
      <c r="P577" s="1366" t="s">
        <v>4467</v>
      </c>
      <c r="Q577" s="1366">
        <v>18931863533</v>
      </c>
      <c r="R577" s="1215" t="s">
        <v>4128</v>
      </c>
      <c r="S577" s="1215" t="s">
        <v>4000</v>
      </c>
      <c r="T577" s="1331"/>
    </row>
    <row r="578" spans="1:20" ht="24">
      <c r="A578" s="1237"/>
      <c r="B578" s="1215" t="s">
        <v>4661</v>
      </c>
      <c r="C578" s="1215"/>
      <c r="D578" s="1215" t="s">
        <v>65</v>
      </c>
      <c r="E578" s="1215">
        <v>1</v>
      </c>
      <c r="F578" s="1215" t="s">
        <v>55</v>
      </c>
      <c r="G578" s="1215" t="s">
        <v>31</v>
      </c>
      <c r="H578" s="1215" t="s">
        <v>3996</v>
      </c>
      <c r="I578" s="1215" t="s">
        <v>175</v>
      </c>
      <c r="J578" s="1215" t="s">
        <v>55</v>
      </c>
      <c r="K578" s="1215" t="s">
        <v>55</v>
      </c>
      <c r="L578" s="1215" t="s">
        <v>55</v>
      </c>
      <c r="M578" s="1215">
        <v>64.8</v>
      </c>
      <c r="N578" s="1219">
        <v>2017.4</v>
      </c>
      <c r="O578" s="1364" t="s">
        <v>4589</v>
      </c>
      <c r="P578" s="1366" t="s">
        <v>4467</v>
      </c>
      <c r="Q578" s="1366">
        <v>18931863533</v>
      </c>
      <c r="R578" s="1215" t="s">
        <v>4128</v>
      </c>
      <c r="S578" s="1215" t="s">
        <v>4000</v>
      </c>
      <c r="T578" s="1331"/>
    </row>
    <row r="579" spans="1:20" ht="24">
      <c r="A579" s="1237"/>
      <c r="B579" s="1215" t="s">
        <v>4662</v>
      </c>
      <c r="C579" s="1215" t="s">
        <v>4663</v>
      </c>
      <c r="D579" s="1215" t="s">
        <v>154</v>
      </c>
      <c r="E579" s="1215">
        <v>1</v>
      </c>
      <c r="F579" s="1215" t="s">
        <v>55</v>
      </c>
      <c r="G579" s="1215" t="s">
        <v>31</v>
      </c>
      <c r="H579" s="1215" t="s">
        <v>3996</v>
      </c>
      <c r="I579" s="1215" t="s">
        <v>175</v>
      </c>
      <c r="J579" s="1215" t="s">
        <v>55</v>
      </c>
      <c r="K579" s="1215" t="s">
        <v>55</v>
      </c>
      <c r="L579" s="1215" t="s">
        <v>55</v>
      </c>
      <c r="M579" s="1215">
        <v>6.12</v>
      </c>
      <c r="N579" s="1219">
        <v>2017.4</v>
      </c>
      <c r="O579" s="1364" t="s">
        <v>4589</v>
      </c>
      <c r="P579" s="1366" t="s">
        <v>4467</v>
      </c>
      <c r="Q579" s="1366">
        <v>18931863533</v>
      </c>
      <c r="R579" s="1215" t="s">
        <v>4128</v>
      </c>
      <c r="S579" s="1215" t="s">
        <v>4000</v>
      </c>
      <c r="T579" s="1331"/>
    </row>
    <row r="580" spans="1:20" ht="24">
      <c r="A580" s="1237"/>
      <c r="B580" s="1215" t="s">
        <v>1386</v>
      </c>
      <c r="C580" s="1215" t="s">
        <v>4664</v>
      </c>
      <c r="D580" s="1215" t="s">
        <v>161</v>
      </c>
      <c r="E580" s="1215">
        <v>100</v>
      </c>
      <c r="F580" s="1215" t="s">
        <v>55</v>
      </c>
      <c r="G580" s="1215" t="s">
        <v>31</v>
      </c>
      <c r="H580" s="1215" t="s">
        <v>3996</v>
      </c>
      <c r="I580" s="1215" t="s">
        <v>175</v>
      </c>
      <c r="J580" s="1215" t="s">
        <v>55</v>
      </c>
      <c r="K580" s="1215" t="s">
        <v>55</v>
      </c>
      <c r="L580" s="1215" t="s">
        <v>55</v>
      </c>
      <c r="M580" s="1215">
        <v>792</v>
      </c>
      <c r="N580" s="1219">
        <v>2017.4</v>
      </c>
      <c r="O580" s="1364" t="s">
        <v>4589</v>
      </c>
      <c r="P580" s="1366" t="s">
        <v>4467</v>
      </c>
      <c r="Q580" s="1366">
        <v>18931863533</v>
      </c>
      <c r="R580" s="1215" t="s">
        <v>4128</v>
      </c>
      <c r="S580" s="1215" t="s">
        <v>4000</v>
      </c>
      <c r="T580" s="1331"/>
    </row>
    <row r="581" spans="1:20" ht="36">
      <c r="A581" s="1237"/>
      <c r="B581" s="1215" t="s">
        <v>1363</v>
      </c>
      <c r="C581" s="1215" t="s">
        <v>4665</v>
      </c>
      <c r="D581" s="1215" t="s">
        <v>154</v>
      </c>
      <c r="E581" s="1215">
        <v>1</v>
      </c>
      <c r="F581" s="1215" t="s">
        <v>55</v>
      </c>
      <c r="G581" s="1215" t="s">
        <v>31</v>
      </c>
      <c r="H581" s="1215" t="s">
        <v>3996</v>
      </c>
      <c r="I581" s="1215" t="s">
        <v>175</v>
      </c>
      <c r="J581" s="1215" t="s">
        <v>55</v>
      </c>
      <c r="K581" s="1215" t="s">
        <v>55</v>
      </c>
      <c r="L581" s="1215" t="s">
        <v>55</v>
      </c>
      <c r="M581" s="1215">
        <v>144</v>
      </c>
      <c r="N581" s="1219">
        <v>2017.4</v>
      </c>
      <c r="O581" s="1364" t="s">
        <v>4589</v>
      </c>
      <c r="P581" s="1366" t="s">
        <v>4467</v>
      </c>
      <c r="Q581" s="1366">
        <v>18931863533</v>
      </c>
      <c r="R581" s="1215" t="s">
        <v>4128</v>
      </c>
      <c r="S581" s="1215" t="s">
        <v>4000</v>
      </c>
      <c r="T581" s="1331"/>
    </row>
    <row r="582" spans="1:20" ht="24">
      <c r="A582" s="1237"/>
      <c r="B582" s="1215" t="s">
        <v>4666</v>
      </c>
      <c r="C582" s="1215" t="s">
        <v>153</v>
      </c>
      <c r="D582" s="1215" t="s">
        <v>4667</v>
      </c>
      <c r="E582" s="1215">
        <v>180</v>
      </c>
      <c r="F582" s="1215" t="s">
        <v>55</v>
      </c>
      <c r="G582" s="1215" t="s">
        <v>31</v>
      </c>
      <c r="H582" s="1215" t="s">
        <v>3996</v>
      </c>
      <c r="I582" s="1215" t="s">
        <v>175</v>
      </c>
      <c r="J582" s="1215" t="s">
        <v>55</v>
      </c>
      <c r="K582" s="1215" t="s">
        <v>55</v>
      </c>
      <c r="L582" s="1215" t="s">
        <v>55</v>
      </c>
      <c r="M582" s="1215">
        <v>194.4</v>
      </c>
      <c r="N582" s="1219">
        <v>2017.4</v>
      </c>
      <c r="O582" s="1364" t="s">
        <v>4589</v>
      </c>
      <c r="P582" s="1366" t="s">
        <v>4467</v>
      </c>
      <c r="Q582" s="1366">
        <v>18931863533</v>
      </c>
      <c r="R582" s="1215" t="s">
        <v>4128</v>
      </c>
      <c r="S582" s="1215" t="s">
        <v>4000</v>
      </c>
      <c r="T582" s="1331"/>
    </row>
    <row r="583" spans="1:20" ht="24">
      <c r="A583" s="1237"/>
      <c r="B583" s="1215" t="s">
        <v>4668</v>
      </c>
      <c r="C583" s="1215" t="s">
        <v>4669</v>
      </c>
      <c r="D583" s="1215" t="s">
        <v>65</v>
      </c>
      <c r="E583" s="1215">
        <v>10</v>
      </c>
      <c r="F583" s="1215" t="s">
        <v>55</v>
      </c>
      <c r="G583" s="1215" t="s">
        <v>31</v>
      </c>
      <c r="H583" s="1215" t="s">
        <v>3996</v>
      </c>
      <c r="I583" s="1215" t="s">
        <v>175</v>
      </c>
      <c r="J583" s="1215" t="s">
        <v>55</v>
      </c>
      <c r="K583" s="1215" t="s">
        <v>55</v>
      </c>
      <c r="L583" s="1215" t="s">
        <v>55</v>
      </c>
      <c r="M583" s="1215">
        <v>244.8</v>
      </c>
      <c r="N583" s="1219">
        <v>2017.4</v>
      </c>
      <c r="O583" s="1364" t="s">
        <v>4589</v>
      </c>
      <c r="P583" s="1366" t="s">
        <v>4467</v>
      </c>
      <c r="Q583" s="1366">
        <v>18931863533</v>
      </c>
      <c r="R583" s="1215" t="s">
        <v>4128</v>
      </c>
      <c r="S583" s="1215" t="s">
        <v>4000</v>
      </c>
      <c r="T583" s="1331"/>
    </row>
    <row r="584" spans="1:20" ht="24">
      <c r="A584" s="1237"/>
      <c r="B584" s="1215" t="s">
        <v>4670</v>
      </c>
      <c r="C584" s="1215"/>
      <c r="D584" s="1215" t="s">
        <v>65</v>
      </c>
      <c r="E584" s="1215">
        <v>4</v>
      </c>
      <c r="F584" s="1215" t="s">
        <v>55</v>
      </c>
      <c r="G584" s="1215" t="s">
        <v>31</v>
      </c>
      <c r="H584" s="1215" t="s">
        <v>3996</v>
      </c>
      <c r="I584" s="1215" t="s">
        <v>175</v>
      </c>
      <c r="J584" s="1215" t="s">
        <v>55</v>
      </c>
      <c r="K584" s="1215" t="s">
        <v>55</v>
      </c>
      <c r="L584" s="1215" t="s">
        <v>55</v>
      </c>
      <c r="M584" s="1215">
        <v>56000</v>
      </c>
      <c r="N584" s="1219">
        <v>2017.5</v>
      </c>
      <c r="O584" s="1364" t="s">
        <v>4589</v>
      </c>
      <c r="P584" s="1366" t="s">
        <v>4467</v>
      </c>
      <c r="Q584" s="1366">
        <v>18931863533</v>
      </c>
      <c r="R584" s="1215" t="s">
        <v>4128</v>
      </c>
      <c r="S584" s="1215" t="s">
        <v>4000</v>
      </c>
      <c r="T584" s="1331"/>
    </row>
    <row r="585" spans="1:20" ht="24">
      <c r="A585" s="1237"/>
      <c r="B585" s="1215" t="s">
        <v>4671</v>
      </c>
      <c r="C585" s="1215"/>
      <c r="D585" s="1215" t="s">
        <v>2547</v>
      </c>
      <c r="E585" s="1215">
        <v>68</v>
      </c>
      <c r="F585" s="1215" t="s">
        <v>55</v>
      </c>
      <c r="G585" s="1215" t="s">
        <v>31</v>
      </c>
      <c r="H585" s="1215" t="s">
        <v>3996</v>
      </c>
      <c r="I585" s="1215" t="s">
        <v>175</v>
      </c>
      <c r="J585" s="1215" t="s">
        <v>55</v>
      </c>
      <c r="K585" s="1215" t="s">
        <v>55</v>
      </c>
      <c r="L585" s="1215" t="s">
        <v>55</v>
      </c>
      <c r="M585" s="1215">
        <v>1768</v>
      </c>
      <c r="N585" s="1219">
        <v>2017.5</v>
      </c>
      <c r="O585" s="1364" t="s">
        <v>4589</v>
      </c>
      <c r="P585" s="1366" t="s">
        <v>4467</v>
      </c>
      <c r="Q585" s="1366">
        <v>18931863533</v>
      </c>
      <c r="R585" s="1215" t="s">
        <v>4128</v>
      </c>
      <c r="S585" s="1215" t="s">
        <v>4000</v>
      </c>
      <c r="T585" s="1331"/>
    </row>
    <row r="586" spans="1:20" ht="24">
      <c r="A586" s="1237"/>
      <c r="B586" s="1215" t="s">
        <v>4672</v>
      </c>
      <c r="C586" s="1215"/>
      <c r="D586" s="1215" t="s">
        <v>65</v>
      </c>
      <c r="E586" s="1215">
        <v>4</v>
      </c>
      <c r="F586" s="1215" t="s">
        <v>55</v>
      </c>
      <c r="G586" s="1215" t="s">
        <v>31</v>
      </c>
      <c r="H586" s="1215" t="s">
        <v>3996</v>
      </c>
      <c r="I586" s="1215" t="s">
        <v>175</v>
      </c>
      <c r="J586" s="1215" t="s">
        <v>55</v>
      </c>
      <c r="K586" s="1215" t="s">
        <v>55</v>
      </c>
      <c r="L586" s="1215" t="s">
        <v>55</v>
      </c>
      <c r="M586" s="1215">
        <v>67200</v>
      </c>
      <c r="N586" s="1219">
        <v>2017.5</v>
      </c>
      <c r="O586" s="1364" t="s">
        <v>4589</v>
      </c>
      <c r="P586" s="1366" t="s">
        <v>4467</v>
      </c>
      <c r="Q586" s="1366">
        <v>18931863533</v>
      </c>
      <c r="R586" s="1215" t="s">
        <v>4128</v>
      </c>
      <c r="S586" s="1215" t="s">
        <v>4000</v>
      </c>
      <c r="T586" s="1331"/>
    </row>
    <row r="587" spans="1:20" ht="24">
      <c r="A587" s="1237"/>
      <c r="B587" s="1215" t="s">
        <v>4673</v>
      </c>
      <c r="C587" s="1215"/>
      <c r="D587" s="1215" t="s">
        <v>2547</v>
      </c>
      <c r="E587" s="1215">
        <v>10</v>
      </c>
      <c r="F587" s="1215" t="s">
        <v>55</v>
      </c>
      <c r="G587" s="1215" t="s">
        <v>31</v>
      </c>
      <c r="H587" s="1215" t="s">
        <v>3996</v>
      </c>
      <c r="I587" s="1215" t="s">
        <v>175</v>
      </c>
      <c r="J587" s="1215" t="s">
        <v>55</v>
      </c>
      <c r="K587" s="1215" t="s">
        <v>55</v>
      </c>
      <c r="L587" s="1215" t="s">
        <v>55</v>
      </c>
      <c r="M587" s="1215">
        <v>3028</v>
      </c>
      <c r="N587" s="1219">
        <v>2017.5</v>
      </c>
      <c r="O587" s="1364" t="s">
        <v>4589</v>
      </c>
      <c r="P587" s="1366" t="s">
        <v>4467</v>
      </c>
      <c r="Q587" s="1366">
        <v>18931863533</v>
      </c>
      <c r="R587" s="1215" t="s">
        <v>4128</v>
      </c>
      <c r="S587" s="1215" t="s">
        <v>4000</v>
      </c>
      <c r="T587" s="1331"/>
    </row>
    <row r="588" spans="1:20" ht="24">
      <c r="A588" s="1237"/>
      <c r="B588" s="1215" t="s">
        <v>4674</v>
      </c>
      <c r="C588" s="1215"/>
      <c r="D588" s="1215" t="s">
        <v>2547</v>
      </c>
      <c r="E588" s="1215">
        <v>18</v>
      </c>
      <c r="F588" s="1215" t="s">
        <v>55</v>
      </c>
      <c r="G588" s="1215" t="s">
        <v>31</v>
      </c>
      <c r="H588" s="1215" t="s">
        <v>3996</v>
      </c>
      <c r="I588" s="1215" t="s">
        <v>175</v>
      </c>
      <c r="J588" s="1215" t="s">
        <v>55</v>
      </c>
      <c r="K588" s="1215" t="s">
        <v>55</v>
      </c>
      <c r="L588" s="1215" t="s">
        <v>55</v>
      </c>
      <c r="M588" s="1215">
        <v>2736</v>
      </c>
      <c r="N588" s="1219">
        <v>2017.5</v>
      </c>
      <c r="O588" s="1364" t="s">
        <v>4589</v>
      </c>
      <c r="P588" s="1366" t="s">
        <v>4467</v>
      </c>
      <c r="Q588" s="1366">
        <v>18931863533</v>
      </c>
      <c r="R588" s="1215" t="s">
        <v>4128</v>
      </c>
      <c r="S588" s="1215" t="s">
        <v>4000</v>
      </c>
      <c r="T588" s="1331"/>
    </row>
    <row r="589" spans="1:20" ht="24">
      <c r="A589" s="1237"/>
      <c r="B589" s="1215" t="s">
        <v>4675</v>
      </c>
      <c r="C589" s="1215"/>
      <c r="D589" s="1215" t="s">
        <v>2547</v>
      </c>
      <c r="E589" s="1215">
        <v>16</v>
      </c>
      <c r="F589" s="1215" t="s">
        <v>55</v>
      </c>
      <c r="G589" s="1215" t="s">
        <v>31</v>
      </c>
      <c r="H589" s="1215" t="s">
        <v>3996</v>
      </c>
      <c r="I589" s="1215" t="s">
        <v>175</v>
      </c>
      <c r="J589" s="1215" t="s">
        <v>55</v>
      </c>
      <c r="K589" s="1215" t="s">
        <v>55</v>
      </c>
      <c r="L589" s="1215" t="s">
        <v>55</v>
      </c>
      <c r="M589" s="1215">
        <v>2240</v>
      </c>
      <c r="N589" s="1219">
        <v>2017.5</v>
      </c>
      <c r="O589" s="1364" t="s">
        <v>4589</v>
      </c>
      <c r="P589" s="1366" t="s">
        <v>4467</v>
      </c>
      <c r="Q589" s="1366">
        <v>18931863533</v>
      </c>
      <c r="R589" s="1215" t="s">
        <v>4128</v>
      </c>
      <c r="S589" s="1215" t="s">
        <v>4000</v>
      </c>
      <c r="T589" s="1331"/>
    </row>
    <row r="590" spans="1:20" ht="24">
      <c r="A590" s="1237"/>
      <c r="B590" s="1215" t="s">
        <v>4676</v>
      </c>
      <c r="C590" s="1215"/>
      <c r="D590" s="1215" t="s">
        <v>2547</v>
      </c>
      <c r="E590" s="1215">
        <v>8</v>
      </c>
      <c r="F590" s="1215" t="s">
        <v>55</v>
      </c>
      <c r="G590" s="1215" t="s">
        <v>31</v>
      </c>
      <c r="H590" s="1215" t="s">
        <v>3996</v>
      </c>
      <c r="I590" s="1215" t="s">
        <v>175</v>
      </c>
      <c r="J590" s="1215" t="s">
        <v>55</v>
      </c>
      <c r="K590" s="1215" t="s">
        <v>55</v>
      </c>
      <c r="L590" s="1215" t="s">
        <v>55</v>
      </c>
      <c r="M590" s="1215">
        <v>1440</v>
      </c>
      <c r="N590" s="1219">
        <v>2017.5</v>
      </c>
      <c r="O590" s="1364" t="s">
        <v>4589</v>
      </c>
      <c r="P590" s="1366" t="s">
        <v>4467</v>
      </c>
      <c r="Q590" s="1366">
        <v>18931863533</v>
      </c>
      <c r="R590" s="1215" t="s">
        <v>4128</v>
      </c>
      <c r="S590" s="1215" t="s">
        <v>4000</v>
      </c>
      <c r="T590" s="1331"/>
    </row>
    <row r="591" spans="1:20" ht="24">
      <c r="A591" s="1237"/>
      <c r="B591" s="1215" t="s">
        <v>4677</v>
      </c>
      <c r="C591" s="1215"/>
      <c r="D591" s="1215" t="s">
        <v>2547</v>
      </c>
      <c r="E591" s="1215">
        <v>68</v>
      </c>
      <c r="F591" s="1215" t="s">
        <v>55</v>
      </c>
      <c r="G591" s="1215" t="s">
        <v>31</v>
      </c>
      <c r="H591" s="1215" t="s">
        <v>3996</v>
      </c>
      <c r="I591" s="1215" t="s">
        <v>175</v>
      </c>
      <c r="J591" s="1215" t="s">
        <v>55</v>
      </c>
      <c r="K591" s="1215" t="s">
        <v>55</v>
      </c>
      <c r="L591" s="1215" t="s">
        <v>55</v>
      </c>
      <c r="M591" s="1215">
        <v>1768</v>
      </c>
      <c r="N591" s="1219">
        <v>2017.5</v>
      </c>
      <c r="O591" s="1364" t="s">
        <v>4589</v>
      </c>
      <c r="P591" s="1366" t="s">
        <v>4467</v>
      </c>
      <c r="Q591" s="1366">
        <v>18931863533</v>
      </c>
      <c r="R591" s="1215" t="s">
        <v>4128</v>
      </c>
      <c r="S591" s="1215" t="s">
        <v>4000</v>
      </c>
      <c r="T591" s="1331"/>
    </row>
    <row r="592" spans="1:20" ht="24">
      <c r="A592" s="1237"/>
      <c r="B592" s="1215" t="s">
        <v>4678</v>
      </c>
      <c r="C592" s="1215"/>
      <c r="D592" s="1215" t="s">
        <v>2547</v>
      </c>
      <c r="E592" s="1215">
        <v>42</v>
      </c>
      <c r="F592" s="1215" t="s">
        <v>55</v>
      </c>
      <c r="G592" s="1215" t="s">
        <v>31</v>
      </c>
      <c r="H592" s="1215" t="s">
        <v>3996</v>
      </c>
      <c r="I592" s="1215" t="s">
        <v>175</v>
      </c>
      <c r="J592" s="1215" t="s">
        <v>55</v>
      </c>
      <c r="K592" s="1215" t="s">
        <v>55</v>
      </c>
      <c r="L592" s="1215" t="s">
        <v>55</v>
      </c>
      <c r="M592" s="1215">
        <v>2016</v>
      </c>
      <c r="N592" s="1219">
        <v>2017.5</v>
      </c>
      <c r="O592" s="1364" t="s">
        <v>4589</v>
      </c>
      <c r="P592" s="1366" t="s">
        <v>4467</v>
      </c>
      <c r="Q592" s="1366">
        <v>18931863533</v>
      </c>
      <c r="R592" s="1215" t="s">
        <v>4128</v>
      </c>
      <c r="S592" s="1215" t="s">
        <v>4000</v>
      </c>
      <c r="T592" s="1331"/>
    </row>
    <row r="593" spans="1:20" ht="24">
      <c r="A593" s="1237"/>
      <c r="B593" s="1215" t="s">
        <v>4679</v>
      </c>
      <c r="C593" s="1215"/>
      <c r="D593" s="1215" t="s">
        <v>2547</v>
      </c>
      <c r="E593" s="1215">
        <v>120</v>
      </c>
      <c r="F593" s="1215" t="s">
        <v>55</v>
      </c>
      <c r="G593" s="1215" t="s">
        <v>31</v>
      </c>
      <c r="H593" s="1215" t="s">
        <v>3996</v>
      </c>
      <c r="I593" s="1215" t="s">
        <v>175</v>
      </c>
      <c r="J593" s="1215" t="s">
        <v>55</v>
      </c>
      <c r="K593" s="1215" t="s">
        <v>55</v>
      </c>
      <c r="L593" s="1215" t="s">
        <v>55</v>
      </c>
      <c r="M593" s="1215">
        <v>3840</v>
      </c>
      <c r="N593" s="1219">
        <v>2017.5</v>
      </c>
      <c r="O593" s="1364" t="s">
        <v>4589</v>
      </c>
      <c r="P593" s="1366" t="s">
        <v>4467</v>
      </c>
      <c r="Q593" s="1366">
        <v>18931863533</v>
      </c>
      <c r="R593" s="1215" t="s">
        <v>4128</v>
      </c>
      <c r="S593" s="1215" t="s">
        <v>4000</v>
      </c>
      <c r="T593" s="1331"/>
    </row>
    <row r="594" spans="1:20" ht="24">
      <c r="A594" s="1237"/>
      <c r="B594" s="1215" t="s">
        <v>4670</v>
      </c>
      <c r="C594" s="1215"/>
      <c r="D594" s="1215" t="s">
        <v>65</v>
      </c>
      <c r="E594" s="1215">
        <v>1</v>
      </c>
      <c r="F594" s="1215" t="s">
        <v>55</v>
      </c>
      <c r="G594" s="1215" t="s">
        <v>31</v>
      </c>
      <c r="H594" s="1215" t="s">
        <v>3996</v>
      </c>
      <c r="I594" s="1215" t="s">
        <v>175</v>
      </c>
      <c r="J594" s="1215" t="s">
        <v>55</v>
      </c>
      <c r="K594" s="1215" t="s">
        <v>55</v>
      </c>
      <c r="L594" s="1215" t="s">
        <v>55</v>
      </c>
      <c r="M594" s="1215">
        <v>14000</v>
      </c>
      <c r="N594" s="1219">
        <v>2017.5</v>
      </c>
      <c r="O594" s="1364" t="s">
        <v>4589</v>
      </c>
      <c r="P594" s="1366" t="s">
        <v>4467</v>
      </c>
      <c r="Q594" s="1366">
        <v>18931863533</v>
      </c>
      <c r="R594" s="1215" t="s">
        <v>4128</v>
      </c>
      <c r="S594" s="1215" t="s">
        <v>4000</v>
      </c>
      <c r="T594" s="1331"/>
    </row>
    <row r="595" spans="1:20" ht="24">
      <c r="A595" s="1237"/>
      <c r="B595" s="1215" t="s">
        <v>4672</v>
      </c>
      <c r="C595" s="1215"/>
      <c r="D595" s="1215" t="s">
        <v>65</v>
      </c>
      <c r="E595" s="1215">
        <v>1</v>
      </c>
      <c r="F595" s="1215" t="s">
        <v>55</v>
      </c>
      <c r="G595" s="1215" t="s">
        <v>31</v>
      </c>
      <c r="H595" s="1215" t="s">
        <v>3996</v>
      </c>
      <c r="I595" s="1215" t="s">
        <v>175</v>
      </c>
      <c r="J595" s="1215" t="s">
        <v>55</v>
      </c>
      <c r="K595" s="1215" t="s">
        <v>55</v>
      </c>
      <c r="L595" s="1215" t="s">
        <v>55</v>
      </c>
      <c r="M595" s="1215">
        <v>16800</v>
      </c>
      <c r="N595" s="1219">
        <v>2017.5</v>
      </c>
      <c r="O595" s="1364" t="s">
        <v>4589</v>
      </c>
      <c r="P595" s="1366" t="s">
        <v>4467</v>
      </c>
      <c r="Q595" s="1366">
        <v>18931863533</v>
      </c>
      <c r="R595" s="1215" t="s">
        <v>4128</v>
      </c>
      <c r="S595" s="1215" t="s">
        <v>4000</v>
      </c>
      <c r="T595" s="1331"/>
    </row>
    <row r="596" spans="1:20" ht="24">
      <c r="A596" s="1237"/>
      <c r="B596" s="1215" t="s">
        <v>4680</v>
      </c>
      <c r="C596" s="1215"/>
      <c r="D596" s="1215" t="s">
        <v>65</v>
      </c>
      <c r="E596" s="1215">
        <v>1</v>
      </c>
      <c r="F596" s="1215" t="s">
        <v>55</v>
      </c>
      <c r="G596" s="1215" t="s">
        <v>31</v>
      </c>
      <c r="H596" s="1215" t="s">
        <v>3996</v>
      </c>
      <c r="I596" s="1215" t="s">
        <v>175</v>
      </c>
      <c r="J596" s="1215" t="s">
        <v>55</v>
      </c>
      <c r="K596" s="1215" t="s">
        <v>55</v>
      </c>
      <c r="L596" s="1215" t="s">
        <v>55</v>
      </c>
      <c r="M596" s="1215">
        <v>15200</v>
      </c>
      <c r="N596" s="1219">
        <v>2017.5</v>
      </c>
      <c r="O596" s="1364" t="s">
        <v>4589</v>
      </c>
      <c r="P596" s="1366" t="s">
        <v>4467</v>
      </c>
      <c r="Q596" s="1366">
        <v>18931863533</v>
      </c>
      <c r="R596" s="1215" t="s">
        <v>4128</v>
      </c>
      <c r="S596" s="1215" t="s">
        <v>4000</v>
      </c>
      <c r="T596" s="1331"/>
    </row>
    <row r="597" spans="1:20" ht="24">
      <c r="A597" s="1237"/>
      <c r="B597" s="1215" t="s">
        <v>4681</v>
      </c>
      <c r="C597" s="1215"/>
      <c r="D597" s="1215" t="s">
        <v>65</v>
      </c>
      <c r="E597" s="1215">
        <v>1</v>
      </c>
      <c r="F597" s="1215" t="s">
        <v>55</v>
      </c>
      <c r="G597" s="1215" t="s">
        <v>31</v>
      </c>
      <c r="H597" s="1215" t="s">
        <v>3996</v>
      </c>
      <c r="I597" s="1215" t="s">
        <v>175</v>
      </c>
      <c r="J597" s="1215" t="s">
        <v>55</v>
      </c>
      <c r="K597" s="1215" t="s">
        <v>55</v>
      </c>
      <c r="L597" s="1215" t="s">
        <v>55</v>
      </c>
      <c r="M597" s="1215">
        <v>24000</v>
      </c>
      <c r="N597" s="1219">
        <v>2017.5</v>
      </c>
      <c r="O597" s="1364" t="s">
        <v>4589</v>
      </c>
      <c r="P597" s="1366" t="s">
        <v>4467</v>
      </c>
      <c r="Q597" s="1366">
        <v>18931863533</v>
      </c>
      <c r="R597" s="1215" t="s">
        <v>4128</v>
      </c>
      <c r="S597" s="1215" t="s">
        <v>4000</v>
      </c>
      <c r="T597" s="1331"/>
    </row>
    <row r="598" spans="1:20" ht="24">
      <c r="A598" s="1237"/>
      <c r="B598" s="1215" t="s">
        <v>4599</v>
      </c>
      <c r="C598" s="1215" t="s">
        <v>4604</v>
      </c>
      <c r="D598" s="1215" t="s">
        <v>154</v>
      </c>
      <c r="E598" s="1215" t="s">
        <v>55</v>
      </c>
      <c r="F598" s="1215">
        <v>40</v>
      </c>
      <c r="G598" s="1215" t="s">
        <v>31</v>
      </c>
      <c r="H598" s="1215" t="s">
        <v>3996</v>
      </c>
      <c r="I598" s="1215" t="s">
        <v>175</v>
      </c>
      <c r="J598" s="1215" t="s">
        <v>55</v>
      </c>
      <c r="K598" s="1215" t="s">
        <v>55</v>
      </c>
      <c r="L598" s="1215" t="s">
        <v>55</v>
      </c>
      <c r="M598" s="1215">
        <v>4160</v>
      </c>
      <c r="N598" s="1219" t="s">
        <v>4601</v>
      </c>
      <c r="O598" s="1215" t="s">
        <v>4070</v>
      </c>
      <c r="P598" s="1215" t="s">
        <v>4071</v>
      </c>
      <c r="Q598" s="1215">
        <v>13930179988</v>
      </c>
      <c r="R598" s="1215" t="s">
        <v>4072</v>
      </c>
      <c r="S598" s="1215" t="s">
        <v>4000</v>
      </c>
      <c r="T598" s="1331"/>
    </row>
    <row r="599" spans="1:20" ht="24">
      <c r="A599" s="1237"/>
      <c r="B599" s="1215" t="s">
        <v>4599</v>
      </c>
      <c r="C599" s="1215" t="s">
        <v>4682</v>
      </c>
      <c r="D599" s="1215" t="s">
        <v>154</v>
      </c>
      <c r="E599" s="1215" t="s">
        <v>55</v>
      </c>
      <c r="F599" s="1215">
        <v>23</v>
      </c>
      <c r="G599" s="1215" t="s">
        <v>31</v>
      </c>
      <c r="H599" s="1215" t="s">
        <v>3996</v>
      </c>
      <c r="I599" s="1215" t="s">
        <v>175</v>
      </c>
      <c r="J599" s="1215" t="s">
        <v>55</v>
      </c>
      <c r="K599" s="1215" t="s">
        <v>55</v>
      </c>
      <c r="L599" s="1215" t="s">
        <v>55</v>
      </c>
      <c r="M599" s="1215">
        <v>1196</v>
      </c>
      <c r="N599" s="1219" t="s">
        <v>4392</v>
      </c>
      <c r="O599" s="1215" t="s">
        <v>4070</v>
      </c>
      <c r="P599" s="1215" t="s">
        <v>4071</v>
      </c>
      <c r="Q599" s="1215">
        <v>13930179988</v>
      </c>
      <c r="R599" s="1215" t="s">
        <v>4072</v>
      </c>
      <c r="S599" s="1215" t="s">
        <v>4000</v>
      </c>
      <c r="T599" s="1331"/>
    </row>
    <row r="600" spans="1:20" ht="24">
      <c r="A600" s="1237"/>
      <c r="B600" s="1215" t="s">
        <v>4599</v>
      </c>
      <c r="C600" s="1215" t="s">
        <v>4605</v>
      </c>
      <c r="D600" s="1215" t="s">
        <v>154</v>
      </c>
      <c r="E600" s="1215" t="s">
        <v>55</v>
      </c>
      <c r="F600" s="1215">
        <v>24</v>
      </c>
      <c r="G600" s="1215" t="s">
        <v>31</v>
      </c>
      <c r="H600" s="1215" t="s">
        <v>3996</v>
      </c>
      <c r="I600" s="1215" t="s">
        <v>175</v>
      </c>
      <c r="J600" s="1215" t="s">
        <v>55</v>
      </c>
      <c r="K600" s="1215" t="s">
        <v>55</v>
      </c>
      <c r="L600" s="1215" t="s">
        <v>55</v>
      </c>
      <c r="M600" s="1215">
        <v>5232</v>
      </c>
      <c r="N600" s="1219" t="s">
        <v>4392</v>
      </c>
      <c r="O600" s="1215" t="s">
        <v>4070</v>
      </c>
      <c r="P600" s="1215" t="s">
        <v>4071</v>
      </c>
      <c r="Q600" s="1215">
        <v>13930179988</v>
      </c>
      <c r="R600" s="1215" t="s">
        <v>4072</v>
      </c>
      <c r="S600" s="1215" t="s">
        <v>4000</v>
      </c>
      <c r="T600" s="1331"/>
    </row>
    <row r="601" spans="1:20" ht="24">
      <c r="A601" s="1237"/>
      <c r="B601" s="1215" t="s">
        <v>4599</v>
      </c>
      <c r="C601" s="1215" t="s">
        <v>4683</v>
      </c>
      <c r="D601" s="1215" t="s">
        <v>154</v>
      </c>
      <c r="E601" s="1215" t="s">
        <v>55</v>
      </c>
      <c r="F601" s="1215">
        <v>23</v>
      </c>
      <c r="G601" s="1215" t="s">
        <v>31</v>
      </c>
      <c r="H601" s="1215" t="s">
        <v>3996</v>
      </c>
      <c r="I601" s="1215" t="s">
        <v>175</v>
      </c>
      <c r="J601" s="1215" t="s">
        <v>55</v>
      </c>
      <c r="K601" s="1215" t="s">
        <v>55</v>
      </c>
      <c r="L601" s="1215" t="s">
        <v>55</v>
      </c>
      <c r="M601" s="1215">
        <v>1748</v>
      </c>
      <c r="N601" s="1219" t="s">
        <v>4392</v>
      </c>
      <c r="O601" s="1215" t="s">
        <v>4070</v>
      </c>
      <c r="P601" s="1215" t="s">
        <v>4071</v>
      </c>
      <c r="Q601" s="1215">
        <v>13930179988</v>
      </c>
      <c r="R601" s="1215" t="s">
        <v>4072</v>
      </c>
      <c r="S601" s="1215" t="s">
        <v>4000</v>
      </c>
      <c r="T601" s="1331"/>
    </row>
    <row r="602" spans="1:20" ht="24">
      <c r="A602" s="1237"/>
      <c r="B602" s="1215" t="s">
        <v>4684</v>
      </c>
      <c r="C602" s="1215" t="s">
        <v>4685</v>
      </c>
      <c r="D602" s="1215" t="s">
        <v>154</v>
      </c>
      <c r="E602" s="1215" t="s">
        <v>55</v>
      </c>
      <c r="F602" s="1215">
        <v>130</v>
      </c>
      <c r="G602" s="1215" t="s">
        <v>31</v>
      </c>
      <c r="H602" s="1215" t="s">
        <v>3996</v>
      </c>
      <c r="I602" s="1215" t="s">
        <v>175</v>
      </c>
      <c r="J602" s="1215" t="s">
        <v>55</v>
      </c>
      <c r="K602" s="1215" t="s">
        <v>55</v>
      </c>
      <c r="L602" s="1215" t="s">
        <v>55</v>
      </c>
      <c r="M602" s="1215">
        <v>6890</v>
      </c>
      <c r="N602" s="1219" t="s">
        <v>4392</v>
      </c>
      <c r="O602" s="1215" t="s">
        <v>4070</v>
      </c>
      <c r="P602" s="1215" t="s">
        <v>4071</v>
      </c>
      <c r="Q602" s="1215">
        <v>13930179988</v>
      </c>
      <c r="R602" s="1215" t="s">
        <v>4072</v>
      </c>
      <c r="S602" s="1215" t="s">
        <v>4000</v>
      </c>
      <c r="T602" s="1331"/>
    </row>
    <row r="603" spans="1:20" ht="24">
      <c r="A603" s="1237"/>
      <c r="B603" s="1215" t="s">
        <v>4686</v>
      </c>
      <c r="C603" s="1215"/>
      <c r="D603" s="1215" t="s">
        <v>154</v>
      </c>
      <c r="E603" s="1215" t="s">
        <v>55</v>
      </c>
      <c r="F603" s="1215">
        <v>2</v>
      </c>
      <c r="G603" s="1215" t="s">
        <v>31</v>
      </c>
      <c r="H603" s="1215" t="s">
        <v>3996</v>
      </c>
      <c r="I603" s="1215" t="s">
        <v>175</v>
      </c>
      <c r="J603" s="1215" t="s">
        <v>55</v>
      </c>
      <c r="K603" s="1215" t="s">
        <v>55</v>
      </c>
      <c r="L603" s="1215" t="s">
        <v>55</v>
      </c>
      <c r="M603" s="1215">
        <v>960</v>
      </c>
      <c r="N603" s="1219" t="s">
        <v>4392</v>
      </c>
      <c r="O603" s="1215" t="s">
        <v>4070</v>
      </c>
      <c r="P603" s="1215" t="s">
        <v>4071</v>
      </c>
      <c r="Q603" s="1215">
        <v>13930179988</v>
      </c>
      <c r="R603" s="1215" t="s">
        <v>4072</v>
      </c>
      <c r="S603" s="1215" t="s">
        <v>4000</v>
      </c>
      <c r="T603" s="1331"/>
    </row>
    <row r="604" spans="1:20" ht="24">
      <c r="A604" s="1237"/>
      <c r="B604" s="1215" t="s">
        <v>4599</v>
      </c>
      <c r="C604" s="1215" t="s">
        <v>4602</v>
      </c>
      <c r="D604" s="1215" t="s">
        <v>154</v>
      </c>
      <c r="E604" s="1215" t="s">
        <v>55</v>
      </c>
      <c r="F604" s="1215">
        <v>16</v>
      </c>
      <c r="G604" s="1215" t="s">
        <v>31</v>
      </c>
      <c r="H604" s="1215" t="s">
        <v>3996</v>
      </c>
      <c r="I604" s="1215" t="s">
        <v>175</v>
      </c>
      <c r="J604" s="1215" t="s">
        <v>55</v>
      </c>
      <c r="K604" s="1215" t="s">
        <v>55</v>
      </c>
      <c r="L604" s="1215" t="s">
        <v>55</v>
      </c>
      <c r="M604" s="1215">
        <v>10240</v>
      </c>
      <c r="N604" s="1219" t="s">
        <v>4392</v>
      </c>
      <c r="O604" s="1215" t="s">
        <v>4070</v>
      </c>
      <c r="P604" s="1215" t="s">
        <v>4071</v>
      </c>
      <c r="Q604" s="1215">
        <v>13930179988</v>
      </c>
      <c r="R604" s="1215" t="s">
        <v>4072</v>
      </c>
      <c r="S604" s="1215" t="s">
        <v>4000</v>
      </c>
      <c r="T604" s="1331"/>
    </row>
    <row r="605" spans="1:20" ht="24">
      <c r="A605" s="1237"/>
      <c r="B605" s="1215" t="s">
        <v>4687</v>
      </c>
      <c r="C605" s="1215" t="s">
        <v>4688</v>
      </c>
      <c r="D605" s="1215" t="s">
        <v>161</v>
      </c>
      <c r="E605" s="1215">
        <v>1600</v>
      </c>
      <c r="F605" s="1215"/>
      <c r="G605" s="1215" t="s">
        <v>31</v>
      </c>
      <c r="H605" s="1215" t="s">
        <v>32</v>
      </c>
      <c r="I605" s="1215" t="s">
        <v>175</v>
      </c>
      <c r="J605" s="1215" t="s">
        <v>55</v>
      </c>
      <c r="K605" s="1215" t="s">
        <v>55</v>
      </c>
      <c r="L605" s="1215">
        <v>76800</v>
      </c>
      <c r="M605" s="1299">
        <v>9216</v>
      </c>
      <c r="N605" s="1219">
        <v>2018.12</v>
      </c>
      <c r="O605" s="1215" t="s">
        <v>4080</v>
      </c>
      <c r="P605" s="1215" t="s">
        <v>4081</v>
      </c>
      <c r="Q605" s="1215" t="s">
        <v>4082</v>
      </c>
      <c r="R605" s="1215" t="s">
        <v>4083</v>
      </c>
      <c r="S605" s="1215" t="s">
        <v>4000</v>
      </c>
      <c r="T605" s="1331"/>
    </row>
    <row r="606" spans="1:20" ht="24">
      <c r="A606" s="1237"/>
      <c r="B606" s="1215" t="s">
        <v>4687</v>
      </c>
      <c r="C606" s="1215" t="s">
        <v>4689</v>
      </c>
      <c r="D606" s="1215" t="s">
        <v>161</v>
      </c>
      <c r="E606" s="1215">
        <v>600</v>
      </c>
      <c r="F606" s="1215"/>
      <c r="G606" s="1215" t="s">
        <v>31</v>
      </c>
      <c r="H606" s="1215" t="s">
        <v>32</v>
      </c>
      <c r="I606" s="1215" t="s">
        <v>175</v>
      </c>
      <c r="J606" s="1215" t="s">
        <v>55</v>
      </c>
      <c r="K606" s="1215" t="s">
        <v>55</v>
      </c>
      <c r="L606" s="1215">
        <v>22200</v>
      </c>
      <c r="M606" s="1299">
        <v>2664</v>
      </c>
      <c r="N606" s="1219">
        <v>2018.12</v>
      </c>
      <c r="O606" s="1215" t="s">
        <v>4080</v>
      </c>
      <c r="P606" s="1215" t="s">
        <v>4081</v>
      </c>
      <c r="Q606" s="1215" t="s">
        <v>4082</v>
      </c>
      <c r="R606" s="1215" t="s">
        <v>4083</v>
      </c>
      <c r="S606" s="1215" t="s">
        <v>4000</v>
      </c>
      <c r="T606" s="1331"/>
    </row>
    <row r="607" spans="1:20" s="1209" customFormat="1" ht="20.100000000000001" customHeight="1">
      <c r="A607" s="685"/>
      <c r="B607" s="1215" t="s">
        <v>1325</v>
      </c>
      <c r="C607" s="1215" t="s">
        <v>4690</v>
      </c>
      <c r="D607" s="1215" t="s">
        <v>65</v>
      </c>
      <c r="E607" s="1215">
        <v>1</v>
      </c>
      <c r="F607" s="1215" t="s">
        <v>55</v>
      </c>
      <c r="G607" s="1215" t="s">
        <v>114</v>
      </c>
      <c r="H607" s="1215" t="s">
        <v>32</v>
      </c>
      <c r="I607" s="1215" t="s">
        <v>175</v>
      </c>
      <c r="J607" s="1215" t="s">
        <v>55</v>
      </c>
      <c r="K607" s="1215" t="s">
        <v>55</v>
      </c>
      <c r="L607" s="1215" t="s">
        <v>55</v>
      </c>
      <c r="M607" s="1215">
        <v>0</v>
      </c>
      <c r="N607" s="1219" t="s">
        <v>4691</v>
      </c>
      <c r="O607" s="1215" t="s">
        <v>4396</v>
      </c>
      <c r="P607" s="1215" t="s">
        <v>4116</v>
      </c>
      <c r="Q607" s="1215">
        <v>13930162225</v>
      </c>
      <c r="R607" s="1215" t="s">
        <v>4207</v>
      </c>
      <c r="S607" s="1215" t="s">
        <v>4000</v>
      </c>
      <c r="T607" s="1214"/>
    </row>
    <row r="608" spans="1:20" s="1209" customFormat="1" ht="20.100000000000001" customHeight="1">
      <c r="A608" s="685"/>
      <c r="B608" s="1215" t="s">
        <v>1325</v>
      </c>
      <c r="C608" s="1215" t="s">
        <v>4692</v>
      </c>
      <c r="D608" s="1215" t="s">
        <v>65</v>
      </c>
      <c r="E608" s="1215">
        <v>1</v>
      </c>
      <c r="F608" s="1215" t="s">
        <v>55</v>
      </c>
      <c r="G608" s="1215" t="s">
        <v>114</v>
      </c>
      <c r="H608" s="1215" t="s">
        <v>32</v>
      </c>
      <c r="I608" s="1215" t="s">
        <v>175</v>
      </c>
      <c r="J608" s="1215" t="s">
        <v>55</v>
      </c>
      <c r="K608" s="1215" t="s">
        <v>55</v>
      </c>
      <c r="L608" s="1215" t="s">
        <v>55</v>
      </c>
      <c r="M608" s="1215">
        <v>0</v>
      </c>
      <c r="N608" s="1219" t="s">
        <v>4691</v>
      </c>
      <c r="O608" s="1215" t="s">
        <v>4396</v>
      </c>
      <c r="P608" s="1215" t="s">
        <v>4116</v>
      </c>
      <c r="Q608" s="1215">
        <v>13930162225</v>
      </c>
      <c r="R608" s="1215" t="s">
        <v>4207</v>
      </c>
      <c r="S608" s="1215" t="s">
        <v>4000</v>
      </c>
      <c r="T608" s="1214"/>
    </row>
    <row r="609" spans="1:20" s="1209" customFormat="1" ht="20.100000000000001" customHeight="1">
      <c r="A609" s="685"/>
      <c r="B609" s="1215" t="s">
        <v>1417</v>
      </c>
      <c r="C609" s="1215" t="s">
        <v>4693</v>
      </c>
      <c r="D609" s="1215" t="s">
        <v>3084</v>
      </c>
      <c r="E609" s="1215">
        <v>1700</v>
      </c>
      <c r="F609" s="1215" t="s">
        <v>55</v>
      </c>
      <c r="G609" s="1215" t="s">
        <v>114</v>
      </c>
      <c r="H609" s="1215" t="s">
        <v>4123</v>
      </c>
      <c r="I609" s="1215" t="s">
        <v>175</v>
      </c>
      <c r="J609" s="1215" t="s">
        <v>55</v>
      </c>
      <c r="K609" s="1215" t="s">
        <v>55</v>
      </c>
      <c r="L609" s="1215" t="s">
        <v>55</v>
      </c>
      <c r="M609" s="1215">
        <v>16405</v>
      </c>
      <c r="N609" s="1219">
        <v>41974</v>
      </c>
      <c r="O609" s="1215" t="s">
        <v>4086</v>
      </c>
      <c r="P609" s="1215" t="s">
        <v>4087</v>
      </c>
      <c r="Q609" s="1215">
        <v>13930142908</v>
      </c>
      <c r="R609" s="1215" t="s">
        <v>4088</v>
      </c>
      <c r="S609" s="1215" t="s">
        <v>4000</v>
      </c>
      <c r="T609" s="1214"/>
    </row>
    <row r="610" spans="1:20" s="1209" customFormat="1" ht="20.100000000000001" customHeight="1">
      <c r="A610" s="685"/>
      <c r="B610" s="1215" t="s">
        <v>1457</v>
      </c>
      <c r="C610" s="1215" t="s">
        <v>4694</v>
      </c>
      <c r="D610" s="1215" t="s">
        <v>575</v>
      </c>
      <c r="E610" s="1215">
        <v>80</v>
      </c>
      <c r="F610" s="1215" t="s">
        <v>55</v>
      </c>
      <c r="G610" s="1215" t="s">
        <v>114</v>
      </c>
      <c r="H610" s="1215" t="s">
        <v>4123</v>
      </c>
      <c r="I610" s="1215" t="s">
        <v>175</v>
      </c>
      <c r="J610" s="1215" t="s">
        <v>55</v>
      </c>
      <c r="K610" s="1215" t="s">
        <v>55</v>
      </c>
      <c r="L610" s="1215" t="s">
        <v>55</v>
      </c>
      <c r="M610" s="1215">
        <v>11520</v>
      </c>
      <c r="N610" s="1219">
        <v>41974</v>
      </c>
      <c r="O610" s="1215" t="s">
        <v>4086</v>
      </c>
      <c r="P610" s="1215" t="s">
        <v>4087</v>
      </c>
      <c r="Q610" s="1215">
        <v>13930142908</v>
      </c>
      <c r="R610" s="1215" t="s">
        <v>4088</v>
      </c>
      <c r="S610" s="1215" t="s">
        <v>4000</v>
      </c>
      <c r="T610" s="1214"/>
    </row>
    <row r="611" spans="1:20" s="1209" customFormat="1" ht="20.100000000000001" customHeight="1">
      <c r="A611" s="685"/>
      <c r="B611" s="1215" t="s">
        <v>4695</v>
      </c>
      <c r="C611" s="1215" t="s">
        <v>4694</v>
      </c>
      <c r="D611" s="1215" t="s">
        <v>575</v>
      </c>
      <c r="E611" s="1215">
        <v>80</v>
      </c>
      <c r="F611" s="1215" t="s">
        <v>55</v>
      </c>
      <c r="G611" s="1215" t="s">
        <v>114</v>
      </c>
      <c r="H611" s="1215" t="s">
        <v>4123</v>
      </c>
      <c r="I611" s="1215" t="s">
        <v>175</v>
      </c>
      <c r="J611" s="1215" t="s">
        <v>55</v>
      </c>
      <c r="K611" s="1215" t="s">
        <v>55</v>
      </c>
      <c r="L611" s="1215" t="s">
        <v>55</v>
      </c>
      <c r="M611" s="1215">
        <v>19840</v>
      </c>
      <c r="N611" s="1219">
        <v>41974</v>
      </c>
      <c r="O611" s="1215" t="s">
        <v>4086</v>
      </c>
      <c r="P611" s="1215" t="s">
        <v>4087</v>
      </c>
      <c r="Q611" s="1215">
        <v>13930142908</v>
      </c>
      <c r="R611" s="1215" t="s">
        <v>4088</v>
      </c>
      <c r="S611" s="1215" t="s">
        <v>4000</v>
      </c>
      <c r="T611" s="1214"/>
    </row>
    <row r="612" spans="1:20" s="1209" customFormat="1" ht="20.100000000000001" customHeight="1">
      <c r="A612" s="685"/>
      <c r="B612" s="1215" t="s">
        <v>1417</v>
      </c>
      <c r="C612" s="1215" t="s">
        <v>4693</v>
      </c>
      <c r="D612" s="1215" t="s">
        <v>3084</v>
      </c>
      <c r="E612" s="1215">
        <v>1700</v>
      </c>
      <c r="F612" s="1215" t="s">
        <v>55</v>
      </c>
      <c r="G612" s="1215" t="s">
        <v>114</v>
      </c>
      <c r="H612" s="1215" t="s">
        <v>4123</v>
      </c>
      <c r="I612" s="1215" t="s">
        <v>175</v>
      </c>
      <c r="J612" s="1215" t="s">
        <v>55</v>
      </c>
      <c r="K612" s="1215" t="s">
        <v>55</v>
      </c>
      <c r="L612" s="1215" t="s">
        <v>55</v>
      </c>
      <c r="M612" s="1215">
        <v>24650</v>
      </c>
      <c r="N612" s="1219">
        <v>41974</v>
      </c>
      <c r="O612" s="1215" t="s">
        <v>4086</v>
      </c>
      <c r="P612" s="1215" t="s">
        <v>4087</v>
      </c>
      <c r="Q612" s="1215">
        <v>13930142908</v>
      </c>
      <c r="R612" s="1215" t="s">
        <v>4088</v>
      </c>
      <c r="S612" s="1215" t="s">
        <v>4000</v>
      </c>
      <c r="T612" s="1214"/>
    </row>
    <row r="613" spans="1:20" s="1209" customFormat="1" ht="20.100000000000001" customHeight="1">
      <c r="A613" s="685"/>
      <c r="B613" s="1215" t="s">
        <v>1417</v>
      </c>
      <c r="C613" s="1215" t="s">
        <v>4693</v>
      </c>
      <c r="D613" s="1215" t="s">
        <v>3084</v>
      </c>
      <c r="E613" s="1215">
        <v>1700</v>
      </c>
      <c r="F613" s="1215" t="s">
        <v>55</v>
      </c>
      <c r="G613" s="1215" t="s">
        <v>114</v>
      </c>
      <c r="H613" s="1215" t="s">
        <v>4123</v>
      </c>
      <c r="I613" s="1215" t="s">
        <v>175</v>
      </c>
      <c r="J613" s="1215" t="s">
        <v>55</v>
      </c>
      <c r="K613" s="1215" t="s">
        <v>55</v>
      </c>
      <c r="L613" s="1215" t="s">
        <v>55</v>
      </c>
      <c r="M613" s="1215">
        <v>17000</v>
      </c>
      <c r="N613" s="1219">
        <v>41974</v>
      </c>
      <c r="O613" s="1215" t="s">
        <v>4086</v>
      </c>
      <c r="P613" s="1215" t="s">
        <v>4087</v>
      </c>
      <c r="Q613" s="1215">
        <v>13930142908</v>
      </c>
      <c r="R613" s="1215" t="s">
        <v>4088</v>
      </c>
      <c r="S613" s="1215" t="s">
        <v>4000</v>
      </c>
      <c r="T613" s="1214"/>
    </row>
    <row r="614" spans="1:20" s="1209" customFormat="1" ht="20.100000000000001" customHeight="1">
      <c r="A614" s="685"/>
      <c r="B614" s="1215" t="s">
        <v>1457</v>
      </c>
      <c r="C614" s="1215" t="s">
        <v>4694</v>
      </c>
      <c r="D614" s="1215" t="s">
        <v>575</v>
      </c>
      <c r="E614" s="1215">
        <v>80</v>
      </c>
      <c r="F614" s="1215" t="s">
        <v>55</v>
      </c>
      <c r="G614" s="1215" t="s">
        <v>114</v>
      </c>
      <c r="H614" s="1215" t="s">
        <v>4123</v>
      </c>
      <c r="I614" s="1215" t="s">
        <v>175</v>
      </c>
      <c r="J614" s="1215" t="s">
        <v>55</v>
      </c>
      <c r="K614" s="1215" t="s">
        <v>55</v>
      </c>
      <c r="L614" s="1215" t="s">
        <v>55</v>
      </c>
      <c r="M614" s="1215">
        <v>15520</v>
      </c>
      <c r="N614" s="1219">
        <v>41974</v>
      </c>
      <c r="O614" s="1215" t="s">
        <v>4086</v>
      </c>
      <c r="P614" s="1215" t="s">
        <v>4087</v>
      </c>
      <c r="Q614" s="1215">
        <v>13930142908</v>
      </c>
      <c r="R614" s="1215" t="s">
        <v>4088</v>
      </c>
      <c r="S614" s="1215" t="s">
        <v>4000</v>
      </c>
      <c r="T614" s="1214"/>
    </row>
    <row r="615" spans="1:20" s="1209" customFormat="1" ht="20.100000000000001" customHeight="1">
      <c r="A615" s="685"/>
      <c r="B615" s="1215" t="s">
        <v>1417</v>
      </c>
      <c r="C615" s="1215" t="s">
        <v>4693</v>
      </c>
      <c r="D615" s="1215" t="s">
        <v>3084</v>
      </c>
      <c r="E615" s="1215">
        <v>1700</v>
      </c>
      <c r="F615" s="1215" t="s">
        <v>55</v>
      </c>
      <c r="G615" s="1215" t="s">
        <v>114</v>
      </c>
      <c r="H615" s="1215" t="s">
        <v>4123</v>
      </c>
      <c r="I615" s="1215" t="s">
        <v>175</v>
      </c>
      <c r="J615" s="1215" t="s">
        <v>55</v>
      </c>
      <c r="K615" s="1215" t="s">
        <v>55</v>
      </c>
      <c r="L615" s="1215" t="s">
        <v>55</v>
      </c>
      <c r="M615" s="1215">
        <v>20910</v>
      </c>
      <c r="N615" s="1219">
        <v>41974</v>
      </c>
      <c r="O615" s="1215" t="s">
        <v>4086</v>
      </c>
      <c r="P615" s="1215" t="s">
        <v>4087</v>
      </c>
      <c r="Q615" s="1215">
        <v>13930142908</v>
      </c>
      <c r="R615" s="1215" t="s">
        <v>4088</v>
      </c>
      <c r="S615" s="1215" t="s">
        <v>4000</v>
      </c>
      <c r="T615" s="1214"/>
    </row>
    <row r="616" spans="1:20" s="1209" customFormat="1" ht="20.100000000000001" customHeight="1">
      <c r="A616" s="685"/>
      <c r="B616" s="1215" t="s">
        <v>1457</v>
      </c>
      <c r="C616" s="1215" t="s">
        <v>4694</v>
      </c>
      <c r="D616" s="1215" t="s">
        <v>575</v>
      </c>
      <c r="E616" s="1215">
        <v>80</v>
      </c>
      <c r="F616" s="1215" t="s">
        <v>55</v>
      </c>
      <c r="G616" s="1215" t="s">
        <v>114</v>
      </c>
      <c r="H616" s="1215" t="s">
        <v>4123</v>
      </c>
      <c r="I616" s="1215" t="s">
        <v>175</v>
      </c>
      <c r="J616" s="1215" t="s">
        <v>55</v>
      </c>
      <c r="K616" s="1215" t="s">
        <v>55</v>
      </c>
      <c r="L616" s="1215" t="s">
        <v>55</v>
      </c>
      <c r="M616" s="1215">
        <v>13200</v>
      </c>
      <c r="N616" s="1219">
        <v>41974</v>
      </c>
      <c r="O616" s="1215" t="s">
        <v>4086</v>
      </c>
      <c r="P616" s="1215" t="s">
        <v>4087</v>
      </c>
      <c r="Q616" s="1215">
        <v>13930142908</v>
      </c>
      <c r="R616" s="1215" t="s">
        <v>4088</v>
      </c>
      <c r="S616" s="1215" t="s">
        <v>4000</v>
      </c>
      <c r="T616" s="1214"/>
    </row>
    <row r="617" spans="1:20" s="1209" customFormat="1" ht="20.100000000000001" customHeight="1">
      <c r="A617" s="685"/>
      <c r="B617" s="1215" t="s">
        <v>1417</v>
      </c>
      <c r="C617" s="1215" t="s">
        <v>4693</v>
      </c>
      <c r="D617" s="1215" t="s">
        <v>3084</v>
      </c>
      <c r="E617" s="1215">
        <v>1700</v>
      </c>
      <c r="F617" s="1215" t="s">
        <v>55</v>
      </c>
      <c r="G617" s="1215" t="s">
        <v>114</v>
      </c>
      <c r="H617" s="1215" t="s">
        <v>4123</v>
      </c>
      <c r="I617" s="1215" t="s">
        <v>175</v>
      </c>
      <c r="J617" s="1215" t="s">
        <v>55</v>
      </c>
      <c r="K617" s="1215" t="s">
        <v>55</v>
      </c>
      <c r="L617" s="1215" t="s">
        <v>55</v>
      </c>
      <c r="M617" s="1215">
        <v>11220</v>
      </c>
      <c r="N617" s="1219">
        <v>41974</v>
      </c>
      <c r="O617" s="1215" t="s">
        <v>4086</v>
      </c>
      <c r="P617" s="1215" t="s">
        <v>4087</v>
      </c>
      <c r="Q617" s="1215">
        <v>13930142908</v>
      </c>
      <c r="R617" s="1215" t="s">
        <v>4088</v>
      </c>
      <c r="S617" s="1215" t="s">
        <v>4000</v>
      </c>
      <c r="T617" s="1214"/>
    </row>
    <row r="618" spans="1:20" s="1209" customFormat="1" ht="20.100000000000001" customHeight="1">
      <c r="A618" s="685"/>
      <c r="B618" s="1215" t="s">
        <v>1457</v>
      </c>
      <c r="C618" s="1215" t="s">
        <v>4694</v>
      </c>
      <c r="D618" s="1215" t="s">
        <v>575</v>
      </c>
      <c r="E618" s="1215">
        <v>80</v>
      </c>
      <c r="F618" s="1215" t="s">
        <v>55</v>
      </c>
      <c r="G618" s="1215" t="s">
        <v>114</v>
      </c>
      <c r="H618" s="1215" t="s">
        <v>4123</v>
      </c>
      <c r="I618" s="1215" t="s">
        <v>175</v>
      </c>
      <c r="J618" s="1215" t="s">
        <v>55</v>
      </c>
      <c r="K618" s="1215" t="s">
        <v>55</v>
      </c>
      <c r="L618" s="1215" t="s">
        <v>55</v>
      </c>
      <c r="M618" s="1215">
        <v>9600</v>
      </c>
      <c r="N618" s="1219">
        <v>41974</v>
      </c>
      <c r="O618" s="1215" t="s">
        <v>4086</v>
      </c>
      <c r="P618" s="1215" t="s">
        <v>4087</v>
      </c>
      <c r="Q618" s="1215">
        <v>13930142908</v>
      </c>
      <c r="R618" s="1215" t="s">
        <v>4088</v>
      </c>
      <c r="S618" s="1215" t="s">
        <v>4000</v>
      </c>
      <c r="T618" s="1214"/>
    </row>
    <row r="619" spans="1:20" s="1209" customFormat="1" ht="20.100000000000001" customHeight="1">
      <c r="A619" s="685"/>
      <c r="B619" s="1215" t="s">
        <v>1417</v>
      </c>
      <c r="C619" s="1215" t="s">
        <v>4693</v>
      </c>
      <c r="D619" s="1215" t="s">
        <v>3084</v>
      </c>
      <c r="E619" s="1215">
        <v>1700</v>
      </c>
      <c r="F619" s="1215" t="s">
        <v>55</v>
      </c>
      <c r="G619" s="1215" t="s">
        <v>114</v>
      </c>
      <c r="H619" s="1215" t="s">
        <v>4123</v>
      </c>
      <c r="I619" s="1215" t="s">
        <v>175</v>
      </c>
      <c r="J619" s="1215" t="s">
        <v>55</v>
      </c>
      <c r="K619" s="1215" t="s">
        <v>55</v>
      </c>
      <c r="L619" s="1215" t="s">
        <v>55</v>
      </c>
      <c r="M619" s="1215">
        <v>21250</v>
      </c>
      <c r="N619" s="1219">
        <v>41974</v>
      </c>
      <c r="O619" s="1215" t="s">
        <v>4086</v>
      </c>
      <c r="P619" s="1215" t="s">
        <v>4087</v>
      </c>
      <c r="Q619" s="1215">
        <v>13930142908</v>
      </c>
      <c r="R619" s="1215" t="s">
        <v>4088</v>
      </c>
      <c r="S619" s="1215" t="s">
        <v>4000</v>
      </c>
      <c r="T619" s="1214"/>
    </row>
    <row r="620" spans="1:20" s="1209" customFormat="1" ht="20.100000000000001" customHeight="1">
      <c r="A620" s="685"/>
      <c r="B620" s="1215" t="s">
        <v>4696</v>
      </c>
      <c r="C620" s="1215"/>
      <c r="D620" s="1215" t="s">
        <v>3084</v>
      </c>
      <c r="E620" s="1215">
        <v>1700</v>
      </c>
      <c r="F620" s="1215" t="s">
        <v>55</v>
      </c>
      <c r="G620" s="1215" t="s">
        <v>114</v>
      </c>
      <c r="H620" s="1215" t="s">
        <v>4123</v>
      </c>
      <c r="I620" s="1215" t="s">
        <v>175</v>
      </c>
      <c r="J620" s="1215" t="s">
        <v>55</v>
      </c>
      <c r="K620" s="1215" t="s">
        <v>55</v>
      </c>
      <c r="L620" s="1215" t="s">
        <v>55</v>
      </c>
      <c r="M620" s="1215">
        <v>9861.5980000000309</v>
      </c>
      <c r="N620" s="1219">
        <v>41974</v>
      </c>
      <c r="O620" s="1215" t="s">
        <v>4086</v>
      </c>
      <c r="P620" s="1215" t="s">
        <v>4087</v>
      </c>
      <c r="Q620" s="1215">
        <v>13930142908</v>
      </c>
      <c r="R620" s="1215" t="s">
        <v>4088</v>
      </c>
      <c r="S620" s="1215" t="s">
        <v>4000</v>
      </c>
      <c r="T620" s="1214"/>
    </row>
    <row r="621" spans="1:20" s="1209" customFormat="1" ht="20.100000000000001" customHeight="1">
      <c r="A621" s="685"/>
      <c r="B621" s="1215" t="s">
        <v>1417</v>
      </c>
      <c r="C621" s="1215" t="s">
        <v>4693</v>
      </c>
      <c r="D621" s="1215" t="s">
        <v>3084</v>
      </c>
      <c r="E621" s="1215">
        <v>1700</v>
      </c>
      <c r="F621" s="1215" t="s">
        <v>55</v>
      </c>
      <c r="G621" s="1215" t="s">
        <v>114</v>
      </c>
      <c r="H621" s="1215" t="s">
        <v>4123</v>
      </c>
      <c r="I621" s="1215" t="s">
        <v>175</v>
      </c>
      <c r="J621" s="1215" t="s">
        <v>55</v>
      </c>
      <c r="K621" s="1215" t="s">
        <v>55</v>
      </c>
      <c r="L621" s="1215" t="s">
        <v>55</v>
      </c>
      <c r="M621" s="1215">
        <v>15002.5</v>
      </c>
      <c r="N621" s="1219">
        <v>41974</v>
      </c>
      <c r="O621" s="1215" t="s">
        <v>4086</v>
      </c>
      <c r="P621" s="1215" t="s">
        <v>4087</v>
      </c>
      <c r="Q621" s="1215">
        <v>13930142908</v>
      </c>
      <c r="R621" s="1215" t="s">
        <v>4088</v>
      </c>
      <c r="S621" s="1215" t="s">
        <v>4000</v>
      </c>
      <c r="T621" s="1214"/>
    </row>
    <row r="622" spans="1:20" s="1209" customFormat="1" ht="20.100000000000001" customHeight="1">
      <c r="A622" s="685"/>
      <c r="B622" s="1215" t="s">
        <v>1457</v>
      </c>
      <c r="C622" s="1215" t="s">
        <v>4694</v>
      </c>
      <c r="D622" s="1215" t="s">
        <v>575</v>
      </c>
      <c r="E622" s="1215">
        <v>80</v>
      </c>
      <c r="F622" s="1215" t="s">
        <v>55</v>
      </c>
      <c r="G622" s="1215" t="s">
        <v>114</v>
      </c>
      <c r="H622" s="1215" t="s">
        <v>4123</v>
      </c>
      <c r="I622" s="1215" t="s">
        <v>175</v>
      </c>
      <c r="J622" s="1215" t="s">
        <v>55</v>
      </c>
      <c r="K622" s="1215" t="s">
        <v>55</v>
      </c>
      <c r="L622" s="1215" t="s">
        <v>55</v>
      </c>
      <c r="M622" s="1215">
        <v>18256</v>
      </c>
      <c r="N622" s="1219">
        <v>41974</v>
      </c>
      <c r="O622" s="1215" t="s">
        <v>4086</v>
      </c>
      <c r="P622" s="1215" t="s">
        <v>4087</v>
      </c>
      <c r="Q622" s="1215">
        <v>13930142908</v>
      </c>
      <c r="R622" s="1215" t="s">
        <v>4088</v>
      </c>
      <c r="S622" s="1215" t="s">
        <v>4000</v>
      </c>
      <c r="T622" s="1214"/>
    </row>
    <row r="623" spans="1:20" s="1209" customFormat="1" ht="20.100000000000001" customHeight="1">
      <c r="A623" s="685"/>
      <c r="B623" s="1215" t="s">
        <v>4695</v>
      </c>
      <c r="C623" s="1215" t="s">
        <v>4694</v>
      </c>
      <c r="D623" s="1215" t="s">
        <v>575</v>
      </c>
      <c r="E623" s="1215">
        <v>2849</v>
      </c>
      <c r="F623" s="1215" t="s">
        <v>55</v>
      </c>
      <c r="G623" s="1215" t="s">
        <v>114</v>
      </c>
      <c r="H623" s="1215" t="s">
        <v>4123</v>
      </c>
      <c r="I623" s="1215" t="s">
        <v>175</v>
      </c>
      <c r="J623" s="1215" t="s">
        <v>55</v>
      </c>
      <c r="K623" s="1215" t="s">
        <v>55</v>
      </c>
      <c r="L623" s="1215" t="s">
        <v>55</v>
      </c>
      <c r="M623" s="1215">
        <v>11396.02</v>
      </c>
      <c r="N623" s="1219">
        <v>41852</v>
      </c>
      <c r="O623" s="1215" t="s">
        <v>4086</v>
      </c>
      <c r="P623" s="1215" t="s">
        <v>4087</v>
      </c>
      <c r="Q623" s="1215">
        <v>13930142908</v>
      </c>
      <c r="R623" s="1215" t="s">
        <v>4088</v>
      </c>
      <c r="S623" s="1215" t="s">
        <v>4000</v>
      </c>
      <c r="T623" s="1214"/>
    </row>
    <row r="624" spans="1:20" s="1209" customFormat="1" ht="20.100000000000001" customHeight="1">
      <c r="A624" s="685"/>
      <c r="B624" s="1215" t="s">
        <v>4697</v>
      </c>
      <c r="C624" s="1215" t="s">
        <v>4693</v>
      </c>
      <c r="D624" s="1215" t="s">
        <v>3084</v>
      </c>
      <c r="E624" s="1215">
        <v>124.3</v>
      </c>
      <c r="F624" s="1215" t="s">
        <v>55</v>
      </c>
      <c r="G624" s="1215" t="s">
        <v>114</v>
      </c>
      <c r="H624" s="1215" t="s">
        <v>4123</v>
      </c>
      <c r="I624" s="1215" t="s">
        <v>175</v>
      </c>
      <c r="J624" s="1215" t="s">
        <v>55</v>
      </c>
      <c r="K624" s="1215" t="s">
        <v>55</v>
      </c>
      <c r="L624" s="1215" t="s">
        <v>55</v>
      </c>
      <c r="M624" s="1215">
        <v>10565.48</v>
      </c>
      <c r="N624" s="1219">
        <v>41853</v>
      </c>
      <c r="O624" s="1215" t="s">
        <v>4086</v>
      </c>
      <c r="P624" s="1215" t="s">
        <v>4087</v>
      </c>
      <c r="Q624" s="1215">
        <v>13930142908</v>
      </c>
      <c r="R624" s="1215" t="s">
        <v>4088</v>
      </c>
      <c r="S624" s="1215" t="s">
        <v>4000</v>
      </c>
      <c r="T624" s="1214"/>
    </row>
    <row r="625" spans="1:20" s="1209" customFormat="1" ht="20.100000000000001" customHeight="1">
      <c r="A625" s="685"/>
      <c r="B625" s="1215" t="s">
        <v>4695</v>
      </c>
      <c r="C625" s="1215" t="s">
        <v>4694</v>
      </c>
      <c r="D625" s="1215" t="s">
        <v>575</v>
      </c>
      <c r="E625" s="1215">
        <v>2185</v>
      </c>
      <c r="F625" s="1215" t="s">
        <v>55</v>
      </c>
      <c r="G625" s="1215" t="s">
        <v>114</v>
      </c>
      <c r="H625" s="1215" t="s">
        <v>4123</v>
      </c>
      <c r="I625" s="1215" t="s">
        <v>175</v>
      </c>
      <c r="J625" s="1215" t="s">
        <v>55</v>
      </c>
      <c r="K625" s="1215" t="s">
        <v>55</v>
      </c>
      <c r="L625" s="1215" t="s">
        <v>55</v>
      </c>
      <c r="M625" s="1215">
        <v>8739.9800000000105</v>
      </c>
      <c r="N625" s="1219">
        <v>41854</v>
      </c>
      <c r="O625" s="1215" t="s">
        <v>4086</v>
      </c>
      <c r="P625" s="1215" t="s">
        <v>4087</v>
      </c>
      <c r="Q625" s="1215">
        <v>13930142908</v>
      </c>
      <c r="R625" s="1215" t="s">
        <v>4088</v>
      </c>
      <c r="S625" s="1215" t="s">
        <v>4000</v>
      </c>
      <c r="T625" s="1214"/>
    </row>
    <row r="626" spans="1:20" s="1209" customFormat="1" ht="20.100000000000001" customHeight="1">
      <c r="A626" s="685"/>
      <c r="B626" s="1215" t="s">
        <v>4697</v>
      </c>
      <c r="C626" s="1215" t="s">
        <v>4693</v>
      </c>
      <c r="D626" s="1215" t="s">
        <v>3084</v>
      </c>
      <c r="E626" s="1215">
        <v>131.68</v>
      </c>
      <c r="F626" s="1215" t="s">
        <v>55</v>
      </c>
      <c r="G626" s="1215" t="s">
        <v>114</v>
      </c>
      <c r="H626" s="1215" t="s">
        <v>4123</v>
      </c>
      <c r="I626" s="1215" t="s">
        <v>175</v>
      </c>
      <c r="J626" s="1215" t="s">
        <v>55</v>
      </c>
      <c r="K626" s="1215" t="s">
        <v>55</v>
      </c>
      <c r="L626" s="1215" t="s">
        <v>55</v>
      </c>
      <c r="M626" s="1215">
        <v>11192.78</v>
      </c>
      <c r="N626" s="1219">
        <v>41855</v>
      </c>
      <c r="O626" s="1215" t="s">
        <v>4086</v>
      </c>
      <c r="P626" s="1215" t="s">
        <v>4087</v>
      </c>
      <c r="Q626" s="1215">
        <v>13930142908</v>
      </c>
      <c r="R626" s="1215" t="s">
        <v>4088</v>
      </c>
      <c r="S626" s="1215" t="s">
        <v>4000</v>
      </c>
      <c r="T626" s="1214"/>
    </row>
    <row r="627" spans="1:20" s="1209" customFormat="1" ht="20.100000000000001" customHeight="1">
      <c r="A627" s="685"/>
      <c r="B627" s="1215" t="s">
        <v>4695</v>
      </c>
      <c r="C627" s="1215" t="s">
        <v>4694</v>
      </c>
      <c r="D627" s="1215" t="s">
        <v>575</v>
      </c>
      <c r="E627" s="1215">
        <v>6033</v>
      </c>
      <c r="F627" s="1215" t="s">
        <v>55</v>
      </c>
      <c r="G627" s="1215" t="s">
        <v>114</v>
      </c>
      <c r="H627" s="1215" t="s">
        <v>4123</v>
      </c>
      <c r="I627" s="1215" t="s">
        <v>175</v>
      </c>
      <c r="J627" s="1215" t="s">
        <v>55</v>
      </c>
      <c r="K627" s="1215" t="s">
        <v>55</v>
      </c>
      <c r="L627" s="1215" t="s">
        <v>55</v>
      </c>
      <c r="M627" s="1215">
        <v>24132</v>
      </c>
      <c r="N627" s="1219">
        <v>41856</v>
      </c>
      <c r="O627" s="1215" t="s">
        <v>4086</v>
      </c>
      <c r="P627" s="1215" t="s">
        <v>4087</v>
      </c>
      <c r="Q627" s="1215">
        <v>13930142908</v>
      </c>
      <c r="R627" s="1215" t="s">
        <v>4088</v>
      </c>
      <c r="S627" s="1215" t="s">
        <v>4000</v>
      </c>
      <c r="T627" s="1214"/>
    </row>
    <row r="628" spans="1:20" s="1209" customFormat="1" ht="20.100000000000001" customHeight="1">
      <c r="A628" s="685"/>
      <c r="B628" s="1215" t="s">
        <v>4697</v>
      </c>
      <c r="C628" s="1215" t="s">
        <v>4693</v>
      </c>
      <c r="D628" s="1215" t="s">
        <v>3084</v>
      </c>
      <c r="E628" s="1215">
        <v>241.33</v>
      </c>
      <c r="F628" s="1215" t="s">
        <v>55</v>
      </c>
      <c r="G628" s="1215" t="s">
        <v>114</v>
      </c>
      <c r="H628" s="1215" t="s">
        <v>4123</v>
      </c>
      <c r="I628" s="1215" t="s">
        <v>175</v>
      </c>
      <c r="J628" s="1215" t="s">
        <v>55</v>
      </c>
      <c r="K628" s="1215" t="s">
        <v>55</v>
      </c>
      <c r="L628" s="1215" t="s">
        <v>55</v>
      </c>
      <c r="M628" s="1215">
        <v>20513.060000000001</v>
      </c>
      <c r="N628" s="1219">
        <v>41857</v>
      </c>
      <c r="O628" s="1215" t="s">
        <v>4086</v>
      </c>
      <c r="P628" s="1215" t="s">
        <v>4087</v>
      </c>
      <c r="Q628" s="1215">
        <v>13930142908</v>
      </c>
      <c r="R628" s="1215" t="s">
        <v>4088</v>
      </c>
      <c r="S628" s="1215" t="s">
        <v>4000</v>
      </c>
      <c r="T628" s="1214"/>
    </row>
    <row r="629" spans="1:20" s="1209" customFormat="1" ht="20.100000000000001" customHeight="1">
      <c r="A629" s="685"/>
      <c r="B629" s="1215" t="s">
        <v>4695</v>
      </c>
      <c r="C629" s="1215" t="s">
        <v>4694</v>
      </c>
      <c r="D629" s="1215" t="s">
        <v>575</v>
      </c>
      <c r="E629" s="1215">
        <v>8606</v>
      </c>
      <c r="F629" s="1215" t="s">
        <v>55</v>
      </c>
      <c r="G629" s="1215" t="s">
        <v>114</v>
      </c>
      <c r="H629" s="1215" t="s">
        <v>4123</v>
      </c>
      <c r="I629" s="1215" t="s">
        <v>175</v>
      </c>
      <c r="J629" s="1215" t="s">
        <v>55</v>
      </c>
      <c r="K629" s="1215" t="s">
        <v>55</v>
      </c>
      <c r="L629" s="1215" t="s">
        <v>55</v>
      </c>
      <c r="M629" s="1215">
        <v>34424.019999999997</v>
      </c>
      <c r="N629" s="1219">
        <v>41858</v>
      </c>
      <c r="O629" s="1215" t="s">
        <v>4086</v>
      </c>
      <c r="P629" s="1215" t="s">
        <v>4087</v>
      </c>
      <c r="Q629" s="1215">
        <v>13930142908</v>
      </c>
      <c r="R629" s="1215" t="s">
        <v>4088</v>
      </c>
      <c r="S629" s="1215" t="s">
        <v>4000</v>
      </c>
      <c r="T629" s="1214"/>
    </row>
    <row r="630" spans="1:20" s="1209" customFormat="1" ht="20.100000000000001" customHeight="1">
      <c r="A630" s="685"/>
      <c r="B630" s="1215" t="s">
        <v>4697</v>
      </c>
      <c r="C630" s="1215" t="s">
        <v>4693</v>
      </c>
      <c r="D630" s="1215" t="s">
        <v>3084</v>
      </c>
      <c r="E630" s="1215">
        <v>437.83</v>
      </c>
      <c r="F630" s="1215" t="s">
        <v>55</v>
      </c>
      <c r="G630" s="1215" t="s">
        <v>114</v>
      </c>
      <c r="H630" s="1215" t="s">
        <v>4123</v>
      </c>
      <c r="I630" s="1215" t="s">
        <v>175</v>
      </c>
      <c r="J630" s="1215" t="s">
        <v>55</v>
      </c>
      <c r="K630" s="1215" t="s">
        <v>55</v>
      </c>
      <c r="L630" s="1215" t="s">
        <v>55</v>
      </c>
      <c r="M630" s="1215">
        <v>37215.559999999903</v>
      </c>
      <c r="N630" s="1219">
        <v>41859</v>
      </c>
      <c r="O630" s="1215" t="s">
        <v>4086</v>
      </c>
      <c r="P630" s="1215" t="s">
        <v>4087</v>
      </c>
      <c r="Q630" s="1215">
        <v>13930142908</v>
      </c>
      <c r="R630" s="1215" t="s">
        <v>4088</v>
      </c>
      <c r="S630" s="1215" t="s">
        <v>4000</v>
      </c>
      <c r="T630" s="1214"/>
    </row>
    <row r="631" spans="1:20" s="1256" customFormat="1" ht="20.100000000000001" customHeight="1">
      <c r="A631" s="1251"/>
      <c r="B631" s="1252" t="s">
        <v>1421</v>
      </c>
      <c r="C631" s="1252" t="s">
        <v>4698</v>
      </c>
      <c r="D631" s="1252" t="s">
        <v>2644</v>
      </c>
      <c r="E631" s="1252">
        <v>28800</v>
      </c>
      <c r="F631" s="1252" t="s">
        <v>55</v>
      </c>
      <c r="G631" s="1252" t="s">
        <v>31</v>
      </c>
      <c r="H631" s="1252" t="s">
        <v>32</v>
      </c>
      <c r="I631" s="1252" t="s">
        <v>4699</v>
      </c>
      <c r="J631" s="1252" t="s">
        <v>4038</v>
      </c>
      <c r="K631" s="1252" t="s">
        <v>55</v>
      </c>
      <c r="L631" s="1252">
        <v>1106784</v>
      </c>
      <c r="M631" s="1252">
        <v>0</v>
      </c>
      <c r="N631" s="1253">
        <v>2018.4</v>
      </c>
      <c r="O631" s="1252" t="s">
        <v>2714</v>
      </c>
      <c r="P631" s="1252" t="s">
        <v>4041</v>
      </c>
      <c r="Q631" s="1252">
        <v>13673216619</v>
      </c>
      <c r="R631" s="1252" t="s">
        <v>4042</v>
      </c>
      <c r="S631" s="1252" t="s">
        <v>4000</v>
      </c>
      <c r="T631" s="1254"/>
    </row>
    <row r="632" spans="1:20" s="1256" customFormat="1" ht="20.100000000000001" customHeight="1">
      <c r="A632" s="1251"/>
      <c r="B632" s="1252" t="s">
        <v>1417</v>
      </c>
      <c r="C632" s="1252" t="s">
        <v>4700</v>
      </c>
      <c r="D632" s="1252" t="s">
        <v>4701</v>
      </c>
      <c r="E632" s="1252">
        <v>629</v>
      </c>
      <c r="F632" s="1252" t="s">
        <v>55</v>
      </c>
      <c r="G632" s="1252" t="s">
        <v>31</v>
      </c>
      <c r="H632" s="1252" t="s">
        <v>32</v>
      </c>
      <c r="I632" s="1252" t="s">
        <v>4699</v>
      </c>
      <c r="J632" s="1252" t="s">
        <v>4038</v>
      </c>
      <c r="K632" s="1252" t="s">
        <v>55</v>
      </c>
      <c r="L632" s="1252">
        <v>1126539</v>
      </c>
      <c r="M632" s="1252">
        <v>0</v>
      </c>
      <c r="N632" s="1253">
        <v>2018.4</v>
      </c>
      <c r="O632" s="1252" t="s">
        <v>2714</v>
      </c>
      <c r="P632" s="1252" t="s">
        <v>4041</v>
      </c>
      <c r="Q632" s="1252">
        <v>13673216619</v>
      </c>
      <c r="R632" s="1252" t="s">
        <v>4042</v>
      </c>
      <c r="S632" s="1252" t="s">
        <v>4000</v>
      </c>
      <c r="T632" s="1254"/>
    </row>
    <row r="633" spans="1:20" s="1209" customFormat="1" ht="20.100000000000001" customHeight="1">
      <c r="A633" s="685"/>
      <c r="B633" s="1215" t="s">
        <v>4596</v>
      </c>
      <c r="C633" s="1215" t="s">
        <v>4702</v>
      </c>
      <c r="D633" s="1215" t="s">
        <v>65</v>
      </c>
      <c r="E633" s="1215">
        <v>1</v>
      </c>
      <c r="F633" s="1215" t="s">
        <v>55</v>
      </c>
      <c r="G633" s="1215" t="s">
        <v>31</v>
      </c>
      <c r="H633" s="1215" t="s">
        <v>3996</v>
      </c>
      <c r="I633" s="1215" t="s">
        <v>175</v>
      </c>
      <c r="J633" s="1215" t="s">
        <v>55</v>
      </c>
      <c r="K633" s="1215" t="s">
        <v>55</v>
      </c>
      <c r="L633" s="1215" t="s">
        <v>55</v>
      </c>
      <c r="M633" s="1215" t="s">
        <v>4703</v>
      </c>
      <c r="N633" s="1219" t="s">
        <v>4147</v>
      </c>
      <c r="O633" s="1215" t="s">
        <v>4244</v>
      </c>
      <c r="P633" s="1215" t="s">
        <v>4245</v>
      </c>
      <c r="Q633" s="1215">
        <v>13832383939</v>
      </c>
      <c r="R633" s="1215" t="s">
        <v>4246</v>
      </c>
      <c r="S633" s="1215" t="s">
        <v>4000</v>
      </c>
      <c r="T633" s="1214"/>
    </row>
    <row r="634" spans="1:20" s="1209" customFormat="1" ht="20.100000000000001" customHeight="1">
      <c r="A634" s="685"/>
      <c r="B634" s="1215" t="s">
        <v>4596</v>
      </c>
      <c r="C634" s="1215" t="s">
        <v>4704</v>
      </c>
      <c r="D634" s="1215" t="s">
        <v>65</v>
      </c>
      <c r="E634" s="1215">
        <v>1</v>
      </c>
      <c r="F634" s="1215" t="s">
        <v>55</v>
      </c>
      <c r="G634" s="1215" t="s">
        <v>31</v>
      </c>
      <c r="H634" s="1215" t="s">
        <v>3996</v>
      </c>
      <c r="I634" s="1215" t="s">
        <v>175</v>
      </c>
      <c r="J634" s="1215" t="s">
        <v>55</v>
      </c>
      <c r="K634" s="1215" t="s">
        <v>55</v>
      </c>
      <c r="L634" s="1215" t="s">
        <v>55</v>
      </c>
      <c r="M634" s="1215" t="s">
        <v>4705</v>
      </c>
      <c r="N634" s="1219" t="s">
        <v>4147</v>
      </c>
      <c r="O634" s="1215" t="s">
        <v>4244</v>
      </c>
      <c r="P634" s="1215" t="s">
        <v>4245</v>
      </c>
      <c r="Q634" s="1215">
        <v>13832383939</v>
      </c>
      <c r="R634" s="1215" t="s">
        <v>4246</v>
      </c>
      <c r="S634" s="1215" t="s">
        <v>4000</v>
      </c>
      <c r="T634" s="1214"/>
    </row>
    <row r="635" spans="1:20" s="1209" customFormat="1" ht="20.100000000000001" customHeight="1">
      <c r="A635" s="685"/>
      <c r="B635" s="1215" t="s">
        <v>4596</v>
      </c>
      <c r="C635" s="1215" t="s">
        <v>4706</v>
      </c>
      <c r="D635" s="1215" t="s">
        <v>65</v>
      </c>
      <c r="E635" s="1215">
        <v>2</v>
      </c>
      <c r="F635" s="1215" t="s">
        <v>55</v>
      </c>
      <c r="G635" s="1215" t="s">
        <v>31</v>
      </c>
      <c r="H635" s="1215" t="s">
        <v>3996</v>
      </c>
      <c r="I635" s="1215" t="s">
        <v>175</v>
      </c>
      <c r="J635" s="1215" t="s">
        <v>55</v>
      </c>
      <c r="K635" s="1215" t="s">
        <v>55</v>
      </c>
      <c r="L635" s="1215" t="s">
        <v>55</v>
      </c>
      <c r="M635" s="1215" t="s">
        <v>4707</v>
      </c>
      <c r="N635" s="1219" t="s">
        <v>4147</v>
      </c>
      <c r="O635" s="1215" t="s">
        <v>4244</v>
      </c>
      <c r="P635" s="1215" t="s">
        <v>4245</v>
      </c>
      <c r="Q635" s="1215">
        <v>13832383939</v>
      </c>
      <c r="R635" s="1215" t="s">
        <v>4246</v>
      </c>
      <c r="S635" s="1215" t="s">
        <v>4000</v>
      </c>
      <c r="T635" s="1214"/>
    </row>
    <row r="636" spans="1:20" s="1209" customFormat="1" ht="20.100000000000001" customHeight="1">
      <c r="A636" s="685"/>
      <c r="B636" s="1215" t="s">
        <v>4596</v>
      </c>
      <c r="C636" s="1215" t="s">
        <v>4708</v>
      </c>
      <c r="D636" s="1215" t="s">
        <v>65</v>
      </c>
      <c r="E636" s="1215">
        <v>2</v>
      </c>
      <c r="F636" s="1215" t="s">
        <v>55</v>
      </c>
      <c r="G636" s="1215" t="s">
        <v>31</v>
      </c>
      <c r="H636" s="1215" t="s">
        <v>3996</v>
      </c>
      <c r="I636" s="1215" t="s">
        <v>175</v>
      </c>
      <c r="J636" s="1215" t="s">
        <v>55</v>
      </c>
      <c r="K636" s="1215" t="s">
        <v>55</v>
      </c>
      <c r="L636" s="1215" t="s">
        <v>55</v>
      </c>
      <c r="M636" s="1215" t="s">
        <v>4709</v>
      </c>
      <c r="N636" s="1219" t="s">
        <v>4147</v>
      </c>
      <c r="O636" s="1215" t="s">
        <v>4244</v>
      </c>
      <c r="P636" s="1215" t="s">
        <v>4245</v>
      </c>
      <c r="Q636" s="1215">
        <v>13832383939</v>
      </c>
      <c r="R636" s="1215" t="s">
        <v>4246</v>
      </c>
      <c r="S636" s="1215" t="s">
        <v>4000</v>
      </c>
      <c r="T636" s="1214"/>
    </row>
    <row r="637" spans="1:20" s="1209" customFormat="1" ht="20.100000000000001" customHeight="1">
      <c r="A637" s="685"/>
      <c r="B637" s="1215" t="s">
        <v>4596</v>
      </c>
      <c r="C637" s="1215" t="s">
        <v>4710</v>
      </c>
      <c r="D637" s="1215" t="s">
        <v>65</v>
      </c>
      <c r="E637" s="1215">
        <v>1</v>
      </c>
      <c r="F637" s="1215" t="s">
        <v>55</v>
      </c>
      <c r="G637" s="1215" t="s">
        <v>31</v>
      </c>
      <c r="H637" s="1215" t="s">
        <v>3996</v>
      </c>
      <c r="I637" s="1215" t="s">
        <v>175</v>
      </c>
      <c r="J637" s="1215" t="s">
        <v>55</v>
      </c>
      <c r="K637" s="1215" t="s">
        <v>55</v>
      </c>
      <c r="L637" s="1215" t="s">
        <v>55</v>
      </c>
      <c r="M637" s="1215" t="s">
        <v>4711</v>
      </c>
      <c r="N637" s="1219" t="s">
        <v>4147</v>
      </c>
      <c r="O637" s="1215" t="s">
        <v>4244</v>
      </c>
      <c r="P637" s="1215" t="s">
        <v>4245</v>
      </c>
      <c r="Q637" s="1215">
        <v>13832383939</v>
      </c>
      <c r="R637" s="1215" t="s">
        <v>4246</v>
      </c>
      <c r="S637" s="1215" t="s">
        <v>4000</v>
      </c>
      <c r="T637" s="1214"/>
    </row>
    <row r="638" spans="1:20" s="1209" customFormat="1" ht="20.100000000000001" customHeight="1">
      <c r="A638" s="685"/>
      <c r="B638" s="1215" t="s">
        <v>1386</v>
      </c>
      <c r="C638" s="1215" t="s">
        <v>3953</v>
      </c>
      <c r="D638" s="1215" t="s">
        <v>3286</v>
      </c>
      <c r="E638" s="1215">
        <v>2</v>
      </c>
      <c r="F638" s="1215" t="s">
        <v>55</v>
      </c>
      <c r="G638" s="1215" t="s">
        <v>31</v>
      </c>
      <c r="H638" s="1215" t="s">
        <v>3996</v>
      </c>
      <c r="I638" s="1215" t="s">
        <v>175</v>
      </c>
      <c r="J638" s="1215" t="s">
        <v>55</v>
      </c>
      <c r="K638" s="1215" t="s">
        <v>55</v>
      </c>
      <c r="L638" s="1215" t="s">
        <v>55</v>
      </c>
      <c r="M638" s="1215">
        <v>2800</v>
      </c>
      <c r="N638" s="1219">
        <v>2016.2</v>
      </c>
      <c r="O638" s="1215" t="s">
        <v>4244</v>
      </c>
      <c r="P638" s="1215" t="s">
        <v>4245</v>
      </c>
      <c r="Q638" s="1215">
        <v>13832383939</v>
      </c>
      <c r="R638" s="1215" t="s">
        <v>4246</v>
      </c>
      <c r="S638" s="1215" t="s">
        <v>4000</v>
      </c>
      <c r="T638" s="1214"/>
    </row>
    <row r="639" spans="1:20" s="1209" customFormat="1" ht="20.100000000000001" customHeight="1">
      <c r="A639" s="685"/>
      <c r="B639" s="1215" t="s">
        <v>1386</v>
      </c>
      <c r="C639" s="1215" t="s">
        <v>4712</v>
      </c>
      <c r="D639" s="1215" t="s">
        <v>3286</v>
      </c>
      <c r="E639" s="1215">
        <v>3</v>
      </c>
      <c r="F639" s="1215" t="s">
        <v>55</v>
      </c>
      <c r="G639" s="1215" t="s">
        <v>31</v>
      </c>
      <c r="H639" s="1215" t="s">
        <v>3996</v>
      </c>
      <c r="I639" s="1215" t="s">
        <v>175</v>
      </c>
      <c r="J639" s="1215" t="s">
        <v>55</v>
      </c>
      <c r="K639" s="1215" t="s">
        <v>55</v>
      </c>
      <c r="L639" s="1215" t="s">
        <v>55</v>
      </c>
      <c r="M639" s="1215">
        <v>700</v>
      </c>
      <c r="N639" s="1219">
        <v>2016.2</v>
      </c>
      <c r="O639" s="1215" t="s">
        <v>4244</v>
      </c>
      <c r="P639" s="1215" t="s">
        <v>4245</v>
      </c>
      <c r="Q639" s="1215">
        <v>13832383939</v>
      </c>
      <c r="R639" s="1215" t="s">
        <v>4246</v>
      </c>
      <c r="S639" s="1215" t="s">
        <v>4000</v>
      </c>
      <c r="T639" s="1214"/>
    </row>
    <row r="640" spans="1:20" s="1209" customFormat="1" ht="20.100000000000001" customHeight="1">
      <c r="A640" s="685"/>
      <c r="B640" s="1215" t="s">
        <v>1386</v>
      </c>
      <c r="C640" s="1215" t="s">
        <v>4713</v>
      </c>
      <c r="D640" s="1215" t="s">
        <v>3286</v>
      </c>
      <c r="E640" s="1215">
        <v>1</v>
      </c>
      <c r="F640" s="1215" t="s">
        <v>55</v>
      </c>
      <c r="G640" s="1215" t="s">
        <v>31</v>
      </c>
      <c r="H640" s="1215" t="s">
        <v>3996</v>
      </c>
      <c r="I640" s="1215" t="s">
        <v>175</v>
      </c>
      <c r="J640" s="1215" t="s">
        <v>55</v>
      </c>
      <c r="K640" s="1215" t="s">
        <v>55</v>
      </c>
      <c r="L640" s="1215" t="s">
        <v>55</v>
      </c>
      <c r="M640" s="1215">
        <v>990</v>
      </c>
      <c r="N640" s="1219">
        <v>2016.2</v>
      </c>
      <c r="O640" s="1215" t="s">
        <v>4244</v>
      </c>
      <c r="P640" s="1215" t="s">
        <v>4245</v>
      </c>
      <c r="Q640" s="1215">
        <v>13832383939</v>
      </c>
      <c r="R640" s="1215" t="s">
        <v>4246</v>
      </c>
      <c r="S640" s="1215" t="s">
        <v>4000</v>
      </c>
      <c r="T640" s="1214"/>
    </row>
    <row r="641" spans="1:20" s="1209" customFormat="1" ht="20.100000000000001" customHeight="1">
      <c r="A641" s="685"/>
      <c r="B641" s="1215" t="s">
        <v>1386</v>
      </c>
      <c r="C641" s="1215" t="s">
        <v>4714</v>
      </c>
      <c r="D641" s="1215" t="s">
        <v>161</v>
      </c>
      <c r="E641" s="1215">
        <v>500</v>
      </c>
      <c r="F641" s="1215" t="s">
        <v>55</v>
      </c>
      <c r="G641" s="1215" t="s">
        <v>31</v>
      </c>
      <c r="H641" s="1215" t="s">
        <v>3996</v>
      </c>
      <c r="I641" s="1215" t="s">
        <v>175</v>
      </c>
      <c r="J641" s="1215" t="s">
        <v>55</v>
      </c>
      <c r="K641" s="1215" t="s">
        <v>55</v>
      </c>
      <c r="L641" s="1215" t="s">
        <v>55</v>
      </c>
      <c r="M641" s="1215">
        <v>13100</v>
      </c>
      <c r="N641" s="1219">
        <v>2016.2</v>
      </c>
      <c r="O641" s="1215" t="s">
        <v>4244</v>
      </c>
      <c r="P641" s="1215" t="s">
        <v>4245</v>
      </c>
      <c r="Q641" s="1215">
        <v>13832383939</v>
      </c>
      <c r="R641" s="1215" t="s">
        <v>4246</v>
      </c>
      <c r="S641" s="1215" t="s">
        <v>4000</v>
      </c>
      <c r="T641" s="1214"/>
    </row>
    <row r="642" spans="1:20" s="1209" customFormat="1" ht="20.100000000000001" customHeight="1">
      <c r="A642" s="685"/>
      <c r="B642" s="1215" t="s">
        <v>1386</v>
      </c>
      <c r="C642" s="1215" t="s">
        <v>4715</v>
      </c>
      <c r="D642" s="1215" t="s">
        <v>161</v>
      </c>
      <c r="E642" s="1215">
        <v>500</v>
      </c>
      <c r="F642" s="1215" t="s">
        <v>55</v>
      </c>
      <c r="G642" s="1215" t="s">
        <v>31</v>
      </c>
      <c r="H642" s="1215" t="s">
        <v>3996</v>
      </c>
      <c r="I642" s="1215" t="s">
        <v>175</v>
      </c>
      <c r="J642" s="1215" t="s">
        <v>55</v>
      </c>
      <c r="K642" s="1215" t="s">
        <v>55</v>
      </c>
      <c r="L642" s="1215" t="s">
        <v>55</v>
      </c>
      <c r="M642" s="1215">
        <v>16528</v>
      </c>
      <c r="N642" s="1219">
        <v>2016.2</v>
      </c>
      <c r="O642" s="1215" t="s">
        <v>4244</v>
      </c>
      <c r="P642" s="1215" t="s">
        <v>4245</v>
      </c>
      <c r="Q642" s="1215">
        <v>13832383939</v>
      </c>
      <c r="R642" s="1215" t="s">
        <v>4246</v>
      </c>
      <c r="S642" s="1215" t="s">
        <v>4000</v>
      </c>
      <c r="T642" s="1214"/>
    </row>
    <row r="643" spans="1:20" s="1209" customFormat="1" ht="20.100000000000001" customHeight="1">
      <c r="A643" s="685"/>
      <c r="B643" s="1215" t="s">
        <v>4716</v>
      </c>
      <c r="C643" s="1215" t="s">
        <v>4717</v>
      </c>
      <c r="D643" s="1215" t="s">
        <v>1354</v>
      </c>
      <c r="E643" s="1215">
        <v>1</v>
      </c>
      <c r="F643" s="1215" t="s">
        <v>55</v>
      </c>
      <c r="G643" s="1215" t="s">
        <v>31</v>
      </c>
      <c r="H643" s="1215" t="s">
        <v>3996</v>
      </c>
      <c r="I643" s="1215" t="s">
        <v>175</v>
      </c>
      <c r="J643" s="1215" t="s">
        <v>55</v>
      </c>
      <c r="K643" s="1215" t="s">
        <v>55</v>
      </c>
      <c r="L643" s="1215" t="s">
        <v>55</v>
      </c>
      <c r="M643" s="1215">
        <v>3550</v>
      </c>
      <c r="N643" s="1219">
        <v>2016.3</v>
      </c>
      <c r="O643" s="1215" t="s">
        <v>4244</v>
      </c>
      <c r="P643" s="1215" t="s">
        <v>4245</v>
      </c>
      <c r="Q643" s="1215">
        <v>13832383939</v>
      </c>
      <c r="R643" s="1215" t="s">
        <v>4246</v>
      </c>
      <c r="S643" s="1215" t="s">
        <v>4000</v>
      </c>
      <c r="T643" s="1214"/>
    </row>
    <row r="644" spans="1:20" s="1209" customFormat="1" ht="20.100000000000001" customHeight="1">
      <c r="A644" s="685"/>
      <c r="B644" s="1215" t="s">
        <v>1474</v>
      </c>
      <c r="C644" s="1215" t="s">
        <v>4718</v>
      </c>
      <c r="D644" s="1215" t="s">
        <v>1354</v>
      </c>
      <c r="E644" s="1215">
        <v>2</v>
      </c>
      <c r="F644" s="1215" t="s">
        <v>55</v>
      </c>
      <c r="G644" s="1215" t="s">
        <v>31</v>
      </c>
      <c r="H644" s="1215" t="s">
        <v>3996</v>
      </c>
      <c r="I644" s="1215" t="s">
        <v>175</v>
      </c>
      <c r="J644" s="1215" t="s">
        <v>55</v>
      </c>
      <c r="K644" s="1215" t="s">
        <v>55</v>
      </c>
      <c r="L644" s="1215" t="s">
        <v>55</v>
      </c>
      <c r="M644" s="1215">
        <v>1100</v>
      </c>
      <c r="N644" s="1219">
        <v>2016.3</v>
      </c>
      <c r="O644" s="1215" t="s">
        <v>4244</v>
      </c>
      <c r="P644" s="1215" t="s">
        <v>4245</v>
      </c>
      <c r="Q644" s="1215">
        <v>13832383939</v>
      </c>
      <c r="R644" s="1215" t="s">
        <v>4246</v>
      </c>
      <c r="S644" s="1215" t="s">
        <v>4000</v>
      </c>
      <c r="T644" s="1214"/>
    </row>
    <row r="645" spans="1:20" s="1209" customFormat="1" ht="20.100000000000001" customHeight="1">
      <c r="A645" s="685"/>
      <c r="B645" s="1215" t="s">
        <v>1339</v>
      </c>
      <c r="C645" s="1215"/>
      <c r="D645" s="1238" t="s">
        <v>2547</v>
      </c>
      <c r="E645" s="1238"/>
      <c r="F645" s="1238">
        <v>200</v>
      </c>
      <c r="G645" s="1215" t="s">
        <v>31</v>
      </c>
      <c r="H645" s="1215" t="s">
        <v>3996</v>
      </c>
      <c r="I645" s="1215" t="s">
        <v>55</v>
      </c>
      <c r="J645" s="1215" t="s">
        <v>55</v>
      </c>
      <c r="K645" s="1215" t="s">
        <v>55</v>
      </c>
      <c r="L645" s="1215" t="s">
        <v>55</v>
      </c>
      <c r="M645" s="1391">
        <v>143103.45000000001</v>
      </c>
      <c r="N645" s="1235">
        <v>2018.12</v>
      </c>
      <c r="O645" s="1215" t="s">
        <v>4090</v>
      </c>
      <c r="P645" s="1215" t="s">
        <v>4091</v>
      </c>
      <c r="Q645" s="1215">
        <v>17743858680</v>
      </c>
      <c r="R645" s="1215" t="s">
        <v>4092</v>
      </c>
      <c r="S645" s="1215" t="s">
        <v>4000</v>
      </c>
      <c r="T645" s="1214"/>
    </row>
    <row r="646" spans="1:20" s="1240" customFormat="1" ht="20.100000000000001" customHeight="1">
      <c r="A646" s="1237"/>
      <c r="B646" s="1215" t="s">
        <v>1339</v>
      </c>
      <c r="C646" s="1215" t="s">
        <v>4719</v>
      </c>
      <c r="D646" s="1215" t="s">
        <v>161</v>
      </c>
      <c r="E646" s="1215">
        <v>500</v>
      </c>
      <c r="F646" s="1215">
        <v>1050</v>
      </c>
      <c r="G646" s="1215" t="s">
        <v>31</v>
      </c>
      <c r="H646" s="1215" t="s">
        <v>3996</v>
      </c>
      <c r="I646" s="1215" t="s">
        <v>55</v>
      </c>
      <c r="J646" s="1215" t="s">
        <v>55</v>
      </c>
      <c r="K646" s="1215" t="s">
        <v>55</v>
      </c>
      <c r="L646" s="1215">
        <v>525000</v>
      </c>
      <c r="M646" s="1238">
        <v>525000</v>
      </c>
      <c r="N646" s="1219">
        <v>2017.09</v>
      </c>
      <c r="O646" s="1215" t="s">
        <v>4090</v>
      </c>
      <c r="P646" s="1215" t="s">
        <v>4091</v>
      </c>
      <c r="Q646" s="1215">
        <v>17743858680</v>
      </c>
      <c r="R646" s="1215" t="s">
        <v>4092</v>
      </c>
      <c r="S646" s="1215" t="s">
        <v>4000</v>
      </c>
      <c r="T646" s="1239"/>
    </row>
    <row r="647" spans="1:20" s="1240" customFormat="1" ht="20.100000000000001" customHeight="1">
      <c r="A647" s="1237"/>
      <c r="B647" s="1215" t="s">
        <v>1457</v>
      </c>
      <c r="C647" s="1215" t="s">
        <v>4720</v>
      </c>
      <c r="D647" s="1215" t="s">
        <v>1275</v>
      </c>
      <c r="E647" s="1215">
        <v>20200.5648</v>
      </c>
      <c r="F647" s="1215"/>
      <c r="G647" s="1215" t="s">
        <v>31</v>
      </c>
      <c r="H647" s="1215" t="s">
        <v>32</v>
      </c>
      <c r="I647" s="1215" t="s">
        <v>55</v>
      </c>
      <c r="J647" s="1215" t="s">
        <v>55</v>
      </c>
      <c r="K647" s="1215" t="s">
        <v>55</v>
      </c>
      <c r="L647" s="1215">
        <v>544022.11</v>
      </c>
      <c r="M647" s="1392">
        <v>27201.109748999996</v>
      </c>
      <c r="N647" s="1393">
        <v>43349</v>
      </c>
      <c r="O647" s="1215" t="s">
        <v>4721</v>
      </c>
      <c r="P647" s="1215" t="s">
        <v>4095</v>
      </c>
      <c r="Q647" s="1215">
        <v>13832107939</v>
      </c>
      <c r="R647" s="1215" t="s">
        <v>4094</v>
      </c>
      <c r="S647" s="1215" t="s">
        <v>4002</v>
      </c>
      <c r="T647" s="1239"/>
    </row>
    <row r="648" spans="1:20" s="1240" customFormat="1" ht="20.100000000000001" customHeight="1">
      <c r="A648" s="1237"/>
      <c r="B648" s="1215" t="s">
        <v>1457</v>
      </c>
      <c r="C648" s="1215" t="s">
        <v>4722</v>
      </c>
      <c r="D648" s="1215" t="s">
        <v>1275</v>
      </c>
      <c r="E648" s="1215">
        <v>2026.0844999999999</v>
      </c>
      <c r="F648" s="1215"/>
      <c r="G648" s="1215" t="s">
        <v>31</v>
      </c>
      <c r="H648" s="1215" t="s">
        <v>32</v>
      </c>
      <c r="I648" s="1215" t="s">
        <v>55</v>
      </c>
      <c r="J648" s="1215" t="s">
        <v>55</v>
      </c>
      <c r="K648" s="1215" t="s">
        <v>55</v>
      </c>
      <c r="L648" s="1215">
        <v>54564.55</v>
      </c>
      <c r="M648" s="1392">
        <v>2728.2274980000002</v>
      </c>
      <c r="N648" s="1393">
        <v>43349</v>
      </c>
      <c r="O648" s="1215" t="s">
        <v>4723</v>
      </c>
      <c r="P648" s="1215" t="s">
        <v>4095</v>
      </c>
      <c r="Q648" s="1215">
        <v>13832107939</v>
      </c>
      <c r="R648" s="1215" t="s">
        <v>4094</v>
      </c>
      <c r="S648" s="1215" t="s">
        <v>4002</v>
      </c>
      <c r="T648" s="1239"/>
    </row>
    <row r="649" spans="1:20" s="1240" customFormat="1" ht="20.100000000000001" customHeight="1">
      <c r="A649" s="1237"/>
      <c r="B649" s="1215" t="s">
        <v>4724</v>
      </c>
      <c r="C649" s="1215"/>
      <c r="D649" s="1215" t="s">
        <v>45</v>
      </c>
      <c r="E649" s="1215">
        <v>38.4</v>
      </c>
      <c r="F649" s="1215"/>
      <c r="G649" s="1215" t="s">
        <v>31</v>
      </c>
      <c r="H649" s="1215" t="s">
        <v>32</v>
      </c>
      <c r="I649" s="1215" t="s">
        <v>55</v>
      </c>
      <c r="J649" s="1215" t="s">
        <v>55</v>
      </c>
      <c r="K649" s="1215" t="s">
        <v>55</v>
      </c>
      <c r="L649" s="1215">
        <v>238344.83</v>
      </c>
      <c r="M649" s="1392">
        <v>85804.143927999976</v>
      </c>
      <c r="N649" s="1393">
        <v>43364</v>
      </c>
      <c r="O649" s="1215" t="s">
        <v>4094</v>
      </c>
      <c r="P649" s="1215" t="s">
        <v>4095</v>
      </c>
      <c r="Q649" s="1215">
        <v>13832107939</v>
      </c>
      <c r="R649" s="1215" t="s">
        <v>4094</v>
      </c>
      <c r="S649" s="1215" t="s">
        <v>4002</v>
      </c>
      <c r="T649" s="1239"/>
    </row>
    <row r="650" spans="1:20" s="1240" customFormat="1" ht="20.100000000000001" customHeight="1">
      <c r="A650" s="1237"/>
      <c r="B650" s="1215" t="s">
        <v>4724</v>
      </c>
      <c r="C650" s="1215"/>
      <c r="D650" s="1215" t="s">
        <v>45</v>
      </c>
      <c r="E650" s="1215">
        <v>14.4</v>
      </c>
      <c r="F650" s="1215"/>
      <c r="G650" s="1215" t="s">
        <v>31</v>
      </c>
      <c r="H650" s="1215" t="s">
        <v>32</v>
      </c>
      <c r="I650" s="1215" t="s">
        <v>55</v>
      </c>
      <c r="J650" s="1215" t="s">
        <v>55</v>
      </c>
      <c r="K650" s="1215" t="s">
        <v>55</v>
      </c>
      <c r="L650" s="1215">
        <v>89379.31</v>
      </c>
      <c r="M650" s="1392">
        <v>32176.549723999997</v>
      </c>
      <c r="N650" s="1393">
        <v>43364</v>
      </c>
      <c r="O650" s="1215" t="s">
        <v>4094</v>
      </c>
      <c r="P650" s="1215" t="s">
        <v>4095</v>
      </c>
      <c r="Q650" s="1215">
        <v>13832107939</v>
      </c>
      <c r="R650" s="1215" t="s">
        <v>4094</v>
      </c>
      <c r="S650" s="1215" t="s">
        <v>4002</v>
      </c>
      <c r="T650" s="1239"/>
    </row>
    <row r="651" spans="1:20" s="1240" customFormat="1" ht="20.100000000000001" customHeight="1">
      <c r="A651" s="1237"/>
      <c r="B651" s="1215" t="s">
        <v>39</v>
      </c>
      <c r="C651" s="1215" t="s">
        <v>4725</v>
      </c>
      <c r="D651" s="1215" t="s">
        <v>45</v>
      </c>
      <c r="E651" s="1215">
        <v>74.570999999999998</v>
      </c>
      <c r="F651" s="1215"/>
      <c r="G651" s="1215" t="s">
        <v>31</v>
      </c>
      <c r="H651" s="1215" t="s">
        <v>32</v>
      </c>
      <c r="I651" s="1215" t="s">
        <v>55</v>
      </c>
      <c r="J651" s="1215" t="s">
        <v>55</v>
      </c>
      <c r="K651" s="1215" t="s">
        <v>55</v>
      </c>
      <c r="L651" s="1215">
        <v>442146.63716789999</v>
      </c>
      <c r="M651" s="1392">
        <v>442146.63716789999</v>
      </c>
      <c r="N651" s="1393">
        <v>43771</v>
      </c>
      <c r="O651" s="1215" t="s">
        <v>4094</v>
      </c>
      <c r="P651" s="1215" t="s">
        <v>4095</v>
      </c>
      <c r="Q651" s="1215">
        <v>13832107939</v>
      </c>
      <c r="R651" s="1215" t="s">
        <v>4094</v>
      </c>
      <c r="S651" s="1215" t="s">
        <v>4002</v>
      </c>
      <c r="T651" s="1239"/>
    </row>
    <row r="652" spans="1:20" s="1240" customFormat="1" ht="20.100000000000001" customHeight="1">
      <c r="A652" s="1237"/>
      <c r="B652" s="1215" t="s">
        <v>39</v>
      </c>
      <c r="C652" s="1215" t="s">
        <v>4726</v>
      </c>
      <c r="D652" s="1215" t="s">
        <v>45</v>
      </c>
      <c r="E652" s="1215">
        <v>36.247999999999998</v>
      </c>
      <c r="F652" s="1215"/>
      <c r="G652" s="1215" t="s">
        <v>31</v>
      </c>
      <c r="H652" s="1215" t="s">
        <v>32</v>
      </c>
      <c r="I652" s="1215" t="s">
        <v>55</v>
      </c>
      <c r="J652" s="1215" t="s">
        <v>55</v>
      </c>
      <c r="K652" s="1215" t="s">
        <v>55</v>
      </c>
      <c r="L652" s="1215">
        <v>212488.28</v>
      </c>
      <c r="M652" s="1392">
        <v>42497.664136000007</v>
      </c>
      <c r="N652" s="1393">
        <v>43364</v>
      </c>
      <c r="O652" s="1215" t="s">
        <v>4094</v>
      </c>
      <c r="P652" s="1215" t="s">
        <v>4095</v>
      </c>
      <c r="Q652" s="1215">
        <v>13832107939</v>
      </c>
      <c r="R652" s="1215" t="s">
        <v>4094</v>
      </c>
      <c r="S652" s="1215" t="s">
        <v>4002</v>
      </c>
      <c r="T652" s="1239"/>
    </row>
    <row r="653" spans="1:20" s="1240" customFormat="1" ht="20.100000000000001" customHeight="1">
      <c r="A653" s="1237"/>
      <c r="B653" s="1215" t="s">
        <v>39</v>
      </c>
      <c r="C653" s="1215" t="s">
        <v>4726</v>
      </c>
      <c r="D653" s="1215" t="s">
        <v>45</v>
      </c>
      <c r="E653" s="1215">
        <v>15</v>
      </c>
      <c r="F653" s="1215"/>
      <c r="G653" s="1215" t="s">
        <v>31</v>
      </c>
      <c r="H653" s="1215" t="s">
        <v>32</v>
      </c>
      <c r="I653" s="1215" t="s">
        <v>55</v>
      </c>
      <c r="J653" s="1215" t="s">
        <v>55</v>
      </c>
      <c r="K653" s="1215" t="s">
        <v>55</v>
      </c>
      <c r="L653" s="1215">
        <v>87931.03</v>
      </c>
      <c r="M653" s="1392">
        <v>59793.100208000003</v>
      </c>
      <c r="N653" s="1393">
        <v>43382</v>
      </c>
      <c r="O653" s="1215" t="s">
        <v>4094</v>
      </c>
      <c r="P653" s="1215" t="s">
        <v>4095</v>
      </c>
      <c r="Q653" s="1215">
        <v>13832107939</v>
      </c>
      <c r="R653" s="1215" t="s">
        <v>4094</v>
      </c>
      <c r="S653" s="1215" t="s">
        <v>4002</v>
      </c>
      <c r="T653" s="1239"/>
    </row>
    <row r="654" spans="1:20" s="1240" customFormat="1" ht="20.100000000000001" customHeight="1">
      <c r="A654" s="1237"/>
      <c r="B654" s="1215" t="s">
        <v>1457</v>
      </c>
      <c r="C654" s="1215" t="s">
        <v>4720</v>
      </c>
      <c r="D654" s="1215" t="s">
        <v>1275</v>
      </c>
      <c r="E654" s="1215">
        <v>31777.34</v>
      </c>
      <c r="F654" s="1215"/>
      <c r="G654" s="1215" t="s">
        <v>31</v>
      </c>
      <c r="H654" s="1215" t="s">
        <v>32</v>
      </c>
      <c r="I654" s="1215" t="s">
        <v>55</v>
      </c>
      <c r="J654" s="1215" t="s">
        <v>55</v>
      </c>
      <c r="K654" s="1215" t="s">
        <v>55</v>
      </c>
      <c r="L654" s="1215">
        <v>855796.64</v>
      </c>
      <c r="M654" s="1392">
        <v>42789.828798000002</v>
      </c>
      <c r="N654" s="1393">
        <v>43395</v>
      </c>
      <c r="O654" s="1215" t="s">
        <v>4094</v>
      </c>
      <c r="P654" s="1215" t="s">
        <v>4095</v>
      </c>
      <c r="Q654" s="1215">
        <v>13832107939</v>
      </c>
      <c r="R654" s="1215" t="s">
        <v>4094</v>
      </c>
      <c r="S654" s="1215" t="s">
        <v>4002</v>
      </c>
      <c r="T654" s="1239"/>
    </row>
    <row r="655" spans="1:20" s="1240" customFormat="1" ht="20.100000000000001" customHeight="1">
      <c r="A655" s="1237"/>
      <c r="B655" s="1215" t="s">
        <v>39</v>
      </c>
      <c r="C655" s="1215" t="s">
        <v>4726</v>
      </c>
      <c r="D655" s="1215" t="s">
        <v>45</v>
      </c>
      <c r="E655" s="1215">
        <v>2.395</v>
      </c>
      <c r="F655" s="1215"/>
      <c r="G655" s="1215" t="s">
        <v>31</v>
      </c>
      <c r="H655" s="1215" t="s">
        <v>32</v>
      </c>
      <c r="I655" s="1215" t="s">
        <v>55</v>
      </c>
      <c r="J655" s="1215" t="s">
        <v>55</v>
      </c>
      <c r="K655" s="1215" t="s">
        <v>55</v>
      </c>
      <c r="L655" s="1215">
        <v>14039.66</v>
      </c>
      <c r="M655" s="1392">
        <v>9546.9699309999996</v>
      </c>
      <c r="N655" s="1393">
        <v>43381</v>
      </c>
      <c r="O655" s="1215" t="s">
        <v>4094</v>
      </c>
      <c r="P655" s="1215" t="s">
        <v>4095</v>
      </c>
      <c r="Q655" s="1215">
        <v>13832107939</v>
      </c>
      <c r="R655" s="1215" t="s">
        <v>4094</v>
      </c>
      <c r="S655" s="1215" t="s">
        <v>4002</v>
      </c>
      <c r="T655" s="1239"/>
    </row>
    <row r="656" spans="1:20" s="1240" customFormat="1" ht="20.100000000000001" customHeight="1">
      <c r="A656" s="1237"/>
      <c r="B656" s="1215" t="s">
        <v>1457</v>
      </c>
      <c r="C656" s="1215" t="s">
        <v>4720</v>
      </c>
      <c r="D656" s="1215" t="s">
        <v>1275</v>
      </c>
      <c r="E656" s="1215">
        <v>49518.1011</v>
      </c>
      <c r="F656" s="1215"/>
      <c r="G656" s="1215" t="s">
        <v>31</v>
      </c>
      <c r="H656" s="1215" t="s">
        <v>32</v>
      </c>
      <c r="I656" s="1215" t="s">
        <v>55</v>
      </c>
      <c r="J656" s="1215" t="s">
        <v>55</v>
      </c>
      <c r="K656" s="1215" t="s">
        <v>55</v>
      </c>
      <c r="L656" s="1215">
        <v>1334000.57</v>
      </c>
      <c r="M656" s="1392">
        <v>66700.020775000099</v>
      </c>
      <c r="N656" s="1394">
        <v>43429</v>
      </c>
      <c r="O656" s="1215" t="s">
        <v>4094</v>
      </c>
      <c r="P656" s="1215" t="s">
        <v>4095</v>
      </c>
      <c r="Q656" s="1215">
        <v>13832107939</v>
      </c>
      <c r="R656" s="1215" t="s">
        <v>4094</v>
      </c>
      <c r="S656" s="1215" t="s">
        <v>4002</v>
      </c>
      <c r="T656" s="1239"/>
    </row>
    <row r="657" spans="1:20" s="1240" customFormat="1" ht="20.100000000000001" customHeight="1">
      <c r="A657" s="1237"/>
      <c r="B657" s="1215" t="s">
        <v>1417</v>
      </c>
      <c r="C657" s="1215" t="s">
        <v>4727</v>
      </c>
      <c r="D657" s="1215" t="s">
        <v>2928</v>
      </c>
      <c r="E657" s="1215">
        <v>1671.63</v>
      </c>
      <c r="F657" s="1215"/>
      <c r="G657" s="1215" t="s">
        <v>31</v>
      </c>
      <c r="H657" s="1215" t="s">
        <v>32</v>
      </c>
      <c r="I657" s="1215" t="s">
        <v>55</v>
      </c>
      <c r="J657" s="1215" t="s">
        <v>55</v>
      </c>
      <c r="K657" s="1215" t="s">
        <v>55</v>
      </c>
      <c r="L657" s="1215">
        <v>2853299.48</v>
      </c>
      <c r="M657" s="1392">
        <v>1046209.8048419999</v>
      </c>
      <c r="N657" s="1395">
        <v>43429</v>
      </c>
      <c r="O657" s="1215" t="s">
        <v>4094</v>
      </c>
      <c r="P657" s="1215" t="s">
        <v>4095</v>
      </c>
      <c r="Q657" s="1215">
        <v>13832107939</v>
      </c>
      <c r="R657" s="1215" t="s">
        <v>4094</v>
      </c>
      <c r="S657" s="1215" t="s">
        <v>4002</v>
      </c>
      <c r="T657" s="1239"/>
    </row>
    <row r="658" spans="1:20" s="1240" customFormat="1" ht="20.100000000000001" customHeight="1">
      <c r="A658" s="1237"/>
      <c r="B658" s="1215" t="s">
        <v>1417</v>
      </c>
      <c r="C658" s="1215" t="s">
        <v>4727</v>
      </c>
      <c r="D658" s="1215" t="s">
        <v>2928</v>
      </c>
      <c r="E658" s="1215">
        <v>495</v>
      </c>
      <c r="F658" s="1215"/>
      <c r="G658" s="1215" t="s">
        <v>31</v>
      </c>
      <c r="H658" s="1215" t="s">
        <v>32</v>
      </c>
      <c r="I658" s="1215" t="s">
        <v>55</v>
      </c>
      <c r="J658" s="1215" t="s">
        <v>55</v>
      </c>
      <c r="K658" s="1215" t="s">
        <v>55</v>
      </c>
      <c r="L658" s="1215">
        <v>832112.07</v>
      </c>
      <c r="M658" s="1392">
        <v>41605.600567999994</v>
      </c>
      <c r="N658" s="1395">
        <v>43429</v>
      </c>
      <c r="O658" s="1215" t="s">
        <v>4094</v>
      </c>
      <c r="P658" s="1215" t="s">
        <v>4095</v>
      </c>
      <c r="Q658" s="1215">
        <v>13832107939</v>
      </c>
      <c r="R658" s="1215" t="s">
        <v>4094</v>
      </c>
      <c r="S658" s="1215" t="s">
        <v>4002</v>
      </c>
      <c r="T658" s="1239"/>
    </row>
    <row r="659" spans="1:20" s="1240" customFormat="1" ht="20.100000000000001" customHeight="1">
      <c r="A659" s="1237"/>
      <c r="B659" s="1215" t="s">
        <v>1457</v>
      </c>
      <c r="C659" s="1215" t="s">
        <v>4720</v>
      </c>
      <c r="D659" s="1215" t="s">
        <v>1275</v>
      </c>
      <c r="E659" s="1215">
        <v>27237.72</v>
      </c>
      <c r="F659" s="1215"/>
      <c r="G659" s="1215" t="s">
        <v>31</v>
      </c>
      <c r="H659" s="1215" t="s">
        <v>32</v>
      </c>
      <c r="I659" s="1215" t="s">
        <v>55</v>
      </c>
      <c r="J659" s="1215" t="s">
        <v>55</v>
      </c>
      <c r="K659" s="1215" t="s">
        <v>55</v>
      </c>
      <c r="L659" s="1215">
        <v>734948.83</v>
      </c>
      <c r="M659" s="1392">
        <v>269481.24600299995</v>
      </c>
      <c r="N659" s="1395">
        <v>43429</v>
      </c>
      <c r="O659" s="1215" t="s">
        <v>4094</v>
      </c>
      <c r="P659" s="1215" t="s">
        <v>4095</v>
      </c>
      <c r="Q659" s="1215">
        <v>13832107939</v>
      </c>
      <c r="R659" s="1215" t="s">
        <v>4094</v>
      </c>
      <c r="S659" s="1215" t="s">
        <v>4002</v>
      </c>
      <c r="T659" s="1239"/>
    </row>
    <row r="660" spans="1:20" s="1240" customFormat="1" ht="20.100000000000001" customHeight="1">
      <c r="A660" s="1237"/>
      <c r="B660" s="1215" t="s">
        <v>1457</v>
      </c>
      <c r="C660" s="1215" t="s">
        <v>4720</v>
      </c>
      <c r="D660" s="1215" t="s">
        <v>1275</v>
      </c>
      <c r="E660" s="1215">
        <v>12101</v>
      </c>
      <c r="F660" s="1215"/>
      <c r="G660" s="1215" t="s">
        <v>31</v>
      </c>
      <c r="H660" s="1215" t="s">
        <v>32</v>
      </c>
      <c r="I660" s="1215" t="s">
        <v>55</v>
      </c>
      <c r="J660" s="1215" t="s">
        <v>55</v>
      </c>
      <c r="K660" s="1215" t="s">
        <v>55</v>
      </c>
      <c r="L660" s="1215">
        <v>367729.42</v>
      </c>
      <c r="M660" s="1396">
        <v>18386.481491999999</v>
      </c>
      <c r="N660" s="1395">
        <v>43474</v>
      </c>
      <c r="O660" s="1215" t="s">
        <v>4094</v>
      </c>
      <c r="P660" s="1215" t="s">
        <v>4095</v>
      </c>
      <c r="Q660" s="1215">
        <v>13832107939</v>
      </c>
      <c r="R660" s="1215" t="s">
        <v>4094</v>
      </c>
      <c r="S660" s="1215" t="s">
        <v>4002</v>
      </c>
      <c r="T660" s="1239"/>
    </row>
    <row r="661" spans="1:20" s="1240" customFormat="1" ht="20.100000000000001" customHeight="1">
      <c r="A661" s="1237"/>
      <c r="B661" s="1215" t="s">
        <v>1417</v>
      </c>
      <c r="C661" s="1215" t="s">
        <v>4727</v>
      </c>
      <c r="D661" s="1215" t="s">
        <v>2928</v>
      </c>
      <c r="E661" s="1215">
        <v>995.66</v>
      </c>
      <c r="F661" s="1215"/>
      <c r="G661" s="1215" t="s">
        <v>31</v>
      </c>
      <c r="H661" s="1215" t="s">
        <v>32</v>
      </c>
      <c r="I661" s="1215" t="s">
        <v>55</v>
      </c>
      <c r="J661" s="1215" t="s">
        <v>55</v>
      </c>
      <c r="K661" s="1215" t="s">
        <v>55</v>
      </c>
      <c r="L661" s="1215">
        <v>1699488.62</v>
      </c>
      <c r="M661" s="1392">
        <f>L661*0.05</f>
        <v>84974.431000000011</v>
      </c>
      <c r="N661" s="1395">
        <v>43484</v>
      </c>
      <c r="O661" s="1215" t="s">
        <v>4094</v>
      </c>
      <c r="P661" s="1215" t="s">
        <v>4095</v>
      </c>
      <c r="Q661" s="1215">
        <v>13832107939</v>
      </c>
      <c r="R661" s="1215" t="s">
        <v>4094</v>
      </c>
      <c r="S661" s="1215" t="s">
        <v>4002</v>
      </c>
      <c r="T661" s="1239"/>
    </row>
    <row r="662" spans="1:20" s="1240" customFormat="1" ht="20.100000000000001" customHeight="1">
      <c r="A662" s="1237"/>
      <c r="B662" s="1215" t="s">
        <v>1457</v>
      </c>
      <c r="C662" s="1215" t="s">
        <v>4728</v>
      </c>
      <c r="D662" s="1215" t="s">
        <v>30</v>
      </c>
      <c r="E662" s="1215">
        <v>9750</v>
      </c>
      <c r="F662" s="1215"/>
      <c r="G662" s="1215" t="s">
        <v>31</v>
      </c>
      <c r="H662" s="1215" t="s">
        <v>32</v>
      </c>
      <c r="I662" s="1215" t="s">
        <v>55</v>
      </c>
      <c r="J662" s="1215" t="s">
        <v>55</v>
      </c>
      <c r="K662" s="1215" t="s">
        <v>55</v>
      </c>
      <c r="L662" s="1215">
        <v>781640.96</v>
      </c>
      <c r="M662" s="1392">
        <v>39082.058825</v>
      </c>
      <c r="N662" s="1395">
        <v>43471</v>
      </c>
      <c r="O662" s="1215" t="s">
        <v>4094</v>
      </c>
      <c r="P662" s="1215" t="s">
        <v>4095</v>
      </c>
      <c r="Q662" s="1215">
        <v>13832107939</v>
      </c>
      <c r="R662" s="1215" t="s">
        <v>4094</v>
      </c>
      <c r="S662" s="1215" t="s">
        <v>4002</v>
      </c>
      <c r="T662" s="1239"/>
    </row>
    <row r="663" spans="1:20" s="1240" customFormat="1" ht="20.100000000000001" customHeight="1">
      <c r="A663" s="1237"/>
      <c r="B663" s="1215" t="s">
        <v>1457</v>
      </c>
      <c r="C663" s="1215" t="s">
        <v>4729</v>
      </c>
      <c r="D663" s="1215" t="s">
        <v>575</v>
      </c>
      <c r="E663" s="1215">
        <v>1320</v>
      </c>
      <c r="F663" s="1215"/>
      <c r="G663" s="1215" t="s">
        <v>31</v>
      </c>
      <c r="H663" s="1215" t="s">
        <v>32</v>
      </c>
      <c r="I663" s="1215" t="s">
        <v>55</v>
      </c>
      <c r="J663" s="1215" t="s">
        <v>55</v>
      </c>
      <c r="K663" s="1215" t="s">
        <v>55</v>
      </c>
      <c r="L663" s="1215">
        <v>153620.69</v>
      </c>
      <c r="M663" s="1392">
        <v>7681.0314189999999</v>
      </c>
      <c r="N663" s="1395">
        <v>43472</v>
      </c>
      <c r="O663" s="1215" t="s">
        <v>4094</v>
      </c>
      <c r="P663" s="1215" t="s">
        <v>4095</v>
      </c>
      <c r="Q663" s="1215">
        <v>13832107939</v>
      </c>
      <c r="R663" s="1215" t="s">
        <v>4094</v>
      </c>
      <c r="S663" s="1215" t="s">
        <v>4002</v>
      </c>
      <c r="T663" s="1239"/>
    </row>
    <row r="664" spans="1:20" s="1240" customFormat="1" ht="20.100000000000001" customHeight="1">
      <c r="A664" s="1237"/>
      <c r="B664" s="1215" t="s">
        <v>39</v>
      </c>
      <c r="C664" s="1215" t="s">
        <v>4726</v>
      </c>
      <c r="D664" s="1215" t="s">
        <v>45</v>
      </c>
      <c r="E664" s="1215">
        <v>6.06</v>
      </c>
      <c r="F664" s="1215"/>
      <c r="G664" s="1215" t="s">
        <v>31</v>
      </c>
      <c r="H664" s="1215" t="s">
        <v>32</v>
      </c>
      <c r="I664" s="1215" t="s">
        <v>55</v>
      </c>
      <c r="J664" s="1215" t="s">
        <v>55</v>
      </c>
      <c r="K664" s="1215" t="s">
        <v>55</v>
      </c>
      <c r="L664" s="1215">
        <v>35524.14</v>
      </c>
      <c r="M664" s="1392">
        <f>L664*0.2</f>
        <v>7104.8280000000004</v>
      </c>
      <c r="N664" s="1395">
        <v>43483</v>
      </c>
      <c r="O664" s="1215" t="s">
        <v>4094</v>
      </c>
      <c r="P664" s="1215" t="s">
        <v>4095</v>
      </c>
      <c r="Q664" s="1215">
        <v>13832107939</v>
      </c>
      <c r="R664" s="1215" t="s">
        <v>4094</v>
      </c>
      <c r="S664" s="1215" t="s">
        <v>4002</v>
      </c>
      <c r="T664" s="1239"/>
    </row>
    <row r="665" spans="1:20" s="1240" customFormat="1" ht="20.100000000000001" customHeight="1">
      <c r="A665" s="1237"/>
      <c r="B665" s="1215" t="s">
        <v>1457</v>
      </c>
      <c r="C665" s="1215" t="s">
        <v>4730</v>
      </c>
      <c r="D665" s="1215" t="s">
        <v>1275</v>
      </c>
      <c r="E665" s="1215">
        <v>1136.05</v>
      </c>
      <c r="F665" s="1215"/>
      <c r="G665" s="1215" t="s">
        <v>31</v>
      </c>
      <c r="H665" s="1215" t="s">
        <v>32</v>
      </c>
      <c r="I665" s="1215" t="s">
        <v>55</v>
      </c>
      <c r="J665" s="1215" t="s">
        <v>55</v>
      </c>
      <c r="K665" s="1215" t="s">
        <v>55</v>
      </c>
      <c r="L665" s="1215">
        <v>148899.79999999999</v>
      </c>
      <c r="M665" s="1392">
        <f>L665*0.05</f>
        <v>7444.99</v>
      </c>
      <c r="N665" s="1395">
        <v>43481</v>
      </c>
      <c r="O665" s="1215" t="s">
        <v>4094</v>
      </c>
      <c r="P665" s="1215" t="s">
        <v>4095</v>
      </c>
      <c r="Q665" s="1215">
        <v>13832107939</v>
      </c>
      <c r="R665" s="1215" t="s">
        <v>4094</v>
      </c>
      <c r="S665" s="1215" t="s">
        <v>4002</v>
      </c>
      <c r="T665" s="1239"/>
    </row>
    <row r="666" spans="1:20" s="1240" customFormat="1" ht="20.100000000000001" customHeight="1">
      <c r="A666" s="1237"/>
      <c r="B666" s="1215" t="s">
        <v>1457</v>
      </c>
      <c r="C666" s="1215" t="s">
        <v>4731</v>
      </c>
      <c r="D666" s="1215" t="s">
        <v>1275</v>
      </c>
      <c r="E666" s="1215">
        <v>610.41999999999996</v>
      </c>
      <c r="F666" s="1215"/>
      <c r="G666" s="1215" t="s">
        <v>31</v>
      </c>
      <c r="H666" s="1215" t="s">
        <v>32</v>
      </c>
      <c r="I666" s="1215" t="s">
        <v>55</v>
      </c>
      <c r="J666" s="1215" t="s">
        <v>55</v>
      </c>
      <c r="K666" s="1215" t="s">
        <v>55</v>
      </c>
      <c r="L666" s="1215">
        <v>80006.53</v>
      </c>
      <c r="M666" s="1392">
        <f>L666*0.05</f>
        <v>4000.3265000000001</v>
      </c>
      <c r="N666" s="1395">
        <v>43481</v>
      </c>
      <c r="O666" s="1215" t="s">
        <v>4094</v>
      </c>
      <c r="P666" s="1215" t="s">
        <v>4095</v>
      </c>
      <c r="Q666" s="1215">
        <v>13832107939</v>
      </c>
      <c r="R666" s="1215" t="s">
        <v>4094</v>
      </c>
      <c r="S666" s="1215" t="s">
        <v>4002</v>
      </c>
      <c r="T666" s="1239"/>
    </row>
    <row r="667" spans="1:20" s="1240" customFormat="1" ht="20.100000000000001" customHeight="1">
      <c r="A667" s="1237"/>
      <c r="B667" s="1215" t="s">
        <v>1457</v>
      </c>
      <c r="C667" s="1215" t="s">
        <v>4732</v>
      </c>
      <c r="D667" s="1215" t="s">
        <v>1275</v>
      </c>
      <c r="E667" s="1215">
        <v>1299.96</v>
      </c>
      <c r="F667" s="1215"/>
      <c r="G667" s="1215" t="s">
        <v>31</v>
      </c>
      <c r="H667" s="1215" t="s">
        <v>32</v>
      </c>
      <c r="I667" s="1215" t="s">
        <v>55</v>
      </c>
      <c r="J667" s="1215" t="s">
        <v>55</v>
      </c>
      <c r="K667" s="1215" t="s">
        <v>55</v>
      </c>
      <c r="L667" s="1215">
        <v>170383.16</v>
      </c>
      <c r="M667" s="1392">
        <f>L667*0.05</f>
        <v>8519.1580000000013</v>
      </c>
      <c r="N667" s="1395">
        <v>43481</v>
      </c>
      <c r="O667" s="1215" t="s">
        <v>4094</v>
      </c>
      <c r="P667" s="1215" t="s">
        <v>4095</v>
      </c>
      <c r="Q667" s="1215">
        <v>13832107939</v>
      </c>
      <c r="R667" s="1215" t="s">
        <v>4094</v>
      </c>
      <c r="S667" s="1215" t="s">
        <v>4002</v>
      </c>
      <c r="T667" s="1239"/>
    </row>
    <row r="668" spans="1:20" s="1240" customFormat="1" ht="20.100000000000001" customHeight="1">
      <c r="A668" s="1237"/>
      <c r="B668" s="1215" t="s">
        <v>4733</v>
      </c>
      <c r="C668" s="1215" t="s">
        <v>4734</v>
      </c>
      <c r="D668" s="1215" t="s">
        <v>494</v>
      </c>
      <c r="E668" s="1215">
        <v>1020</v>
      </c>
      <c r="F668" s="1215"/>
      <c r="G668" s="1215" t="s">
        <v>31</v>
      </c>
      <c r="H668" s="1215" t="s">
        <v>32</v>
      </c>
      <c r="I668" s="1215" t="s">
        <v>55</v>
      </c>
      <c r="J668" s="1215" t="s">
        <v>55</v>
      </c>
      <c r="K668" s="1215" t="s">
        <v>55</v>
      </c>
      <c r="L668" s="1215">
        <v>20796.07</v>
      </c>
      <c r="M668" s="1392">
        <f>L668*0.2</f>
        <v>4159.2139999999999</v>
      </c>
      <c r="N668" s="1395">
        <v>43481</v>
      </c>
      <c r="O668" s="1215" t="s">
        <v>4094</v>
      </c>
      <c r="P668" s="1215" t="s">
        <v>4095</v>
      </c>
      <c r="Q668" s="1215">
        <v>13832107939</v>
      </c>
      <c r="R668" s="1215" t="s">
        <v>4094</v>
      </c>
      <c r="S668" s="1215" t="s">
        <v>4002</v>
      </c>
      <c r="T668" s="1239"/>
    </row>
    <row r="669" spans="1:20" s="1240" customFormat="1" ht="20.100000000000001" customHeight="1">
      <c r="A669" s="1237"/>
      <c r="B669" s="1215" t="s">
        <v>4733</v>
      </c>
      <c r="C669" s="1215">
        <v>500</v>
      </c>
      <c r="D669" s="1215" t="s">
        <v>494</v>
      </c>
      <c r="E669" s="1215">
        <v>1060</v>
      </c>
      <c r="F669" s="1215"/>
      <c r="G669" s="1215" t="s">
        <v>31</v>
      </c>
      <c r="H669" s="1215" t="s">
        <v>32</v>
      </c>
      <c r="I669" s="1215" t="s">
        <v>55</v>
      </c>
      <c r="J669" s="1215" t="s">
        <v>55</v>
      </c>
      <c r="K669" s="1215" t="s">
        <v>55</v>
      </c>
      <c r="L669" s="1215">
        <v>21611.599999999999</v>
      </c>
      <c r="M669" s="1392">
        <f>L669*0.2</f>
        <v>4322.32</v>
      </c>
      <c r="N669" s="1395">
        <v>43481</v>
      </c>
      <c r="O669" s="1215" t="s">
        <v>4094</v>
      </c>
      <c r="P669" s="1215" t="s">
        <v>4095</v>
      </c>
      <c r="Q669" s="1215">
        <v>13832107939</v>
      </c>
      <c r="R669" s="1215" t="s">
        <v>4094</v>
      </c>
      <c r="S669" s="1215" t="s">
        <v>4002</v>
      </c>
      <c r="T669" s="1239"/>
    </row>
    <row r="670" spans="1:20" s="1240" customFormat="1" ht="20.100000000000001" customHeight="1">
      <c r="A670" s="1237"/>
      <c r="B670" s="1215" t="s">
        <v>4733</v>
      </c>
      <c r="C670" s="1215" t="s">
        <v>4735</v>
      </c>
      <c r="D670" s="1215" t="s">
        <v>494</v>
      </c>
      <c r="E670" s="1215">
        <v>100</v>
      </c>
      <c r="F670" s="1215"/>
      <c r="G670" s="1215" t="s">
        <v>31</v>
      </c>
      <c r="H670" s="1215" t="s">
        <v>32</v>
      </c>
      <c r="I670" s="1215" t="s">
        <v>55</v>
      </c>
      <c r="J670" s="1215" t="s">
        <v>4736</v>
      </c>
      <c r="K670" s="1215" t="s">
        <v>55</v>
      </c>
      <c r="L670" s="1215">
        <v>2038.82</v>
      </c>
      <c r="M670" s="1392">
        <f>L670*0.2</f>
        <v>407.76400000000001</v>
      </c>
      <c r="N670" s="1395">
        <v>43481</v>
      </c>
      <c r="O670" s="1215" t="s">
        <v>4094</v>
      </c>
      <c r="P670" s="1215" t="s">
        <v>4095</v>
      </c>
      <c r="Q670" s="1215">
        <v>13832107939</v>
      </c>
      <c r="R670" s="1215" t="s">
        <v>4094</v>
      </c>
      <c r="S670" s="1215" t="s">
        <v>4002</v>
      </c>
      <c r="T670" s="1239"/>
    </row>
    <row r="671" spans="1:20" s="1240" customFormat="1" ht="20.100000000000001" customHeight="1">
      <c r="A671" s="1237"/>
      <c r="B671" s="1215" t="s">
        <v>1417</v>
      </c>
      <c r="C671" s="1215" t="s">
        <v>4727</v>
      </c>
      <c r="D671" s="1215" t="s">
        <v>2928</v>
      </c>
      <c r="E671" s="1215">
        <v>500</v>
      </c>
      <c r="F671" s="1215"/>
      <c r="G671" s="1215" t="s">
        <v>31</v>
      </c>
      <c r="H671" s="1215" t="s">
        <v>32</v>
      </c>
      <c r="I671" s="1215" t="s">
        <v>55</v>
      </c>
      <c r="J671" s="1215" t="s">
        <v>55</v>
      </c>
      <c r="K671" s="1215" t="s">
        <v>55</v>
      </c>
      <c r="L671" s="1215">
        <v>840517.24</v>
      </c>
      <c r="M671" s="1392">
        <v>42025.858204999997</v>
      </c>
      <c r="N671" s="1395">
        <v>43521</v>
      </c>
      <c r="O671" s="1215" t="s">
        <v>4094</v>
      </c>
      <c r="P671" s="1215" t="s">
        <v>4095</v>
      </c>
      <c r="Q671" s="1215">
        <v>13832107939</v>
      </c>
      <c r="R671" s="1215" t="s">
        <v>4094</v>
      </c>
      <c r="S671" s="1215" t="s">
        <v>4002</v>
      </c>
      <c r="T671" s="1239"/>
    </row>
    <row r="672" spans="1:20" s="1240" customFormat="1" ht="20.100000000000001" customHeight="1">
      <c r="A672" s="1237"/>
      <c r="B672" s="1215" t="s">
        <v>1457</v>
      </c>
      <c r="C672" s="1215" t="s">
        <v>4720</v>
      </c>
      <c r="D672" s="1215" t="s">
        <v>1275</v>
      </c>
      <c r="E672" s="1215">
        <v>28130.76</v>
      </c>
      <c r="F672" s="1215"/>
      <c r="G672" s="1215" t="s">
        <v>31</v>
      </c>
      <c r="H672" s="1215" t="s">
        <v>32</v>
      </c>
      <c r="I672" s="1215" t="s">
        <v>55</v>
      </c>
      <c r="J672" s="1215" t="s">
        <v>55</v>
      </c>
      <c r="K672" s="1215" t="s">
        <v>55</v>
      </c>
      <c r="L672" s="1215">
        <v>759045.51</v>
      </c>
      <c r="M672" s="1392">
        <f>L672*0.05</f>
        <v>37952.275500000003</v>
      </c>
      <c r="N672" s="1395">
        <v>43521</v>
      </c>
      <c r="O672" s="1215" t="s">
        <v>4094</v>
      </c>
      <c r="P672" s="1215" t="s">
        <v>4095</v>
      </c>
      <c r="Q672" s="1215">
        <v>13832107939</v>
      </c>
      <c r="R672" s="1215" t="s">
        <v>4094</v>
      </c>
      <c r="S672" s="1215" t="s">
        <v>4002</v>
      </c>
      <c r="T672" s="1239"/>
    </row>
    <row r="673" spans="1:20" s="1240" customFormat="1" ht="20.100000000000001" customHeight="1">
      <c r="A673" s="1237"/>
      <c r="B673" s="1215" t="s">
        <v>4737</v>
      </c>
      <c r="C673" s="1215" t="s">
        <v>4738</v>
      </c>
      <c r="D673" s="1215" t="s">
        <v>30</v>
      </c>
      <c r="E673" s="1215">
        <v>1635</v>
      </c>
      <c r="F673" s="1215"/>
      <c r="G673" s="1215" t="s">
        <v>31</v>
      </c>
      <c r="H673" s="1215" t="s">
        <v>32</v>
      </c>
      <c r="I673" s="1215" t="s">
        <v>55</v>
      </c>
      <c r="J673" s="1215" t="s">
        <v>55</v>
      </c>
      <c r="K673" s="1215" t="s">
        <v>55</v>
      </c>
      <c r="L673" s="1215">
        <v>96036.41</v>
      </c>
      <c r="M673" s="1392">
        <f>L673*0.05</f>
        <v>4801.8205000000007</v>
      </c>
      <c r="N673" s="1395">
        <v>43536</v>
      </c>
      <c r="O673" s="1215" t="s">
        <v>4094</v>
      </c>
      <c r="P673" s="1215" t="s">
        <v>4095</v>
      </c>
      <c r="Q673" s="1215">
        <v>13832107939</v>
      </c>
      <c r="R673" s="1215" t="s">
        <v>4094</v>
      </c>
      <c r="S673" s="1215" t="s">
        <v>4002</v>
      </c>
      <c r="T673" s="1239"/>
    </row>
    <row r="674" spans="1:20" s="1240" customFormat="1" ht="20.100000000000001" customHeight="1">
      <c r="A674" s="1237"/>
      <c r="B674" s="1215" t="s">
        <v>1417</v>
      </c>
      <c r="C674" s="1215" t="s">
        <v>4727</v>
      </c>
      <c r="D674" s="1215" t="s">
        <v>2928</v>
      </c>
      <c r="E674" s="1215">
        <v>1160</v>
      </c>
      <c r="F674" s="1215"/>
      <c r="G674" s="1215" t="s">
        <v>31</v>
      </c>
      <c r="H674" s="1215" t="s">
        <v>32</v>
      </c>
      <c r="I674" s="1215" t="s">
        <v>55</v>
      </c>
      <c r="J674" s="1215" t="s">
        <v>55</v>
      </c>
      <c r="K674" s="1215" t="s">
        <v>55</v>
      </c>
      <c r="L674" s="1215">
        <v>1981461.33</v>
      </c>
      <c r="M674" s="1396">
        <v>99073.072482000003</v>
      </c>
      <c r="N674" s="1395">
        <v>43593</v>
      </c>
      <c r="O674" s="1215" t="s">
        <v>4094</v>
      </c>
      <c r="P674" s="1215" t="s">
        <v>4095</v>
      </c>
      <c r="Q674" s="1215">
        <v>13832107939</v>
      </c>
      <c r="R674" s="1215" t="s">
        <v>4094</v>
      </c>
      <c r="S674" s="1215" t="s">
        <v>4002</v>
      </c>
      <c r="T674" s="1239"/>
    </row>
    <row r="675" spans="1:20" s="1240" customFormat="1" ht="20.100000000000001" customHeight="1">
      <c r="A675" s="1237"/>
      <c r="B675" s="1215" t="s">
        <v>1457</v>
      </c>
      <c r="C675" s="1215" t="s">
        <v>4720</v>
      </c>
      <c r="D675" s="1215" t="s">
        <v>1275</v>
      </c>
      <c r="E675" s="1215">
        <v>8444.9999000000007</v>
      </c>
      <c r="F675" s="1215"/>
      <c r="G675" s="1215" t="s">
        <v>31</v>
      </c>
      <c r="H675" s="1215" t="s">
        <v>32</v>
      </c>
      <c r="I675" s="1215" t="s">
        <v>55</v>
      </c>
      <c r="J675" s="1215" t="s">
        <v>55</v>
      </c>
      <c r="K675" s="1215" t="s">
        <v>55</v>
      </c>
      <c r="L675" s="1215">
        <v>256629.61161329999</v>
      </c>
      <c r="M675" s="1396">
        <v>12831.484097299999</v>
      </c>
      <c r="N675" s="1395">
        <v>43610</v>
      </c>
      <c r="O675" s="1215" t="s">
        <v>4094</v>
      </c>
      <c r="P675" s="1215" t="s">
        <v>4095</v>
      </c>
      <c r="Q675" s="1215">
        <v>13832107939</v>
      </c>
      <c r="R675" s="1215" t="s">
        <v>4094</v>
      </c>
      <c r="S675" s="1215" t="s">
        <v>4002</v>
      </c>
      <c r="T675" s="1239"/>
    </row>
    <row r="676" spans="1:20" s="1240" customFormat="1" ht="20.100000000000001" customHeight="1">
      <c r="A676" s="1237"/>
      <c r="B676" s="1215" t="s">
        <v>1457</v>
      </c>
      <c r="C676" s="1215" t="s">
        <v>4728</v>
      </c>
      <c r="D676" s="1215" t="s">
        <v>30</v>
      </c>
      <c r="E676" s="1215">
        <v>25200</v>
      </c>
      <c r="F676" s="1215"/>
      <c r="G676" s="1215" t="s">
        <v>31</v>
      </c>
      <c r="H676" s="1215" t="s">
        <v>32</v>
      </c>
      <c r="I676" s="1215" t="s">
        <v>55</v>
      </c>
      <c r="J676" s="1215" t="s">
        <v>55</v>
      </c>
      <c r="K676" s="1215" t="s">
        <v>55</v>
      </c>
      <c r="L676" s="1215">
        <v>2020103.89</v>
      </c>
      <c r="M676" s="1396">
        <v>863583.334149</v>
      </c>
      <c r="N676" s="1395">
        <v>43593</v>
      </c>
      <c r="O676" s="1215" t="s">
        <v>4094</v>
      </c>
      <c r="P676" s="1215" t="s">
        <v>4095</v>
      </c>
      <c r="Q676" s="1215">
        <v>13832107939</v>
      </c>
      <c r="R676" s="1215" t="s">
        <v>4094</v>
      </c>
      <c r="S676" s="1215" t="s">
        <v>4002</v>
      </c>
      <c r="T676" s="1239"/>
    </row>
    <row r="677" spans="1:20" s="1240" customFormat="1" ht="20.100000000000001" customHeight="1">
      <c r="A677" s="1237"/>
      <c r="B677" s="1215" t="s">
        <v>1417</v>
      </c>
      <c r="C677" s="1215" t="s">
        <v>4727</v>
      </c>
      <c r="D677" s="1215" t="s">
        <v>2928</v>
      </c>
      <c r="E677" s="1215">
        <v>145.15199999999999</v>
      </c>
      <c r="F677" s="1215"/>
      <c r="G677" s="1215" t="s">
        <v>31</v>
      </c>
      <c r="H677" s="1215" t="s">
        <v>32</v>
      </c>
      <c r="I677" s="1215" t="s">
        <v>55</v>
      </c>
      <c r="J677" s="1215" t="s">
        <v>55</v>
      </c>
      <c r="K677" s="1215" t="s">
        <v>55</v>
      </c>
      <c r="L677" s="1215">
        <v>247759.05</v>
      </c>
      <c r="M677" s="1396">
        <v>12387.946952</v>
      </c>
      <c r="N677" s="1395">
        <v>43648</v>
      </c>
      <c r="O677" s="1215" t="s">
        <v>4094</v>
      </c>
      <c r="P677" s="1215" t="s">
        <v>4095</v>
      </c>
      <c r="Q677" s="1215">
        <v>13832107939</v>
      </c>
      <c r="R677" s="1215" t="s">
        <v>4094</v>
      </c>
      <c r="S677" s="1215" t="s">
        <v>4002</v>
      </c>
      <c r="T677" s="1239"/>
    </row>
    <row r="678" spans="1:20" s="1240" customFormat="1" ht="20.100000000000001" customHeight="1">
      <c r="A678" s="1237"/>
      <c r="B678" s="1215" t="s">
        <v>1457</v>
      </c>
      <c r="C678" s="1215" t="s">
        <v>4728</v>
      </c>
      <c r="D678" s="1215" t="s">
        <v>30</v>
      </c>
      <c r="E678" s="1215">
        <v>1950</v>
      </c>
      <c r="F678" s="1215"/>
      <c r="G678" s="1215" t="s">
        <v>31</v>
      </c>
      <c r="H678" s="1215" t="s">
        <v>32</v>
      </c>
      <c r="I678" s="1215" t="s">
        <v>55</v>
      </c>
      <c r="J678" s="1215" t="s">
        <v>55</v>
      </c>
      <c r="K678" s="1215" t="s">
        <v>55</v>
      </c>
      <c r="L678" s="1215">
        <v>156317.57</v>
      </c>
      <c r="M678" s="1396">
        <v>7815.8829640000004</v>
      </c>
      <c r="N678" s="1395">
        <v>43648</v>
      </c>
      <c r="O678" s="1215" t="s">
        <v>4094</v>
      </c>
      <c r="P678" s="1215" t="s">
        <v>4095</v>
      </c>
      <c r="Q678" s="1215">
        <v>13832107939</v>
      </c>
      <c r="R678" s="1215" t="s">
        <v>4094</v>
      </c>
      <c r="S678" s="1215" t="s">
        <v>4002</v>
      </c>
      <c r="T678" s="1239"/>
    </row>
    <row r="679" spans="1:20" s="1240" customFormat="1" ht="20.100000000000001" customHeight="1">
      <c r="A679" s="1237"/>
      <c r="B679" s="1215" t="s">
        <v>1417</v>
      </c>
      <c r="C679" s="1215" t="s">
        <v>4727</v>
      </c>
      <c r="D679" s="1215" t="s">
        <v>2928</v>
      </c>
      <c r="E679" s="1215">
        <v>403</v>
      </c>
      <c r="F679" s="1215"/>
      <c r="G679" s="1215" t="s">
        <v>31</v>
      </c>
      <c r="H679" s="1215" t="s">
        <v>32</v>
      </c>
      <c r="I679" s="1215" t="s">
        <v>55</v>
      </c>
      <c r="J679" s="1215" t="s">
        <v>55</v>
      </c>
      <c r="K679" s="1215" t="s">
        <v>55</v>
      </c>
      <c r="L679" s="1215">
        <v>695442.48</v>
      </c>
      <c r="M679" s="1396">
        <v>34772.122210000001</v>
      </c>
      <c r="N679" s="1395">
        <v>43668</v>
      </c>
      <c r="O679" s="1215" t="s">
        <v>4094</v>
      </c>
      <c r="P679" s="1215" t="s">
        <v>4095</v>
      </c>
      <c r="Q679" s="1215">
        <v>13832107939</v>
      </c>
      <c r="R679" s="1215" t="s">
        <v>4094</v>
      </c>
      <c r="S679" s="1215" t="s">
        <v>4002</v>
      </c>
      <c r="T679" s="1239"/>
    </row>
    <row r="680" spans="1:20" s="1240" customFormat="1" ht="20.100000000000001" customHeight="1">
      <c r="A680" s="1237"/>
      <c r="B680" s="1308" t="s">
        <v>1386</v>
      </c>
      <c r="C680" s="1297" t="s">
        <v>4739</v>
      </c>
      <c r="D680" s="1297" t="s">
        <v>161</v>
      </c>
      <c r="E680" s="1309" t="s">
        <v>4740</v>
      </c>
      <c r="F680" s="1228"/>
      <c r="G680" s="1298" t="s">
        <v>31</v>
      </c>
      <c r="H680" s="1305" t="s">
        <v>32</v>
      </c>
      <c r="I680" s="1241"/>
      <c r="J680" s="1241"/>
      <c r="K680" s="1241"/>
      <c r="L680" s="1315">
        <v>9609.5999999999985</v>
      </c>
      <c r="M680" s="1215">
        <v>7687.68</v>
      </c>
      <c r="N680" s="1300" t="s">
        <v>4741</v>
      </c>
      <c r="O680" s="1228" t="s">
        <v>4310</v>
      </c>
      <c r="P680" s="1306" t="s">
        <v>4081</v>
      </c>
      <c r="Q680" s="1307" t="s">
        <v>4082</v>
      </c>
      <c r="R680" s="684" t="s">
        <v>4311</v>
      </c>
      <c r="S680" s="1220" t="s">
        <v>4002</v>
      </c>
      <c r="T680" s="1239"/>
    </row>
    <row r="681" spans="1:20" s="1240" customFormat="1" ht="20.100000000000001" customHeight="1">
      <c r="A681" s="1237"/>
      <c r="B681" s="1308" t="s">
        <v>1386</v>
      </c>
      <c r="C681" s="1297" t="s">
        <v>4742</v>
      </c>
      <c r="D681" s="1297" t="s">
        <v>161</v>
      </c>
      <c r="E681" s="1309" t="s">
        <v>4743</v>
      </c>
      <c r="F681" s="1228"/>
      <c r="G681" s="1298" t="s">
        <v>31</v>
      </c>
      <c r="H681" s="1305" t="s">
        <v>32</v>
      </c>
      <c r="I681" s="1241"/>
      <c r="J681" s="1241"/>
      <c r="K681" s="1241"/>
      <c r="L681" s="1315">
        <v>5295.6</v>
      </c>
      <c r="M681" s="1215">
        <v>4236.0960000000005</v>
      </c>
      <c r="N681" s="1300" t="s">
        <v>4741</v>
      </c>
      <c r="O681" s="1228" t="s">
        <v>4310</v>
      </c>
      <c r="P681" s="1306" t="s">
        <v>4081</v>
      </c>
      <c r="Q681" s="1307" t="s">
        <v>4082</v>
      </c>
      <c r="R681" s="684" t="s">
        <v>4311</v>
      </c>
      <c r="S681" s="1220" t="s">
        <v>4002</v>
      </c>
      <c r="T681" s="1239"/>
    </row>
    <row r="682" spans="1:20" s="1240" customFormat="1" ht="20.100000000000001" customHeight="1">
      <c r="A682" s="1237"/>
      <c r="B682" s="1308" t="s">
        <v>1386</v>
      </c>
      <c r="C682" s="1297" t="s">
        <v>4744</v>
      </c>
      <c r="D682" s="1297" t="s">
        <v>161</v>
      </c>
      <c r="E682" s="1309" t="s">
        <v>4745</v>
      </c>
      <c r="F682" s="1228"/>
      <c r="G682" s="1298" t="s">
        <v>31</v>
      </c>
      <c r="H682" s="1305" t="s">
        <v>32</v>
      </c>
      <c r="I682" s="1241"/>
      <c r="J682" s="1241"/>
      <c r="K682" s="1241"/>
      <c r="L682" s="1315">
        <v>5046.18</v>
      </c>
      <c r="M682" s="1215">
        <v>4036.8448000000008</v>
      </c>
      <c r="N682" s="1300" t="s">
        <v>4741</v>
      </c>
      <c r="O682" s="1228" t="s">
        <v>4310</v>
      </c>
      <c r="P682" s="1306" t="s">
        <v>4081</v>
      </c>
      <c r="Q682" s="1307" t="s">
        <v>4082</v>
      </c>
      <c r="R682" s="684" t="s">
        <v>4311</v>
      </c>
      <c r="S682" s="1220" t="s">
        <v>4002</v>
      </c>
      <c r="T682" s="1239"/>
    </row>
    <row r="683" spans="1:20" s="1240" customFormat="1" ht="20.100000000000001" customHeight="1">
      <c r="A683" s="1237"/>
      <c r="B683" s="1308" t="s">
        <v>1386</v>
      </c>
      <c r="C683" s="1297" t="s">
        <v>4746</v>
      </c>
      <c r="D683" s="1297" t="s">
        <v>161</v>
      </c>
      <c r="E683" s="1309" t="s">
        <v>4745</v>
      </c>
      <c r="F683" s="1228"/>
      <c r="G683" s="1298" t="s">
        <v>31</v>
      </c>
      <c r="H683" s="1305" t="s">
        <v>32</v>
      </c>
      <c r="I683" s="1241"/>
      <c r="J683" s="1241"/>
      <c r="K683" s="1241"/>
      <c r="L683" s="1315">
        <v>5167.7</v>
      </c>
      <c r="M683" s="1215">
        <v>4134.1103999999978</v>
      </c>
      <c r="N683" s="1300" t="s">
        <v>4741</v>
      </c>
      <c r="O683" s="1228" t="s">
        <v>4310</v>
      </c>
      <c r="P683" s="1306" t="s">
        <v>4081</v>
      </c>
      <c r="Q683" s="1307" t="s">
        <v>4082</v>
      </c>
      <c r="R683" s="684" t="s">
        <v>4311</v>
      </c>
      <c r="S683" s="1220" t="s">
        <v>4002</v>
      </c>
      <c r="T683" s="1239"/>
    </row>
    <row r="684" spans="1:20" s="1240" customFormat="1" ht="20.100000000000001" customHeight="1">
      <c r="A684" s="1237"/>
      <c r="B684" s="1308" t="s">
        <v>1386</v>
      </c>
      <c r="C684" s="1297" t="s">
        <v>4747</v>
      </c>
      <c r="D684" s="1297" t="s">
        <v>161</v>
      </c>
      <c r="E684" s="1309" t="s">
        <v>4748</v>
      </c>
      <c r="F684" s="1228"/>
      <c r="G684" s="1298" t="s">
        <v>31</v>
      </c>
      <c r="H684" s="1305" t="s">
        <v>32</v>
      </c>
      <c r="I684" s="1241"/>
      <c r="J684" s="1241"/>
      <c r="K684" s="1241"/>
      <c r="L684" s="1315">
        <v>4167.5</v>
      </c>
      <c r="M684" s="1215">
        <v>3333.96</v>
      </c>
      <c r="N684" s="1300" t="s">
        <v>4741</v>
      </c>
      <c r="O684" s="1228" t="s">
        <v>4310</v>
      </c>
      <c r="P684" s="1306" t="s">
        <v>4081</v>
      </c>
      <c r="Q684" s="1307" t="s">
        <v>4082</v>
      </c>
      <c r="R684" s="684" t="s">
        <v>4311</v>
      </c>
      <c r="S684" s="1220" t="s">
        <v>4002</v>
      </c>
      <c r="T684" s="1239"/>
    </row>
    <row r="685" spans="1:20" s="1240" customFormat="1" ht="20.100000000000001" customHeight="1">
      <c r="A685" s="1237"/>
      <c r="B685" s="1308" t="s">
        <v>1386</v>
      </c>
      <c r="C685" s="1297" t="s">
        <v>4749</v>
      </c>
      <c r="D685" s="1297" t="s">
        <v>161</v>
      </c>
      <c r="E685" s="1309" t="s">
        <v>4750</v>
      </c>
      <c r="F685" s="1228"/>
      <c r="G685" s="1241" t="s">
        <v>31</v>
      </c>
      <c r="H685" s="1228" t="s">
        <v>32</v>
      </c>
      <c r="I685" s="1241"/>
      <c r="J685" s="1241"/>
      <c r="K685" s="1241"/>
      <c r="L685" s="1315">
        <v>17846.5</v>
      </c>
      <c r="M685" s="1215">
        <v>14277.255999999998</v>
      </c>
      <c r="N685" s="1300" t="s">
        <v>4741</v>
      </c>
      <c r="O685" s="1228" t="s">
        <v>4310</v>
      </c>
      <c r="P685" s="1301" t="s">
        <v>4081</v>
      </c>
      <c r="Q685" s="1302" t="s">
        <v>4082</v>
      </c>
      <c r="R685" s="684" t="s">
        <v>4311</v>
      </c>
      <c r="S685" s="1220" t="s">
        <v>4002</v>
      </c>
      <c r="T685" s="1239"/>
    </row>
    <row r="686" spans="1:20" ht="57.75" customHeight="1">
      <c r="A686" s="1397" t="s">
        <v>4751</v>
      </c>
      <c r="B686" s="1397"/>
      <c r="C686" s="1397"/>
      <c r="D686" s="1397"/>
      <c r="E686" s="1397"/>
      <c r="F686" s="1397"/>
      <c r="G686" s="1397"/>
      <c r="H686" s="1397"/>
      <c r="I686" s="1397"/>
      <c r="J686" s="1397"/>
      <c r="K686" s="1397"/>
      <c r="L686" s="1397"/>
      <c r="M686" s="1397"/>
      <c r="N686" s="1397"/>
      <c r="O686" s="1397"/>
      <c r="P686" s="1397"/>
      <c r="Q686" s="1397"/>
      <c r="R686" s="1397"/>
      <c r="S686" s="1397"/>
      <c r="T686" s="1397"/>
    </row>
  </sheetData>
  <mergeCells count="33">
    <mergeCell ref="F171:F175"/>
    <mergeCell ref="L171:L175"/>
    <mergeCell ref="M171:M175"/>
    <mergeCell ref="A686:T686"/>
    <mergeCell ref="F164:F165"/>
    <mergeCell ref="L164:L165"/>
    <mergeCell ref="M164:M165"/>
    <mergeCell ref="F166:F168"/>
    <mergeCell ref="L166:L168"/>
    <mergeCell ref="M166:M168"/>
    <mergeCell ref="T3:T4"/>
    <mergeCell ref="F138:F144"/>
    <mergeCell ref="L138:L144"/>
    <mergeCell ref="M138:M144"/>
    <mergeCell ref="F161:F162"/>
    <mergeCell ref="L161:L162"/>
    <mergeCell ref="M161:M162"/>
    <mergeCell ref="N3:N4"/>
    <mergeCell ref="O3:O4"/>
    <mergeCell ref="P3:P4"/>
    <mergeCell ref="Q3:Q4"/>
    <mergeCell ref="R3:R4"/>
    <mergeCell ref="S3:S4"/>
    <mergeCell ref="A1:T1"/>
    <mergeCell ref="A2:T2"/>
    <mergeCell ref="A3:A4"/>
    <mergeCell ref="B3:B4"/>
    <mergeCell ref="C3:C4"/>
    <mergeCell ref="D3:D4"/>
    <mergeCell ref="E3:E4"/>
    <mergeCell ref="G3:G4"/>
    <mergeCell ref="H3:H4"/>
    <mergeCell ref="J3:J4"/>
  </mergeCells>
  <phoneticPr fontId="125" type="noConversion"/>
  <pageMargins left="0.7" right="0.7" top="0.75" bottom="0.75" header="0.3" footer="0.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U454"/>
  <sheetViews>
    <sheetView topLeftCell="A2" workbookViewId="0">
      <selection activeCell="D14" sqref="D14"/>
    </sheetView>
  </sheetViews>
  <sheetFormatPr defaultColWidth="9" defaultRowHeight="13.8"/>
  <cols>
    <col min="1" max="1" width="6" customWidth="1"/>
    <col min="2" max="2" width="20.5" customWidth="1"/>
    <col min="3" max="3" width="19.3984375" customWidth="1"/>
    <col min="4" max="4" width="4.69921875" customWidth="1"/>
    <col min="5" max="5" width="6.5" customWidth="1"/>
    <col min="6" max="6" width="8.5" customWidth="1"/>
    <col min="7" max="7" width="9.3984375" customWidth="1"/>
    <col min="8" max="8" width="12.8984375" customWidth="1"/>
    <col min="9" max="9" width="8.5" customWidth="1"/>
    <col min="10" max="10" width="7.8984375" customWidth="1"/>
    <col min="11" max="11" width="20.09765625" customWidth="1"/>
    <col min="12" max="12" width="11.09765625" customWidth="1"/>
    <col min="13" max="13" width="12.69921875" customWidth="1"/>
    <col min="14" max="14" width="24.3984375" customWidth="1"/>
    <col min="15" max="15" width="52.19921875" customWidth="1"/>
    <col min="17" max="17" width="16.19921875" customWidth="1"/>
    <col min="18" max="18" width="26.3984375" customWidth="1"/>
  </cols>
  <sheetData>
    <row r="1" spans="1:20" s="1402" customFormat="1" ht="18" hidden="1" customHeight="1">
      <c r="A1" s="1399" t="s">
        <v>0</v>
      </c>
      <c r="B1" s="185"/>
      <c r="C1" s="185"/>
      <c r="D1" s="185"/>
      <c r="E1" s="185"/>
      <c r="F1" s="185"/>
      <c r="G1" s="185"/>
      <c r="H1" s="185"/>
      <c r="I1" s="185"/>
      <c r="J1" s="185"/>
      <c r="K1" s="185"/>
      <c r="L1" s="185"/>
      <c r="M1" s="1400"/>
      <c r="N1" s="185"/>
      <c r="O1" s="197"/>
      <c r="P1" s="185"/>
      <c r="Q1" s="185"/>
      <c r="R1" s="185"/>
      <c r="S1" s="1401"/>
    </row>
    <row r="2" spans="1:20" s="1403" customFormat="1" ht="28.2">
      <c r="A2" s="1079" t="s">
        <v>4752</v>
      </c>
      <c r="B2" s="1079"/>
      <c r="C2" s="1079"/>
      <c r="D2" s="1079"/>
      <c r="E2" s="1079"/>
      <c r="F2" s="1079"/>
      <c r="G2" s="1079"/>
      <c r="H2" s="1079"/>
      <c r="I2" s="1079"/>
      <c r="J2" s="1079"/>
      <c r="K2" s="1079"/>
      <c r="L2" s="1079"/>
      <c r="M2" s="1079"/>
      <c r="N2" s="1079"/>
      <c r="O2" s="1079"/>
      <c r="P2" s="1079"/>
      <c r="Q2" s="1079"/>
      <c r="R2" s="1079"/>
      <c r="S2" s="1079"/>
      <c r="T2" s="1079"/>
    </row>
    <row r="3" spans="1:20" s="1403" customFormat="1" ht="24.75" customHeight="1">
      <c r="A3" s="1201">
        <v>44540</v>
      </c>
      <c r="B3" s="1202"/>
      <c r="C3" s="1202"/>
      <c r="D3" s="1202"/>
      <c r="E3" s="1202"/>
      <c r="F3" s="1202"/>
      <c r="G3" s="1202"/>
      <c r="H3" s="1202"/>
      <c r="I3" s="1202"/>
      <c r="J3" s="1202"/>
      <c r="K3" s="1202"/>
      <c r="L3" s="1202"/>
      <c r="M3" s="1202"/>
      <c r="N3" s="1202"/>
      <c r="O3" s="1202"/>
      <c r="P3" s="1202"/>
      <c r="Q3" s="1202"/>
      <c r="R3" s="1202"/>
      <c r="S3" s="1202"/>
      <c r="T3" s="1202"/>
    </row>
    <row r="4" spans="1:20" s="1402" customFormat="1" ht="36" customHeight="1">
      <c r="A4" s="1203" t="s">
        <v>2</v>
      </c>
      <c r="B4" s="1204" t="s">
        <v>3</v>
      </c>
      <c r="C4" s="1204" t="s">
        <v>4</v>
      </c>
      <c r="D4" s="1203" t="s">
        <v>5</v>
      </c>
      <c r="E4" s="1204" t="s">
        <v>1588</v>
      </c>
      <c r="F4" s="684" t="s">
        <v>1589</v>
      </c>
      <c r="G4" s="1204" t="s">
        <v>8</v>
      </c>
      <c r="H4" s="1204" t="s">
        <v>9</v>
      </c>
      <c r="I4" s="685" t="s">
        <v>10</v>
      </c>
      <c r="J4" s="1204" t="s">
        <v>11</v>
      </c>
      <c r="K4" s="684" t="s">
        <v>12</v>
      </c>
      <c r="L4" s="684" t="s">
        <v>13</v>
      </c>
      <c r="M4" s="1206" t="s">
        <v>14</v>
      </c>
      <c r="N4" s="1204" t="s">
        <v>15</v>
      </c>
      <c r="O4" s="1204" t="s">
        <v>16</v>
      </c>
      <c r="P4" s="1203" t="s">
        <v>17</v>
      </c>
      <c r="Q4" s="1204" t="s">
        <v>18</v>
      </c>
      <c r="R4" s="1204" t="s">
        <v>19</v>
      </c>
      <c r="S4" s="1208" t="s">
        <v>20</v>
      </c>
      <c r="T4" s="1208" t="s">
        <v>21</v>
      </c>
    </row>
    <row r="5" spans="1:20" s="1402" customFormat="1" ht="18" customHeight="1">
      <c r="A5" s="1203"/>
      <c r="B5" s="1204"/>
      <c r="C5" s="1204"/>
      <c r="D5" s="1203"/>
      <c r="E5" s="1204"/>
      <c r="F5" s="684" t="s">
        <v>22</v>
      </c>
      <c r="G5" s="1204"/>
      <c r="H5" s="1204"/>
      <c r="I5" s="685" t="s">
        <v>23</v>
      </c>
      <c r="J5" s="1204"/>
      <c r="K5" s="684" t="s">
        <v>24</v>
      </c>
      <c r="L5" s="1206" t="s">
        <v>25</v>
      </c>
      <c r="M5" s="1206" t="s">
        <v>25</v>
      </c>
      <c r="N5" s="1204"/>
      <c r="O5" s="1204"/>
      <c r="P5" s="1203"/>
      <c r="Q5" s="1204"/>
      <c r="R5" s="1204"/>
      <c r="S5" s="1208"/>
      <c r="T5" s="1208"/>
    </row>
    <row r="6" spans="1:20" s="1402" customFormat="1" ht="20.100000000000001" customHeight="1">
      <c r="A6" s="1404" t="s">
        <v>26</v>
      </c>
      <c r="B6" s="1405" t="s">
        <v>27</v>
      </c>
      <c r="C6" s="684"/>
      <c r="D6" s="685"/>
      <c r="E6" s="684"/>
      <c r="F6" s="684"/>
      <c r="G6" s="684"/>
      <c r="H6" s="684"/>
      <c r="I6" s="685"/>
      <c r="J6" s="684"/>
      <c r="K6" s="684"/>
      <c r="L6" s="684"/>
      <c r="M6" s="1206"/>
      <c r="N6" s="684"/>
      <c r="O6" s="684"/>
      <c r="P6" s="685"/>
      <c r="Q6" s="684"/>
      <c r="R6" s="684"/>
      <c r="S6" s="1214"/>
      <c r="T6" s="1214"/>
    </row>
    <row r="7" spans="1:20" s="1411" customFormat="1" ht="20.100000000000001" customHeight="1">
      <c r="A7" s="1406">
        <v>1</v>
      </c>
      <c r="B7" s="1407" t="s">
        <v>28</v>
      </c>
      <c r="C7" s="1407"/>
      <c r="D7" s="1406"/>
      <c r="E7" s="1407"/>
      <c r="F7" s="1407"/>
      <c r="G7" s="1407"/>
      <c r="H7" s="1407"/>
      <c r="I7" s="1406"/>
      <c r="J7" s="1407"/>
      <c r="K7" s="1407"/>
      <c r="L7" s="1407"/>
      <c r="M7" s="1408"/>
      <c r="N7" s="1407"/>
      <c r="O7" s="1407"/>
      <c r="P7" s="1406"/>
      <c r="Q7" s="1407"/>
      <c r="R7" s="1407"/>
      <c r="S7" s="1409"/>
      <c r="T7" s="1410"/>
    </row>
    <row r="8" spans="1:20" s="1411" customFormat="1" ht="20.100000000000001" customHeight="1">
      <c r="A8" s="1350"/>
      <c r="B8" s="1249" t="s">
        <v>2199</v>
      </c>
      <c r="C8" s="1249" t="s">
        <v>4753</v>
      </c>
      <c r="D8" s="1249" t="s">
        <v>30</v>
      </c>
      <c r="E8" s="1249">
        <v>4564</v>
      </c>
      <c r="F8" s="1249">
        <v>319.48</v>
      </c>
      <c r="G8" s="1249" t="s">
        <v>4754</v>
      </c>
      <c r="H8" s="1249" t="s">
        <v>32</v>
      </c>
      <c r="I8" s="1249" t="s">
        <v>55</v>
      </c>
      <c r="J8" s="1249" t="s">
        <v>55</v>
      </c>
      <c r="K8" s="1249" t="s">
        <v>55</v>
      </c>
      <c r="L8" s="1412">
        <v>5223078.8</v>
      </c>
      <c r="M8" s="1413">
        <v>522307.99</v>
      </c>
      <c r="N8" s="1249"/>
      <c r="O8" s="1249" t="s">
        <v>4755</v>
      </c>
      <c r="P8" s="1249" t="s">
        <v>4756</v>
      </c>
      <c r="Q8" s="1249">
        <v>15694713641</v>
      </c>
      <c r="R8" s="1249" t="s">
        <v>4757</v>
      </c>
      <c r="S8" s="1249" t="s">
        <v>4758</v>
      </c>
      <c r="T8" s="1410"/>
    </row>
    <row r="9" spans="1:20" s="1411" customFormat="1" ht="20.100000000000001" customHeight="1">
      <c r="A9" s="1350"/>
      <c r="B9" s="1249" t="s">
        <v>2199</v>
      </c>
      <c r="C9" s="1249" t="s">
        <v>4759</v>
      </c>
      <c r="D9" s="1249" t="s">
        <v>30</v>
      </c>
      <c r="E9" s="1249">
        <v>805</v>
      </c>
      <c r="F9" s="1249"/>
      <c r="G9" s="1249" t="s">
        <v>31</v>
      </c>
      <c r="H9" s="1249" t="s">
        <v>32</v>
      </c>
      <c r="I9" s="1249"/>
      <c r="J9" s="1249"/>
      <c r="K9" s="1249"/>
      <c r="L9" s="1249"/>
      <c r="M9" s="1249"/>
      <c r="N9" s="1249" t="s">
        <v>4760</v>
      </c>
      <c r="O9" s="1249" t="s">
        <v>4761</v>
      </c>
      <c r="P9" s="1249" t="s">
        <v>4762</v>
      </c>
      <c r="Q9" s="1249">
        <v>17684853888</v>
      </c>
      <c r="R9" s="1249" t="s">
        <v>4763</v>
      </c>
      <c r="S9" s="1249" t="s">
        <v>4764</v>
      </c>
      <c r="T9" s="1214"/>
    </row>
    <row r="10" spans="1:20" s="1411" customFormat="1" ht="20.100000000000001" customHeight="1">
      <c r="A10" s="1350"/>
      <c r="B10" s="1249" t="s">
        <v>2199</v>
      </c>
      <c r="C10" s="1249" t="s">
        <v>4765</v>
      </c>
      <c r="D10" s="1249" t="s">
        <v>30</v>
      </c>
      <c r="E10" s="1249">
        <v>926</v>
      </c>
      <c r="F10" s="1249"/>
      <c r="G10" s="1249" t="s">
        <v>31</v>
      </c>
      <c r="H10" s="1249" t="s">
        <v>32</v>
      </c>
      <c r="I10" s="1249"/>
      <c r="J10" s="1249"/>
      <c r="K10" s="1249"/>
      <c r="L10" s="1249"/>
      <c r="M10" s="1249"/>
      <c r="N10" s="1249" t="s">
        <v>4760</v>
      </c>
      <c r="O10" s="1249" t="s">
        <v>4761</v>
      </c>
      <c r="P10" s="1249" t="s">
        <v>4762</v>
      </c>
      <c r="Q10" s="1249">
        <v>17684853888</v>
      </c>
      <c r="R10" s="1249" t="s">
        <v>4763</v>
      </c>
      <c r="S10" s="1249" t="s">
        <v>4764</v>
      </c>
      <c r="T10" s="1410"/>
    </row>
    <row r="11" spans="1:20" s="1411" customFormat="1" ht="20.100000000000001" customHeight="1">
      <c r="A11" s="1350"/>
      <c r="B11" s="1249" t="s">
        <v>2199</v>
      </c>
      <c r="C11" s="1249" t="s">
        <v>4766</v>
      </c>
      <c r="D11" s="1249" t="s">
        <v>30</v>
      </c>
      <c r="E11" s="1249">
        <v>133</v>
      </c>
      <c r="F11" s="1249"/>
      <c r="G11" s="1249" t="s">
        <v>31</v>
      </c>
      <c r="H11" s="1249" t="s">
        <v>32</v>
      </c>
      <c r="I11" s="1249"/>
      <c r="J11" s="1249"/>
      <c r="K11" s="1249"/>
      <c r="L11" s="1249"/>
      <c r="M11" s="1249"/>
      <c r="N11" s="1249" t="s">
        <v>4760</v>
      </c>
      <c r="O11" s="1249" t="s">
        <v>4761</v>
      </c>
      <c r="P11" s="1249" t="s">
        <v>4762</v>
      </c>
      <c r="Q11" s="1249">
        <v>17684853888</v>
      </c>
      <c r="R11" s="1249" t="s">
        <v>4763</v>
      </c>
      <c r="S11" s="1249" t="s">
        <v>4764</v>
      </c>
      <c r="T11" s="1410"/>
    </row>
    <row r="12" spans="1:20" s="1411" customFormat="1" ht="25.5" customHeight="1">
      <c r="A12" s="1350"/>
      <c r="B12" s="1249"/>
      <c r="C12" s="1249"/>
      <c r="D12" s="1249"/>
      <c r="E12" s="1249"/>
      <c r="F12" s="1249"/>
      <c r="G12" s="1249"/>
      <c r="H12" s="1249"/>
      <c r="I12" s="1249"/>
      <c r="J12" s="1249"/>
      <c r="K12" s="1249"/>
      <c r="L12" s="1249"/>
      <c r="M12" s="1249"/>
      <c r="N12" s="1249"/>
      <c r="O12" s="1249"/>
      <c r="P12" s="1249"/>
      <c r="Q12" s="1249"/>
      <c r="R12" s="1249"/>
      <c r="S12" s="1249"/>
      <c r="T12" s="1410"/>
    </row>
    <row r="13" spans="1:20" s="1411" customFormat="1" ht="25.5" customHeight="1">
      <c r="A13" s="1350"/>
      <c r="B13" s="1249"/>
      <c r="C13" s="1249"/>
      <c r="D13" s="1249"/>
      <c r="E13" s="1249"/>
      <c r="F13" s="1249"/>
      <c r="G13" s="1249"/>
      <c r="H13" s="1249"/>
      <c r="I13" s="1249"/>
      <c r="J13" s="1249"/>
      <c r="K13" s="1249"/>
      <c r="L13" s="1249"/>
      <c r="M13" s="1249"/>
      <c r="N13" s="1249"/>
      <c r="O13" s="1249"/>
      <c r="P13" s="1249"/>
      <c r="Q13" s="1249"/>
      <c r="R13" s="1249"/>
      <c r="S13" s="1249"/>
      <c r="T13" s="1410"/>
    </row>
    <row r="14" spans="1:20" s="1411" customFormat="1" ht="25.5" customHeight="1">
      <c r="A14" s="1350"/>
      <c r="B14" s="1249"/>
      <c r="C14" s="1249"/>
      <c r="D14" s="1249"/>
      <c r="E14" s="1249"/>
      <c r="F14" s="1249"/>
      <c r="G14" s="1249"/>
      <c r="H14" s="1249"/>
      <c r="I14" s="1249"/>
      <c r="J14" s="1249"/>
      <c r="K14" s="1249"/>
      <c r="L14" s="1249"/>
      <c r="M14" s="1249"/>
      <c r="N14" s="1249"/>
      <c r="O14" s="1249"/>
      <c r="P14" s="1249"/>
      <c r="Q14" s="1249"/>
      <c r="R14" s="1249"/>
      <c r="S14" s="1249"/>
      <c r="T14" s="1410"/>
    </row>
    <row r="15" spans="1:20" s="1411" customFormat="1" ht="25.5" customHeight="1">
      <c r="A15" s="1350"/>
      <c r="B15" s="1249"/>
      <c r="C15" s="1249"/>
      <c r="D15" s="1249"/>
      <c r="E15" s="1249"/>
      <c r="F15" s="1249"/>
      <c r="G15" s="1249"/>
      <c r="H15" s="1249"/>
      <c r="I15" s="1249"/>
      <c r="J15" s="1249"/>
      <c r="K15" s="1249"/>
      <c r="L15" s="1249"/>
      <c r="M15" s="1249"/>
      <c r="N15" s="1249"/>
      <c r="O15" s="1249"/>
      <c r="P15" s="1249"/>
      <c r="Q15" s="1249"/>
      <c r="R15" s="1249"/>
      <c r="S15" s="1249"/>
      <c r="T15" s="1410"/>
    </row>
    <row r="16" spans="1:20" s="1411" customFormat="1" ht="25.5" customHeight="1">
      <c r="A16" s="1350"/>
      <c r="B16" s="1249"/>
      <c r="C16" s="1249"/>
      <c r="D16" s="1249"/>
      <c r="E16" s="1249"/>
      <c r="F16" s="1249"/>
      <c r="G16" s="1249"/>
      <c r="H16" s="1249"/>
      <c r="I16" s="1249"/>
      <c r="J16" s="1249"/>
      <c r="K16" s="1249"/>
      <c r="L16" s="1249"/>
      <c r="M16" s="1249"/>
      <c r="N16" s="1249"/>
      <c r="O16" s="1249"/>
      <c r="P16" s="1249"/>
      <c r="Q16" s="1249"/>
      <c r="R16" s="1249"/>
      <c r="S16" s="1249"/>
      <c r="T16" s="1410"/>
    </row>
    <row r="17" spans="1:20" s="1411" customFormat="1" ht="20.100000000000001" customHeight="1">
      <c r="A17" s="1350"/>
      <c r="B17" s="1354"/>
      <c r="C17" s="1354"/>
      <c r="D17" s="1354"/>
      <c r="E17" s="1354"/>
      <c r="F17" s="1354"/>
      <c r="G17" s="1254"/>
      <c r="H17" s="1354"/>
      <c r="I17" s="1354"/>
      <c r="J17" s="1354"/>
      <c r="K17" s="1354"/>
      <c r="L17" s="1354"/>
      <c r="M17" s="1354"/>
      <c r="N17" s="1354"/>
      <c r="O17" s="1254"/>
      <c r="P17" s="1354"/>
      <c r="Q17" s="1354"/>
      <c r="R17" s="1254"/>
      <c r="S17" s="1354"/>
      <c r="T17" s="1410"/>
    </row>
    <row r="18" spans="1:20" s="1402" customFormat="1" ht="20.100000000000001" customHeight="1">
      <c r="A18" s="1406">
        <v>2</v>
      </c>
      <c r="B18" s="1407" t="s">
        <v>103</v>
      </c>
      <c r="C18" s="1407"/>
      <c r="D18" s="1406"/>
      <c r="E18" s="1407"/>
      <c r="F18" s="1407"/>
      <c r="G18" s="1407"/>
      <c r="H18" s="1407"/>
      <c r="I18" s="1406"/>
      <c r="J18" s="1407"/>
      <c r="K18" s="1407"/>
      <c r="L18" s="1407"/>
      <c r="M18" s="1408"/>
      <c r="N18" s="1407"/>
      <c r="O18" s="1407"/>
      <c r="P18" s="1406"/>
      <c r="Q18" s="1407"/>
      <c r="R18" s="1407"/>
      <c r="S18" s="1409"/>
      <c r="T18" s="1214"/>
    </row>
    <row r="19" spans="1:20" s="1411" customFormat="1" ht="20.100000000000001" customHeight="1">
      <c r="A19" s="1350"/>
      <c r="B19" s="1249" t="s">
        <v>4767</v>
      </c>
      <c r="C19" s="1249" t="s">
        <v>4768</v>
      </c>
      <c r="D19" s="1249" t="s">
        <v>65</v>
      </c>
      <c r="E19" s="1249">
        <v>4</v>
      </c>
      <c r="F19" s="1249">
        <v>178.36</v>
      </c>
      <c r="G19" s="1249" t="s">
        <v>31</v>
      </c>
      <c r="H19" s="1249" t="s">
        <v>41</v>
      </c>
      <c r="I19" s="1249" t="s">
        <v>4769</v>
      </c>
      <c r="J19" s="1249" t="s">
        <v>4770</v>
      </c>
      <c r="K19" s="1249" t="s">
        <v>4771</v>
      </c>
      <c r="L19" s="1249">
        <v>1115576.8</v>
      </c>
      <c r="M19" s="1249">
        <v>780903.8</v>
      </c>
      <c r="N19" s="1249">
        <v>2017.4</v>
      </c>
      <c r="O19" s="1249" t="s">
        <v>4772</v>
      </c>
      <c r="P19" s="1249" t="s">
        <v>4773</v>
      </c>
      <c r="Q19" s="1249">
        <v>13842003200</v>
      </c>
      <c r="R19" s="1249" t="s">
        <v>4774</v>
      </c>
      <c r="S19" s="1249" t="s">
        <v>4764</v>
      </c>
      <c r="T19" s="1410"/>
    </row>
    <row r="20" spans="1:20" s="1411" customFormat="1" ht="20.100000000000001" customHeight="1">
      <c r="A20" s="1350"/>
      <c r="B20" s="1249" t="s">
        <v>4767</v>
      </c>
      <c r="C20" s="1249" t="s">
        <v>4775</v>
      </c>
      <c r="D20" s="1249" t="s">
        <v>65</v>
      </c>
      <c r="E20" s="1249">
        <v>8</v>
      </c>
      <c r="F20" s="1249">
        <v>24.3</v>
      </c>
      <c r="G20" s="1249" t="s">
        <v>31</v>
      </c>
      <c r="H20" s="1249" t="s">
        <v>41</v>
      </c>
      <c r="I20" s="1249" t="s">
        <v>4769</v>
      </c>
      <c r="J20" s="1249" t="s">
        <v>4770</v>
      </c>
      <c r="K20" s="1249" t="s">
        <v>4776</v>
      </c>
      <c r="L20" s="1249">
        <v>150174</v>
      </c>
      <c r="M20" s="1249">
        <v>105121.8</v>
      </c>
      <c r="N20" s="1249">
        <v>2017.4</v>
      </c>
      <c r="O20" s="1249" t="s">
        <v>4772</v>
      </c>
      <c r="P20" s="1249" t="s">
        <v>4773</v>
      </c>
      <c r="Q20" s="1249">
        <v>13842003200</v>
      </c>
      <c r="R20" s="1249" t="s">
        <v>4774</v>
      </c>
      <c r="S20" s="1249" t="s">
        <v>4764</v>
      </c>
      <c r="T20" s="1410"/>
    </row>
    <row r="21" spans="1:20" s="1411" customFormat="1" ht="20.100000000000001" customHeight="1">
      <c r="A21" s="1350"/>
      <c r="B21" s="1249" t="s">
        <v>4351</v>
      </c>
      <c r="C21" s="1249" t="s">
        <v>4777</v>
      </c>
      <c r="D21" s="1249" t="s">
        <v>65</v>
      </c>
      <c r="E21" s="1249">
        <v>4</v>
      </c>
      <c r="F21" s="1249">
        <v>51.103999999999999</v>
      </c>
      <c r="G21" s="1249" t="s">
        <v>31</v>
      </c>
      <c r="H21" s="1249" t="s">
        <v>41</v>
      </c>
      <c r="I21" s="1249" t="s">
        <v>4769</v>
      </c>
      <c r="J21" s="1249" t="s">
        <v>4770</v>
      </c>
      <c r="K21" s="1249" t="s">
        <v>4776</v>
      </c>
      <c r="L21" s="1249">
        <v>315822.71999999997</v>
      </c>
      <c r="M21" s="1249">
        <v>221075.82</v>
      </c>
      <c r="N21" s="1249">
        <v>2017.4</v>
      </c>
      <c r="O21" s="1249" t="s">
        <v>4772</v>
      </c>
      <c r="P21" s="1249" t="s">
        <v>4773</v>
      </c>
      <c r="Q21" s="1249">
        <v>13842003200</v>
      </c>
      <c r="R21" s="1249" t="s">
        <v>4774</v>
      </c>
      <c r="S21" s="1249" t="s">
        <v>4764</v>
      </c>
      <c r="T21" s="1410"/>
    </row>
    <row r="22" spans="1:20" s="1411" customFormat="1" ht="20.100000000000001" customHeight="1">
      <c r="A22" s="1350"/>
      <c r="B22" s="1249" t="s">
        <v>4351</v>
      </c>
      <c r="C22" s="1249" t="s">
        <v>4778</v>
      </c>
      <c r="D22" s="1249" t="s">
        <v>65</v>
      </c>
      <c r="E22" s="1249">
        <v>2</v>
      </c>
      <c r="F22" s="1249">
        <v>3.94</v>
      </c>
      <c r="G22" s="1249" t="s">
        <v>31</v>
      </c>
      <c r="H22" s="1249" t="s">
        <v>41</v>
      </c>
      <c r="I22" s="1249" t="s">
        <v>4769</v>
      </c>
      <c r="J22" s="1249" t="s">
        <v>4770</v>
      </c>
      <c r="K22" s="1249" t="s">
        <v>4776</v>
      </c>
      <c r="L22" s="1249">
        <v>24349.200000000001</v>
      </c>
      <c r="M22" s="1249">
        <v>17044.38</v>
      </c>
      <c r="N22" s="1249">
        <v>2017.4</v>
      </c>
      <c r="O22" s="1249" t="s">
        <v>4772</v>
      </c>
      <c r="P22" s="1249" t="s">
        <v>4773</v>
      </c>
      <c r="Q22" s="1249">
        <v>13842003200</v>
      </c>
      <c r="R22" s="1249" t="s">
        <v>4774</v>
      </c>
      <c r="S22" s="1249" t="s">
        <v>4764</v>
      </c>
      <c r="T22" s="1410"/>
    </row>
    <row r="23" spans="1:20" s="1411" customFormat="1" ht="20.100000000000001" customHeight="1">
      <c r="A23" s="1350"/>
      <c r="B23" s="1249" t="s">
        <v>4767</v>
      </c>
      <c r="C23" s="1249" t="s">
        <v>4066</v>
      </c>
      <c r="D23" s="1249" t="s">
        <v>65</v>
      </c>
      <c r="E23" s="1249">
        <v>4</v>
      </c>
      <c r="F23" s="1249">
        <v>60.5</v>
      </c>
      <c r="G23" s="1249" t="s">
        <v>31</v>
      </c>
      <c r="H23" s="1249" t="s">
        <v>41</v>
      </c>
      <c r="I23" s="1249" t="s">
        <v>4769</v>
      </c>
      <c r="J23" s="1249" t="s">
        <v>4770</v>
      </c>
      <c r="K23" s="1249" t="s">
        <v>4779</v>
      </c>
      <c r="L23" s="1249">
        <v>373890</v>
      </c>
      <c r="M23" s="1249">
        <v>261723</v>
      </c>
      <c r="N23" s="1249">
        <v>2017.4</v>
      </c>
      <c r="O23" s="1249" t="s">
        <v>4772</v>
      </c>
      <c r="P23" s="1249" t="s">
        <v>4773</v>
      </c>
      <c r="Q23" s="1249">
        <v>13842003200</v>
      </c>
      <c r="R23" s="1249" t="s">
        <v>4774</v>
      </c>
      <c r="S23" s="1249" t="s">
        <v>4764</v>
      </c>
      <c r="T23" s="1410"/>
    </row>
    <row r="24" spans="1:20" s="1411" customFormat="1" ht="20.100000000000001" customHeight="1">
      <c r="A24" s="1350"/>
      <c r="B24" s="1249" t="s">
        <v>4767</v>
      </c>
      <c r="C24" s="1249" t="s">
        <v>4780</v>
      </c>
      <c r="D24" s="1249" t="s">
        <v>65</v>
      </c>
      <c r="E24" s="1249">
        <v>4</v>
      </c>
      <c r="F24" s="1249">
        <v>91.66</v>
      </c>
      <c r="G24" s="1249" t="s">
        <v>31</v>
      </c>
      <c r="H24" s="1249" t="s">
        <v>41</v>
      </c>
      <c r="I24" s="1249" t="s">
        <v>4769</v>
      </c>
      <c r="J24" s="1249" t="s">
        <v>4770</v>
      </c>
      <c r="K24" s="1249" t="s">
        <v>4779</v>
      </c>
      <c r="L24" s="1249">
        <v>576436.80000000005</v>
      </c>
      <c r="M24" s="1249">
        <v>403505.74</v>
      </c>
      <c r="N24" s="1249">
        <v>2017.4</v>
      </c>
      <c r="O24" s="1249" t="s">
        <v>4772</v>
      </c>
      <c r="P24" s="1249" t="s">
        <v>4773</v>
      </c>
      <c r="Q24" s="1249">
        <v>13842003200</v>
      </c>
      <c r="R24" s="1249" t="s">
        <v>4774</v>
      </c>
      <c r="S24" s="1249" t="s">
        <v>4764</v>
      </c>
      <c r="T24" s="1410"/>
    </row>
    <row r="25" spans="1:20" s="1411" customFormat="1" ht="20.100000000000001" customHeight="1">
      <c r="A25" s="1350"/>
      <c r="B25" s="1249" t="s">
        <v>29</v>
      </c>
      <c r="C25" s="1249" t="s">
        <v>4781</v>
      </c>
      <c r="D25" s="1249" t="s">
        <v>65</v>
      </c>
      <c r="E25" s="1249">
        <v>313.53800000000001</v>
      </c>
      <c r="F25" s="1249"/>
      <c r="G25" s="1249" t="s">
        <v>31</v>
      </c>
      <c r="H25" s="1249" t="s">
        <v>41</v>
      </c>
      <c r="I25" s="1249" t="s">
        <v>4769</v>
      </c>
      <c r="J25" s="1249" t="s">
        <v>4770</v>
      </c>
      <c r="K25" s="1249" t="s">
        <v>4782</v>
      </c>
      <c r="L25" s="1249">
        <v>1388659.8</v>
      </c>
      <c r="M25" s="1249">
        <v>972061.9</v>
      </c>
      <c r="N25" s="1249">
        <v>2017.4</v>
      </c>
      <c r="O25" s="1249" t="s">
        <v>4772</v>
      </c>
      <c r="P25" s="1249" t="s">
        <v>4773</v>
      </c>
      <c r="Q25" s="1249">
        <v>13842003200</v>
      </c>
      <c r="R25" s="1249" t="s">
        <v>4774</v>
      </c>
      <c r="S25" s="1249" t="s">
        <v>4764</v>
      </c>
      <c r="T25" s="1410"/>
    </row>
    <row r="26" spans="1:20" s="1411" customFormat="1" ht="20.100000000000001" customHeight="1">
      <c r="A26" s="1350"/>
      <c r="B26" s="1249" t="s">
        <v>4783</v>
      </c>
      <c r="C26" s="1414" t="s">
        <v>4784</v>
      </c>
      <c r="D26" s="1414" t="s">
        <v>30</v>
      </c>
      <c r="E26" s="1414">
        <v>44</v>
      </c>
      <c r="F26" s="1415">
        <v>30.149000000000001</v>
      </c>
      <c r="G26" s="684" t="s">
        <v>31</v>
      </c>
      <c r="H26" s="684" t="s">
        <v>32</v>
      </c>
      <c r="I26" s="684" t="s">
        <v>4785</v>
      </c>
      <c r="J26" s="1249" t="s">
        <v>4786</v>
      </c>
      <c r="K26" s="1249" t="s">
        <v>4787</v>
      </c>
      <c r="L26" s="1206">
        <v>189938.7</v>
      </c>
      <c r="M26" s="1206">
        <v>189938.7</v>
      </c>
      <c r="N26" s="684">
        <v>2020.3</v>
      </c>
      <c r="O26" s="1249" t="s">
        <v>4788</v>
      </c>
      <c r="P26" s="1249" t="s">
        <v>4789</v>
      </c>
      <c r="Q26" s="1249">
        <v>17647437444</v>
      </c>
      <c r="R26" s="1249" t="s">
        <v>4790</v>
      </c>
      <c r="S26" s="1249" t="s">
        <v>4764</v>
      </c>
      <c r="T26" s="1410"/>
    </row>
    <row r="27" spans="1:20" s="1411" customFormat="1" ht="20.100000000000001" customHeight="1">
      <c r="A27" s="1350"/>
      <c r="B27" s="1249" t="s">
        <v>4783</v>
      </c>
      <c r="C27" s="1414" t="s">
        <v>4791</v>
      </c>
      <c r="D27" s="1414" t="s">
        <v>30</v>
      </c>
      <c r="E27" s="1414">
        <v>4</v>
      </c>
      <c r="F27" s="1415">
        <v>2.056</v>
      </c>
      <c r="G27" s="684" t="s">
        <v>31</v>
      </c>
      <c r="H27" s="684" t="s">
        <v>32</v>
      </c>
      <c r="I27" s="684" t="s">
        <v>4785</v>
      </c>
      <c r="J27" s="1249" t="s">
        <v>4786</v>
      </c>
      <c r="K27" s="1249" t="s">
        <v>4787</v>
      </c>
      <c r="L27" s="1206">
        <v>12952.8</v>
      </c>
      <c r="M27" s="1206">
        <v>12952.8</v>
      </c>
      <c r="N27" s="684">
        <v>2020.3</v>
      </c>
      <c r="O27" s="1249" t="s">
        <v>4788</v>
      </c>
      <c r="P27" s="1249" t="s">
        <v>4789</v>
      </c>
      <c r="Q27" s="1249">
        <v>17647437445</v>
      </c>
      <c r="R27" s="1249" t="s">
        <v>4790</v>
      </c>
      <c r="S27" s="1249" t="s">
        <v>4764</v>
      </c>
      <c r="T27" s="1410"/>
    </row>
    <row r="28" spans="1:20" s="1411" customFormat="1" ht="20.100000000000001" customHeight="1">
      <c r="A28" s="1350"/>
      <c r="B28" s="1249" t="s">
        <v>4783</v>
      </c>
      <c r="C28" s="1414" t="s">
        <v>4792</v>
      </c>
      <c r="D28" s="1414" t="s">
        <v>30</v>
      </c>
      <c r="E28" s="1414">
        <v>4</v>
      </c>
      <c r="F28" s="1415">
        <v>1.37</v>
      </c>
      <c r="G28" s="684" t="s">
        <v>31</v>
      </c>
      <c r="H28" s="684" t="s">
        <v>32</v>
      </c>
      <c r="I28" s="684" t="s">
        <v>4785</v>
      </c>
      <c r="J28" s="1249" t="s">
        <v>4786</v>
      </c>
      <c r="K28" s="1249" t="s">
        <v>4787</v>
      </c>
      <c r="L28" s="1206">
        <v>8631</v>
      </c>
      <c r="M28" s="1206">
        <v>8631</v>
      </c>
      <c r="N28" s="684">
        <v>2020.3</v>
      </c>
      <c r="O28" s="1249" t="s">
        <v>4788</v>
      </c>
      <c r="P28" s="1249" t="s">
        <v>4789</v>
      </c>
      <c r="Q28" s="1249">
        <v>17647437446</v>
      </c>
      <c r="R28" s="1249" t="s">
        <v>4790</v>
      </c>
      <c r="S28" s="1249" t="s">
        <v>4764</v>
      </c>
      <c r="T28" s="1410"/>
    </row>
    <row r="29" spans="1:20" s="1411" customFormat="1" ht="20.100000000000001" customHeight="1">
      <c r="A29" s="1350"/>
      <c r="B29" s="1249" t="s">
        <v>4783</v>
      </c>
      <c r="C29" s="1414" t="s">
        <v>4793</v>
      </c>
      <c r="D29" s="1414" t="s">
        <v>30</v>
      </c>
      <c r="E29" s="1414">
        <v>22</v>
      </c>
      <c r="F29" s="1415">
        <v>9.5039999999999996</v>
      </c>
      <c r="G29" s="684" t="s">
        <v>31</v>
      </c>
      <c r="H29" s="684" t="s">
        <v>32</v>
      </c>
      <c r="I29" s="684" t="s">
        <v>4785</v>
      </c>
      <c r="J29" s="1249" t="s">
        <v>4786</v>
      </c>
      <c r="K29" s="1249" t="s">
        <v>4787</v>
      </c>
      <c r="L29" s="1206">
        <v>59875.199999999997</v>
      </c>
      <c r="M29" s="1206">
        <v>59875.199999999997</v>
      </c>
      <c r="N29" s="684">
        <v>2020.3</v>
      </c>
      <c r="O29" s="1249" t="s">
        <v>4788</v>
      </c>
      <c r="P29" s="1249" t="s">
        <v>4789</v>
      </c>
      <c r="Q29" s="1249">
        <v>17647437447</v>
      </c>
      <c r="R29" s="1249" t="s">
        <v>4790</v>
      </c>
      <c r="S29" s="1249" t="s">
        <v>4764</v>
      </c>
      <c r="T29" s="1410"/>
    </row>
    <row r="30" spans="1:20" s="1411" customFormat="1" ht="20.100000000000001" customHeight="1">
      <c r="A30" s="1350"/>
      <c r="B30" s="1249" t="s">
        <v>4783</v>
      </c>
      <c r="C30" s="1414" t="s">
        <v>4794</v>
      </c>
      <c r="D30" s="1414" t="s">
        <v>30</v>
      </c>
      <c r="E30" s="1414">
        <v>2</v>
      </c>
      <c r="F30" s="1415">
        <v>0.64800000000000002</v>
      </c>
      <c r="G30" s="684" t="s">
        <v>31</v>
      </c>
      <c r="H30" s="684" t="s">
        <v>32</v>
      </c>
      <c r="I30" s="684" t="s">
        <v>4785</v>
      </c>
      <c r="J30" s="1249" t="s">
        <v>4786</v>
      </c>
      <c r="K30" s="1249" t="s">
        <v>4787</v>
      </c>
      <c r="L30" s="1206">
        <v>4082.4</v>
      </c>
      <c r="M30" s="1206">
        <v>4082.4</v>
      </c>
      <c r="N30" s="684">
        <v>2020.3</v>
      </c>
      <c r="O30" s="1249" t="s">
        <v>4788</v>
      </c>
      <c r="P30" s="1249" t="s">
        <v>4789</v>
      </c>
      <c r="Q30" s="1249">
        <v>17647437448</v>
      </c>
      <c r="R30" s="1249" t="s">
        <v>4790</v>
      </c>
      <c r="S30" s="1249" t="s">
        <v>4764</v>
      </c>
      <c r="T30" s="1410"/>
    </row>
    <row r="31" spans="1:20" s="1411" customFormat="1" ht="20.100000000000001" customHeight="1">
      <c r="A31" s="1350"/>
      <c r="B31" s="1249" t="s">
        <v>4783</v>
      </c>
      <c r="C31" s="1414" t="s">
        <v>4795</v>
      </c>
      <c r="D31" s="1414" t="s">
        <v>30</v>
      </c>
      <c r="E31" s="1414">
        <v>4</v>
      </c>
      <c r="F31" s="1415">
        <v>0.86399999999999999</v>
      </c>
      <c r="G31" s="684" t="s">
        <v>31</v>
      </c>
      <c r="H31" s="684" t="s">
        <v>32</v>
      </c>
      <c r="I31" s="684" t="s">
        <v>4785</v>
      </c>
      <c r="J31" s="1249" t="s">
        <v>4786</v>
      </c>
      <c r="K31" s="1249" t="s">
        <v>4787</v>
      </c>
      <c r="L31" s="1206">
        <v>5443.2</v>
      </c>
      <c r="M31" s="1206">
        <v>5443.2</v>
      </c>
      <c r="N31" s="684">
        <v>2020.3</v>
      </c>
      <c r="O31" s="1249" t="s">
        <v>4788</v>
      </c>
      <c r="P31" s="1249" t="s">
        <v>4789</v>
      </c>
      <c r="Q31" s="1249">
        <v>17647437449</v>
      </c>
      <c r="R31" s="1249" t="s">
        <v>4790</v>
      </c>
      <c r="S31" s="1249" t="s">
        <v>4764</v>
      </c>
      <c r="T31" s="1410"/>
    </row>
    <row r="32" spans="1:20" s="1411" customFormat="1" ht="20.100000000000001" customHeight="1">
      <c r="A32" s="1350"/>
      <c r="B32" s="1249" t="s">
        <v>4783</v>
      </c>
      <c r="C32" s="1414" t="s">
        <v>4796</v>
      </c>
      <c r="D32" s="1414" t="s">
        <v>30</v>
      </c>
      <c r="E32" s="1414">
        <v>22</v>
      </c>
      <c r="F32" s="1415">
        <v>1.056</v>
      </c>
      <c r="G32" s="684" t="s">
        <v>31</v>
      </c>
      <c r="H32" s="684" t="s">
        <v>32</v>
      </c>
      <c r="I32" s="684" t="s">
        <v>4785</v>
      </c>
      <c r="J32" s="1249" t="s">
        <v>4786</v>
      </c>
      <c r="K32" s="1249" t="s">
        <v>4787</v>
      </c>
      <c r="L32" s="1206">
        <v>6652.8</v>
      </c>
      <c r="M32" s="1206">
        <v>6652.8</v>
      </c>
      <c r="N32" s="684">
        <v>2020.3</v>
      </c>
      <c r="O32" s="1249" t="s">
        <v>4788</v>
      </c>
      <c r="P32" s="1249" t="s">
        <v>4789</v>
      </c>
      <c r="Q32" s="1249">
        <v>17647437450</v>
      </c>
      <c r="R32" s="1249" t="s">
        <v>4790</v>
      </c>
      <c r="S32" s="1249" t="s">
        <v>4764</v>
      </c>
      <c r="T32" s="1410"/>
    </row>
    <row r="33" spans="1:20" s="1411" customFormat="1" ht="20.100000000000001" customHeight="1">
      <c r="A33" s="1350"/>
      <c r="B33" s="1249" t="s">
        <v>4783</v>
      </c>
      <c r="C33" s="1414" t="s">
        <v>4797</v>
      </c>
      <c r="D33" s="1414" t="s">
        <v>30</v>
      </c>
      <c r="E33" s="1414">
        <v>4</v>
      </c>
      <c r="F33" s="1415">
        <v>0.14399999999999999</v>
      </c>
      <c r="G33" s="684" t="s">
        <v>31</v>
      </c>
      <c r="H33" s="684" t="s">
        <v>32</v>
      </c>
      <c r="I33" s="684" t="s">
        <v>4785</v>
      </c>
      <c r="J33" s="1249" t="s">
        <v>4786</v>
      </c>
      <c r="K33" s="1249" t="s">
        <v>4787</v>
      </c>
      <c r="L33" s="1206">
        <v>907.2</v>
      </c>
      <c r="M33" s="1206">
        <v>907.2</v>
      </c>
      <c r="N33" s="684">
        <v>2020.3</v>
      </c>
      <c r="O33" s="1249" t="s">
        <v>4788</v>
      </c>
      <c r="P33" s="1249" t="s">
        <v>4789</v>
      </c>
      <c r="Q33" s="1249">
        <v>17647437451</v>
      </c>
      <c r="R33" s="1249" t="s">
        <v>4790</v>
      </c>
      <c r="S33" s="1249" t="s">
        <v>4764</v>
      </c>
      <c r="T33" s="1410"/>
    </row>
    <row r="34" spans="1:20" s="1411" customFormat="1" ht="20.100000000000001" customHeight="1">
      <c r="A34" s="1350"/>
      <c r="B34" s="1249" t="s">
        <v>4783</v>
      </c>
      <c r="C34" s="1414" t="s">
        <v>4798</v>
      </c>
      <c r="D34" s="1414" t="s">
        <v>30</v>
      </c>
      <c r="E34" s="1414">
        <v>4</v>
      </c>
      <c r="F34" s="1415">
        <v>9.6000000000000002E-2</v>
      </c>
      <c r="G34" s="684" t="s">
        <v>31</v>
      </c>
      <c r="H34" s="684" t="s">
        <v>32</v>
      </c>
      <c r="I34" s="684" t="s">
        <v>4785</v>
      </c>
      <c r="J34" s="1249" t="s">
        <v>4786</v>
      </c>
      <c r="K34" s="1249" t="s">
        <v>4787</v>
      </c>
      <c r="L34" s="1206">
        <v>604.79999999999995</v>
      </c>
      <c r="M34" s="1206">
        <v>604.79999999999995</v>
      </c>
      <c r="N34" s="684">
        <v>2020.3</v>
      </c>
      <c r="O34" s="1249" t="s">
        <v>4788</v>
      </c>
      <c r="P34" s="1249" t="s">
        <v>4789</v>
      </c>
      <c r="Q34" s="1249">
        <v>17647437452</v>
      </c>
      <c r="R34" s="1249" t="s">
        <v>4790</v>
      </c>
      <c r="S34" s="1249" t="s">
        <v>4764</v>
      </c>
      <c r="T34" s="1410"/>
    </row>
    <row r="35" spans="1:20" s="1411" customFormat="1" ht="20.100000000000001" customHeight="1">
      <c r="A35" s="1350"/>
      <c r="B35" s="1249" t="s">
        <v>4783</v>
      </c>
      <c r="C35" s="1414" t="s">
        <v>4799</v>
      </c>
      <c r="D35" s="1414" t="s">
        <v>30</v>
      </c>
      <c r="E35" s="1414">
        <v>22</v>
      </c>
      <c r="F35" s="1415">
        <v>3.1680000000000001</v>
      </c>
      <c r="G35" s="684" t="s">
        <v>31</v>
      </c>
      <c r="H35" s="684" t="s">
        <v>32</v>
      </c>
      <c r="I35" s="684" t="s">
        <v>4785</v>
      </c>
      <c r="J35" s="1249" t="s">
        <v>4786</v>
      </c>
      <c r="K35" s="1249" t="s">
        <v>4787</v>
      </c>
      <c r="L35" s="1206">
        <v>19958.400000000001</v>
      </c>
      <c r="M35" s="1206">
        <v>19958.400000000001</v>
      </c>
      <c r="N35" s="684">
        <v>2020.3</v>
      </c>
      <c r="O35" s="1249" t="s">
        <v>4788</v>
      </c>
      <c r="P35" s="1249" t="s">
        <v>4789</v>
      </c>
      <c r="Q35" s="1249">
        <v>17647437453</v>
      </c>
      <c r="R35" s="1249" t="s">
        <v>4790</v>
      </c>
      <c r="S35" s="1249" t="s">
        <v>4764</v>
      </c>
      <c r="T35" s="1410"/>
    </row>
    <row r="36" spans="1:20" s="1411" customFormat="1" ht="20.100000000000001" customHeight="1">
      <c r="A36" s="1350"/>
      <c r="B36" s="1249" t="s">
        <v>4783</v>
      </c>
      <c r="C36" s="1414" t="s">
        <v>4800</v>
      </c>
      <c r="D36" s="1414" t="s">
        <v>30</v>
      </c>
      <c r="E36" s="1414">
        <v>4</v>
      </c>
      <c r="F36" s="1415">
        <v>0.432</v>
      </c>
      <c r="G36" s="684" t="s">
        <v>31</v>
      </c>
      <c r="H36" s="684" t="s">
        <v>32</v>
      </c>
      <c r="I36" s="684" t="s">
        <v>4785</v>
      </c>
      <c r="J36" s="1249" t="s">
        <v>4786</v>
      </c>
      <c r="K36" s="1249" t="s">
        <v>4787</v>
      </c>
      <c r="L36" s="1206">
        <v>2721.6</v>
      </c>
      <c r="M36" s="1206">
        <v>2721.6</v>
      </c>
      <c r="N36" s="684">
        <v>2020.3</v>
      </c>
      <c r="O36" s="1249" t="s">
        <v>4788</v>
      </c>
      <c r="P36" s="1249" t="s">
        <v>4789</v>
      </c>
      <c r="Q36" s="1249">
        <v>17647437454</v>
      </c>
      <c r="R36" s="1249" t="s">
        <v>4790</v>
      </c>
      <c r="S36" s="1249" t="s">
        <v>4764</v>
      </c>
      <c r="T36" s="1410"/>
    </row>
    <row r="37" spans="1:20" s="1411" customFormat="1" ht="20.100000000000001" customHeight="1">
      <c r="A37" s="1350"/>
      <c r="B37" s="1249" t="s">
        <v>4783</v>
      </c>
      <c r="C37" s="1414" t="s">
        <v>4801</v>
      </c>
      <c r="D37" s="1414" t="s">
        <v>30</v>
      </c>
      <c r="E37" s="1414">
        <v>4</v>
      </c>
      <c r="F37" s="1415">
        <v>0.28799999999999998</v>
      </c>
      <c r="G37" s="684" t="s">
        <v>31</v>
      </c>
      <c r="H37" s="684" t="s">
        <v>32</v>
      </c>
      <c r="I37" s="684" t="s">
        <v>4785</v>
      </c>
      <c r="J37" s="1249" t="s">
        <v>4786</v>
      </c>
      <c r="K37" s="1249" t="s">
        <v>4787</v>
      </c>
      <c r="L37" s="1206">
        <v>1814.4</v>
      </c>
      <c r="M37" s="1206">
        <v>1814.4</v>
      </c>
      <c r="N37" s="684">
        <v>2020.3</v>
      </c>
      <c r="O37" s="1249" t="s">
        <v>4788</v>
      </c>
      <c r="P37" s="1249" t="s">
        <v>4789</v>
      </c>
      <c r="Q37" s="1249">
        <v>17647437455</v>
      </c>
      <c r="R37" s="1249" t="s">
        <v>4790</v>
      </c>
      <c r="S37" s="1249" t="s">
        <v>4764</v>
      </c>
      <c r="T37" s="1410"/>
    </row>
    <row r="38" spans="1:20" s="1411" customFormat="1" ht="20.100000000000001" customHeight="1">
      <c r="A38" s="1350"/>
      <c r="B38" s="1249" t="s">
        <v>4783</v>
      </c>
      <c r="C38" s="1414" t="s">
        <v>4802</v>
      </c>
      <c r="D38" s="1414" t="s">
        <v>30</v>
      </c>
      <c r="E38" s="1414">
        <v>4</v>
      </c>
      <c r="F38" s="1415">
        <v>0.17299999999999999</v>
      </c>
      <c r="G38" s="684" t="s">
        <v>31</v>
      </c>
      <c r="H38" s="684" t="s">
        <v>32</v>
      </c>
      <c r="I38" s="684" t="s">
        <v>4785</v>
      </c>
      <c r="J38" s="1249" t="s">
        <v>4786</v>
      </c>
      <c r="K38" s="1249" t="s">
        <v>4787</v>
      </c>
      <c r="L38" s="1206">
        <v>1089.9000000000001</v>
      </c>
      <c r="M38" s="1206">
        <v>1089.9000000000001</v>
      </c>
      <c r="N38" s="684">
        <v>2020.3</v>
      </c>
      <c r="O38" s="1249" t="s">
        <v>4788</v>
      </c>
      <c r="P38" s="1249" t="s">
        <v>4789</v>
      </c>
      <c r="Q38" s="1249">
        <v>17647437456</v>
      </c>
      <c r="R38" s="1249" t="s">
        <v>4790</v>
      </c>
      <c r="S38" s="1249" t="s">
        <v>4764</v>
      </c>
      <c r="T38" s="1410"/>
    </row>
    <row r="39" spans="1:20" s="1411" customFormat="1" ht="20.100000000000001" customHeight="1">
      <c r="A39" s="1350"/>
      <c r="B39" s="1249" t="s">
        <v>4783</v>
      </c>
      <c r="C39" s="1414" t="s">
        <v>4803</v>
      </c>
      <c r="D39" s="1414" t="s">
        <v>30</v>
      </c>
      <c r="E39" s="1414">
        <v>4</v>
      </c>
      <c r="F39" s="1415">
        <v>0.58599999999999997</v>
      </c>
      <c r="G39" s="684" t="s">
        <v>31</v>
      </c>
      <c r="H39" s="684" t="s">
        <v>32</v>
      </c>
      <c r="I39" s="684" t="s">
        <v>4785</v>
      </c>
      <c r="J39" s="1249" t="s">
        <v>4786</v>
      </c>
      <c r="K39" s="1249" t="s">
        <v>4787</v>
      </c>
      <c r="L39" s="1206">
        <v>3691.8</v>
      </c>
      <c r="M39" s="1206">
        <v>3691.8</v>
      </c>
      <c r="N39" s="684">
        <v>2020.3</v>
      </c>
      <c r="O39" s="1249" t="s">
        <v>4788</v>
      </c>
      <c r="P39" s="1249" t="s">
        <v>4789</v>
      </c>
      <c r="Q39" s="1249">
        <v>17647437457</v>
      </c>
      <c r="R39" s="1249" t="s">
        <v>4790</v>
      </c>
      <c r="S39" s="1249" t="s">
        <v>4764</v>
      </c>
      <c r="T39" s="1410"/>
    </row>
    <row r="40" spans="1:20" s="1411" customFormat="1" ht="20.100000000000001" customHeight="1">
      <c r="A40" s="1350"/>
      <c r="B40" s="1249" t="s">
        <v>4783</v>
      </c>
      <c r="C40" s="1414" t="s">
        <v>4804</v>
      </c>
      <c r="D40" s="1414" t="s">
        <v>30</v>
      </c>
      <c r="E40" s="1414">
        <v>2</v>
      </c>
      <c r="F40" s="1415">
        <v>1.5449999999999999</v>
      </c>
      <c r="G40" s="684" t="s">
        <v>31</v>
      </c>
      <c r="H40" s="684" t="s">
        <v>32</v>
      </c>
      <c r="I40" s="684" t="s">
        <v>4785</v>
      </c>
      <c r="J40" s="1249" t="s">
        <v>4786</v>
      </c>
      <c r="K40" s="1249" t="s">
        <v>4787</v>
      </c>
      <c r="L40" s="1206">
        <v>9733.5</v>
      </c>
      <c r="M40" s="1206">
        <v>9733.5</v>
      </c>
      <c r="N40" s="684">
        <v>2020.3</v>
      </c>
      <c r="O40" s="1249" t="s">
        <v>4788</v>
      </c>
      <c r="P40" s="1249" t="s">
        <v>4789</v>
      </c>
      <c r="Q40" s="1249">
        <v>17647437458</v>
      </c>
      <c r="R40" s="1249" t="s">
        <v>4790</v>
      </c>
      <c r="S40" s="1249" t="s">
        <v>4764</v>
      </c>
      <c r="T40" s="1410"/>
    </row>
    <row r="41" spans="1:20" s="1411" customFormat="1" ht="20.100000000000001" customHeight="1">
      <c r="A41" s="1350"/>
      <c r="B41" s="1249" t="s">
        <v>4783</v>
      </c>
      <c r="C41" s="1414" t="s">
        <v>4805</v>
      </c>
      <c r="D41" s="1414" t="s">
        <v>30</v>
      </c>
      <c r="E41" s="1414">
        <v>2</v>
      </c>
      <c r="F41" s="1415">
        <v>2.5129999999999999</v>
      </c>
      <c r="G41" s="684" t="s">
        <v>31</v>
      </c>
      <c r="H41" s="684" t="s">
        <v>32</v>
      </c>
      <c r="I41" s="684" t="s">
        <v>4785</v>
      </c>
      <c r="J41" s="1249" t="s">
        <v>4786</v>
      </c>
      <c r="K41" s="1249" t="s">
        <v>4787</v>
      </c>
      <c r="L41" s="1206">
        <v>15831.9</v>
      </c>
      <c r="M41" s="1206">
        <v>15831.9</v>
      </c>
      <c r="N41" s="684">
        <v>2020.3</v>
      </c>
      <c r="O41" s="1249" t="s">
        <v>4788</v>
      </c>
      <c r="P41" s="1249" t="s">
        <v>4789</v>
      </c>
      <c r="Q41" s="1249">
        <v>17647437459</v>
      </c>
      <c r="R41" s="1249" t="s">
        <v>4790</v>
      </c>
      <c r="S41" s="1249" t="s">
        <v>4764</v>
      </c>
      <c r="T41" s="1410"/>
    </row>
    <row r="42" spans="1:20" s="1411" customFormat="1" ht="20.100000000000001" customHeight="1">
      <c r="A42" s="1350"/>
      <c r="B42" s="1249" t="s">
        <v>4783</v>
      </c>
      <c r="C42" s="1414" t="s">
        <v>4806</v>
      </c>
      <c r="D42" s="1414" t="s">
        <v>30</v>
      </c>
      <c r="E42" s="1414">
        <v>2</v>
      </c>
      <c r="F42" s="1415">
        <v>3.1070000000000002</v>
      </c>
      <c r="G42" s="684" t="s">
        <v>31</v>
      </c>
      <c r="H42" s="684" t="s">
        <v>32</v>
      </c>
      <c r="I42" s="684" t="s">
        <v>4785</v>
      </c>
      <c r="J42" s="1249" t="s">
        <v>4786</v>
      </c>
      <c r="K42" s="1249" t="s">
        <v>4787</v>
      </c>
      <c r="L42" s="1206">
        <v>19574.099999999999</v>
      </c>
      <c r="M42" s="1206">
        <v>19574.099999999999</v>
      </c>
      <c r="N42" s="684">
        <v>2020.3</v>
      </c>
      <c r="O42" s="1249" t="s">
        <v>4788</v>
      </c>
      <c r="P42" s="1249" t="s">
        <v>4789</v>
      </c>
      <c r="Q42" s="1249">
        <v>17647437460</v>
      </c>
      <c r="R42" s="1249" t="s">
        <v>4790</v>
      </c>
      <c r="S42" s="1249" t="s">
        <v>4764</v>
      </c>
      <c r="T42" s="1410"/>
    </row>
    <row r="43" spans="1:20" s="1411" customFormat="1" ht="20.100000000000001" customHeight="1">
      <c r="A43" s="1350"/>
      <c r="B43" s="1249" t="s">
        <v>4783</v>
      </c>
      <c r="C43" s="1414" t="s">
        <v>4807</v>
      </c>
      <c r="D43" s="1414" t="s">
        <v>30</v>
      </c>
      <c r="E43" s="1414">
        <v>2</v>
      </c>
      <c r="F43" s="1415">
        <v>0.84699999999999998</v>
      </c>
      <c r="G43" s="684" t="s">
        <v>31</v>
      </c>
      <c r="H43" s="684" t="s">
        <v>32</v>
      </c>
      <c r="I43" s="684" t="s">
        <v>4785</v>
      </c>
      <c r="J43" s="1249" t="s">
        <v>4786</v>
      </c>
      <c r="K43" s="1249" t="s">
        <v>4787</v>
      </c>
      <c r="L43" s="1206">
        <v>5336.1</v>
      </c>
      <c r="M43" s="1206">
        <v>5336.1</v>
      </c>
      <c r="N43" s="684">
        <v>2020.3</v>
      </c>
      <c r="O43" s="1249" t="s">
        <v>4788</v>
      </c>
      <c r="P43" s="1249" t="s">
        <v>4789</v>
      </c>
      <c r="Q43" s="1249">
        <v>17647437461</v>
      </c>
      <c r="R43" s="1249" t="s">
        <v>4790</v>
      </c>
      <c r="S43" s="1249" t="s">
        <v>4764</v>
      </c>
      <c r="T43" s="1410"/>
    </row>
    <row r="44" spans="1:20" s="1411" customFormat="1" ht="20.100000000000001" customHeight="1">
      <c r="A44" s="1350"/>
      <c r="B44" s="1249" t="s">
        <v>4783</v>
      </c>
      <c r="C44" s="1414" t="s">
        <v>4808</v>
      </c>
      <c r="D44" s="1414" t="s">
        <v>30</v>
      </c>
      <c r="E44" s="1414">
        <v>2</v>
      </c>
      <c r="F44" s="1415">
        <v>0.95199999999999996</v>
      </c>
      <c r="G44" s="684" t="s">
        <v>31</v>
      </c>
      <c r="H44" s="684" t="s">
        <v>32</v>
      </c>
      <c r="I44" s="684" t="s">
        <v>4785</v>
      </c>
      <c r="J44" s="1249" t="s">
        <v>4786</v>
      </c>
      <c r="K44" s="1249" t="s">
        <v>4787</v>
      </c>
      <c r="L44" s="1206">
        <v>5997.6</v>
      </c>
      <c r="M44" s="1206">
        <v>5997.6</v>
      </c>
      <c r="N44" s="684">
        <v>2020.3</v>
      </c>
      <c r="O44" s="1249" t="s">
        <v>4788</v>
      </c>
      <c r="P44" s="1249" t="s">
        <v>4789</v>
      </c>
      <c r="Q44" s="1249">
        <v>17647437462</v>
      </c>
      <c r="R44" s="1249" t="s">
        <v>4790</v>
      </c>
      <c r="S44" s="1249" t="s">
        <v>4764</v>
      </c>
      <c r="T44" s="1410"/>
    </row>
    <row r="45" spans="1:20" s="1411" customFormat="1" ht="20.100000000000001" customHeight="1">
      <c r="A45" s="1350"/>
      <c r="B45" s="1249" t="s">
        <v>4783</v>
      </c>
      <c r="C45" s="1414" t="s">
        <v>4809</v>
      </c>
      <c r="D45" s="1414" t="s">
        <v>30</v>
      </c>
      <c r="E45" s="1414">
        <v>2</v>
      </c>
      <c r="F45" s="1415">
        <v>0.878</v>
      </c>
      <c r="G45" s="684" t="s">
        <v>31</v>
      </c>
      <c r="H45" s="684" t="s">
        <v>32</v>
      </c>
      <c r="I45" s="684" t="s">
        <v>4785</v>
      </c>
      <c r="J45" s="1249" t="s">
        <v>4786</v>
      </c>
      <c r="K45" s="1249" t="s">
        <v>4787</v>
      </c>
      <c r="L45" s="1206">
        <v>5531.4</v>
      </c>
      <c r="M45" s="1206">
        <v>5531.4</v>
      </c>
      <c r="N45" s="684">
        <v>2020.3</v>
      </c>
      <c r="O45" s="1249" t="s">
        <v>4788</v>
      </c>
      <c r="P45" s="1249" t="s">
        <v>4789</v>
      </c>
      <c r="Q45" s="1249">
        <v>17647437463</v>
      </c>
      <c r="R45" s="1249" t="s">
        <v>4790</v>
      </c>
      <c r="S45" s="1249" t="s">
        <v>4764</v>
      </c>
      <c r="T45" s="1410"/>
    </row>
    <row r="46" spans="1:20" s="1411" customFormat="1" ht="20.100000000000001" customHeight="1">
      <c r="A46" s="1350"/>
      <c r="B46" s="1249" t="s">
        <v>4783</v>
      </c>
      <c r="C46" s="1414" t="s">
        <v>4810</v>
      </c>
      <c r="D46" s="1414" t="s">
        <v>30</v>
      </c>
      <c r="E46" s="1414">
        <v>4</v>
      </c>
      <c r="F46" s="1415">
        <v>1.002</v>
      </c>
      <c r="G46" s="684" t="s">
        <v>31</v>
      </c>
      <c r="H46" s="684" t="s">
        <v>32</v>
      </c>
      <c r="I46" s="684" t="s">
        <v>4785</v>
      </c>
      <c r="J46" s="1249" t="s">
        <v>4786</v>
      </c>
      <c r="K46" s="1249" t="s">
        <v>4787</v>
      </c>
      <c r="L46" s="1206">
        <v>6312.6</v>
      </c>
      <c r="M46" s="1206">
        <v>6312.6</v>
      </c>
      <c r="N46" s="684">
        <v>2020.3</v>
      </c>
      <c r="O46" s="1249" t="s">
        <v>4788</v>
      </c>
      <c r="P46" s="1249" t="s">
        <v>4789</v>
      </c>
      <c r="Q46" s="1249">
        <v>17647437464</v>
      </c>
      <c r="R46" s="1249" t="s">
        <v>4790</v>
      </c>
      <c r="S46" s="1249" t="s">
        <v>4764</v>
      </c>
      <c r="T46" s="1410"/>
    </row>
    <row r="47" spans="1:20" s="1411" customFormat="1" ht="20.100000000000001" customHeight="1">
      <c r="A47" s="1350"/>
      <c r="B47" s="1249" t="s">
        <v>4783</v>
      </c>
      <c r="C47" s="1414" t="s">
        <v>4811</v>
      </c>
      <c r="D47" s="1414" t="s">
        <v>30</v>
      </c>
      <c r="E47" s="1414">
        <v>4</v>
      </c>
      <c r="F47" s="1415">
        <v>7.6999999999999999E-2</v>
      </c>
      <c r="G47" s="684" t="s">
        <v>31</v>
      </c>
      <c r="H47" s="684" t="s">
        <v>32</v>
      </c>
      <c r="I47" s="684" t="s">
        <v>4785</v>
      </c>
      <c r="J47" s="1249" t="s">
        <v>4786</v>
      </c>
      <c r="K47" s="1249" t="s">
        <v>4787</v>
      </c>
      <c r="L47" s="1206">
        <v>485.1</v>
      </c>
      <c r="M47" s="1206">
        <v>485.1</v>
      </c>
      <c r="N47" s="684">
        <v>2020.3</v>
      </c>
      <c r="O47" s="1249" t="s">
        <v>4788</v>
      </c>
      <c r="P47" s="1249" t="s">
        <v>4789</v>
      </c>
      <c r="Q47" s="1249">
        <v>17647437465</v>
      </c>
      <c r="R47" s="1249" t="s">
        <v>4790</v>
      </c>
      <c r="S47" s="1249" t="s">
        <v>4764</v>
      </c>
      <c r="T47" s="1410"/>
    </row>
    <row r="48" spans="1:20" s="1411" customFormat="1" ht="20.100000000000001" customHeight="1">
      <c r="A48" s="1350"/>
      <c r="B48" s="1249"/>
      <c r="C48" s="1249"/>
      <c r="D48" s="1249"/>
      <c r="E48" s="1249"/>
      <c r="F48" s="1249"/>
      <c r="G48" s="1249"/>
      <c r="H48" s="1249"/>
      <c r="I48" s="1249"/>
      <c r="J48" s="1249"/>
      <c r="K48" s="1249"/>
      <c r="L48" s="1249"/>
      <c r="M48" s="1249"/>
      <c r="N48" s="1249"/>
      <c r="O48" s="1249"/>
      <c r="P48" s="1249"/>
      <c r="Q48" s="1249"/>
      <c r="R48" s="1249"/>
      <c r="S48" s="1249"/>
      <c r="T48" s="1410"/>
    </row>
    <row r="49" spans="1:20" s="1411" customFormat="1" ht="20.100000000000001" customHeight="1">
      <c r="A49" s="1350"/>
      <c r="B49" s="1249"/>
      <c r="C49" s="1249"/>
      <c r="D49" s="1249"/>
      <c r="E49" s="1249"/>
      <c r="F49" s="1249"/>
      <c r="G49" s="1249"/>
      <c r="H49" s="1249"/>
      <c r="I49" s="1249"/>
      <c r="J49" s="1249"/>
      <c r="K49" s="1249"/>
      <c r="L49" s="1249"/>
      <c r="M49" s="1249"/>
      <c r="N49" s="1249"/>
      <c r="O49" s="1249"/>
      <c r="P49" s="1249"/>
      <c r="Q49" s="1249"/>
      <c r="R49" s="1249"/>
      <c r="S49" s="1249"/>
      <c r="T49" s="1410"/>
    </row>
    <row r="50" spans="1:20" s="1411" customFormat="1" ht="20.100000000000001" customHeight="1">
      <c r="A50" s="1350"/>
      <c r="B50" s="1416"/>
      <c r="C50" s="1416"/>
      <c r="D50" s="1416"/>
      <c r="E50" s="1206"/>
      <c r="F50" s="1416"/>
      <c r="G50" s="1416"/>
      <c r="H50" s="1416"/>
      <c r="I50" s="1416"/>
      <c r="J50" s="1416"/>
      <c r="K50" s="1416"/>
      <c r="L50" s="1416"/>
      <c r="M50" s="1416"/>
      <c r="N50" s="1416"/>
      <c r="O50" s="1417"/>
      <c r="P50" s="1417"/>
      <c r="Q50" s="1417"/>
      <c r="R50" s="1417"/>
      <c r="S50" s="1350"/>
      <c r="T50" s="1410"/>
    </row>
    <row r="51" spans="1:20" s="1411" customFormat="1" ht="20.100000000000001" customHeight="1">
      <c r="A51" s="1350"/>
      <c r="B51" s="1354"/>
      <c r="C51" s="1354"/>
      <c r="D51" s="1354"/>
      <c r="E51" s="1354"/>
      <c r="F51" s="1354"/>
      <c r="G51" s="1354"/>
      <c r="H51" s="1354"/>
      <c r="I51" s="1417"/>
      <c r="J51" s="1417"/>
      <c r="K51" s="1417"/>
      <c r="L51" s="1417"/>
      <c r="M51" s="1354"/>
      <c r="N51" s="1354"/>
      <c r="O51" s="1354"/>
      <c r="P51" s="1354"/>
      <c r="Q51" s="1354"/>
      <c r="R51" s="1354"/>
      <c r="S51" s="1354"/>
      <c r="T51" s="1410"/>
    </row>
    <row r="52" spans="1:20" s="1411" customFormat="1" ht="20.100000000000001" customHeight="1">
      <c r="A52" s="1350"/>
      <c r="B52" s="1354"/>
      <c r="C52" s="1354"/>
      <c r="D52" s="1354"/>
      <c r="E52" s="1354"/>
      <c r="F52" s="1354"/>
      <c r="G52" s="1254"/>
      <c r="H52" s="1354"/>
      <c r="I52" s="1354"/>
      <c r="J52" s="1354"/>
      <c r="K52" s="1354"/>
      <c r="L52" s="1354"/>
      <c r="M52" s="1354"/>
      <c r="N52" s="1354"/>
      <c r="O52" s="1254"/>
      <c r="P52" s="1354"/>
      <c r="Q52" s="1354"/>
      <c r="R52" s="1254"/>
      <c r="S52" s="1354"/>
      <c r="T52" s="1410"/>
    </row>
    <row r="53" spans="1:20" s="1402" customFormat="1" ht="20.100000000000001" customHeight="1">
      <c r="A53" s="1406">
        <v>3</v>
      </c>
      <c r="B53" s="1407" t="s">
        <v>145</v>
      </c>
      <c r="C53" s="1407"/>
      <c r="D53" s="1406"/>
      <c r="E53" s="1407"/>
      <c r="F53" s="1407"/>
      <c r="G53" s="1407"/>
      <c r="H53" s="1407"/>
      <c r="I53" s="1406"/>
      <c r="J53" s="1407"/>
      <c r="K53" s="1407"/>
      <c r="L53" s="1407"/>
      <c r="M53" s="1408"/>
      <c r="N53" s="1407"/>
      <c r="O53" s="1407"/>
      <c r="P53" s="1406"/>
      <c r="Q53" s="1407"/>
      <c r="R53" s="1407"/>
      <c r="S53" s="1409"/>
      <c r="T53" s="1214"/>
    </row>
    <row r="54" spans="1:20" s="1402" customFormat="1" ht="20.100000000000001" customHeight="1">
      <c r="A54" s="685"/>
      <c r="B54" s="1249" t="s">
        <v>89</v>
      </c>
      <c r="C54" s="1249" t="s">
        <v>4812</v>
      </c>
      <c r="D54" s="1249" t="s">
        <v>161</v>
      </c>
      <c r="E54" s="1249">
        <v>9</v>
      </c>
      <c r="F54" s="1249">
        <f>9*0.7</f>
        <v>6.3</v>
      </c>
      <c r="G54" s="1249" t="s">
        <v>31</v>
      </c>
      <c r="H54" s="1249" t="s">
        <v>32</v>
      </c>
      <c r="I54" s="1249" t="s">
        <v>55</v>
      </c>
      <c r="J54" s="1249" t="s">
        <v>55</v>
      </c>
      <c r="K54" s="1249" t="s">
        <v>4787</v>
      </c>
      <c r="L54" s="1249">
        <f t="shared" ref="L54:L59" si="0">F54*7500</f>
        <v>47250</v>
      </c>
      <c r="M54" s="1249">
        <f t="shared" ref="M54:M59" si="1">L54*0.1</f>
        <v>4725</v>
      </c>
      <c r="N54" s="1249">
        <v>2018.7</v>
      </c>
      <c r="O54" s="1249" t="s">
        <v>4813</v>
      </c>
      <c r="P54" s="1249" t="s">
        <v>4814</v>
      </c>
      <c r="Q54" s="1249">
        <v>18947102015</v>
      </c>
      <c r="R54" s="1249" t="s">
        <v>4815</v>
      </c>
      <c r="S54" s="1249" t="s">
        <v>4764</v>
      </c>
      <c r="T54" s="1214"/>
    </row>
    <row r="55" spans="1:20" s="1402" customFormat="1" ht="20.100000000000001" customHeight="1">
      <c r="A55" s="685"/>
      <c r="B55" s="1249" t="s">
        <v>89</v>
      </c>
      <c r="C55" s="1249" t="s">
        <v>4816</v>
      </c>
      <c r="D55" s="1249" t="s">
        <v>161</v>
      </c>
      <c r="E55" s="1249">
        <v>37</v>
      </c>
      <c r="F55" s="1249">
        <f>37*0.6</f>
        <v>22.2</v>
      </c>
      <c r="G55" s="1249" t="s">
        <v>31</v>
      </c>
      <c r="H55" s="1249" t="s">
        <v>32</v>
      </c>
      <c r="I55" s="1249" t="s">
        <v>55</v>
      </c>
      <c r="J55" s="1249" t="s">
        <v>55</v>
      </c>
      <c r="K55" s="1249" t="s">
        <v>4787</v>
      </c>
      <c r="L55" s="1249">
        <f t="shared" si="0"/>
        <v>166500</v>
      </c>
      <c r="M55" s="1249">
        <f t="shared" si="1"/>
        <v>16650</v>
      </c>
      <c r="N55" s="1249" t="s">
        <v>3432</v>
      </c>
      <c r="O55" s="1249" t="s">
        <v>4813</v>
      </c>
      <c r="P55" s="1249" t="s">
        <v>4814</v>
      </c>
      <c r="Q55" s="1249">
        <v>18947102015</v>
      </c>
      <c r="R55" s="1249" t="s">
        <v>4815</v>
      </c>
      <c r="S55" s="1249" t="s">
        <v>4764</v>
      </c>
      <c r="T55" s="1214"/>
    </row>
    <row r="56" spans="1:20" s="1402" customFormat="1" ht="20.100000000000001" customHeight="1">
      <c r="A56" s="685"/>
      <c r="B56" s="1249" t="s">
        <v>89</v>
      </c>
      <c r="C56" s="1249" t="s">
        <v>4816</v>
      </c>
      <c r="D56" s="1249" t="s">
        <v>161</v>
      </c>
      <c r="E56" s="1249">
        <v>113.5</v>
      </c>
      <c r="F56" s="1249">
        <f>E56*0.6</f>
        <v>68.099999999999994</v>
      </c>
      <c r="G56" s="1249" t="s">
        <v>31</v>
      </c>
      <c r="H56" s="1249" t="s">
        <v>32</v>
      </c>
      <c r="I56" s="1249" t="s">
        <v>55</v>
      </c>
      <c r="J56" s="1249" t="s">
        <v>55</v>
      </c>
      <c r="K56" s="1249" t="s">
        <v>4817</v>
      </c>
      <c r="L56" s="1249">
        <f>F56*7900</f>
        <v>537990</v>
      </c>
      <c r="M56" s="1249">
        <f t="shared" si="1"/>
        <v>53799</v>
      </c>
      <c r="N56" s="1249" t="s">
        <v>3362</v>
      </c>
      <c r="O56" s="1249" t="s">
        <v>4813</v>
      </c>
      <c r="P56" s="1249" t="s">
        <v>4814</v>
      </c>
      <c r="Q56" s="1249">
        <v>18947102015</v>
      </c>
      <c r="R56" s="1249" t="s">
        <v>4815</v>
      </c>
      <c r="S56" s="1249" t="s">
        <v>4764</v>
      </c>
      <c r="T56" s="1214"/>
    </row>
    <row r="57" spans="1:20" s="1402" customFormat="1" ht="20.100000000000001" customHeight="1">
      <c r="A57" s="685"/>
      <c r="B57" s="1249" t="s">
        <v>89</v>
      </c>
      <c r="C57" s="1249" t="s">
        <v>4818</v>
      </c>
      <c r="D57" s="1249" t="s">
        <v>161</v>
      </c>
      <c r="E57" s="1249">
        <v>18</v>
      </c>
      <c r="F57" s="1249">
        <f>E57*0.55</f>
        <v>9.9</v>
      </c>
      <c r="G57" s="1249" t="s">
        <v>31</v>
      </c>
      <c r="H57" s="1249" t="s">
        <v>32</v>
      </c>
      <c r="I57" s="1249" t="s">
        <v>55</v>
      </c>
      <c r="J57" s="1249" t="s">
        <v>55</v>
      </c>
      <c r="K57" s="1249" t="s">
        <v>4787</v>
      </c>
      <c r="L57" s="1249">
        <f t="shared" si="0"/>
        <v>74250</v>
      </c>
      <c r="M57" s="1249">
        <f t="shared" si="1"/>
        <v>7425</v>
      </c>
      <c r="N57" s="1249" t="s">
        <v>4819</v>
      </c>
      <c r="O57" s="1249" t="s">
        <v>4813</v>
      </c>
      <c r="P57" s="1249" t="s">
        <v>4814</v>
      </c>
      <c r="Q57" s="1249">
        <v>18947102015</v>
      </c>
      <c r="R57" s="1249" t="s">
        <v>4815</v>
      </c>
      <c r="S57" s="1249" t="s">
        <v>4764</v>
      </c>
      <c r="T57" s="1214"/>
    </row>
    <row r="58" spans="1:20" s="1402" customFormat="1" ht="20.100000000000001" customHeight="1">
      <c r="A58" s="685"/>
      <c r="B58" s="1249" t="s">
        <v>89</v>
      </c>
      <c r="C58" s="1249" t="s">
        <v>4820</v>
      </c>
      <c r="D58" s="1249" t="s">
        <v>161</v>
      </c>
      <c r="E58" s="1249">
        <v>71</v>
      </c>
      <c r="F58" s="1249">
        <f>E58*0.5</f>
        <v>35.5</v>
      </c>
      <c r="G58" s="1249" t="s">
        <v>31</v>
      </c>
      <c r="H58" s="1249" t="s">
        <v>32</v>
      </c>
      <c r="I58" s="1249" t="s">
        <v>55</v>
      </c>
      <c r="J58" s="1249" t="s">
        <v>55</v>
      </c>
      <c r="K58" s="1249" t="s">
        <v>4787</v>
      </c>
      <c r="L58" s="1249">
        <f t="shared" si="0"/>
        <v>266250</v>
      </c>
      <c r="M58" s="1249">
        <f t="shared" si="1"/>
        <v>26625</v>
      </c>
      <c r="N58" s="1249" t="s">
        <v>1924</v>
      </c>
      <c r="O58" s="1249" t="s">
        <v>4813</v>
      </c>
      <c r="P58" s="1249" t="s">
        <v>4814</v>
      </c>
      <c r="Q58" s="1249">
        <v>18947102015</v>
      </c>
      <c r="R58" s="1249" t="s">
        <v>4815</v>
      </c>
      <c r="S58" s="1249" t="s">
        <v>4764</v>
      </c>
      <c r="T58" s="1214"/>
    </row>
    <row r="59" spans="1:20" s="1402" customFormat="1" ht="20.100000000000001" customHeight="1">
      <c r="A59" s="685"/>
      <c r="B59" s="1249" t="s">
        <v>123</v>
      </c>
      <c r="C59" s="1249"/>
      <c r="D59" s="1249" t="s">
        <v>161</v>
      </c>
      <c r="E59" s="1249">
        <v>150</v>
      </c>
      <c r="F59" s="1249">
        <f>28.29+24.06+20.868+12.54</f>
        <v>85.757999999999981</v>
      </c>
      <c r="G59" s="1249" t="s">
        <v>31</v>
      </c>
      <c r="H59" s="1249" t="s">
        <v>32</v>
      </c>
      <c r="I59" s="1249" t="s">
        <v>55</v>
      </c>
      <c r="J59" s="1249" t="s">
        <v>55</v>
      </c>
      <c r="K59" s="1249" t="s">
        <v>4787</v>
      </c>
      <c r="L59" s="1249">
        <f t="shared" si="0"/>
        <v>643184.99999999988</v>
      </c>
      <c r="M59" s="1249">
        <f t="shared" si="1"/>
        <v>64318.499999999993</v>
      </c>
      <c r="N59" s="1249" t="s">
        <v>4821</v>
      </c>
      <c r="O59" s="1249" t="s">
        <v>4813</v>
      </c>
      <c r="P59" s="1249" t="s">
        <v>4814</v>
      </c>
      <c r="Q59" s="1249">
        <v>18947102015</v>
      </c>
      <c r="R59" s="1249" t="s">
        <v>4815</v>
      </c>
      <c r="S59" s="1249" t="s">
        <v>4764</v>
      </c>
      <c r="T59" s="1214"/>
    </row>
    <row r="60" spans="1:20" s="1402" customFormat="1" ht="20.100000000000001" customHeight="1">
      <c r="A60" s="685"/>
      <c r="B60" s="1249" t="s">
        <v>4822</v>
      </c>
      <c r="C60" s="1249" t="s">
        <v>4823</v>
      </c>
      <c r="D60" s="1249" t="s">
        <v>2547</v>
      </c>
      <c r="E60" s="1249">
        <v>23</v>
      </c>
      <c r="F60" s="1249">
        <v>13.54355</v>
      </c>
      <c r="G60" s="1249" t="s">
        <v>31</v>
      </c>
      <c r="H60" s="1249" t="s">
        <v>32</v>
      </c>
      <c r="I60" s="1249" t="s">
        <v>4824</v>
      </c>
      <c r="J60" s="1249" t="s">
        <v>4825</v>
      </c>
      <c r="K60" s="1249" t="s">
        <v>4826</v>
      </c>
      <c r="L60" s="1249">
        <f>F60*2550</f>
        <v>34536.052499999998</v>
      </c>
      <c r="M60" s="1249">
        <f>F60*2550</f>
        <v>34536.052499999998</v>
      </c>
      <c r="N60" s="1249" t="s">
        <v>1649</v>
      </c>
      <c r="O60" s="1249" t="s">
        <v>2714</v>
      </c>
      <c r="P60" s="1249" t="s">
        <v>4827</v>
      </c>
      <c r="Q60" s="1249">
        <v>18583945000</v>
      </c>
      <c r="R60" s="1249" t="s">
        <v>4828</v>
      </c>
      <c r="S60" s="1249" t="s">
        <v>4764</v>
      </c>
      <c r="T60" s="1214"/>
    </row>
    <row r="61" spans="1:20" s="1402" customFormat="1" ht="20.100000000000001" customHeight="1">
      <c r="A61" s="685"/>
      <c r="B61" s="1249" t="s">
        <v>4829</v>
      </c>
      <c r="C61" s="1249" t="s">
        <v>4830</v>
      </c>
      <c r="D61" s="1249" t="s">
        <v>2547</v>
      </c>
      <c r="E61" s="1249">
        <v>10</v>
      </c>
      <c r="F61" s="1249">
        <v>2.8957000000000002</v>
      </c>
      <c r="G61" s="1249" t="s">
        <v>31</v>
      </c>
      <c r="H61" s="1249" t="s">
        <v>32</v>
      </c>
      <c r="I61" s="1249" t="s">
        <v>4831</v>
      </c>
      <c r="J61" s="1249" t="s">
        <v>4825</v>
      </c>
      <c r="K61" s="1249" t="s">
        <v>4826</v>
      </c>
      <c r="L61" s="1249">
        <f t="shared" ref="L61:L124" si="2">F61*2550</f>
        <v>7384.0350000000008</v>
      </c>
      <c r="M61" s="1249">
        <f t="shared" ref="M61:M124" si="3">F61*2550</f>
        <v>7384.0350000000008</v>
      </c>
      <c r="N61" s="1249" t="s">
        <v>1649</v>
      </c>
      <c r="O61" s="1249" t="s">
        <v>2714</v>
      </c>
      <c r="P61" s="1249" t="s">
        <v>4827</v>
      </c>
      <c r="Q61" s="1249">
        <v>18583945000</v>
      </c>
      <c r="R61" s="1249" t="s">
        <v>4828</v>
      </c>
      <c r="S61" s="1249" t="s">
        <v>4764</v>
      </c>
      <c r="T61" s="1214"/>
    </row>
    <row r="62" spans="1:20" s="1402" customFormat="1" ht="20.100000000000001" customHeight="1">
      <c r="A62" s="685"/>
      <c r="B62" s="1249" t="s">
        <v>4832</v>
      </c>
      <c r="C62" s="1249" t="s">
        <v>4833</v>
      </c>
      <c r="D62" s="1249" t="s">
        <v>2547</v>
      </c>
      <c r="E62" s="1249">
        <v>4</v>
      </c>
      <c r="F62" s="1249">
        <v>1.28288</v>
      </c>
      <c r="G62" s="1249" t="s">
        <v>31</v>
      </c>
      <c r="H62" s="1249" t="s">
        <v>32</v>
      </c>
      <c r="I62" s="1249" t="s">
        <v>4834</v>
      </c>
      <c r="J62" s="1249" t="s">
        <v>4825</v>
      </c>
      <c r="K62" s="1249" t="s">
        <v>4826</v>
      </c>
      <c r="L62" s="1249">
        <f t="shared" si="2"/>
        <v>3271.3440000000001</v>
      </c>
      <c r="M62" s="1249">
        <f t="shared" si="3"/>
        <v>3271.3440000000001</v>
      </c>
      <c r="N62" s="1249" t="s">
        <v>1649</v>
      </c>
      <c r="O62" s="1249" t="s">
        <v>2714</v>
      </c>
      <c r="P62" s="1249" t="s">
        <v>4827</v>
      </c>
      <c r="Q62" s="1249">
        <v>18583945000</v>
      </c>
      <c r="R62" s="1249" t="s">
        <v>4828</v>
      </c>
      <c r="S62" s="1249" t="s">
        <v>4764</v>
      </c>
      <c r="T62" s="1214"/>
    </row>
    <row r="63" spans="1:20" s="1402" customFormat="1" ht="20.100000000000001" customHeight="1">
      <c r="A63" s="685"/>
      <c r="B63" s="1249" t="s">
        <v>4835</v>
      </c>
      <c r="C63" s="1249" t="s">
        <v>4836</v>
      </c>
      <c r="D63" s="1249" t="s">
        <v>2547</v>
      </c>
      <c r="E63" s="1249">
        <v>4</v>
      </c>
      <c r="F63" s="1249">
        <v>0.76171999999999995</v>
      </c>
      <c r="G63" s="1249" t="s">
        <v>31</v>
      </c>
      <c r="H63" s="1249" t="s">
        <v>32</v>
      </c>
      <c r="I63" s="1249" t="s">
        <v>4837</v>
      </c>
      <c r="J63" s="1249" t="s">
        <v>4825</v>
      </c>
      <c r="K63" s="1249" t="s">
        <v>4826</v>
      </c>
      <c r="L63" s="1249">
        <f t="shared" si="2"/>
        <v>1942.386</v>
      </c>
      <c r="M63" s="1249">
        <f t="shared" si="3"/>
        <v>1942.386</v>
      </c>
      <c r="N63" s="1249" t="s">
        <v>1649</v>
      </c>
      <c r="O63" s="1249" t="s">
        <v>2714</v>
      </c>
      <c r="P63" s="1249" t="s">
        <v>4827</v>
      </c>
      <c r="Q63" s="1249">
        <v>18583945000</v>
      </c>
      <c r="R63" s="1249" t="s">
        <v>4828</v>
      </c>
      <c r="S63" s="1249" t="s">
        <v>4764</v>
      </c>
      <c r="T63" s="1214"/>
    </row>
    <row r="64" spans="1:20" s="1402" customFormat="1" ht="20.100000000000001" customHeight="1">
      <c r="A64" s="685"/>
      <c r="B64" s="1249" t="s">
        <v>4822</v>
      </c>
      <c r="C64" s="1249" t="s">
        <v>4823</v>
      </c>
      <c r="D64" s="1249" t="s">
        <v>2547</v>
      </c>
      <c r="E64" s="1249">
        <v>7</v>
      </c>
      <c r="F64" s="1249">
        <v>4.12195</v>
      </c>
      <c r="G64" s="1249" t="s">
        <v>31</v>
      </c>
      <c r="H64" s="1249" t="s">
        <v>32</v>
      </c>
      <c r="I64" s="1249" t="s">
        <v>4824</v>
      </c>
      <c r="J64" s="1249" t="s">
        <v>4825</v>
      </c>
      <c r="K64" s="1249" t="s">
        <v>4826</v>
      </c>
      <c r="L64" s="1249">
        <f t="shared" si="2"/>
        <v>10510.9725</v>
      </c>
      <c r="M64" s="1249">
        <f t="shared" si="3"/>
        <v>10510.9725</v>
      </c>
      <c r="N64" s="1249" t="s">
        <v>4838</v>
      </c>
      <c r="O64" s="1249" t="s">
        <v>2714</v>
      </c>
      <c r="P64" s="1249" t="s">
        <v>4827</v>
      </c>
      <c r="Q64" s="1249">
        <v>18583945000</v>
      </c>
      <c r="R64" s="1249" t="s">
        <v>4828</v>
      </c>
      <c r="S64" s="1249" t="s">
        <v>4764</v>
      </c>
      <c r="T64" s="1214"/>
    </row>
    <row r="65" spans="1:20" s="1402" customFormat="1" ht="20.100000000000001" customHeight="1">
      <c r="A65" s="685"/>
      <c r="B65" s="1249" t="s">
        <v>4839</v>
      </c>
      <c r="C65" s="1249" t="s">
        <v>4840</v>
      </c>
      <c r="D65" s="1249" t="s">
        <v>2547</v>
      </c>
      <c r="E65" s="1249">
        <v>20</v>
      </c>
      <c r="F65" s="1249">
        <v>3.45</v>
      </c>
      <c r="G65" s="1249" t="s">
        <v>31</v>
      </c>
      <c r="H65" s="1249" t="s">
        <v>32</v>
      </c>
      <c r="I65" s="1249" t="s">
        <v>4841</v>
      </c>
      <c r="J65" s="1249" t="s">
        <v>4825</v>
      </c>
      <c r="K65" s="1249" t="s">
        <v>4826</v>
      </c>
      <c r="L65" s="1249">
        <f t="shared" si="2"/>
        <v>8797.5</v>
      </c>
      <c r="M65" s="1249">
        <f t="shared" si="3"/>
        <v>8797.5</v>
      </c>
      <c r="N65" s="1249" t="s">
        <v>4838</v>
      </c>
      <c r="O65" s="1249" t="s">
        <v>2714</v>
      </c>
      <c r="P65" s="1249" t="s">
        <v>4827</v>
      </c>
      <c r="Q65" s="1249">
        <v>18583945000</v>
      </c>
      <c r="R65" s="1249" t="s">
        <v>4828</v>
      </c>
      <c r="S65" s="1249" t="s">
        <v>4764</v>
      </c>
      <c r="T65" s="1214"/>
    </row>
    <row r="66" spans="1:20" s="1402" customFormat="1" ht="20.100000000000001" customHeight="1">
      <c r="A66" s="685"/>
      <c r="B66" s="1249" t="s">
        <v>4842</v>
      </c>
      <c r="C66" s="1249" t="s">
        <v>4843</v>
      </c>
      <c r="D66" s="1249" t="s">
        <v>2547</v>
      </c>
      <c r="E66" s="1249">
        <v>14</v>
      </c>
      <c r="F66" s="1249">
        <v>4.4919000000000002</v>
      </c>
      <c r="G66" s="1249" t="s">
        <v>31</v>
      </c>
      <c r="H66" s="1249" t="s">
        <v>32</v>
      </c>
      <c r="I66" s="1249" t="s">
        <v>4844</v>
      </c>
      <c r="J66" s="1249" t="s">
        <v>4825</v>
      </c>
      <c r="K66" s="1249" t="s">
        <v>4826</v>
      </c>
      <c r="L66" s="1249">
        <f t="shared" si="2"/>
        <v>11454.345000000001</v>
      </c>
      <c r="M66" s="1249">
        <f t="shared" si="3"/>
        <v>11454.345000000001</v>
      </c>
      <c r="N66" s="1249" t="s">
        <v>4838</v>
      </c>
      <c r="O66" s="1249" t="s">
        <v>2714</v>
      </c>
      <c r="P66" s="1249" t="s">
        <v>4827</v>
      </c>
      <c r="Q66" s="1249">
        <v>18583945000</v>
      </c>
      <c r="R66" s="1249" t="s">
        <v>4828</v>
      </c>
      <c r="S66" s="1249" t="s">
        <v>4764</v>
      </c>
      <c r="T66" s="1214"/>
    </row>
    <row r="67" spans="1:20" s="1402" customFormat="1" ht="20.100000000000001" customHeight="1">
      <c r="A67" s="685"/>
      <c r="B67" s="1249" t="s">
        <v>4845</v>
      </c>
      <c r="C67" s="1249" t="s">
        <v>4846</v>
      </c>
      <c r="D67" s="1249" t="s">
        <v>2547</v>
      </c>
      <c r="E67" s="1249">
        <v>6</v>
      </c>
      <c r="F67" s="1249">
        <v>1.4061600000000001</v>
      </c>
      <c r="G67" s="1249" t="s">
        <v>31</v>
      </c>
      <c r="H67" s="1249" t="s">
        <v>32</v>
      </c>
      <c r="I67" s="1249" t="s">
        <v>4847</v>
      </c>
      <c r="J67" s="1249" t="s">
        <v>4825</v>
      </c>
      <c r="K67" s="1249" t="s">
        <v>4826</v>
      </c>
      <c r="L67" s="1249">
        <f t="shared" si="2"/>
        <v>3585.7080000000001</v>
      </c>
      <c r="M67" s="1249">
        <f t="shared" si="3"/>
        <v>3585.7080000000001</v>
      </c>
      <c r="N67" s="1249" t="s">
        <v>4838</v>
      </c>
      <c r="O67" s="1249" t="s">
        <v>2714</v>
      </c>
      <c r="P67" s="1249" t="s">
        <v>4827</v>
      </c>
      <c r="Q67" s="1249">
        <v>18583945000</v>
      </c>
      <c r="R67" s="1249" t="s">
        <v>4828</v>
      </c>
      <c r="S67" s="1249" t="s">
        <v>4764</v>
      </c>
      <c r="T67" s="1214"/>
    </row>
    <row r="68" spans="1:20" s="1402" customFormat="1" ht="20.100000000000001" customHeight="1">
      <c r="A68" s="685"/>
      <c r="B68" s="1249" t="s">
        <v>4848</v>
      </c>
      <c r="C68" s="1249" t="s">
        <v>4849</v>
      </c>
      <c r="D68" s="1249" t="s">
        <v>2547</v>
      </c>
      <c r="E68" s="1249">
        <v>8</v>
      </c>
      <c r="F68" s="1249">
        <v>2.7292000000000001</v>
      </c>
      <c r="G68" s="1249" t="s">
        <v>31</v>
      </c>
      <c r="H68" s="1249" t="s">
        <v>32</v>
      </c>
      <c r="I68" s="1249" t="s">
        <v>4850</v>
      </c>
      <c r="J68" s="1249" t="s">
        <v>4825</v>
      </c>
      <c r="K68" s="1249" t="s">
        <v>4826</v>
      </c>
      <c r="L68" s="1249">
        <f t="shared" si="2"/>
        <v>6959.46</v>
      </c>
      <c r="M68" s="1249">
        <f t="shared" si="3"/>
        <v>6959.46</v>
      </c>
      <c r="N68" s="1249" t="s">
        <v>4838</v>
      </c>
      <c r="O68" s="1249" t="s">
        <v>2714</v>
      </c>
      <c r="P68" s="1249" t="s">
        <v>4827</v>
      </c>
      <c r="Q68" s="1249">
        <v>18583945000</v>
      </c>
      <c r="R68" s="1249" t="s">
        <v>4828</v>
      </c>
      <c r="S68" s="1249" t="s">
        <v>4764</v>
      </c>
      <c r="T68" s="1214"/>
    </row>
    <row r="69" spans="1:20" s="1402" customFormat="1" ht="20.100000000000001" customHeight="1">
      <c r="A69" s="685"/>
      <c r="B69" s="1249" t="s">
        <v>4851</v>
      </c>
      <c r="C69" s="1249" t="s">
        <v>4852</v>
      </c>
      <c r="D69" s="1249" t="s">
        <v>2547</v>
      </c>
      <c r="E69" s="1249">
        <v>6</v>
      </c>
      <c r="F69" s="1249">
        <v>3.9380999999999999</v>
      </c>
      <c r="G69" s="1249" t="s">
        <v>31</v>
      </c>
      <c r="H69" s="1249" t="s">
        <v>32</v>
      </c>
      <c r="I69" s="1249" t="s">
        <v>4853</v>
      </c>
      <c r="J69" s="1249" t="s">
        <v>4825</v>
      </c>
      <c r="K69" s="1249" t="s">
        <v>4826</v>
      </c>
      <c r="L69" s="1249">
        <f t="shared" si="2"/>
        <v>10042.155000000001</v>
      </c>
      <c r="M69" s="1249">
        <f t="shared" si="3"/>
        <v>10042.155000000001</v>
      </c>
      <c r="N69" s="1249" t="s">
        <v>4838</v>
      </c>
      <c r="O69" s="1249" t="s">
        <v>2714</v>
      </c>
      <c r="P69" s="1249" t="s">
        <v>4827</v>
      </c>
      <c r="Q69" s="1249">
        <v>18583945000</v>
      </c>
      <c r="R69" s="1249" t="s">
        <v>4828</v>
      </c>
      <c r="S69" s="1249" t="s">
        <v>4764</v>
      </c>
      <c r="T69" s="1214"/>
    </row>
    <row r="70" spans="1:20" s="1402" customFormat="1" ht="20.100000000000001" customHeight="1">
      <c r="A70" s="685"/>
      <c r="B70" s="1249" t="s">
        <v>4832</v>
      </c>
      <c r="C70" s="1249" t="s">
        <v>4833</v>
      </c>
      <c r="D70" s="1249" t="s">
        <v>2547</v>
      </c>
      <c r="E70" s="1249">
        <v>2</v>
      </c>
      <c r="F70" s="1249">
        <v>0.64144000000000001</v>
      </c>
      <c r="G70" s="1249" t="s">
        <v>31</v>
      </c>
      <c r="H70" s="1249" t="s">
        <v>32</v>
      </c>
      <c r="I70" s="1249" t="s">
        <v>4834</v>
      </c>
      <c r="J70" s="1249" t="s">
        <v>4825</v>
      </c>
      <c r="K70" s="1249" t="s">
        <v>4826</v>
      </c>
      <c r="L70" s="1249">
        <f t="shared" si="2"/>
        <v>1635.672</v>
      </c>
      <c r="M70" s="1249">
        <f t="shared" si="3"/>
        <v>1635.672</v>
      </c>
      <c r="N70" s="1249" t="s">
        <v>4838</v>
      </c>
      <c r="O70" s="1249" t="s">
        <v>2714</v>
      </c>
      <c r="P70" s="1249" t="s">
        <v>4827</v>
      </c>
      <c r="Q70" s="1249">
        <v>18583945000</v>
      </c>
      <c r="R70" s="1249" t="s">
        <v>4828</v>
      </c>
      <c r="S70" s="1249" t="s">
        <v>4764</v>
      </c>
      <c r="T70" s="1214"/>
    </row>
    <row r="71" spans="1:20" s="1402" customFormat="1" ht="20.100000000000001" customHeight="1">
      <c r="A71" s="685"/>
      <c r="B71" s="1249" t="s">
        <v>4835</v>
      </c>
      <c r="C71" s="1249" t="s">
        <v>4836</v>
      </c>
      <c r="D71" s="1249" t="s">
        <v>2547</v>
      </c>
      <c r="E71" s="1249">
        <v>8</v>
      </c>
      <c r="F71" s="1249">
        <v>1.5234399999999999</v>
      </c>
      <c r="G71" s="1249" t="s">
        <v>31</v>
      </c>
      <c r="H71" s="1249" t="s">
        <v>32</v>
      </c>
      <c r="I71" s="1249" t="s">
        <v>4837</v>
      </c>
      <c r="J71" s="1249" t="s">
        <v>4825</v>
      </c>
      <c r="K71" s="1249" t="s">
        <v>4826</v>
      </c>
      <c r="L71" s="1249">
        <f t="shared" si="2"/>
        <v>3884.7719999999999</v>
      </c>
      <c r="M71" s="1249">
        <f t="shared" si="3"/>
        <v>3884.7719999999999</v>
      </c>
      <c r="N71" s="1249" t="s">
        <v>4838</v>
      </c>
      <c r="O71" s="1249" t="s">
        <v>2714</v>
      </c>
      <c r="P71" s="1249" t="s">
        <v>4827</v>
      </c>
      <c r="Q71" s="1249">
        <v>18583945000</v>
      </c>
      <c r="R71" s="1249" t="s">
        <v>4828</v>
      </c>
      <c r="S71" s="1249" t="s">
        <v>4764</v>
      </c>
      <c r="T71" s="1214"/>
    </row>
    <row r="72" spans="1:20" s="1402" customFormat="1" ht="20.100000000000001" customHeight="1">
      <c r="A72" s="685"/>
      <c r="B72" s="1249" t="s">
        <v>4854</v>
      </c>
      <c r="C72" s="1249" t="s">
        <v>4855</v>
      </c>
      <c r="D72" s="1249" t="s">
        <v>2547</v>
      </c>
      <c r="E72" s="1249">
        <v>16</v>
      </c>
      <c r="F72" s="1249">
        <v>5.7340799999999996</v>
      </c>
      <c r="G72" s="1249" t="s">
        <v>31</v>
      </c>
      <c r="H72" s="1249" t="s">
        <v>32</v>
      </c>
      <c r="I72" s="1249" t="s">
        <v>4856</v>
      </c>
      <c r="J72" s="1249" t="s">
        <v>4825</v>
      </c>
      <c r="K72" s="1249" t="s">
        <v>4826</v>
      </c>
      <c r="L72" s="1249">
        <f t="shared" si="2"/>
        <v>14621.903999999999</v>
      </c>
      <c r="M72" s="1249">
        <f t="shared" si="3"/>
        <v>14621.903999999999</v>
      </c>
      <c r="N72" s="1249" t="s">
        <v>4838</v>
      </c>
      <c r="O72" s="1249" t="s">
        <v>2714</v>
      </c>
      <c r="P72" s="1249" t="s">
        <v>4827</v>
      </c>
      <c r="Q72" s="1249">
        <v>18583945000</v>
      </c>
      <c r="R72" s="1249" t="s">
        <v>4828</v>
      </c>
      <c r="S72" s="1249" t="s">
        <v>4764</v>
      </c>
      <c r="T72" s="1214"/>
    </row>
    <row r="73" spans="1:20" s="1402" customFormat="1" ht="20.100000000000001" customHeight="1">
      <c r="A73" s="685"/>
      <c r="B73" s="1249" t="s">
        <v>4857</v>
      </c>
      <c r="C73" s="1249" t="s">
        <v>4858</v>
      </c>
      <c r="D73" s="1249" t="s">
        <v>2547</v>
      </c>
      <c r="E73" s="1249">
        <v>6</v>
      </c>
      <c r="F73" s="1249">
        <v>1.4898</v>
      </c>
      <c r="G73" s="1249" t="s">
        <v>31</v>
      </c>
      <c r="H73" s="1249" t="s">
        <v>32</v>
      </c>
      <c r="I73" s="1249" t="s">
        <v>4859</v>
      </c>
      <c r="J73" s="1249" t="s">
        <v>4825</v>
      </c>
      <c r="K73" s="1249" t="s">
        <v>4826</v>
      </c>
      <c r="L73" s="1249">
        <f t="shared" si="2"/>
        <v>3798.9900000000002</v>
      </c>
      <c r="M73" s="1249">
        <f t="shared" si="3"/>
        <v>3798.9900000000002</v>
      </c>
      <c r="N73" s="1249" t="s">
        <v>4838</v>
      </c>
      <c r="O73" s="1249" t="s">
        <v>2714</v>
      </c>
      <c r="P73" s="1249" t="s">
        <v>4827</v>
      </c>
      <c r="Q73" s="1249">
        <v>18583945000</v>
      </c>
      <c r="R73" s="1249" t="s">
        <v>4828</v>
      </c>
      <c r="S73" s="1249" t="s">
        <v>4764</v>
      </c>
      <c r="T73" s="1214"/>
    </row>
    <row r="74" spans="1:20" s="1402" customFormat="1" ht="20.100000000000001" customHeight="1">
      <c r="A74" s="685"/>
      <c r="B74" s="1249" t="s">
        <v>4822</v>
      </c>
      <c r="C74" s="1249" t="s">
        <v>4860</v>
      </c>
      <c r="D74" s="1249" t="s">
        <v>2547</v>
      </c>
      <c r="E74" s="1249">
        <v>10</v>
      </c>
      <c r="F74" s="1249">
        <v>5.8884999999999996</v>
      </c>
      <c r="G74" s="1249" t="s">
        <v>31</v>
      </c>
      <c r="H74" s="1249" t="s">
        <v>32</v>
      </c>
      <c r="I74" s="1249" t="s">
        <v>4824</v>
      </c>
      <c r="J74" s="1249" t="s">
        <v>4825</v>
      </c>
      <c r="K74" s="1249" t="s">
        <v>4826</v>
      </c>
      <c r="L74" s="1249">
        <f t="shared" si="2"/>
        <v>15015.674999999999</v>
      </c>
      <c r="M74" s="1249">
        <f t="shared" si="3"/>
        <v>15015.674999999999</v>
      </c>
      <c r="N74" s="1249" t="s">
        <v>4838</v>
      </c>
      <c r="O74" s="1249" t="s">
        <v>2714</v>
      </c>
      <c r="P74" s="1249" t="s">
        <v>4827</v>
      </c>
      <c r="Q74" s="1249">
        <v>18583945000</v>
      </c>
      <c r="R74" s="1249" t="s">
        <v>4828</v>
      </c>
      <c r="S74" s="1249" t="s">
        <v>4764</v>
      </c>
      <c r="T74" s="1214"/>
    </row>
    <row r="75" spans="1:20" s="1402" customFormat="1" ht="20.100000000000001" customHeight="1">
      <c r="A75" s="685"/>
      <c r="B75" s="1249" t="s">
        <v>4842</v>
      </c>
      <c r="C75" s="1249" t="s">
        <v>4843</v>
      </c>
      <c r="D75" s="1249" t="s">
        <v>2547</v>
      </c>
      <c r="E75" s="1249">
        <v>10</v>
      </c>
      <c r="F75" s="1249">
        <v>3.2084999999999999</v>
      </c>
      <c r="G75" s="1249" t="s">
        <v>31</v>
      </c>
      <c r="H75" s="1249" t="s">
        <v>32</v>
      </c>
      <c r="I75" s="1249" t="s">
        <v>4844</v>
      </c>
      <c r="J75" s="1249" t="s">
        <v>4825</v>
      </c>
      <c r="K75" s="1249" t="s">
        <v>4826</v>
      </c>
      <c r="L75" s="1249">
        <f t="shared" si="2"/>
        <v>8181.6750000000002</v>
      </c>
      <c r="M75" s="1249">
        <f t="shared" si="3"/>
        <v>8181.6750000000002</v>
      </c>
      <c r="N75" s="1249" t="s">
        <v>4838</v>
      </c>
      <c r="O75" s="1249" t="s">
        <v>2714</v>
      </c>
      <c r="P75" s="1249" t="s">
        <v>4827</v>
      </c>
      <c r="Q75" s="1249">
        <v>18583945000</v>
      </c>
      <c r="R75" s="1249" t="s">
        <v>4828</v>
      </c>
      <c r="S75" s="1249" t="s">
        <v>4764</v>
      </c>
      <c r="T75" s="1214"/>
    </row>
    <row r="76" spans="1:20" s="1402" customFormat="1" ht="20.100000000000001" customHeight="1">
      <c r="A76" s="685"/>
      <c r="B76" s="1249" t="s">
        <v>4861</v>
      </c>
      <c r="C76" s="1249" t="s">
        <v>4862</v>
      </c>
      <c r="D76" s="1249" t="s">
        <v>2547</v>
      </c>
      <c r="E76" s="1249">
        <v>16</v>
      </c>
      <c r="F76" s="1249">
        <v>5.6428799999999999</v>
      </c>
      <c r="G76" s="1249" t="s">
        <v>31</v>
      </c>
      <c r="H76" s="1249" t="s">
        <v>32</v>
      </c>
      <c r="I76" s="1249" t="s">
        <v>4863</v>
      </c>
      <c r="J76" s="1249" t="s">
        <v>4825</v>
      </c>
      <c r="K76" s="1249" t="s">
        <v>4826</v>
      </c>
      <c r="L76" s="1249">
        <f t="shared" si="2"/>
        <v>14389.343999999999</v>
      </c>
      <c r="M76" s="1249">
        <f t="shared" si="3"/>
        <v>14389.343999999999</v>
      </c>
      <c r="N76" s="1249" t="s">
        <v>4838</v>
      </c>
      <c r="O76" s="1249" t="s">
        <v>2714</v>
      </c>
      <c r="P76" s="1249" t="s">
        <v>4827</v>
      </c>
      <c r="Q76" s="1249">
        <v>18583945000</v>
      </c>
      <c r="R76" s="1249" t="s">
        <v>4828</v>
      </c>
      <c r="S76" s="1249" t="s">
        <v>4764</v>
      </c>
      <c r="T76" s="1214"/>
    </row>
    <row r="77" spans="1:20" s="1402" customFormat="1" ht="20.100000000000001" customHeight="1">
      <c r="A77" s="685"/>
      <c r="B77" s="1249" t="s">
        <v>4845</v>
      </c>
      <c r="C77" s="1249" t="s">
        <v>4846</v>
      </c>
      <c r="D77" s="1249" t="s">
        <v>2547</v>
      </c>
      <c r="E77" s="1249">
        <v>10</v>
      </c>
      <c r="F77" s="1249">
        <v>2.3435999999999999</v>
      </c>
      <c r="G77" s="1249" t="s">
        <v>31</v>
      </c>
      <c r="H77" s="1249" t="s">
        <v>32</v>
      </c>
      <c r="I77" s="1249" t="s">
        <v>4847</v>
      </c>
      <c r="J77" s="1249" t="s">
        <v>4825</v>
      </c>
      <c r="K77" s="1249" t="s">
        <v>4826</v>
      </c>
      <c r="L77" s="1249">
        <f t="shared" si="2"/>
        <v>5976.1799999999994</v>
      </c>
      <c r="M77" s="1249">
        <f t="shared" si="3"/>
        <v>5976.1799999999994</v>
      </c>
      <c r="N77" s="1249" t="s">
        <v>4838</v>
      </c>
      <c r="O77" s="1249" t="s">
        <v>2714</v>
      </c>
      <c r="P77" s="1249" t="s">
        <v>4827</v>
      </c>
      <c r="Q77" s="1249">
        <v>18583945000</v>
      </c>
      <c r="R77" s="1249" t="s">
        <v>4828</v>
      </c>
      <c r="S77" s="1249" t="s">
        <v>4764</v>
      </c>
      <c r="T77" s="1214"/>
    </row>
    <row r="78" spans="1:20" s="1402" customFormat="1" ht="20.100000000000001" customHeight="1">
      <c r="A78" s="685"/>
      <c r="B78" s="1249" t="s">
        <v>4864</v>
      </c>
      <c r="C78" s="1249" t="s">
        <v>4865</v>
      </c>
      <c r="D78" s="1249" t="s">
        <v>2547</v>
      </c>
      <c r="E78" s="1249">
        <v>16</v>
      </c>
      <c r="F78" s="1249">
        <v>1.0660799999999999</v>
      </c>
      <c r="G78" s="1249" t="s">
        <v>31</v>
      </c>
      <c r="H78" s="1249" t="s">
        <v>32</v>
      </c>
      <c r="I78" s="1249" t="s">
        <v>4866</v>
      </c>
      <c r="J78" s="1249" t="s">
        <v>4825</v>
      </c>
      <c r="K78" s="1249" t="s">
        <v>4826</v>
      </c>
      <c r="L78" s="1249">
        <f t="shared" si="2"/>
        <v>2718.5039999999999</v>
      </c>
      <c r="M78" s="1249">
        <f t="shared" si="3"/>
        <v>2718.5039999999999</v>
      </c>
      <c r="N78" s="1249" t="s">
        <v>4838</v>
      </c>
      <c r="O78" s="1249" t="s">
        <v>2714</v>
      </c>
      <c r="P78" s="1249" t="s">
        <v>4827</v>
      </c>
      <c r="Q78" s="1249">
        <v>18583945000</v>
      </c>
      <c r="R78" s="1249" t="s">
        <v>4828</v>
      </c>
      <c r="S78" s="1249" t="s">
        <v>4764</v>
      </c>
      <c r="T78" s="1214"/>
    </row>
    <row r="79" spans="1:20" s="1402" customFormat="1" ht="20.100000000000001" customHeight="1">
      <c r="A79" s="685"/>
      <c r="B79" s="1249" t="s">
        <v>4867</v>
      </c>
      <c r="C79" s="1249" t="s">
        <v>4868</v>
      </c>
      <c r="D79" s="1249" t="s">
        <v>2547</v>
      </c>
      <c r="E79" s="1249">
        <v>8</v>
      </c>
      <c r="F79" s="1249">
        <v>3.5268000000000002</v>
      </c>
      <c r="G79" s="1249" t="s">
        <v>31</v>
      </c>
      <c r="H79" s="1249" t="s">
        <v>32</v>
      </c>
      <c r="I79" s="1249" t="s">
        <v>4869</v>
      </c>
      <c r="J79" s="1249" t="s">
        <v>4825</v>
      </c>
      <c r="K79" s="1249" t="s">
        <v>4826</v>
      </c>
      <c r="L79" s="1249">
        <f t="shared" si="2"/>
        <v>8993.34</v>
      </c>
      <c r="M79" s="1249">
        <f t="shared" si="3"/>
        <v>8993.34</v>
      </c>
      <c r="N79" s="1249" t="s">
        <v>4838</v>
      </c>
      <c r="O79" s="1249" t="s">
        <v>2714</v>
      </c>
      <c r="P79" s="1249" t="s">
        <v>4827</v>
      </c>
      <c r="Q79" s="1249">
        <v>18583945000</v>
      </c>
      <c r="R79" s="1249" t="s">
        <v>4828</v>
      </c>
      <c r="S79" s="1249" t="s">
        <v>4764</v>
      </c>
      <c r="T79" s="1214"/>
    </row>
    <row r="80" spans="1:20" s="1402" customFormat="1" ht="20.100000000000001" customHeight="1">
      <c r="A80" s="685"/>
      <c r="B80" s="1249" t="s">
        <v>4857</v>
      </c>
      <c r="C80" s="1249" t="s">
        <v>4858</v>
      </c>
      <c r="D80" s="1249" t="s">
        <v>2547</v>
      </c>
      <c r="E80" s="1249">
        <v>2</v>
      </c>
      <c r="F80" s="1249">
        <v>0.49659999999999999</v>
      </c>
      <c r="G80" s="1249" t="s">
        <v>31</v>
      </c>
      <c r="H80" s="1249" t="s">
        <v>32</v>
      </c>
      <c r="I80" s="1249" t="s">
        <v>4859</v>
      </c>
      <c r="J80" s="1249" t="s">
        <v>4825</v>
      </c>
      <c r="K80" s="1249" t="s">
        <v>4826</v>
      </c>
      <c r="L80" s="1249">
        <f t="shared" si="2"/>
        <v>1266.33</v>
      </c>
      <c r="M80" s="1249">
        <f t="shared" si="3"/>
        <v>1266.33</v>
      </c>
      <c r="N80" s="1249" t="s">
        <v>4838</v>
      </c>
      <c r="O80" s="1249" t="s">
        <v>2714</v>
      </c>
      <c r="P80" s="1249" t="s">
        <v>4827</v>
      </c>
      <c r="Q80" s="1249">
        <v>18583945000</v>
      </c>
      <c r="R80" s="1249" t="s">
        <v>4828</v>
      </c>
      <c r="S80" s="1249" t="s">
        <v>4764</v>
      </c>
      <c r="T80" s="1214"/>
    </row>
    <row r="81" spans="1:20" s="1402" customFormat="1" ht="20.100000000000001" customHeight="1">
      <c r="A81" s="685"/>
      <c r="B81" s="1249" t="s">
        <v>4870</v>
      </c>
      <c r="C81" s="1249" t="s">
        <v>4871</v>
      </c>
      <c r="D81" s="1249" t="s">
        <v>2547</v>
      </c>
      <c r="E81" s="1249">
        <v>8</v>
      </c>
      <c r="F81" s="1249">
        <v>0.49752000000000002</v>
      </c>
      <c r="G81" s="1249" t="s">
        <v>31</v>
      </c>
      <c r="H81" s="1249" t="s">
        <v>32</v>
      </c>
      <c r="I81" s="1249" t="s">
        <v>4872</v>
      </c>
      <c r="J81" s="1249" t="s">
        <v>4825</v>
      </c>
      <c r="K81" s="1249" t="s">
        <v>4826</v>
      </c>
      <c r="L81" s="1249">
        <f t="shared" si="2"/>
        <v>1268.6760000000002</v>
      </c>
      <c r="M81" s="1249">
        <f t="shared" si="3"/>
        <v>1268.6760000000002</v>
      </c>
      <c r="N81" s="1249" t="s">
        <v>4838</v>
      </c>
      <c r="O81" s="1249" t="s">
        <v>2714</v>
      </c>
      <c r="P81" s="1249" t="s">
        <v>4827</v>
      </c>
      <c r="Q81" s="1249">
        <v>18583945000</v>
      </c>
      <c r="R81" s="1249" t="s">
        <v>4828</v>
      </c>
      <c r="S81" s="1249" t="s">
        <v>4764</v>
      </c>
      <c r="T81" s="1214"/>
    </row>
    <row r="82" spans="1:20" s="1402" customFormat="1" ht="20.100000000000001" customHeight="1">
      <c r="A82" s="685"/>
      <c r="B82" s="1249" t="s">
        <v>4873</v>
      </c>
      <c r="C82" s="1249" t="s">
        <v>4874</v>
      </c>
      <c r="D82" s="1249" t="s">
        <v>2547</v>
      </c>
      <c r="E82" s="1249">
        <v>8</v>
      </c>
      <c r="F82" s="1249">
        <v>3.3882400000000001</v>
      </c>
      <c r="G82" s="1249" t="s">
        <v>31</v>
      </c>
      <c r="H82" s="1249" t="s">
        <v>32</v>
      </c>
      <c r="I82" s="1249" t="s">
        <v>4875</v>
      </c>
      <c r="J82" s="1249" t="s">
        <v>4825</v>
      </c>
      <c r="K82" s="1249" t="s">
        <v>4826</v>
      </c>
      <c r="L82" s="1249">
        <f t="shared" si="2"/>
        <v>8640.0120000000006</v>
      </c>
      <c r="M82" s="1249">
        <f t="shared" si="3"/>
        <v>8640.0120000000006</v>
      </c>
      <c r="N82" s="1249" t="s">
        <v>4838</v>
      </c>
      <c r="O82" s="1249" t="s">
        <v>2714</v>
      </c>
      <c r="P82" s="1249" t="s">
        <v>4827</v>
      </c>
      <c r="Q82" s="1249">
        <v>18583945000</v>
      </c>
      <c r="R82" s="1249" t="s">
        <v>4828</v>
      </c>
      <c r="S82" s="1249" t="s">
        <v>4764</v>
      </c>
      <c r="T82" s="1214"/>
    </row>
    <row r="83" spans="1:20" s="1402" customFormat="1" ht="20.100000000000001" customHeight="1">
      <c r="A83" s="685"/>
      <c r="B83" s="1249" t="s">
        <v>4851</v>
      </c>
      <c r="C83" s="1249" t="s">
        <v>4852</v>
      </c>
      <c r="D83" s="1249" t="s">
        <v>2547</v>
      </c>
      <c r="E83" s="1249">
        <v>18</v>
      </c>
      <c r="F83" s="1249">
        <v>11.814299999999999</v>
      </c>
      <c r="G83" s="1249" t="s">
        <v>31</v>
      </c>
      <c r="H83" s="1249" t="s">
        <v>32</v>
      </c>
      <c r="I83" s="1249" t="s">
        <v>4853</v>
      </c>
      <c r="J83" s="1249" t="s">
        <v>4825</v>
      </c>
      <c r="K83" s="1249" t="s">
        <v>4826</v>
      </c>
      <c r="L83" s="1249">
        <f t="shared" si="2"/>
        <v>30126.465</v>
      </c>
      <c r="M83" s="1249">
        <f t="shared" si="3"/>
        <v>30126.465</v>
      </c>
      <c r="N83" s="1249" t="s">
        <v>4876</v>
      </c>
      <c r="O83" s="1249" t="s">
        <v>2714</v>
      </c>
      <c r="P83" s="1249" t="s">
        <v>4827</v>
      </c>
      <c r="Q83" s="1249">
        <v>18583945000</v>
      </c>
      <c r="R83" s="1249" t="s">
        <v>4828</v>
      </c>
      <c r="S83" s="1249" t="s">
        <v>4764</v>
      </c>
      <c r="T83" s="1214"/>
    </row>
    <row r="84" spans="1:20" s="1402" customFormat="1" ht="20.100000000000001" customHeight="1">
      <c r="A84" s="685"/>
      <c r="B84" s="1249" t="s">
        <v>4877</v>
      </c>
      <c r="C84" s="1249" t="s">
        <v>4878</v>
      </c>
      <c r="D84" s="1249" t="s">
        <v>2547</v>
      </c>
      <c r="E84" s="1249">
        <v>7</v>
      </c>
      <c r="F84" s="1249">
        <v>5.2903200000000004</v>
      </c>
      <c r="G84" s="1249" t="s">
        <v>31</v>
      </c>
      <c r="H84" s="1249" t="s">
        <v>32</v>
      </c>
      <c r="I84" s="1249" t="s">
        <v>4879</v>
      </c>
      <c r="J84" s="1249" t="s">
        <v>4825</v>
      </c>
      <c r="K84" s="1249" t="s">
        <v>4826</v>
      </c>
      <c r="L84" s="1249">
        <f t="shared" si="2"/>
        <v>13490.316000000001</v>
      </c>
      <c r="M84" s="1249">
        <f t="shared" si="3"/>
        <v>13490.316000000001</v>
      </c>
      <c r="N84" s="1249" t="s">
        <v>4880</v>
      </c>
      <c r="O84" s="1249" t="s">
        <v>2714</v>
      </c>
      <c r="P84" s="1249" t="s">
        <v>4827</v>
      </c>
      <c r="Q84" s="1249">
        <v>18583945000</v>
      </c>
      <c r="R84" s="1249" t="s">
        <v>4828</v>
      </c>
      <c r="S84" s="1249" t="s">
        <v>4764</v>
      </c>
      <c r="T84" s="1214"/>
    </row>
    <row r="85" spans="1:20" s="1402" customFormat="1" ht="20.100000000000001" customHeight="1">
      <c r="A85" s="685"/>
      <c r="B85" s="1249" t="s">
        <v>4881</v>
      </c>
      <c r="C85" s="1249" t="s">
        <v>4882</v>
      </c>
      <c r="D85" s="1249" t="s">
        <v>2547</v>
      </c>
      <c r="E85" s="1249">
        <v>6</v>
      </c>
      <c r="F85" s="1249">
        <v>1.7174400000000001</v>
      </c>
      <c r="G85" s="1249" t="s">
        <v>31</v>
      </c>
      <c r="H85" s="1249" t="s">
        <v>32</v>
      </c>
      <c r="I85" s="1249" t="s">
        <v>4883</v>
      </c>
      <c r="J85" s="1249" t="s">
        <v>4825</v>
      </c>
      <c r="K85" s="1249" t="s">
        <v>4826</v>
      </c>
      <c r="L85" s="1249">
        <f t="shared" si="2"/>
        <v>4379.4719999999998</v>
      </c>
      <c r="M85" s="1249">
        <f t="shared" si="3"/>
        <v>4379.4719999999998</v>
      </c>
      <c r="N85" s="1249" t="s">
        <v>4880</v>
      </c>
      <c r="O85" s="1249" t="s">
        <v>2714</v>
      </c>
      <c r="P85" s="1249" t="s">
        <v>4827</v>
      </c>
      <c r="Q85" s="1249">
        <v>18583945000</v>
      </c>
      <c r="R85" s="1249" t="s">
        <v>4828</v>
      </c>
      <c r="S85" s="1249" t="s">
        <v>4764</v>
      </c>
      <c r="T85" s="1214"/>
    </row>
    <row r="86" spans="1:20" s="1402" customFormat="1" ht="20.100000000000001" customHeight="1">
      <c r="A86" s="685"/>
      <c r="B86" s="1249" t="s">
        <v>4884</v>
      </c>
      <c r="C86" s="1249" t="s">
        <v>4885</v>
      </c>
      <c r="D86" s="1249" t="s">
        <v>2547</v>
      </c>
      <c r="E86" s="1249">
        <v>13</v>
      </c>
      <c r="F86" s="1249">
        <v>10.230600000000001</v>
      </c>
      <c r="G86" s="1249" t="s">
        <v>31</v>
      </c>
      <c r="H86" s="1249" t="s">
        <v>32</v>
      </c>
      <c r="I86" s="1249" t="s">
        <v>4886</v>
      </c>
      <c r="J86" s="1249" t="s">
        <v>4825</v>
      </c>
      <c r="K86" s="1249" t="s">
        <v>4826</v>
      </c>
      <c r="L86" s="1249">
        <f t="shared" si="2"/>
        <v>26088.030000000002</v>
      </c>
      <c r="M86" s="1249">
        <f t="shared" si="3"/>
        <v>26088.030000000002</v>
      </c>
      <c r="N86" s="1249" t="s">
        <v>4880</v>
      </c>
      <c r="O86" s="1249" t="s">
        <v>2714</v>
      </c>
      <c r="P86" s="1249" t="s">
        <v>4827</v>
      </c>
      <c r="Q86" s="1249">
        <v>18583945000</v>
      </c>
      <c r="R86" s="1249" t="s">
        <v>4828</v>
      </c>
      <c r="S86" s="1249" t="s">
        <v>4764</v>
      </c>
      <c r="T86" s="1214"/>
    </row>
    <row r="87" spans="1:20" s="1402" customFormat="1" ht="20.100000000000001" customHeight="1">
      <c r="A87" s="685"/>
      <c r="B87" s="1249" t="s">
        <v>4887</v>
      </c>
      <c r="C87" s="1249" t="s">
        <v>4888</v>
      </c>
      <c r="D87" s="1249" t="s">
        <v>2547</v>
      </c>
      <c r="E87" s="1249">
        <v>4</v>
      </c>
      <c r="F87" s="1249">
        <v>1.5478799999999999</v>
      </c>
      <c r="G87" s="1249" t="s">
        <v>31</v>
      </c>
      <c r="H87" s="1249" t="s">
        <v>32</v>
      </c>
      <c r="I87" s="1249" t="s">
        <v>4889</v>
      </c>
      <c r="J87" s="1249" t="s">
        <v>4825</v>
      </c>
      <c r="K87" s="1249" t="s">
        <v>4826</v>
      </c>
      <c r="L87" s="1249">
        <f t="shared" si="2"/>
        <v>3947.0939999999996</v>
      </c>
      <c r="M87" s="1249">
        <f t="shared" si="3"/>
        <v>3947.0939999999996</v>
      </c>
      <c r="N87" s="1249" t="s">
        <v>4880</v>
      </c>
      <c r="O87" s="1249" t="s">
        <v>2714</v>
      </c>
      <c r="P87" s="1249" t="s">
        <v>4827</v>
      </c>
      <c r="Q87" s="1249">
        <v>18583945000</v>
      </c>
      <c r="R87" s="1249" t="s">
        <v>4828</v>
      </c>
      <c r="S87" s="1249" t="s">
        <v>4764</v>
      </c>
      <c r="T87" s="1214"/>
    </row>
    <row r="88" spans="1:20" s="1402" customFormat="1" ht="20.100000000000001" customHeight="1">
      <c r="A88" s="685"/>
      <c r="B88" s="1249" t="s">
        <v>4890</v>
      </c>
      <c r="C88" s="1249" t="s">
        <v>4891</v>
      </c>
      <c r="D88" s="1249" t="s">
        <v>2547</v>
      </c>
      <c r="E88" s="1249">
        <v>1</v>
      </c>
      <c r="F88" s="1249">
        <v>0.27229999999999999</v>
      </c>
      <c r="G88" s="1249" t="s">
        <v>31</v>
      </c>
      <c r="H88" s="1249" t="s">
        <v>32</v>
      </c>
      <c r="I88" s="1249" t="s">
        <v>4892</v>
      </c>
      <c r="J88" s="1249" t="s">
        <v>4825</v>
      </c>
      <c r="K88" s="1249" t="s">
        <v>4826</v>
      </c>
      <c r="L88" s="1249">
        <f t="shared" si="2"/>
        <v>694.36500000000001</v>
      </c>
      <c r="M88" s="1249">
        <f t="shared" si="3"/>
        <v>694.36500000000001</v>
      </c>
      <c r="N88" s="1249" t="s">
        <v>4880</v>
      </c>
      <c r="O88" s="1249" t="s">
        <v>2714</v>
      </c>
      <c r="P88" s="1249" t="s">
        <v>4827</v>
      </c>
      <c r="Q88" s="1249">
        <v>18583945000</v>
      </c>
      <c r="R88" s="1249" t="s">
        <v>4828</v>
      </c>
      <c r="S88" s="1249" t="s">
        <v>4764</v>
      </c>
      <c r="T88" s="1214"/>
    </row>
    <row r="89" spans="1:20" s="1402" customFormat="1" ht="20.100000000000001" customHeight="1">
      <c r="A89" s="685"/>
      <c r="B89" s="1249" t="s">
        <v>4893</v>
      </c>
      <c r="C89" s="1249" t="s">
        <v>4894</v>
      </c>
      <c r="D89" s="1249" t="s">
        <v>2547</v>
      </c>
      <c r="E89" s="1249">
        <v>108</v>
      </c>
      <c r="F89" s="1249">
        <v>4.1126399999999999</v>
      </c>
      <c r="G89" s="1249" t="s">
        <v>31</v>
      </c>
      <c r="H89" s="1249" t="s">
        <v>32</v>
      </c>
      <c r="I89" s="1249" t="s">
        <v>4895</v>
      </c>
      <c r="J89" s="1249" t="s">
        <v>4825</v>
      </c>
      <c r="K89" s="1249" t="s">
        <v>4826</v>
      </c>
      <c r="L89" s="1249">
        <f t="shared" si="2"/>
        <v>10487.232</v>
      </c>
      <c r="M89" s="1249">
        <f t="shared" si="3"/>
        <v>10487.232</v>
      </c>
      <c r="N89" s="1249" t="s">
        <v>4880</v>
      </c>
      <c r="O89" s="1249" t="s">
        <v>2714</v>
      </c>
      <c r="P89" s="1249" t="s">
        <v>4827</v>
      </c>
      <c r="Q89" s="1249">
        <v>18583945000</v>
      </c>
      <c r="R89" s="1249" t="s">
        <v>4828</v>
      </c>
      <c r="S89" s="1249" t="s">
        <v>4764</v>
      </c>
      <c r="T89" s="1214"/>
    </row>
    <row r="90" spans="1:20" s="1402" customFormat="1" ht="20.100000000000001" customHeight="1">
      <c r="A90" s="685"/>
      <c r="B90" s="1249" t="s">
        <v>4877</v>
      </c>
      <c r="C90" s="1249" t="s">
        <v>4878</v>
      </c>
      <c r="D90" s="1249" t="s">
        <v>2547</v>
      </c>
      <c r="E90" s="1249">
        <v>16</v>
      </c>
      <c r="F90" s="1249">
        <v>12.0922</v>
      </c>
      <c r="G90" s="1249" t="s">
        <v>31</v>
      </c>
      <c r="H90" s="1249" t="s">
        <v>32</v>
      </c>
      <c r="I90" s="1249" t="s">
        <v>4879</v>
      </c>
      <c r="J90" s="1249" t="s">
        <v>4825</v>
      </c>
      <c r="K90" s="1249" t="s">
        <v>4826</v>
      </c>
      <c r="L90" s="1249">
        <f t="shared" si="2"/>
        <v>30835.11</v>
      </c>
      <c r="M90" s="1249">
        <f t="shared" si="3"/>
        <v>30835.11</v>
      </c>
      <c r="N90" s="1249" t="s">
        <v>4880</v>
      </c>
      <c r="O90" s="1249" t="s">
        <v>2714</v>
      </c>
      <c r="P90" s="1249" t="s">
        <v>4827</v>
      </c>
      <c r="Q90" s="1249">
        <v>18583945000</v>
      </c>
      <c r="R90" s="1249" t="s">
        <v>4828</v>
      </c>
      <c r="S90" s="1249" t="s">
        <v>4764</v>
      </c>
      <c r="T90" s="1214"/>
    </row>
    <row r="91" spans="1:20" s="1402" customFormat="1" ht="20.100000000000001" customHeight="1">
      <c r="A91" s="685"/>
      <c r="B91" s="1249" t="s">
        <v>4896</v>
      </c>
      <c r="C91" s="1249" t="s">
        <v>4897</v>
      </c>
      <c r="D91" s="1249" t="s">
        <v>2547</v>
      </c>
      <c r="E91" s="1249">
        <v>10</v>
      </c>
      <c r="F91" s="1249">
        <v>4.2877000000000001</v>
      </c>
      <c r="G91" s="1249" t="s">
        <v>31</v>
      </c>
      <c r="H91" s="1249" t="s">
        <v>32</v>
      </c>
      <c r="I91" s="1249" t="s">
        <v>4898</v>
      </c>
      <c r="J91" s="1249" t="s">
        <v>4825</v>
      </c>
      <c r="K91" s="1249" t="s">
        <v>4826</v>
      </c>
      <c r="L91" s="1249">
        <f t="shared" si="2"/>
        <v>10933.635</v>
      </c>
      <c r="M91" s="1249">
        <f t="shared" si="3"/>
        <v>10933.635</v>
      </c>
      <c r="N91" s="1249" t="s">
        <v>4880</v>
      </c>
      <c r="O91" s="1249" t="s">
        <v>2714</v>
      </c>
      <c r="P91" s="1249" t="s">
        <v>4827</v>
      </c>
      <c r="Q91" s="1249">
        <v>18583945000</v>
      </c>
      <c r="R91" s="1249" t="s">
        <v>4828</v>
      </c>
      <c r="S91" s="1249" t="s">
        <v>4764</v>
      </c>
      <c r="T91" s="1214"/>
    </row>
    <row r="92" spans="1:20" s="1402" customFormat="1" ht="20.100000000000001" customHeight="1">
      <c r="A92" s="685"/>
      <c r="B92" s="1249" t="s">
        <v>4899</v>
      </c>
      <c r="C92" s="1249" t="s">
        <v>4900</v>
      </c>
      <c r="D92" s="1249" t="s">
        <v>2547</v>
      </c>
      <c r="E92" s="1249">
        <v>7</v>
      </c>
      <c r="F92" s="1249">
        <v>3.9189500000000002</v>
      </c>
      <c r="G92" s="1249" t="s">
        <v>31</v>
      </c>
      <c r="H92" s="1249" t="s">
        <v>32</v>
      </c>
      <c r="I92" s="1249" t="s">
        <v>4901</v>
      </c>
      <c r="J92" s="1249" t="s">
        <v>4825</v>
      </c>
      <c r="K92" s="1249" t="s">
        <v>4826</v>
      </c>
      <c r="L92" s="1249">
        <f t="shared" si="2"/>
        <v>9993.3225000000002</v>
      </c>
      <c r="M92" s="1249">
        <f t="shared" si="3"/>
        <v>9993.3225000000002</v>
      </c>
      <c r="N92" s="1249" t="s">
        <v>4880</v>
      </c>
      <c r="O92" s="1249" t="s">
        <v>2714</v>
      </c>
      <c r="P92" s="1249" t="s">
        <v>4827</v>
      </c>
      <c r="Q92" s="1249">
        <v>18583945000</v>
      </c>
      <c r="R92" s="1249" t="s">
        <v>4828</v>
      </c>
      <c r="S92" s="1249" t="s">
        <v>4764</v>
      </c>
      <c r="T92" s="1214"/>
    </row>
    <row r="93" spans="1:20" s="1402" customFormat="1" ht="20.100000000000001" customHeight="1">
      <c r="A93" s="685"/>
      <c r="B93" s="1249" t="s">
        <v>4902</v>
      </c>
      <c r="C93" s="1249" t="s">
        <v>4903</v>
      </c>
      <c r="D93" s="1249" t="s">
        <v>2547</v>
      </c>
      <c r="E93" s="1249">
        <v>1</v>
      </c>
      <c r="F93" s="1249">
        <v>0.57098000000000004</v>
      </c>
      <c r="G93" s="1249" t="s">
        <v>31</v>
      </c>
      <c r="H93" s="1249" t="s">
        <v>32</v>
      </c>
      <c r="I93" s="1249" t="s">
        <v>4904</v>
      </c>
      <c r="J93" s="1249" t="s">
        <v>4825</v>
      </c>
      <c r="K93" s="1249" t="s">
        <v>4826</v>
      </c>
      <c r="L93" s="1249">
        <f t="shared" si="2"/>
        <v>1455.999</v>
      </c>
      <c r="M93" s="1249">
        <f t="shared" si="3"/>
        <v>1455.999</v>
      </c>
      <c r="N93" s="1249" t="s">
        <v>4880</v>
      </c>
      <c r="O93" s="1249" t="s">
        <v>2714</v>
      </c>
      <c r="P93" s="1249" t="s">
        <v>4827</v>
      </c>
      <c r="Q93" s="1249">
        <v>18583945000</v>
      </c>
      <c r="R93" s="1249" t="s">
        <v>4828</v>
      </c>
      <c r="S93" s="1249" t="s">
        <v>4764</v>
      </c>
      <c r="T93" s="1214"/>
    </row>
    <row r="94" spans="1:20" s="1402" customFormat="1" ht="20.100000000000001" customHeight="1">
      <c r="A94" s="685"/>
      <c r="B94" s="1249" t="s">
        <v>4877</v>
      </c>
      <c r="C94" s="1249" t="s">
        <v>4878</v>
      </c>
      <c r="D94" s="1249" t="s">
        <v>2547</v>
      </c>
      <c r="E94" s="1249">
        <v>1</v>
      </c>
      <c r="F94" s="1249">
        <v>0.75575999999999999</v>
      </c>
      <c r="G94" s="1249" t="s">
        <v>31</v>
      </c>
      <c r="H94" s="1249" t="s">
        <v>32</v>
      </c>
      <c r="I94" s="1249" t="s">
        <v>4879</v>
      </c>
      <c r="J94" s="1249" t="s">
        <v>4825</v>
      </c>
      <c r="K94" s="1249" t="s">
        <v>4826</v>
      </c>
      <c r="L94" s="1249">
        <f t="shared" si="2"/>
        <v>1927.1879999999999</v>
      </c>
      <c r="M94" s="1249">
        <f t="shared" si="3"/>
        <v>1927.1879999999999</v>
      </c>
      <c r="N94" s="1249" t="s">
        <v>4905</v>
      </c>
      <c r="O94" s="1249" t="s">
        <v>2714</v>
      </c>
      <c r="P94" s="1249" t="s">
        <v>4827</v>
      </c>
      <c r="Q94" s="1249">
        <v>18583945000</v>
      </c>
      <c r="R94" s="1249" t="s">
        <v>4828</v>
      </c>
      <c r="S94" s="1249" t="s">
        <v>4764</v>
      </c>
      <c r="T94" s="1214"/>
    </row>
    <row r="95" spans="1:20" s="1402" customFormat="1" ht="20.100000000000001" customHeight="1">
      <c r="A95" s="685"/>
      <c r="B95" s="1249" t="s">
        <v>4906</v>
      </c>
      <c r="C95" s="1249" t="s">
        <v>4907</v>
      </c>
      <c r="D95" s="1249" t="s">
        <v>2547</v>
      </c>
      <c r="E95" s="1249">
        <v>6</v>
      </c>
      <c r="F95" s="1249">
        <v>2.2318199999999999</v>
      </c>
      <c r="G95" s="1249" t="s">
        <v>31</v>
      </c>
      <c r="H95" s="1249" t="s">
        <v>32</v>
      </c>
      <c r="I95" s="1249" t="s">
        <v>4908</v>
      </c>
      <c r="J95" s="1249" t="s">
        <v>4825</v>
      </c>
      <c r="K95" s="1249" t="s">
        <v>4826</v>
      </c>
      <c r="L95" s="1249">
        <f t="shared" si="2"/>
        <v>5691.1409999999996</v>
      </c>
      <c r="M95" s="1249">
        <f t="shared" si="3"/>
        <v>5691.1409999999996</v>
      </c>
      <c r="N95" s="1249" t="s">
        <v>4905</v>
      </c>
      <c r="O95" s="1249" t="s">
        <v>2714</v>
      </c>
      <c r="P95" s="1249" t="s">
        <v>4827</v>
      </c>
      <c r="Q95" s="1249">
        <v>18583945000</v>
      </c>
      <c r="R95" s="1249" t="s">
        <v>4828</v>
      </c>
      <c r="S95" s="1249" t="s">
        <v>4764</v>
      </c>
      <c r="T95" s="1214"/>
    </row>
    <row r="96" spans="1:20" s="1402" customFormat="1" ht="20.100000000000001" customHeight="1">
      <c r="A96" s="685"/>
      <c r="B96" s="1249" t="s">
        <v>4909</v>
      </c>
      <c r="C96" s="1249" t="s">
        <v>4910</v>
      </c>
      <c r="D96" s="1249" t="s">
        <v>2547</v>
      </c>
      <c r="E96" s="1249">
        <v>12</v>
      </c>
      <c r="F96" s="1249">
        <v>2.6676000000000002</v>
      </c>
      <c r="G96" s="1249" t="s">
        <v>31</v>
      </c>
      <c r="H96" s="1249" t="s">
        <v>32</v>
      </c>
      <c r="I96" s="1249" t="s">
        <v>4911</v>
      </c>
      <c r="J96" s="1249" t="s">
        <v>4825</v>
      </c>
      <c r="K96" s="1249" t="s">
        <v>4826</v>
      </c>
      <c r="L96" s="1249">
        <f t="shared" si="2"/>
        <v>6802.38</v>
      </c>
      <c r="M96" s="1249">
        <f t="shared" si="3"/>
        <v>6802.38</v>
      </c>
      <c r="N96" s="1249" t="s">
        <v>4905</v>
      </c>
      <c r="O96" s="1249" t="s">
        <v>2714</v>
      </c>
      <c r="P96" s="1249" t="s">
        <v>4827</v>
      </c>
      <c r="Q96" s="1249">
        <v>18583945000</v>
      </c>
      <c r="R96" s="1249" t="s">
        <v>4828</v>
      </c>
      <c r="S96" s="1249" t="s">
        <v>4764</v>
      </c>
      <c r="T96" s="1214"/>
    </row>
    <row r="97" spans="1:20" s="1402" customFormat="1" ht="20.100000000000001" customHeight="1">
      <c r="A97" s="685"/>
      <c r="B97" s="1249" t="s">
        <v>4896</v>
      </c>
      <c r="C97" s="1249" t="s">
        <v>4897</v>
      </c>
      <c r="D97" s="1249" t="s">
        <v>2547</v>
      </c>
      <c r="E97" s="1249">
        <v>22</v>
      </c>
      <c r="F97" s="1249">
        <v>9.4329400000000003</v>
      </c>
      <c r="G97" s="1249" t="s">
        <v>31</v>
      </c>
      <c r="H97" s="1249" t="s">
        <v>32</v>
      </c>
      <c r="I97" s="1249" t="s">
        <v>4898</v>
      </c>
      <c r="J97" s="1249" t="s">
        <v>4825</v>
      </c>
      <c r="K97" s="1249" t="s">
        <v>4826</v>
      </c>
      <c r="L97" s="1249">
        <f t="shared" si="2"/>
        <v>24053.996999999999</v>
      </c>
      <c r="M97" s="1249">
        <f t="shared" si="3"/>
        <v>24053.996999999999</v>
      </c>
      <c r="N97" s="1249" t="s">
        <v>4905</v>
      </c>
      <c r="O97" s="1249" t="s">
        <v>2714</v>
      </c>
      <c r="P97" s="1249" t="s">
        <v>4827</v>
      </c>
      <c r="Q97" s="1249">
        <v>18583945000</v>
      </c>
      <c r="R97" s="1249" t="s">
        <v>4828</v>
      </c>
      <c r="S97" s="1249" t="s">
        <v>4764</v>
      </c>
      <c r="T97" s="1214"/>
    </row>
    <row r="98" spans="1:20" s="1402" customFormat="1" ht="20.100000000000001" customHeight="1">
      <c r="A98" s="685"/>
      <c r="B98" s="1249" t="s">
        <v>4899</v>
      </c>
      <c r="C98" s="1249" t="s">
        <v>4900</v>
      </c>
      <c r="D98" s="1249" t="s">
        <v>2547</v>
      </c>
      <c r="E98" s="1249">
        <v>4</v>
      </c>
      <c r="F98" s="1249">
        <v>2.2393999999999998</v>
      </c>
      <c r="G98" s="1249" t="s">
        <v>31</v>
      </c>
      <c r="H98" s="1249" t="s">
        <v>32</v>
      </c>
      <c r="I98" s="1249" t="s">
        <v>4901</v>
      </c>
      <c r="J98" s="1249" t="s">
        <v>4825</v>
      </c>
      <c r="K98" s="1249" t="s">
        <v>4826</v>
      </c>
      <c r="L98" s="1249">
        <f t="shared" si="2"/>
        <v>5710.4699999999993</v>
      </c>
      <c r="M98" s="1249">
        <f t="shared" si="3"/>
        <v>5710.4699999999993</v>
      </c>
      <c r="N98" s="1249" t="s">
        <v>4905</v>
      </c>
      <c r="O98" s="1249" t="s">
        <v>2714</v>
      </c>
      <c r="P98" s="1249" t="s">
        <v>4827</v>
      </c>
      <c r="Q98" s="1249">
        <v>18583945000</v>
      </c>
      <c r="R98" s="1249" t="s">
        <v>4828</v>
      </c>
      <c r="S98" s="1249" t="s">
        <v>4764</v>
      </c>
      <c r="T98" s="1214"/>
    </row>
    <row r="99" spans="1:20" s="1402" customFormat="1" ht="20.100000000000001" customHeight="1">
      <c r="A99" s="685"/>
      <c r="B99" s="1249" t="s">
        <v>4881</v>
      </c>
      <c r="C99" s="1249" t="s">
        <v>4882</v>
      </c>
      <c r="D99" s="1249" t="s">
        <v>2547</v>
      </c>
      <c r="E99" s="1249">
        <v>2</v>
      </c>
      <c r="F99" s="1249">
        <v>0.57247999999999999</v>
      </c>
      <c r="G99" s="1249" t="s">
        <v>31</v>
      </c>
      <c r="H99" s="1249" t="s">
        <v>32</v>
      </c>
      <c r="I99" s="1249" t="s">
        <v>4883</v>
      </c>
      <c r="J99" s="1249" t="s">
        <v>4825</v>
      </c>
      <c r="K99" s="1249" t="s">
        <v>4826</v>
      </c>
      <c r="L99" s="1249">
        <f t="shared" si="2"/>
        <v>1459.8240000000001</v>
      </c>
      <c r="M99" s="1249">
        <f t="shared" si="3"/>
        <v>1459.8240000000001</v>
      </c>
      <c r="N99" s="1249" t="s">
        <v>4905</v>
      </c>
      <c r="O99" s="1249" t="s">
        <v>2714</v>
      </c>
      <c r="P99" s="1249" t="s">
        <v>4827</v>
      </c>
      <c r="Q99" s="1249">
        <v>18583945000</v>
      </c>
      <c r="R99" s="1249" t="s">
        <v>4828</v>
      </c>
      <c r="S99" s="1249" t="s">
        <v>4764</v>
      </c>
      <c r="T99" s="1214"/>
    </row>
    <row r="100" spans="1:20" s="1402" customFormat="1" ht="20.100000000000001" customHeight="1">
      <c r="A100" s="685"/>
      <c r="B100" s="1249" t="s">
        <v>4902</v>
      </c>
      <c r="C100" s="1249" t="s">
        <v>4903</v>
      </c>
      <c r="D100" s="1249" t="s">
        <v>2547</v>
      </c>
      <c r="E100" s="1249">
        <v>5</v>
      </c>
      <c r="F100" s="1249">
        <v>2.8549000000000002</v>
      </c>
      <c r="G100" s="1249" t="s">
        <v>31</v>
      </c>
      <c r="H100" s="1249" t="s">
        <v>32</v>
      </c>
      <c r="I100" s="1249" t="s">
        <v>4904</v>
      </c>
      <c r="J100" s="1249" t="s">
        <v>4825</v>
      </c>
      <c r="K100" s="1249" t="s">
        <v>4826</v>
      </c>
      <c r="L100" s="1249">
        <f t="shared" si="2"/>
        <v>7279.9950000000008</v>
      </c>
      <c r="M100" s="1249">
        <f t="shared" si="3"/>
        <v>7279.9950000000008</v>
      </c>
      <c r="N100" s="1249" t="s">
        <v>4905</v>
      </c>
      <c r="O100" s="1249" t="s">
        <v>2714</v>
      </c>
      <c r="P100" s="1249" t="s">
        <v>4827</v>
      </c>
      <c r="Q100" s="1249">
        <v>18583945000</v>
      </c>
      <c r="R100" s="1249" t="s">
        <v>4828</v>
      </c>
      <c r="S100" s="1249" t="s">
        <v>4764</v>
      </c>
      <c r="T100" s="1214"/>
    </row>
    <row r="101" spans="1:20" s="1402" customFormat="1" ht="20.100000000000001" customHeight="1">
      <c r="A101" s="685"/>
      <c r="B101" s="1249" t="s">
        <v>4884</v>
      </c>
      <c r="C101" s="1249" t="s">
        <v>4885</v>
      </c>
      <c r="D101" s="1249" t="s">
        <v>2547</v>
      </c>
      <c r="E101" s="1249">
        <v>3</v>
      </c>
      <c r="F101" s="1249">
        <v>2.3609100000000001</v>
      </c>
      <c r="G101" s="1249" t="s">
        <v>31</v>
      </c>
      <c r="H101" s="1249" t="s">
        <v>32</v>
      </c>
      <c r="I101" s="1249" t="s">
        <v>4886</v>
      </c>
      <c r="J101" s="1249" t="s">
        <v>4825</v>
      </c>
      <c r="K101" s="1249" t="s">
        <v>4826</v>
      </c>
      <c r="L101" s="1249">
        <f t="shared" si="2"/>
        <v>6020.3204999999998</v>
      </c>
      <c r="M101" s="1249">
        <f t="shared" si="3"/>
        <v>6020.3204999999998</v>
      </c>
      <c r="N101" s="1249" t="s">
        <v>4905</v>
      </c>
      <c r="O101" s="1249" t="s">
        <v>2714</v>
      </c>
      <c r="P101" s="1249" t="s">
        <v>4827</v>
      </c>
      <c r="Q101" s="1249">
        <v>18583945000</v>
      </c>
      <c r="R101" s="1249" t="s">
        <v>4828</v>
      </c>
      <c r="S101" s="1249" t="s">
        <v>4764</v>
      </c>
      <c r="T101" s="1214"/>
    </row>
    <row r="102" spans="1:20" s="1402" customFormat="1" ht="20.100000000000001" customHeight="1">
      <c r="A102" s="685"/>
      <c r="B102" s="1249" t="s">
        <v>4887</v>
      </c>
      <c r="C102" s="1249" t="s">
        <v>4888</v>
      </c>
      <c r="D102" s="1249" t="s">
        <v>2547</v>
      </c>
      <c r="E102" s="1249">
        <v>4</v>
      </c>
      <c r="F102" s="1249">
        <v>1.5478799999999999</v>
      </c>
      <c r="G102" s="1249" t="s">
        <v>31</v>
      </c>
      <c r="H102" s="1249" t="s">
        <v>32</v>
      </c>
      <c r="I102" s="1249" t="s">
        <v>4889</v>
      </c>
      <c r="J102" s="1249" t="s">
        <v>4825</v>
      </c>
      <c r="K102" s="1249" t="s">
        <v>4826</v>
      </c>
      <c r="L102" s="1249">
        <f t="shared" si="2"/>
        <v>3947.0939999999996</v>
      </c>
      <c r="M102" s="1249">
        <f t="shared" si="3"/>
        <v>3947.0939999999996</v>
      </c>
      <c r="N102" s="1249" t="s">
        <v>4905</v>
      </c>
      <c r="O102" s="1249" t="s">
        <v>2714</v>
      </c>
      <c r="P102" s="1249" t="s">
        <v>4827</v>
      </c>
      <c r="Q102" s="1249">
        <v>18583945000</v>
      </c>
      <c r="R102" s="1249" t="s">
        <v>4828</v>
      </c>
      <c r="S102" s="1249" t="s">
        <v>4764</v>
      </c>
      <c r="T102" s="1214"/>
    </row>
    <row r="103" spans="1:20" s="1402" customFormat="1" ht="20.100000000000001" customHeight="1">
      <c r="A103" s="685"/>
      <c r="B103" s="1249" t="s">
        <v>4912</v>
      </c>
      <c r="C103" s="1249" t="s">
        <v>4913</v>
      </c>
      <c r="D103" s="1249" t="s">
        <v>2547</v>
      </c>
      <c r="E103" s="1249">
        <v>4</v>
      </c>
      <c r="F103" s="1249">
        <v>0.92515999999999998</v>
      </c>
      <c r="G103" s="1249" t="s">
        <v>31</v>
      </c>
      <c r="H103" s="1249" t="s">
        <v>32</v>
      </c>
      <c r="I103" s="1249" t="s">
        <v>4914</v>
      </c>
      <c r="J103" s="1249" t="s">
        <v>4825</v>
      </c>
      <c r="K103" s="1249" t="s">
        <v>4826</v>
      </c>
      <c r="L103" s="1249">
        <f t="shared" si="2"/>
        <v>2359.1579999999999</v>
      </c>
      <c r="M103" s="1249">
        <f t="shared" si="3"/>
        <v>2359.1579999999999</v>
      </c>
      <c r="N103" s="1249" t="s">
        <v>4905</v>
      </c>
      <c r="O103" s="1249" t="s">
        <v>2714</v>
      </c>
      <c r="P103" s="1249" t="s">
        <v>4827</v>
      </c>
      <c r="Q103" s="1249">
        <v>18583945000</v>
      </c>
      <c r="R103" s="1249" t="s">
        <v>4828</v>
      </c>
      <c r="S103" s="1249" t="s">
        <v>4764</v>
      </c>
      <c r="T103" s="1214"/>
    </row>
    <row r="104" spans="1:20" s="1402" customFormat="1" ht="20.100000000000001" customHeight="1">
      <c r="A104" s="685"/>
      <c r="B104" s="1249" t="s">
        <v>4915</v>
      </c>
      <c r="C104" s="1249" t="s">
        <v>4916</v>
      </c>
      <c r="D104" s="1249" t="s">
        <v>2547</v>
      </c>
      <c r="E104" s="1249">
        <v>2</v>
      </c>
      <c r="F104" s="1249">
        <v>0.75429999999999997</v>
      </c>
      <c r="G104" s="1249" t="s">
        <v>31</v>
      </c>
      <c r="H104" s="1249" t="s">
        <v>32</v>
      </c>
      <c r="I104" s="1249" t="s">
        <v>4917</v>
      </c>
      <c r="J104" s="1249" t="s">
        <v>4825</v>
      </c>
      <c r="K104" s="1249" t="s">
        <v>4826</v>
      </c>
      <c r="L104" s="1249">
        <f t="shared" si="2"/>
        <v>1923.4649999999999</v>
      </c>
      <c r="M104" s="1249">
        <f t="shared" si="3"/>
        <v>1923.4649999999999</v>
      </c>
      <c r="N104" s="1249" t="s">
        <v>4905</v>
      </c>
      <c r="O104" s="1249" t="s">
        <v>2714</v>
      </c>
      <c r="P104" s="1249" t="s">
        <v>4827</v>
      </c>
      <c r="Q104" s="1249">
        <v>18583945000</v>
      </c>
      <c r="R104" s="1249" t="s">
        <v>4828</v>
      </c>
      <c r="S104" s="1249" t="s">
        <v>4764</v>
      </c>
      <c r="T104" s="1214"/>
    </row>
    <row r="105" spans="1:20" s="1402" customFormat="1" ht="20.100000000000001" customHeight="1">
      <c r="A105" s="685"/>
      <c r="B105" s="1249" t="s">
        <v>4890</v>
      </c>
      <c r="C105" s="1249" t="s">
        <v>4891</v>
      </c>
      <c r="D105" s="1249" t="s">
        <v>2547</v>
      </c>
      <c r="E105" s="1249">
        <v>1</v>
      </c>
      <c r="F105" s="1249">
        <v>0.27229999999999999</v>
      </c>
      <c r="G105" s="1249" t="s">
        <v>31</v>
      </c>
      <c r="H105" s="1249" t="s">
        <v>32</v>
      </c>
      <c r="I105" s="1249" t="s">
        <v>4892</v>
      </c>
      <c r="J105" s="1249" t="s">
        <v>4825</v>
      </c>
      <c r="K105" s="1249" t="s">
        <v>4826</v>
      </c>
      <c r="L105" s="1249">
        <f t="shared" si="2"/>
        <v>694.36500000000001</v>
      </c>
      <c r="M105" s="1249">
        <f t="shared" si="3"/>
        <v>694.36500000000001</v>
      </c>
      <c r="N105" s="1249" t="s">
        <v>4905</v>
      </c>
      <c r="O105" s="1249" t="s">
        <v>2714</v>
      </c>
      <c r="P105" s="1249" t="s">
        <v>4827</v>
      </c>
      <c r="Q105" s="1249">
        <v>18583945000</v>
      </c>
      <c r="R105" s="1249" t="s">
        <v>4828</v>
      </c>
      <c r="S105" s="1249" t="s">
        <v>4764</v>
      </c>
      <c r="T105" s="1214"/>
    </row>
    <row r="106" spans="1:20" s="1402" customFormat="1" ht="20.100000000000001" customHeight="1">
      <c r="A106" s="685"/>
      <c r="B106" s="1249" t="s">
        <v>4899</v>
      </c>
      <c r="C106" s="1249" t="s">
        <v>4900</v>
      </c>
      <c r="D106" s="1249" t="s">
        <v>2547</v>
      </c>
      <c r="E106" s="1249">
        <v>1</v>
      </c>
      <c r="F106" s="1249">
        <v>0.55984999999999996</v>
      </c>
      <c r="G106" s="1249" t="s">
        <v>31</v>
      </c>
      <c r="H106" s="1249" t="s">
        <v>32</v>
      </c>
      <c r="I106" s="1249" t="s">
        <v>4901</v>
      </c>
      <c r="J106" s="1249" t="s">
        <v>4825</v>
      </c>
      <c r="K106" s="1249" t="s">
        <v>4826</v>
      </c>
      <c r="L106" s="1249">
        <f t="shared" si="2"/>
        <v>1427.6174999999998</v>
      </c>
      <c r="M106" s="1249">
        <f t="shared" si="3"/>
        <v>1427.6174999999998</v>
      </c>
      <c r="N106" s="1249" t="s">
        <v>4918</v>
      </c>
      <c r="O106" s="1249" t="s">
        <v>2714</v>
      </c>
      <c r="P106" s="1249" t="s">
        <v>4827</v>
      </c>
      <c r="Q106" s="1249">
        <v>18583945000</v>
      </c>
      <c r="R106" s="1249" t="s">
        <v>4828</v>
      </c>
      <c r="S106" s="1249" t="s">
        <v>4764</v>
      </c>
      <c r="T106" s="1214"/>
    </row>
    <row r="107" spans="1:20" s="1402" customFormat="1" ht="20.100000000000001" customHeight="1">
      <c r="A107" s="685"/>
      <c r="B107" s="1249" t="s">
        <v>4881</v>
      </c>
      <c r="C107" s="1249" t="s">
        <v>4882</v>
      </c>
      <c r="D107" s="1249" t="s">
        <v>2547</v>
      </c>
      <c r="E107" s="1249">
        <v>12</v>
      </c>
      <c r="F107" s="1249">
        <v>3.4348800000000002</v>
      </c>
      <c r="G107" s="1249" t="s">
        <v>31</v>
      </c>
      <c r="H107" s="1249" t="s">
        <v>32</v>
      </c>
      <c r="I107" s="1249" t="s">
        <v>4883</v>
      </c>
      <c r="J107" s="1249" t="s">
        <v>4825</v>
      </c>
      <c r="K107" s="1249" t="s">
        <v>4826</v>
      </c>
      <c r="L107" s="1249">
        <f t="shared" si="2"/>
        <v>8758.9439999999995</v>
      </c>
      <c r="M107" s="1249">
        <f t="shared" si="3"/>
        <v>8758.9439999999995</v>
      </c>
      <c r="N107" s="1249" t="s">
        <v>4918</v>
      </c>
      <c r="O107" s="1249" t="s">
        <v>2714</v>
      </c>
      <c r="P107" s="1249" t="s">
        <v>4827</v>
      </c>
      <c r="Q107" s="1249">
        <v>18583945000</v>
      </c>
      <c r="R107" s="1249" t="s">
        <v>4828</v>
      </c>
      <c r="S107" s="1249" t="s">
        <v>4764</v>
      </c>
      <c r="T107" s="1214"/>
    </row>
    <row r="108" spans="1:20" s="1402" customFormat="1" ht="20.100000000000001" customHeight="1">
      <c r="A108" s="685"/>
      <c r="B108" s="1249" t="s">
        <v>4919</v>
      </c>
      <c r="C108" s="1249" t="s">
        <v>4920</v>
      </c>
      <c r="D108" s="1249" t="s">
        <v>2547</v>
      </c>
      <c r="E108" s="1249">
        <v>12</v>
      </c>
      <c r="F108" s="1249">
        <v>0.7218</v>
      </c>
      <c r="G108" s="1249" t="s">
        <v>31</v>
      </c>
      <c r="H108" s="1249" t="s">
        <v>32</v>
      </c>
      <c r="I108" s="1249" t="s">
        <v>4921</v>
      </c>
      <c r="J108" s="1249" t="s">
        <v>4825</v>
      </c>
      <c r="K108" s="1249" t="s">
        <v>4826</v>
      </c>
      <c r="L108" s="1249">
        <f t="shared" si="2"/>
        <v>1840.59</v>
      </c>
      <c r="M108" s="1249">
        <f t="shared" si="3"/>
        <v>1840.59</v>
      </c>
      <c r="N108" s="1249" t="s">
        <v>4918</v>
      </c>
      <c r="O108" s="1249" t="s">
        <v>2714</v>
      </c>
      <c r="P108" s="1249" t="s">
        <v>4827</v>
      </c>
      <c r="Q108" s="1249">
        <v>18583945000</v>
      </c>
      <c r="R108" s="1249" t="s">
        <v>4828</v>
      </c>
      <c r="S108" s="1249" t="s">
        <v>4764</v>
      </c>
      <c r="T108" s="1214"/>
    </row>
    <row r="109" spans="1:20" s="1402" customFormat="1" ht="20.100000000000001" customHeight="1">
      <c r="A109" s="685"/>
      <c r="B109" s="1249" t="s">
        <v>4902</v>
      </c>
      <c r="C109" s="1249" t="s">
        <v>4903</v>
      </c>
      <c r="D109" s="1249" t="s">
        <v>2547</v>
      </c>
      <c r="E109" s="1249">
        <v>6</v>
      </c>
      <c r="F109" s="1249">
        <v>3.4258799999999998</v>
      </c>
      <c r="G109" s="1249" t="s">
        <v>31</v>
      </c>
      <c r="H109" s="1249" t="s">
        <v>32</v>
      </c>
      <c r="I109" s="1249" t="s">
        <v>4904</v>
      </c>
      <c r="J109" s="1249" t="s">
        <v>4825</v>
      </c>
      <c r="K109" s="1249" t="s">
        <v>4826</v>
      </c>
      <c r="L109" s="1249">
        <f t="shared" si="2"/>
        <v>8735.9939999999988</v>
      </c>
      <c r="M109" s="1249">
        <f t="shared" si="3"/>
        <v>8735.9939999999988</v>
      </c>
      <c r="N109" s="1249" t="s">
        <v>4918</v>
      </c>
      <c r="O109" s="1249" t="s">
        <v>2714</v>
      </c>
      <c r="P109" s="1249" t="s">
        <v>4827</v>
      </c>
      <c r="Q109" s="1249">
        <v>18583945000</v>
      </c>
      <c r="R109" s="1249" t="s">
        <v>4828</v>
      </c>
      <c r="S109" s="1249" t="s">
        <v>4764</v>
      </c>
      <c r="T109" s="1214"/>
    </row>
    <row r="110" spans="1:20" s="1402" customFormat="1" ht="20.100000000000001" customHeight="1">
      <c r="A110" s="685"/>
      <c r="B110" s="1249" t="s">
        <v>4922</v>
      </c>
      <c r="C110" s="1249" t="s">
        <v>4923</v>
      </c>
      <c r="D110" s="1249" t="s">
        <v>2547</v>
      </c>
      <c r="E110" s="1249">
        <v>8</v>
      </c>
      <c r="F110" s="1249">
        <v>4.8696799999999998</v>
      </c>
      <c r="G110" s="1249" t="s">
        <v>31</v>
      </c>
      <c r="H110" s="1249" t="s">
        <v>32</v>
      </c>
      <c r="I110" s="1249" t="s">
        <v>4924</v>
      </c>
      <c r="J110" s="1249" t="s">
        <v>4825</v>
      </c>
      <c r="K110" s="1249" t="s">
        <v>4826</v>
      </c>
      <c r="L110" s="1249">
        <f t="shared" si="2"/>
        <v>12417.683999999999</v>
      </c>
      <c r="M110" s="1249">
        <f t="shared" si="3"/>
        <v>12417.683999999999</v>
      </c>
      <c r="N110" s="1249" t="s">
        <v>4918</v>
      </c>
      <c r="O110" s="1249" t="s">
        <v>2714</v>
      </c>
      <c r="P110" s="1249" t="s">
        <v>4827</v>
      </c>
      <c r="Q110" s="1249">
        <v>18583945000</v>
      </c>
      <c r="R110" s="1249" t="s">
        <v>4828</v>
      </c>
      <c r="S110" s="1249" t="s">
        <v>4764</v>
      </c>
      <c r="T110" s="1214"/>
    </row>
    <row r="111" spans="1:20" s="1402" customFormat="1" ht="20.100000000000001" customHeight="1">
      <c r="A111" s="685"/>
      <c r="B111" s="1249" t="s">
        <v>4925</v>
      </c>
      <c r="C111" s="1249" t="s">
        <v>4926</v>
      </c>
      <c r="D111" s="1249" t="s">
        <v>2547</v>
      </c>
      <c r="E111" s="1249">
        <v>8</v>
      </c>
      <c r="F111" s="1249">
        <v>0.57720000000000005</v>
      </c>
      <c r="G111" s="1249" t="s">
        <v>31</v>
      </c>
      <c r="H111" s="1249" t="s">
        <v>32</v>
      </c>
      <c r="I111" s="1249" t="s">
        <v>4927</v>
      </c>
      <c r="J111" s="1249" t="s">
        <v>4825</v>
      </c>
      <c r="K111" s="1249" t="s">
        <v>4826</v>
      </c>
      <c r="L111" s="1249">
        <f t="shared" si="2"/>
        <v>1471.8600000000001</v>
      </c>
      <c r="M111" s="1249">
        <f t="shared" si="3"/>
        <v>1471.8600000000001</v>
      </c>
      <c r="N111" s="1249" t="s">
        <v>4918</v>
      </c>
      <c r="O111" s="1249" t="s">
        <v>2714</v>
      </c>
      <c r="P111" s="1249" t="s">
        <v>4827</v>
      </c>
      <c r="Q111" s="1249">
        <v>18583945000</v>
      </c>
      <c r="R111" s="1249" t="s">
        <v>4828</v>
      </c>
      <c r="S111" s="1249" t="s">
        <v>4764</v>
      </c>
      <c r="T111" s="1214"/>
    </row>
    <row r="112" spans="1:20" s="1402" customFormat="1" ht="20.100000000000001" customHeight="1">
      <c r="A112" s="685"/>
      <c r="B112" s="1249" t="s">
        <v>4928</v>
      </c>
      <c r="C112" s="1249" t="s">
        <v>4929</v>
      </c>
      <c r="D112" s="1249" t="s">
        <v>2547</v>
      </c>
      <c r="E112" s="1249">
        <v>2</v>
      </c>
      <c r="F112" s="1249">
        <v>0.25863999999999998</v>
      </c>
      <c r="G112" s="1249" t="s">
        <v>31</v>
      </c>
      <c r="H112" s="1249" t="s">
        <v>32</v>
      </c>
      <c r="I112" s="1249" t="s">
        <v>4930</v>
      </c>
      <c r="J112" s="1249" t="s">
        <v>4825</v>
      </c>
      <c r="K112" s="1249" t="s">
        <v>4826</v>
      </c>
      <c r="L112" s="1249">
        <f t="shared" si="2"/>
        <v>659.53199999999993</v>
      </c>
      <c r="M112" s="1249">
        <f t="shared" si="3"/>
        <v>659.53199999999993</v>
      </c>
      <c r="N112" s="1249" t="s">
        <v>4918</v>
      </c>
      <c r="O112" s="1249" t="s">
        <v>2714</v>
      </c>
      <c r="P112" s="1249" t="s">
        <v>4827</v>
      </c>
      <c r="Q112" s="1249">
        <v>18583945000</v>
      </c>
      <c r="R112" s="1249" t="s">
        <v>4828</v>
      </c>
      <c r="S112" s="1249" t="s">
        <v>4764</v>
      </c>
      <c r="T112" s="1214"/>
    </row>
    <row r="113" spans="1:20" s="1402" customFormat="1" ht="20.100000000000001" customHeight="1">
      <c r="A113" s="685"/>
      <c r="B113" s="1249" t="s">
        <v>4915</v>
      </c>
      <c r="C113" s="1249" t="s">
        <v>4916</v>
      </c>
      <c r="D113" s="1249" t="s">
        <v>2547</v>
      </c>
      <c r="E113" s="1249">
        <v>6</v>
      </c>
      <c r="F113" s="1249">
        <v>2.2629000000000001</v>
      </c>
      <c r="G113" s="1249" t="s">
        <v>31</v>
      </c>
      <c r="H113" s="1249" t="s">
        <v>32</v>
      </c>
      <c r="I113" s="1249" t="s">
        <v>4917</v>
      </c>
      <c r="J113" s="1249" t="s">
        <v>4825</v>
      </c>
      <c r="K113" s="1249" t="s">
        <v>4826</v>
      </c>
      <c r="L113" s="1249">
        <f t="shared" si="2"/>
        <v>5770.3950000000004</v>
      </c>
      <c r="M113" s="1249">
        <f t="shared" si="3"/>
        <v>5770.3950000000004</v>
      </c>
      <c r="N113" s="1249" t="s">
        <v>4918</v>
      </c>
      <c r="O113" s="1249" t="s">
        <v>2714</v>
      </c>
      <c r="P113" s="1249" t="s">
        <v>4827</v>
      </c>
      <c r="Q113" s="1249">
        <v>18583945000</v>
      </c>
      <c r="R113" s="1249" t="s">
        <v>4828</v>
      </c>
      <c r="S113" s="1249" t="s">
        <v>4764</v>
      </c>
      <c r="T113" s="1214"/>
    </row>
    <row r="114" spans="1:20" s="1402" customFormat="1" ht="20.100000000000001" customHeight="1">
      <c r="A114" s="685"/>
      <c r="B114" s="1249" t="s">
        <v>4931</v>
      </c>
      <c r="C114" s="1249" t="s">
        <v>4932</v>
      </c>
      <c r="D114" s="1249" t="s">
        <v>2547</v>
      </c>
      <c r="E114" s="1249">
        <v>2</v>
      </c>
      <c r="F114" s="1249">
        <v>0.22911999999999999</v>
      </c>
      <c r="G114" s="1249" t="s">
        <v>31</v>
      </c>
      <c r="H114" s="1249" t="s">
        <v>32</v>
      </c>
      <c r="I114" s="1249" t="s">
        <v>4933</v>
      </c>
      <c r="J114" s="1249" t="s">
        <v>4825</v>
      </c>
      <c r="K114" s="1249" t="s">
        <v>4826</v>
      </c>
      <c r="L114" s="1249">
        <f t="shared" si="2"/>
        <v>584.25599999999997</v>
      </c>
      <c r="M114" s="1249">
        <f t="shared" si="3"/>
        <v>584.25599999999997</v>
      </c>
      <c r="N114" s="1249" t="s">
        <v>4918</v>
      </c>
      <c r="O114" s="1249" t="s">
        <v>2714</v>
      </c>
      <c r="P114" s="1249" t="s">
        <v>4827</v>
      </c>
      <c r="Q114" s="1249">
        <v>18583945000</v>
      </c>
      <c r="R114" s="1249" t="s">
        <v>4828</v>
      </c>
      <c r="S114" s="1249" t="s">
        <v>4764</v>
      </c>
      <c r="T114" s="1214"/>
    </row>
    <row r="115" spans="1:20" s="1402" customFormat="1" ht="20.100000000000001" customHeight="1">
      <c r="A115" s="685"/>
      <c r="B115" s="1249" t="s">
        <v>4934</v>
      </c>
      <c r="C115" s="1249" t="s">
        <v>4935</v>
      </c>
      <c r="D115" s="1249" t="s">
        <v>2547</v>
      </c>
      <c r="E115" s="1249">
        <v>4</v>
      </c>
      <c r="F115" s="1249">
        <v>1.89432</v>
      </c>
      <c r="G115" s="1249" t="s">
        <v>31</v>
      </c>
      <c r="H115" s="1249" t="s">
        <v>32</v>
      </c>
      <c r="I115" s="1249" t="s">
        <v>4936</v>
      </c>
      <c r="J115" s="1249" t="s">
        <v>4825</v>
      </c>
      <c r="K115" s="1249" t="s">
        <v>4826</v>
      </c>
      <c r="L115" s="1249">
        <f t="shared" si="2"/>
        <v>4830.5159999999996</v>
      </c>
      <c r="M115" s="1249">
        <f t="shared" si="3"/>
        <v>4830.5159999999996</v>
      </c>
      <c r="N115" s="1249" t="s">
        <v>4918</v>
      </c>
      <c r="O115" s="1249" t="s">
        <v>2714</v>
      </c>
      <c r="P115" s="1249" t="s">
        <v>4827</v>
      </c>
      <c r="Q115" s="1249">
        <v>18583945000</v>
      </c>
      <c r="R115" s="1249" t="s">
        <v>4828</v>
      </c>
      <c r="S115" s="1249" t="s">
        <v>4764</v>
      </c>
      <c r="T115" s="1214"/>
    </row>
    <row r="116" spans="1:20" s="1402" customFormat="1" ht="20.100000000000001" customHeight="1">
      <c r="A116" s="685"/>
      <c r="B116" s="1249" t="s">
        <v>4890</v>
      </c>
      <c r="C116" s="1249" t="s">
        <v>4891</v>
      </c>
      <c r="D116" s="1249" t="s">
        <v>2547</v>
      </c>
      <c r="E116" s="1249">
        <v>2</v>
      </c>
      <c r="F116" s="1249">
        <v>0.54459999999999997</v>
      </c>
      <c r="G116" s="1249" t="s">
        <v>31</v>
      </c>
      <c r="H116" s="1249" t="s">
        <v>32</v>
      </c>
      <c r="I116" s="1249" t="s">
        <v>4892</v>
      </c>
      <c r="J116" s="1249" t="s">
        <v>4825</v>
      </c>
      <c r="K116" s="1249" t="s">
        <v>4826</v>
      </c>
      <c r="L116" s="1249">
        <f t="shared" si="2"/>
        <v>1388.73</v>
      </c>
      <c r="M116" s="1249">
        <f t="shared" si="3"/>
        <v>1388.73</v>
      </c>
      <c r="N116" s="1249" t="s">
        <v>4918</v>
      </c>
      <c r="O116" s="1249" t="s">
        <v>2714</v>
      </c>
      <c r="P116" s="1249" t="s">
        <v>4827</v>
      </c>
      <c r="Q116" s="1249">
        <v>18583945000</v>
      </c>
      <c r="R116" s="1249" t="s">
        <v>4828</v>
      </c>
      <c r="S116" s="1249" t="s">
        <v>4764</v>
      </c>
      <c r="T116" s="1214"/>
    </row>
    <row r="117" spans="1:20" s="1402" customFormat="1" ht="20.100000000000001" customHeight="1">
      <c r="A117" s="685"/>
      <c r="B117" s="1249" t="s">
        <v>4937</v>
      </c>
      <c r="C117" s="1249" t="s">
        <v>4938</v>
      </c>
      <c r="D117" s="1249" t="s">
        <v>2547</v>
      </c>
      <c r="E117" s="1249">
        <v>2</v>
      </c>
      <c r="F117" s="1249">
        <v>0.12770000000000001</v>
      </c>
      <c r="G117" s="1249" t="s">
        <v>31</v>
      </c>
      <c r="H117" s="1249" t="s">
        <v>32</v>
      </c>
      <c r="I117" s="1249" t="s">
        <v>4939</v>
      </c>
      <c r="J117" s="1249" t="s">
        <v>4825</v>
      </c>
      <c r="K117" s="1249" t="s">
        <v>4826</v>
      </c>
      <c r="L117" s="1249">
        <f t="shared" si="2"/>
        <v>325.63500000000005</v>
      </c>
      <c r="M117" s="1249">
        <f t="shared" si="3"/>
        <v>325.63500000000005</v>
      </c>
      <c r="N117" s="1249" t="s">
        <v>4918</v>
      </c>
      <c r="O117" s="1249" t="s">
        <v>2714</v>
      </c>
      <c r="P117" s="1249" t="s">
        <v>4827</v>
      </c>
      <c r="Q117" s="1249">
        <v>18583945000</v>
      </c>
      <c r="R117" s="1249" t="s">
        <v>4828</v>
      </c>
      <c r="S117" s="1249" t="s">
        <v>4764</v>
      </c>
      <c r="T117" s="1214"/>
    </row>
    <row r="118" spans="1:20" s="1402" customFormat="1" ht="20.100000000000001" customHeight="1">
      <c r="A118" s="685"/>
      <c r="B118" s="1249" t="s">
        <v>4940</v>
      </c>
      <c r="C118" s="1249" t="s">
        <v>4941</v>
      </c>
      <c r="D118" s="1249" t="s">
        <v>2547</v>
      </c>
      <c r="E118" s="1249">
        <v>4</v>
      </c>
      <c r="F118" s="1249">
        <v>0.26719999999999999</v>
      </c>
      <c r="G118" s="1249" t="s">
        <v>31</v>
      </c>
      <c r="H118" s="1249" t="s">
        <v>32</v>
      </c>
      <c r="I118" s="1249" t="s">
        <v>4942</v>
      </c>
      <c r="J118" s="1249" t="s">
        <v>4825</v>
      </c>
      <c r="K118" s="1249" t="s">
        <v>4826</v>
      </c>
      <c r="L118" s="1249">
        <f t="shared" si="2"/>
        <v>681.36</v>
      </c>
      <c r="M118" s="1249">
        <f t="shared" si="3"/>
        <v>681.36</v>
      </c>
      <c r="N118" s="1249" t="s">
        <v>4918</v>
      </c>
      <c r="O118" s="1249" t="s">
        <v>2714</v>
      </c>
      <c r="P118" s="1249" t="s">
        <v>4827</v>
      </c>
      <c r="Q118" s="1249">
        <v>18583945000</v>
      </c>
      <c r="R118" s="1249" t="s">
        <v>4828</v>
      </c>
      <c r="S118" s="1249" t="s">
        <v>4764</v>
      </c>
      <c r="T118" s="1214"/>
    </row>
    <row r="119" spans="1:20" s="1402" customFormat="1" ht="20.100000000000001" customHeight="1">
      <c r="A119" s="685"/>
      <c r="B119" s="1249" t="s">
        <v>4943</v>
      </c>
      <c r="C119" s="1249" t="s">
        <v>4944</v>
      </c>
      <c r="D119" s="1249" t="s">
        <v>2547</v>
      </c>
      <c r="E119" s="1249">
        <v>4</v>
      </c>
      <c r="F119" s="1249">
        <v>1.9517199999999999</v>
      </c>
      <c r="G119" s="1249" t="s">
        <v>31</v>
      </c>
      <c r="H119" s="1249" t="s">
        <v>32</v>
      </c>
      <c r="I119" s="1249" t="s">
        <v>4945</v>
      </c>
      <c r="J119" s="1249" t="s">
        <v>4825</v>
      </c>
      <c r="K119" s="1249" t="s">
        <v>4826</v>
      </c>
      <c r="L119" s="1249">
        <f t="shared" si="2"/>
        <v>4976.8859999999995</v>
      </c>
      <c r="M119" s="1249">
        <f t="shared" si="3"/>
        <v>4976.8859999999995</v>
      </c>
      <c r="N119" s="1249" t="s">
        <v>4918</v>
      </c>
      <c r="O119" s="1249" t="s">
        <v>2714</v>
      </c>
      <c r="P119" s="1249" t="s">
        <v>4827</v>
      </c>
      <c r="Q119" s="1249">
        <v>18583945000</v>
      </c>
      <c r="R119" s="1249" t="s">
        <v>4828</v>
      </c>
      <c r="S119" s="1249" t="s">
        <v>4764</v>
      </c>
      <c r="T119" s="1214"/>
    </row>
    <row r="120" spans="1:20" s="1402" customFormat="1" ht="20.100000000000001" customHeight="1">
      <c r="A120" s="685"/>
      <c r="B120" s="1249" t="s">
        <v>4893</v>
      </c>
      <c r="C120" s="1249" t="s">
        <v>4946</v>
      </c>
      <c r="D120" s="1249" t="s">
        <v>2547</v>
      </c>
      <c r="E120" s="1249">
        <v>212</v>
      </c>
      <c r="F120" s="1249">
        <v>8.0729600000000001</v>
      </c>
      <c r="G120" s="1249" t="s">
        <v>31</v>
      </c>
      <c r="H120" s="1249" t="s">
        <v>32</v>
      </c>
      <c r="I120" s="1249" t="s">
        <v>4895</v>
      </c>
      <c r="J120" s="1249" t="s">
        <v>4825</v>
      </c>
      <c r="K120" s="1249" t="s">
        <v>4826</v>
      </c>
      <c r="L120" s="1249">
        <f t="shared" si="2"/>
        <v>20586.047999999999</v>
      </c>
      <c r="M120" s="1249">
        <f t="shared" si="3"/>
        <v>20586.047999999999</v>
      </c>
      <c r="N120" s="1249" t="s">
        <v>4918</v>
      </c>
      <c r="O120" s="1249" t="s">
        <v>2714</v>
      </c>
      <c r="P120" s="1249" t="s">
        <v>4827</v>
      </c>
      <c r="Q120" s="1249">
        <v>18583945000</v>
      </c>
      <c r="R120" s="1249" t="s">
        <v>4828</v>
      </c>
      <c r="S120" s="1249" t="s">
        <v>4764</v>
      </c>
      <c r="T120" s="1214"/>
    </row>
    <row r="121" spans="1:20" s="1402" customFormat="1" ht="20.100000000000001" customHeight="1">
      <c r="A121" s="685"/>
      <c r="B121" s="1249" t="s">
        <v>4947</v>
      </c>
      <c r="C121" s="1249" t="s">
        <v>4948</v>
      </c>
      <c r="D121" s="1249" t="s">
        <v>2547</v>
      </c>
      <c r="E121" s="1249">
        <v>16</v>
      </c>
      <c r="F121" s="1249">
        <v>6.3345599999999997</v>
      </c>
      <c r="G121" s="1249" t="s">
        <v>31</v>
      </c>
      <c r="H121" s="1249" t="s">
        <v>32</v>
      </c>
      <c r="I121" s="1249" t="s">
        <v>4949</v>
      </c>
      <c r="J121" s="1249" t="s">
        <v>4825</v>
      </c>
      <c r="K121" s="1249" t="s">
        <v>4826</v>
      </c>
      <c r="L121" s="1249">
        <f t="shared" si="2"/>
        <v>16153.127999999999</v>
      </c>
      <c r="M121" s="1249">
        <f t="shared" si="3"/>
        <v>16153.127999999999</v>
      </c>
      <c r="N121" s="1249" t="s">
        <v>2340</v>
      </c>
      <c r="O121" s="1249" t="s">
        <v>2714</v>
      </c>
      <c r="P121" s="1249" t="s">
        <v>4827</v>
      </c>
      <c r="Q121" s="1249">
        <v>18583945000</v>
      </c>
      <c r="R121" s="1249" t="s">
        <v>4828</v>
      </c>
      <c r="S121" s="1249" t="s">
        <v>4764</v>
      </c>
      <c r="T121" s="1214"/>
    </row>
    <row r="122" spans="1:20" s="1402" customFormat="1" ht="20.100000000000001" customHeight="1">
      <c r="A122" s="685"/>
      <c r="B122" s="1249" t="s">
        <v>4950</v>
      </c>
      <c r="C122" s="1249" t="s">
        <v>4951</v>
      </c>
      <c r="D122" s="1249" t="s">
        <v>2547</v>
      </c>
      <c r="E122" s="1249">
        <v>4</v>
      </c>
      <c r="F122" s="1249">
        <v>1.5977600000000001</v>
      </c>
      <c r="G122" s="1249" t="s">
        <v>31</v>
      </c>
      <c r="H122" s="1249" t="s">
        <v>32</v>
      </c>
      <c r="I122" s="1249" t="s">
        <v>4952</v>
      </c>
      <c r="J122" s="1249" t="s">
        <v>4825</v>
      </c>
      <c r="K122" s="1249" t="s">
        <v>4826</v>
      </c>
      <c r="L122" s="1249">
        <f t="shared" si="2"/>
        <v>4074.288</v>
      </c>
      <c r="M122" s="1249">
        <f t="shared" si="3"/>
        <v>4074.288</v>
      </c>
      <c r="N122" s="1249" t="s">
        <v>2340</v>
      </c>
      <c r="O122" s="1249" t="s">
        <v>2714</v>
      </c>
      <c r="P122" s="1249" t="s">
        <v>4827</v>
      </c>
      <c r="Q122" s="1249">
        <v>18583945000</v>
      </c>
      <c r="R122" s="1249" t="s">
        <v>4828</v>
      </c>
      <c r="S122" s="1249" t="s">
        <v>4764</v>
      </c>
      <c r="T122" s="1214"/>
    </row>
    <row r="123" spans="1:20" s="1402" customFormat="1" ht="20.100000000000001" customHeight="1">
      <c r="A123" s="685"/>
      <c r="B123" s="1249" t="s">
        <v>4953</v>
      </c>
      <c r="C123" s="1249" t="s">
        <v>4954</v>
      </c>
      <c r="D123" s="1249" t="s">
        <v>2547</v>
      </c>
      <c r="E123" s="1249">
        <v>7</v>
      </c>
      <c r="F123" s="1249">
        <v>6.0041099999999998</v>
      </c>
      <c r="G123" s="1249" t="s">
        <v>31</v>
      </c>
      <c r="H123" s="1249" t="s">
        <v>32</v>
      </c>
      <c r="I123" s="1249" t="s">
        <v>4955</v>
      </c>
      <c r="J123" s="1249" t="s">
        <v>4825</v>
      </c>
      <c r="K123" s="1249" t="s">
        <v>4826</v>
      </c>
      <c r="L123" s="1249">
        <f t="shared" si="2"/>
        <v>15310.4805</v>
      </c>
      <c r="M123" s="1249">
        <f t="shared" si="3"/>
        <v>15310.4805</v>
      </c>
      <c r="N123" s="1249" t="s">
        <v>2340</v>
      </c>
      <c r="O123" s="1249" t="s">
        <v>2714</v>
      </c>
      <c r="P123" s="1249" t="s">
        <v>4827</v>
      </c>
      <c r="Q123" s="1249">
        <v>18583945000</v>
      </c>
      <c r="R123" s="1249" t="s">
        <v>4828</v>
      </c>
      <c r="S123" s="1249" t="s">
        <v>4764</v>
      </c>
      <c r="T123" s="1214"/>
    </row>
    <row r="124" spans="1:20" s="1402" customFormat="1" ht="20.100000000000001" customHeight="1">
      <c r="A124" s="685"/>
      <c r="B124" s="1249" t="s">
        <v>4956</v>
      </c>
      <c r="C124" s="1249" t="s">
        <v>4957</v>
      </c>
      <c r="D124" s="1249" t="s">
        <v>2547</v>
      </c>
      <c r="E124" s="1249">
        <v>4</v>
      </c>
      <c r="F124" s="1249">
        <v>0.90824000000000005</v>
      </c>
      <c r="G124" s="1249" t="s">
        <v>31</v>
      </c>
      <c r="H124" s="1249" t="s">
        <v>32</v>
      </c>
      <c r="I124" s="1249" t="s">
        <v>4958</v>
      </c>
      <c r="J124" s="1249" t="s">
        <v>4825</v>
      </c>
      <c r="K124" s="1249" t="s">
        <v>4826</v>
      </c>
      <c r="L124" s="1249">
        <f t="shared" si="2"/>
        <v>2316.0120000000002</v>
      </c>
      <c r="M124" s="1249">
        <f t="shared" si="3"/>
        <v>2316.0120000000002</v>
      </c>
      <c r="N124" s="1249" t="s">
        <v>2340</v>
      </c>
      <c r="O124" s="1249" t="s">
        <v>2714</v>
      </c>
      <c r="P124" s="1249" t="s">
        <v>4827</v>
      </c>
      <c r="Q124" s="1249">
        <v>18583945000</v>
      </c>
      <c r="R124" s="1249" t="s">
        <v>4828</v>
      </c>
      <c r="S124" s="1249" t="s">
        <v>4764</v>
      </c>
      <c r="T124" s="1214"/>
    </row>
    <row r="125" spans="1:20" s="1402" customFormat="1" ht="20.100000000000001" customHeight="1">
      <c r="A125" s="685"/>
      <c r="B125" s="1249" t="s">
        <v>4959</v>
      </c>
      <c r="C125" s="1249" t="s">
        <v>4960</v>
      </c>
      <c r="D125" s="1249" t="s">
        <v>2547</v>
      </c>
      <c r="E125" s="1249">
        <v>4</v>
      </c>
      <c r="F125" s="1249">
        <v>0.90124000000000004</v>
      </c>
      <c r="G125" s="1249" t="s">
        <v>31</v>
      </c>
      <c r="H125" s="1249" t="s">
        <v>32</v>
      </c>
      <c r="I125" s="1249" t="s">
        <v>4961</v>
      </c>
      <c r="J125" s="1249" t="s">
        <v>4825</v>
      </c>
      <c r="K125" s="1249" t="s">
        <v>4826</v>
      </c>
      <c r="L125" s="1249">
        <f t="shared" ref="L125:L162" si="4">F125*2550</f>
        <v>2298.1620000000003</v>
      </c>
      <c r="M125" s="1249">
        <f t="shared" ref="M125:M162" si="5">F125*2550</f>
        <v>2298.1620000000003</v>
      </c>
      <c r="N125" s="1249" t="s">
        <v>2340</v>
      </c>
      <c r="O125" s="1249" t="s">
        <v>2714</v>
      </c>
      <c r="P125" s="1249" t="s">
        <v>4827</v>
      </c>
      <c r="Q125" s="1249">
        <v>18583945000</v>
      </c>
      <c r="R125" s="1249" t="s">
        <v>4828</v>
      </c>
      <c r="S125" s="1249" t="s">
        <v>4764</v>
      </c>
      <c r="T125" s="1214"/>
    </row>
    <row r="126" spans="1:20" s="1402" customFormat="1" ht="20.100000000000001" customHeight="1">
      <c r="A126" s="685"/>
      <c r="B126" s="1249" t="s">
        <v>4962</v>
      </c>
      <c r="C126" s="1249" t="s">
        <v>4957</v>
      </c>
      <c r="D126" s="1249" t="s">
        <v>2547</v>
      </c>
      <c r="E126" s="1249">
        <v>4</v>
      </c>
      <c r="F126" s="1249">
        <v>0.91115999999999997</v>
      </c>
      <c r="G126" s="1249" t="s">
        <v>31</v>
      </c>
      <c r="H126" s="1249" t="s">
        <v>32</v>
      </c>
      <c r="I126" s="1249" t="s">
        <v>4963</v>
      </c>
      <c r="J126" s="1249" t="s">
        <v>4825</v>
      </c>
      <c r="K126" s="1249" t="s">
        <v>4826</v>
      </c>
      <c r="L126" s="1249">
        <f t="shared" si="4"/>
        <v>2323.4580000000001</v>
      </c>
      <c r="M126" s="1249">
        <f t="shared" si="5"/>
        <v>2323.4580000000001</v>
      </c>
      <c r="N126" s="1249" t="s">
        <v>2340</v>
      </c>
      <c r="O126" s="1249" t="s">
        <v>2714</v>
      </c>
      <c r="P126" s="1249" t="s">
        <v>4827</v>
      </c>
      <c r="Q126" s="1249">
        <v>18583945000</v>
      </c>
      <c r="R126" s="1249" t="s">
        <v>4828</v>
      </c>
      <c r="S126" s="1249" t="s">
        <v>4764</v>
      </c>
      <c r="T126" s="1214"/>
    </row>
    <row r="127" spans="1:20" s="1402" customFormat="1" ht="20.100000000000001" customHeight="1">
      <c r="A127" s="685"/>
      <c r="B127" s="1249" t="s">
        <v>4964</v>
      </c>
      <c r="C127" s="1249" t="s">
        <v>4960</v>
      </c>
      <c r="D127" s="1249" t="s">
        <v>2547</v>
      </c>
      <c r="E127" s="1249">
        <v>4</v>
      </c>
      <c r="F127" s="1249">
        <v>0.90415999999999996</v>
      </c>
      <c r="G127" s="1249" t="s">
        <v>31</v>
      </c>
      <c r="H127" s="1249" t="s">
        <v>32</v>
      </c>
      <c r="I127" s="1249" t="s">
        <v>4965</v>
      </c>
      <c r="J127" s="1249" t="s">
        <v>4825</v>
      </c>
      <c r="K127" s="1249" t="s">
        <v>4826</v>
      </c>
      <c r="L127" s="1249">
        <f t="shared" si="4"/>
        <v>2305.6079999999997</v>
      </c>
      <c r="M127" s="1249">
        <f t="shared" si="5"/>
        <v>2305.6079999999997</v>
      </c>
      <c r="N127" s="1249" t="s">
        <v>2340</v>
      </c>
      <c r="O127" s="1249" t="s">
        <v>2714</v>
      </c>
      <c r="P127" s="1249" t="s">
        <v>4827</v>
      </c>
      <c r="Q127" s="1249">
        <v>18583945000</v>
      </c>
      <c r="R127" s="1249" t="s">
        <v>4828</v>
      </c>
      <c r="S127" s="1249" t="s">
        <v>4764</v>
      </c>
      <c r="T127" s="1214"/>
    </row>
    <row r="128" spans="1:20" s="1402" customFormat="1" ht="20.100000000000001" customHeight="1">
      <c r="A128" s="685"/>
      <c r="B128" s="1249" t="s">
        <v>4966</v>
      </c>
      <c r="C128" s="1249" t="s">
        <v>4957</v>
      </c>
      <c r="D128" s="1249" t="s">
        <v>2547</v>
      </c>
      <c r="E128" s="1249">
        <v>2</v>
      </c>
      <c r="F128" s="1249">
        <v>0.45610000000000001</v>
      </c>
      <c r="G128" s="1249" t="s">
        <v>31</v>
      </c>
      <c r="H128" s="1249" t="s">
        <v>32</v>
      </c>
      <c r="I128" s="1249" t="s">
        <v>4967</v>
      </c>
      <c r="J128" s="1249" t="s">
        <v>4825</v>
      </c>
      <c r="K128" s="1249" t="s">
        <v>4826</v>
      </c>
      <c r="L128" s="1249">
        <f t="shared" si="4"/>
        <v>1163.0550000000001</v>
      </c>
      <c r="M128" s="1249">
        <f t="shared" si="5"/>
        <v>1163.0550000000001</v>
      </c>
      <c r="N128" s="1249" t="s">
        <v>2340</v>
      </c>
      <c r="O128" s="1249" t="s">
        <v>2714</v>
      </c>
      <c r="P128" s="1249" t="s">
        <v>4827</v>
      </c>
      <c r="Q128" s="1249">
        <v>18583945000</v>
      </c>
      <c r="R128" s="1249" t="s">
        <v>4828</v>
      </c>
      <c r="S128" s="1249" t="s">
        <v>4764</v>
      </c>
      <c r="T128" s="1214"/>
    </row>
    <row r="129" spans="1:20" s="1402" customFormat="1" ht="20.100000000000001" customHeight="1">
      <c r="A129" s="685"/>
      <c r="B129" s="1249" t="s">
        <v>4968</v>
      </c>
      <c r="C129" s="1249" t="s">
        <v>4960</v>
      </c>
      <c r="D129" s="1249" t="s">
        <v>2547</v>
      </c>
      <c r="E129" s="1249">
        <v>2</v>
      </c>
      <c r="F129" s="1249">
        <v>0.4526</v>
      </c>
      <c r="G129" s="1249" t="s">
        <v>31</v>
      </c>
      <c r="H129" s="1249" t="s">
        <v>32</v>
      </c>
      <c r="I129" s="1249" t="s">
        <v>4969</v>
      </c>
      <c r="J129" s="1249" t="s">
        <v>4825</v>
      </c>
      <c r="K129" s="1249" t="s">
        <v>4826</v>
      </c>
      <c r="L129" s="1249">
        <f t="shared" si="4"/>
        <v>1154.1300000000001</v>
      </c>
      <c r="M129" s="1249">
        <f t="shared" si="5"/>
        <v>1154.1300000000001</v>
      </c>
      <c r="N129" s="1249" t="s">
        <v>2340</v>
      </c>
      <c r="O129" s="1249" t="s">
        <v>2714</v>
      </c>
      <c r="P129" s="1249" t="s">
        <v>4827</v>
      </c>
      <c r="Q129" s="1249">
        <v>18583945000</v>
      </c>
      <c r="R129" s="1249" t="s">
        <v>4828</v>
      </c>
      <c r="S129" s="1249" t="s">
        <v>4764</v>
      </c>
      <c r="T129" s="1214"/>
    </row>
    <row r="130" spans="1:20" s="1402" customFormat="1" ht="20.100000000000001" customHeight="1">
      <c r="A130" s="685"/>
      <c r="B130" s="1249" t="s">
        <v>4970</v>
      </c>
      <c r="C130" s="1249" t="s">
        <v>4957</v>
      </c>
      <c r="D130" s="1249" t="s">
        <v>2547</v>
      </c>
      <c r="E130" s="1249">
        <v>8</v>
      </c>
      <c r="F130" s="1249">
        <v>1.8264800000000001</v>
      </c>
      <c r="G130" s="1249" t="s">
        <v>31</v>
      </c>
      <c r="H130" s="1249" t="s">
        <v>32</v>
      </c>
      <c r="I130" s="1249" t="s">
        <v>4971</v>
      </c>
      <c r="J130" s="1249" t="s">
        <v>4825</v>
      </c>
      <c r="K130" s="1249" t="s">
        <v>4826</v>
      </c>
      <c r="L130" s="1249">
        <f t="shared" si="4"/>
        <v>4657.5240000000003</v>
      </c>
      <c r="M130" s="1249">
        <f t="shared" si="5"/>
        <v>4657.5240000000003</v>
      </c>
      <c r="N130" s="1249" t="s">
        <v>2340</v>
      </c>
      <c r="O130" s="1249" t="s">
        <v>2714</v>
      </c>
      <c r="P130" s="1249" t="s">
        <v>4827</v>
      </c>
      <c r="Q130" s="1249">
        <v>18583945000</v>
      </c>
      <c r="R130" s="1249" t="s">
        <v>4828</v>
      </c>
      <c r="S130" s="1249" t="s">
        <v>4764</v>
      </c>
      <c r="T130" s="1214"/>
    </row>
    <row r="131" spans="1:20" s="1402" customFormat="1" ht="20.100000000000001" customHeight="1">
      <c r="A131" s="685"/>
      <c r="B131" s="1249" t="s">
        <v>4972</v>
      </c>
      <c r="C131" s="1249" t="s">
        <v>4960</v>
      </c>
      <c r="D131" s="1249" t="s">
        <v>2547</v>
      </c>
      <c r="E131" s="1249">
        <v>8</v>
      </c>
      <c r="F131" s="1249">
        <v>1.8124800000000001</v>
      </c>
      <c r="G131" s="1249" t="s">
        <v>31</v>
      </c>
      <c r="H131" s="1249" t="s">
        <v>32</v>
      </c>
      <c r="I131" s="1249" t="s">
        <v>4973</v>
      </c>
      <c r="J131" s="1249" t="s">
        <v>4825</v>
      </c>
      <c r="K131" s="1249" t="s">
        <v>4826</v>
      </c>
      <c r="L131" s="1249">
        <f t="shared" si="4"/>
        <v>4621.8240000000005</v>
      </c>
      <c r="M131" s="1249">
        <f t="shared" si="5"/>
        <v>4621.8240000000005</v>
      </c>
      <c r="N131" s="1249" t="s">
        <v>2340</v>
      </c>
      <c r="O131" s="1249" t="s">
        <v>2714</v>
      </c>
      <c r="P131" s="1249" t="s">
        <v>4827</v>
      </c>
      <c r="Q131" s="1249">
        <v>18583945000</v>
      </c>
      <c r="R131" s="1249" t="s">
        <v>4828</v>
      </c>
      <c r="S131" s="1249" t="s">
        <v>4764</v>
      </c>
      <c r="T131" s="1214"/>
    </row>
    <row r="132" spans="1:20" s="1402" customFormat="1" ht="20.100000000000001" customHeight="1">
      <c r="A132" s="685"/>
      <c r="B132" s="1249" t="s">
        <v>714</v>
      </c>
      <c r="C132" s="1249" t="s">
        <v>4946</v>
      </c>
      <c r="D132" s="1249" t="s">
        <v>2547</v>
      </c>
      <c r="E132" s="1249">
        <v>72</v>
      </c>
      <c r="F132" s="1249">
        <v>2.7943199999999999</v>
      </c>
      <c r="G132" s="1249" t="s">
        <v>31</v>
      </c>
      <c r="H132" s="1249" t="s">
        <v>32</v>
      </c>
      <c r="I132" s="1249" t="s">
        <v>4974</v>
      </c>
      <c r="J132" s="1249" t="s">
        <v>4825</v>
      </c>
      <c r="K132" s="1249" t="s">
        <v>4826</v>
      </c>
      <c r="L132" s="1249">
        <f t="shared" si="4"/>
        <v>7125.5159999999996</v>
      </c>
      <c r="M132" s="1249">
        <f t="shared" si="5"/>
        <v>7125.5159999999996</v>
      </c>
      <c r="N132" s="1249" t="s">
        <v>2340</v>
      </c>
      <c r="O132" s="1249" t="s">
        <v>2714</v>
      </c>
      <c r="P132" s="1249" t="s">
        <v>4827</v>
      </c>
      <c r="Q132" s="1249">
        <v>18583945000</v>
      </c>
      <c r="R132" s="1249" t="s">
        <v>4828</v>
      </c>
      <c r="S132" s="1249" t="s">
        <v>4764</v>
      </c>
      <c r="T132" s="1214"/>
    </row>
    <row r="133" spans="1:20" s="1402" customFormat="1" ht="20.100000000000001" customHeight="1">
      <c r="A133" s="685"/>
      <c r="B133" s="1249" t="s">
        <v>4975</v>
      </c>
      <c r="C133" s="1249" t="s">
        <v>4976</v>
      </c>
      <c r="D133" s="1249" t="s">
        <v>2547</v>
      </c>
      <c r="E133" s="1249">
        <v>54</v>
      </c>
      <c r="F133" s="1249">
        <v>0.97253999999999996</v>
      </c>
      <c r="G133" s="1249" t="s">
        <v>31</v>
      </c>
      <c r="H133" s="1249" t="s">
        <v>32</v>
      </c>
      <c r="I133" s="1249" t="s">
        <v>4974</v>
      </c>
      <c r="J133" s="1249" t="s">
        <v>4825</v>
      </c>
      <c r="K133" s="1249" t="s">
        <v>4826</v>
      </c>
      <c r="L133" s="1249">
        <f t="shared" si="4"/>
        <v>2479.9769999999999</v>
      </c>
      <c r="M133" s="1249">
        <f t="shared" si="5"/>
        <v>2479.9769999999999</v>
      </c>
      <c r="N133" s="1249" t="s">
        <v>2340</v>
      </c>
      <c r="O133" s="1249" t="s">
        <v>2714</v>
      </c>
      <c r="P133" s="1249" t="s">
        <v>4827</v>
      </c>
      <c r="Q133" s="1249">
        <v>18583945000</v>
      </c>
      <c r="R133" s="1249" t="s">
        <v>4828</v>
      </c>
      <c r="S133" s="1249" t="s">
        <v>4764</v>
      </c>
      <c r="T133" s="1214"/>
    </row>
    <row r="134" spans="1:20" s="1402" customFormat="1" ht="20.100000000000001" customHeight="1">
      <c r="A134" s="685"/>
      <c r="B134" s="1249" t="s">
        <v>4975</v>
      </c>
      <c r="C134" s="1249" t="s">
        <v>4977</v>
      </c>
      <c r="D134" s="1249" t="s">
        <v>2547</v>
      </c>
      <c r="E134" s="1249">
        <v>24</v>
      </c>
      <c r="F134" s="1249">
        <v>0.48024</v>
      </c>
      <c r="G134" s="1249" t="s">
        <v>31</v>
      </c>
      <c r="H134" s="1249" t="s">
        <v>32</v>
      </c>
      <c r="I134" s="1249" t="s">
        <v>4974</v>
      </c>
      <c r="J134" s="1249" t="s">
        <v>4825</v>
      </c>
      <c r="K134" s="1249" t="s">
        <v>4826</v>
      </c>
      <c r="L134" s="1249">
        <f t="shared" si="4"/>
        <v>1224.6120000000001</v>
      </c>
      <c r="M134" s="1249">
        <f t="shared" si="5"/>
        <v>1224.6120000000001</v>
      </c>
      <c r="N134" s="1249" t="s">
        <v>2340</v>
      </c>
      <c r="O134" s="1249" t="s">
        <v>2714</v>
      </c>
      <c r="P134" s="1249" t="s">
        <v>4827</v>
      </c>
      <c r="Q134" s="1249">
        <v>18583945000</v>
      </c>
      <c r="R134" s="1249" t="s">
        <v>4828</v>
      </c>
      <c r="S134" s="1249" t="s">
        <v>4764</v>
      </c>
      <c r="T134" s="1214"/>
    </row>
    <row r="135" spans="1:20" s="1402" customFormat="1" ht="20.100000000000001" customHeight="1">
      <c r="A135" s="685"/>
      <c r="B135" s="1249" t="s">
        <v>4978</v>
      </c>
      <c r="C135" s="1249" t="s">
        <v>4979</v>
      </c>
      <c r="D135" s="1249" t="s">
        <v>2547</v>
      </c>
      <c r="E135" s="1249">
        <v>100</v>
      </c>
      <c r="F135" s="1249">
        <v>0.71599999999999997</v>
      </c>
      <c r="G135" s="1249" t="s">
        <v>31</v>
      </c>
      <c r="H135" s="1249" t="s">
        <v>32</v>
      </c>
      <c r="I135" s="1249"/>
      <c r="J135" s="1249" t="s">
        <v>4825</v>
      </c>
      <c r="K135" s="1249" t="s">
        <v>4826</v>
      </c>
      <c r="L135" s="1249">
        <f t="shared" si="4"/>
        <v>1825.8</v>
      </c>
      <c r="M135" s="1249">
        <f t="shared" si="5"/>
        <v>1825.8</v>
      </c>
      <c r="N135" s="1249" t="s">
        <v>2340</v>
      </c>
      <c r="O135" s="1249" t="s">
        <v>2714</v>
      </c>
      <c r="P135" s="1249" t="s">
        <v>4827</v>
      </c>
      <c r="Q135" s="1249">
        <v>18583945000</v>
      </c>
      <c r="R135" s="1249" t="s">
        <v>4828</v>
      </c>
      <c r="S135" s="1249" t="s">
        <v>4764</v>
      </c>
      <c r="T135" s="1214"/>
    </row>
    <row r="136" spans="1:20" s="1402" customFormat="1" ht="20.100000000000001" customHeight="1">
      <c r="A136" s="685"/>
      <c r="B136" s="1249" t="s">
        <v>4980</v>
      </c>
      <c r="C136" s="1249" t="s">
        <v>4981</v>
      </c>
      <c r="D136" s="1249" t="s">
        <v>2547</v>
      </c>
      <c r="E136" s="1249">
        <v>400</v>
      </c>
      <c r="F136" s="1249">
        <v>0.16</v>
      </c>
      <c r="G136" s="1249" t="s">
        <v>31</v>
      </c>
      <c r="H136" s="1249" t="s">
        <v>32</v>
      </c>
      <c r="I136" s="1249"/>
      <c r="J136" s="1249" t="s">
        <v>4825</v>
      </c>
      <c r="K136" s="1249" t="s">
        <v>4826</v>
      </c>
      <c r="L136" s="1249">
        <f t="shared" si="4"/>
        <v>408</v>
      </c>
      <c r="M136" s="1249">
        <f t="shared" si="5"/>
        <v>408</v>
      </c>
      <c r="N136" s="1249" t="s">
        <v>2340</v>
      </c>
      <c r="O136" s="1249" t="s">
        <v>2714</v>
      </c>
      <c r="P136" s="1249" t="s">
        <v>4827</v>
      </c>
      <c r="Q136" s="1249">
        <v>18583945000</v>
      </c>
      <c r="R136" s="1249" t="s">
        <v>4828</v>
      </c>
      <c r="S136" s="1249" t="s">
        <v>4764</v>
      </c>
      <c r="T136" s="1214"/>
    </row>
    <row r="137" spans="1:20" s="1402" customFormat="1" ht="20.100000000000001" customHeight="1">
      <c r="A137" s="685"/>
      <c r="B137" s="1249" t="s">
        <v>4982</v>
      </c>
      <c r="C137" s="1249"/>
      <c r="D137" s="1249" t="s">
        <v>2547</v>
      </c>
      <c r="E137" s="1249">
        <v>80</v>
      </c>
      <c r="F137" s="1249">
        <v>0</v>
      </c>
      <c r="G137" s="1249" t="s">
        <v>31</v>
      </c>
      <c r="H137" s="1249" t="s">
        <v>32</v>
      </c>
      <c r="I137" s="1249"/>
      <c r="J137" s="1249" t="s">
        <v>4825</v>
      </c>
      <c r="K137" s="1249" t="s">
        <v>4826</v>
      </c>
      <c r="L137" s="1249">
        <f t="shared" si="4"/>
        <v>0</v>
      </c>
      <c r="M137" s="1249">
        <f t="shared" si="5"/>
        <v>0</v>
      </c>
      <c r="N137" s="1249" t="s">
        <v>2340</v>
      </c>
      <c r="O137" s="1249" t="s">
        <v>2714</v>
      </c>
      <c r="P137" s="1249" t="s">
        <v>4827</v>
      </c>
      <c r="Q137" s="1249">
        <v>18583945000</v>
      </c>
      <c r="R137" s="1249" t="s">
        <v>4828</v>
      </c>
      <c r="S137" s="1249" t="s">
        <v>4764</v>
      </c>
      <c r="T137" s="1214"/>
    </row>
    <row r="138" spans="1:20" s="1402" customFormat="1" ht="20.100000000000001" customHeight="1">
      <c r="A138" s="685"/>
      <c r="B138" s="1249" t="s">
        <v>4947</v>
      </c>
      <c r="C138" s="1249" t="s">
        <v>4948</v>
      </c>
      <c r="D138" s="1249" t="s">
        <v>2547</v>
      </c>
      <c r="E138" s="1249">
        <v>24</v>
      </c>
      <c r="F138" s="1249">
        <v>9.5018399999999996</v>
      </c>
      <c r="G138" s="1249" t="s">
        <v>31</v>
      </c>
      <c r="H138" s="1249" t="s">
        <v>32</v>
      </c>
      <c r="I138" s="1249" t="s">
        <v>4949</v>
      </c>
      <c r="J138" s="1249" t="s">
        <v>4825</v>
      </c>
      <c r="K138" s="1249" t="s">
        <v>4826</v>
      </c>
      <c r="L138" s="1249">
        <f t="shared" si="4"/>
        <v>24229.691999999999</v>
      </c>
      <c r="M138" s="1249">
        <f t="shared" si="5"/>
        <v>24229.691999999999</v>
      </c>
      <c r="N138" s="1249" t="s">
        <v>2340</v>
      </c>
      <c r="O138" s="1249" t="s">
        <v>2714</v>
      </c>
      <c r="P138" s="1249" t="s">
        <v>4827</v>
      </c>
      <c r="Q138" s="1249">
        <v>18583945000</v>
      </c>
      <c r="R138" s="1249" t="s">
        <v>4828</v>
      </c>
      <c r="S138" s="1249" t="s">
        <v>4764</v>
      </c>
      <c r="T138" s="1214"/>
    </row>
    <row r="139" spans="1:20" s="1402" customFormat="1" ht="20.100000000000001" customHeight="1">
      <c r="A139" s="685"/>
      <c r="B139" s="1249" t="s">
        <v>4950</v>
      </c>
      <c r="C139" s="1249" t="s">
        <v>4951</v>
      </c>
      <c r="D139" s="1249" t="s">
        <v>2547</v>
      </c>
      <c r="E139" s="1249">
        <v>16</v>
      </c>
      <c r="F139" s="1249">
        <v>6.3910400000000003</v>
      </c>
      <c r="G139" s="1249" t="s">
        <v>31</v>
      </c>
      <c r="H139" s="1249" t="s">
        <v>32</v>
      </c>
      <c r="I139" s="1249" t="s">
        <v>4952</v>
      </c>
      <c r="J139" s="1249" t="s">
        <v>4825</v>
      </c>
      <c r="K139" s="1249" t="s">
        <v>4826</v>
      </c>
      <c r="L139" s="1249">
        <f t="shared" si="4"/>
        <v>16297.152</v>
      </c>
      <c r="M139" s="1249">
        <f t="shared" si="5"/>
        <v>16297.152</v>
      </c>
      <c r="N139" s="1249" t="s">
        <v>2340</v>
      </c>
      <c r="O139" s="1249" t="s">
        <v>2714</v>
      </c>
      <c r="P139" s="1249" t="s">
        <v>4827</v>
      </c>
      <c r="Q139" s="1249">
        <v>18583945000</v>
      </c>
      <c r="R139" s="1249" t="s">
        <v>4828</v>
      </c>
      <c r="S139" s="1249" t="s">
        <v>4764</v>
      </c>
      <c r="T139" s="1214"/>
    </row>
    <row r="140" spans="1:20" s="1402" customFormat="1" ht="20.100000000000001" customHeight="1">
      <c r="A140" s="685"/>
      <c r="B140" s="1249" t="s">
        <v>4983</v>
      </c>
      <c r="C140" s="1249" t="s">
        <v>4984</v>
      </c>
      <c r="D140" s="1249" t="s">
        <v>2547</v>
      </c>
      <c r="E140" s="1249">
        <v>5</v>
      </c>
      <c r="F140" s="1249">
        <v>0.71194999999999997</v>
      </c>
      <c r="G140" s="1249" t="s">
        <v>31</v>
      </c>
      <c r="H140" s="1249" t="s">
        <v>32</v>
      </c>
      <c r="I140" s="1249" t="s">
        <v>4985</v>
      </c>
      <c r="J140" s="1249" t="s">
        <v>4825</v>
      </c>
      <c r="K140" s="1249" t="s">
        <v>4826</v>
      </c>
      <c r="L140" s="1249">
        <f t="shared" si="4"/>
        <v>1815.4724999999999</v>
      </c>
      <c r="M140" s="1249">
        <f t="shared" si="5"/>
        <v>1815.4724999999999</v>
      </c>
      <c r="N140" s="1249" t="s">
        <v>2340</v>
      </c>
      <c r="O140" s="1249" t="s">
        <v>2714</v>
      </c>
      <c r="P140" s="1249" t="s">
        <v>4827</v>
      </c>
      <c r="Q140" s="1249">
        <v>18583945000</v>
      </c>
      <c r="R140" s="1249" t="s">
        <v>4828</v>
      </c>
      <c r="S140" s="1249" t="s">
        <v>4764</v>
      </c>
      <c r="T140" s="1214"/>
    </row>
    <row r="141" spans="1:20" s="1402" customFormat="1" ht="20.100000000000001" customHeight="1">
      <c r="A141" s="685"/>
      <c r="B141" s="1249" t="s">
        <v>4953</v>
      </c>
      <c r="C141" s="1249" t="s">
        <v>4954</v>
      </c>
      <c r="D141" s="1249" t="s">
        <v>2547</v>
      </c>
      <c r="E141" s="1249">
        <v>4</v>
      </c>
      <c r="F141" s="1249">
        <v>3.43092</v>
      </c>
      <c r="G141" s="1249" t="s">
        <v>31</v>
      </c>
      <c r="H141" s="1249" t="s">
        <v>32</v>
      </c>
      <c r="I141" s="1249" t="s">
        <v>4955</v>
      </c>
      <c r="J141" s="1249" t="s">
        <v>4825</v>
      </c>
      <c r="K141" s="1249" t="s">
        <v>4826</v>
      </c>
      <c r="L141" s="1249">
        <f t="shared" si="4"/>
        <v>8748.8459999999995</v>
      </c>
      <c r="M141" s="1249">
        <f t="shared" si="5"/>
        <v>8748.8459999999995</v>
      </c>
      <c r="N141" s="1249" t="s">
        <v>2340</v>
      </c>
      <c r="O141" s="1249" t="s">
        <v>2714</v>
      </c>
      <c r="P141" s="1249" t="s">
        <v>4827</v>
      </c>
      <c r="Q141" s="1249">
        <v>18583945000</v>
      </c>
      <c r="R141" s="1249" t="s">
        <v>4828</v>
      </c>
      <c r="S141" s="1249" t="s">
        <v>4764</v>
      </c>
      <c r="T141" s="1214"/>
    </row>
    <row r="142" spans="1:20" s="1402" customFormat="1" ht="20.100000000000001" customHeight="1">
      <c r="A142" s="685"/>
      <c r="B142" s="1249" t="s">
        <v>4986</v>
      </c>
      <c r="C142" s="1249" t="s">
        <v>4987</v>
      </c>
      <c r="D142" s="1249" t="s">
        <v>2547</v>
      </c>
      <c r="E142" s="1249">
        <v>18</v>
      </c>
      <c r="F142" s="1249">
        <v>7.1627400000000003</v>
      </c>
      <c r="G142" s="1249" t="s">
        <v>31</v>
      </c>
      <c r="H142" s="1249" t="s">
        <v>32</v>
      </c>
      <c r="I142" s="1249" t="s">
        <v>4988</v>
      </c>
      <c r="J142" s="1249" t="s">
        <v>4825</v>
      </c>
      <c r="K142" s="1249" t="s">
        <v>4826</v>
      </c>
      <c r="L142" s="1249">
        <f t="shared" si="4"/>
        <v>18264.987000000001</v>
      </c>
      <c r="M142" s="1249">
        <f t="shared" si="5"/>
        <v>18264.987000000001</v>
      </c>
      <c r="N142" s="1249" t="s">
        <v>2340</v>
      </c>
      <c r="O142" s="1249" t="s">
        <v>2714</v>
      </c>
      <c r="P142" s="1249" t="s">
        <v>4827</v>
      </c>
      <c r="Q142" s="1249">
        <v>18583945000</v>
      </c>
      <c r="R142" s="1249" t="s">
        <v>4828</v>
      </c>
      <c r="S142" s="1249" t="s">
        <v>4764</v>
      </c>
      <c r="T142" s="1214"/>
    </row>
    <row r="143" spans="1:20" s="1402" customFormat="1" ht="20.100000000000001" customHeight="1">
      <c r="A143" s="685"/>
      <c r="B143" s="1249" t="s">
        <v>4989</v>
      </c>
      <c r="C143" s="1249" t="s">
        <v>4990</v>
      </c>
      <c r="D143" s="1249" t="s">
        <v>2547</v>
      </c>
      <c r="E143" s="1249">
        <v>8</v>
      </c>
      <c r="F143" s="1249">
        <v>0.47023999999999999</v>
      </c>
      <c r="G143" s="1249" t="s">
        <v>31</v>
      </c>
      <c r="H143" s="1249" t="s">
        <v>32</v>
      </c>
      <c r="I143" s="1249" t="s">
        <v>4991</v>
      </c>
      <c r="J143" s="1249" t="s">
        <v>4825</v>
      </c>
      <c r="K143" s="1249" t="s">
        <v>4826</v>
      </c>
      <c r="L143" s="1249">
        <f t="shared" si="4"/>
        <v>1199.1120000000001</v>
      </c>
      <c r="M143" s="1249">
        <f t="shared" si="5"/>
        <v>1199.1120000000001</v>
      </c>
      <c r="N143" s="1249" t="s">
        <v>2340</v>
      </c>
      <c r="O143" s="1249" t="s">
        <v>2714</v>
      </c>
      <c r="P143" s="1249" t="s">
        <v>4827</v>
      </c>
      <c r="Q143" s="1249">
        <v>18583945000</v>
      </c>
      <c r="R143" s="1249" t="s">
        <v>4828</v>
      </c>
      <c r="S143" s="1249" t="s">
        <v>4764</v>
      </c>
      <c r="T143" s="1214"/>
    </row>
    <row r="144" spans="1:20" s="1402" customFormat="1" ht="20.100000000000001" customHeight="1">
      <c r="A144" s="685"/>
      <c r="B144" s="1249" t="s">
        <v>4877</v>
      </c>
      <c r="C144" s="1249" t="s">
        <v>4878</v>
      </c>
      <c r="D144" s="1249" t="s">
        <v>2547</v>
      </c>
      <c r="E144" s="1249">
        <v>20</v>
      </c>
      <c r="F144" s="1249">
        <v>15.1152</v>
      </c>
      <c r="G144" s="1249" t="s">
        <v>31</v>
      </c>
      <c r="H144" s="1249" t="s">
        <v>32</v>
      </c>
      <c r="I144" s="1249" t="s">
        <v>4879</v>
      </c>
      <c r="J144" s="1249" t="s">
        <v>4825</v>
      </c>
      <c r="K144" s="1249" t="s">
        <v>4826</v>
      </c>
      <c r="L144" s="1249">
        <f t="shared" si="4"/>
        <v>38543.760000000002</v>
      </c>
      <c r="M144" s="1249">
        <f t="shared" si="5"/>
        <v>38543.760000000002</v>
      </c>
      <c r="N144" s="1249" t="s">
        <v>4992</v>
      </c>
      <c r="O144" s="1249" t="s">
        <v>2714</v>
      </c>
      <c r="P144" s="1249" t="s">
        <v>4827</v>
      </c>
      <c r="Q144" s="1249">
        <v>18583945000</v>
      </c>
      <c r="R144" s="1249" t="s">
        <v>4828</v>
      </c>
      <c r="S144" s="1249" t="s">
        <v>4764</v>
      </c>
      <c r="T144" s="1214"/>
    </row>
    <row r="145" spans="1:20" s="1402" customFormat="1" ht="20.100000000000001" customHeight="1">
      <c r="A145" s="685"/>
      <c r="B145" s="1249" t="s">
        <v>4906</v>
      </c>
      <c r="C145" s="1249" t="s">
        <v>4907</v>
      </c>
      <c r="D145" s="1249" t="s">
        <v>2547</v>
      </c>
      <c r="E145" s="1249">
        <v>4</v>
      </c>
      <c r="F145" s="1249">
        <v>1.4878800000000001</v>
      </c>
      <c r="G145" s="1249" t="s">
        <v>31</v>
      </c>
      <c r="H145" s="1249" t="s">
        <v>32</v>
      </c>
      <c r="I145" s="1249" t="s">
        <v>4908</v>
      </c>
      <c r="J145" s="1249" t="s">
        <v>4825</v>
      </c>
      <c r="K145" s="1249" t="s">
        <v>4826</v>
      </c>
      <c r="L145" s="1249">
        <f t="shared" si="4"/>
        <v>3794.0940000000001</v>
      </c>
      <c r="M145" s="1249">
        <f t="shared" si="5"/>
        <v>3794.0940000000001</v>
      </c>
      <c r="N145" s="1249" t="s">
        <v>4992</v>
      </c>
      <c r="O145" s="1249" t="s">
        <v>2714</v>
      </c>
      <c r="P145" s="1249" t="s">
        <v>4827</v>
      </c>
      <c r="Q145" s="1249">
        <v>18583945000</v>
      </c>
      <c r="R145" s="1249" t="s">
        <v>4828</v>
      </c>
      <c r="S145" s="1249" t="s">
        <v>4764</v>
      </c>
      <c r="T145" s="1214"/>
    </row>
    <row r="146" spans="1:20" s="1402" customFormat="1" ht="20.100000000000001" customHeight="1">
      <c r="A146" s="685"/>
      <c r="B146" s="1249" t="s">
        <v>4993</v>
      </c>
      <c r="C146" s="1249" t="s">
        <v>4994</v>
      </c>
      <c r="D146" s="1249" t="s">
        <v>2547</v>
      </c>
      <c r="E146" s="1249">
        <v>20</v>
      </c>
      <c r="F146" s="1249">
        <v>13.724600000000001</v>
      </c>
      <c r="G146" s="1249" t="s">
        <v>31</v>
      </c>
      <c r="H146" s="1249" t="s">
        <v>32</v>
      </c>
      <c r="I146" s="1249" t="s">
        <v>4995</v>
      </c>
      <c r="J146" s="1249" t="s">
        <v>4825</v>
      </c>
      <c r="K146" s="1249" t="s">
        <v>4826</v>
      </c>
      <c r="L146" s="1249">
        <f t="shared" si="4"/>
        <v>34997.730000000003</v>
      </c>
      <c r="M146" s="1249">
        <f t="shared" si="5"/>
        <v>34997.730000000003</v>
      </c>
      <c r="N146" s="1249" t="s">
        <v>4996</v>
      </c>
      <c r="O146" s="1249" t="s">
        <v>2714</v>
      </c>
      <c r="P146" s="1249" t="s">
        <v>4827</v>
      </c>
      <c r="Q146" s="1249">
        <v>18583945000</v>
      </c>
      <c r="R146" s="1249" t="s">
        <v>4828</v>
      </c>
      <c r="S146" s="1249" t="s">
        <v>4764</v>
      </c>
      <c r="T146" s="1214"/>
    </row>
    <row r="147" spans="1:20" s="1402" customFormat="1" ht="20.100000000000001" customHeight="1">
      <c r="A147" s="685"/>
      <c r="B147" s="1249" t="s">
        <v>4997</v>
      </c>
      <c r="C147" s="1249" t="s">
        <v>4998</v>
      </c>
      <c r="D147" s="1249" t="s">
        <v>2547</v>
      </c>
      <c r="E147" s="1249">
        <v>4</v>
      </c>
      <c r="F147" s="1249">
        <v>1.024</v>
      </c>
      <c r="G147" s="1249" t="s">
        <v>31</v>
      </c>
      <c r="H147" s="1249" t="s">
        <v>32</v>
      </c>
      <c r="I147" s="1249" t="s">
        <v>4999</v>
      </c>
      <c r="J147" s="1249" t="s">
        <v>4825</v>
      </c>
      <c r="K147" s="1249" t="s">
        <v>4826</v>
      </c>
      <c r="L147" s="1249">
        <f t="shared" si="4"/>
        <v>2611.2000000000003</v>
      </c>
      <c r="M147" s="1249">
        <f t="shared" si="5"/>
        <v>2611.2000000000003</v>
      </c>
      <c r="N147" s="1249" t="s">
        <v>4996</v>
      </c>
      <c r="O147" s="1249" t="s">
        <v>2714</v>
      </c>
      <c r="P147" s="1249" t="s">
        <v>4827</v>
      </c>
      <c r="Q147" s="1249">
        <v>18583945000</v>
      </c>
      <c r="R147" s="1249" t="s">
        <v>4828</v>
      </c>
      <c r="S147" s="1249" t="s">
        <v>4764</v>
      </c>
      <c r="T147" s="1214"/>
    </row>
    <row r="148" spans="1:20" s="1402" customFormat="1" ht="20.100000000000001" customHeight="1">
      <c r="A148" s="685"/>
      <c r="B148" s="1249" t="s">
        <v>5000</v>
      </c>
      <c r="C148" s="1249" t="s">
        <v>5001</v>
      </c>
      <c r="D148" s="1249" t="s">
        <v>2547</v>
      </c>
      <c r="E148" s="1249">
        <v>5</v>
      </c>
      <c r="F148" s="1249">
        <v>2.2376999999999998</v>
      </c>
      <c r="G148" s="1249" t="s">
        <v>31</v>
      </c>
      <c r="H148" s="1249" t="s">
        <v>32</v>
      </c>
      <c r="I148" s="1249" t="s">
        <v>5002</v>
      </c>
      <c r="J148" s="1249" t="s">
        <v>4825</v>
      </c>
      <c r="K148" s="1249" t="s">
        <v>4826</v>
      </c>
      <c r="L148" s="1249">
        <f t="shared" si="4"/>
        <v>5706.1349999999993</v>
      </c>
      <c r="M148" s="1249">
        <f t="shared" si="5"/>
        <v>5706.1349999999993</v>
      </c>
      <c r="N148" s="1249" t="s">
        <v>4996</v>
      </c>
      <c r="O148" s="1249" t="s">
        <v>2714</v>
      </c>
      <c r="P148" s="1249" t="s">
        <v>4827</v>
      </c>
      <c r="Q148" s="1249">
        <v>18583945000</v>
      </c>
      <c r="R148" s="1249" t="s">
        <v>4828</v>
      </c>
      <c r="S148" s="1249" t="s">
        <v>4764</v>
      </c>
      <c r="T148" s="1214"/>
    </row>
    <row r="149" spans="1:20" s="1402" customFormat="1" ht="20.100000000000001" customHeight="1">
      <c r="A149" s="685"/>
      <c r="B149" s="1249" t="s">
        <v>5003</v>
      </c>
      <c r="C149" s="1249" t="s">
        <v>5004</v>
      </c>
      <c r="D149" s="1249" t="s">
        <v>2547</v>
      </c>
      <c r="E149" s="1249">
        <v>8</v>
      </c>
      <c r="F149" s="1249">
        <v>3.8486400000000001</v>
      </c>
      <c r="G149" s="1249" t="s">
        <v>31</v>
      </c>
      <c r="H149" s="1249" t="s">
        <v>32</v>
      </c>
      <c r="I149" s="1249" t="s">
        <v>5005</v>
      </c>
      <c r="J149" s="1249" t="s">
        <v>4825</v>
      </c>
      <c r="K149" s="1249" t="s">
        <v>4826</v>
      </c>
      <c r="L149" s="1249">
        <f t="shared" si="4"/>
        <v>9814.0320000000011</v>
      </c>
      <c r="M149" s="1249">
        <f t="shared" si="5"/>
        <v>9814.0320000000011</v>
      </c>
      <c r="N149" s="1249" t="s">
        <v>4996</v>
      </c>
      <c r="O149" s="1249" t="s">
        <v>2714</v>
      </c>
      <c r="P149" s="1249" t="s">
        <v>4827</v>
      </c>
      <c r="Q149" s="1249">
        <v>18583945000</v>
      </c>
      <c r="R149" s="1249" t="s">
        <v>4828</v>
      </c>
      <c r="S149" s="1249" t="s">
        <v>4764</v>
      </c>
      <c r="T149" s="1214"/>
    </row>
    <row r="150" spans="1:20" s="1402" customFormat="1" ht="20.100000000000001" customHeight="1">
      <c r="A150" s="685"/>
      <c r="B150" s="1249" t="s">
        <v>5006</v>
      </c>
      <c r="C150" s="1249" t="s">
        <v>5007</v>
      </c>
      <c r="D150" s="1249" t="s">
        <v>2547</v>
      </c>
      <c r="E150" s="1249">
        <v>5</v>
      </c>
      <c r="F150" s="1249">
        <v>0.77134999999999998</v>
      </c>
      <c r="G150" s="1249" t="s">
        <v>31</v>
      </c>
      <c r="H150" s="1249" t="s">
        <v>32</v>
      </c>
      <c r="I150" s="1249" t="s">
        <v>5008</v>
      </c>
      <c r="J150" s="1249" t="s">
        <v>4825</v>
      </c>
      <c r="K150" s="1249" t="s">
        <v>4826</v>
      </c>
      <c r="L150" s="1249">
        <f t="shared" si="4"/>
        <v>1966.9424999999999</v>
      </c>
      <c r="M150" s="1249">
        <f t="shared" si="5"/>
        <v>1966.9424999999999</v>
      </c>
      <c r="N150" s="1249" t="s">
        <v>4996</v>
      </c>
      <c r="O150" s="1249" t="s">
        <v>2714</v>
      </c>
      <c r="P150" s="1249" t="s">
        <v>4827</v>
      </c>
      <c r="Q150" s="1249">
        <v>18583945000</v>
      </c>
      <c r="R150" s="1249" t="s">
        <v>4828</v>
      </c>
      <c r="S150" s="1249" t="s">
        <v>4764</v>
      </c>
      <c r="T150" s="1214"/>
    </row>
    <row r="151" spans="1:20" s="1402" customFormat="1" ht="20.100000000000001" customHeight="1">
      <c r="A151" s="685"/>
      <c r="B151" s="1249" t="s">
        <v>5009</v>
      </c>
      <c r="C151" s="1249" t="s">
        <v>5010</v>
      </c>
      <c r="D151" s="1249" t="s">
        <v>2547</v>
      </c>
      <c r="E151" s="1249">
        <v>1</v>
      </c>
      <c r="F151" s="1249">
        <v>0.24392</v>
      </c>
      <c r="G151" s="1249" t="s">
        <v>31</v>
      </c>
      <c r="H151" s="1249" t="s">
        <v>32</v>
      </c>
      <c r="I151" s="1249" t="s">
        <v>5011</v>
      </c>
      <c r="J151" s="1249" t="s">
        <v>4825</v>
      </c>
      <c r="K151" s="1249" t="s">
        <v>4826</v>
      </c>
      <c r="L151" s="1249">
        <f t="shared" si="4"/>
        <v>621.99599999999998</v>
      </c>
      <c r="M151" s="1249">
        <f t="shared" si="5"/>
        <v>621.99599999999998</v>
      </c>
      <c r="N151" s="1249" t="s">
        <v>4996</v>
      </c>
      <c r="O151" s="1249" t="s">
        <v>2714</v>
      </c>
      <c r="P151" s="1249" t="s">
        <v>4827</v>
      </c>
      <c r="Q151" s="1249">
        <v>18583945000</v>
      </c>
      <c r="R151" s="1249" t="s">
        <v>4828</v>
      </c>
      <c r="S151" s="1249" t="s">
        <v>4764</v>
      </c>
      <c r="T151" s="1214"/>
    </row>
    <row r="152" spans="1:20" s="1402" customFormat="1" ht="20.100000000000001" customHeight="1">
      <c r="A152" s="685"/>
      <c r="B152" s="1249" t="s">
        <v>5012</v>
      </c>
      <c r="C152" s="1249" t="s">
        <v>5013</v>
      </c>
      <c r="D152" s="1249" t="s">
        <v>2547</v>
      </c>
      <c r="E152" s="1249">
        <v>1</v>
      </c>
      <c r="F152" s="1249">
        <v>0.27811999999999998</v>
      </c>
      <c r="G152" s="1249" t="s">
        <v>31</v>
      </c>
      <c r="H152" s="1249" t="s">
        <v>32</v>
      </c>
      <c r="I152" s="1249" t="s">
        <v>5014</v>
      </c>
      <c r="J152" s="1249" t="s">
        <v>4825</v>
      </c>
      <c r="K152" s="1249" t="s">
        <v>4826</v>
      </c>
      <c r="L152" s="1249">
        <f t="shared" si="4"/>
        <v>709.2059999999999</v>
      </c>
      <c r="M152" s="1249">
        <f t="shared" si="5"/>
        <v>709.2059999999999</v>
      </c>
      <c r="N152" s="1249" t="s">
        <v>4996</v>
      </c>
      <c r="O152" s="1249" t="s">
        <v>2714</v>
      </c>
      <c r="P152" s="1249" t="s">
        <v>4827</v>
      </c>
      <c r="Q152" s="1249">
        <v>18583945000</v>
      </c>
      <c r="R152" s="1249" t="s">
        <v>4828</v>
      </c>
      <c r="S152" s="1249" t="s">
        <v>4764</v>
      </c>
      <c r="T152" s="1214"/>
    </row>
    <row r="153" spans="1:20" s="1402" customFormat="1" ht="20.100000000000001" customHeight="1">
      <c r="A153" s="685"/>
      <c r="B153" s="1249" t="s">
        <v>4983</v>
      </c>
      <c r="C153" s="1249" t="s">
        <v>5015</v>
      </c>
      <c r="D153" s="1249" t="s">
        <v>2547</v>
      </c>
      <c r="E153" s="1249">
        <v>5</v>
      </c>
      <c r="F153" s="1249">
        <v>0.71194999999999997</v>
      </c>
      <c r="G153" s="1249" t="s">
        <v>31</v>
      </c>
      <c r="H153" s="1249" t="s">
        <v>32</v>
      </c>
      <c r="I153" s="1249" t="s">
        <v>4985</v>
      </c>
      <c r="J153" s="1249" t="s">
        <v>4825</v>
      </c>
      <c r="K153" s="1249" t="s">
        <v>4826</v>
      </c>
      <c r="L153" s="1249">
        <f t="shared" si="4"/>
        <v>1815.4724999999999</v>
      </c>
      <c r="M153" s="1249">
        <f t="shared" si="5"/>
        <v>1815.4724999999999</v>
      </c>
      <c r="N153" s="1249" t="s">
        <v>5016</v>
      </c>
      <c r="O153" s="1249" t="s">
        <v>2714</v>
      </c>
      <c r="P153" s="1249" t="s">
        <v>4827</v>
      </c>
      <c r="Q153" s="1249">
        <v>18583945000</v>
      </c>
      <c r="R153" s="1249" t="s">
        <v>4828</v>
      </c>
      <c r="S153" s="1249" t="s">
        <v>4764</v>
      </c>
      <c r="T153" s="1214"/>
    </row>
    <row r="154" spans="1:20" s="1402" customFormat="1" ht="20.100000000000001" customHeight="1">
      <c r="A154" s="685"/>
      <c r="B154" s="1249" t="s">
        <v>4953</v>
      </c>
      <c r="C154" s="1249" t="s">
        <v>4954</v>
      </c>
      <c r="D154" s="1249" t="s">
        <v>2547</v>
      </c>
      <c r="E154" s="1249">
        <v>7</v>
      </c>
      <c r="F154" s="1249">
        <v>6.0041099999999998</v>
      </c>
      <c r="G154" s="1249" t="s">
        <v>31</v>
      </c>
      <c r="H154" s="1249" t="s">
        <v>32</v>
      </c>
      <c r="I154" s="1249" t="s">
        <v>4955</v>
      </c>
      <c r="J154" s="1249" t="s">
        <v>4825</v>
      </c>
      <c r="K154" s="1249" t="s">
        <v>4826</v>
      </c>
      <c r="L154" s="1249">
        <f t="shared" si="4"/>
        <v>15310.4805</v>
      </c>
      <c r="M154" s="1249">
        <f t="shared" si="5"/>
        <v>15310.4805</v>
      </c>
      <c r="N154" s="1249" t="s">
        <v>5016</v>
      </c>
      <c r="O154" s="1249" t="s">
        <v>2714</v>
      </c>
      <c r="P154" s="1249" t="s">
        <v>4827</v>
      </c>
      <c r="Q154" s="1249">
        <v>18583945000</v>
      </c>
      <c r="R154" s="1249" t="s">
        <v>4828</v>
      </c>
      <c r="S154" s="1249" t="s">
        <v>4764</v>
      </c>
      <c r="T154" s="1214"/>
    </row>
    <row r="155" spans="1:20" s="1402" customFormat="1" ht="20.100000000000001" customHeight="1">
      <c r="A155" s="685"/>
      <c r="B155" s="1249" t="s">
        <v>5000</v>
      </c>
      <c r="C155" s="1249" t="s">
        <v>5001</v>
      </c>
      <c r="D155" s="1249" t="s">
        <v>2547</v>
      </c>
      <c r="E155" s="1249">
        <v>12</v>
      </c>
      <c r="F155" s="1249">
        <v>5.3704799999999997</v>
      </c>
      <c r="G155" s="1249" t="s">
        <v>31</v>
      </c>
      <c r="H155" s="1249" t="s">
        <v>32</v>
      </c>
      <c r="I155" s="1249" t="s">
        <v>5002</v>
      </c>
      <c r="J155" s="1249" t="s">
        <v>4825</v>
      </c>
      <c r="K155" s="1249" t="s">
        <v>4826</v>
      </c>
      <c r="L155" s="1249">
        <f t="shared" si="4"/>
        <v>13694.723999999998</v>
      </c>
      <c r="M155" s="1249">
        <f t="shared" si="5"/>
        <v>13694.723999999998</v>
      </c>
      <c r="N155" s="1249" t="s">
        <v>5016</v>
      </c>
      <c r="O155" s="1249" t="s">
        <v>2714</v>
      </c>
      <c r="P155" s="1249" t="s">
        <v>4827</v>
      </c>
      <c r="Q155" s="1249">
        <v>18583945000</v>
      </c>
      <c r="R155" s="1249" t="s">
        <v>4828</v>
      </c>
      <c r="S155" s="1249" t="s">
        <v>4764</v>
      </c>
      <c r="T155" s="1214"/>
    </row>
    <row r="156" spans="1:20" s="1402" customFormat="1" ht="20.100000000000001" customHeight="1">
      <c r="A156" s="685"/>
      <c r="B156" s="1249" t="s">
        <v>5006</v>
      </c>
      <c r="C156" s="1249" t="s">
        <v>5007</v>
      </c>
      <c r="D156" s="1249" t="s">
        <v>2547</v>
      </c>
      <c r="E156" s="1249">
        <v>3</v>
      </c>
      <c r="F156" s="1249">
        <v>0.46281</v>
      </c>
      <c r="G156" s="1249" t="s">
        <v>31</v>
      </c>
      <c r="H156" s="1249" t="s">
        <v>32</v>
      </c>
      <c r="I156" s="1249" t="s">
        <v>5008</v>
      </c>
      <c r="J156" s="1249" t="s">
        <v>4825</v>
      </c>
      <c r="K156" s="1249" t="s">
        <v>4826</v>
      </c>
      <c r="L156" s="1249">
        <f t="shared" si="4"/>
        <v>1180.1655000000001</v>
      </c>
      <c r="M156" s="1249">
        <f t="shared" si="5"/>
        <v>1180.1655000000001</v>
      </c>
      <c r="N156" s="1249" t="s">
        <v>5016</v>
      </c>
      <c r="O156" s="1249" t="s">
        <v>2714</v>
      </c>
      <c r="P156" s="1249" t="s">
        <v>4827</v>
      </c>
      <c r="Q156" s="1249">
        <v>18583945000</v>
      </c>
      <c r="R156" s="1249" t="s">
        <v>4828</v>
      </c>
      <c r="S156" s="1249" t="s">
        <v>4764</v>
      </c>
      <c r="T156" s="1214"/>
    </row>
    <row r="157" spans="1:20" s="1402" customFormat="1" ht="20.100000000000001" customHeight="1">
      <c r="A157" s="685"/>
      <c r="B157" s="1249" t="s">
        <v>5017</v>
      </c>
      <c r="C157" s="1249" t="s">
        <v>5018</v>
      </c>
      <c r="D157" s="1249" t="s">
        <v>2547</v>
      </c>
      <c r="E157" s="1249">
        <v>5</v>
      </c>
      <c r="F157" s="1249">
        <v>4.3704499999999999</v>
      </c>
      <c r="G157" s="1249" t="s">
        <v>31</v>
      </c>
      <c r="H157" s="1249" t="s">
        <v>32</v>
      </c>
      <c r="I157" s="1249" t="s">
        <v>5019</v>
      </c>
      <c r="J157" s="1249" t="s">
        <v>4825</v>
      </c>
      <c r="K157" s="1249" t="s">
        <v>4826</v>
      </c>
      <c r="L157" s="1249">
        <f t="shared" si="4"/>
        <v>11144.647499999999</v>
      </c>
      <c r="M157" s="1249">
        <f t="shared" si="5"/>
        <v>11144.647499999999</v>
      </c>
      <c r="N157" s="1249" t="s">
        <v>5016</v>
      </c>
      <c r="O157" s="1249" t="s">
        <v>2714</v>
      </c>
      <c r="P157" s="1249" t="s">
        <v>4827</v>
      </c>
      <c r="Q157" s="1249">
        <v>18583945000</v>
      </c>
      <c r="R157" s="1249" t="s">
        <v>4828</v>
      </c>
      <c r="S157" s="1249" t="s">
        <v>4764</v>
      </c>
      <c r="T157" s="1214"/>
    </row>
    <row r="158" spans="1:20" s="1402" customFormat="1" ht="20.100000000000001" customHeight="1">
      <c r="A158" s="685"/>
      <c r="B158" s="1249" t="s">
        <v>5020</v>
      </c>
      <c r="C158" s="1249" t="s">
        <v>5021</v>
      </c>
      <c r="D158" s="1249" t="s">
        <v>2547</v>
      </c>
      <c r="E158" s="1249">
        <v>8</v>
      </c>
      <c r="F158" s="1249">
        <v>3.4064800000000002</v>
      </c>
      <c r="G158" s="1249" t="s">
        <v>31</v>
      </c>
      <c r="H158" s="1249" t="s">
        <v>32</v>
      </c>
      <c r="I158" s="1249" t="s">
        <v>5022</v>
      </c>
      <c r="J158" s="1249" t="s">
        <v>4825</v>
      </c>
      <c r="K158" s="1249" t="s">
        <v>4826</v>
      </c>
      <c r="L158" s="1249">
        <f t="shared" si="4"/>
        <v>8686.5240000000013</v>
      </c>
      <c r="M158" s="1249">
        <f t="shared" si="5"/>
        <v>8686.5240000000013</v>
      </c>
      <c r="N158" s="1249" t="s">
        <v>5016</v>
      </c>
      <c r="O158" s="1249" t="s">
        <v>2714</v>
      </c>
      <c r="P158" s="1249" t="s">
        <v>4827</v>
      </c>
      <c r="Q158" s="1249">
        <v>18583945000</v>
      </c>
      <c r="R158" s="1249" t="s">
        <v>4828</v>
      </c>
      <c r="S158" s="1249" t="s">
        <v>4764</v>
      </c>
      <c r="T158" s="1214"/>
    </row>
    <row r="159" spans="1:20" s="1402" customFormat="1" ht="20.100000000000001" customHeight="1">
      <c r="A159" s="685"/>
      <c r="B159" s="1249" t="s">
        <v>5023</v>
      </c>
      <c r="C159" s="1249" t="s">
        <v>5010</v>
      </c>
      <c r="D159" s="1249" t="s">
        <v>2547</v>
      </c>
      <c r="E159" s="1249">
        <v>4</v>
      </c>
      <c r="F159" s="1249">
        <v>0.97275999999999996</v>
      </c>
      <c r="G159" s="1249" t="s">
        <v>31</v>
      </c>
      <c r="H159" s="1249" t="s">
        <v>32</v>
      </c>
      <c r="I159" s="1249" t="s">
        <v>5024</v>
      </c>
      <c r="J159" s="1249" t="s">
        <v>4825</v>
      </c>
      <c r="K159" s="1249" t="s">
        <v>4826</v>
      </c>
      <c r="L159" s="1249">
        <f t="shared" si="4"/>
        <v>2480.538</v>
      </c>
      <c r="M159" s="1249">
        <f t="shared" si="5"/>
        <v>2480.538</v>
      </c>
      <c r="N159" s="1249" t="s">
        <v>5016</v>
      </c>
      <c r="O159" s="1249" t="s">
        <v>2714</v>
      </c>
      <c r="P159" s="1249" t="s">
        <v>4827</v>
      </c>
      <c r="Q159" s="1249">
        <v>18583945000</v>
      </c>
      <c r="R159" s="1249" t="s">
        <v>4828</v>
      </c>
      <c r="S159" s="1249" t="s">
        <v>4764</v>
      </c>
      <c r="T159" s="1214"/>
    </row>
    <row r="160" spans="1:20" s="1402" customFormat="1" ht="20.100000000000001" customHeight="1">
      <c r="A160" s="685"/>
      <c r="B160" s="1249" t="s">
        <v>5025</v>
      </c>
      <c r="C160" s="1249" t="s">
        <v>5013</v>
      </c>
      <c r="D160" s="1249" t="s">
        <v>2547</v>
      </c>
      <c r="E160" s="1249">
        <v>4</v>
      </c>
      <c r="F160" s="1249">
        <v>1.1095600000000001</v>
      </c>
      <c r="G160" s="1249" t="s">
        <v>31</v>
      </c>
      <c r="H160" s="1249" t="s">
        <v>32</v>
      </c>
      <c r="I160" s="1249" t="s">
        <v>5026</v>
      </c>
      <c r="J160" s="1249" t="s">
        <v>4825</v>
      </c>
      <c r="K160" s="1249" t="s">
        <v>4826</v>
      </c>
      <c r="L160" s="1249">
        <f t="shared" si="4"/>
        <v>2829.3780000000002</v>
      </c>
      <c r="M160" s="1249">
        <f t="shared" si="5"/>
        <v>2829.3780000000002</v>
      </c>
      <c r="N160" s="1249" t="s">
        <v>5016</v>
      </c>
      <c r="O160" s="1249" t="s">
        <v>2714</v>
      </c>
      <c r="P160" s="1249" t="s">
        <v>4827</v>
      </c>
      <c r="Q160" s="1249">
        <v>18583945000</v>
      </c>
      <c r="R160" s="1249" t="s">
        <v>4828</v>
      </c>
      <c r="S160" s="1249" t="s">
        <v>4764</v>
      </c>
      <c r="T160" s="1214"/>
    </row>
    <row r="161" spans="1:20" s="1402" customFormat="1" ht="20.100000000000001" customHeight="1">
      <c r="A161" s="685"/>
      <c r="B161" s="1249" t="s">
        <v>5009</v>
      </c>
      <c r="C161" s="1249" t="s">
        <v>5010</v>
      </c>
      <c r="D161" s="1249" t="s">
        <v>2547</v>
      </c>
      <c r="E161" s="1249">
        <v>3</v>
      </c>
      <c r="F161" s="1249">
        <v>0.73175999999999997</v>
      </c>
      <c r="G161" s="1249" t="s">
        <v>31</v>
      </c>
      <c r="H161" s="1249" t="s">
        <v>32</v>
      </c>
      <c r="I161" s="1249" t="s">
        <v>5011</v>
      </c>
      <c r="J161" s="1249" t="s">
        <v>4825</v>
      </c>
      <c r="K161" s="1249" t="s">
        <v>4826</v>
      </c>
      <c r="L161" s="1249">
        <f t="shared" si="4"/>
        <v>1865.9879999999998</v>
      </c>
      <c r="M161" s="1249">
        <f t="shared" si="5"/>
        <v>1865.9879999999998</v>
      </c>
      <c r="N161" s="1249" t="s">
        <v>5016</v>
      </c>
      <c r="O161" s="1249" t="s">
        <v>2714</v>
      </c>
      <c r="P161" s="1249" t="s">
        <v>4827</v>
      </c>
      <c r="Q161" s="1249">
        <v>18583945000</v>
      </c>
      <c r="R161" s="1249" t="s">
        <v>4828</v>
      </c>
      <c r="S161" s="1249" t="s">
        <v>4764</v>
      </c>
      <c r="T161" s="1214"/>
    </row>
    <row r="162" spans="1:20" s="1402" customFormat="1" ht="20.100000000000001" customHeight="1">
      <c r="A162" s="685"/>
      <c r="B162" s="1249" t="s">
        <v>5012</v>
      </c>
      <c r="C162" s="1249" t="s">
        <v>5013</v>
      </c>
      <c r="D162" s="1249" t="s">
        <v>2547</v>
      </c>
      <c r="E162" s="1249">
        <v>3</v>
      </c>
      <c r="F162" s="1249">
        <v>0.83435999999999999</v>
      </c>
      <c r="G162" s="1249" t="s">
        <v>31</v>
      </c>
      <c r="H162" s="1249" t="s">
        <v>32</v>
      </c>
      <c r="I162" s="1249" t="s">
        <v>5014</v>
      </c>
      <c r="J162" s="1249" t="s">
        <v>4825</v>
      </c>
      <c r="K162" s="1249" t="s">
        <v>4826</v>
      </c>
      <c r="L162" s="1249">
        <f t="shared" si="4"/>
        <v>2127.6179999999999</v>
      </c>
      <c r="M162" s="1249">
        <f t="shared" si="5"/>
        <v>2127.6179999999999</v>
      </c>
      <c r="N162" s="1249" t="s">
        <v>5016</v>
      </c>
      <c r="O162" s="1249" t="s">
        <v>2714</v>
      </c>
      <c r="P162" s="1249" t="s">
        <v>4827</v>
      </c>
      <c r="Q162" s="1249">
        <v>18583945000</v>
      </c>
      <c r="R162" s="1249" t="s">
        <v>4828</v>
      </c>
      <c r="S162" s="1249" t="s">
        <v>4764</v>
      </c>
      <c r="T162" s="1214"/>
    </row>
    <row r="163" spans="1:20" s="1402" customFormat="1" ht="20.100000000000001" customHeight="1">
      <c r="A163" s="685"/>
      <c r="B163" s="1418" t="s">
        <v>158</v>
      </c>
      <c r="C163" s="1418" t="s">
        <v>159</v>
      </c>
      <c r="D163" s="1418" t="s">
        <v>45</v>
      </c>
      <c r="E163" s="1249">
        <v>2</v>
      </c>
      <c r="F163" s="1418">
        <v>169.529</v>
      </c>
      <c r="G163" s="1249" t="s">
        <v>31</v>
      </c>
      <c r="H163" s="1249" t="s">
        <v>41</v>
      </c>
      <c r="I163" s="1417" t="s">
        <v>55</v>
      </c>
      <c r="J163" s="1417" t="s">
        <v>55</v>
      </c>
      <c r="K163" s="1417" t="s">
        <v>55</v>
      </c>
      <c r="L163" s="1418">
        <v>1176531.26</v>
      </c>
      <c r="M163" s="1419">
        <f t="shared" ref="M163:M164" si="6">L163*0.2</f>
        <v>235306.25200000001</v>
      </c>
      <c r="N163" s="1420">
        <v>43075</v>
      </c>
      <c r="O163" s="1249" t="s">
        <v>5027</v>
      </c>
      <c r="P163" s="1249" t="s">
        <v>5028</v>
      </c>
      <c r="Q163" s="1249">
        <v>18631333813</v>
      </c>
      <c r="R163" s="684" t="s">
        <v>5029</v>
      </c>
      <c r="S163" s="1249" t="s">
        <v>4764</v>
      </c>
      <c r="T163" s="1214"/>
    </row>
    <row r="164" spans="1:20" s="1402" customFormat="1" ht="20.100000000000001" customHeight="1">
      <c r="A164" s="685"/>
      <c r="B164" s="1418" t="s">
        <v>158</v>
      </c>
      <c r="C164" s="1418" t="s">
        <v>4321</v>
      </c>
      <c r="D164" s="1418" t="s">
        <v>45</v>
      </c>
      <c r="E164" s="1249">
        <v>2</v>
      </c>
      <c r="F164" s="1418">
        <v>56.162999999999997</v>
      </c>
      <c r="G164" s="1249" t="s">
        <v>31</v>
      </c>
      <c r="H164" s="1249" t="s">
        <v>41</v>
      </c>
      <c r="I164" s="1417" t="s">
        <v>55</v>
      </c>
      <c r="J164" s="1417" t="s">
        <v>55</v>
      </c>
      <c r="K164" s="1417" t="s">
        <v>55</v>
      </c>
      <c r="L164" s="1418">
        <v>389771.22</v>
      </c>
      <c r="M164" s="1419">
        <f t="shared" si="6"/>
        <v>77954.243999999992</v>
      </c>
      <c r="N164" s="1420">
        <v>43075</v>
      </c>
      <c r="O164" s="1249" t="s">
        <v>5027</v>
      </c>
      <c r="P164" s="1249" t="s">
        <v>5028</v>
      </c>
      <c r="Q164" s="1249">
        <v>18631333813</v>
      </c>
      <c r="R164" s="684" t="s">
        <v>5029</v>
      </c>
      <c r="S164" s="1249" t="s">
        <v>4764</v>
      </c>
      <c r="T164" s="1214"/>
    </row>
    <row r="165" spans="1:20" s="1402" customFormat="1" ht="20.100000000000001" customHeight="1">
      <c r="A165" s="685"/>
      <c r="B165" s="1421" t="s">
        <v>5030</v>
      </c>
      <c r="C165" s="1421" t="s">
        <v>5031</v>
      </c>
      <c r="D165" s="1422" t="s">
        <v>1850</v>
      </c>
      <c r="E165" s="1422">
        <v>1</v>
      </c>
      <c r="F165" s="1423">
        <v>3.2</v>
      </c>
      <c r="G165" s="1422" t="s">
        <v>31</v>
      </c>
      <c r="H165" s="1422" t="s">
        <v>32</v>
      </c>
      <c r="I165" s="1422"/>
      <c r="J165" s="1422"/>
      <c r="K165" s="1424" t="s">
        <v>5032</v>
      </c>
      <c r="L165" s="1425">
        <v>21747.571199999998</v>
      </c>
      <c r="M165" s="1426">
        <f t="shared" ref="M165:M167" si="7">L165</f>
        <v>21747.571199999998</v>
      </c>
      <c r="N165" s="1422" t="s">
        <v>5033</v>
      </c>
      <c r="O165" s="1422" t="s">
        <v>5034</v>
      </c>
      <c r="P165" s="1422" t="s">
        <v>5035</v>
      </c>
      <c r="Q165" s="1422">
        <v>13684789306</v>
      </c>
      <c r="R165" s="1422" t="s">
        <v>5036</v>
      </c>
      <c r="S165" s="1422" t="s">
        <v>4764</v>
      </c>
      <c r="T165" s="1427"/>
    </row>
    <row r="166" spans="1:20" s="1402" customFormat="1" ht="20.100000000000001" customHeight="1">
      <c r="A166" s="1428"/>
      <c r="B166" s="1421" t="s">
        <v>5030</v>
      </c>
      <c r="C166" s="1429" t="s">
        <v>194</v>
      </c>
      <c r="D166" s="1422" t="s">
        <v>1850</v>
      </c>
      <c r="E166" s="1422">
        <v>1</v>
      </c>
      <c r="F166" s="1423">
        <v>3.5</v>
      </c>
      <c r="G166" s="1422" t="s">
        <v>31</v>
      </c>
      <c r="H166" s="1422" t="s">
        <v>32</v>
      </c>
      <c r="I166" s="1422" t="s">
        <v>55</v>
      </c>
      <c r="J166" s="1422" t="s">
        <v>55</v>
      </c>
      <c r="K166" s="1424"/>
      <c r="L166" s="1425">
        <v>23786.405999999999</v>
      </c>
      <c r="M166" s="1426">
        <f t="shared" si="7"/>
        <v>23786.405999999999</v>
      </c>
      <c r="N166" s="1422" t="s">
        <v>5033</v>
      </c>
      <c r="O166" s="1422" t="s">
        <v>5034</v>
      </c>
      <c r="P166" s="1422" t="s">
        <v>5035</v>
      </c>
      <c r="Q166" s="1422">
        <v>13684789306</v>
      </c>
      <c r="R166" s="1422" t="s">
        <v>5036</v>
      </c>
      <c r="S166" s="1422" t="s">
        <v>4764</v>
      </c>
      <c r="T166" s="1427"/>
    </row>
    <row r="167" spans="1:20" s="1402" customFormat="1" ht="20.100000000000001" customHeight="1">
      <c r="A167" s="1428"/>
      <c r="B167" s="1421" t="s">
        <v>5037</v>
      </c>
      <c r="C167" s="1429" t="s">
        <v>3051</v>
      </c>
      <c r="D167" s="1422" t="s">
        <v>1850</v>
      </c>
      <c r="E167" s="1422">
        <v>1</v>
      </c>
      <c r="F167" s="1423">
        <v>4.5</v>
      </c>
      <c r="G167" s="1422" t="s">
        <v>31</v>
      </c>
      <c r="H167" s="1422" t="s">
        <v>32</v>
      </c>
      <c r="I167" s="1422"/>
      <c r="J167" s="1422"/>
      <c r="K167" s="1424"/>
      <c r="L167" s="1425">
        <v>30582.522000000001</v>
      </c>
      <c r="M167" s="1426">
        <f t="shared" si="7"/>
        <v>30582.522000000001</v>
      </c>
      <c r="N167" s="1422" t="s">
        <v>5033</v>
      </c>
      <c r="O167" s="1422" t="s">
        <v>5034</v>
      </c>
      <c r="P167" s="1422" t="s">
        <v>5035</v>
      </c>
      <c r="Q167" s="1422">
        <v>13684789306</v>
      </c>
      <c r="R167" s="1422" t="s">
        <v>5036</v>
      </c>
      <c r="S167" s="1422" t="s">
        <v>4764</v>
      </c>
      <c r="T167" s="1427"/>
    </row>
    <row r="168" spans="1:20" s="1402" customFormat="1" ht="20.100000000000001" customHeight="1">
      <c r="A168" s="1428"/>
      <c r="B168" s="1429" t="s">
        <v>5037</v>
      </c>
      <c r="C168" s="1421" t="s">
        <v>5031</v>
      </c>
      <c r="D168" s="1422" t="s">
        <v>1850</v>
      </c>
      <c r="E168" s="1422">
        <v>1</v>
      </c>
      <c r="F168" s="1423">
        <v>2.4489999999999998</v>
      </c>
      <c r="G168" s="1422" t="s">
        <v>31</v>
      </c>
      <c r="H168" s="1422" t="s">
        <v>32</v>
      </c>
      <c r="I168" s="1422"/>
      <c r="J168" s="1422"/>
      <c r="K168" s="1424"/>
      <c r="L168" s="1425">
        <v>16643.688084000001</v>
      </c>
      <c r="M168" s="1426">
        <f t="shared" ref="M168:M170" si="8">L168*0.85</f>
        <v>14147.134871400001</v>
      </c>
      <c r="N168" s="1422" t="s">
        <v>5033</v>
      </c>
      <c r="O168" s="1422" t="s">
        <v>5034</v>
      </c>
      <c r="P168" s="1422" t="s">
        <v>5035</v>
      </c>
      <c r="Q168" s="1422">
        <v>13684789306</v>
      </c>
      <c r="R168" s="1422" t="s">
        <v>5036</v>
      </c>
      <c r="S168" s="1422" t="s">
        <v>4764</v>
      </c>
      <c r="T168" s="1427"/>
    </row>
    <row r="169" spans="1:20" s="1402" customFormat="1" ht="20.100000000000001" customHeight="1">
      <c r="A169" s="1428"/>
      <c r="B169" s="1421" t="s">
        <v>200</v>
      </c>
      <c r="C169" s="1421" t="s">
        <v>5031</v>
      </c>
      <c r="D169" s="1422" t="s">
        <v>1850</v>
      </c>
      <c r="E169" s="1422">
        <v>1</v>
      </c>
      <c r="F169" s="1423">
        <v>6.2</v>
      </c>
      <c r="G169" s="1422" t="s">
        <v>31</v>
      </c>
      <c r="H169" s="1422" t="s">
        <v>32</v>
      </c>
      <c r="I169" s="1422"/>
      <c r="J169" s="1422"/>
      <c r="K169" s="1424"/>
      <c r="L169" s="1425">
        <v>42135.919199999997</v>
      </c>
      <c r="M169" s="1426">
        <f t="shared" si="8"/>
        <v>35815.531319999995</v>
      </c>
      <c r="N169" s="1422" t="s">
        <v>5033</v>
      </c>
      <c r="O169" s="1422" t="s">
        <v>5034</v>
      </c>
      <c r="P169" s="1422" t="s">
        <v>5035</v>
      </c>
      <c r="Q169" s="1422">
        <v>13684789306</v>
      </c>
      <c r="R169" s="1422" t="s">
        <v>5036</v>
      </c>
      <c r="S169" s="1422" t="s">
        <v>4764</v>
      </c>
      <c r="T169" s="1427"/>
    </row>
    <row r="170" spans="1:20" s="1402" customFormat="1" ht="20.100000000000001" customHeight="1">
      <c r="A170" s="1428"/>
      <c r="B170" s="1430" t="s">
        <v>246</v>
      </c>
      <c r="C170" s="1430" t="s">
        <v>3051</v>
      </c>
      <c r="D170" s="1422" t="s">
        <v>1850</v>
      </c>
      <c r="E170" s="1422">
        <v>1</v>
      </c>
      <c r="F170" s="1423">
        <v>8</v>
      </c>
      <c r="G170" s="1422" t="s">
        <v>31</v>
      </c>
      <c r="H170" s="1422" t="s">
        <v>32</v>
      </c>
      <c r="I170" s="1422"/>
      <c r="J170" s="1422"/>
      <c r="K170" s="1424"/>
      <c r="L170" s="1425">
        <v>52012.480000000003</v>
      </c>
      <c r="M170" s="1426">
        <f t="shared" si="8"/>
        <v>44210.608</v>
      </c>
      <c r="N170" s="1422" t="s">
        <v>5033</v>
      </c>
      <c r="O170" s="1422" t="s">
        <v>5034</v>
      </c>
      <c r="P170" s="1422" t="s">
        <v>5035</v>
      </c>
      <c r="Q170" s="1422">
        <v>13684789306</v>
      </c>
      <c r="R170" s="1422" t="s">
        <v>5036</v>
      </c>
      <c r="S170" s="1422" t="s">
        <v>4764</v>
      </c>
      <c r="T170" s="1427"/>
    </row>
    <row r="171" spans="1:20" s="1402" customFormat="1" ht="20.100000000000001" customHeight="1">
      <c r="A171" s="1428"/>
      <c r="B171" s="1430" t="s">
        <v>172</v>
      </c>
      <c r="C171" s="1430" t="s">
        <v>3051</v>
      </c>
      <c r="D171" s="1422" t="s">
        <v>1850</v>
      </c>
      <c r="E171" s="1422">
        <v>1</v>
      </c>
      <c r="F171" s="1423">
        <v>3.4460000000000002</v>
      </c>
      <c r="G171" s="1422" t="s">
        <v>31</v>
      </c>
      <c r="H171" s="1422" t="s">
        <v>32</v>
      </c>
      <c r="I171" s="1422"/>
      <c r="J171" s="1422"/>
      <c r="K171" s="1424"/>
      <c r="L171" s="1425">
        <v>22415.726884</v>
      </c>
      <c r="M171" s="1426">
        <v>0</v>
      </c>
      <c r="N171" s="1422" t="s">
        <v>5033</v>
      </c>
      <c r="O171" s="1422" t="s">
        <v>5034</v>
      </c>
      <c r="P171" s="1422" t="s">
        <v>5035</v>
      </c>
      <c r="Q171" s="1422">
        <v>13684789306</v>
      </c>
      <c r="R171" s="1422" t="s">
        <v>5036</v>
      </c>
      <c r="S171" s="1422" t="s">
        <v>4764</v>
      </c>
      <c r="T171" s="1427"/>
    </row>
    <row r="172" spans="1:20" s="1402" customFormat="1" ht="20.100000000000001" customHeight="1">
      <c r="A172" s="1428"/>
      <c r="B172" s="1430" t="s">
        <v>246</v>
      </c>
      <c r="C172" s="1430" t="s">
        <v>5038</v>
      </c>
      <c r="D172" s="1422" t="s">
        <v>1850</v>
      </c>
      <c r="E172" s="1422">
        <v>1</v>
      </c>
      <c r="F172" s="1423">
        <v>5.15</v>
      </c>
      <c r="G172" s="1422" t="s">
        <v>31</v>
      </c>
      <c r="H172" s="1422" t="s">
        <v>32</v>
      </c>
      <c r="I172" s="1422"/>
      <c r="J172" s="1422"/>
      <c r="K172" s="1424"/>
      <c r="L172" s="1425">
        <v>33499.998099999997</v>
      </c>
      <c r="M172" s="1426">
        <v>0</v>
      </c>
      <c r="N172" s="1422" t="s">
        <v>5033</v>
      </c>
      <c r="O172" s="1422" t="s">
        <v>5034</v>
      </c>
      <c r="P172" s="1422" t="s">
        <v>5035</v>
      </c>
      <c r="Q172" s="1422">
        <v>13684789306</v>
      </c>
      <c r="R172" s="1422" t="s">
        <v>5036</v>
      </c>
      <c r="S172" s="1422" t="s">
        <v>4764</v>
      </c>
      <c r="T172" s="1427"/>
    </row>
    <row r="173" spans="1:20" s="1402" customFormat="1" ht="20.100000000000001" customHeight="1">
      <c r="A173" s="1428"/>
      <c r="B173" s="1429" t="s">
        <v>246</v>
      </c>
      <c r="C173" s="1429" t="s">
        <v>5031</v>
      </c>
      <c r="D173" s="1422" t="s">
        <v>1850</v>
      </c>
      <c r="E173" s="1422">
        <v>1</v>
      </c>
      <c r="F173" s="1423">
        <v>3</v>
      </c>
      <c r="G173" s="1422" t="s">
        <v>31</v>
      </c>
      <c r="H173" s="1422" t="s">
        <v>32</v>
      </c>
      <c r="I173" s="1422"/>
      <c r="J173" s="1422"/>
      <c r="K173" s="1424"/>
      <c r="L173" s="1425">
        <v>19514.560000000001</v>
      </c>
      <c r="M173" s="1426">
        <v>0</v>
      </c>
      <c r="N173" s="1422" t="s">
        <v>5033</v>
      </c>
      <c r="O173" s="1422" t="s">
        <v>5034</v>
      </c>
      <c r="P173" s="1422" t="s">
        <v>5035</v>
      </c>
      <c r="Q173" s="1422">
        <v>13684789306</v>
      </c>
      <c r="R173" s="1422" t="s">
        <v>5036</v>
      </c>
      <c r="S173" s="1422" t="s">
        <v>4764</v>
      </c>
      <c r="T173" s="1427"/>
    </row>
    <row r="174" spans="1:20" s="1402" customFormat="1" ht="20.100000000000001" customHeight="1">
      <c r="A174" s="1428"/>
      <c r="B174" s="1429" t="s">
        <v>172</v>
      </c>
      <c r="C174" s="1429" t="s">
        <v>5031</v>
      </c>
      <c r="D174" s="1422" t="s">
        <v>1850</v>
      </c>
      <c r="E174" s="1422">
        <v>1</v>
      </c>
      <c r="F174" s="1423">
        <v>3.8</v>
      </c>
      <c r="G174" s="1422" t="s">
        <v>31</v>
      </c>
      <c r="H174" s="1422" t="s">
        <v>32</v>
      </c>
      <c r="I174" s="1422"/>
      <c r="J174" s="1422"/>
      <c r="K174" s="1424"/>
      <c r="L174" s="1425">
        <v>24718.445199999998</v>
      </c>
      <c r="M174" s="1426">
        <v>0</v>
      </c>
      <c r="N174" s="1422" t="s">
        <v>5033</v>
      </c>
      <c r="O174" s="1422" t="s">
        <v>5034</v>
      </c>
      <c r="P174" s="1422" t="s">
        <v>5035</v>
      </c>
      <c r="Q174" s="1422">
        <v>13684789306</v>
      </c>
      <c r="R174" s="1422" t="s">
        <v>5036</v>
      </c>
      <c r="S174" s="1422" t="s">
        <v>4764</v>
      </c>
      <c r="T174" s="1427"/>
    </row>
    <row r="175" spans="1:20" s="1402" customFormat="1" ht="20.100000000000001" customHeight="1">
      <c r="A175" s="1428"/>
      <c r="B175" s="1429" t="s">
        <v>246</v>
      </c>
      <c r="C175" s="1429" t="s">
        <v>3051</v>
      </c>
      <c r="D175" s="1422" t="s">
        <v>1850</v>
      </c>
      <c r="E175" s="1422">
        <v>1</v>
      </c>
      <c r="F175" s="1423">
        <v>4</v>
      </c>
      <c r="G175" s="1422" t="s">
        <v>31</v>
      </c>
      <c r="H175" s="1422" t="s">
        <v>32</v>
      </c>
      <c r="I175" s="1422"/>
      <c r="J175" s="1422"/>
      <c r="K175" s="1424"/>
      <c r="L175" s="1425">
        <v>26019.416000000001</v>
      </c>
      <c r="M175" s="1426">
        <v>0</v>
      </c>
      <c r="N175" s="1422" t="s">
        <v>5033</v>
      </c>
      <c r="O175" s="1422" t="s">
        <v>5034</v>
      </c>
      <c r="P175" s="1422" t="s">
        <v>5035</v>
      </c>
      <c r="Q175" s="1422">
        <v>13684789306</v>
      </c>
      <c r="R175" s="1422" t="s">
        <v>5036</v>
      </c>
      <c r="S175" s="1422" t="s">
        <v>4764</v>
      </c>
      <c r="T175" s="1427"/>
    </row>
    <row r="176" spans="1:20" s="1402" customFormat="1" ht="20.100000000000001" customHeight="1">
      <c r="A176" s="1428"/>
      <c r="B176" s="1429" t="s">
        <v>246</v>
      </c>
      <c r="C176" s="1429" t="s">
        <v>5031</v>
      </c>
      <c r="D176" s="1422" t="s">
        <v>1850</v>
      </c>
      <c r="E176" s="1422">
        <v>1</v>
      </c>
      <c r="F176" s="1423">
        <v>10.1</v>
      </c>
      <c r="G176" s="1422" t="s">
        <v>31</v>
      </c>
      <c r="H176" s="1422" t="s">
        <v>32</v>
      </c>
      <c r="I176" s="1422"/>
      <c r="J176" s="1422"/>
      <c r="K176" s="1424"/>
      <c r="L176" s="1425">
        <v>65699.025399999999</v>
      </c>
      <c r="M176" s="1426">
        <v>0</v>
      </c>
      <c r="N176" s="1422" t="s">
        <v>5033</v>
      </c>
      <c r="O176" s="1422" t="s">
        <v>5034</v>
      </c>
      <c r="P176" s="1422" t="s">
        <v>5035</v>
      </c>
      <c r="Q176" s="1422">
        <v>13684789306</v>
      </c>
      <c r="R176" s="1422" t="s">
        <v>5036</v>
      </c>
      <c r="S176" s="1422" t="s">
        <v>4764</v>
      </c>
      <c r="T176" s="1427"/>
    </row>
    <row r="177" spans="1:20" s="1402" customFormat="1" ht="20.100000000000001" customHeight="1">
      <c r="A177" s="1428"/>
      <c r="B177" s="1429" t="s">
        <v>5039</v>
      </c>
      <c r="C177" s="1429" t="s">
        <v>5031</v>
      </c>
      <c r="D177" s="1422" t="s">
        <v>1850</v>
      </c>
      <c r="E177" s="1422">
        <v>1</v>
      </c>
      <c r="F177" s="1423">
        <v>7.22</v>
      </c>
      <c r="G177" s="1422" t="s">
        <v>31</v>
      </c>
      <c r="H177" s="1422" t="s">
        <v>32</v>
      </c>
      <c r="I177" s="1422"/>
      <c r="J177" s="1422"/>
      <c r="K177" s="1424"/>
      <c r="L177" s="1425">
        <v>49067.957520000004</v>
      </c>
      <c r="M177" s="1426">
        <v>0</v>
      </c>
      <c r="N177" s="1422" t="s">
        <v>5033</v>
      </c>
      <c r="O177" s="1422" t="s">
        <v>5034</v>
      </c>
      <c r="P177" s="1422" t="s">
        <v>5035</v>
      </c>
      <c r="Q177" s="1422">
        <v>13684789306</v>
      </c>
      <c r="R177" s="1422" t="s">
        <v>5036</v>
      </c>
      <c r="S177" s="1422" t="s">
        <v>4764</v>
      </c>
      <c r="T177" s="1427"/>
    </row>
    <row r="178" spans="1:20" s="1402" customFormat="1" ht="20.100000000000001" customHeight="1">
      <c r="A178" s="1428"/>
      <c r="B178" s="1429" t="s">
        <v>5039</v>
      </c>
      <c r="C178" s="1429" t="s">
        <v>3051</v>
      </c>
      <c r="D178" s="1422" t="s">
        <v>1850</v>
      </c>
      <c r="E178" s="1422">
        <v>1</v>
      </c>
      <c r="F178" s="1423">
        <v>4.1879999999999997</v>
      </c>
      <c r="G178" s="1422" t="s">
        <v>31</v>
      </c>
      <c r="H178" s="1422" t="s">
        <v>32</v>
      </c>
      <c r="I178" s="1422"/>
      <c r="J178" s="1422"/>
      <c r="K178" s="1424"/>
      <c r="L178" s="1425">
        <v>28462.135902000002</v>
      </c>
      <c r="M178" s="1426">
        <v>0</v>
      </c>
      <c r="N178" s="1422" t="s">
        <v>5033</v>
      </c>
      <c r="O178" s="1422" t="s">
        <v>5034</v>
      </c>
      <c r="P178" s="1422" t="s">
        <v>5035</v>
      </c>
      <c r="Q178" s="1422">
        <v>13684789306</v>
      </c>
      <c r="R178" s="1422" t="s">
        <v>5036</v>
      </c>
      <c r="S178" s="1422" t="s">
        <v>4764</v>
      </c>
      <c r="T178" s="1427"/>
    </row>
    <row r="179" spans="1:20" s="1402" customFormat="1" ht="20.100000000000001" customHeight="1">
      <c r="A179" s="1428"/>
      <c r="B179" s="1429" t="s">
        <v>200</v>
      </c>
      <c r="C179" s="1429" t="s">
        <v>5031</v>
      </c>
      <c r="D179" s="1422" t="s">
        <v>1850</v>
      </c>
      <c r="E179" s="1422">
        <v>1</v>
      </c>
      <c r="F179" s="1423">
        <v>2.8</v>
      </c>
      <c r="G179" s="1422" t="s">
        <v>31</v>
      </c>
      <c r="H179" s="1422" t="s">
        <v>32</v>
      </c>
      <c r="I179" s="1422"/>
      <c r="J179" s="1422"/>
      <c r="K179" s="1424"/>
      <c r="L179" s="1425">
        <v>19029.1276</v>
      </c>
      <c r="M179" s="1426">
        <v>0</v>
      </c>
      <c r="N179" s="1422" t="s">
        <v>5033</v>
      </c>
      <c r="O179" s="1422" t="s">
        <v>5034</v>
      </c>
      <c r="P179" s="1422" t="s">
        <v>5035</v>
      </c>
      <c r="Q179" s="1422">
        <v>13684789306</v>
      </c>
      <c r="R179" s="1422" t="s">
        <v>5036</v>
      </c>
      <c r="S179" s="1422" t="s">
        <v>4764</v>
      </c>
      <c r="T179" s="1427"/>
    </row>
    <row r="180" spans="1:20" s="1402" customFormat="1" ht="20.100000000000001" customHeight="1">
      <c r="A180" s="1428"/>
      <c r="B180" s="1422" t="s">
        <v>1741</v>
      </c>
      <c r="C180" s="1422" t="s">
        <v>5040</v>
      </c>
      <c r="D180" s="1422" t="s">
        <v>30</v>
      </c>
      <c r="E180" s="1422">
        <v>40</v>
      </c>
      <c r="F180" s="1422">
        <v>7.5</v>
      </c>
      <c r="G180" s="1422" t="s">
        <v>31</v>
      </c>
      <c r="H180" s="1422" t="s">
        <v>32</v>
      </c>
      <c r="I180" s="1422"/>
      <c r="J180" s="1431"/>
      <c r="K180" s="1424"/>
      <c r="L180" s="1432">
        <v>63081.84</v>
      </c>
      <c r="M180" s="1426">
        <v>0</v>
      </c>
      <c r="N180" s="1422" t="s">
        <v>5041</v>
      </c>
      <c r="O180" s="1422" t="s">
        <v>5034</v>
      </c>
      <c r="P180" s="1422" t="s">
        <v>5035</v>
      </c>
      <c r="Q180" s="1422">
        <v>13684789306</v>
      </c>
      <c r="R180" s="1422" t="s">
        <v>5036</v>
      </c>
      <c r="S180" s="1422" t="s">
        <v>4764</v>
      </c>
      <c r="T180" s="1427"/>
    </row>
    <row r="181" spans="1:20" s="1402" customFormat="1" ht="20.100000000000001" customHeight="1">
      <c r="A181" s="1428"/>
      <c r="B181" s="1422" t="s">
        <v>1741</v>
      </c>
      <c r="C181" s="1422" t="s">
        <v>5042</v>
      </c>
      <c r="D181" s="1422" t="s">
        <v>30</v>
      </c>
      <c r="E181" s="1422">
        <v>40</v>
      </c>
      <c r="F181" s="1422">
        <v>7.5</v>
      </c>
      <c r="G181" s="1422" t="s">
        <v>31</v>
      </c>
      <c r="H181" s="1422" t="s">
        <v>32</v>
      </c>
      <c r="I181" s="1422"/>
      <c r="J181" s="1431"/>
      <c r="K181" s="1433"/>
      <c r="L181" s="1432">
        <v>63081.84</v>
      </c>
      <c r="M181" s="1426">
        <v>0</v>
      </c>
      <c r="N181" s="1422" t="s">
        <v>5041</v>
      </c>
      <c r="O181" s="1422" t="s">
        <v>5034</v>
      </c>
      <c r="P181" s="1422" t="s">
        <v>5035</v>
      </c>
      <c r="Q181" s="1422">
        <v>13684789306</v>
      </c>
      <c r="R181" s="1422" t="s">
        <v>5036</v>
      </c>
      <c r="S181" s="1422" t="s">
        <v>4764</v>
      </c>
      <c r="T181" s="1427"/>
    </row>
    <row r="182" spans="1:20" s="1402" customFormat="1" ht="20.100000000000001" customHeight="1">
      <c r="A182" s="1428"/>
      <c r="B182" s="1429" t="s">
        <v>5043</v>
      </c>
      <c r="C182" s="1429" t="s">
        <v>5043</v>
      </c>
      <c r="D182" s="1429" t="s">
        <v>30</v>
      </c>
      <c r="E182" s="1429">
        <v>6</v>
      </c>
      <c r="F182" s="1434">
        <v>56.64</v>
      </c>
      <c r="G182" s="1429" t="s">
        <v>31</v>
      </c>
      <c r="H182" s="1429" t="s">
        <v>32</v>
      </c>
      <c r="I182" s="1435" t="s">
        <v>5044</v>
      </c>
      <c r="J182" s="1435" t="s">
        <v>5045</v>
      </c>
      <c r="K182" s="1435" t="s">
        <v>4787</v>
      </c>
      <c r="L182" s="1436">
        <v>389739.84</v>
      </c>
      <c r="M182" s="1436">
        <v>4924945.51</v>
      </c>
      <c r="N182" s="1426">
        <v>2020.1</v>
      </c>
      <c r="O182" s="1429" t="s">
        <v>5046</v>
      </c>
      <c r="P182" s="1429" t="s">
        <v>5047</v>
      </c>
      <c r="Q182" s="1429">
        <v>13458755666</v>
      </c>
      <c r="R182" s="1429" t="s">
        <v>5048</v>
      </c>
      <c r="S182" s="1422" t="s">
        <v>4764</v>
      </c>
      <c r="T182" s="1422"/>
    </row>
    <row r="183" spans="1:20" s="1402" customFormat="1" ht="20.100000000000001" customHeight="1">
      <c r="A183" s="1428"/>
      <c r="B183" s="1429" t="s">
        <v>5043</v>
      </c>
      <c r="C183" s="1429" t="s">
        <v>5043</v>
      </c>
      <c r="D183" s="1429" t="s">
        <v>30</v>
      </c>
      <c r="E183" s="1429">
        <v>8</v>
      </c>
      <c r="F183" s="1437"/>
      <c r="G183" s="1429" t="s">
        <v>31</v>
      </c>
      <c r="H183" s="1429" t="s">
        <v>32</v>
      </c>
      <c r="I183" s="1424"/>
      <c r="J183" s="1424"/>
      <c r="K183" s="1424"/>
      <c r="L183" s="1438"/>
      <c r="M183" s="1438"/>
      <c r="N183" s="1426">
        <v>2020.1</v>
      </c>
      <c r="O183" s="1429" t="s">
        <v>5046</v>
      </c>
      <c r="P183" s="1429" t="s">
        <v>5047</v>
      </c>
      <c r="Q183" s="1429">
        <v>13458755666</v>
      </c>
      <c r="R183" s="1429" t="s">
        <v>5048</v>
      </c>
      <c r="S183" s="1422" t="s">
        <v>4764</v>
      </c>
      <c r="T183" s="1422"/>
    </row>
    <row r="184" spans="1:20" s="1402" customFormat="1" ht="20.100000000000001" customHeight="1">
      <c r="A184" s="1428"/>
      <c r="B184" s="1429" t="s">
        <v>5043</v>
      </c>
      <c r="C184" s="1429" t="s">
        <v>5043</v>
      </c>
      <c r="D184" s="1429" t="s">
        <v>30</v>
      </c>
      <c r="E184" s="1429">
        <v>4</v>
      </c>
      <c r="F184" s="1437"/>
      <c r="G184" s="1429" t="s">
        <v>31</v>
      </c>
      <c r="H184" s="1429" t="s">
        <v>32</v>
      </c>
      <c r="I184" s="1424"/>
      <c r="J184" s="1424"/>
      <c r="K184" s="1424"/>
      <c r="L184" s="1438"/>
      <c r="M184" s="1438"/>
      <c r="N184" s="1426">
        <v>2020.1</v>
      </c>
      <c r="O184" s="1429" t="s">
        <v>5046</v>
      </c>
      <c r="P184" s="1429" t="s">
        <v>5047</v>
      </c>
      <c r="Q184" s="1429">
        <v>13458755666</v>
      </c>
      <c r="R184" s="1429" t="s">
        <v>5048</v>
      </c>
      <c r="S184" s="1422" t="s">
        <v>4764</v>
      </c>
      <c r="T184" s="1422"/>
    </row>
    <row r="185" spans="1:20" s="1402" customFormat="1" ht="20.100000000000001" customHeight="1">
      <c r="A185" s="1428"/>
      <c r="B185" s="1429" t="s">
        <v>5043</v>
      </c>
      <c r="C185" s="1429" t="s">
        <v>5043</v>
      </c>
      <c r="D185" s="1429" t="s">
        <v>30</v>
      </c>
      <c r="E185" s="1429">
        <v>8</v>
      </c>
      <c r="F185" s="1437"/>
      <c r="G185" s="1429" t="s">
        <v>31</v>
      </c>
      <c r="H185" s="1429" t="s">
        <v>32</v>
      </c>
      <c r="I185" s="1424"/>
      <c r="J185" s="1424"/>
      <c r="K185" s="1424"/>
      <c r="L185" s="1438"/>
      <c r="M185" s="1438"/>
      <c r="N185" s="1426">
        <v>2020.1</v>
      </c>
      <c r="O185" s="1429" t="s">
        <v>5046</v>
      </c>
      <c r="P185" s="1429" t="s">
        <v>5047</v>
      </c>
      <c r="Q185" s="1429">
        <v>13458755666</v>
      </c>
      <c r="R185" s="1429" t="s">
        <v>5048</v>
      </c>
      <c r="S185" s="1422" t="s">
        <v>4764</v>
      </c>
      <c r="T185" s="1422"/>
    </row>
    <row r="186" spans="1:20" s="1402" customFormat="1" ht="20.100000000000001" customHeight="1">
      <c r="A186" s="1428"/>
      <c r="B186" s="1429" t="s">
        <v>5049</v>
      </c>
      <c r="C186" s="1429" t="s">
        <v>5049</v>
      </c>
      <c r="D186" s="1429" t="s">
        <v>30</v>
      </c>
      <c r="E186" s="1429">
        <v>6</v>
      </c>
      <c r="F186" s="1437"/>
      <c r="G186" s="1429" t="s">
        <v>31</v>
      </c>
      <c r="H186" s="1429" t="s">
        <v>32</v>
      </c>
      <c r="I186" s="1424"/>
      <c r="J186" s="1424"/>
      <c r="K186" s="1424"/>
      <c r="L186" s="1438"/>
      <c r="M186" s="1438"/>
      <c r="N186" s="1426">
        <v>2020.1</v>
      </c>
      <c r="O186" s="1429" t="s">
        <v>5046</v>
      </c>
      <c r="P186" s="1429" t="s">
        <v>5047</v>
      </c>
      <c r="Q186" s="1429">
        <v>13458755666</v>
      </c>
      <c r="R186" s="1429" t="s">
        <v>5048</v>
      </c>
      <c r="S186" s="1422" t="s">
        <v>4764</v>
      </c>
      <c r="T186" s="1422"/>
    </row>
    <row r="187" spans="1:20" s="1402" customFormat="1" ht="20.100000000000001" customHeight="1">
      <c r="A187" s="1428"/>
      <c r="B187" s="1429" t="s">
        <v>5049</v>
      </c>
      <c r="C187" s="1429" t="s">
        <v>5049</v>
      </c>
      <c r="D187" s="1429" t="s">
        <v>30</v>
      </c>
      <c r="E187" s="1429">
        <v>8</v>
      </c>
      <c r="F187" s="1437"/>
      <c r="G187" s="1429" t="s">
        <v>31</v>
      </c>
      <c r="H187" s="1429" t="s">
        <v>32</v>
      </c>
      <c r="I187" s="1424"/>
      <c r="J187" s="1424"/>
      <c r="K187" s="1424"/>
      <c r="L187" s="1438"/>
      <c r="M187" s="1438"/>
      <c r="N187" s="1426">
        <v>2020.1</v>
      </c>
      <c r="O187" s="1429" t="s">
        <v>5046</v>
      </c>
      <c r="P187" s="1429" t="s">
        <v>5047</v>
      </c>
      <c r="Q187" s="1429">
        <v>13458755666</v>
      </c>
      <c r="R187" s="1429" t="s">
        <v>5048</v>
      </c>
      <c r="S187" s="1422" t="s">
        <v>4764</v>
      </c>
      <c r="T187" s="1422"/>
    </row>
    <row r="188" spans="1:20" s="1402" customFormat="1" ht="20.100000000000001" customHeight="1">
      <c r="A188" s="1428"/>
      <c r="B188" s="1429" t="s">
        <v>5049</v>
      </c>
      <c r="C188" s="1429" t="s">
        <v>5049</v>
      </c>
      <c r="D188" s="1429" t="s">
        <v>30</v>
      </c>
      <c r="E188" s="1429">
        <v>4</v>
      </c>
      <c r="F188" s="1437"/>
      <c r="G188" s="1429" t="s">
        <v>31</v>
      </c>
      <c r="H188" s="1429" t="s">
        <v>32</v>
      </c>
      <c r="I188" s="1424"/>
      <c r="J188" s="1424"/>
      <c r="K188" s="1424"/>
      <c r="L188" s="1438"/>
      <c r="M188" s="1438"/>
      <c r="N188" s="1426">
        <v>2020.1</v>
      </c>
      <c r="O188" s="1429" t="s">
        <v>5046</v>
      </c>
      <c r="P188" s="1429" t="s">
        <v>5047</v>
      </c>
      <c r="Q188" s="1429">
        <v>13458755666</v>
      </c>
      <c r="R188" s="1429" t="s">
        <v>5048</v>
      </c>
      <c r="S188" s="1422" t="s">
        <v>4764</v>
      </c>
      <c r="T188" s="1422"/>
    </row>
    <row r="189" spans="1:20" s="1402" customFormat="1" ht="20.100000000000001" customHeight="1">
      <c r="A189" s="1428"/>
      <c r="B189" s="1429" t="s">
        <v>5049</v>
      </c>
      <c r="C189" s="1429" t="s">
        <v>5049</v>
      </c>
      <c r="D189" s="1429" t="s">
        <v>30</v>
      </c>
      <c r="E189" s="1429">
        <v>8</v>
      </c>
      <c r="F189" s="1437"/>
      <c r="G189" s="1429" t="s">
        <v>31</v>
      </c>
      <c r="H189" s="1429" t="s">
        <v>32</v>
      </c>
      <c r="I189" s="1424"/>
      <c r="J189" s="1424"/>
      <c r="K189" s="1424"/>
      <c r="L189" s="1438"/>
      <c r="M189" s="1438"/>
      <c r="N189" s="1426">
        <v>2020.1</v>
      </c>
      <c r="O189" s="1429" t="s">
        <v>5046</v>
      </c>
      <c r="P189" s="1429" t="s">
        <v>5047</v>
      </c>
      <c r="Q189" s="1429">
        <v>13458755666</v>
      </c>
      <c r="R189" s="1429" t="s">
        <v>5048</v>
      </c>
      <c r="S189" s="1422" t="s">
        <v>4764</v>
      </c>
      <c r="T189" s="1422"/>
    </row>
    <row r="190" spans="1:20" s="1402" customFormat="1" ht="20.100000000000001" customHeight="1">
      <c r="A190" s="1428"/>
      <c r="B190" s="1429" t="s">
        <v>5050</v>
      </c>
      <c r="C190" s="1429" t="s">
        <v>5050</v>
      </c>
      <c r="D190" s="1429" t="s">
        <v>65</v>
      </c>
      <c r="E190" s="1429">
        <v>2</v>
      </c>
      <c r="F190" s="1439"/>
      <c r="G190" s="1429" t="s">
        <v>31</v>
      </c>
      <c r="H190" s="1429" t="s">
        <v>32</v>
      </c>
      <c r="I190" s="1424"/>
      <c r="J190" s="1424"/>
      <c r="K190" s="1433"/>
      <c r="L190" s="1440"/>
      <c r="M190" s="1438"/>
      <c r="N190" s="1426">
        <v>2020.1</v>
      </c>
      <c r="O190" s="1429" t="s">
        <v>5046</v>
      </c>
      <c r="P190" s="1429" t="s">
        <v>5047</v>
      </c>
      <c r="Q190" s="1429">
        <v>13458755666</v>
      </c>
      <c r="R190" s="1429" t="s">
        <v>5048</v>
      </c>
      <c r="S190" s="1422" t="s">
        <v>4764</v>
      </c>
      <c r="T190" s="1422"/>
    </row>
    <row r="191" spans="1:20" s="1402" customFormat="1" ht="20.100000000000001" customHeight="1">
      <c r="A191" s="1428"/>
      <c r="B191" s="1429" t="s">
        <v>5051</v>
      </c>
      <c r="C191" s="1429" t="s">
        <v>5051</v>
      </c>
      <c r="D191" s="1429" t="s">
        <v>30</v>
      </c>
      <c r="E191" s="1429">
        <f>7+11+6</f>
        <v>24</v>
      </c>
      <c r="F191" s="1441">
        <v>664.31</v>
      </c>
      <c r="G191" s="1429" t="s">
        <v>31</v>
      </c>
      <c r="H191" s="1429" t="s">
        <v>32</v>
      </c>
      <c r="I191" s="1424"/>
      <c r="J191" s="1424"/>
      <c r="K191" s="1435" t="s">
        <v>5052</v>
      </c>
      <c r="L191" s="1436">
        <v>5440992.7000000002</v>
      </c>
      <c r="M191" s="1438"/>
      <c r="N191" s="1442">
        <v>2121.5</v>
      </c>
      <c r="O191" s="1429" t="s">
        <v>5046</v>
      </c>
      <c r="P191" s="1429" t="s">
        <v>5047</v>
      </c>
      <c r="Q191" s="1429">
        <v>13458755667</v>
      </c>
      <c r="R191" s="1429" t="s">
        <v>5048</v>
      </c>
      <c r="S191" s="1422" t="s">
        <v>4764</v>
      </c>
      <c r="T191" s="1427"/>
    </row>
    <row r="192" spans="1:20" s="1402" customFormat="1" ht="20.100000000000001" customHeight="1">
      <c r="A192" s="1428"/>
      <c r="B192" s="1429" t="s">
        <v>5051</v>
      </c>
      <c r="C192" s="1429" t="s">
        <v>5053</v>
      </c>
      <c r="D192" s="1429" t="s">
        <v>30</v>
      </c>
      <c r="E192" s="1429">
        <f>2+4+2</f>
        <v>8</v>
      </c>
      <c r="F192" s="1443"/>
      <c r="G192" s="1429" t="s">
        <v>31</v>
      </c>
      <c r="H192" s="1429" t="s">
        <v>32</v>
      </c>
      <c r="I192" s="1424"/>
      <c r="J192" s="1424"/>
      <c r="K192" s="1424"/>
      <c r="L192" s="1438"/>
      <c r="M192" s="1438"/>
      <c r="N192" s="1442">
        <v>2121.5</v>
      </c>
      <c r="O192" s="1429" t="s">
        <v>5046</v>
      </c>
      <c r="P192" s="1429" t="s">
        <v>5047</v>
      </c>
      <c r="Q192" s="1429">
        <v>13458755668</v>
      </c>
      <c r="R192" s="1429" t="s">
        <v>5048</v>
      </c>
      <c r="S192" s="1422" t="s">
        <v>4764</v>
      </c>
      <c r="T192" s="1427"/>
    </row>
    <row r="193" spans="1:20" s="1402" customFormat="1" ht="20.100000000000001" customHeight="1">
      <c r="A193" s="1428"/>
      <c r="B193" s="1429" t="s">
        <v>5051</v>
      </c>
      <c r="C193" s="1429" t="s">
        <v>5054</v>
      </c>
      <c r="D193" s="1429" t="s">
        <v>30</v>
      </c>
      <c r="E193" s="1429">
        <f>6+4</f>
        <v>10</v>
      </c>
      <c r="F193" s="1443"/>
      <c r="G193" s="1429" t="s">
        <v>31</v>
      </c>
      <c r="H193" s="1429" t="s">
        <v>32</v>
      </c>
      <c r="I193" s="1424"/>
      <c r="J193" s="1424"/>
      <c r="K193" s="1424"/>
      <c r="L193" s="1438"/>
      <c r="M193" s="1438"/>
      <c r="N193" s="1442">
        <v>2121.5</v>
      </c>
      <c r="O193" s="1429" t="s">
        <v>5046</v>
      </c>
      <c r="P193" s="1429" t="s">
        <v>5047</v>
      </c>
      <c r="Q193" s="1429">
        <v>13458755669</v>
      </c>
      <c r="R193" s="1429" t="s">
        <v>5048</v>
      </c>
      <c r="S193" s="1422" t="s">
        <v>4764</v>
      </c>
      <c r="T193" s="1427"/>
    </row>
    <row r="194" spans="1:20" s="1402" customFormat="1" ht="20.100000000000001" customHeight="1">
      <c r="A194" s="1428"/>
      <c r="B194" s="1429" t="s">
        <v>5055</v>
      </c>
      <c r="C194" s="1429" t="s">
        <v>5056</v>
      </c>
      <c r="D194" s="1429" t="s">
        <v>30</v>
      </c>
      <c r="E194" s="1429">
        <f>7+11+4</f>
        <v>22</v>
      </c>
      <c r="F194" s="1443"/>
      <c r="G194" s="1429" t="s">
        <v>31</v>
      </c>
      <c r="H194" s="1429" t="s">
        <v>32</v>
      </c>
      <c r="I194" s="1424"/>
      <c r="J194" s="1424"/>
      <c r="K194" s="1424"/>
      <c r="L194" s="1438"/>
      <c r="M194" s="1438"/>
      <c r="N194" s="1442">
        <v>2121.5</v>
      </c>
      <c r="O194" s="1429" t="s">
        <v>5046</v>
      </c>
      <c r="P194" s="1429" t="s">
        <v>5047</v>
      </c>
      <c r="Q194" s="1429">
        <v>13458755670</v>
      </c>
      <c r="R194" s="1429" t="s">
        <v>5048</v>
      </c>
      <c r="S194" s="1422" t="s">
        <v>4764</v>
      </c>
      <c r="T194" s="1427"/>
    </row>
    <row r="195" spans="1:20" s="1402" customFormat="1" ht="20.100000000000001" customHeight="1">
      <c r="A195" s="1428"/>
      <c r="B195" s="1429" t="s">
        <v>5055</v>
      </c>
      <c r="C195" s="1429" t="s">
        <v>5057</v>
      </c>
      <c r="D195" s="1429" t="s">
        <v>30</v>
      </c>
      <c r="E195" s="1429">
        <f>2+4+2</f>
        <v>8</v>
      </c>
      <c r="F195" s="1443"/>
      <c r="G195" s="1429" t="s">
        <v>31</v>
      </c>
      <c r="H195" s="1429" t="s">
        <v>32</v>
      </c>
      <c r="I195" s="1424"/>
      <c r="J195" s="1424"/>
      <c r="K195" s="1424"/>
      <c r="L195" s="1438"/>
      <c r="M195" s="1438"/>
      <c r="N195" s="1442">
        <v>2121.5</v>
      </c>
      <c r="O195" s="1429" t="s">
        <v>5046</v>
      </c>
      <c r="P195" s="1429" t="s">
        <v>5047</v>
      </c>
      <c r="Q195" s="1429">
        <v>13458755671</v>
      </c>
      <c r="R195" s="1429" t="s">
        <v>5048</v>
      </c>
      <c r="S195" s="1422" t="s">
        <v>4764</v>
      </c>
      <c r="T195" s="1427"/>
    </row>
    <row r="196" spans="1:20" s="1402" customFormat="1" ht="20.100000000000001" customHeight="1">
      <c r="A196" s="1428"/>
      <c r="B196" s="1429" t="s">
        <v>5055</v>
      </c>
      <c r="C196" s="1429" t="s">
        <v>5058</v>
      </c>
      <c r="D196" s="1429" t="s">
        <v>30</v>
      </c>
      <c r="E196" s="1429">
        <f>6+4</f>
        <v>10</v>
      </c>
      <c r="F196" s="1443"/>
      <c r="G196" s="1429" t="s">
        <v>31</v>
      </c>
      <c r="H196" s="1429" t="s">
        <v>32</v>
      </c>
      <c r="I196" s="1424"/>
      <c r="J196" s="1424"/>
      <c r="K196" s="1424"/>
      <c r="L196" s="1438"/>
      <c r="M196" s="1438"/>
      <c r="N196" s="1442">
        <v>2121.5</v>
      </c>
      <c r="O196" s="1429" t="s">
        <v>5046</v>
      </c>
      <c r="P196" s="1429" t="s">
        <v>5047</v>
      </c>
      <c r="Q196" s="1429">
        <v>13458755672</v>
      </c>
      <c r="R196" s="1429" t="s">
        <v>5048</v>
      </c>
      <c r="S196" s="1422" t="s">
        <v>4764</v>
      </c>
      <c r="T196" s="1427"/>
    </row>
    <row r="197" spans="1:20" s="1402" customFormat="1" ht="20.100000000000001" customHeight="1">
      <c r="A197" s="1428"/>
      <c r="B197" s="1429" t="s">
        <v>5059</v>
      </c>
      <c r="C197" s="1429" t="s">
        <v>5060</v>
      </c>
      <c r="D197" s="1429" t="s">
        <v>30</v>
      </c>
      <c r="E197" s="1429">
        <f>4+8</f>
        <v>12</v>
      </c>
      <c r="F197" s="1443"/>
      <c r="G197" s="1429" t="s">
        <v>31</v>
      </c>
      <c r="H197" s="1429" t="s">
        <v>32</v>
      </c>
      <c r="I197" s="1424"/>
      <c r="J197" s="1424"/>
      <c r="K197" s="1424"/>
      <c r="L197" s="1438"/>
      <c r="M197" s="1438"/>
      <c r="N197" s="1442">
        <v>2121.5</v>
      </c>
      <c r="O197" s="1429" t="s">
        <v>5046</v>
      </c>
      <c r="P197" s="1429" t="s">
        <v>5047</v>
      </c>
      <c r="Q197" s="1429">
        <v>13458755676</v>
      </c>
      <c r="R197" s="1429" t="s">
        <v>5048</v>
      </c>
      <c r="S197" s="1422" t="s">
        <v>4764</v>
      </c>
      <c r="T197" s="1427"/>
    </row>
    <row r="198" spans="1:20" s="1402" customFormat="1" ht="20.100000000000001" customHeight="1">
      <c r="A198" s="1422"/>
      <c r="B198" s="1422" t="s">
        <v>5051</v>
      </c>
      <c r="C198" s="1422" t="s">
        <v>5061</v>
      </c>
      <c r="D198" s="1422" t="s">
        <v>30</v>
      </c>
      <c r="E198" s="1444">
        <v>6</v>
      </c>
      <c r="F198" s="1443"/>
      <c r="G198" s="1422" t="s">
        <v>31</v>
      </c>
      <c r="H198" s="1422" t="s">
        <v>32</v>
      </c>
      <c r="I198" s="1424"/>
      <c r="J198" s="1424"/>
      <c r="K198" s="1424"/>
      <c r="L198" s="1438"/>
      <c r="M198" s="1438"/>
      <c r="N198" s="1445" t="s">
        <v>3091</v>
      </c>
      <c r="O198" s="1422" t="s">
        <v>5062</v>
      </c>
      <c r="P198" s="1422" t="s">
        <v>5063</v>
      </c>
      <c r="Q198" s="1422">
        <v>18586187111</v>
      </c>
      <c r="R198" s="1422" t="s">
        <v>5064</v>
      </c>
      <c r="S198" s="1422"/>
      <c r="T198" s="1427"/>
    </row>
    <row r="199" spans="1:20" s="1402" customFormat="1" ht="20.100000000000001" customHeight="1">
      <c r="A199" s="1422"/>
      <c r="B199" s="1422" t="s">
        <v>5055</v>
      </c>
      <c r="C199" s="1422" t="s">
        <v>5065</v>
      </c>
      <c r="D199" s="1422" t="s">
        <v>30</v>
      </c>
      <c r="E199" s="1444">
        <v>6</v>
      </c>
      <c r="F199" s="1443"/>
      <c r="G199" s="1422" t="s">
        <v>31</v>
      </c>
      <c r="H199" s="1422" t="s">
        <v>32</v>
      </c>
      <c r="I199" s="1424"/>
      <c r="J199" s="1424"/>
      <c r="K199" s="1424"/>
      <c r="L199" s="1438"/>
      <c r="M199" s="1438"/>
      <c r="N199" s="1445" t="s">
        <v>3091</v>
      </c>
      <c r="O199" s="1422" t="s">
        <v>5062</v>
      </c>
      <c r="P199" s="1422" t="s">
        <v>5063</v>
      </c>
      <c r="Q199" s="1422">
        <v>18586187111</v>
      </c>
      <c r="R199" s="1422" t="s">
        <v>5064</v>
      </c>
      <c r="S199" s="1422"/>
      <c r="T199" s="1427"/>
    </row>
    <row r="200" spans="1:20" s="1402" customFormat="1" ht="20.100000000000001" customHeight="1">
      <c r="A200" s="1422"/>
      <c r="B200" s="1422" t="s">
        <v>5051</v>
      </c>
      <c r="C200" s="1422" t="s">
        <v>5061</v>
      </c>
      <c r="D200" s="1422" t="s">
        <v>30</v>
      </c>
      <c r="E200" s="1444">
        <v>1</v>
      </c>
      <c r="F200" s="1443"/>
      <c r="G200" s="1422" t="s">
        <v>31</v>
      </c>
      <c r="H200" s="1422" t="s">
        <v>32</v>
      </c>
      <c r="I200" s="1424"/>
      <c r="J200" s="1424"/>
      <c r="K200" s="1424"/>
      <c r="L200" s="1438"/>
      <c r="M200" s="1438"/>
      <c r="N200" s="1445" t="s">
        <v>3091</v>
      </c>
      <c r="O200" s="1422" t="s">
        <v>5062</v>
      </c>
      <c r="P200" s="1422" t="s">
        <v>5063</v>
      </c>
      <c r="Q200" s="1422">
        <v>18586187111</v>
      </c>
      <c r="R200" s="1422" t="s">
        <v>5064</v>
      </c>
      <c r="S200" s="1422"/>
      <c r="T200" s="1427"/>
    </row>
    <row r="201" spans="1:20" s="1402" customFormat="1" ht="20.100000000000001" customHeight="1">
      <c r="A201" s="1422"/>
      <c r="B201" s="1422" t="s">
        <v>5055</v>
      </c>
      <c r="C201" s="1422" t="s">
        <v>5065</v>
      </c>
      <c r="D201" s="1422" t="s">
        <v>30</v>
      </c>
      <c r="E201" s="1444">
        <v>3</v>
      </c>
      <c r="F201" s="1443"/>
      <c r="G201" s="1422" t="s">
        <v>31</v>
      </c>
      <c r="H201" s="1422" t="s">
        <v>32</v>
      </c>
      <c r="I201" s="1424"/>
      <c r="J201" s="1424"/>
      <c r="K201" s="1424"/>
      <c r="L201" s="1438"/>
      <c r="M201" s="1438"/>
      <c r="N201" s="1445" t="s">
        <v>3091</v>
      </c>
      <c r="O201" s="1422" t="s">
        <v>5062</v>
      </c>
      <c r="P201" s="1422" t="s">
        <v>5063</v>
      </c>
      <c r="Q201" s="1422">
        <v>18586187111</v>
      </c>
      <c r="R201" s="1422" t="s">
        <v>5064</v>
      </c>
      <c r="S201" s="1422"/>
      <c r="T201" s="1427"/>
    </row>
    <row r="202" spans="1:20" s="1402" customFormat="1" ht="20.100000000000001" customHeight="1">
      <c r="A202" s="1422"/>
      <c r="B202" s="1422" t="s">
        <v>5051</v>
      </c>
      <c r="C202" s="1422" t="s">
        <v>5066</v>
      </c>
      <c r="D202" s="1422" t="s">
        <v>30</v>
      </c>
      <c r="E202" s="1444">
        <v>2</v>
      </c>
      <c r="F202" s="1443"/>
      <c r="G202" s="1422" t="s">
        <v>31</v>
      </c>
      <c r="H202" s="1422" t="s">
        <v>32</v>
      </c>
      <c r="I202" s="1424"/>
      <c r="J202" s="1424"/>
      <c r="K202" s="1424"/>
      <c r="L202" s="1438"/>
      <c r="M202" s="1438"/>
      <c r="N202" s="1445" t="s">
        <v>3091</v>
      </c>
      <c r="O202" s="1422" t="s">
        <v>5062</v>
      </c>
      <c r="P202" s="1422" t="s">
        <v>5063</v>
      </c>
      <c r="Q202" s="1422">
        <v>18586187111</v>
      </c>
      <c r="R202" s="1422" t="s">
        <v>5064</v>
      </c>
      <c r="S202" s="1422"/>
      <c r="T202" s="1427"/>
    </row>
    <row r="203" spans="1:20" s="1402" customFormat="1" ht="20.100000000000001" customHeight="1">
      <c r="A203" s="1422"/>
      <c r="B203" s="1422" t="s">
        <v>5055</v>
      </c>
      <c r="C203" s="1422" t="s">
        <v>5067</v>
      </c>
      <c r="D203" s="1422" t="s">
        <v>30</v>
      </c>
      <c r="E203" s="1444">
        <v>2</v>
      </c>
      <c r="F203" s="1443"/>
      <c r="G203" s="1422" t="s">
        <v>31</v>
      </c>
      <c r="H203" s="1422" t="s">
        <v>32</v>
      </c>
      <c r="I203" s="1424"/>
      <c r="J203" s="1424"/>
      <c r="K203" s="1424"/>
      <c r="L203" s="1438"/>
      <c r="M203" s="1438"/>
      <c r="N203" s="1445" t="s">
        <v>3091</v>
      </c>
      <c r="O203" s="1422" t="s">
        <v>5062</v>
      </c>
      <c r="P203" s="1422" t="s">
        <v>5063</v>
      </c>
      <c r="Q203" s="1422">
        <v>18586187111</v>
      </c>
      <c r="R203" s="1422" t="s">
        <v>5064</v>
      </c>
      <c r="S203" s="1422"/>
      <c r="T203" s="1427"/>
    </row>
    <row r="204" spans="1:20" s="1402" customFormat="1" ht="20.100000000000001" customHeight="1">
      <c r="A204" s="1422"/>
      <c r="B204" s="1422" t="s">
        <v>5051</v>
      </c>
      <c r="C204" s="1422" t="s">
        <v>5068</v>
      </c>
      <c r="D204" s="1422" t="s">
        <v>30</v>
      </c>
      <c r="E204" s="1444">
        <v>2</v>
      </c>
      <c r="F204" s="1443"/>
      <c r="G204" s="1422" t="s">
        <v>31</v>
      </c>
      <c r="H204" s="1422" t="s">
        <v>32</v>
      </c>
      <c r="I204" s="1424"/>
      <c r="J204" s="1424"/>
      <c r="K204" s="1424"/>
      <c r="L204" s="1438"/>
      <c r="M204" s="1438"/>
      <c r="N204" s="1445" t="s">
        <v>3091</v>
      </c>
      <c r="O204" s="1422" t="s">
        <v>5062</v>
      </c>
      <c r="P204" s="1422" t="s">
        <v>5063</v>
      </c>
      <c r="Q204" s="1422">
        <v>18586187111</v>
      </c>
      <c r="R204" s="1422" t="s">
        <v>5064</v>
      </c>
      <c r="S204" s="1422"/>
      <c r="T204" s="1427"/>
    </row>
    <row r="205" spans="1:20" s="1402" customFormat="1" ht="20.100000000000001" customHeight="1">
      <c r="A205" s="1422"/>
      <c r="B205" s="1422" t="s">
        <v>5055</v>
      </c>
      <c r="C205" s="1422" t="s">
        <v>5069</v>
      </c>
      <c r="D205" s="1422" t="s">
        <v>30</v>
      </c>
      <c r="E205" s="1444">
        <v>4</v>
      </c>
      <c r="F205" s="1443"/>
      <c r="G205" s="1422" t="s">
        <v>31</v>
      </c>
      <c r="H205" s="1422" t="s">
        <v>32</v>
      </c>
      <c r="I205" s="1424"/>
      <c r="J205" s="1424"/>
      <c r="K205" s="1424"/>
      <c r="L205" s="1438"/>
      <c r="M205" s="1438"/>
      <c r="N205" s="1445" t="s">
        <v>3091</v>
      </c>
      <c r="O205" s="1422" t="s">
        <v>5062</v>
      </c>
      <c r="P205" s="1422" t="s">
        <v>5063</v>
      </c>
      <c r="Q205" s="1422">
        <v>18586187111</v>
      </c>
      <c r="R205" s="1422" t="s">
        <v>5064</v>
      </c>
      <c r="S205" s="1422"/>
      <c r="T205" s="1427"/>
    </row>
    <row r="206" spans="1:20" s="1402" customFormat="1" ht="20.100000000000001" customHeight="1">
      <c r="A206" s="1422"/>
      <c r="B206" s="1446" t="s">
        <v>5059</v>
      </c>
      <c r="C206" s="1446" t="s">
        <v>5060</v>
      </c>
      <c r="D206" s="1422" t="s">
        <v>30</v>
      </c>
      <c r="E206" s="1447">
        <v>4</v>
      </c>
      <c r="F206" s="1443"/>
      <c r="G206" s="1422" t="s">
        <v>31</v>
      </c>
      <c r="H206" s="1422" t="s">
        <v>32</v>
      </c>
      <c r="I206" s="1424"/>
      <c r="J206" s="1424"/>
      <c r="K206" s="1424"/>
      <c r="L206" s="1438"/>
      <c r="M206" s="1438"/>
      <c r="N206" s="1445" t="s">
        <v>3091</v>
      </c>
      <c r="O206" s="1422" t="s">
        <v>5062</v>
      </c>
      <c r="P206" s="1422" t="s">
        <v>5063</v>
      </c>
      <c r="Q206" s="1422">
        <v>18586187111</v>
      </c>
      <c r="R206" s="1422" t="s">
        <v>5064</v>
      </c>
      <c r="S206" s="1422"/>
      <c r="T206" s="1427"/>
    </row>
    <row r="207" spans="1:20" s="1402" customFormat="1" ht="20.100000000000001" customHeight="1">
      <c r="A207" s="1422"/>
      <c r="B207" s="1446" t="s">
        <v>5059</v>
      </c>
      <c r="C207" s="1446" t="s">
        <v>5070</v>
      </c>
      <c r="D207" s="1422" t="s">
        <v>30</v>
      </c>
      <c r="E207" s="1447">
        <v>8</v>
      </c>
      <c r="F207" s="1443"/>
      <c r="G207" s="1422" t="s">
        <v>31</v>
      </c>
      <c r="H207" s="1422" t="s">
        <v>32</v>
      </c>
      <c r="I207" s="1424"/>
      <c r="J207" s="1424"/>
      <c r="K207" s="1424"/>
      <c r="L207" s="1438"/>
      <c r="M207" s="1438"/>
      <c r="N207" s="1445" t="s">
        <v>3091</v>
      </c>
      <c r="O207" s="1422" t="s">
        <v>5062</v>
      </c>
      <c r="P207" s="1422" t="s">
        <v>5063</v>
      </c>
      <c r="Q207" s="1422">
        <v>18586187111</v>
      </c>
      <c r="R207" s="1422" t="s">
        <v>5064</v>
      </c>
      <c r="S207" s="1422"/>
      <c r="T207" s="1427"/>
    </row>
    <row r="208" spans="1:20" s="1402" customFormat="1" ht="20.100000000000001" customHeight="1">
      <c r="A208" s="1422"/>
      <c r="B208" s="1422" t="s">
        <v>5051</v>
      </c>
      <c r="C208" s="1422" t="s">
        <v>1263</v>
      </c>
      <c r="D208" s="1422" t="s">
        <v>30</v>
      </c>
      <c r="E208" s="1447">
        <v>3</v>
      </c>
      <c r="F208" s="1443"/>
      <c r="G208" s="1422" t="s">
        <v>31</v>
      </c>
      <c r="H208" s="1422" t="s">
        <v>32</v>
      </c>
      <c r="I208" s="1424"/>
      <c r="J208" s="1424"/>
      <c r="K208" s="1424"/>
      <c r="L208" s="1438"/>
      <c r="M208" s="1438"/>
      <c r="N208" s="1445" t="s">
        <v>3091</v>
      </c>
      <c r="O208" s="1422" t="s">
        <v>5062</v>
      </c>
      <c r="P208" s="1422" t="s">
        <v>5063</v>
      </c>
      <c r="Q208" s="1422">
        <v>18586187111</v>
      </c>
      <c r="R208" s="1422" t="s">
        <v>5064</v>
      </c>
      <c r="S208" s="1422"/>
      <c r="T208" s="1427"/>
    </row>
    <row r="209" spans="1:20" s="1402" customFormat="1" ht="20.100000000000001" customHeight="1">
      <c r="A209" s="1422"/>
      <c r="B209" s="1422" t="s">
        <v>5051</v>
      </c>
      <c r="C209" s="1422" t="s">
        <v>5066</v>
      </c>
      <c r="D209" s="1422" t="s">
        <v>30</v>
      </c>
      <c r="E209" s="1447">
        <v>4</v>
      </c>
      <c r="F209" s="1443"/>
      <c r="G209" s="1422" t="s">
        <v>31</v>
      </c>
      <c r="H209" s="1422" t="s">
        <v>32</v>
      </c>
      <c r="I209" s="1424"/>
      <c r="J209" s="1424"/>
      <c r="K209" s="1424"/>
      <c r="L209" s="1438"/>
      <c r="M209" s="1438"/>
      <c r="N209" s="1445" t="s">
        <v>3091</v>
      </c>
      <c r="O209" s="1422" t="s">
        <v>5062</v>
      </c>
      <c r="P209" s="1422" t="s">
        <v>5063</v>
      </c>
      <c r="Q209" s="1422">
        <v>18586187111</v>
      </c>
      <c r="R209" s="1422" t="s">
        <v>5064</v>
      </c>
      <c r="S209" s="1422"/>
      <c r="T209" s="1427"/>
    </row>
    <row r="210" spans="1:20" s="1402" customFormat="1" ht="20.100000000000001" customHeight="1">
      <c r="A210" s="1422"/>
      <c r="B210" s="1422" t="s">
        <v>5051</v>
      </c>
      <c r="C210" s="1422" t="s">
        <v>5068</v>
      </c>
      <c r="D210" s="1422" t="s">
        <v>30</v>
      </c>
      <c r="E210" s="1447">
        <v>4</v>
      </c>
      <c r="F210" s="1443"/>
      <c r="G210" s="1422" t="s">
        <v>31</v>
      </c>
      <c r="H210" s="1422" t="s">
        <v>32</v>
      </c>
      <c r="I210" s="1424"/>
      <c r="J210" s="1424"/>
      <c r="K210" s="1424"/>
      <c r="L210" s="1438"/>
      <c r="M210" s="1438"/>
      <c r="N210" s="1445" t="s">
        <v>3091</v>
      </c>
      <c r="O210" s="1422" t="s">
        <v>5062</v>
      </c>
      <c r="P210" s="1422" t="s">
        <v>5063</v>
      </c>
      <c r="Q210" s="1422">
        <v>18586187111</v>
      </c>
      <c r="R210" s="1422" t="s">
        <v>5064</v>
      </c>
      <c r="S210" s="1422"/>
      <c r="T210" s="1427"/>
    </row>
    <row r="211" spans="1:20" s="1402" customFormat="1" ht="20.100000000000001" customHeight="1">
      <c r="A211" s="1422"/>
      <c r="B211" s="1446" t="s">
        <v>5059</v>
      </c>
      <c r="C211" s="1446" t="s">
        <v>5071</v>
      </c>
      <c r="D211" s="1422" t="s">
        <v>30</v>
      </c>
      <c r="E211" s="1447">
        <v>4</v>
      </c>
      <c r="F211" s="1443"/>
      <c r="G211" s="1422" t="s">
        <v>31</v>
      </c>
      <c r="H211" s="1422" t="s">
        <v>32</v>
      </c>
      <c r="I211" s="1424"/>
      <c r="J211" s="1424"/>
      <c r="K211" s="1424"/>
      <c r="L211" s="1438"/>
      <c r="M211" s="1438"/>
      <c r="N211" s="1445" t="s">
        <v>3091</v>
      </c>
      <c r="O211" s="1422" t="s">
        <v>5062</v>
      </c>
      <c r="P211" s="1422" t="s">
        <v>5063</v>
      </c>
      <c r="Q211" s="1422">
        <v>18586187111</v>
      </c>
      <c r="R211" s="1422" t="s">
        <v>5064</v>
      </c>
      <c r="S211" s="1422"/>
      <c r="T211" s="1427"/>
    </row>
    <row r="212" spans="1:20" s="1402" customFormat="1" ht="20.100000000000001" customHeight="1">
      <c r="A212" s="1422"/>
      <c r="B212" s="1446" t="s">
        <v>5059</v>
      </c>
      <c r="C212" s="1446" t="s">
        <v>5072</v>
      </c>
      <c r="D212" s="1422" t="s">
        <v>30</v>
      </c>
      <c r="E212" s="1447">
        <v>8</v>
      </c>
      <c r="F212" s="1443"/>
      <c r="G212" s="1422" t="s">
        <v>31</v>
      </c>
      <c r="H212" s="1422" t="s">
        <v>32</v>
      </c>
      <c r="I212" s="1424"/>
      <c r="J212" s="1424"/>
      <c r="K212" s="1424"/>
      <c r="L212" s="1438"/>
      <c r="M212" s="1438"/>
      <c r="N212" s="1445" t="s">
        <v>3091</v>
      </c>
      <c r="O212" s="1422" t="s">
        <v>5062</v>
      </c>
      <c r="P212" s="1422" t="s">
        <v>5063</v>
      </c>
      <c r="Q212" s="1422">
        <v>18586187111</v>
      </c>
      <c r="R212" s="1422" t="s">
        <v>5064</v>
      </c>
      <c r="S212" s="1422"/>
      <c r="T212" s="1427"/>
    </row>
    <row r="213" spans="1:20" s="1402" customFormat="1" ht="20.100000000000001" customHeight="1">
      <c r="A213" s="1422"/>
      <c r="B213" s="1446" t="s">
        <v>5059</v>
      </c>
      <c r="C213" s="1446" t="s">
        <v>5073</v>
      </c>
      <c r="D213" s="1422" t="s">
        <v>30</v>
      </c>
      <c r="E213" s="1447">
        <v>8</v>
      </c>
      <c r="F213" s="1443"/>
      <c r="G213" s="1422" t="s">
        <v>31</v>
      </c>
      <c r="H213" s="1422" t="s">
        <v>32</v>
      </c>
      <c r="I213" s="1424"/>
      <c r="J213" s="1424"/>
      <c r="K213" s="1424"/>
      <c r="L213" s="1438"/>
      <c r="M213" s="1438"/>
      <c r="N213" s="1445" t="s">
        <v>3091</v>
      </c>
      <c r="O213" s="1422" t="s">
        <v>5062</v>
      </c>
      <c r="P213" s="1422" t="s">
        <v>5063</v>
      </c>
      <c r="Q213" s="1422">
        <v>18586187111</v>
      </c>
      <c r="R213" s="1422" t="s">
        <v>5064</v>
      </c>
      <c r="S213" s="1422"/>
      <c r="T213" s="1427"/>
    </row>
    <row r="214" spans="1:20" s="1402" customFormat="1" ht="20.100000000000001" customHeight="1">
      <c r="A214" s="1422"/>
      <c r="B214" s="1446" t="s">
        <v>5059</v>
      </c>
      <c r="C214" s="1446" t="s">
        <v>5074</v>
      </c>
      <c r="D214" s="1422" t="s">
        <v>30</v>
      </c>
      <c r="E214" s="1447">
        <v>4</v>
      </c>
      <c r="F214" s="1443"/>
      <c r="G214" s="1422" t="s">
        <v>31</v>
      </c>
      <c r="H214" s="1422" t="s">
        <v>32</v>
      </c>
      <c r="I214" s="1424"/>
      <c r="J214" s="1424"/>
      <c r="K214" s="1424"/>
      <c r="L214" s="1438"/>
      <c r="M214" s="1438"/>
      <c r="N214" s="1445" t="s">
        <v>3091</v>
      </c>
      <c r="O214" s="1422" t="s">
        <v>5062</v>
      </c>
      <c r="P214" s="1422" t="s">
        <v>5063</v>
      </c>
      <c r="Q214" s="1422">
        <v>18586187111</v>
      </c>
      <c r="R214" s="1422" t="s">
        <v>5064</v>
      </c>
      <c r="S214" s="1422"/>
      <c r="T214" s="1427"/>
    </row>
    <row r="215" spans="1:20" s="1402" customFormat="1" ht="20.100000000000001" customHeight="1">
      <c r="A215" s="1422"/>
      <c r="B215" s="1446" t="s">
        <v>5059</v>
      </c>
      <c r="C215" s="1446" t="s">
        <v>5060</v>
      </c>
      <c r="D215" s="1422" t="s">
        <v>30</v>
      </c>
      <c r="E215" s="1447">
        <v>6</v>
      </c>
      <c r="F215" s="1443"/>
      <c r="G215" s="1422" t="s">
        <v>31</v>
      </c>
      <c r="H215" s="1422" t="s">
        <v>32</v>
      </c>
      <c r="I215" s="1424"/>
      <c r="J215" s="1424"/>
      <c r="K215" s="1424"/>
      <c r="L215" s="1438"/>
      <c r="M215" s="1438"/>
      <c r="N215" s="1445" t="s">
        <v>3091</v>
      </c>
      <c r="O215" s="1422" t="s">
        <v>5062</v>
      </c>
      <c r="P215" s="1422" t="s">
        <v>5063</v>
      </c>
      <c r="Q215" s="1422">
        <v>18586187111</v>
      </c>
      <c r="R215" s="1422" t="s">
        <v>5064</v>
      </c>
      <c r="S215" s="1422"/>
      <c r="T215" s="1427"/>
    </row>
    <row r="216" spans="1:20" s="1402" customFormat="1" ht="20.100000000000001" customHeight="1">
      <c r="A216" s="1428"/>
      <c r="B216" s="1422" t="s">
        <v>89</v>
      </c>
      <c r="C216" s="1429" t="s">
        <v>5075</v>
      </c>
      <c r="D216" s="1429" t="s">
        <v>65</v>
      </c>
      <c r="E216" s="1429">
        <v>1</v>
      </c>
      <c r="F216" s="1448"/>
      <c r="G216" s="1422" t="s">
        <v>31</v>
      </c>
      <c r="H216" s="1429" t="s">
        <v>32</v>
      </c>
      <c r="I216" s="1433"/>
      <c r="J216" s="1433"/>
      <c r="K216" s="1433"/>
      <c r="L216" s="1440"/>
      <c r="M216" s="1440"/>
      <c r="N216" s="1429">
        <v>2021.6</v>
      </c>
      <c r="O216" s="1429" t="s">
        <v>5076</v>
      </c>
      <c r="P216" s="1429" t="s">
        <v>5077</v>
      </c>
      <c r="Q216" s="1429">
        <v>13674855303</v>
      </c>
      <c r="R216" s="1429" t="s">
        <v>5078</v>
      </c>
      <c r="S216" s="1422" t="s">
        <v>4764</v>
      </c>
      <c r="T216" s="1427"/>
    </row>
    <row r="217" spans="1:20" s="1402" customFormat="1" ht="20.100000000000001" customHeight="1">
      <c r="A217" s="1428"/>
      <c r="B217" s="1422" t="s">
        <v>4210</v>
      </c>
      <c r="C217" s="1422" t="s">
        <v>5079</v>
      </c>
      <c r="D217" s="1422" t="s">
        <v>2547</v>
      </c>
      <c r="E217" s="1422">
        <v>8</v>
      </c>
      <c r="F217" s="1435">
        <v>79.150000000000006</v>
      </c>
      <c r="G217" s="1449" t="s">
        <v>31</v>
      </c>
      <c r="H217" s="1422" t="s">
        <v>32</v>
      </c>
      <c r="I217" s="1422"/>
      <c r="J217" s="1422"/>
      <c r="K217" s="1422" t="s">
        <v>5080</v>
      </c>
      <c r="L217" s="1435">
        <v>656945</v>
      </c>
      <c r="M217" s="1435">
        <f>L217*30%</f>
        <v>197083.5</v>
      </c>
      <c r="N217" s="1422">
        <v>2021.5</v>
      </c>
      <c r="O217" s="1422" t="s">
        <v>5081</v>
      </c>
      <c r="P217" s="1422" t="s">
        <v>5082</v>
      </c>
      <c r="Q217" s="1422">
        <v>18004806319</v>
      </c>
      <c r="R217" s="1422" t="s">
        <v>5083</v>
      </c>
      <c r="S217" s="1422" t="s">
        <v>4764</v>
      </c>
      <c r="T217" s="1427" t="s">
        <v>5029</v>
      </c>
    </row>
    <row r="218" spans="1:20" s="1402" customFormat="1" ht="20.100000000000001" customHeight="1">
      <c r="A218" s="1428"/>
      <c r="B218" s="1422" t="s">
        <v>4210</v>
      </c>
      <c r="C218" s="1422" t="s">
        <v>5084</v>
      </c>
      <c r="D218" s="1422" t="s">
        <v>2547</v>
      </c>
      <c r="E218" s="1422">
        <v>4</v>
      </c>
      <c r="F218" s="1424"/>
      <c r="G218" s="1449" t="s">
        <v>31</v>
      </c>
      <c r="H218" s="1422" t="s">
        <v>32</v>
      </c>
      <c r="I218" s="1422"/>
      <c r="J218" s="1422"/>
      <c r="K218" s="1422" t="s">
        <v>5080</v>
      </c>
      <c r="L218" s="1424"/>
      <c r="M218" s="1424"/>
      <c r="N218" s="1422">
        <v>2021.5</v>
      </c>
      <c r="O218" s="1422" t="s">
        <v>5081</v>
      </c>
      <c r="P218" s="1422" t="s">
        <v>5082</v>
      </c>
      <c r="Q218" s="1422">
        <v>18004806319</v>
      </c>
      <c r="R218" s="1422" t="s">
        <v>5083</v>
      </c>
      <c r="S218" s="1422" t="s">
        <v>4764</v>
      </c>
      <c r="T218" s="1427" t="s">
        <v>5029</v>
      </c>
    </row>
    <row r="219" spans="1:20" s="1402" customFormat="1" ht="20.100000000000001" customHeight="1">
      <c r="A219" s="1428"/>
      <c r="B219" s="1422" t="s">
        <v>4210</v>
      </c>
      <c r="C219" s="1422" t="s">
        <v>5085</v>
      </c>
      <c r="D219" s="1422" t="s">
        <v>2518</v>
      </c>
      <c r="E219" s="1422">
        <v>2</v>
      </c>
      <c r="F219" s="1424"/>
      <c r="G219" s="1449" t="s">
        <v>31</v>
      </c>
      <c r="H219" s="1422" t="s">
        <v>32</v>
      </c>
      <c r="I219" s="1422"/>
      <c r="J219" s="1422"/>
      <c r="K219" s="1422" t="s">
        <v>5080</v>
      </c>
      <c r="L219" s="1424"/>
      <c r="M219" s="1424"/>
      <c r="N219" s="1422">
        <v>2021.5</v>
      </c>
      <c r="O219" s="1422" t="s">
        <v>5081</v>
      </c>
      <c r="P219" s="1422" t="s">
        <v>5082</v>
      </c>
      <c r="Q219" s="1422">
        <v>18004806319</v>
      </c>
      <c r="R219" s="1422" t="s">
        <v>5083</v>
      </c>
      <c r="S219" s="1422" t="s">
        <v>4764</v>
      </c>
      <c r="T219" s="1427" t="s">
        <v>5029</v>
      </c>
    </row>
    <row r="220" spans="1:20" s="1402" customFormat="1" ht="20.100000000000001" customHeight="1">
      <c r="A220" s="1428"/>
      <c r="B220" s="1422" t="s">
        <v>4210</v>
      </c>
      <c r="C220" s="1422" t="s">
        <v>5086</v>
      </c>
      <c r="D220" s="1422" t="s">
        <v>2547</v>
      </c>
      <c r="E220" s="1422">
        <v>4</v>
      </c>
      <c r="F220" s="1424"/>
      <c r="G220" s="1449" t="s">
        <v>31</v>
      </c>
      <c r="H220" s="1422" t="s">
        <v>32</v>
      </c>
      <c r="I220" s="1422"/>
      <c r="J220" s="1422"/>
      <c r="K220" s="1422" t="s">
        <v>5080</v>
      </c>
      <c r="L220" s="1424"/>
      <c r="M220" s="1424"/>
      <c r="N220" s="1422">
        <v>2021.5</v>
      </c>
      <c r="O220" s="1422" t="s">
        <v>5081</v>
      </c>
      <c r="P220" s="1422" t="s">
        <v>5082</v>
      </c>
      <c r="Q220" s="1422">
        <v>18004806319</v>
      </c>
      <c r="R220" s="1422" t="s">
        <v>5083</v>
      </c>
      <c r="S220" s="1422" t="s">
        <v>4764</v>
      </c>
      <c r="T220" s="1427" t="s">
        <v>5029</v>
      </c>
    </row>
    <row r="221" spans="1:20" s="1402" customFormat="1" ht="20.100000000000001" customHeight="1">
      <c r="A221" s="1428"/>
      <c r="B221" s="1422" t="s">
        <v>4210</v>
      </c>
      <c r="C221" s="1422" t="s">
        <v>5087</v>
      </c>
      <c r="D221" s="1422" t="s">
        <v>2547</v>
      </c>
      <c r="E221" s="1422">
        <v>2</v>
      </c>
      <c r="F221" s="1424"/>
      <c r="G221" s="1449" t="s">
        <v>31</v>
      </c>
      <c r="H221" s="1422" t="s">
        <v>32</v>
      </c>
      <c r="I221" s="1422"/>
      <c r="J221" s="1422"/>
      <c r="K221" s="1422" t="s">
        <v>5080</v>
      </c>
      <c r="L221" s="1424"/>
      <c r="M221" s="1424"/>
      <c r="N221" s="1422">
        <v>2021.5</v>
      </c>
      <c r="O221" s="1422" t="s">
        <v>5081</v>
      </c>
      <c r="P221" s="1422" t="s">
        <v>5082</v>
      </c>
      <c r="Q221" s="1422">
        <v>18004806319</v>
      </c>
      <c r="R221" s="1422" t="s">
        <v>5083</v>
      </c>
      <c r="S221" s="1422" t="s">
        <v>4764</v>
      </c>
      <c r="T221" s="1427" t="s">
        <v>5029</v>
      </c>
    </row>
    <row r="222" spans="1:20" s="1402" customFormat="1" ht="20.100000000000001" customHeight="1">
      <c r="A222" s="1428"/>
      <c r="B222" s="1450" t="s">
        <v>56</v>
      </c>
      <c r="C222" s="1450" t="s">
        <v>5088</v>
      </c>
      <c r="D222" s="1450" t="s">
        <v>2547</v>
      </c>
      <c r="E222" s="1422">
        <v>12</v>
      </c>
      <c r="F222" s="1424"/>
      <c r="G222" s="1449" t="s">
        <v>31</v>
      </c>
      <c r="H222" s="1422" t="s">
        <v>32</v>
      </c>
      <c r="I222" s="1451"/>
      <c r="J222" s="1451"/>
      <c r="K222" s="1422" t="s">
        <v>5080</v>
      </c>
      <c r="L222" s="1424"/>
      <c r="M222" s="1424"/>
      <c r="N222" s="1422">
        <v>2021.5</v>
      </c>
      <c r="O222" s="1422" t="s">
        <v>5081</v>
      </c>
      <c r="P222" s="1422" t="s">
        <v>5082</v>
      </c>
      <c r="Q222" s="1422">
        <v>18004806319</v>
      </c>
      <c r="R222" s="1422" t="s">
        <v>5083</v>
      </c>
      <c r="S222" s="1422" t="s">
        <v>4764</v>
      </c>
      <c r="T222" s="1427" t="s">
        <v>5029</v>
      </c>
    </row>
    <row r="223" spans="1:20" s="1402" customFormat="1" ht="20.100000000000001" customHeight="1">
      <c r="A223" s="1428"/>
      <c r="B223" s="1450" t="s">
        <v>56</v>
      </c>
      <c r="C223" s="1450" t="s">
        <v>5089</v>
      </c>
      <c r="D223" s="1450" t="s">
        <v>2547</v>
      </c>
      <c r="E223" s="1422">
        <v>12</v>
      </c>
      <c r="F223" s="1424"/>
      <c r="G223" s="1449" t="s">
        <v>31</v>
      </c>
      <c r="H223" s="1422" t="s">
        <v>32</v>
      </c>
      <c r="I223" s="1451"/>
      <c r="J223" s="1451"/>
      <c r="K223" s="1422" t="s">
        <v>5080</v>
      </c>
      <c r="L223" s="1424"/>
      <c r="M223" s="1424"/>
      <c r="N223" s="1422">
        <v>2021.5</v>
      </c>
      <c r="O223" s="1422" t="s">
        <v>5081</v>
      </c>
      <c r="P223" s="1422" t="s">
        <v>5082</v>
      </c>
      <c r="Q223" s="1422">
        <v>18004806319</v>
      </c>
      <c r="R223" s="1422" t="s">
        <v>5083</v>
      </c>
      <c r="S223" s="1422" t="s">
        <v>4764</v>
      </c>
      <c r="T223" s="1427" t="s">
        <v>5029</v>
      </c>
    </row>
    <row r="224" spans="1:20" s="1402" customFormat="1" ht="20.100000000000001" customHeight="1">
      <c r="A224" s="1428"/>
      <c r="B224" s="1446" t="s">
        <v>56</v>
      </c>
      <c r="C224" s="1446" t="s">
        <v>5090</v>
      </c>
      <c r="D224" s="1446" t="s">
        <v>2547</v>
      </c>
      <c r="E224" s="1422">
        <v>2</v>
      </c>
      <c r="F224" s="1424"/>
      <c r="G224" s="1449" t="s">
        <v>31</v>
      </c>
      <c r="H224" s="1422" t="s">
        <v>32</v>
      </c>
      <c r="I224" s="1451"/>
      <c r="J224" s="1451"/>
      <c r="K224" s="1422" t="s">
        <v>5080</v>
      </c>
      <c r="L224" s="1424"/>
      <c r="M224" s="1424"/>
      <c r="N224" s="1422">
        <v>2021.5</v>
      </c>
      <c r="O224" s="1422" t="s">
        <v>5081</v>
      </c>
      <c r="P224" s="1422" t="s">
        <v>5082</v>
      </c>
      <c r="Q224" s="1422">
        <v>18004806319</v>
      </c>
      <c r="R224" s="1422" t="s">
        <v>5083</v>
      </c>
      <c r="S224" s="1422" t="s">
        <v>4764</v>
      </c>
      <c r="T224" s="1427" t="s">
        <v>5029</v>
      </c>
    </row>
    <row r="225" spans="1:20" s="1402" customFormat="1" ht="20.100000000000001" customHeight="1">
      <c r="A225" s="1428"/>
      <c r="B225" s="1446" t="s">
        <v>56</v>
      </c>
      <c r="C225" s="1446" t="s">
        <v>5091</v>
      </c>
      <c r="D225" s="1446" t="s">
        <v>2547</v>
      </c>
      <c r="E225" s="1422">
        <v>4</v>
      </c>
      <c r="F225" s="1424"/>
      <c r="G225" s="1449" t="s">
        <v>31</v>
      </c>
      <c r="H225" s="1422" t="s">
        <v>32</v>
      </c>
      <c r="I225" s="1451"/>
      <c r="J225" s="1451"/>
      <c r="K225" s="1422" t="s">
        <v>5080</v>
      </c>
      <c r="L225" s="1424"/>
      <c r="M225" s="1424"/>
      <c r="N225" s="1422">
        <v>2021.5</v>
      </c>
      <c r="O225" s="1422" t="s">
        <v>5081</v>
      </c>
      <c r="P225" s="1422" t="s">
        <v>5082</v>
      </c>
      <c r="Q225" s="1422">
        <v>18004806319</v>
      </c>
      <c r="R225" s="1422" t="s">
        <v>5083</v>
      </c>
      <c r="S225" s="1422" t="s">
        <v>4764</v>
      </c>
      <c r="T225" s="1427" t="s">
        <v>5029</v>
      </c>
    </row>
    <row r="226" spans="1:20" s="1402" customFormat="1" ht="20.100000000000001" customHeight="1">
      <c r="A226" s="1428"/>
      <c r="B226" s="1446" t="s">
        <v>56</v>
      </c>
      <c r="C226" s="1446" t="s">
        <v>5092</v>
      </c>
      <c r="D226" s="1446" t="s">
        <v>2547</v>
      </c>
      <c r="E226" s="1422">
        <v>4</v>
      </c>
      <c r="F226" s="1424"/>
      <c r="G226" s="1449" t="s">
        <v>31</v>
      </c>
      <c r="H226" s="1422" t="s">
        <v>32</v>
      </c>
      <c r="I226" s="1451"/>
      <c r="J226" s="1451"/>
      <c r="K226" s="1422" t="s">
        <v>5080</v>
      </c>
      <c r="L226" s="1424"/>
      <c r="M226" s="1424"/>
      <c r="N226" s="1422">
        <v>2021.5</v>
      </c>
      <c r="O226" s="1422" t="s">
        <v>5081</v>
      </c>
      <c r="P226" s="1422" t="s">
        <v>5082</v>
      </c>
      <c r="Q226" s="1422">
        <v>18004806319</v>
      </c>
      <c r="R226" s="1422" t="s">
        <v>5083</v>
      </c>
      <c r="S226" s="1422" t="s">
        <v>4764</v>
      </c>
      <c r="T226" s="1427" t="s">
        <v>5029</v>
      </c>
    </row>
    <row r="227" spans="1:20" s="1402" customFormat="1" ht="20.100000000000001" customHeight="1">
      <c r="A227" s="1428"/>
      <c r="B227" s="1446" t="s">
        <v>4210</v>
      </c>
      <c r="C227" s="1446" t="s">
        <v>5085</v>
      </c>
      <c r="D227" s="1446" t="s">
        <v>2518</v>
      </c>
      <c r="E227" s="1422">
        <v>2</v>
      </c>
      <c r="F227" s="1424"/>
      <c r="G227" s="1449" t="s">
        <v>31</v>
      </c>
      <c r="H227" s="1422" t="s">
        <v>32</v>
      </c>
      <c r="I227" s="1451"/>
      <c r="J227" s="1451"/>
      <c r="K227" s="1422" t="s">
        <v>5080</v>
      </c>
      <c r="L227" s="1424"/>
      <c r="M227" s="1424"/>
      <c r="N227" s="1422">
        <v>2021.5</v>
      </c>
      <c r="O227" s="1422" t="s">
        <v>5081</v>
      </c>
      <c r="P227" s="1422" t="s">
        <v>5082</v>
      </c>
      <c r="Q227" s="1422">
        <v>18004806319</v>
      </c>
      <c r="R227" s="1422" t="s">
        <v>5083</v>
      </c>
      <c r="S227" s="1422" t="s">
        <v>4764</v>
      </c>
      <c r="T227" s="1427" t="s">
        <v>5029</v>
      </c>
    </row>
    <row r="228" spans="1:20" s="1402" customFormat="1" ht="20.100000000000001" customHeight="1">
      <c r="A228" s="1428"/>
      <c r="B228" s="1446" t="s">
        <v>4210</v>
      </c>
      <c r="C228" s="1446" t="s">
        <v>5093</v>
      </c>
      <c r="D228" s="1446" t="s">
        <v>2547</v>
      </c>
      <c r="E228" s="1422">
        <v>8</v>
      </c>
      <c r="F228" s="1424"/>
      <c r="G228" s="1449" t="s">
        <v>31</v>
      </c>
      <c r="H228" s="1422" t="s">
        <v>32</v>
      </c>
      <c r="I228" s="1451"/>
      <c r="J228" s="1451"/>
      <c r="K228" s="1422" t="s">
        <v>5080</v>
      </c>
      <c r="L228" s="1424"/>
      <c r="M228" s="1424"/>
      <c r="N228" s="1422">
        <v>2021.5</v>
      </c>
      <c r="O228" s="1422" t="s">
        <v>5081</v>
      </c>
      <c r="P228" s="1422" t="s">
        <v>5082</v>
      </c>
      <c r="Q228" s="1422">
        <v>18004806319</v>
      </c>
      <c r="R228" s="1422" t="s">
        <v>5083</v>
      </c>
      <c r="S228" s="1422" t="s">
        <v>4764</v>
      </c>
      <c r="T228" s="1427" t="s">
        <v>5029</v>
      </c>
    </row>
    <row r="229" spans="1:20" s="1402" customFormat="1" ht="20.100000000000001" customHeight="1">
      <c r="A229" s="1428"/>
      <c r="B229" s="1446" t="s">
        <v>4210</v>
      </c>
      <c r="C229" s="1446" t="s">
        <v>5094</v>
      </c>
      <c r="D229" s="1446" t="s">
        <v>2547</v>
      </c>
      <c r="E229" s="1422">
        <v>4</v>
      </c>
      <c r="F229" s="1424"/>
      <c r="G229" s="1449" t="s">
        <v>31</v>
      </c>
      <c r="H229" s="1422" t="s">
        <v>32</v>
      </c>
      <c r="I229" s="1451"/>
      <c r="J229" s="1451"/>
      <c r="K229" s="1422" t="s">
        <v>5080</v>
      </c>
      <c r="L229" s="1424"/>
      <c r="M229" s="1424"/>
      <c r="N229" s="1422">
        <v>2021.5</v>
      </c>
      <c r="O229" s="1422" t="s">
        <v>5081</v>
      </c>
      <c r="P229" s="1422" t="s">
        <v>5082</v>
      </c>
      <c r="Q229" s="1422">
        <v>18004806319</v>
      </c>
      <c r="R229" s="1422" t="s">
        <v>5083</v>
      </c>
      <c r="S229" s="1422" t="s">
        <v>4764</v>
      </c>
      <c r="T229" s="1427" t="s">
        <v>5029</v>
      </c>
    </row>
    <row r="230" spans="1:20" s="1402" customFormat="1" ht="20.100000000000001" customHeight="1">
      <c r="A230" s="1428"/>
      <c r="B230" s="1446" t="s">
        <v>4210</v>
      </c>
      <c r="C230" s="1446" t="s">
        <v>5095</v>
      </c>
      <c r="D230" s="1446" t="s">
        <v>2547</v>
      </c>
      <c r="E230" s="1422">
        <v>2</v>
      </c>
      <c r="F230" s="1424"/>
      <c r="G230" s="1449" t="s">
        <v>31</v>
      </c>
      <c r="H230" s="1422" t="s">
        <v>32</v>
      </c>
      <c r="I230" s="1451"/>
      <c r="J230" s="1451"/>
      <c r="K230" s="1422" t="s">
        <v>5080</v>
      </c>
      <c r="L230" s="1424"/>
      <c r="M230" s="1424"/>
      <c r="N230" s="1422">
        <v>2021.5</v>
      </c>
      <c r="O230" s="1422" t="s">
        <v>5081</v>
      </c>
      <c r="P230" s="1422" t="s">
        <v>5082</v>
      </c>
      <c r="Q230" s="1422">
        <v>18004806319</v>
      </c>
      <c r="R230" s="1422" t="s">
        <v>5083</v>
      </c>
      <c r="S230" s="1422" t="s">
        <v>4764</v>
      </c>
      <c r="T230" s="1427" t="s">
        <v>5029</v>
      </c>
    </row>
    <row r="231" spans="1:20" s="1402" customFormat="1" ht="20.100000000000001" customHeight="1">
      <c r="A231" s="1428"/>
      <c r="B231" s="1446" t="s">
        <v>4210</v>
      </c>
      <c r="C231" s="1446" t="s">
        <v>5096</v>
      </c>
      <c r="D231" s="1446" t="s">
        <v>2547</v>
      </c>
      <c r="E231" s="1422">
        <v>4</v>
      </c>
      <c r="F231" s="1424"/>
      <c r="G231" s="1449" t="s">
        <v>31</v>
      </c>
      <c r="H231" s="1422" t="s">
        <v>32</v>
      </c>
      <c r="I231" s="1451"/>
      <c r="J231" s="1451"/>
      <c r="K231" s="1422" t="s">
        <v>5080</v>
      </c>
      <c r="L231" s="1424"/>
      <c r="M231" s="1424"/>
      <c r="N231" s="1422">
        <v>2021.5</v>
      </c>
      <c r="O231" s="1422" t="s">
        <v>5081</v>
      </c>
      <c r="P231" s="1422" t="s">
        <v>5082</v>
      </c>
      <c r="Q231" s="1422">
        <v>18004806319</v>
      </c>
      <c r="R231" s="1422" t="s">
        <v>5083</v>
      </c>
      <c r="S231" s="1422" t="s">
        <v>4764</v>
      </c>
      <c r="T231" s="1427" t="s">
        <v>5029</v>
      </c>
    </row>
    <row r="232" spans="1:20" s="1402" customFormat="1" ht="20.100000000000001" customHeight="1">
      <c r="A232" s="1428"/>
      <c r="B232" s="1446" t="s">
        <v>284</v>
      </c>
      <c r="C232" s="1446" t="s">
        <v>5088</v>
      </c>
      <c r="D232" s="1446" t="s">
        <v>2547</v>
      </c>
      <c r="E232" s="1422">
        <v>28</v>
      </c>
      <c r="F232" s="1424"/>
      <c r="G232" s="1449" t="s">
        <v>31</v>
      </c>
      <c r="H232" s="1422" t="s">
        <v>32</v>
      </c>
      <c r="I232" s="1451"/>
      <c r="J232" s="1451"/>
      <c r="K232" s="1422" t="s">
        <v>5080</v>
      </c>
      <c r="L232" s="1424"/>
      <c r="M232" s="1424"/>
      <c r="N232" s="1422">
        <v>2021.5</v>
      </c>
      <c r="O232" s="1422" t="s">
        <v>5081</v>
      </c>
      <c r="P232" s="1422" t="s">
        <v>5082</v>
      </c>
      <c r="Q232" s="1422">
        <v>18004806319</v>
      </c>
      <c r="R232" s="1422" t="s">
        <v>5083</v>
      </c>
      <c r="S232" s="1422" t="s">
        <v>4764</v>
      </c>
      <c r="T232" s="1427" t="s">
        <v>5029</v>
      </c>
    </row>
    <row r="233" spans="1:20" s="1402" customFormat="1" ht="20.100000000000001" customHeight="1">
      <c r="A233" s="1428"/>
      <c r="B233" s="1446" t="s">
        <v>284</v>
      </c>
      <c r="C233" s="1446" t="s">
        <v>5089</v>
      </c>
      <c r="D233" s="1446" t="s">
        <v>2547</v>
      </c>
      <c r="E233" s="1422">
        <v>11</v>
      </c>
      <c r="F233" s="1424"/>
      <c r="G233" s="1449" t="s">
        <v>31</v>
      </c>
      <c r="H233" s="1422" t="s">
        <v>32</v>
      </c>
      <c r="I233" s="1451"/>
      <c r="J233" s="1451"/>
      <c r="K233" s="1422" t="s">
        <v>5080</v>
      </c>
      <c r="L233" s="1424"/>
      <c r="M233" s="1424"/>
      <c r="N233" s="1422">
        <v>2021.5</v>
      </c>
      <c r="O233" s="1422" t="s">
        <v>5081</v>
      </c>
      <c r="P233" s="1422" t="s">
        <v>5082</v>
      </c>
      <c r="Q233" s="1422">
        <v>18004806319</v>
      </c>
      <c r="R233" s="1422" t="s">
        <v>5083</v>
      </c>
      <c r="S233" s="1422" t="s">
        <v>4764</v>
      </c>
      <c r="T233" s="1427" t="s">
        <v>5029</v>
      </c>
    </row>
    <row r="234" spans="1:20" s="1402" customFormat="1" ht="20.100000000000001" customHeight="1">
      <c r="A234" s="1428"/>
      <c r="B234" s="1446" t="s">
        <v>284</v>
      </c>
      <c r="C234" s="1446" t="s">
        <v>5090</v>
      </c>
      <c r="D234" s="1446" t="s">
        <v>2547</v>
      </c>
      <c r="E234" s="1422">
        <v>6</v>
      </c>
      <c r="F234" s="1424"/>
      <c r="G234" s="1449" t="s">
        <v>31</v>
      </c>
      <c r="H234" s="1422" t="s">
        <v>32</v>
      </c>
      <c r="I234" s="1451"/>
      <c r="J234" s="1451"/>
      <c r="K234" s="1422" t="s">
        <v>5080</v>
      </c>
      <c r="L234" s="1424"/>
      <c r="M234" s="1424"/>
      <c r="N234" s="1422">
        <v>2021.5</v>
      </c>
      <c r="O234" s="1422" t="s">
        <v>5081</v>
      </c>
      <c r="P234" s="1422" t="s">
        <v>5082</v>
      </c>
      <c r="Q234" s="1422">
        <v>18004806319</v>
      </c>
      <c r="R234" s="1422" t="s">
        <v>5083</v>
      </c>
      <c r="S234" s="1422" t="s">
        <v>4764</v>
      </c>
      <c r="T234" s="1427" t="s">
        <v>5029</v>
      </c>
    </row>
    <row r="235" spans="1:20" s="1402" customFormat="1" ht="20.100000000000001" customHeight="1">
      <c r="A235" s="1428"/>
      <c r="B235" s="1446" t="s">
        <v>284</v>
      </c>
      <c r="C235" s="1446" t="s">
        <v>5097</v>
      </c>
      <c r="D235" s="1446" t="s">
        <v>2547</v>
      </c>
      <c r="E235" s="1422">
        <v>8</v>
      </c>
      <c r="F235" s="1424"/>
      <c r="G235" s="1449" t="s">
        <v>31</v>
      </c>
      <c r="H235" s="1422" t="s">
        <v>32</v>
      </c>
      <c r="I235" s="1451"/>
      <c r="J235" s="1451"/>
      <c r="K235" s="1422" t="s">
        <v>5080</v>
      </c>
      <c r="L235" s="1424"/>
      <c r="M235" s="1424"/>
      <c r="N235" s="1422">
        <v>2021.5</v>
      </c>
      <c r="O235" s="1422" t="s">
        <v>5081</v>
      </c>
      <c r="P235" s="1422" t="s">
        <v>5082</v>
      </c>
      <c r="Q235" s="1422">
        <v>18004806319</v>
      </c>
      <c r="R235" s="1422" t="s">
        <v>5083</v>
      </c>
      <c r="S235" s="1422" t="s">
        <v>4764</v>
      </c>
      <c r="T235" s="1427" t="s">
        <v>5029</v>
      </c>
    </row>
    <row r="236" spans="1:20" s="1402" customFormat="1" ht="20.100000000000001" customHeight="1">
      <c r="A236" s="1428"/>
      <c r="B236" s="1446" t="s">
        <v>284</v>
      </c>
      <c r="C236" s="1446" t="s">
        <v>5092</v>
      </c>
      <c r="D236" s="1446" t="s">
        <v>2547</v>
      </c>
      <c r="E236" s="1422">
        <v>4</v>
      </c>
      <c r="F236" s="1424"/>
      <c r="G236" s="1449" t="s">
        <v>31</v>
      </c>
      <c r="H236" s="1422" t="s">
        <v>32</v>
      </c>
      <c r="I236" s="1451"/>
      <c r="J236" s="1451"/>
      <c r="K236" s="1422" t="s">
        <v>5080</v>
      </c>
      <c r="L236" s="1424"/>
      <c r="M236" s="1424"/>
      <c r="N236" s="1422">
        <v>2021.5</v>
      </c>
      <c r="O236" s="1422" t="s">
        <v>5081</v>
      </c>
      <c r="P236" s="1422" t="s">
        <v>5082</v>
      </c>
      <c r="Q236" s="1422">
        <v>18004806319</v>
      </c>
      <c r="R236" s="1422" t="s">
        <v>5083</v>
      </c>
      <c r="S236" s="1422" t="s">
        <v>4764</v>
      </c>
      <c r="T236" s="1427" t="s">
        <v>5029</v>
      </c>
    </row>
    <row r="237" spans="1:20" s="1402" customFormat="1" ht="20.100000000000001" customHeight="1">
      <c r="A237" s="1428"/>
      <c r="B237" s="1446" t="s">
        <v>4210</v>
      </c>
      <c r="C237" s="1446" t="s">
        <v>5098</v>
      </c>
      <c r="D237" s="1446" t="s">
        <v>2547</v>
      </c>
      <c r="E237" s="1422">
        <v>4</v>
      </c>
      <c r="F237" s="1424"/>
      <c r="G237" s="1449" t="s">
        <v>31</v>
      </c>
      <c r="H237" s="1422" t="s">
        <v>32</v>
      </c>
      <c r="I237" s="1451"/>
      <c r="J237" s="1451"/>
      <c r="K237" s="1422" t="s">
        <v>5080</v>
      </c>
      <c r="L237" s="1424"/>
      <c r="M237" s="1424"/>
      <c r="N237" s="1422">
        <v>2021.5</v>
      </c>
      <c r="O237" s="1422" t="s">
        <v>5081</v>
      </c>
      <c r="P237" s="1422" t="s">
        <v>5082</v>
      </c>
      <c r="Q237" s="1422">
        <v>18004806319</v>
      </c>
      <c r="R237" s="1422" t="s">
        <v>5083</v>
      </c>
      <c r="S237" s="1422" t="s">
        <v>4764</v>
      </c>
      <c r="T237" s="1427" t="s">
        <v>5029</v>
      </c>
    </row>
    <row r="238" spans="1:20" s="1402" customFormat="1" ht="20.100000000000001" customHeight="1">
      <c r="A238" s="1428"/>
      <c r="B238" s="1446" t="s">
        <v>284</v>
      </c>
      <c r="C238" s="1446" t="s">
        <v>5089</v>
      </c>
      <c r="D238" s="1446" t="s">
        <v>2547</v>
      </c>
      <c r="E238" s="1422">
        <v>17</v>
      </c>
      <c r="F238" s="1424"/>
      <c r="G238" s="1449" t="s">
        <v>31</v>
      </c>
      <c r="H238" s="1422" t="s">
        <v>32</v>
      </c>
      <c r="I238" s="1451"/>
      <c r="J238" s="1451"/>
      <c r="K238" s="1422" t="s">
        <v>5080</v>
      </c>
      <c r="L238" s="1424"/>
      <c r="M238" s="1424"/>
      <c r="N238" s="1422">
        <v>2021.5</v>
      </c>
      <c r="O238" s="1422" t="s">
        <v>5081</v>
      </c>
      <c r="P238" s="1422" t="s">
        <v>5082</v>
      </c>
      <c r="Q238" s="1422">
        <v>18004806319</v>
      </c>
      <c r="R238" s="1422" t="s">
        <v>5083</v>
      </c>
      <c r="S238" s="1422" t="s">
        <v>4764</v>
      </c>
      <c r="T238" s="1427" t="s">
        <v>5029</v>
      </c>
    </row>
    <row r="239" spans="1:20" s="1402" customFormat="1" ht="20.100000000000001" customHeight="1">
      <c r="A239" s="1428"/>
      <c r="B239" s="1446" t="s">
        <v>284</v>
      </c>
      <c r="C239" s="1446" t="s">
        <v>5091</v>
      </c>
      <c r="D239" s="1446" t="s">
        <v>2547</v>
      </c>
      <c r="E239" s="1422">
        <v>4</v>
      </c>
      <c r="F239" s="1433"/>
      <c r="G239" s="1449" t="s">
        <v>31</v>
      </c>
      <c r="H239" s="1422" t="s">
        <v>32</v>
      </c>
      <c r="I239" s="1451"/>
      <c r="J239" s="1451"/>
      <c r="K239" s="1422" t="s">
        <v>5080</v>
      </c>
      <c r="L239" s="1433"/>
      <c r="M239" s="1433"/>
      <c r="N239" s="1422">
        <v>2021.5</v>
      </c>
      <c r="O239" s="1422" t="s">
        <v>5081</v>
      </c>
      <c r="P239" s="1422" t="s">
        <v>5082</v>
      </c>
      <c r="Q239" s="1422">
        <v>18004806319</v>
      </c>
      <c r="R239" s="1422" t="s">
        <v>5083</v>
      </c>
      <c r="S239" s="1422" t="s">
        <v>4764</v>
      </c>
      <c r="T239" s="1427" t="s">
        <v>5029</v>
      </c>
    </row>
    <row r="240" spans="1:20" s="1402" customFormat="1" ht="20.100000000000001" customHeight="1">
      <c r="A240" s="1428"/>
      <c r="B240" s="1446" t="s">
        <v>5099</v>
      </c>
      <c r="C240" s="1446" t="s">
        <v>5100</v>
      </c>
      <c r="D240" s="1446" t="s">
        <v>2547</v>
      </c>
      <c r="E240" s="1422">
        <v>24</v>
      </c>
      <c r="F240" s="1424">
        <v>33.450000000000003</v>
      </c>
      <c r="G240" s="1449" t="s">
        <v>31</v>
      </c>
      <c r="H240" s="1422" t="s">
        <v>32</v>
      </c>
      <c r="I240" s="1451"/>
      <c r="J240" s="1451"/>
      <c r="K240" s="1422" t="s">
        <v>5080</v>
      </c>
      <c r="L240" s="1424">
        <f>33.45*8900</f>
        <v>297705</v>
      </c>
      <c r="M240" s="1424">
        <f>33.45*8900*30%</f>
        <v>89311.5</v>
      </c>
      <c r="N240" s="1422">
        <v>2021.6</v>
      </c>
      <c r="O240" s="1422" t="s">
        <v>5081</v>
      </c>
      <c r="P240" s="1422" t="s">
        <v>5082</v>
      </c>
      <c r="Q240" s="1422">
        <v>18004806319</v>
      </c>
      <c r="R240" s="1422" t="s">
        <v>5083</v>
      </c>
      <c r="S240" s="1422" t="s">
        <v>4764</v>
      </c>
      <c r="T240" s="1427" t="s">
        <v>5029</v>
      </c>
    </row>
    <row r="241" spans="1:20" s="1402" customFormat="1" ht="20.100000000000001" customHeight="1">
      <c r="A241" s="1428"/>
      <c r="B241" s="1446" t="s">
        <v>5099</v>
      </c>
      <c r="C241" s="1446" t="s">
        <v>5101</v>
      </c>
      <c r="D241" s="1446" t="s">
        <v>2547</v>
      </c>
      <c r="E241" s="1422">
        <v>63</v>
      </c>
      <c r="F241" s="1424"/>
      <c r="G241" s="1449" t="s">
        <v>31</v>
      </c>
      <c r="H241" s="1422" t="s">
        <v>32</v>
      </c>
      <c r="I241" s="1451"/>
      <c r="J241" s="1451"/>
      <c r="K241" s="1422" t="s">
        <v>5080</v>
      </c>
      <c r="L241" s="1424"/>
      <c r="M241" s="1424"/>
      <c r="N241" s="1422">
        <v>2021.6</v>
      </c>
      <c r="O241" s="1422" t="s">
        <v>5081</v>
      </c>
      <c r="P241" s="1422" t="s">
        <v>5082</v>
      </c>
      <c r="Q241" s="1422">
        <v>18004806319</v>
      </c>
      <c r="R241" s="1422" t="s">
        <v>5083</v>
      </c>
      <c r="S241" s="1422" t="s">
        <v>4764</v>
      </c>
      <c r="T241" s="1427" t="s">
        <v>5029</v>
      </c>
    </row>
    <row r="242" spans="1:20" s="1402" customFormat="1" ht="20.100000000000001" customHeight="1">
      <c r="A242" s="1428"/>
      <c r="B242" s="1446" t="s">
        <v>5099</v>
      </c>
      <c r="C242" s="1446" t="s">
        <v>5100</v>
      </c>
      <c r="D242" s="1446" t="s">
        <v>2547</v>
      </c>
      <c r="E242" s="1422">
        <v>22</v>
      </c>
      <c r="F242" s="1424"/>
      <c r="G242" s="1449" t="s">
        <v>31</v>
      </c>
      <c r="H242" s="1422" t="s">
        <v>32</v>
      </c>
      <c r="I242" s="1451"/>
      <c r="J242" s="1451"/>
      <c r="K242" s="1422" t="s">
        <v>5080</v>
      </c>
      <c r="L242" s="1424"/>
      <c r="M242" s="1424"/>
      <c r="N242" s="1422">
        <v>2021.6</v>
      </c>
      <c r="O242" s="1422" t="s">
        <v>5081</v>
      </c>
      <c r="P242" s="1422" t="s">
        <v>5082</v>
      </c>
      <c r="Q242" s="1422">
        <v>18004806319</v>
      </c>
      <c r="R242" s="1422" t="s">
        <v>5083</v>
      </c>
      <c r="S242" s="1422" t="s">
        <v>4764</v>
      </c>
      <c r="T242" s="1427" t="s">
        <v>5029</v>
      </c>
    </row>
    <row r="243" spans="1:20" s="1402" customFormat="1" ht="20.100000000000001" customHeight="1">
      <c r="A243" s="1428"/>
      <c r="B243" s="1446" t="s">
        <v>5099</v>
      </c>
      <c r="C243" s="1446" t="s">
        <v>5101</v>
      </c>
      <c r="D243" s="1446" t="s">
        <v>2547</v>
      </c>
      <c r="E243" s="1446">
        <v>63</v>
      </c>
      <c r="F243" s="1433"/>
      <c r="G243" s="1449" t="s">
        <v>31</v>
      </c>
      <c r="H243" s="1422" t="s">
        <v>32</v>
      </c>
      <c r="I243" s="1451"/>
      <c r="J243" s="1451"/>
      <c r="K243" s="1422" t="s">
        <v>5080</v>
      </c>
      <c r="L243" s="1433"/>
      <c r="M243" s="1433"/>
      <c r="N243" s="1422">
        <v>2021.6</v>
      </c>
      <c r="O243" s="1422" t="s">
        <v>5081</v>
      </c>
      <c r="P243" s="1422" t="s">
        <v>5082</v>
      </c>
      <c r="Q243" s="1422">
        <v>18004806319</v>
      </c>
      <c r="R243" s="1422" t="s">
        <v>5083</v>
      </c>
      <c r="S243" s="1422" t="s">
        <v>4764</v>
      </c>
      <c r="T243" s="1427" t="s">
        <v>5029</v>
      </c>
    </row>
    <row r="244" spans="1:20" s="1402" customFormat="1" ht="20.100000000000001" customHeight="1">
      <c r="A244" s="1428"/>
      <c r="B244" s="1446" t="s">
        <v>89</v>
      </c>
      <c r="C244" s="1446" t="s">
        <v>5102</v>
      </c>
      <c r="D244" s="1446" t="s">
        <v>2547</v>
      </c>
      <c r="E244" s="1446">
        <v>20</v>
      </c>
      <c r="F244" s="1424">
        <v>73.7</v>
      </c>
      <c r="G244" s="1449" t="s">
        <v>31</v>
      </c>
      <c r="H244" s="1422" t="s">
        <v>32</v>
      </c>
      <c r="I244" s="1451"/>
      <c r="J244" s="1451"/>
      <c r="K244" s="1422" t="s">
        <v>5103</v>
      </c>
      <c r="L244" s="1424">
        <f>73.7*8500</f>
        <v>626450</v>
      </c>
      <c r="M244" s="1424">
        <f>73.7*8500*(30%)</f>
        <v>187935</v>
      </c>
      <c r="N244" s="1422">
        <v>2021.9</v>
      </c>
      <c r="O244" s="1422" t="s">
        <v>5081</v>
      </c>
      <c r="P244" s="1422" t="s">
        <v>5082</v>
      </c>
      <c r="Q244" s="1422">
        <v>18004806319</v>
      </c>
      <c r="R244" s="1422" t="s">
        <v>5083</v>
      </c>
      <c r="S244" s="1422" t="s">
        <v>4764</v>
      </c>
      <c r="T244" s="1427" t="s">
        <v>5104</v>
      </c>
    </row>
    <row r="245" spans="1:20" s="1402" customFormat="1" ht="20.100000000000001" customHeight="1">
      <c r="A245" s="1428"/>
      <c r="B245" s="1446" t="s">
        <v>89</v>
      </c>
      <c r="C245" s="1446" t="s">
        <v>5105</v>
      </c>
      <c r="D245" s="1446" t="s">
        <v>2547</v>
      </c>
      <c r="E245" s="1446">
        <v>8</v>
      </c>
      <c r="F245" s="1424"/>
      <c r="G245" s="1449" t="s">
        <v>31</v>
      </c>
      <c r="H245" s="1422" t="s">
        <v>32</v>
      </c>
      <c r="I245" s="1451"/>
      <c r="J245" s="1451"/>
      <c r="K245" s="1422" t="s">
        <v>5103</v>
      </c>
      <c r="L245" s="1424"/>
      <c r="M245" s="1424"/>
      <c r="N245" s="1422">
        <v>2021.9</v>
      </c>
      <c r="O245" s="1422" t="s">
        <v>5081</v>
      </c>
      <c r="P245" s="1422" t="s">
        <v>5082</v>
      </c>
      <c r="Q245" s="1422">
        <v>18004806319</v>
      </c>
      <c r="R245" s="1422" t="s">
        <v>5083</v>
      </c>
      <c r="S245" s="1422" t="s">
        <v>4764</v>
      </c>
      <c r="T245" s="1427" t="s">
        <v>5104</v>
      </c>
    </row>
    <row r="246" spans="1:20" s="1402" customFormat="1" ht="20.100000000000001" customHeight="1">
      <c r="A246" s="1428"/>
      <c r="B246" s="1446" t="s">
        <v>89</v>
      </c>
      <c r="C246" s="1446" t="s">
        <v>5106</v>
      </c>
      <c r="D246" s="1446" t="s">
        <v>2547</v>
      </c>
      <c r="E246" s="1446">
        <v>31</v>
      </c>
      <c r="F246" s="1424"/>
      <c r="G246" s="1449" t="s">
        <v>31</v>
      </c>
      <c r="H246" s="1422" t="s">
        <v>32</v>
      </c>
      <c r="I246" s="1451"/>
      <c r="J246" s="1451"/>
      <c r="K246" s="1422" t="s">
        <v>5103</v>
      </c>
      <c r="L246" s="1424"/>
      <c r="M246" s="1424"/>
      <c r="N246" s="1422">
        <v>2021.9</v>
      </c>
      <c r="O246" s="1422" t="s">
        <v>5081</v>
      </c>
      <c r="P246" s="1422" t="s">
        <v>5082</v>
      </c>
      <c r="Q246" s="1422">
        <v>18004806319</v>
      </c>
      <c r="R246" s="1422" t="s">
        <v>5083</v>
      </c>
      <c r="S246" s="1422" t="s">
        <v>4764</v>
      </c>
      <c r="T246" s="1427" t="s">
        <v>5104</v>
      </c>
    </row>
    <row r="247" spans="1:20" s="1402" customFormat="1" ht="20.100000000000001" customHeight="1">
      <c r="A247" s="1428"/>
      <c r="B247" s="1446" t="s">
        <v>89</v>
      </c>
      <c r="C247" s="1446" t="s">
        <v>5107</v>
      </c>
      <c r="D247" s="1446" t="s">
        <v>2547</v>
      </c>
      <c r="E247" s="1446">
        <v>2</v>
      </c>
      <c r="F247" s="1424"/>
      <c r="G247" s="1449" t="s">
        <v>31</v>
      </c>
      <c r="H247" s="1422" t="s">
        <v>32</v>
      </c>
      <c r="I247" s="1451"/>
      <c r="J247" s="1451"/>
      <c r="K247" s="1422" t="s">
        <v>5103</v>
      </c>
      <c r="L247" s="1424"/>
      <c r="M247" s="1424"/>
      <c r="N247" s="1422">
        <v>2021.9</v>
      </c>
      <c r="O247" s="1422" t="s">
        <v>5081</v>
      </c>
      <c r="P247" s="1422" t="s">
        <v>5082</v>
      </c>
      <c r="Q247" s="1422">
        <v>18004806319</v>
      </c>
      <c r="R247" s="1422" t="s">
        <v>5083</v>
      </c>
      <c r="S247" s="1422" t="s">
        <v>4764</v>
      </c>
      <c r="T247" s="1427" t="s">
        <v>5104</v>
      </c>
    </row>
    <row r="248" spans="1:20" s="1402" customFormat="1" ht="20.100000000000001" customHeight="1">
      <c r="A248" s="1428"/>
      <c r="B248" s="1446" t="s">
        <v>89</v>
      </c>
      <c r="C248" s="1446" t="s">
        <v>5108</v>
      </c>
      <c r="D248" s="1446" t="s">
        <v>2547</v>
      </c>
      <c r="E248" s="1446">
        <v>4</v>
      </c>
      <c r="F248" s="1424"/>
      <c r="G248" s="1449" t="s">
        <v>31</v>
      </c>
      <c r="H248" s="1422" t="s">
        <v>32</v>
      </c>
      <c r="I248" s="1451"/>
      <c r="J248" s="1451"/>
      <c r="K248" s="1422" t="s">
        <v>5103</v>
      </c>
      <c r="L248" s="1424"/>
      <c r="M248" s="1424"/>
      <c r="N248" s="1422">
        <v>2021.9</v>
      </c>
      <c r="O248" s="1422" t="s">
        <v>5081</v>
      </c>
      <c r="P248" s="1422" t="s">
        <v>5082</v>
      </c>
      <c r="Q248" s="1422">
        <v>18004806319</v>
      </c>
      <c r="R248" s="1422" t="s">
        <v>5083</v>
      </c>
      <c r="S248" s="1422" t="s">
        <v>4764</v>
      </c>
      <c r="T248" s="1427" t="s">
        <v>5104</v>
      </c>
    </row>
    <row r="249" spans="1:20" s="1402" customFormat="1" ht="20.100000000000001" customHeight="1">
      <c r="A249" s="1428"/>
      <c r="B249" s="1446" t="s">
        <v>89</v>
      </c>
      <c r="C249" s="1446" t="s">
        <v>5109</v>
      </c>
      <c r="D249" s="1446" t="s">
        <v>2547</v>
      </c>
      <c r="E249" s="1446">
        <v>256</v>
      </c>
      <c r="F249" s="1424"/>
      <c r="G249" s="1449" t="s">
        <v>31</v>
      </c>
      <c r="H249" s="1422" t="s">
        <v>32</v>
      </c>
      <c r="I249" s="1451"/>
      <c r="J249" s="1451"/>
      <c r="K249" s="1422" t="s">
        <v>5103</v>
      </c>
      <c r="L249" s="1424"/>
      <c r="M249" s="1424"/>
      <c r="N249" s="1422">
        <v>2021.9</v>
      </c>
      <c r="O249" s="1422" t="s">
        <v>5081</v>
      </c>
      <c r="P249" s="1422" t="s">
        <v>5082</v>
      </c>
      <c r="Q249" s="1422">
        <v>18004806319</v>
      </c>
      <c r="R249" s="1422" t="s">
        <v>5083</v>
      </c>
      <c r="S249" s="1422" t="s">
        <v>4764</v>
      </c>
      <c r="T249" s="1427" t="s">
        <v>5104</v>
      </c>
    </row>
    <row r="250" spans="1:20" s="1402" customFormat="1" ht="20.100000000000001" customHeight="1">
      <c r="A250" s="1428"/>
      <c r="B250" s="1446" t="s">
        <v>89</v>
      </c>
      <c r="C250" s="1446" t="s">
        <v>452</v>
      </c>
      <c r="D250" s="1446" t="s">
        <v>2547</v>
      </c>
      <c r="E250" s="1446">
        <v>600</v>
      </c>
      <c r="F250" s="1424"/>
      <c r="G250" s="1449" t="s">
        <v>31</v>
      </c>
      <c r="H250" s="1422" t="s">
        <v>32</v>
      </c>
      <c r="I250" s="1451"/>
      <c r="J250" s="1451"/>
      <c r="K250" s="1422" t="s">
        <v>5103</v>
      </c>
      <c r="L250" s="1424"/>
      <c r="M250" s="1424"/>
      <c r="N250" s="1422">
        <v>2021.9</v>
      </c>
      <c r="O250" s="1422" t="s">
        <v>5081</v>
      </c>
      <c r="P250" s="1422" t="s">
        <v>5082</v>
      </c>
      <c r="Q250" s="1422">
        <v>18004806319</v>
      </c>
      <c r="R250" s="1422" t="s">
        <v>5083</v>
      </c>
      <c r="S250" s="1422" t="s">
        <v>4764</v>
      </c>
      <c r="T250" s="1427" t="s">
        <v>5104</v>
      </c>
    </row>
    <row r="251" spans="1:20" s="1402" customFormat="1" ht="20.100000000000001" customHeight="1">
      <c r="A251" s="1428"/>
      <c r="B251" s="1446" t="s">
        <v>89</v>
      </c>
      <c r="C251" s="1446"/>
      <c r="D251" s="1446" t="s">
        <v>2547</v>
      </c>
      <c r="E251" s="1446">
        <v>2</v>
      </c>
      <c r="F251" s="1424"/>
      <c r="G251" s="1449" t="s">
        <v>31</v>
      </c>
      <c r="H251" s="1422" t="s">
        <v>32</v>
      </c>
      <c r="I251" s="1451"/>
      <c r="J251" s="1451"/>
      <c r="K251" s="1422" t="s">
        <v>5103</v>
      </c>
      <c r="L251" s="1424"/>
      <c r="M251" s="1424"/>
      <c r="N251" s="1422">
        <v>2021.9</v>
      </c>
      <c r="O251" s="1422" t="s">
        <v>5081</v>
      </c>
      <c r="P251" s="1422" t="s">
        <v>5082</v>
      </c>
      <c r="Q251" s="1422">
        <v>18004806319</v>
      </c>
      <c r="R251" s="1422" t="s">
        <v>5083</v>
      </c>
      <c r="S251" s="1422" t="s">
        <v>4764</v>
      </c>
      <c r="T251" s="1427" t="s">
        <v>5104</v>
      </c>
    </row>
    <row r="252" spans="1:20" s="1402" customFormat="1" ht="20.100000000000001" customHeight="1">
      <c r="A252" s="1428"/>
      <c r="B252" s="1446" t="s">
        <v>89</v>
      </c>
      <c r="C252" s="1446" t="s">
        <v>5102</v>
      </c>
      <c r="D252" s="1446" t="s">
        <v>2547</v>
      </c>
      <c r="E252" s="1446">
        <v>18</v>
      </c>
      <c r="F252" s="1424"/>
      <c r="G252" s="1449" t="s">
        <v>31</v>
      </c>
      <c r="H252" s="1422" t="s">
        <v>32</v>
      </c>
      <c r="I252" s="1451"/>
      <c r="J252" s="1451"/>
      <c r="K252" s="1422" t="s">
        <v>5103</v>
      </c>
      <c r="L252" s="1424"/>
      <c r="M252" s="1424"/>
      <c r="N252" s="1422">
        <v>2021.9</v>
      </c>
      <c r="O252" s="1422" t="s">
        <v>5081</v>
      </c>
      <c r="P252" s="1422" t="s">
        <v>5082</v>
      </c>
      <c r="Q252" s="1422">
        <v>18004806319</v>
      </c>
      <c r="R252" s="1422" t="s">
        <v>5083</v>
      </c>
      <c r="S252" s="1422" t="s">
        <v>4764</v>
      </c>
      <c r="T252" s="1427" t="s">
        <v>5104</v>
      </c>
    </row>
    <row r="253" spans="1:20" s="1402" customFormat="1" ht="20.100000000000001" customHeight="1">
      <c r="A253" s="1428"/>
      <c r="B253" s="1446" t="s">
        <v>89</v>
      </c>
      <c r="C253" s="1446" t="s">
        <v>5105</v>
      </c>
      <c r="D253" s="1446" t="s">
        <v>2547</v>
      </c>
      <c r="E253" s="1446">
        <v>8</v>
      </c>
      <c r="F253" s="1424"/>
      <c r="G253" s="1449" t="s">
        <v>31</v>
      </c>
      <c r="H253" s="1422" t="s">
        <v>32</v>
      </c>
      <c r="I253" s="1451"/>
      <c r="J253" s="1451"/>
      <c r="K253" s="1422" t="s">
        <v>5103</v>
      </c>
      <c r="L253" s="1424"/>
      <c r="M253" s="1424"/>
      <c r="N253" s="1422">
        <v>2021.9</v>
      </c>
      <c r="O253" s="1422" t="s">
        <v>5081</v>
      </c>
      <c r="P253" s="1422" t="s">
        <v>5082</v>
      </c>
      <c r="Q253" s="1422">
        <v>18004806319</v>
      </c>
      <c r="R253" s="1422" t="s">
        <v>5083</v>
      </c>
      <c r="S253" s="1422" t="s">
        <v>4764</v>
      </c>
      <c r="T253" s="1427" t="s">
        <v>5104</v>
      </c>
    </row>
    <row r="254" spans="1:20" s="1402" customFormat="1" ht="20.100000000000001" customHeight="1">
      <c r="A254" s="1428"/>
      <c r="B254" s="1446" t="s">
        <v>89</v>
      </c>
      <c r="C254" s="1446" t="s">
        <v>5110</v>
      </c>
      <c r="D254" s="1446" t="s">
        <v>2547</v>
      </c>
      <c r="E254" s="1446">
        <v>8</v>
      </c>
      <c r="F254" s="1424"/>
      <c r="G254" s="1449" t="s">
        <v>31</v>
      </c>
      <c r="H254" s="1422" t="s">
        <v>32</v>
      </c>
      <c r="I254" s="1451"/>
      <c r="J254" s="1451"/>
      <c r="K254" s="1422" t="s">
        <v>5103</v>
      </c>
      <c r="L254" s="1424"/>
      <c r="M254" s="1424"/>
      <c r="N254" s="1422">
        <v>2021.9</v>
      </c>
      <c r="O254" s="1422" t="s">
        <v>5081</v>
      </c>
      <c r="P254" s="1422" t="s">
        <v>5082</v>
      </c>
      <c r="Q254" s="1422">
        <v>18004806319</v>
      </c>
      <c r="R254" s="1422" t="s">
        <v>5083</v>
      </c>
      <c r="S254" s="1422" t="s">
        <v>4764</v>
      </c>
      <c r="T254" s="1427" t="s">
        <v>5104</v>
      </c>
    </row>
    <row r="255" spans="1:20" s="1402" customFormat="1" ht="20.100000000000001" customHeight="1">
      <c r="A255" s="1428"/>
      <c r="B255" s="1446" t="s">
        <v>89</v>
      </c>
      <c r="C255" s="1446" t="s">
        <v>5106</v>
      </c>
      <c r="D255" s="1446" t="s">
        <v>2547</v>
      </c>
      <c r="E255" s="1446">
        <v>11</v>
      </c>
      <c r="F255" s="1424"/>
      <c r="G255" s="1449" t="s">
        <v>31</v>
      </c>
      <c r="H255" s="1422" t="s">
        <v>32</v>
      </c>
      <c r="I255" s="1451"/>
      <c r="J255" s="1451"/>
      <c r="K255" s="1422" t="s">
        <v>5103</v>
      </c>
      <c r="L255" s="1424"/>
      <c r="M255" s="1424"/>
      <c r="N255" s="1422">
        <v>2021.9</v>
      </c>
      <c r="O255" s="1422" t="s">
        <v>5081</v>
      </c>
      <c r="P255" s="1422" t="s">
        <v>5082</v>
      </c>
      <c r="Q255" s="1422">
        <v>18004806319</v>
      </c>
      <c r="R255" s="1422" t="s">
        <v>5083</v>
      </c>
      <c r="S255" s="1422" t="s">
        <v>4764</v>
      </c>
      <c r="T255" s="1427" t="s">
        <v>5104</v>
      </c>
    </row>
    <row r="256" spans="1:20" s="1402" customFormat="1" ht="20.100000000000001" customHeight="1">
      <c r="A256" s="1428"/>
      <c r="B256" s="1446" t="s">
        <v>89</v>
      </c>
      <c r="C256" s="1446" t="s">
        <v>5107</v>
      </c>
      <c r="D256" s="1446" t="s">
        <v>2547</v>
      </c>
      <c r="E256" s="1446">
        <v>6</v>
      </c>
      <c r="F256" s="1424"/>
      <c r="G256" s="1449" t="s">
        <v>31</v>
      </c>
      <c r="H256" s="1422" t="s">
        <v>32</v>
      </c>
      <c r="I256" s="1451"/>
      <c r="J256" s="1451"/>
      <c r="K256" s="1422" t="s">
        <v>5103</v>
      </c>
      <c r="L256" s="1424"/>
      <c r="M256" s="1424"/>
      <c r="N256" s="1422">
        <v>2021.9</v>
      </c>
      <c r="O256" s="1422" t="s">
        <v>5081</v>
      </c>
      <c r="P256" s="1422" t="s">
        <v>5082</v>
      </c>
      <c r="Q256" s="1422">
        <v>18004806319</v>
      </c>
      <c r="R256" s="1422" t="s">
        <v>5083</v>
      </c>
      <c r="S256" s="1422" t="s">
        <v>4764</v>
      </c>
      <c r="T256" s="1427" t="s">
        <v>5104</v>
      </c>
    </row>
    <row r="257" spans="1:20" s="1402" customFormat="1" ht="20.100000000000001" customHeight="1">
      <c r="A257" s="1428"/>
      <c r="B257" s="1446" t="s">
        <v>89</v>
      </c>
      <c r="C257" s="1446" t="s">
        <v>5108</v>
      </c>
      <c r="D257" s="1446" t="s">
        <v>2547</v>
      </c>
      <c r="E257" s="1446">
        <v>8</v>
      </c>
      <c r="F257" s="1424"/>
      <c r="G257" s="1449" t="s">
        <v>31</v>
      </c>
      <c r="H257" s="1422" t="s">
        <v>32</v>
      </c>
      <c r="I257" s="1451"/>
      <c r="J257" s="1451"/>
      <c r="K257" s="1422" t="s">
        <v>5103</v>
      </c>
      <c r="L257" s="1424"/>
      <c r="M257" s="1424"/>
      <c r="N257" s="1422">
        <v>2021.9</v>
      </c>
      <c r="O257" s="1422" t="s">
        <v>5081</v>
      </c>
      <c r="P257" s="1422" t="s">
        <v>5082</v>
      </c>
      <c r="Q257" s="1422">
        <v>18004806319</v>
      </c>
      <c r="R257" s="1422" t="s">
        <v>5083</v>
      </c>
      <c r="S257" s="1422" t="s">
        <v>4764</v>
      </c>
      <c r="T257" s="1427" t="s">
        <v>5104</v>
      </c>
    </row>
    <row r="258" spans="1:20" s="1402" customFormat="1" ht="20.100000000000001" customHeight="1">
      <c r="A258" s="1428"/>
      <c r="B258" s="1446" t="s">
        <v>89</v>
      </c>
      <c r="C258" s="1446" t="s">
        <v>5111</v>
      </c>
      <c r="D258" s="1446" t="s">
        <v>2547</v>
      </c>
      <c r="E258" s="1446">
        <v>3</v>
      </c>
      <c r="F258" s="1424"/>
      <c r="G258" s="1449" t="s">
        <v>31</v>
      </c>
      <c r="H258" s="1422" t="s">
        <v>32</v>
      </c>
      <c r="I258" s="1451"/>
      <c r="J258" s="1451"/>
      <c r="K258" s="1422" t="s">
        <v>5103</v>
      </c>
      <c r="L258" s="1424"/>
      <c r="M258" s="1424"/>
      <c r="N258" s="1422">
        <v>2021.9</v>
      </c>
      <c r="O258" s="1422" t="s">
        <v>5081</v>
      </c>
      <c r="P258" s="1422" t="s">
        <v>5082</v>
      </c>
      <c r="Q258" s="1422">
        <v>18004806319</v>
      </c>
      <c r="R258" s="1422" t="s">
        <v>5083</v>
      </c>
      <c r="S258" s="1422" t="s">
        <v>4764</v>
      </c>
      <c r="T258" s="1427" t="s">
        <v>5104</v>
      </c>
    </row>
    <row r="259" spans="1:20" s="1402" customFormat="1" ht="20.100000000000001" customHeight="1">
      <c r="A259" s="1428"/>
      <c r="B259" s="1446" t="s">
        <v>89</v>
      </c>
      <c r="C259" s="1446" t="s">
        <v>5112</v>
      </c>
      <c r="D259" s="1446" t="s">
        <v>2547</v>
      </c>
      <c r="E259" s="1446">
        <v>6</v>
      </c>
      <c r="F259" s="1424"/>
      <c r="G259" s="1449" t="s">
        <v>31</v>
      </c>
      <c r="H259" s="1422" t="s">
        <v>32</v>
      </c>
      <c r="I259" s="1451"/>
      <c r="J259" s="1451"/>
      <c r="K259" s="1422" t="s">
        <v>5103</v>
      </c>
      <c r="L259" s="1424"/>
      <c r="M259" s="1424"/>
      <c r="N259" s="1422">
        <v>2021.9</v>
      </c>
      <c r="O259" s="1422" t="s">
        <v>5081</v>
      </c>
      <c r="P259" s="1422" t="s">
        <v>5082</v>
      </c>
      <c r="Q259" s="1422">
        <v>18004806319</v>
      </c>
      <c r="R259" s="1422" t="s">
        <v>5083</v>
      </c>
      <c r="S259" s="1422" t="s">
        <v>4764</v>
      </c>
      <c r="T259" s="1427" t="s">
        <v>5104</v>
      </c>
    </row>
    <row r="260" spans="1:20" s="1402" customFormat="1" ht="20.100000000000001" customHeight="1">
      <c r="A260" s="1428"/>
      <c r="B260" s="1446" t="s">
        <v>89</v>
      </c>
      <c r="C260" s="1446" t="s">
        <v>634</v>
      </c>
      <c r="D260" s="1446" t="s">
        <v>494</v>
      </c>
      <c r="E260" s="1446">
        <v>21</v>
      </c>
      <c r="F260" s="1424"/>
      <c r="G260" s="1449" t="s">
        <v>31</v>
      </c>
      <c r="H260" s="1422" t="s">
        <v>32</v>
      </c>
      <c r="I260" s="1451"/>
      <c r="J260" s="1451"/>
      <c r="K260" s="1422" t="s">
        <v>5103</v>
      </c>
      <c r="L260" s="1424"/>
      <c r="M260" s="1424"/>
      <c r="N260" s="1422">
        <v>2021.9</v>
      </c>
      <c r="O260" s="1422" t="s">
        <v>5081</v>
      </c>
      <c r="P260" s="1422" t="s">
        <v>5082</v>
      </c>
      <c r="Q260" s="1422">
        <v>18004806319</v>
      </c>
      <c r="R260" s="1422" t="s">
        <v>5083</v>
      </c>
      <c r="S260" s="1422" t="s">
        <v>4764</v>
      </c>
      <c r="T260" s="1427" t="s">
        <v>5104</v>
      </c>
    </row>
    <row r="261" spans="1:20" s="1402" customFormat="1" ht="20.100000000000001" customHeight="1">
      <c r="A261" s="1428"/>
      <c r="B261" s="1446" t="s">
        <v>89</v>
      </c>
      <c r="C261" s="1446" t="s">
        <v>467</v>
      </c>
      <c r="D261" s="1446" t="s">
        <v>154</v>
      </c>
      <c r="E261" s="1446">
        <v>560</v>
      </c>
      <c r="F261" s="1424"/>
      <c r="G261" s="1449" t="s">
        <v>31</v>
      </c>
      <c r="H261" s="1422" t="s">
        <v>32</v>
      </c>
      <c r="I261" s="1451"/>
      <c r="J261" s="1451"/>
      <c r="K261" s="1422" t="s">
        <v>5103</v>
      </c>
      <c r="L261" s="1424"/>
      <c r="M261" s="1424"/>
      <c r="N261" s="1422">
        <v>2021.9</v>
      </c>
      <c r="O261" s="1422" t="s">
        <v>5081</v>
      </c>
      <c r="P261" s="1422" t="s">
        <v>5082</v>
      </c>
      <c r="Q261" s="1422">
        <v>18004806319</v>
      </c>
      <c r="R261" s="1422" t="s">
        <v>5083</v>
      </c>
      <c r="S261" s="1422" t="s">
        <v>4764</v>
      </c>
      <c r="T261" s="1427" t="s">
        <v>5104</v>
      </c>
    </row>
    <row r="262" spans="1:20" s="1402" customFormat="1" ht="20.100000000000001" customHeight="1">
      <c r="A262" s="1428"/>
      <c r="B262" s="1446" t="s">
        <v>89</v>
      </c>
      <c r="C262" s="1446" t="s">
        <v>5113</v>
      </c>
      <c r="D262" s="1446" t="s">
        <v>2547</v>
      </c>
      <c r="E262" s="1446">
        <v>22</v>
      </c>
      <c r="F262" s="1424"/>
      <c r="G262" s="1449" t="s">
        <v>31</v>
      </c>
      <c r="H262" s="1422" t="s">
        <v>32</v>
      </c>
      <c r="I262" s="1451"/>
      <c r="J262" s="1451"/>
      <c r="K262" s="1422" t="s">
        <v>5103</v>
      </c>
      <c r="L262" s="1424"/>
      <c r="M262" s="1424"/>
      <c r="N262" s="1422">
        <v>2021.9</v>
      </c>
      <c r="O262" s="1422" t="s">
        <v>5081</v>
      </c>
      <c r="P262" s="1422" t="s">
        <v>5082</v>
      </c>
      <c r="Q262" s="1422">
        <v>18004806319</v>
      </c>
      <c r="R262" s="1422" t="s">
        <v>5083</v>
      </c>
      <c r="S262" s="1422" t="s">
        <v>4764</v>
      </c>
      <c r="T262" s="1427" t="s">
        <v>5104</v>
      </c>
    </row>
    <row r="263" spans="1:20" s="1402" customFormat="1" ht="20.100000000000001" customHeight="1">
      <c r="A263" s="1428"/>
      <c r="B263" s="1446" t="s">
        <v>89</v>
      </c>
      <c r="C263" s="1446" t="s">
        <v>5102</v>
      </c>
      <c r="D263" s="1446" t="s">
        <v>2547</v>
      </c>
      <c r="E263" s="1446">
        <v>2</v>
      </c>
      <c r="F263" s="1433"/>
      <c r="G263" s="1449" t="s">
        <v>31</v>
      </c>
      <c r="H263" s="1422" t="s">
        <v>32</v>
      </c>
      <c r="I263" s="1451"/>
      <c r="J263" s="1451"/>
      <c r="K263" s="1422" t="s">
        <v>5103</v>
      </c>
      <c r="L263" s="1433"/>
      <c r="M263" s="1433"/>
      <c r="N263" s="1422">
        <v>2021.9</v>
      </c>
      <c r="O263" s="1422" t="s">
        <v>5081</v>
      </c>
      <c r="P263" s="1422" t="s">
        <v>5082</v>
      </c>
      <c r="Q263" s="1422">
        <v>18004806319</v>
      </c>
      <c r="R263" s="1422" t="s">
        <v>5083</v>
      </c>
      <c r="S263" s="1422" t="s">
        <v>4764</v>
      </c>
      <c r="T263" s="1427" t="s">
        <v>5104</v>
      </c>
    </row>
    <row r="264" spans="1:20" s="1402" customFormat="1" ht="20.100000000000001" customHeight="1">
      <c r="A264" s="1428"/>
      <c r="B264" s="1446" t="s">
        <v>89</v>
      </c>
      <c r="C264" s="1446" t="s">
        <v>5079</v>
      </c>
      <c r="D264" s="1446" t="s">
        <v>2547</v>
      </c>
      <c r="E264" s="1446">
        <v>8</v>
      </c>
      <c r="F264" s="1424">
        <v>51.25</v>
      </c>
      <c r="G264" s="1449" t="s">
        <v>31</v>
      </c>
      <c r="H264" s="1422" t="s">
        <v>32</v>
      </c>
      <c r="I264" s="1451"/>
      <c r="J264" s="1451"/>
      <c r="K264" s="1422" t="s">
        <v>5080</v>
      </c>
      <c r="L264" s="1424">
        <f>51.25*8500</f>
        <v>435625</v>
      </c>
      <c r="M264" s="1424">
        <f>51.25*8500*30%</f>
        <v>130687.5</v>
      </c>
      <c r="N264" s="1422">
        <v>2021.8</v>
      </c>
      <c r="O264" s="1422" t="s">
        <v>5081</v>
      </c>
      <c r="P264" s="1422" t="s">
        <v>5082</v>
      </c>
      <c r="Q264" s="1422">
        <v>18004806319</v>
      </c>
      <c r="R264" s="1422" t="s">
        <v>5083</v>
      </c>
      <c r="S264" s="1422" t="s">
        <v>4764</v>
      </c>
      <c r="T264" s="1427" t="s">
        <v>5029</v>
      </c>
    </row>
    <row r="265" spans="1:20" s="1402" customFormat="1" ht="20.100000000000001" customHeight="1">
      <c r="A265" s="1428"/>
      <c r="B265" s="1446" t="s">
        <v>89</v>
      </c>
      <c r="C265" s="1446" t="s">
        <v>5084</v>
      </c>
      <c r="D265" s="1446" t="s">
        <v>2547</v>
      </c>
      <c r="E265" s="1446">
        <v>4</v>
      </c>
      <c r="F265" s="1424"/>
      <c r="G265" s="1449" t="s">
        <v>31</v>
      </c>
      <c r="H265" s="1422" t="s">
        <v>32</v>
      </c>
      <c r="I265" s="1451"/>
      <c r="J265" s="1451"/>
      <c r="K265" s="1422" t="s">
        <v>5080</v>
      </c>
      <c r="L265" s="1424"/>
      <c r="M265" s="1424"/>
      <c r="N265" s="1422">
        <v>2021.8</v>
      </c>
      <c r="O265" s="1422" t="s">
        <v>5081</v>
      </c>
      <c r="P265" s="1422" t="s">
        <v>5082</v>
      </c>
      <c r="Q265" s="1422">
        <v>18004806319</v>
      </c>
      <c r="R265" s="1422" t="s">
        <v>5083</v>
      </c>
      <c r="S265" s="1422" t="s">
        <v>4764</v>
      </c>
      <c r="T265" s="1427" t="s">
        <v>5029</v>
      </c>
    </row>
    <row r="266" spans="1:20" s="1402" customFormat="1" ht="20.100000000000001" customHeight="1">
      <c r="A266" s="1428"/>
      <c r="B266" s="1446" t="s">
        <v>89</v>
      </c>
      <c r="C266" s="1446" t="s">
        <v>5085</v>
      </c>
      <c r="D266" s="1446" t="s">
        <v>2547</v>
      </c>
      <c r="E266" s="1446">
        <v>8</v>
      </c>
      <c r="F266" s="1424"/>
      <c r="G266" s="1449" t="s">
        <v>31</v>
      </c>
      <c r="H266" s="1422" t="s">
        <v>32</v>
      </c>
      <c r="I266" s="1451"/>
      <c r="J266" s="1451"/>
      <c r="K266" s="1422" t="s">
        <v>5080</v>
      </c>
      <c r="L266" s="1424"/>
      <c r="M266" s="1424"/>
      <c r="N266" s="1422">
        <v>2021.8</v>
      </c>
      <c r="O266" s="1422" t="s">
        <v>5081</v>
      </c>
      <c r="P266" s="1422" t="s">
        <v>5082</v>
      </c>
      <c r="Q266" s="1422">
        <v>18004806319</v>
      </c>
      <c r="R266" s="1422" t="s">
        <v>5083</v>
      </c>
      <c r="S266" s="1422" t="s">
        <v>4764</v>
      </c>
      <c r="T266" s="1427" t="s">
        <v>5029</v>
      </c>
    </row>
    <row r="267" spans="1:20" s="1402" customFormat="1" ht="20.100000000000001" customHeight="1">
      <c r="A267" s="1428"/>
      <c r="B267" s="1446" t="s">
        <v>89</v>
      </c>
      <c r="C267" s="1446" t="s">
        <v>5086</v>
      </c>
      <c r="D267" s="1446" t="s">
        <v>2547</v>
      </c>
      <c r="E267" s="1446">
        <v>10</v>
      </c>
      <c r="F267" s="1424"/>
      <c r="G267" s="1449" t="s">
        <v>31</v>
      </c>
      <c r="H267" s="1422" t="s">
        <v>32</v>
      </c>
      <c r="I267" s="1451"/>
      <c r="J267" s="1451"/>
      <c r="K267" s="1422" t="s">
        <v>5080</v>
      </c>
      <c r="L267" s="1424"/>
      <c r="M267" s="1424"/>
      <c r="N267" s="1422">
        <v>2021.8</v>
      </c>
      <c r="O267" s="1422" t="s">
        <v>5081</v>
      </c>
      <c r="P267" s="1422" t="s">
        <v>5082</v>
      </c>
      <c r="Q267" s="1422">
        <v>18004806319</v>
      </c>
      <c r="R267" s="1422" t="s">
        <v>5083</v>
      </c>
      <c r="S267" s="1422" t="s">
        <v>4764</v>
      </c>
      <c r="T267" s="1427" t="s">
        <v>5029</v>
      </c>
    </row>
    <row r="268" spans="1:20" s="1402" customFormat="1" ht="20.100000000000001" customHeight="1">
      <c r="A268" s="1428"/>
      <c r="B268" s="1446" t="s">
        <v>89</v>
      </c>
      <c r="C268" s="1446" t="s">
        <v>5089</v>
      </c>
      <c r="D268" s="1446" t="s">
        <v>2547</v>
      </c>
      <c r="E268" s="1446">
        <v>10</v>
      </c>
      <c r="F268" s="1424"/>
      <c r="G268" s="1449" t="s">
        <v>31</v>
      </c>
      <c r="H268" s="1422" t="s">
        <v>32</v>
      </c>
      <c r="I268" s="1451"/>
      <c r="J268" s="1451"/>
      <c r="K268" s="1422" t="s">
        <v>5080</v>
      </c>
      <c r="L268" s="1424"/>
      <c r="M268" s="1424"/>
      <c r="N268" s="1422">
        <v>2021.8</v>
      </c>
      <c r="O268" s="1422" t="s">
        <v>5081</v>
      </c>
      <c r="P268" s="1422" t="s">
        <v>5082</v>
      </c>
      <c r="Q268" s="1422">
        <v>18004806319</v>
      </c>
      <c r="R268" s="1422" t="s">
        <v>5083</v>
      </c>
      <c r="S268" s="1422" t="s">
        <v>4764</v>
      </c>
      <c r="T268" s="1427" t="s">
        <v>5029</v>
      </c>
    </row>
    <row r="269" spans="1:20" s="1402" customFormat="1" ht="20.100000000000001" customHeight="1">
      <c r="A269" s="1428"/>
      <c r="B269" s="1446" t="s">
        <v>89</v>
      </c>
      <c r="C269" s="1446" t="s">
        <v>5097</v>
      </c>
      <c r="D269" s="1446" t="s">
        <v>2547</v>
      </c>
      <c r="E269" s="1446">
        <v>4</v>
      </c>
      <c r="F269" s="1424"/>
      <c r="G269" s="1449" t="s">
        <v>31</v>
      </c>
      <c r="H269" s="1422" t="s">
        <v>32</v>
      </c>
      <c r="I269" s="1451"/>
      <c r="J269" s="1451"/>
      <c r="K269" s="1422" t="s">
        <v>5080</v>
      </c>
      <c r="L269" s="1424"/>
      <c r="M269" s="1424"/>
      <c r="N269" s="1422">
        <v>2021.8</v>
      </c>
      <c r="O269" s="1422" t="s">
        <v>5081</v>
      </c>
      <c r="P269" s="1422" t="s">
        <v>5082</v>
      </c>
      <c r="Q269" s="1422">
        <v>18004806319</v>
      </c>
      <c r="R269" s="1422" t="s">
        <v>5083</v>
      </c>
      <c r="S269" s="1422" t="s">
        <v>4764</v>
      </c>
      <c r="T269" s="1427" t="s">
        <v>5029</v>
      </c>
    </row>
    <row r="270" spans="1:20" s="1402" customFormat="1" ht="20.100000000000001" customHeight="1">
      <c r="A270" s="1428"/>
      <c r="B270" s="1446" t="s">
        <v>89</v>
      </c>
      <c r="C270" s="1446" t="s">
        <v>5092</v>
      </c>
      <c r="D270" s="1446" t="s">
        <v>2547</v>
      </c>
      <c r="E270" s="1446">
        <v>16</v>
      </c>
      <c r="F270" s="1424"/>
      <c r="G270" s="1449" t="s">
        <v>31</v>
      </c>
      <c r="H270" s="1422" t="s">
        <v>32</v>
      </c>
      <c r="I270" s="1451"/>
      <c r="J270" s="1451"/>
      <c r="K270" s="1422" t="s">
        <v>5080</v>
      </c>
      <c r="L270" s="1424"/>
      <c r="M270" s="1424"/>
      <c r="N270" s="1422">
        <v>2021.8</v>
      </c>
      <c r="O270" s="1422" t="s">
        <v>5081</v>
      </c>
      <c r="P270" s="1422" t="s">
        <v>5082</v>
      </c>
      <c r="Q270" s="1422">
        <v>18004806319</v>
      </c>
      <c r="R270" s="1422" t="s">
        <v>5083</v>
      </c>
      <c r="S270" s="1422" t="s">
        <v>4764</v>
      </c>
      <c r="T270" s="1427" t="s">
        <v>5029</v>
      </c>
    </row>
    <row r="271" spans="1:20" s="1402" customFormat="1" ht="20.100000000000001" customHeight="1">
      <c r="A271" s="1428"/>
      <c r="B271" s="1446" t="s">
        <v>89</v>
      </c>
      <c r="C271" s="1446" t="s">
        <v>5088</v>
      </c>
      <c r="D271" s="1446" t="s">
        <v>2547</v>
      </c>
      <c r="E271" s="1446">
        <v>3</v>
      </c>
      <c r="F271" s="1424"/>
      <c r="G271" s="1449" t="s">
        <v>31</v>
      </c>
      <c r="H271" s="1422" t="s">
        <v>32</v>
      </c>
      <c r="I271" s="1451"/>
      <c r="J271" s="1451"/>
      <c r="K271" s="1422" t="s">
        <v>5080</v>
      </c>
      <c r="L271" s="1424"/>
      <c r="M271" s="1424"/>
      <c r="N271" s="1422">
        <v>2021.8</v>
      </c>
      <c r="O271" s="1422" t="s">
        <v>5081</v>
      </c>
      <c r="P271" s="1422" t="s">
        <v>5082</v>
      </c>
      <c r="Q271" s="1422">
        <v>18004806319</v>
      </c>
      <c r="R271" s="1422" t="s">
        <v>5083</v>
      </c>
      <c r="S271" s="1422" t="s">
        <v>4764</v>
      </c>
      <c r="T271" s="1427" t="s">
        <v>5029</v>
      </c>
    </row>
    <row r="272" spans="1:20" s="1402" customFormat="1" ht="20.100000000000001" customHeight="1">
      <c r="A272" s="1428"/>
      <c r="B272" s="1446" t="s">
        <v>89</v>
      </c>
      <c r="C272" s="1446" t="s">
        <v>5090</v>
      </c>
      <c r="D272" s="1446" t="s">
        <v>2547</v>
      </c>
      <c r="E272" s="1446">
        <v>6</v>
      </c>
      <c r="F272" s="1424"/>
      <c r="G272" s="1449" t="s">
        <v>31</v>
      </c>
      <c r="H272" s="1422" t="s">
        <v>32</v>
      </c>
      <c r="I272" s="1451"/>
      <c r="J272" s="1451"/>
      <c r="K272" s="1422" t="s">
        <v>5080</v>
      </c>
      <c r="L272" s="1424"/>
      <c r="M272" s="1424"/>
      <c r="N272" s="1422">
        <v>2021.8</v>
      </c>
      <c r="O272" s="1422" t="s">
        <v>5081</v>
      </c>
      <c r="P272" s="1422" t="s">
        <v>5082</v>
      </c>
      <c r="Q272" s="1422">
        <v>18004806319</v>
      </c>
      <c r="R272" s="1422" t="s">
        <v>5083</v>
      </c>
      <c r="S272" s="1422" t="s">
        <v>4764</v>
      </c>
      <c r="T272" s="1427" t="s">
        <v>5029</v>
      </c>
    </row>
    <row r="273" spans="1:20" s="1402" customFormat="1" ht="20.100000000000001" customHeight="1">
      <c r="A273" s="1428"/>
      <c r="B273" s="1446" t="s">
        <v>89</v>
      </c>
      <c r="C273" s="1446" t="s">
        <v>5114</v>
      </c>
      <c r="D273" s="1446" t="s">
        <v>494</v>
      </c>
      <c r="E273" s="1446">
        <v>5</v>
      </c>
      <c r="F273" s="1424"/>
      <c r="G273" s="1449" t="s">
        <v>31</v>
      </c>
      <c r="H273" s="1422" t="s">
        <v>32</v>
      </c>
      <c r="I273" s="1451"/>
      <c r="J273" s="1451"/>
      <c r="K273" s="1422" t="s">
        <v>5080</v>
      </c>
      <c r="L273" s="1424"/>
      <c r="M273" s="1424"/>
      <c r="N273" s="1422">
        <v>2021.8</v>
      </c>
      <c r="O273" s="1422" t="s">
        <v>5081</v>
      </c>
      <c r="P273" s="1422" t="s">
        <v>5082</v>
      </c>
      <c r="Q273" s="1422">
        <v>18004806319</v>
      </c>
      <c r="R273" s="1422" t="s">
        <v>5083</v>
      </c>
      <c r="S273" s="1422" t="s">
        <v>4764</v>
      </c>
      <c r="T273" s="1427" t="s">
        <v>5029</v>
      </c>
    </row>
    <row r="274" spans="1:20" s="1402" customFormat="1" ht="20.100000000000001" customHeight="1">
      <c r="A274" s="1428"/>
      <c r="B274" s="1446" t="s">
        <v>89</v>
      </c>
      <c r="C274" s="1446" t="s">
        <v>5115</v>
      </c>
      <c r="D274" s="1446" t="s">
        <v>494</v>
      </c>
      <c r="E274" s="1446">
        <v>3</v>
      </c>
      <c r="F274" s="1424"/>
      <c r="G274" s="1449" t="s">
        <v>31</v>
      </c>
      <c r="H274" s="1422" t="s">
        <v>32</v>
      </c>
      <c r="I274" s="1451"/>
      <c r="J274" s="1451"/>
      <c r="K274" s="1422" t="s">
        <v>5080</v>
      </c>
      <c r="L274" s="1424"/>
      <c r="M274" s="1424"/>
      <c r="N274" s="1422">
        <v>2021.8</v>
      </c>
      <c r="O274" s="1422" t="s">
        <v>5081</v>
      </c>
      <c r="P274" s="1422" t="s">
        <v>5082</v>
      </c>
      <c r="Q274" s="1422">
        <v>18004806319</v>
      </c>
      <c r="R274" s="1422" t="s">
        <v>5083</v>
      </c>
      <c r="S274" s="1422" t="s">
        <v>4764</v>
      </c>
      <c r="T274" s="1427" t="s">
        <v>5029</v>
      </c>
    </row>
    <row r="275" spans="1:20" s="1402" customFormat="1" ht="20.100000000000001" customHeight="1">
      <c r="A275" s="1428"/>
      <c r="B275" s="1446" t="s">
        <v>89</v>
      </c>
      <c r="C275" s="1446" t="s">
        <v>5116</v>
      </c>
      <c r="D275" s="1446" t="s">
        <v>494</v>
      </c>
      <c r="E275" s="1446">
        <v>4</v>
      </c>
      <c r="F275" s="1424"/>
      <c r="G275" s="1449" t="s">
        <v>31</v>
      </c>
      <c r="H275" s="1422" t="s">
        <v>32</v>
      </c>
      <c r="I275" s="1451"/>
      <c r="J275" s="1451"/>
      <c r="K275" s="1422" t="s">
        <v>5080</v>
      </c>
      <c r="L275" s="1424"/>
      <c r="M275" s="1424"/>
      <c r="N275" s="1422">
        <v>2021.8</v>
      </c>
      <c r="O275" s="1422" t="s">
        <v>5081</v>
      </c>
      <c r="P275" s="1422" t="s">
        <v>5082</v>
      </c>
      <c r="Q275" s="1422">
        <v>18004806319</v>
      </c>
      <c r="R275" s="1422" t="s">
        <v>5083</v>
      </c>
      <c r="S275" s="1422" t="s">
        <v>4764</v>
      </c>
      <c r="T275" s="1427" t="s">
        <v>5029</v>
      </c>
    </row>
    <row r="276" spans="1:20" s="1402" customFormat="1" ht="20.100000000000001" customHeight="1">
      <c r="A276" s="1428"/>
      <c r="B276" s="1446" t="s">
        <v>89</v>
      </c>
      <c r="C276" s="1446" t="s">
        <v>5117</v>
      </c>
      <c r="D276" s="1446" t="s">
        <v>494</v>
      </c>
      <c r="E276" s="1446">
        <v>12</v>
      </c>
      <c r="F276" s="1424"/>
      <c r="G276" s="1449" t="s">
        <v>31</v>
      </c>
      <c r="H276" s="1422" t="s">
        <v>32</v>
      </c>
      <c r="I276" s="1451"/>
      <c r="J276" s="1451"/>
      <c r="K276" s="1422" t="s">
        <v>5080</v>
      </c>
      <c r="L276" s="1424"/>
      <c r="M276" s="1424"/>
      <c r="N276" s="1422">
        <v>2021.8</v>
      </c>
      <c r="O276" s="1422" t="s">
        <v>5081</v>
      </c>
      <c r="P276" s="1422" t="s">
        <v>5082</v>
      </c>
      <c r="Q276" s="1422">
        <v>18004806319</v>
      </c>
      <c r="R276" s="1422" t="s">
        <v>5083</v>
      </c>
      <c r="S276" s="1422" t="s">
        <v>4764</v>
      </c>
      <c r="T276" s="1427" t="s">
        <v>5029</v>
      </c>
    </row>
    <row r="277" spans="1:20" s="1402" customFormat="1" ht="20.100000000000001" customHeight="1">
      <c r="A277" s="1428"/>
      <c r="B277" s="1446" t="s">
        <v>89</v>
      </c>
      <c r="C277" s="1446" t="s">
        <v>5118</v>
      </c>
      <c r="D277" s="1446" t="s">
        <v>494</v>
      </c>
      <c r="E277" s="1446">
        <v>168</v>
      </c>
      <c r="F277" s="1424"/>
      <c r="G277" s="1449" t="s">
        <v>31</v>
      </c>
      <c r="H277" s="1422" t="s">
        <v>32</v>
      </c>
      <c r="I277" s="1451"/>
      <c r="J277" s="1451"/>
      <c r="K277" s="1422" t="s">
        <v>5080</v>
      </c>
      <c r="L277" s="1424"/>
      <c r="M277" s="1424"/>
      <c r="N277" s="1422">
        <v>2021.8</v>
      </c>
      <c r="O277" s="1422" t="s">
        <v>5081</v>
      </c>
      <c r="P277" s="1422" t="s">
        <v>5082</v>
      </c>
      <c r="Q277" s="1422">
        <v>18004806319</v>
      </c>
      <c r="R277" s="1422" t="s">
        <v>5083</v>
      </c>
      <c r="S277" s="1422" t="s">
        <v>4764</v>
      </c>
      <c r="T277" s="1427" t="s">
        <v>5029</v>
      </c>
    </row>
    <row r="278" spans="1:20" s="1402" customFormat="1" ht="20.100000000000001" customHeight="1">
      <c r="A278" s="1428"/>
      <c r="B278" s="1446" t="s">
        <v>89</v>
      </c>
      <c r="C278" s="1446" t="s">
        <v>5119</v>
      </c>
      <c r="D278" s="1446" t="s">
        <v>2547</v>
      </c>
      <c r="E278" s="1446">
        <v>384</v>
      </c>
      <c r="F278" s="1424"/>
      <c r="G278" s="1449" t="s">
        <v>31</v>
      </c>
      <c r="H278" s="1422" t="s">
        <v>32</v>
      </c>
      <c r="I278" s="1451"/>
      <c r="J278" s="1451"/>
      <c r="K278" s="1422" t="s">
        <v>5080</v>
      </c>
      <c r="L278" s="1424"/>
      <c r="M278" s="1424"/>
      <c r="N278" s="1422">
        <v>2021.8</v>
      </c>
      <c r="O278" s="1422" t="s">
        <v>5081</v>
      </c>
      <c r="P278" s="1422" t="s">
        <v>5082</v>
      </c>
      <c r="Q278" s="1422">
        <v>18004806319</v>
      </c>
      <c r="R278" s="1422" t="s">
        <v>5083</v>
      </c>
      <c r="S278" s="1422" t="s">
        <v>4764</v>
      </c>
      <c r="T278" s="1427" t="s">
        <v>5029</v>
      </c>
    </row>
    <row r="279" spans="1:20" s="1402" customFormat="1" ht="20.100000000000001" customHeight="1">
      <c r="A279" s="1428"/>
      <c r="B279" s="1446" t="s">
        <v>89</v>
      </c>
      <c r="C279" s="1446" t="s">
        <v>5120</v>
      </c>
      <c r="D279" s="1446" t="s">
        <v>2547</v>
      </c>
      <c r="E279" s="1446">
        <v>384</v>
      </c>
      <c r="F279" s="1424"/>
      <c r="G279" s="1449" t="s">
        <v>31</v>
      </c>
      <c r="H279" s="1422" t="s">
        <v>32</v>
      </c>
      <c r="I279" s="1451"/>
      <c r="J279" s="1451"/>
      <c r="K279" s="1422" t="s">
        <v>5080</v>
      </c>
      <c r="L279" s="1424"/>
      <c r="M279" s="1424"/>
      <c r="N279" s="1422">
        <v>2021.8</v>
      </c>
      <c r="O279" s="1422" t="s">
        <v>5081</v>
      </c>
      <c r="P279" s="1422" t="s">
        <v>5082</v>
      </c>
      <c r="Q279" s="1422">
        <v>18004806319</v>
      </c>
      <c r="R279" s="1422" t="s">
        <v>5083</v>
      </c>
      <c r="S279" s="1422" t="s">
        <v>4764</v>
      </c>
      <c r="T279" s="1427" t="s">
        <v>5029</v>
      </c>
    </row>
    <row r="280" spans="1:20" s="1402" customFormat="1" ht="20.100000000000001" customHeight="1">
      <c r="A280" s="1428"/>
      <c r="B280" s="1446" t="s">
        <v>89</v>
      </c>
      <c r="C280" s="1446" t="s">
        <v>5121</v>
      </c>
      <c r="D280" s="1446" t="s">
        <v>65</v>
      </c>
      <c r="E280" s="1446">
        <v>2500</v>
      </c>
      <c r="F280" s="1424"/>
      <c r="G280" s="1449" t="s">
        <v>31</v>
      </c>
      <c r="H280" s="1422" t="s">
        <v>32</v>
      </c>
      <c r="I280" s="1451"/>
      <c r="J280" s="1451"/>
      <c r="K280" s="1422" t="s">
        <v>5080</v>
      </c>
      <c r="L280" s="1424"/>
      <c r="M280" s="1424"/>
      <c r="N280" s="1422">
        <v>2021.8</v>
      </c>
      <c r="O280" s="1422" t="s">
        <v>5081</v>
      </c>
      <c r="P280" s="1422" t="s">
        <v>5082</v>
      </c>
      <c r="Q280" s="1422">
        <v>18004806319</v>
      </c>
      <c r="R280" s="1422" t="s">
        <v>5083</v>
      </c>
      <c r="S280" s="1422" t="s">
        <v>4764</v>
      </c>
      <c r="T280" s="1427" t="s">
        <v>5029</v>
      </c>
    </row>
    <row r="281" spans="1:20" s="1402" customFormat="1" ht="20.100000000000001" customHeight="1">
      <c r="A281" s="1428"/>
      <c r="B281" s="1446" t="s">
        <v>89</v>
      </c>
      <c r="C281" s="1446" t="s">
        <v>5085</v>
      </c>
      <c r="D281" s="1446" t="s">
        <v>2547</v>
      </c>
      <c r="E281" s="1446">
        <v>8</v>
      </c>
      <c r="F281" s="1424"/>
      <c r="G281" s="1449" t="s">
        <v>31</v>
      </c>
      <c r="H281" s="1422" t="s">
        <v>32</v>
      </c>
      <c r="I281" s="1451"/>
      <c r="J281" s="1451"/>
      <c r="K281" s="1422" t="s">
        <v>5080</v>
      </c>
      <c r="L281" s="1424"/>
      <c r="M281" s="1424"/>
      <c r="N281" s="1422">
        <v>2021.8</v>
      </c>
      <c r="O281" s="1422" t="s">
        <v>5081</v>
      </c>
      <c r="P281" s="1422" t="s">
        <v>5082</v>
      </c>
      <c r="Q281" s="1422">
        <v>18004806319</v>
      </c>
      <c r="R281" s="1422" t="s">
        <v>5083</v>
      </c>
      <c r="S281" s="1422" t="s">
        <v>4764</v>
      </c>
      <c r="T281" s="1427" t="s">
        <v>5029</v>
      </c>
    </row>
    <row r="282" spans="1:20" s="1402" customFormat="1" ht="20.100000000000001" customHeight="1">
      <c r="A282" s="1428"/>
      <c r="B282" s="1446" t="s">
        <v>89</v>
      </c>
      <c r="C282" s="1446" t="s">
        <v>5122</v>
      </c>
      <c r="D282" s="1446" t="s">
        <v>2547</v>
      </c>
      <c r="E282" s="1446">
        <v>2</v>
      </c>
      <c r="F282" s="1424"/>
      <c r="G282" s="1449" t="s">
        <v>31</v>
      </c>
      <c r="H282" s="1422" t="s">
        <v>32</v>
      </c>
      <c r="I282" s="1451"/>
      <c r="J282" s="1451"/>
      <c r="K282" s="1422" t="s">
        <v>5080</v>
      </c>
      <c r="L282" s="1424"/>
      <c r="M282" s="1424"/>
      <c r="N282" s="1422">
        <v>2021.8</v>
      </c>
      <c r="O282" s="1422" t="s">
        <v>5081</v>
      </c>
      <c r="P282" s="1422" t="s">
        <v>5082</v>
      </c>
      <c r="Q282" s="1422">
        <v>18004806319</v>
      </c>
      <c r="R282" s="1422" t="s">
        <v>5083</v>
      </c>
      <c r="S282" s="1422" t="s">
        <v>4764</v>
      </c>
      <c r="T282" s="1427" t="s">
        <v>5029</v>
      </c>
    </row>
    <row r="283" spans="1:20" s="1402" customFormat="1" ht="20.100000000000001" customHeight="1">
      <c r="A283" s="1428"/>
      <c r="B283" s="1446" t="s">
        <v>89</v>
      </c>
      <c r="C283" s="1446" t="s">
        <v>5093</v>
      </c>
      <c r="D283" s="1446" t="s">
        <v>2547</v>
      </c>
      <c r="E283" s="1446">
        <v>4</v>
      </c>
      <c r="F283" s="1424"/>
      <c r="G283" s="1449" t="s">
        <v>31</v>
      </c>
      <c r="H283" s="1422" t="s">
        <v>32</v>
      </c>
      <c r="I283" s="1451"/>
      <c r="J283" s="1451"/>
      <c r="K283" s="1422" t="s">
        <v>5080</v>
      </c>
      <c r="L283" s="1424"/>
      <c r="M283" s="1424"/>
      <c r="N283" s="1422">
        <v>2021.8</v>
      </c>
      <c r="O283" s="1422" t="s">
        <v>5081</v>
      </c>
      <c r="P283" s="1422" t="s">
        <v>5082</v>
      </c>
      <c r="Q283" s="1422">
        <v>18004806319</v>
      </c>
      <c r="R283" s="1422" t="s">
        <v>5083</v>
      </c>
      <c r="S283" s="1422" t="s">
        <v>4764</v>
      </c>
      <c r="T283" s="1427" t="s">
        <v>5029</v>
      </c>
    </row>
    <row r="284" spans="1:20" s="1402" customFormat="1" ht="20.100000000000001" customHeight="1">
      <c r="A284" s="1428"/>
      <c r="B284" s="1446" t="s">
        <v>89</v>
      </c>
      <c r="C284" s="1446" t="s">
        <v>5094</v>
      </c>
      <c r="D284" s="1446" t="s">
        <v>2547</v>
      </c>
      <c r="E284" s="1446">
        <v>2</v>
      </c>
      <c r="F284" s="1424"/>
      <c r="G284" s="1449" t="s">
        <v>31</v>
      </c>
      <c r="H284" s="1422" t="s">
        <v>32</v>
      </c>
      <c r="I284" s="1451"/>
      <c r="J284" s="1451"/>
      <c r="K284" s="1422" t="s">
        <v>5080</v>
      </c>
      <c r="L284" s="1424"/>
      <c r="M284" s="1424"/>
      <c r="N284" s="1422">
        <v>2021.8</v>
      </c>
      <c r="O284" s="1422" t="s">
        <v>5081</v>
      </c>
      <c r="P284" s="1422" t="s">
        <v>5082</v>
      </c>
      <c r="Q284" s="1422">
        <v>18004806319</v>
      </c>
      <c r="R284" s="1422" t="s">
        <v>5083</v>
      </c>
      <c r="S284" s="1422" t="s">
        <v>4764</v>
      </c>
      <c r="T284" s="1427" t="s">
        <v>5029</v>
      </c>
    </row>
    <row r="285" spans="1:20" s="1402" customFormat="1" ht="20.100000000000001" customHeight="1">
      <c r="A285" s="1428"/>
      <c r="B285" s="1446" t="s">
        <v>89</v>
      </c>
      <c r="C285" s="1446" t="s">
        <v>5095</v>
      </c>
      <c r="D285" s="1446" t="s">
        <v>2547</v>
      </c>
      <c r="E285" s="1446">
        <v>1</v>
      </c>
      <c r="F285" s="1424"/>
      <c r="G285" s="1449" t="s">
        <v>31</v>
      </c>
      <c r="H285" s="1422" t="s">
        <v>32</v>
      </c>
      <c r="I285" s="1451"/>
      <c r="J285" s="1451"/>
      <c r="K285" s="1422" t="s">
        <v>5080</v>
      </c>
      <c r="L285" s="1424"/>
      <c r="M285" s="1424"/>
      <c r="N285" s="1422">
        <v>2021.8</v>
      </c>
      <c r="O285" s="1422" t="s">
        <v>5081</v>
      </c>
      <c r="P285" s="1422" t="s">
        <v>5082</v>
      </c>
      <c r="Q285" s="1422">
        <v>18004806319</v>
      </c>
      <c r="R285" s="1422" t="s">
        <v>5083</v>
      </c>
      <c r="S285" s="1422" t="s">
        <v>4764</v>
      </c>
      <c r="T285" s="1427" t="s">
        <v>5029</v>
      </c>
    </row>
    <row r="286" spans="1:20" s="1402" customFormat="1" ht="20.100000000000001" customHeight="1">
      <c r="A286" s="1428"/>
      <c r="B286" s="1446" t="s">
        <v>89</v>
      </c>
      <c r="C286" s="1446" t="s">
        <v>5096</v>
      </c>
      <c r="D286" s="1446" t="s">
        <v>2547</v>
      </c>
      <c r="E286" s="1446">
        <v>2</v>
      </c>
      <c r="F286" s="1424"/>
      <c r="G286" s="1449" t="s">
        <v>31</v>
      </c>
      <c r="H286" s="1422" t="s">
        <v>32</v>
      </c>
      <c r="I286" s="1451"/>
      <c r="J286" s="1451"/>
      <c r="K286" s="1422" t="s">
        <v>5080</v>
      </c>
      <c r="L286" s="1424"/>
      <c r="M286" s="1424"/>
      <c r="N286" s="1422">
        <v>2021.8</v>
      </c>
      <c r="O286" s="1422" t="s">
        <v>5081</v>
      </c>
      <c r="P286" s="1422" t="s">
        <v>5082</v>
      </c>
      <c r="Q286" s="1422">
        <v>18004806319</v>
      </c>
      <c r="R286" s="1422" t="s">
        <v>5083</v>
      </c>
      <c r="S286" s="1422" t="s">
        <v>4764</v>
      </c>
      <c r="T286" s="1427" t="s">
        <v>5029</v>
      </c>
    </row>
    <row r="287" spans="1:20" s="1402" customFormat="1" ht="20.100000000000001" customHeight="1">
      <c r="A287" s="1428"/>
      <c r="B287" s="1446" t="s">
        <v>89</v>
      </c>
      <c r="C287" s="1446" t="s">
        <v>5123</v>
      </c>
      <c r="D287" s="1446" t="s">
        <v>2547</v>
      </c>
      <c r="E287" s="1446">
        <v>2</v>
      </c>
      <c r="F287" s="1424"/>
      <c r="G287" s="1449" t="s">
        <v>31</v>
      </c>
      <c r="H287" s="1422" t="s">
        <v>32</v>
      </c>
      <c r="I287" s="1451"/>
      <c r="J287" s="1451"/>
      <c r="K287" s="1422" t="s">
        <v>5080</v>
      </c>
      <c r="L287" s="1424"/>
      <c r="M287" s="1424"/>
      <c r="N287" s="1422">
        <v>2021.8</v>
      </c>
      <c r="O287" s="1422" t="s">
        <v>5081</v>
      </c>
      <c r="P287" s="1422" t="s">
        <v>5082</v>
      </c>
      <c r="Q287" s="1422">
        <v>18004806319</v>
      </c>
      <c r="R287" s="1422" t="s">
        <v>5083</v>
      </c>
      <c r="S287" s="1422" t="s">
        <v>4764</v>
      </c>
      <c r="T287" s="1427" t="s">
        <v>5029</v>
      </c>
    </row>
    <row r="288" spans="1:20" s="1402" customFormat="1" ht="20.100000000000001" customHeight="1">
      <c r="A288" s="1428"/>
      <c r="B288" s="1446" t="s">
        <v>89</v>
      </c>
      <c r="C288" s="1446" t="s">
        <v>5089</v>
      </c>
      <c r="D288" s="1446" t="s">
        <v>2547</v>
      </c>
      <c r="E288" s="1446">
        <v>6</v>
      </c>
      <c r="F288" s="1424"/>
      <c r="G288" s="1449" t="s">
        <v>31</v>
      </c>
      <c r="H288" s="1422" t="s">
        <v>32</v>
      </c>
      <c r="I288" s="1451"/>
      <c r="J288" s="1451"/>
      <c r="K288" s="1422" t="s">
        <v>5080</v>
      </c>
      <c r="L288" s="1424"/>
      <c r="M288" s="1424"/>
      <c r="N288" s="1422">
        <v>2021.8</v>
      </c>
      <c r="O288" s="1422" t="s">
        <v>5081</v>
      </c>
      <c r="P288" s="1422" t="s">
        <v>5082</v>
      </c>
      <c r="Q288" s="1422">
        <v>18004806319</v>
      </c>
      <c r="R288" s="1422" t="s">
        <v>5083</v>
      </c>
      <c r="S288" s="1422" t="s">
        <v>4764</v>
      </c>
      <c r="T288" s="1427" t="s">
        <v>5029</v>
      </c>
    </row>
    <row r="289" spans="1:20" s="1402" customFormat="1" ht="20.100000000000001" customHeight="1">
      <c r="A289" s="1428"/>
      <c r="B289" s="1446" t="s">
        <v>89</v>
      </c>
      <c r="C289" s="1446" t="s">
        <v>5097</v>
      </c>
      <c r="D289" s="1446" t="s">
        <v>2547</v>
      </c>
      <c r="E289" s="1446">
        <v>8</v>
      </c>
      <c r="F289" s="1424"/>
      <c r="G289" s="1449" t="s">
        <v>31</v>
      </c>
      <c r="H289" s="1422" t="s">
        <v>32</v>
      </c>
      <c r="I289" s="1451"/>
      <c r="J289" s="1451"/>
      <c r="K289" s="1422" t="s">
        <v>5080</v>
      </c>
      <c r="L289" s="1424"/>
      <c r="M289" s="1424"/>
      <c r="N289" s="1422">
        <v>2021.8</v>
      </c>
      <c r="O289" s="1422" t="s">
        <v>5081</v>
      </c>
      <c r="P289" s="1422" t="s">
        <v>5082</v>
      </c>
      <c r="Q289" s="1422">
        <v>18004806319</v>
      </c>
      <c r="R289" s="1422" t="s">
        <v>5083</v>
      </c>
      <c r="S289" s="1422" t="s">
        <v>4764</v>
      </c>
      <c r="T289" s="1427" t="s">
        <v>5029</v>
      </c>
    </row>
    <row r="290" spans="1:20" s="1402" customFormat="1" ht="20.100000000000001" customHeight="1">
      <c r="A290" s="1428"/>
      <c r="B290" s="1446" t="s">
        <v>89</v>
      </c>
      <c r="C290" s="1446" t="s">
        <v>5092</v>
      </c>
      <c r="D290" s="1446" t="s">
        <v>2547</v>
      </c>
      <c r="E290" s="1446">
        <v>13</v>
      </c>
      <c r="F290" s="1424"/>
      <c r="G290" s="1449" t="s">
        <v>31</v>
      </c>
      <c r="H290" s="1422" t="s">
        <v>32</v>
      </c>
      <c r="I290" s="1451"/>
      <c r="J290" s="1451"/>
      <c r="K290" s="1422" t="s">
        <v>5080</v>
      </c>
      <c r="L290" s="1424"/>
      <c r="M290" s="1424"/>
      <c r="N290" s="1422">
        <v>2021.8</v>
      </c>
      <c r="O290" s="1422" t="s">
        <v>5081</v>
      </c>
      <c r="P290" s="1422" t="s">
        <v>5082</v>
      </c>
      <c r="Q290" s="1422">
        <v>18004806319</v>
      </c>
      <c r="R290" s="1422" t="s">
        <v>5083</v>
      </c>
      <c r="S290" s="1422" t="s">
        <v>4764</v>
      </c>
      <c r="T290" s="1427" t="s">
        <v>5029</v>
      </c>
    </row>
    <row r="291" spans="1:20" s="1402" customFormat="1" ht="20.100000000000001" customHeight="1">
      <c r="A291" s="1428"/>
      <c r="B291" s="1446" t="s">
        <v>89</v>
      </c>
      <c r="C291" s="1446" t="s">
        <v>5088</v>
      </c>
      <c r="D291" s="1446" t="s">
        <v>2547</v>
      </c>
      <c r="E291" s="1446">
        <v>6</v>
      </c>
      <c r="F291" s="1424"/>
      <c r="G291" s="1449" t="s">
        <v>31</v>
      </c>
      <c r="H291" s="1422" t="s">
        <v>32</v>
      </c>
      <c r="I291" s="1451"/>
      <c r="J291" s="1451"/>
      <c r="K291" s="1422" t="s">
        <v>5080</v>
      </c>
      <c r="L291" s="1424"/>
      <c r="M291" s="1424"/>
      <c r="N291" s="1422">
        <v>2021.8</v>
      </c>
      <c r="O291" s="1422" t="s">
        <v>5081</v>
      </c>
      <c r="P291" s="1422" t="s">
        <v>5082</v>
      </c>
      <c r="Q291" s="1422">
        <v>18004806319</v>
      </c>
      <c r="R291" s="1422" t="s">
        <v>5083</v>
      </c>
      <c r="S291" s="1422" t="s">
        <v>4764</v>
      </c>
      <c r="T291" s="1427" t="s">
        <v>5029</v>
      </c>
    </row>
    <row r="292" spans="1:20" s="1402" customFormat="1" ht="20.100000000000001" customHeight="1">
      <c r="A292" s="1428"/>
      <c r="B292" s="1446" t="s">
        <v>89</v>
      </c>
      <c r="C292" s="1446" t="s">
        <v>5090</v>
      </c>
      <c r="D292" s="1446" t="s">
        <v>2547</v>
      </c>
      <c r="E292" s="1446">
        <v>16</v>
      </c>
      <c r="F292" s="1433"/>
      <c r="G292" s="1449" t="s">
        <v>31</v>
      </c>
      <c r="H292" s="1422" t="s">
        <v>32</v>
      </c>
      <c r="I292" s="1451"/>
      <c r="J292" s="1451"/>
      <c r="K292" s="1422" t="s">
        <v>5080</v>
      </c>
      <c r="L292" s="1433"/>
      <c r="M292" s="1433"/>
      <c r="N292" s="1422">
        <v>2021.8</v>
      </c>
      <c r="O292" s="1422" t="s">
        <v>5081</v>
      </c>
      <c r="P292" s="1422" t="s">
        <v>5082</v>
      </c>
      <c r="Q292" s="1422">
        <v>18004806319</v>
      </c>
      <c r="R292" s="1422" t="s">
        <v>5083</v>
      </c>
      <c r="S292" s="1422" t="s">
        <v>4764</v>
      </c>
      <c r="T292" s="1427" t="s">
        <v>5029</v>
      </c>
    </row>
    <row r="293" spans="1:20" s="1402" customFormat="1" ht="24" customHeight="1">
      <c r="A293" s="1428"/>
      <c r="B293" s="1446" t="s">
        <v>89</v>
      </c>
      <c r="C293" s="1446" t="s">
        <v>5124</v>
      </c>
      <c r="D293" s="1446" t="s">
        <v>2547</v>
      </c>
      <c r="E293" s="1446">
        <v>14</v>
      </c>
      <c r="F293" s="1452">
        <v>81.900000000000006</v>
      </c>
      <c r="G293" s="1446" t="s">
        <v>31</v>
      </c>
      <c r="H293" s="1446" t="s">
        <v>32</v>
      </c>
      <c r="I293" s="1446"/>
      <c r="J293" s="1446"/>
      <c r="K293" s="1446" t="s">
        <v>5125</v>
      </c>
      <c r="L293" s="1452">
        <f>F293*8500</f>
        <v>696150</v>
      </c>
      <c r="M293" s="1452">
        <f>F293*8500*30%</f>
        <v>208845</v>
      </c>
      <c r="N293" s="1422">
        <v>2021.9</v>
      </c>
      <c r="O293" s="1422" t="s">
        <v>5081</v>
      </c>
      <c r="P293" s="1422" t="s">
        <v>5082</v>
      </c>
      <c r="Q293" s="1422">
        <v>18004806319</v>
      </c>
      <c r="R293" s="1422" t="s">
        <v>5083</v>
      </c>
      <c r="S293" s="1422" t="s">
        <v>4764</v>
      </c>
      <c r="T293" s="1427" t="s">
        <v>5104</v>
      </c>
    </row>
    <row r="294" spans="1:20" s="1402" customFormat="1" ht="20.100000000000001" customHeight="1">
      <c r="A294" s="1428"/>
      <c r="B294" s="1446" t="s">
        <v>89</v>
      </c>
      <c r="C294" s="1446" t="s">
        <v>5126</v>
      </c>
      <c r="D294" s="1446" t="s">
        <v>2547</v>
      </c>
      <c r="E294" s="1446">
        <v>12</v>
      </c>
      <c r="F294" s="1453"/>
      <c r="G294" s="1446" t="s">
        <v>31</v>
      </c>
      <c r="H294" s="1446" t="s">
        <v>32</v>
      </c>
      <c r="I294" s="1446"/>
      <c r="J294" s="1446"/>
      <c r="K294" s="1446" t="s">
        <v>5125</v>
      </c>
      <c r="L294" s="1453"/>
      <c r="M294" s="1453"/>
      <c r="N294" s="1422">
        <v>2021.9</v>
      </c>
      <c r="O294" s="1422" t="s">
        <v>5081</v>
      </c>
      <c r="P294" s="1422" t="s">
        <v>5082</v>
      </c>
      <c r="Q294" s="1422">
        <v>18004806319</v>
      </c>
      <c r="R294" s="1422" t="s">
        <v>5083</v>
      </c>
      <c r="S294" s="1422" t="s">
        <v>4764</v>
      </c>
      <c r="T294" s="1427" t="s">
        <v>5104</v>
      </c>
    </row>
    <row r="295" spans="1:20" s="1402" customFormat="1" ht="20.100000000000001" customHeight="1">
      <c r="A295" s="1428"/>
      <c r="B295" s="1446" t="s">
        <v>89</v>
      </c>
      <c r="C295" s="1446" t="s">
        <v>5127</v>
      </c>
      <c r="D295" s="1446" t="s">
        <v>2547</v>
      </c>
      <c r="E295" s="1446">
        <v>5</v>
      </c>
      <c r="F295" s="1453"/>
      <c r="G295" s="1446" t="s">
        <v>31</v>
      </c>
      <c r="H295" s="1446" t="s">
        <v>32</v>
      </c>
      <c r="I295" s="1446"/>
      <c r="J295" s="1446"/>
      <c r="K295" s="1446" t="s">
        <v>5125</v>
      </c>
      <c r="L295" s="1453"/>
      <c r="M295" s="1453"/>
      <c r="N295" s="1422">
        <v>2021.9</v>
      </c>
      <c r="O295" s="1422" t="s">
        <v>5081</v>
      </c>
      <c r="P295" s="1422" t="s">
        <v>5082</v>
      </c>
      <c r="Q295" s="1422">
        <v>18004806319</v>
      </c>
      <c r="R295" s="1422" t="s">
        <v>5083</v>
      </c>
      <c r="S295" s="1422" t="s">
        <v>4764</v>
      </c>
      <c r="T295" s="1427" t="s">
        <v>5104</v>
      </c>
    </row>
    <row r="296" spans="1:20" s="1402" customFormat="1" ht="20.100000000000001" customHeight="1">
      <c r="A296" s="1428"/>
      <c r="B296" s="1446" t="s">
        <v>89</v>
      </c>
      <c r="C296" s="1446" t="s">
        <v>5128</v>
      </c>
      <c r="D296" s="1446" t="s">
        <v>2547</v>
      </c>
      <c r="E296" s="1446">
        <v>5</v>
      </c>
      <c r="F296" s="1453"/>
      <c r="G296" s="1446" t="s">
        <v>31</v>
      </c>
      <c r="H296" s="1446" t="s">
        <v>32</v>
      </c>
      <c r="I296" s="1446"/>
      <c r="J296" s="1446"/>
      <c r="K296" s="1446" t="s">
        <v>5125</v>
      </c>
      <c r="L296" s="1453"/>
      <c r="M296" s="1453"/>
      <c r="N296" s="1422">
        <v>2021.9</v>
      </c>
      <c r="O296" s="1422" t="s">
        <v>5081</v>
      </c>
      <c r="P296" s="1422" t="s">
        <v>5082</v>
      </c>
      <c r="Q296" s="1422">
        <v>18004806319</v>
      </c>
      <c r="R296" s="1422" t="s">
        <v>5083</v>
      </c>
      <c r="S296" s="1422" t="s">
        <v>4764</v>
      </c>
      <c r="T296" s="1427" t="s">
        <v>5104</v>
      </c>
    </row>
    <row r="297" spans="1:20" s="1402" customFormat="1" ht="20.100000000000001" customHeight="1">
      <c r="A297" s="1428"/>
      <c r="B297" s="1446" t="s">
        <v>89</v>
      </c>
      <c r="C297" s="1446" t="s">
        <v>5129</v>
      </c>
      <c r="D297" s="1446" t="s">
        <v>2547</v>
      </c>
      <c r="E297" s="1446">
        <v>5</v>
      </c>
      <c r="F297" s="1453"/>
      <c r="G297" s="1446" t="s">
        <v>31</v>
      </c>
      <c r="H297" s="1446" t="s">
        <v>32</v>
      </c>
      <c r="I297" s="1446"/>
      <c r="J297" s="1446"/>
      <c r="K297" s="1446" t="s">
        <v>5125</v>
      </c>
      <c r="L297" s="1453"/>
      <c r="M297" s="1453"/>
      <c r="N297" s="1422">
        <v>2021.9</v>
      </c>
      <c r="O297" s="1422" t="s">
        <v>5081</v>
      </c>
      <c r="P297" s="1422" t="s">
        <v>5082</v>
      </c>
      <c r="Q297" s="1422">
        <v>18004806319</v>
      </c>
      <c r="R297" s="1422" t="s">
        <v>5083</v>
      </c>
      <c r="S297" s="1422" t="s">
        <v>4764</v>
      </c>
      <c r="T297" s="1427" t="s">
        <v>5104</v>
      </c>
    </row>
    <row r="298" spans="1:20" s="1402" customFormat="1" ht="20.100000000000001" customHeight="1">
      <c r="A298" s="1428"/>
      <c r="B298" s="1446" t="s">
        <v>89</v>
      </c>
      <c r="C298" s="1446" t="s">
        <v>5130</v>
      </c>
      <c r="D298" s="1446" t="s">
        <v>2547</v>
      </c>
      <c r="E298" s="1446">
        <v>4</v>
      </c>
      <c r="F298" s="1453"/>
      <c r="G298" s="1446" t="s">
        <v>31</v>
      </c>
      <c r="H298" s="1446" t="s">
        <v>32</v>
      </c>
      <c r="I298" s="1446"/>
      <c r="J298" s="1446"/>
      <c r="K298" s="1446" t="s">
        <v>5125</v>
      </c>
      <c r="L298" s="1453"/>
      <c r="M298" s="1453"/>
      <c r="N298" s="1422">
        <v>2021.9</v>
      </c>
      <c r="O298" s="1422" t="s">
        <v>5081</v>
      </c>
      <c r="P298" s="1422" t="s">
        <v>5082</v>
      </c>
      <c r="Q298" s="1422">
        <v>18004806319</v>
      </c>
      <c r="R298" s="1422" t="s">
        <v>5083</v>
      </c>
      <c r="S298" s="1422" t="s">
        <v>4764</v>
      </c>
      <c r="T298" s="1427" t="s">
        <v>5104</v>
      </c>
    </row>
    <row r="299" spans="1:20" s="1402" customFormat="1" ht="20.100000000000001" customHeight="1">
      <c r="A299" s="1428"/>
      <c r="B299" s="1446" t="s">
        <v>89</v>
      </c>
      <c r="C299" s="1446" t="s">
        <v>5124</v>
      </c>
      <c r="D299" s="1446" t="s">
        <v>2547</v>
      </c>
      <c r="E299" s="1446">
        <v>22</v>
      </c>
      <c r="F299" s="1453"/>
      <c r="G299" s="1446" t="s">
        <v>31</v>
      </c>
      <c r="H299" s="1446" t="s">
        <v>32</v>
      </c>
      <c r="I299" s="1446"/>
      <c r="J299" s="1446"/>
      <c r="K299" s="1446" t="s">
        <v>5125</v>
      </c>
      <c r="L299" s="1453"/>
      <c r="M299" s="1453"/>
      <c r="N299" s="1422">
        <v>2021.9</v>
      </c>
      <c r="O299" s="1422" t="s">
        <v>5081</v>
      </c>
      <c r="P299" s="1422" t="s">
        <v>5082</v>
      </c>
      <c r="Q299" s="1422">
        <v>18004806319</v>
      </c>
      <c r="R299" s="1422" t="s">
        <v>5083</v>
      </c>
      <c r="S299" s="1422" t="s">
        <v>4764</v>
      </c>
      <c r="T299" s="1427" t="s">
        <v>5104</v>
      </c>
    </row>
    <row r="300" spans="1:20" s="1402" customFormat="1" ht="20.100000000000001" customHeight="1">
      <c r="A300" s="1428"/>
      <c r="B300" s="1446" t="s">
        <v>89</v>
      </c>
      <c r="C300" s="1446" t="s">
        <v>5126</v>
      </c>
      <c r="D300" s="1446" t="s">
        <v>2547</v>
      </c>
      <c r="E300" s="1446">
        <v>21</v>
      </c>
      <c r="F300" s="1453"/>
      <c r="G300" s="1446" t="s">
        <v>31</v>
      </c>
      <c r="H300" s="1446" t="s">
        <v>32</v>
      </c>
      <c r="I300" s="1446"/>
      <c r="J300" s="1446"/>
      <c r="K300" s="1446" t="s">
        <v>5125</v>
      </c>
      <c r="L300" s="1453"/>
      <c r="M300" s="1453"/>
      <c r="N300" s="1422">
        <v>2021.9</v>
      </c>
      <c r="O300" s="1422" t="s">
        <v>5081</v>
      </c>
      <c r="P300" s="1422" t="s">
        <v>5082</v>
      </c>
      <c r="Q300" s="1422">
        <v>18004806319</v>
      </c>
      <c r="R300" s="1422" t="s">
        <v>5083</v>
      </c>
      <c r="S300" s="1422" t="s">
        <v>4764</v>
      </c>
      <c r="T300" s="1427" t="s">
        <v>5104</v>
      </c>
    </row>
    <row r="301" spans="1:20" s="1402" customFormat="1" ht="20.100000000000001" customHeight="1">
      <c r="A301" s="1428"/>
      <c r="B301" s="1446" t="s">
        <v>89</v>
      </c>
      <c r="C301" s="1446" t="s">
        <v>5127</v>
      </c>
      <c r="D301" s="1446" t="s">
        <v>2547</v>
      </c>
      <c r="E301" s="1446">
        <v>7</v>
      </c>
      <c r="F301" s="1453"/>
      <c r="G301" s="1446" t="s">
        <v>31</v>
      </c>
      <c r="H301" s="1446" t="s">
        <v>32</v>
      </c>
      <c r="I301" s="1446"/>
      <c r="J301" s="1446"/>
      <c r="K301" s="1446" t="s">
        <v>5125</v>
      </c>
      <c r="L301" s="1453"/>
      <c r="M301" s="1453"/>
      <c r="N301" s="1422">
        <v>2021.9</v>
      </c>
      <c r="O301" s="1422" t="s">
        <v>5081</v>
      </c>
      <c r="P301" s="1422" t="s">
        <v>5082</v>
      </c>
      <c r="Q301" s="1422">
        <v>18004806319</v>
      </c>
      <c r="R301" s="1422" t="s">
        <v>5083</v>
      </c>
      <c r="S301" s="1422" t="s">
        <v>4764</v>
      </c>
      <c r="T301" s="1427" t="s">
        <v>5104</v>
      </c>
    </row>
    <row r="302" spans="1:20" s="1402" customFormat="1" ht="20.100000000000001" customHeight="1">
      <c r="A302" s="1428"/>
      <c r="B302" s="1446" t="s">
        <v>89</v>
      </c>
      <c r="C302" s="1446" t="s">
        <v>5128</v>
      </c>
      <c r="D302" s="1446" t="s">
        <v>2547</v>
      </c>
      <c r="E302" s="1446">
        <v>7</v>
      </c>
      <c r="F302" s="1453"/>
      <c r="G302" s="1446" t="s">
        <v>31</v>
      </c>
      <c r="H302" s="1446" t="s">
        <v>32</v>
      </c>
      <c r="I302" s="1446"/>
      <c r="J302" s="1446"/>
      <c r="K302" s="1446" t="s">
        <v>5125</v>
      </c>
      <c r="L302" s="1453"/>
      <c r="M302" s="1453"/>
      <c r="N302" s="1422">
        <v>2021.9</v>
      </c>
      <c r="O302" s="1422" t="s">
        <v>5081</v>
      </c>
      <c r="P302" s="1422" t="s">
        <v>5082</v>
      </c>
      <c r="Q302" s="1422">
        <v>18004806319</v>
      </c>
      <c r="R302" s="1422" t="s">
        <v>5083</v>
      </c>
      <c r="S302" s="1422" t="s">
        <v>4764</v>
      </c>
      <c r="T302" s="1427" t="s">
        <v>5104</v>
      </c>
    </row>
    <row r="303" spans="1:20" s="1402" customFormat="1" ht="20.100000000000001" customHeight="1">
      <c r="A303" s="1428"/>
      <c r="B303" s="1446" t="s">
        <v>89</v>
      </c>
      <c r="C303" s="1446" t="s">
        <v>5129</v>
      </c>
      <c r="D303" s="1446" t="s">
        <v>2547</v>
      </c>
      <c r="E303" s="1446">
        <v>7</v>
      </c>
      <c r="F303" s="1453"/>
      <c r="G303" s="1446" t="s">
        <v>31</v>
      </c>
      <c r="H303" s="1446" t="s">
        <v>32</v>
      </c>
      <c r="I303" s="1446"/>
      <c r="J303" s="1446"/>
      <c r="K303" s="1446" t="s">
        <v>5125</v>
      </c>
      <c r="L303" s="1453"/>
      <c r="M303" s="1453"/>
      <c r="N303" s="1422">
        <v>2021.9</v>
      </c>
      <c r="O303" s="1422" t="s">
        <v>5081</v>
      </c>
      <c r="P303" s="1422" t="s">
        <v>5082</v>
      </c>
      <c r="Q303" s="1422">
        <v>18004806319</v>
      </c>
      <c r="R303" s="1422" t="s">
        <v>5083</v>
      </c>
      <c r="S303" s="1422" t="s">
        <v>4764</v>
      </c>
      <c r="T303" s="1427" t="s">
        <v>5104</v>
      </c>
    </row>
    <row r="304" spans="1:20" s="1402" customFormat="1" ht="20.100000000000001" customHeight="1">
      <c r="A304" s="1428"/>
      <c r="B304" s="1446" t="s">
        <v>89</v>
      </c>
      <c r="C304" s="1446" t="s">
        <v>5130</v>
      </c>
      <c r="D304" s="1446" t="s">
        <v>2547</v>
      </c>
      <c r="E304" s="1446">
        <v>8</v>
      </c>
      <c r="F304" s="1453"/>
      <c r="G304" s="1446" t="s">
        <v>31</v>
      </c>
      <c r="H304" s="1446" t="s">
        <v>32</v>
      </c>
      <c r="I304" s="1446"/>
      <c r="J304" s="1446"/>
      <c r="K304" s="1446" t="s">
        <v>5125</v>
      </c>
      <c r="L304" s="1453"/>
      <c r="M304" s="1453"/>
      <c r="N304" s="1422">
        <v>2021.9</v>
      </c>
      <c r="O304" s="1422" t="s">
        <v>5081</v>
      </c>
      <c r="P304" s="1422" t="s">
        <v>5082</v>
      </c>
      <c r="Q304" s="1422">
        <v>18004806319</v>
      </c>
      <c r="R304" s="1422" t="s">
        <v>5083</v>
      </c>
      <c r="S304" s="1422" t="s">
        <v>4764</v>
      </c>
      <c r="T304" s="1427" t="s">
        <v>5104</v>
      </c>
    </row>
    <row r="305" spans="1:20" s="1402" customFormat="1" ht="20.100000000000001" customHeight="1">
      <c r="A305" s="1428"/>
      <c r="B305" s="1446" t="s">
        <v>89</v>
      </c>
      <c r="C305" s="1446" t="s">
        <v>5131</v>
      </c>
      <c r="D305" s="1446" t="s">
        <v>494</v>
      </c>
      <c r="E305" s="1446">
        <v>280</v>
      </c>
      <c r="F305" s="1453"/>
      <c r="G305" s="1446" t="s">
        <v>31</v>
      </c>
      <c r="H305" s="1446" t="s">
        <v>32</v>
      </c>
      <c r="I305" s="1446"/>
      <c r="J305" s="1446"/>
      <c r="K305" s="1446" t="s">
        <v>5125</v>
      </c>
      <c r="L305" s="1453"/>
      <c r="M305" s="1453"/>
      <c r="N305" s="1422">
        <v>2021.9</v>
      </c>
      <c r="O305" s="1422" t="s">
        <v>5081</v>
      </c>
      <c r="P305" s="1422" t="s">
        <v>5082</v>
      </c>
      <c r="Q305" s="1422">
        <v>18004806319</v>
      </c>
      <c r="R305" s="1422" t="s">
        <v>5083</v>
      </c>
      <c r="S305" s="1422" t="s">
        <v>4764</v>
      </c>
      <c r="T305" s="1427" t="s">
        <v>5104</v>
      </c>
    </row>
    <row r="306" spans="1:20" s="1402" customFormat="1" ht="20.100000000000001" customHeight="1">
      <c r="A306" s="1428"/>
      <c r="B306" s="1446" t="s">
        <v>89</v>
      </c>
      <c r="C306" s="1446" t="s">
        <v>5117</v>
      </c>
      <c r="D306" s="1446" t="s">
        <v>494</v>
      </c>
      <c r="E306" s="1446">
        <v>30</v>
      </c>
      <c r="F306" s="1453"/>
      <c r="G306" s="1446" t="s">
        <v>31</v>
      </c>
      <c r="H306" s="1446" t="s">
        <v>32</v>
      </c>
      <c r="I306" s="1446"/>
      <c r="J306" s="1446"/>
      <c r="K306" s="1446" t="s">
        <v>5125</v>
      </c>
      <c r="L306" s="1453"/>
      <c r="M306" s="1453"/>
      <c r="N306" s="1422">
        <v>2021.9</v>
      </c>
      <c r="O306" s="1422" t="s">
        <v>5081</v>
      </c>
      <c r="P306" s="1422" t="s">
        <v>5082</v>
      </c>
      <c r="Q306" s="1422">
        <v>18004806319</v>
      </c>
      <c r="R306" s="1422" t="s">
        <v>5083</v>
      </c>
      <c r="S306" s="1422" t="s">
        <v>4764</v>
      </c>
      <c r="T306" s="1427" t="s">
        <v>5104</v>
      </c>
    </row>
    <row r="307" spans="1:20" s="1402" customFormat="1" ht="20.100000000000001" customHeight="1">
      <c r="A307" s="1428"/>
      <c r="B307" s="1446" t="s">
        <v>89</v>
      </c>
      <c r="C307" s="1446" t="s">
        <v>5116</v>
      </c>
      <c r="D307" s="1446" t="s">
        <v>494</v>
      </c>
      <c r="E307" s="1446">
        <v>10</v>
      </c>
      <c r="F307" s="1453"/>
      <c r="G307" s="1446" t="s">
        <v>31</v>
      </c>
      <c r="H307" s="1446" t="s">
        <v>32</v>
      </c>
      <c r="I307" s="1446"/>
      <c r="J307" s="1446"/>
      <c r="K307" s="1446" t="s">
        <v>5125</v>
      </c>
      <c r="L307" s="1453"/>
      <c r="M307" s="1453"/>
      <c r="N307" s="1422">
        <v>2021.9</v>
      </c>
      <c r="O307" s="1422" t="s">
        <v>5081</v>
      </c>
      <c r="P307" s="1422" t="s">
        <v>5082</v>
      </c>
      <c r="Q307" s="1422">
        <v>18004806319</v>
      </c>
      <c r="R307" s="1422" t="s">
        <v>5083</v>
      </c>
      <c r="S307" s="1422" t="s">
        <v>4764</v>
      </c>
      <c r="T307" s="1427" t="s">
        <v>5104</v>
      </c>
    </row>
    <row r="308" spans="1:20" s="1402" customFormat="1" ht="20.100000000000001" customHeight="1">
      <c r="A308" s="1428"/>
      <c r="B308" s="1446" t="s">
        <v>89</v>
      </c>
      <c r="C308" s="1446" t="s">
        <v>5132</v>
      </c>
      <c r="D308" s="1446" t="s">
        <v>65</v>
      </c>
      <c r="E308" s="1446">
        <v>3600</v>
      </c>
      <c r="F308" s="1453"/>
      <c r="G308" s="1446" t="s">
        <v>31</v>
      </c>
      <c r="H308" s="1446" t="s">
        <v>32</v>
      </c>
      <c r="I308" s="1446"/>
      <c r="J308" s="1446"/>
      <c r="K308" s="1446" t="s">
        <v>5125</v>
      </c>
      <c r="L308" s="1453"/>
      <c r="M308" s="1453"/>
      <c r="N308" s="1422">
        <v>2021.9</v>
      </c>
      <c r="O308" s="1422" t="s">
        <v>5081</v>
      </c>
      <c r="P308" s="1422" t="s">
        <v>5082</v>
      </c>
      <c r="Q308" s="1422">
        <v>18004806319</v>
      </c>
      <c r="R308" s="1422" t="s">
        <v>5083</v>
      </c>
      <c r="S308" s="1422" t="s">
        <v>4764</v>
      </c>
      <c r="T308" s="1427" t="s">
        <v>5104</v>
      </c>
    </row>
    <row r="309" spans="1:20" s="1402" customFormat="1" ht="20.100000000000001" customHeight="1">
      <c r="A309" s="1428"/>
      <c r="B309" s="1446" t="s">
        <v>89</v>
      </c>
      <c r="C309" s="1446" t="s">
        <v>452</v>
      </c>
      <c r="D309" s="1446" t="s">
        <v>2547</v>
      </c>
      <c r="E309" s="1446">
        <v>650</v>
      </c>
      <c r="F309" s="1453"/>
      <c r="G309" s="1446" t="s">
        <v>31</v>
      </c>
      <c r="H309" s="1446" t="s">
        <v>32</v>
      </c>
      <c r="I309" s="1446"/>
      <c r="J309" s="1446"/>
      <c r="K309" s="1446" t="s">
        <v>5125</v>
      </c>
      <c r="L309" s="1453"/>
      <c r="M309" s="1453"/>
      <c r="N309" s="1422">
        <v>2021.9</v>
      </c>
      <c r="O309" s="1422" t="s">
        <v>5081</v>
      </c>
      <c r="P309" s="1422" t="s">
        <v>5082</v>
      </c>
      <c r="Q309" s="1422">
        <v>18004806319</v>
      </c>
      <c r="R309" s="1422" t="s">
        <v>5083</v>
      </c>
      <c r="S309" s="1422" t="s">
        <v>4764</v>
      </c>
      <c r="T309" s="1427" t="s">
        <v>5104</v>
      </c>
    </row>
    <row r="310" spans="1:20" s="1402" customFormat="1" ht="20.100000000000001" customHeight="1">
      <c r="A310" s="1428"/>
      <c r="B310" s="1446" t="s">
        <v>89</v>
      </c>
      <c r="C310" s="1446" t="s">
        <v>5126</v>
      </c>
      <c r="D310" s="1446" t="s">
        <v>2547</v>
      </c>
      <c r="E310" s="1446">
        <v>3</v>
      </c>
      <c r="F310" s="1453"/>
      <c r="G310" s="1446" t="s">
        <v>31</v>
      </c>
      <c r="H310" s="1446" t="s">
        <v>32</v>
      </c>
      <c r="I310" s="1446"/>
      <c r="J310" s="1446"/>
      <c r="K310" s="1446" t="s">
        <v>5125</v>
      </c>
      <c r="L310" s="1453"/>
      <c r="M310" s="1453"/>
      <c r="N310" s="1422">
        <v>2021.9</v>
      </c>
      <c r="O310" s="1422" t="s">
        <v>5081</v>
      </c>
      <c r="P310" s="1422" t="s">
        <v>5082</v>
      </c>
      <c r="Q310" s="1422">
        <v>18004806319</v>
      </c>
      <c r="R310" s="1422" t="s">
        <v>5083</v>
      </c>
      <c r="S310" s="1422" t="s">
        <v>4764</v>
      </c>
      <c r="T310" s="1427" t="s">
        <v>5104</v>
      </c>
    </row>
    <row r="311" spans="1:20" s="1402" customFormat="1" ht="20.100000000000001" customHeight="1">
      <c r="A311" s="1428"/>
      <c r="B311" s="1446" t="s">
        <v>89</v>
      </c>
      <c r="C311" s="1446" t="s">
        <v>5127</v>
      </c>
      <c r="D311" s="1446" t="s">
        <v>2547</v>
      </c>
      <c r="E311" s="1446">
        <v>2</v>
      </c>
      <c r="F311" s="1453"/>
      <c r="G311" s="1446" t="s">
        <v>31</v>
      </c>
      <c r="H311" s="1446" t="s">
        <v>32</v>
      </c>
      <c r="I311" s="1446"/>
      <c r="J311" s="1446"/>
      <c r="K311" s="1446" t="s">
        <v>5125</v>
      </c>
      <c r="L311" s="1453"/>
      <c r="M311" s="1453"/>
      <c r="N311" s="1422">
        <v>2021.9</v>
      </c>
      <c r="O311" s="1422" t="s">
        <v>5081</v>
      </c>
      <c r="P311" s="1422" t="s">
        <v>5082</v>
      </c>
      <c r="Q311" s="1422">
        <v>18004806319</v>
      </c>
      <c r="R311" s="1422" t="s">
        <v>5083</v>
      </c>
      <c r="S311" s="1422" t="s">
        <v>4764</v>
      </c>
      <c r="T311" s="1427" t="s">
        <v>5104</v>
      </c>
    </row>
    <row r="312" spans="1:20" s="1402" customFormat="1" ht="20.100000000000001" customHeight="1">
      <c r="A312" s="1428"/>
      <c r="B312" s="1446" t="s">
        <v>89</v>
      </c>
      <c r="C312" s="1446" t="s">
        <v>5133</v>
      </c>
      <c r="D312" s="1446" t="s">
        <v>2547</v>
      </c>
      <c r="E312" s="1446">
        <v>1</v>
      </c>
      <c r="F312" s="1453"/>
      <c r="G312" s="1446" t="s">
        <v>31</v>
      </c>
      <c r="H312" s="1446" t="s">
        <v>32</v>
      </c>
      <c r="I312" s="1446"/>
      <c r="J312" s="1446"/>
      <c r="K312" s="1446" t="s">
        <v>5125</v>
      </c>
      <c r="L312" s="1453"/>
      <c r="M312" s="1453"/>
      <c r="N312" s="1422">
        <v>2021.9</v>
      </c>
      <c r="O312" s="1422" t="s">
        <v>5081</v>
      </c>
      <c r="P312" s="1422" t="s">
        <v>5082</v>
      </c>
      <c r="Q312" s="1422">
        <v>18004806319</v>
      </c>
      <c r="R312" s="1422" t="s">
        <v>5083</v>
      </c>
      <c r="S312" s="1422" t="s">
        <v>4764</v>
      </c>
      <c r="T312" s="1427" t="s">
        <v>5104</v>
      </c>
    </row>
    <row r="313" spans="1:20" s="1402" customFormat="1" ht="20.100000000000001" customHeight="1">
      <c r="A313" s="1428"/>
      <c r="B313" s="1446" t="s">
        <v>89</v>
      </c>
      <c r="C313" s="1446" t="s">
        <v>5134</v>
      </c>
      <c r="D313" s="1446" t="s">
        <v>2547</v>
      </c>
      <c r="E313" s="1446">
        <v>13</v>
      </c>
      <c r="F313" s="1454"/>
      <c r="G313" s="1446" t="s">
        <v>31</v>
      </c>
      <c r="H313" s="1446" t="s">
        <v>32</v>
      </c>
      <c r="I313" s="1446"/>
      <c r="J313" s="1446"/>
      <c r="K313" s="1446" t="s">
        <v>5125</v>
      </c>
      <c r="L313" s="1454"/>
      <c r="M313" s="1454"/>
      <c r="N313" s="1422">
        <v>2021.9</v>
      </c>
      <c r="O313" s="1422" t="s">
        <v>5081</v>
      </c>
      <c r="P313" s="1422" t="s">
        <v>5082</v>
      </c>
      <c r="Q313" s="1422">
        <v>18004806319</v>
      </c>
      <c r="R313" s="1422" t="s">
        <v>5083</v>
      </c>
      <c r="S313" s="1422" t="s">
        <v>4764</v>
      </c>
      <c r="T313" s="1427" t="s">
        <v>5104</v>
      </c>
    </row>
    <row r="314" spans="1:20" s="1402" customFormat="1" ht="29.1" customHeight="1">
      <c r="A314" s="1428"/>
      <c r="B314" s="1455" t="s">
        <v>56</v>
      </c>
      <c r="C314" s="1455"/>
      <c r="D314" s="1455" t="s">
        <v>65</v>
      </c>
      <c r="E314" s="1455">
        <v>2</v>
      </c>
      <c r="F314" s="1456">
        <v>45.29</v>
      </c>
      <c r="G314" s="1455" t="s">
        <v>31</v>
      </c>
      <c r="H314" s="1455" t="s">
        <v>32</v>
      </c>
      <c r="I314" s="1455"/>
      <c r="J314" s="1455"/>
      <c r="K314" s="1455" t="s">
        <v>5080</v>
      </c>
      <c r="L314" s="1456">
        <v>384965</v>
      </c>
      <c r="M314" s="1456">
        <f>384965*30%</f>
        <v>115489.5</v>
      </c>
      <c r="N314" s="1455">
        <v>2021.9</v>
      </c>
      <c r="O314" s="1455" t="s">
        <v>5135</v>
      </c>
      <c r="P314" s="1422" t="s">
        <v>5082</v>
      </c>
      <c r="Q314" s="1422">
        <v>18004806319</v>
      </c>
      <c r="R314" s="1422" t="s">
        <v>5083</v>
      </c>
      <c r="S314" s="1422" t="s">
        <v>4764</v>
      </c>
      <c r="T314" s="1427"/>
    </row>
    <row r="315" spans="1:20" s="1402" customFormat="1" ht="28.2" customHeight="1">
      <c r="A315" s="1428"/>
      <c r="B315" s="1455" t="s">
        <v>56</v>
      </c>
      <c r="C315" s="1455"/>
      <c r="D315" s="1455" t="s">
        <v>65</v>
      </c>
      <c r="E315" s="1455">
        <v>2</v>
      </c>
      <c r="F315" s="1455">
        <v>29.9</v>
      </c>
      <c r="G315" s="1455" t="s">
        <v>31</v>
      </c>
      <c r="H315" s="1455" t="s">
        <v>32</v>
      </c>
      <c r="I315" s="1455"/>
      <c r="J315" s="1455"/>
      <c r="K315" s="1455" t="s">
        <v>5080</v>
      </c>
      <c r="L315" s="1456">
        <v>254150</v>
      </c>
      <c r="M315" s="1456">
        <f>254150*30%</f>
        <v>76245</v>
      </c>
      <c r="N315" s="1457">
        <v>2021.1</v>
      </c>
      <c r="O315" s="1455" t="s">
        <v>5135</v>
      </c>
      <c r="P315" s="1422" t="s">
        <v>5082</v>
      </c>
      <c r="Q315" s="1422">
        <v>18004806319</v>
      </c>
      <c r="R315" s="1422" t="s">
        <v>5083</v>
      </c>
      <c r="S315" s="1422" t="s">
        <v>4764</v>
      </c>
      <c r="T315" s="1427"/>
    </row>
    <row r="316" spans="1:20" s="1402" customFormat="1" ht="20.100000000000001" customHeight="1">
      <c r="A316" s="1428"/>
      <c r="B316" s="1429"/>
      <c r="C316" s="1429"/>
      <c r="D316" s="1429"/>
      <c r="E316" s="1429"/>
      <c r="F316" s="1429"/>
      <c r="G316" s="1429"/>
      <c r="H316" s="1429"/>
      <c r="I316" s="1458"/>
      <c r="J316" s="1458"/>
      <c r="K316" s="1459"/>
      <c r="L316" s="1451"/>
      <c r="M316" s="1451"/>
      <c r="N316" s="1442"/>
      <c r="O316" s="1429"/>
      <c r="P316" s="1429"/>
      <c r="Q316" s="1429"/>
      <c r="R316" s="1429"/>
      <c r="S316" s="1422"/>
      <c r="T316" s="1427"/>
    </row>
    <row r="317" spans="1:20" s="1402" customFormat="1" ht="20.100000000000001" customHeight="1">
      <c r="A317" s="1428"/>
      <c r="B317" s="1429"/>
      <c r="C317" s="1429"/>
      <c r="D317" s="1429"/>
      <c r="E317" s="1429"/>
      <c r="F317" s="1429"/>
      <c r="G317" s="1429"/>
      <c r="H317" s="1429"/>
      <c r="I317" s="1458"/>
      <c r="J317" s="1458"/>
      <c r="K317" s="1459"/>
      <c r="L317" s="1451"/>
      <c r="M317" s="1451"/>
      <c r="N317" s="1442"/>
      <c r="O317" s="1429"/>
      <c r="P317" s="1429"/>
      <c r="Q317" s="1429"/>
      <c r="R317" s="1429"/>
      <c r="S317" s="1422"/>
      <c r="T317" s="1427"/>
    </row>
    <row r="318" spans="1:20" s="1402" customFormat="1" ht="20.100000000000001" customHeight="1">
      <c r="A318" s="1428"/>
      <c r="B318" s="1429"/>
      <c r="C318" s="1429"/>
      <c r="D318" s="1429"/>
      <c r="E318" s="1429"/>
      <c r="F318" s="1429"/>
      <c r="G318" s="1429"/>
      <c r="H318" s="1429"/>
      <c r="I318" s="1458"/>
      <c r="J318" s="1458"/>
      <c r="K318" s="1459"/>
      <c r="L318" s="1451"/>
      <c r="M318" s="1451"/>
      <c r="N318" s="1442"/>
      <c r="O318" s="1429"/>
      <c r="P318" s="1429"/>
      <c r="Q318" s="1429"/>
      <c r="R318" s="1429"/>
      <c r="S318" s="1422"/>
      <c r="T318" s="1427"/>
    </row>
    <row r="319" spans="1:20" s="1402" customFormat="1" ht="20.100000000000001" customHeight="1">
      <c r="A319" s="1428"/>
      <c r="B319" s="1429"/>
      <c r="C319" s="1429"/>
      <c r="D319" s="1429"/>
      <c r="E319" s="1429"/>
      <c r="F319" s="1429"/>
      <c r="G319" s="1429"/>
      <c r="H319" s="1429"/>
      <c r="I319" s="1458"/>
      <c r="J319" s="1458"/>
      <c r="K319" s="1459"/>
      <c r="L319" s="1451"/>
      <c r="M319" s="1451"/>
      <c r="N319" s="1442"/>
      <c r="O319" s="1429"/>
      <c r="P319" s="1429"/>
      <c r="Q319" s="1429"/>
      <c r="R319" s="1429"/>
      <c r="S319" s="1422"/>
      <c r="T319" s="1427"/>
    </row>
    <row r="320" spans="1:20" s="1402" customFormat="1" ht="20.100000000000001" customHeight="1">
      <c r="A320" s="1428"/>
      <c r="B320" s="1460" t="s">
        <v>28</v>
      </c>
      <c r="C320" s="1460"/>
      <c r="D320" s="1461"/>
      <c r="E320" s="1460"/>
      <c r="F320" s="1460"/>
      <c r="G320" s="1460"/>
      <c r="H320" s="1460"/>
      <c r="I320" s="1461"/>
      <c r="J320" s="1460"/>
      <c r="K320" s="1462" t="s">
        <v>5136</v>
      </c>
      <c r="L320" s="1460"/>
      <c r="M320" s="1463"/>
      <c r="N320" s="1460"/>
      <c r="O320" s="1460"/>
      <c r="P320" s="1461"/>
      <c r="Q320" s="1460"/>
      <c r="R320" s="1460"/>
      <c r="S320" s="1464"/>
      <c r="T320" s="1427"/>
    </row>
    <row r="321" spans="1:20" s="1402" customFormat="1" ht="20.100000000000001" customHeight="1">
      <c r="A321" s="1428"/>
      <c r="B321" s="1422" t="s">
        <v>28</v>
      </c>
      <c r="C321" s="1422" t="s">
        <v>4350</v>
      </c>
      <c r="D321" s="1422" t="s">
        <v>65</v>
      </c>
      <c r="E321" s="1422">
        <v>1</v>
      </c>
      <c r="F321" s="1422">
        <v>21.825849056603801</v>
      </c>
      <c r="G321" s="1422" t="s">
        <v>31</v>
      </c>
      <c r="H321" s="1422" t="s">
        <v>41</v>
      </c>
      <c r="I321" s="1422" t="s">
        <v>5137</v>
      </c>
      <c r="J321" s="1422" t="s">
        <v>4770</v>
      </c>
      <c r="K321" s="1422" t="s">
        <v>4776</v>
      </c>
      <c r="L321" s="1422">
        <v>115677</v>
      </c>
      <c r="M321" s="1422">
        <v>80973.899999999994</v>
      </c>
      <c r="N321" s="1422">
        <v>2016.8</v>
      </c>
      <c r="O321" s="1422" t="s">
        <v>4772</v>
      </c>
      <c r="P321" s="1422" t="s">
        <v>4773</v>
      </c>
      <c r="Q321" s="1422">
        <v>13842003200</v>
      </c>
      <c r="R321" s="1422" t="s">
        <v>4774</v>
      </c>
      <c r="S321" s="1422" t="s">
        <v>4764</v>
      </c>
      <c r="T321" s="1427"/>
    </row>
    <row r="322" spans="1:20" s="1402" customFormat="1" ht="20.100000000000001" customHeight="1">
      <c r="A322" s="1428"/>
      <c r="B322" s="1422" t="s">
        <v>28</v>
      </c>
      <c r="C322" s="1422" t="s">
        <v>147</v>
      </c>
      <c r="D322" s="1422" t="s">
        <v>65</v>
      </c>
      <c r="E322" s="1422">
        <v>2</v>
      </c>
      <c r="F322" s="1422">
        <v>19.7</v>
      </c>
      <c r="G322" s="1422" t="s">
        <v>31</v>
      </c>
      <c r="H322" s="1422" t="s">
        <v>41</v>
      </c>
      <c r="I322" s="1422" t="s">
        <v>5137</v>
      </c>
      <c r="J322" s="1422" t="s">
        <v>4770</v>
      </c>
      <c r="K322" s="1422" t="s">
        <v>4776</v>
      </c>
      <c r="L322" s="1422">
        <v>108500</v>
      </c>
      <c r="M322" s="1422">
        <v>75950</v>
      </c>
      <c r="N322" s="1422">
        <v>2016.8</v>
      </c>
      <c r="O322" s="1422" t="s">
        <v>4772</v>
      </c>
      <c r="P322" s="1422" t="s">
        <v>4773</v>
      </c>
      <c r="Q322" s="1422">
        <v>13842003200</v>
      </c>
      <c r="R322" s="1422" t="s">
        <v>4774</v>
      </c>
      <c r="S322" s="1422" t="s">
        <v>4764</v>
      </c>
      <c r="T322" s="1427"/>
    </row>
    <row r="323" spans="1:20" s="1402" customFormat="1" ht="20.100000000000001" customHeight="1">
      <c r="A323" s="1428"/>
      <c r="B323" s="1422" t="s">
        <v>28</v>
      </c>
      <c r="C323" s="1422" t="s">
        <v>5138</v>
      </c>
      <c r="D323" s="1422" t="s">
        <v>65</v>
      </c>
      <c r="E323" s="1422">
        <v>1</v>
      </c>
      <c r="F323" s="1422">
        <v>31</v>
      </c>
      <c r="G323" s="1422" t="s">
        <v>31</v>
      </c>
      <c r="H323" s="1422" t="s">
        <v>41</v>
      </c>
      <c r="I323" s="1422" t="s">
        <v>5137</v>
      </c>
      <c r="J323" s="1422" t="s">
        <v>4770</v>
      </c>
      <c r="K323" s="1422" t="s">
        <v>5139</v>
      </c>
      <c r="L323" s="1422">
        <v>161200</v>
      </c>
      <c r="M323" s="1422">
        <v>112840</v>
      </c>
      <c r="N323" s="1422">
        <v>2016.7</v>
      </c>
      <c r="O323" s="1422" t="s">
        <v>4772</v>
      </c>
      <c r="P323" s="1422" t="s">
        <v>4773</v>
      </c>
      <c r="Q323" s="1422">
        <v>13842003200</v>
      </c>
      <c r="R323" s="1422" t="s">
        <v>4774</v>
      </c>
      <c r="S323" s="1422" t="s">
        <v>4764</v>
      </c>
      <c r="T323" s="1427"/>
    </row>
    <row r="324" spans="1:20" s="1402" customFormat="1" ht="20.100000000000001" customHeight="1">
      <c r="A324" s="1428"/>
      <c r="B324" s="1422" t="s">
        <v>28</v>
      </c>
      <c r="C324" s="1422" t="s">
        <v>5140</v>
      </c>
      <c r="D324" s="1422" t="s">
        <v>65</v>
      </c>
      <c r="E324" s="1422">
        <v>1</v>
      </c>
      <c r="F324" s="1422">
        <v>15</v>
      </c>
      <c r="G324" s="1422" t="s">
        <v>31</v>
      </c>
      <c r="H324" s="1422" t="s">
        <v>41</v>
      </c>
      <c r="I324" s="1422" t="s">
        <v>5137</v>
      </c>
      <c r="J324" s="1422" t="s">
        <v>4770</v>
      </c>
      <c r="K324" s="1422" t="s">
        <v>5139</v>
      </c>
      <c r="L324" s="1422">
        <v>78000</v>
      </c>
      <c r="M324" s="1422">
        <v>54600</v>
      </c>
      <c r="N324" s="1422">
        <v>2016.7</v>
      </c>
      <c r="O324" s="1422" t="s">
        <v>4772</v>
      </c>
      <c r="P324" s="1422" t="s">
        <v>4773</v>
      </c>
      <c r="Q324" s="1422">
        <v>13842003200</v>
      </c>
      <c r="R324" s="1422" t="s">
        <v>4774</v>
      </c>
      <c r="S324" s="1422" t="s">
        <v>4764</v>
      </c>
      <c r="T324" s="1427"/>
    </row>
    <row r="325" spans="1:20" s="1402" customFormat="1" ht="20.100000000000001" customHeight="1">
      <c r="A325" s="1428"/>
      <c r="B325" s="1465"/>
      <c r="C325" s="1465"/>
      <c r="D325" s="1465"/>
      <c r="E325" s="1466"/>
      <c r="F325" s="1467"/>
      <c r="G325" s="1466"/>
      <c r="H325" s="1466"/>
      <c r="I325" s="1468"/>
      <c r="J325" s="1468"/>
      <c r="K325" s="1468"/>
      <c r="L325" s="1468"/>
      <c r="M325" s="1468"/>
      <c r="N325" s="1469"/>
      <c r="O325" s="1469"/>
      <c r="P325" s="1428"/>
      <c r="Q325" s="1449"/>
      <c r="R325" s="1449"/>
      <c r="S325" s="1427"/>
      <c r="T325" s="1427"/>
    </row>
    <row r="326" spans="1:20" s="1402" customFormat="1" ht="20.100000000000001" customHeight="1">
      <c r="A326" s="1461">
        <v>4</v>
      </c>
      <c r="B326" s="1460" t="s">
        <v>356</v>
      </c>
      <c r="C326" s="1460"/>
      <c r="D326" s="1461"/>
      <c r="E326" s="1460"/>
      <c r="F326" s="1460"/>
      <c r="G326" s="1460"/>
      <c r="H326" s="1460"/>
      <c r="I326" s="1461"/>
      <c r="J326" s="1460"/>
      <c r="K326" s="1460"/>
      <c r="L326" s="1460"/>
      <c r="M326" s="1463"/>
      <c r="N326" s="1460"/>
      <c r="O326" s="1460"/>
      <c r="P326" s="1461"/>
      <c r="Q326" s="1460"/>
      <c r="R326" s="1460"/>
      <c r="S326" s="1464"/>
      <c r="T326" s="1427"/>
    </row>
    <row r="327" spans="1:20" s="1402" customFormat="1" ht="20.100000000000001" customHeight="1">
      <c r="A327" s="1428"/>
      <c r="B327" s="1449" t="s">
        <v>3101</v>
      </c>
      <c r="C327" s="1449"/>
      <c r="D327" s="1428"/>
      <c r="E327" s="1449"/>
      <c r="F327" s="1449"/>
      <c r="G327" s="1449"/>
      <c r="H327" s="1449"/>
      <c r="I327" s="1428"/>
      <c r="J327" s="1449"/>
      <c r="K327" s="1449"/>
      <c r="L327" s="1449"/>
      <c r="M327" s="1442"/>
      <c r="N327" s="1449"/>
      <c r="O327" s="1449"/>
      <c r="P327" s="1428"/>
      <c r="Q327" s="1449"/>
      <c r="R327" s="1449"/>
      <c r="S327" s="1427"/>
      <c r="T327" s="1427"/>
    </row>
    <row r="328" spans="1:20" s="1402" customFormat="1" ht="20.100000000000001" customHeight="1">
      <c r="A328" s="1461">
        <v>5</v>
      </c>
      <c r="B328" s="1460" t="s">
        <v>482</v>
      </c>
      <c r="C328" s="1460"/>
      <c r="D328" s="1461"/>
      <c r="E328" s="1460"/>
      <c r="F328" s="1460"/>
      <c r="G328" s="1460"/>
      <c r="H328" s="1460"/>
      <c r="I328" s="1461"/>
      <c r="J328" s="1460"/>
      <c r="K328" s="1460"/>
      <c r="L328" s="1460"/>
      <c r="M328" s="1463"/>
      <c r="N328" s="1460"/>
      <c r="O328" s="1460"/>
      <c r="P328" s="1461"/>
      <c r="Q328" s="1460"/>
      <c r="R328" s="1460"/>
      <c r="S328" s="1464"/>
      <c r="T328" s="1427"/>
    </row>
    <row r="329" spans="1:20" s="1411" customFormat="1" ht="20.100000000000001" customHeight="1">
      <c r="A329" s="1466"/>
      <c r="B329" s="1422" t="s">
        <v>3814</v>
      </c>
      <c r="C329" s="1422" t="s">
        <v>55</v>
      </c>
      <c r="D329" s="1422" t="s">
        <v>65</v>
      </c>
      <c r="E329" s="1422">
        <v>1</v>
      </c>
      <c r="F329" s="1422" t="s">
        <v>55</v>
      </c>
      <c r="G329" s="1422" t="s">
        <v>5141</v>
      </c>
      <c r="H329" s="1422" t="s">
        <v>4162</v>
      </c>
      <c r="I329" s="1422" t="s">
        <v>55</v>
      </c>
      <c r="J329" s="1422" t="s">
        <v>55</v>
      </c>
      <c r="K329" s="1422"/>
      <c r="L329" s="1422"/>
      <c r="M329" s="1422" t="s">
        <v>55</v>
      </c>
      <c r="N329" s="1422" t="s">
        <v>55</v>
      </c>
      <c r="O329" s="1422" t="s">
        <v>5142</v>
      </c>
      <c r="P329" s="1422" t="s">
        <v>4756</v>
      </c>
      <c r="Q329" s="1422">
        <v>15694713641</v>
      </c>
      <c r="R329" s="1422" t="s">
        <v>4757</v>
      </c>
      <c r="S329" s="1422" t="s">
        <v>4758</v>
      </c>
      <c r="T329" s="1470"/>
    </row>
    <row r="330" spans="1:20" s="1402" customFormat="1" ht="20.100000000000001" customHeight="1">
      <c r="A330" s="1428"/>
      <c r="B330" s="1449" t="s">
        <v>3101</v>
      </c>
      <c r="C330" s="1449"/>
      <c r="D330" s="1428"/>
      <c r="E330" s="1449"/>
      <c r="F330" s="1449"/>
      <c r="G330" s="1449"/>
      <c r="H330" s="1449"/>
      <c r="I330" s="1428"/>
      <c r="J330" s="1449"/>
      <c r="K330" s="1449"/>
      <c r="L330" s="1449"/>
      <c r="M330" s="1442"/>
      <c r="N330" s="1449"/>
      <c r="O330" s="1449"/>
      <c r="P330" s="1428"/>
      <c r="Q330" s="1449"/>
      <c r="R330" s="1449"/>
      <c r="S330" s="1427"/>
      <c r="T330" s="1427"/>
    </row>
    <row r="331" spans="1:20" s="1240" customFormat="1" ht="20.100000000000001" customHeight="1">
      <c r="A331" s="1471" t="s">
        <v>483</v>
      </c>
      <c r="B331" s="1472" t="s">
        <v>484</v>
      </c>
      <c r="C331" s="1473"/>
      <c r="D331" s="1473"/>
      <c r="E331" s="1473"/>
      <c r="F331" s="1473"/>
      <c r="G331" s="1473"/>
      <c r="H331" s="1473"/>
      <c r="I331" s="1473"/>
      <c r="J331" s="1473"/>
      <c r="K331" s="1473"/>
      <c r="L331" s="1473"/>
      <c r="M331" s="1473"/>
      <c r="N331" s="1473"/>
      <c r="O331" s="1473"/>
      <c r="P331" s="1473"/>
      <c r="Q331" s="1473"/>
      <c r="R331" s="1473"/>
      <c r="S331" s="1473"/>
      <c r="T331" s="1471"/>
    </row>
    <row r="332" spans="1:20" s="1240" customFormat="1" ht="20.100000000000001" customHeight="1">
      <c r="A332" s="1471">
        <v>1</v>
      </c>
      <c r="B332" s="1471" t="s">
        <v>485</v>
      </c>
      <c r="C332" s="1471" t="s">
        <v>2220</v>
      </c>
      <c r="D332" s="1471"/>
      <c r="E332" s="1471"/>
      <c r="F332" s="1471"/>
      <c r="G332" s="1471"/>
      <c r="H332" s="1471"/>
      <c r="I332" s="1471"/>
      <c r="J332" s="1471"/>
      <c r="K332" s="1471"/>
      <c r="L332" s="1471"/>
      <c r="M332" s="1471"/>
      <c r="N332" s="1471"/>
      <c r="O332" s="1471"/>
      <c r="P332" s="1471"/>
      <c r="Q332" s="1471"/>
      <c r="R332" s="1471"/>
      <c r="S332" s="1471"/>
      <c r="T332" s="1471"/>
    </row>
    <row r="333" spans="1:20" s="1240" customFormat="1" ht="20.100000000000001" customHeight="1">
      <c r="A333" s="1471"/>
      <c r="B333" s="1422" t="s">
        <v>492</v>
      </c>
      <c r="C333" s="1422" t="s">
        <v>5143</v>
      </c>
      <c r="D333" s="1422" t="s">
        <v>161</v>
      </c>
      <c r="E333" s="1422">
        <f>16.56+26.54</f>
        <v>43.099999999999994</v>
      </c>
      <c r="F333" s="1422">
        <f>E333*0.0392</f>
        <v>1.6895199999999997</v>
      </c>
      <c r="G333" s="1422" t="s">
        <v>31</v>
      </c>
      <c r="H333" s="1422" t="s">
        <v>32</v>
      </c>
      <c r="I333" s="1422" t="s">
        <v>55</v>
      </c>
      <c r="J333" s="1422" t="s">
        <v>55</v>
      </c>
      <c r="K333" s="1422" t="s">
        <v>5144</v>
      </c>
      <c r="L333" s="1422">
        <f t="shared" ref="L333:L340" si="9">F333*7500</f>
        <v>12671.399999999998</v>
      </c>
      <c r="M333" s="1422">
        <f t="shared" ref="M333:M340" si="10">L333*0.2</f>
        <v>2534.2799999999997</v>
      </c>
      <c r="N333" s="1422">
        <v>2018.7</v>
      </c>
      <c r="O333" s="1422" t="s">
        <v>4813</v>
      </c>
      <c r="P333" s="1422" t="s">
        <v>4814</v>
      </c>
      <c r="Q333" s="1422">
        <v>18947102015</v>
      </c>
      <c r="R333" s="1422" t="s">
        <v>4815</v>
      </c>
      <c r="S333" s="1422" t="s">
        <v>4764</v>
      </c>
      <c r="T333" s="1470"/>
    </row>
    <row r="334" spans="1:20" s="1240" customFormat="1" ht="20.100000000000001" customHeight="1">
      <c r="A334" s="1471"/>
      <c r="B334" s="1422" t="s">
        <v>492</v>
      </c>
      <c r="C334" s="1422" t="s">
        <v>5145</v>
      </c>
      <c r="D334" s="1422" t="s">
        <v>161</v>
      </c>
      <c r="E334" s="1422">
        <v>44</v>
      </c>
      <c r="F334" s="1422">
        <f t="shared" ref="F334:F340" si="11">E334*0.115</f>
        <v>5.0600000000000005</v>
      </c>
      <c r="G334" s="1422" t="s">
        <v>31</v>
      </c>
      <c r="H334" s="1422" t="s">
        <v>32</v>
      </c>
      <c r="I334" s="1422" t="s">
        <v>55</v>
      </c>
      <c r="J334" s="1422" t="s">
        <v>55</v>
      </c>
      <c r="K334" s="1422" t="s">
        <v>5144</v>
      </c>
      <c r="L334" s="1422">
        <f t="shared" si="9"/>
        <v>37950.000000000007</v>
      </c>
      <c r="M334" s="1422">
        <f t="shared" si="10"/>
        <v>7590.0000000000018</v>
      </c>
      <c r="N334" s="1422">
        <v>2018.4</v>
      </c>
      <c r="O334" s="1422" t="s">
        <v>4813</v>
      </c>
      <c r="P334" s="1422" t="s">
        <v>4814</v>
      </c>
      <c r="Q334" s="1422">
        <v>18947102015</v>
      </c>
      <c r="R334" s="1422" t="s">
        <v>4815</v>
      </c>
      <c r="S334" s="1422" t="s">
        <v>4764</v>
      </c>
      <c r="T334" s="1470"/>
    </row>
    <row r="335" spans="1:20" s="1240" customFormat="1" ht="20.100000000000001" customHeight="1">
      <c r="A335" s="1471"/>
      <c r="B335" s="1422" t="s">
        <v>492</v>
      </c>
      <c r="C335" s="1422" t="s">
        <v>5145</v>
      </c>
      <c r="D335" s="1422" t="s">
        <v>161</v>
      </c>
      <c r="E335" s="1422">
        <f>16*9</f>
        <v>144</v>
      </c>
      <c r="F335" s="1422">
        <f t="shared" si="11"/>
        <v>16.560000000000002</v>
      </c>
      <c r="G335" s="1422" t="s">
        <v>31</v>
      </c>
      <c r="H335" s="1422" t="s">
        <v>32</v>
      </c>
      <c r="I335" s="1422" t="s">
        <v>55</v>
      </c>
      <c r="J335" s="1422" t="s">
        <v>55</v>
      </c>
      <c r="K335" s="1422" t="s">
        <v>5146</v>
      </c>
      <c r="L335" s="1422">
        <f t="shared" si="9"/>
        <v>124200.00000000001</v>
      </c>
      <c r="M335" s="1422">
        <f t="shared" si="10"/>
        <v>24840.000000000004</v>
      </c>
      <c r="N335" s="1422">
        <v>2018.8</v>
      </c>
      <c r="O335" s="1422" t="s">
        <v>4813</v>
      </c>
      <c r="P335" s="1422" t="s">
        <v>4814</v>
      </c>
      <c r="Q335" s="1422">
        <v>18947102015</v>
      </c>
      <c r="R335" s="1422" t="s">
        <v>4815</v>
      </c>
      <c r="S335" s="1422" t="s">
        <v>4764</v>
      </c>
      <c r="T335" s="1470"/>
    </row>
    <row r="336" spans="1:20" s="1240" customFormat="1" ht="20.100000000000001" customHeight="1">
      <c r="A336" s="1471"/>
      <c r="B336" s="1422" t="s">
        <v>492</v>
      </c>
      <c r="C336" s="1422" t="s">
        <v>5145</v>
      </c>
      <c r="D336" s="1422" t="s">
        <v>161</v>
      </c>
      <c r="E336" s="1422">
        <v>324</v>
      </c>
      <c r="F336" s="1422">
        <f t="shared" si="11"/>
        <v>37.260000000000005</v>
      </c>
      <c r="G336" s="1422" t="s">
        <v>31</v>
      </c>
      <c r="H336" s="1422" t="s">
        <v>32</v>
      </c>
      <c r="I336" s="1422" t="s">
        <v>55</v>
      </c>
      <c r="J336" s="1422" t="s">
        <v>55</v>
      </c>
      <c r="K336" s="1422" t="s">
        <v>5146</v>
      </c>
      <c r="L336" s="1422">
        <f t="shared" si="9"/>
        <v>279450.00000000006</v>
      </c>
      <c r="M336" s="1422">
        <f t="shared" si="10"/>
        <v>55890.000000000015</v>
      </c>
      <c r="N336" s="1422">
        <v>2019.3</v>
      </c>
      <c r="O336" s="1422" t="s">
        <v>4813</v>
      </c>
      <c r="P336" s="1422" t="s">
        <v>4814</v>
      </c>
      <c r="Q336" s="1422">
        <v>18947102015</v>
      </c>
      <c r="R336" s="1422" t="s">
        <v>4815</v>
      </c>
      <c r="S336" s="1422" t="s">
        <v>4764</v>
      </c>
      <c r="T336" s="1470"/>
    </row>
    <row r="337" spans="1:20" s="1240" customFormat="1" ht="20.100000000000001" customHeight="1">
      <c r="A337" s="1471"/>
      <c r="B337" s="1422" t="s">
        <v>492</v>
      </c>
      <c r="C337" s="1422" t="s">
        <v>5145</v>
      </c>
      <c r="D337" s="1422" t="s">
        <v>161</v>
      </c>
      <c r="E337" s="1422">
        <f>103*9</f>
        <v>927</v>
      </c>
      <c r="F337" s="1422">
        <f t="shared" si="11"/>
        <v>106.605</v>
      </c>
      <c r="G337" s="1422" t="s">
        <v>31</v>
      </c>
      <c r="H337" s="1422" t="s">
        <v>32</v>
      </c>
      <c r="I337" s="1422" t="s">
        <v>55</v>
      </c>
      <c r="J337" s="1422" t="s">
        <v>55</v>
      </c>
      <c r="K337" s="1422" t="s">
        <v>5147</v>
      </c>
      <c r="L337" s="1422">
        <f t="shared" si="9"/>
        <v>799537.5</v>
      </c>
      <c r="M337" s="1422">
        <f t="shared" si="10"/>
        <v>159907.5</v>
      </c>
      <c r="N337" s="1422">
        <v>2018.9</v>
      </c>
      <c r="O337" s="1422" t="s">
        <v>4813</v>
      </c>
      <c r="P337" s="1422" t="s">
        <v>4814</v>
      </c>
      <c r="Q337" s="1422">
        <v>18947102015</v>
      </c>
      <c r="R337" s="1422" t="s">
        <v>4815</v>
      </c>
      <c r="S337" s="1422" t="s">
        <v>4764</v>
      </c>
      <c r="T337" s="1470"/>
    </row>
    <row r="338" spans="1:20" s="1240" customFormat="1" ht="20.100000000000001" customHeight="1">
      <c r="A338" s="1471"/>
      <c r="B338" s="1422" t="s">
        <v>492</v>
      </c>
      <c r="C338" s="1422" t="s">
        <v>5145</v>
      </c>
      <c r="D338" s="1422" t="s">
        <v>161</v>
      </c>
      <c r="E338" s="1422">
        <v>192</v>
      </c>
      <c r="F338" s="1422">
        <f t="shared" si="11"/>
        <v>22.080000000000002</v>
      </c>
      <c r="G338" s="1422" t="s">
        <v>31</v>
      </c>
      <c r="H338" s="1422" t="s">
        <v>32</v>
      </c>
      <c r="I338" s="1422" t="s">
        <v>55</v>
      </c>
      <c r="J338" s="1422" t="s">
        <v>55</v>
      </c>
      <c r="K338" s="1422" t="s">
        <v>5148</v>
      </c>
      <c r="L338" s="1422">
        <f t="shared" si="9"/>
        <v>165600</v>
      </c>
      <c r="M338" s="1422">
        <f t="shared" si="10"/>
        <v>33120</v>
      </c>
      <c r="N338" s="1422">
        <v>2018.12</v>
      </c>
      <c r="O338" s="1422" t="s">
        <v>4813</v>
      </c>
      <c r="P338" s="1422" t="s">
        <v>4814</v>
      </c>
      <c r="Q338" s="1422">
        <v>18947102015</v>
      </c>
      <c r="R338" s="1422" t="s">
        <v>4815</v>
      </c>
      <c r="S338" s="1422" t="s">
        <v>4764</v>
      </c>
      <c r="T338" s="1470"/>
    </row>
    <row r="339" spans="1:20" s="1240" customFormat="1" ht="20.100000000000001" customHeight="1">
      <c r="A339" s="1471"/>
      <c r="B339" s="1422" t="s">
        <v>492</v>
      </c>
      <c r="C339" s="1422" t="s">
        <v>5145</v>
      </c>
      <c r="D339" s="1422" t="s">
        <v>161</v>
      </c>
      <c r="E339" s="1422">
        <v>321</v>
      </c>
      <c r="F339" s="1422">
        <f t="shared" si="11"/>
        <v>36.914999999999999</v>
      </c>
      <c r="G339" s="1422" t="s">
        <v>31</v>
      </c>
      <c r="H339" s="1422" t="s">
        <v>32</v>
      </c>
      <c r="I339" s="1422" t="s">
        <v>55</v>
      </c>
      <c r="J339" s="1422" t="s">
        <v>55</v>
      </c>
      <c r="K339" s="1422" t="s">
        <v>5148</v>
      </c>
      <c r="L339" s="1422">
        <f t="shared" si="9"/>
        <v>276862.5</v>
      </c>
      <c r="M339" s="1422">
        <f t="shared" si="10"/>
        <v>55372.5</v>
      </c>
      <c r="N339" s="1422">
        <v>2018.11</v>
      </c>
      <c r="O339" s="1422" t="s">
        <v>4813</v>
      </c>
      <c r="P339" s="1422" t="s">
        <v>4814</v>
      </c>
      <c r="Q339" s="1422">
        <v>18947102015</v>
      </c>
      <c r="R339" s="1422" t="s">
        <v>4815</v>
      </c>
      <c r="S339" s="1422" t="s">
        <v>4764</v>
      </c>
      <c r="T339" s="1470"/>
    </row>
    <row r="340" spans="1:20" s="1240" customFormat="1" ht="20.100000000000001" customHeight="1">
      <c r="A340" s="1471"/>
      <c r="B340" s="1422" t="s">
        <v>492</v>
      </c>
      <c r="C340" s="1422" t="s">
        <v>5145</v>
      </c>
      <c r="D340" s="1422" t="s">
        <v>161</v>
      </c>
      <c r="E340" s="1422">
        <v>120</v>
      </c>
      <c r="F340" s="1422">
        <f t="shared" si="11"/>
        <v>13.8</v>
      </c>
      <c r="G340" s="1422" t="s">
        <v>31</v>
      </c>
      <c r="H340" s="1422" t="s">
        <v>32</v>
      </c>
      <c r="I340" s="1422" t="s">
        <v>55</v>
      </c>
      <c r="J340" s="1422" t="s">
        <v>55</v>
      </c>
      <c r="K340" s="1422" t="s">
        <v>5149</v>
      </c>
      <c r="L340" s="1422">
        <f t="shared" si="9"/>
        <v>103500</v>
      </c>
      <c r="M340" s="1422">
        <f t="shared" si="10"/>
        <v>20700</v>
      </c>
      <c r="N340" s="1422">
        <v>2019.3</v>
      </c>
      <c r="O340" s="1422" t="s">
        <v>4813</v>
      </c>
      <c r="P340" s="1422" t="s">
        <v>4814</v>
      </c>
      <c r="Q340" s="1422">
        <v>18947102015</v>
      </c>
      <c r="R340" s="1422" t="s">
        <v>4815</v>
      </c>
      <c r="S340" s="1422" t="s">
        <v>4764</v>
      </c>
      <c r="T340" s="1470"/>
    </row>
    <row r="341" spans="1:20" s="1240" customFormat="1" ht="20.100000000000001" customHeight="1">
      <c r="A341" s="1471"/>
      <c r="B341" s="1471" t="s">
        <v>5150</v>
      </c>
      <c r="C341" s="1471" t="s">
        <v>5151</v>
      </c>
      <c r="D341" s="1471" t="s">
        <v>45</v>
      </c>
      <c r="E341" s="1471"/>
      <c r="F341" s="1471">
        <v>22.835000000000001</v>
      </c>
      <c r="G341" s="1471" t="s">
        <v>31</v>
      </c>
      <c r="H341" s="1471" t="s">
        <v>32</v>
      </c>
      <c r="I341" s="1471" t="s">
        <v>55</v>
      </c>
      <c r="J341" s="1471" t="s">
        <v>55</v>
      </c>
      <c r="K341" s="1471" t="s">
        <v>5152</v>
      </c>
      <c r="L341" s="1471">
        <v>148199.15</v>
      </c>
      <c r="M341" s="1471">
        <f>L341</f>
        <v>148199.15</v>
      </c>
      <c r="N341" s="1471" t="s">
        <v>5153</v>
      </c>
      <c r="O341" s="1471" t="s">
        <v>5154</v>
      </c>
      <c r="P341" s="1422" t="s">
        <v>4814</v>
      </c>
      <c r="Q341" s="1422">
        <v>18947102015</v>
      </c>
      <c r="R341" s="1422" t="s">
        <v>4815</v>
      </c>
      <c r="S341" s="1422" t="s">
        <v>4758</v>
      </c>
      <c r="T341" s="1470"/>
    </row>
    <row r="342" spans="1:20" s="1240" customFormat="1" ht="20.100000000000001" customHeight="1">
      <c r="A342" s="1471"/>
      <c r="B342" s="1471" t="s">
        <v>568</v>
      </c>
      <c r="C342" s="1471" t="s">
        <v>5155</v>
      </c>
      <c r="D342" s="1471" t="s">
        <v>45</v>
      </c>
      <c r="E342" s="1471"/>
      <c r="F342" s="1471">
        <v>35.154000000000003</v>
      </c>
      <c r="G342" s="1471" t="s">
        <v>31</v>
      </c>
      <c r="H342" s="1471" t="s">
        <v>32</v>
      </c>
      <c r="I342" s="1471" t="s">
        <v>55</v>
      </c>
      <c r="J342" s="1471" t="s">
        <v>55</v>
      </c>
      <c r="K342" s="1471" t="s">
        <v>5152</v>
      </c>
      <c r="L342" s="1422">
        <v>237992</v>
      </c>
      <c r="M342" s="1422">
        <f>L342</f>
        <v>237992</v>
      </c>
      <c r="N342" s="1422" t="s">
        <v>5153</v>
      </c>
      <c r="O342" s="1471" t="s">
        <v>5154</v>
      </c>
      <c r="P342" s="1422" t="s">
        <v>4814</v>
      </c>
      <c r="Q342" s="1422">
        <v>18947102015</v>
      </c>
      <c r="R342" s="1422" t="s">
        <v>4815</v>
      </c>
      <c r="S342" s="1422" t="s">
        <v>4758</v>
      </c>
      <c r="T342" s="1470"/>
    </row>
    <row r="343" spans="1:20" s="1240" customFormat="1" ht="20.100000000000001" customHeight="1">
      <c r="A343" s="1471"/>
      <c r="B343" s="1471" t="s">
        <v>4438</v>
      </c>
      <c r="C343" s="1471" t="s">
        <v>5156</v>
      </c>
      <c r="D343" s="1471" t="s">
        <v>161</v>
      </c>
      <c r="E343" s="1471">
        <v>96</v>
      </c>
      <c r="F343" s="1471">
        <v>19.100000000000001</v>
      </c>
      <c r="G343" s="1471" t="s">
        <v>31</v>
      </c>
      <c r="H343" s="1471" t="s">
        <v>32</v>
      </c>
      <c r="I343" s="1471" t="s">
        <v>55</v>
      </c>
      <c r="J343" s="1471" t="s">
        <v>55</v>
      </c>
      <c r="K343" s="1471" t="s">
        <v>5157</v>
      </c>
      <c r="L343" s="1422">
        <v>117548</v>
      </c>
      <c r="M343" s="1422">
        <v>117548</v>
      </c>
      <c r="N343" s="1422">
        <v>2021.12</v>
      </c>
      <c r="O343" s="1471" t="s">
        <v>5154</v>
      </c>
      <c r="P343" s="1422" t="s">
        <v>4814</v>
      </c>
      <c r="Q343" s="1422">
        <v>18947102015</v>
      </c>
      <c r="R343" s="1422" t="s">
        <v>4815</v>
      </c>
      <c r="S343" s="1422" t="s">
        <v>4758</v>
      </c>
      <c r="T343" s="1470"/>
    </row>
    <row r="344" spans="1:20" s="1240" customFormat="1" ht="20.100000000000001" customHeight="1">
      <c r="A344" s="1471"/>
      <c r="B344" s="1422" t="s">
        <v>492</v>
      </c>
      <c r="C344" s="1422" t="s">
        <v>5145</v>
      </c>
      <c r="D344" s="1422" t="s">
        <v>1850</v>
      </c>
      <c r="E344" s="1422">
        <v>1</v>
      </c>
      <c r="F344" s="1474">
        <v>10.195</v>
      </c>
      <c r="G344" s="1422" t="s">
        <v>2964</v>
      </c>
      <c r="H344" s="1422" t="s">
        <v>41</v>
      </c>
      <c r="I344" s="1422"/>
      <c r="J344" s="1422"/>
      <c r="K344" s="1422"/>
      <c r="L344" s="1422">
        <v>31726.84</v>
      </c>
      <c r="M344" s="1426">
        <f>L344</f>
        <v>31726.84</v>
      </c>
      <c r="N344" s="1422"/>
      <c r="O344" s="1422" t="s">
        <v>5158</v>
      </c>
      <c r="P344" s="1422" t="s">
        <v>5159</v>
      </c>
      <c r="Q344" s="1422">
        <v>18047197600</v>
      </c>
      <c r="R344" s="1422" t="s">
        <v>5036</v>
      </c>
      <c r="S344" s="1422" t="s">
        <v>4764</v>
      </c>
      <c r="T344" s="1470"/>
    </row>
    <row r="345" spans="1:20" s="1240" customFormat="1" ht="20.100000000000001" customHeight="1">
      <c r="A345" s="1471"/>
      <c r="B345" s="1475"/>
      <c r="C345" s="1475"/>
      <c r="D345" s="1475"/>
      <c r="E345" s="1475"/>
      <c r="F345" s="1475"/>
      <c r="G345" s="1475"/>
      <c r="H345" s="686"/>
      <c r="I345" s="1475"/>
      <c r="J345" s="1475"/>
      <c r="K345" s="1475"/>
      <c r="L345" s="1475"/>
      <c r="M345" s="1475"/>
      <c r="N345" s="1475"/>
      <c r="O345" s="1475"/>
      <c r="P345" s="1476"/>
      <c r="Q345" s="1476"/>
      <c r="R345" s="1475"/>
      <c r="S345" s="1475"/>
      <c r="T345" s="1470"/>
    </row>
    <row r="346" spans="1:20" s="1240" customFormat="1" ht="20.100000000000001" customHeight="1">
      <c r="A346" s="1471">
        <v>2</v>
      </c>
      <c r="B346" s="1473" t="s">
        <v>815</v>
      </c>
      <c r="C346" s="1473"/>
      <c r="D346" s="1473"/>
      <c r="E346" s="1473"/>
      <c r="F346" s="1473"/>
      <c r="G346" s="1473"/>
      <c r="H346" s="1473"/>
      <c r="I346" s="1473"/>
      <c r="J346" s="1473"/>
      <c r="K346" s="1473"/>
      <c r="L346" s="1473"/>
      <c r="M346" s="1473"/>
      <c r="N346" s="1473"/>
      <c r="O346" s="1473"/>
      <c r="P346" s="1473"/>
      <c r="Q346" s="1473"/>
      <c r="R346" s="1473"/>
      <c r="S346" s="1473"/>
      <c r="T346" s="1471"/>
    </row>
    <row r="347" spans="1:20" s="1240" customFormat="1" ht="20.100000000000001" customHeight="1">
      <c r="A347" s="1471"/>
      <c r="B347" s="1477" t="s">
        <v>815</v>
      </c>
      <c r="C347" s="1478" t="s">
        <v>3829</v>
      </c>
      <c r="D347" s="1478" t="s">
        <v>45</v>
      </c>
      <c r="E347" s="1478">
        <v>1855</v>
      </c>
      <c r="F347" s="1477">
        <v>1405.53</v>
      </c>
      <c r="G347" s="1422" t="s">
        <v>2964</v>
      </c>
      <c r="H347" s="1422" t="s">
        <v>32</v>
      </c>
      <c r="I347" s="1422"/>
      <c r="J347" s="1422"/>
      <c r="K347" s="1422"/>
      <c r="L347" s="1479"/>
      <c r="M347" s="1479">
        <v>3876461.4</v>
      </c>
      <c r="N347" s="1422"/>
      <c r="O347" s="1422" t="s">
        <v>4755</v>
      </c>
      <c r="P347" s="1422" t="s">
        <v>4756</v>
      </c>
      <c r="Q347" s="1422">
        <v>15694713641</v>
      </c>
      <c r="R347" s="1422" t="s">
        <v>5160</v>
      </c>
      <c r="S347" s="1422" t="s">
        <v>4758</v>
      </c>
      <c r="T347" s="1471"/>
    </row>
    <row r="348" spans="1:20" s="1240" customFormat="1" ht="20.100000000000001" customHeight="1">
      <c r="A348" s="1471"/>
      <c r="B348" s="1480" t="s">
        <v>815</v>
      </c>
      <c r="C348" s="1481" t="s">
        <v>5161</v>
      </c>
      <c r="D348" s="1481" t="s">
        <v>45</v>
      </c>
      <c r="E348" s="1481">
        <v>31</v>
      </c>
      <c r="F348" s="1480">
        <v>19.96</v>
      </c>
      <c r="G348" s="1422" t="s">
        <v>2964</v>
      </c>
      <c r="H348" s="1422" t="s">
        <v>32</v>
      </c>
      <c r="I348" s="1422"/>
      <c r="J348" s="1422"/>
      <c r="K348" s="1422"/>
      <c r="L348" s="1482"/>
      <c r="M348" s="1482">
        <v>54071.64</v>
      </c>
      <c r="N348" s="1422"/>
      <c r="O348" s="1422" t="s">
        <v>4755</v>
      </c>
      <c r="P348" s="1422" t="s">
        <v>4756</v>
      </c>
      <c r="Q348" s="1422">
        <v>15694713641</v>
      </c>
      <c r="R348" s="1422" t="s">
        <v>5160</v>
      </c>
      <c r="S348" s="1422" t="s">
        <v>4758</v>
      </c>
      <c r="T348" s="1471"/>
    </row>
    <row r="349" spans="1:20" s="1240" customFormat="1" ht="20.100000000000001" customHeight="1">
      <c r="A349" s="1471"/>
      <c r="B349" s="1480" t="s">
        <v>815</v>
      </c>
      <c r="C349" s="1481" t="s">
        <v>5162</v>
      </c>
      <c r="D349" s="1481" t="s">
        <v>45</v>
      </c>
      <c r="E349" s="1481">
        <v>3</v>
      </c>
      <c r="F349" s="1480">
        <v>1.5449999999999999</v>
      </c>
      <c r="G349" s="1422" t="s">
        <v>2964</v>
      </c>
      <c r="H349" s="1422" t="s">
        <v>32</v>
      </c>
      <c r="I349" s="1422"/>
      <c r="J349" s="1422"/>
      <c r="K349" s="1422"/>
      <c r="L349" s="1482"/>
      <c r="M349" s="1482">
        <v>4185.41</v>
      </c>
      <c r="N349" s="1422"/>
      <c r="O349" s="1422" t="s">
        <v>4755</v>
      </c>
      <c r="P349" s="1422" t="s">
        <v>4756</v>
      </c>
      <c r="Q349" s="1422">
        <v>15694713641</v>
      </c>
      <c r="R349" s="1422" t="s">
        <v>5160</v>
      </c>
      <c r="S349" s="1422" t="s">
        <v>4758</v>
      </c>
      <c r="T349" s="1471"/>
    </row>
    <row r="350" spans="1:20" s="1240" customFormat="1" ht="20.100000000000001" customHeight="1">
      <c r="A350" s="1471"/>
      <c r="B350" s="1480" t="s">
        <v>815</v>
      </c>
      <c r="C350" s="1481" t="s">
        <v>5163</v>
      </c>
      <c r="D350" s="1481" t="s">
        <v>45</v>
      </c>
      <c r="E350" s="1481">
        <v>3</v>
      </c>
      <c r="F350" s="1480">
        <v>1.0820000000000001</v>
      </c>
      <c r="G350" s="1422" t="s">
        <v>2964</v>
      </c>
      <c r="H350" s="1422" t="s">
        <v>32</v>
      </c>
      <c r="I350" s="1422"/>
      <c r="J350" s="1422"/>
      <c r="K350" s="1422"/>
      <c r="L350" s="1482"/>
      <c r="M350" s="1482">
        <v>2931.14</v>
      </c>
      <c r="N350" s="1422"/>
      <c r="O350" s="1422" t="s">
        <v>4755</v>
      </c>
      <c r="P350" s="1422" t="s">
        <v>4756</v>
      </c>
      <c r="Q350" s="1422">
        <v>15694713641</v>
      </c>
      <c r="R350" s="1422" t="s">
        <v>5160</v>
      </c>
      <c r="S350" s="1422" t="s">
        <v>4758</v>
      </c>
      <c r="T350" s="1471"/>
    </row>
    <row r="351" spans="1:20" s="1240" customFormat="1" ht="20.100000000000001" customHeight="1">
      <c r="A351" s="1471"/>
      <c r="B351" s="1480" t="s">
        <v>815</v>
      </c>
      <c r="C351" s="1481" t="s">
        <v>5164</v>
      </c>
      <c r="D351" s="1481" t="s">
        <v>45</v>
      </c>
      <c r="E351" s="1481">
        <v>6</v>
      </c>
      <c r="F351" s="1480">
        <v>1.8540000000000001</v>
      </c>
      <c r="G351" s="1422" t="s">
        <v>2964</v>
      </c>
      <c r="H351" s="1422" t="s">
        <v>32</v>
      </c>
      <c r="I351" s="1422"/>
      <c r="J351" s="1422"/>
      <c r="K351" s="1422"/>
      <c r="L351" s="1482"/>
      <c r="M351" s="1482">
        <v>5022.49</v>
      </c>
      <c r="N351" s="1422"/>
      <c r="O351" s="1422" t="s">
        <v>4755</v>
      </c>
      <c r="P351" s="1422" t="s">
        <v>4756</v>
      </c>
      <c r="Q351" s="1422">
        <v>15694713641</v>
      </c>
      <c r="R351" s="1422" t="s">
        <v>5160</v>
      </c>
      <c r="S351" s="1422" t="s">
        <v>4758</v>
      </c>
      <c r="T351" s="1471"/>
    </row>
    <row r="352" spans="1:20" s="1240" customFormat="1" ht="20.100000000000001" customHeight="1">
      <c r="A352" s="1471"/>
      <c r="B352" s="1480" t="s">
        <v>815</v>
      </c>
      <c r="C352" s="1481" t="s">
        <v>2407</v>
      </c>
      <c r="D352" s="1481" t="s">
        <v>45</v>
      </c>
      <c r="E352" s="1481">
        <v>69</v>
      </c>
      <c r="F352" s="1480">
        <v>104.604</v>
      </c>
      <c r="G352" s="1422" t="s">
        <v>2964</v>
      </c>
      <c r="H352" s="1422" t="s">
        <v>32</v>
      </c>
      <c r="I352" s="1422"/>
      <c r="J352" s="1422"/>
      <c r="K352" s="1422"/>
      <c r="L352" s="1482"/>
      <c r="M352" s="1482">
        <v>307954.18</v>
      </c>
      <c r="N352" s="1422"/>
      <c r="O352" s="1422" t="s">
        <v>4755</v>
      </c>
      <c r="P352" s="1422" t="s">
        <v>4756</v>
      </c>
      <c r="Q352" s="1422">
        <v>15694713641</v>
      </c>
      <c r="R352" s="1422" t="s">
        <v>5160</v>
      </c>
      <c r="S352" s="1422" t="s">
        <v>4758</v>
      </c>
      <c r="T352" s="1471"/>
    </row>
    <row r="353" spans="1:21" s="1240" customFormat="1" ht="20.100000000000001" customHeight="1">
      <c r="A353" s="1471"/>
      <c r="B353" s="1480" t="s">
        <v>815</v>
      </c>
      <c r="C353" s="1481" t="s">
        <v>3829</v>
      </c>
      <c r="D353" s="1481" t="s">
        <v>45</v>
      </c>
      <c r="E353" s="1481">
        <v>131</v>
      </c>
      <c r="F353" s="1480">
        <v>99.298000000000002</v>
      </c>
      <c r="G353" s="1422" t="s">
        <v>2964</v>
      </c>
      <c r="H353" s="1422" t="s">
        <v>32</v>
      </c>
      <c r="I353" s="1422"/>
      <c r="J353" s="1422"/>
      <c r="K353" s="1422"/>
      <c r="L353" s="1482"/>
      <c r="M353" s="1482">
        <v>292333.31</v>
      </c>
      <c r="N353" s="1422"/>
      <c r="O353" s="1422" t="s">
        <v>4755</v>
      </c>
      <c r="P353" s="1422" t="s">
        <v>4756</v>
      </c>
      <c r="Q353" s="1422">
        <v>15694713641</v>
      </c>
      <c r="R353" s="1422" t="s">
        <v>5160</v>
      </c>
      <c r="S353" s="1422" t="s">
        <v>4758</v>
      </c>
      <c r="T353" s="1471"/>
    </row>
    <row r="354" spans="1:21" s="1240" customFormat="1" ht="20.100000000000001" customHeight="1">
      <c r="A354" s="1471"/>
      <c r="B354" s="1480" t="s">
        <v>815</v>
      </c>
      <c r="C354" s="1481" t="s">
        <v>5165</v>
      </c>
      <c r="D354" s="1481" t="s">
        <v>45</v>
      </c>
      <c r="E354" s="1481">
        <v>4</v>
      </c>
      <c r="F354" s="1480">
        <v>2.6680000000000001</v>
      </c>
      <c r="G354" s="1422" t="s">
        <v>2964</v>
      </c>
      <c r="H354" s="1422" t="s">
        <v>32</v>
      </c>
      <c r="I354" s="1422"/>
      <c r="J354" s="1422"/>
      <c r="K354" s="1422"/>
      <c r="L354" s="1482"/>
      <c r="M354" s="1482">
        <v>7855.06</v>
      </c>
      <c r="N354" s="1422"/>
      <c r="O354" s="1422" t="s">
        <v>4755</v>
      </c>
      <c r="P354" s="1422" t="s">
        <v>4756</v>
      </c>
      <c r="Q354" s="1422">
        <v>15694713641</v>
      </c>
      <c r="R354" s="1422" t="s">
        <v>5160</v>
      </c>
      <c r="S354" s="1422" t="s">
        <v>4758</v>
      </c>
      <c r="T354" s="1471"/>
    </row>
    <row r="355" spans="1:21" s="1240" customFormat="1" ht="20.100000000000001" customHeight="1">
      <c r="A355" s="1471"/>
      <c r="B355" s="1480" t="s">
        <v>815</v>
      </c>
      <c r="C355" s="1481" t="s">
        <v>5166</v>
      </c>
      <c r="D355" s="1481" t="s">
        <v>45</v>
      </c>
      <c r="E355" s="1481">
        <v>8</v>
      </c>
      <c r="F355" s="1480">
        <v>4.851</v>
      </c>
      <c r="G355" s="1422" t="s">
        <v>2964</v>
      </c>
      <c r="H355" s="1422" t="s">
        <v>32</v>
      </c>
      <c r="I355" s="1422"/>
      <c r="J355" s="1422"/>
      <c r="K355" s="1422"/>
      <c r="L355" s="1482"/>
      <c r="M355" s="1482">
        <v>14281.93</v>
      </c>
      <c r="N355" s="1422"/>
      <c r="O355" s="1422" t="s">
        <v>4755</v>
      </c>
      <c r="P355" s="1422" t="s">
        <v>4756</v>
      </c>
      <c r="Q355" s="1422">
        <v>15694713641</v>
      </c>
      <c r="R355" s="1422" t="s">
        <v>5160</v>
      </c>
      <c r="S355" s="1422" t="s">
        <v>4758</v>
      </c>
      <c r="T355" s="1471"/>
    </row>
    <row r="356" spans="1:21" s="1240" customFormat="1" ht="20.100000000000001" customHeight="1">
      <c r="A356" s="1471"/>
      <c r="B356" s="1480" t="s">
        <v>815</v>
      </c>
      <c r="C356" s="1481" t="s">
        <v>5167</v>
      </c>
      <c r="D356" s="1481" t="s">
        <v>45</v>
      </c>
      <c r="E356" s="1481">
        <v>1</v>
      </c>
      <c r="F356" s="1480">
        <v>0.54600000000000004</v>
      </c>
      <c r="G356" s="1422" t="s">
        <v>2964</v>
      </c>
      <c r="H356" s="1422" t="s">
        <v>32</v>
      </c>
      <c r="I356" s="1422"/>
      <c r="J356" s="1422"/>
      <c r="K356" s="1422"/>
      <c r="L356" s="1482"/>
      <c r="M356" s="1482">
        <v>1606.72</v>
      </c>
      <c r="N356" s="1422"/>
      <c r="O356" s="1422" t="s">
        <v>4755</v>
      </c>
      <c r="P356" s="1422" t="s">
        <v>4756</v>
      </c>
      <c r="Q356" s="1422">
        <v>15694713641</v>
      </c>
      <c r="R356" s="1422" t="s">
        <v>5160</v>
      </c>
      <c r="S356" s="1422" t="s">
        <v>4758</v>
      </c>
      <c r="T356" s="1471"/>
    </row>
    <row r="357" spans="1:21" s="1240" customFormat="1" ht="20.100000000000001" customHeight="1">
      <c r="A357" s="1471"/>
      <c r="B357" s="1480" t="s">
        <v>815</v>
      </c>
      <c r="C357" s="1481" t="s">
        <v>5168</v>
      </c>
      <c r="D357" s="1481" t="s">
        <v>45</v>
      </c>
      <c r="E357" s="1481">
        <v>4</v>
      </c>
      <c r="F357" s="1480">
        <v>1.4550000000000001</v>
      </c>
      <c r="G357" s="1422" t="s">
        <v>2964</v>
      </c>
      <c r="H357" s="1422" t="s">
        <v>32</v>
      </c>
      <c r="I357" s="1422"/>
      <c r="J357" s="1422"/>
      <c r="K357" s="1422"/>
      <c r="L357" s="1482"/>
      <c r="M357" s="1482">
        <v>4284.58</v>
      </c>
      <c r="N357" s="1422"/>
      <c r="O357" s="1422" t="s">
        <v>4755</v>
      </c>
      <c r="P357" s="1422" t="s">
        <v>4756</v>
      </c>
      <c r="Q357" s="1422">
        <v>15694713641</v>
      </c>
      <c r="R357" s="1422" t="s">
        <v>5160</v>
      </c>
      <c r="S357" s="1422" t="s">
        <v>4758</v>
      </c>
      <c r="T357" s="1471"/>
    </row>
    <row r="358" spans="1:21" s="1240" customFormat="1" ht="20.100000000000001" customHeight="1">
      <c r="A358" s="1471"/>
      <c r="B358" s="1422" t="s">
        <v>5169</v>
      </c>
      <c r="C358" s="1422" t="s">
        <v>3833</v>
      </c>
      <c r="D358" s="1422" t="s">
        <v>161</v>
      </c>
      <c r="E358" s="1422">
        <v>1600</v>
      </c>
      <c r="F358" s="1422">
        <f t="shared" ref="F358:F364" si="12">E358*44.653/1000</f>
        <v>71.444800000000001</v>
      </c>
      <c r="G358" s="1422"/>
      <c r="H358" s="1422"/>
      <c r="I358" s="1422"/>
      <c r="J358" s="1422"/>
      <c r="K358" s="1422" t="s">
        <v>5170</v>
      </c>
      <c r="L358" s="1422">
        <f t="shared" ref="L358:L364" si="13">F358*5500</f>
        <v>392946.4</v>
      </c>
      <c r="M358" s="1422">
        <f t="shared" ref="M358:M364" si="14">L358*0.2</f>
        <v>78589.280000000013</v>
      </c>
      <c r="N358" s="1422" t="s">
        <v>2320</v>
      </c>
      <c r="O358" s="1422" t="s">
        <v>5171</v>
      </c>
      <c r="P358" s="1422" t="s">
        <v>4814</v>
      </c>
      <c r="Q358" s="1422">
        <v>18947102015</v>
      </c>
      <c r="R358" s="1422" t="s">
        <v>5172</v>
      </c>
      <c r="S358" s="1422" t="s">
        <v>4758</v>
      </c>
      <c r="T358" s="1471"/>
    </row>
    <row r="359" spans="1:21" s="1240" customFormat="1" ht="20.100000000000001" customHeight="1">
      <c r="A359" s="1471"/>
      <c r="B359" s="1422" t="s">
        <v>5169</v>
      </c>
      <c r="C359" s="1422" t="s">
        <v>3833</v>
      </c>
      <c r="D359" s="1422" t="s">
        <v>161</v>
      </c>
      <c r="E359" s="1422">
        <v>3000</v>
      </c>
      <c r="F359" s="1422">
        <f t="shared" si="12"/>
        <v>133.959</v>
      </c>
      <c r="G359" s="1422"/>
      <c r="H359" s="1422"/>
      <c r="I359" s="1422"/>
      <c r="J359" s="1422"/>
      <c r="K359" s="1422" t="s">
        <v>5148</v>
      </c>
      <c r="L359" s="1422">
        <f t="shared" si="13"/>
        <v>736774.5</v>
      </c>
      <c r="M359" s="1422">
        <f t="shared" si="14"/>
        <v>147354.9</v>
      </c>
      <c r="N359" s="1422" t="s">
        <v>3432</v>
      </c>
      <c r="O359" s="1422" t="s">
        <v>5173</v>
      </c>
      <c r="P359" s="1422" t="s">
        <v>4814</v>
      </c>
      <c r="Q359" s="1422">
        <v>18947102015</v>
      </c>
      <c r="R359" s="1422" t="s">
        <v>5172</v>
      </c>
      <c r="S359" s="1422" t="s">
        <v>4758</v>
      </c>
      <c r="T359" s="1471"/>
    </row>
    <row r="360" spans="1:21" s="1240" customFormat="1" ht="20.100000000000001" customHeight="1">
      <c r="A360" s="1471"/>
      <c r="B360" s="1483" t="s">
        <v>5174</v>
      </c>
      <c r="C360" s="1483" t="s">
        <v>5175</v>
      </c>
      <c r="D360" s="1422" t="s">
        <v>2264</v>
      </c>
      <c r="E360" s="1422">
        <v>20</v>
      </c>
      <c r="F360" s="1422"/>
      <c r="G360" s="1422" t="s">
        <v>31</v>
      </c>
      <c r="H360" s="1422" t="s">
        <v>5176</v>
      </c>
      <c r="I360" s="1422"/>
      <c r="J360" s="1422"/>
      <c r="K360" s="1422"/>
      <c r="L360" s="1422"/>
      <c r="M360" s="1422"/>
      <c r="N360" s="1445" t="s">
        <v>3019</v>
      </c>
      <c r="O360" s="1422" t="s">
        <v>5177</v>
      </c>
      <c r="P360" s="1422" t="s">
        <v>5063</v>
      </c>
      <c r="Q360" s="1422">
        <v>18586187111</v>
      </c>
      <c r="R360" s="1422" t="s">
        <v>5064</v>
      </c>
      <c r="S360" s="1422" t="s">
        <v>4758</v>
      </c>
      <c r="T360" s="1422"/>
      <c r="U360" s="1471"/>
    </row>
    <row r="361" spans="1:21" s="1240" customFormat="1" ht="20.100000000000001" customHeight="1">
      <c r="A361" s="1471"/>
      <c r="B361" s="1483" t="s">
        <v>5174</v>
      </c>
      <c r="C361" s="1483" t="s">
        <v>5175</v>
      </c>
      <c r="D361" s="1422" t="s">
        <v>2264</v>
      </c>
      <c r="E361" s="1422">
        <v>58</v>
      </c>
      <c r="F361" s="1422"/>
      <c r="G361" s="1422" t="s">
        <v>31</v>
      </c>
      <c r="H361" s="1422" t="s">
        <v>5176</v>
      </c>
      <c r="I361" s="1422"/>
      <c r="J361" s="1422"/>
      <c r="K361" s="1422"/>
      <c r="L361" s="1422"/>
      <c r="M361" s="1422"/>
      <c r="N361" s="1445" t="s">
        <v>3019</v>
      </c>
      <c r="O361" s="1422" t="s">
        <v>5177</v>
      </c>
      <c r="P361" s="1422" t="s">
        <v>5063</v>
      </c>
      <c r="Q361" s="1422">
        <v>18586187111</v>
      </c>
      <c r="R361" s="1422" t="s">
        <v>5064</v>
      </c>
      <c r="S361" s="1422" t="s">
        <v>4758</v>
      </c>
      <c r="T361" s="1422"/>
      <c r="U361" s="1471"/>
    </row>
    <row r="362" spans="1:21" s="1240" customFormat="1" ht="20.100000000000001" customHeight="1">
      <c r="A362" s="1471"/>
      <c r="B362" s="1483" t="s">
        <v>5174</v>
      </c>
      <c r="C362" s="1483" t="s">
        <v>5178</v>
      </c>
      <c r="D362" s="1422" t="s">
        <v>2264</v>
      </c>
      <c r="E362" s="1422">
        <v>98</v>
      </c>
      <c r="F362" s="1422"/>
      <c r="G362" s="1422" t="s">
        <v>31</v>
      </c>
      <c r="H362" s="1422" t="s">
        <v>5176</v>
      </c>
      <c r="I362" s="1422"/>
      <c r="J362" s="1422"/>
      <c r="K362" s="1422"/>
      <c r="L362" s="1422"/>
      <c r="M362" s="1422"/>
      <c r="N362" s="1445" t="s">
        <v>3019</v>
      </c>
      <c r="O362" s="1422" t="s">
        <v>5177</v>
      </c>
      <c r="P362" s="1422" t="s">
        <v>5063</v>
      </c>
      <c r="Q362" s="1422">
        <v>18586187111</v>
      </c>
      <c r="R362" s="1422" t="s">
        <v>5064</v>
      </c>
      <c r="S362" s="1422" t="s">
        <v>4758</v>
      </c>
      <c r="T362" s="1422"/>
      <c r="U362" s="1471"/>
    </row>
    <row r="363" spans="1:21" s="1240" customFormat="1" ht="20.100000000000001" customHeight="1">
      <c r="A363" s="1471"/>
      <c r="B363" s="1422" t="s">
        <v>5169</v>
      </c>
      <c r="C363" s="1422" t="s">
        <v>3833</v>
      </c>
      <c r="D363" s="1422" t="s">
        <v>161</v>
      </c>
      <c r="E363" s="1422">
        <v>1600</v>
      </c>
      <c r="F363" s="1422">
        <f t="shared" si="12"/>
        <v>71.444800000000001</v>
      </c>
      <c r="G363" s="1422" t="s">
        <v>31</v>
      </c>
      <c r="H363" s="1422" t="s">
        <v>32</v>
      </c>
      <c r="I363" s="1422" t="s">
        <v>55</v>
      </c>
      <c r="J363" s="1422" t="s">
        <v>55</v>
      </c>
      <c r="K363" s="1422" t="s">
        <v>5170</v>
      </c>
      <c r="L363" s="1422">
        <f t="shared" si="13"/>
        <v>392946.4</v>
      </c>
      <c r="M363" s="1422">
        <f t="shared" si="14"/>
        <v>78589.280000000013</v>
      </c>
      <c r="N363" s="1422" t="s">
        <v>2320</v>
      </c>
      <c r="O363" s="1422" t="s">
        <v>4813</v>
      </c>
      <c r="P363" s="1422" t="s">
        <v>4814</v>
      </c>
      <c r="Q363" s="1422">
        <v>18947102015</v>
      </c>
      <c r="R363" s="1471" t="s">
        <v>5179</v>
      </c>
      <c r="S363" s="1422" t="s">
        <v>4758</v>
      </c>
      <c r="T363" s="1471"/>
    </row>
    <row r="364" spans="1:21" s="1240" customFormat="1" ht="20.100000000000001" customHeight="1">
      <c r="A364" s="1471"/>
      <c r="B364" s="1422" t="s">
        <v>5169</v>
      </c>
      <c r="C364" s="1422" t="s">
        <v>3833</v>
      </c>
      <c r="D364" s="1422" t="s">
        <v>161</v>
      </c>
      <c r="E364" s="1422">
        <v>3000</v>
      </c>
      <c r="F364" s="1422">
        <f t="shared" si="12"/>
        <v>133.959</v>
      </c>
      <c r="G364" s="1422" t="s">
        <v>31</v>
      </c>
      <c r="H364" s="1422" t="s">
        <v>32</v>
      </c>
      <c r="I364" s="1422" t="s">
        <v>55</v>
      </c>
      <c r="J364" s="1422" t="s">
        <v>55</v>
      </c>
      <c r="K364" s="1422" t="s">
        <v>5148</v>
      </c>
      <c r="L364" s="1422">
        <f t="shared" si="13"/>
        <v>736774.5</v>
      </c>
      <c r="M364" s="1422">
        <f t="shared" si="14"/>
        <v>147354.9</v>
      </c>
      <c r="N364" s="1422" t="s">
        <v>3432</v>
      </c>
      <c r="O364" s="1422" t="s">
        <v>4813</v>
      </c>
      <c r="P364" s="1422" t="s">
        <v>4814</v>
      </c>
      <c r="Q364" s="1422">
        <v>18947102015</v>
      </c>
      <c r="R364" s="1471" t="s">
        <v>5179</v>
      </c>
      <c r="S364" s="1422"/>
      <c r="T364" s="1471"/>
    </row>
    <row r="365" spans="1:21" s="1240" customFormat="1" ht="20.100000000000001" customHeight="1">
      <c r="A365" s="1471"/>
      <c r="B365" s="1484"/>
      <c r="C365" s="1484"/>
      <c r="D365" s="1484"/>
      <c r="E365" s="1484"/>
      <c r="F365" s="1471"/>
      <c r="G365" s="1471"/>
      <c r="H365" s="1471"/>
      <c r="I365" s="1471"/>
      <c r="J365" s="1471"/>
      <c r="K365" s="1471"/>
      <c r="L365" s="1471"/>
      <c r="M365" s="1471"/>
      <c r="N365" s="1471"/>
      <c r="O365" s="1449"/>
      <c r="P365" s="1471"/>
      <c r="Q365" s="1471"/>
      <c r="R365" s="1449"/>
      <c r="S365" s="1471"/>
      <c r="T365" s="1471"/>
    </row>
    <row r="366" spans="1:21" s="1240" customFormat="1" ht="20.100000000000001" customHeight="1">
      <c r="A366" s="1471">
        <v>3</v>
      </c>
      <c r="B366" s="1473" t="s">
        <v>905</v>
      </c>
      <c r="C366" s="1473"/>
      <c r="D366" s="1473"/>
      <c r="E366" s="1473"/>
      <c r="F366" s="1473"/>
      <c r="G366" s="1473"/>
      <c r="H366" s="1473"/>
      <c r="I366" s="1473"/>
      <c r="J366" s="1473"/>
      <c r="K366" s="1473"/>
      <c r="L366" s="1473"/>
      <c r="M366" s="1473"/>
      <c r="N366" s="1473"/>
      <c r="O366" s="1473"/>
      <c r="P366" s="1473"/>
      <c r="Q366" s="1473"/>
      <c r="R366" s="1473"/>
      <c r="S366" s="1473"/>
      <c r="T366" s="1471"/>
    </row>
    <row r="367" spans="1:21" s="1240" customFormat="1" ht="20.100000000000001" customHeight="1">
      <c r="A367" s="1471"/>
      <c r="B367" s="1422" t="s">
        <v>905</v>
      </c>
      <c r="C367" s="1422" t="s">
        <v>5180</v>
      </c>
      <c r="D367" s="1422" t="s">
        <v>494</v>
      </c>
      <c r="E367" s="1422">
        <v>30</v>
      </c>
      <c r="F367" s="1422" t="s">
        <v>55</v>
      </c>
      <c r="G367" s="1422" t="s">
        <v>31</v>
      </c>
      <c r="H367" s="1422" t="s">
        <v>32</v>
      </c>
      <c r="I367" s="1422" t="s">
        <v>55</v>
      </c>
      <c r="J367" s="1422" t="s">
        <v>55</v>
      </c>
      <c r="K367" s="1422" t="s">
        <v>55</v>
      </c>
      <c r="L367" s="1422" t="s">
        <v>55</v>
      </c>
      <c r="M367" s="1422" t="s">
        <v>55</v>
      </c>
      <c r="N367" s="1485">
        <v>2011</v>
      </c>
      <c r="O367" s="1422" t="s">
        <v>5181</v>
      </c>
      <c r="P367" s="1471" t="s">
        <v>5182</v>
      </c>
      <c r="Q367" s="1471">
        <v>18004717539</v>
      </c>
      <c r="R367" s="1422" t="s">
        <v>5160</v>
      </c>
      <c r="S367" s="1422" t="s">
        <v>4758</v>
      </c>
      <c r="T367" s="1471"/>
    </row>
    <row r="368" spans="1:21" s="1240" customFormat="1" ht="20.100000000000001" customHeight="1">
      <c r="A368" s="1471"/>
      <c r="B368" s="1422" t="s">
        <v>905</v>
      </c>
      <c r="C368" s="1422" t="s">
        <v>4474</v>
      </c>
      <c r="D368" s="1422" t="s">
        <v>494</v>
      </c>
      <c r="E368" s="1422">
        <v>30</v>
      </c>
      <c r="F368" s="1422" t="s">
        <v>55</v>
      </c>
      <c r="G368" s="1422" t="s">
        <v>31</v>
      </c>
      <c r="H368" s="1422" t="s">
        <v>32</v>
      </c>
      <c r="I368" s="1422" t="s">
        <v>55</v>
      </c>
      <c r="J368" s="1422" t="s">
        <v>55</v>
      </c>
      <c r="K368" s="1422" t="s">
        <v>55</v>
      </c>
      <c r="L368" s="1422" t="s">
        <v>55</v>
      </c>
      <c r="M368" s="1422" t="s">
        <v>55</v>
      </c>
      <c r="N368" s="1485">
        <v>2011</v>
      </c>
      <c r="O368" s="1422" t="s">
        <v>5181</v>
      </c>
      <c r="P368" s="1471" t="s">
        <v>5182</v>
      </c>
      <c r="Q368" s="1471">
        <v>18004717539</v>
      </c>
      <c r="R368" s="1422" t="s">
        <v>5160</v>
      </c>
      <c r="S368" s="1422" t="s">
        <v>4758</v>
      </c>
      <c r="T368" s="1471"/>
    </row>
    <row r="369" spans="1:20" s="1240" customFormat="1" ht="20.100000000000001" customHeight="1">
      <c r="A369" s="1471"/>
      <c r="B369" s="1422" t="s">
        <v>905</v>
      </c>
      <c r="C369" s="1422" t="s">
        <v>507</v>
      </c>
      <c r="D369" s="1422" t="s">
        <v>494</v>
      </c>
      <c r="E369" s="1422">
        <v>360</v>
      </c>
      <c r="F369" s="1422" t="s">
        <v>55</v>
      </c>
      <c r="G369" s="1422" t="s">
        <v>31</v>
      </c>
      <c r="H369" s="1422" t="s">
        <v>32</v>
      </c>
      <c r="I369" s="1422" t="s">
        <v>55</v>
      </c>
      <c r="J369" s="1422" t="s">
        <v>55</v>
      </c>
      <c r="K369" s="1422" t="s">
        <v>55</v>
      </c>
      <c r="L369" s="1422" t="s">
        <v>55</v>
      </c>
      <c r="M369" s="1422" t="s">
        <v>55</v>
      </c>
      <c r="N369" s="1486" t="s">
        <v>5183</v>
      </c>
      <c r="O369" s="1422" t="s">
        <v>5181</v>
      </c>
      <c r="P369" s="1471" t="s">
        <v>5182</v>
      </c>
      <c r="Q369" s="1471">
        <v>18004717539</v>
      </c>
      <c r="R369" s="1422" t="s">
        <v>5160</v>
      </c>
      <c r="S369" s="1422" t="s">
        <v>4758</v>
      </c>
      <c r="T369" s="1471"/>
    </row>
    <row r="370" spans="1:20" s="1240" customFormat="1" ht="20.100000000000001" customHeight="1">
      <c r="A370" s="1471"/>
      <c r="B370" s="1422" t="s">
        <v>905</v>
      </c>
      <c r="C370" s="1422" t="s">
        <v>201</v>
      </c>
      <c r="D370" s="1422" t="s">
        <v>494</v>
      </c>
      <c r="E370" s="1422">
        <v>50</v>
      </c>
      <c r="F370" s="1422" t="s">
        <v>55</v>
      </c>
      <c r="G370" s="1422" t="s">
        <v>31</v>
      </c>
      <c r="H370" s="1422" t="s">
        <v>32</v>
      </c>
      <c r="I370" s="1422" t="s">
        <v>55</v>
      </c>
      <c r="J370" s="1422" t="s">
        <v>55</v>
      </c>
      <c r="K370" s="1422" t="s">
        <v>55</v>
      </c>
      <c r="L370" s="1422" t="s">
        <v>55</v>
      </c>
      <c r="M370" s="1422" t="s">
        <v>55</v>
      </c>
      <c r="N370" s="1486" t="s">
        <v>5183</v>
      </c>
      <c r="O370" s="1422" t="s">
        <v>5181</v>
      </c>
      <c r="P370" s="1471" t="s">
        <v>5182</v>
      </c>
      <c r="Q370" s="1471">
        <v>18004717539</v>
      </c>
      <c r="R370" s="1422" t="s">
        <v>5160</v>
      </c>
      <c r="S370" s="1422" t="s">
        <v>4758</v>
      </c>
      <c r="T370" s="1471"/>
    </row>
    <row r="371" spans="1:20" s="1240" customFormat="1" ht="20.100000000000001" customHeight="1">
      <c r="A371" s="1471"/>
      <c r="B371" s="1422" t="s">
        <v>905</v>
      </c>
      <c r="C371" s="1422" t="s">
        <v>5184</v>
      </c>
      <c r="D371" s="1422" t="s">
        <v>494</v>
      </c>
      <c r="E371" s="1422">
        <v>50</v>
      </c>
      <c r="F371" s="1422" t="s">
        <v>55</v>
      </c>
      <c r="G371" s="1422" t="s">
        <v>31</v>
      </c>
      <c r="H371" s="1422" t="s">
        <v>32</v>
      </c>
      <c r="I371" s="1422" t="s">
        <v>55</v>
      </c>
      <c r="J371" s="1422" t="s">
        <v>55</v>
      </c>
      <c r="K371" s="1422" t="s">
        <v>55</v>
      </c>
      <c r="L371" s="1422" t="s">
        <v>55</v>
      </c>
      <c r="M371" s="1422" t="s">
        <v>55</v>
      </c>
      <c r="N371" s="1486" t="s">
        <v>5183</v>
      </c>
      <c r="O371" s="1422" t="s">
        <v>5181</v>
      </c>
      <c r="P371" s="1471" t="s">
        <v>5182</v>
      </c>
      <c r="Q371" s="1471">
        <v>18004717539</v>
      </c>
      <c r="R371" s="1422" t="s">
        <v>5160</v>
      </c>
      <c r="S371" s="1422" t="s">
        <v>4758</v>
      </c>
      <c r="T371" s="1471"/>
    </row>
    <row r="372" spans="1:20" s="1240" customFormat="1" ht="20.100000000000001" customHeight="1">
      <c r="A372" s="1471"/>
      <c r="B372" s="1422" t="s">
        <v>905</v>
      </c>
      <c r="C372" s="1422" t="s">
        <v>5185</v>
      </c>
      <c r="D372" s="1422" t="s">
        <v>494</v>
      </c>
      <c r="E372" s="1422">
        <v>50</v>
      </c>
      <c r="F372" s="1422" t="s">
        <v>55</v>
      </c>
      <c r="G372" s="1422" t="s">
        <v>31</v>
      </c>
      <c r="H372" s="1422" t="s">
        <v>32</v>
      </c>
      <c r="I372" s="1422" t="s">
        <v>55</v>
      </c>
      <c r="J372" s="1422" t="s">
        <v>55</v>
      </c>
      <c r="K372" s="1422" t="s">
        <v>55</v>
      </c>
      <c r="L372" s="1422" t="s">
        <v>55</v>
      </c>
      <c r="M372" s="1422" t="s">
        <v>55</v>
      </c>
      <c r="N372" s="1486" t="s">
        <v>5183</v>
      </c>
      <c r="O372" s="1422" t="s">
        <v>5181</v>
      </c>
      <c r="P372" s="1471" t="s">
        <v>5182</v>
      </c>
      <c r="Q372" s="1471">
        <v>18004717539</v>
      </c>
      <c r="R372" s="1422" t="s">
        <v>5160</v>
      </c>
      <c r="S372" s="1422" t="s">
        <v>4758</v>
      </c>
      <c r="T372" s="1471"/>
    </row>
    <row r="373" spans="1:20" s="1240" customFormat="1" ht="20.100000000000001" customHeight="1">
      <c r="A373" s="1471"/>
      <c r="B373" s="1422" t="s">
        <v>5186</v>
      </c>
      <c r="C373" s="1422" t="s">
        <v>503</v>
      </c>
      <c r="D373" s="1422" t="s">
        <v>494</v>
      </c>
      <c r="E373" s="1422">
        <v>45</v>
      </c>
      <c r="F373" s="1422" t="s">
        <v>55</v>
      </c>
      <c r="G373" s="1422" t="s">
        <v>31</v>
      </c>
      <c r="H373" s="1422" t="s">
        <v>32</v>
      </c>
      <c r="I373" s="1422" t="s">
        <v>55</v>
      </c>
      <c r="J373" s="1422" t="s">
        <v>55</v>
      </c>
      <c r="K373" s="1422" t="s">
        <v>55</v>
      </c>
      <c r="L373" s="1422" t="s">
        <v>55</v>
      </c>
      <c r="M373" s="1422" t="s">
        <v>55</v>
      </c>
      <c r="N373" s="1486" t="s">
        <v>5183</v>
      </c>
      <c r="O373" s="1422" t="s">
        <v>5181</v>
      </c>
      <c r="P373" s="1471" t="s">
        <v>5182</v>
      </c>
      <c r="Q373" s="1471">
        <v>18004717539</v>
      </c>
      <c r="R373" s="1422" t="s">
        <v>5160</v>
      </c>
      <c r="S373" s="1422" t="s">
        <v>4758</v>
      </c>
      <c r="T373" s="1471"/>
    </row>
    <row r="374" spans="1:20" s="1240" customFormat="1" ht="20.100000000000001" customHeight="1">
      <c r="A374" s="1471"/>
      <c r="B374" s="1471" t="s">
        <v>3101</v>
      </c>
      <c r="C374" s="1471"/>
      <c r="D374" s="1471"/>
      <c r="E374" s="1471"/>
      <c r="F374" s="1471"/>
      <c r="G374" s="1471"/>
      <c r="H374" s="1471"/>
      <c r="I374" s="1471"/>
      <c r="J374" s="1471"/>
      <c r="K374" s="1471"/>
      <c r="L374" s="1471"/>
      <c r="M374" s="1471"/>
      <c r="N374" s="1471"/>
      <c r="O374" s="1471"/>
      <c r="P374" s="1471"/>
      <c r="Q374" s="1471"/>
      <c r="R374" s="1471"/>
      <c r="S374" s="1471"/>
      <c r="T374" s="1471"/>
    </row>
    <row r="375" spans="1:20" s="1240" customFormat="1" ht="20.100000000000001" customHeight="1">
      <c r="A375" s="1471">
        <v>4</v>
      </c>
      <c r="B375" s="1473" t="s">
        <v>906</v>
      </c>
      <c r="C375" s="1473"/>
      <c r="D375" s="1473"/>
      <c r="E375" s="1473"/>
      <c r="F375" s="1473"/>
      <c r="G375" s="1473"/>
      <c r="H375" s="1473"/>
      <c r="I375" s="1473"/>
      <c r="J375" s="1473"/>
      <c r="K375" s="1473"/>
      <c r="L375" s="1473"/>
      <c r="M375" s="1473"/>
      <c r="N375" s="1473"/>
      <c r="O375" s="1473"/>
      <c r="P375" s="1473"/>
      <c r="Q375" s="1473"/>
      <c r="R375" s="1473"/>
      <c r="S375" s="1473"/>
      <c r="T375" s="1471"/>
    </row>
    <row r="376" spans="1:20" s="1240" customFormat="1" ht="20.100000000000001" customHeight="1">
      <c r="A376" s="1471"/>
      <c r="B376" s="1471"/>
      <c r="C376" s="1471"/>
      <c r="D376" s="1471"/>
      <c r="E376" s="1471"/>
      <c r="F376" s="1471"/>
      <c r="G376" s="1471"/>
      <c r="H376" s="1471"/>
      <c r="I376" s="1471"/>
      <c r="J376" s="1471"/>
      <c r="K376" s="1471"/>
      <c r="L376" s="1471"/>
      <c r="M376" s="1471"/>
      <c r="N376" s="1471"/>
      <c r="O376" s="1471"/>
      <c r="P376" s="1471"/>
      <c r="Q376" s="1471"/>
      <c r="R376" s="1471"/>
      <c r="S376" s="1471"/>
      <c r="T376" s="1471"/>
    </row>
    <row r="377" spans="1:20" s="1240" customFormat="1" ht="20.100000000000001" customHeight="1">
      <c r="A377" s="1471"/>
      <c r="B377" s="1471" t="s">
        <v>3101</v>
      </c>
      <c r="C377" s="1471"/>
      <c r="D377" s="1471"/>
      <c r="E377" s="1471"/>
      <c r="F377" s="1471"/>
      <c r="G377" s="1471"/>
      <c r="H377" s="1471"/>
      <c r="I377" s="1471"/>
      <c r="J377" s="1471"/>
      <c r="K377" s="1471"/>
      <c r="L377" s="1471"/>
      <c r="M377" s="1471"/>
      <c r="N377" s="1471"/>
      <c r="O377" s="1471"/>
      <c r="P377" s="1471"/>
      <c r="Q377" s="1471"/>
      <c r="R377" s="1471"/>
      <c r="S377" s="1471"/>
      <c r="T377" s="1471"/>
    </row>
    <row r="378" spans="1:20" s="1240" customFormat="1" ht="20.100000000000001" customHeight="1">
      <c r="A378" s="1487" t="s">
        <v>933</v>
      </c>
      <c r="B378" s="1472" t="s">
        <v>934</v>
      </c>
      <c r="C378" s="1473"/>
      <c r="D378" s="1473"/>
      <c r="E378" s="1473"/>
      <c r="F378" s="1473"/>
      <c r="G378" s="1473"/>
      <c r="H378" s="1473"/>
      <c r="I378" s="1473"/>
      <c r="J378" s="1473"/>
      <c r="K378" s="1473"/>
      <c r="L378" s="1473"/>
      <c r="M378" s="1473"/>
      <c r="N378" s="1473"/>
      <c r="O378" s="1473"/>
      <c r="P378" s="1473"/>
      <c r="Q378" s="1473"/>
      <c r="R378" s="1473"/>
      <c r="S378" s="1473"/>
      <c r="T378" s="1471"/>
    </row>
    <row r="379" spans="1:20" s="1492" customFormat="1" ht="20.100000000000001" customHeight="1">
      <c r="A379" s="1488"/>
      <c r="B379" s="1489" t="s">
        <v>5187</v>
      </c>
      <c r="C379" s="1489" t="s">
        <v>2613</v>
      </c>
      <c r="D379" s="1489" t="s">
        <v>5188</v>
      </c>
      <c r="E379" s="1489">
        <v>4</v>
      </c>
      <c r="F379" s="1422" t="s">
        <v>55</v>
      </c>
      <c r="G379" s="1422" t="s">
        <v>31</v>
      </c>
      <c r="H379" s="1422" t="s">
        <v>32</v>
      </c>
      <c r="I379" s="1422" t="s">
        <v>55</v>
      </c>
      <c r="J379" s="1422" t="s">
        <v>55</v>
      </c>
      <c r="K379" s="1422" t="s">
        <v>55</v>
      </c>
      <c r="L379" s="1490">
        <v>220000</v>
      </c>
      <c r="M379" s="1491">
        <v>0</v>
      </c>
      <c r="N379" s="1422" t="s">
        <v>55</v>
      </c>
      <c r="O379" s="1422" t="s">
        <v>4755</v>
      </c>
      <c r="P379" s="1422" t="s">
        <v>4756</v>
      </c>
      <c r="Q379" s="1422">
        <v>15694713641</v>
      </c>
      <c r="R379" s="1422" t="s">
        <v>5160</v>
      </c>
      <c r="S379" s="1422" t="s">
        <v>4758</v>
      </c>
      <c r="T379" s="1470"/>
    </row>
    <row r="380" spans="1:20" s="1492" customFormat="1" ht="20.100000000000001" customHeight="1">
      <c r="A380" s="1488"/>
      <c r="B380" s="1489" t="s">
        <v>5187</v>
      </c>
      <c r="C380" s="1489" t="s">
        <v>1067</v>
      </c>
      <c r="D380" s="1489" t="s">
        <v>5188</v>
      </c>
      <c r="E380" s="1489">
        <v>2</v>
      </c>
      <c r="F380" s="1422" t="s">
        <v>55</v>
      </c>
      <c r="G380" s="1422" t="s">
        <v>31</v>
      </c>
      <c r="H380" s="1422" t="s">
        <v>32</v>
      </c>
      <c r="I380" s="1422" t="s">
        <v>55</v>
      </c>
      <c r="J380" s="1422" t="s">
        <v>55</v>
      </c>
      <c r="K380" s="1422" t="s">
        <v>55</v>
      </c>
      <c r="L380" s="1490">
        <v>381228.6</v>
      </c>
      <c r="M380" s="1491">
        <v>0</v>
      </c>
      <c r="N380" s="1422" t="s">
        <v>55</v>
      </c>
      <c r="O380" s="1422" t="s">
        <v>4755</v>
      </c>
      <c r="P380" s="1422" t="s">
        <v>4756</v>
      </c>
      <c r="Q380" s="1422">
        <v>15694713642</v>
      </c>
      <c r="R380" s="1422" t="s">
        <v>5160</v>
      </c>
      <c r="S380" s="1422" t="s">
        <v>4758</v>
      </c>
      <c r="T380" s="1470"/>
    </row>
    <row r="381" spans="1:20" s="1492" customFormat="1" ht="20.100000000000001" customHeight="1">
      <c r="A381" s="1488"/>
      <c r="B381" s="1493" t="s">
        <v>5189</v>
      </c>
      <c r="C381" s="1494" t="s">
        <v>5190</v>
      </c>
      <c r="D381" s="1494" t="s">
        <v>45</v>
      </c>
      <c r="E381" s="1422" t="s">
        <v>55</v>
      </c>
      <c r="F381" s="1495">
        <v>350.613</v>
      </c>
      <c r="G381" s="1422" t="s">
        <v>31</v>
      </c>
      <c r="H381" s="1422" t="s">
        <v>32</v>
      </c>
      <c r="I381" s="1422" t="s">
        <v>55</v>
      </c>
      <c r="J381" s="1422" t="s">
        <v>55</v>
      </c>
      <c r="K381" s="1422" t="s">
        <v>55</v>
      </c>
      <c r="L381" s="1496">
        <v>2181588.91</v>
      </c>
      <c r="M381" s="1497">
        <v>699697.4</v>
      </c>
      <c r="N381" s="1489" t="s">
        <v>5191</v>
      </c>
      <c r="O381" s="1449" t="s">
        <v>4755</v>
      </c>
      <c r="P381" s="1422" t="s">
        <v>4756</v>
      </c>
      <c r="Q381" s="1422">
        <v>15694713641</v>
      </c>
      <c r="R381" s="1422" t="s">
        <v>5160</v>
      </c>
      <c r="S381" s="1422" t="s">
        <v>4758</v>
      </c>
      <c r="T381" s="1470"/>
    </row>
    <row r="382" spans="1:20" s="1492" customFormat="1" ht="20.100000000000001" customHeight="1">
      <c r="A382" s="1488"/>
      <c r="B382" s="1493" t="s">
        <v>5189</v>
      </c>
      <c r="C382" s="1494" t="s">
        <v>5190</v>
      </c>
      <c r="D382" s="1494" t="s">
        <v>45</v>
      </c>
      <c r="E382" s="1422" t="s">
        <v>55</v>
      </c>
      <c r="F382" s="1498">
        <v>182.262</v>
      </c>
      <c r="G382" s="1422" t="s">
        <v>31</v>
      </c>
      <c r="H382" s="1422" t="s">
        <v>32</v>
      </c>
      <c r="I382" s="1422" t="s">
        <v>55</v>
      </c>
      <c r="J382" s="1422" t="s">
        <v>55</v>
      </c>
      <c r="K382" s="1422" t="s">
        <v>55</v>
      </c>
      <c r="L382" s="1496">
        <v>1126285.75</v>
      </c>
      <c r="M382" s="1499">
        <v>392893.52</v>
      </c>
      <c r="N382" s="1489" t="s">
        <v>5191</v>
      </c>
      <c r="O382" s="1449" t="s">
        <v>4755</v>
      </c>
      <c r="P382" s="1422" t="s">
        <v>4756</v>
      </c>
      <c r="Q382" s="1422">
        <v>15694713641</v>
      </c>
      <c r="R382" s="1422" t="s">
        <v>5160</v>
      </c>
      <c r="S382" s="1422" t="s">
        <v>4758</v>
      </c>
      <c r="T382" s="1470"/>
    </row>
    <row r="383" spans="1:20" s="1492" customFormat="1" ht="20.100000000000001" customHeight="1">
      <c r="A383" s="1488"/>
      <c r="B383" s="1493" t="s">
        <v>5189</v>
      </c>
      <c r="C383" s="1494" t="s">
        <v>5190</v>
      </c>
      <c r="D383" s="1494" t="s">
        <v>45</v>
      </c>
      <c r="E383" s="1422" t="s">
        <v>55</v>
      </c>
      <c r="F383" s="1498">
        <v>16.212</v>
      </c>
      <c r="G383" s="1422" t="s">
        <v>31</v>
      </c>
      <c r="H383" s="1422" t="s">
        <v>32</v>
      </c>
      <c r="I383" s="1422" t="s">
        <v>55</v>
      </c>
      <c r="J383" s="1422" t="s">
        <v>55</v>
      </c>
      <c r="K383" s="1422" t="s">
        <v>55</v>
      </c>
      <c r="L383" s="1496">
        <v>108080.11</v>
      </c>
      <c r="M383" s="1499">
        <v>37525.35</v>
      </c>
      <c r="N383" s="1489" t="s">
        <v>5191</v>
      </c>
      <c r="O383" s="1449" t="s">
        <v>4755</v>
      </c>
      <c r="P383" s="1422" t="s">
        <v>4756</v>
      </c>
      <c r="Q383" s="1422">
        <v>15694713641</v>
      </c>
      <c r="R383" s="1422" t="s">
        <v>5160</v>
      </c>
      <c r="S383" s="1422" t="s">
        <v>4758</v>
      </c>
      <c r="T383" s="1470"/>
    </row>
    <row r="384" spans="1:20" s="1492" customFormat="1" ht="20.100000000000001" customHeight="1">
      <c r="A384" s="1488"/>
      <c r="B384" s="1493" t="s">
        <v>5189</v>
      </c>
      <c r="C384" s="1494" t="s">
        <v>5190</v>
      </c>
      <c r="D384" s="1494" t="s">
        <v>45</v>
      </c>
      <c r="E384" s="1422" t="s">
        <v>55</v>
      </c>
      <c r="F384" s="1498">
        <v>211.565</v>
      </c>
      <c r="G384" s="1422" t="s">
        <v>31</v>
      </c>
      <c r="H384" s="1422" t="s">
        <v>32</v>
      </c>
      <c r="I384" s="1422" t="s">
        <v>55</v>
      </c>
      <c r="J384" s="1422" t="s">
        <v>55</v>
      </c>
      <c r="K384" s="1422" t="s">
        <v>55</v>
      </c>
      <c r="L384" s="1496">
        <v>2573414.61</v>
      </c>
      <c r="M384" s="1499">
        <v>612064.46</v>
      </c>
      <c r="N384" s="1489" t="s">
        <v>5191</v>
      </c>
      <c r="O384" s="1449" t="s">
        <v>4755</v>
      </c>
      <c r="P384" s="1422" t="s">
        <v>4756</v>
      </c>
      <c r="Q384" s="1422">
        <v>15694713641</v>
      </c>
      <c r="R384" s="1422" t="s">
        <v>5160</v>
      </c>
      <c r="S384" s="1422" t="s">
        <v>4758</v>
      </c>
      <c r="T384" s="1470"/>
    </row>
    <row r="385" spans="1:20" s="1492" customFormat="1" ht="20.100000000000001" customHeight="1">
      <c r="A385" s="1488"/>
      <c r="B385" s="1495" t="s">
        <v>5192</v>
      </c>
      <c r="C385" s="1495" t="s">
        <v>5193</v>
      </c>
      <c r="D385" s="1495" t="s">
        <v>161</v>
      </c>
      <c r="E385" s="1495">
        <f>28*2+27*4+2.85+28.1*3</f>
        <v>251.15</v>
      </c>
      <c r="F385" s="1495" t="s">
        <v>55</v>
      </c>
      <c r="G385" s="1500" t="s">
        <v>31</v>
      </c>
      <c r="H385" s="1500" t="s">
        <v>32</v>
      </c>
      <c r="I385" s="1495" t="s">
        <v>55</v>
      </c>
      <c r="J385" s="1495" t="s">
        <v>55</v>
      </c>
      <c r="K385" s="1495" t="s">
        <v>55</v>
      </c>
      <c r="L385" s="1495" t="s">
        <v>55</v>
      </c>
      <c r="M385" s="1495" t="s">
        <v>55</v>
      </c>
      <c r="N385" s="1495"/>
      <c r="O385" s="1495" t="s">
        <v>5194</v>
      </c>
      <c r="P385" s="1495" t="s">
        <v>5195</v>
      </c>
      <c r="Q385" s="1495">
        <v>17320170031</v>
      </c>
      <c r="R385" s="1501" t="s">
        <v>5196</v>
      </c>
      <c r="S385" s="1422" t="s">
        <v>4758</v>
      </c>
      <c r="T385" s="1470"/>
    </row>
    <row r="386" spans="1:20" s="1492" customFormat="1" ht="20.100000000000001" customHeight="1">
      <c r="A386" s="1488"/>
      <c r="B386" s="1495" t="s">
        <v>5197</v>
      </c>
      <c r="C386" s="1495" t="s">
        <v>5198</v>
      </c>
      <c r="D386" s="1495" t="s">
        <v>161</v>
      </c>
      <c r="E386" s="1495">
        <v>50.1</v>
      </c>
      <c r="F386" s="1495" t="s">
        <v>55</v>
      </c>
      <c r="G386" s="1500" t="s">
        <v>31</v>
      </c>
      <c r="H386" s="1500" t="s">
        <v>32</v>
      </c>
      <c r="I386" s="1495" t="s">
        <v>55</v>
      </c>
      <c r="J386" s="1495" t="s">
        <v>55</v>
      </c>
      <c r="K386" s="1495" t="s">
        <v>55</v>
      </c>
      <c r="L386" s="1495" t="s">
        <v>55</v>
      </c>
      <c r="M386" s="1495" t="s">
        <v>55</v>
      </c>
      <c r="N386" s="1501"/>
      <c r="O386" s="1495" t="s">
        <v>5194</v>
      </c>
      <c r="P386" s="1495" t="s">
        <v>5195</v>
      </c>
      <c r="Q386" s="1495">
        <v>17320170031</v>
      </c>
      <c r="R386" s="1501" t="s">
        <v>5196</v>
      </c>
      <c r="S386" s="1501"/>
      <c r="T386" s="1470"/>
    </row>
    <row r="387" spans="1:20" s="1492" customFormat="1" ht="20.100000000000001" customHeight="1">
      <c r="A387" s="1488"/>
      <c r="B387" s="1501"/>
      <c r="C387" s="1501"/>
      <c r="D387" s="1501"/>
      <c r="E387" s="1495"/>
      <c r="F387" s="1495"/>
      <c r="G387" s="1500"/>
      <c r="H387" s="1500"/>
      <c r="I387" s="1495"/>
      <c r="J387" s="1495"/>
      <c r="K387" s="1495"/>
      <c r="L387" s="1495"/>
      <c r="M387" s="1495"/>
      <c r="N387" s="1501"/>
      <c r="O387" s="1495"/>
      <c r="P387" s="1495"/>
      <c r="Q387" s="1495"/>
      <c r="R387" s="1501"/>
      <c r="S387" s="1501"/>
      <c r="T387" s="1491"/>
    </row>
    <row r="388" spans="1:20" s="1411" customFormat="1" ht="20.100000000000001" customHeight="1">
      <c r="A388" s="1466"/>
      <c r="B388" s="1475"/>
      <c r="C388" s="1475"/>
      <c r="D388" s="1475"/>
      <c r="E388" s="1475"/>
      <c r="F388" s="1475"/>
      <c r="G388" s="1475"/>
      <c r="H388" s="1475"/>
      <c r="I388" s="1475"/>
      <c r="J388" s="1475"/>
      <c r="K388" s="1475"/>
      <c r="L388" s="1475"/>
      <c r="M388" s="1475"/>
      <c r="N388" s="1475"/>
      <c r="O388" s="1475"/>
      <c r="P388" s="1476"/>
      <c r="Q388" s="1476"/>
      <c r="R388" s="1475"/>
      <c r="S388" s="1475"/>
      <c r="T388" s="1470"/>
    </row>
    <row r="389" spans="1:20" s="1240" customFormat="1" ht="20.100000000000001" customHeight="1">
      <c r="A389" s="1473">
        <v>2</v>
      </c>
      <c r="B389" s="1473" t="s">
        <v>974</v>
      </c>
      <c r="C389" s="1473"/>
      <c r="D389" s="1473"/>
      <c r="E389" s="1473"/>
      <c r="F389" s="1473"/>
      <c r="G389" s="1473"/>
      <c r="H389" s="1473"/>
      <c r="I389" s="1473"/>
      <c r="J389" s="1473"/>
      <c r="K389" s="1473"/>
      <c r="L389" s="1473"/>
      <c r="M389" s="1473"/>
      <c r="N389" s="1473"/>
      <c r="O389" s="1473"/>
      <c r="P389" s="1473"/>
      <c r="Q389" s="1473"/>
      <c r="R389" s="1473"/>
      <c r="S389" s="1473"/>
      <c r="T389" s="1471"/>
    </row>
    <row r="390" spans="1:20" s="1240" customFormat="1" ht="20.100000000000001" customHeight="1">
      <c r="A390" s="1471"/>
      <c r="B390" s="1471" t="s">
        <v>3101</v>
      </c>
      <c r="C390" s="1471"/>
      <c r="D390" s="1471"/>
      <c r="E390" s="1471"/>
      <c r="F390" s="1471"/>
      <c r="G390" s="1471"/>
      <c r="H390" s="1471"/>
      <c r="I390" s="1471"/>
      <c r="J390" s="1471"/>
      <c r="K390" s="1471"/>
      <c r="L390" s="1471"/>
      <c r="M390" s="1471"/>
      <c r="N390" s="1471"/>
      <c r="O390" s="1471"/>
      <c r="P390" s="1471"/>
      <c r="Q390" s="1471"/>
      <c r="R390" s="1471"/>
      <c r="S390" s="1471"/>
      <c r="T390" s="1471"/>
    </row>
    <row r="391" spans="1:20" s="1240" customFormat="1" ht="20.100000000000001" customHeight="1">
      <c r="A391" s="1473">
        <v>3</v>
      </c>
      <c r="B391" s="1473" t="s">
        <v>975</v>
      </c>
      <c r="C391" s="1473"/>
      <c r="D391" s="1473"/>
      <c r="E391" s="1473"/>
      <c r="F391" s="1473"/>
      <c r="G391" s="1473"/>
      <c r="H391" s="1473"/>
      <c r="I391" s="1473"/>
      <c r="J391" s="1473"/>
      <c r="K391" s="1473"/>
      <c r="L391" s="1473"/>
      <c r="M391" s="1473"/>
      <c r="N391" s="1473"/>
      <c r="O391" s="1473"/>
      <c r="P391" s="1473"/>
      <c r="Q391" s="1473"/>
      <c r="R391" s="1473"/>
      <c r="S391" s="1473"/>
      <c r="T391" s="1471"/>
    </row>
    <row r="392" spans="1:20" s="1240" customFormat="1" ht="20.100000000000001" customHeight="1">
      <c r="A392" s="1471"/>
      <c r="B392" s="1471" t="s">
        <v>3101</v>
      </c>
      <c r="C392" s="1471"/>
      <c r="D392" s="1471"/>
      <c r="E392" s="1471"/>
      <c r="F392" s="1471"/>
      <c r="G392" s="1471"/>
      <c r="H392" s="1471"/>
      <c r="I392" s="1471"/>
      <c r="J392" s="1471"/>
      <c r="K392" s="1471"/>
      <c r="L392" s="1471"/>
      <c r="M392" s="1471"/>
      <c r="N392" s="1471"/>
      <c r="O392" s="1471"/>
      <c r="P392" s="1471"/>
      <c r="Q392" s="1471"/>
      <c r="R392" s="1471"/>
      <c r="S392" s="1471"/>
      <c r="T392" s="1471"/>
    </row>
    <row r="393" spans="1:20" s="1240" customFormat="1" ht="20.100000000000001" customHeight="1">
      <c r="A393" s="1473">
        <v>4</v>
      </c>
      <c r="B393" s="1473" t="s">
        <v>976</v>
      </c>
      <c r="C393" s="1473"/>
      <c r="D393" s="1473"/>
      <c r="E393" s="1473"/>
      <c r="F393" s="1473"/>
      <c r="G393" s="1473"/>
      <c r="H393" s="1473"/>
      <c r="I393" s="1473"/>
      <c r="J393" s="1473"/>
      <c r="K393" s="1473"/>
      <c r="L393" s="1473"/>
      <c r="M393" s="1473"/>
      <c r="N393" s="1473"/>
      <c r="O393" s="1473"/>
      <c r="P393" s="1473"/>
      <c r="Q393" s="1473"/>
      <c r="R393" s="1473"/>
      <c r="S393" s="1473"/>
      <c r="T393" s="1471"/>
    </row>
    <row r="394" spans="1:20" s="1411" customFormat="1" ht="20.100000000000001" customHeight="1">
      <c r="A394" s="1466"/>
      <c r="B394" s="1493" t="s">
        <v>976</v>
      </c>
      <c r="C394" s="1494" t="s">
        <v>5199</v>
      </c>
      <c r="D394" s="1494" t="s">
        <v>45</v>
      </c>
      <c r="E394" s="1422" t="s">
        <v>55</v>
      </c>
      <c r="F394" s="1495">
        <v>1140.2750000000001</v>
      </c>
      <c r="G394" s="1422" t="s">
        <v>31</v>
      </c>
      <c r="H394" s="1422" t="s">
        <v>32</v>
      </c>
      <c r="I394" s="1422" t="s">
        <v>55</v>
      </c>
      <c r="J394" s="1422" t="s">
        <v>55</v>
      </c>
      <c r="K394" s="1422" t="s">
        <v>55</v>
      </c>
      <c r="L394" s="1502">
        <v>4847693.99</v>
      </c>
      <c r="M394" s="1497">
        <v>924912.7</v>
      </c>
      <c r="N394" s="1489" t="s">
        <v>5191</v>
      </c>
      <c r="O394" s="1449" t="s">
        <v>4755</v>
      </c>
      <c r="P394" s="1422" t="s">
        <v>4756</v>
      </c>
      <c r="Q394" s="1422">
        <v>15694713641</v>
      </c>
      <c r="R394" s="1422" t="s">
        <v>5160</v>
      </c>
      <c r="S394" s="1422" t="s">
        <v>4758</v>
      </c>
      <c r="T394" s="1470"/>
    </row>
    <row r="395" spans="1:20" s="1240" customFormat="1" ht="20.100000000000001" customHeight="1">
      <c r="A395" s="1471">
        <v>5</v>
      </c>
      <c r="B395" s="1493" t="s">
        <v>984</v>
      </c>
      <c r="C395" s="1494" t="s">
        <v>5200</v>
      </c>
      <c r="D395" s="1494" t="s">
        <v>45</v>
      </c>
      <c r="E395" s="1422" t="s">
        <v>55</v>
      </c>
      <c r="F395" s="1498">
        <v>409.35</v>
      </c>
      <c r="G395" s="1422" t="s">
        <v>31</v>
      </c>
      <c r="H395" s="1422" t="s">
        <v>32</v>
      </c>
      <c r="I395" s="1422" t="s">
        <v>55</v>
      </c>
      <c r="J395" s="1422" t="s">
        <v>55</v>
      </c>
      <c r="K395" s="1422" t="s">
        <v>55</v>
      </c>
      <c r="L395" s="1502">
        <v>1528643.89</v>
      </c>
      <c r="M395" s="1499">
        <v>324378.23</v>
      </c>
      <c r="N395" s="1489" t="s">
        <v>5191</v>
      </c>
      <c r="O395" s="1449" t="s">
        <v>4755</v>
      </c>
      <c r="P395" s="1422" t="s">
        <v>4756</v>
      </c>
      <c r="Q395" s="1422">
        <v>15694713641</v>
      </c>
      <c r="R395" s="1422" t="s">
        <v>5160</v>
      </c>
      <c r="S395" s="1422" t="s">
        <v>4758</v>
      </c>
      <c r="T395" s="1471"/>
    </row>
    <row r="396" spans="1:20" s="1240" customFormat="1" ht="20.100000000000001" customHeight="1">
      <c r="A396" s="1471"/>
      <c r="B396" s="1471" t="s">
        <v>3101</v>
      </c>
      <c r="C396" s="1471"/>
      <c r="D396" s="1471"/>
      <c r="E396" s="1471"/>
      <c r="F396" s="1471"/>
      <c r="G396" s="1471"/>
      <c r="H396" s="1471"/>
      <c r="I396" s="1471"/>
      <c r="J396" s="1471"/>
      <c r="K396" s="1471"/>
      <c r="L396" s="1471"/>
      <c r="M396" s="1471"/>
      <c r="N396" s="1471"/>
      <c r="O396" s="1471"/>
      <c r="P396" s="1471"/>
      <c r="Q396" s="1471"/>
      <c r="R396" s="1471"/>
      <c r="S396" s="1471"/>
      <c r="T396" s="1471"/>
    </row>
    <row r="397" spans="1:20" s="1240" customFormat="1" ht="20.100000000000001" customHeight="1">
      <c r="A397" s="1471">
        <v>6</v>
      </c>
      <c r="B397" s="1471" t="s">
        <v>1033</v>
      </c>
      <c r="C397" s="1471"/>
      <c r="D397" s="1471"/>
      <c r="E397" s="1471"/>
      <c r="F397" s="1471"/>
      <c r="G397" s="1471"/>
      <c r="H397" s="1471"/>
      <c r="I397" s="1471"/>
      <c r="J397" s="1471"/>
      <c r="K397" s="1471"/>
      <c r="L397" s="1471"/>
      <c r="M397" s="1471"/>
      <c r="N397" s="1471"/>
      <c r="O397" s="1471"/>
      <c r="P397" s="1471"/>
      <c r="Q397" s="1471"/>
      <c r="R397" s="1471"/>
      <c r="S397" s="1471"/>
      <c r="T397" s="1471"/>
    </row>
    <row r="398" spans="1:20" s="1240" customFormat="1" ht="20.100000000000001" customHeight="1">
      <c r="A398" s="1471"/>
      <c r="B398" s="1471" t="s">
        <v>3101</v>
      </c>
      <c r="C398" s="1471"/>
      <c r="D398" s="1471"/>
      <c r="E398" s="1471"/>
      <c r="F398" s="1471"/>
      <c r="G398" s="1471"/>
      <c r="H398" s="1471"/>
      <c r="I398" s="1471"/>
      <c r="J398" s="1471"/>
      <c r="K398" s="1471"/>
      <c r="L398" s="1471"/>
      <c r="M398" s="1471"/>
      <c r="N398" s="1471"/>
      <c r="O398" s="1471"/>
      <c r="P398" s="1471"/>
      <c r="Q398" s="1471"/>
      <c r="R398" s="1471"/>
      <c r="S398" s="1471"/>
      <c r="T398" s="1471"/>
    </row>
    <row r="399" spans="1:20" s="1240" customFormat="1" ht="20.100000000000001" customHeight="1">
      <c r="A399" s="1487" t="s">
        <v>1034</v>
      </c>
      <c r="B399" s="1487" t="s">
        <v>1035</v>
      </c>
      <c r="C399" s="1471"/>
      <c r="D399" s="1471"/>
      <c r="E399" s="1471"/>
      <c r="F399" s="1471"/>
      <c r="G399" s="1471"/>
      <c r="H399" s="1471"/>
      <c r="I399" s="1471"/>
      <c r="J399" s="1471"/>
      <c r="K399" s="1471"/>
      <c r="L399" s="1471"/>
      <c r="M399" s="1471"/>
      <c r="N399" s="1471"/>
      <c r="O399" s="1471"/>
      <c r="P399" s="1471"/>
      <c r="Q399" s="1471"/>
      <c r="R399" s="1471"/>
      <c r="S399" s="1471"/>
      <c r="T399" s="1471"/>
    </row>
    <row r="400" spans="1:20" s="1240" customFormat="1" ht="20.100000000000001" customHeight="1">
      <c r="A400" s="1473">
        <v>1</v>
      </c>
      <c r="B400" s="1473" t="s">
        <v>1036</v>
      </c>
      <c r="C400" s="1473"/>
      <c r="D400" s="1473"/>
      <c r="E400" s="1473"/>
      <c r="F400" s="1473"/>
      <c r="G400" s="1473"/>
      <c r="H400" s="1473"/>
      <c r="I400" s="1473"/>
      <c r="J400" s="1473"/>
      <c r="K400" s="1473"/>
      <c r="L400" s="1473"/>
      <c r="M400" s="1473"/>
      <c r="N400" s="1473"/>
      <c r="O400" s="1473"/>
      <c r="P400" s="1473"/>
      <c r="Q400" s="1473"/>
      <c r="R400" s="1473"/>
      <c r="S400" s="1473"/>
      <c r="T400" s="1471"/>
    </row>
    <row r="401" spans="1:20" s="1411" customFormat="1" ht="20.100000000000001" customHeight="1">
      <c r="A401" s="1466"/>
      <c r="B401" s="1422" t="s">
        <v>2528</v>
      </c>
      <c r="C401" s="1422" t="s">
        <v>525</v>
      </c>
      <c r="D401" s="1471" t="s">
        <v>65</v>
      </c>
      <c r="E401" s="1422">
        <v>1</v>
      </c>
      <c r="F401" s="1422">
        <f>96+96</f>
        <v>192</v>
      </c>
      <c r="G401" s="1422" t="s">
        <v>31</v>
      </c>
      <c r="H401" s="1422" t="s">
        <v>32</v>
      </c>
      <c r="I401" s="1422" t="s">
        <v>55</v>
      </c>
      <c r="J401" s="1422" t="s">
        <v>5201</v>
      </c>
      <c r="K401" s="1422" t="s">
        <v>5201</v>
      </c>
      <c r="L401" s="1422">
        <v>1614889.43</v>
      </c>
      <c r="M401" s="1422">
        <v>1461172.8</v>
      </c>
      <c r="N401" s="1422" t="s">
        <v>1649</v>
      </c>
      <c r="O401" s="1422" t="s">
        <v>5202</v>
      </c>
      <c r="P401" s="1422" t="s">
        <v>4827</v>
      </c>
      <c r="Q401" s="1422">
        <v>18583945000</v>
      </c>
      <c r="R401" s="1422" t="s">
        <v>4828</v>
      </c>
      <c r="S401" s="1422" t="s">
        <v>4758</v>
      </c>
      <c r="T401" s="1471"/>
    </row>
    <row r="402" spans="1:20" s="1411" customFormat="1" ht="20.100000000000001" customHeight="1">
      <c r="A402" s="1466"/>
      <c r="B402" s="1422" t="s">
        <v>2528</v>
      </c>
      <c r="C402" s="1422" t="s">
        <v>525</v>
      </c>
      <c r="D402" s="1471" t="s">
        <v>65</v>
      </c>
      <c r="E402" s="1422">
        <v>2</v>
      </c>
      <c r="F402" s="1422">
        <v>143</v>
      </c>
      <c r="G402" s="1422" t="s">
        <v>31</v>
      </c>
      <c r="H402" s="1422" t="s">
        <v>32</v>
      </c>
      <c r="I402" s="1422" t="s">
        <v>55</v>
      </c>
      <c r="J402" s="1422" t="s">
        <v>5203</v>
      </c>
      <c r="K402" s="1422" t="s">
        <v>5203</v>
      </c>
      <c r="L402" s="1422">
        <v>2078000</v>
      </c>
      <c r="M402" s="1422">
        <v>2078000</v>
      </c>
      <c r="N402" s="1422">
        <v>2021.7</v>
      </c>
      <c r="O402" s="1422" t="s">
        <v>5204</v>
      </c>
      <c r="P402" s="1428" t="s">
        <v>5077</v>
      </c>
      <c r="Q402" s="1449">
        <v>13674855303</v>
      </c>
      <c r="R402" s="1449" t="s">
        <v>5078</v>
      </c>
      <c r="S402" s="1422" t="s">
        <v>4758</v>
      </c>
      <c r="T402" s="1471"/>
    </row>
    <row r="403" spans="1:20" s="1411" customFormat="1" ht="20.100000000000001" customHeight="1">
      <c r="A403" s="1466"/>
      <c r="B403" s="1471" t="s">
        <v>5205</v>
      </c>
      <c r="C403" s="1471" t="s">
        <v>540</v>
      </c>
      <c r="D403" s="1471" t="s">
        <v>65</v>
      </c>
      <c r="E403" s="1471">
        <v>1</v>
      </c>
      <c r="F403" s="1471">
        <v>27.25</v>
      </c>
      <c r="G403" s="1422" t="s">
        <v>31</v>
      </c>
      <c r="H403" s="1422" t="s">
        <v>32</v>
      </c>
      <c r="I403" s="1471"/>
      <c r="J403" s="1422" t="s">
        <v>5203</v>
      </c>
      <c r="K403" s="1422" t="s">
        <v>5203</v>
      </c>
      <c r="L403" s="1471">
        <v>328000</v>
      </c>
      <c r="M403" s="1471">
        <v>328000</v>
      </c>
      <c r="N403" s="1503">
        <v>2021.1</v>
      </c>
      <c r="O403" s="1471" t="s">
        <v>5206</v>
      </c>
      <c r="P403" s="1428" t="s">
        <v>5077</v>
      </c>
      <c r="Q403" s="1449">
        <v>13674855303</v>
      </c>
      <c r="R403" s="1449" t="s">
        <v>5078</v>
      </c>
      <c r="S403" s="1422" t="s">
        <v>4758</v>
      </c>
      <c r="T403" s="1471"/>
    </row>
    <row r="404" spans="1:20" s="1411" customFormat="1" ht="20.100000000000001" customHeight="1">
      <c r="A404" s="1466"/>
      <c r="B404" s="1422" t="s">
        <v>2528</v>
      </c>
      <c r="C404" s="1422" t="s">
        <v>525</v>
      </c>
      <c r="D404" s="1471" t="s">
        <v>65</v>
      </c>
      <c r="E404" s="1471">
        <v>1</v>
      </c>
      <c r="F404" s="1471">
        <v>146</v>
      </c>
      <c r="G404" s="1422" t="s">
        <v>31</v>
      </c>
      <c r="H404" s="1422" t="s">
        <v>32</v>
      </c>
      <c r="I404" s="1471"/>
      <c r="J404" s="1422" t="s">
        <v>5203</v>
      </c>
      <c r="K404" s="1422" t="s">
        <v>5203</v>
      </c>
      <c r="L404" s="1471">
        <v>1039000</v>
      </c>
      <c r="M404" s="1471">
        <v>1039000</v>
      </c>
      <c r="N404" s="1504">
        <v>2021.9</v>
      </c>
      <c r="O404" s="1471" t="s">
        <v>5207</v>
      </c>
      <c r="P404" s="1422" t="s">
        <v>5047</v>
      </c>
      <c r="Q404" s="1422">
        <v>13458755668</v>
      </c>
      <c r="R404" s="1449" t="s">
        <v>5208</v>
      </c>
      <c r="S404" s="1422" t="s">
        <v>4758</v>
      </c>
      <c r="T404" s="1471"/>
    </row>
    <row r="405" spans="1:20" s="1411" customFormat="1" ht="20.100000000000001" customHeight="1">
      <c r="A405" s="1466"/>
      <c r="B405" s="1471" t="s">
        <v>5205</v>
      </c>
      <c r="C405" s="1471" t="s">
        <v>540</v>
      </c>
      <c r="D405" s="1471" t="s">
        <v>65</v>
      </c>
      <c r="E405" s="1471">
        <v>1</v>
      </c>
      <c r="F405" s="1471">
        <v>53</v>
      </c>
      <c r="G405" s="1422" t="s">
        <v>31</v>
      </c>
      <c r="H405" s="1422" t="s">
        <v>32</v>
      </c>
      <c r="I405" s="1471"/>
      <c r="J405" s="1422" t="s">
        <v>5203</v>
      </c>
      <c r="K405" s="1422" t="s">
        <v>5203</v>
      </c>
      <c r="L405" s="1471">
        <v>328000</v>
      </c>
      <c r="M405" s="1471">
        <v>328000</v>
      </c>
      <c r="N405" s="1504">
        <v>2021.9</v>
      </c>
      <c r="O405" s="1471" t="s">
        <v>5207</v>
      </c>
      <c r="P405" s="1422" t="s">
        <v>5047</v>
      </c>
      <c r="Q405" s="1422">
        <v>13458755668</v>
      </c>
      <c r="R405" s="1449" t="s">
        <v>5208</v>
      </c>
      <c r="S405" s="1422" t="s">
        <v>4758</v>
      </c>
      <c r="T405" s="1471"/>
    </row>
    <row r="406" spans="1:20" s="1240" customFormat="1" ht="20.100000000000001" customHeight="1">
      <c r="A406" s="1471"/>
      <c r="B406" s="1471" t="s">
        <v>3101</v>
      </c>
      <c r="C406" s="1471"/>
      <c r="D406" s="1471"/>
      <c r="E406" s="1471"/>
      <c r="F406" s="1471"/>
      <c r="G406" s="1471"/>
      <c r="H406" s="1471"/>
      <c r="I406" s="1471"/>
      <c r="J406" s="1471"/>
      <c r="K406" s="1471"/>
      <c r="L406" s="1471"/>
      <c r="M406" s="1471"/>
      <c r="N406" s="1471"/>
      <c r="O406" s="1471"/>
      <c r="P406" s="1471"/>
      <c r="Q406" s="1471"/>
      <c r="R406" s="1471"/>
      <c r="S406" s="1471"/>
      <c r="T406" s="1471"/>
    </row>
    <row r="407" spans="1:20" s="1240" customFormat="1" ht="20.100000000000001" customHeight="1">
      <c r="A407" s="1471">
        <v>2</v>
      </c>
      <c r="B407" s="1471" t="s">
        <v>1072</v>
      </c>
      <c r="C407" s="1471"/>
      <c r="D407" s="1471"/>
      <c r="E407" s="1471"/>
      <c r="F407" s="1471"/>
      <c r="G407" s="1471"/>
      <c r="H407" s="1471"/>
      <c r="I407" s="1471"/>
      <c r="J407" s="1471"/>
      <c r="K407" s="1471"/>
      <c r="L407" s="1471"/>
      <c r="M407" s="1471"/>
      <c r="N407" s="1471"/>
      <c r="O407" s="1471"/>
      <c r="P407" s="1471"/>
      <c r="Q407" s="1471"/>
      <c r="R407" s="1471"/>
      <c r="S407" s="1471"/>
      <c r="T407" s="1471"/>
    </row>
    <row r="408" spans="1:20" s="1240" customFormat="1" ht="20.100000000000001" customHeight="1">
      <c r="A408" s="1471"/>
      <c r="B408" s="1471"/>
      <c r="C408" s="1471"/>
      <c r="D408" s="1471"/>
      <c r="E408" s="1471"/>
      <c r="F408" s="1471"/>
      <c r="G408" s="1471"/>
      <c r="H408" s="1471"/>
      <c r="I408" s="1471"/>
      <c r="J408" s="1471"/>
      <c r="K408" s="1471"/>
      <c r="L408" s="1471"/>
      <c r="M408" s="1471"/>
      <c r="N408" s="1471"/>
      <c r="O408" s="1471"/>
      <c r="P408" s="1471"/>
      <c r="Q408" s="1471"/>
      <c r="R408" s="1471"/>
      <c r="S408" s="1471"/>
      <c r="T408" s="1471"/>
    </row>
    <row r="409" spans="1:20" s="1240" customFormat="1" ht="20.100000000000001" customHeight="1">
      <c r="A409" s="1471"/>
      <c r="B409" s="1471"/>
      <c r="C409" s="1471"/>
      <c r="D409" s="1471"/>
      <c r="E409" s="1471"/>
      <c r="F409" s="1471"/>
      <c r="G409" s="1471"/>
      <c r="H409" s="1471"/>
      <c r="I409" s="1471"/>
      <c r="J409" s="1471"/>
      <c r="K409" s="1471"/>
      <c r="L409" s="1471"/>
      <c r="M409" s="1471"/>
      <c r="N409" s="1471"/>
      <c r="O409" s="1471"/>
      <c r="P409" s="1471"/>
      <c r="Q409" s="1471"/>
      <c r="R409" s="1471"/>
      <c r="S409" s="1471"/>
      <c r="T409" s="1471"/>
    </row>
    <row r="410" spans="1:20" s="1240" customFormat="1" ht="20.100000000000001" customHeight="1">
      <c r="A410" s="1471"/>
      <c r="B410" s="1471"/>
      <c r="C410" s="1471"/>
      <c r="D410" s="1471"/>
      <c r="E410" s="1471"/>
      <c r="F410" s="1471"/>
      <c r="G410" s="1471"/>
      <c r="H410" s="1471"/>
      <c r="I410" s="1471"/>
      <c r="J410" s="1471"/>
      <c r="K410" s="1471"/>
      <c r="L410" s="1471"/>
      <c r="M410" s="1471"/>
      <c r="N410" s="1471"/>
      <c r="O410" s="1471"/>
      <c r="P410" s="1471"/>
      <c r="Q410" s="1471"/>
      <c r="R410" s="1471"/>
      <c r="S410" s="1471"/>
      <c r="T410" s="1471"/>
    </row>
    <row r="411" spans="1:20" s="1240" customFormat="1" ht="20.100000000000001" customHeight="1">
      <c r="A411" s="1471"/>
      <c r="B411" s="1471" t="s">
        <v>3101</v>
      </c>
      <c r="C411" s="1471"/>
      <c r="D411" s="1471"/>
      <c r="E411" s="1471"/>
      <c r="F411" s="1471"/>
      <c r="G411" s="1471"/>
      <c r="H411" s="1471"/>
      <c r="I411" s="1471"/>
      <c r="J411" s="1471"/>
      <c r="K411" s="1471"/>
      <c r="L411" s="1471"/>
      <c r="M411" s="1471"/>
      <c r="N411" s="1471"/>
      <c r="O411" s="1471"/>
      <c r="P411" s="1471"/>
      <c r="Q411" s="1471"/>
      <c r="R411" s="1471"/>
      <c r="S411" s="1471"/>
      <c r="T411" s="1471"/>
    </row>
    <row r="412" spans="1:20" s="1240" customFormat="1" ht="20.100000000000001" customHeight="1">
      <c r="A412" s="1471">
        <v>3</v>
      </c>
      <c r="B412" s="1471" t="s">
        <v>1073</v>
      </c>
      <c r="C412" s="1471"/>
      <c r="D412" s="1471"/>
      <c r="E412" s="1471"/>
      <c r="F412" s="1471"/>
      <c r="G412" s="1471"/>
      <c r="H412" s="1471"/>
      <c r="I412" s="1471"/>
      <c r="J412" s="1471"/>
      <c r="K412" s="1471"/>
      <c r="L412" s="1471"/>
      <c r="M412" s="1471"/>
      <c r="N412" s="1471"/>
      <c r="O412" s="1471"/>
      <c r="P412" s="1471"/>
      <c r="Q412" s="1471"/>
      <c r="R412" s="1471"/>
      <c r="S412" s="1471"/>
      <c r="T412" s="1471"/>
    </row>
    <row r="413" spans="1:20" s="1240" customFormat="1" ht="20.100000000000001" customHeight="1">
      <c r="A413" s="1471"/>
      <c r="B413" s="1471" t="s">
        <v>3101</v>
      </c>
      <c r="C413" s="1471"/>
      <c r="D413" s="1471"/>
      <c r="E413" s="1471"/>
      <c r="F413" s="1471"/>
      <c r="G413" s="1471"/>
      <c r="H413" s="1471"/>
      <c r="I413" s="1471"/>
      <c r="J413" s="1471"/>
      <c r="K413" s="1471"/>
      <c r="L413" s="1471"/>
      <c r="M413" s="1471"/>
      <c r="N413" s="1471"/>
      <c r="O413" s="1471"/>
      <c r="P413" s="1471"/>
      <c r="Q413" s="1471"/>
      <c r="R413" s="1471"/>
      <c r="S413" s="1471"/>
      <c r="T413" s="1471"/>
    </row>
    <row r="414" spans="1:20" s="1240" customFormat="1" ht="20.100000000000001" customHeight="1">
      <c r="A414" s="1487" t="s">
        <v>1077</v>
      </c>
      <c r="B414" s="1487" t="s">
        <v>1078</v>
      </c>
      <c r="C414" s="1471"/>
      <c r="D414" s="1471"/>
      <c r="E414" s="1471"/>
      <c r="F414" s="1471"/>
      <c r="G414" s="1471"/>
      <c r="H414" s="1471"/>
      <c r="I414" s="1471"/>
      <c r="J414" s="1471"/>
      <c r="K414" s="1471"/>
      <c r="L414" s="1471"/>
      <c r="M414" s="1471"/>
      <c r="N414" s="1471"/>
      <c r="O414" s="1471"/>
      <c r="P414" s="1471"/>
      <c r="Q414" s="1471"/>
      <c r="R414" s="1471"/>
      <c r="S414" s="1471"/>
      <c r="T414" s="1471"/>
    </row>
    <row r="415" spans="1:20" s="1240" customFormat="1" ht="20.100000000000001" customHeight="1">
      <c r="A415" s="1471">
        <v>1</v>
      </c>
      <c r="B415" s="1471" t="s">
        <v>1079</v>
      </c>
      <c r="C415" s="1471"/>
      <c r="D415" s="1471"/>
      <c r="E415" s="1471"/>
      <c r="F415" s="1471"/>
      <c r="G415" s="1471"/>
      <c r="H415" s="1471"/>
      <c r="I415" s="1471"/>
      <c r="J415" s="1471"/>
      <c r="K415" s="1471"/>
      <c r="L415" s="1471"/>
      <c r="M415" s="1471"/>
      <c r="N415" s="1471"/>
      <c r="O415" s="1471"/>
      <c r="P415" s="1471"/>
      <c r="Q415" s="1471"/>
      <c r="R415" s="1471"/>
      <c r="S415" s="1471"/>
      <c r="T415" s="1471"/>
    </row>
    <row r="416" spans="1:20" s="1240" customFormat="1" ht="20.100000000000001" customHeight="1">
      <c r="A416" s="1471"/>
      <c r="B416" s="1471" t="s">
        <v>1079</v>
      </c>
      <c r="C416" s="1471" t="s">
        <v>2613</v>
      </c>
      <c r="D416" s="1471" t="s">
        <v>65</v>
      </c>
      <c r="E416" s="1471">
        <v>1</v>
      </c>
      <c r="F416" s="1471" t="s">
        <v>5209</v>
      </c>
      <c r="G416" s="1471" t="s">
        <v>31</v>
      </c>
      <c r="H416" s="1471" t="s">
        <v>32</v>
      </c>
      <c r="I416" s="1471"/>
      <c r="J416" s="1471"/>
      <c r="K416" s="1471"/>
      <c r="L416" s="1471">
        <v>820000</v>
      </c>
      <c r="M416" s="1471"/>
      <c r="N416" s="1471"/>
      <c r="O416" s="1471" t="s">
        <v>5206</v>
      </c>
      <c r="P416" s="1428" t="s">
        <v>5077</v>
      </c>
      <c r="Q416" s="1449">
        <v>13674855303</v>
      </c>
      <c r="R416" s="1449" t="s">
        <v>5078</v>
      </c>
      <c r="S416" s="1422" t="s">
        <v>4758</v>
      </c>
      <c r="T416" s="1471"/>
    </row>
    <row r="417" spans="1:20" s="1240" customFormat="1" ht="20.100000000000001" customHeight="1">
      <c r="A417" s="1471"/>
      <c r="B417" s="1471"/>
      <c r="C417" s="1471"/>
      <c r="D417" s="1471"/>
      <c r="E417" s="1471"/>
      <c r="F417" s="1471"/>
      <c r="G417" s="1471"/>
      <c r="H417" s="1471"/>
      <c r="I417" s="1471"/>
      <c r="J417" s="1471"/>
      <c r="K417" s="1471"/>
      <c r="L417" s="1471"/>
      <c r="M417" s="1471"/>
      <c r="N417" s="1471"/>
      <c r="O417" s="1471"/>
      <c r="P417" s="1471"/>
      <c r="Q417" s="1471"/>
      <c r="R417" s="1471"/>
      <c r="S417" s="1471"/>
      <c r="T417" s="1471"/>
    </row>
    <row r="418" spans="1:20" s="1240" customFormat="1" ht="20.100000000000001" customHeight="1">
      <c r="A418" s="1471"/>
      <c r="B418" s="1471"/>
      <c r="C418" s="1471"/>
      <c r="D418" s="1471"/>
      <c r="E418" s="1471"/>
      <c r="F418" s="1471"/>
      <c r="G418" s="1471"/>
      <c r="H418" s="1471"/>
      <c r="I418" s="1471"/>
      <c r="J418" s="1471"/>
      <c r="K418" s="1471"/>
      <c r="L418" s="1471"/>
      <c r="M418" s="1471"/>
      <c r="N418" s="1471"/>
      <c r="O418" s="1471"/>
      <c r="P418" s="1471"/>
      <c r="Q418" s="1471"/>
      <c r="R418" s="1471"/>
      <c r="S418" s="1471"/>
      <c r="T418" s="1471"/>
    </row>
    <row r="419" spans="1:20" s="1240" customFormat="1" ht="20.100000000000001" customHeight="1">
      <c r="A419" s="1471"/>
      <c r="B419" s="1471" t="s">
        <v>3101</v>
      </c>
      <c r="C419" s="1471"/>
      <c r="D419" s="1471"/>
      <c r="E419" s="1471"/>
      <c r="F419" s="1471"/>
      <c r="G419" s="1471"/>
      <c r="H419" s="1471"/>
      <c r="I419" s="1471"/>
      <c r="J419" s="1471"/>
      <c r="K419" s="1471"/>
      <c r="L419" s="1471"/>
      <c r="M419" s="1471"/>
      <c r="N419" s="1471"/>
      <c r="O419" s="1471"/>
      <c r="P419" s="1471"/>
      <c r="Q419" s="1471"/>
      <c r="R419" s="1471"/>
      <c r="S419" s="1471"/>
      <c r="T419" s="1471"/>
    </row>
    <row r="420" spans="1:20" s="1240" customFormat="1" ht="20.100000000000001" customHeight="1">
      <c r="A420" s="1471">
        <v>2</v>
      </c>
      <c r="B420" s="1471" t="s">
        <v>1085</v>
      </c>
      <c r="C420" s="1471"/>
      <c r="D420" s="1471"/>
      <c r="E420" s="1471"/>
      <c r="F420" s="1471"/>
      <c r="G420" s="1471"/>
      <c r="H420" s="1471"/>
      <c r="I420" s="1471"/>
      <c r="J420" s="1471"/>
      <c r="K420" s="1471"/>
      <c r="L420" s="1471"/>
      <c r="M420" s="1471"/>
      <c r="N420" s="1471"/>
      <c r="O420" s="1471"/>
      <c r="P420" s="1471"/>
      <c r="Q420" s="1471"/>
      <c r="R420" s="1471"/>
      <c r="S420" s="1471"/>
      <c r="T420" s="1471"/>
    </row>
    <row r="421" spans="1:20" s="1240" customFormat="1" ht="20.100000000000001" customHeight="1">
      <c r="A421" s="1471"/>
      <c r="B421" s="1471" t="s">
        <v>3101</v>
      </c>
      <c r="C421" s="1471"/>
      <c r="D421" s="1471"/>
      <c r="E421" s="1471"/>
      <c r="F421" s="1471"/>
      <c r="G421" s="1471"/>
      <c r="H421" s="1471"/>
      <c r="I421" s="1471"/>
      <c r="J421" s="1471"/>
      <c r="K421" s="1471"/>
      <c r="L421" s="1471"/>
      <c r="M421" s="1471"/>
      <c r="N421" s="1471"/>
      <c r="O421" s="1471"/>
      <c r="P421" s="1471"/>
      <c r="Q421" s="1471"/>
      <c r="R421" s="1471"/>
      <c r="S421" s="1471"/>
      <c r="T421" s="1471"/>
    </row>
    <row r="422" spans="1:20" s="1240" customFormat="1" ht="20.100000000000001" customHeight="1">
      <c r="A422" s="1487" t="s">
        <v>1086</v>
      </c>
      <c r="B422" s="1487" t="s">
        <v>1087</v>
      </c>
      <c r="C422" s="1471"/>
      <c r="D422" s="1471"/>
      <c r="E422" s="1471"/>
      <c r="F422" s="1471"/>
      <c r="G422" s="1471"/>
      <c r="H422" s="1471"/>
      <c r="I422" s="1471"/>
      <c r="J422" s="1471"/>
      <c r="K422" s="1471"/>
      <c r="L422" s="1471"/>
      <c r="M422" s="1471"/>
      <c r="N422" s="1471"/>
      <c r="O422" s="1471"/>
      <c r="P422" s="1471"/>
      <c r="Q422" s="1471"/>
      <c r="R422" s="1471"/>
      <c r="S422" s="1471"/>
      <c r="T422" s="1471"/>
    </row>
    <row r="423" spans="1:20" s="1240" customFormat="1" ht="20.100000000000001" customHeight="1">
      <c r="A423" s="1471">
        <v>1</v>
      </c>
      <c r="B423" s="1471" t="s">
        <v>1088</v>
      </c>
      <c r="C423" s="1471"/>
      <c r="D423" s="1471"/>
      <c r="E423" s="1471"/>
      <c r="F423" s="1471"/>
      <c r="G423" s="1471"/>
      <c r="H423" s="1471"/>
      <c r="I423" s="1471"/>
      <c r="J423" s="1471"/>
      <c r="K423" s="1471"/>
      <c r="L423" s="1471"/>
      <c r="M423" s="1471"/>
      <c r="N423" s="1471"/>
      <c r="O423" s="1471"/>
      <c r="P423" s="1471"/>
      <c r="Q423" s="1471"/>
      <c r="R423" s="1471"/>
      <c r="S423" s="1471"/>
      <c r="T423" s="1471"/>
    </row>
    <row r="424" spans="1:20" s="1240" customFormat="1" ht="20.100000000000001" customHeight="1">
      <c r="A424" s="1471"/>
      <c r="B424" s="1471" t="s">
        <v>3101</v>
      </c>
      <c r="C424" s="1471"/>
      <c r="D424" s="1471"/>
      <c r="E424" s="1471"/>
      <c r="F424" s="1471"/>
      <c r="G424" s="1471"/>
      <c r="H424" s="1471"/>
      <c r="I424" s="1471"/>
      <c r="J424" s="1471"/>
      <c r="K424" s="1471"/>
      <c r="L424" s="1471"/>
      <c r="M424" s="1471"/>
      <c r="N424" s="1471"/>
      <c r="O424" s="1471"/>
      <c r="P424" s="1471"/>
      <c r="Q424" s="1471"/>
      <c r="R424" s="1471"/>
      <c r="S424" s="1471"/>
      <c r="T424" s="1471"/>
    </row>
    <row r="425" spans="1:20" s="1240" customFormat="1" ht="20.100000000000001" customHeight="1">
      <c r="A425" s="1471">
        <v>2</v>
      </c>
      <c r="B425" s="1473" t="s">
        <v>1089</v>
      </c>
      <c r="C425" s="1473"/>
      <c r="D425" s="1473"/>
      <c r="E425" s="1473"/>
      <c r="F425" s="1473"/>
      <c r="G425" s="1473"/>
      <c r="H425" s="1473"/>
      <c r="I425" s="1473"/>
      <c r="J425" s="1473"/>
      <c r="K425" s="1473"/>
      <c r="L425" s="1473"/>
      <c r="M425" s="1473"/>
      <c r="N425" s="1473"/>
      <c r="O425" s="1473"/>
      <c r="P425" s="1473"/>
      <c r="Q425" s="1473"/>
      <c r="R425" s="1473"/>
      <c r="S425" s="1473"/>
      <c r="T425" s="1471"/>
    </row>
    <row r="426" spans="1:20" s="1240" customFormat="1" ht="20.100000000000001" customHeight="1">
      <c r="A426" s="1471"/>
      <c r="B426" s="1422" t="s">
        <v>1089</v>
      </c>
      <c r="C426" s="1422" t="s">
        <v>1295</v>
      </c>
      <c r="D426" s="1422" t="s">
        <v>1092</v>
      </c>
      <c r="E426" s="1422">
        <v>60</v>
      </c>
      <c r="F426" s="1422"/>
      <c r="G426" s="1422"/>
      <c r="H426" s="1422" t="s">
        <v>32</v>
      </c>
      <c r="I426" s="1422"/>
      <c r="J426" s="1422"/>
      <c r="K426" s="1422"/>
      <c r="L426" s="1422">
        <v>29000</v>
      </c>
      <c r="M426" s="1422">
        <v>10000</v>
      </c>
      <c r="N426" s="1422">
        <v>2017</v>
      </c>
      <c r="O426" s="1422" t="s">
        <v>5210</v>
      </c>
      <c r="P426" s="1422" t="s">
        <v>5211</v>
      </c>
      <c r="Q426" s="1422">
        <v>18586187564</v>
      </c>
      <c r="R426" s="1422" t="s">
        <v>5212</v>
      </c>
      <c r="S426" s="1422" t="s">
        <v>4758</v>
      </c>
      <c r="T426" s="1471"/>
    </row>
    <row r="427" spans="1:20" s="1240" customFormat="1" ht="25.5" customHeight="1">
      <c r="A427" s="1471"/>
      <c r="B427" s="1422" t="s">
        <v>1089</v>
      </c>
      <c r="C427" s="1422" t="s">
        <v>3239</v>
      </c>
      <c r="D427" s="1422" t="s">
        <v>1092</v>
      </c>
      <c r="E427" s="1422">
        <v>12</v>
      </c>
      <c r="F427" s="1422"/>
      <c r="G427" s="1422" t="s">
        <v>31</v>
      </c>
      <c r="H427" s="1422" t="s">
        <v>32</v>
      </c>
      <c r="I427" s="1422"/>
      <c r="J427" s="1422"/>
      <c r="K427" s="1422" t="s">
        <v>5213</v>
      </c>
      <c r="L427" s="1422">
        <v>244200</v>
      </c>
      <c r="M427" s="1422">
        <f>L427*0.6</f>
        <v>146520</v>
      </c>
      <c r="N427" s="1505">
        <v>43647</v>
      </c>
      <c r="O427" s="1422" t="s">
        <v>5214</v>
      </c>
      <c r="P427" s="1422" t="s">
        <v>5215</v>
      </c>
      <c r="Q427" s="1422">
        <v>15548327107</v>
      </c>
      <c r="R427" s="1422" t="s">
        <v>5216</v>
      </c>
      <c r="S427" s="1422" t="s">
        <v>4758</v>
      </c>
      <c r="T427" s="1471"/>
    </row>
    <row r="428" spans="1:20" s="1240" customFormat="1" ht="25.5" customHeight="1">
      <c r="A428" s="1471"/>
      <c r="B428" s="1422" t="s">
        <v>1173</v>
      </c>
      <c r="C428" s="1422" t="s">
        <v>1246</v>
      </c>
      <c r="D428" s="1422" t="s">
        <v>1092</v>
      </c>
      <c r="E428" s="1422">
        <v>26</v>
      </c>
      <c r="F428" s="1422"/>
      <c r="G428" s="1422" t="s">
        <v>31</v>
      </c>
      <c r="H428" s="1422" t="s">
        <v>32</v>
      </c>
      <c r="I428" s="1422" t="s">
        <v>55</v>
      </c>
      <c r="J428" s="1422" t="s">
        <v>55</v>
      </c>
      <c r="K428" s="1422" t="s">
        <v>5217</v>
      </c>
      <c r="L428" s="1422">
        <f t="shared" ref="L428:L431" si="15">E428*14500</f>
        <v>377000</v>
      </c>
      <c r="M428" s="1422">
        <f t="shared" ref="M428:M431" si="16">L428*0.2</f>
        <v>75400</v>
      </c>
      <c r="N428" s="1422" t="s">
        <v>5218</v>
      </c>
      <c r="O428" s="1422" t="s">
        <v>4813</v>
      </c>
      <c r="P428" s="1422" t="s">
        <v>4814</v>
      </c>
      <c r="Q428" s="1422">
        <v>18947102015</v>
      </c>
      <c r="R428" s="1471" t="s">
        <v>5179</v>
      </c>
      <c r="S428" s="1422"/>
      <c r="T428" s="1471"/>
    </row>
    <row r="429" spans="1:20" s="1240" customFormat="1" ht="25.5" customHeight="1">
      <c r="A429" s="1471"/>
      <c r="B429" s="1422" t="s">
        <v>1173</v>
      </c>
      <c r="C429" s="1422" t="s">
        <v>1246</v>
      </c>
      <c r="D429" s="1422" t="s">
        <v>1092</v>
      </c>
      <c r="E429" s="1422">
        <v>10</v>
      </c>
      <c r="F429" s="1422"/>
      <c r="G429" s="1422" t="s">
        <v>31</v>
      </c>
      <c r="H429" s="1422" t="s">
        <v>32</v>
      </c>
      <c r="I429" s="1422" t="s">
        <v>55</v>
      </c>
      <c r="J429" s="1422" t="s">
        <v>55</v>
      </c>
      <c r="K429" s="1422" t="s">
        <v>5144</v>
      </c>
      <c r="L429" s="1422">
        <f t="shared" si="15"/>
        <v>145000</v>
      </c>
      <c r="M429" s="1422">
        <f t="shared" si="16"/>
        <v>29000</v>
      </c>
      <c r="N429" s="1422" t="s">
        <v>3361</v>
      </c>
      <c r="O429" s="1422" t="s">
        <v>4813</v>
      </c>
      <c r="P429" s="1422" t="s">
        <v>4814</v>
      </c>
      <c r="Q429" s="1422">
        <v>18947102015</v>
      </c>
      <c r="R429" s="1471" t="s">
        <v>5179</v>
      </c>
      <c r="S429" s="1422"/>
      <c r="T429" s="1471"/>
    </row>
    <row r="430" spans="1:20" s="1240" customFormat="1" ht="25.5" customHeight="1">
      <c r="A430" s="1471"/>
      <c r="B430" s="1422" t="s">
        <v>1173</v>
      </c>
      <c r="C430" s="1422" t="s">
        <v>1246</v>
      </c>
      <c r="D430" s="1422" t="s">
        <v>1092</v>
      </c>
      <c r="E430" s="1422">
        <v>10</v>
      </c>
      <c r="F430" s="1422"/>
      <c r="G430" s="1422" t="s">
        <v>31</v>
      </c>
      <c r="H430" s="1422" t="s">
        <v>32</v>
      </c>
      <c r="I430" s="1422" t="s">
        <v>55</v>
      </c>
      <c r="J430" s="1422" t="s">
        <v>55</v>
      </c>
      <c r="K430" s="1422" t="s">
        <v>5170</v>
      </c>
      <c r="L430" s="1422">
        <f t="shared" si="15"/>
        <v>145000</v>
      </c>
      <c r="M430" s="1422">
        <f t="shared" si="16"/>
        <v>29000</v>
      </c>
      <c r="N430" s="1422" t="s">
        <v>3362</v>
      </c>
      <c r="O430" s="1422" t="s">
        <v>4813</v>
      </c>
      <c r="P430" s="1422" t="s">
        <v>4814</v>
      </c>
      <c r="Q430" s="1422">
        <v>18947102015</v>
      </c>
      <c r="R430" s="1471" t="s">
        <v>5179</v>
      </c>
      <c r="S430" s="1422"/>
      <c r="T430" s="1471"/>
    </row>
    <row r="431" spans="1:20" s="1240" customFormat="1" ht="25.5" customHeight="1">
      <c r="A431" s="1471"/>
      <c r="B431" s="1422" t="s">
        <v>1173</v>
      </c>
      <c r="C431" s="1422" t="s">
        <v>1246</v>
      </c>
      <c r="D431" s="1422" t="s">
        <v>1092</v>
      </c>
      <c r="E431" s="1422">
        <v>28</v>
      </c>
      <c r="F431" s="1422"/>
      <c r="G431" s="1422" t="s">
        <v>31</v>
      </c>
      <c r="H431" s="1422" t="s">
        <v>32</v>
      </c>
      <c r="I431" s="1422" t="s">
        <v>55</v>
      </c>
      <c r="J431" s="1422" t="s">
        <v>55</v>
      </c>
      <c r="K431" s="1422" t="s">
        <v>5219</v>
      </c>
      <c r="L431" s="1422">
        <f t="shared" si="15"/>
        <v>406000</v>
      </c>
      <c r="M431" s="1422">
        <f t="shared" si="16"/>
        <v>81200</v>
      </c>
      <c r="N431" s="1422" t="s">
        <v>5218</v>
      </c>
      <c r="O431" s="1422" t="s">
        <v>4813</v>
      </c>
      <c r="P431" s="1422" t="s">
        <v>4814</v>
      </c>
      <c r="Q431" s="1422">
        <v>18947102015</v>
      </c>
      <c r="R431" s="1471" t="s">
        <v>5179</v>
      </c>
      <c r="S431" s="1422"/>
      <c r="T431" s="1471"/>
    </row>
    <row r="432" spans="1:20" s="1240" customFormat="1" ht="25.5" customHeight="1">
      <c r="A432" s="1471"/>
      <c r="B432" s="1422" t="s">
        <v>5220</v>
      </c>
      <c r="C432" s="1422" t="s">
        <v>5221</v>
      </c>
      <c r="D432" s="1422" t="s">
        <v>1092</v>
      </c>
      <c r="E432" s="1422">
        <v>27</v>
      </c>
      <c r="F432" s="1422"/>
      <c r="G432" s="1422" t="s">
        <v>31</v>
      </c>
      <c r="H432" s="1422" t="s">
        <v>32</v>
      </c>
      <c r="I432" s="1422" t="s">
        <v>55</v>
      </c>
      <c r="J432" s="1422" t="s">
        <v>55</v>
      </c>
      <c r="K432" s="1422" t="s">
        <v>5222</v>
      </c>
      <c r="L432" s="1422">
        <v>289448.37</v>
      </c>
      <c r="M432" s="1422">
        <v>289448.37</v>
      </c>
      <c r="N432" s="1422" t="s">
        <v>5223</v>
      </c>
      <c r="O432" s="1422" t="s">
        <v>5224</v>
      </c>
      <c r="P432" s="1422" t="s">
        <v>4814</v>
      </c>
      <c r="Q432" s="1422">
        <v>18947102015</v>
      </c>
      <c r="R432" s="1422" t="s">
        <v>5179</v>
      </c>
      <c r="S432" s="1422"/>
      <c r="T432" s="1471"/>
    </row>
    <row r="433" spans="1:20" s="1240" customFormat="1" ht="25.5" customHeight="1">
      <c r="A433" s="1471"/>
      <c r="B433" s="1506" t="s">
        <v>1101</v>
      </c>
      <c r="C433" s="1507" t="s">
        <v>2737</v>
      </c>
      <c r="D433" s="1506" t="s">
        <v>154</v>
      </c>
      <c r="E433" s="1422">
        <v>10</v>
      </c>
      <c r="F433" s="1422"/>
      <c r="G433" s="1449" t="s">
        <v>31</v>
      </c>
      <c r="H433" s="1449" t="s">
        <v>4414</v>
      </c>
      <c r="I433" s="1422"/>
      <c r="J433" s="1422"/>
      <c r="K433" s="1422" t="s">
        <v>5225</v>
      </c>
      <c r="L433" s="1422">
        <v>118650</v>
      </c>
      <c r="M433" s="1422">
        <v>118650</v>
      </c>
      <c r="N433" s="1422">
        <v>2020.7</v>
      </c>
      <c r="O433" s="1422" t="s">
        <v>5226</v>
      </c>
      <c r="P433" s="1435" t="s">
        <v>4789</v>
      </c>
      <c r="Q433" s="1435">
        <v>17647437444</v>
      </c>
      <c r="R433" s="1435" t="s">
        <v>4790</v>
      </c>
      <c r="S433" s="1435" t="s">
        <v>4764</v>
      </c>
      <c r="T433" s="1471"/>
    </row>
    <row r="434" spans="1:20" s="1240" customFormat="1" ht="25.5" customHeight="1">
      <c r="A434" s="1471"/>
      <c r="B434" s="1506" t="s">
        <v>1101</v>
      </c>
      <c r="C434" s="1507" t="s">
        <v>2737</v>
      </c>
      <c r="D434" s="1506" t="s">
        <v>154</v>
      </c>
      <c r="E434" s="1422">
        <v>5</v>
      </c>
      <c r="F434" s="1422"/>
      <c r="G434" s="1449" t="s">
        <v>31</v>
      </c>
      <c r="H434" s="1449" t="s">
        <v>4414</v>
      </c>
      <c r="I434" s="1422"/>
      <c r="J434" s="1422"/>
      <c r="K434" s="1422" t="s">
        <v>5227</v>
      </c>
      <c r="L434" s="1422">
        <v>53025</v>
      </c>
      <c r="M434" s="1422">
        <v>53025</v>
      </c>
      <c r="N434" s="1422">
        <v>2020.6</v>
      </c>
      <c r="O434" s="1422" t="s">
        <v>5228</v>
      </c>
      <c r="P434" s="1433"/>
      <c r="Q434" s="1433"/>
      <c r="R434" s="1433"/>
      <c r="S434" s="1433"/>
      <c r="T434" s="1471"/>
    </row>
    <row r="435" spans="1:20" s="1240" customFormat="1" ht="25.5" customHeight="1">
      <c r="A435" s="1471"/>
      <c r="B435" s="1422" t="s">
        <v>5229</v>
      </c>
      <c r="C435" s="1508" t="s">
        <v>5230</v>
      </c>
      <c r="D435" s="1422" t="s">
        <v>1092</v>
      </c>
      <c r="E435" s="1508">
        <v>8</v>
      </c>
      <c r="F435" s="1422"/>
      <c r="G435" s="1422" t="s">
        <v>31</v>
      </c>
      <c r="H435" s="1422" t="s">
        <v>32</v>
      </c>
      <c r="I435" s="1422"/>
      <c r="J435" s="1422"/>
      <c r="K435" s="1422"/>
      <c r="L435" s="1509">
        <v>87200</v>
      </c>
      <c r="M435" s="1422"/>
      <c r="N435" s="1510" t="s">
        <v>5231</v>
      </c>
      <c r="O435" s="1422" t="s">
        <v>5232</v>
      </c>
      <c r="P435" s="1508" t="s">
        <v>5233</v>
      </c>
      <c r="Q435" s="1508">
        <v>18047197630</v>
      </c>
      <c r="R435" s="1422" t="s">
        <v>5234</v>
      </c>
      <c r="S435" s="1422" t="s">
        <v>4758</v>
      </c>
      <c r="T435" s="1471"/>
    </row>
    <row r="436" spans="1:20" s="1240" customFormat="1" ht="25.5" customHeight="1">
      <c r="A436" s="1471"/>
      <c r="B436" s="1422" t="s">
        <v>5229</v>
      </c>
      <c r="C436" s="1508" t="s">
        <v>5230</v>
      </c>
      <c r="D436" s="1422" t="s">
        <v>1092</v>
      </c>
      <c r="E436" s="1508">
        <v>9</v>
      </c>
      <c r="F436" s="1422"/>
      <c r="G436" s="1422" t="s">
        <v>31</v>
      </c>
      <c r="H436" s="1422" t="s">
        <v>32</v>
      </c>
      <c r="I436" s="1422"/>
      <c r="J436" s="1422"/>
      <c r="K436" s="1422"/>
      <c r="L436" s="1509">
        <v>98100</v>
      </c>
      <c r="M436" s="1422"/>
      <c r="N436" s="1510" t="s">
        <v>5235</v>
      </c>
      <c r="O436" s="1422" t="s">
        <v>5232</v>
      </c>
      <c r="P436" s="1508" t="s">
        <v>5233</v>
      </c>
      <c r="Q436" s="1508">
        <v>18047197630</v>
      </c>
      <c r="R436" s="1422" t="s">
        <v>5234</v>
      </c>
      <c r="S436" s="1422" t="s">
        <v>4758</v>
      </c>
      <c r="T436" s="1471"/>
    </row>
    <row r="437" spans="1:20" s="1240" customFormat="1" ht="25.5" customHeight="1">
      <c r="A437" s="1471"/>
      <c r="B437" s="1422" t="s">
        <v>5229</v>
      </c>
      <c r="C437" s="1508" t="s">
        <v>5236</v>
      </c>
      <c r="D437" s="1422" t="s">
        <v>1092</v>
      </c>
      <c r="E437" s="1508">
        <v>1</v>
      </c>
      <c r="F437" s="1422"/>
      <c r="G437" s="1422" t="s">
        <v>31</v>
      </c>
      <c r="H437" s="1422" t="s">
        <v>32</v>
      </c>
      <c r="I437" s="1422"/>
      <c r="J437" s="1422"/>
      <c r="K437" s="1422"/>
      <c r="L437" s="1509">
        <v>37200</v>
      </c>
      <c r="M437" s="1422"/>
      <c r="N437" s="1510" t="s">
        <v>5235</v>
      </c>
      <c r="O437" s="1422" t="s">
        <v>5232</v>
      </c>
      <c r="P437" s="1508" t="s">
        <v>5233</v>
      </c>
      <c r="Q437" s="1508">
        <v>18047197630</v>
      </c>
      <c r="R437" s="1422" t="s">
        <v>5234</v>
      </c>
      <c r="S437" s="1422" t="s">
        <v>4758</v>
      </c>
      <c r="T437" s="1471"/>
    </row>
    <row r="438" spans="1:20" s="1240" customFormat="1" ht="25.5" customHeight="1">
      <c r="A438" s="1471"/>
      <c r="B438" s="1422" t="s">
        <v>5229</v>
      </c>
      <c r="C438" s="1508" t="s">
        <v>5230</v>
      </c>
      <c r="D438" s="1422" t="s">
        <v>1092</v>
      </c>
      <c r="E438" s="1508">
        <v>28</v>
      </c>
      <c r="F438" s="1422"/>
      <c r="G438" s="1422" t="s">
        <v>31</v>
      </c>
      <c r="H438" s="1422" t="s">
        <v>32</v>
      </c>
      <c r="I438" s="1422"/>
      <c r="J438" s="1422"/>
      <c r="K438" s="1422"/>
      <c r="L438" s="1509">
        <v>305200</v>
      </c>
      <c r="M438" s="1422"/>
      <c r="N438" s="1510" t="s">
        <v>5237</v>
      </c>
      <c r="O438" s="1422" t="s">
        <v>5232</v>
      </c>
      <c r="P438" s="1508" t="s">
        <v>5233</v>
      </c>
      <c r="Q438" s="1508">
        <v>18047197630</v>
      </c>
      <c r="R438" s="1422"/>
      <c r="S438" s="1422" t="s">
        <v>4758</v>
      </c>
      <c r="T438" s="1471"/>
    </row>
    <row r="439" spans="1:20" s="1240" customFormat="1" ht="25.5" customHeight="1">
      <c r="A439" s="1471"/>
      <c r="B439" s="1422" t="s">
        <v>5229</v>
      </c>
      <c r="C439" s="1422" t="s">
        <v>5238</v>
      </c>
      <c r="D439" s="1422" t="s">
        <v>1092</v>
      </c>
      <c r="E439" s="1422">
        <v>5</v>
      </c>
      <c r="F439" s="1422"/>
      <c r="G439" s="1422" t="s">
        <v>31</v>
      </c>
      <c r="H439" s="1422" t="s">
        <v>32</v>
      </c>
      <c r="I439" s="1422"/>
      <c r="J439" s="1422"/>
      <c r="K439" s="1422"/>
      <c r="L439" s="1422">
        <f>11570*5</f>
        <v>57850</v>
      </c>
      <c r="M439" s="1422"/>
      <c r="N439" s="1422">
        <v>2021</v>
      </c>
      <c r="O439" s="1422" t="s">
        <v>5208</v>
      </c>
      <c r="P439" s="1422" t="s">
        <v>5047</v>
      </c>
      <c r="Q439" s="1422">
        <v>13458755666</v>
      </c>
      <c r="R439" s="1422" t="s">
        <v>5208</v>
      </c>
      <c r="S439" s="1422" t="s">
        <v>4758</v>
      </c>
      <c r="T439" s="1471"/>
    </row>
    <row r="440" spans="1:20" s="1240" customFormat="1" ht="25.5" customHeight="1">
      <c r="A440" s="1471"/>
      <c r="B440" s="1422" t="s">
        <v>1089</v>
      </c>
      <c r="C440" s="1422" t="s">
        <v>1295</v>
      </c>
      <c r="D440" s="1422" t="s">
        <v>1092</v>
      </c>
      <c r="E440" s="1422">
        <v>1</v>
      </c>
      <c r="F440" s="1422"/>
      <c r="G440" s="1422" t="s">
        <v>31</v>
      </c>
      <c r="H440" s="1422" t="s">
        <v>32</v>
      </c>
      <c r="I440" s="1422"/>
      <c r="J440" s="1422"/>
      <c r="K440" s="1422"/>
      <c r="L440" s="1422"/>
      <c r="M440" s="1422"/>
      <c r="N440" s="1422"/>
      <c r="O440" s="1449" t="s">
        <v>5239</v>
      </c>
      <c r="P440" s="1428" t="s">
        <v>5077</v>
      </c>
      <c r="Q440" s="1449">
        <v>13674855303</v>
      </c>
      <c r="R440" s="1449" t="s">
        <v>5078</v>
      </c>
      <c r="S440" s="1422" t="s">
        <v>4758</v>
      </c>
      <c r="T440" s="1471"/>
    </row>
    <row r="441" spans="1:20" s="1240" customFormat="1" ht="25.5" customHeight="1">
      <c r="A441" s="1471"/>
      <c r="B441" s="1422" t="s">
        <v>5229</v>
      </c>
      <c r="C441" s="1422" t="s">
        <v>1246</v>
      </c>
      <c r="D441" s="1422" t="s">
        <v>1092</v>
      </c>
      <c r="E441" s="1422">
        <v>23</v>
      </c>
      <c r="F441" s="1422"/>
      <c r="G441" s="1422" t="s">
        <v>31</v>
      </c>
      <c r="H441" s="1422" t="s">
        <v>32</v>
      </c>
      <c r="I441" s="1422"/>
      <c r="J441" s="1422"/>
      <c r="K441" s="1422"/>
      <c r="L441" s="1422"/>
      <c r="M441" s="1422"/>
      <c r="N441" s="1422" t="s">
        <v>5240</v>
      </c>
      <c r="O441" s="1449" t="s">
        <v>5241</v>
      </c>
      <c r="P441" s="1428" t="s">
        <v>5077</v>
      </c>
      <c r="Q441" s="1449">
        <v>13674855303</v>
      </c>
      <c r="R441" s="1449" t="s">
        <v>5078</v>
      </c>
      <c r="S441" s="1422" t="s">
        <v>4758</v>
      </c>
      <c r="T441" s="1471"/>
    </row>
    <row r="442" spans="1:20" s="1240" customFormat="1" ht="25.5" customHeight="1">
      <c r="A442" s="1471"/>
      <c r="B442" s="1422"/>
      <c r="C442" s="1422"/>
      <c r="D442" s="1422"/>
      <c r="E442" s="1422"/>
      <c r="F442" s="1422"/>
      <c r="G442" s="1422"/>
      <c r="H442" s="1422"/>
      <c r="I442" s="1422"/>
      <c r="J442" s="1422"/>
      <c r="K442" s="1422"/>
      <c r="L442" s="1422"/>
      <c r="M442" s="1422"/>
      <c r="N442" s="1422"/>
      <c r="O442" s="1422"/>
      <c r="P442" s="1422"/>
      <c r="Q442" s="1422"/>
      <c r="R442" s="1422"/>
      <c r="S442" s="1422"/>
      <c r="T442" s="1471"/>
    </row>
    <row r="443" spans="1:20" s="1240" customFormat="1" ht="25.5" customHeight="1">
      <c r="A443" s="1471"/>
      <c r="B443" s="1422"/>
      <c r="C443" s="1422"/>
      <c r="D443" s="1422"/>
      <c r="E443" s="1422"/>
      <c r="F443" s="1422"/>
      <c r="G443" s="1422"/>
      <c r="H443" s="1422"/>
      <c r="I443" s="1422"/>
      <c r="J443" s="1422"/>
      <c r="K443" s="1422"/>
      <c r="L443" s="1422"/>
      <c r="M443" s="1422"/>
      <c r="N443" s="1422"/>
      <c r="O443" s="1422"/>
      <c r="P443" s="1422"/>
      <c r="Q443" s="1422"/>
      <c r="R443" s="1422"/>
      <c r="S443" s="1422"/>
      <c r="T443" s="1471"/>
    </row>
    <row r="444" spans="1:20" s="1240" customFormat="1" ht="25.5" customHeight="1">
      <c r="A444" s="1471"/>
      <c r="B444" s="1422"/>
      <c r="C444" s="1422"/>
      <c r="D444" s="1422"/>
      <c r="E444" s="1422"/>
      <c r="F444" s="1422"/>
      <c r="G444" s="1422"/>
      <c r="H444" s="1422"/>
      <c r="I444" s="1422"/>
      <c r="J444" s="1422"/>
      <c r="K444" s="1422"/>
      <c r="L444" s="1422"/>
      <c r="M444" s="1422"/>
      <c r="N444" s="1422"/>
      <c r="O444" s="1422"/>
      <c r="P444" s="1422"/>
      <c r="Q444" s="1422"/>
      <c r="R444" s="1422"/>
      <c r="S444" s="1422"/>
      <c r="T444" s="1471"/>
    </row>
    <row r="445" spans="1:20" s="1240" customFormat="1" ht="20.100000000000001" customHeight="1">
      <c r="A445" s="1471"/>
      <c r="B445" s="1471"/>
      <c r="C445" s="1471"/>
      <c r="D445" s="1471"/>
      <c r="E445" s="1471"/>
      <c r="F445" s="1471"/>
      <c r="G445" s="1471"/>
      <c r="H445" s="1471"/>
      <c r="I445" s="1471"/>
      <c r="J445" s="1471"/>
      <c r="K445" s="1471"/>
      <c r="L445" s="1471"/>
      <c r="M445" s="1471"/>
      <c r="N445" s="1471"/>
      <c r="O445" s="1422"/>
      <c r="P445" s="1471"/>
      <c r="Q445" s="1471"/>
      <c r="R445" s="1422"/>
      <c r="S445" s="1422"/>
      <c r="T445" s="1471"/>
    </row>
    <row r="446" spans="1:20" s="1240" customFormat="1" ht="20.100000000000001" customHeight="1">
      <c r="A446" s="1471">
        <v>3</v>
      </c>
      <c r="B446" s="1473" t="s">
        <v>1268</v>
      </c>
      <c r="C446" s="1473"/>
      <c r="D446" s="1473"/>
      <c r="E446" s="1473"/>
      <c r="F446" s="1473"/>
      <c r="G446" s="1473"/>
      <c r="H446" s="1473"/>
      <c r="I446" s="1473"/>
      <c r="J446" s="1473"/>
      <c r="K446" s="1473"/>
      <c r="L446" s="1473"/>
      <c r="M446" s="1473"/>
      <c r="N446" s="1473"/>
      <c r="O446" s="1473"/>
      <c r="P446" s="1473"/>
      <c r="Q446" s="1473"/>
      <c r="R446" s="1473"/>
      <c r="S446" s="1473"/>
      <c r="T446" s="1471"/>
    </row>
    <row r="447" spans="1:20" s="1240" customFormat="1" ht="39.75" customHeight="1">
      <c r="A447" s="1471"/>
      <c r="B447" s="1511" t="s">
        <v>5242</v>
      </c>
      <c r="C447" s="1422" t="s">
        <v>5243</v>
      </c>
      <c r="D447" s="1422" t="s">
        <v>1092</v>
      </c>
      <c r="E447" s="1422">
        <v>1</v>
      </c>
      <c r="F447" s="1422"/>
      <c r="G447" s="1422" t="s">
        <v>31</v>
      </c>
      <c r="H447" s="1422" t="s">
        <v>32</v>
      </c>
      <c r="I447" s="1422"/>
      <c r="J447" s="1422"/>
      <c r="K447" s="1422" t="s">
        <v>5213</v>
      </c>
      <c r="L447" s="1422">
        <v>398753.76106194698</v>
      </c>
      <c r="M447" s="1422">
        <f>L447*0.6</f>
        <v>239252.25663716818</v>
      </c>
      <c r="N447" s="1505">
        <v>43647</v>
      </c>
      <c r="O447" s="1422" t="s">
        <v>5244</v>
      </c>
      <c r="P447" s="1422" t="s">
        <v>5215</v>
      </c>
      <c r="Q447" s="1422">
        <v>15548327107</v>
      </c>
      <c r="R447" s="1422" t="s">
        <v>5216</v>
      </c>
      <c r="S447" s="1422" t="s">
        <v>4758</v>
      </c>
      <c r="T447" s="1471"/>
    </row>
    <row r="448" spans="1:20" s="1240" customFormat="1" ht="39.75" customHeight="1">
      <c r="A448" s="1471"/>
      <c r="B448" s="1511" t="s">
        <v>1297</v>
      </c>
      <c r="C448" s="1511" t="s">
        <v>5245</v>
      </c>
      <c r="D448" s="1511" t="s">
        <v>1103</v>
      </c>
      <c r="E448" s="1511">
        <v>3140</v>
      </c>
      <c r="F448" s="1511" t="s">
        <v>55</v>
      </c>
      <c r="G448" s="1511" t="s">
        <v>31</v>
      </c>
      <c r="H448" s="1511" t="s">
        <v>32</v>
      </c>
      <c r="I448" s="1511"/>
      <c r="J448" s="1512"/>
      <c r="K448" s="1512" t="s">
        <v>5222</v>
      </c>
      <c r="L448" s="1511">
        <v>1321917.3899999999</v>
      </c>
      <c r="M448" s="1511">
        <f t="shared" ref="M448:M451" si="17">L448</f>
        <v>1321917.3899999999</v>
      </c>
      <c r="N448" s="1511" t="s">
        <v>5223</v>
      </c>
      <c r="O448" s="1511" t="s">
        <v>5246</v>
      </c>
      <c r="P448" s="1511" t="s">
        <v>4814</v>
      </c>
      <c r="Q448" s="1511">
        <v>18947102015</v>
      </c>
      <c r="R448" s="1511" t="s">
        <v>5179</v>
      </c>
      <c r="S448" s="1511" t="s">
        <v>4758</v>
      </c>
      <c r="T448" s="1511"/>
    </row>
    <row r="449" spans="1:20" s="1240" customFormat="1" ht="39.75" customHeight="1">
      <c r="A449" s="1471"/>
      <c r="B449" s="1511" t="s">
        <v>1297</v>
      </c>
      <c r="C449" s="1511" t="s">
        <v>5247</v>
      </c>
      <c r="D449" s="1511" t="s">
        <v>1103</v>
      </c>
      <c r="E449" s="1511">
        <v>800</v>
      </c>
      <c r="F449" s="1511" t="s">
        <v>55</v>
      </c>
      <c r="G449" s="1511" t="s">
        <v>31</v>
      </c>
      <c r="H449" s="1511" t="s">
        <v>32</v>
      </c>
      <c r="I449" s="1511"/>
      <c r="J449" s="1512"/>
      <c r="K449" s="1512" t="s">
        <v>5222</v>
      </c>
      <c r="L449" s="1511">
        <v>269392</v>
      </c>
      <c r="M449" s="1511">
        <f t="shared" si="17"/>
        <v>269392</v>
      </c>
      <c r="N449" s="1511" t="s">
        <v>5223</v>
      </c>
      <c r="O449" s="1511" t="s">
        <v>5246</v>
      </c>
      <c r="P449" s="1511" t="s">
        <v>4814</v>
      </c>
      <c r="Q449" s="1511">
        <v>18947102015</v>
      </c>
      <c r="R449" s="1511" t="s">
        <v>5179</v>
      </c>
      <c r="S449" s="1511" t="s">
        <v>4758</v>
      </c>
      <c r="T449" s="1511"/>
    </row>
    <row r="450" spans="1:20" s="1240" customFormat="1" ht="39.75" customHeight="1">
      <c r="A450" s="1471"/>
      <c r="B450" s="1511" t="s">
        <v>2707</v>
      </c>
      <c r="C450" s="1511" t="s">
        <v>55</v>
      </c>
      <c r="D450" s="1511" t="s">
        <v>1103</v>
      </c>
      <c r="E450" s="1511">
        <v>160</v>
      </c>
      <c r="F450" s="1511" t="s">
        <v>55</v>
      </c>
      <c r="G450" s="1511" t="s">
        <v>31</v>
      </c>
      <c r="H450" s="1511" t="s">
        <v>32</v>
      </c>
      <c r="I450" s="1511"/>
      <c r="J450" s="1512"/>
      <c r="K450" s="1512" t="s">
        <v>5222</v>
      </c>
      <c r="L450" s="1511">
        <v>28928</v>
      </c>
      <c r="M450" s="1511">
        <f t="shared" si="17"/>
        <v>28928</v>
      </c>
      <c r="N450" s="1511" t="s">
        <v>5223</v>
      </c>
      <c r="O450" s="1511" t="s">
        <v>5246</v>
      </c>
      <c r="P450" s="1511" t="s">
        <v>4814</v>
      </c>
      <c r="Q450" s="1511">
        <v>18947102015</v>
      </c>
      <c r="R450" s="1511" t="s">
        <v>5179</v>
      </c>
      <c r="S450" s="1511" t="s">
        <v>4758</v>
      </c>
      <c r="T450" s="1511"/>
    </row>
    <row r="451" spans="1:20" s="1240" customFormat="1" ht="39.75" customHeight="1">
      <c r="A451" s="1471"/>
      <c r="B451" s="1511" t="s">
        <v>5248</v>
      </c>
      <c r="C451" s="1511" t="s">
        <v>5249</v>
      </c>
      <c r="D451" s="1511" t="s">
        <v>65</v>
      </c>
      <c r="E451" s="1511">
        <v>8</v>
      </c>
      <c r="F451" s="1511" t="s">
        <v>55</v>
      </c>
      <c r="G451" s="1511" t="s">
        <v>31</v>
      </c>
      <c r="H451" s="1511" t="s">
        <v>32</v>
      </c>
      <c r="I451" s="1511"/>
      <c r="J451" s="1512"/>
      <c r="K451" s="1512" t="s">
        <v>5222</v>
      </c>
      <c r="L451" s="1511">
        <v>22916.400000000001</v>
      </c>
      <c r="M451" s="1511">
        <f t="shared" si="17"/>
        <v>22916.400000000001</v>
      </c>
      <c r="N451" s="1511" t="s">
        <v>5223</v>
      </c>
      <c r="O451" s="1511" t="s">
        <v>5246</v>
      </c>
      <c r="P451" s="1511" t="s">
        <v>4814</v>
      </c>
      <c r="Q451" s="1511">
        <v>18947102015</v>
      </c>
      <c r="R451" s="1511" t="s">
        <v>5179</v>
      </c>
      <c r="S451" s="1511" t="s">
        <v>4758</v>
      </c>
      <c r="T451" s="1511"/>
    </row>
    <row r="452" spans="1:20" s="1240" customFormat="1" ht="39.75" customHeight="1">
      <c r="A452" s="1471"/>
      <c r="B452" s="1511"/>
      <c r="C452" s="1422"/>
      <c r="D452" s="1422"/>
      <c r="E452" s="1422"/>
      <c r="F452" s="1422"/>
      <c r="G452" s="1422"/>
      <c r="H452" s="1422"/>
      <c r="I452" s="1422"/>
      <c r="J452" s="1422"/>
      <c r="K452" s="1422"/>
      <c r="L452" s="1422"/>
      <c r="M452" s="1422"/>
      <c r="N452" s="1422"/>
      <c r="O452" s="1422"/>
      <c r="P452" s="1422"/>
      <c r="Q452" s="1422"/>
      <c r="R452" s="1422"/>
      <c r="S452" s="1422"/>
      <c r="T452" s="1471"/>
    </row>
    <row r="453" spans="1:20" ht="20.100000000000001" customHeight="1">
      <c r="A453" s="1513"/>
      <c r="B453" s="1471" t="s">
        <v>3101</v>
      </c>
      <c r="C453" s="1513"/>
      <c r="D453" s="1513"/>
      <c r="E453" s="1513"/>
      <c r="F453" s="1513"/>
      <c r="G453" s="1513"/>
      <c r="H453" s="1513"/>
      <c r="I453" s="1513"/>
      <c r="J453" s="1513"/>
      <c r="K453" s="1513"/>
      <c r="L453" s="1513"/>
      <c r="M453" s="1513"/>
      <c r="N453" s="1513"/>
      <c r="O453" s="1513"/>
      <c r="P453" s="1513"/>
      <c r="Q453" s="1513"/>
      <c r="R453" s="1513"/>
      <c r="S453" s="1513"/>
      <c r="T453" s="1513"/>
    </row>
    <row r="454" spans="1:20" ht="81" customHeight="1">
      <c r="A454" s="1514" t="s">
        <v>2956</v>
      </c>
      <c r="B454" s="1514"/>
      <c r="C454" s="1514"/>
      <c r="D454" s="1514"/>
      <c r="E454" s="1514"/>
      <c r="F454" s="1514"/>
      <c r="G454" s="1514"/>
      <c r="H454" s="1514"/>
      <c r="I454" s="1514"/>
      <c r="J454" s="1514"/>
      <c r="K454" s="1514"/>
      <c r="L454" s="1514"/>
      <c r="M454" s="1514"/>
      <c r="N454" s="1514"/>
      <c r="O454" s="1514"/>
      <c r="P454" s="1514"/>
      <c r="Q454" s="1514"/>
      <c r="R454" s="1514"/>
      <c r="S454" s="1514"/>
      <c r="T454" s="1514"/>
    </row>
  </sheetData>
  <mergeCells count="47">
    <mergeCell ref="S433:S434"/>
    <mergeCell ref="A454:T454"/>
    <mergeCell ref="F293:F313"/>
    <mergeCell ref="L293:L313"/>
    <mergeCell ref="M293:M313"/>
    <mergeCell ref="P433:P434"/>
    <mergeCell ref="Q433:Q434"/>
    <mergeCell ref="R433:R434"/>
    <mergeCell ref="F244:F263"/>
    <mergeCell ref="L244:L263"/>
    <mergeCell ref="M244:M263"/>
    <mergeCell ref="F264:F292"/>
    <mergeCell ref="L264:L292"/>
    <mergeCell ref="M264:M292"/>
    <mergeCell ref="L191:L216"/>
    <mergeCell ref="F217:F239"/>
    <mergeCell ref="L217:L239"/>
    <mergeCell ref="M217:M239"/>
    <mergeCell ref="F240:F243"/>
    <mergeCell ref="L240:L243"/>
    <mergeCell ref="M240:M243"/>
    <mergeCell ref="T4:T5"/>
    <mergeCell ref="K165:K181"/>
    <mergeCell ref="F182:F190"/>
    <mergeCell ref="I182:I216"/>
    <mergeCell ref="J182:J216"/>
    <mergeCell ref="K182:K190"/>
    <mergeCell ref="L182:L190"/>
    <mergeCell ref="M182:M216"/>
    <mergeCell ref="F191:F216"/>
    <mergeCell ref="K191:K216"/>
    <mergeCell ref="N4:N5"/>
    <mergeCell ref="O4:O5"/>
    <mergeCell ref="P4:P5"/>
    <mergeCell ref="Q4:Q5"/>
    <mergeCell ref="R4:R5"/>
    <mergeCell ref="S4:S5"/>
    <mergeCell ref="A2:T2"/>
    <mergeCell ref="A3:T3"/>
    <mergeCell ref="A4:A5"/>
    <mergeCell ref="B4:B5"/>
    <mergeCell ref="C4:C5"/>
    <mergeCell ref="D4:D5"/>
    <mergeCell ref="E4:E5"/>
    <mergeCell ref="G4:G5"/>
    <mergeCell ref="H4:H5"/>
    <mergeCell ref="J4:J5"/>
  </mergeCells>
  <phoneticPr fontId="125" type="noConversion"/>
  <pageMargins left="0.7" right="0.7" top="0.75" bottom="0.75" header="0.3" footer="0.3"/>
  <legacy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XFD581"/>
  <sheetViews>
    <sheetView workbookViewId="0">
      <selection activeCell="D10" sqref="D10"/>
    </sheetView>
  </sheetViews>
  <sheetFormatPr defaultColWidth="9" defaultRowHeight="15.6"/>
  <cols>
    <col min="1" max="1" width="6" style="1819" customWidth="1"/>
    <col min="2" max="2" width="21.59765625" style="1819" customWidth="1"/>
    <col min="3" max="3" width="19.19921875" style="1819" customWidth="1"/>
    <col min="4" max="4" width="11.796875" style="1819" customWidth="1"/>
    <col min="5" max="5" width="10" style="1819" customWidth="1"/>
    <col min="6" max="6" width="9.09765625" style="1819" customWidth="1"/>
    <col min="7" max="7" width="7.09765625" style="1819" customWidth="1"/>
    <col min="8" max="8" width="8.3984375" style="1819" customWidth="1"/>
    <col min="9" max="9" width="12" style="1820" customWidth="1"/>
    <col min="10" max="10" width="16.19921875" style="1819" customWidth="1"/>
    <col min="11" max="11" width="16.59765625" style="1820" customWidth="1"/>
    <col min="12" max="12" width="14.59765625" style="1821" customWidth="1"/>
    <col min="13" max="13" width="15.296875" style="1821" customWidth="1"/>
    <col min="14" max="14" width="15.5" style="1821" customWidth="1"/>
    <col min="15" max="15" width="18.3984375" style="1819" customWidth="1"/>
    <col min="16" max="16" width="8.19921875" style="1819" customWidth="1"/>
    <col min="17" max="17" width="15.8984375" style="1819" customWidth="1"/>
    <col min="18" max="18" width="14.5" style="1819" customWidth="1"/>
    <col min="19" max="19" width="13.5" style="1819" customWidth="1"/>
    <col min="20" max="20" width="11.19921875" style="1819" customWidth="1"/>
    <col min="21" max="16384" width="9" style="1819"/>
  </cols>
  <sheetData>
    <row r="1" spans="1:20" s="1521" customFormat="1" ht="18" customHeight="1">
      <c r="A1" s="1515" t="s">
        <v>0</v>
      </c>
      <c r="B1" s="1516"/>
      <c r="C1" s="1515"/>
      <c r="D1" s="1515"/>
      <c r="E1" s="1515"/>
      <c r="F1" s="1515"/>
      <c r="G1" s="1515"/>
      <c r="H1" s="1515"/>
      <c r="I1" s="1517"/>
      <c r="J1" s="1515"/>
      <c r="K1" s="1517"/>
      <c r="L1" s="1518"/>
      <c r="M1" s="1519"/>
      <c r="N1" s="1518"/>
      <c r="O1" s="1515"/>
      <c r="P1" s="1515"/>
      <c r="Q1" s="1515"/>
      <c r="R1" s="1515"/>
      <c r="S1" s="1520"/>
    </row>
    <row r="2" spans="1:20" s="1521" customFormat="1" ht="45">
      <c r="A2" s="1522" t="s">
        <v>5250</v>
      </c>
      <c r="B2" s="1523"/>
      <c r="C2" s="1522"/>
      <c r="D2" s="1522"/>
      <c r="E2" s="1522"/>
      <c r="F2" s="1522"/>
      <c r="G2" s="1522"/>
      <c r="H2" s="1522"/>
      <c r="I2" s="1524"/>
      <c r="J2" s="1522"/>
      <c r="K2" s="1524"/>
      <c r="L2" s="1525"/>
      <c r="M2" s="1525"/>
      <c r="N2" s="1525"/>
      <c r="O2" s="1522"/>
      <c r="P2" s="1522"/>
      <c r="Q2" s="1522"/>
      <c r="R2" s="1522"/>
      <c r="S2" s="1522"/>
      <c r="T2" s="1522"/>
    </row>
    <row r="3" spans="1:20" s="1521" customFormat="1" ht="33" customHeight="1">
      <c r="A3" s="1526">
        <v>44501</v>
      </c>
      <c r="B3" s="1527"/>
      <c r="C3" s="1528"/>
      <c r="D3" s="1528"/>
      <c r="E3" s="1528"/>
      <c r="F3" s="1528"/>
      <c r="G3" s="1528"/>
      <c r="H3" s="1528"/>
      <c r="I3" s="1529"/>
      <c r="J3" s="1528"/>
      <c r="K3" s="1529"/>
      <c r="L3" s="1530"/>
      <c r="M3" s="1530"/>
      <c r="N3" s="1530"/>
      <c r="O3" s="1528"/>
      <c r="P3" s="1528"/>
      <c r="Q3" s="1528"/>
      <c r="R3" s="1528"/>
      <c r="S3" s="1528"/>
      <c r="T3" s="1528"/>
    </row>
    <row r="4" spans="1:20" s="1521" customFormat="1" ht="33" customHeight="1">
      <c r="A4" s="1531" t="s">
        <v>2</v>
      </c>
      <c r="B4" s="1532" t="s">
        <v>3</v>
      </c>
      <c r="C4" s="1533" t="s">
        <v>4</v>
      </c>
      <c r="D4" s="1531" t="s">
        <v>5</v>
      </c>
      <c r="E4" s="1533" t="s">
        <v>1588</v>
      </c>
      <c r="F4" s="1534" t="s">
        <v>1589</v>
      </c>
      <c r="G4" s="1533" t="s">
        <v>8</v>
      </c>
      <c r="H4" s="1533" t="s">
        <v>9</v>
      </c>
      <c r="I4" s="1534" t="s">
        <v>10</v>
      </c>
      <c r="J4" s="1533" t="s">
        <v>11</v>
      </c>
      <c r="K4" s="1534" t="s">
        <v>12</v>
      </c>
      <c r="L4" s="1535" t="s">
        <v>13</v>
      </c>
      <c r="M4" s="1536" t="s">
        <v>14</v>
      </c>
      <c r="N4" s="1537" t="s">
        <v>15</v>
      </c>
      <c r="O4" s="1533" t="s">
        <v>16</v>
      </c>
      <c r="P4" s="1531" t="s">
        <v>17</v>
      </c>
      <c r="Q4" s="1533" t="s">
        <v>18</v>
      </c>
      <c r="R4" s="1533" t="s">
        <v>19</v>
      </c>
      <c r="S4" s="1538" t="s">
        <v>20</v>
      </c>
      <c r="T4" s="1538" t="s">
        <v>21</v>
      </c>
    </row>
    <row r="5" spans="1:20" s="1521" customFormat="1" ht="33" customHeight="1">
      <c r="A5" s="1531"/>
      <c r="B5" s="1533"/>
      <c r="C5" s="1533"/>
      <c r="D5" s="1531"/>
      <c r="E5" s="1533"/>
      <c r="F5" s="1534" t="s">
        <v>22</v>
      </c>
      <c r="G5" s="1533"/>
      <c r="H5" s="1533"/>
      <c r="I5" s="1534" t="s">
        <v>23</v>
      </c>
      <c r="J5" s="1533"/>
      <c r="K5" s="1534" t="s">
        <v>24</v>
      </c>
      <c r="L5" s="1536" t="s">
        <v>25</v>
      </c>
      <c r="M5" s="1536" t="s">
        <v>25</v>
      </c>
      <c r="N5" s="1539"/>
      <c r="O5" s="1533"/>
      <c r="P5" s="1531"/>
      <c r="Q5" s="1533"/>
      <c r="R5" s="1533"/>
      <c r="S5" s="1538"/>
      <c r="T5" s="1538"/>
    </row>
    <row r="6" spans="1:20" s="1521" customFormat="1" ht="33" customHeight="1">
      <c r="A6" s="1540" t="s">
        <v>26</v>
      </c>
      <c r="B6" s="1541" t="s">
        <v>27</v>
      </c>
      <c r="C6" s="1534"/>
      <c r="D6" s="1542"/>
      <c r="E6" s="1534"/>
      <c r="F6" s="1534"/>
      <c r="G6" s="1534"/>
      <c r="H6" s="1534"/>
      <c r="I6" s="1534"/>
      <c r="J6" s="1534"/>
      <c r="K6" s="1534"/>
      <c r="L6" s="1535"/>
      <c r="M6" s="1536"/>
      <c r="N6" s="1543"/>
      <c r="O6" s="1534"/>
      <c r="P6" s="1542"/>
      <c r="Q6" s="1534"/>
      <c r="R6" s="1534"/>
      <c r="S6" s="1544"/>
      <c r="T6" s="1544"/>
    </row>
    <row r="7" spans="1:20" s="1521" customFormat="1" ht="33" customHeight="1">
      <c r="A7" s="1540">
        <v>1</v>
      </c>
      <c r="B7" s="1541" t="s">
        <v>28</v>
      </c>
      <c r="C7" s="1534"/>
      <c r="D7" s="1542"/>
      <c r="E7" s="1534"/>
      <c r="F7" s="1534"/>
      <c r="G7" s="1534"/>
      <c r="H7" s="1534"/>
      <c r="I7" s="1534"/>
      <c r="J7" s="1534"/>
      <c r="K7" s="1534"/>
      <c r="L7" s="1535"/>
      <c r="M7" s="1536"/>
      <c r="N7" s="1543"/>
      <c r="O7" s="1534"/>
      <c r="P7" s="1542"/>
      <c r="Q7" s="1534"/>
      <c r="R7" s="1534"/>
      <c r="S7" s="1544"/>
      <c r="T7" s="1544"/>
    </row>
    <row r="8" spans="1:20" s="1550" customFormat="1" ht="33" customHeight="1">
      <c r="A8" s="1545">
        <v>1</v>
      </c>
      <c r="B8" s="1546" t="s">
        <v>246</v>
      </c>
      <c r="C8" s="1546" t="s">
        <v>5251</v>
      </c>
      <c r="D8" s="1546" t="s">
        <v>65</v>
      </c>
      <c r="E8" s="1546">
        <v>3</v>
      </c>
      <c r="F8" s="1546">
        <v>33</v>
      </c>
      <c r="G8" s="1546" t="s">
        <v>31</v>
      </c>
      <c r="H8" s="1546" t="s">
        <v>32</v>
      </c>
      <c r="I8" s="1546" t="s">
        <v>5252</v>
      </c>
      <c r="J8" s="1546" t="s">
        <v>5253</v>
      </c>
      <c r="K8" s="1546" t="s">
        <v>5254</v>
      </c>
      <c r="L8" s="1546">
        <v>268950</v>
      </c>
      <c r="M8" s="1546">
        <v>17115</v>
      </c>
      <c r="N8" s="1546">
        <v>2019.7</v>
      </c>
      <c r="O8" s="1547" t="s">
        <v>5255</v>
      </c>
      <c r="P8" s="1545" t="s">
        <v>5256</v>
      </c>
      <c r="Q8" s="1548">
        <v>18881106155</v>
      </c>
      <c r="R8" s="1548" t="s">
        <v>5257</v>
      </c>
      <c r="S8" s="1549" t="s">
        <v>5258</v>
      </c>
      <c r="T8" s="1549"/>
    </row>
    <row r="9" spans="1:20" s="1550" customFormat="1" ht="33" customHeight="1">
      <c r="A9" s="1545">
        <v>2</v>
      </c>
      <c r="B9" s="1546" t="s">
        <v>246</v>
      </c>
      <c r="C9" s="1546" t="s">
        <v>5251</v>
      </c>
      <c r="D9" s="1546" t="s">
        <v>65</v>
      </c>
      <c r="E9" s="1546">
        <v>3</v>
      </c>
      <c r="F9" s="1546">
        <v>31.8</v>
      </c>
      <c r="G9" s="1546" t="s">
        <v>31</v>
      </c>
      <c r="H9" s="1546" t="s">
        <v>32</v>
      </c>
      <c r="I9" s="1546" t="s">
        <v>5252</v>
      </c>
      <c r="J9" s="1546" t="s">
        <v>5253</v>
      </c>
      <c r="K9" s="1546" t="s">
        <v>5254</v>
      </c>
      <c r="L9" s="1546">
        <v>259170</v>
      </c>
      <c r="M9" s="1546">
        <v>0</v>
      </c>
      <c r="N9" s="1546">
        <v>2019.9</v>
      </c>
      <c r="O9" s="1551"/>
      <c r="P9" s="1545" t="s">
        <v>5256</v>
      </c>
      <c r="Q9" s="1548">
        <v>18881106155</v>
      </c>
      <c r="R9" s="1548" t="s">
        <v>5257</v>
      </c>
      <c r="S9" s="1549" t="s">
        <v>5258</v>
      </c>
      <c r="T9" s="1549"/>
    </row>
    <row r="10" spans="1:20" s="1550" customFormat="1" ht="33" customHeight="1">
      <c r="A10" s="1545">
        <v>3</v>
      </c>
      <c r="B10" s="1546" t="s">
        <v>200</v>
      </c>
      <c r="C10" s="1546" t="s">
        <v>5259</v>
      </c>
      <c r="D10" s="1546" t="s">
        <v>65</v>
      </c>
      <c r="E10" s="1546">
        <v>4</v>
      </c>
      <c r="F10" s="1546">
        <v>32</v>
      </c>
      <c r="G10" s="1546" t="s">
        <v>31</v>
      </c>
      <c r="H10" s="1546" t="s">
        <v>32</v>
      </c>
      <c r="I10" s="1546" t="s">
        <v>5252</v>
      </c>
      <c r="J10" s="1546" t="s">
        <v>5253</v>
      </c>
      <c r="K10" s="1546" t="s">
        <v>5254</v>
      </c>
      <c r="L10" s="1546">
        <v>260800</v>
      </c>
      <c r="M10" s="1546">
        <v>0</v>
      </c>
      <c r="N10" s="1546">
        <v>2019.7</v>
      </c>
      <c r="O10" s="1551"/>
      <c r="P10" s="1545" t="s">
        <v>5256</v>
      </c>
      <c r="Q10" s="1548">
        <v>18881106155</v>
      </c>
      <c r="R10" s="1548" t="s">
        <v>5257</v>
      </c>
      <c r="S10" s="1549" t="s">
        <v>5258</v>
      </c>
      <c r="T10" s="1549"/>
    </row>
    <row r="11" spans="1:20" s="1550" customFormat="1" ht="33" customHeight="1">
      <c r="A11" s="1545">
        <v>4</v>
      </c>
      <c r="B11" s="1546" t="s">
        <v>4230</v>
      </c>
      <c r="C11" s="1546" t="s">
        <v>55</v>
      </c>
      <c r="D11" s="1546" t="s">
        <v>65</v>
      </c>
      <c r="E11" s="1546">
        <v>1</v>
      </c>
      <c r="F11" s="1546">
        <v>36.44</v>
      </c>
      <c r="G11" s="1546" t="s">
        <v>31</v>
      </c>
      <c r="H11" s="1546" t="s">
        <v>32</v>
      </c>
      <c r="I11" s="1546" t="s">
        <v>5252</v>
      </c>
      <c r="J11" s="1546" t="s">
        <v>5253</v>
      </c>
      <c r="K11" s="1546" t="s">
        <v>5260</v>
      </c>
      <c r="L11" s="1546">
        <v>289698</v>
      </c>
      <c r="M11" s="1546">
        <v>231758.4</v>
      </c>
      <c r="N11" s="1546">
        <v>2021.8</v>
      </c>
      <c r="O11" s="1551"/>
      <c r="P11" s="1545" t="s">
        <v>5256</v>
      </c>
      <c r="Q11" s="1548">
        <v>18881106155</v>
      </c>
      <c r="R11" s="1548" t="s">
        <v>5257</v>
      </c>
      <c r="S11" s="1549" t="s">
        <v>5258</v>
      </c>
      <c r="T11" s="1549"/>
    </row>
    <row r="12" spans="1:20" s="1550" customFormat="1" ht="33" customHeight="1">
      <c r="A12" s="1545">
        <v>5</v>
      </c>
      <c r="B12" s="1552" t="s">
        <v>4111</v>
      </c>
      <c r="C12" s="1553" t="s">
        <v>955</v>
      </c>
      <c r="D12" s="1554" t="s">
        <v>45</v>
      </c>
      <c r="E12" s="1555">
        <v>13.82</v>
      </c>
      <c r="F12" s="1556">
        <v>13.82</v>
      </c>
      <c r="G12" s="1556" t="s">
        <v>31</v>
      </c>
      <c r="H12" s="1548" t="s">
        <v>41</v>
      </c>
      <c r="I12" s="1548"/>
      <c r="J12" s="1557" t="s">
        <v>2153</v>
      </c>
      <c r="K12" s="1552" t="s">
        <v>3096</v>
      </c>
      <c r="L12" s="1558">
        <v>97693.17</v>
      </c>
      <c r="M12" s="1558">
        <v>12724.15</v>
      </c>
      <c r="N12" s="1554">
        <v>2019.06</v>
      </c>
      <c r="O12" s="1559"/>
      <c r="P12" s="1545" t="s">
        <v>5261</v>
      </c>
      <c r="Q12" s="1548">
        <v>19902766690</v>
      </c>
      <c r="R12" s="1548" t="s">
        <v>5262</v>
      </c>
      <c r="S12" s="1549" t="s">
        <v>5258</v>
      </c>
      <c r="T12" s="1549"/>
    </row>
    <row r="13" spans="1:20" s="1550" customFormat="1" ht="33" customHeight="1">
      <c r="A13" s="1545">
        <v>6</v>
      </c>
      <c r="B13" s="1560" t="s">
        <v>5263</v>
      </c>
      <c r="C13" s="1561" t="s">
        <v>5264</v>
      </c>
      <c r="D13" s="1562" t="s">
        <v>65</v>
      </c>
      <c r="E13" s="1563">
        <v>71</v>
      </c>
      <c r="F13" s="1553"/>
      <c r="G13" s="1556" t="s">
        <v>31</v>
      </c>
      <c r="H13" s="1548" t="s">
        <v>41</v>
      </c>
      <c r="I13" s="1548"/>
      <c r="J13" s="1557" t="s">
        <v>2153</v>
      </c>
      <c r="K13" s="1552" t="s">
        <v>5265</v>
      </c>
      <c r="L13" s="1564">
        <v>13441.75</v>
      </c>
      <c r="M13" s="1558">
        <v>4032.5249999999801</v>
      </c>
      <c r="N13" s="1565">
        <v>2020.07</v>
      </c>
      <c r="O13" s="1559"/>
      <c r="P13" s="1545" t="s">
        <v>5261</v>
      </c>
      <c r="Q13" s="1548">
        <v>19902766690</v>
      </c>
      <c r="R13" s="1548" t="s">
        <v>5262</v>
      </c>
      <c r="S13" s="1549" t="s">
        <v>5258</v>
      </c>
      <c r="T13" s="1549"/>
    </row>
    <row r="14" spans="1:20" s="1550" customFormat="1" ht="33" customHeight="1">
      <c r="A14" s="1545">
        <v>7</v>
      </c>
      <c r="B14" s="1560" t="s">
        <v>5266</v>
      </c>
      <c r="C14" s="1561" t="s">
        <v>5267</v>
      </c>
      <c r="D14" s="1562" t="s">
        <v>65</v>
      </c>
      <c r="E14" s="1563">
        <v>89</v>
      </c>
      <c r="F14" s="1553"/>
      <c r="G14" s="1556" t="s">
        <v>31</v>
      </c>
      <c r="H14" s="1548" t="s">
        <v>41</v>
      </c>
      <c r="I14" s="1548"/>
      <c r="J14" s="1557" t="s">
        <v>2153</v>
      </c>
      <c r="K14" s="1552" t="s">
        <v>5265</v>
      </c>
      <c r="L14" s="1564">
        <v>3456.31</v>
      </c>
      <c r="M14" s="1558">
        <v>1036.89299999999</v>
      </c>
      <c r="N14" s="1565">
        <v>2020.07</v>
      </c>
      <c r="O14" s="1559"/>
      <c r="P14" s="1545" t="s">
        <v>5261</v>
      </c>
      <c r="Q14" s="1548">
        <v>19902766690</v>
      </c>
      <c r="R14" s="1548" t="s">
        <v>5262</v>
      </c>
      <c r="S14" s="1549" t="s">
        <v>5258</v>
      </c>
      <c r="T14" s="1549"/>
    </row>
    <row r="15" spans="1:20" s="1550" customFormat="1" ht="33" customHeight="1">
      <c r="A15" s="1545">
        <v>8</v>
      </c>
      <c r="B15" s="1560" t="s">
        <v>5268</v>
      </c>
      <c r="C15" s="1561" t="s">
        <v>5269</v>
      </c>
      <c r="D15" s="1562" t="s">
        <v>65</v>
      </c>
      <c r="E15" s="1563">
        <v>10</v>
      </c>
      <c r="F15" s="1553"/>
      <c r="G15" s="1556" t="s">
        <v>31</v>
      </c>
      <c r="H15" s="1548" t="s">
        <v>41</v>
      </c>
      <c r="I15" s="1548"/>
      <c r="J15" s="1557" t="s">
        <v>2153</v>
      </c>
      <c r="K15" s="1552" t="s">
        <v>5265</v>
      </c>
      <c r="L15" s="1564">
        <v>1601.94</v>
      </c>
      <c r="M15" s="1558">
        <v>480.58199999999999</v>
      </c>
      <c r="N15" s="1565">
        <v>2020.07</v>
      </c>
      <c r="O15" s="1559"/>
      <c r="P15" s="1545" t="s">
        <v>5261</v>
      </c>
      <c r="Q15" s="1548">
        <v>19902766690</v>
      </c>
      <c r="R15" s="1548" t="s">
        <v>5262</v>
      </c>
      <c r="S15" s="1549" t="s">
        <v>5258</v>
      </c>
      <c r="T15" s="1549"/>
    </row>
    <row r="16" spans="1:20" s="1550" customFormat="1" ht="33" customHeight="1">
      <c r="A16" s="1545">
        <v>9</v>
      </c>
      <c r="B16" s="1560" t="s">
        <v>5270</v>
      </c>
      <c r="C16" s="1561" t="s">
        <v>5271</v>
      </c>
      <c r="D16" s="1562" t="s">
        <v>65</v>
      </c>
      <c r="E16" s="1563">
        <v>71</v>
      </c>
      <c r="F16" s="1553"/>
      <c r="G16" s="1556" t="s">
        <v>31</v>
      </c>
      <c r="H16" s="1548" t="s">
        <v>41</v>
      </c>
      <c r="I16" s="1548"/>
      <c r="J16" s="1557" t="s">
        <v>2153</v>
      </c>
      <c r="K16" s="1552" t="s">
        <v>5265</v>
      </c>
      <c r="L16" s="1564">
        <v>2619.42</v>
      </c>
      <c r="M16" s="1558">
        <v>785.82600000000002</v>
      </c>
      <c r="N16" s="1565">
        <v>2020.07</v>
      </c>
      <c r="O16" s="1559"/>
      <c r="P16" s="1545" t="s">
        <v>5261</v>
      </c>
      <c r="Q16" s="1548">
        <v>19902766690</v>
      </c>
      <c r="R16" s="1548" t="s">
        <v>5262</v>
      </c>
      <c r="S16" s="1549" t="s">
        <v>5258</v>
      </c>
      <c r="T16" s="1549"/>
    </row>
    <row r="17" spans="1:20" s="1550" customFormat="1" ht="33" customHeight="1">
      <c r="A17" s="1545">
        <v>10</v>
      </c>
      <c r="B17" s="1560" t="s">
        <v>5270</v>
      </c>
      <c r="C17" s="1561" t="s">
        <v>5272</v>
      </c>
      <c r="D17" s="1562" t="s">
        <v>65</v>
      </c>
      <c r="E17" s="1563">
        <v>71</v>
      </c>
      <c r="F17" s="1553"/>
      <c r="G17" s="1556" t="s">
        <v>31</v>
      </c>
      <c r="H17" s="1548" t="s">
        <v>41</v>
      </c>
      <c r="I17" s="1548"/>
      <c r="J17" s="1557" t="s">
        <v>2153</v>
      </c>
      <c r="K17" s="1552" t="s">
        <v>5265</v>
      </c>
      <c r="L17" s="1564">
        <v>2067.96</v>
      </c>
      <c r="M17" s="1558">
        <v>620.38800000000003</v>
      </c>
      <c r="N17" s="1565">
        <v>2020.07</v>
      </c>
      <c r="O17" s="1559"/>
      <c r="P17" s="1545" t="s">
        <v>5261</v>
      </c>
      <c r="Q17" s="1548">
        <v>19902766690</v>
      </c>
      <c r="R17" s="1548" t="s">
        <v>5262</v>
      </c>
      <c r="S17" s="1549" t="s">
        <v>5258</v>
      </c>
      <c r="T17" s="1549"/>
    </row>
    <row r="18" spans="1:20" s="1550" customFormat="1" ht="33" customHeight="1">
      <c r="A18" s="1545">
        <v>11</v>
      </c>
      <c r="B18" s="1560" t="s">
        <v>5273</v>
      </c>
      <c r="C18" s="1561" t="s">
        <v>5274</v>
      </c>
      <c r="D18" s="1562" t="s">
        <v>65</v>
      </c>
      <c r="E18" s="1563">
        <v>30</v>
      </c>
      <c r="F18" s="1553"/>
      <c r="G18" s="1556" t="s">
        <v>31</v>
      </c>
      <c r="H18" s="1548" t="s">
        <v>41</v>
      </c>
      <c r="I18" s="1548"/>
      <c r="J18" s="1557" t="s">
        <v>2153</v>
      </c>
      <c r="K18" s="1552" t="s">
        <v>5265</v>
      </c>
      <c r="L18" s="1564">
        <v>2708.74</v>
      </c>
      <c r="M18" s="1558">
        <v>812.62199999999302</v>
      </c>
      <c r="N18" s="1565">
        <v>2020.07</v>
      </c>
      <c r="O18" s="1559"/>
      <c r="P18" s="1545" t="s">
        <v>5261</v>
      </c>
      <c r="Q18" s="1548">
        <v>19902766690</v>
      </c>
      <c r="R18" s="1548" t="s">
        <v>5262</v>
      </c>
      <c r="S18" s="1549" t="s">
        <v>5258</v>
      </c>
      <c r="T18" s="1549"/>
    </row>
    <row r="19" spans="1:20" s="1550" customFormat="1" ht="33" customHeight="1">
      <c r="A19" s="1545">
        <v>12</v>
      </c>
      <c r="B19" s="1560" t="s">
        <v>5275</v>
      </c>
      <c r="C19" s="1561" t="s">
        <v>5276</v>
      </c>
      <c r="D19" s="1562" t="s">
        <v>65</v>
      </c>
      <c r="E19" s="1563">
        <v>10</v>
      </c>
      <c r="F19" s="1553"/>
      <c r="G19" s="1556" t="s">
        <v>31</v>
      </c>
      <c r="H19" s="1548" t="s">
        <v>41</v>
      </c>
      <c r="I19" s="1548"/>
      <c r="J19" s="1557" t="s">
        <v>2153</v>
      </c>
      <c r="K19" s="1552" t="s">
        <v>5265</v>
      </c>
      <c r="L19" s="1564">
        <v>3097.09</v>
      </c>
      <c r="M19" s="1558">
        <v>929.12699999999302</v>
      </c>
      <c r="N19" s="1565">
        <v>2020.07</v>
      </c>
      <c r="O19" s="1559"/>
      <c r="P19" s="1545" t="s">
        <v>5261</v>
      </c>
      <c r="Q19" s="1548">
        <v>19902766690</v>
      </c>
      <c r="R19" s="1548" t="s">
        <v>5262</v>
      </c>
      <c r="S19" s="1549" t="s">
        <v>5258</v>
      </c>
      <c r="T19" s="1549"/>
    </row>
    <row r="20" spans="1:20" s="1550" customFormat="1" ht="33" customHeight="1">
      <c r="A20" s="1545">
        <v>13</v>
      </c>
      <c r="B20" s="1560" t="s">
        <v>5277</v>
      </c>
      <c r="C20" s="1561" t="s">
        <v>5278</v>
      </c>
      <c r="D20" s="1562" t="s">
        <v>65</v>
      </c>
      <c r="E20" s="1563">
        <v>30</v>
      </c>
      <c r="F20" s="1553"/>
      <c r="G20" s="1556" t="s">
        <v>31</v>
      </c>
      <c r="H20" s="1548" t="s">
        <v>41</v>
      </c>
      <c r="I20" s="1548"/>
      <c r="J20" s="1557" t="s">
        <v>2153</v>
      </c>
      <c r="K20" s="1552" t="s">
        <v>5265</v>
      </c>
      <c r="L20" s="1564">
        <v>553.4</v>
      </c>
      <c r="M20" s="1558">
        <v>166.020000000001</v>
      </c>
      <c r="N20" s="1565">
        <v>2020.07</v>
      </c>
      <c r="O20" s="1559"/>
      <c r="P20" s="1545" t="s">
        <v>5261</v>
      </c>
      <c r="Q20" s="1548">
        <v>19902766690</v>
      </c>
      <c r="R20" s="1548" t="s">
        <v>5262</v>
      </c>
      <c r="S20" s="1549" t="s">
        <v>5258</v>
      </c>
      <c r="T20" s="1549"/>
    </row>
    <row r="21" spans="1:20" s="1550" customFormat="1" ht="33" customHeight="1">
      <c r="A21" s="1545">
        <v>14</v>
      </c>
      <c r="B21" s="1560" t="s">
        <v>5279</v>
      </c>
      <c r="C21" s="1561" t="s">
        <v>5280</v>
      </c>
      <c r="D21" s="1562" t="s">
        <v>65</v>
      </c>
      <c r="E21" s="1563">
        <v>61</v>
      </c>
      <c r="F21" s="1553"/>
      <c r="G21" s="1556" t="s">
        <v>31</v>
      </c>
      <c r="H21" s="1548" t="s">
        <v>41</v>
      </c>
      <c r="I21" s="1548"/>
      <c r="J21" s="1557" t="s">
        <v>2153</v>
      </c>
      <c r="K21" s="1552" t="s">
        <v>5265</v>
      </c>
      <c r="L21" s="1564">
        <v>10956.31</v>
      </c>
      <c r="M21" s="1558">
        <v>3286.89299999998</v>
      </c>
      <c r="N21" s="1565">
        <v>2020.07</v>
      </c>
      <c r="O21" s="1559"/>
      <c r="P21" s="1545" t="s">
        <v>5261</v>
      </c>
      <c r="Q21" s="1548">
        <v>19902766690</v>
      </c>
      <c r="R21" s="1548" t="s">
        <v>5262</v>
      </c>
      <c r="S21" s="1549" t="s">
        <v>5258</v>
      </c>
      <c r="T21" s="1549"/>
    </row>
    <row r="22" spans="1:20" s="1550" customFormat="1" ht="33" customHeight="1">
      <c r="A22" s="1545">
        <v>15</v>
      </c>
      <c r="B22" s="1560" t="s">
        <v>5281</v>
      </c>
      <c r="C22" s="1561" t="s">
        <v>5282</v>
      </c>
      <c r="D22" s="1562" t="s">
        <v>65</v>
      </c>
      <c r="E22" s="1563">
        <v>30</v>
      </c>
      <c r="F22" s="1553"/>
      <c r="G22" s="1556" t="s">
        <v>31</v>
      </c>
      <c r="H22" s="1548" t="s">
        <v>41</v>
      </c>
      <c r="I22" s="1548"/>
      <c r="J22" s="1557" t="s">
        <v>2153</v>
      </c>
      <c r="K22" s="1552" t="s">
        <v>5265</v>
      </c>
      <c r="L22" s="1564">
        <v>4951.46</v>
      </c>
      <c r="M22" s="1558">
        <v>1485.4380000000101</v>
      </c>
      <c r="N22" s="1565">
        <v>2020.07</v>
      </c>
      <c r="O22" s="1559"/>
      <c r="P22" s="1545" t="s">
        <v>5261</v>
      </c>
      <c r="Q22" s="1548">
        <v>19902766690</v>
      </c>
      <c r="R22" s="1548" t="s">
        <v>5262</v>
      </c>
      <c r="S22" s="1549" t="s">
        <v>5258</v>
      </c>
      <c r="T22" s="1549"/>
    </row>
    <row r="23" spans="1:20" s="1550" customFormat="1" ht="33" customHeight="1">
      <c r="A23" s="1545">
        <v>16</v>
      </c>
      <c r="B23" s="1560" t="s">
        <v>5283</v>
      </c>
      <c r="C23" s="1561" t="s">
        <v>5284</v>
      </c>
      <c r="D23" s="1562" t="s">
        <v>65</v>
      </c>
      <c r="E23" s="1563">
        <v>30</v>
      </c>
      <c r="F23" s="1553"/>
      <c r="G23" s="1556" t="s">
        <v>31</v>
      </c>
      <c r="H23" s="1548" t="s">
        <v>41</v>
      </c>
      <c r="I23" s="1548"/>
      <c r="J23" s="1557" t="s">
        <v>2153</v>
      </c>
      <c r="K23" s="1552" t="s">
        <v>5265</v>
      </c>
      <c r="L23" s="1564">
        <v>4660.1899999999996</v>
      </c>
      <c r="M23" s="1558">
        <v>1398.05700000001</v>
      </c>
      <c r="N23" s="1565">
        <v>2020.07</v>
      </c>
      <c r="O23" s="1559"/>
      <c r="P23" s="1545" t="s">
        <v>5261</v>
      </c>
      <c r="Q23" s="1548">
        <v>19902766690</v>
      </c>
      <c r="R23" s="1548" t="s">
        <v>5262</v>
      </c>
      <c r="S23" s="1549" t="s">
        <v>5258</v>
      </c>
      <c r="T23" s="1549"/>
    </row>
    <row r="24" spans="1:20" s="1550" customFormat="1" ht="33" customHeight="1">
      <c r="A24" s="1545">
        <v>17</v>
      </c>
      <c r="B24" s="1560" t="s">
        <v>5285</v>
      </c>
      <c r="C24" s="1561" t="s">
        <v>5286</v>
      </c>
      <c r="D24" s="1562" t="s">
        <v>65</v>
      </c>
      <c r="E24" s="1563">
        <v>757</v>
      </c>
      <c r="F24" s="1553"/>
      <c r="G24" s="1556" t="s">
        <v>31</v>
      </c>
      <c r="H24" s="1548" t="s">
        <v>41</v>
      </c>
      <c r="I24" s="1548"/>
      <c r="J24" s="1557" t="s">
        <v>2153</v>
      </c>
      <c r="K24" s="1552" t="s">
        <v>5265</v>
      </c>
      <c r="L24" s="1564">
        <v>19843.689999999999</v>
      </c>
      <c r="M24" s="1558">
        <v>5953.10700000003</v>
      </c>
      <c r="N24" s="1565">
        <v>2020.07</v>
      </c>
      <c r="O24" s="1559"/>
      <c r="P24" s="1545" t="s">
        <v>5261</v>
      </c>
      <c r="Q24" s="1548">
        <v>19902766690</v>
      </c>
      <c r="R24" s="1548" t="s">
        <v>5262</v>
      </c>
      <c r="S24" s="1549" t="s">
        <v>5258</v>
      </c>
      <c r="T24" s="1549"/>
    </row>
    <row r="25" spans="1:20" s="1550" customFormat="1" ht="33" customHeight="1">
      <c r="A25" s="1545">
        <v>18</v>
      </c>
      <c r="B25" s="1560" t="s">
        <v>5287</v>
      </c>
      <c r="C25" s="1561" t="s">
        <v>5288</v>
      </c>
      <c r="D25" s="1562" t="s">
        <v>65</v>
      </c>
      <c r="E25" s="1563">
        <v>500</v>
      </c>
      <c r="F25" s="1553"/>
      <c r="G25" s="1556" t="s">
        <v>31</v>
      </c>
      <c r="H25" s="1548" t="s">
        <v>41</v>
      </c>
      <c r="I25" s="1548"/>
      <c r="J25" s="1557" t="s">
        <v>2153</v>
      </c>
      <c r="K25" s="1552" t="s">
        <v>5265</v>
      </c>
      <c r="L25" s="1564">
        <v>15048.54</v>
      </c>
      <c r="M25" s="1558">
        <v>4514.5619999999999</v>
      </c>
      <c r="N25" s="1565">
        <v>2020.07</v>
      </c>
      <c r="O25" s="1559"/>
      <c r="P25" s="1545" t="s">
        <v>5261</v>
      </c>
      <c r="Q25" s="1548">
        <v>19902766690</v>
      </c>
      <c r="R25" s="1548" t="s">
        <v>5262</v>
      </c>
      <c r="S25" s="1549" t="s">
        <v>5258</v>
      </c>
      <c r="T25" s="1549"/>
    </row>
    <row r="26" spans="1:20" s="1550" customFormat="1" ht="33" customHeight="1">
      <c r="A26" s="1545">
        <v>19</v>
      </c>
      <c r="B26" s="1560" t="s">
        <v>5289</v>
      </c>
      <c r="C26" s="1561" t="s">
        <v>5290</v>
      </c>
      <c r="D26" s="1562" t="s">
        <v>65</v>
      </c>
      <c r="E26" s="1563">
        <v>226</v>
      </c>
      <c r="F26" s="1553"/>
      <c r="G26" s="1556" t="s">
        <v>31</v>
      </c>
      <c r="H26" s="1548" t="s">
        <v>41</v>
      </c>
      <c r="I26" s="1548"/>
      <c r="J26" s="1557" t="s">
        <v>2153</v>
      </c>
      <c r="K26" s="1552" t="s">
        <v>5265</v>
      </c>
      <c r="L26" s="1564">
        <v>8337.86</v>
      </c>
      <c r="M26" s="1558">
        <v>2501.3580000000102</v>
      </c>
      <c r="N26" s="1565">
        <v>2020.07</v>
      </c>
      <c r="O26" s="1559"/>
      <c r="P26" s="1545" t="s">
        <v>5261</v>
      </c>
      <c r="Q26" s="1548">
        <v>19902766690</v>
      </c>
      <c r="R26" s="1548" t="s">
        <v>5262</v>
      </c>
      <c r="S26" s="1549" t="s">
        <v>5258</v>
      </c>
      <c r="T26" s="1549"/>
    </row>
    <row r="27" spans="1:20" s="1550" customFormat="1" ht="33" customHeight="1">
      <c r="A27" s="1545">
        <v>20</v>
      </c>
      <c r="B27" s="1560" t="s">
        <v>5291</v>
      </c>
      <c r="C27" s="1561" t="s">
        <v>5292</v>
      </c>
      <c r="D27" s="1562" t="s">
        <v>65</v>
      </c>
      <c r="E27" s="1563">
        <v>30</v>
      </c>
      <c r="F27" s="1553"/>
      <c r="G27" s="1556" t="s">
        <v>31</v>
      </c>
      <c r="H27" s="1548" t="s">
        <v>41</v>
      </c>
      <c r="I27" s="1548"/>
      <c r="J27" s="1557" t="s">
        <v>2153</v>
      </c>
      <c r="K27" s="1552" t="s">
        <v>5265</v>
      </c>
      <c r="L27" s="1564">
        <v>14126.21</v>
      </c>
      <c r="M27" s="1558">
        <v>4237.8630000000203</v>
      </c>
      <c r="N27" s="1565">
        <v>2020.07</v>
      </c>
      <c r="O27" s="1559"/>
      <c r="P27" s="1545" t="s">
        <v>5261</v>
      </c>
      <c r="Q27" s="1548">
        <v>19902766690</v>
      </c>
      <c r="R27" s="1548" t="s">
        <v>5262</v>
      </c>
      <c r="S27" s="1549" t="s">
        <v>5258</v>
      </c>
      <c r="T27" s="1549"/>
    </row>
    <row r="28" spans="1:20" s="1550" customFormat="1" ht="33" customHeight="1">
      <c r="A28" s="1545">
        <v>21</v>
      </c>
      <c r="B28" s="1560" t="s">
        <v>5293</v>
      </c>
      <c r="C28" s="1561" t="s">
        <v>5292</v>
      </c>
      <c r="D28" s="1562" t="s">
        <v>65</v>
      </c>
      <c r="E28" s="1563">
        <v>5</v>
      </c>
      <c r="F28" s="1553"/>
      <c r="G28" s="1556" t="s">
        <v>31</v>
      </c>
      <c r="H28" s="1548" t="s">
        <v>41</v>
      </c>
      <c r="I28" s="1548"/>
      <c r="J28" s="1557" t="s">
        <v>2153</v>
      </c>
      <c r="K28" s="1552" t="s">
        <v>5265</v>
      </c>
      <c r="L28" s="1564">
        <v>2354.37</v>
      </c>
      <c r="M28" s="1558">
        <v>706.31100000000004</v>
      </c>
      <c r="N28" s="1565">
        <v>2020.07</v>
      </c>
      <c r="O28" s="1559"/>
      <c r="P28" s="1545" t="s">
        <v>5261</v>
      </c>
      <c r="Q28" s="1548">
        <v>19902766690</v>
      </c>
      <c r="R28" s="1548" t="s">
        <v>5262</v>
      </c>
      <c r="S28" s="1549" t="s">
        <v>5258</v>
      </c>
      <c r="T28" s="1549"/>
    </row>
    <row r="29" spans="1:20" s="1550" customFormat="1" ht="33" customHeight="1">
      <c r="A29" s="1545">
        <v>22</v>
      </c>
      <c r="B29" s="1560" t="s">
        <v>5294</v>
      </c>
      <c r="C29" s="1561" t="s">
        <v>5292</v>
      </c>
      <c r="D29" s="1562" t="s">
        <v>65</v>
      </c>
      <c r="E29" s="1563">
        <v>5</v>
      </c>
      <c r="F29" s="1553"/>
      <c r="G29" s="1556" t="s">
        <v>31</v>
      </c>
      <c r="H29" s="1548" t="s">
        <v>41</v>
      </c>
      <c r="I29" s="1548"/>
      <c r="J29" s="1557" t="s">
        <v>2153</v>
      </c>
      <c r="K29" s="1552" t="s">
        <v>5265</v>
      </c>
      <c r="L29" s="1564">
        <v>2354.37</v>
      </c>
      <c r="M29" s="1558">
        <v>706.31100000000004</v>
      </c>
      <c r="N29" s="1565">
        <v>2020.07</v>
      </c>
      <c r="O29" s="1559"/>
      <c r="P29" s="1545" t="s">
        <v>5261</v>
      </c>
      <c r="Q29" s="1548">
        <v>19902766690</v>
      </c>
      <c r="R29" s="1548" t="s">
        <v>5262</v>
      </c>
      <c r="S29" s="1549" t="s">
        <v>5258</v>
      </c>
      <c r="T29" s="1549"/>
    </row>
    <row r="30" spans="1:20" s="1550" customFormat="1" ht="33" customHeight="1">
      <c r="A30" s="1545">
        <v>23</v>
      </c>
      <c r="B30" s="1560" t="s">
        <v>5295</v>
      </c>
      <c r="C30" s="1561" t="s">
        <v>5292</v>
      </c>
      <c r="D30" s="1562" t="s">
        <v>65</v>
      </c>
      <c r="E30" s="1563">
        <v>30</v>
      </c>
      <c r="F30" s="1553"/>
      <c r="G30" s="1556" t="s">
        <v>31</v>
      </c>
      <c r="H30" s="1548" t="s">
        <v>41</v>
      </c>
      <c r="I30" s="1548"/>
      <c r="J30" s="1557" t="s">
        <v>2153</v>
      </c>
      <c r="K30" s="1552" t="s">
        <v>5265</v>
      </c>
      <c r="L30" s="1564">
        <v>6932.04</v>
      </c>
      <c r="M30" s="1558">
        <v>2079.6120000000001</v>
      </c>
      <c r="N30" s="1565">
        <v>2020.07</v>
      </c>
      <c r="O30" s="1559"/>
      <c r="P30" s="1545" t="s">
        <v>5261</v>
      </c>
      <c r="Q30" s="1548">
        <v>19902766690</v>
      </c>
      <c r="R30" s="1548" t="s">
        <v>5262</v>
      </c>
      <c r="S30" s="1549" t="s">
        <v>5258</v>
      </c>
      <c r="T30" s="1549"/>
    </row>
    <row r="31" spans="1:20" s="1550" customFormat="1" ht="33" customHeight="1">
      <c r="A31" s="1545">
        <v>24</v>
      </c>
      <c r="B31" s="1560" t="s">
        <v>5296</v>
      </c>
      <c r="C31" s="1561" t="s">
        <v>5292</v>
      </c>
      <c r="D31" s="1562" t="s">
        <v>65</v>
      </c>
      <c r="E31" s="1563">
        <v>30</v>
      </c>
      <c r="F31" s="1553"/>
      <c r="G31" s="1556" t="s">
        <v>31</v>
      </c>
      <c r="H31" s="1548" t="s">
        <v>41</v>
      </c>
      <c r="I31" s="1548"/>
      <c r="J31" s="1557" t="s">
        <v>2153</v>
      </c>
      <c r="K31" s="1552" t="s">
        <v>5265</v>
      </c>
      <c r="L31" s="1564">
        <v>6495.15</v>
      </c>
      <c r="M31" s="1558">
        <v>1948.5450000000001</v>
      </c>
      <c r="N31" s="1565">
        <v>2020.07</v>
      </c>
      <c r="O31" s="1559"/>
      <c r="P31" s="1545" t="s">
        <v>5261</v>
      </c>
      <c r="Q31" s="1548">
        <v>19902766690</v>
      </c>
      <c r="R31" s="1548" t="s">
        <v>5262</v>
      </c>
      <c r="S31" s="1549" t="s">
        <v>5258</v>
      </c>
      <c r="T31" s="1549"/>
    </row>
    <row r="32" spans="1:20" s="1550" customFormat="1" ht="33" customHeight="1">
      <c r="A32" s="1545">
        <v>25</v>
      </c>
      <c r="B32" s="1560" t="s">
        <v>5279</v>
      </c>
      <c r="C32" s="1561" t="s">
        <v>5292</v>
      </c>
      <c r="D32" s="1562" t="s">
        <v>65</v>
      </c>
      <c r="E32" s="1563">
        <v>30</v>
      </c>
      <c r="F32" s="1553"/>
      <c r="G32" s="1556" t="s">
        <v>31</v>
      </c>
      <c r="H32" s="1548" t="s">
        <v>41</v>
      </c>
      <c r="I32" s="1548"/>
      <c r="J32" s="1557" t="s">
        <v>2153</v>
      </c>
      <c r="K32" s="1552" t="s">
        <v>5265</v>
      </c>
      <c r="L32" s="1564">
        <v>13398.06</v>
      </c>
      <c r="M32" s="1558">
        <v>4019.4180000000001</v>
      </c>
      <c r="N32" s="1565">
        <v>2020.07</v>
      </c>
      <c r="O32" s="1559"/>
      <c r="P32" s="1545" t="s">
        <v>5261</v>
      </c>
      <c r="Q32" s="1548">
        <v>19902766690</v>
      </c>
      <c r="R32" s="1548" t="s">
        <v>5262</v>
      </c>
      <c r="S32" s="1549" t="s">
        <v>5258</v>
      </c>
      <c r="T32" s="1549"/>
    </row>
    <row r="33" spans="1:20" s="1550" customFormat="1" ht="33" customHeight="1">
      <c r="A33" s="1545">
        <v>26</v>
      </c>
      <c r="B33" s="1560" t="s">
        <v>5297</v>
      </c>
      <c r="C33" s="1561" t="s">
        <v>5298</v>
      </c>
      <c r="D33" s="1562" t="s">
        <v>30</v>
      </c>
      <c r="E33" s="1563">
        <v>60</v>
      </c>
      <c r="F33" s="1553">
        <v>8.1</v>
      </c>
      <c r="G33" s="1556" t="s">
        <v>31</v>
      </c>
      <c r="H33" s="1548" t="s">
        <v>41</v>
      </c>
      <c r="I33" s="1548"/>
      <c r="J33" s="1557" t="s">
        <v>2153</v>
      </c>
      <c r="K33" s="1552" t="s">
        <v>5299</v>
      </c>
      <c r="L33" s="1564">
        <v>46592.92</v>
      </c>
      <c r="M33" s="1558">
        <v>13977.876</v>
      </c>
      <c r="N33" s="1565">
        <v>2020.1</v>
      </c>
      <c r="O33" s="1559"/>
      <c r="P33" s="1545" t="s">
        <v>5261</v>
      </c>
      <c r="Q33" s="1548">
        <v>19902766690</v>
      </c>
      <c r="R33" s="1548" t="s">
        <v>5262</v>
      </c>
      <c r="S33" s="1549" t="s">
        <v>5258</v>
      </c>
      <c r="T33" s="1549"/>
    </row>
    <row r="34" spans="1:20" s="1569" customFormat="1" ht="94.05" customHeight="1">
      <c r="A34" s="1545">
        <v>27</v>
      </c>
      <c r="B34" s="1566" t="s">
        <v>5300</v>
      </c>
      <c r="C34" s="1566" t="s">
        <v>5301</v>
      </c>
      <c r="D34" s="1545" t="s">
        <v>2352</v>
      </c>
      <c r="E34" s="1548">
        <v>400</v>
      </c>
      <c r="F34" s="1549"/>
      <c r="G34" s="1548" t="s">
        <v>31</v>
      </c>
      <c r="H34" s="1548" t="s">
        <v>32</v>
      </c>
      <c r="I34" s="1548"/>
      <c r="J34" s="1548" t="s">
        <v>5302</v>
      </c>
      <c r="K34" s="1548" t="s">
        <v>5303</v>
      </c>
      <c r="L34" s="1549">
        <v>892038.83495145605</v>
      </c>
      <c r="M34" s="1567">
        <v>267612.154951456</v>
      </c>
      <c r="N34" s="1548">
        <v>2019.11</v>
      </c>
      <c r="O34" s="1568"/>
      <c r="P34" s="1545"/>
      <c r="Q34" s="1548"/>
      <c r="R34" s="1548"/>
      <c r="S34" s="1549"/>
      <c r="T34" s="1549"/>
    </row>
    <row r="35" spans="1:20" s="1550" customFormat="1" ht="33" customHeight="1">
      <c r="A35" s="1545">
        <v>28</v>
      </c>
      <c r="B35" s="1548" t="s">
        <v>147</v>
      </c>
      <c r="C35" s="1570" t="s">
        <v>5304</v>
      </c>
      <c r="D35" s="1570" t="s">
        <v>45</v>
      </c>
      <c r="E35" s="1571">
        <v>5</v>
      </c>
      <c r="F35" s="1548">
        <v>101.92</v>
      </c>
      <c r="G35" s="1548" t="s">
        <v>31</v>
      </c>
      <c r="H35" s="1548" t="s">
        <v>32</v>
      </c>
      <c r="I35" s="1548" t="s">
        <v>5305</v>
      </c>
      <c r="J35" s="1572" t="s">
        <v>5306</v>
      </c>
      <c r="K35" s="1573" t="s">
        <v>764</v>
      </c>
      <c r="L35" s="1548">
        <v>646958.27</v>
      </c>
      <c r="M35" s="1555">
        <v>194087.481</v>
      </c>
      <c r="N35" s="1548" t="s">
        <v>5307</v>
      </c>
      <c r="O35" s="1559" t="s">
        <v>5308</v>
      </c>
      <c r="P35" s="1553" t="s">
        <v>5309</v>
      </c>
      <c r="Q35" s="1553">
        <v>17775760169</v>
      </c>
      <c r="R35" s="1553" t="s">
        <v>3873</v>
      </c>
      <c r="S35" s="1549" t="s">
        <v>5258</v>
      </c>
      <c r="T35" s="1549"/>
    </row>
    <row r="36" spans="1:20" s="1550" customFormat="1" ht="33" customHeight="1">
      <c r="A36" s="1545">
        <v>29</v>
      </c>
      <c r="B36" s="1548" t="s">
        <v>89</v>
      </c>
      <c r="C36" s="1574" t="s">
        <v>5310</v>
      </c>
      <c r="D36" s="1570" t="s">
        <v>45</v>
      </c>
      <c r="E36" s="1548">
        <v>1</v>
      </c>
      <c r="F36" s="1548">
        <v>862.78</v>
      </c>
      <c r="G36" s="1548" t="s">
        <v>31</v>
      </c>
      <c r="H36" s="1548" t="s">
        <v>32</v>
      </c>
      <c r="I36" s="1548" t="s">
        <v>5305</v>
      </c>
      <c r="J36" s="1572" t="s">
        <v>5306</v>
      </c>
      <c r="K36" s="1573"/>
      <c r="L36" s="1548">
        <v>5640028.6200000001</v>
      </c>
      <c r="M36" s="1555">
        <v>1692008.5859999999</v>
      </c>
      <c r="N36" s="1548" t="s">
        <v>5307</v>
      </c>
      <c r="O36" s="1559"/>
      <c r="P36" s="1553" t="s">
        <v>5309</v>
      </c>
      <c r="Q36" s="1553">
        <v>17775760169</v>
      </c>
      <c r="R36" s="1553" t="s">
        <v>3873</v>
      </c>
      <c r="S36" s="1549" t="s">
        <v>5258</v>
      </c>
      <c r="T36" s="1549"/>
    </row>
    <row r="37" spans="1:20" s="1550" customFormat="1" ht="33" customHeight="1">
      <c r="A37" s="1545">
        <v>30</v>
      </c>
      <c r="B37" s="1548" t="s">
        <v>89</v>
      </c>
      <c r="C37" s="1574" t="s">
        <v>5311</v>
      </c>
      <c r="D37" s="1570" t="s">
        <v>45</v>
      </c>
      <c r="E37" s="1548">
        <v>3</v>
      </c>
      <c r="F37" s="1548">
        <v>140.63999999999999</v>
      </c>
      <c r="G37" s="1548" t="s">
        <v>31</v>
      </c>
      <c r="H37" s="1548" t="s">
        <v>32</v>
      </c>
      <c r="I37" s="1548" t="s">
        <v>5305</v>
      </c>
      <c r="J37" s="1572" t="s">
        <v>5306</v>
      </c>
      <c r="K37" s="1573"/>
      <c r="L37" s="1548">
        <v>923859.31033900799</v>
      </c>
      <c r="M37" s="1555">
        <v>277157.793101702</v>
      </c>
      <c r="N37" s="1548" t="s">
        <v>5312</v>
      </c>
      <c r="O37" s="1559"/>
      <c r="P37" s="1553" t="s">
        <v>5309</v>
      </c>
      <c r="Q37" s="1553">
        <v>17775760169</v>
      </c>
      <c r="R37" s="1553" t="s">
        <v>3873</v>
      </c>
      <c r="S37" s="1549" t="s">
        <v>5258</v>
      </c>
      <c r="T37" s="1549"/>
    </row>
    <row r="38" spans="1:20" s="1550" customFormat="1" ht="33" customHeight="1">
      <c r="A38" s="1545">
        <v>31</v>
      </c>
      <c r="B38" s="1548" t="s">
        <v>89</v>
      </c>
      <c r="C38" s="1574" t="s">
        <v>5313</v>
      </c>
      <c r="D38" s="1570" t="s">
        <v>45</v>
      </c>
      <c r="E38" s="1548">
        <v>1</v>
      </c>
      <c r="F38" s="1548">
        <v>25.46</v>
      </c>
      <c r="G38" s="1548" t="s">
        <v>31</v>
      </c>
      <c r="H38" s="1548" t="s">
        <v>32</v>
      </c>
      <c r="I38" s="1548" t="s">
        <v>5314</v>
      </c>
      <c r="J38" s="1572" t="s">
        <v>5306</v>
      </c>
      <c r="K38" s="1573"/>
      <c r="L38" s="1548">
        <v>166806.9</v>
      </c>
      <c r="M38" s="1555">
        <v>50042.07</v>
      </c>
      <c r="N38" s="1548" t="s">
        <v>5312</v>
      </c>
      <c r="O38" s="1559"/>
      <c r="P38" s="1553" t="s">
        <v>5309</v>
      </c>
      <c r="Q38" s="1553">
        <v>17775760169</v>
      </c>
      <c r="R38" s="1553" t="s">
        <v>3873</v>
      </c>
      <c r="S38" s="1549" t="s">
        <v>5258</v>
      </c>
      <c r="T38" s="1549"/>
    </row>
    <row r="39" spans="1:20" s="1550" customFormat="1" ht="33" customHeight="1">
      <c r="A39" s="1545">
        <v>32</v>
      </c>
      <c r="B39" s="1548" t="s">
        <v>89</v>
      </c>
      <c r="C39" s="1574" t="s">
        <v>5315</v>
      </c>
      <c r="D39" s="1570" t="s">
        <v>45</v>
      </c>
      <c r="E39" s="1548"/>
      <c r="F39" s="1548">
        <v>3.72</v>
      </c>
      <c r="G39" s="1548" t="s">
        <v>31</v>
      </c>
      <c r="H39" s="1548" t="s">
        <v>32</v>
      </c>
      <c r="I39" s="1548" t="s">
        <v>5314</v>
      </c>
      <c r="J39" s="1572" t="s">
        <v>5306</v>
      </c>
      <c r="K39" s="1573"/>
      <c r="L39" s="1548">
        <v>25019.47</v>
      </c>
      <c r="M39" s="1555">
        <v>7505.8410000000003</v>
      </c>
      <c r="N39" s="1548" t="s">
        <v>5316</v>
      </c>
      <c r="O39" s="1559"/>
      <c r="P39" s="1553" t="s">
        <v>5309</v>
      </c>
      <c r="Q39" s="1553">
        <v>17775760169</v>
      </c>
      <c r="R39" s="1553" t="s">
        <v>3873</v>
      </c>
      <c r="S39" s="1549" t="s">
        <v>5258</v>
      </c>
      <c r="T39" s="1549"/>
    </row>
    <row r="40" spans="1:20" s="1550" customFormat="1" ht="33" customHeight="1">
      <c r="A40" s="1545">
        <v>33</v>
      </c>
      <c r="B40" s="1548" t="s">
        <v>89</v>
      </c>
      <c r="C40" s="1574" t="s">
        <v>5317</v>
      </c>
      <c r="D40" s="1570" t="s">
        <v>45</v>
      </c>
      <c r="E40" s="1548">
        <v>1</v>
      </c>
      <c r="F40" s="1548">
        <v>318.22000000000003</v>
      </c>
      <c r="G40" s="1548" t="s">
        <v>31</v>
      </c>
      <c r="H40" s="1548" t="s">
        <v>32</v>
      </c>
      <c r="I40" s="1548" t="s">
        <v>5318</v>
      </c>
      <c r="J40" s="1572" t="s">
        <v>5306</v>
      </c>
      <c r="K40" s="1573"/>
      <c r="L40" s="1548">
        <v>2044493.09</v>
      </c>
      <c r="M40" s="1555">
        <v>613347.92700000003</v>
      </c>
      <c r="N40" s="1548" t="s">
        <v>5316</v>
      </c>
      <c r="O40" s="1559"/>
      <c r="P40" s="1553" t="s">
        <v>5309</v>
      </c>
      <c r="Q40" s="1553">
        <v>17775760169</v>
      </c>
      <c r="R40" s="1553" t="s">
        <v>3873</v>
      </c>
      <c r="S40" s="1549" t="s">
        <v>5258</v>
      </c>
      <c r="T40" s="1549"/>
    </row>
    <row r="41" spans="1:20" s="1550" customFormat="1" ht="33" customHeight="1">
      <c r="A41" s="1545">
        <v>34</v>
      </c>
      <c r="B41" s="1548" t="s">
        <v>89</v>
      </c>
      <c r="C41" s="1553" t="s">
        <v>5319</v>
      </c>
      <c r="D41" s="1553" t="s">
        <v>45</v>
      </c>
      <c r="E41" s="1548">
        <v>1</v>
      </c>
      <c r="F41" s="1548">
        <v>14.28</v>
      </c>
      <c r="G41" s="1548" t="s">
        <v>31</v>
      </c>
      <c r="H41" s="1548" t="s">
        <v>32</v>
      </c>
      <c r="I41" s="1548" t="s">
        <v>5314</v>
      </c>
      <c r="J41" s="1572" t="s">
        <v>5306</v>
      </c>
      <c r="K41" s="1573"/>
      <c r="L41" s="1548">
        <v>92756.81</v>
      </c>
      <c r="M41" s="1555">
        <v>27827.043000000001</v>
      </c>
      <c r="N41" s="1548" t="s">
        <v>1556</v>
      </c>
      <c r="O41" s="1559"/>
      <c r="P41" s="1553" t="s">
        <v>5309</v>
      </c>
      <c r="Q41" s="1553">
        <v>17775760169</v>
      </c>
      <c r="R41" s="1553" t="s">
        <v>3873</v>
      </c>
      <c r="S41" s="1549" t="s">
        <v>5258</v>
      </c>
      <c r="T41" s="1549"/>
    </row>
    <row r="42" spans="1:20" s="1550" customFormat="1" ht="33" customHeight="1">
      <c r="A42" s="1545">
        <v>35</v>
      </c>
      <c r="B42" s="1548" t="s">
        <v>89</v>
      </c>
      <c r="C42" s="1553" t="s">
        <v>5320</v>
      </c>
      <c r="D42" s="1553" t="s">
        <v>45</v>
      </c>
      <c r="E42" s="1548">
        <v>1</v>
      </c>
      <c r="F42" s="1548">
        <v>140.47999999999999</v>
      </c>
      <c r="G42" s="1548" t="s">
        <v>31</v>
      </c>
      <c r="H42" s="1548" t="s">
        <v>32</v>
      </c>
      <c r="I42" s="1548" t="s">
        <v>5314</v>
      </c>
      <c r="J42" s="1572" t="s">
        <v>5306</v>
      </c>
      <c r="K42" s="1573"/>
      <c r="L42" s="1548">
        <v>903796.11</v>
      </c>
      <c r="M42" s="1555">
        <v>271138.83299999998</v>
      </c>
      <c r="N42" s="1548" t="s">
        <v>5321</v>
      </c>
      <c r="O42" s="1559"/>
      <c r="P42" s="1553" t="s">
        <v>5309</v>
      </c>
      <c r="Q42" s="1553">
        <v>17775760169</v>
      </c>
      <c r="R42" s="1553" t="s">
        <v>3873</v>
      </c>
      <c r="S42" s="1549" t="s">
        <v>5258</v>
      </c>
      <c r="T42" s="1549"/>
    </row>
    <row r="43" spans="1:20" s="1550" customFormat="1" ht="33" customHeight="1">
      <c r="A43" s="1545">
        <v>36</v>
      </c>
      <c r="B43" s="1553" t="s">
        <v>89</v>
      </c>
      <c r="C43" s="1553" t="s">
        <v>5322</v>
      </c>
      <c r="D43" s="1553" t="s">
        <v>45</v>
      </c>
      <c r="E43" s="1548">
        <v>1</v>
      </c>
      <c r="F43" s="1548">
        <v>41.95</v>
      </c>
      <c r="G43" s="1548" t="s">
        <v>31</v>
      </c>
      <c r="H43" s="1548" t="s">
        <v>32</v>
      </c>
      <c r="I43" s="1548" t="s">
        <v>5318</v>
      </c>
      <c r="J43" s="1572" t="s">
        <v>5306</v>
      </c>
      <c r="K43" s="1574" t="s">
        <v>4221</v>
      </c>
      <c r="L43" s="1548">
        <v>272860.62</v>
      </c>
      <c r="M43" s="1555">
        <v>81858.186000000002</v>
      </c>
      <c r="N43" s="1548" t="s">
        <v>5323</v>
      </c>
      <c r="O43" s="1559"/>
      <c r="P43" s="1553" t="s">
        <v>5309</v>
      </c>
      <c r="Q43" s="1553">
        <v>17775760169</v>
      </c>
      <c r="R43" s="1553" t="s">
        <v>3873</v>
      </c>
      <c r="S43" s="1549" t="s">
        <v>5258</v>
      </c>
      <c r="T43" s="1549"/>
    </row>
    <row r="44" spans="1:20" s="1550" customFormat="1" ht="52.05" customHeight="1">
      <c r="A44" s="1545">
        <v>37</v>
      </c>
      <c r="B44" s="1553" t="s">
        <v>89</v>
      </c>
      <c r="C44" s="1553" t="s">
        <v>5324</v>
      </c>
      <c r="D44" s="1553" t="s">
        <v>45</v>
      </c>
      <c r="E44" s="1548">
        <v>1</v>
      </c>
      <c r="F44" s="1548">
        <v>62.96</v>
      </c>
      <c r="G44" s="1548" t="s">
        <v>31</v>
      </c>
      <c r="H44" s="1548" t="s">
        <v>32</v>
      </c>
      <c r="I44" s="1548" t="s">
        <v>5318</v>
      </c>
      <c r="J44" s="1572" t="s">
        <v>5306</v>
      </c>
      <c r="K44" s="1574" t="s">
        <v>91</v>
      </c>
      <c r="L44" s="1548">
        <v>403946.9</v>
      </c>
      <c r="M44" s="1555">
        <v>121184.07</v>
      </c>
      <c r="N44" s="1548" t="s">
        <v>5323</v>
      </c>
      <c r="O44" s="1559"/>
      <c r="P44" s="1553" t="s">
        <v>5309</v>
      </c>
      <c r="Q44" s="1553">
        <v>17775760169</v>
      </c>
      <c r="R44" s="1553" t="s">
        <v>3873</v>
      </c>
      <c r="S44" s="1549" t="s">
        <v>5258</v>
      </c>
      <c r="T44" s="1549"/>
    </row>
    <row r="45" spans="1:20" s="1550" customFormat="1" ht="52.05" customHeight="1">
      <c r="A45" s="1545">
        <v>38</v>
      </c>
      <c r="B45" s="1553" t="s">
        <v>89</v>
      </c>
      <c r="C45" s="1553" t="s">
        <v>5324</v>
      </c>
      <c r="D45" s="1553" t="s">
        <v>45</v>
      </c>
      <c r="E45" s="1548">
        <v>2</v>
      </c>
      <c r="F45" s="1548">
        <v>100</v>
      </c>
      <c r="G45" s="1548" t="s">
        <v>31</v>
      </c>
      <c r="H45" s="1548" t="s">
        <v>32</v>
      </c>
      <c r="I45" s="1548" t="s">
        <v>5318</v>
      </c>
      <c r="J45" s="1572" t="s">
        <v>5306</v>
      </c>
      <c r="K45" s="1574" t="s">
        <v>91</v>
      </c>
      <c r="L45" s="1548">
        <v>641592.92000000004</v>
      </c>
      <c r="M45" s="1555">
        <v>192477.87599999999</v>
      </c>
      <c r="N45" s="1548" t="s">
        <v>5323</v>
      </c>
      <c r="O45" s="1559"/>
      <c r="P45" s="1553" t="s">
        <v>5309</v>
      </c>
      <c r="Q45" s="1553">
        <v>17775760169</v>
      </c>
      <c r="R45" s="1553" t="s">
        <v>3873</v>
      </c>
      <c r="S45" s="1549" t="s">
        <v>5258</v>
      </c>
      <c r="T45" s="1549"/>
    </row>
    <row r="46" spans="1:20" s="1550" customFormat="1" ht="52.05" customHeight="1">
      <c r="A46" s="1545">
        <v>39</v>
      </c>
      <c r="B46" s="1553" t="s">
        <v>89</v>
      </c>
      <c r="C46" s="1553" t="s">
        <v>5325</v>
      </c>
      <c r="D46" s="1553" t="s">
        <v>45</v>
      </c>
      <c r="E46" s="1548">
        <v>1</v>
      </c>
      <c r="F46" s="1548">
        <v>74.42</v>
      </c>
      <c r="G46" s="1548" t="s">
        <v>31</v>
      </c>
      <c r="H46" s="1548" t="s">
        <v>32</v>
      </c>
      <c r="I46" s="1548" t="s">
        <v>5318</v>
      </c>
      <c r="J46" s="1572" t="s">
        <v>5306</v>
      </c>
      <c r="K46" s="1574" t="s">
        <v>346</v>
      </c>
      <c r="L46" s="1548">
        <v>484717.88</v>
      </c>
      <c r="M46" s="1555">
        <v>145415.364</v>
      </c>
      <c r="N46" s="1548" t="s">
        <v>5326</v>
      </c>
      <c r="O46" s="1559"/>
      <c r="P46" s="1553" t="s">
        <v>5309</v>
      </c>
      <c r="Q46" s="1553">
        <v>17775760169</v>
      </c>
      <c r="R46" s="1553" t="s">
        <v>3873</v>
      </c>
      <c r="S46" s="1549" t="s">
        <v>5258</v>
      </c>
      <c r="T46" s="1549"/>
    </row>
    <row r="47" spans="1:20" s="1550" customFormat="1" ht="52.05" customHeight="1">
      <c r="A47" s="1545">
        <v>40</v>
      </c>
      <c r="B47" s="1553" t="s">
        <v>89</v>
      </c>
      <c r="C47" s="1553" t="s">
        <v>379</v>
      </c>
      <c r="D47" s="1553" t="s">
        <v>45</v>
      </c>
      <c r="E47" s="1548">
        <v>1</v>
      </c>
      <c r="F47" s="1548">
        <v>83.52</v>
      </c>
      <c r="G47" s="1548" t="s">
        <v>31</v>
      </c>
      <c r="H47" s="1548" t="s">
        <v>32</v>
      </c>
      <c r="I47" s="1548" t="s">
        <v>5318</v>
      </c>
      <c r="J47" s="1572" t="s">
        <v>5306</v>
      </c>
      <c r="K47" s="1574" t="s">
        <v>346</v>
      </c>
      <c r="L47" s="1548">
        <v>543988.67000000004</v>
      </c>
      <c r="M47" s="1555">
        <v>163196.601</v>
      </c>
      <c r="N47" s="1548" t="s">
        <v>5326</v>
      </c>
      <c r="O47" s="1559"/>
      <c r="P47" s="1553" t="s">
        <v>5309</v>
      </c>
      <c r="Q47" s="1553">
        <v>17775760169</v>
      </c>
      <c r="R47" s="1553" t="s">
        <v>3873</v>
      </c>
      <c r="S47" s="1549" t="s">
        <v>5258</v>
      </c>
      <c r="T47" s="1549"/>
    </row>
    <row r="48" spans="1:20" s="1550" customFormat="1" ht="52.05" customHeight="1">
      <c r="A48" s="1545">
        <v>41</v>
      </c>
      <c r="B48" s="1553" t="s">
        <v>89</v>
      </c>
      <c r="C48" s="1553" t="s">
        <v>5327</v>
      </c>
      <c r="D48" s="1553" t="s">
        <v>45</v>
      </c>
      <c r="E48" s="1548">
        <v>1</v>
      </c>
      <c r="F48" s="1548">
        <v>106.2</v>
      </c>
      <c r="G48" s="1548" t="s">
        <v>31</v>
      </c>
      <c r="H48" s="1548" t="s">
        <v>32</v>
      </c>
      <c r="I48" s="1548" t="s">
        <v>5318</v>
      </c>
      <c r="J48" s="1572" t="s">
        <v>5306</v>
      </c>
      <c r="K48" s="1574" t="s">
        <v>346</v>
      </c>
      <c r="L48" s="1548">
        <v>663515.05000000005</v>
      </c>
      <c r="M48" s="1555">
        <v>199054.51500000001</v>
      </c>
      <c r="N48" s="1548" t="s">
        <v>5328</v>
      </c>
      <c r="O48" s="1559"/>
      <c r="P48" s="1553" t="s">
        <v>5309</v>
      </c>
      <c r="Q48" s="1553">
        <v>17775760169</v>
      </c>
      <c r="R48" s="1553" t="s">
        <v>3873</v>
      </c>
      <c r="S48" s="1549" t="s">
        <v>5258</v>
      </c>
      <c r="T48" s="1549"/>
    </row>
    <row r="49" spans="1:20" s="1550" customFormat="1" ht="52.05" customHeight="1">
      <c r="A49" s="1545">
        <v>42</v>
      </c>
      <c r="B49" s="1553" t="s">
        <v>89</v>
      </c>
      <c r="C49" s="1553" t="s">
        <v>5329</v>
      </c>
      <c r="D49" s="1553" t="s">
        <v>45</v>
      </c>
      <c r="E49" s="1548">
        <v>1</v>
      </c>
      <c r="F49" s="1548">
        <v>83.94</v>
      </c>
      <c r="G49" s="1548" t="s">
        <v>31</v>
      </c>
      <c r="H49" s="1548" t="s">
        <v>32</v>
      </c>
      <c r="I49" s="1548" t="s">
        <v>5318</v>
      </c>
      <c r="J49" s="1572" t="s">
        <v>5306</v>
      </c>
      <c r="K49" s="1574" t="s">
        <v>346</v>
      </c>
      <c r="L49" s="1548">
        <v>527850.09</v>
      </c>
      <c r="M49" s="1555">
        <v>158355.027</v>
      </c>
      <c r="N49" s="1548" t="s">
        <v>5328</v>
      </c>
      <c r="O49" s="1559"/>
      <c r="P49" s="1553" t="s">
        <v>5309</v>
      </c>
      <c r="Q49" s="1553">
        <v>17775760169</v>
      </c>
      <c r="R49" s="1553" t="s">
        <v>3873</v>
      </c>
      <c r="S49" s="1549" t="s">
        <v>5258</v>
      </c>
      <c r="T49" s="1549"/>
    </row>
    <row r="50" spans="1:20" s="1550" customFormat="1" ht="52.05" customHeight="1">
      <c r="A50" s="1545">
        <v>43</v>
      </c>
      <c r="B50" s="1553" t="s">
        <v>89</v>
      </c>
      <c r="C50" s="1553" t="s">
        <v>5330</v>
      </c>
      <c r="D50" s="1553" t="s">
        <v>45</v>
      </c>
      <c r="E50" s="1548">
        <v>1</v>
      </c>
      <c r="F50" s="1548">
        <v>140.30000000000001</v>
      </c>
      <c r="G50" s="1548" t="s">
        <v>31</v>
      </c>
      <c r="H50" s="1548" t="s">
        <v>32</v>
      </c>
      <c r="I50" s="1548" t="s">
        <v>5318</v>
      </c>
      <c r="J50" s="1572" t="s">
        <v>5306</v>
      </c>
      <c r="K50" s="1574" t="s">
        <v>764</v>
      </c>
      <c r="L50" s="1548">
        <v>881530.97</v>
      </c>
      <c r="M50" s="1555">
        <v>264459.29100000003</v>
      </c>
      <c r="N50" s="1548" t="s">
        <v>5331</v>
      </c>
      <c r="O50" s="1559"/>
      <c r="P50" s="1553" t="s">
        <v>5309</v>
      </c>
      <c r="Q50" s="1553">
        <v>17775760169</v>
      </c>
      <c r="R50" s="1553" t="s">
        <v>3873</v>
      </c>
      <c r="S50" s="1549" t="s">
        <v>5258</v>
      </c>
      <c r="T50" s="1549"/>
    </row>
    <row r="51" spans="1:20" s="1550" customFormat="1" ht="52.05" customHeight="1">
      <c r="A51" s="1545">
        <v>44</v>
      </c>
      <c r="B51" s="1553" t="s">
        <v>89</v>
      </c>
      <c r="C51" s="1553" t="s">
        <v>5330</v>
      </c>
      <c r="D51" s="1553" t="s">
        <v>45</v>
      </c>
      <c r="E51" s="1548">
        <v>1</v>
      </c>
      <c r="F51" s="1548">
        <v>10.130000000000001</v>
      </c>
      <c r="G51" s="1548" t="s">
        <v>31</v>
      </c>
      <c r="H51" s="1548" t="s">
        <v>32</v>
      </c>
      <c r="I51" s="1548" t="s">
        <v>5318</v>
      </c>
      <c r="J51" s="1572" t="s">
        <v>5306</v>
      </c>
      <c r="K51" s="1574" t="s">
        <v>764</v>
      </c>
      <c r="L51" s="1548">
        <v>65889.820000000007</v>
      </c>
      <c r="M51" s="1555">
        <v>19766.946</v>
      </c>
      <c r="N51" s="1548" t="s">
        <v>5331</v>
      </c>
      <c r="O51" s="1559"/>
      <c r="P51" s="1553" t="s">
        <v>5309</v>
      </c>
      <c r="Q51" s="1553">
        <v>17775760169</v>
      </c>
      <c r="R51" s="1553" t="s">
        <v>3873</v>
      </c>
      <c r="S51" s="1549" t="s">
        <v>5258</v>
      </c>
      <c r="T51" s="1549"/>
    </row>
    <row r="52" spans="1:20" s="1550" customFormat="1" ht="52.05" customHeight="1">
      <c r="A52" s="1545">
        <v>45</v>
      </c>
      <c r="B52" s="1553" t="s">
        <v>89</v>
      </c>
      <c r="C52" s="1553" t="s">
        <v>5330</v>
      </c>
      <c r="D52" s="1553" t="s">
        <v>45</v>
      </c>
      <c r="E52" s="1548">
        <v>1</v>
      </c>
      <c r="F52" s="1548">
        <v>2.0299999999999998</v>
      </c>
      <c r="G52" s="1548" t="s">
        <v>31</v>
      </c>
      <c r="H52" s="1548" t="s">
        <v>32</v>
      </c>
      <c r="I52" s="1548" t="s">
        <v>5332</v>
      </c>
      <c r="J52" s="1572" t="s">
        <v>5306</v>
      </c>
      <c r="K52" s="1574" t="s">
        <v>764</v>
      </c>
      <c r="L52" s="1548">
        <v>13221.95</v>
      </c>
      <c r="M52" s="1555">
        <v>3966.585</v>
      </c>
      <c r="N52" s="1548" t="s">
        <v>5331</v>
      </c>
      <c r="O52" s="1559"/>
      <c r="P52" s="1553" t="s">
        <v>5309</v>
      </c>
      <c r="Q52" s="1553">
        <v>17775760169</v>
      </c>
      <c r="R52" s="1553" t="s">
        <v>3873</v>
      </c>
      <c r="S52" s="1549" t="s">
        <v>5258</v>
      </c>
      <c r="T52" s="1549"/>
    </row>
    <row r="53" spans="1:20" s="1550" customFormat="1" ht="52.05" customHeight="1">
      <c r="A53" s="1545">
        <v>46</v>
      </c>
      <c r="B53" s="1553" t="s">
        <v>89</v>
      </c>
      <c r="C53" s="1553" t="s">
        <v>5330</v>
      </c>
      <c r="D53" s="1553" t="s">
        <v>45</v>
      </c>
      <c r="E53" s="1548">
        <v>1</v>
      </c>
      <c r="F53" s="1548">
        <v>6.2</v>
      </c>
      <c r="G53" s="1548" t="s">
        <v>31</v>
      </c>
      <c r="H53" s="1548" t="s">
        <v>32</v>
      </c>
      <c r="I53" s="1548" t="s">
        <v>5333</v>
      </c>
      <c r="J53" s="1572" t="s">
        <v>5306</v>
      </c>
      <c r="K53" s="1574" t="s">
        <v>764</v>
      </c>
      <c r="L53" s="1548">
        <v>40382.300000000003</v>
      </c>
      <c r="M53" s="1555">
        <v>12114.69</v>
      </c>
      <c r="N53" s="1548" t="s">
        <v>1303</v>
      </c>
      <c r="O53" s="1559"/>
      <c r="P53" s="1553" t="s">
        <v>5309</v>
      </c>
      <c r="Q53" s="1553">
        <v>17775760169</v>
      </c>
      <c r="R53" s="1553" t="s">
        <v>3873</v>
      </c>
      <c r="S53" s="1549" t="s">
        <v>5258</v>
      </c>
      <c r="T53" s="1549"/>
    </row>
    <row r="54" spans="1:20" s="1550" customFormat="1" ht="52.05" customHeight="1">
      <c r="A54" s="1545">
        <v>47</v>
      </c>
      <c r="B54" s="1553" t="s">
        <v>89</v>
      </c>
      <c r="C54" s="1553" t="s">
        <v>5334</v>
      </c>
      <c r="D54" s="1553" t="s">
        <v>45</v>
      </c>
      <c r="E54" s="1548">
        <v>1</v>
      </c>
      <c r="F54" s="1548">
        <v>12.68</v>
      </c>
      <c r="G54" s="1548" t="s">
        <v>31</v>
      </c>
      <c r="H54" s="1548" t="s">
        <v>32</v>
      </c>
      <c r="I54" s="1548" t="s">
        <v>5305</v>
      </c>
      <c r="J54" s="1572" t="s">
        <v>5306</v>
      </c>
      <c r="K54" s="1574" t="s">
        <v>764</v>
      </c>
      <c r="L54" s="1548">
        <v>86627.96</v>
      </c>
      <c r="M54" s="1555">
        <v>25988.387999999999</v>
      </c>
      <c r="N54" s="1548" t="s">
        <v>5335</v>
      </c>
      <c r="O54" s="1559"/>
      <c r="P54" s="1553" t="s">
        <v>5309</v>
      </c>
      <c r="Q54" s="1553">
        <v>17775760169</v>
      </c>
      <c r="R54" s="1553" t="s">
        <v>3873</v>
      </c>
      <c r="S54" s="1549" t="s">
        <v>5258</v>
      </c>
      <c r="T54" s="1549"/>
    </row>
    <row r="55" spans="1:20" s="1550" customFormat="1" ht="52.05" customHeight="1">
      <c r="A55" s="1545">
        <v>48</v>
      </c>
      <c r="B55" s="1553" t="s">
        <v>89</v>
      </c>
      <c r="C55" s="1553" t="s">
        <v>5336</v>
      </c>
      <c r="D55" s="1553" t="s">
        <v>45</v>
      </c>
      <c r="E55" s="1548">
        <v>2</v>
      </c>
      <c r="F55" s="1548">
        <v>66.94</v>
      </c>
      <c r="G55" s="1548" t="s">
        <v>31</v>
      </c>
      <c r="H55" s="1548" t="s">
        <v>32</v>
      </c>
      <c r="I55" s="1548"/>
      <c r="J55" s="1572" t="s">
        <v>5306</v>
      </c>
      <c r="K55" s="1574" t="s">
        <v>764</v>
      </c>
      <c r="L55" s="1548">
        <v>525449.38</v>
      </c>
      <c r="M55" s="1555">
        <v>157634.81400000001</v>
      </c>
      <c r="N55" s="1548" t="s">
        <v>5337</v>
      </c>
      <c r="O55" s="1559"/>
      <c r="P55" s="1553" t="s">
        <v>5309</v>
      </c>
      <c r="Q55" s="1553">
        <v>17775760169</v>
      </c>
      <c r="R55" s="1553" t="s">
        <v>3873</v>
      </c>
      <c r="S55" s="1549" t="s">
        <v>5258</v>
      </c>
      <c r="T55" s="1549"/>
    </row>
    <row r="56" spans="1:20" s="1550" customFormat="1" ht="52.05" customHeight="1">
      <c r="A56" s="1545">
        <v>49</v>
      </c>
      <c r="B56" s="1553" t="s">
        <v>89</v>
      </c>
      <c r="C56" s="1553" t="s">
        <v>5338</v>
      </c>
      <c r="D56" s="1553" t="s">
        <v>45</v>
      </c>
      <c r="E56" s="1548">
        <v>3</v>
      </c>
      <c r="F56" s="1548">
        <v>5.52</v>
      </c>
      <c r="G56" s="1548" t="s">
        <v>31</v>
      </c>
      <c r="H56" s="1548" t="s">
        <v>32</v>
      </c>
      <c r="I56" s="1548"/>
      <c r="J56" s="1572" t="s">
        <v>5306</v>
      </c>
      <c r="K56" s="1574" t="s">
        <v>764</v>
      </c>
      <c r="L56" s="1548">
        <v>525450.38</v>
      </c>
      <c r="M56" s="1555">
        <v>13116.102000000001</v>
      </c>
      <c r="N56" s="1548" t="s">
        <v>5339</v>
      </c>
      <c r="O56" s="1559"/>
      <c r="P56" s="1553" t="s">
        <v>5309</v>
      </c>
      <c r="Q56" s="1553">
        <v>17775760169</v>
      </c>
      <c r="R56" s="1553" t="s">
        <v>3873</v>
      </c>
      <c r="S56" s="1549" t="s">
        <v>5258</v>
      </c>
      <c r="T56" s="1549"/>
    </row>
    <row r="57" spans="1:20" s="1550" customFormat="1" ht="52.05" customHeight="1">
      <c r="A57" s="1545">
        <v>50</v>
      </c>
      <c r="B57" s="1553" t="s">
        <v>39</v>
      </c>
      <c r="C57" s="1553" t="s">
        <v>5297</v>
      </c>
      <c r="D57" s="1553" t="s">
        <v>45</v>
      </c>
      <c r="E57" s="1548"/>
      <c r="F57" s="1548">
        <v>18.86</v>
      </c>
      <c r="G57" s="1548" t="s">
        <v>31</v>
      </c>
      <c r="H57" s="1548" t="s">
        <v>41</v>
      </c>
      <c r="I57" s="1548" t="s">
        <v>5340</v>
      </c>
      <c r="J57" s="1575" t="s">
        <v>5341</v>
      </c>
      <c r="K57" s="1574" t="s">
        <v>5342</v>
      </c>
      <c r="L57" s="1548">
        <v>47391.79</v>
      </c>
      <c r="M57" s="1555">
        <v>14217.55</v>
      </c>
      <c r="N57" s="1548">
        <v>43678</v>
      </c>
      <c r="O57" s="1547" t="s">
        <v>5343</v>
      </c>
      <c r="P57" s="1553" t="s">
        <v>5344</v>
      </c>
      <c r="Q57" s="1553">
        <v>17373170973</v>
      </c>
      <c r="R57" s="1553" t="s">
        <v>5104</v>
      </c>
      <c r="S57" s="1549" t="s">
        <v>5258</v>
      </c>
      <c r="T57" s="1549"/>
    </row>
    <row r="58" spans="1:20" s="1550" customFormat="1" ht="52.05" customHeight="1">
      <c r="A58" s="1545">
        <v>51</v>
      </c>
      <c r="B58" s="1553" t="s">
        <v>147</v>
      </c>
      <c r="C58" s="1553" t="s">
        <v>55</v>
      </c>
      <c r="D58" s="1553" t="s">
        <v>45</v>
      </c>
      <c r="E58" s="1548"/>
      <c r="F58" s="1548">
        <v>5.45</v>
      </c>
      <c r="G58" s="1548" t="s">
        <v>31</v>
      </c>
      <c r="H58" s="1548" t="s">
        <v>41</v>
      </c>
      <c r="I58" s="1548" t="s">
        <v>5340</v>
      </c>
      <c r="J58" s="1575" t="s">
        <v>5341</v>
      </c>
      <c r="K58" s="1574" t="s">
        <v>5345</v>
      </c>
      <c r="L58" s="1548">
        <v>49473.77</v>
      </c>
      <c r="M58" s="1555">
        <v>11007.88</v>
      </c>
      <c r="N58" s="1548">
        <v>44105</v>
      </c>
      <c r="O58" s="1551"/>
      <c r="P58" s="1553" t="s">
        <v>5344</v>
      </c>
      <c r="Q58" s="1553">
        <v>17373170973</v>
      </c>
      <c r="R58" s="1553" t="s">
        <v>5104</v>
      </c>
      <c r="S58" s="1549" t="s">
        <v>5258</v>
      </c>
      <c r="T58" s="1549"/>
    </row>
    <row r="59" spans="1:20" s="1550" customFormat="1" ht="52.05" customHeight="1">
      <c r="A59" s="1545">
        <v>52</v>
      </c>
      <c r="B59" s="1553" t="s">
        <v>5346</v>
      </c>
      <c r="C59" s="1553" t="s">
        <v>55</v>
      </c>
      <c r="D59" s="1553" t="s">
        <v>45</v>
      </c>
      <c r="E59" s="1548"/>
      <c r="F59" s="1548">
        <v>11.1</v>
      </c>
      <c r="G59" s="1548" t="s">
        <v>31</v>
      </c>
      <c r="H59" s="1548" t="s">
        <v>32</v>
      </c>
      <c r="I59" s="1548"/>
      <c r="J59" s="1575"/>
      <c r="K59" s="1574"/>
      <c r="L59" s="1548">
        <v>38362.49</v>
      </c>
      <c r="M59" s="1555">
        <v>7213.5</v>
      </c>
      <c r="N59" s="1548">
        <v>44013</v>
      </c>
      <c r="O59" s="1551"/>
      <c r="P59" s="1553" t="s">
        <v>5344</v>
      </c>
      <c r="Q59" s="1553">
        <v>17373170973</v>
      </c>
      <c r="R59" s="1553" t="s">
        <v>5104</v>
      </c>
      <c r="S59" s="1549" t="s">
        <v>5258</v>
      </c>
      <c r="T59" s="1549"/>
    </row>
    <row r="60" spans="1:20" s="1550" customFormat="1" ht="33" customHeight="1">
      <c r="A60" s="1545">
        <v>53</v>
      </c>
      <c r="B60" s="1548" t="s">
        <v>5347</v>
      </c>
      <c r="C60" s="1548" t="s">
        <v>5348</v>
      </c>
      <c r="D60" s="1545" t="s">
        <v>45</v>
      </c>
      <c r="E60" s="1548">
        <v>2.5</v>
      </c>
      <c r="F60" s="1548">
        <v>8.1920000000000002</v>
      </c>
      <c r="G60" s="1548" t="s">
        <v>31</v>
      </c>
      <c r="H60" s="1548" t="s">
        <v>41</v>
      </c>
      <c r="I60" s="1548" t="s">
        <v>5349</v>
      </c>
      <c r="J60" s="1559" t="s">
        <v>5350</v>
      </c>
      <c r="K60" s="1548" t="s">
        <v>5351</v>
      </c>
      <c r="L60" s="1576">
        <v>50021.95</v>
      </c>
      <c r="M60" s="1555">
        <v>15006.58</v>
      </c>
      <c r="N60" s="1577">
        <v>43789</v>
      </c>
      <c r="O60" s="1547" t="s">
        <v>5352</v>
      </c>
      <c r="P60" s="1545" t="s">
        <v>5353</v>
      </c>
      <c r="Q60" s="1548">
        <v>18535240344</v>
      </c>
      <c r="R60" s="1548" t="s">
        <v>5354</v>
      </c>
      <c r="S60" s="1561" t="s">
        <v>5258</v>
      </c>
      <c r="T60" s="1549"/>
    </row>
    <row r="61" spans="1:20" s="1550" customFormat="1" ht="33" customHeight="1">
      <c r="A61" s="1545">
        <v>54</v>
      </c>
      <c r="B61" s="1548" t="s">
        <v>1838</v>
      </c>
      <c r="C61" s="1548"/>
      <c r="D61" s="1545" t="s">
        <v>1103</v>
      </c>
      <c r="E61" s="1548">
        <v>1</v>
      </c>
      <c r="F61" s="1548">
        <v>786.42</v>
      </c>
      <c r="G61" s="1548" t="s">
        <v>31</v>
      </c>
      <c r="H61" s="1548" t="s">
        <v>32</v>
      </c>
      <c r="I61" s="1548" t="s">
        <v>55</v>
      </c>
      <c r="J61" s="1559"/>
      <c r="K61" s="1548" t="s">
        <v>5355</v>
      </c>
      <c r="L61" s="1576">
        <v>243581.42</v>
      </c>
      <c r="M61" s="1555">
        <v>73074.429999999993</v>
      </c>
      <c r="N61" s="1577"/>
      <c r="O61" s="1551"/>
      <c r="P61" s="1545" t="s">
        <v>5353</v>
      </c>
      <c r="Q61" s="1548">
        <v>18535240344</v>
      </c>
      <c r="R61" s="1548" t="s">
        <v>5354</v>
      </c>
      <c r="S61" s="1561" t="s">
        <v>5258</v>
      </c>
      <c r="T61" s="1549"/>
    </row>
    <row r="62" spans="1:20" s="1550" customFormat="1" ht="33" customHeight="1">
      <c r="A62" s="1545">
        <v>55</v>
      </c>
      <c r="B62" s="1548" t="s">
        <v>4505</v>
      </c>
      <c r="C62" s="1548" t="s">
        <v>5356</v>
      </c>
      <c r="D62" s="1545" t="s">
        <v>154</v>
      </c>
      <c r="E62" s="1548"/>
      <c r="F62" s="1548">
        <v>1500</v>
      </c>
      <c r="G62" s="1548" t="s">
        <v>31</v>
      </c>
      <c r="H62" s="1548" t="s">
        <v>32</v>
      </c>
      <c r="I62" s="1548" t="s">
        <v>55</v>
      </c>
      <c r="J62" s="1559"/>
      <c r="K62" s="1548" t="s">
        <v>5355</v>
      </c>
      <c r="L62" s="1576">
        <v>3982.3</v>
      </c>
      <c r="M62" s="1555">
        <v>1194.69</v>
      </c>
      <c r="N62" s="1577"/>
      <c r="O62" s="1551"/>
      <c r="P62" s="1545" t="s">
        <v>5353</v>
      </c>
      <c r="Q62" s="1548">
        <v>18535240344</v>
      </c>
      <c r="R62" s="1548" t="s">
        <v>5354</v>
      </c>
      <c r="S62" s="1561" t="s">
        <v>5258</v>
      </c>
      <c r="T62" s="1549"/>
    </row>
    <row r="63" spans="1:20" s="1582" customFormat="1" ht="33" customHeight="1">
      <c r="A63" s="1545">
        <v>56</v>
      </c>
      <c r="B63" s="1554" t="s">
        <v>5357</v>
      </c>
      <c r="C63" s="1578"/>
      <c r="D63" s="1579" t="s">
        <v>45</v>
      </c>
      <c r="E63" s="1555"/>
      <c r="F63" s="1555">
        <v>35.89</v>
      </c>
      <c r="G63" s="1556" t="s">
        <v>31</v>
      </c>
      <c r="H63" s="1556" t="s">
        <v>41</v>
      </c>
      <c r="I63" s="1548"/>
      <c r="J63" s="1580" t="s">
        <v>5358</v>
      </c>
      <c r="K63" s="1554" t="s">
        <v>3744</v>
      </c>
      <c r="L63" s="1576"/>
      <c r="M63" s="1576"/>
      <c r="N63" s="1581">
        <v>2017.8</v>
      </c>
      <c r="O63" s="1568" t="s">
        <v>5359</v>
      </c>
      <c r="P63" s="1545" t="s">
        <v>5360</v>
      </c>
      <c r="Q63" s="1548">
        <v>18837266576</v>
      </c>
      <c r="R63" s="1548" t="s">
        <v>5361</v>
      </c>
      <c r="S63" s="1549" t="s">
        <v>5258</v>
      </c>
      <c r="T63" s="1556"/>
    </row>
    <row r="64" spans="1:20" s="1582" customFormat="1" ht="30" customHeight="1">
      <c r="A64" s="1545">
        <v>57</v>
      </c>
      <c r="B64" s="1556" t="s">
        <v>5362</v>
      </c>
      <c r="C64" s="1556" t="s">
        <v>5363</v>
      </c>
      <c r="D64" s="1556" t="s">
        <v>45</v>
      </c>
      <c r="E64" s="1556"/>
      <c r="F64" s="1556">
        <v>2.13</v>
      </c>
      <c r="G64" s="1556" t="s">
        <v>31</v>
      </c>
      <c r="H64" s="1556" t="s">
        <v>32</v>
      </c>
      <c r="I64" s="1556" t="s">
        <v>5364</v>
      </c>
      <c r="J64" s="1552" t="s">
        <v>5365</v>
      </c>
      <c r="K64" s="1556" t="s">
        <v>5366</v>
      </c>
      <c r="L64" s="1583">
        <v>18001.327362</v>
      </c>
      <c r="M64" s="1556">
        <v>9600.6873620000006</v>
      </c>
      <c r="N64" s="1556">
        <v>2021.4</v>
      </c>
      <c r="O64" s="1551"/>
      <c r="P64" s="1556" t="s">
        <v>5367</v>
      </c>
      <c r="Q64" s="1556">
        <v>18835241171</v>
      </c>
      <c r="R64" s="1552" t="s">
        <v>5368</v>
      </c>
      <c r="S64" s="1584" t="s">
        <v>5258</v>
      </c>
      <c r="T64" s="1556"/>
    </row>
    <row r="65" spans="1:20" s="1582" customFormat="1" ht="30" customHeight="1">
      <c r="A65" s="1545">
        <v>58</v>
      </c>
      <c r="B65" s="1556" t="s">
        <v>5362</v>
      </c>
      <c r="C65" s="1556" t="s">
        <v>5369</v>
      </c>
      <c r="D65" s="1556" t="s">
        <v>45</v>
      </c>
      <c r="E65" s="1556"/>
      <c r="F65" s="1556">
        <v>11.62</v>
      </c>
      <c r="G65" s="1556" t="s">
        <v>31</v>
      </c>
      <c r="H65" s="1556" t="s">
        <v>32</v>
      </c>
      <c r="I65" s="1556" t="s">
        <v>5364</v>
      </c>
      <c r="J65" s="1552" t="s">
        <v>5365</v>
      </c>
      <c r="K65" s="1556" t="s">
        <v>5366</v>
      </c>
      <c r="L65" s="1583">
        <v>98204.424387999999</v>
      </c>
      <c r="M65" s="1556">
        <v>52375.704387999998</v>
      </c>
      <c r="N65" s="1556">
        <v>2021.4</v>
      </c>
      <c r="O65" s="1551"/>
      <c r="P65" s="1556" t="s">
        <v>5367</v>
      </c>
      <c r="Q65" s="1556">
        <v>18835241171</v>
      </c>
      <c r="R65" s="1552" t="s">
        <v>5368</v>
      </c>
      <c r="S65" s="1584" t="s">
        <v>5258</v>
      </c>
      <c r="T65" s="1556"/>
    </row>
    <row r="66" spans="1:20" s="1582" customFormat="1" ht="30" customHeight="1">
      <c r="A66" s="1545">
        <v>59</v>
      </c>
      <c r="B66" s="1556" t="s">
        <v>5362</v>
      </c>
      <c r="C66" s="1556" t="s">
        <v>5370</v>
      </c>
      <c r="D66" s="1556" t="s">
        <v>45</v>
      </c>
      <c r="E66" s="1556"/>
      <c r="F66" s="1556">
        <v>8</v>
      </c>
      <c r="G66" s="1556" t="s">
        <v>31</v>
      </c>
      <c r="H66" s="1556" t="s">
        <v>32</v>
      </c>
      <c r="I66" s="1556" t="s">
        <v>5364</v>
      </c>
      <c r="J66" s="1552" t="s">
        <v>5365</v>
      </c>
      <c r="K66" s="1556" t="s">
        <v>5366</v>
      </c>
      <c r="L66" s="1583">
        <v>67610.619200000001</v>
      </c>
      <c r="M66" s="1556">
        <v>36059.019200000002</v>
      </c>
      <c r="N66" s="1556">
        <v>2021.4</v>
      </c>
      <c r="O66" s="1551"/>
      <c r="P66" s="1556" t="s">
        <v>5367</v>
      </c>
      <c r="Q66" s="1556">
        <v>18835241171</v>
      </c>
      <c r="R66" s="1552" t="s">
        <v>5368</v>
      </c>
      <c r="S66" s="1584" t="s">
        <v>5258</v>
      </c>
      <c r="T66" s="1556"/>
    </row>
    <row r="67" spans="1:20" s="1595" customFormat="1" ht="27" customHeight="1">
      <c r="A67" s="1545">
        <v>60</v>
      </c>
      <c r="B67" s="1585" t="s">
        <v>5371</v>
      </c>
      <c r="C67" s="1585" t="s">
        <v>254</v>
      </c>
      <c r="D67" s="1586" t="s">
        <v>45</v>
      </c>
      <c r="E67" s="1585">
        <v>1</v>
      </c>
      <c r="F67" s="1585">
        <v>5.32</v>
      </c>
      <c r="G67" s="1587" t="s">
        <v>31</v>
      </c>
      <c r="H67" s="1587" t="s">
        <v>32</v>
      </c>
      <c r="I67" s="1586" t="s">
        <v>5372</v>
      </c>
      <c r="J67" s="1588" t="s">
        <v>5373</v>
      </c>
      <c r="K67" s="1589" t="s">
        <v>5345</v>
      </c>
      <c r="L67" s="1585">
        <v>44961.06</v>
      </c>
      <c r="M67" s="1590">
        <v>32971.444000000003</v>
      </c>
      <c r="N67" s="1585">
        <v>2021.08</v>
      </c>
      <c r="O67" s="1591" t="s">
        <v>5374</v>
      </c>
      <c r="P67" s="1592" t="s">
        <v>5375</v>
      </c>
      <c r="Q67" s="1593">
        <v>18035204008</v>
      </c>
      <c r="R67" s="1507" t="s">
        <v>5376</v>
      </c>
      <c r="S67" s="1507" t="s">
        <v>5258</v>
      </c>
      <c r="T67" s="1594"/>
    </row>
    <row r="68" spans="1:20" s="1595" customFormat="1" ht="27" customHeight="1">
      <c r="A68" s="1545">
        <v>61</v>
      </c>
      <c r="B68" s="1585" t="s">
        <v>5371</v>
      </c>
      <c r="C68" s="1585" t="s">
        <v>4282</v>
      </c>
      <c r="D68" s="1586" t="s">
        <v>45</v>
      </c>
      <c r="E68" s="1585">
        <v>1</v>
      </c>
      <c r="F68" s="1585">
        <v>6.53</v>
      </c>
      <c r="G68" s="1587" t="s">
        <v>31</v>
      </c>
      <c r="H68" s="1587" t="s">
        <v>32</v>
      </c>
      <c r="I68" s="1586" t="s">
        <v>5372</v>
      </c>
      <c r="J68" s="1588" t="s">
        <v>5373</v>
      </c>
      <c r="K68" s="1589" t="s">
        <v>5345</v>
      </c>
      <c r="L68" s="1585">
        <v>55187.17</v>
      </c>
      <c r="M68" s="1590">
        <v>40470.591333333301</v>
      </c>
      <c r="N68" s="1585">
        <v>2021.08</v>
      </c>
      <c r="O68" s="1591"/>
      <c r="P68" s="1592" t="s">
        <v>5375</v>
      </c>
      <c r="Q68" s="1593">
        <v>18035204008</v>
      </c>
      <c r="R68" s="1507" t="s">
        <v>5376</v>
      </c>
      <c r="S68" s="1507" t="s">
        <v>5258</v>
      </c>
      <c r="T68" s="1594"/>
    </row>
    <row r="69" spans="1:20" s="1595" customFormat="1" ht="27" customHeight="1">
      <c r="A69" s="1545">
        <v>62</v>
      </c>
      <c r="B69" s="1585" t="s">
        <v>5377</v>
      </c>
      <c r="C69" s="1585" t="s">
        <v>1384</v>
      </c>
      <c r="D69" s="1586" t="s">
        <v>45</v>
      </c>
      <c r="E69" s="1585">
        <v>1</v>
      </c>
      <c r="F69" s="1585">
        <v>2.15</v>
      </c>
      <c r="G69" s="1587" t="s">
        <v>31</v>
      </c>
      <c r="H69" s="1587" t="s">
        <v>32</v>
      </c>
      <c r="I69" s="1586" t="s">
        <v>5372</v>
      </c>
      <c r="J69" s="1588" t="s">
        <v>5373</v>
      </c>
      <c r="K69" s="1589" t="s">
        <v>5345</v>
      </c>
      <c r="L69" s="1585">
        <v>18170.349999999999</v>
      </c>
      <c r="M69" s="1590">
        <v>13324.9233333333</v>
      </c>
      <c r="N69" s="1585">
        <v>2021.08</v>
      </c>
      <c r="O69" s="1591"/>
      <c r="P69" s="1592" t="s">
        <v>5375</v>
      </c>
      <c r="Q69" s="1593">
        <v>18035204008</v>
      </c>
      <c r="R69" s="1507" t="s">
        <v>5376</v>
      </c>
      <c r="S69" s="1507" t="s">
        <v>5258</v>
      </c>
      <c r="T69" s="1594"/>
    </row>
    <row r="70" spans="1:20" s="1595" customFormat="1" ht="27" customHeight="1">
      <c r="A70" s="1545">
        <v>63</v>
      </c>
      <c r="B70" s="1585" t="s">
        <v>5378</v>
      </c>
      <c r="C70" s="1585" t="s">
        <v>262</v>
      </c>
      <c r="D70" s="1586" t="s">
        <v>45</v>
      </c>
      <c r="E70" s="1585">
        <v>2</v>
      </c>
      <c r="F70" s="1585">
        <v>11.71</v>
      </c>
      <c r="G70" s="1587" t="s">
        <v>31</v>
      </c>
      <c r="H70" s="1587" t="s">
        <v>32</v>
      </c>
      <c r="I70" s="1586" t="s">
        <v>5372</v>
      </c>
      <c r="J70" s="1588" t="s">
        <v>5373</v>
      </c>
      <c r="K70" s="1589" t="s">
        <v>5345</v>
      </c>
      <c r="L70" s="1585">
        <v>98965.04</v>
      </c>
      <c r="M70" s="1590">
        <v>72574.362666666697</v>
      </c>
      <c r="N70" s="1585">
        <v>2021.08</v>
      </c>
      <c r="O70" s="1591"/>
      <c r="P70" s="1592" t="s">
        <v>5375</v>
      </c>
      <c r="Q70" s="1593">
        <v>18035204008</v>
      </c>
      <c r="R70" s="1507" t="s">
        <v>5376</v>
      </c>
      <c r="S70" s="1507" t="s">
        <v>5258</v>
      </c>
      <c r="T70" s="1594"/>
    </row>
    <row r="71" spans="1:20" s="1595" customFormat="1" ht="27" customHeight="1">
      <c r="A71" s="1545">
        <v>64</v>
      </c>
      <c r="B71" s="1585" t="s">
        <v>5379</v>
      </c>
      <c r="C71" s="1585" t="s">
        <v>262</v>
      </c>
      <c r="D71" s="1586" t="s">
        <v>45</v>
      </c>
      <c r="E71" s="1585">
        <v>3</v>
      </c>
      <c r="F71" s="1585">
        <v>3.5</v>
      </c>
      <c r="G71" s="1587" t="s">
        <v>31</v>
      </c>
      <c r="H71" s="1587" t="s">
        <v>32</v>
      </c>
      <c r="I71" s="1586" t="s">
        <v>5372</v>
      </c>
      <c r="J71" s="1588" t="s">
        <v>5373</v>
      </c>
      <c r="K71" s="1589" t="s">
        <v>5345</v>
      </c>
      <c r="L71" s="1585">
        <v>29579.65</v>
      </c>
      <c r="M71" s="1590">
        <v>21691.743333333299</v>
      </c>
      <c r="N71" s="1585">
        <v>2021.08</v>
      </c>
      <c r="O71" s="1591"/>
      <c r="P71" s="1592" t="s">
        <v>5375</v>
      </c>
      <c r="Q71" s="1593">
        <v>18035204008</v>
      </c>
      <c r="R71" s="1507" t="s">
        <v>5376</v>
      </c>
      <c r="S71" s="1507" t="s">
        <v>5258</v>
      </c>
      <c r="T71" s="1594"/>
    </row>
    <row r="72" spans="1:20" s="1595" customFormat="1" ht="27" customHeight="1">
      <c r="A72" s="1545">
        <v>65</v>
      </c>
      <c r="B72" s="1585" t="s">
        <v>5378</v>
      </c>
      <c r="C72" s="1585" t="s">
        <v>254</v>
      </c>
      <c r="D72" s="1586" t="s">
        <v>45</v>
      </c>
      <c r="E72" s="1585">
        <v>2</v>
      </c>
      <c r="F72" s="1585">
        <v>15.75</v>
      </c>
      <c r="G72" s="1587" t="s">
        <v>31</v>
      </c>
      <c r="H72" s="1587" t="s">
        <v>32</v>
      </c>
      <c r="I72" s="1586" t="s">
        <v>5372</v>
      </c>
      <c r="J72" s="1588" t="s">
        <v>5373</v>
      </c>
      <c r="K72" s="1589" t="s">
        <v>5345</v>
      </c>
      <c r="L72" s="1585">
        <v>133108.41</v>
      </c>
      <c r="M72" s="1590">
        <v>97612.834000000003</v>
      </c>
      <c r="N72" s="1585">
        <v>2021.08</v>
      </c>
      <c r="O72" s="1591"/>
      <c r="P72" s="1592" t="s">
        <v>5375</v>
      </c>
      <c r="Q72" s="1593">
        <v>18035204008</v>
      </c>
      <c r="R72" s="1507" t="s">
        <v>5376</v>
      </c>
      <c r="S72" s="1507" t="s">
        <v>5258</v>
      </c>
      <c r="T72" s="1594"/>
    </row>
    <row r="73" spans="1:20" s="1595" customFormat="1" ht="27" customHeight="1">
      <c r="A73" s="1545">
        <v>66</v>
      </c>
      <c r="B73" s="1585" t="s">
        <v>5379</v>
      </c>
      <c r="C73" s="1585" t="s">
        <v>254</v>
      </c>
      <c r="D73" s="1586" t="s">
        <v>45</v>
      </c>
      <c r="E73" s="1585">
        <v>3</v>
      </c>
      <c r="F73" s="1585">
        <v>3.96</v>
      </c>
      <c r="G73" s="1587" t="s">
        <v>31</v>
      </c>
      <c r="H73" s="1587" t="s">
        <v>32</v>
      </c>
      <c r="I73" s="1586" t="s">
        <v>5372</v>
      </c>
      <c r="J73" s="1588" t="s">
        <v>5373</v>
      </c>
      <c r="K73" s="1589" t="s">
        <v>5345</v>
      </c>
      <c r="L73" s="1585">
        <v>33467.26</v>
      </c>
      <c r="M73" s="1590">
        <v>24542.6573333333</v>
      </c>
      <c r="N73" s="1585">
        <v>2021.08</v>
      </c>
      <c r="O73" s="1591"/>
      <c r="P73" s="1592" t="s">
        <v>5375</v>
      </c>
      <c r="Q73" s="1593">
        <v>18035204008</v>
      </c>
      <c r="R73" s="1507" t="s">
        <v>5376</v>
      </c>
      <c r="S73" s="1507" t="s">
        <v>5258</v>
      </c>
      <c r="T73" s="1594"/>
    </row>
    <row r="74" spans="1:20" s="1595" customFormat="1" ht="27" customHeight="1">
      <c r="A74" s="1545">
        <v>67</v>
      </c>
      <c r="B74" s="1585" t="s">
        <v>5380</v>
      </c>
      <c r="C74" s="1585" t="s">
        <v>4282</v>
      </c>
      <c r="D74" s="1586" t="s">
        <v>45</v>
      </c>
      <c r="E74" s="1585">
        <v>1</v>
      </c>
      <c r="F74" s="1585">
        <v>1.43</v>
      </c>
      <c r="G74" s="1587" t="s">
        <v>31</v>
      </c>
      <c r="H74" s="1587" t="s">
        <v>32</v>
      </c>
      <c r="I74" s="1586" t="s">
        <v>5372</v>
      </c>
      <c r="J74" s="1588" t="s">
        <v>5373</v>
      </c>
      <c r="K74" s="1589" t="s">
        <v>5345</v>
      </c>
      <c r="L74" s="1585">
        <v>12085.4</v>
      </c>
      <c r="M74" s="1590">
        <v>8862.6266666666706</v>
      </c>
      <c r="N74" s="1585">
        <v>2021.08</v>
      </c>
      <c r="O74" s="1591"/>
      <c r="P74" s="1592" t="s">
        <v>5375</v>
      </c>
      <c r="Q74" s="1593">
        <v>18035204008</v>
      </c>
      <c r="R74" s="1507" t="s">
        <v>5376</v>
      </c>
      <c r="S74" s="1507" t="s">
        <v>5258</v>
      </c>
      <c r="T74" s="1594"/>
    </row>
    <row r="75" spans="1:20" s="1595" customFormat="1" ht="27" customHeight="1">
      <c r="A75" s="1545">
        <v>68</v>
      </c>
      <c r="B75" s="1585" t="s">
        <v>5380</v>
      </c>
      <c r="C75" s="1585" t="s">
        <v>4282</v>
      </c>
      <c r="D75" s="1586" t="s">
        <v>45</v>
      </c>
      <c r="E75" s="1585">
        <v>1</v>
      </c>
      <c r="F75" s="1585">
        <v>7.61</v>
      </c>
      <c r="G75" s="1587" t="s">
        <v>31</v>
      </c>
      <c r="H75" s="1587" t="s">
        <v>32</v>
      </c>
      <c r="I75" s="1586" t="s">
        <v>5372</v>
      </c>
      <c r="J75" s="1588" t="s">
        <v>5373</v>
      </c>
      <c r="K75" s="1589" t="s">
        <v>5345</v>
      </c>
      <c r="L75" s="1585">
        <v>64314.6</v>
      </c>
      <c r="M75" s="1590">
        <v>47164.04</v>
      </c>
      <c r="N75" s="1585">
        <v>2021.08</v>
      </c>
      <c r="O75" s="1591"/>
      <c r="P75" s="1592" t="s">
        <v>5375</v>
      </c>
      <c r="Q75" s="1593">
        <v>18035204008</v>
      </c>
      <c r="R75" s="1507" t="s">
        <v>5376</v>
      </c>
      <c r="S75" s="1507" t="s">
        <v>5258</v>
      </c>
      <c r="T75" s="1594"/>
    </row>
    <row r="76" spans="1:20" s="1595" customFormat="1" ht="27" customHeight="1">
      <c r="A76" s="1545">
        <v>69</v>
      </c>
      <c r="B76" s="1585" t="s">
        <v>5381</v>
      </c>
      <c r="C76" s="1585" t="s">
        <v>5382</v>
      </c>
      <c r="D76" s="1586" t="s">
        <v>45</v>
      </c>
      <c r="E76" s="1585">
        <v>2</v>
      </c>
      <c r="F76" s="1585">
        <v>18.34</v>
      </c>
      <c r="G76" s="1587" t="s">
        <v>31</v>
      </c>
      <c r="H76" s="1587" t="s">
        <v>32</v>
      </c>
      <c r="I76" s="1586" t="s">
        <v>5383</v>
      </c>
      <c r="J76" s="1588" t="s">
        <v>5373</v>
      </c>
      <c r="K76" s="1589" t="s">
        <v>5345</v>
      </c>
      <c r="L76" s="1585">
        <v>154997.35</v>
      </c>
      <c r="M76" s="1590">
        <v>113664.72333333299</v>
      </c>
      <c r="N76" s="1585">
        <v>2021.08</v>
      </c>
      <c r="O76" s="1591"/>
      <c r="P76" s="1592" t="s">
        <v>5375</v>
      </c>
      <c r="Q76" s="1593">
        <v>18035204008</v>
      </c>
      <c r="R76" s="1507" t="s">
        <v>5376</v>
      </c>
      <c r="S76" s="1507" t="s">
        <v>5258</v>
      </c>
      <c r="T76" s="1594"/>
    </row>
    <row r="77" spans="1:20" s="1595" customFormat="1" ht="27" customHeight="1">
      <c r="A77" s="1545">
        <v>70</v>
      </c>
      <c r="B77" s="1585" t="s">
        <v>5384</v>
      </c>
      <c r="C77" s="1585" t="s">
        <v>262</v>
      </c>
      <c r="D77" s="1586" t="s">
        <v>45</v>
      </c>
      <c r="E77" s="1585">
        <v>2</v>
      </c>
      <c r="F77" s="1585">
        <v>8.98</v>
      </c>
      <c r="G77" s="1587" t="s">
        <v>31</v>
      </c>
      <c r="H77" s="1587" t="s">
        <v>32</v>
      </c>
      <c r="I77" s="1586" t="s">
        <v>5383</v>
      </c>
      <c r="J77" s="1588" t="s">
        <v>5373</v>
      </c>
      <c r="K77" s="1589" t="s">
        <v>5345</v>
      </c>
      <c r="L77" s="1585">
        <v>75892.92</v>
      </c>
      <c r="M77" s="1590">
        <v>55654.807999999997</v>
      </c>
      <c r="N77" s="1585">
        <v>2021.08</v>
      </c>
      <c r="O77" s="1591"/>
      <c r="P77" s="1592" t="s">
        <v>5375</v>
      </c>
      <c r="Q77" s="1593">
        <v>18035204008</v>
      </c>
      <c r="R77" s="1507" t="s">
        <v>5376</v>
      </c>
      <c r="S77" s="1507" t="s">
        <v>5258</v>
      </c>
      <c r="T77" s="1594"/>
    </row>
    <row r="78" spans="1:20" s="1595" customFormat="1" ht="27" customHeight="1">
      <c r="A78" s="1545">
        <v>71</v>
      </c>
      <c r="B78" s="1585" t="s">
        <v>5384</v>
      </c>
      <c r="C78" s="1585" t="s">
        <v>254</v>
      </c>
      <c r="D78" s="1586" t="s">
        <v>45</v>
      </c>
      <c r="E78" s="1585">
        <v>2</v>
      </c>
      <c r="F78" s="1585">
        <v>8.8699999999999992</v>
      </c>
      <c r="G78" s="1587" t="s">
        <v>31</v>
      </c>
      <c r="H78" s="1587" t="s">
        <v>32</v>
      </c>
      <c r="I78" s="1586" t="s">
        <v>5383</v>
      </c>
      <c r="J78" s="1588" t="s">
        <v>5373</v>
      </c>
      <c r="K78" s="1589" t="s">
        <v>5345</v>
      </c>
      <c r="L78" s="1585">
        <v>74963.27</v>
      </c>
      <c r="M78" s="1590">
        <v>54973.064666666702</v>
      </c>
      <c r="N78" s="1585">
        <v>2021.08</v>
      </c>
      <c r="O78" s="1591"/>
      <c r="P78" s="1592" t="s">
        <v>5375</v>
      </c>
      <c r="Q78" s="1593">
        <v>18035204008</v>
      </c>
      <c r="R78" s="1507" t="s">
        <v>5376</v>
      </c>
      <c r="S78" s="1507" t="s">
        <v>5258</v>
      </c>
      <c r="T78" s="1594"/>
    </row>
    <row r="79" spans="1:20" s="1595" customFormat="1" ht="27" customHeight="1">
      <c r="A79" s="1545">
        <v>72</v>
      </c>
      <c r="B79" s="1585" t="s">
        <v>5385</v>
      </c>
      <c r="C79" s="1585" t="s">
        <v>4282</v>
      </c>
      <c r="D79" s="1586" t="s">
        <v>45</v>
      </c>
      <c r="E79" s="1585">
        <v>1</v>
      </c>
      <c r="F79" s="1585">
        <v>15.93</v>
      </c>
      <c r="G79" s="1587" t="s">
        <v>31</v>
      </c>
      <c r="H79" s="1587" t="s">
        <v>32</v>
      </c>
      <c r="I79" s="1586" t="s">
        <v>5372</v>
      </c>
      <c r="J79" s="1588" t="s">
        <v>5373</v>
      </c>
      <c r="K79" s="1589" t="s">
        <v>5345</v>
      </c>
      <c r="L79" s="1585">
        <v>134629.65</v>
      </c>
      <c r="M79" s="1590">
        <v>98728.41</v>
      </c>
      <c r="N79" s="1585">
        <v>2021.08</v>
      </c>
      <c r="O79" s="1591"/>
      <c r="P79" s="1592" t="s">
        <v>5375</v>
      </c>
      <c r="Q79" s="1593">
        <v>18035204008</v>
      </c>
      <c r="R79" s="1507" t="s">
        <v>5376</v>
      </c>
      <c r="S79" s="1507" t="s">
        <v>5258</v>
      </c>
      <c r="T79" s="1594"/>
    </row>
    <row r="80" spans="1:20" s="1595" customFormat="1" ht="27" customHeight="1">
      <c r="A80" s="1545">
        <v>73</v>
      </c>
      <c r="B80" s="1585" t="s">
        <v>5386</v>
      </c>
      <c r="C80" s="1585" t="s">
        <v>5387</v>
      </c>
      <c r="D80" s="1586" t="s">
        <v>45</v>
      </c>
      <c r="E80" s="1585">
        <v>3</v>
      </c>
      <c r="F80" s="1585">
        <v>19.239999999999998</v>
      </c>
      <c r="G80" s="1587" t="s">
        <v>31</v>
      </c>
      <c r="H80" s="1587" t="s">
        <v>32</v>
      </c>
      <c r="I80" s="1586" t="s">
        <v>5372</v>
      </c>
      <c r="J80" s="1588" t="s">
        <v>5373</v>
      </c>
      <c r="K80" s="1589" t="s">
        <v>5345</v>
      </c>
      <c r="L80" s="1585">
        <v>162603.54</v>
      </c>
      <c r="M80" s="1590">
        <v>119242.59600000001</v>
      </c>
      <c r="N80" s="1585">
        <v>2021.08</v>
      </c>
      <c r="O80" s="1591"/>
      <c r="P80" s="1592" t="s">
        <v>5375</v>
      </c>
      <c r="Q80" s="1593">
        <v>18035204008</v>
      </c>
      <c r="R80" s="1507" t="s">
        <v>5376</v>
      </c>
      <c r="S80" s="1507" t="s">
        <v>5258</v>
      </c>
      <c r="T80" s="1594"/>
    </row>
    <row r="81" spans="1:16384" s="1595" customFormat="1" ht="27" customHeight="1">
      <c r="A81" s="1545">
        <v>74</v>
      </c>
      <c r="B81" s="1585" t="s">
        <v>5388</v>
      </c>
      <c r="C81" s="1585" t="s">
        <v>5389</v>
      </c>
      <c r="D81" s="1586" t="s">
        <v>45</v>
      </c>
      <c r="E81" s="1585">
        <v>3</v>
      </c>
      <c r="F81" s="1585">
        <v>30.72</v>
      </c>
      <c r="G81" s="1587" t="s">
        <v>31</v>
      </c>
      <c r="H81" s="1587" t="s">
        <v>32</v>
      </c>
      <c r="I81" s="1586" t="s">
        <v>5372</v>
      </c>
      <c r="J81" s="1588" t="s">
        <v>5373</v>
      </c>
      <c r="K81" s="1589" t="s">
        <v>5345</v>
      </c>
      <c r="L81" s="1585">
        <v>259624.78</v>
      </c>
      <c r="M81" s="1590">
        <v>190391.50533333301</v>
      </c>
      <c r="N81" s="1585">
        <v>2021.08</v>
      </c>
      <c r="O81" s="1591"/>
      <c r="P81" s="1592" t="s">
        <v>5375</v>
      </c>
      <c r="Q81" s="1593">
        <v>18035204008</v>
      </c>
      <c r="R81" s="1507" t="s">
        <v>5376</v>
      </c>
      <c r="S81" s="1507" t="s">
        <v>5258</v>
      </c>
      <c r="T81" s="1594"/>
    </row>
    <row r="82" spans="1:16384" s="1595" customFormat="1" ht="27" customHeight="1">
      <c r="A82" s="1545">
        <v>75</v>
      </c>
      <c r="B82" s="1585" t="s">
        <v>5390</v>
      </c>
      <c r="C82" s="1585" t="s">
        <v>5391</v>
      </c>
      <c r="D82" s="1586" t="s">
        <v>45</v>
      </c>
      <c r="E82" s="1585">
        <v>3</v>
      </c>
      <c r="F82" s="1585">
        <v>29.42</v>
      </c>
      <c r="G82" s="1587" t="s">
        <v>31</v>
      </c>
      <c r="H82" s="1587" t="s">
        <v>32</v>
      </c>
      <c r="I82" s="1586" t="s">
        <v>5372</v>
      </c>
      <c r="J82" s="1588" t="s">
        <v>5373</v>
      </c>
      <c r="K82" s="1589" t="s">
        <v>5345</v>
      </c>
      <c r="L82" s="1585">
        <v>248638.09</v>
      </c>
      <c r="M82" s="1590">
        <v>182334.599333333</v>
      </c>
      <c r="N82" s="1585">
        <v>2021.08</v>
      </c>
      <c r="O82" s="1591"/>
      <c r="P82" s="1592" t="s">
        <v>5375</v>
      </c>
      <c r="Q82" s="1593">
        <v>18035204008</v>
      </c>
      <c r="R82" s="1507" t="s">
        <v>5376</v>
      </c>
      <c r="S82" s="1507" t="s">
        <v>5258</v>
      </c>
      <c r="T82" s="1594"/>
    </row>
    <row r="83" spans="1:16384" s="1595" customFormat="1" ht="27" customHeight="1">
      <c r="A83" s="1545">
        <v>76</v>
      </c>
      <c r="B83" s="1585" t="s">
        <v>5386</v>
      </c>
      <c r="C83" s="1585" t="s">
        <v>5387</v>
      </c>
      <c r="D83" s="1586" t="s">
        <v>45</v>
      </c>
      <c r="E83" s="1585">
        <v>1</v>
      </c>
      <c r="F83" s="1585">
        <v>4.0199999999999996</v>
      </c>
      <c r="G83" s="1587" t="s">
        <v>31</v>
      </c>
      <c r="H83" s="1587" t="s">
        <v>32</v>
      </c>
      <c r="I83" s="1586" t="s">
        <v>5372</v>
      </c>
      <c r="J83" s="1588" t="s">
        <v>5373</v>
      </c>
      <c r="K83" s="1589" t="s">
        <v>5345</v>
      </c>
      <c r="L83" s="1585">
        <v>33974.339999999997</v>
      </c>
      <c r="M83" s="1590">
        <v>27179.472000000002</v>
      </c>
      <c r="N83" s="1585">
        <v>2021.09</v>
      </c>
      <c r="O83" s="1591"/>
      <c r="P83" s="1592" t="s">
        <v>5375</v>
      </c>
      <c r="Q83" s="1593">
        <v>18035204008</v>
      </c>
      <c r="R83" s="1507" t="s">
        <v>5376</v>
      </c>
      <c r="S83" s="1507" t="s">
        <v>5258</v>
      </c>
      <c r="T83" s="1594"/>
    </row>
    <row r="84" spans="1:16384" s="1595" customFormat="1" ht="27" customHeight="1">
      <c r="A84" s="1545">
        <v>77</v>
      </c>
      <c r="B84" s="1585" t="s">
        <v>5388</v>
      </c>
      <c r="C84" s="1585" t="s">
        <v>5389</v>
      </c>
      <c r="D84" s="1586" t="s">
        <v>45</v>
      </c>
      <c r="E84" s="1585">
        <v>1</v>
      </c>
      <c r="F84" s="1585">
        <v>12.36</v>
      </c>
      <c r="G84" s="1587" t="s">
        <v>31</v>
      </c>
      <c r="H84" s="1587" t="s">
        <v>32</v>
      </c>
      <c r="I84" s="1586" t="s">
        <v>5372</v>
      </c>
      <c r="J84" s="1588" t="s">
        <v>5373</v>
      </c>
      <c r="K84" s="1589" t="s">
        <v>5345</v>
      </c>
      <c r="L84" s="1585">
        <v>104458.4</v>
      </c>
      <c r="M84" s="1590">
        <v>83566.720000000001</v>
      </c>
      <c r="N84" s="1585">
        <v>2021.09</v>
      </c>
      <c r="O84" s="1591"/>
      <c r="P84" s="1592" t="s">
        <v>5375</v>
      </c>
      <c r="Q84" s="1593">
        <v>18035204008</v>
      </c>
      <c r="R84" s="1507" t="s">
        <v>5376</v>
      </c>
      <c r="S84" s="1507" t="s">
        <v>5258</v>
      </c>
      <c r="T84" s="1594"/>
    </row>
    <row r="85" spans="1:16384" s="1550" customFormat="1" ht="33" customHeight="1">
      <c r="A85" s="1596">
        <v>2</v>
      </c>
      <c r="B85" s="1597" t="s">
        <v>103</v>
      </c>
      <c r="C85" s="1548"/>
      <c r="D85" s="1598"/>
      <c r="E85" s="1598"/>
      <c r="F85" s="1598"/>
      <c r="G85" s="1598"/>
      <c r="H85" s="1598"/>
      <c r="I85" s="1548"/>
      <c r="J85" s="1548"/>
      <c r="K85" s="1599"/>
      <c r="L85" s="1576"/>
      <c r="M85" s="1576"/>
      <c r="N85" s="1600"/>
      <c r="O85" s="1568"/>
      <c r="P85" s="1545"/>
      <c r="Q85" s="1548"/>
      <c r="R85" s="1548"/>
      <c r="S85" s="1549"/>
      <c r="T85" s="1549"/>
    </row>
    <row r="86" spans="1:16384" s="1605" customFormat="1" ht="46.8">
      <c r="A86" s="1556">
        <v>1</v>
      </c>
      <c r="B86" s="1556" t="s">
        <v>104</v>
      </c>
      <c r="C86" s="1556" t="s">
        <v>540</v>
      </c>
      <c r="D86" s="1556" t="s">
        <v>45</v>
      </c>
      <c r="E86" s="1556"/>
      <c r="F86" s="1556">
        <v>109.74</v>
      </c>
      <c r="G86" s="1556" t="s">
        <v>31</v>
      </c>
      <c r="H86" s="1556" t="s">
        <v>32</v>
      </c>
      <c r="I86" s="1556" t="s">
        <v>5392</v>
      </c>
      <c r="J86" s="1601" t="s">
        <v>5341</v>
      </c>
      <c r="K86" s="1602" t="s">
        <v>5345</v>
      </c>
      <c r="L86" s="1570">
        <v>1000994.07</v>
      </c>
      <c r="M86" s="1556">
        <v>367374.27</v>
      </c>
      <c r="N86" s="1603">
        <v>43770</v>
      </c>
      <c r="O86" s="1551" t="s">
        <v>5343</v>
      </c>
      <c r="P86" s="1604" t="s">
        <v>5344</v>
      </c>
      <c r="Q86" s="1553">
        <v>17373170973</v>
      </c>
      <c r="R86" s="1553" t="s">
        <v>5104</v>
      </c>
      <c r="S86" s="1561" t="s">
        <v>5258</v>
      </c>
      <c r="T86" s="1556"/>
    </row>
    <row r="87" spans="1:16384" s="1608" customFormat="1" ht="25.05" customHeight="1">
      <c r="A87" s="1556">
        <v>2</v>
      </c>
      <c r="B87" s="1556" t="s">
        <v>104</v>
      </c>
      <c r="C87" s="1556" t="s">
        <v>540</v>
      </c>
      <c r="D87" s="1556" t="s">
        <v>45</v>
      </c>
      <c r="E87" s="1556"/>
      <c r="F87" s="1556">
        <v>9.89</v>
      </c>
      <c r="G87" s="1556" t="s">
        <v>31</v>
      </c>
      <c r="H87" s="1556" t="s">
        <v>32</v>
      </c>
      <c r="I87" s="1556" t="s">
        <v>5392</v>
      </c>
      <c r="J87" s="1606"/>
      <c r="K87" s="1602" t="s">
        <v>5393</v>
      </c>
      <c r="L87" s="1556">
        <v>23765.38</v>
      </c>
      <c r="M87" s="1556">
        <v>19.77</v>
      </c>
      <c r="N87" s="1607">
        <v>43922</v>
      </c>
      <c r="O87" s="1551"/>
      <c r="P87" s="1604" t="s">
        <v>5344</v>
      </c>
      <c r="Q87" s="1553">
        <v>17373170973</v>
      </c>
      <c r="R87" s="1553" t="s">
        <v>5104</v>
      </c>
      <c r="S87" s="1561" t="s">
        <v>5258</v>
      </c>
      <c r="T87" s="1556"/>
    </row>
    <row r="88" spans="1:16384" s="1605" customFormat="1" ht="25.05" customHeight="1">
      <c r="A88" s="1556">
        <v>3</v>
      </c>
      <c r="B88" s="1556" t="s">
        <v>104</v>
      </c>
      <c r="C88" s="1556" t="s">
        <v>540</v>
      </c>
      <c r="D88" s="1556" t="s">
        <v>45</v>
      </c>
      <c r="E88" s="1556"/>
      <c r="F88" s="1556">
        <v>15.8</v>
      </c>
      <c r="G88" s="1556" t="s">
        <v>31</v>
      </c>
      <c r="H88" s="1556" t="s">
        <v>32</v>
      </c>
      <c r="I88" s="1556" t="s">
        <v>5392</v>
      </c>
      <c r="J88" s="1606"/>
      <c r="K88" s="1602" t="s">
        <v>5345</v>
      </c>
      <c r="L88" s="1556">
        <v>162304.64000000001</v>
      </c>
      <c r="M88" s="1556">
        <v>31912.78</v>
      </c>
      <c r="N88" s="1607">
        <v>44105</v>
      </c>
      <c r="O88" s="1551"/>
      <c r="P88" s="1604" t="s">
        <v>5344</v>
      </c>
      <c r="Q88" s="1553">
        <v>17373170973</v>
      </c>
      <c r="R88" s="1553" t="s">
        <v>5104</v>
      </c>
      <c r="S88" s="1561" t="s">
        <v>5258</v>
      </c>
      <c r="T88" s="1556"/>
    </row>
    <row r="89" spans="1:16384" s="1605" customFormat="1" ht="25.05" customHeight="1">
      <c r="A89" s="1556">
        <v>4</v>
      </c>
      <c r="B89" s="1556" t="s">
        <v>104</v>
      </c>
      <c r="C89" s="1556" t="s">
        <v>540</v>
      </c>
      <c r="D89" s="1556" t="s">
        <v>45</v>
      </c>
      <c r="E89" s="1556"/>
      <c r="F89" s="1556">
        <v>8.58</v>
      </c>
      <c r="G89" s="1556"/>
      <c r="H89" s="1556"/>
      <c r="I89" s="1556"/>
      <c r="J89" s="1609"/>
      <c r="K89" s="1602"/>
      <c r="L89" s="1556">
        <v>39903.61</v>
      </c>
      <c r="M89" s="1556">
        <v>6630.1</v>
      </c>
      <c r="N89" s="1607">
        <v>44044</v>
      </c>
      <c r="O89" s="1551"/>
      <c r="P89" s="1604" t="s">
        <v>5344</v>
      </c>
      <c r="Q89" s="1553">
        <v>17373170973</v>
      </c>
      <c r="R89" s="1553" t="s">
        <v>5104</v>
      </c>
      <c r="S89" s="1561" t="s">
        <v>5258</v>
      </c>
      <c r="T89" s="1556"/>
    </row>
    <row r="90" spans="1:16384" s="1605" customFormat="1" ht="25.05" customHeight="1">
      <c r="A90" s="1556">
        <v>5</v>
      </c>
      <c r="B90" s="1556" t="s">
        <v>104</v>
      </c>
      <c r="C90" s="1610" t="s">
        <v>540</v>
      </c>
      <c r="D90" s="1552" t="s">
        <v>45</v>
      </c>
      <c r="E90" s="1611"/>
      <c r="F90" s="1556">
        <v>8.58</v>
      </c>
      <c r="G90" s="1553"/>
      <c r="H90" s="1553"/>
      <c r="I90" s="1604"/>
      <c r="J90" s="1580"/>
      <c r="K90" s="1602"/>
      <c r="L90" s="1556">
        <v>39903.61</v>
      </c>
      <c r="M90" s="1556">
        <v>7756.5</v>
      </c>
      <c r="N90" s="1548">
        <v>44044</v>
      </c>
      <c r="O90" s="1568" t="s">
        <v>5359</v>
      </c>
      <c r="P90" s="1604" t="s">
        <v>5360</v>
      </c>
      <c r="Q90" s="1553">
        <v>18837266576</v>
      </c>
      <c r="R90" s="1553" t="s">
        <v>5361</v>
      </c>
      <c r="S90" s="1561" t="s">
        <v>5258</v>
      </c>
      <c r="T90" s="1556"/>
    </row>
    <row r="91" spans="1:16384" s="1550" customFormat="1" ht="33" customHeight="1">
      <c r="A91" s="1556">
        <v>6</v>
      </c>
      <c r="B91" s="1548" t="s">
        <v>5394</v>
      </c>
      <c r="C91" s="1548" t="s">
        <v>5395</v>
      </c>
      <c r="D91" s="1548" t="s">
        <v>45</v>
      </c>
      <c r="E91" s="1548"/>
      <c r="F91" s="1548">
        <v>0.68</v>
      </c>
      <c r="G91" s="1548" t="s">
        <v>31</v>
      </c>
      <c r="H91" s="1548" t="s">
        <v>41</v>
      </c>
      <c r="I91" s="1548" t="s">
        <v>5396</v>
      </c>
      <c r="J91" s="1548" t="s">
        <v>5350</v>
      </c>
      <c r="K91" s="1548" t="s">
        <v>5397</v>
      </c>
      <c r="L91" s="1548">
        <v>58232.82</v>
      </c>
      <c r="M91" s="1548">
        <v>3359.1218390804602</v>
      </c>
      <c r="N91" s="1612">
        <v>44206</v>
      </c>
      <c r="O91" s="1551" t="s">
        <v>5352</v>
      </c>
      <c r="P91" s="1548" t="s">
        <v>5353</v>
      </c>
      <c r="Q91" s="1548">
        <v>18535240344</v>
      </c>
      <c r="R91" s="1548" t="s">
        <v>5354</v>
      </c>
      <c r="S91" s="1548" t="s">
        <v>5258</v>
      </c>
      <c r="T91" s="1548"/>
      <c r="U91" s="1548"/>
      <c r="V91" s="1548"/>
      <c r="W91" s="1548"/>
      <c r="X91" s="1548"/>
      <c r="Y91" s="1548"/>
      <c r="Z91" s="1548"/>
      <c r="AA91" s="1548"/>
      <c r="AB91" s="1548"/>
      <c r="AC91" s="1548"/>
      <c r="AD91" s="1548"/>
      <c r="AE91" s="1548"/>
      <c r="AF91" s="1548"/>
      <c r="AG91" s="1548"/>
      <c r="AH91" s="1548"/>
      <c r="AI91" s="1548"/>
      <c r="AJ91" s="1548"/>
      <c r="AK91" s="1548"/>
      <c r="AL91" s="1548"/>
      <c r="AM91" s="1548"/>
      <c r="AN91" s="1548"/>
      <c r="AO91" s="1548"/>
      <c r="AP91" s="1548"/>
      <c r="AQ91" s="1548"/>
      <c r="AR91" s="1548"/>
      <c r="AS91" s="1548"/>
      <c r="AT91" s="1548"/>
      <c r="AU91" s="1548"/>
      <c r="AV91" s="1548"/>
      <c r="AW91" s="1548"/>
      <c r="AX91" s="1548"/>
      <c r="AY91" s="1548"/>
      <c r="AZ91" s="1548"/>
      <c r="BA91" s="1548"/>
      <c r="BB91" s="1548"/>
      <c r="BC91" s="1548"/>
      <c r="BD91" s="1548"/>
      <c r="BE91" s="1548"/>
      <c r="BF91" s="1548"/>
      <c r="BG91" s="1548"/>
      <c r="BH91" s="1548"/>
      <c r="BI91" s="1548"/>
      <c r="BJ91" s="1548"/>
      <c r="BK91" s="1548"/>
      <c r="BL91" s="1548"/>
      <c r="BM91" s="1548"/>
      <c r="BN91" s="1548"/>
      <c r="BO91" s="1548"/>
      <c r="BP91" s="1548"/>
      <c r="BQ91" s="1548"/>
      <c r="BR91" s="1548"/>
      <c r="BS91" s="1548"/>
      <c r="BT91" s="1548"/>
      <c r="BU91" s="1548"/>
      <c r="BV91" s="1548"/>
      <c r="BW91" s="1548"/>
      <c r="BX91" s="1548"/>
      <c r="BY91" s="1548"/>
      <c r="BZ91" s="1548"/>
      <c r="CA91" s="1548"/>
      <c r="CB91" s="1548"/>
      <c r="CC91" s="1548"/>
      <c r="CD91" s="1548"/>
      <c r="CE91" s="1548"/>
      <c r="CF91" s="1548"/>
      <c r="CG91" s="1548"/>
      <c r="CH91" s="1548"/>
      <c r="CI91" s="1548"/>
      <c r="CJ91" s="1548"/>
      <c r="CK91" s="1548"/>
      <c r="CL91" s="1548"/>
      <c r="CM91" s="1548"/>
      <c r="CN91" s="1548"/>
      <c r="CO91" s="1548"/>
      <c r="CP91" s="1548"/>
      <c r="CQ91" s="1548"/>
      <c r="CR91" s="1548"/>
      <c r="CS91" s="1548"/>
      <c r="CT91" s="1548"/>
      <c r="CU91" s="1548"/>
      <c r="CV91" s="1548"/>
      <c r="CW91" s="1548"/>
      <c r="CX91" s="1548"/>
      <c r="CY91" s="1548"/>
      <c r="CZ91" s="1548"/>
      <c r="DA91" s="1548"/>
      <c r="DB91" s="1548"/>
      <c r="DC91" s="1548"/>
      <c r="DD91" s="1548"/>
      <c r="DE91" s="1548"/>
      <c r="DF91" s="1548"/>
      <c r="DG91" s="1548"/>
      <c r="DH91" s="1548"/>
      <c r="DI91" s="1548"/>
      <c r="DJ91" s="1548"/>
      <c r="DK91" s="1548"/>
      <c r="DL91" s="1548"/>
      <c r="DM91" s="1548"/>
      <c r="DN91" s="1548"/>
      <c r="DO91" s="1548"/>
      <c r="DP91" s="1548"/>
      <c r="DQ91" s="1548"/>
      <c r="DR91" s="1548"/>
      <c r="DS91" s="1548"/>
      <c r="DT91" s="1548"/>
      <c r="DU91" s="1548"/>
      <c r="DV91" s="1548"/>
      <c r="DW91" s="1548"/>
      <c r="DX91" s="1548"/>
      <c r="DY91" s="1548"/>
      <c r="DZ91" s="1548"/>
      <c r="EA91" s="1548"/>
      <c r="EB91" s="1548"/>
      <c r="EC91" s="1548"/>
      <c r="ED91" s="1548"/>
      <c r="EE91" s="1548"/>
      <c r="EF91" s="1548"/>
      <c r="EG91" s="1548"/>
      <c r="EH91" s="1548"/>
      <c r="EI91" s="1548"/>
      <c r="EJ91" s="1548"/>
      <c r="EK91" s="1548"/>
      <c r="EL91" s="1548"/>
      <c r="EM91" s="1548"/>
      <c r="EN91" s="1548"/>
      <c r="EO91" s="1548"/>
      <c r="EP91" s="1548"/>
      <c r="EQ91" s="1548"/>
      <c r="ER91" s="1548"/>
      <c r="ES91" s="1548"/>
      <c r="ET91" s="1548"/>
      <c r="EU91" s="1548"/>
      <c r="EV91" s="1548"/>
      <c r="EW91" s="1548"/>
      <c r="EX91" s="1548"/>
      <c r="EY91" s="1548"/>
      <c r="EZ91" s="1548"/>
      <c r="FA91" s="1548"/>
      <c r="FB91" s="1548"/>
      <c r="FC91" s="1548"/>
      <c r="FD91" s="1548"/>
      <c r="FE91" s="1548"/>
      <c r="FF91" s="1548"/>
      <c r="FG91" s="1548"/>
      <c r="FH91" s="1548"/>
      <c r="FI91" s="1548"/>
      <c r="FJ91" s="1548"/>
      <c r="FK91" s="1548"/>
      <c r="FL91" s="1548"/>
      <c r="FM91" s="1548"/>
      <c r="FN91" s="1548"/>
      <c r="FO91" s="1548"/>
      <c r="FP91" s="1548"/>
      <c r="FQ91" s="1548"/>
      <c r="FR91" s="1548"/>
      <c r="FS91" s="1548"/>
      <c r="FT91" s="1548"/>
      <c r="FU91" s="1548"/>
      <c r="FV91" s="1548"/>
      <c r="FW91" s="1548"/>
      <c r="FX91" s="1548"/>
      <c r="FY91" s="1548"/>
      <c r="FZ91" s="1548"/>
      <c r="GA91" s="1548"/>
      <c r="GB91" s="1548"/>
      <c r="GC91" s="1548"/>
      <c r="GD91" s="1548"/>
      <c r="GE91" s="1548"/>
      <c r="GF91" s="1548"/>
      <c r="GG91" s="1548"/>
      <c r="GH91" s="1548"/>
      <c r="GI91" s="1548"/>
      <c r="GJ91" s="1548"/>
      <c r="GK91" s="1548"/>
      <c r="GL91" s="1548"/>
      <c r="GM91" s="1548"/>
      <c r="GN91" s="1548"/>
      <c r="GO91" s="1548"/>
      <c r="GP91" s="1548"/>
      <c r="GQ91" s="1548"/>
      <c r="GR91" s="1548"/>
      <c r="GS91" s="1548"/>
      <c r="GT91" s="1548"/>
      <c r="GU91" s="1548"/>
      <c r="GV91" s="1548"/>
      <c r="GW91" s="1548"/>
      <c r="GX91" s="1548"/>
      <c r="GY91" s="1548"/>
      <c r="GZ91" s="1548"/>
      <c r="HA91" s="1548"/>
      <c r="HB91" s="1548"/>
      <c r="HC91" s="1548"/>
      <c r="HD91" s="1548"/>
      <c r="HE91" s="1548"/>
      <c r="HF91" s="1548"/>
      <c r="HG91" s="1548"/>
      <c r="HH91" s="1548"/>
      <c r="HI91" s="1548"/>
      <c r="HJ91" s="1548"/>
      <c r="HK91" s="1548"/>
      <c r="HL91" s="1548"/>
      <c r="HM91" s="1548"/>
      <c r="HN91" s="1548"/>
      <c r="HO91" s="1548"/>
      <c r="HP91" s="1548"/>
      <c r="HQ91" s="1548"/>
      <c r="HR91" s="1548"/>
      <c r="HS91" s="1548"/>
      <c r="HT91" s="1548"/>
      <c r="HU91" s="1548"/>
      <c r="HV91" s="1548"/>
      <c r="HW91" s="1548"/>
      <c r="HX91" s="1548"/>
      <c r="HY91" s="1548"/>
      <c r="HZ91" s="1548"/>
      <c r="IA91" s="1548"/>
      <c r="IB91" s="1548"/>
      <c r="IC91" s="1548"/>
      <c r="ID91" s="1548"/>
      <c r="IE91" s="1548"/>
      <c r="IF91" s="1548"/>
      <c r="IG91" s="1548"/>
      <c r="IH91" s="1548"/>
      <c r="II91" s="1548"/>
      <c r="IJ91" s="1548"/>
      <c r="IK91" s="1548"/>
      <c r="IL91" s="1548"/>
      <c r="IM91" s="1548"/>
      <c r="IN91" s="1548"/>
      <c r="IO91" s="1548"/>
      <c r="IP91" s="1548"/>
      <c r="IQ91" s="1548"/>
      <c r="IR91" s="1548"/>
      <c r="IS91" s="1548"/>
      <c r="IT91" s="1548"/>
      <c r="IU91" s="1548"/>
      <c r="IV91" s="1548"/>
      <c r="IW91" s="1548"/>
      <c r="IX91" s="1548"/>
      <c r="IY91" s="1548"/>
      <c r="IZ91" s="1548"/>
      <c r="JA91" s="1548"/>
      <c r="JB91" s="1548"/>
      <c r="JC91" s="1548"/>
      <c r="JD91" s="1548"/>
      <c r="JE91" s="1548"/>
      <c r="JF91" s="1548"/>
      <c r="JG91" s="1548"/>
      <c r="JH91" s="1548"/>
      <c r="JI91" s="1548"/>
      <c r="JJ91" s="1548"/>
      <c r="JK91" s="1548"/>
      <c r="JL91" s="1548"/>
      <c r="JM91" s="1548"/>
      <c r="JN91" s="1548"/>
      <c r="JO91" s="1548"/>
      <c r="JP91" s="1548"/>
      <c r="JQ91" s="1548"/>
      <c r="JR91" s="1548"/>
      <c r="JS91" s="1548"/>
      <c r="JT91" s="1548"/>
      <c r="JU91" s="1548"/>
      <c r="JV91" s="1548"/>
      <c r="JW91" s="1548"/>
      <c r="JX91" s="1548"/>
      <c r="JY91" s="1548"/>
      <c r="JZ91" s="1548"/>
      <c r="KA91" s="1548"/>
      <c r="KB91" s="1548"/>
      <c r="KC91" s="1548"/>
      <c r="KD91" s="1548"/>
      <c r="KE91" s="1548"/>
      <c r="KF91" s="1548"/>
      <c r="KG91" s="1548"/>
      <c r="KH91" s="1548"/>
      <c r="KI91" s="1548"/>
      <c r="KJ91" s="1548"/>
      <c r="KK91" s="1548"/>
      <c r="KL91" s="1548"/>
      <c r="KM91" s="1548"/>
      <c r="KN91" s="1548"/>
      <c r="KO91" s="1548"/>
      <c r="KP91" s="1548"/>
      <c r="KQ91" s="1548"/>
      <c r="KR91" s="1548"/>
      <c r="KS91" s="1548"/>
      <c r="KT91" s="1548"/>
      <c r="KU91" s="1548"/>
      <c r="KV91" s="1548"/>
      <c r="KW91" s="1548"/>
      <c r="KX91" s="1548"/>
      <c r="KY91" s="1548"/>
      <c r="KZ91" s="1548"/>
      <c r="LA91" s="1548"/>
      <c r="LB91" s="1548"/>
      <c r="LC91" s="1548"/>
      <c r="LD91" s="1548"/>
      <c r="LE91" s="1548"/>
      <c r="LF91" s="1548"/>
      <c r="LG91" s="1548"/>
      <c r="LH91" s="1548"/>
      <c r="LI91" s="1548"/>
      <c r="LJ91" s="1548"/>
      <c r="LK91" s="1548"/>
      <c r="LL91" s="1548"/>
      <c r="LM91" s="1548"/>
      <c r="LN91" s="1548"/>
      <c r="LO91" s="1548"/>
      <c r="LP91" s="1548"/>
      <c r="LQ91" s="1548"/>
      <c r="LR91" s="1548"/>
      <c r="LS91" s="1548"/>
      <c r="LT91" s="1548"/>
      <c r="LU91" s="1548"/>
      <c r="LV91" s="1548"/>
      <c r="LW91" s="1548"/>
      <c r="LX91" s="1548"/>
      <c r="LY91" s="1548"/>
      <c r="LZ91" s="1548"/>
      <c r="MA91" s="1548"/>
      <c r="MB91" s="1548"/>
      <c r="MC91" s="1548"/>
      <c r="MD91" s="1548"/>
      <c r="ME91" s="1548"/>
      <c r="MF91" s="1548"/>
      <c r="MG91" s="1548"/>
      <c r="MH91" s="1548"/>
      <c r="MI91" s="1548"/>
      <c r="MJ91" s="1548"/>
      <c r="MK91" s="1548"/>
      <c r="ML91" s="1548"/>
      <c r="MM91" s="1548"/>
      <c r="MN91" s="1548"/>
      <c r="MO91" s="1548"/>
      <c r="MP91" s="1548"/>
      <c r="MQ91" s="1548"/>
      <c r="MR91" s="1548"/>
      <c r="MS91" s="1548"/>
      <c r="MT91" s="1548"/>
      <c r="MU91" s="1548"/>
      <c r="MV91" s="1548"/>
      <c r="MW91" s="1548"/>
      <c r="MX91" s="1548"/>
      <c r="MY91" s="1548"/>
      <c r="MZ91" s="1548"/>
      <c r="NA91" s="1548"/>
      <c r="NB91" s="1548"/>
      <c r="NC91" s="1548"/>
      <c r="ND91" s="1548"/>
      <c r="NE91" s="1548"/>
      <c r="NF91" s="1548"/>
      <c r="NG91" s="1548"/>
      <c r="NH91" s="1548"/>
      <c r="NI91" s="1548"/>
      <c r="NJ91" s="1548"/>
      <c r="NK91" s="1548"/>
      <c r="NL91" s="1548"/>
      <c r="NM91" s="1548"/>
      <c r="NN91" s="1548"/>
      <c r="NO91" s="1548"/>
      <c r="NP91" s="1548"/>
      <c r="NQ91" s="1548"/>
      <c r="NR91" s="1548"/>
      <c r="NS91" s="1548"/>
      <c r="NT91" s="1548"/>
      <c r="NU91" s="1548"/>
      <c r="NV91" s="1548"/>
      <c r="NW91" s="1548"/>
      <c r="NX91" s="1548"/>
      <c r="NY91" s="1548"/>
      <c r="NZ91" s="1548"/>
      <c r="OA91" s="1548"/>
      <c r="OB91" s="1548"/>
      <c r="OC91" s="1548"/>
      <c r="OD91" s="1548"/>
      <c r="OE91" s="1548"/>
      <c r="OF91" s="1548"/>
      <c r="OG91" s="1548"/>
      <c r="OH91" s="1548"/>
      <c r="OI91" s="1548"/>
      <c r="OJ91" s="1548"/>
      <c r="OK91" s="1548"/>
      <c r="OL91" s="1548"/>
      <c r="OM91" s="1548"/>
      <c r="ON91" s="1548"/>
      <c r="OO91" s="1548"/>
      <c r="OP91" s="1548"/>
      <c r="OQ91" s="1548"/>
      <c r="OR91" s="1548"/>
      <c r="OS91" s="1548"/>
      <c r="OT91" s="1548"/>
      <c r="OU91" s="1548"/>
      <c r="OV91" s="1548"/>
      <c r="OW91" s="1548"/>
      <c r="OX91" s="1548"/>
      <c r="OY91" s="1548"/>
      <c r="OZ91" s="1548"/>
      <c r="PA91" s="1548"/>
      <c r="PB91" s="1548"/>
      <c r="PC91" s="1548"/>
      <c r="PD91" s="1548"/>
      <c r="PE91" s="1548"/>
      <c r="PF91" s="1548"/>
      <c r="PG91" s="1548"/>
      <c r="PH91" s="1548"/>
      <c r="PI91" s="1548"/>
      <c r="PJ91" s="1548"/>
      <c r="PK91" s="1548"/>
      <c r="PL91" s="1548"/>
      <c r="PM91" s="1548"/>
      <c r="PN91" s="1548"/>
      <c r="PO91" s="1548"/>
      <c r="PP91" s="1548"/>
      <c r="PQ91" s="1548"/>
      <c r="PR91" s="1548"/>
      <c r="PS91" s="1548"/>
      <c r="PT91" s="1548"/>
      <c r="PU91" s="1548"/>
      <c r="PV91" s="1548"/>
      <c r="PW91" s="1548"/>
      <c r="PX91" s="1548"/>
      <c r="PY91" s="1548"/>
      <c r="PZ91" s="1548"/>
      <c r="QA91" s="1548"/>
      <c r="QB91" s="1548"/>
      <c r="QC91" s="1548"/>
      <c r="QD91" s="1548"/>
      <c r="QE91" s="1548"/>
      <c r="QF91" s="1548"/>
      <c r="QG91" s="1548"/>
      <c r="QH91" s="1548"/>
      <c r="QI91" s="1548"/>
      <c r="QJ91" s="1548"/>
      <c r="QK91" s="1548"/>
      <c r="QL91" s="1548"/>
      <c r="QM91" s="1548"/>
      <c r="QN91" s="1548"/>
      <c r="QO91" s="1548"/>
      <c r="QP91" s="1548"/>
      <c r="QQ91" s="1548"/>
      <c r="QR91" s="1548"/>
      <c r="QS91" s="1548"/>
      <c r="QT91" s="1548"/>
      <c r="QU91" s="1548"/>
      <c r="QV91" s="1548"/>
      <c r="QW91" s="1548"/>
      <c r="QX91" s="1548"/>
      <c r="QY91" s="1548"/>
      <c r="QZ91" s="1548"/>
      <c r="RA91" s="1548"/>
      <c r="RB91" s="1548"/>
      <c r="RC91" s="1548"/>
      <c r="RD91" s="1548"/>
      <c r="RE91" s="1548"/>
      <c r="RF91" s="1548"/>
      <c r="RG91" s="1548"/>
      <c r="RH91" s="1548"/>
      <c r="RI91" s="1548"/>
      <c r="RJ91" s="1548"/>
      <c r="RK91" s="1548"/>
      <c r="RL91" s="1548"/>
      <c r="RM91" s="1548"/>
      <c r="RN91" s="1548"/>
      <c r="RO91" s="1548"/>
      <c r="RP91" s="1548"/>
      <c r="RQ91" s="1548"/>
      <c r="RR91" s="1548"/>
      <c r="RS91" s="1548"/>
      <c r="RT91" s="1548"/>
      <c r="RU91" s="1548"/>
      <c r="RV91" s="1548"/>
      <c r="RW91" s="1548"/>
      <c r="RX91" s="1548"/>
      <c r="RY91" s="1548"/>
      <c r="RZ91" s="1548"/>
      <c r="SA91" s="1548"/>
      <c r="SB91" s="1548"/>
      <c r="SC91" s="1548"/>
      <c r="SD91" s="1548"/>
      <c r="SE91" s="1548"/>
      <c r="SF91" s="1548"/>
      <c r="SG91" s="1548"/>
      <c r="SH91" s="1548"/>
      <c r="SI91" s="1548"/>
      <c r="SJ91" s="1548"/>
      <c r="SK91" s="1548"/>
      <c r="SL91" s="1548"/>
      <c r="SM91" s="1548"/>
      <c r="SN91" s="1548"/>
      <c r="SO91" s="1548"/>
      <c r="SP91" s="1548"/>
      <c r="SQ91" s="1548"/>
      <c r="SR91" s="1548"/>
      <c r="SS91" s="1548"/>
      <c r="ST91" s="1548"/>
      <c r="SU91" s="1548"/>
      <c r="SV91" s="1548"/>
      <c r="SW91" s="1548"/>
      <c r="SX91" s="1548"/>
      <c r="SY91" s="1548"/>
      <c r="SZ91" s="1548"/>
      <c r="TA91" s="1548"/>
      <c r="TB91" s="1548"/>
      <c r="TC91" s="1548"/>
      <c r="TD91" s="1548"/>
      <c r="TE91" s="1548"/>
      <c r="TF91" s="1548"/>
      <c r="TG91" s="1548"/>
      <c r="TH91" s="1548"/>
      <c r="TI91" s="1548"/>
      <c r="TJ91" s="1548"/>
      <c r="TK91" s="1548"/>
      <c r="TL91" s="1548"/>
      <c r="TM91" s="1548"/>
      <c r="TN91" s="1548"/>
      <c r="TO91" s="1548"/>
      <c r="TP91" s="1548"/>
      <c r="TQ91" s="1548"/>
      <c r="TR91" s="1548"/>
      <c r="TS91" s="1548"/>
      <c r="TT91" s="1548"/>
      <c r="TU91" s="1548"/>
      <c r="TV91" s="1548"/>
      <c r="TW91" s="1548"/>
      <c r="TX91" s="1548"/>
      <c r="TY91" s="1548"/>
      <c r="TZ91" s="1548"/>
      <c r="UA91" s="1548"/>
      <c r="UB91" s="1548"/>
      <c r="UC91" s="1548"/>
      <c r="UD91" s="1548"/>
      <c r="UE91" s="1548"/>
      <c r="UF91" s="1548"/>
      <c r="UG91" s="1548"/>
      <c r="UH91" s="1548"/>
      <c r="UI91" s="1548"/>
      <c r="UJ91" s="1548"/>
      <c r="UK91" s="1548"/>
      <c r="UL91" s="1548"/>
      <c r="UM91" s="1548"/>
      <c r="UN91" s="1548"/>
      <c r="UO91" s="1548"/>
      <c r="UP91" s="1548"/>
      <c r="UQ91" s="1548"/>
      <c r="UR91" s="1548"/>
      <c r="US91" s="1548"/>
      <c r="UT91" s="1548"/>
      <c r="UU91" s="1548"/>
      <c r="UV91" s="1548"/>
      <c r="UW91" s="1548"/>
      <c r="UX91" s="1548"/>
      <c r="UY91" s="1548"/>
      <c r="UZ91" s="1548"/>
      <c r="VA91" s="1548"/>
      <c r="VB91" s="1548"/>
      <c r="VC91" s="1548"/>
      <c r="VD91" s="1548"/>
      <c r="VE91" s="1548"/>
      <c r="VF91" s="1548"/>
      <c r="VG91" s="1548"/>
      <c r="VH91" s="1548"/>
      <c r="VI91" s="1548"/>
      <c r="VJ91" s="1548"/>
      <c r="VK91" s="1548"/>
      <c r="VL91" s="1548"/>
      <c r="VM91" s="1548"/>
      <c r="VN91" s="1548"/>
      <c r="VO91" s="1548"/>
      <c r="VP91" s="1548"/>
      <c r="VQ91" s="1548"/>
      <c r="VR91" s="1548"/>
      <c r="VS91" s="1548"/>
      <c r="VT91" s="1548"/>
      <c r="VU91" s="1548"/>
      <c r="VV91" s="1548"/>
      <c r="VW91" s="1548"/>
      <c r="VX91" s="1548"/>
      <c r="VY91" s="1548"/>
      <c r="VZ91" s="1548"/>
      <c r="WA91" s="1548"/>
      <c r="WB91" s="1548"/>
      <c r="WC91" s="1548"/>
      <c r="WD91" s="1548"/>
      <c r="WE91" s="1548"/>
      <c r="WF91" s="1548"/>
      <c r="WG91" s="1548"/>
      <c r="WH91" s="1548"/>
      <c r="WI91" s="1548"/>
      <c r="WJ91" s="1548"/>
      <c r="WK91" s="1548"/>
      <c r="WL91" s="1548"/>
      <c r="WM91" s="1548"/>
      <c r="WN91" s="1548"/>
      <c r="WO91" s="1548"/>
      <c r="WP91" s="1548"/>
      <c r="WQ91" s="1548"/>
      <c r="WR91" s="1548"/>
      <c r="WS91" s="1548"/>
      <c r="WT91" s="1548"/>
      <c r="WU91" s="1548"/>
      <c r="WV91" s="1548"/>
      <c r="WW91" s="1548"/>
      <c r="WX91" s="1548"/>
      <c r="WY91" s="1548"/>
      <c r="WZ91" s="1548"/>
      <c r="XA91" s="1548"/>
      <c r="XB91" s="1548"/>
      <c r="XC91" s="1548"/>
      <c r="XD91" s="1548"/>
      <c r="XE91" s="1548"/>
      <c r="XF91" s="1548"/>
      <c r="XG91" s="1548"/>
      <c r="XH91" s="1548"/>
      <c r="XI91" s="1548"/>
      <c r="XJ91" s="1548"/>
      <c r="XK91" s="1548"/>
      <c r="XL91" s="1548"/>
      <c r="XM91" s="1548"/>
      <c r="XN91" s="1548"/>
      <c r="XO91" s="1548"/>
      <c r="XP91" s="1548"/>
      <c r="XQ91" s="1548"/>
      <c r="XR91" s="1548"/>
      <c r="XS91" s="1548"/>
      <c r="XT91" s="1548"/>
      <c r="XU91" s="1548"/>
      <c r="XV91" s="1548"/>
      <c r="XW91" s="1548"/>
      <c r="XX91" s="1548"/>
      <c r="XY91" s="1548"/>
      <c r="XZ91" s="1548"/>
      <c r="YA91" s="1548"/>
      <c r="YB91" s="1548"/>
      <c r="YC91" s="1548"/>
      <c r="YD91" s="1548"/>
      <c r="YE91" s="1548"/>
      <c r="YF91" s="1548"/>
      <c r="YG91" s="1548"/>
      <c r="YH91" s="1548"/>
      <c r="YI91" s="1548"/>
      <c r="YJ91" s="1548"/>
      <c r="YK91" s="1548"/>
      <c r="YL91" s="1548"/>
      <c r="YM91" s="1548"/>
      <c r="YN91" s="1548"/>
      <c r="YO91" s="1548"/>
      <c r="YP91" s="1548"/>
      <c r="YQ91" s="1548"/>
      <c r="YR91" s="1548"/>
      <c r="YS91" s="1548"/>
      <c r="YT91" s="1548"/>
      <c r="YU91" s="1548"/>
      <c r="YV91" s="1548"/>
      <c r="YW91" s="1548"/>
      <c r="YX91" s="1548"/>
      <c r="YY91" s="1548"/>
      <c r="YZ91" s="1548"/>
      <c r="ZA91" s="1548"/>
      <c r="ZB91" s="1548"/>
      <c r="ZC91" s="1548"/>
      <c r="ZD91" s="1548"/>
      <c r="ZE91" s="1548"/>
      <c r="ZF91" s="1548"/>
      <c r="ZG91" s="1548"/>
      <c r="ZH91" s="1548"/>
      <c r="ZI91" s="1548"/>
      <c r="ZJ91" s="1548"/>
      <c r="ZK91" s="1548"/>
      <c r="ZL91" s="1548"/>
      <c r="ZM91" s="1548"/>
      <c r="ZN91" s="1548"/>
      <c r="ZO91" s="1548"/>
      <c r="ZP91" s="1548"/>
      <c r="ZQ91" s="1548"/>
      <c r="ZR91" s="1548"/>
      <c r="ZS91" s="1548"/>
      <c r="ZT91" s="1548"/>
      <c r="ZU91" s="1548"/>
      <c r="ZV91" s="1548"/>
      <c r="ZW91" s="1548"/>
      <c r="ZX91" s="1548"/>
      <c r="ZY91" s="1548"/>
      <c r="ZZ91" s="1548"/>
      <c r="AAA91" s="1548"/>
      <c r="AAB91" s="1548"/>
      <c r="AAC91" s="1548"/>
      <c r="AAD91" s="1548"/>
      <c r="AAE91" s="1548"/>
      <c r="AAF91" s="1548"/>
      <c r="AAG91" s="1548"/>
      <c r="AAH91" s="1548"/>
      <c r="AAI91" s="1548"/>
      <c r="AAJ91" s="1548"/>
      <c r="AAK91" s="1548"/>
      <c r="AAL91" s="1548"/>
      <c r="AAM91" s="1548"/>
      <c r="AAN91" s="1548"/>
      <c r="AAO91" s="1548"/>
      <c r="AAP91" s="1548"/>
      <c r="AAQ91" s="1548"/>
      <c r="AAR91" s="1548"/>
      <c r="AAS91" s="1548"/>
      <c r="AAT91" s="1548"/>
      <c r="AAU91" s="1548"/>
      <c r="AAV91" s="1548"/>
      <c r="AAW91" s="1548"/>
      <c r="AAX91" s="1548"/>
      <c r="AAY91" s="1548"/>
      <c r="AAZ91" s="1548"/>
      <c r="ABA91" s="1548"/>
      <c r="ABB91" s="1548"/>
      <c r="ABC91" s="1548"/>
      <c r="ABD91" s="1548"/>
      <c r="ABE91" s="1548"/>
      <c r="ABF91" s="1548"/>
      <c r="ABG91" s="1548"/>
      <c r="ABH91" s="1548"/>
      <c r="ABI91" s="1548"/>
      <c r="ABJ91" s="1548"/>
      <c r="ABK91" s="1548"/>
      <c r="ABL91" s="1548"/>
      <c r="ABM91" s="1548"/>
      <c r="ABN91" s="1548"/>
      <c r="ABO91" s="1548"/>
      <c r="ABP91" s="1548"/>
      <c r="ABQ91" s="1548"/>
      <c r="ABR91" s="1548"/>
      <c r="ABS91" s="1548"/>
      <c r="ABT91" s="1548"/>
      <c r="ABU91" s="1548"/>
      <c r="ABV91" s="1548"/>
      <c r="ABW91" s="1548"/>
      <c r="ABX91" s="1548"/>
      <c r="ABY91" s="1548"/>
      <c r="ABZ91" s="1548"/>
      <c r="ACA91" s="1548"/>
      <c r="ACB91" s="1548"/>
      <c r="ACC91" s="1548"/>
      <c r="ACD91" s="1548"/>
      <c r="ACE91" s="1548"/>
      <c r="ACF91" s="1548"/>
      <c r="ACG91" s="1548"/>
      <c r="ACH91" s="1548"/>
      <c r="ACI91" s="1548"/>
      <c r="ACJ91" s="1548"/>
      <c r="ACK91" s="1548"/>
      <c r="ACL91" s="1548"/>
      <c r="ACM91" s="1548"/>
      <c r="ACN91" s="1548"/>
      <c r="ACO91" s="1548"/>
      <c r="ACP91" s="1548"/>
      <c r="ACQ91" s="1548"/>
      <c r="ACR91" s="1548"/>
      <c r="ACS91" s="1548"/>
      <c r="ACT91" s="1548"/>
      <c r="ACU91" s="1548"/>
      <c r="ACV91" s="1548"/>
      <c r="ACW91" s="1548"/>
      <c r="ACX91" s="1548"/>
      <c r="ACY91" s="1548"/>
      <c r="ACZ91" s="1548"/>
      <c r="ADA91" s="1548"/>
      <c r="ADB91" s="1548"/>
      <c r="ADC91" s="1548"/>
      <c r="ADD91" s="1548"/>
      <c r="ADE91" s="1548"/>
      <c r="ADF91" s="1548"/>
      <c r="ADG91" s="1548"/>
      <c r="ADH91" s="1548"/>
      <c r="ADI91" s="1548"/>
      <c r="ADJ91" s="1548"/>
      <c r="ADK91" s="1548"/>
      <c r="ADL91" s="1548"/>
      <c r="ADM91" s="1548"/>
      <c r="ADN91" s="1548"/>
      <c r="ADO91" s="1548"/>
      <c r="ADP91" s="1548"/>
      <c r="ADQ91" s="1548"/>
      <c r="ADR91" s="1548"/>
      <c r="ADS91" s="1548"/>
      <c r="ADT91" s="1548"/>
      <c r="ADU91" s="1548"/>
      <c r="ADV91" s="1548"/>
      <c r="ADW91" s="1548"/>
      <c r="ADX91" s="1548"/>
      <c r="ADY91" s="1548"/>
      <c r="ADZ91" s="1548"/>
      <c r="AEA91" s="1548"/>
      <c r="AEB91" s="1548"/>
      <c r="AEC91" s="1548"/>
      <c r="AED91" s="1548"/>
      <c r="AEE91" s="1548"/>
      <c r="AEF91" s="1548"/>
      <c r="AEG91" s="1548"/>
      <c r="AEH91" s="1548"/>
      <c r="AEI91" s="1548"/>
      <c r="AEJ91" s="1548"/>
      <c r="AEK91" s="1548"/>
      <c r="AEL91" s="1548"/>
      <c r="AEM91" s="1548"/>
      <c r="AEN91" s="1548"/>
      <c r="AEO91" s="1548"/>
      <c r="AEP91" s="1548"/>
      <c r="AEQ91" s="1548"/>
      <c r="AER91" s="1548"/>
      <c r="AES91" s="1548"/>
      <c r="AET91" s="1548"/>
      <c r="AEU91" s="1548"/>
      <c r="AEV91" s="1548"/>
      <c r="AEW91" s="1548"/>
      <c r="AEX91" s="1548"/>
      <c r="AEY91" s="1548"/>
      <c r="AEZ91" s="1548"/>
      <c r="AFA91" s="1548"/>
      <c r="AFB91" s="1548"/>
      <c r="AFC91" s="1548"/>
      <c r="AFD91" s="1548"/>
      <c r="AFE91" s="1548"/>
      <c r="AFF91" s="1548"/>
      <c r="AFG91" s="1548"/>
      <c r="AFH91" s="1548"/>
      <c r="AFI91" s="1548"/>
      <c r="AFJ91" s="1548"/>
      <c r="AFK91" s="1548"/>
      <c r="AFL91" s="1548"/>
      <c r="AFM91" s="1548"/>
      <c r="AFN91" s="1548"/>
      <c r="AFO91" s="1548"/>
      <c r="AFP91" s="1548"/>
      <c r="AFQ91" s="1548"/>
      <c r="AFR91" s="1548"/>
      <c r="AFS91" s="1548"/>
      <c r="AFT91" s="1548"/>
      <c r="AFU91" s="1548"/>
      <c r="AFV91" s="1548"/>
      <c r="AFW91" s="1548"/>
      <c r="AFX91" s="1548"/>
      <c r="AFY91" s="1548"/>
      <c r="AFZ91" s="1548"/>
      <c r="AGA91" s="1548"/>
      <c r="AGB91" s="1548"/>
      <c r="AGC91" s="1548"/>
      <c r="AGD91" s="1548"/>
      <c r="AGE91" s="1548"/>
      <c r="AGF91" s="1548"/>
      <c r="AGG91" s="1548"/>
      <c r="AGH91" s="1548"/>
      <c r="AGI91" s="1548"/>
      <c r="AGJ91" s="1548"/>
      <c r="AGK91" s="1548"/>
      <c r="AGL91" s="1548"/>
      <c r="AGM91" s="1548"/>
      <c r="AGN91" s="1548"/>
      <c r="AGO91" s="1548"/>
      <c r="AGP91" s="1548"/>
      <c r="AGQ91" s="1548"/>
      <c r="AGR91" s="1548"/>
      <c r="AGS91" s="1548"/>
      <c r="AGT91" s="1548"/>
      <c r="AGU91" s="1548"/>
      <c r="AGV91" s="1548"/>
      <c r="AGW91" s="1548"/>
      <c r="AGX91" s="1548"/>
      <c r="AGY91" s="1548"/>
      <c r="AGZ91" s="1548"/>
      <c r="AHA91" s="1548"/>
      <c r="AHB91" s="1548"/>
      <c r="AHC91" s="1548"/>
      <c r="AHD91" s="1548"/>
      <c r="AHE91" s="1548"/>
      <c r="AHF91" s="1548"/>
      <c r="AHG91" s="1548"/>
      <c r="AHH91" s="1548"/>
      <c r="AHI91" s="1548"/>
      <c r="AHJ91" s="1548"/>
      <c r="AHK91" s="1548"/>
      <c r="AHL91" s="1548"/>
      <c r="AHM91" s="1548"/>
      <c r="AHN91" s="1548"/>
      <c r="AHO91" s="1548"/>
      <c r="AHP91" s="1548"/>
      <c r="AHQ91" s="1548"/>
      <c r="AHR91" s="1548"/>
      <c r="AHS91" s="1548"/>
      <c r="AHT91" s="1548"/>
      <c r="AHU91" s="1548"/>
      <c r="AHV91" s="1548"/>
      <c r="AHW91" s="1548"/>
      <c r="AHX91" s="1548"/>
      <c r="AHY91" s="1548"/>
      <c r="AHZ91" s="1548"/>
      <c r="AIA91" s="1548"/>
      <c r="AIB91" s="1548"/>
      <c r="AIC91" s="1548"/>
      <c r="AID91" s="1548"/>
      <c r="AIE91" s="1548"/>
      <c r="AIF91" s="1548"/>
      <c r="AIG91" s="1548"/>
      <c r="AIH91" s="1548"/>
      <c r="AII91" s="1548"/>
      <c r="AIJ91" s="1548"/>
      <c r="AIK91" s="1548"/>
      <c r="AIL91" s="1548"/>
      <c r="AIM91" s="1548"/>
      <c r="AIN91" s="1548"/>
      <c r="AIO91" s="1548"/>
      <c r="AIP91" s="1548"/>
      <c r="AIQ91" s="1548"/>
      <c r="AIR91" s="1548"/>
      <c r="AIS91" s="1548"/>
      <c r="AIT91" s="1548"/>
      <c r="AIU91" s="1548"/>
      <c r="AIV91" s="1548"/>
      <c r="AIW91" s="1548"/>
      <c r="AIX91" s="1548"/>
      <c r="AIY91" s="1548"/>
      <c r="AIZ91" s="1548"/>
      <c r="AJA91" s="1548"/>
      <c r="AJB91" s="1548"/>
      <c r="AJC91" s="1548"/>
      <c r="AJD91" s="1548"/>
      <c r="AJE91" s="1548"/>
      <c r="AJF91" s="1548"/>
      <c r="AJG91" s="1548"/>
      <c r="AJH91" s="1548"/>
      <c r="AJI91" s="1548"/>
      <c r="AJJ91" s="1548"/>
      <c r="AJK91" s="1548"/>
      <c r="AJL91" s="1548"/>
      <c r="AJM91" s="1548"/>
      <c r="AJN91" s="1548"/>
      <c r="AJO91" s="1548"/>
      <c r="AJP91" s="1548"/>
      <c r="AJQ91" s="1548"/>
      <c r="AJR91" s="1548"/>
      <c r="AJS91" s="1548"/>
      <c r="AJT91" s="1548"/>
      <c r="AJU91" s="1548"/>
      <c r="AJV91" s="1548"/>
      <c r="AJW91" s="1548"/>
      <c r="AJX91" s="1548"/>
      <c r="AJY91" s="1548"/>
      <c r="AJZ91" s="1548"/>
      <c r="AKA91" s="1548"/>
      <c r="AKB91" s="1548"/>
      <c r="AKC91" s="1548"/>
      <c r="AKD91" s="1548"/>
      <c r="AKE91" s="1548"/>
      <c r="AKF91" s="1548"/>
      <c r="AKG91" s="1548"/>
      <c r="AKH91" s="1548"/>
      <c r="AKI91" s="1548"/>
      <c r="AKJ91" s="1548"/>
      <c r="AKK91" s="1548"/>
      <c r="AKL91" s="1548"/>
      <c r="AKM91" s="1548"/>
      <c r="AKN91" s="1548"/>
      <c r="AKO91" s="1548"/>
      <c r="AKP91" s="1548"/>
      <c r="AKQ91" s="1548"/>
      <c r="AKR91" s="1548"/>
      <c r="AKS91" s="1548"/>
      <c r="AKT91" s="1548"/>
      <c r="AKU91" s="1548"/>
      <c r="AKV91" s="1548"/>
      <c r="AKW91" s="1548"/>
      <c r="AKX91" s="1548"/>
      <c r="AKY91" s="1548"/>
      <c r="AKZ91" s="1548"/>
      <c r="ALA91" s="1548"/>
      <c r="ALB91" s="1548"/>
      <c r="ALC91" s="1548"/>
      <c r="ALD91" s="1548"/>
      <c r="ALE91" s="1548"/>
      <c r="ALF91" s="1548"/>
      <c r="ALG91" s="1548"/>
      <c r="ALH91" s="1548"/>
      <c r="ALI91" s="1548"/>
      <c r="ALJ91" s="1548"/>
      <c r="ALK91" s="1548"/>
      <c r="ALL91" s="1548"/>
      <c r="ALM91" s="1548"/>
      <c r="ALN91" s="1548"/>
      <c r="ALO91" s="1548"/>
      <c r="ALP91" s="1548"/>
      <c r="ALQ91" s="1548"/>
      <c r="ALR91" s="1548"/>
      <c r="ALS91" s="1548"/>
      <c r="ALT91" s="1548"/>
      <c r="ALU91" s="1548"/>
      <c r="ALV91" s="1548"/>
      <c r="ALW91" s="1548"/>
      <c r="ALX91" s="1548"/>
      <c r="ALY91" s="1548"/>
      <c r="ALZ91" s="1548"/>
      <c r="AMA91" s="1548"/>
      <c r="AMB91" s="1548"/>
      <c r="AMC91" s="1548"/>
      <c r="AMD91" s="1548"/>
      <c r="AME91" s="1548"/>
      <c r="AMF91" s="1548"/>
      <c r="AMG91" s="1548"/>
      <c r="AMH91" s="1548"/>
      <c r="AMI91" s="1548"/>
      <c r="AMJ91" s="1548"/>
      <c r="AMK91" s="1548"/>
      <c r="AML91" s="1548"/>
      <c r="AMM91" s="1548"/>
      <c r="AMN91" s="1548"/>
      <c r="AMO91" s="1548"/>
      <c r="AMP91" s="1548"/>
      <c r="AMQ91" s="1548"/>
      <c r="AMR91" s="1548"/>
      <c r="AMS91" s="1548"/>
      <c r="AMT91" s="1548"/>
      <c r="AMU91" s="1548"/>
      <c r="AMV91" s="1548"/>
      <c r="AMW91" s="1548"/>
      <c r="AMX91" s="1548"/>
      <c r="AMY91" s="1548"/>
      <c r="AMZ91" s="1548"/>
      <c r="ANA91" s="1548"/>
      <c r="ANB91" s="1548"/>
      <c r="ANC91" s="1548"/>
      <c r="AND91" s="1548"/>
      <c r="ANE91" s="1548"/>
      <c r="ANF91" s="1548"/>
      <c r="ANG91" s="1548"/>
      <c r="ANH91" s="1548"/>
      <c r="ANI91" s="1548"/>
      <c r="ANJ91" s="1548"/>
      <c r="ANK91" s="1548"/>
      <c r="ANL91" s="1548"/>
      <c r="ANM91" s="1548"/>
      <c r="ANN91" s="1548"/>
      <c r="ANO91" s="1548"/>
      <c r="ANP91" s="1548"/>
      <c r="ANQ91" s="1548"/>
      <c r="ANR91" s="1548"/>
      <c r="ANS91" s="1548"/>
      <c r="ANT91" s="1548"/>
      <c r="ANU91" s="1548"/>
      <c r="ANV91" s="1548"/>
      <c r="ANW91" s="1548"/>
      <c r="ANX91" s="1548"/>
      <c r="ANY91" s="1548"/>
      <c r="ANZ91" s="1548"/>
      <c r="AOA91" s="1548"/>
      <c r="AOB91" s="1548"/>
      <c r="AOC91" s="1548"/>
      <c r="AOD91" s="1548"/>
      <c r="AOE91" s="1548"/>
      <c r="AOF91" s="1548"/>
      <c r="AOG91" s="1548"/>
      <c r="AOH91" s="1548"/>
      <c r="AOI91" s="1548"/>
      <c r="AOJ91" s="1548"/>
      <c r="AOK91" s="1548"/>
      <c r="AOL91" s="1548"/>
      <c r="AOM91" s="1548"/>
      <c r="AON91" s="1548"/>
      <c r="AOO91" s="1548"/>
      <c r="AOP91" s="1548"/>
      <c r="AOQ91" s="1548"/>
      <c r="AOR91" s="1548"/>
      <c r="AOS91" s="1548"/>
      <c r="AOT91" s="1548"/>
      <c r="AOU91" s="1548"/>
      <c r="AOV91" s="1548"/>
      <c r="AOW91" s="1548"/>
      <c r="AOX91" s="1548"/>
      <c r="AOY91" s="1548"/>
      <c r="AOZ91" s="1548"/>
      <c r="APA91" s="1548"/>
      <c r="APB91" s="1548"/>
      <c r="APC91" s="1548"/>
      <c r="APD91" s="1548"/>
      <c r="APE91" s="1548"/>
      <c r="APF91" s="1548"/>
      <c r="APG91" s="1548"/>
      <c r="APH91" s="1548"/>
      <c r="API91" s="1548"/>
      <c r="APJ91" s="1548"/>
      <c r="APK91" s="1548"/>
      <c r="APL91" s="1548"/>
      <c r="APM91" s="1548"/>
      <c r="APN91" s="1548"/>
      <c r="APO91" s="1548"/>
      <c r="APP91" s="1548"/>
      <c r="APQ91" s="1548"/>
      <c r="APR91" s="1548"/>
      <c r="APS91" s="1548"/>
      <c r="APT91" s="1548"/>
      <c r="APU91" s="1548"/>
      <c r="APV91" s="1548"/>
      <c r="APW91" s="1548"/>
      <c r="APX91" s="1548"/>
      <c r="APY91" s="1548"/>
      <c r="APZ91" s="1548"/>
      <c r="AQA91" s="1548"/>
      <c r="AQB91" s="1548"/>
      <c r="AQC91" s="1548"/>
      <c r="AQD91" s="1548"/>
      <c r="AQE91" s="1548"/>
      <c r="AQF91" s="1548"/>
      <c r="AQG91" s="1548"/>
      <c r="AQH91" s="1548"/>
      <c r="AQI91" s="1548"/>
      <c r="AQJ91" s="1548"/>
      <c r="AQK91" s="1548"/>
      <c r="AQL91" s="1548"/>
      <c r="AQM91" s="1548"/>
      <c r="AQN91" s="1548"/>
      <c r="AQO91" s="1548"/>
      <c r="AQP91" s="1548"/>
      <c r="AQQ91" s="1548"/>
      <c r="AQR91" s="1548"/>
      <c r="AQS91" s="1548"/>
      <c r="AQT91" s="1548"/>
      <c r="AQU91" s="1548"/>
      <c r="AQV91" s="1548"/>
      <c r="AQW91" s="1548"/>
      <c r="AQX91" s="1548"/>
      <c r="AQY91" s="1548"/>
      <c r="AQZ91" s="1548"/>
      <c r="ARA91" s="1548"/>
      <c r="ARB91" s="1548"/>
      <c r="ARC91" s="1548"/>
      <c r="ARD91" s="1548"/>
      <c r="ARE91" s="1548"/>
      <c r="ARF91" s="1548"/>
      <c r="ARG91" s="1548"/>
      <c r="ARH91" s="1548"/>
      <c r="ARI91" s="1548"/>
      <c r="ARJ91" s="1548"/>
      <c r="ARK91" s="1548"/>
      <c r="ARL91" s="1548"/>
      <c r="ARM91" s="1548"/>
      <c r="ARN91" s="1548"/>
      <c r="ARO91" s="1548"/>
      <c r="ARP91" s="1548"/>
      <c r="ARQ91" s="1548"/>
      <c r="ARR91" s="1548"/>
      <c r="ARS91" s="1548"/>
      <c r="ART91" s="1548"/>
      <c r="ARU91" s="1548"/>
      <c r="ARV91" s="1548"/>
      <c r="ARW91" s="1548"/>
      <c r="ARX91" s="1548"/>
      <c r="ARY91" s="1548"/>
      <c r="ARZ91" s="1548"/>
      <c r="ASA91" s="1548"/>
      <c r="ASB91" s="1548"/>
      <c r="ASC91" s="1548"/>
      <c r="ASD91" s="1548"/>
      <c r="ASE91" s="1548"/>
      <c r="ASF91" s="1548"/>
      <c r="ASG91" s="1548"/>
      <c r="ASH91" s="1548"/>
      <c r="ASI91" s="1548"/>
      <c r="ASJ91" s="1548"/>
      <c r="ASK91" s="1548"/>
      <c r="ASL91" s="1548"/>
      <c r="ASM91" s="1548"/>
      <c r="ASN91" s="1548"/>
      <c r="ASO91" s="1548"/>
      <c r="ASP91" s="1548"/>
      <c r="ASQ91" s="1548"/>
      <c r="ASR91" s="1548"/>
      <c r="ASS91" s="1548"/>
      <c r="AST91" s="1548"/>
      <c r="ASU91" s="1548"/>
      <c r="ASV91" s="1548"/>
      <c r="ASW91" s="1548"/>
      <c r="ASX91" s="1548"/>
      <c r="ASY91" s="1548"/>
      <c r="ASZ91" s="1548"/>
      <c r="ATA91" s="1548"/>
      <c r="ATB91" s="1548"/>
      <c r="ATC91" s="1548"/>
      <c r="ATD91" s="1548"/>
      <c r="ATE91" s="1548"/>
      <c r="ATF91" s="1548"/>
      <c r="ATG91" s="1548"/>
      <c r="ATH91" s="1548"/>
      <c r="ATI91" s="1548"/>
      <c r="ATJ91" s="1548"/>
      <c r="ATK91" s="1548"/>
      <c r="ATL91" s="1548"/>
      <c r="ATM91" s="1548"/>
      <c r="ATN91" s="1548"/>
      <c r="ATO91" s="1548"/>
      <c r="ATP91" s="1548"/>
      <c r="ATQ91" s="1548"/>
      <c r="ATR91" s="1548"/>
      <c r="ATS91" s="1548"/>
      <c r="ATT91" s="1548"/>
      <c r="ATU91" s="1548"/>
      <c r="ATV91" s="1548"/>
      <c r="ATW91" s="1548"/>
      <c r="ATX91" s="1548"/>
      <c r="ATY91" s="1548"/>
      <c r="ATZ91" s="1548"/>
      <c r="AUA91" s="1548"/>
      <c r="AUB91" s="1548"/>
      <c r="AUC91" s="1548"/>
      <c r="AUD91" s="1548"/>
      <c r="AUE91" s="1548"/>
      <c r="AUF91" s="1548"/>
      <c r="AUG91" s="1548"/>
      <c r="AUH91" s="1548"/>
      <c r="AUI91" s="1548"/>
      <c r="AUJ91" s="1548"/>
      <c r="AUK91" s="1548"/>
      <c r="AUL91" s="1548"/>
      <c r="AUM91" s="1548"/>
      <c r="AUN91" s="1548"/>
      <c r="AUO91" s="1548"/>
      <c r="AUP91" s="1548"/>
      <c r="AUQ91" s="1548"/>
      <c r="AUR91" s="1548"/>
      <c r="AUS91" s="1548"/>
      <c r="AUT91" s="1548"/>
      <c r="AUU91" s="1548"/>
      <c r="AUV91" s="1548"/>
      <c r="AUW91" s="1548"/>
      <c r="AUX91" s="1548"/>
      <c r="AUY91" s="1548"/>
      <c r="AUZ91" s="1548"/>
      <c r="AVA91" s="1548"/>
      <c r="AVB91" s="1548"/>
      <c r="AVC91" s="1548"/>
      <c r="AVD91" s="1548"/>
      <c r="AVE91" s="1548"/>
      <c r="AVF91" s="1548"/>
      <c r="AVG91" s="1548"/>
      <c r="AVH91" s="1548"/>
      <c r="AVI91" s="1548"/>
      <c r="AVJ91" s="1548"/>
      <c r="AVK91" s="1548"/>
      <c r="AVL91" s="1548"/>
      <c r="AVM91" s="1548"/>
      <c r="AVN91" s="1548"/>
      <c r="AVO91" s="1548"/>
      <c r="AVP91" s="1548"/>
      <c r="AVQ91" s="1548"/>
      <c r="AVR91" s="1548"/>
      <c r="AVS91" s="1548"/>
      <c r="AVT91" s="1548"/>
      <c r="AVU91" s="1548"/>
      <c r="AVV91" s="1548"/>
      <c r="AVW91" s="1548"/>
      <c r="AVX91" s="1548"/>
      <c r="AVY91" s="1548"/>
      <c r="AVZ91" s="1548"/>
      <c r="AWA91" s="1548"/>
      <c r="AWB91" s="1548"/>
      <c r="AWC91" s="1548"/>
      <c r="AWD91" s="1548"/>
      <c r="AWE91" s="1548"/>
      <c r="AWF91" s="1548"/>
      <c r="AWG91" s="1548"/>
      <c r="AWH91" s="1548"/>
      <c r="AWI91" s="1548"/>
      <c r="AWJ91" s="1548"/>
      <c r="AWK91" s="1548"/>
      <c r="AWL91" s="1548"/>
      <c r="AWM91" s="1548"/>
      <c r="AWN91" s="1548"/>
      <c r="AWO91" s="1548"/>
      <c r="AWP91" s="1548"/>
      <c r="AWQ91" s="1548"/>
      <c r="AWR91" s="1548"/>
      <c r="AWS91" s="1548"/>
      <c r="AWT91" s="1548"/>
      <c r="AWU91" s="1548"/>
      <c r="AWV91" s="1548"/>
      <c r="AWW91" s="1548"/>
      <c r="AWX91" s="1548"/>
      <c r="AWY91" s="1548"/>
      <c r="AWZ91" s="1548"/>
      <c r="AXA91" s="1548"/>
      <c r="AXB91" s="1548"/>
      <c r="AXC91" s="1548"/>
      <c r="AXD91" s="1548"/>
      <c r="AXE91" s="1548"/>
      <c r="AXF91" s="1548"/>
      <c r="AXG91" s="1548"/>
      <c r="AXH91" s="1548"/>
      <c r="AXI91" s="1548"/>
      <c r="AXJ91" s="1548"/>
      <c r="AXK91" s="1548"/>
      <c r="AXL91" s="1548"/>
      <c r="AXM91" s="1548"/>
      <c r="AXN91" s="1548"/>
      <c r="AXO91" s="1548"/>
      <c r="AXP91" s="1548"/>
      <c r="AXQ91" s="1548"/>
      <c r="AXR91" s="1548"/>
      <c r="AXS91" s="1548"/>
      <c r="AXT91" s="1548"/>
      <c r="AXU91" s="1548"/>
      <c r="AXV91" s="1548"/>
      <c r="AXW91" s="1548"/>
      <c r="AXX91" s="1548"/>
      <c r="AXY91" s="1548"/>
      <c r="AXZ91" s="1548"/>
      <c r="AYA91" s="1548"/>
      <c r="AYB91" s="1548"/>
      <c r="AYC91" s="1548"/>
      <c r="AYD91" s="1548"/>
      <c r="AYE91" s="1548"/>
      <c r="AYF91" s="1548"/>
      <c r="AYG91" s="1548"/>
      <c r="AYH91" s="1548"/>
      <c r="AYI91" s="1548"/>
      <c r="AYJ91" s="1548"/>
      <c r="AYK91" s="1548"/>
      <c r="AYL91" s="1548"/>
      <c r="AYM91" s="1548"/>
      <c r="AYN91" s="1548"/>
      <c r="AYO91" s="1548"/>
      <c r="AYP91" s="1548"/>
      <c r="AYQ91" s="1548"/>
      <c r="AYR91" s="1548"/>
      <c r="AYS91" s="1548"/>
      <c r="AYT91" s="1548"/>
      <c r="AYU91" s="1548"/>
      <c r="AYV91" s="1548"/>
      <c r="AYW91" s="1548"/>
      <c r="AYX91" s="1548"/>
      <c r="AYY91" s="1548"/>
      <c r="AYZ91" s="1548"/>
      <c r="AZA91" s="1548"/>
      <c r="AZB91" s="1548"/>
      <c r="AZC91" s="1548"/>
      <c r="AZD91" s="1548"/>
      <c r="AZE91" s="1548"/>
      <c r="AZF91" s="1548"/>
      <c r="AZG91" s="1548"/>
      <c r="AZH91" s="1548"/>
      <c r="AZI91" s="1548"/>
      <c r="AZJ91" s="1548"/>
      <c r="AZK91" s="1548"/>
      <c r="AZL91" s="1548"/>
      <c r="AZM91" s="1548"/>
      <c r="AZN91" s="1548"/>
      <c r="AZO91" s="1548"/>
      <c r="AZP91" s="1548"/>
      <c r="AZQ91" s="1548"/>
      <c r="AZR91" s="1548"/>
      <c r="AZS91" s="1548"/>
      <c r="AZT91" s="1548"/>
      <c r="AZU91" s="1548"/>
      <c r="AZV91" s="1548"/>
      <c r="AZW91" s="1548"/>
      <c r="AZX91" s="1548"/>
      <c r="AZY91" s="1548"/>
      <c r="AZZ91" s="1548"/>
      <c r="BAA91" s="1548"/>
      <c r="BAB91" s="1548"/>
      <c r="BAC91" s="1548"/>
      <c r="BAD91" s="1548"/>
      <c r="BAE91" s="1548"/>
      <c r="BAF91" s="1548"/>
      <c r="BAG91" s="1548"/>
      <c r="BAH91" s="1548"/>
      <c r="BAI91" s="1548"/>
      <c r="BAJ91" s="1548"/>
      <c r="BAK91" s="1548"/>
      <c r="BAL91" s="1548"/>
      <c r="BAM91" s="1548"/>
      <c r="BAN91" s="1548"/>
      <c r="BAO91" s="1548"/>
      <c r="BAP91" s="1548"/>
      <c r="BAQ91" s="1548"/>
      <c r="BAR91" s="1548"/>
      <c r="BAS91" s="1548"/>
      <c r="BAT91" s="1548"/>
      <c r="BAU91" s="1548"/>
      <c r="BAV91" s="1548"/>
      <c r="BAW91" s="1548"/>
      <c r="BAX91" s="1548"/>
      <c r="BAY91" s="1548"/>
      <c r="BAZ91" s="1548"/>
      <c r="BBA91" s="1548"/>
      <c r="BBB91" s="1548"/>
      <c r="BBC91" s="1548"/>
      <c r="BBD91" s="1548"/>
      <c r="BBE91" s="1548"/>
      <c r="BBF91" s="1548"/>
      <c r="BBG91" s="1548"/>
      <c r="BBH91" s="1548"/>
      <c r="BBI91" s="1548"/>
      <c r="BBJ91" s="1548"/>
      <c r="BBK91" s="1548"/>
      <c r="BBL91" s="1548"/>
      <c r="BBM91" s="1548"/>
      <c r="BBN91" s="1548"/>
      <c r="BBO91" s="1548"/>
      <c r="BBP91" s="1548"/>
      <c r="BBQ91" s="1548"/>
      <c r="BBR91" s="1548"/>
      <c r="BBS91" s="1548"/>
      <c r="BBT91" s="1548"/>
      <c r="BBU91" s="1548"/>
      <c r="BBV91" s="1548"/>
      <c r="BBW91" s="1548"/>
      <c r="BBX91" s="1548"/>
      <c r="BBY91" s="1548"/>
      <c r="BBZ91" s="1548"/>
      <c r="BCA91" s="1548"/>
      <c r="BCB91" s="1548"/>
      <c r="BCC91" s="1548"/>
      <c r="BCD91" s="1548"/>
      <c r="BCE91" s="1548"/>
      <c r="BCF91" s="1548"/>
      <c r="BCG91" s="1548"/>
      <c r="BCH91" s="1548"/>
      <c r="BCI91" s="1548"/>
      <c r="BCJ91" s="1548"/>
      <c r="BCK91" s="1548"/>
      <c r="BCL91" s="1548"/>
      <c r="BCM91" s="1548"/>
      <c r="BCN91" s="1548"/>
      <c r="BCO91" s="1548"/>
      <c r="BCP91" s="1548"/>
      <c r="BCQ91" s="1548"/>
      <c r="BCR91" s="1548"/>
      <c r="BCS91" s="1548"/>
      <c r="BCT91" s="1548"/>
      <c r="BCU91" s="1548"/>
      <c r="BCV91" s="1548"/>
      <c r="BCW91" s="1548"/>
      <c r="BCX91" s="1548"/>
      <c r="BCY91" s="1548"/>
      <c r="BCZ91" s="1548"/>
      <c r="BDA91" s="1548"/>
      <c r="BDB91" s="1548"/>
      <c r="BDC91" s="1548"/>
      <c r="BDD91" s="1548"/>
      <c r="BDE91" s="1548"/>
      <c r="BDF91" s="1548"/>
      <c r="BDG91" s="1548"/>
      <c r="BDH91" s="1548"/>
      <c r="BDI91" s="1548"/>
      <c r="BDJ91" s="1548"/>
      <c r="BDK91" s="1548"/>
      <c r="BDL91" s="1548"/>
      <c r="BDM91" s="1548"/>
      <c r="BDN91" s="1548"/>
      <c r="BDO91" s="1548"/>
      <c r="BDP91" s="1548"/>
      <c r="BDQ91" s="1548"/>
      <c r="BDR91" s="1548"/>
      <c r="BDS91" s="1548"/>
      <c r="BDT91" s="1548"/>
      <c r="BDU91" s="1548"/>
      <c r="BDV91" s="1548"/>
      <c r="BDW91" s="1548"/>
      <c r="BDX91" s="1548"/>
      <c r="BDY91" s="1548"/>
      <c r="BDZ91" s="1548"/>
      <c r="BEA91" s="1548"/>
      <c r="BEB91" s="1548"/>
      <c r="BEC91" s="1548"/>
      <c r="BED91" s="1548"/>
      <c r="BEE91" s="1548"/>
      <c r="BEF91" s="1548"/>
      <c r="BEG91" s="1548"/>
      <c r="BEH91" s="1548"/>
      <c r="BEI91" s="1548"/>
      <c r="BEJ91" s="1548"/>
      <c r="BEK91" s="1548"/>
      <c r="BEL91" s="1548"/>
      <c r="BEM91" s="1548"/>
      <c r="BEN91" s="1548"/>
      <c r="BEO91" s="1548"/>
      <c r="BEP91" s="1548"/>
      <c r="BEQ91" s="1548"/>
      <c r="BER91" s="1548"/>
      <c r="BES91" s="1548"/>
      <c r="BET91" s="1548"/>
      <c r="BEU91" s="1548"/>
      <c r="BEV91" s="1548"/>
      <c r="BEW91" s="1548"/>
      <c r="BEX91" s="1548"/>
      <c r="BEY91" s="1548"/>
      <c r="BEZ91" s="1548"/>
      <c r="BFA91" s="1548"/>
      <c r="BFB91" s="1548"/>
      <c r="BFC91" s="1548"/>
      <c r="BFD91" s="1548"/>
      <c r="BFE91" s="1548"/>
      <c r="BFF91" s="1548"/>
      <c r="BFG91" s="1548"/>
      <c r="BFH91" s="1548"/>
      <c r="BFI91" s="1548"/>
      <c r="BFJ91" s="1548"/>
      <c r="BFK91" s="1548"/>
      <c r="BFL91" s="1548"/>
      <c r="BFM91" s="1548"/>
      <c r="BFN91" s="1548"/>
      <c r="BFO91" s="1548"/>
      <c r="BFP91" s="1548"/>
      <c r="BFQ91" s="1548"/>
      <c r="BFR91" s="1548"/>
      <c r="BFS91" s="1548"/>
      <c r="BFT91" s="1548"/>
      <c r="BFU91" s="1548"/>
      <c r="BFV91" s="1548"/>
      <c r="BFW91" s="1548"/>
      <c r="BFX91" s="1548"/>
      <c r="BFY91" s="1548"/>
      <c r="BFZ91" s="1548"/>
      <c r="BGA91" s="1548"/>
      <c r="BGB91" s="1548"/>
      <c r="BGC91" s="1548"/>
      <c r="BGD91" s="1548"/>
      <c r="BGE91" s="1548"/>
      <c r="BGF91" s="1548"/>
      <c r="BGG91" s="1548"/>
      <c r="BGH91" s="1548"/>
      <c r="BGI91" s="1548"/>
      <c r="BGJ91" s="1548"/>
      <c r="BGK91" s="1548"/>
      <c r="BGL91" s="1548"/>
      <c r="BGM91" s="1548"/>
      <c r="BGN91" s="1548"/>
      <c r="BGO91" s="1548"/>
      <c r="BGP91" s="1548"/>
      <c r="BGQ91" s="1548"/>
      <c r="BGR91" s="1548"/>
      <c r="BGS91" s="1548"/>
      <c r="BGT91" s="1548"/>
      <c r="BGU91" s="1548"/>
      <c r="BGV91" s="1548"/>
      <c r="BGW91" s="1548"/>
      <c r="BGX91" s="1548"/>
      <c r="BGY91" s="1548"/>
      <c r="BGZ91" s="1548"/>
      <c r="BHA91" s="1548"/>
      <c r="BHB91" s="1548"/>
      <c r="BHC91" s="1548"/>
      <c r="BHD91" s="1548"/>
      <c r="BHE91" s="1548"/>
      <c r="BHF91" s="1548"/>
      <c r="BHG91" s="1548"/>
      <c r="BHH91" s="1548"/>
      <c r="BHI91" s="1548"/>
      <c r="BHJ91" s="1548"/>
      <c r="BHK91" s="1548"/>
      <c r="BHL91" s="1548"/>
      <c r="BHM91" s="1548"/>
      <c r="BHN91" s="1548"/>
      <c r="BHO91" s="1548"/>
      <c r="BHP91" s="1548"/>
      <c r="BHQ91" s="1548"/>
      <c r="BHR91" s="1548"/>
      <c r="BHS91" s="1548"/>
      <c r="BHT91" s="1548"/>
      <c r="BHU91" s="1548"/>
      <c r="BHV91" s="1548"/>
      <c r="BHW91" s="1548"/>
      <c r="BHX91" s="1548"/>
      <c r="BHY91" s="1548"/>
      <c r="BHZ91" s="1548"/>
      <c r="BIA91" s="1548"/>
      <c r="BIB91" s="1548"/>
      <c r="BIC91" s="1548"/>
      <c r="BID91" s="1548"/>
      <c r="BIE91" s="1548"/>
      <c r="BIF91" s="1548"/>
      <c r="BIG91" s="1548"/>
      <c r="BIH91" s="1548"/>
      <c r="BII91" s="1548"/>
      <c r="BIJ91" s="1548"/>
      <c r="BIK91" s="1548"/>
      <c r="BIL91" s="1548"/>
      <c r="BIM91" s="1548"/>
      <c r="BIN91" s="1548"/>
      <c r="BIO91" s="1548"/>
      <c r="BIP91" s="1548"/>
      <c r="BIQ91" s="1548"/>
      <c r="BIR91" s="1548"/>
      <c r="BIS91" s="1548"/>
      <c r="BIT91" s="1548"/>
      <c r="BIU91" s="1548"/>
      <c r="BIV91" s="1548"/>
      <c r="BIW91" s="1548"/>
      <c r="BIX91" s="1548"/>
      <c r="BIY91" s="1548"/>
      <c r="BIZ91" s="1548"/>
      <c r="BJA91" s="1548"/>
      <c r="BJB91" s="1548"/>
      <c r="BJC91" s="1548"/>
      <c r="BJD91" s="1548"/>
      <c r="BJE91" s="1548"/>
      <c r="BJF91" s="1548"/>
      <c r="BJG91" s="1548"/>
      <c r="BJH91" s="1548"/>
      <c r="BJI91" s="1548"/>
      <c r="BJJ91" s="1548"/>
      <c r="BJK91" s="1548"/>
      <c r="BJL91" s="1548"/>
      <c r="BJM91" s="1548"/>
      <c r="BJN91" s="1548"/>
      <c r="BJO91" s="1548"/>
      <c r="BJP91" s="1548"/>
      <c r="BJQ91" s="1548"/>
      <c r="BJR91" s="1548"/>
      <c r="BJS91" s="1548"/>
      <c r="BJT91" s="1548"/>
      <c r="BJU91" s="1548"/>
      <c r="BJV91" s="1548"/>
      <c r="BJW91" s="1548"/>
      <c r="BJX91" s="1548"/>
      <c r="BJY91" s="1548"/>
      <c r="BJZ91" s="1548"/>
      <c r="BKA91" s="1548"/>
      <c r="BKB91" s="1548"/>
      <c r="BKC91" s="1548"/>
      <c r="BKD91" s="1548"/>
      <c r="BKE91" s="1548"/>
      <c r="BKF91" s="1548"/>
      <c r="BKG91" s="1548"/>
      <c r="BKH91" s="1548"/>
      <c r="BKI91" s="1548"/>
      <c r="BKJ91" s="1548"/>
      <c r="BKK91" s="1548"/>
      <c r="BKL91" s="1548"/>
      <c r="BKM91" s="1548"/>
      <c r="BKN91" s="1548"/>
      <c r="BKO91" s="1548"/>
      <c r="BKP91" s="1548"/>
      <c r="BKQ91" s="1548"/>
      <c r="BKR91" s="1548"/>
      <c r="BKS91" s="1548"/>
      <c r="BKT91" s="1548"/>
      <c r="BKU91" s="1548"/>
      <c r="BKV91" s="1548"/>
      <c r="BKW91" s="1548"/>
      <c r="BKX91" s="1548"/>
      <c r="BKY91" s="1548"/>
      <c r="BKZ91" s="1548"/>
      <c r="BLA91" s="1548"/>
      <c r="BLB91" s="1548"/>
      <c r="BLC91" s="1548"/>
      <c r="BLD91" s="1548"/>
      <c r="BLE91" s="1548"/>
      <c r="BLF91" s="1548"/>
      <c r="BLG91" s="1548"/>
      <c r="BLH91" s="1548"/>
      <c r="BLI91" s="1548"/>
      <c r="BLJ91" s="1548"/>
      <c r="BLK91" s="1548"/>
      <c r="BLL91" s="1548"/>
      <c r="BLM91" s="1548"/>
      <c r="BLN91" s="1548"/>
      <c r="BLO91" s="1548"/>
      <c r="BLP91" s="1548"/>
      <c r="BLQ91" s="1548"/>
      <c r="BLR91" s="1548"/>
      <c r="BLS91" s="1548"/>
      <c r="BLT91" s="1548"/>
      <c r="BLU91" s="1548"/>
      <c r="BLV91" s="1548"/>
      <c r="BLW91" s="1548"/>
      <c r="BLX91" s="1548"/>
      <c r="BLY91" s="1548"/>
      <c r="BLZ91" s="1548"/>
      <c r="BMA91" s="1548"/>
      <c r="BMB91" s="1548"/>
      <c r="BMC91" s="1548"/>
      <c r="BMD91" s="1548"/>
      <c r="BME91" s="1548"/>
      <c r="BMF91" s="1548"/>
      <c r="BMG91" s="1548"/>
      <c r="BMH91" s="1548"/>
      <c r="BMI91" s="1548"/>
      <c r="BMJ91" s="1548"/>
      <c r="BMK91" s="1548"/>
      <c r="BML91" s="1548"/>
      <c r="BMM91" s="1548"/>
      <c r="BMN91" s="1548"/>
      <c r="BMO91" s="1548"/>
      <c r="BMP91" s="1548"/>
      <c r="BMQ91" s="1548"/>
      <c r="BMR91" s="1548"/>
      <c r="BMS91" s="1548"/>
      <c r="BMT91" s="1548"/>
      <c r="BMU91" s="1548"/>
      <c r="BMV91" s="1548"/>
      <c r="BMW91" s="1548"/>
      <c r="BMX91" s="1548"/>
      <c r="BMY91" s="1548"/>
      <c r="BMZ91" s="1548"/>
      <c r="BNA91" s="1548"/>
      <c r="BNB91" s="1548"/>
      <c r="BNC91" s="1548"/>
      <c r="BND91" s="1548"/>
      <c r="BNE91" s="1548"/>
      <c r="BNF91" s="1548"/>
      <c r="BNG91" s="1548"/>
      <c r="BNH91" s="1548"/>
      <c r="BNI91" s="1548"/>
      <c r="BNJ91" s="1548"/>
      <c r="BNK91" s="1548"/>
      <c r="BNL91" s="1548"/>
      <c r="BNM91" s="1548"/>
      <c r="BNN91" s="1548"/>
      <c r="BNO91" s="1548"/>
      <c r="BNP91" s="1548"/>
      <c r="BNQ91" s="1548"/>
      <c r="BNR91" s="1548"/>
      <c r="BNS91" s="1548"/>
      <c r="BNT91" s="1548"/>
      <c r="BNU91" s="1548"/>
      <c r="BNV91" s="1548"/>
      <c r="BNW91" s="1548"/>
      <c r="BNX91" s="1548"/>
      <c r="BNY91" s="1548"/>
      <c r="BNZ91" s="1548"/>
      <c r="BOA91" s="1548"/>
      <c r="BOB91" s="1548"/>
      <c r="BOC91" s="1548"/>
      <c r="BOD91" s="1548"/>
      <c r="BOE91" s="1548"/>
      <c r="BOF91" s="1548"/>
      <c r="BOG91" s="1548"/>
      <c r="BOH91" s="1548"/>
      <c r="BOI91" s="1548"/>
      <c r="BOJ91" s="1548"/>
      <c r="BOK91" s="1548"/>
      <c r="BOL91" s="1548"/>
      <c r="BOM91" s="1548"/>
      <c r="BON91" s="1548"/>
      <c r="BOO91" s="1548"/>
      <c r="BOP91" s="1548"/>
      <c r="BOQ91" s="1548"/>
      <c r="BOR91" s="1548"/>
      <c r="BOS91" s="1548"/>
      <c r="BOT91" s="1548"/>
      <c r="BOU91" s="1548"/>
      <c r="BOV91" s="1548"/>
      <c r="BOW91" s="1548"/>
      <c r="BOX91" s="1548"/>
      <c r="BOY91" s="1548"/>
      <c r="BOZ91" s="1548"/>
      <c r="BPA91" s="1548"/>
      <c r="BPB91" s="1548"/>
      <c r="BPC91" s="1548"/>
      <c r="BPD91" s="1548"/>
      <c r="BPE91" s="1548"/>
      <c r="BPF91" s="1548"/>
      <c r="BPG91" s="1548"/>
      <c r="BPH91" s="1548"/>
      <c r="BPI91" s="1548"/>
      <c r="BPJ91" s="1548"/>
      <c r="BPK91" s="1548"/>
      <c r="BPL91" s="1548"/>
      <c r="BPM91" s="1548"/>
      <c r="BPN91" s="1548"/>
      <c r="BPO91" s="1548"/>
      <c r="BPP91" s="1548"/>
      <c r="BPQ91" s="1548"/>
      <c r="BPR91" s="1548"/>
      <c r="BPS91" s="1548"/>
      <c r="BPT91" s="1548"/>
      <c r="BPU91" s="1548"/>
      <c r="BPV91" s="1548"/>
      <c r="BPW91" s="1548"/>
      <c r="BPX91" s="1548"/>
      <c r="BPY91" s="1548"/>
      <c r="BPZ91" s="1548"/>
      <c r="BQA91" s="1548"/>
      <c r="BQB91" s="1548"/>
      <c r="BQC91" s="1548"/>
      <c r="BQD91" s="1548"/>
      <c r="BQE91" s="1548"/>
      <c r="BQF91" s="1548"/>
      <c r="BQG91" s="1548"/>
      <c r="BQH91" s="1548"/>
      <c r="BQI91" s="1548"/>
      <c r="BQJ91" s="1548"/>
      <c r="BQK91" s="1548"/>
      <c r="BQL91" s="1548"/>
      <c r="BQM91" s="1548"/>
      <c r="BQN91" s="1548"/>
      <c r="BQO91" s="1548"/>
      <c r="BQP91" s="1548"/>
      <c r="BQQ91" s="1548"/>
      <c r="BQR91" s="1548"/>
      <c r="BQS91" s="1548"/>
      <c r="BQT91" s="1548"/>
      <c r="BQU91" s="1548"/>
      <c r="BQV91" s="1548"/>
      <c r="BQW91" s="1548"/>
      <c r="BQX91" s="1548"/>
      <c r="BQY91" s="1548"/>
      <c r="BQZ91" s="1548"/>
      <c r="BRA91" s="1548"/>
      <c r="BRB91" s="1548"/>
      <c r="BRC91" s="1548"/>
      <c r="BRD91" s="1548"/>
      <c r="BRE91" s="1548"/>
      <c r="BRF91" s="1548"/>
      <c r="BRG91" s="1548"/>
      <c r="BRH91" s="1548"/>
      <c r="BRI91" s="1548"/>
      <c r="BRJ91" s="1548"/>
      <c r="BRK91" s="1548"/>
      <c r="BRL91" s="1548"/>
      <c r="BRM91" s="1548"/>
      <c r="BRN91" s="1548"/>
      <c r="BRO91" s="1548"/>
      <c r="BRP91" s="1548"/>
      <c r="BRQ91" s="1548"/>
      <c r="BRR91" s="1548"/>
      <c r="BRS91" s="1548"/>
      <c r="BRT91" s="1548"/>
      <c r="BRU91" s="1548"/>
      <c r="BRV91" s="1548"/>
      <c r="BRW91" s="1548"/>
      <c r="BRX91" s="1548"/>
      <c r="BRY91" s="1548"/>
      <c r="BRZ91" s="1548"/>
      <c r="BSA91" s="1548"/>
      <c r="BSB91" s="1548"/>
      <c r="BSC91" s="1548"/>
      <c r="BSD91" s="1548"/>
      <c r="BSE91" s="1548"/>
      <c r="BSF91" s="1548"/>
      <c r="BSG91" s="1548"/>
      <c r="BSH91" s="1548"/>
      <c r="BSI91" s="1548"/>
      <c r="BSJ91" s="1548"/>
      <c r="BSK91" s="1548"/>
      <c r="BSL91" s="1548"/>
      <c r="BSM91" s="1548"/>
      <c r="BSN91" s="1548"/>
      <c r="BSO91" s="1548"/>
      <c r="BSP91" s="1548"/>
      <c r="BSQ91" s="1548"/>
      <c r="BSR91" s="1548"/>
      <c r="BSS91" s="1548"/>
      <c r="BST91" s="1548"/>
      <c r="BSU91" s="1548"/>
      <c r="BSV91" s="1548"/>
      <c r="BSW91" s="1548"/>
      <c r="BSX91" s="1548"/>
      <c r="BSY91" s="1548"/>
      <c r="BSZ91" s="1548"/>
      <c r="BTA91" s="1548"/>
      <c r="BTB91" s="1548"/>
      <c r="BTC91" s="1548"/>
      <c r="BTD91" s="1548"/>
      <c r="BTE91" s="1548"/>
      <c r="BTF91" s="1548"/>
      <c r="BTG91" s="1548"/>
      <c r="BTH91" s="1548"/>
      <c r="BTI91" s="1548"/>
      <c r="BTJ91" s="1548"/>
      <c r="BTK91" s="1548"/>
      <c r="BTL91" s="1548"/>
      <c r="BTM91" s="1548"/>
      <c r="BTN91" s="1548"/>
      <c r="BTO91" s="1548"/>
      <c r="BTP91" s="1548"/>
      <c r="BTQ91" s="1548"/>
      <c r="BTR91" s="1548"/>
      <c r="BTS91" s="1548"/>
      <c r="BTT91" s="1548"/>
      <c r="BTU91" s="1548"/>
      <c r="BTV91" s="1548"/>
      <c r="BTW91" s="1548"/>
      <c r="BTX91" s="1548"/>
      <c r="BTY91" s="1548"/>
      <c r="BTZ91" s="1548"/>
      <c r="BUA91" s="1548"/>
      <c r="BUB91" s="1548"/>
      <c r="BUC91" s="1548"/>
      <c r="BUD91" s="1548"/>
      <c r="BUE91" s="1548"/>
      <c r="BUF91" s="1548"/>
      <c r="BUG91" s="1548"/>
      <c r="BUH91" s="1548"/>
      <c r="BUI91" s="1548"/>
      <c r="BUJ91" s="1548"/>
      <c r="BUK91" s="1548"/>
      <c r="BUL91" s="1548"/>
      <c r="BUM91" s="1548"/>
      <c r="BUN91" s="1548"/>
      <c r="BUO91" s="1548"/>
      <c r="BUP91" s="1548"/>
      <c r="BUQ91" s="1548"/>
      <c r="BUR91" s="1548"/>
      <c r="BUS91" s="1548"/>
      <c r="BUT91" s="1548"/>
      <c r="BUU91" s="1548"/>
      <c r="BUV91" s="1548"/>
      <c r="BUW91" s="1548"/>
      <c r="BUX91" s="1548"/>
      <c r="BUY91" s="1548"/>
      <c r="BUZ91" s="1548"/>
      <c r="BVA91" s="1548"/>
      <c r="BVB91" s="1548"/>
      <c r="BVC91" s="1548"/>
      <c r="BVD91" s="1548"/>
      <c r="BVE91" s="1548"/>
      <c r="BVF91" s="1548"/>
      <c r="BVG91" s="1548"/>
      <c r="BVH91" s="1548"/>
      <c r="BVI91" s="1548"/>
      <c r="BVJ91" s="1548"/>
      <c r="BVK91" s="1548"/>
      <c r="BVL91" s="1548"/>
      <c r="BVM91" s="1548"/>
      <c r="BVN91" s="1548"/>
      <c r="BVO91" s="1548"/>
      <c r="BVP91" s="1548"/>
      <c r="BVQ91" s="1548"/>
      <c r="BVR91" s="1548"/>
      <c r="BVS91" s="1548"/>
      <c r="BVT91" s="1548"/>
      <c r="BVU91" s="1548"/>
      <c r="BVV91" s="1548"/>
      <c r="BVW91" s="1548"/>
      <c r="BVX91" s="1548"/>
      <c r="BVY91" s="1548"/>
      <c r="BVZ91" s="1548"/>
      <c r="BWA91" s="1548"/>
      <c r="BWB91" s="1548"/>
      <c r="BWC91" s="1548"/>
      <c r="BWD91" s="1548"/>
      <c r="BWE91" s="1548"/>
      <c r="BWF91" s="1548"/>
      <c r="BWG91" s="1548"/>
      <c r="BWH91" s="1548"/>
      <c r="BWI91" s="1548"/>
      <c r="BWJ91" s="1548"/>
      <c r="BWK91" s="1548"/>
      <c r="BWL91" s="1548"/>
      <c r="BWM91" s="1548"/>
      <c r="BWN91" s="1548"/>
      <c r="BWO91" s="1548"/>
      <c r="BWP91" s="1548"/>
      <c r="BWQ91" s="1548"/>
      <c r="BWR91" s="1548"/>
      <c r="BWS91" s="1548"/>
      <c r="BWT91" s="1548"/>
      <c r="BWU91" s="1548"/>
      <c r="BWV91" s="1548"/>
      <c r="BWW91" s="1548"/>
      <c r="BWX91" s="1548"/>
      <c r="BWY91" s="1548"/>
      <c r="BWZ91" s="1548"/>
      <c r="BXA91" s="1548"/>
      <c r="BXB91" s="1548"/>
      <c r="BXC91" s="1548"/>
      <c r="BXD91" s="1548"/>
      <c r="BXE91" s="1548"/>
      <c r="BXF91" s="1548"/>
      <c r="BXG91" s="1548"/>
      <c r="BXH91" s="1548"/>
      <c r="BXI91" s="1548"/>
      <c r="BXJ91" s="1548"/>
      <c r="BXK91" s="1548"/>
      <c r="BXL91" s="1548"/>
      <c r="BXM91" s="1548"/>
      <c r="BXN91" s="1548"/>
      <c r="BXO91" s="1548"/>
      <c r="BXP91" s="1548"/>
      <c r="BXQ91" s="1548"/>
      <c r="BXR91" s="1548"/>
      <c r="BXS91" s="1548"/>
      <c r="BXT91" s="1548"/>
      <c r="BXU91" s="1548"/>
      <c r="BXV91" s="1548"/>
      <c r="BXW91" s="1548"/>
      <c r="BXX91" s="1548"/>
      <c r="BXY91" s="1548"/>
      <c r="BXZ91" s="1548"/>
      <c r="BYA91" s="1548"/>
      <c r="BYB91" s="1548"/>
      <c r="BYC91" s="1548"/>
      <c r="BYD91" s="1548"/>
      <c r="BYE91" s="1548"/>
      <c r="BYF91" s="1548"/>
      <c r="BYG91" s="1548"/>
      <c r="BYH91" s="1548"/>
      <c r="BYI91" s="1548"/>
      <c r="BYJ91" s="1548"/>
      <c r="BYK91" s="1548"/>
      <c r="BYL91" s="1548"/>
      <c r="BYM91" s="1548"/>
      <c r="BYN91" s="1548"/>
      <c r="BYO91" s="1548"/>
      <c r="BYP91" s="1548"/>
      <c r="BYQ91" s="1548"/>
      <c r="BYR91" s="1548"/>
      <c r="BYS91" s="1548"/>
      <c r="BYT91" s="1548"/>
      <c r="BYU91" s="1548"/>
      <c r="BYV91" s="1548"/>
      <c r="BYW91" s="1548"/>
      <c r="BYX91" s="1548"/>
      <c r="BYY91" s="1548"/>
      <c r="BYZ91" s="1548"/>
      <c r="BZA91" s="1548"/>
      <c r="BZB91" s="1548"/>
      <c r="BZC91" s="1548"/>
      <c r="BZD91" s="1548"/>
      <c r="BZE91" s="1548"/>
      <c r="BZF91" s="1548"/>
      <c r="BZG91" s="1548"/>
      <c r="BZH91" s="1548"/>
      <c r="BZI91" s="1548"/>
      <c r="BZJ91" s="1548"/>
      <c r="BZK91" s="1548"/>
      <c r="BZL91" s="1548"/>
      <c r="BZM91" s="1548"/>
      <c r="BZN91" s="1548"/>
      <c r="BZO91" s="1548"/>
      <c r="BZP91" s="1548"/>
      <c r="BZQ91" s="1548"/>
      <c r="BZR91" s="1548"/>
      <c r="BZS91" s="1548"/>
      <c r="BZT91" s="1548"/>
      <c r="BZU91" s="1548"/>
      <c r="BZV91" s="1548"/>
      <c r="BZW91" s="1548"/>
      <c r="BZX91" s="1548"/>
      <c r="BZY91" s="1548"/>
      <c r="BZZ91" s="1548"/>
      <c r="CAA91" s="1548"/>
      <c r="CAB91" s="1548"/>
      <c r="CAC91" s="1548"/>
      <c r="CAD91" s="1548"/>
      <c r="CAE91" s="1548"/>
      <c r="CAF91" s="1548"/>
      <c r="CAG91" s="1548"/>
      <c r="CAH91" s="1548"/>
      <c r="CAI91" s="1548"/>
      <c r="CAJ91" s="1548"/>
      <c r="CAK91" s="1548"/>
      <c r="CAL91" s="1548"/>
      <c r="CAM91" s="1548"/>
      <c r="CAN91" s="1548"/>
      <c r="CAO91" s="1548"/>
      <c r="CAP91" s="1548"/>
      <c r="CAQ91" s="1548"/>
      <c r="CAR91" s="1548"/>
      <c r="CAS91" s="1548"/>
      <c r="CAT91" s="1548"/>
      <c r="CAU91" s="1548"/>
      <c r="CAV91" s="1548"/>
      <c r="CAW91" s="1548"/>
      <c r="CAX91" s="1548"/>
      <c r="CAY91" s="1548"/>
      <c r="CAZ91" s="1548"/>
      <c r="CBA91" s="1548"/>
      <c r="CBB91" s="1548"/>
      <c r="CBC91" s="1548"/>
      <c r="CBD91" s="1548"/>
      <c r="CBE91" s="1548"/>
      <c r="CBF91" s="1548"/>
      <c r="CBG91" s="1548"/>
      <c r="CBH91" s="1548"/>
      <c r="CBI91" s="1548"/>
      <c r="CBJ91" s="1548"/>
      <c r="CBK91" s="1548"/>
      <c r="CBL91" s="1548"/>
      <c r="CBM91" s="1548"/>
      <c r="CBN91" s="1548"/>
      <c r="CBO91" s="1548"/>
      <c r="CBP91" s="1548"/>
      <c r="CBQ91" s="1548"/>
      <c r="CBR91" s="1548"/>
      <c r="CBS91" s="1548"/>
      <c r="CBT91" s="1548"/>
      <c r="CBU91" s="1548"/>
      <c r="CBV91" s="1548"/>
      <c r="CBW91" s="1548"/>
      <c r="CBX91" s="1548"/>
      <c r="CBY91" s="1548"/>
      <c r="CBZ91" s="1548"/>
      <c r="CCA91" s="1548"/>
      <c r="CCB91" s="1548"/>
      <c r="CCC91" s="1548"/>
      <c r="CCD91" s="1548"/>
      <c r="CCE91" s="1548"/>
      <c r="CCF91" s="1548"/>
      <c r="CCG91" s="1548"/>
      <c r="CCH91" s="1548"/>
      <c r="CCI91" s="1548"/>
      <c r="CCJ91" s="1548"/>
      <c r="CCK91" s="1548"/>
      <c r="CCL91" s="1548"/>
      <c r="CCM91" s="1548"/>
      <c r="CCN91" s="1548"/>
      <c r="CCO91" s="1548"/>
      <c r="CCP91" s="1548"/>
      <c r="CCQ91" s="1548"/>
      <c r="CCR91" s="1548"/>
      <c r="CCS91" s="1548"/>
      <c r="CCT91" s="1548"/>
      <c r="CCU91" s="1548"/>
      <c r="CCV91" s="1548"/>
      <c r="CCW91" s="1548"/>
      <c r="CCX91" s="1548"/>
      <c r="CCY91" s="1548"/>
      <c r="CCZ91" s="1548"/>
      <c r="CDA91" s="1548"/>
      <c r="CDB91" s="1548"/>
      <c r="CDC91" s="1548"/>
      <c r="CDD91" s="1548"/>
      <c r="CDE91" s="1548"/>
      <c r="CDF91" s="1548"/>
      <c r="CDG91" s="1548"/>
      <c r="CDH91" s="1548"/>
      <c r="CDI91" s="1548"/>
      <c r="CDJ91" s="1548"/>
      <c r="CDK91" s="1548"/>
      <c r="CDL91" s="1548"/>
      <c r="CDM91" s="1548"/>
      <c r="CDN91" s="1548"/>
      <c r="CDO91" s="1548"/>
      <c r="CDP91" s="1548"/>
      <c r="CDQ91" s="1548"/>
      <c r="CDR91" s="1548"/>
      <c r="CDS91" s="1548"/>
      <c r="CDT91" s="1548"/>
      <c r="CDU91" s="1548"/>
      <c r="CDV91" s="1548"/>
      <c r="CDW91" s="1548"/>
      <c r="CDX91" s="1548"/>
      <c r="CDY91" s="1548"/>
      <c r="CDZ91" s="1548"/>
      <c r="CEA91" s="1548"/>
      <c r="CEB91" s="1548"/>
      <c r="CEC91" s="1548"/>
      <c r="CED91" s="1548"/>
      <c r="CEE91" s="1548"/>
      <c r="CEF91" s="1548"/>
      <c r="CEG91" s="1548"/>
      <c r="CEH91" s="1548"/>
      <c r="CEI91" s="1548"/>
      <c r="CEJ91" s="1548"/>
      <c r="CEK91" s="1548"/>
      <c r="CEL91" s="1548"/>
      <c r="CEM91" s="1548"/>
      <c r="CEN91" s="1548"/>
      <c r="CEO91" s="1548"/>
      <c r="CEP91" s="1548"/>
      <c r="CEQ91" s="1548"/>
      <c r="CER91" s="1548"/>
      <c r="CES91" s="1548"/>
      <c r="CET91" s="1548"/>
      <c r="CEU91" s="1548"/>
      <c r="CEV91" s="1548"/>
      <c r="CEW91" s="1548"/>
      <c r="CEX91" s="1548"/>
      <c r="CEY91" s="1548"/>
      <c r="CEZ91" s="1548"/>
      <c r="CFA91" s="1548"/>
      <c r="CFB91" s="1548"/>
      <c r="CFC91" s="1548"/>
      <c r="CFD91" s="1548"/>
      <c r="CFE91" s="1548"/>
      <c r="CFF91" s="1548"/>
      <c r="CFG91" s="1548"/>
      <c r="CFH91" s="1548"/>
      <c r="CFI91" s="1548"/>
      <c r="CFJ91" s="1548"/>
      <c r="CFK91" s="1548"/>
      <c r="CFL91" s="1548"/>
      <c r="CFM91" s="1548"/>
      <c r="CFN91" s="1548"/>
      <c r="CFO91" s="1548"/>
      <c r="CFP91" s="1548"/>
      <c r="CFQ91" s="1548"/>
      <c r="CFR91" s="1548"/>
      <c r="CFS91" s="1548"/>
      <c r="CFT91" s="1548"/>
      <c r="CFU91" s="1548"/>
      <c r="CFV91" s="1548"/>
      <c r="CFW91" s="1548"/>
      <c r="CFX91" s="1548"/>
      <c r="CFY91" s="1548"/>
      <c r="CFZ91" s="1548"/>
      <c r="CGA91" s="1548"/>
      <c r="CGB91" s="1548"/>
      <c r="CGC91" s="1548"/>
      <c r="CGD91" s="1548"/>
      <c r="CGE91" s="1548"/>
      <c r="CGF91" s="1548"/>
      <c r="CGG91" s="1548"/>
      <c r="CGH91" s="1548"/>
      <c r="CGI91" s="1548"/>
      <c r="CGJ91" s="1548"/>
      <c r="CGK91" s="1548"/>
      <c r="CGL91" s="1548"/>
      <c r="CGM91" s="1548"/>
      <c r="CGN91" s="1548"/>
      <c r="CGO91" s="1548"/>
      <c r="CGP91" s="1548"/>
      <c r="CGQ91" s="1548"/>
      <c r="CGR91" s="1548"/>
      <c r="CGS91" s="1548"/>
      <c r="CGT91" s="1548"/>
      <c r="CGU91" s="1548"/>
      <c r="CGV91" s="1548"/>
      <c r="CGW91" s="1548"/>
      <c r="CGX91" s="1548"/>
      <c r="CGY91" s="1548"/>
      <c r="CGZ91" s="1548"/>
      <c r="CHA91" s="1548"/>
      <c r="CHB91" s="1548"/>
      <c r="CHC91" s="1548"/>
      <c r="CHD91" s="1548"/>
      <c r="CHE91" s="1548"/>
      <c r="CHF91" s="1548"/>
      <c r="CHG91" s="1548"/>
      <c r="CHH91" s="1548"/>
      <c r="CHI91" s="1548"/>
      <c r="CHJ91" s="1548"/>
      <c r="CHK91" s="1548"/>
      <c r="CHL91" s="1548"/>
      <c r="CHM91" s="1548"/>
      <c r="CHN91" s="1548"/>
      <c r="CHO91" s="1548"/>
      <c r="CHP91" s="1548"/>
      <c r="CHQ91" s="1548"/>
      <c r="CHR91" s="1548"/>
      <c r="CHS91" s="1548"/>
      <c r="CHT91" s="1548"/>
      <c r="CHU91" s="1548"/>
      <c r="CHV91" s="1548"/>
      <c r="CHW91" s="1548"/>
      <c r="CHX91" s="1548"/>
      <c r="CHY91" s="1548"/>
      <c r="CHZ91" s="1548"/>
      <c r="CIA91" s="1548"/>
      <c r="CIB91" s="1548"/>
      <c r="CIC91" s="1548"/>
      <c r="CID91" s="1548"/>
      <c r="CIE91" s="1548"/>
      <c r="CIF91" s="1548"/>
      <c r="CIG91" s="1548"/>
      <c r="CIH91" s="1548"/>
      <c r="CII91" s="1548"/>
      <c r="CIJ91" s="1548"/>
      <c r="CIK91" s="1548"/>
      <c r="CIL91" s="1548"/>
      <c r="CIM91" s="1548"/>
      <c r="CIN91" s="1548"/>
      <c r="CIO91" s="1548"/>
      <c r="CIP91" s="1548"/>
      <c r="CIQ91" s="1548"/>
      <c r="CIR91" s="1548"/>
      <c r="CIS91" s="1548"/>
      <c r="CIT91" s="1548"/>
      <c r="CIU91" s="1548"/>
      <c r="CIV91" s="1548"/>
      <c r="CIW91" s="1548"/>
      <c r="CIX91" s="1548"/>
      <c r="CIY91" s="1548"/>
      <c r="CIZ91" s="1548"/>
      <c r="CJA91" s="1548"/>
      <c r="CJB91" s="1548"/>
      <c r="CJC91" s="1548"/>
      <c r="CJD91" s="1548"/>
      <c r="CJE91" s="1548"/>
      <c r="CJF91" s="1548"/>
      <c r="CJG91" s="1548"/>
      <c r="CJH91" s="1548"/>
      <c r="CJI91" s="1548"/>
      <c r="CJJ91" s="1548"/>
      <c r="CJK91" s="1548"/>
      <c r="CJL91" s="1548"/>
      <c r="CJM91" s="1548"/>
      <c r="CJN91" s="1548"/>
      <c r="CJO91" s="1548"/>
      <c r="CJP91" s="1548"/>
      <c r="CJQ91" s="1548"/>
      <c r="CJR91" s="1548"/>
      <c r="CJS91" s="1548"/>
      <c r="CJT91" s="1548"/>
      <c r="CJU91" s="1548"/>
      <c r="CJV91" s="1548"/>
      <c r="CJW91" s="1548"/>
      <c r="CJX91" s="1548"/>
      <c r="CJY91" s="1548"/>
      <c r="CJZ91" s="1548"/>
      <c r="CKA91" s="1548"/>
      <c r="CKB91" s="1548"/>
      <c r="CKC91" s="1548"/>
      <c r="CKD91" s="1548"/>
      <c r="CKE91" s="1548"/>
      <c r="CKF91" s="1548"/>
      <c r="CKG91" s="1548"/>
      <c r="CKH91" s="1548"/>
      <c r="CKI91" s="1548"/>
      <c r="CKJ91" s="1548"/>
      <c r="CKK91" s="1548"/>
      <c r="CKL91" s="1548"/>
      <c r="CKM91" s="1548"/>
      <c r="CKN91" s="1548"/>
      <c r="CKO91" s="1548"/>
      <c r="CKP91" s="1548"/>
      <c r="CKQ91" s="1548"/>
      <c r="CKR91" s="1548"/>
      <c r="CKS91" s="1548"/>
      <c r="CKT91" s="1548"/>
      <c r="CKU91" s="1548"/>
      <c r="CKV91" s="1548"/>
      <c r="CKW91" s="1548"/>
      <c r="CKX91" s="1548"/>
      <c r="CKY91" s="1548"/>
      <c r="CKZ91" s="1548"/>
      <c r="CLA91" s="1548"/>
      <c r="CLB91" s="1548"/>
      <c r="CLC91" s="1548"/>
      <c r="CLD91" s="1548"/>
      <c r="CLE91" s="1548"/>
      <c r="CLF91" s="1548"/>
      <c r="CLG91" s="1548"/>
      <c r="CLH91" s="1548"/>
      <c r="CLI91" s="1548"/>
      <c r="CLJ91" s="1548"/>
      <c r="CLK91" s="1548"/>
      <c r="CLL91" s="1548"/>
      <c r="CLM91" s="1548"/>
      <c r="CLN91" s="1548"/>
      <c r="CLO91" s="1548"/>
      <c r="CLP91" s="1548"/>
      <c r="CLQ91" s="1548"/>
      <c r="CLR91" s="1548"/>
      <c r="CLS91" s="1548"/>
      <c r="CLT91" s="1548"/>
      <c r="CLU91" s="1548"/>
      <c r="CLV91" s="1548"/>
      <c r="CLW91" s="1548"/>
      <c r="CLX91" s="1548"/>
      <c r="CLY91" s="1548"/>
      <c r="CLZ91" s="1548"/>
      <c r="CMA91" s="1548"/>
      <c r="CMB91" s="1548"/>
      <c r="CMC91" s="1548"/>
      <c r="CMD91" s="1548"/>
      <c r="CME91" s="1548"/>
      <c r="CMF91" s="1548"/>
      <c r="CMG91" s="1548"/>
      <c r="CMH91" s="1548"/>
      <c r="CMI91" s="1548"/>
      <c r="CMJ91" s="1548"/>
      <c r="CMK91" s="1548"/>
      <c r="CML91" s="1548"/>
      <c r="CMM91" s="1548"/>
      <c r="CMN91" s="1548"/>
      <c r="CMO91" s="1548"/>
      <c r="CMP91" s="1548"/>
      <c r="CMQ91" s="1548"/>
      <c r="CMR91" s="1548"/>
      <c r="CMS91" s="1548"/>
      <c r="CMT91" s="1548"/>
      <c r="CMU91" s="1548"/>
      <c r="CMV91" s="1548"/>
      <c r="CMW91" s="1548"/>
      <c r="CMX91" s="1548"/>
      <c r="CMY91" s="1548"/>
      <c r="CMZ91" s="1548"/>
      <c r="CNA91" s="1548"/>
      <c r="CNB91" s="1548"/>
      <c r="CNC91" s="1548"/>
      <c r="CND91" s="1548"/>
      <c r="CNE91" s="1548"/>
      <c r="CNF91" s="1548"/>
      <c r="CNG91" s="1548"/>
      <c r="CNH91" s="1548"/>
      <c r="CNI91" s="1548"/>
      <c r="CNJ91" s="1548"/>
      <c r="CNK91" s="1548"/>
      <c r="CNL91" s="1548"/>
      <c r="CNM91" s="1548"/>
      <c r="CNN91" s="1548"/>
      <c r="CNO91" s="1548"/>
      <c r="CNP91" s="1548"/>
      <c r="CNQ91" s="1548"/>
      <c r="CNR91" s="1548"/>
      <c r="CNS91" s="1548"/>
      <c r="CNT91" s="1548"/>
      <c r="CNU91" s="1548"/>
      <c r="CNV91" s="1548"/>
      <c r="CNW91" s="1548"/>
      <c r="CNX91" s="1548"/>
      <c r="CNY91" s="1548"/>
      <c r="CNZ91" s="1548"/>
      <c r="COA91" s="1548"/>
      <c r="COB91" s="1548"/>
      <c r="COC91" s="1548"/>
      <c r="COD91" s="1548"/>
      <c r="COE91" s="1548"/>
      <c r="COF91" s="1548"/>
      <c r="COG91" s="1548"/>
      <c r="COH91" s="1548"/>
      <c r="COI91" s="1548"/>
      <c r="COJ91" s="1548"/>
      <c r="COK91" s="1548"/>
      <c r="COL91" s="1548"/>
      <c r="COM91" s="1548"/>
      <c r="CON91" s="1548"/>
      <c r="COO91" s="1548"/>
      <c r="COP91" s="1548"/>
      <c r="COQ91" s="1548"/>
      <c r="COR91" s="1548"/>
      <c r="COS91" s="1548"/>
      <c r="COT91" s="1548"/>
      <c r="COU91" s="1548"/>
      <c r="COV91" s="1548"/>
      <c r="COW91" s="1548"/>
      <c r="COX91" s="1548"/>
      <c r="COY91" s="1548"/>
      <c r="COZ91" s="1548"/>
      <c r="CPA91" s="1548"/>
      <c r="CPB91" s="1548"/>
      <c r="CPC91" s="1548"/>
      <c r="CPD91" s="1548"/>
      <c r="CPE91" s="1548"/>
      <c r="CPF91" s="1548"/>
      <c r="CPG91" s="1548"/>
      <c r="CPH91" s="1548"/>
      <c r="CPI91" s="1548"/>
      <c r="CPJ91" s="1548"/>
      <c r="CPK91" s="1548"/>
      <c r="CPL91" s="1548"/>
      <c r="CPM91" s="1548"/>
      <c r="CPN91" s="1548"/>
      <c r="CPO91" s="1548"/>
      <c r="CPP91" s="1548"/>
      <c r="CPQ91" s="1548"/>
      <c r="CPR91" s="1548"/>
      <c r="CPS91" s="1548"/>
      <c r="CPT91" s="1548"/>
      <c r="CPU91" s="1548"/>
      <c r="CPV91" s="1548"/>
      <c r="CPW91" s="1548"/>
      <c r="CPX91" s="1548"/>
      <c r="CPY91" s="1548"/>
      <c r="CPZ91" s="1548"/>
      <c r="CQA91" s="1548"/>
      <c r="CQB91" s="1548"/>
      <c r="CQC91" s="1548"/>
      <c r="CQD91" s="1548"/>
      <c r="CQE91" s="1548"/>
      <c r="CQF91" s="1548"/>
      <c r="CQG91" s="1548"/>
      <c r="CQH91" s="1548"/>
      <c r="CQI91" s="1548"/>
      <c r="CQJ91" s="1548"/>
      <c r="CQK91" s="1548"/>
      <c r="CQL91" s="1548"/>
      <c r="CQM91" s="1548"/>
      <c r="CQN91" s="1548"/>
      <c r="CQO91" s="1548"/>
      <c r="CQP91" s="1548"/>
      <c r="CQQ91" s="1548"/>
      <c r="CQR91" s="1548"/>
      <c r="CQS91" s="1548"/>
      <c r="CQT91" s="1548"/>
      <c r="CQU91" s="1548"/>
      <c r="CQV91" s="1548"/>
      <c r="CQW91" s="1548"/>
      <c r="CQX91" s="1548"/>
      <c r="CQY91" s="1548"/>
      <c r="CQZ91" s="1548"/>
      <c r="CRA91" s="1548"/>
      <c r="CRB91" s="1548"/>
      <c r="CRC91" s="1548"/>
      <c r="CRD91" s="1548"/>
      <c r="CRE91" s="1548"/>
      <c r="CRF91" s="1548"/>
      <c r="CRG91" s="1548"/>
      <c r="CRH91" s="1548"/>
      <c r="CRI91" s="1548"/>
      <c r="CRJ91" s="1548"/>
      <c r="CRK91" s="1548"/>
      <c r="CRL91" s="1548"/>
      <c r="CRM91" s="1548"/>
      <c r="CRN91" s="1548"/>
      <c r="CRO91" s="1548"/>
      <c r="CRP91" s="1548"/>
      <c r="CRQ91" s="1548"/>
      <c r="CRR91" s="1548"/>
      <c r="CRS91" s="1548"/>
      <c r="CRT91" s="1548"/>
      <c r="CRU91" s="1548"/>
      <c r="CRV91" s="1548"/>
      <c r="CRW91" s="1548"/>
      <c r="CRX91" s="1548"/>
      <c r="CRY91" s="1548"/>
      <c r="CRZ91" s="1548"/>
      <c r="CSA91" s="1548"/>
      <c r="CSB91" s="1548"/>
      <c r="CSC91" s="1548"/>
      <c r="CSD91" s="1548"/>
      <c r="CSE91" s="1548"/>
      <c r="CSF91" s="1548"/>
      <c r="CSG91" s="1548"/>
      <c r="CSH91" s="1548"/>
      <c r="CSI91" s="1548"/>
      <c r="CSJ91" s="1548"/>
      <c r="CSK91" s="1548"/>
      <c r="CSL91" s="1548"/>
      <c r="CSM91" s="1548"/>
      <c r="CSN91" s="1548"/>
      <c r="CSO91" s="1548"/>
      <c r="CSP91" s="1548"/>
      <c r="CSQ91" s="1548"/>
      <c r="CSR91" s="1548"/>
      <c r="CSS91" s="1548"/>
      <c r="CST91" s="1548"/>
      <c r="CSU91" s="1548"/>
      <c r="CSV91" s="1548"/>
      <c r="CSW91" s="1548"/>
      <c r="CSX91" s="1548"/>
      <c r="CSY91" s="1548"/>
      <c r="CSZ91" s="1548"/>
      <c r="CTA91" s="1548"/>
      <c r="CTB91" s="1548"/>
      <c r="CTC91" s="1548"/>
      <c r="CTD91" s="1548"/>
      <c r="CTE91" s="1548"/>
      <c r="CTF91" s="1548"/>
      <c r="CTG91" s="1548"/>
      <c r="CTH91" s="1548"/>
      <c r="CTI91" s="1548"/>
      <c r="CTJ91" s="1548"/>
      <c r="CTK91" s="1548"/>
      <c r="CTL91" s="1548"/>
      <c r="CTM91" s="1548"/>
      <c r="CTN91" s="1548"/>
      <c r="CTO91" s="1548"/>
      <c r="CTP91" s="1548"/>
      <c r="CTQ91" s="1548"/>
      <c r="CTR91" s="1548"/>
      <c r="CTS91" s="1548"/>
      <c r="CTT91" s="1548"/>
      <c r="CTU91" s="1548"/>
      <c r="CTV91" s="1548"/>
      <c r="CTW91" s="1548"/>
      <c r="CTX91" s="1548"/>
      <c r="CTY91" s="1548"/>
      <c r="CTZ91" s="1548"/>
      <c r="CUA91" s="1548"/>
      <c r="CUB91" s="1548"/>
      <c r="CUC91" s="1548"/>
      <c r="CUD91" s="1548"/>
      <c r="CUE91" s="1548"/>
      <c r="CUF91" s="1548"/>
      <c r="CUG91" s="1548"/>
      <c r="CUH91" s="1548"/>
      <c r="CUI91" s="1548"/>
      <c r="CUJ91" s="1548"/>
      <c r="CUK91" s="1548"/>
      <c r="CUL91" s="1548"/>
      <c r="CUM91" s="1548"/>
      <c r="CUN91" s="1548"/>
      <c r="CUO91" s="1548"/>
      <c r="CUP91" s="1548"/>
      <c r="CUQ91" s="1548"/>
      <c r="CUR91" s="1548"/>
      <c r="CUS91" s="1548"/>
      <c r="CUT91" s="1548"/>
      <c r="CUU91" s="1548"/>
      <c r="CUV91" s="1548"/>
      <c r="CUW91" s="1548"/>
      <c r="CUX91" s="1548"/>
      <c r="CUY91" s="1548"/>
      <c r="CUZ91" s="1548"/>
      <c r="CVA91" s="1548"/>
      <c r="CVB91" s="1548"/>
      <c r="CVC91" s="1548"/>
      <c r="CVD91" s="1548"/>
      <c r="CVE91" s="1548"/>
      <c r="CVF91" s="1548"/>
      <c r="CVG91" s="1548"/>
      <c r="CVH91" s="1548"/>
      <c r="CVI91" s="1548"/>
      <c r="CVJ91" s="1548"/>
      <c r="CVK91" s="1548"/>
      <c r="CVL91" s="1548"/>
      <c r="CVM91" s="1548"/>
      <c r="CVN91" s="1548"/>
      <c r="CVO91" s="1548"/>
      <c r="CVP91" s="1548"/>
      <c r="CVQ91" s="1548"/>
      <c r="CVR91" s="1548"/>
      <c r="CVS91" s="1548"/>
      <c r="CVT91" s="1548"/>
      <c r="CVU91" s="1548"/>
      <c r="CVV91" s="1548"/>
      <c r="CVW91" s="1548"/>
      <c r="CVX91" s="1548"/>
      <c r="CVY91" s="1548"/>
      <c r="CVZ91" s="1548"/>
      <c r="CWA91" s="1548"/>
      <c r="CWB91" s="1548"/>
      <c r="CWC91" s="1548"/>
      <c r="CWD91" s="1548"/>
      <c r="CWE91" s="1548"/>
      <c r="CWF91" s="1548"/>
      <c r="CWG91" s="1548"/>
      <c r="CWH91" s="1548"/>
      <c r="CWI91" s="1548"/>
      <c r="CWJ91" s="1548"/>
      <c r="CWK91" s="1548"/>
      <c r="CWL91" s="1548"/>
      <c r="CWM91" s="1548"/>
      <c r="CWN91" s="1548"/>
      <c r="CWO91" s="1548"/>
      <c r="CWP91" s="1548"/>
      <c r="CWQ91" s="1548"/>
      <c r="CWR91" s="1548"/>
      <c r="CWS91" s="1548"/>
      <c r="CWT91" s="1548"/>
      <c r="CWU91" s="1548"/>
      <c r="CWV91" s="1548"/>
      <c r="CWW91" s="1548"/>
      <c r="CWX91" s="1548"/>
      <c r="CWY91" s="1548"/>
      <c r="CWZ91" s="1548"/>
      <c r="CXA91" s="1548"/>
      <c r="CXB91" s="1548"/>
      <c r="CXC91" s="1548"/>
      <c r="CXD91" s="1548"/>
      <c r="CXE91" s="1548"/>
      <c r="CXF91" s="1548"/>
      <c r="CXG91" s="1548"/>
      <c r="CXH91" s="1548"/>
      <c r="CXI91" s="1548"/>
      <c r="CXJ91" s="1548"/>
      <c r="CXK91" s="1548"/>
      <c r="CXL91" s="1548"/>
      <c r="CXM91" s="1548"/>
      <c r="CXN91" s="1548"/>
      <c r="CXO91" s="1548"/>
      <c r="CXP91" s="1548"/>
      <c r="CXQ91" s="1548"/>
      <c r="CXR91" s="1548"/>
      <c r="CXS91" s="1548"/>
      <c r="CXT91" s="1548"/>
      <c r="CXU91" s="1548"/>
      <c r="CXV91" s="1548"/>
      <c r="CXW91" s="1548"/>
      <c r="CXX91" s="1548"/>
      <c r="CXY91" s="1548"/>
      <c r="CXZ91" s="1548"/>
      <c r="CYA91" s="1548"/>
      <c r="CYB91" s="1548"/>
      <c r="CYC91" s="1548"/>
      <c r="CYD91" s="1548"/>
      <c r="CYE91" s="1548"/>
      <c r="CYF91" s="1548"/>
      <c r="CYG91" s="1548"/>
      <c r="CYH91" s="1548"/>
      <c r="CYI91" s="1548"/>
      <c r="CYJ91" s="1548"/>
      <c r="CYK91" s="1548"/>
      <c r="CYL91" s="1548"/>
      <c r="CYM91" s="1548"/>
      <c r="CYN91" s="1548"/>
      <c r="CYO91" s="1548"/>
      <c r="CYP91" s="1548"/>
      <c r="CYQ91" s="1548"/>
      <c r="CYR91" s="1548"/>
      <c r="CYS91" s="1548"/>
      <c r="CYT91" s="1548"/>
      <c r="CYU91" s="1548"/>
      <c r="CYV91" s="1548"/>
      <c r="CYW91" s="1548"/>
      <c r="CYX91" s="1548"/>
      <c r="CYY91" s="1548"/>
      <c r="CYZ91" s="1548"/>
      <c r="CZA91" s="1548"/>
      <c r="CZB91" s="1548"/>
      <c r="CZC91" s="1548"/>
      <c r="CZD91" s="1548"/>
      <c r="CZE91" s="1548"/>
      <c r="CZF91" s="1548"/>
      <c r="CZG91" s="1548"/>
      <c r="CZH91" s="1548"/>
      <c r="CZI91" s="1548"/>
      <c r="CZJ91" s="1548"/>
      <c r="CZK91" s="1548"/>
      <c r="CZL91" s="1548"/>
      <c r="CZM91" s="1548"/>
      <c r="CZN91" s="1548"/>
      <c r="CZO91" s="1548"/>
      <c r="CZP91" s="1548"/>
      <c r="CZQ91" s="1548"/>
      <c r="CZR91" s="1548"/>
      <c r="CZS91" s="1548"/>
      <c r="CZT91" s="1548"/>
      <c r="CZU91" s="1548"/>
      <c r="CZV91" s="1548"/>
      <c r="CZW91" s="1548"/>
      <c r="CZX91" s="1548"/>
      <c r="CZY91" s="1548"/>
      <c r="CZZ91" s="1548"/>
      <c r="DAA91" s="1548"/>
      <c r="DAB91" s="1548"/>
      <c r="DAC91" s="1548"/>
      <c r="DAD91" s="1548"/>
      <c r="DAE91" s="1548"/>
      <c r="DAF91" s="1548"/>
      <c r="DAG91" s="1548"/>
      <c r="DAH91" s="1548"/>
      <c r="DAI91" s="1548"/>
      <c r="DAJ91" s="1548"/>
      <c r="DAK91" s="1548"/>
      <c r="DAL91" s="1548"/>
      <c r="DAM91" s="1548"/>
      <c r="DAN91" s="1548"/>
      <c r="DAO91" s="1548"/>
      <c r="DAP91" s="1548"/>
      <c r="DAQ91" s="1548"/>
      <c r="DAR91" s="1548"/>
      <c r="DAS91" s="1548"/>
      <c r="DAT91" s="1548"/>
      <c r="DAU91" s="1548"/>
      <c r="DAV91" s="1548"/>
      <c r="DAW91" s="1548"/>
      <c r="DAX91" s="1548"/>
      <c r="DAY91" s="1548"/>
      <c r="DAZ91" s="1548"/>
      <c r="DBA91" s="1548"/>
      <c r="DBB91" s="1548"/>
      <c r="DBC91" s="1548"/>
      <c r="DBD91" s="1548"/>
      <c r="DBE91" s="1548"/>
      <c r="DBF91" s="1548"/>
      <c r="DBG91" s="1548"/>
      <c r="DBH91" s="1548"/>
      <c r="DBI91" s="1548"/>
      <c r="DBJ91" s="1548"/>
      <c r="DBK91" s="1548"/>
      <c r="DBL91" s="1548"/>
      <c r="DBM91" s="1548"/>
      <c r="DBN91" s="1548"/>
      <c r="DBO91" s="1548"/>
      <c r="DBP91" s="1548"/>
      <c r="DBQ91" s="1548"/>
      <c r="DBR91" s="1548"/>
      <c r="DBS91" s="1548"/>
      <c r="DBT91" s="1548"/>
      <c r="DBU91" s="1548"/>
      <c r="DBV91" s="1548"/>
      <c r="DBW91" s="1548"/>
      <c r="DBX91" s="1548"/>
      <c r="DBY91" s="1548"/>
      <c r="DBZ91" s="1548"/>
      <c r="DCA91" s="1548"/>
      <c r="DCB91" s="1548"/>
      <c r="DCC91" s="1548"/>
      <c r="DCD91" s="1548"/>
      <c r="DCE91" s="1548"/>
      <c r="DCF91" s="1548"/>
      <c r="DCG91" s="1548"/>
      <c r="DCH91" s="1548"/>
      <c r="DCI91" s="1548"/>
      <c r="DCJ91" s="1548"/>
      <c r="DCK91" s="1548"/>
      <c r="DCL91" s="1548"/>
      <c r="DCM91" s="1548"/>
      <c r="DCN91" s="1548"/>
      <c r="DCO91" s="1548"/>
      <c r="DCP91" s="1548"/>
      <c r="DCQ91" s="1548"/>
      <c r="DCR91" s="1548"/>
      <c r="DCS91" s="1548"/>
      <c r="DCT91" s="1548"/>
      <c r="DCU91" s="1548"/>
      <c r="DCV91" s="1548"/>
      <c r="DCW91" s="1548"/>
      <c r="DCX91" s="1548"/>
      <c r="DCY91" s="1548"/>
      <c r="DCZ91" s="1548"/>
      <c r="DDA91" s="1548"/>
      <c r="DDB91" s="1548"/>
      <c r="DDC91" s="1548"/>
      <c r="DDD91" s="1548"/>
      <c r="DDE91" s="1548"/>
      <c r="DDF91" s="1548"/>
      <c r="DDG91" s="1548"/>
      <c r="DDH91" s="1548"/>
      <c r="DDI91" s="1548"/>
      <c r="DDJ91" s="1548"/>
      <c r="DDK91" s="1548"/>
      <c r="DDL91" s="1548"/>
      <c r="DDM91" s="1548"/>
      <c r="DDN91" s="1548"/>
      <c r="DDO91" s="1548"/>
      <c r="DDP91" s="1548"/>
      <c r="DDQ91" s="1548"/>
      <c r="DDR91" s="1548"/>
      <c r="DDS91" s="1548"/>
      <c r="DDT91" s="1548"/>
      <c r="DDU91" s="1548"/>
      <c r="DDV91" s="1548"/>
      <c r="DDW91" s="1548"/>
      <c r="DDX91" s="1548"/>
      <c r="DDY91" s="1548"/>
      <c r="DDZ91" s="1548"/>
      <c r="DEA91" s="1548"/>
      <c r="DEB91" s="1548"/>
      <c r="DEC91" s="1548"/>
      <c r="DED91" s="1548"/>
      <c r="DEE91" s="1548"/>
      <c r="DEF91" s="1548"/>
      <c r="DEG91" s="1548"/>
      <c r="DEH91" s="1548"/>
      <c r="DEI91" s="1548"/>
      <c r="DEJ91" s="1548"/>
      <c r="DEK91" s="1548"/>
      <c r="DEL91" s="1548"/>
      <c r="DEM91" s="1548"/>
      <c r="DEN91" s="1548"/>
      <c r="DEO91" s="1548"/>
      <c r="DEP91" s="1548"/>
      <c r="DEQ91" s="1548"/>
      <c r="DER91" s="1548"/>
      <c r="DES91" s="1548"/>
      <c r="DET91" s="1548"/>
      <c r="DEU91" s="1548"/>
      <c r="DEV91" s="1548"/>
      <c r="DEW91" s="1548"/>
      <c r="DEX91" s="1548"/>
      <c r="DEY91" s="1548"/>
      <c r="DEZ91" s="1548"/>
      <c r="DFA91" s="1548"/>
      <c r="DFB91" s="1548"/>
      <c r="DFC91" s="1548"/>
      <c r="DFD91" s="1548"/>
      <c r="DFE91" s="1548"/>
      <c r="DFF91" s="1548"/>
      <c r="DFG91" s="1548"/>
      <c r="DFH91" s="1548"/>
      <c r="DFI91" s="1548"/>
      <c r="DFJ91" s="1548"/>
      <c r="DFK91" s="1548"/>
      <c r="DFL91" s="1548"/>
      <c r="DFM91" s="1548"/>
      <c r="DFN91" s="1548"/>
      <c r="DFO91" s="1548"/>
      <c r="DFP91" s="1548"/>
      <c r="DFQ91" s="1548"/>
      <c r="DFR91" s="1548"/>
      <c r="DFS91" s="1548"/>
      <c r="DFT91" s="1548"/>
      <c r="DFU91" s="1548"/>
      <c r="DFV91" s="1548"/>
      <c r="DFW91" s="1548"/>
      <c r="DFX91" s="1548"/>
      <c r="DFY91" s="1548"/>
      <c r="DFZ91" s="1548"/>
      <c r="DGA91" s="1548"/>
      <c r="DGB91" s="1548"/>
      <c r="DGC91" s="1548"/>
      <c r="DGD91" s="1548"/>
      <c r="DGE91" s="1548"/>
      <c r="DGF91" s="1548"/>
      <c r="DGG91" s="1548"/>
      <c r="DGH91" s="1548"/>
      <c r="DGI91" s="1548"/>
      <c r="DGJ91" s="1548"/>
      <c r="DGK91" s="1548"/>
      <c r="DGL91" s="1548"/>
      <c r="DGM91" s="1548"/>
      <c r="DGN91" s="1548"/>
      <c r="DGO91" s="1548"/>
      <c r="DGP91" s="1548"/>
      <c r="DGQ91" s="1548"/>
      <c r="DGR91" s="1548"/>
      <c r="DGS91" s="1548"/>
      <c r="DGT91" s="1548"/>
      <c r="DGU91" s="1548"/>
      <c r="DGV91" s="1548"/>
      <c r="DGW91" s="1548"/>
      <c r="DGX91" s="1548"/>
      <c r="DGY91" s="1548"/>
      <c r="DGZ91" s="1548"/>
      <c r="DHA91" s="1548"/>
      <c r="DHB91" s="1548"/>
      <c r="DHC91" s="1548"/>
      <c r="DHD91" s="1548"/>
      <c r="DHE91" s="1548"/>
      <c r="DHF91" s="1548"/>
      <c r="DHG91" s="1548"/>
      <c r="DHH91" s="1548"/>
      <c r="DHI91" s="1548"/>
      <c r="DHJ91" s="1548"/>
      <c r="DHK91" s="1548"/>
      <c r="DHL91" s="1548"/>
      <c r="DHM91" s="1548"/>
      <c r="DHN91" s="1548"/>
      <c r="DHO91" s="1548"/>
      <c r="DHP91" s="1548"/>
      <c r="DHQ91" s="1548"/>
      <c r="DHR91" s="1548"/>
      <c r="DHS91" s="1548"/>
      <c r="DHT91" s="1548"/>
      <c r="DHU91" s="1548"/>
      <c r="DHV91" s="1548"/>
      <c r="DHW91" s="1548"/>
      <c r="DHX91" s="1548"/>
      <c r="DHY91" s="1548"/>
      <c r="DHZ91" s="1548"/>
      <c r="DIA91" s="1548"/>
      <c r="DIB91" s="1548"/>
      <c r="DIC91" s="1548"/>
      <c r="DID91" s="1548"/>
      <c r="DIE91" s="1548"/>
      <c r="DIF91" s="1548"/>
      <c r="DIG91" s="1548"/>
      <c r="DIH91" s="1548"/>
      <c r="DII91" s="1548"/>
      <c r="DIJ91" s="1548"/>
      <c r="DIK91" s="1548"/>
      <c r="DIL91" s="1548"/>
      <c r="DIM91" s="1548"/>
      <c r="DIN91" s="1548"/>
      <c r="DIO91" s="1548"/>
      <c r="DIP91" s="1548"/>
      <c r="DIQ91" s="1548"/>
      <c r="DIR91" s="1548"/>
      <c r="DIS91" s="1548"/>
      <c r="DIT91" s="1548"/>
      <c r="DIU91" s="1548"/>
      <c r="DIV91" s="1548"/>
      <c r="DIW91" s="1548"/>
      <c r="DIX91" s="1548"/>
      <c r="DIY91" s="1548"/>
      <c r="DIZ91" s="1548"/>
      <c r="DJA91" s="1548"/>
      <c r="DJB91" s="1548"/>
      <c r="DJC91" s="1548"/>
      <c r="DJD91" s="1548"/>
      <c r="DJE91" s="1548"/>
      <c r="DJF91" s="1548"/>
      <c r="DJG91" s="1548"/>
      <c r="DJH91" s="1548"/>
      <c r="DJI91" s="1548"/>
      <c r="DJJ91" s="1548"/>
      <c r="DJK91" s="1548"/>
      <c r="DJL91" s="1548"/>
      <c r="DJM91" s="1548"/>
      <c r="DJN91" s="1548"/>
      <c r="DJO91" s="1548"/>
      <c r="DJP91" s="1548"/>
      <c r="DJQ91" s="1548"/>
      <c r="DJR91" s="1548"/>
      <c r="DJS91" s="1548"/>
      <c r="DJT91" s="1548"/>
      <c r="DJU91" s="1548"/>
      <c r="DJV91" s="1548"/>
      <c r="DJW91" s="1548"/>
      <c r="DJX91" s="1548"/>
      <c r="DJY91" s="1548"/>
      <c r="DJZ91" s="1548"/>
      <c r="DKA91" s="1548"/>
      <c r="DKB91" s="1548"/>
      <c r="DKC91" s="1548"/>
      <c r="DKD91" s="1548"/>
      <c r="DKE91" s="1548"/>
      <c r="DKF91" s="1548"/>
      <c r="DKG91" s="1548"/>
      <c r="DKH91" s="1548"/>
      <c r="DKI91" s="1548"/>
      <c r="DKJ91" s="1548"/>
      <c r="DKK91" s="1548"/>
      <c r="DKL91" s="1548"/>
      <c r="DKM91" s="1548"/>
      <c r="DKN91" s="1548"/>
      <c r="DKO91" s="1548"/>
      <c r="DKP91" s="1548"/>
      <c r="DKQ91" s="1548"/>
      <c r="DKR91" s="1548"/>
      <c r="DKS91" s="1548"/>
      <c r="DKT91" s="1548"/>
      <c r="DKU91" s="1548"/>
      <c r="DKV91" s="1548"/>
      <c r="DKW91" s="1548"/>
      <c r="DKX91" s="1548"/>
      <c r="DKY91" s="1548"/>
      <c r="DKZ91" s="1548"/>
      <c r="DLA91" s="1548"/>
      <c r="DLB91" s="1548"/>
      <c r="DLC91" s="1548"/>
      <c r="DLD91" s="1548"/>
      <c r="DLE91" s="1548"/>
      <c r="DLF91" s="1548"/>
      <c r="DLG91" s="1548"/>
      <c r="DLH91" s="1548"/>
      <c r="DLI91" s="1548"/>
      <c r="DLJ91" s="1548"/>
      <c r="DLK91" s="1548"/>
      <c r="DLL91" s="1548"/>
      <c r="DLM91" s="1548"/>
      <c r="DLN91" s="1548"/>
      <c r="DLO91" s="1548"/>
      <c r="DLP91" s="1548"/>
      <c r="DLQ91" s="1548"/>
      <c r="DLR91" s="1548"/>
      <c r="DLS91" s="1548"/>
      <c r="DLT91" s="1548"/>
      <c r="DLU91" s="1548"/>
      <c r="DLV91" s="1548"/>
      <c r="DLW91" s="1548"/>
      <c r="DLX91" s="1548"/>
      <c r="DLY91" s="1548"/>
      <c r="DLZ91" s="1548"/>
      <c r="DMA91" s="1548"/>
      <c r="DMB91" s="1548"/>
      <c r="DMC91" s="1548"/>
      <c r="DMD91" s="1548"/>
      <c r="DME91" s="1548"/>
      <c r="DMF91" s="1548"/>
      <c r="DMG91" s="1548"/>
      <c r="DMH91" s="1548"/>
      <c r="DMI91" s="1548"/>
      <c r="DMJ91" s="1548"/>
      <c r="DMK91" s="1548"/>
      <c r="DML91" s="1548"/>
      <c r="DMM91" s="1548"/>
      <c r="DMN91" s="1548"/>
      <c r="DMO91" s="1548"/>
      <c r="DMP91" s="1548"/>
      <c r="DMQ91" s="1548"/>
      <c r="DMR91" s="1548"/>
      <c r="DMS91" s="1548"/>
      <c r="DMT91" s="1548"/>
      <c r="DMU91" s="1548"/>
      <c r="DMV91" s="1548"/>
      <c r="DMW91" s="1548"/>
      <c r="DMX91" s="1548"/>
      <c r="DMY91" s="1548"/>
      <c r="DMZ91" s="1548"/>
      <c r="DNA91" s="1548"/>
      <c r="DNB91" s="1548"/>
      <c r="DNC91" s="1548"/>
      <c r="DND91" s="1548"/>
      <c r="DNE91" s="1548"/>
      <c r="DNF91" s="1548"/>
      <c r="DNG91" s="1548"/>
      <c r="DNH91" s="1548"/>
      <c r="DNI91" s="1548"/>
      <c r="DNJ91" s="1548"/>
      <c r="DNK91" s="1548"/>
      <c r="DNL91" s="1548"/>
      <c r="DNM91" s="1548"/>
      <c r="DNN91" s="1548"/>
      <c r="DNO91" s="1548"/>
      <c r="DNP91" s="1548"/>
      <c r="DNQ91" s="1548"/>
      <c r="DNR91" s="1548"/>
      <c r="DNS91" s="1548"/>
      <c r="DNT91" s="1548"/>
      <c r="DNU91" s="1548"/>
      <c r="DNV91" s="1548"/>
      <c r="DNW91" s="1548"/>
      <c r="DNX91" s="1548"/>
      <c r="DNY91" s="1548"/>
      <c r="DNZ91" s="1548"/>
      <c r="DOA91" s="1548"/>
      <c r="DOB91" s="1548"/>
      <c r="DOC91" s="1548"/>
      <c r="DOD91" s="1548"/>
      <c r="DOE91" s="1548"/>
      <c r="DOF91" s="1548"/>
      <c r="DOG91" s="1548"/>
      <c r="DOH91" s="1548"/>
      <c r="DOI91" s="1548"/>
      <c r="DOJ91" s="1548"/>
      <c r="DOK91" s="1548"/>
      <c r="DOL91" s="1548"/>
      <c r="DOM91" s="1548"/>
      <c r="DON91" s="1548"/>
      <c r="DOO91" s="1548"/>
      <c r="DOP91" s="1548"/>
      <c r="DOQ91" s="1548"/>
      <c r="DOR91" s="1548"/>
      <c r="DOS91" s="1548"/>
      <c r="DOT91" s="1548"/>
      <c r="DOU91" s="1548"/>
      <c r="DOV91" s="1548"/>
      <c r="DOW91" s="1548"/>
      <c r="DOX91" s="1548"/>
      <c r="DOY91" s="1548"/>
      <c r="DOZ91" s="1548"/>
      <c r="DPA91" s="1548"/>
      <c r="DPB91" s="1548"/>
      <c r="DPC91" s="1548"/>
      <c r="DPD91" s="1548"/>
      <c r="DPE91" s="1548"/>
      <c r="DPF91" s="1548"/>
      <c r="DPG91" s="1548"/>
      <c r="DPH91" s="1548"/>
      <c r="DPI91" s="1548"/>
      <c r="DPJ91" s="1548"/>
      <c r="DPK91" s="1548"/>
      <c r="DPL91" s="1548"/>
      <c r="DPM91" s="1548"/>
      <c r="DPN91" s="1548"/>
      <c r="DPO91" s="1548"/>
      <c r="DPP91" s="1548"/>
      <c r="DPQ91" s="1548"/>
      <c r="DPR91" s="1548"/>
      <c r="DPS91" s="1548"/>
      <c r="DPT91" s="1548"/>
      <c r="DPU91" s="1548"/>
      <c r="DPV91" s="1548"/>
      <c r="DPW91" s="1548"/>
      <c r="DPX91" s="1548"/>
      <c r="DPY91" s="1548"/>
      <c r="DPZ91" s="1548"/>
      <c r="DQA91" s="1548"/>
      <c r="DQB91" s="1548"/>
      <c r="DQC91" s="1548"/>
      <c r="DQD91" s="1548"/>
      <c r="DQE91" s="1548"/>
      <c r="DQF91" s="1548"/>
      <c r="DQG91" s="1548"/>
      <c r="DQH91" s="1548"/>
      <c r="DQI91" s="1548"/>
      <c r="DQJ91" s="1548"/>
      <c r="DQK91" s="1548"/>
      <c r="DQL91" s="1548"/>
      <c r="DQM91" s="1548"/>
      <c r="DQN91" s="1548"/>
      <c r="DQO91" s="1548"/>
      <c r="DQP91" s="1548"/>
      <c r="DQQ91" s="1548"/>
      <c r="DQR91" s="1548"/>
      <c r="DQS91" s="1548"/>
      <c r="DQT91" s="1548"/>
      <c r="DQU91" s="1548"/>
      <c r="DQV91" s="1548"/>
      <c r="DQW91" s="1548"/>
      <c r="DQX91" s="1548"/>
      <c r="DQY91" s="1548"/>
      <c r="DQZ91" s="1548"/>
      <c r="DRA91" s="1548"/>
      <c r="DRB91" s="1548"/>
      <c r="DRC91" s="1548"/>
      <c r="DRD91" s="1548"/>
      <c r="DRE91" s="1548"/>
      <c r="DRF91" s="1548"/>
      <c r="DRG91" s="1548"/>
      <c r="DRH91" s="1548"/>
      <c r="DRI91" s="1548"/>
      <c r="DRJ91" s="1548"/>
      <c r="DRK91" s="1548"/>
      <c r="DRL91" s="1548"/>
      <c r="DRM91" s="1548"/>
      <c r="DRN91" s="1548"/>
      <c r="DRO91" s="1548"/>
      <c r="DRP91" s="1548"/>
      <c r="DRQ91" s="1548"/>
      <c r="DRR91" s="1548"/>
      <c r="DRS91" s="1548"/>
      <c r="DRT91" s="1548"/>
      <c r="DRU91" s="1548"/>
      <c r="DRV91" s="1548"/>
      <c r="DRW91" s="1548"/>
      <c r="DRX91" s="1548"/>
      <c r="DRY91" s="1548"/>
      <c r="DRZ91" s="1548"/>
      <c r="DSA91" s="1548"/>
      <c r="DSB91" s="1548"/>
      <c r="DSC91" s="1548"/>
      <c r="DSD91" s="1548"/>
      <c r="DSE91" s="1548"/>
      <c r="DSF91" s="1548"/>
      <c r="DSG91" s="1548"/>
      <c r="DSH91" s="1548"/>
      <c r="DSI91" s="1548"/>
      <c r="DSJ91" s="1548"/>
      <c r="DSK91" s="1548"/>
      <c r="DSL91" s="1548"/>
      <c r="DSM91" s="1548"/>
      <c r="DSN91" s="1548"/>
      <c r="DSO91" s="1548"/>
      <c r="DSP91" s="1548"/>
      <c r="DSQ91" s="1548"/>
      <c r="DSR91" s="1548"/>
      <c r="DSS91" s="1548"/>
      <c r="DST91" s="1548"/>
      <c r="DSU91" s="1548"/>
      <c r="DSV91" s="1548"/>
      <c r="DSW91" s="1548"/>
      <c r="DSX91" s="1548"/>
      <c r="DSY91" s="1548"/>
      <c r="DSZ91" s="1548"/>
      <c r="DTA91" s="1548"/>
      <c r="DTB91" s="1548"/>
      <c r="DTC91" s="1548"/>
      <c r="DTD91" s="1548"/>
      <c r="DTE91" s="1548"/>
      <c r="DTF91" s="1548"/>
      <c r="DTG91" s="1548"/>
      <c r="DTH91" s="1548"/>
      <c r="DTI91" s="1548"/>
      <c r="DTJ91" s="1548"/>
      <c r="DTK91" s="1548"/>
      <c r="DTL91" s="1548"/>
      <c r="DTM91" s="1548"/>
      <c r="DTN91" s="1548"/>
      <c r="DTO91" s="1548"/>
      <c r="DTP91" s="1548"/>
      <c r="DTQ91" s="1548"/>
      <c r="DTR91" s="1548"/>
      <c r="DTS91" s="1548"/>
      <c r="DTT91" s="1548"/>
      <c r="DTU91" s="1548"/>
      <c r="DTV91" s="1548"/>
      <c r="DTW91" s="1548"/>
      <c r="DTX91" s="1548"/>
      <c r="DTY91" s="1548"/>
      <c r="DTZ91" s="1548"/>
      <c r="DUA91" s="1548"/>
      <c r="DUB91" s="1548"/>
      <c r="DUC91" s="1548"/>
      <c r="DUD91" s="1548"/>
      <c r="DUE91" s="1548"/>
      <c r="DUF91" s="1548"/>
      <c r="DUG91" s="1548"/>
      <c r="DUH91" s="1548"/>
      <c r="DUI91" s="1548"/>
      <c r="DUJ91" s="1548"/>
      <c r="DUK91" s="1548"/>
      <c r="DUL91" s="1548"/>
      <c r="DUM91" s="1548"/>
      <c r="DUN91" s="1548"/>
      <c r="DUO91" s="1548"/>
      <c r="DUP91" s="1548"/>
      <c r="DUQ91" s="1548"/>
      <c r="DUR91" s="1548"/>
      <c r="DUS91" s="1548"/>
      <c r="DUT91" s="1548"/>
      <c r="DUU91" s="1548"/>
      <c r="DUV91" s="1548"/>
      <c r="DUW91" s="1548"/>
      <c r="DUX91" s="1548"/>
      <c r="DUY91" s="1548"/>
      <c r="DUZ91" s="1548"/>
      <c r="DVA91" s="1548"/>
      <c r="DVB91" s="1548"/>
      <c r="DVC91" s="1548"/>
      <c r="DVD91" s="1548"/>
      <c r="DVE91" s="1548"/>
      <c r="DVF91" s="1548"/>
      <c r="DVG91" s="1548"/>
      <c r="DVH91" s="1548"/>
      <c r="DVI91" s="1548"/>
      <c r="DVJ91" s="1548"/>
      <c r="DVK91" s="1548"/>
      <c r="DVL91" s="1548"/>
      <c r="DVM91" s="1548"/>
      <c r="DVN91" s="1548"/>
      <c r="DVO91" s="1548"/>
      <c r="DVP91" s="1548"/>
      <c r="DVQ91" s="1548"/>
      <c r="DVR91" s="1548"/>
      <c r="DVS91" s="1548"/>
      <c r="DVT91" s="1548"/>
      <c r="DVU91" s="1548"/>
      <c r="DVV91" s="1548"/>
      <c r="DVW91" s="1548"/>
      <c r="DVX91" s="1548"/>
      <c r="DVY91" s="1548"/>
      <c r="DVZ91" s="1548"/>
      <c r="DWA91" s="1548"/>
      <c r="DWB91" s="1548"/>
      <c r="DWC91" s="1548"/>
      <c r="DWD91" s="1548"/>
      <c r="DWE91" s="1548"/>
      <c r="DWF91" s="1548"/>
      <c r="DWG91" s="1548"/>
      <c r="DWH91" s="1548"/>
      <c r="DWI91" s="1548"/>
      <c r="DWJ91" s="1548"/>
      <c r="DWK91" s="1548"/>
      <c r="DWL91" s="1548"/>
      <c r="DWM91" s="1548"/>
      <c r="DWN91" s="1548"/>
      <c r="DWO91" s="1548"/>
      <c r="DWP91" s="1548"/>
      <c r="DWQ91" s="1548"/>
      <c r="DWR91" s="1548"/>
      <c r="DWS91" s="1548"/>
      <c r="DWT91" s="1548"/>
      <c r="DWU91" s="1548"/>
      <c r="DWV91" s="1548"/>
      <c r="DWW91" s="1548"/>
      <c r="DWX91" s="1548"/>
      <c r="DWY91" s="1548"/>
      <c r="DWZ91" s="1548"/>
      <c r="DXA91" s="1548"/>
      <c r="DXB91" s="1548"/>
      <c r="DXC91" s="1548"/>
      <c r="DXD91" s="1548"/>
      <c r="DXE91" s="1548"/>
      <c r="DXF91" s="1548"/>
      <c r="DXG91" s="1548"/>
      <c r="DXH91" s="1548"/>
      <c r="DXI91" s="1548"/>
      <c r="DXJ91" s="1548"/>
      <c r="DXK91" s="1548"/>
      <c r="DXL91" s="1548"/>
      <c r="DXM91" s="1548"/>
      <c r="DXN91" s="1548"/>
      <c r="DXO91" s="1548"/>
      <c r="DXP91" s="1548"/>
      <c r="DXQ91" s="1548"/>
      <c r="DXR91" s="1548"/>
      <c r="DXS91" s="1548"/>
      <c r="DXT91" s="1548"/>
      <c r="DXU91" s="1548"/>
      <c r="DXV91" s="1548"/>
      <c r="DXW91" s="1548"/>
      <c r="DXX91" s="1548"/>
      <c r="DXY91" s="1548"/>
      <c r="DXZ91" s="1548"/>
      <c r="DYA91" s="1548"/>
      <c r="DYB91" s="1548"/>
      <c r="DYC91" s="1548"/>
      <c r="DYD91" s="1548"/>
      <c r="DYE91" s="1548"/>
      <c r="DYF91" s="1548"/>
      <c r="DYG91" s="1548"/>
      <c r="DYH91" s="1548"/>
      <c r="DYI91" s="1548"/>
      <c r="DYJ91" s="1548"/>
      <c r="DYK91" s="1548"/>
      <c r="DYL91" s="1548"/>
      <c r="DYM91" s="1548"/>
      <c r="DYN91" s="1548"/>
      <c r="DYO91" s="1548"/>
      <c r="DYP91" s="1548"/>
      <c r="DYQ91" s="1548"/>
      <c r="DYR91" s="1548"/>
      <c r="DYS91" s="1548"/>
      <c r="DYT91" s="1548"/>
      <c r="DYU91" s="1548"/>
      <c r="DYV91" s="1548"/>
      <c r="DYW91" s="1548"/>
      <c r="DYX91" s="1548"/>
      <c r="DYY91" s="1548"/>
      <c r="DYZ91" s="1548"/>
      <c r="DZA91" s="1548"/>
      <c r="DZB91" s="1548"/>
      <c r="DZC91" s="1548"/>
      <c r="DZD91" s="1548"/>
      <c r="DZE91" s="1548"/>
      <c r="DZF91" s="1548"/>
      <c r="DZG91" s="1548"/>
      <c r="DZH91" s="1548"/>
      <c r="DZI91" s="1548"/>
      <c r="DZJ91" s="1548"/>
      <c r="DZK91" s="1548"/>
      <c r="DZL91" s="1548"/>
      <c r="DZM91" s="1548"/>
      <c r="DZN91" s="1548"/>
      <c r="DZO91" s="1548"/>
      <c r="DZP91" s="1548"/>
      <c r="DZQ91" s="1548"/>
      <c r="DZR91" s="1548"/>
      <c r="DZS91" s="1548"/>
      <c r="DZT91" s="1548"/>
      <c r="DZU91" s="1548"/>
      <c r="DZV91" s="1548"/>
      <c r="DZW91" s="1548"/>
      <c r="DZX91" s="1548"/>
      <c r="DZY91" s="1548"/>
      <c r="DZZ91" s="1548"/>
      <c r="EAA91" s="1548"/>
      <c r="EAB91" s="1548"/>
      <c r="EAC91" s="1548"/>
      <c r="EAD91" s="1548"/>
      <c r="EAE91" s="1548"/>
      <c r="EAF91" s="1548"/>
      <c r="EAG91" s="1548"/>
      <c r="EAH91" s="1548"/>
      <c r="EAI91" s="1548"/>
      <c r="EAJ91" s="1548"/>
      <c r="EAK91" s="1548"/>
      <c r="EAL91" s="1548"/>
      <c r="EAM91" s="1548"/>
      <c r="EAN91" s="1548"/>
      <c r="EAO91" s="1548"/>
      <c r="EAP91" s="1548"/>
      <c r="EAQ91" s="1548"/>
      <c r="EAR91" s="1548"/>
      <c r="EAS91" s="1548"/>
      <c r="EAT91" s="1548"/>
      <c r="EAU91" s="1548"/>
      <c r="EAV91" s="1548"/>
      <c r="EAW91" s="1548"/>
      <c r="EAX91" s="1548"/>
      <c r="EAY91" s="1548"/>
      <c r="EAZ91" s="1548"/>
      <c r="EBA91" s="1548"/>
      <c r="EBB91" s="1548"/>
      <c r="EBC91" s="1548"/>
      <c r="EBD91" s="1548"/>
      <c r="EBE91" s="1548"/>
      <c r="EBF91" s="1548"/>
      <c r="EBG91" s="1548"/>
      <c r="EBH91" s="1548"/>
      <c r="EBI91" s="1548"/>
      <c r="EBJ91" s="1548"/>
      <c r="EBK91" s="1548"/>
      <c r="EBL91" s="1548"/>
      <c r="EBM91" s="1548"/>
      <c r="EBN91" s="1548"/>
      <c r="EBO91" s="1548"/>
      <c r="EBP91" s="1548"/>
      <c r="EBQ91" s="1548"/>
      <c r="EBR91" s="1548"/>
      <c r="EBS91" s="1548"/>
      <c r="EBT91" s="1548"/>
      <c r="EBU91" s="1548"/>
      <c r="EBV91" s="1548"/>
      <c r="EBW91" s="1548"/>
      <c r="EBX91" s="1548"/>
      <c r="EBY91" s="1548"/>
      <c r="EBZ91" s="1548"/>
      <c r="ECA91" s="1548"/>
      <c r="ECB91" s="1548"/>
      <c r="ECC91" s="1548"/>
      <c r="ECD91" s="1548"/>
      <c r="ECE91" s="1548"/>
      <c r="ECF91" s="1548"/>
      <c r="ECG91" s="1548"/>
      <c r="ECH91" s="1548"/>
      <c r="ECI91" s="1548"/>
      <c r="ECJ91" s="1548"/>
      <c r="ECK91" s="1548"/>
      <c r="ECL91" s="1548"/>
      <c r="ECM91" s="1548"/>
      <c r="ECN91" s="1548"/>
      <c r="ECO91" s="1548"/>
      <c r="ECP91" s="1548"/>
      <c r="ECQ91" s="1548"/>
      <c r="ECR91" s="1548"/>
      <c r="ECS91" s="1548"/>
      <c r="ECT91" s="1548"/>
      <c r="ECU91" s="1548"/>
      <c r="ECV91" s="1548"/>
      <c r="ECW91" s="1548"/>
      <c r="ECX91" s="1548"/>
      <c r="ECY91" s="1548"/>
      <c r="ECZ91" s="1548"/>
      <c r="EDA91" s="1548"/>
      <c r="EDB91" s="1548"/>
      <c r="EDC91" s="1548"/>
      <c r="EDD91" s="1548"/>
      <c r="EDE91" s="1548"/>
      <c r="EDF91" s="1548"/>
      <c r="EDG91" s="1548"/>
      <c r="EDH91" s="1548"/>
      <c r="EDI91" s="1548"/>
      <c r="EDJ91" s="1548"/>
      <c r="EDK91" s="1548"/>
      <c r="EDL91" s="1548"/>
      <c r="EDM91" s="1548"/>
      <c r="EDN91" s="1548"/>
      <c r="EDO91" s="1548"/>
      <c r="EDP91" s="1548"/>
      <c r="EDQ91" s="1548"/>
      <c r="EDR91" s="1548"/>
      <c r="EDS91" s="1548"/>
      <c r="EDT91" s="1548"/>
      <c r="EDU91" s="1548"/>
      <c r="EDV91" s="1548"/>
      <c r="EDW91" s="1548"/>
      <c r="EDX91" s="1548"/>
      <c r="EDY91" s="1548"/>
      <c r="EDZ91" s="1548"/>
      <c r="EEA91" s="1548"/>
      <c r="EEB91" s="1548"/>
      <c r="EEC91" s="1548"/>
      <c r="EED91" s="1548"/>
      <c r="EEE91" s="1548"/>
      <c r="EEF91" s="1548"/>
      <c r="EEG91" s="1548"/>
      <c r="EEH91" s="1548"/>
      <c r="EEI91" s="1548"/>
      <c r="EEJ91" s="1548"/>
      <c r="EEK91" s="1548"/>
      <c r="EEL91" s="1548"/>
      <c r="EEM91" s="1548"/>
      <c r="EEN91" s="1548"/>
      <c r="EEO91" s="1548"/>
      <c r="EEP91" s="1548"/>
      <c r="EEQ91" s="1548"/>
      <c r="EER91" s="1548"/>
      <c r="EES91" s="1548"/>
      <c r="EET91" s="1548"/>
      <c r="EEU91" s="1548"/>
      <c r="EEV91" s="1548"/>
      <c r="EEW91" s="1548"/>
      <c r="EEX91" s="1548"/>
      <c r="EEY91" s="1548"/>
      <c r="EEZ91" s="1548"/>
      <c r="EFA91" s="1548"/>
      <c r="EFB91" s="1548"/>
      <c r="EFC91" s="1548"/>
      <c r="EFD91" s="1548"/>
      <c r="EFE91" s="1548"/>
      <c r="EFF91" s="1548"/>
      <c r="EFG91" s="1548"/>
      <c r="EFH91" s="1548"/>
      <c r="EFI91" s="1548"/>
      <c r="EFJ91" s="1548"/>
      <c r="EFK91" s="1548"/>
      <c r="EFL91" s="1548"/>
      <c r="EFM91" s="1548"/>
      <c r="EFN91" s="1548"/>
      <c r="EFO91" s="1548"/>
      <c r="EFP91" s="1548"/>
      <c r="EFQ91" s="1548"/>
      <c r="EFR91" s="1548"/>
      <c r="EFS91" s="1548"/>
      <c r="EFT91" s="1548"/>
      <c r="EFU91" s="1548"/>
      <c r="EFV91" s="1548"/>
      <c r="EFW91" s="1548"/>
      <c r="EFX91" s="1548"/>
      <c r="EFY91" s="1548"/>
      <c r="EFZ91" s="1548"/>
      <c r="EGA91" s="1548"/>
      <c r="EGB91" s="1548"/>
      <c r="EGC91" s="1548"/>
      <c r="EGD91" s="1548"/>
      <c r="EGE91" s="1548"/>
      <c r="EGF91" s="1548"/>
      <c r="EGG91" s="1548"/>
      <c r="EGH91" s="1548"/>
      <c r="EGI91" s="1548"/>
      <c r="EGJ91" s="1548"/>
      <c r="EGK91" s="1548"/>
      <c r="EGL91" s="1548"/>
      <c r="EGM91" s="1548"/>
      <c r="EGN91" s="1548"/>
      <c r="EGO91" s="1548"/>
      <c r="EGP91" s="1548"/>
      <c r="EGQ91" s="1548"/>
      <c r="EGR91" s="1548"/>
      <c r="EGS91" s="1548"/>
      <c r="EGT91" s="1548"/>
      <c r="EGU91" s="1548"/>
      <c r="EGV91" s="1548"/>
      <c r="EGW91" s="1548"/>
      <c r="EGX91" s="1548"/>
      <c r="EGY91" s="1548"/>
      <c r="EGZ91" s="1548"/>
      <c r="EHA91" s="1548"/>
      <c r="EHB91" s="1548"/>
      <c r="EHC91" s="1548"/>
      <c r="EHD91" s="1548"/>
      <c r="EHE91" s="1548"/>
      <c r="EHF91" s="1548"/>
      <c r="EHG91" s="1548"/>
      <c r="EHH91" s="1548"/>
      <c r="EHI91" s="1548"/>
      <c r="EHJ91" s="1548"/>
      <c r="EHK91" s="1548"/>
      <c r="EHL91" s="1548"/>
      <c r="EHM91" s="1548"/>
      <c r="EHN91" s="1548"/>
      <c r="EHO91" s="1548"/>
      <c r="EHP91" s="1548"/>
      <c r="EHQ91" s="1548"/>
      <c r="EHR91" s="1548"/>
      <c r="EHS91" s="1548"/>
      <c r="EHT91" s="1548"/>
      <c r="EHU91" s="1548"/>
      <c r="EHV91" s="1548"/>
      <c r="EHW91" s="1548"/>
      <c r="EHX91" s="1548"/>
      <c r="EHY91" s="1548"/>
      <c r="EHZ91" s="1548"/>
      <c r="EIA91" s="1548"/>
      <c r="EIB91" s="1548"/>
      <c r="EIC91" s="1548"/>
      <c r="EID91" s="1548"/>
      <c r="EIE91" s="1548"/>
      <c r="EIF91" s="1548"/>
      <c r="EIG91" s="1548"/>
      <c r="EIH91" s="1548"/>
      <c r="EII91" s="1548"/>
      <c r="EIJ91" s="1548"/>
      <c r="EIK91" s="1548"/>
      <c r="EIL91" s="1548"/>
      <c r="EIM91" s="1548"/>
      <c r="EIN91" s="1548"/>
      <c r="EIO91" s="1548"/>
      <c r="EIP91" s="1548"/>
      <c r="EIQ91" s="1548"/>
      <c r="EIR91" s="1548"/>
      <c r="EIS91" s="1548"/>
      <c r="EIT91" s="1548"/>
      <c r="EIU91" s="1548"/>
      <c r="EIV91" s="1548"/>
      <c r="EIW91" s="1548"/>
      <c r="EIX91" s="1548"/>
      <c r="EIY91" s="1548"/>
      <c r="EIZ91" s="1548"/>
      <c r="EJA91" s="1548"/>
      <c r="EJB91" s="1548"/>
      <c r="EJC91" s="1548"/>
      <c r="EJD91" s="1548"/>
      <c r="EJE91" s="1548"/>
      <c r="EJF91" s="1548"/>
      <c r="EJG91" s="1548"/>
      <c r="EJH91" s="1548"/>
      <c r="EJI91" s="1548"/>
      <c r="EJJ91" s="1548"/>
      <c r="EJK91" s="1548"/>
      <c r="EJL91" s="1548"/>
      <c r="EJM91" s="1548"/>
      <c r="EJN91" s="1548"/>
      <c r="EJO91" s="1548"/>
      <c r="EJP91" s="1548"/>
      <c r="EJQ91" s="1548"/>
      <c r="EJR91" s="1548"/>
      <c r="EJS91" s="1548"/>
      <c r="EJT91" s="1548"/>
      <c r="EJU91" s="1548"/>
      <c r="EJV91" s="1548"/>
      <c r="EJW91" s="1548"/>
      <c r="EJX91" s="1548"/>
      <c r="EJY91" s="1548"/>
      <c r="EJZ91" s="1548"/>
      <c r="EKA91" s="1548"/>
      <c r="EKB91" s="1548"/>
      <c r="EKC91" s="1548"/>
      <c r="EKD91" s="1548"/>
      <c r="EKE91" s="1548"/>
      <c r="EKF91" s="1548"/>
      <c r="EKG91" s="1548"/>
      <c r="EKH91" s="1548"/>
      <c r="EKI91" s="1548"/>
      <c r="EKJ91" s="1548"/>
      <c r="EKK91" s="1548"/>
      <c r="EKL91" s="1548"/>
      <c r="EKM91" s="1548"/>
      <c r="EKN91" s="1548"/>
      <c r="EKO91" s="1548"/>
      <c r="EKP91" s="1548"/>
      <c r="EKQ91" s="1548"/>
      <c r="EKR91" s="1548"/>
      <c r="EKS91" s="1548"/>
      <c r="EKT91" s="1548"/>
      <c r="EKU91" s="1548"/>
      <c r="EKV91" s="1548"/>
      <c r="EKW91" s="1548"/>
      <c r="EKX91" s="1548"/>
      <c r="EKY91" s="1548"/>
      <c r="EKZ91" s="1548"/>
      <c r="ELA91" s="1548"/>
      <c r="ELB91" s="1548"/>
      <c r="ELC91" s="1548"/>
      <c r="ELD91" s="1548"/>
      <c r="ELE91" s="1548"/>
      <c r="ELF91" s="1548"/>
      <c r="ELG91" s="1548"/>
      <c r="ELH91" s="1548"/>
      <c r="ELI91" s="1548"/>
      <c r="ELJ91" s="1548"/>
      <c r="ELK91" s="1548"/>
      <c r="ELL91" s="1548"/>
      <c r="ELM91" s="1548"/>
      <c r="ELN91" s="1548"/>
      <c r="ELO91" s="1548"/>
      <c r="ELP91" s="1548"/>
      <c r="ELQ91" s="1548"/>
      <c r="ELR91" s="1548"/>
      <c r="ELS91" s="1548"/>
      <c r="ELT91" s="1548"/>
      <c r="ELU91" s="1548"/>
      <c r="ELV91" s="1548"/>
      <c r="ELW91" s="1548"/>
      <c r="ELX91" s="1548"/>
      <c r="ELY91" s="1548"/>
      <c r="ELZ91" s="1548"/>
      <c r="EMA91" s="1548"/>
      <c r="EMB91" s="1548"/>
      <c r="EMC91" s="1548"/>
      <c r="EMD91" s="1548"/>
      <c r="EME91" s="1548"/>
      <c r="EMF91" s="1548"/>
      <c r="EMG91" s="1548"/>
      <c r="EMH91" s="1548"/>
      <c r="EMI91" s="1548"/>
      <c r="EMJ91" s="1548"/>
      <c r="EMK91" s="1548"/>
      <c r="EML91" s="1548"/>
      <c r="EMM91" s="1548"/>
      <c r="EMN91" s="1548"/>
      <c r="EMO91" s="1548"/>
      <c r="EMP91" s="1548"/>
      <c r="EMQ91" s="1548"/>
      <c r="EMR91" s="1548"/>
      <c r="EMS91" s="1548"/>
      <c r="EMT91" s="1548"/>
      <c r="EMU91" s="1548"/>
      <c r="EMV91" s="1548"/>
      <c r="EMW91" s="1548"/>
      <c r="EMX91" s="1548"/>
      <c r="EMY91" s="1548"/>
      <c r="EMZ91" s="1548"/>
      <c r="ENA91" s="1548"/>
      <c r="ENB91" s="1548"/>
      <c r="ENC91" s="1548"/>
      <c r="END91" s="1548"/>
      <c r="ENE91" s="1548"/>
      <c r="ENF91" s="1548"/>
      <c r="ENG91" s="1548"/>
      <c r="ENH91" s="1548"/>
      <c r="ENI91" s="1548"/>
      <c r="ENJ91" s="1548"/>
      <c r="ENK91" s="1548"/>
      <c r="ENL91" s="1548"/>
      <c r="ENM91" s="1548"/>
      <c r="ENN91" s="1548"/>
      <c r="ENO91" s="1548"/>
      <c r="ENP91" s="1548"/>
      <c r="ENQ91" s="1548"/>
      <c r="ENR91" s="1548"/>
      <c r="ENS91" s="1548"/>
      <c r="ENT91" s="1548"/>
      <c r="ENU91" s="1548"/>
      <c r="ENV91" s="1548"/>
      <c r="ENW91" s="1548"/>
      <c r="ENX91" s="1548"/>
      <c r="ENY91" s="1548"/>
      <c r="ENZ91" s="1548"/>
      <c r="EOA91" s="1548"/>
      <c r="EOB91" s="1548"/>
      <c r="EOC91" s="1548"/>
      <c r="EOD91" s="1548"/>
      <c r="EOE91" s="1548"/>
      <c r="EOF91" s="1548"/>
      <c r="EOG91" s="1548"/>
      <c r="EOH91" s="1548"/>
      <c r="EOI91" s="1548"/>
      <c r="EOJ91" s="1548"/>
      <c r="EOK91" s="1548"/>
      <c r="EOL91" s="1548"/>
      <c r="EOM91" s="1548"/>
      <c r="EON91" s="1548"/>
      <c r="EOO91" s="1548"/>
      <c r="EOP91" s="1548"/>
      <c r="EOQ91" s="1548"/>
      <c r="EOR91" s="1548"/>
      <c r="EOS91" s="1548"/>
      <c r="EOT91" s="1548"/>
      <c r="EOU91" s="1548"/>
      <c r="EOV91" s="1548"/>
      <c r="EOW91" s="1548"/>
      <c r="EOX91" s="1548"/>
      <c r="EOY91" s="1548"/>
      <c r="EOZ91" s="1548"/>
      <c r="EPA91" s="1548"/>
      <c r="EPB91" s="1548"/>
      <c r="EPC91" s="1548"/>
      <c r="EPD91" s="1548"/>
      <c r="EPE91" s="1548"/>
      <c r="EPF91" s="1548"/>
      <c r="EPG91" s="1548"/>
      <c r="EPH91" s="1548"/>
      <c r="EPI91" s="1548"/>
      <c r="EPJ91" s="1548"/>
      <c r="EPK91" s="1548"/>
      <c r="EPL91" s="1548"/>
      <c r="EPM91" s="1548"/>
      <c r="EPN91" s="1548"/>
      <c r="EPO91" s="1548"/>
      <c r="EPP91" s="1548"/>
      <c r="EPQ91" s="1548"/>
      <c r="EPR91" s="1548"/>
      <c r="EPS91" s="1548"/>
      <c r="EPT91" s="1548"/>
      <c r="EPU91" s="1548"/>
      <c r="EPV91" s="1548"/>
      <c r="EPW91" s="1548"/>
      <c r="EPX91" s="1548"/>
      <c r="EPY91" s="1548"/>
      <c r="EPZ91" s="1548"/>
      <c r="EQA91" s="1548"/>
      <c r="EQB91" s="1548"/>
      <c r="EQC91" s="1548"/>
      <c r="EQD91" s="1548"/>
      <c r="EQE91" s="1548"/>
      <c r="EQF91" s="1548"/>
      <c r="EQG91" s="1548"/>
      <c r="EQH91" s="1548"/>
      <c r="EQI91" s="1548"/>
      <c r="EQJ91" s="1548"/>
      <c r="EQK91" s="1548"/>
      <c r="EQL91" s="1548"/>
      <c r="EQM91" s="1548"/>
      <c r="EQN91" s="1548"/>
      <c r="EQO91" s="1548"/>
      <c r="EQP91" s="1548"/>
      <c r="EQQ91" s="1548"/>
      <c r="EQR91" s="1548"/>
      <c r="EQS91" s="1548"/>
      <c r="EQT91" s="1548"/>
      <c r="EQU91" s="1548"/>
      <c r="EQV91" s="1548"/>
      <c r="EQW91" s="1548"/>
      <c r="EQX91" s="1548"/>
      <c r="EQY91" s="1548"/>
      <c r="EQZ91" s="1548"/>
      <c r="ERA91" s="1548"/>
      <c r="ERB91" s="1548"/>
      <c r="ERC91" s="1548"/>
      <c r="ERD91" s="1548"/>
      <c r="ERE91" s="1548"/>
      <c r="ERF91" s="1548"/>
      <c r="ERG91" s="1548"/>
      <c r="ERH91" s="1548"/>
      <c r="ERI91" s="1548"/>
      <c r="ERJ91" s="1548"/>
      <c r="ERK91" s="1548"/>
      <c r="ERL91" s="1548"/>
      <c r="ERM91" s="1548"/>
      <c r="ERN91" s="1548"/>
      <c r="ERO91" s="1548"/>
      <c r="ERP91" s="1548"/>
      <c r="ERQ91" s="1548"/>
      <c r="ERR91" s="1548"/>
      <c r="ERS91" s="1548"/>
      <c r="ERT91" s="1548"/>
      <c r="ERU91" s="1548"/>
      <c r="ERV91" s="1548"/>
      <c r="ERW91" s="1548"/>
      <c r="ERX91" s="1548"/>
      <c r="ERY91" s="1548"/>
      <c r="ERZ91" s="1548"/>
      <c r="ESA91" s="1548"/>
      <c r="ESB91" s="1548"/>
      <c r="ESC91" s="1548"/>
      <c r="ESD91" s="1548"/>
      <c r="ESE91" s="1548"/>
      <c r="ESF91" s="1548"/>
      <c r="ESG91" s="1548"/>
      <c r="ESH91" s="1548"/>
      <c r="ESI91" s="1548"/>
      <c r="ESJ91" s="1548"/>
      <c r="ESK91" s="1548"/>
      <c r="ESL91" s="1548"/>
      <c r="ESM91" s="1548"/>
      <c r="ESN91" s="1548"/>
      <c r="ESO91" s="1548"/>
      <c r="ESP91" s="1548"/>
      <c r="ESQ91" s="1548"/>
      <c r="ESR91" s="1548"/>
      <c r="ESS91" s="1548"/>
      <c r="EST91" s="1548"/>
      <c r="ESU91" s="1548"/>
      <c r="ESV91" s="1548"/>
      <c r="ESW91" s="1548"/>
      <c r="ESX91" s="1548"/>
      <c r="ESY91" s="1548"/>
      <c r="ESZ91" s="1548"/>
      <c r="ETA91" s="1548"/>
      <c r="ETB91" s="1548"/>
      <c r="ETC91" s="1548"/>
      <c r="ETD91" s="1548"/>
      <c r="ETE91" s="1548"/>
      <c r="ETF91" s="1548"/>
      <c r="ETG91" s="1548"/>
      <c r="ETH91" s="1548"/>
      <c r="ETI91" s="1548"/>
      <c r="ETJ91" s="1548"/>
      <c r="ETK91" s="1548"/>
      <c r="ETL91" s="1548"/>
      <c r="ETM91" s="1548"/>
      <c r="ETN91" s="1548"/>
      <c r="ETO91" s="1548"/>
      <c r="ETP91" s="1548"/>
      <c r="ETQ91" s="1548"/>
      <c r="ETR91" s="1548"/>
      <c r="ETS91" s="1548"/>
      <c r="ETT91" s="1548"/>
      <c r="ETU91" s="1548"/>
      <c r="ETV91" s="1548"/>
      <c r="ETW91" s="1548"/>
      <c r="ETX91" s="1548"/>
      <c r="ETY91" s="1548"/>
      <c r="ETZ91" s="1548"/>
      <c r="EUA91" s="1548"/>
      <c r="EUB91" s="1548"/>
      <c r="EUC91" s="1548"/>
      <c r="EUD91" s="1548"/>
      <c r="EUE91" s="1548"/>
      <c r="EUF91" s="1548"/>
      <c r="EUG91" s="1548"/>
      <c r="EUH91" s="1548"/>
      <c r="EUI91" s="1548"/>
      <c r="EUJ91" s="1548"/>
      <c r="EUK91" s="1548"/>
      <c r="EUL91" s="1548"/>
      <c r="EUM91" s="1548"/>
      <c r="EUN91" s="1548"/>
      <c r="EUO91" s="1548"/>
      <c r="EUP91" s="1548"/>
      <c r="EUQ91" s="1548"/>
      <c r="EUR91" s="1548"/>
      <c r="EUS91" s="1548"/>
      <c r="EUT91" s="1548"/>
      <c r="EUU91" s="1548"/>
      <c r="EUV91" s="1548"/>
      <c r="EUW91" s="1548"/>
      <c r="EUX91" s="1548"/>
      <c r="EUY91" s="1548"/>
      <c r="EUZ91" s="1548"/>
      <c r="EVA91" s="1548"/>
      <c r="EVB91" s="1548"/>
      <c r="EVC91" s="1548"/>
      <c r="EVD91" s="1548"/>
      <c r="EVE91" s="1548"/>
      <c r="EVF91" s="1548"/>
      <c r="EVG91" s="1548"/>
      <c r="EVH91" s="1548"/>
      <c r="EVI91" s="1548"/>
      <c r="EVJ91" s="1548"/>
      <c r="EVK91" s="1548"/>
      <c r="EVL91" s="1548"/>
      <c r="EVM91" s="1548"/>
      <c r="EVN91" s="1548"/>
      <c r="EVO91" s="1548"/>
      <c r="EVP91" s="1548"/>
      <c r="EVQ91" s="1548"/>
      <c r="EVR91" s="1548"/>
      <c r="EVS91" s="1548"/>
      <c r="EVT91" s="1548"/>
      <c r="EVU91" s="1548"/>
      <c r="EVV91" s="1548"/>
      <c r="EVW91" s="1548"/>
      <c r="EVX91" s="1548"/>
      <c r="EVY91" s="1548"/>
      <c r="EVZ91" s="1548"/>
      <c r="EWA91" s="1548"/>
      <c r="EWB91" s="1548"/>
      <c r="EWC91" s="1548"/>
      <c r="EWD91" s="1548"/>
      <c r="EWE91" s="1548"/>
      <c r="EWF91" s="1548"/>
      <c r="EWG91" s="1548"/>
      <c r="EWH91" s="1548"/>
      <c r="EWI91" s="1548"/>
      <c r="EWJ91" s="1548"/>
      <c r="EWK91" s="1548"/>
      <c r="EWL91" s="1548"/>
      <c r="EWM91" s="1548"/>
      <c r="EWN91" s="1548"/>
      <c r="EWO91" s="1548"/>
      <c r="EWP91" s="1548"/>
      <c r="EWQ91" s="1548"/>
      <c r="EWR91" s="1548"/>
      <c r="EWS91" s="1548"/>
      <c r="EWT91" s="1548"/>
      <c r="EWU91" s="1548"/>
      <c r="EWV91" s="1548"/>
      <c r="EWW91" s="1548"/>
      <c r="EWX91" s="1548"/>
      <c r="EWY91" s="1548"/>
      <c r="EWZ91" s="1548"/>
      <c r="EXA91" s="1548"/>
      <c r="EXB91" s="1548"/>
      <c r="EXC91" s="1548"/>
      <c r="EXD91" s="1548"/>
      <c r="EXE91" s="1548"/>
      <c r="EXF91" s="1548"/>
      <c r="EXG91" s="1548"/>
      <c r="EXH91" s="1548"/>
      <c r="EXI91" s="1548"/>
      <c r="EXJ91" s="1548"/>
      <c r="EXK91" s="1548"/>
      <c r="EXL91" s="1548"/>
      <c r="EXM91" s="1548"/>
      <c r="EXN91" s="1548"/>
      <c r="EXO91" s="1548"/>
      <c r="EXP91" s="1548"/>
      <c r="EXQ91" s="1548"/>
      <c r="EXR91" s="1548"/>
      <c r="EXS91" s="1548"/>
      <c r="EXT91" s="1548"/>
      <c r="EXU91" s="1548"/>
      <c r="EXV91" s="1548"/>
      <c r="EXW91" s="1548"/>
      <c r="EXX91" s="1548"/>
      <c r="EXY91" s="1548"/>
      <c r="EXZ91" s="1548"/>
      <c r="EYA91" s="1548"/>
      <c r="EYB91" s="1548"/>
      <c r="EYC91" s="1548"/>
      <c r="EYD91" s="1548"/>
      <c r="EYE91" s="1548"/>
      <c r="EYF91" s="1548"/>
      <c r="EYG91" s="1548"/>
      <c r="EYH91" s="1548"/>
      <c r="EYI91" s="1548"/>
      <c r="EYJ91" s="1548"/>
      <c r="EYK91" s="1548"/>
      <c r="EYL91" s="1548"/>
      <c r="EYM91" s="1548"/>
      <c r="EYN91" s="1548"/>
      <c r="EYO91" s="1548"/>
      <c r="EYP91" s="1548"/>
      <c r="EYQ91" s="1548"/>
      <c r="EYR91" s="1548"/>
      <c r="EYS91" s="1548"/>
      <c r="EYT91" s="1548"/>
      <c r="EYU91" s="1548"/>
      <c r="EYV91" s="1548"/>
      <c r="EYW91" s="1548"/>
      <c r="EYX91" s="1548"/>
      <c r="EYY91" s="1548"/>
      <c r="EYZ91" s="1548"/>
      <c r="EZA91" s="1548"/>
      <c r="EZB91" s="1548"/>
      <c r="EZC91" s="1548"/>
      <c r="EZD91" s="1548"/>
      <c r="EZE91" s="1548"/>
      <c r="EZF91" s="1548"/>
      <c r="EZG91" s="1548"/>
      <c r="EZH91" s="1548"/>
      <c r="EZI91" s="1548"/>
      <c r="EZJ91" s="1548"/>
      <c r="EZK91" s="1548"/>
      <c r="EZL91" s="1548"/>
      <c r="EZM91" s="1548"/>
      <c r="EZN91" s="1548"/>
      <c r="EZO91" s="1548"/>
      <c r="EZP91" s="1548"/>
      <c r="EZQ91" s="1548"/>
      <c r="EZR91" s="1548"/>
      <c r="EZS91" s="1548"/>
      <c r="EZT91" s="1548"/>
      <c r="EZU91" s="1548"/>
      <c r="EZV91" s="1548"/>
      <c r="EZW91" s="1548"/>
      <c r="EZX91" s="1548"/>
      <c r="EZY91" s="1548"/>
      <c r="EZZ91" s="1548"/>
      <c r="FAA91" s="1548"/>
      <c r="FAB91" s="1548"/>
      <c r="FAC91" s="1548"/>
      <c r="FAD91" s="1548"/>
      <c r="FAE91" s="1548"/>
      <c r="FAF91" s="1548"/>
      <c r="FAG91" s="1548"/>
      <c r="FAH91" s="1548"/>
      <c r="FAI91" s="1548"/>
      <c r="FAJ91" s="1548"/>
      <c r="FAK91" s="1548"/>
      <c r="FAL91" s="1548"/>
      <c r="FAM91" s="1548"/>
      <c r="FAN91" s="1548"/>
      <c r="FAO91" s="1548"/>
      <c r="FAP91" s="1548"/>
      <c r="FAQ91" s="1548"/>
      <c r="FAR91" s="1548"/>
      <c r="FAS91" s="1548"/>
      <c r="FAT91" s="1548"/>
      <c r="FAU91" s="1548"/>
      <c r="FAV91" s="1548"/>
      <c r="FAW91" s="1548"/>
      <c r="FAX91" s="1548"/>
      <c r="FAY91" s="1548"/>
      <c r="FAZ91" s="1548"/>
      <c r="FBA91" s="1548"/>
      <c r="FBB91" s="1548"/>
      <c r="FBC91" s="1548"/>
      <c r="FBD91" s="1548"/>
      <c r="FBE91" s="1548"/>
      <c r="FBF91" s="1548"/>
      <c r="FBG91" s="1548"/>
      <c r="FBH91" s="1548"/>
      <c r="FBI91" s="1548"/>
      <c r="FBJ91" s="1548"/>
      <c r="FBK91" s="1548"/>
      <c r="FBL91" s="1548"/>
      <c r="FBM91" s="1548"/>
      <c r="FBN91" s="1548"/>
      <c r="FBO91" s="1548"/>
      <c r="FBP91" s="1548"/>
      <c r="FBQ91" s="1548"/>
      <c r="FBR91" s="1548"/>
      <c r="FBS91" s="1548"/>
      <c r="FBT91" s="1548"/>
      <c r="FBU91" s="1548"/>
      <c r="FBV91" s="1548"/>
      <c r="FBW91" s="1548"/>
      <c r="FBX91" s="1548"/>
      <c r="FBY91" s="1548"/>
      <c r="FBZ91" s="1548"/>
      <c r="FCA91" s="1548"/>
      <c r="FCB91" s="1548"/>
      <c r="FCC91" s="1548"/>
      <c r="FCD91" s="1548"/>
      <c r="FCE91" s="1548"/>
      <c r="FCF91" s="1548"/>
      <c r="FCG91" s="1548"/>
      <c r="FCH91" s="1548"/>
      <c r="FCI91" s="1548"/>
      <c r="FCJ91" s="1548"/>
      <c r="FCK91" s="1548"/>
      <c r="FCL91" s="1548"/>
      <c r="FCM91" s="1548"/>
      <c r="FCN91" s="1548"/>
      <c r="FCO91" s="1548"/>
      <c r="FCP91" s="1548"/>
      <c r="FCQ91" s="1548"/>
      <c r="FCR91" s="1548"/>
      <c r="FCS91" s="1548"/>
      <c r="FCT91" s="1548"/>
      <c r="FCU91" s="1548"/>
      <c r="FCV91" s="1548"/>
      <c r="FCW91" s="1548"/>
      <c r="FCX91" s="1548"/>
      <c r="FCY91" s="1548"/>
      <c r="FCZ91" s="1548"/>
      <c r="FDA91" s="1548"/>
      <c r="FDB91" s="1548"/>
      <c r="FDC91" s="1548"/>
      <c r="FDD91" s="1548"/>
      <c r="FDE91" s="1548"/>
      <c r="FDF91" s="1548"/>
      <c r="FDG91" s="1548"/>
      <c r="FDH91" s="1548"/>
      <c r="FDI91" s="1548"/>
      <c r="FDJ91" s="1548"/>
      <c r="FDK91" s="1548"/>
      <c r="FDL91" s="1548"/>
      <c r="FDM91" s="1548"/>
      <c r="FDN91" s="1548"/>
      <c r="FDO91" s="1548"/>
      <c r="FDP91" s="1548"/>
      <c r="FDQ91" s="1548"/>
      <c r="FDR91" s="1548"/>
      <c r="FDS91" s="1548"/>
      <c r="FDT91" s="1548"/>
      <c r="FDU91" s="1548"/>
      <c r="FDV91" s="1548"/>
      <c r="FDW91" s="1548"/>
      <c r="FDX91" s="1548"/>
      <c r="FDY91" s="1548"/>
      <c r="FDZ91" s="1548"/>
      <c r="FEA91" s="1548"/>
      <c r="FEB91" s="1548"/>
      <c r="FEC91" s="1548"/>
      <c r="FED91" s="1548"/>
      <c r="FEE91" s="1548"/>
      <c r="FEF91" s="1548"/>
      <c r="FEG91" s="1548"/>
      <c r="FEH91" s="1548"/>
      <c r="FEI91" s="1548"/>
      <c r="FEJ91" s="1548"/>
      <c r="FEK91" s="1548"/>
      <c r="FEL91" s="1548"/>
      <c r="FEM91" s="1548"/>
      <c r="FEN91" s="1548"/>
      <c r="FEO91" s="1548"/>
      <c r="FEP91" s="1548"/>
      <c r="FEQ91" s="1548"/>
      <c r="FER91" s="1548"/>
      <c r="FES91" s="1548"/>
      <c r="FET91" s="1548"/>
      <c r="FEU91" s="1548"/>
      <c r="FEV91" s="1548"/>
      <c r="FEW91" s="1548"/>
      <c r="FEX91" s="1548"/>
      <c r="FEY91" s="1548"/>
      <c r="FEZ91" s="1548"/>
      <c r="FFA91" s="1548"/>
      <c r="FFB91" s="1548"/>
      <c r="FFC91" s="1548"/>
      <c r="FFD91" s="1548"/>
      <c r="FFE91" s="1548"/>
      <c r="FFF91" s="1548"/>
      <c r="FFG91" s="1548"/>
      <c r="FFH91" s="1548"/>
      <c r="FFI91" s="1548"/>
      <c r="FFJ91" s="1548"/>
      <c r="FFK91" s="1548"/>
      <c r="FFL91" s="1548"/>
      <c r="FFM91" s="1548"/>
      <c r="FFN91" s="1548"/>
      <c r="FFO91" s="1548"/>
      <c r="FFP91" s="1548"/>
      <c r="FFQ91" s="1548"/>
      <c r="FFR91" s="1548"/>
      <c r="FFS91" s="1548"/>
      <c r="FFT91" s="1548"/>
      <c r="FFU91" s="1548"/>
      <c r="FFV91" s="1548"/>
      <c r="FFW91" s="1548"/>
      <c r="FFX91" s="1548"/>
      <c r="FFY91" s="1548"/>
      <c r="FFZ91" s="1548"/>
      <c r="FGA91" s="1548"/>
      <c r="FGB91" s="1548"/>
      <c r="FGC91" s="1548"/>
      <c r="FGD91" s="1548"/>
      <c r="FGE91" s="1548"/>
      <c r="FGF91" s="1548"/>
      <c r="FGG91" s="1548"/>
      <c r="FGH91" s="1548"/>
      <c r="FGI91" s="1548"/>
      <c r="FGJ91" s="1548"/>
      <c r="FGK91" s="1548"/>
      <c r="FGL91" s="1548"/>
      <c r="FGM91" s="1548"/>
      <c r="FGN91" s="1548"/>
      <c r="FGO91" s="1548"/>
      <c r="FGP91" s="1548"/>
      <c r="FGQ91" s="1548"/>
      <c r="FGR91" s="1548"/>
      <c r="FGS91" s="1548"/>
      <c r="FGT91" s="1548"/>
      <c r="FGU91" s="1548"/>
      <c r="FGV91" s="1548"/>
      <c r="FGW91" s="1548"/>
      <c r="FGX91" s="1548"/>
      <c r="FGY91" s="1548"/>
      <c r="FGZ91" s="1548"/>
      <c r="FHA91" s="1548"/>
      <c r="FHB91" s="1548"/>
      <c r="FHC91" s="1548"/>
      <c r="FHD91" s="1548"/>
      <c r="FHE91" s="1548"/>
      <c r="FHF91" s="1548"/>
      <c r="FHG91" s="1548"/>
      <c r="FHH91" s="1548"/>
      <c r="FHI91" s="1548"/>
      <c r="FHJ91" s="1548"/>
      <c r="FHK91" s="1548"/>
      <c r="FHL91" s="1548"/>
      <c r="FHM91" s="1548"/>
      <c r="FHN91" s="1548"/>
      <c r="FHO91" s="1548"/>
      <c r="FHP91" s="1548"/>
      <c r="FHQ91" s="1548"/>
      <c r="FHR91" s="1548"/>
      <c r="FHS91" s="1548"/>
      <c r="FHT91" s="1548"/>
      <c r="FHU91" s="1548"/>
      <c r="FHV91" s="1548"/>
      <c r="FHW91" s="1548"/>
      <c r="FHX91" s="1548"/>
      <c r="FHY91" s="1548"/>
      <c r="FHZ91" s="1548"/>
      <c r="FIA91" s="1548"/>
      <c r="FIB91" s="1548"/>
      <c r="FIC91" s="1548"/>
      <c r="FID91" s="1548"/>
      <c r="FIE91" s="1548"/>
      <c r="FIF91" s="1548"/>
      <c r="FIG91" s="1548"/>
      <c r="FIH91" s="1548"/>
      <c r="FII91" s="1548"/>
      <c r="FIJ91" s="1548"/>
      <c r="FIK91" s="1548"/>
      <c r="FIL91" s="1548"/>
      <c r="FIM91" s="1548"/>
      <c r="FIN91" s="1548"/>
      <c r="FIO91" s="1548"/>
      <c r="FIP91" s="1548"/>
      <c r="FIQ91" s="1548"/>
      <c r="FIR91" s="1548"/>
      <c r="FIS91" s="1548"/>
      <c r="FIT91" s="1548"/>
      <c r="FIU91" s="1548"/>
      <c r="FIV91" s="1548"/>
      <c r="FIW91" s="1548"/>
      <c r="FIX91" s="1548"/>
      <c r="FIY91" s="1548"/>
      <c r="FIZ91" s="1548"/>
      <c r="FJA91" s="1548"/>
      <c r="FJB91" s="1548"/>
      <c r="FJC91" s="1548"/>
      <c r="FJD91" s="1548"/>
      <c r="FJE91" s="1548"/>
      <c r="FJF91" s="1548"/>
      <c r="FJG91" s="1548"/>
      <c r="FJH91" s="1548"/>
      <c r="FJI91" s="1548"/>
      <c r="FJJ91" s="1548"/>
      <c r="FJK91" s="1548"/>
      <c r="FJL91" s="1548"/>
      <c r="FJM91" s="1548"/>
      <c r="FJN91" s="1548"/>
      <c r="FJO91" s="1548"/>
      <c r="FJP91" s="1548"/>
      <c r="FJQ91" s="1548"/>
      <c r="FJR91" s="1548"/>
      <c r="FJS91" s="1548"/>
      <c r="FJT91" s="1548"/>
      <c r="FJU91" s="1548"/>
      <c r="FJV91" s="1548"/>
      <c r="FJW91" s="1548"/>
      <c r="FJX91" s="1548"/>
      <c r="FJY91" s="1548"/>
      <c r="FJZ91" s="1548"/>
      <c r="FKA91" s="1548"/>
      <c r="FKB91" s="1548"/>
      <c r="FKC91" s="1548"/>
      <c r="FKD91" s="1548"/>
      <c r="FKE91" s="1548"/>
      <c r="FKF91" s="1548"/>
      <c r="FKG91" s="1548"/>
      <c r="FKH91" s="1548"/>
      <c r="FKI91" s="1548"/>
      <c r="FKJ91" s="1548"/>
      <c r="FKK91" s="1548"/>
      <c r="FKL91" s="1548"/>
      <c r="FKM91" s="1548"/>
      <c r="FKN91" s="1548"/>
      <c r="FKO91" s="1548"/>
      <c r="FKP91" s="1548"/>
      <c r="FKQ91" s="1548"/>
      <c r="FKR91" s="1548"/>
      <c r="FKS91" s="1548"/>
      <c r="FKT91" s="1548"/>
      <c r="FKU91" s="1548"/>
      <c r="FKV91" s="1548"/>
      <c r="FKW91" s="1548"/>
      <c r="FKX91" s="1548"/>
      <c r="FKY91" s="1548"/>
      <c r="FKZ91" s="1548"/>
      <c r="FLA91" s="1548"/>
      <c r="FLB91" s="1548"/>
      <c r="FLC91" s="1548"/>
      <c r="FLD91" s="1548"/>
      <c r="FLE91" s="1548"/>
      <c r="FLF91" s="1548"/>
      <c r="FLG91" s="1548"/>
      <c r="FLH91" s="1548"/>
      <c r="FLI91" s="1548"/>
      <c r="FLJ91" s="1548"/>
      <c r="FLK91" s="1548"/>
      <c r="FLL91" s="1548"/>
      <c r="FLM91" s="1548"/>
      <c r="FLN91" s="1548"/>
      <c r="FLO91" s="1548"/>
      <c r="FLP91" s="1548"/>
      <c r="FLQ91" s="1548"/>
      <c r="FLR91" s="1548"/>
      <c r="FLS91" s="1548"/>
      <c r="FLT91" s="1548"/>
      <c r="FLU91" s="1548"/>
      <c r="FLV91" s="1548"/>
      <c r="FLW91" s="1548"/>
      <c r="FLX91" s="1548"/>
      <c r="FLY91" s="1548"/>
      <c r="FLZ91" s="1548"/>
      <c r="FMA91" s="1548"/>
      <c r="FMB91" s="1548"/>
      <c r="FMC91" s="1548"/>
      <c r="FMD91" s="1548"/>
      <c r="FME91" s="1548"/>
      <c r="FMF91" s="1548"/>
      <c r="FMG91" s="1548"/>
      <c r="FMH91" s="1548"/>
      <c r="FMI91" s="1548"/>
      <c r="FMJ91" s="1548"/>
      <c r="FMK91" s="1548"/>
      <c r="FML91" s="1548"/>
      <c r="FMM91" s="1548"/>
      <c r="FMN91" s="1548"/>
      <c r="FMO91" s="1548"/>
      <c r="FMP91" s="1548"/>
      <c r="FMQ91" s="1548"/>
      <c r="FMR91" s="1548"/>
      <c r="FMS91" s="1548"/>
      <c r="FMT91" s="1548"/>
      <c r="FMU91" s="1548"/>
      <c r="FMV91" s="1548"/>
      <c r="FMW91" s="1548"/>
      <c r="FMX91" s="1548"/>
      <c r="FMY91" s="1548"/>
      <c r="FMZ91" s="1548"/>
      <c r="FNA91" s="1548"/>
      <c r="FNB91" s="1548"/>
      <c r="FNC91" s="1548"/>
      <c r="FND91" s="1548"/>
      <c r="FNE91" s="1548"/>
      <c r="FNF91" s="1548"/>
      <c r="FNG91" s="1548"/>
      <c r="FNH91" s="1548"/>
      <c r="FNI91" s="1548"/>
      <c r="FNJ91" s="1548"/>
      <c r="FNK91" s="1548"/>
      <c r="FNL91" s="1548"/>
      <c r="FNM91" s="1548"/>
      <c r="FNN91" s="1548"/>
      <c r="FNO91" s="1548"/>
      <c r="FNP91" s="1548"/>
      <c r="FNQ91" s="1548"/>
      <c r="FNR91" s="1548"/>
      <c r="FNS91" s="1548"/>
      <c r="FNT91" s="1548"/>
      <c r="FNU91" s="1548"/>
      <c r="FNV91" s="1548"/>
      <c r="FNW91" s="1548"/>
      <c r="FNX91" s="1548"/>
      <c r="FNY91" s="1548"/>
      <c r="FNZ91" s="1548"/>
      <c r="FOA91" s="1548"/>
      <c r="FOB91" s="1548"/>
      <c r="FOC91" s="1548"/>
      <c r="FOD91" s="1548"/>
      <c r="FOE91" s="1548"/>
      <c r="FOF91" s="1548"/>
      <c r="FOG91" s="1548"/>
      <c r="FOH91" s="1548"/>
      <c r="FOI91" s="1548"/>
      <c r="FOJ91" s="1548"/>
      <c r="FOK91" s="1548"/>
      <c r="FOL91" s="1548"/>
      <c r="FOM91" s="1548"/>
      <c r="FON91" s="1548"/>
      <c r="FOO91" s="1548"/>
      <c r="FOP91" s="1548"/>
      <c r="FOQ91" s="1548"/>
      <c r="FOR91" s="1548"/>
      <c r="FOS91" s="1548"/>
      <c r="FOT91" s="1548"/>
      <c r="FOU91" s="1548"/>
      <c r="FOV91" s="1548"/>
      <c r="FOW91" s="1548"/>
      <c r="FOX91" s="1548"/>
      <c r="FOY91" s="1548"/>
      <c r="FOZ91" s="1548"/>
      <c r="FPA91" s="1548"/>
      <c r="FPB91" s="1548"/>
      <c r="FPC91" s="1548"/>
      <c r="FPD91" s="1548"/>
      <c r="FPE91" s="1548"/>
      <c r="FPF91" s="1548"/>
      <c r="FPG91" s="1548"/>
      <c r="FPH91" s="1548"/>
      <c r="FPI91" s="1548"/>
      <c r="FPJ91" s="1548"/>
      <c r="FPK91" s="1548"/>
      <c r="FPL91" s="1548"/>
      <c r="FPM91" s="1548"/>
      <c r="FPN91" s="1548"/>
      <c r="FPO91" s="1548"/>
      <c r="FPP91" s="1548"/>
      <c r="FPQ91" s="1548"/>
      <c r="FPR91" s="1548"/>
      <c r="FPS91" s="1548"/>
      <c r="FPT91" s="1548"/>
      <c r="FPU91" s="1548"/>
      <c r="FPV91" s="1548"/>
      <c r="FPW91" s="1548"/>
      <c r="FPX91" s="1548"/>
      <c r="FPY91" s="1548"/>
      <c r="FPZ91" s="1548"/>
      <c r="FQA91" s="1548"/>
      <c r="FQB91" s="1548"/>
      <c r="FQC91" s="1548"/>
      <c r="FQD91" s="1548"/>
      <c r="FQE91" s="1548"/>
      <c r="FQF91" s="1548"/>
      <c r="FQG91" s="1548"/>
      <c r="FQH91" s="1548"/>
      <c r="FQI91" s="1548"/>
      <c r="FQJ91" s="1548"/>
      <c r="FQK91" s="1548"/>
      <c r="FQL91" s="1548"/>
      <c r="FQM91" s="1548"/>
      <c r="FQN91" s="1548"/>
      <c r="FQO91" s="1548"/>
      <c r="FQP91" s="1548"/>
      <c r="FQQ91" s="1548"/>
      <c r="FQR91" s="1548"/>
      <c r="FQS91" s="1548"/>
      <c r="FQT91" s="1548"/>
      <c r="FQU91" s="1548"/>
      <c r="FQV91" s="1548"/>
      <c r="FQW91" s="1548"/>
      <c r="FQX91" s="1548"/>
      <c r="FQY91" s="1548"/>
      <c r="FQZ91" s="1548"/>
      <c r="FRA91" s="1548"/>
      <c r="FRB91" s="1548"/>
      <c r="FRC91" s="1548"/>
      <c r="FRD91" s="1548"/>
      <c r="FRE91" s="1548"/>
      <c r="FRF91" s="1548"/>
      <c r="FRG91" s="1548"/>
      <c r="FRH91" s="1548"/>
      <c r="FRI91" s="1548"/>
      <c r="FRJ91" s="1548"/>
      <c r="FRK91" s="1548"/>
      <c r="FRL91" s="1548"/>
      <c r="FRM91" s="1548"/>
      <c r="FRN91" s="1548"/>
      <c r="FRO91" s="1548"/>
      <c r="FRP91" s="1548"/>
      <c r="FRQ91" s="1548"/>
      <c r="FRR91" s="1548"/>
      <c r="FRS91" s="1548"/>
      <c r="FRT91" s="1548"/>
      <c r="FRU91" s="1548"/>
      <c r="FRV91" s="1548"/>
      <c r="FRW91" s="1548"/>
      <c r="FRX91" s="1548"/>
      <c r="FRY91" s="1548"/>
      <c r="FRZ91" s="1548"/>
      <c r="FSA91" s="1548"/>
      <c r="FSB91" s="1548"/>
      <c r="FSC91" s="1548"/>
      <c r="FSD91" s="1548"/>
      <c r="FSE91" s="1548"/>
      <c r="FSF91" s="1548"/>
      <c r="FSG91" s="1548"/>
      <c r="FSH91" s="1548"/>
      <c r="FSI91" s="1548"/>
      <c r="FSJ91" s="1548"/>
      <c r="FSK91" s="1548"/>
      <c r="FSL91" s="1548"/>
      <c r="FSM91" s="1548"/>
      <c r="FSN91" s="1548"/>
      <c r="FSO91" s="1548"/>
      <c r="FSP91" s="1548"/>
      <c r="FSQ91" s="1548"/>
      <c r="FSR91" s="1548"/>
      <c r="FSS91" s="1548"/>
      <c r="FST91" s="1548"/>
      <c r="FSU91" s="1548"/>
      <c r="FSV91" s="1548"/>
      <c r="FSW91" s="1548"/>
      <c r="FSX91" s="1548"/>
      <c r="FSY91" s="1548"/>
      <c r="FSZ91" s="1548"/>
      <c r="FTA91" s="1548"/>
      <c r="FTB91" s="1548"/>
      <c r="FTC91" s="1548"/>
      <c r="FTD91" s="1548"/>
      <c r="FTE91" s="1548"/>
      <c r="FTF91" s="1548"/>
      <c r="FTG91" s="1548"/>
      <c r="FTH91" s="1548"/>
      <c r="FTI91" s="1548"/>
      <c r="FTJ91" s="1548"/>
      <c r="FTK91" s="1548"/>
      <c r="FTL91" s="1548"/>
      <c r="FTM91" s="1548"/>
      <c r="FTN91" s="1548"/>
      <c r="FTO91" s="1548"/>
      <c r="FTP91" s="1548"/>
      <c r="FTQ91" s="1548"/>
      <c r="FTR91" s="1548"/>
      <c r="FTS91" s="1548"/>
      <c r="FTT91" s="1548"/>
      <c r="FTU91" s="1548"/>
      <c r="FTV91" s="1548"/>
      <c r="FTW91" s="1548"/>
      <c r="FTX91" s="1548"/>
      <c r="FTY91" s="1548"/>
      <c r="FTZ91" s="1548"/>
      <c r="FUA91" s="1548"/>
      <c r="FUB91" s="1548"/>
      <c r="FUC91" s="1548"/>
      <c r="FUD91" s="1548"/>
      <c r="FUE91" s="1548"/>
      <c r="FUF91" s="1548"/>
      <c r="FUG91" s="1548"/>
      <c r="FUH91" s="1548"/>
      <c r="FUI91" s="1548"/>
      <c r="FUJ91" s="1548"/>
      <c r="FUK91" s="1548"/>
      <c r="FUL91" s="1548"/>
      <c r="FUM91" s="1548"/>
      <c r="FUN91" s="1548"/>
      <c r="FUO91" s="1548"/>
      <c r="FUP91" s="1548"/>
      <c r="FUQ91" s="1548"/>
      <c r="FUR91" s="1548"/>
      <c r="FUS91" s="1548"/>
      <c r="FUT91" s="1548"/>
      <c r="FUU91" s="1548"/>
      <c r="FUV91" s="1548"/>
      <c r="FUW91" s="1548"/>
      <c r="FUX91" s="1548"/>
      <c r="FUY91" s="1548"/>
      <c r="FUZ91" s="1548"/>
      <c r="FVA91" s="1548"/>
      <c r="FVB91" s="1548"/>
      <c r="FVC91" s="1548"/>
      <c r="FVD91" s="1548"/>
      <c r="FVE91" s="1548"/>
      <c r="FVF91" s="1548"/>
      <c r="FVG91" s="1548"/>
      <c r="FVH91" s="1548"/>
      <c r="FVI91" s="1548"/>
      <c r="FVJ91" s="1548"/>
      <c r="FVK91" s="1548"/>
      <c r="FVL91" s="1548"/>
      <c r="FVM91" s="1548"/>
      <c r="FVN91" s="1548"/>
      <c r="FVO91" s="1548"/>
      <c r="FVP91" s="1548"/>
      <c r="FVQ91" s="1548"/>
      <c r="FVR91" s="1548"/>
      <c r="FVS91" s="1548"/>
      <c r="FVT91" s="1548"/>
      <c r="FVU91" s="1548"/>
      <c r="FVV91" s="1548"/>
      <c r="FVW91" s="1548"/>
      <c r="FVX91" s="1548"/>
      <c r="FVY91" s="1548"/>
      <c r="FVZ91" s="1548"/>
      <c r="FWA91" s="1548"/>
      <c r="FWB91" s="1548"/>
      <c r="FWC91" s="1548"/>
      <c r="FWD91" s="1548"/>
      <c r="FWE91" s="1548"/>
      <c r="FWF91" s="1548"/>
      <c r="FWG91" s="1548"/>
      <c r="FWH91" s="1548"/>
      <c r="FWI91" s="1548"/>
      <c r="FWJ91" s="1548"/>
      <c r="FWK91" s="1548"/>
      <c r="FWL91" s="1548"/>
      <c r="FWM91" s="1548"/>
      <c r="FWN91" s="1548"/>
      <c r="FWO91" s="1548"/>
      <c r="FWP91" s="1548"/>
      <c r="FWQ91" s="1548"/>
      <c r="FWR91" s="1548"/>
      <c r="FWS91" s="1548"/>
      <c r="FWT91" s="1548"/>
      <c r="FWU91" s="1548"/>
      <c r="FWV91" s="1548"/>
      <c r="FWW91" s="1548"/>
      <c r="FWX91" s="1548"/>
      <c r="FWY91" s="1548"/>
      <c r="FWZ91" s="1548"/>
      <c r="FXA91" s="1548"/>
      <c r="FXB91" s="1548"/>
      <c r="FXC91" s="1548"/>
      <c r="FXD91" s="1548"/>
      <c r="FXE91" s="1548"/>
      <c r="FXF91" s="1548"/>
      <c r="FXG91" s="1548"/>
      <c r="FXH91" s="1548"/>
      <c r="FXI91" s="1548"/>
      <c r="FXJ91" s="1548"/>
      <c r="FXK91" s="1548"/>
      <c r="FXL91" s="1548"/>
      <c r="FXM91" s="1548"/>
      <c r="FXN91" s="1548"/>
      <c r="FXO91" s="1548"/>
      <c r="FXP91" s="1548"/>
      <c r="FXQ91" s="1548"/>
      <c r="FXR91" s="1548"/>
      <c r="FXS91" s="1548"/>
      <c r="FXT91" s="1548"/>
      <c r="FXU91" s="1548"/>
      <c r="FXV91" s="1548"/>
      <c r="FXW91" s="1548"/>
      <c r="FXX91" s="1548"/>
      <c r="FXY91" s="1548"/>
      <c r="FXZ91" s="1548"/>
      <c r="FYA91" s="1548"/>
      <c r="FYB91" s="1548"/>
      <c r="FYC91" s="1548"/>
      <c r="FYD91" s="1548"/>
      <c r="FYE91" s="1548"/>
      <c r="FYF91" s="1548"/>
      <c r="FYG91" s="1548"/>
      <c r="FYH91" s="1548"/>
      <c r="FYI91" s="1548"/>
      <c r="FYJ91" s="1548"/>
      <c r="FYK91" s="1548"/>
      <c r="FYL91" s="1548"/>
      <c r="FYM91" s="1548"/>
      <c r="FYN91" s="1548"/>
      <c r="FYO91" s="1548"/>
      <c r="FYP91" s="1548"/>
      <c r="FYQ91" s="1548"/>
      <c r="FYR91" s="1548"/>
      <c r="FYS91" s="1548"/>
      <c r="FYT91" s="1548"/>
      <c r="FYU91" s="1548"/>
      <c r="FYV91" s="1548"/>
      <c r="FYW91" s="1548"/>
      <c r="FYX91" s="1548"/>
      <c r="FYY91" s="1548"/>
      <c r="FYZ91" s="1548"/>
      <c r="FZA91" s="1548"/>
      <c r="FZB91" s="1548"/>
      <c r="FZC91" s="1548"/>
      <c r="FZD91" s="1548"/>
      <c r="FZE91" s="1548"/>
      <c r="FZF91" s="1548"/>
      <c r="FZG91" s="1548"/>
      <c r="FZH91" s="1548"/>
      <c r="FZI91" s="1548"/>
      <c r="FZJ91" s="1548"/>
      <c r="FZK91" s="1548"/>
      <c r="FZL91" s="1548"/>
      <c r="FZM91" s="1548"/>
      <c r="FZN91" s="1548"/>
      <c r="FZO91" s="1548"/>
      <c r="FZP91" s="1548"/>
      <c r="FZQ91" s="1548"/>
      <c r="FZR91" s="1548"/>
      <c r="FZS91" s="1548"/>
      <c r="FZT91" s="1548"/>
      <c r="FZU91" s="1548"/>
      <c r="FZV91" s="1548"/>
      <c r="FZW91" s="1548"/>
      <c r="FZX91" s="1548"/>
      <c r="FZY91" s="1548"/>
      <c r="FZZ91" s="1548"/>
      <c r="GAA91" s="1548"/>
      <c r="GAB91" s="1548"/>
      <c r="GAC91" s="1548"/>
      <c r="GAD91" s="1548"/>
      <c r="GAE91" s="1548"/>
      <c r="GAF91" s="1548"/>
      <c r="GAG91" s="1548"/>
      <c r="GAH91" s="1548"/>
      <c r="GAI91" s="1548"/>
      <c r="GAJ91" s="1548"/>
      <c r="GAK91" s="1548"/>
      <c r="GAL91" s="1548"/>
      <c r="GAM91" s="1548"/>
      <c r="GAN91" s="1548"/>
      <c r="GAO91" s="1548"/>
      <c r="GAP91" s="1548"/>
      <c r="GAQ91" s="1548"/>
      <c r="GAR91" s="1548"/>
      <c r="GAS91" s="1548"/>
      <c r="GAT91" s="1548"/>
      <c r="GAU91" s="1548"/>
      <c r="GAV91" s="1548"/>
      <c r="GAW91" s="1548"/>
      <c r="GAX91" s="1548"/>
      <c r="GAY91" s="1548"/>
      <c r="GAZ91" s="1548"/>
      <c r="GBA91" s="1548"/>
      <c r="GBB91" s="1548"/>
      <c r="GBC91" s="1548"/>
      <c r="GBD91" s="1548"/>
      <c r="GBE91" s="1548"/>
      <c r="GBF91" s="1548"/>
      <c r="GBG91" s="1548"/>
      <c r="GBH91" s="1548"/>
      <c r="GBI91" s="1548"/>
      <c r="GBJ91" s="1548"/>
      <c r="GBK91" s="1548"/>
      <c r="GBL91" s="1548"/>
      <c r="GBM91" s="1548"/>
      <c r="GBN91" s="1548"/>
      <c r="GBO91" s="1548"/>
      <c r="GBP91" s="1548"/>
      <c r="GBQ91" s="1548"/>
      <c r="GBR91" s="1548"/>
      <c r="GBS91" s="1548"/>
      <c r="GBT91" s="1548"/>
      <c r="GBU91" s="1548"/>
      <c r="GBV91" s="1548"/>
      <c r="GBW91" s="1548"/>
      <c r="GBX91" s="1548"/>
      <c r="GBY91" s="1548"/>
      <c r="GBZ91" s="1548"/>
      <c r="GCA91" s="1548"/>
      <c r="GCB91" s="1548"/>
      <c r="GCC91" s="1548"/>
      <c r="GCD91" s="1548"/>
      <c r="GCE91" s="1548"/>
      <c r="GCF91" s="1548"/>
      <c r="GCG91" s="1548"/>
      <c r="GCH91" s="1548"/>
      <c r="GCI91" s="1548"/>
      <c r="GCJ91" s="1548"/>
      <c r="GCK91" s="1548"/>
      <c r="GCL91" s="1548"/>
      <c r="GCM91" s="1548"/>
      <c r="GCN91" s="1548"/>
      <c r="GCO91" s="1548"/>
      <c r="GCP91" s="1548"/>
      <c r="GCQ91" s="1548"/>
      <c r="GCR91" s="1548"/>
      <c r="GCS91" s="1548"/>
      <c r="GCT91" s="1548"/>
      <c r="GCU91" s="1548"/>
      <c r="GCV91" s="1548"/>
      <c r="GCW91" s="1548"/>
      <c r="GCX91" s="1548"/>
      <c r="GCY91" s="1548"/>
      <c r="GCZ91" s="1548"/>
      <c r="GDA91" s="1548"/>
      <c r="GDB91" s="1548"/>
      <c r="GDC91" s="1548"/>
      <c r="GDD91" s="1548"/>
      <c r="GDE91" s="1548"/>
      <c r="GDF91" s="1548"/>
      <c r="GDG91" s="1548"/>
      <c r="GDH91" s="1548"/>
      <c r="GDI91" s="1548"/>
      <c r="GDJ91" s="1548"/>
      <c r="GDK91" s="1548"/>
      <c r="GDL91" s="1548"/>
      <c r="GDM91" s="1548"/>
      <c r="GDN91" s="1548"/>
      <c r="GDO91" s="1548"/>
      <c r="GDP91" s="1548"/>
      <c r="GDQ91" s="1548"/>
      <c r="GDR91" s="1548"/>
      <c r="GDS91" s="1548"/>
      <c r="GDT91" s="1548"/>
      <c r="GDU91" s="1548"/>
      <c r="GDV91" s="1548"/>
      <c r="GDW91" s="1548"/>
      <c r="GDX91" s="1548"/>
      <c r="GDY91" s="1548"/>
      <c r="GDZ91" s="1548"/>
      <c r="GEA91" s="1548"/>
      <c r="GEB91" s="1548"/>
      <c r="GEC91" s="1548"/>
      <c r="GED91" s="1548"/>
      <c r="GEE91" s="1548"/>
      <c r="GEF91" s="1548"/>
      <c r="GEG91" s="1548"/>
      <c r="GEH91" s="1548"/>
      <c r="GEI91" s="1548"/>
      <c r="GEJ91" s="1548"/>
      <c r="GEK91" s="1548"/>
      <c r="GEL91" s="1548"/>
      <c r="GEM91" s="1548"/>
      <c r="GEN91" s="1548"/>
      <c r="GEO91" s="1548"/>
      <c r="GEP91" s="1548"/>
      <c r="GEQ91" s="1548"/>
      <c r="GER91" s="1548"/>
      <c r="GES91" s="1548"/>
      <c r="GET91" s="1548"/>
      <c r="GEU91" s="1548"/>
      <c r="GEV91" s="1548"/>
      <c r="GEW91" s="1548"/>
      <c r="GEX91" s="1548"/>
      <c r="GEY91" s="1548"/>
      <c r="GEZ91" s="1548"/>
      <c r="GFA91" s="1548"/>
      <c r="GFB91" s="1548"/>
      <c r="GFC91" s="1548"/>
      <c r="GFD91" s="1548"/>
      <c r="GFE91" s="1548"/>
      <c r="GFF91" s="1548"/>
      <c r="GFG91" s="1548"/>
      <c r="GFH91" s="1548"/>
      <c r="GFI91" s="1548"/>
      <c r="GFJ91" s="1548"/>
      <c r="GFK91" s="1548"/>
      <c r="GFL91" s="1548"/>
      <c r="GFM91" s="1548"/>
      <c r="GFN91" s="1548"/>
      <c r="GFO91" s="1548"/>
      <c r="GFP91" s="1548"/>
      <c r="GFQ91" s="1548"/>
      <c r="GFR91" s="1548"/>
      <c r="GFS91" s="1548"/>
      <c r="GFT91" s="1548"/>
      <c r="GFU91" s="1548"/>
      <c r="GFV91" s="1548"/>
      <c r="GFW91" s="1548"/>
      <c r="GFX91" s="1548"/>
      <c r="GFY91" s="1548"/>
      <c r="GFZ91" s="1548"/>
      <c r="GGA91" s="1548"/>
      <c r="GGB91" s="1548"/>
      <c r="GGC91" s="1548"/>
      <c r="GGD91" s="1548"/>
      <c r="GGE91" s="1548"/>
      <c r="GGF91" s="1548"/>
      <c r="GGG91" s="1548"/>
      <c r="GGH91" s="1548"/>
      <c r="GGI91" s="1548"/>
      <c r="GGJ91" s="1548"/>
      <c r="GGK91" s="1548"/>
      <c r="GGL91" s="1548"/>
      <c r="GGM91" s="1548"/>
      <c r="GGN91" s="1548"/>
      <c r="GGO91" s="1548"/>
      <c r="GGP91" s="1548"/>
      <c r="GGQ91" s="1548"/>
      <c r="GGR91" s="1548"/>
      <c r="GGS91" s="1548"/>
      <c r="GGT91" s="1548"/>
      <c r="GGU91" s="1548"/>
      <c r="GGV91" s="1548"/>
      <c r="GGW91" s="1548"/>
      <c r="GGX91" s="1548"/>
      <c r="GGY91" s="1548"/>
      <c r="GGZ91" s="1548"/>
      <c r="GHA91" s="1548"/>
      <c r="GHB91" s="1548"/>
      <c r="GHC91" s="1548"/>
      <c r="GHD91" s="1548"/>
      <c r="GHE91" s="1548"/>
      <c r="GHF91" s="1548"/>
      <c r="GHG91" s="1548"/>
      <c r="GHH91" s="1548"/>
      <c r="GHI91" s="1548"/>
      <c r="GHJ91" s="1548"/>
      <c r="GHK91" s="1548"/>
      <c r="GHL91" s="1548"/>
      <c r="GHM91" s="1548"/>
      <c r="GHN91" s="1548"/>
      <c r="GHO91" s="1548"/>
      <c r="GHP91" s="1548"/>
      <c r="GHQ91" s="1548"/>
      <c r="GHR91" s="1548"/>
      <c r="GHS91" s="1548"/>
      <c r="GHT91" s="1548"/>
      <c r="GHU91" s="1548"/>
      <c r="GHV91" s="1548"/>
      <c r="GHW91" s="1548"/>
      <c r="GHX91" s="1548"/>
      <c r="GHY91" s="1548"/>
      <c r="GHZ91" s="1548"/>
      <c r="GIA91" s="1548"/>
      <c r="GIB91" s="1548"/>
      <c r="GIC91" s="1548"/>
      <c r="GID91" s="1548"/>
      <c r="GIE91" s="1548"/>
      <c r="GIF91" s="1548"/>
      <c r="GIG91" s="1548"/>
      <c r="GIH91" s="1548"/>
      <c r="GII91" s="1548"/>
      <c r="GIJ91" s="1548"/>
      <c r="GIK91" s="1548"/>
      <c r="GIL91" s="1548"/>
      <c r="GIM91" s="1548"/>
      <c r="GIN91" s="1548"/>
      <c r="GIO91" s="1548"/>
      <c r="GIP91" s="1548"/>
      <c r="GIQ91" s="1548"/>
      <c r="GIR91" s="1548"/>
      <c r="GIS91" s="1548"/>
      <c r="GIT91" s="1548"/>
      <c r="GIU91" s="1548"/>
      <c r="GIV91" s="1548"/>
      <c r="GIW91" s="1548"/>
      <c r="GIX91" s="1548"/>
      <c r="GIY91" s="1548"/>
      <c r="GIZ91" s="1548"/>
      <c r="GJA91" s="1548"/>
      <c r="GJB91" s="1548"/>
      <c r="GJC91" s="1548"/>
      <c r="GJD91" s="1548"/>
      <c r="GJE91" s="1548"/>
      <c r="GJF91" s="1548"/>
      <c r="GJG91" s="1548"/>
      <c r="GJH91" s="1548"/>
      <c r="GJI91" s="1548"/>
      <c r="GJJ91" s="1548"/>
      <c r="GJK91" s="1548"/>
      <c r="GJL91" s="1548"/>
      <c r="GJM91" s="1548"/>
      <c r="GJN91" s="1548"/>
      <c r="GJO91" s="1548"/>
      <c r="GJP91" s="1548"/>
      <c r="GJQ91" s="1548"/>
      <c r="GJR91" s="1548"/>
      <c r="GJS91" s="1548"/>
      <c r="GJT91" s="1548"/>
      <c r="GJU91" s="1548"/>
      <c r="GJV91" s="1548"/>
      <c r="GJW91" s="1548"/>
      <c r="GJX91" s="1548"/>
      <c r="GJY91" s="1548"/>
      <c r="GJZ91" s="1548"/>
      <c r="GKA91" s="1548"/>
      <c r="GKB91" s="1548"/>
      <c r="GKC91" s="1548"/>
      <c r="GKD91" s="1548"/>
      <c r="GKE91" s="1548"/>
      <c r="GKF91" s="1548"/>
      <c r="GKG91" s="1548"/>
      <c r="GKH91" s="1548"/>
      <c r="GKI91" s="1548"/>
      <c r="GKJ91" s="1548"/>
      <c r="GKK91" s="1548"/>
      <c r="GKL91" s="1548"/>
      <c r="GKM91" s="1548"/>
      <c r="GKN91" s="1548"/>
      <c r="GKO91" s="1548"/>
      <c r="GKP91" s="1548"/>
      <c r="GKQ91" s="1548"/>
      <c r="GKR91" s="1548"/>
      <c r="GKS91" s="1548"/>
      <c r="GKT91" s="1548"/>
      <c r="GKU91" s="1548"/>
      <c r="GKV91" s="1548"/>
      <c r="GKW91" s="1548"/>
      <c r="GKX91" s="1548"/>
      <c r="GKY91" s="1548"/>
      <c r="GKZ91" s="1548"/>
      <c r="GLA91" s="1548"/>
      <c r="GLB91" s="1548"/>
      <c r="GLC91" s="1548"/>
      <c r="GLD91" s="1548"/>
      <c r="GLE91" s="1548"/>
      <c r="GLF91" s="1548"/>
      <c r="GLG91" s="1548"/>
      <c r="GLH91" s="1548"/>
      <c r="GLI91" s="1548"/>
      <c r="GLJ91" s="1548"/>
      <c r="GLK91" s="1548"/>
      <c r="GLL91" s="1548"/>
      <c r="GLM91" s="1548"/>
      <c r="GLN91" s="1548"/>
      <c r="GLO91" s="1548"/>
      <c r="GLP91" s="1548"/>
      <c r="GLQ91" s="1548"/>
      <c r="GLR91" s="1548"/>
      <c r="GLS91" s="1548"/>
      <c r="GLT91" s="1548"/>
      <c r="GLU91" s="1548"/>
      <c r="GLV91" s="1548"/>
      <c r="GLW91" s="1548"/>
      <c r="GLX91" s="1548"/>
      <c r="GLY91" s="1548"/>
      <c r="GLZ91" s="1548"/>
      <c r="GMA91" s="1548"/>
      <c r="GMB91" s="1548"/>
      <c r="GMC91" s="1548"/>
      <c r="GMD91" s="1548"/>
      <c r="GME91" s="1548"/>
      <c r="GMF91" s="1548"/>
      <c r="GMG91" s="1548"/>
      <c r="GMH91" s="1548"/>
      <c r="GMI91" s="1548"/>
      <c r="GMJ91" s="1548"/>
      <c r="GMK91" s="1548"/>
      <c r="GML91" s="1548"/>
      <c r="GMM91" s="1548"/>
      <c r="GMN91" s="1548"/>
      <c r="GMO91" s="1548"/>
      <c r="GMP91" s="1548"/>
      <c r="GMQ91" s="1548"/>
      <c r="GMR91" s="1548"/>
      <c r="GMS91" s="1548"/>
      <c r="GMT91" s="1548"/>
      <c r="GMU91" s="1548"/>
      <c r="GMV91" s="1548"/>
      <c r="GMW91" s="1548"/>
      <c r="GMX91" s="1548"/>
      <c r="GMY91" s="1548"/>
      <c r="GMZ91" s="1548"/>
      <c r="GNA91" s="1548"/>
      <c r="GNB91" s="1548"/>
      <c r="GNC91" s="1548"/>
      <c r="GND91" s="1548"/>
      <c r="GNE91" s="1548"/>
      <c r="GNF91" s="1548"/>
      <c r="GNG91" s="1548"/>
      <c r="GNH91" s="1548"/>
      <c r="GNI91" s="1548"/>
      <c r="GNJ91" s="1548"/>
      <c r="GNK91" s="1548"/>
      <c r="GNL91" s="1548"/>
      <c r="GNM91" s="1548"/>
      <c r="GNN91" s="1548"/>
      <c r="GNO91" s="1548"/>
      <c r="GNP91" s="1548"/>
      <c r="GNQ91" s="1548"/>
      <c r="GNR91" s="1548"/>
      <c r="GNS91" s="1548"/>
      <c r="GNT91" s="1548"/>
      <c r="GNU91" s="1548"/>
      <c r="GNV91" s="1548"/>
      <c r="GNW91" s="1548"/>
      <c r="GNX91" s="1548"/>
      <c r="GNY91" s="1548"/>
      <c r="GNZ91" s="1548"/>
      <c r="GOA91" s="1548"/>
      <c r="GOB91" s="1548"/>
      <c r="GOC91" s="1548"/>
      <c r="GOD91" s="1548"/>
      <c r="GOE91" s="1548"/>
      <c r="GOF91" s="1548"/>
      <c r="GOG91" s="1548"/>
      <c r="GOH91" s="1548"/>
      <c r="GOI91" s="1548"/>
      <c r="GOJ91" s="1548"/>
      <c r="GOK91" s="1548"/>
      <c r="GOL91" s="1548"/>
      <c r="GOM91" s="1548"/>
      <c r="GON91" s="1548"/>
      <c r="GOO91" s="1548"/>
      <c r="GOP91" s="1548"/>
      <c r="GOQ91" s="1548"/>
      <c r="GOR91" s="1548"/>
      <c r="GOS91" s="1548"/>
      <c r="GOT91" s="1548"/>
      <c r="GOU91" s="1548"/>
      <c r="GOV91" s="1548"/>
      <c r="GOW91" s="1548"/>
      <c r="GOX91" s="1548"/>
      <c r="GOY91" s="1548"/>
      <c r="GOZ91" s="1548"/>
      <c r="GPA91" s="1548"/>
      <c r="GPB91" s="1548"/>
      <c r="GPC91" s="1548"/>
      <c r="GPD91" s="1548"/>
      <c r="GPE91" s="1548"/>
      <c r="GPF91" s="1548"/>
      <c r="GPG91" s="1548"/>
      <c r="GPH91" s="1548"/>
      <c r="GPI91" s="1548"/>
      <c r="GPJ91" s="1548"/>
      <c r="GPK91" s="1548"/>
      <c r="GPL91" s="1548"/>
      <c r="GPM91" s="1548"/>
      <c r="GPN91" s="1548"/>
      <c r="GPO91" s="1548"/>
      <c r="GPP91" s="1548"/>
      <c r="GPQ91" s="1548"/>
      <c r="GPR91" s="1548"/>
      <c r="GPS91" s="1548"/>
      <c r="GPT91" s="1548"/>
      <c r="GPU91" s="1548"/>
      <c r="GPV91" s="1548"/>
      <c r="GPW91" s="1548"/>
      <c r="GPX91" s="1548"/>
      <c r="GPY91" s="1548"/>
      <c r="GPZ91" s="1548"/>
      <c r="GQA91" s="1548"/>
      <c r="GQB91" s="1548"/>
      <c r="GQC91" s="1548"/>
      <c r="GQD91" s="1548"/>
      <c r="GQE91" s="1548"/>
      <c r="GQF91" s="1548"/>
      <c r="GQG91" s="1548"/>
      <c r="GQH91" s="1548"/>
      <c r="GQI91" s="1548"/>
      <c r="GQJ91" s="1548"/>
      <c r="GQK91" s="1548"/>
      <c r="GQL91" s="1548"/>
      <c r="GQM91" s="1548"/>
      <c r="GQN91" s="1548"/>
      <c r="GQO91" s="1548"/>
      <c r="GQP91" s="1548"/>
      <c r="GQQ91" s="1548"/>
      <c r="GQR91" s="1548"/>
      <c r="GQS91" s="1548"/>
      <c r="GQT91" s="1548"/>
      <c r="GQU91" s="1548"/>
      <c r="GQV91" s="1548"/>
      <c r="GQW91" s="1548"/>
      <c r="GQX91" s="1548"/>
      <c r="GQY91" s="1548"/>
      <c r="GQZ91" s="1548"/>
      <c r="GRA91" s="1548"/>
      <c r="GRB91" s="1548"/>
      <c r="GRC91" s="1548"/>
      <c r="GRD91" s="1548"/>
      <c r="GRE91" s="1548"/>
      <c r="GRF91" s="1548"/>
      <c r="GRG91" s="1548"/>
      <c r="GRH91" s="1548"/>
      <c r="GRI91" s="1548"/>
      <c r="GRJ91" s="1548"/>
      <c r="GRK91" s="1548"/>
      <c r="GRL91" s="1548"/>
      <c r="GRM91" s="1548"/>
      <c r="GRN91" s="1548"/>
      <c r="GRO91" s="1548"/>
      <c r="GRP91" s="1548"/>
      <c r="GRQ91" s="1548"/>
      <c r="GRR91" s="1548"/>
      <c r="GRS91" s="1548"/>
      <c r="GRT91" s="1548"/>
      <c r="GRU91" s="1548"/>
      <c r="GRV91" s="1548"/>
      <c r="GRW91" s="1548"/>
      <c r="GRX91" s="1548"/>
      <c r="GRY91" s="1548"/>
      <c r="GRZ91" s="1548"/>
      <c r="GSA91" s="1548"/>
      <c r="GSB91" s="1548"/>
      <c r="GSC91" s="1548"/>
      <c r="GSD91" s="1548"/>
      <c r="GSE91" s="1548"/>
      <c r="GSF91" s="1548"/>
      <c r="GSG91" s="1548"/>
      <c r="GSH91" s="1548"/>
      <c r="GSI91" s="1548"/>
      <c r="GSJ91" s="1548"/>
      <c r="GSK91" s="1548"/>
      <c r="GSL91" s="1548"/>
      <c r="GSM91" s="1548"/>
      <c r="GSN91" s="1548"/>
      <c r="GSO91" s="1548"/>
      <c r="GSP91" s="1548"/>
      <c r="GSQ91" s="1548"/>
      <c r="GSR91" s="1548"/>
      <c r="GSS91" s="1548"/>
      <c r="GST91" s="1548"/>
      <c r="GSU91" s="1548"/>
      <c r="GSV91" s="1548"/>
      <c r="GSW91" s="1548"/>
      <c r="GSX91" s="1548"/>
      <c r="GSY91" s="1548"/>
      <c r="GSZ91" s="1548"/>
      <c r="GTA91" s="1548"/>
      <c r="GTB91" s="1548"/>
      <c r="GTC91" s="1548"/>
      <c r="GTD91" s="1548"/>
      <c r="GTE91" s="1548"/>
      <c r="GTF91" s="1548"/>
      <c r="GTG91" s="1548"/>
      <c r="GTH91" s="1548"/>
      <c r="GTI91" s="1548"/>
      <c r="GTJ91" s="1548"/>
      <c r="GTK91" s="1548"/>
      <c r="GTL91" s="1548"/>
      <c r="GTM91" s="1548"/>
      <c r="GTN91" s="1548"/>
      <c r="GTO91" s="1548"/>
      <c r="GTP91" s="1548"/>
      <c r="GTQ91" s="1548"/>
      <c r="GTR91" s="1548"/>
      <c r="GTS91" s="1548"/>
      <c r="GTT91" s="1548"/>
      <c r="GTU91" s="1548"/>
      <c r="GTV91" s="1548"/>
      <c r="GTW91" s="1548"/>
      <c r="GTX91" s="1548"/>
      <c r="GTY91" s="1548"/>
      <c r="GTZ91" s="1548"/>
      <c r="GUA91" s="1548"/>
      <c r="GUB91" s="1548"/>
      <c r="GUC91" s="1548"/>
      <c r="GUD91" s="1548"/>
      <c r="GUE91" s="1548"/>
      <c r="GUF91" s="1548"/>
      <c r="GUG91" s="1548"/>
      <c r="GUH91" s="1548"/>
      <c r="GUI91" s="1548"/>
      <c r="GUJ91" s="1548"/>
      <c r="GUK91" s="1548"/>
      <c r="GUL91" s="1548"/>
      <c r="GUM91" s="1548"/>
      <c r="GUN91" s="1548"/>
      <c r="GUO91" s="1548"/>
      <c r="GUP91" s="1548"/>
      <c r="GUQ91" s="1548"/>
      <c r="GUR91" s="1548"/>
      <c r="GUS91" s="1548"/>
      <c r="GUT91" s="1548"/>
      <c r="GUU91" s="1548"/>
      <c r="GUV91" s="1548"/>
      <c r="GUW91" s="1548"/>
      <c r="GUX91" s="1548"/>
      <c r="GUY91" s="1548"/>
      <c r="GUZ91" s="1548"/>
      <c r="GVA91" s="1548"/>
      <c r="GVB91" s="1548"/>
      <c r="GVC91" s="1548"/>
      <c r="GVD91" s="1548"/>
      <c r="GVE91" s="1548"/>
      <c r="GVF91" s="1548"/>
      <c r="GVG91" s="1548"/>
      <c r="GVH91" s="1548"/>
      <c r="GVI91" s="1548"/>
      <c r="GVJ91" s="1548"/>
      <c r="GVK91" s="1548"/>
      <c r="GVL91" s="1548"/>
      <c r="GVM91" s="1548"/>
      <c r="GVN91" s="1548"/>
      <c r="GVO91" s="1548"/>
      <c r="GVP91" s="1548"/>
      <c r="GVQ91" s="1548"/>
      <c r="GVR91" s="1548"/>
      <c r="GVS91" s="1548"/>
      <c r="GVT91" s="1548"/>
      <c r="GVU91" s="1548"/>
      <c r="GVV91" s="1548"/>
      <c r="GVW91" s="1548"/>
      <c r="GVX91" s="1548"/>
      <c r="GVY91" s="1548"/>
      <c r="GVZ91" s="1548"/>
      <c r="GWA91" s="1548"/>
      <c r="GWB91" s="1548"/>
      <c r="GWC91" s="1548"/>
      <c r="GWD91" s="1548"/>
      <c r="GWE91" s="1548"/>
      <c r="GWF91" s="1548"/>
      <c r="GWG91" s="1548"/>
      <c r="GWH91" s="1548"/>
      <c r="GWI91" s="1548"/>
      <c r="GWJ91" s="1548"/>
      <c r="GWK91" s="1548"/>
      <c r="GWL91" s="1548"/>
      <c r="GWM91" s="1548"/>
      <c r="GWN91" s="1548"/>
      <c r="GWO91" s="1548"/>
      <c r="GWP91" s="1548"/>
      <c r="GWQ91" s="1548"/>
      <c r="GWR91" s="1548"/>
      <c r="GWS91" s="1548"/>
      <c r="GWT91" s="1548"/>
      <c r="GWU91" s="1548"/>
      <c r="GWV91" s="1548"/>
      <c r="GWW91" s="1548"/>
      <c r="GWX91" s="1548"/>
      <c r="GWY91" s="1548"/>
      <c r="GWZ91" s="1548"/>
      <c r="GXA91" s="1548"/>
      <c r="GXB91" s="1548"/>
      <c r="GXC91" s="1548"/>
      <c r="GXD91" s="1548"/>
      <c r="GXE91" s="1548"/>
      <c r="GXF91" s="1548"/>
      <c r="GXG91" s="1548"/>
      <c r="GXH91" s="1548"/>
      <c r="GXI91" s="1548"/>
      <c r="GXJ91" s="1548"/>
      <c r="GXK91" s="1548"/>
      <c r="GXL91" s="1548"/>
      <c r="GXM91" s="1548"/>
      <c r="GXN91" s="1548"/>
      <c r="GXO91" s="1548"/>
      <c r="GXP91" s="1548"/>
      <c r="GXQ91" s="1548"/>
      <c r="GXR91" s="1548"/>
      <c r="GXS91" s="1548"/>
      <c r="GXT91" s="1548"/>
      <c r="GXU91" s="1548"/>
      <c r="GXV91" s="1548"/>
      <c r="GXW91" s="1548"/>
      <c r="GXX91" s="1548"/>
      <c r="GXY91" s="1548"/>
      <c r="GXZ91" s="1548"/>
      <c r="GYA91" s="1548"/>
      <c r="GYB91" s="1548"/>
      <c r="GYC91" s="1548"/>
      <c r="GYD91" s="1548"/>
      <c r="GYE91" s="1548"/>
      <c r="GYF91" s="1548"/>
      <c r="GYG91" s="1548"/>
      <c r="GYH91" s="1548"/>
      <c r="GYI91" s="1548"/>
      <c r="GYJ91" s="1548"/>
      <c r="GYK91" s="1548"/>
      <c r="GYL91" s="1548"/>
      <c r="GYM91" s="1548"/>
      <c r="GYN91" s="1548"/>
      <c r="GYO91" s="1548"/>
      <c r="GYP91" s="1548"/>
      <c r="GYQ91" s="1548"/>
      <c r="GYR91" s="1548"/>
      <c r="GYS91" s="1548"/>
      <c r="GYT91" s="1548"/>
      <c r="GYU91" s="1548"/>
      <c r="GYV91" s="1548"/>
      <c r="GYW91" s="1548"/>
      <c r="GYX91" s="1548"/>
      <c r="GYY91" s="1548"/>
      <c r="GYZ91" s="1548"/>
      <c r="GZA91" s="1548"/>
      <c r="GZB91" s="1548"/>
      <c r="GZC91" s="1548"/>
      <c r="GZD91" s="1548"/>
      <c r="GZE91" s="1548"/>
      <c r="GZF91" s="1548"/>
      <c r="GZG91" s="1548"/>
      <c r="GZH91" s="1548"/>
      <c r="GZI91" s="1548"/>
      <c r="GZJ91" s="1548"/>
      <c r="GZK91" s="1548"/>
      <c r="GZL91" s="1548"/>
      <c r="GZM91" s="1548"/>
      <c r="GZN91" s="1548"/>
      <c r="GZO91" s="1548"/>
      <c r="GZP91" s="1548"/>
      <c r="GZQ91" s="1548"/>
      <c r="GZR91" s="1548"/>
      <c r="GZS91" s="1548"/>
      <c r="GZT91" s="1548"/>
      <c r="GZU91" s="1548"/>
      <c r="GZV91" s="1548"/>
      <c r="GZW91" s="1548"/>
      <c r="GZX91" s="1548"/>
      <c r="GZY91" s="1548"/>
      <c r="GZZ91" s="1548"/>
      <c r="HAA91" s="1548"/>
      <c r="HAB91" s="1548"/>
      <c r="HAC91" s="1548"/>
      <c r="HAD91" s="1548"/>
      <c r="HAE91" s="1548"/>
      <c r="HAF91" s="1548"/>
      <c r="HAG91" s="1548"/>
      <c r="HAH91" s="1548"/>
      <c r="HAI91" s="1548"/>
      <c r="HAJ91" s="1548"/>
      <c r="HAK91" s="1548"/>
      <c r="HAL91" s="1548"/>
      <c r="HAM91" s="1548"/>
      <c r="HAN91" s="1548"/>
      <c r="HAO91" s="1548"/>
      <c r="HAP91" s="1548"/>
      <c r="HAQ91" s="1548"/>
      <c r="HAR91" s="1548"/>
      <c r="HAS91" s="1548"/>
      <c r="HAT91" s="1548"/>
      <c r="HAU91" s="1548"/>
      <c r="HAV91" s="1548"/>
      <c r="HAW91" s="1548"/>
      <c r="HAX91" s="1548"/>
      <c r="HAY91" s="1548"/>
      <c r="HAZ91" s="1548"/>
      <c r="HBA91" s="1548"/>
      <c r="HBB91" s="1548"/>
      <c r="HBC91" s="1548"/>
      <c r="HBD91" s="1548"/>
      <c r="HBE91" s="1548"/>
      <c r="HBF91" s="1548"/>
      <c r="HBG91" s="1548"/>
      <c r="HBH91" s="1548"/>
      <c r="HBI91" s="1548"/>
      <c r="HBJ91" s="1548"/>
      <c r="HBK91" s="1548"/>
      <c r="HBL91" s="1548"/>
      <c r="HBM91" s="1548"/>
      <c r="HBN91" s="1548"/>
      <c r="HBO91" s="1548"/>
      <c r="HBP91" s="1548"/>
      <c r="HBQ91" s="1548"/>
      <c r="HBR91" s="1548"/>
      <c r="HBS91" s="1548"/>
      <c r="HBT91" s="1548"/>
      <c r="HBU91" s="1548"/>
      <c r="HBV91" s="1548"/>
      <c r="HBW91" s="1548"/>
      <c r="HBX91" s="1548"/>
      <c r="HBY91" s="1548"/>
      <c r="HBZ91" s="1548"/>
      <c r="HCA91" s="1548"/>
      <c r="HCB91" s="1548"/>
      <c r="HCC91" s="1548"/>
      <c r="HCD91" s="1548"/>
      <c r="HCE91" s="1548"/>
      <c r="HCF91" s="1548"/>
      <c r="HCG91" s="1548"/>
      <c r="HCH91" s="1548"/>
      <c r="HCI91" s="1548"/>
      <c r="HCJ91" s="1548"/>
      <c r="HCK91" s="1548"/>
      <c r="HCL91" s="1548"/>
      <c r="HCM91" s="1548"/>
      <c r="HCN91" s="1548"/>
      <c r="HCO91" s="1548"/>
      <c r="HCP91" s="1548"/>
      <c r="HCQ91" s="1548"/>
      <c r="HCR91" s="1548"/>
      <c r="HCS91" s="1548"/>
      <c r="HCT91" s="1548"/>
      <c r="HCU91" s="1548"/>
      <c r="HCV91" s="1548"/>
      <c r="HCW91" s="1548"/>
      <c r="HCX91" s="1548"/>
      <c r="HCY91" s="1548"/>
      <c r="HCZ91" s="1548"/>
      <c r="HDA91" s="1548"/>
      <c r="HDB91" s="1548"/>
      <c r="HDC91" s="1548"/>
      <c r="HDD91" s="1548"/>
      <c r="HDE91" s="1548"/>
      <c r="HDF91" s="1548"/>
      <c r="HDG91" s="1548"/>
      <c r="HDH91" s="1548"/>
      <c r="HDI91" s="1548"/>
      <c r="HDJ91" s="1548"/>
      <c r="HDK91" s="1548"/>
      <c r="HDL91" s="1548"/>
      <c r="HDM91" s="1548"/>
      <c r="HDN91" s="1548"/>
      <c r="HDO91" s="1548"/>
      <c r="HDP91" s="1548"/>
      <c r="HDQ91" s="1548"/>
      <c r="HDR91" s="1548"/>
      <c r="HDS91" s="1548"/>
      <c r="HDT91" s="1548"/>
      <c r="HDU91" s="1548"/>
      <c r="HDV91" s="1548"/>
      <c r="HDW91" s="1548"/>
      <c r="HDX91" s="1548"/>
      <c r="HDY91" s="1548"/>
      <c r="HDZ91" s="1548"/>
      <c r="HEA91" s="1548"/>
      <c r="HEB91" s="1548"/>
      <c r="HEC91" s="1548"/>
      <c r="HED91" s="1548"/>
      <c r="HEE91" s="1548"/>
      <c r="HEF91" s="1548"/>
      <c r="HEG91" s="1548"/>
      <c r="HEH91" s="1548"/>
      <c r="HEI91" s="1548"/>
      <c r="HEJ91" s="1548"/>
      <c r="HEK91" s="1548"/>
      <c r="HEL91" s="1548"/>
      <c r="HEM91" s="1548"/>
      <c r="HEN91" s="1548"/>
      <c r="HEO91" s="1548"/>
      <c r="HEP91" s="1548"/>
      <c r="HEQ91" s="1548"/>
      <c r="HER91" s="1548"/>
      <c r="HES91" s="1548"/>
      <c r="HET91" s="1548"/>
      <c r="HEU91" s="1548"/>
      <c r="HEV91" s="1548"/>
      <c r="HEW91" s="1548"/>
      <c r="HEX91" s="1548"/>
      <c r="HEY91" s="1548"/>
      <c r="HEZ91" s="1548"/>
      <c r="HFA91" s="1548"/>
      <c r="HFB91" s="1548"/>
      <c r="HFC91" s="1548"/>
      <c r="HFD91" s="1548"/>
      <c r="HFE91" s="1548"/>
      <c r="HFF91" s="1548"/>
      <c r="HFG91" s="1548"/>
      <c r="HFH91" s="1548"/>
      <c r="HFI91" s="1548"/>
      <c r="HFJ91" s="1548"/>
      <c r="HFK91" s="1548"/>
      <c r="HFL91" s="1548"/>
      <c r="HFM91" s="1548"/>
      <c r="HFN91" s="1548"/>
      <c r="HFO91" s="1548"/>
      <c r="HFP91" s="1548"/>
      <c r="HFQ91" s="1548"/>
      <c r="HFR91" s="1548"/>
      <c r="HFS91" s="1548"/>
      <c r="HFT91" s="1548"/>
      <c r="HFU91" s="1548"/>
      <c r="HFV91" s="1548"/>
      <c r="HFW91" s="1548"/>
      <c r="HFX91" s="1548"/>
      <c r="HFY91" s="1548"/>
      <c r="HFZ91" s="1548"/>
      <c r="HGA91" s="1548"/>
      <c r="HGB91" s="1548"/>
      <c r="HGC91" s="1548"/>
      <c r="HGD91" s="1548"/>
      <c r="HGE91" s="1548"/>
      <c r="HGF91" s="1548"/>
      <c r="HGG91" s="1548"/>
      <c r="HGH91" s="1548"/>
      <c r="HGI91" s="1548"/>
      <c r="HGJ91" s="1548"/>
      <c r="HGK91" s="1548"/>
      <c r="HGL91" s="1548"/>
      <c r="HGM91" s="1548"/>
      <c r="HGN91" s="1548"/>
      <c r="HGO91" s="1548"/>
      <c r="HGP91" s="1548"/>
      <c r="HGQ91" s="1548"/>
      <c r="HGR91" s="1548"/>
      <c r="HGS91" s="1548"/>
      <c r="HGT91" s="1548"/>
      <c r="HGU91" s="1548"/>
      <c r="HGV91" s="1548"/>
      <c r="HGW91" s="1548"/>
      <c r="HGX91" s="1548"/>
      <c r="HGY91" s="1548"/>
      <c r="HGZ91" s="1548"/>
      <c r="HHA91" s="1548"/>
      <c r="HHB91" s="1548"/>
      <c r="HHC91" s="1548"/>
      <c r="HHD91" s="1548"/>
      <c r="HHE91" s="1548"/>
      <c r="HHF91" s="1548"/>
      <c r="HHG91" s="1548"/>
      <c r="HHH91" s="1548"/>
      <c r="HHI91" s="1548"/>
      <c r="HHJ91" s="1548"/>
      <c r="HHK91" s="1548"/>
      <c r="HHL91" s="1548"/>
      <c r="HHM91" s="1548"/>
      <c r="HHN91" s="1548"/>
      <c r="HHO91" s="1548"/>
      <c r="HHP91" s="1548"/>
      <c r="HHQ91" s="1548"/>
      <c r="HHR91" s="1548"/>
      <c r="HHS91" s="1548"/>
      <c r="HHT91" s="1548"/>
      <c r="HHU91" s="1548"/>
      <c r="HHV91" s="1548"/>
      <c r="HHW91" s="1548"/>
      <c r="HHX91" s="1548"/>
      <c r="HHY91" s="1548"/>
      <c r="HHZ91" s="1548"/>
      <c r="HIA91" s="1548"/>
      <c r="HIB91" s="1548"/>
      <c r="HIC91" s="1548"/>
      <c r="HID91" s="1548"/>
      <c r="HIE91" s="1548"/>
      <c r="HIF91" s="1548"/>
      <c r="HIG91" s="1548"/>
      <c r="HIH91" s="1548"/>
      <c r="HII91" s="1548"/>
      <c r="HIJ91" s="1548"/>
      <c r="HIK91" s="1548"/>
      <c r="HIL91" s="1548"/>
      <c r="HIM91" s="1548"/>
      <c r="HIN91" s="1548"/>
      <c r="HIO91" s="1548"/>
      <c r="HIP91" s="1548"/>
      <c r="HIQ91" s="1548"/>
      <c r="HIR91" s="1548"/>
      <c r="HIS91" s="1548"/>
      <c r="HIT91" s="1548"/>
      <c r="HIU91" s="1548"/>
      <c r="HIV91" s="1548"/>
      <c r="HIW91" s="1548"/>
      <c r="HIX91" s="1548"/>
      <c r="HIY91" s="1548"/>
      <c r="HIZ91" s="1548"/>
      <c r="HJA91" s="1548"/>
      <c r="HJB91" s="1548"/>
      <c r="HJC91" s="1548"/>
      <c r="HJD91" s="1548"/>
      <c r="HJE91" s="1548"/>
      <c r="HJF91" s="1548"/>
      <c r="HJG91" s="1548"/>
      <c r="HJH91" s="1548"/>
      <c r="HJI91" s="1548"/>
      <c r="HJJ91" s="1548"/>
      <c r="HJK91" s="1548"/>
      <c r="HJL91" s="1548"/>
      <c r="HJM91" s="1548"/>
      <c r="HJN91" s="1548"/>
      <c r="HJO91" s="1548"/>
      <c r="HJP91" s="1548"/>
      <c r="HJQ91" s="1548"/>
      <c r="HJR91" s="1548"/>
      <c r="HJS91" s="1548"/>
      <c r="HJT91" s="1548"/>
      <c r="HJU91" s="1548"/>
      <c r="HJV91" s="1548"/>
      <c r="HJW91" s="1548"/>
      <c r="HJX91" s="1548"/>
      <c r="HJY91" s="1548"/>
      <c r="HJZ91" s="1548"/>
      <c r="HKA91" s="1548"/>
      <c r="HKB91" s="1548"/>
      <c r="HKC91" s="1548"/>
      <c r="HKD91" s="1548"/>
      <c r="HKE91" s="1548"/>
      <c r="HKF91" s="1548"/>
      <c r="HKG91" s="1548"/>
      <c r="HKH91" s="1548"/>
      <c r="HKI91" s="1548"/>
      <c r="HKJ91" s="1548"/>
      <c r="HKK91" s="1548"/>
      <c r="HKL91" s="1548"/>
      <c r="HKM91" s="1548"/>
      <c r="HKN91" s="1548"/>
      <c r="HKO91" s="1548"/>
      <c r="HKP91" s="1548"/>
      <c r="HKQ91" s="1548"/>
      <c r="HKR91" s="1548"/>
      <c r="HKS91" s="1548"/>
      <c r="HKT91" s="1548"/>
      <c r="HKU91" s="1548"/>
      <c r="HKV91" s="1548"/>
      <c r="HKW91" s="1548"/>
      <c r="HKX91" s="1548"/>
      <c r="HKY91" s="1548"/>
      <c r="HKZ91" s="1548"/>
      <c r="HLA91" s="1548"/>
      <c r="HLB91" s="1548"/>
      <c r="HLC91" s="1548"/>
      <c r="HLD91" s="1548"/>
      <c r="HLE91" s="1548"/>
      <c r="HLF91" s="1548"/>
      <c r="HLG91" s="1548"/>
      <c r="HLH91" s="1548"/>
      <c r="HLI91" s="1548"/>
      <c r="HLJ91" s="1548"/>
      <c r="HLK91" s="1548"/>
      <c r="HLL91" s="1548"/>
      <c r="HLM91" s="1548"/>
      <c r="HLN91" s="1548"/>
      <c r="HLO91" s="1548"/>
      <c r="HLP91" s="1548"/>
      <c r="HLQ91" s="1548"/>
      <c r="HLR91" s="1548"/>
      <c r="HLS91" s="1548"/>
      <c r="HLT91" s="1548"/>
      <c r="HLU91" s="1548"/>
      <c r="HLV91" s="1548"/>
      <c r="HLW91" s="1548"/>
      <c r="HLX91" s="1548"/>
      <c r="HLY91" s="1548"/>
      <c r="HLZ91" s="1548"/>
      <c r="HMA91" s="1548"/>
      <c r="HMB91" s="1548"/>
      <c r="HMC91" s="1548"/>
      <c r="HMD91" s="1548"/>
      <c r="HME91" s="1548"/>
      <c r="HMF91" s="1548"/>
      <c r="HMG91" s="1548"/>
      <c r="HMH91" s="1548"/>
      <c r="HMI91" s="1548"/>
      <c r="HMJ91" s="1548"/>
      <c r="HMK91" s="1548"/>
      <c r="HML91" s="1548"/>
      <c r="HMM91" s="1548"/>
      <c r="HMN91" s="1548"/>
      <c r="HMO91" s="1548"/>
      <c r="HMP91" s="1548"/>
      <c r="HMQ91" s="1548"/>
      <c r="HMR91" s="1548"/>
      <c r="HMS91" s="1548"/>
      <c r="HMT91" s="1548"/>
      <c r="HMU91" s="1548"/>
      <c r="HMV91" s="1548"/>
      <c r="HMW91" s="1548"/>
      <c r="HMX91" s="1548"/>
      <c r="HMY91" s="1548"/>
      <c r="HMZ91" s="1548"/>
      <c r="HNA91" s="1548"/>
      <c r="HNB91" s="1548"/>
      <c r="HNC91" s="1548"/>
      <c r="HND91" s="1548"/>
      <c r="HNE91" s="1548"/>
      <c r="HNF91" s="1548"/>
      <c r="HNG91" s="1548"/>
      <c r="HNH91" s="1548"/>
      <c r="HNI91" s="1548"/>
      <c r="HNJ91" s="1548"/>
      <c r="HNK91" s="1548"/>
      <c r="HNL91" s="1548"/>
      <c r="HNM91" s="1548"/>
      <c r="HNN91" s="1548"/>
      <c r="HNO91" s="1548"/>
      <c r="HNP91" s="1548"/>
      <c r="HNQ91" s="1548"/>
      <c r="HNR91" s="1548"/>
      <c r="HNS91" s="1548"/>
      <c r="HNT91" s="1548"/>
      <c r="HNU91" s="1548"/>
      <c r="HNV91" s="1548"/>
      <c r="HNW91" s="1548"/>
      <c r="HNX91" s="1548"/>
      <c r="HNY91" s="1548"/>
      <c r="HNZ91" s="1548"/>
      <c r="HOA91" s="1548"/>
      <c r="HOB91" s="1548"/>
      <c r="HOC91" s="1548"/>
      <c r="HOD91" s="1548"/>
      <c r="HOE91" s="1548"/>
      <c r="HOF91" s="1548"/>
      <c r="HOG91" s="1548"/>
      <c r="HOH91" s="1548"/>
      <c r="HOI91" s="1548"/>
      <c r="HOJ91" s="1548"/>
      <c r="HOK91" s="1548"/>
      <c r="HOL91" s="1548"/>
      <c r="HOM91" s="1548"/>
      <c r="HON91" s="1548"/>
      <c r="HOO91" s="1548"/>
      <c r="HOP91" s="1548"/>
      <c r="HOQ91" s="1548"/>
      <c r="HOR91" s="1548"/>
      <c r="HOS91" s="1548"/>
      <c r="HOT91" s="1548"/>
      <c r="HOU91" s="1548"/>
      <c r="HOV91" s="1548"/>
      <c r="HOW91" s="1548"/>
      <c r="HOX91" s="1548"/>
      <c r="HOY91" s="1548"/>
      <c r="HOZ91" s="1548"/>
      <c r="HPA91" s="1548"/>
      <c r="HPB91" s="1548"/>
      <c r="HPC91" s="1548"/>
      <c r="HPD91" s="1548"/>
      <c r="HPE91" s="1548"/>
      <c r="HPF91" s="1548"/>
      <c r="HPG91" s="1548"/>
      <c r="HPH91" s="1548"/>
      <c r="HPI91" s="1548"/>
      <c r="HPJ91" s="1548"/>
      <c r="HPK91" s="1548"/>
      <c r="HPL91" s="1548"/>
      <c r="HPM91" s="1548"/>
      <c r="HPN91" s="1548"/>
      <c r="HPO91" s="1548"/>
      <c r="HPP91" s="1548"/>
      <c r="HPQ91" s="1548"/>
      <c r="HPR91" s="1548"/>
      <c r="HPS91" s="1548"/>
      <c r="HPT91" s="1548"/>
      <c r="HPU91" s="1548"/>
      <c r="HPV91" s="1548"/>
      <c r="HPW91" s="1548"/>
      <c r="HPX91" s="1548"/>
      <c r="HPY91" s="1548"/>
      <c r="HPZ91" s="1548"/>
      <c r="HQA91" s="1548"/>
      <c r="HQB91" s="1548"/>
      <c r="HQC91" s="1548"/>
      <c r="HQD91" s="1548"/>
      <c r="HQE91" s="1548"/>
      <c r="HQF91" s="1548"/>
      <c r="HQG91" s="1548"/>
      <c r="HQH91" s="1548"/>
      <c r="HQI91" s="1548"/>
      <c r="HQJ91" s="1548"/>
      <c r="HQK91" s="1548"/>
      <c r="HQL91" s="1548"/>
      <c r="HQM91" s="1548"/>
      <c r="HQN91" s="1548"/>
      <c r="HQO91" s="1548"/>
      <c r="HQP91" s="1548"/>
      <c r="HQQ91" s="1548"/>
      <c r="HQR91" s="1548"/>
      <c r="HQS91" s="1548"/>
      <c r="HQT91" s="1548"/>
      <c r="HQU91" s="1548"/>
      <c r="HQV91" s="1548"/>
      <c r="HQW91" s="1548"/>
      <c r="HQX91" s="1548"/>
      <c r="HQY91" s="1548"/>
      <c r="HQZ91" s="1548"/>
      <c r="HRA91" s="1548"/>
      <c r="HRB91" s="1548"/>
      <c r="HRC91" s="1548"/>
      <c r="HRD91" s="1548"/>
      <c r="HRE91" s="1548"/>
      <c r="HRF91" s="1548"/>
      <c r="HRG91" s="1548"/>
      <c r="HRH91" s="1548"/>
      <c r="HRI91" s="1548"/>
      <c r="HRJ91" s="1548"/>
      <c r="HRK91" s="1548"/>
      <c r="HRL91" s="1548"/>
      <c r="HRM91" s="1548"/>
      <c r="HRN91" s="1548"/>
      <c r="HRO91" s="1548"/>
      <c r="HRP91" s="1548"/>
      <c r="HRQ91" s="1548"/>
      <c r="HRR91" s="1548"/>
      <c r="HRS91" s="1548"/>
      <c r="HRT91" s="1548"/>
      <c r="HRU91" s="1548"/>
      <c r="HRV91" s="1548"/>
      <c r="HRW91" s="1548"/>
      <c r="HRX91" s="1548"/>
      <c r="HRY91" s="1548"/>
      <c r="HRZ91" s="1548"/>
      <c r="HSA91" s="1548"/>
      <c r="HSB91" s="1548"/>
      <c r="HSC91" s="1548"/>
      <c r="HSD91" s="1548"/>
      <c r="HSE91" s="1548"/>
      <c r="HSF91" s="1548"/>
      <c r="HSG91" s="1548"/>
      <c r="HSH91" s="1548"/>
      <c r="HSI91" s="1548"/>
      <c r="HSJ91" s="1548"/>
      <c r="HSK91" s="1548"/>
      <c r="HSL91" s="1548"/>
      <c r="HSM91" s="1548"/>
      <c r="HSN91" s="1548"/>
      <c r="HSO91" s="1548"/>
      <c r="HSP91" s="1548"/>
      <c r="HSQ91" s="1548"/>
      <c r="HSR91" s="1548"/>
      <c r="HSS91" s="1548"/>
      <c r="HST91" s="1548"/>
      <c r="HSU91" s="1548"/>
      <c r="HSV91" s="1548"/>
      <c r="HSW91" s="1548"/>
      <c r="HSX91" s="1548"/>
      <c r="HSY91" s="1548"/>
      <c r="HSZ91" s="1548"/>
      <c r="HTA91" s="1548"/>
      <c r="HTB91" s="1548"/>
      <c r="HTC91" s="1548"/>
      <c r="HTD91" s="1548"/>
      <c r="HTE91" s="1548"/>
      <c r="HTF91" s="1548"/>
      <c r="HTG91" s="1548"/>
      <c r="HTH91" s="1548"/>
      <c r="HTI91" s="1548"/>
      <c r="HTJ91" s="1548"/>
      <c r="HTK91" s="1548"/>
      <c r="HTL91" s="1548"/>
      <c r="HTM91" s="1548"/>
      <c r="HTN91" s="1548"/>
      <c r="HTO91" s="1548"/>
      <c r="HTP91" s="1548"/>
      <c r="HTQ91" s="1548"/>
      <c r="HTR91" s="1548"/>
      <c r="HTS91" s="1548"/>
      <c r="HTT91" s="1548"/>
      <c r="HTU91" s="1548"/>
      <c r="HTV91" s="1548"/>
      <c r="HTW91" s="1548"/>
      <c r="HTX91" s="1548"/>
      <c r="HTY91" s="1548"/>
      <c r="HTZ91" s="1548"/>
      <c r="HUA91" s="1548"/>
      <c r="HUB91" s="1548"/>
      <c r="HUC91" s="1548"/>
      <c r="HUD91" s="1548"/>
      <c r="HUE91" s="1548"/>
      <c r="HUF91" s="1548"/>
      <c r="HUG91" s="1548"/>
      <c r="HUH91" s="1548"/>
      <c r="HUI91" s="1548"/>
      <c r="HUJ91" s="1548"/>
      <c r="HUK91" s="1548"/>
      <c r="HUL91" s="1548"/>
      <c r="HUM91" s="1548"/>
      <c r="HUN91" s="1548"/>
      <c r="HUO91" s="1548"/>
      <c r="HUP91" s="1548"/>
      <c r="HUQ91" s="1548"/>
      <c r="HUR91" s="1548"/>
      <c r="HUS91" s="1548"/>
      <c r="HUT91" s="1548"/>
      <c r="HUU91" s="1548"/>
      <c r="HUV91" s="1548"/>
      <c r="HUW91" s="1548"/>
      <c r="HUX91" s="1548"/>
      <c r="HUY91" s="1548"/>
      <c r="HUZ91" s="1548"/>
      <c r="HVA91" s="1548"/>
      <c r="HVB91" s="1548"/>
      <c r="HVC91" s="1548"/>
      <c r="HVD91" s="1548"/>
      <c r="HVE91" s="1548"/>
      <c r="HVF91" s="1548"/>
      <c r="HVG91" s="1548"/>
      <c r="HVH91" s="1548"/>
      <c r="HVI91" s="1548"/>
      <c r="HVJ91" s="1548"/>
      <c r="HVK91" s="1548"/>
      <c r="HVL91" s="1548"/>
      <c r="HVM91" s="1548"/>
      <c r="HVN91" s="1548"/>
      <c r="HVO91" s="1548"/>
      <c r="HVP91" s="1548"/>
      <c r="HVQ91" s="1548"/>
      <c r="HVR91" s="1548"/>
      <c r="HVS91" s="1548"/>
      <c r="HVT91" s="1548"/>
      <c r="HVU91" s="1548"/>
      <c r="HVV91" s="1548"/>
      <c r="HVW91" s="1548"/>
      <c r="HVX91" s="1548"/>
      <c r="HVY91" s="1548"/>
      <c r="HVZ91" s="1548"/>
      <c r="HWA91" s="1548"/>
      <c r="HWB91" s="1548"/>
      <c r="HWC91" s="1548"/>
      <c r="HWD91" s="1548"/>
      <c r="HWE91" s="1548"/>
      <c r="HWF91" s="1548"/>
      <c r="HWG91" s="1548"/>
      <c r="HWH91" s="1548"/>
      <c r="HWI91" s="1548"/>
      <c r="HWJ91" s="1548"/>
      <c r="HWK91" s="1548"/>
      <c r="HWL91" s="1548"/>
      <c r="HWM91" s="1548"/>
      <c r="HWN91" s="1548"/>
      <c r="HWO91" s="1548"/>
      <c r="HWP91" s="1548"/>
      <c r="HWQ91" s="1548"/>
      <c r="HWR91" s="1548"/>
      <c r="HWS91" s="1548"/>
      <c r="HWT91" s="1548"/>
      <c r="HWU91" s="1548"/>
      <c r="HWV91" s="1548"/>
      <c r="HWW91" s="1548"/>
      <c r="HWX91" s="1548"/>
      <c r="HWY91" s="1548"/>
      <c r="HWZ91" s="1548"/>
      <c r="HXA91" s="1548"/>
      <c r="HXB91" s="1548"/>
      <c r="HXC91" s="1548"/>
      <c r="HXD91" s="1548"/>
      <c r="HXE91" s="1548"/>
      <c r="HXF91" s="1548"/>
      <c r="HXG91" s="1548"/>
      <c r="HXH91" s="1548"/>
      <c r="HXI91" s="1548"/>
      <c r="HXJ91" s="1548"/>
      <c r="HXK91" s="1548"/>
      <c r="HXL91" s="1548"/>
      <c r="HXM91" s="1548"/>
      <c r="HXN91" s="1548"/>
      <c r="HXO91" s="1548"/>
      <c r="HXP91" s="1548"/>
      <c r="HXQ91" s="1548"/>
      <c r="HXR91" s="1548"/>
      <c r="HXS91" s="1548"/>
      <c r="HXT91" s="1548"/>
      <c r="HXU91" s="1548"/>
      <c r="HXV91" s="1548"/>
      <c r="HXW91" s="1548"/>
      <c r="HXX91" s="1548"/>
      <c r="HXY91" s="1548"/>
      <c r="HXZ91" s="1548"/>
      <c r="HYA91" s="1548"/>
      <c r="HYB91" s="1548"/>
      <c r="HYC91" s="1548"/>
      <c r="HYD91" s="1548"/>
      <c r="HYE91" s="1548"/>
      <c r="HYF91" s="1548"/>
      <c r="HYG91" s="1548"/>
      <c r="HYH91" s="1548"/>
      <c r="HYI91" s="1548"/>
      <c r="HYJ91" s="1548"/>
      <c r="HYK91" s="1548"/>
      <c r="HYL91" s="1548"/>
      <c r="HYM91" s="1548"/>
      <c r="HYN91" s="1548"/>
      <c r="HYO91" s="1548"/>
      <c r="HYP91" s="1548"/>
      <c r="HYQ91" s="1548"/>
      <c r="HYR91" s="1548"/>
      <c r="HYS91" s="1548"/>
      <c r="HYT91" s="1548"/>
      <c r="HYU91" s="1548"/>
      <c r="HYV91" s="1548"/>
      <c r="HYW91" s="1548"/>
      <c r="HYX91" s="1548"/>
      <c r="HYY91" s="1548"/>
      <c r="HYZ91" s="1548"/>
      <c r="HZA91" s="1548"/>
      <c r="HZB91" s="1548"/>
      <c r="HZC91" s="1548"/>
      <c r="HZD91" s="1548"/>
      <c r="HZE91" s="1548"/>
      <c r="HZF91" s="1548"/>
      <c r="HZG91" s="1548"/>
      <c r="HZH91" s="1548"/>
      <c r="HZI91" s="1548"/>
      <c r="HZJ91" s="1548"/>
      <c r="HZK91" s="1548"/>
      <c r="HZL91" s="1548"/>
      <c r="HZM91" s="1548"/>
      <c r="HZN91" s="1548"/>
      <c r="HZO91" s="1548"/>
      <c r="HZP91" s="1548"/>
      <c r="HZQ91" s="1548"/>
      <c r="HZR91" s="1548"/>
      <c r="HZS91" s="1548"/>
      <c r="HZT91" s="1548"/>
      <c r="HZU91" s="1548"/>
      <c r="HZV91" s="1548"/>
      <c r="HZW91" s="1548"/>
      <c r="HZX91" s="1548"/>
      <c r="HZY91" s="1548"/>
      <c r="HZZ91" s="1548"/>
      <c r="IAA91" s="1548"/>
      <c r="IAB91" s="1548"/>
      <c r="IAC91" s="1548"/>
      <c r="IAD91" s="1548"/>
      <c r="IAE91" s="1548"/>
      <c r="IAF91" s="1548"/>
      <c r="IAG91" s="1548"/>
      <c r="IAH91" s="1548"/>
      <c r="IAI91" s="1548"/>
      <c r="IAJ91" s="1548"/>
      <c r="IAK91" s="1548"/>
      <c r="IAL91" s="1548"/>
      <c r="IAM91" s="1548"/>
      <c r="IAN91" s="1548"/>
      <c r="IAO91" s="1548"/>
      <c r="IAP91" s="1548"/>
      <c r="IAQ91" s="1548"/>
      <c r="IAR91" s="1548"/>
      <c r="IAS91" s="1548"/>
      <c r="IAT91" s="1548"/>
      <c r="IAU91" s="1548"/>
      <c r="IAV91" s="1548"/>
      <c r="IAW91" s="1548"/>
      <c r="IAX91" s="1548"/>
      <c r="IAY91" s="1548"/>
      <c r="IAZ91" s="1548"/>
      <c r="IBA91" s="1548"/>
      <c r="IBB91" s="1548"/>
      <c r="IBC91" s="1548"/>
      <c r="IBD91" s="1548"/>
      <c r="IBE91" s="1548"/>
      <c r="IBF91" s="1548"/>
      <c r="IBG91" s="1548"/>
      <c r="IBH91" s="1548"/>
      <c r="IBI91" s="1548"/>
      <c r="IBJ91" s="1548"/>
      <c r="IBK91" s="1548"/>
      <c r="IBL91" s="1548"/>
      <c r="IBM91" s="1548"/>
      <c r="IBN91" s="1548"/>
      <c r="IBO91" s="1548"/>
      <c r="IBP91" s="1548"/>
      <c r="IBQ91" s="1548"/>
      <c r="IBR91" s="1548"/>
      <c r="IBS91" s="1548"/>
      <c r="IBT91" s="1548"/>
      <c r="IBU91" s="1548"/>
      <c r="IBV91" s="1548"/>
      <c r="IBW91" s="1548"/>
      <c r="IBX91" s="1548"/>
      <c r="IBY91" s="1548"/>
      <c r="IBZ91" s="1548"/>
      <c r="ICA91" s="1548"/>
      <c r="ICB91" s="1548"/>
      <c r="ICC91" s="1548"/>
      <c r="ICD91" s="1548"/>
      <c r="ICE91" s="1548"/>
      <c r="ICF91" s="1548"/>
      <c r="ICG91" s="1548"/>
      <c r="ICH91" s="1548"/>
      <c r="ICI91" s="1548"/>
      <c r="ICJ91" s="1548"/>
      <c r="ICK91" s="1548"/>
      <c r="ICL91" s="1548"/>
      <c r="ICM91" s="1548"/>
      <c r="ICN91" s="1548"/>
      <c r="ICO91" s="1548"/>
      <c r="ICP91" s="1548"/>
      <c r="ICQ91" s="1548"/>
      <c r="ICR91" s="1548"/>
      <c r="ICS91" s="1548"/>
      <c r="ICT91" s="1548"/>
      <c r="ICU91" s="1548"/>
      <c r="ICV91" s="1548"/>
      <c r="ICW91" s="1548"/>
      <c r="ICX91" s="1548"/>
      <c r="ICY91" s="1548"/>
      <c r="ICZ91" s="1548"/>
      <c r="IDA91" s="1548"/>
      <c r="IDB91" s="1548"/>
      <c r="IDC91" s="1548"/>
      <c r="IDD91" s="1548"/>
      <c r="IDE91" s="1548"/>
      <c r="IDF91" s="1548"/>
      <c r="IDG91" s="1548"/>
      <c r="IDH91" s="1548"/>
      <c r="IDI91" s="1548"/>
      <c r="IDJ91" s="1548"/>
      <c r="IDK91" s="1548"/>
      <c r="IDL91" s="1548"/>
      <c r="IDM91" s="1548"/>
      <c r="IDN91" s="1548"/>
      <c r="IDO91" s="1548"/>
      <c r="IDP91" s="1548"/>
      <c r="IDQ91" s="1548"/>
      <c r="IDR91" s="1548"/>
      <c r="IDS91" s="1548"/>
      <c r="IDT91" s="1548"/>
      <c r="IDU91" s="1548"/>
      <c r="IDV91" s="1548"/>
      <c r="IDW91" s="1548"/>
      <c r="IDX91" s="1548"/>
      <c r="IDY91" s="1548"/>
      <c r="IDZ91" s="1548"/>
      <c r="IEA91" s="1548"/>
      <c r="IEB91" s="1548"/>
      <c r="IEC91" s="1548"/>
      <c r="IED91" s="1548"/>
      <c r="IEE91" s="1548"/>
      <c r="IEF91" s="1548"/>
      <c r="IEG91" s="1548"/>
      <c r="IEH91" s="1548"/>
      <c r="IEI91" s="1548"/>
      <c r="IEJ91" s="1548"/>
      <c r="IEK91" s="1548"/>
      <c r="IEL91" s="1548"/>
      <c r="IEM91" s="1548"/>
      <c r="IEN91" s="1548"/>
      <c r="IEO91" s="1548"/>
      <c r="IEP91" s="1548"/>
      <c r="IEQ91" s="1548"/>
      <c r="IER91" s="1548"/>
      <c r="IES91" s="1548"/>
      <c r="IET91" s="1548"/>
      <c r="IEU91" s="1548"/>
      <c r="IEV91" s="1548"/>
      <c r="IEW91" s="1548"/>
      <c r="IEX91" s="1548"/>
      <c r="IEY91" s="1548"/>
      <c r="IEZ91" s="1548"/>
      <c r="IFA91" s="1548"/>
      <c r="IFB91" s="1548"/>
      <c r="IFC91" s="1548"/>
      <c r="IFD91" s="1548"/>
      <c r="IFE91" s="1548"/>
      <c r="IFF91" s="1548"/>
      <c r="IFG91" s="1548"/>
      <c r="IFH91" s="1548"/>
      <c r="IFI91" s="1548"/>
      <c r="IFJ91" s="1548"/>
      <c r="IFK91" s="1548"/>
      <c r="IFL91" s="1548"/>
      <c r="IFM91" s="1548"/>
      <c r="IFN91" s="1548"/>
      <c r="IFO91" s="1548"/>
      <c r="IFP91" s="1548"/>
      <c r="IFQ91" s="1548"/>
      <c r="IFR91" s="1548"/>
      <c r="IFS91" s="1548"/>
      <c r="IFT91" s="1548"/>
      <c r="IFU91" s="1548"/>
      <c r="IFV91" s="1548"/>
      <c r="IFW91" s="1548"/>
      <c r="IFX91" s="1548"/>
      <c r="IFY91" s="1548"/>
      <c r="IFZ91" s="1548"/>
      <c r="IGA91" s="1548"/>
      <c r="IGB91" s="1548"/>
      <c r="IGC91" s="1548"/>
      <c r="IGD91" s="1548"/>
      <c r="IGE91" s="1548"/>
      <c r="IGF91" s="1548"/>
      <c r="IGG91" s="1548"/>
      <c r="IGH91" s="1548"/>
      <c r="IGI91" s="1548"/>
      <c r="IGJ91" s="1548"/>
      <c r="IGK91" s="1548"/>
      <c r="IGL91" s="1548"/>
      <c r="IGM91" s="1548"/>
      <c r="IGN91" s="1548"/>
      <c r="IGO91" s="1548"/>
      <c r="IGP91" s="1548"/>
      <c r="IGQ91" s="1548"/>
      <c r="IGR91" s="1548"/>
      <c r="IGS91" s="1548"/>
      <c r="IGT91" s="1548"/>
      <c r="IGU91" s="1548"/>
      <c r="IGV91" s="1548"/>
      <c r="IGW91" s="1548"/>
      <c r="IGX91" s="1548"/>
      <c r="IGY91" s="1548"/>
      <c r="IGZ91" s="1548"/>
      <c r="IHA91" s="1548"/>
      <c r="IHB91" s="1548"/>
      <c r="IHC91" s="1548"/>
      <c r="IHD91" s="1548"/>
      <c r="IHE91" s="1548"/>
      <c r="IHF91" s="1548"/>
      <c r="IHG91" s="1548"/>
      <c r="IHH91" s="1548"/>
      <c r="IHI91" s="1548"/>
      <c r="IHJ91" s="1548"/>
      <c r="IHK91" s="1548"/>
      <c r="IHL91" s="1548"/>
      <c r="IHM91" s="1548"/>
      <c r="IHN91" s="1548"/>
      <c r="IHO91" s="1548"/>
      <c r="IHP91" s="1548"/>
      <c r="IHQ91" s="1548"/>
      <c r="IHR91" s="1548"/>
      <c r="IHS91" s="1548"/>
      <c r="IHT91" s="1548"/>
      <c r="IHU91" s="1548"/>
      <c r="IHV91" s="1548"/>
      <c r="IHW91" s="1548"/>
      <c r="IHX91" s="1548"/>
      <c r="IHY91" s="1548"/>
      <c r="IHZ91" s="1548"/>
      <c r="IIA91" s="1548"/>
      <c r="IIB91" s="1548"/>
      <c r="IIC91" s="1548"/>
      <c r="IID91" s="1548"/>
      <c r="IIE91" s="1548"/>
      <c r="IIF91" s="1548"/>
      <c r="IIG91" s="1548"/>
      <c r="IIH91" s="1548"/>
      <c r="III91" s="1548"/>
      <c r="IIJ91" s="1548"/>
      <c r="IIK91" s="1548"/>
      <c r="IIL91" s="1548"/>
      <c r="IIM91" s="1548"/>
      <c r="IIN91" s="1548"/>
      <c r="IIO91" s="1548"/>
      <c r="IIP91" s="1548"/>
      <c r="IIQ91" s="1548"/>
      <c r="IIR91" s="1548"/>
      <c r="IIS91" s="1548"/>
      <c r="IIT91" s="1548"/>
      <c r="IIU91" s="1548"/>
      <c r="IIV91" s="1548"/>
      <c r="IIW91" s="1548"/>
      <c r="IIX91" s="1548"/>
      <c r="IIY91" s="1548"/>
      <c r="IIZ91" s="1548"/>
      <c r="IJA91" s="1548"/>
      <c r="IJB91" s="1548"/>
      <c r="IJC91" s="1548"/>
      <c r="IJD91" s="1548"/>
      <c r="IJE91" s="1548"/>
      <c r="IJF91" s="1548"/>
      <c r="IJG91" s="1548"/>
      <c r="IJH91" s="1548"/>
      <c r="IJI91" s="1548"/>
      <c r="IJJ91" s="1548"/>
      <c r="IJK91" s="1548"/>
      <c r="IJL91" s="1548"/>
      <c r="IJM91" s="1548"/>
      <c r="IJN91" s="1548"/>
      <c r="IJO91" s="1548"/>
      <c r="IJP91" s="1548"/>
      <c r="IJQ91" s="1548"/>
      <c r="IJR91" s="1548"/>
      <c r="IJS91" s="1548"/>
      <c r="IJT91" s="1548"/>
      <c r="IJU91" s="1548"/>
      <c r="IJV91" s="1548"/>
      <c r="IJW91" s="1548"/>
      <c r="IJX91" s="1548"/>
      <c r="IJY91" s="1548"/>
      <c r="IJZ91" s="1548"/>
      <c r="IKA91" s="1548"/>
      <c r="IKB91" s="1548"/>
      <c r="IKC91" s="1548"/>
      <c r="IKD91" s="1548"/>
      <c r="IKE91" s="1548"/>
      <c r="IKF91" s="1548"/>
      <c r="IKG91" s="1548"/>
      <c r="IKH91" s="1548"/>
      <c r="IKI91" s="1548"/>
      <c r="IKJ91" s="1548"/>
      <c r="IKK91" s="1548"/>
      <c r="IKL91" s="1548"/>
      <c r="IKM91" s="1548"/>
      <c r="IKN91" s="1548"/>
      <c r="IKO91" s="1548"/>
      <c r="IKP91" s="1548"/>
      <c r="IKQ91" s="1548"/>
      <c r="IKR91" s="1548"/>
      <c r="IKS91" s="1548"/>
      <c r="IKT91" s="1548"/>
      <c r="IKU91" s="1548"/>
      <c r="IKV91" s="1548"/>
      <c r="IKW91" s="1548"/>
      <c r="IKX91" s="1548"/>
      <c r="IKY91" s="1548"/>
      <c r="IKZ91" s="1548"/>
      <c r="ILA91" s="1548"/>
      <c r="ILB91" s="1548"/>
      <c r="ILC91" s="1548"/>
      <c r="ILD91" s="1548"/>
      <c r="ILE91" s="1548"/>
      <c r="ILF91" s="1548"/>
      <c r="ILG91" s="1548"/>
      <c r="ILH91" s="1548"/>
      <c r="ILI91" s="1548"/>
      <c r="ILJ91" s="1548"/>
      <c r="ILK91" s="1548"/>
      <c r="ILL91" s="1548"/>
      <c r="ILM91" s="1548"/>
      <c r="ILN91" s="1548"/>
      <c r="ILO91" s="1548"/>
      <c r="ILP91" s="1548"/>
      <c r="ILQ91" s="1548"/>
      <c r="ILR91" s="1548"/>
      <c r="ILS91" s="1548"/>
      <c r="ILT91" s="1548"/>
      <c r="ILU91" s="1548"/>
      <c r="ILV91" s="1548"/>
      <c r="ILW91" s="1548"/>
      <c r="ILX91" s="1548"/>
      <c r="ILY91" s="1548"/>
      <c r="ILZ91" s="1548"/>
      <c r="IMA91" s="1548"/>
      <c r="IMB91" s="1548"/>
      <c r="IMC91" s="1548"/>
      <c r="IMD91" s="1548"/>
      <c r="IME91" s="1548"/>
      <c r="IMF91" s="1548"/>
      <c r="IMG91" s="1548"/>
      <c r="IMH91" s="1548"/>
      <c r="IMI91" s="1548"/>
      <c r="IMJ91" s="1548"/>
      <c r="IMK91" s="1548"/>
      <c r="IML91" s="1548"/>
      <c r="IMM91" s="1548"/>
      <c r="IMN91" s="1548"/>
      <c r="IMO91" s="1548"/>
      <c r="IMP91" s="1548"/>
      <c r="IMQ91" s="1548"/>
      <c r="IMR91" s="1548"/>
      <c r="IMS91" s="1548"/>
      <c r="IMT91" s="1548"/>
      <c r="IMU91" s="1548"/>
      <c r="IMV91" s="1548"/>
      <c r="IMW91" s="1548"/>
      <c r="IMX91" s="1548"/>
      <c r="IMY91" s="1548"/>
      <c r="IMZ91" s="1548"/>
      <c r="INA91" s="1548"/>
      <c r="INB91" s="1548"/>
      <c r="INC91" s="1548"/>
      <c r="IND91" s="1548"/>
      <c r="INE91" s="1548"/>
      <c r="INF91" s="1548"/>
      <c r="ING91" s="1548"/>
      <c r="INH91" s="1548"/>
      <c r="INI91" s="1548"/>
      <c r="INJ91" s="1548"/>
      <c r="INK91" s="1548"/>
      <c r="INL91" s="1548"/>
      <c r="INM91" s="1548"/>
      <c r="INN91" s="1548"/>
      <c r="INO91" s="1548"/>
      <c r="INP91" s="1548"/>
      <c r="INQ91" s="1548"/>
      <c r="INR91" s="1548"/>
      <c r="INS91" s="1548"/>
      <c r="INT91" s="1548"/>
      <c r="INU91" s="1548"/>
      <c r="INV91" s="1548"/>
      <c r="INW91" s="1548"/>
      <c r="INX91" s="1548"/>
      <c r="INY91" s="1548"/>
      <c r="INZ91" s="1548"/>
      <c r="IOA91" s="1548"/>
      <c r="IOB91" s="1548"/>
      <c r="IOC91" s="1548"/>
      <c r="IOD91" s="1548"/>
      <c r="IOE91" s="1548"/>
      <c r="IOF91" s="1548"/>
      <c r="IOG91" s="1548"/>
      <c r="IOH91" s="1548"/>
      <c r="IOI91" s="1548"/>
      <c r="IOJ91" s="1548"/>
      <c r="IOK91" s="1548"/>
      <c r="IOL91" s="1548"/>
      <c r="IOM91" s="1548"/>
      <c r="ION91" s="1548"/>
      <c r="IOO91" s="1548"/>
      <c r="IOP91" s="1548"/>
      <c r="IOQ91" s="1548"/>
      <c r="IOR91" s="1548"/>
      <c r="IOS91" s="1548"/>
      <c r="IOT91" s="1548"/>
      <c r="IOU91" s="1548"/>
      <c r="IOV91" s="1548"/>
      <c r="IOW91" s="1548"/>
      <c r="IOX91" s="1548"/>
      <c r="IOY91" s="1548"/>
      <c r="IOZ91" s="1548"/>
      <c r="IPA91" s="1548"/>
      <c r="IPB91" s="1548"/>
      <c r="IPC91" s="1548"/>
      <c r="IPD91" s="1548"/>
      <c r="IPE91" s="1548"/>
      <c r="IPF91" s="1548"/>
      <c r="IPG91" s="1548"/>
      <c r="IPH91" s="1548"/>
      <c r="IPI91" s="1548"/>
      <c r="IPJ91" s="1548"/>
      <c r="IPK91" s="1548"/>
      <c r="IPL91" s="1548"/>
      <c r="IPM91" s="1548"/>
      <c r="IPN91" s="1548"/>
      <c r="IPO91" s="1548"/>
      <c r="IPP91" s="1548"/>
      <c r="IPQ91" s="1548"/>
      <c r="IPR91" s="1548"/>
      <c r="IPS91" s="1548"/>
      <c r="IPT91" s="1548"/>
      <c r="IPU91" s="1548"/>
      <c r="IPV91" s="1548"/>
      <c r="IPW91" s="1548"/>
      <c r="IPX91" s="1548"/>
      <c r="IPY91" s="1548"/>
      <c r="IPZ91" s="1548"/>
      <c r="IQA91" s="1548"/>
      <c r="IQB91" s="1548"/>
      <c r="IQC91" s="1548"/>
      <c r="IQD91" s="1548"/>
      <c r="IQE91" s="1548"/>
      <c r="IQF91" s="1548"/>
      <c r="IQG91" s="1548"/>
      <c r="IQH91" s="1548"/>
      <c r="IQI91" s="1548"/>
      <c r="IQJ91" s="1548"/>
      <c r="IQK91" s="1548"/>
      <c r="IQL91" s="1548"/>
      <c r="IQM91" s="1548"/>
      <c r="IQN91" s="1548"/>
      <c r="IQO91" s="1548"/>
      <c r="IQP91" s="1548"/>
      <c r="IQQ91" s="1548"/>
      <c r="IQR91" s="1548"/>
      <c r="IQS91" s="1548"/>
      <c r="IQT91" s="1548"/>
      <c r="IQU91" s="1548"/>
      <c r="IQV91" s="1548"/>
      <c r="IQW91" s="1548"/>
      <c r="IQX91" s="1548"/>
      <c r="IQY91" s="1548"/>
      <c r="IQZ91" s="1548"/>
      <c r="IRA91" s="1548"/>
      <c r="IRB91" s="1548"/>
      <c r="IRC91" s="1548"/>
      <c r="IRD91" s="1548"/>
      <c r="IRE91" s="1548"/>
      <c r="IRF91" s="1548"/>
      <c r="IRG91" s="1548"/>
      <c r="IRH91" s="1548"/>
      <c r="IRI91" s="1548"/>
      <c r="IRJ91" s="1548"/>
      <c r="IRK91" s="1548"/>
      <c r="IRL91" s="1548"/>
      <c r="IRM91" s="1548"/>
      <c r="IRN91" s="1548"/>
      <c r="IRO91" s="1548"/>
      <c r="IRP91" s="1548"/>
      <c r="IRQ91" s="1548"/>
      <c r="IRR91" s="1548"/>
      <c r="IRS91" s="1548"/>
      <c r="IRT91" s="1548"/>
      <c r="IRU91" s="1548"/>
      <c r="IRV91" s="1548"/>
      <c r="IRW91" s="1548"/>
      <c r="IRX91" s="1548"/>
      <c r="IRY91" s="1548"/>
      <c r="IRZ91" s="1548"/>
      <c r="ISA91" s="1548"/>
      <c r="ISB91" s="1548"/>
      <c r="ISC91" s="1548"/>
      <c r="ISD91" s="1548"/>
      <c r="ISE91" s="1548"/>
      <c r="ISF91" s="1548"/>
      <c r="ISG91" s="1548"/>
      <c r="ISH91" s="1548"/>
      <c r="ISI91" s="1548"/>
      <c r="ISJ91" s="1548"/>
      <c r="ISK91" s="1548"/>
      <c r="ISL91" s="1548"/>
      <c r="ISM91" s="1548"/>
      <c r="ISN91" s="1548"/>
      <c r="ISO91" s="1548"/>
      <c r="ISP91" s="1548"/>
      <c r="ISQ91" s="1548"/>
      <c r="ISR91" s="1548"/>
      <c r="ISS91" s="1548"/>
      <c r="IST91" s="1548"/>
      <c r="ISU91" s="1548"/>
      <c r="ISV91" s="1548"/>
      <c r="ISW91" s="1548"/>
      <c r="ISX91" s="1548"/>
      <c r="ISY91" s="1548"/>
      <c r="ISZ91" s="1548"/>
      <c r="ITA91" s="1548"/>
      <c r="ITB91" s="1548"/>
      <c r="ITC91" s="1548"/>
      <c r="ITD91" s="1548"/>
      <c r="ITE91" s="1548"/>
      <c r="ITF91" s="1548"/>
      <c r="ITG91" s="1548"/>
      <c r="ITH91" s="1548"/>
      <c r="ITI91" s="1548"/>
      <c r="ITJ91" s="1548"/>
      <c r="ITK91" s="1548"/>
      <c r="ITL91" s="1548"/>
      <c r="ITM91" s="1548"/>
      <c r="ITN91" s="1548"/>
      <c r="ITO91" s="1548"/>
      <c r="ITP91" s="1548"/>
      <c r="ITQ91" s="1548"/>
      <c r="ITR91" s="1548"/>
      <c r="ITS91" s="1548"/>
      <c r="ITT91" s="1548"/>
      <c r="ITU91" s="1548"/>
      <c r="ITV91" s="1548"/>
      <c r="ITW91" s="1548"/>
      <c r="ITX91" s="1548"/>
      <c r="ITY91" s="1548"/>
      <c r="ITZ91" s="1548"/>
      <c r="IUA91" s="1548"/>
      <c r="IUB91" s="1548"/>
      <c r="IUC91" s="1548"/>
      <c r="IUD91" s="1548"/>
      <c r="IUE91" s="1548"/>
      <c r="IUF91" s="1548"/>
      <c r="IUG91" s="1548"/>
      <c r="IUH91" s="1548"/>
      <c r="IUI91" s="1548"/>
      <c r="IUJ91" s="1548"/>
      <c r="IUK91" s="1548"/>
      <c r="IUL91" s="1548"/>
      <c r="IUM91" s="1548"/>
      <c r="IUN91" s="1548"/>
      <c r="IUO91" s="1548"/>
      <c r="IUP91" s="1548"/>
      <c r="IUQ91" s="1548"/>
      <c r="IUR91" s="1548"/>
      <c r="IUS91" s="1548"/>
      <c r="IUT91" s="1548"/>
      <c r="IUU91" s="1548"/>
      <c r="IUV91" s="1548"/>
      <c r="IUW91" s="1548"/>
      <c r="IUX91" s="1548"/>
      <c r="IUY91" s="1548"/>
      <c r="IUZ91" s="1548"/>
      <c r="IVA91" s="1548"/>
      <c r="IVB91" s="1548"/>
      <c r="IVC91" s="1548"/>
      <c r="IVD91" s="1548"/>
      <c r="IVE91" s="1548"/>
      <c r="IVF91" s="1548"/>
      <c r="IVG91" s="1548"/>
      <c r="IVH91" s="1548"/>
      <c r="IVI91" s="1548"/>
      <c r="IVJ91" s="1548"/>
      <c r="IVK91" s="1548"/>
      <c r="IVL91" s="1548"/>
      <c r="IVM91" s="1548"/>
      <c r="IVN91" s="1548"/>
      <c r="IVO91" s="1548"/>
      <c r="IVP91" s="1548"/>
      <c r="IVQ91" s="1548"/>
      <c r="IVR91" s="1548"/>
      <c r="IVS91" s="1548"/>
      <c r="IVT91" s="1548"/>
      <c r="IVU91" s="1548"/>
      <c r="IVV91" s="1548"/>
      <c r="IVW91" s="1548"/>
      <c r="IVX91" s="1548"/>
      <c r="IVY91" s="1548"/>
      <c r="IVZ91" s="1548"/>
      <c r="IWA91" s="1548"/>
      <c r="IWB91" s="1548"/>
      <c r="IWC91" s="1548"/>
      <c r="IWD91" s="1548"/>
      <c r="IWE91" s="1548"/>
      <c r="IWF91" s="1548"/>
      <c r="IWG91" s="1548"/>
      <c r="IWH91" s="1548"/>
      <c r="IWI91" s="1548"/>
      <c r="IWJ91" s="1548"/>
      <c r="IWK91" s="1548"/>
      <c r="IWL91" s="1548"/>
      <c r="IWM91" s="1548"/>
      <c r="IWN91" s="1548"/>
      <c r="IWO91" s="1548"/>
      <c r="IWP91" s="1548"/>
      <c r="IWQ91" s="1548"/>
      <c r="IWR91" s="1548"/>
      <c r="IWS91" s="1548"/>
      <c r="IWT91" s="1548"/>
      <c r="IWU91" s="1548"/>
      <c r="IWV91" s="1548"/>
      <c r="IWW91" s="1548"/>
      <c r="IWX91" s="1548"/>
      <c r="IWY91" s="1548"/>
      <c r="IWZ91" s="1548"/>
      <c r="IXA91" s="1548"/>
      <c r="IXB91" s="1548"/>
      <c r="IXC91" s="1548"/>
      <c r="IXD91" s="1548"/>
      <c r="IXE91" s="1548"/>
      <c r="IXF91" s="1548"/>
      <c r="IXG91" s="1548"/>
      <c r="IXH91" s="1548"/>
      <c r="IXI91" s="1548"/>
      <c r="IXJ91" s="1548"/>
      <c r="IXK91" s="1548"/>
      <c r="IXL91" s="1548"/>
      <c r="IXM91" s="1548"/>
      <c r="IXN91" s="1548"/>
      <c r="IXO91" s="1548"/>
      <c r="IXP91" s="1548"/>
      <c r="IXQ91" s="1548"/>
      <c r="IXR91" s="1548"/>
      <c r="IXS91" s="1548"/>
      <c r="IXT91" s="1548"/>
      <c r="IXU91" s="1548"/>
      <c r="IXV91" s="1548"/>
      <c r="IXW91" s="1548"/>
      <c r="IXX91" s="1548"/>
      <c r="IXY91" s="1548"/>
      <c r="IXZ91" s="1548"/>
      <c r="IYA91" s="1548"/>
      <c r="IYB91" s="1548"/>
      <c r="IYC91" s="1548"/>
      <c r="IYD91" s="1548"/>
      <c r="IYE91" s="1548"/>
      <c r="IYF91" s="1548"/>
      <c r="IYG91" s="1548"/>
      <c r="IYH91" s="1548"/>
      <c r="IYI91" s="1548"/>
      <c r="IYJ91" s="1548"/>
      <c r="IYK91" s="1548"/>
      <c r="IYL91" s="1548"/>
      <c r="IYM91" s="1548"/>
      <c r="IYN91" s="1548"/>
      <c r="IYO91" s="1548"/>
      <c r="IYP91" s="1548"/>
      <c r="IYQ91" s="1548"/>
      <c r="IYR91" s="1548"/>
      <c r="IYS91" s="1548"/>
      <c r="IYT91" s="1548"/>
      <c r="IYU91" s="1548"/>
      <c r="IYV91" s="1548"/>
      <c r="IYW91" s="1548"/>
      <c r="IYX91" s="1548"/>
      <c r="IYY91" s="1548"/>
      <c r="IYZ91" s="1548"/>
      <c r="IZA91" s="1548"/>
      <c r="IZB91" s="1548"/>
      <c r="IZC91" s="1548"/>
      <c r="IZD91" s="1548"/>
      <c r="IZE91" s="1548"/>
      <c r="IZF91" s="1548"/>
      <c r="IZG91" s="1548"/>
      <c r="IZH91" s="1548"/>
      <c r="IZI91" s="1548"/>
      <c r="IZJ91" s="1548"/>
      <c r="IZK91" s="1548"/>
      <c r="IZL91" s="1548"/>
      <c r="IZM91" s="1548"/>
      <c r="IZN91" s="1548"/>
      <c r="IZO91" s="1548"/>
      <c r="IZP91" s="1548"/>
      <c r="IZQ91" s="1548"/>
      <c r="IZR91" s="1548"/>
      <c r="IZS91" s="1548"/>
      <c r="IZT91" s="1548"/>
      <c r="IZU91" s="1548"/>
      <c r="IZV91" s="1548"/>
      <c r="IZW91" s="1548"/>
      <c r="IZX91" s="1548"/>
      <c r="IZY91" s="1548"/>
      <c r="IZZ91" s="1548"/>
      <c r="JAA91" s="1548"/>
      <c r="JAB91" s="1548"/>
      <c r="JAC91" s="1548"/>
      <c r="JAD91" s="1548"/>
      <c r="JAE91" s="1548"/>
      <c r="JAF91" s="1548"/>
      <c r="JAG91" s="1548"/>
      <c r="JAH91" s="1548"/>
      <c r="JAI91" s="1548"/>
      <c r="JAJ91" s="1548"/>
      <c r="JAK91" s="1548"/>
      <c r="JAL91" s="1548"/>
      <c r="JAM91" s="1548"/>
      <c r="JAN91" s="1548"/>
      <c r="JAO91" s="1548"/>
      <c r="JAP91" s="1548"/>
      <c r="JAQ91" s="1548"/>
      <c r="JAR91" s="1548"/>
      <c r="JAS91" s="1548"/>
      <c r="JAT91" s="1548"/>
      <c r="JAU91" s="1548"/>
      <c r="JAV91" s="1548"/>
      <c r="JAW91" s="1548"/>
      <c r="JAX91" s="1548"/>
      <c r="JAY91" s="1548"/>
      <c r="JAZ91" s="1548"/>
      <c r="JBA91" s="1548"/>
      <c r="JBB91" s="1548"/>
      <c r="JBC91" s="1548"/>
      <c r="JBD91" s="1548"/>
      <c r="JBE91" s="1548"/>
      <c r="JBF91" s="1548"/>
      <c r="JBG91" s="1548"/>
      <c r="JBH91" s="1548"/>
      <c r="JBI91" s="1548"/>
      <c r="JBJ91" s="1548"/>
      <c r="JBK91" s="1548"/>
      <c r="JBL91" s="1548"/>
      <c r="JBM91" s="1548"/>
      <c r="JBN91" s="1548"/>
      <c r="JBO91" s="1548"/>
      <c r="JBP91" s="1548"/>
      <c r="JBQ91" s="1548"/>
      <c r="JBR91" s="1548"/>
      <c r="JBS91" s="1548"/>
      <c r="JBT91" s="1548"/>
      <c r="JBU91" s="1548"/>
      <c r="JBV91" s="1548"/>
      <c r="JBW91" s="1548"/>
      <c r="JBX91" s="1548"/>
      <c r="JBY91" s="1548"/>
      <c r="JBZ91" s="1548"/>
      <c r="JCA91" s="1548"/>
      <c r="JCB91" s="1548"/>
      <c r="JCC91" s="1548"/>
      <c r="JCD91" s="1548"/>
      <c r="JCE91" s="1548"/>
      <c r="JCF91" s="1548"/>
      <c r="JCG91" s="1548"/>
      <c r="JCH91" s="1548"/>
      <c r="JCI91" s="1548"/>
      <c r="JCJ91" s="1548"/>
      <c r="JCK91" s="1548"/>
      <c r="JCL91" s="1548"/>
      <c r="JCM91" s="1548"/>
      <c r="JCN91" s="1548"/>
      <c r="JCO91" s="1548"/>
      <c r="JCP91" s="1548"/>
      <c r="JCQ91" s="1548"/>
      <c r="JCR91" s="1548"/>
      <c r="JCS91" s="1548"/>
      <c r="JCT91" s="1548"/>
      <c r="JCU91" s="1548"/>
      <c r="JCV91" s="1548"/>
      <c r="JCW91" s="1548"/>
      <c r="JCX91" s="1548"/>
      <c r="JCY91" s="1548"/>
      <c r="JCZ91" s="1548"/>
      <c r="JDA91" s="1548"/>
      <c r="JDB91" s="1548"/>
      <c r="JDC91" s="1548"/>
      <c r="JDD91" s="1548"/>
      <c r="JDE91" s="1548"/>
      <c r="JDF91" s="1548"/>
      <c r="JDG91" s="1548"/>
      <c r="JDH91" s="1548"/>
      <c r="JDI91" s="1548"/>
      <c r="JDJ91" s="1548"/>
      <c r="JDK91" s="1548"/>
      <c r="JDL91" s="1548"/>
      <c r="JDM91" s="1548"/>
      <c r="JDN91" s="1548"/>
      <c r="JDO91" s="1548"/>
      <c r="JDP91" s="1548"/>
      <c r="JDQ91" s="1548"/>
      <c r="JDR91" s="1548"/>
      <c r="JDS91" s="1548"/>
      <c r="JDT91" s="1548"/>
      <c r="JDU91" s="1548"/>
      <c r="JDV91" s="1548"/>
      <c r="JDW91" s="1548"/>
      <c r="JDX91" s="1548"/>
      <c r="JDY91" s="1548"/>
      <c r="JDZ91" s="1548"/>
      <c r="JEA91" s="1548"/>
      <c r="JEB91" s="1548"/>
      <c r="JEC91" s="1548"/>
      <c r="JED91" s="1548"/>
      <c r="JEE91" s="1548"/>
      <c r="JEF91" s="1548"/>
      <c r="JEG91" s="1548"/>
      <c r="JEH91" s="1548"/>
      <c r="JEI91" s="1548"/>
      <c r="JEJ91" s="1548"/>
      <c r="JEK91" s="1548"/>
      <c r="JEL91" s="1548"/>
      <c r="JEM91" s="1548"/>
      <c r="JEN91" s="1548"/>
      <c r="JEO91" s="1548"/>
      <c r="JEP91" s="1548"/>
      <c r="JEQ91" s="1548"/>
      <c r="JER91" s="1548"/>
      <c r="JES91" s="1548"/>
      <c r="JET91" s="1548"/>
      <c r="JEU91" s="1548"/>
      <c r="JEV91" s="1548"/>
      <c r="JEW91" s="1548"/>
      <c r="JEX91" s="1548"/>
      <c r="JEY91" s="1548"/>
      <c r="JEZ91" s="1548"/>
      <c r="JFA91" s="1548"/>
      <c r="JFB91" s="1548"/>
      <c r="JFC91" s="1548"/>
      <c r="JFD91" s="1548"/>
      <c r="JFE91" s="1548"/>
      <c r="JFF91" s="1548"/>
      <c r="JFG91" s="1548"/>
      <c r="JFH91" s="1548"/>
      <c r="JFI91" s="1548"/>
      <c r="JFJ91" s="1548"/>
      <c r="JFK91" s="1548"/>
      <c r="JFL91" s="1548"/>
      <c r="JFM91" s="1548"/>
      <c r="JFN91" s="1548"/>
      <c r="JFO91" s="1548"/>
      <c r="JFP91" s="1548"/>
      <c r="JFQ91" s="1548"/>
      <c r="JFR91" s="1548"/>
      <c r="JFS91" s="1548"/>
      <c r="JFT91" s="1548"/>
      <c r="JFU91" s="1548"/>
      <c r="JFV91" s="1548"/>
      <c r="JFW91" s="1548"/>
      <c r="JFX91" s="1548"/>
      <c r="JFY91" s="1548"/>
      <c r="JFZ91" s="1548"/>
      <c r="JGA91" s="1548"/>
      <c r="JGB91" s="1548"/>
      <c r="JGC91" s="1548"/>
      <c r="JGD91" s="1548"/>
      <c r="JGE91" s="1548"/>
      <c r="JGF91" s="1548"/>
      <c r="JGG91" s="1548"/>
      <c r="JGH91" s="1548"/>
      <c r="JGI91" s="1548"/>
      <c r="JGJ91" s="1548"/>
      <c r="JGK91" s="1548"/>
      <c r="JGL91" s="1548"/>
      <c r="JGM91" s="1548"/>
      <c r="JGN91" s="1548"/>
      <c r="JGO91" s="1548"/>
      <c r="JGP91" s="1548"/>
      <c r="JGQ91" s="1548"/>
      <c r="JGR91" s="1548"/>
      <c r="JGS91" s="1548"/>
      <c r="JGT91" s="1548"/>
      <c r="JGU91" s="1548"/>
      <c r="JGV91" s="1548"/>
      <c r="JGW91" s="1548"/>
      <c r="JGX91" s="1548"/>
      <c r="JGY91" s="1548"/>
      <c r="JGZ91" s="1548"/>
      <c r="JHA91" s="1548"/>
      <c r="JHB91" s="1548"/>
      <c r="JHC91" s="1548"/>
      <c r="JHD91" s="1548"/>
      <c r="JHE91" s="1548"/>
      <c r="JHF91" s="1548"/>
      <c r="JHG91" s="1548"/>
      <c r="JHH91" s="1548"/>
      <c r="JHI91" s="1548"/>
      <c r="JHJ91" s="1548"/>
      <c r="JHK91" s="1548"/>
      <c r="JHL91" s="1548"/>
      <c r="JHM91" s="1548"/>
      <c r="JHN91" s="1548"/>
      <c r="JHO91" s="1548"/>
      <c r="JHP91" s="1548"/>
      <c r="JHQ91" s="1548"/>
      <c r="JHR91" s="1548"/>
      <c r="JHS91" s="1548"/>
      <c r="JHT91" s="1548"/>
      <c r="JHU91" s="1548"/>
      <c r="JHV91" s="1548"/>
      <c r="JHW91" s="1548"/>
      <c r="JHX91" s="1548"/>
      <c r="JHY91" s="1548"/>
      <c r="JHZ91" s="1548"/>
      <c r="JIA91" s="1548"/>
      <c r="JIB91" s="1548"/>
      <c r="JIC91" s="1548"/>
      <c r="JID91" s="1548"/>
      <c r="JIE91" s="1548"/>
      <c r="JIF91" s="1548"/>
      <c r="JIG91" s="1548"/>
      <c r="JIH91" s="1548"/>
      <c r="JII91" s="1548"/>
      <c r="JIJ91" s="1548"/>
      <c r="JIK91" s="1548"/>
      <c r="JIL91" s="1548"/>
      <c r="JIM91" s="1548"/>
      <c r="JIN91" s="1548"/>
      <c r="JIO91" s="1548"/>
      <c r="JIP91" s="1548"/>
      <c r="JIQ91" s="1548"/>
      <c r="JIR91" s="1548"/>
      <c r="JIS91" s="1548"/>
      <c r="JIT91" s="1548"/>
      <c r="JIU91" s="1548"/>
      <c r="JIV91" s="1548"/>
      <c r="JIW91" s="1548"/>
      <c r="JIX91" s="1548"/>
      <c r="JIY91" s="1548"/>
      <c r="JIZ91" s="1548"/>
      <c r="JJA91" s="1548"/>
      <c r="JJB91" s="1548"/>
      <c r="JJC91" s="1548"/>
      <c r="JJD91" s="1548"/>
      <c r="JJE91" s="1548"/>
      <c r="JJF91" s="1548"/>
      <c r="JJG91" s="1548"/>
      <c r="JJH91" s="1548"/>
      <c r="JJI91" s="1548"/>
      <c r="JJJ91" s="1548"/>
      <c r="JJK91" s="1548"/>
      <c r="JJL91" s="1548"/>
      <c r="JJM91" s="1548"/>
      <c r="JJN91" s="1548"/>
      <c r="JJO91" s="1548"/>
      <c r="JJP91" s="1548"/>
      <c r="JJQ91" s="1548"/>
      <c r="JJR91" s="1548"/>
      <c r="JJS91" s="1548"/>
      <c r="JJT91" s="1548"/>
      <c r="JJU91" s="1548"/>
      <c r="JJV91" s="1548"/>
      <c r="JJW91" s="1548"/>
      <c r="JJX91" s="1548"/>
      <c r="JJY91" s="1548"/>
      <c r="JJZ91" s="1548"/>
      <c r="JKA91" s="1548"/>
      <c r="JKB91" s="1548"/>
      <c r="JKC91" s="1548"/>
      <c r="JKD91" s="1548"/>
      <c r="JKE91" s="1548"/>
      <c r="JKF91" s="1548"/>
      <c r="JKG91" s="1548"/>
      <c r="JKH91" s="1548"/>
      <c r="JKI91" s="1548"/>
      <c r="JKJ91" s="1548"/>
      <c r="JKK91" s="1548"/>
      <c r="JKL91" s="1548"/>
      <c r="JKM91" s="1548"/>
      <c r="JKN91" s="1548"/>
      <c r="JKO91" s="1548"/>
      <c r="JKP91" s="1548"/>
      <c r="JKQ91" s="1548"/>
      <c r="JKR91" s="1548"/>
      <c r="JKS91" s="1548"/>
      <c r="JKT91" s="1548"/>
      <c r="JKU91" s="1548"/>
      <c r="JKV91" s="1548"/>
      <c r="JKW91" s="1548"/>
      <c r="JKX91" s="1548"/>
      <c r="JKY91" s="1548"/>
      <c r="JKZ91" s="1548"/>
      <c r="JLA91" s="1548"/>
      <c r="JLB91" s="1548"/>
      <c r="JLC91" s="1548"/>
      <c r="JLD91" s="1548"/>
      <c r="JLE91" s="1548"/>
      <c r="JLF91" s="1548"/>
      <c r="JLG91" s="1548"/>
      <c r="JLH91" s="1548"/>
      <c r="JLI91" s="1548"/>
      <c r="JLJ91" s="1548"/>
      <c r="JLK91" s="1548"/>
      <c r="JLL91" s="1548"/>
      <c r="JLM91" s="1548"/>
      <c r="JLN91" s="1548"/>
      <c r="JLO91" s="1548"/>
      <c r="JLP91" s="1548"/>
      <c r="JLQ91" s="1548"/>
      <c r="JLR91" s="1548"/>
      <c r="JLS91" s="1548"/>
      <c r="JLT91" s="1548"/>
      <c r="JLU91" s="1548"/>
      <c r="JLV91" s="1548"/>
      <c r="JLW91" s="1548"/>
      <c r="JLX91" s="1548"/>
      <c r="JLY91" s="1548"/>
      <c r="JLZ91" s="1548"/>
      <c r="JMA91" s="1548"/>
      <c r="JMB91" s="1548"/>
      <c r="JMC91" s="1548"/>
      <c r="JMD91" s="1548"/>
      <c r="JME91" s="1548"/>
      <c r="JMF91" s="1548"/>
      <c r="JMG91" s="1548"/>
      <c r="JMH91" s="1548"/>
      <c r="JMI91" s="1548"/>
      <c r="JMJ91" s="1548"/>
      <c r="JMK91" s="1548"/>
      <c r="JML91" s="1548"/>
      <c r="JMM91" s="1548"/>
      <c r="JMN91" s="1548"/>
      <c r="JMO91" s="1548"/>
      <c r="JMP91" s="1548"/>
      <c r="JMQ91" s="1548"/>
      <c r="JMR91" s="1548"/>
      <c r="JMS91" s="1548"/>
      <c r="JMT91" s="1548"/>
      <c r="JMU91" s="1548"/>
      <c r="JMV91" s="1548"/>
      <c r="JMW91" s="1548"/>
      <c r="JMX91" s="1548"/>
      <c r="JMY91" s="1548"/>
      <c r="JMZ91" s="1548"/>
      <c r="JNA91" s="1548"/>
      <c r="JNB91" s="1548"/>
      <c r="JNC91" s="1548"/>
      <c r="JND91" s="1548"/>
      <c r="JNE91" s="1548"/>
      <c r="JNF91" s="1548"/>
      <c r="JNG91" s="1548"/>
      <c r="JNH91" s="1548"/>
      <c r="JNI91" s="1548"/>
      <c r="JNJ91" s="1548"/>
      <c r="JNK91" s="1548"/>
      <c r="JNL91" s="1548"/>
      <c r="JNM91" s="1548"/>
      <c r="JNN91" s="1548"/>
      <c r="JNO91" s="1548"/>
      <c r="JNP91" s="1548"/>
      <c r="JNQ91" s="1548"/>
      <c r="JNR91" s="1548"/>
      <c r="JNS91" s="1548"/>
      <c r="JNT91" s="1548"/>
      <c r="JNU91" s="1548"/>
      <c r="JNV91" s="1548"/>
      <c r="JNW91" s="1548"/>
      <c r="JNX91" s="1548"/>
      <c r="JNY91" s="1548"/>
      <c r="JNZ91" s="1548"/>
      <c r="JOA91" s="1548"/>
      <c r="JOB91" s="1548"/>
      <c r="JOC91" s="1548"/>
      <c r="JOD91" s="1548"/>
      <c r="JOE91" s="1548"/>
      <c r="JOF91" s="1548"/>
      <c r="JOG91" s="1548"/>
      <c r="JOH91" s="1548"/>
      <c r="JOI91" s="1548"/>
      <c r="JOJ91" s="1548"/>
      <c r="JOK91" s="1548"/>
      <c r="JOL91" s="1548"/>
      <c r="JOM91" s="1548"/>
      <c r="JON91" s="1548"/>
      <c r="JOO91" s="1548"/>
      <c r="JOP91" s="1548"/>
      <c r="JOQ91" s="1548"/>
      <c r="JOR91" s="1548"/>
      <c r="JOS91" s="1548"/>
      <c r="JOT91" s="1548"/>
      <c r="JOU91" s="1548"/>
      <c r="JOV91" s="1548"/>
      <c r="JOW91" s="1548"/>
      <c r="JOX91" s="1548"/>
      <c r="JOY91" s="1548"/>
      <c r="JOZ91" s="1548"/>
      <c r="JPA91" s="1548"/>
      <c r="JPB91" s="1548"/>
      <c r="JPC91" s="1548"/>
      <c r="JPD91" s="1548"/>
      <c r="JPE91" s="1548"/>
      <c r="JPF91" s="1548"/>
      <c r="JPG91" s="1548"/>
      <c r="JPH91" s="1548"/>
      <c r="JPI91" s="1548"/>
      <c r="JPJ91" s="1548"/>
      <c r="JPK91" s="1548"/>
      <c r="JPL91" s="1548"/>
      <c r="JPM91" s="1548"/>
      <c r="JPN91" s="1548"/>
      <c r="JPO91" s="1548"/>
      <c r="JPP91" s="1548"/>
      <c r="JPQ91" s="1548"/>
      <c r="JPR91" s="1548"/>
      <c r="JPS91" s="1548"/>
      <c r="JPT91" s="1548"/>
      <c r="JPU91" s="1548"/>
      <c r="JPV91" s="1548"/>
      <c r="JPW91" s="1548"/>
      <c r="JPX91" s="1548"/>
      <c r="JPY91" s="1548"/>
      <c r="JPZ91" s="1548"/>
      <c r="JQA91" s="1548"/>
      <c r="JQB91" s="1548"/>
      <c r="JQC91" s="1548"/>
      <c r="JQD91" s="1548"/>
      <c r="JQE91" s="1548"/>
      <c r="JQF91" s="1548"/>
      <c r="JQG91" s="1548"/>
      <c r="JQH91" s="1548"/>
      <c r="JQI91" s="1548"/>
      <c r="JQJ91" s="1548"/>
      <c r="JQK91" s="1548"/>
      <c r="JQL91" s="1548"/>
      <c r="JQM91" s="1548"/>
      <c r="JQN91" s="1548"/>
      <c r="JQO91" s="1548"/>
      <c r="JQP91" s="1548"/>
      <c r="JQQ91" s="1548"/>
      <c r="JQR91" s="1548"/>
      <c r="JQS91" s="1548"/>
      <c r="JQT91" s="1548"/>
      <c r="JQU91" s="1548"/>
      <c r="JQV91" s="1548"/>
      <c r="JQW91" s="1548"/>
      <c r="JQX91" s="1548"/>
      <c r="JQY91" s="1548"/>
      <c r="JQZ91" s="1548"/>
      <c r="JRA91" s="1548"/>
      <c r="JRB91" s="1548"/>
      <c r="JRC91" s="1548"/>
      <c r="JRD91" s="1548"/>
      <c r="JRE91" s="1548"/>
      <c r="JRF91" s="1548"/>
      <c r="JRG91" s="1548"/>
      <c r="JRH91" s="1548"/>
      <c r="JRI91" s="1548"/>
      <c r="JRJ91" s="1548"/>
      <c r="JRK91" s="1548"/>
      <c r="JRL91" s="1548"/>
      <c r="JRM91" s="1548"/>
      <c r="JRN91" s="1548"/>
      <c r="JRO91" s="1548"/>
      <c r="JRP91" s="1548"/>
      <c r="JRQ91" s="1548"/>
      <c r="JRR91" s="1548"/>
      <c r="JRS91" s="1548"/>
      <c r="JRT91" s="1548"/>
      <c r="JRU91" s="1548"/>
      <c r="JRV91" s="1548"/>
      <c r="JRW91" s="1548"/>
      <c r="JRX91" s="1548"/>
      <c r="JRY91" s="1548"/>
      <c r="JRZ91" s="1548"/>
      <c r="JSA91" s="1548"/>
      <c r="JSB91" s="1548"/>
      <c r="JSC91" s="1548"/>
      <c r="JSD91" s="1548"/>
      <c r="JSE91" s="1548"/>
      <c r="JSF91" s="1548"/>
      <c r="JSG91" s="1548"/>
      <c r="JSH91" s="1548"/>
      <c r="JSI91" s="1548"/>
      <c r="JSJ91" s="1548"/>
      <c r="JSK91" s="1548"/>
      <c r="JSL91" s="1548"/>
      <c r="JSM91" s="1548"/>
      <c r="JSN91" s="1548"/>
      <c r="JSO91" s="1548"/>
      <c r="JSP91" s="1548"/>
      <c r="JSQ91" s="1548"/>
      <c r="JSR91" s="1548"/>
      <c r="JSS91" s="1548"/>
      <c r="JST91" s="1548"/>
      <c r="JSU91" s="1548"/>
      <c r="JSV91" s="1548"/>
      <c r="JSW91" s="1548"/>
      <c r="JSX91" s="1548"/>
      <c r="JSY91" s="1548"/>
      <c r="JSZ91" s="1548"/>
      <c r="JTA91" s="1548"/>
      <c r="JTB91" s="1548"/>
      <c r="JTC91" s="1548"/>
      <c r="JTD91" s="1548"/>
      <c r="JTE91" s="1548"/>
      <c r="JTF91" s="1548"/>
      <c r="JTG91" s="1548"/>
      <c r="JTH91" s="1548"/>
      <c r="JTI91" s="1548"/>
      <c r="JTJ91" s="1548"/>
      <c r="JTK91" s="1548"/>
      <c r="JTL91" s="1548"/>
      <c r="JTM91" s="1548"/>
      <c r="JTN91" s="1548"/>
      <c r="JTO91" s="1548"/>
      <c r="JTP91" s="1548"/>
      <c r="JTQ91" s="1548"/>
      <c r="JTR91" s="1548"/>
      <c r="JTS91" s="1548"/>
      <c r="JTT91" s="1548"/>
      <c r="JTU91" s="1548"/>
      <c r="JTV91" s="1548"/>
      <c r="JTW91" s="1548"/>
      <c r="JTX91" s="1548"/>
      <c r="JTY91" s="1548"/>
      <c r="JTZ91" s="1548"/>
      <c r="JUA91" s="1548"/>
      <c r="JUB91" s="1548"/>
      <c r="JUC91" s="1548"/>
      <c r="JUD91" s="1548"/>
      <c r="JUE91" s="1548"/>
      <c r="JUF91" s="1548"/>
      <c r="JUG91" s="1548"/>
      <c r="JUH91" s="1548"/>
      <c r="JUI91" s="1548"/>
      <c r="JUJ91" s="1548"/>
      <c r="JUK91" s="1548"/>
      <c r="JUL91" s="1548"/>
      <c r="JUM91" s="1548"/>
      <c r="JUN91" s="1548"/>
      <c r="JUO91" s="1548"/>
      <c r="JUP91" s="1548"/>
      <c r="JUQ91" s="1548"/>
      <c r="JUR91" s="1548"/>
      <c r="JUS91" s="1548"/>
      <c r="JUT91" s="1548"/>
      <c r="JUU91" s="1548"/>
      <c r="JUV91" s="1548"/>
      <c r="JUW91" s="1548"/>
      <c r="JUX91" s="1548"/>
      <c r="JUY91" s="1548"/>
      <c r="JUZ91" s="1548"/>
      <c r="JVA91" s="1548"/>
      <c r="JVB91" s="1548"/>
      <c r="JVC91" s="1548"/>
      <c r="JVD91" s="1548"/>
      <c r="JVE91" s="1548"/>
      <c r="JVF91" s="1548"/>
      <c r="JVG91" s="1548"/>
      <c r="JVH91" s="1548"/>
      <c r="JVI91" s="1548"/>
      <c r="JVJ91" s="1548"/>
      <c r="JVK91" s="1548"/>
      <c r="JVL91" s="1548"/>
      <c r="JVM91" s="1548"/>
      <c r="JVN91" s="1548"/>
      <c r="JVO91" s="1548"/>
      <c r="JVP91" s="1548"/>
      <c r="JVQ91" s="1548"/>
      <c r="JVR91" s="1548"/>
      <c r="JVS91" s="1548"/>
      <c r="JVT91" s="1548"/>
      <c r="JVU91" s="1548"/>
      <c r="JVV91" s="1548"/>
      <c r="JVW91" s="1548"/>
      <c r="JVX91" s="1548"/>
      <c r="JVY91" s="1548"/>
      <c r="JVZ91" s="1548"/>
      <c r="JWA91" s="1548"/>
      <c r="JWB91" s="1548"/>
      <c r="JWC91" s="1548"/>
      <c r="JWD91" s="1548"/>
      <c r="JWE91" s="1548"/>
      <c r="JWF91" s="1548"/>
      <c r="JWG91" s="1548"/>
      <c r="JWH91" s="1548"/>
      <c r="JWI91" s="1548"/>
      <c r="JWJ91" s="1548"/>
      <c r="JWK91" s="1548"/>
      <c r="JWL91" s="1548"/>
      <c r="JWM91" s="1548"/>
      <c r="JWN91" s="1548"/>
      <c r="JWO91" s="1548"/>
      <c r="JWP91" s="1548"/>
      <c r="JWQ91" s="1548"/>
      <c r="JWR91" s="1548"/>
      <c r="JWS91" s="1548"/>
      <c r="JWT91" s="1548"/>
      <c r="JWU91" s="1548"/>
      <c r="JWV91" s="1548"/>
      <c r="JWW91" s="1548"/>
      <c r="JWX91" s="1548"/>
      <c r="JWY91" s="1548"/>
      <c r="JWZ91" s="1548"/>
      <c r="JXA91" s="1548"/>
      <c r="JXB91" s="1548"/>
      <c r="JXC91" s="1548"/>
      <c r="JXD91" s="1548"/>
      <c r="JXE91" s="1548"/>
      <c r="JXF91" s="1548"/>
      <c r="JXG91" s="1548"/>
      <c r="JXH91" s="1548"/>
      <c r="JXI91" s="1548"/>
      <c r="JXJ91" s="1548"/>
      <c r="JXK91" s="1548"/>
      <c r="JXL91" s="1548"/>
      <c r="JXM91" s="1548"/>
      <c r="JXN91" s="1548"/>
      <c r="JXO91" s="1548"/>
      <c r="JXP91" s="1548"/>
      <c r="JXQ91" s="1548"/>
      <c r="JXR91" s="1548"/>
      <c r="JXS91" s="1548"/>
      <c r="JXT91" s="1548"/>
      <c r="JXU91" s="1548"/>
      <c r="JXV91" s="1548"/>
      <c r="JXW91" s="1548"/>
      <c r="JXX91" s="1548"/>
      <c r="JXY91" s="1548"/>
      <c r="JXZ91" s="1548"/>
      <c r="JYA91" s="1548"/>
      <c r="JYB91" s="1548"/>
      <c r="JYC91" s="1548"/>
      <c r="JYD91" s="1548"/>
      <c r="JYE91" s="1548"/>
      <c r="JYF91" s="1548"/>
      <c r="JYG91" s="1548"/>
      <c r="JYH91" s="1548"/>
      <c r="JYI91" s="1548"/>
      <c r="JYJ91" s="1548"/>
      <c r="JYK91" s="1548"/>
      <c r="JYL91" s="1548"/>
      <c r="JYM91" s="1548"/>
      <c r="JYN91" s="1548"/>
      <c r="JYO91" s="1548"/>
      <c r="JYP91" s="1548"/>
      <c r="JYQ91" s="1548"/>
      <c r="JYR91" s="1548"/>
      <c r="JYS91" s="1548"/>
      <c r="JYT91" s="1548"/>
      <c r="JYU91" s="1548"/>
      <c r="JYV91" s="1548"/>
      <c r="JYW91" s="1548"/>
      <c r="JYX91" s="1548"/>
      <c r="JYY91" s="1548"/>
      <c r="JYZ91" s="1548"/>
      <c r="JZA91" s="1548"/>
      <c r="JZB91" s="1548"/>
      <c r="JZC91" s="1548"/>
      <c r="JZD91" s="1548"/>
      <c r="JZE91" s="1548"/>
      <c r="JZF91" s="1548"/>
      <c r="JZG91" s="1548"/>
      <c r="JZH91" s="1548"/>
      <c r="JZI91" s="1548"/>
      <c r="JZJ91" s="1548"/>
      <c r="JZK91" s="1548"/>
      <c r="JZL91" s="1548"/>
      <c r="JZM91" s="1548"/>
      <c r="JZN91" s="1548"/>
      <c r="JZO91" s="1548"/>
      <c r="JZP91" s="1548"/>
      <c r="JZQ91" s="1548"/>
      <c r="JZR91" s="1548"/>
      <c r="JZS91" s="1548"/>
      <c r="JZT91" s="1548"/>
      <c r="JZU91" s="1548"/>
      <c r="JZV91" s="1548"/>
      <c r="JZW91" s="1548"/>
      <c r="JZX91" s="1548"/>
      <c r="JZY91" s="1548"/>
      <c r="JZZ91" s="1548"/>
      <c r="KAA91" s="1548"/>
      <c r="KAB91" s="1548"/>
      <c r="KAC91" s="1548"/>
      <c r="KAD91" s="1548"/>
      <c r="KAE91" s="1548"/>
      <c r="KAF91" s="1548"/>
      <c r="KAG91" s="1548"/>
      <c r="KAH91" s="1548"/>
      <c r="KAI91" s="1548"/>
      <c r="KAJ91" s="1548"/>
      <c r="KAK91" s="1548"/>
      <c r="KAL91" s="1548"/>
      <c r="KAM91" s="1548"/>
      <c r="KAN91" s="1548"/>
      <c r="KAO91" s="1548"/>
      <c r="KAP91" s="1548"/>
      <c r="KAQ91" s="1548"/>
      <c r="KAR91" s="1548"/>
      <c r="KAS91" s="1548"/>
      <c r="KAT91" s="1548"/>
      <c r="KAU91" s="1548"/>
      <c r="KAV91" s="1548"/>
      <c r="KAW91" s="1548"/>
      <c r="KAX91" s="1548"/>
      <c r="KAY91" s="1548"/>
      <c r="KAZ91" s="1548"/>
      <c r="KBA91" s="1548"/>
      <c r="KBB91" s="1548"/>
      <c r="KBC91" s="1548"/>
      <c r="KBD91" s="1548"/>
      <c r="KBE91" s="1548"/>
      <c r="KBF91" s="1548"/>
      <c r="KBG91" s="1548"/>
      <c r="KBH91" s="1548"/>
      <c r="KBI91" s="1548"/>
      <c r="KBJ91" s="1548"/>
      <c r="KBK91" s="1548"/>
      <c r="KBL91" s="1548"/>
      <c r="KBM91" s="1548"/>
      <c r="KBN91" s="1548"/>
      <c r="KBO91" s="1548"/>
      <c r="KBP91" s="1548"/>
      <c r="KBQ91" s="1548"/>
      <c r="KBR91" s="1548"/>
      <c r="KBS91" s="1548"/>
      <c r="KBT91" s="1548"/>
      <c r="KBU91" s="1548"/>
      <c r="KBV91" s="1548"/>
      <c r="KBW91" s="1548"/>
      <c r="KBX91" s="1548"/>
      <c r="KBY91" s="1548"/>
      <c r="KBZ91" s="1548"/>
      <c r="KCA91" s="1548"/>
      <c r="KCB91" s="1548"/>
      <c r="KCC91" s="1548"/>
      <c r="KCD91" s="1548"/>
      <c r="KCE91" s="1548"/>
      <c r="KCF91" s="1548"/>
      <c r="KCG91" s="1548"/>
      <c r="KCH91" s="1548"/>
      <c r="KCI91" s="1548"/>
      <c r="KCJ91" s="1548"/>
      <c r="KCK91" s="1548"/>
      <c r="KCL91" s="1548"/>
      <c r="KCM91" s="1548"/>
      <c r="KCN91" s="1548"/>
      <c r="KCO91" s="1548"/>
      <c r="KCP91" s="1548"/>
      <c r="KCQ91" s="1548"/>
      <c r="KCR91" s="1548"/>
      <c r="KCS91" s="1548"/>
      <c r="KCT91" s="1548"/>
      <c r="KCU91" s="1548"/>
      <c r="KCV91" s="1548"/>
      <c r="KCW91" s="1548"/>
      <c r="KCX91" s="1548"/>
      <c r="KCY91" s="1548"/>
      <c r="KCZ91" s="1548"/>
      <c r="KDA91" s="1548"/>
      <c r="KDB91" s="1548"/>
      <c r="KDC91" s="1548"/>
      <c r="KDD91" s="1548"/>
      <c r="KDE91" s="1548"/>
      <c r="KDF91" s="1548"/>
      <c r="KDG91" s="1548"/>
      <c r="KDH91" s="1548"/>
      <c r="KDI91" s="1548"/>
      <c r="KDJ91" s="1548"/>
      <c r="KDK91" s="1548"/>
      <c r="KDL91" s="1548"/>
      <c r="KDM91" s="1548"/>
      <c r="KDN91" s="1548"/>
      <c r="KDO91" s="1548"/>
      <c r="KDP91" s="1548"/>
      <c r="KDQ91" s="1548"/>
      <c r="KDR91" s="1548"/>
      <c r="KDS91" s="1548"/>
      <c r="KDT91" s="1548"/>
      <c r="KDU91" s="1548"/>
      <c r="KDV91" s="1548"/>
      <c r="KDW91" s="1548"/>
      <c r="KDX91" s="1548"/>
      <c r="KDY91" s="1548"/>
      <c r="KDZ91" s="1548"/>
      <c r="KEA91" s="1548"/>
      <c r="KEB91" s="1548"/>
      <c r="KEC91" s="1548"/>
      <c r="KED91" s="1548"/>
      <c r="KEE91" s="1548"/>
      <c r="KEF91" s="1548"/>
      <c r="KEG91" s="1548"/>
      <c r="KEH91" s="1548"/>
      <c r="KEI91" s="1548"/>
      <c r="KEJ91" s="1548"/>
      <c r="KEK91" s="1548"/>
      <c r="KEL91" s="1548"/>
      <c r="KEM91" s="1548"/>
      <c r="KEN91" s="1548"/>
      <c r="KEO91" s="1548"/>
      <c r="KEP91" s="1548"/>
      <c r="KEQ91" s="1548"/>
      <c r="KER91" s="1548"/>
      <c r="KES91" s="1548"/>
      <c r="KET91" s="1548"/>
      <c r="KEU91" s="1548"/>
      <c r="KEV91" s="1548"/>
      <c r="KEW91" s="1548"/>
      <c r="KEX91" s="1548"/>
      <c r="KEY91" s="1548"/>
      <c r="KEZ91" s="1548"/>
      <c r="KFA91" s="1548"/>
      <c r="KFB91" s="1548"/>
      <c r="KFC91" s="1548"/>
      <c r="KFD91" s="1548"/>
      <c r="KFE91" s="1548"/>
      <c r="KFF91" s="1548"/>
      <c r="KFG91" s="1548"/>
      <c r="KFH91" s="1548"/>
      <c r="KFI91" s="1548"/>
      <c r="KFJ91" s="1548"/>
      <c r="KFK91" s="1548"/>
      <c r="KFL91" s="1548"/>
      <c r="KFM91" s="1548"/>
      <c r="KFN91" s="1548"/>
      <c r="KFO91" s="1548"/>
      <c r="KFP91" s="1548"/>
      <c r="KFQ91" s="1548"/>
      <c r="KFR91" s="1548"/>
      <c r="KFS91" s="1548"/>
      <c r="KFT91" s="1548"/>
      <c r="KFU91" s="1548"/>
      <c r="KFV91" s="1548"/>
      <c r="KFW91" s="1548"/>
      <c r="KFX91" s="1548"/>
      <c r="KFY91" s="1548"/>
      <c r="KFZ91" s="1548"/>
      <c r="KGA91" s="1548"/>
      <c r="KGB91" s="1548"/>
      <c r="KGC91" s="1548"/>
      <c r="KGD91" s="1548"/>
      <c r="KGE91" s="1548"/>
      <c r="KGF91" s="1548"/>
      <c r="KGG91" s="1548"/>
      <c r="KGH91" s="1548"/>
      <c r="KGI91" s="1548"/>
      <c r="KGJ91" s="1548"/>
      <c r="KGK91" s="1548"/>
      <c r="KGL91" s="1548"/>
      <c r="KGM91" s="1548"/>
      <c r="KGN91" s="1548"/>
      <c r="KGO91" s="1548"/>
      <c r="KGP91" s="1548"/>
      <c r="KGQ91" s="1548"/>
      <c r="KGR91" s="1548"/>
      <c r="KGS91" s="1548"/>
      <c r="KGT91" s="1548"/>
      <c r="KGU91" s="1548"/>
      <c r="KGV91" s="1548"/>
      <c r="KGW91" s="1548"/>
      <c r="KGX91" s="1548"/>
      <c r="KGY91" s="1548"/>
      <c r="KGZ91" s="1548"/>
      <c r="KHA91" s="1548"/>
      <c r="KHB91" s="1548"/>
      <c r="KHC91" s="1548"/>
      <c r="KHD91" s="1548"/>
      <c r="KHE91" s="1548"/>
      <c r="KHF91" s="1548"/>
      <c r="KHG91" s="1548"/>
      <c r="KHH91" s="1548"/>
      <c r="KHI91" s="1548"/>
      <c r="KHJ91" s="1548"/>
      <c r="KHK91" s="1548"/>
      <c r="KHL91" s="1548"/>
      <c r="KHM91" s="1548"/>
      <c r="KHN91" s="1548"/>
      <c r="KHO91" s="1548"/>
      <c r="KHP91" s="1548"/>
      <c r="KHQ91" s="1548"/>
      <c r="KHR91" s="1548"/>
      <c r="KHS91" s="1548"/>
      <c r="KHT91" s="1548"/>
      <c r="KHU91" s="1548"/>
      <c r="KHV91" s="1548"/>
      <c r="KHW91" s="1548"/>
      <c r="KHX91" s="1548"/>
      <c r="KHY91" s="1548"/>
      <c r="KHZ91" s="1548"/>
      <c r="KIA91" s="1548"/>
      <c r="KIB91" s="1548"/>
      <c r="KIC91" s="1548"/>
      <c r="KID91" s="1548"/>
      <c r="KIE91" s="1548"/>
      <c r="KIF91" s="1548"/>
      <c r="KIG91" s="1548"/>
      <c r="KIH91" s="1548"/>
      <c r="KII91" s="1548"/>
      <c r="KIJ91" s="1548"/>
      <c r="KIK91" s="1548"/>
      <c r="KIL91" s="1548"/>
      <c r="KIM91" s="1548"/>
      <c r="KIN91" s="1548"/>
      <c r="KIO91" s="1548"/>
      <c r="KIP91" s="1548"/>
      <c r="KIQ91" s="1548"/>
      <c r="KIR91" s="1548"/>
      <c r="KIS91" s="1548"/>
      <c r="KIT91" s="1548"/>
      <c r="KIU91" s="1548"/>
      <c r="KIV91" s="1548"/>
      <c r="KIW91" s="1548"/>
      <c r="KIX91" s="1548"/>
      <c r="KIY91" s="1548"/>
      <c r="KIZ91" s="1548"/>
      <c r="KJA91" s="1548"/>
      <c r="KJB91" s="1548"/>
      <c r="KJC91" s="1548"/>
      <c r="KJD91" s="1548"/>
      <c r="KJE91" s="1548"/>
      <c r="KJF91" s="1548"/>
      <c r="KJG91" s="1548"/>
      <c r="KJH91" s="1548"/>
      <c r="KJI91" s="1548"/>
      <c r="KJJ91" s="1548"/>
      <c r="KJK91" s="1548"/>
      <c r="KJL91" s="1548"/>
      <c r="KJM91" s="1548"/>
      <c r="KJN91" s="1548"/>
      <c r="KJO91" s="1548"/>
      <c r="KJP91" s="1548"/>
      <c r="KJQ91" s="1548"/>
      <c r="KJR91" s="1548"/>
      <c r="KJS91" s="1548"/>
      <c r="KJT91" s="1548"/>
      <c r="KJU91" s="1548"/>
      <c r="KJV91" s="1548"/>
      <c r="KJW91" s="1548"/>
      <c r="KJX91" s="1548"/>
      <c r="KJY91" s="1548"/>
      <c r="KJZ91" s="1548"/>
      <c r="KKA91" s="1548"/>
      <c r="KKB91" s="1548"/>
      <c r="KKC91" s="1548"/>
      <c r="KKD91" s="1548"/>
      <c r="KKE91" s="1548"/>
      <c r="KKF91" s="1548"/>
      <c r="KKG91" s="1548"/>
      <c r="KKH91" s="1548"/>
      <c r="KKI91" s="1548"/>
      <c r="KKJ91" s="1548"/>
      <c r="KKK91" s="1548"/>
      <c r="KKL91" s="1548"/>
      <c r="KKM91" s="1548"/>
      <c r="KKN91" s="1548"/>
      <c r="KKO91" s="1548"/>
      <c r="KKP91" s="1548"/>
      <c r="KKQ91" s="1548"/>
      <c r="KKR91" s="1548"/>
      <c r="KKS91" s="1548"/>
      <c r="KKT91" s="1548"/>
      <c r="KKU91" s="1548"/>
      <c r="KKV91" s="1548"/>
      <c r="KKW91" s="1548"/>
      <c r="KKX91" s="1548"/>
      <c r="KKY91" s="1548"/>
      <c r="KKZ91" s="1548"/>
      <c r="KLA91" s="1548"/>
      <c r="KLB91" s="1548"/>
      <c r="KLC91" s="1548"/>
      <c r="KLD91" s="1548"/>
      <c r="KLE91" s="1548"/>
      <c r="KLF91" s="1548"/>
      <c r="KLG91" s="1548"/>
      <c r="KLH91" s="1548"/>
      <c r="KLI91" s="1548"/>
      <c r="KLJ91" s="1548"/>
      <c r="KLK91" s="1548"/>
      <c r="KLL91" s="1548"/>
      <c r="KLM91" s="1548"/>
      <c r="KLN91" s="1548"/>
      <c r="KLO91" s="1548"/>
      <c r="KLP91" s="1548"/>
      <c r="KLQ91" s="1548"/>
      <c r="KLR91" s="1548"/>
      <c r="KLS91" s="1548"/>
      <c r="KLT91" s="1548"/>
      <c r="KLU91" s="1548"/>
      <c r="KLV91" s="1548"/>
      <c r="KLW91" s="1548"/>
      <c r="KLX91" s="1548"/>
      <c r="KLY91" s="1548"/>
      <c r="KLZ91" s="1548"/>
      <c r="KMA91" s="1548"/>
      <c r="KMB91" s="1548"/>
      <c r="KMC91" s="1548"/>
      <c r="KMD91" s="1548"/>
      <c r="KME91" s="1548"/>
      <c r="KMF91" s="1548"/>
      <c r="KMG91" s="1548"/>
      <c r="KMH91" s="1548"/>
      <c r="KMI91" s="1548"/>
      <c r="KMJ91" s="1548"/>
      <c r="KMK91" s="1548"/>
      <c r="KML91" s="1548"/>
      <c r="KMM91" s="1548"/>
      <c r="KMN91" s="1548"/>
      <c r="KMO91" s="1548"/>
      <c r="KMP91" s="1548"/>
      <c r="KMQ91" s="1548"/>
      <c r="KMR91" s="1548"/>
      <c r="KMS91" s="1548"/>
      <c r="KMT91" s="1548"/>
      <c r="KMU91" s="1548"/>
      <c r="KMV91" s="1548"/>
      <c r="KMW91" s="1548"/>
      <c r="KMX91" s="1548"/>
      <c r="KMY91" s="1548"/>
      <c r="KMZ91" s="1548"/>
      <c r="KNA91" s="1548"/>
      <c r="KNB91" s="1548"/>
      <c r="KNC91" s="1548"/>
      <c r="KND91" s="1548"/>
      <c r="KNE91" s="1548"/>
      <c r="KNF91" s="1548"/>
      <c r="KNG91" s="1548"/>
      <c r="KNH91" s="1548"/>
      <c r="KNI91" s="1548"/>
      <c r="KNJ91" s="1548"/>
      <c r="KNK91" s="1548"/>
      <c r="KNL91" s="1548"/>
      <c r="KNM91" s="1548"/>
      <c r="KNN91" s="1548"/>
      <c r="KNO91" s="1548"/>
      <c r="KNP91" s="1548"/>
      <c r="KNQ91" s="1548"/>
      <c r="KNR91" s="1548"/>
      <c r="KNS91" s="1548"/>
      <c r="KNT91" s="1548"/>
      <c r="KNU91" s="1548"/>
      <c r="KNV91" s="1548"/>
      <c r="KNW91" s="1548"/>
      <c r="KNX91" s="1548"/>
      <c r="KNY91" s="1548"/>
      <c r="KNZ91" s="1548"/>
      <c r="KOA91" s="1548"/>
      <c r="KOB91" s="1548"/>
      <c r="KOC91" s="1548"/>
      <c r="KOD91" s="1548"/>
      <c r="KOE91" s="1548"/>
      <c r="KOF91" s="1548"/>
      <c r="KOG91" s="1548"/>
      <c r="KOH91" s="1548"/>
      <c r="KOI91" s="1548"/>
      <c r="KOJ91" s="1548"/>
      <c r="KOK91" s="1548"/>
      <c r="KOL91" s="1548"/>
      <c r="KOM91" s="1548"/>
      <c r="KON91" s="1548"/>
      <c r="KOO91" s="1548"/>
      <c r="KOP91" s="1548"/>
      <c r="KOQ91" s="1548"/>
      <c r="KOR91" s="1548"/>
      <c r="KOS91" s="1548"/>
      <c r="KOT91" s="1548"/>
      <c r="KOU91" s="1548"/>
      <c r="KOV91" s="1548"/>
      <c r="KOW91" s="1548"/>
      <c r="KOX91" s="1548"/>
      <c r="KOY91" s="1548"/>
      <c r="KOZ91" s="1548"/>
      <c r="KPA91" s="1548"/>
      <c r="KPB91" s="1548"/>
      <c r="KPC91" s="1548"/>
      <c r="KPD91" s="1548"/>
      <c r="KPE91" s="1548"/>
      <c r="KPF91" s="1548"/>
      <c r="KPG91" s="1548"/>
      <c r="KPH91" s="1548"/>
      <c r="KPI91" s="1548"/>
      <c r="KPJ91" s="1548"/>
      <c r="KPK91" s="1548"/>
      <c r="KPL91" s="1548"/>
      <c r="KPM91" s="1548"/>
      <c r="KPN91" s="1548"/>
      <c r="KPO91" s="1548"/>
      <c r="KPP91" s="1548"/>
      <c r="KPQ91" s="1548"/>
      <c r="KPR91" s="1548"/>
      <c r="KPS91" s="1548"/>
      <c r="KPT91" s="1548"/>
      <c r="KPU91" s="1548"/>
      <c r="KPV91" s="1548"/>
      <c r="KPW91" s="1548"/>
      <c r="KPX91" s="1548"/>
      <c r="KPY91" s="1548"/>
      <c r="KPZ91" s="1548"/>
      <c r="KQA91" s="1548"/>
      <c r="KQB91" s="1548"/>
      <c r="KQC91" s="1548"/>
      <c r="KQD91" s="1548"/>
      <c r="KQE91" s="1548"/>
      <c r="KQF91" s="1548"/>
      <c r="KQG91" s="1548"/>
      <c r="KQH91" s="1548"/>
      <c r="KQI91" s="1548"/>
      <c r="KQJ91" s="1548"/>
      <c r="KQK91" s="1548"/>
      <c r="KQL91" s="1548"/>
      <c r="KQM91" s="1548"/>
      <c r="KQN91" s="1548"/>
      <c r="KQO91" s="1548"/>
      <c r="KQP91" s="1548"/>
      <c r="KQQ91" s="1548"/>
      <c r="KQR91" s="1548"/>
      <c r="KQS91" s="1548"/>
      <c r="KQT91" s="1548"/>
      <c r="KQU91" s="1548"/>
      <c r="KQV91" s="1548"/>
      <c r="KQW91" s="1548"/>
      <c r="KQX91" s="1548"/>
      <c r="KQY91" s="1548"/>
      <c r="KQZ91" s="1548"/>
      <c r="KRA91" s="1548"/>
      <c r="KRB91" s="1548"/>
      <c r="KRC91" s="1548"/>
      <c r="KRD91" s="1548"/>
      <c r="KRE91" s="1548"/>
      <c r="KRF91" s="1548"/>
      <c r="KRG91" s="1548"/>
      <c r="KRH91" s="1548"/>
      <c r="KRI91" s="1548"/>
      <c r="KRJ91" s="1548"/>
      <c r="KRK91" s="1548"/>
      <c r="KRL91" s="1548"/>
      <c r="KRM91" s="1548"/>
      <c r="KRN91" s="1548"/>
      <c r="KRO91" s="1548"/>
      <c r="KRP91" s="1548"/>
      <c r="KRQ91" s="1548"/>
      <c r="KRR91" s="1548"/>
      <c r="KRS91" s="1548"/>
      <c r="KRT91" s="1548"/>
      <c r="KRU91" s="1548"/>
      <c r="KRV91" s="1548"/>
      <c r="KRW91" s="1548"/>
      <c r="KRX91" s="1548"/>
      <c r="KRY91" s="1548"/>
      <c r="KRZ91" s="1548"/>
      <c r="KSA91" s="1548"/>
      <c r="KSB91" s="1548"/>
      <c r="KSC91" s="1548"/>
      <c r="KSD91" s="1548"/>
      <c r="KSE91" s="1548"/>
      <c r="KSF91" s="1548"/>
      <c r="KSG91" s="1548"/>
      <c r="KSH91" s="1548"/>
      <c r="KSI91" s="1548"/>
      <c r="KSJ91" s="1548"/>
      <c r="KSK91" s="1548"/>
      <c r="KSL91" s="1548"/>
      <c r="KSM91" s="1548"/>
      <c r="KSN91" s="1548"/>
      <c r="KSO91" s="1548"/>
      <c r="KSP91" s="1548"/>
      <c r="KSQ91" s="1548"/>
      <c r="KSR91" s="1548"/>
      <c r="KSS91" s="1548"/>
      <c r="KST91" s="1548"/>
      <c r="KSU91" s="1548"/>
      <c r="KSV91" s="1548"/>
      <c r="KSW91" s="1548"/>
      <c r="KSX91" s="1548"/>
      <c r="KSY91" s="1548"/>
      <c r="KSZ91" s="1548"/>
      <c r="KTA91" s="1548"/>
      <c r="KTB91" s="1548"/>
      <c r="KTC91" s="1548"/>
      <c r="KTD91" s="1548"/>
      <c r="KTE91" s="1548"/>
      <c r="KTF91" s="1548"/>
      <c r="KTG91" s="1548"/>
      <c r="KTH91" s="1548"/>
      <c r="KTI91" s="1548"/>
      <c r="KTJ91" s="1548"/>
      <c r="KTK91" s="1548"/>
      <c r="KTL91" s="1548"/>
      <c r="KTM91" s="1548"/>
      <c r="KTN91" s="1548"/>
      <c r="KTO91" s="1548"/>
      <c r="KTP91" s="1548"/>
      <c r="KTQ91" s="1548"/>
      <c r="KTR91" s="1548"/>
      <c r="KTS91" s="1548"/>
      <c r="KTT91" s="1548"/>
      <c r="KTU91" s="1548"/>
      <c r="KTV91" s="1548"/>
      <c r="KTW91" s="1548"/>
      <c r="KTX91" s="1548"/>
      <c r="KTY91" s="1548"/>
      <c r="KTZ91" s="1548"/>
      <c r="KUA91" s="1548"/>
      <c r="KUB91" s="1548"/>
      <c r="KUC91" s="1548"/>
      <c r="KUD91" s="1548"/>
      <c r="KUE91" s="1548"/>
      <c r="KUF91" s="1548"/>
      <c r="KUG91" s="1548"/>
      <c r="KUH91" s="1548"/>
      <c r="KUI91" s="1548"/>
      <c r="KUJ91" s="1548"/>
      <c r="KUK91" s="1548"/>
      <c r="KUL91" s="1548"/>
      <c r="KUM91" s="1548"/>
      <c r="KUN91" s="1548"/>
      <c r="KUO91" s="1548"/>
      <c r="KUP91" s="1548"/>
      <c r="KUQ91" s="1548"/>
      <c r="KUR91" s="1548"/>
      <c r="KUS91" s="1548"/>
      <c r="KUT91" s="1548"/>
      <c r="KUU91" s="1548"/>
      <c r="KUV91" s="1548"/>
      <c r="KUW91" s="1548"/>
      <c r="KUX91" s="1548"/>
      <c r="KUY91" s="1548"/>
      <c r="KUZ91" s="1548"/>
      <c r="KVA91" s="1548"/>
      <c r="KVB91" s="1548"/>
      <c r="KVC91" s="1548"/>
      <c r="KVD91" s="1548"/>
      <c r="KVE91" s="1548"/>
      <c r="KVF91" s="1548"/>
      <c r="KVG91" s="1548"/>
      <c r="KVH91" s="1548"/>
      <c r="KVI91" s="1548"/>
      <c r="KVJ91" s="1548"/>
      <c r="KVK91" s="1548"/>
      <c r="KVL91" s="1548"/>
      <c r="KVM91" s="1548"/>
      <c r="KVN91" s="1548"/>
      <c r="KVO91" s="1548"/>
      <c r="KVP91" s="1548"/>
      <c r="KVQ91" s="1548"/>
      <c r="KVR91" s="1548"/>
      <c r="KVS91" s="1548"/>
      <c r="KVT91" s="1548"/>
      <c r="KVU91" s="1548"/>
      <c r="KVV91" s="1548"/>
      <c r="KVW91" s="1548"/>
      <c r="KVX91" s="1548"/>
      <c r="KVY91" s="1548"/>
      <c r="KVZ91" s="1548"/>
      <c r="KWA91" s="1548"/>
      <c r="KWB91" s="1548"/>
      <c r="KWC91" s="1548"/>
      <c r="KWD91" s="1548"/>
      <c r="KWE91" s="1548"/>
      <c r="KWF91" s="1548"/>
      <c r="KWG91" s="1548"/>
      <c r="KWH91" s="1548"/>
      <c r="KWI91" s="1548"/>
      <c r="KWJ91" s="1548"/>
      <c r="KWK91" s="1548"/>
      <c r="KWL91" s="1548"/>
      <c r="KWM91" s="1548"/>
      <c r="KWN91" s="1548"/>
      <c r="KWO91" s="1548"/>
      <c r="KWP91" s="1548"/>
      <c r="KWQ91" s="1548"/>
      <c r="KWR91" s="1548"/>
      <c r="KWS91" s="1548"/>
      <c r="KWT91" s="1548"/>
      <c r="KWU91" s="1548"/>
      <c r="KWV91" s="1548"/>
      <c r="KWW91" s="1548"/>
      <c r="KWX91" s="1548"/>
      <c r="KWY91" s="1548"/>
      <c r="KWZ91" s="1548"/>
      <c r="KXA91" s="1548"/>
      <c r="KXB91" s="1548"/>
      <c r="KXC91" s="1548"/>
      <c r="KXD91" s="1548"/>
      <c r="KXE91" s="1548"/>
      <c r="KXF91" s="1548"/>
      <c r="KXG91" s="1548"/>
      <c r="KXH91" s="1548"/>
      <c r="KXI91" s="1548"/>
      <c r="KXJ91" s="1548"/>
      <c r="KXK91" s="1548"/>
      <c r="KXL91" s="1548"/>
      <c r="KXM91" s="1548"/>
      <c r="KXN91" s="1548"/>
      <c r="KXO91" s="1548"/>
      <c r="KXP91" s="1548"/>
      <c r="KXQ91" s="1548"/>
      <c r="KXR91" s="1548"/>
      <c r="KXS91" s="1548"/>
      <c r="KXT91" s="1548"/>
      <c r="KXU91" s="1548"/>
      <c r="KXV91" s="1548"/>
      <c r="KXW91" s="1548"/>
      <c r="KXX91" s="1548"/>
      <c r="KXY91" s="1548"/>
      <c r="KXZ91" s="1548"/>
      <c r="KYA91" s="1548"/>
      <c r="KYB91" s="1548"/>
      <c r="KYC91" s="1548"/>
      <c r="KYD91" s="1548"/>
      <c r="KYE91" s="1548"/>
      <c r="KYF91" s="1548"/>
      <c r="KYG91" s="1548"/>
      <c r="KYH91" s="1548"/>
      <c r="KYI91" s="1548"/>
      <c r="KYJ91" s="1548"/>
      <c r="KYK91" s="1548"/>
      <c r="KYL91" s="1548"/>
      <c r="KYM91" s="1548"/>
      <c r="KYN91" s="1548"/>
      <c r="KYO91" s="1548"/>
      <c r="KYP91" s="1548"/>
      <c r="KYQ91" s="1548"/>
      <c r="KYR91" s="1548"/>
      <c r="KYS91" s="1548"/>
      <c r="KYT91" s="1548"/>
      <c r="KYU91" s="1548"/>
      <c r="KYV91" s="1548"/>
      <c r="KYW91" s="1548"/>
      <c r="KYX91" s="1548"/>
      <c r="KYY91" s="1548"/>
      <c r="KYZ91" s="1548"/>
      <c r="KZA91" s="1548"/>
      <c r="KZB91" s="1548"/>
      <c r="KZC91" s="1548"/>
      <c r="KZD91" s="1548"/>
      <c r="KZE91" s="1548"/>
      <c r="KZF91" s="1548"/>
      <c r="KZG91" s="1548"/>
      <c r="KZH91" s="1548"/>
      <c r="KZI91" s="1548"/>
      <c r="KZJ91" s="1548"/>
      <c r="KZK91" s="1548"/>
      <c r="KZL91" s="1548"/>
      <c r="KZM91" s="1548"/>
      <c r="KZN91" s="1548"/>
      <c r="KZO91" s="1548"/>
      <c r="KZP91" s="1548"/>
      <c r="KZQ91" s="1548"/>
      <c r="KZR91" s="1548"/>
      <c r="KZS91" s="1548"/>
      <c r="KZT91" s="1548"/>
      <c r="KZU91" s="1548"/>
      <c r="KZV91" s="1548"/>
      <c r="KZW91" s="1548"/>
      <c r="KZX91" s="1548"/>
      <c r="KZY91" s="1548"/>
      <c r="KZZ91" s="1548"/>
      <c r="LAA91" s="1548"/>
      <c r="LAB91" s="1548"/>
      <c r="LAC91" s="1548"/>
      <c r="LAD91" s="1548"/>
      <c r="LAE91" s="1548"/>
      <c r="LAF91" s="1548"/>
      <c r="LAG91" s="1548"/>
      <c r="LAH91" s="1548"/>
      <c r="LAI91" s="1548"/>
      <c r="LAJ91" s="1548"/>
      <c r="LAK91" s="1548"/>
      <c r="LAL91" s="1548"/>
      <c r="LAM91" s="1548"/>
      <c r="LAN91" s="1548"/>
      <c r="LAO91" s="1548"/>
      <c r="LAP91" s="1548"/>
      <c r="LAQ91" s="1548"/>
      <c r="LAR91" s="1548"/>
      <c r="LAS91" s="1548"/>
      <c r="LAT91" s="1548"/>
      <c r="LAU91" s="1548"/>
      <c r="LAV91" s="1548"/>
      <c r="LAW91" s="1548"/>
      <c r="LAX91" s="1548"/>
      <c r="LAY91" s="1548"/>
      <c r="LAZ91" s="1548"/>
      <c r="LBA91" s="1548"/>
      <c r="LBB91" s="1548"/>
      <c r="LBC91" s="1548"/>
      <c r="LBD91" s="1548"/>
      <c r="LBE91" s="1548"/>
      <c r="LBF91" s="1548"/>
      <c r="LBG91" s="1548"/>
      <c r="LBH91" s="1548"/>
      <c r="LBI91" s="1548"/>
      <c r="LBJ91" s="1548"/>
      <c r="LBK91" s="1548"/>
      <c r="LBL91" s="1548"/>
      <c r="LBM91" s="1548"/>
      <c r="LBN91" s="1548"/>
      <c r="LBO91" s="1548"/>
      <c r="LBP91" s="1548"/>
      <c r="LBQ91" s="1548"/>
      <c r="LBR91" s="1548"/>
      <c r="LBS91" s="1548"/>
      <c r="LBT91" s="1548"/>
      <c r="LBU91" s="1548"/>
      <c r="LBV91" s="1548"/>
      <c r="LBW91" s="1548"/>
      <c r="LBX91" s="1548"/>
      <c r="LBY91" s="1548"/>
      <c r="LBZ91" s="1548"/>
      <c r="LCA91" s="1548"/>
      <c r="LCB91" s="1548"/>
      <c r="LCC91" s="1548"/>
      <c r="LCD91" s="1548"/>
      <c r="LCE91" s="1548"/>
      <c r="LCF91" s="1548"/>
      <c r="LCG91" s="1548"/>
      <c r="LCH91" s="1548"/>
      <c r="LCI91" s="1548"/>
      <c r="LCJ91" s="1548"/>
      <c r="LCK91" s="1548"/>
      <c r="LCL91" s="1548"/>
      <c r="LCM91" s="1548"/>
      <c r="LCN91" s="1548"/>
      <c r="LCO91" s="1548"/>
      <c r="LCP91" s="1548"/>
      <c r="LCQ91" s="1548"/>
      <c r="LCR91" s="1548"/>
      <c r="LCS91" s="1548"/>
      <c r="LCT91" s="1548"/>
      <c r="LCU91" s="1548"/>
      <c r="LCV91" s="1548"/>
      <c r="LCW91" s="1548"/>
      <c r="LCX91" s="1548"/>
      <c r="LCY91" s="1548"/>
      <c r="LCZ91" s="1548"/>
      <c r="LDA91" s="1548"/>
      <c r="LDB91" s="1548"/>
      <c r="LDC91" s="1548"/>
      <c r="LDD91" s="1548"/>
      <c r="LDE91" s="1548"/>
      <c r="LDF91" s="1548"/>
      <c r="LDG91" s="1548"/>
      <c r="LDH91" s="1548"/>
      <c r="LDI91" s="1548"/>
      <c r="LDJ91" s="1548"/>
      <c r="LDK91" s="1548"/>
      <c r="LDL91" s="1548"/>
      <c r="LDM91" s="1548"/>
      <c r="LDN91" s="1548"/>
      <c r="LDO91" s="1548"/>
      <c r="LDP91" s="1548"/>
      <c r="LDQ91" s="1548"/>
      <c r="LDR91" s="1548"/>
      <c r="LDS91" s="1548"/>
      <c r="LDT91" s="1548"/>
      <c r="LDU91" s="1548"/>
      <c r="LDV91" s="1548"/>
      <c r="LDW91" s="1548"/>
      <c r="LDX91" s="1548"/>
      <c r="LDY91" s="1548"/>
      <c r="LDZ91" s="1548"/>
      <c r="LEA91" s="1548"/>
      <c r="LEB91" s="1548"/>
      <c r="LEC91" s="1548"/>
      <c r="LED91" s="1548"/>
      <c r="LEE91" s="1548"/>
      <c r="LEF91" s="1548"/>
      <c r="LEG91" s="1548"/>
      <c r="LEH91" s="1548"/>
      <c r="LEI91" s="1548"/>
      <c r="LEJ91" s="1548"/>
      <c r="LEK91" s="1548"/>
      <c r="LEL91" s="1548"/>
      <c r="LEM91" s="1548"/>
      <c r="LEN91" s="1548"/>
      <c r="LEO91" s="1548"/>
      <c r="LEP91" s="1548"/>
      <c r="LEQ91" s="1548"/>
      <c r="LER91" s="1548"/>
      <c r="LES91" s="1548"/>
      <c r="LET91" s="1548"/>
      <c r="LEU91" s="1548"/>
      <c r="LEV91" s="1548"/>
      <c r="LEW91" s="1548"/>
      <c r="LEX91" s="1548"/>
      <c r="LEY91" s="1548"/>
      <c r="LEZ91" s="1548"/>
      <c r="LFA91" s="1548"/>
      <c r="LFB91" s="1548"/>
      <c r="LFC91" s="1548"/>
      <c r="LFD91" s="1548"/>
      <c r="LFE91" s="1548"/>
      <c r="LFF91" s="1548"/>
      <c r="LFG91" s="1548"/>
      <c r="LFH91" s="1548"/>
      <c r="LFI91" s="1548"/>
      <c r="LFJ91" s="1548"/>
      <c r="LFK91" s="1548"/>
      <c r="LFL91" s="1548"/>
      <c r="LFM91" s="1548"/>
      <c r="LFN91" s="1548"/>
      <c r="LFO91" s="1548"/>
      <c r="LFP91" s="1548"/>
      <c r="LFQ91" s="1548"/>
      <c r="LFR91" s="1548"/>
      <c r="LFS91" s="1548"/>
      <c r="LFT91" s="1548"/>
      <c r="LFU91" s="1548"/>
      <c r="LFV91" s="1548"/>
      <c r="LFW91" s="1548"/>
      <c r="LFX91" s="1548"/>
      <c r="LFY91" s="1548"/>
      <c r="LFZ91" s="1548"/>
      <c r="LGA91" s="1548"/>
      <c r="LGB91" s="1548"/>
      <c r="LGC91" s="1548"/>
      <c r="LGD91" s="1548"/>
      <c r="LGE91" s="1548"/>
      <c r="LGF91" s="1548"/>
      <c r="LGG91" s="1548"/>
      <c r="LGH91" s="1548"/>
      <c r="LGI91" s="1548"/>
      <c r="LGJ91" s="1548"/>
      <c r="LGK91" s="1548"/>
      <c r="LGL91" s="1548"/>
      <c r="LGM91" s="1548"/>
      <c r="LGN91" s="1548"/>
      <c r="LGO91" s="1548"/>
      <c r="LGP91" s="1548"/>
      <c r="LGQ91" s="1548"/>
      <c r="LGR91" s="1548"/>
      <c r="LGS91" s="1548"/>
      <c r="LGT91" s="1548"/>
      <c r="LGU91" s="1548"/>
      <c r="LGV91" s="1548"/>
      <c r="LGW91" s="1548"/>
      <c r="LGX91" s="1548"/>
      <c r="LGY91" s="1548"/>
      <c r="LGZ91" s="1548"/>
      <c r="LHA91" s="1548"/>
      <c r="LHB91" s="1548"/>
      <c r="LHC91" s="1548"/>
      <c r="LHD91" s="1548"/>
      <c r="LHE91" s="1548"/>
      <c r="LHF91" s="1548"/>
      <c r="LHG91" s="1548"/>
      <c r="LHH91" s="1548"/>
      <c r="LHI91" s="1548"/>
      <c r="LHJ91" s="1548"/>
      <c r="LHK91" s="1548"/>
      <c r="LHL91" s="1548"/>
      <c r="LHM91" s="1548"/>
      <c r="LHN91" s="1548"/>
      <c r="LHO91" s="1548"/>
      <c r="LHP91" s="1548"/>
      <c r="LHQ91" s="1548"/>
      <c r="LHR91" s="1548"/>
      <c r="LHS91" s="1548"/>
      <c r="LHT91" s="1548"/>
      <c r="LHU91" s="1548"/>
      <c r="LHV91" s="1548"/>
      <c r="LHW91" s="1548"/>
      <c r="LHX91" s="1548"/>
      <c r="LHY91" s="1548"/>
      <c r="LHZ91" s="1548"/>
      <c r="LIA91" s="1548"/>
      <c r="LIB91" s="1548"/>
      <c r="LIC91" s="1548"/>
      <c r="LID91" s="1548"/>
      <c r="LIE91" s="1548"/>
      <c r="LIF91" s="1548"/>
      <c r="LIG91" s="1548"/>
      <c r="LIH91" s="1548"/>
      <c r="LII91" s="1548"/>
      <c r="LIJ91" s="1548"/>
      <c r="LIK91" s="1548"/>
      <c r="LIL91" s="1548"/>
      <c r="LIM91" s="1548"/>
      <c r="LIN91" s="1548"/>
      <c r="LIO91" s="1548"/>
      <c r="LIP91" s="1548"/>
      <c r="LIQ91" s="1548"/>
      <c r="LIR91" s="1548"/>
      <c r="LIS91" s="1548"/>
      <c r="LIT91" s="1548"/>
      <c r="LIU91" s="1548"/>
      <c r="LIV91" s="1548"/>
      <c r="LIW91" s="1548"/>
      <c r="LIX91" s="1548"/>
      <c r="LIY91" s="1548"/>
      <c r="LIZ91" s="1548"/>
      <c r="LJA91" s="1548"/>
      <c r="LJB91" s="1548"/>
      <c r="LJC91" s="1548"/>
      <c r="LJD91" s="1548"/>
      <c r="LJE91" s="1548"/>
      <c r="LJF91" s="1548"/>
      <c r="LJG91" s="1548"/>
      <c r="LJH91" s="1548"/>
      <c r="LJI91" s="1548"/>
      <c r="LJJ91" s="1548"/>
      <c r="LJK91" s="1548"/>
      <c r="LJL91" s="1548"/>
      <c r="LJM91" s="1548"/>
      <c r="LJN91" s="1548"/>
      <c r="LJO91" s="1548"/>
      <c r="LJP91" s="1548"/>
      <c r="LJQ91" s="1548"/>
      <c r="LJR91" s="1548"/>
      <c r="LJS91" s="1548"/>
      <c r="LJT91" s="1548"/>
      <c r="LJU91" s="1548"/>
      <c r="LJV91" s="1548"/>
      <c r="LJW91" s="1548"/>
      <c r="LJX91" s="1548"/>
      <c r="LJY91" s="1548"/>
      <c r="LJZ91" s="1548"/>
      <c r="LKA91" s="1548"/>
      <c r="LKB91" s="1548"/>
      <c r="LKC91" s="1548"/>
      <c r="LKD91" s="1548"/>
      <c r="LKE91" s="1548"/>
      <c r="LKF91" s="1548"/>
      <c r="LKG91" s="1548"/>
      <c r="LKH91" s="1548"/>
      <c r="LKI91" s="1548"/>
      <c r="LKJ91" s="1548"/>
      <c r="LKK91" s="1548"/>
      <c r="LKL91" s="1548"/>
      <c r="LKM91" s="1548"/>
      <c r="LKN91" s="1548"/>
      <c r="LKO91" s="1548"/>
      <c r="LKP91" s="1548"/>
      <c r="LKQ91" s="1548"/>
      <c r="LKR91" s="1548"/>
      <c r="LKS91" s="1548"/>
      <c r="LKT91" s="1548"/>
      <c r="LKU91" s="1548"/>
      <c r="LKV91" s="1548"/>
      <c r="LKW91" s="1548"/>
      <c r="LKX91" s="1548"/>
      <c r="LKY91" s="1548"/>
      <c r="LKZ91" s="1548"/>
      <c r="LLA91" s="1548"/>
      <c r="LLB91" s="1548"/>
      <c r="LLC91" s="1548"/>
      <c r="LLD91" s="1548"/>
      <c r="LLE91" s="1548"/>
      <c r="LLF91" s="1548"/>
      <c r="LLG91" s="1548"/>
      <c r="LLH91" s="1548"/>
      <c r="LLI91" s="1548"/>
      <c r="LLJ91" s="1548"/>
      <c r="LLK91" s="1548"/>
      <c r="LLL91" s="1548"/>
      <c r="LLM91" s="1548"/>
      <c r="LLN91" s="1548"/>
      <c r="LLO91" s="1548"/>
      <c r="LLP91" s="1548"/>
      <c r="LLQ91" s="1548"/>
      <c r="LLR91" s="1548"/>
      <c r="LLS91" s="1548"/>
      <c r="LLT91" s="1548"/>
      <c r="LLU91" s="1548"/>
      <c r="LLV91" s="1548"/>
      <c r="LLW91" s="1548"/>
      <c r="LLX91" s="1548"/>
      <c r="LLY91" s="1548"/>
      <c r="LLZ91" s="1548"/>
      <c r="LMA91" s="1548"/>
      <c r="LMB91" s="1548"/>
      <c r="LMC91" s="1548"/>
      <c r="LMD91" s="1548"/>
      <c r="LME91" s="1548"/>
      <c r="LMF91" s="1548"/>
      <c r="LMG91" s="1548"/>
      <c r="LMH91" s="1548"/>
      <c r="LMI91" s="1548"/>
      <c r="LMJ91" s="1548"/>
      <c r="LMK91" s="1548"/>
      <c r="LML91" s="1548"/>
      <c r="LMM91" s="1548"/>
      <c r="LMN91" s="1548"/>
      <c r="LMO91" s="1548"/>
      <c r="LMP91" s="1548"/>
      <c r="LMQ91" s="1548"/>
      <c r="LMR91" s="1548"/>
      <c r="LMS91" s="1548"/>
      <c r="LMT91" s="1548"/>
      <c r="LMU91" s="1548"/>
      <c r="LMV91" s="1548"/>
      <c r="LMW91" s="1548"/>
      <c r="LMX91" s="1548"/>
      <c r="LMY91" s="1548"/>
      <c r="LMZ91" s="1548"/>
      <c r="LNA91" s="1548"/>
      <c r="LNB91" s="1548"/>
      <c r="LNC91" s="1548"/>
      <c r="LND91" s="1548"/>
      <c r="LNE91" s="1548"/>
      <c r="LNF91" s="1548"/>
      <c r="LNG91" s="1548"/>
      <c r="LNH91" s="1548"/>
      <c r="LNI91" s="1548"/>
      <c r="LNJ91" s="1548"/>
      <c r="LNK91" s="1548"/>
      <c r="LNL91" s="1548"/>
      <c r="LNM91" s="1548"/>
      <c r="LNN91" s="1548"/>
      <c r="LNO91" s="1548"/>
      <c r="LNP91" s="1548"/>
      <c r="LNQ91" s="1548"/>
      <c r="LNR91" s="1548"/>
      <c r="LNS91" s="1548"/>
      <c r="LNT91" s="1548"/>
      <c r="LNU91" s="1548"/>
      <c r="LNV91" s="1548"/>
      <c r="LNW91" s="1548"/>
      <c r="LNX91" s="1548"/>
      <c r="LNY91" s="1548"/>
      <c r="LNZ91" s="1548"/>
      <c r="LOA91" s="1548"/>
      <c r="LOB91" s="1548"/>
      <c r="LOC91" s="1548"/>
      <c r="LOD91" s="1548"/>
      <c r="LOE91" s="1548"/>
      <c r="LOF91" s="1548"/>
      <c r="LOG91" s="1548"/>
      <c r="LOH91" s="1548"/>
      <c r="LOI91" s="1548"/>
      <c r="LOJ91" s="1548"/>
      <c r="LOK91" s="1548"/>
      <c r="LOL91" s="1548"/>
      <c r="LOM91" s="1548"/>
      <c r="LON91" s="1548"/>
      <c r="LOO91" s="1548"/>
      <c r="LOP91" s="1548"/>
      <c r="LOQ91" s="1548"/>
      <c r="LOR91" s="1548"/>
      <c r="LOS91" s="1548"/>
      <c r="LOT91" s="1548"/>
      <c r="LOU91" s="1548"/>
      <c r="LOV91" s="1548"/>
      <c r="LOW91" s="1548"/>
      <c r="LOX91" s="1548"/>
      <c r="LOY91" s="1548"/>
      <c r="LOZ91" s="1548"/>
      <c r="LPA91" s="1548"/>
      <c r="LPB91" s="1548"/>
      <c r="LPC91" s="1548"/>
      <c r="LPD91" s="1548"/>
      <c r="LPE91" s="1548"/>
      <c r="LPF91" s="1548"/>
      <c r="LPG91" s="1548"/>
      <c r="LPH91" s="1548"/>
      <c r="LPI91" s="1548"/>
      <c r="LPJ91" s="1548"/>
      <c r="LPK91" s="1548"/>
      <c r="LPL91" s="1548"/>
      <c r="LPM91" s="1548"/>
      <c r="LPN91" s="1548"/>
      <c r="LPO91" s="1548"/>
      <c r="LPP91" s="1548"/>
      <c r="LPQ91" s="1548"/>
      <c r="LPR91" s="1548"/>
      <c r="LPS91" s="1548"/>
      <c r="LPT91" s="1548"/>
      <c r="LPU91" s="1548"/>
      <c r="LPV91" s="1548"/>
      <c r="LPW91" s="1548"/>
      <c r="LPX91" s="1548"/>
      <c r="LPY91" s="1548"/>
      <c r="LPZ91" s="1548"/>
      <c r="LQA91" s="1548"/>
      <c r="LQB91" s="1548"/>
      <c r="LQC91" s="1548"/>
      <c r="LQD91" s="1548"/>
      <c r="LQE91" s="1548"/>
      <c r="LQF91" s="1548"/>
      <c r="LQG91" s="1548"/>
      <c r="LQH91" s="1548"/>
      <c r="LQI91" s="1548"/>
      <c r="LQJ91" s="1548"/>
      <c r="LQK91" s="1548"/>
      <c r="LQL91" s="1548"/>
      <c r="LQM91" s="1548"/>
      <c r="LQN91" s="1548"/>
      <c r="LQO91" s="1548"/>
      <c r="LQP91" s="1548"/>
      <c r="LQQ91" s="1548"/>
      <c r="LQR91" s="1548"/>
      <c r="LQS91" s="1548"/>
      <c r="LQT91" s="1548"/>
      <c r="LQU91" s="1548"/>
      <c r="LQV91" s="1548"/>
      <c r="LQW91" s="1548"/>
      <c r="LQX91" s="1548"/>
      <c r="LQY91" s="1548"/>
      <c r="LQZ91" s="1548"/>
      <c r="LRA91" s="1548"/>
      <c r="LRB91" s="1548"/>
      <c r="LRC91" s="1548"/>
      <c r="LRD91" s="1548"/>
      <c r="LRE91" s="1548"/>
      <c r="LRF91" s="1548"/>
      <c r="LRG91" s="1548"/>
      <c r="LRH91" s="1548"/>
      <c r="LRI91" s="1548"/>
      <c r="LRJ91" s="1548"/>
      <c r="LRK91" s="1548"/>
      <c r="LRL91" s="1548"/>
      <c r="LRM91" s="1548"/>
      <c r="LRN91" s="1548"/>
      <c r="LRO91" s="1548"/>
      <c r="LRP91" s="1548"/>
      <c r="LRQ91" s="1548"/>
      <c r="LRR91" s="1548"/>
      <c r="LRS91" s="1548"/>
      <c r="LRT91" s="1548"/>
      <c r="LRU91" s="1548"/>
      <c r="LRV91" s="1548"/>
      <c r="LRW91" s="1548"/>
      <c r="LRX91" s="1548"/>
      <c r="LRY91" s="1548"/>
      <c r="LRZ91" s="1548"/>
      <c r="LSA91" s="1548"/>
      <c r="LSB91" s="1548"/>
      <c r="LSC91" s="1548"/>
      <c r="LSD91" s="1548"/>
      <c r="LSE91" s="1548"/>
      <c r="LSF91" s="1548"/>
      <c r="LSG91" s="1548"/>
      <c r="LSH91" s="1548"/>
      <c r="LSI91" s="1548"/>
      <c r="LSJ91" s="1548"/>
      <c r="LSK91" s="1548"/>
      <c r="LSL91" s="1548"/>
      <c r="LSM91" s="1548"/>
      <c r="LSN91" s="1548"/>
      <c r="LSO91" s="1548"/>
      <c r="LSP91" s="1548"/>
      <c r="LSQ91" s="1548"/>
      <c r="LSR91" s="1548"/>
      <c r="LSS91" s="1548"/>
      <c r="LST91" s="1548"/>
      <c r="LSU91" s="1548"/>
      <c r="LSV91" s="1548"/>
      <c r="LSW91" s="1548"/>
      <c r="LSX91" s="1548"/>
      <c r="LSY91" s="1548"/>
      <c r="LSZ91" s="1548"/>
      <c r="LTA91" s="1548"/>
      <c r="LTB91" s="1548"/>
      <c r="LTC91" s="1548"/>
      <c r="LTD91" s="1548"/>
      <c r="LTE91" s="1548"/>
      <c r="LTF91" s="1548"/>
      <c r="LTG91" s="1548"/>
      <c r="LTH91" s="1548"/>
      <c r="LTI91" s="1548"/>
      <c r="LTJ91" s="1548"/>
      <c r="LTK91" s="1548"/>
      <c r="LTL91" s="1548"/>
      <c r="LTM91" s="1548"/>
      <c r="LTN91" s="1548"/>
      <c r="LTO91" s="1548"/>
      <c r="LTP91" s="1548"/>
      <c r="LTQ91" s="1548"/>
      <c r="LTR91" s="1548"/>
      <c r="LTS91" s="1548"/>
      <c r="LTT91" s="1548"/>
      <c r="LTU91" s="1548"/>
      <c r="LTV91" s="1548"/>
      <c r="LTW91" s="1548"/>
      <c r="LTX91" s="1548"/>
      <c r="LTY91" s="1548"/>
      <c r="LTZ91" s="1548"/>
      <c r="LUA91" s="1548"/>
      <c r="LUB91" s="1548"/>
      <c r="LUC91" s="1548"/>
      <c r="LUD91" s="1548"/>
      <c r="LUE91" s="1548"/>
      <c r="LUF91" s="1548"/>
      <c r="LUG91" s="1548"/>
      <c r="LUH91" s="1548"/>
      <c r="LUI91" s="1548"/>
      <c r="LUJ91" s="1548"/>
      <c r="LUK91" s="1548"/>
      <c r="LUL91" s="1548"/>
      <c r="LUM91" s="1548"/>
      <c r="LUN91" s="1548"/>
      <c r="LUO91" s="1548"/>
      <c r="LUP91" s="1548"/>
      <c r="LUQ91" s="1548"/>
      <c r="LUR91" s="1548"/>
      <c r="LUS91" s="1548"/>
      <c r="LUT91" s="1548"/>
      <c r="LUU91" s="1548"/>
      <c r="LUV91" s="1548"/>
      <c r="LUW91" s="1548"/>
      <c r="LUX91" s="1548"/>
      <c r="LUY91" s="1548"/>
      <c r="LUZ91" s="1548"/>
      <c r="LVA91" s="1548"/>
      <c r="LVB91" s="1548"/>
      <c r="LVC91" s="1548"/>
      <c r="LVD91" s="1548"/>
      <c r="LVE91" s="1548"/>
      <c r="LVF91" s="1548"/>
      <c r="LVG91" s="1548"/>
      <c r="LVH91" s="1548"/>
      <c r="LVI91" s="1548"/>
      <c r="LVJ91" s="1548"/>
      <c r="LVK91" s="1548"/>
      <c r="LVL91" s="1548"/>
      <c r="LVM91" s="1548"/>
      <c r="LVN91" s="1548"/>
      <c r="LVO91" s="1548"/>
      <c r="LVP91" s="1548"/>
      <c r="LVQ91" s="1548"/>
      <c r="LVR91" s="1548"/>
      <c r="LVS91" s="1548"/>
      <c r="LVT91" s="1548"/>
      <c r="LVU91" s="1548"/>
      <c r="LVV91" s="1548"/>
      <c r="LVW91" s="1548"/>
      <c r="LVX91" s="1548"/>
      <c r="LVY91" s="1548"/>
      <c r="LVZ91" s="1548"/>
      <c r="LWA91" s="1548"/>
      <c r="LWB91" s="1548"/>
      <c r="LWC91" s="1548"/>
      <c r="LWD91" s="1548"/>
      <c r="LWE91" s="1548"/>
      <c r="LWF91" s="1548"/>
      <c r="LWG91" s="1548"/>
      <c r="LWH91" s="1548"/>
      <c r="LWI91" s="1548"/>
      <c r="LWJ91" s="1548"/>
      <c r="LWK91" s="1548"/>
      <c r="LWL91" s="1548"/>
      <c r="LWM91" s="1548"/>
      <c r="LWN91" s="1548"/>
      <c r="LWO91" s="1548"/>
      <c r="LWP91" s="1548"/>
      <c r="LWQ91" s="1548"/>
      <c r="LWR91" s="1548"/>
      <c r="LWS91" s="1548"/>
      <c r="LWT91" s="1548"/>
      <c r="LWU91" s="1548"/>
      <c r="LWV91" s="1548"/>
      <c r="LWW91" s="1548"/>
      <c r="LWX91" s="1548"/>
      <c r="LWY91" s="1548"/>
      <c r="LWZ91" s="1548"/>
      <c r="LXA91" s="1548"/>
      <c r="LXB91" s="1548"/>
      <c r="LXC91" s="1548"/>
      <c r="LXD91" s="1548"/>
      <c r="LXE91" s="1548"/>
      <c r="LXF91" s="1548"/>
      <c r="LXG91" s="1548"/>
      <c r="LXH91" s="1548"/>
      <c r="LXI91" s="1548"/>
      <c r="LXJ91" s="1548"/>
      <c r="LXK91" s="1548"/>
      <c r="LXL91" s="1548"/>
      <c r="LXM91" s="1548"/>
      <c r="LXN91" s="1548"/>
      <c r="LXO91" s="1548"/>
      <c r="LXP91" s="1548"/>
      <c r="LXQ91" s="1548"/>
      <c r="LXR91" s="1548"/>
      <c r="LXS91" s="1548"/>
      <c r="LXT91" s="1548"/>
      <c r="LXU91" s="1548"/>
      <c r="LXV91" s="1548"/>
      <c r="LXW91" s="1548"/>
      <c r="LXX91" s="1548"/>
      <c r="LXY91" s="1548"/>
      <c r="LXZ91" s="1548"/>
      <c r="LYA91" s="1548"/>
      <c r="LYB91" s="1548"/>
      <c r="LYC91" s="1548"/>
      <c r="LYD91" s="1548"/>
      <c r="LYE91" s="1548"/>
      <c r="LYF91" s="1548"/>
      <c r="LYG91" s="1548"/>
      <c r="LYH91" s="1548"/>
      <c r="LYI91" s="1548"/>
      <c r="LYJ91" s="1548"/>
      <c r="LYK91" s="1548"/>
      <c r="LYL91" s="1548"/>
      <c r="LYM91" s="1548"/>
      <c r="LYN91" s="1548"/>
      <c r="LYO91" s="1548"/>
      <c r="LYP91" s="1548"/>
      <c r="LYQ91" s="1548"/>
      <c r="LYR91" s="1548"/>
      <c r="LYS91" s="1548"/>
      <c r="LYT91" s="1548"/>
      <c r="LYU91" s="1548"/>
      <c r="LYV91" s="1548"/>
      <c r="LYW91" s="1548"/>
      <c r="LYX91" s="1548"/>
      <c r="LYY91" s="1548"/>
      <c r="LYZ91" s="1548"/>
      <c r="LZA91" s="1548"/>
      <c r="LZB91" s="1548"/>
      <c r="LZC91" s="1548"/>
      <c r="LZD91" s="1548"/>
      <c r="LZE91" s="1548"/>
      <c r="LZF91" s="1548"/>
      <c r="LZG91" s="1548"/>
      <c r="LZH91" s="1548"/>
      <c r="LZI91" s="1548"/>
      <c r="LZJ91" s="1548"/>
      <c r="LZK91" s="1548"/>
      <c r="LZL91" s="1548"/>
      <c r="LZM91" s="1548"/>
      <c r="LZN91" s="1548"/>
      <c r="LZO91" s="1548"/>
      <c r="LZP91" s="1548"/>
      <c r="LZQ91" s="1548"/>
      <c r="LZR91" s="1548"/>
      <c r="LZS91" s="1548"/>
      <c r="LZT91" s="1548"/>
      <c r="LZU91" s="1548"/>
      <c r="LZV91" s="1548"/>
      <c r="LZW91" s="1548"/>
      <c r="LZX91" s="1548"/>
      <c r="LZY91" s="1548"/>
      <c r="LZZ91" s="1548"/>
      <c r="MAA91" s="1548"/>
      <c r="MAB91" s="1548"/>
      <c r="MAC91" s="1548"/>
      <c r="MAD91" s="1548"/>
      <c r="MAE91" s="1548"/>
      <c r="MAF91" s="1548"/>
      <c r="MAG91" s="1548"/>
      <c r="MAH91" s="1548"/>
      <c r="MAI91" s="1548"/>
      <c r="MAJ91" s="1548"/>
      <c r="MAK91" s="1548"/>
      <c r="MAL91" s="1548"/>
      <c r="MAM91" s="1548"/>
      <c r="MAN91" s="1548"/>
      <c r="MAO91" s="1548"/>
      <c r="MAP91" s="1548"/>
      <c r="MAQ91" s="1548"/>
      <c r="MAR91" s="1548"/>
      <c r="MAS91" s="1548"/>
      <c r="MAT91" s="1548"/>
      <c r="MAU91" s="1548"/>
      <c r="MAV91" s="1548"/>
      <c r="MAW91" s="1548"/>
      <c r="MAX91" s="1548"/>
      <c r="MAY91" s="1548"/>
      <c r="MAZ91" s="1548"/>
      <c r="MBA91" s="1548"/>
      <c r="MBB91" s="1548"/>
      <c r="MBC91" s="1548"/>
      <c r="MBD91" s="1548"/>
      <c r="MBE91" s="1548"/>
      <c r="MBF91" s="1548"/>
      <c r="MBG91" s="1548"/>
      <c r="MBH91" s="1548"/>
      <c r="MBI91" s="1548"/>
      <c r="MBJ91" s="1548"/>
      <c r="MBK91" s="1548"/>
      <c r="MBL91" s="1548"/>
      <c r="MBM91" s="1548"/>
      <c r="MBN91" s="1548"/>
      <c r="MBO91" s="1548"/>
      <c r="MBP91" s="1548"/>
      <c r="MBQ91" s="1548"/>
      <c r="MBR91" s="1548"/>
      <c r="MBS91" s="1548"/>
      <c r="MBT91" s="1548"/>
      <c r="MBU91" s="1548"/>
      <c r="MBV91" s="1548"/>
      <c r="MBW91" s="1548"/>
      <c r="MBX91" s="1548"/>
      <c r="MBY91" s="1548"/>
      <c r="MBZ91" s="1548"/>
      <c r="MCA91" s="1548"/>
      <c r="MCB91" s="1548"/>
      <c r="MCC91" s="1548"/>
      <c r="MCD91" s="1548"/>
      <c r="MCE91" s="1548"/>
      <c r="MCF91" s="1548"/>
      <c r="MCG91" s="1548"/>
      <c r="MCH91" s="1548"/>
      <c r="MCI91" s="1548"/>
      <c r="MCJ91" s="1548"/>
      <c r="MCK91" s="1548"/>
      <c r="MCL91" s="1548"/>
      <c r="MCM91" s="1548"/>
      <c r="MCN91" s="1548"/>
      <c r="MCO91" s="1548"/>
      <c r="MCP91" s="1548"/>
      <c r="MCQ91" s="1548"/>
      <c r="MCR91" s="1548"/>
      <c r="MCS91" s="1548"/>
      <c r="MCT91" s="1548"/>
      <c r="MCU91" s="1548"/>
      <c r="MCV91" s="1548"/>
      <c r="MCW91" s="1548"/>
      <c r="MCX91" s="1548"/>
      <c r="MCY91" s="1548"/>
      <c r="MCZ91" s="1548"/>
      <c r="MDA91" s="1548"/>
      <c r="MDB91" s="1548"/>
      <c r="MDC91" s="1548"/>
      <c r="MDD91" s="1548"/>
      <c r="MDE91" s="1548"/>
      <c r="MDF91" s="1548"/>
      <c r="MDG91" s="1548"/>
      <c r="MDH91" s="1548"/>
      <c r="MDI91" s="1548"/>
      <c r="MDJ91" s="1548"/>
      <c r="MDK91" s="1548"/>
      <c r="MDL91" s="1548"/>
      <c r="MDM91" s="1548"/>
      <c r="MDN91" s="1548"/>
      <c r="MDO91" s="1548"/>
      <c r="MDP91" s="1548"/>
      <c r="MDQ91" s="1548"/>
      <c r="MDR91" s="1548"/>
      <c r="MDS91" s="1548"/>
      <c r="MDT91" s="1548"/>
      <c r="MDU91" s="1548"/>
      <c r="MDV91" s="1548"/>
      <c r="MDW91" s="1548"/>
      <c r="MDX91" s="1548"/>
      <c r="MDY91" s="1548"/>
      <c r="MDZ91" s="1548"/>
      <c r="MEA91" s="1548"/>
      <c r="MEB91" s="1548"/>
      <c r="MEC91" s="1548"/>
      <c r="MED91" s="1548"/>
      <c r="MEE91" s="1548"/>
      <c r="MEF91" s="1548"/>
      <c r="MEG91" s="1548"/>
      <c r="MEH91" s="1548"/>
      <c r="MEI91" s="1548"/>
      <c r="MEJ91" s="1548"/>
      <c r="MEK91" s="1548"/>
      <c r="MEL91" s="1548"/>
      <c r="MEM91" s="1548"/>
      <c r="MEN91" s="1548"/>
      <c r="MEO91" s="1548"/>
      <c r="MEP91" s="1548"/>
      <c r="MEQ91" s="1548"/>
      <c r="MER91" s="1548"/>
      <c r="MES91" s="1548"/>
      <c r="MET91" s="1548"/>
      <c r="MEU91" s="1548"/>
      <c r="MEV91" s="1548"/>
      <c r="MEW91" s="1548"/>
      <c r="MEX91" s="1548"/>
      <c r="MEY91" s="1548"/>
      <c r="MEZ91" s="1548"/>
      <c r="MFA91" s="1548"/>
      <c r="MFB91" s="1548"/>
      <c r="MFC91" s="1548"/>
      <c r="MFD91" s="1548"/>
      <c r="MFE91" s="1548"/>
      <c r="MFF91" s="1548"/>
      <c r="MFG91" s="1548"/>
      <c r="MFH91" s="1548"/>
      <c r="MFI91" s="1548"/>
      <c r="MFJ91" s="1548"/>
      <c r="MFK91" s="1548"/>
      <c r="MFL91" s="1548"/>
      <c r="MFM91" s="1548"/>
      <c r="MFN91" s="1548"/>
      <c r="MFO91" s="1548"/>
      <c r="MFP91" s="1548"/>
      <c r="MFQ91" s="1548"/>
      <c r="MFR91" s="1548"/>
      <c r="MFS91" s="1548"/>
      <c r="MFT91" s="1548"/>
      <c r="MFU91" s="1548"/>
      <c r="MFV91" s="1548"/>
      <c r="MFW91" s="1548"/>
      <c r="MFX91" s="1548"/>
      <c r="MFY91" s="1548"/>
      <c r="MFZ91" s="1548"/>
      <c r="MGA91" s="1548"/>
      <c r="MGB91" s="1548"/>
      <c r="MGC91" s="1548"/>
      <c r="MGD91" s="1548"/>
      <c r="MGE91" s="1548"/>
      <c r="MGF91" s="1548"/>
      <c r="MGG91" s="1548"/>
      <c r="MGH91" s="1548"/>
      <c r="MGI91" s="1548"/>
      <c r="MGJ91" s="1548"/>
      <c r="MGK91" s="1548"/>
      <c r="MGL91" s="1548"/>
      <c r="MGM91" s="1548"/>
      <c r="MGN91" s="1548"/>
      <c r="MGO91" s="1548"/>
      <c r="MGP91" s="1548"/>
      <c r="MGQ91" s="1548"/>
      <c r="MGR91" s="1548"/>
      <c r="MGS91" s="1548"/>
      <c r="MGT91" s="1548"/>
      <c r="MGU91" s="1548"/>
      <c r="MGV91" s="1548"/>
      <c r="MGW91" s="1548"/>
      <c r="MGX91" s="1548"/>
      <c r="MGY91" s="1548"/>
      <c r="MGZ91" s="1548"/>
      <c r="MHA91" s="1548"/>
      <c r="MHB91" s="1548"/>
      <c r="MHC91" s="1548"/>
      <c r="MHD91" s="1548"/>
      <c r="MHE91" s="1548"/>
      <c r="MHF91" s="1548"/>
      <c r="MHG91" s="1548"/>
      <c r="MHH91" s="1548"/>
      <c r="MHI91" s="1548"/>
      <c r="MHJ91" s="1548"/>
      <c r="MHK91" s="1548"/>
      <c r="MHL91" s="1548"/>
      <c r="MHM91" s="1548"/>
      <c r="MHN91" s="1548"/>
      <c r="MHO91" s="1548"/>
      <c r="MHP91" s="1548"/>
      <c r="MHQ91" s="1548"/>
      <c r="MHR91" s="1548"/>
      <c r="MHS91" s="1548"/>
      <c r="MHT91" s="1548"/>
      <c r="MHU91" s="1548"/>
      <c r="MHV91" s="1548"/>
      <c r="MHW91" s="1548"/>
      <c r="MHX91" s="1548"/>
      <c r="MHY91" s="1548"/>
      <c r="MHZ91" s="1548"/>
      <c r="MIA91" s="1548"/>
      <c r="MIB91" s="1548"/>
      <c r="MIC91" s="1548"/>
      <c r="MID91" s="1548"/>
      <c r="MIE91" s="1548"/>
      <c r="MIF91" s="1548"/>
      <c r="MIG91" s="1548"/>
      <c r="MIH91" s="1548"/>
      <c r="MII91" s="1548"/>
      <c r="MIJ91" s="1548"/>
      <c r="MIK91" s="1548"/>
      <c r="MIL91" s="1548"/>
      <c r="MIM91" s="1548"/>
      <c r="MIN91" s="1548"/>
      <c r="MIO91" s="1548"/>
      <c r="MIP91" s="1548"/>
      <c r="MIQ91" s="1548"/>
      <c r="MIR91" s="1548"/>
      <c r="MIS91" s="1548"/>
      <c r="MIT91" s="1548"/>
      <c r="MIU91" s="1548"/>
      <c r="MIV91" s="1548"/>
      <c r="MIW91" s="1548"/>
      <c r="MIX91" s="1548"/>
      <c r="MIY91" s="1548"/>
      <c r="MIZ91" s="1548"/>
      <c r="MJA91" s="1548"/>
      <c r="MJB91" s="1548"/>
      <c r="MJC91" s="1548"/>
      <c r="MJD91" s="1548"/>
      <c r="MJE91" s="1548"/>
      <c r="MJF91" s="1548"/>
      <c r="MJG91" s="1548"/>
      <c r="MJH91" s="1548"/>
      <c r="MJI91" s="1548"/>
      <c r="MJJ91" s="1548"/>
      <c r="MJK91" s="1548"/>
      <c r="MJL91" s="1548"/>
      <c r="MJM91" s="1548"/>
      <c r="MJN91" s="1548"/>
      <c r="MJO91" s="1548"/>
      <c r="MJP91" s="1548"/>
      <c r="MJQ91" s="1548"/>
      <c r="MJR91" s="1548"/>
      <c r="MJS91" s="1548"/>
      <c r="MJT91" s="1548"/>
      <c r="MJU91" s="1548"/>
      <c r="MJV91" s="1548"/>
      <c r="MJW91" s="1548"/>
      <c r="MJX91" s="1548"/>
      <c r="MJY91" s="1548"/>
      <c r="MJZ91" s="1548"/>
      <c r="MKA91" s="1548"/>
      <c r="MKB91" s="1548"/>
      <c r="MKC91" s="1548"/>
      <c r="MKD91" s="1548"/>
      <c r="MKE91" s="1548"/>
      <c r="MKF91" s="1548"/>
      <c r="MKG91" s="1548"/>
      <c r="MKH91" s="1548"/>
      <c r="MKI91" s="1548"/>
      <c r="MKJ91" s="1548"/>
      <c r="MKK91" s="1548"/>
      <c r="MKL91" s="1548"/>
      <c r="MKM91" s="1548"/>
      <c r="MKN91" s="1548"/>
      <c r="MKO91" s="1548"/>
      <c r="MKP91" s="1548"/>
      <c r="MKQ91" s="1548"/>
      <c r="MKR91" s="1548"/>
      <c r="MKS91" s="1548"/>
      <c r="MKT91" s="1548"/>
      <c r="MKU91" s="1548"/>
      <c r="MKV91" s="1548"/>
      <c r="MKW91" s="1548"/>
      <c r="MKX91" s="1548"/>
      <c r="MKY91" s="1548"/>
      <c r="MKZ91" s="1548"/>
      <c r="MLA91" s="1548"/>
      <c r="MLB91" s="1548"/>
      <c r="MLC91" s="1548"/>
      <c r="MLD91" s="1548"/>
      <c r="MLE91" s="1548"/>
      <c r="MLF91" s="1548"/>
      <c r="MLG91" s="1548"/>
      <c r="MLH91" s="1548"/>
      <c r="MLI91" s="1548"/>
      <c r="MLJ91" s="1548"/>
      <c r="MLK91" s="1548"/>
      <c r="MLL91" s="1548"/>
      <c r="MLM91" s="1548"/>
      <c r="MLN91" s="1548"/>
      <c r="MLO91" s="1548"/>
      <c r="MLP91" s="1548"/>
      <c r="MLQ91" s="1548"/>
      <c r="MLR91" s="1548"/>
      <c r="MLS91" s="1548"/>
      <c r="MLT91" s="1548"/>
      <c r="MLU91" s="1548"/>
      <c r="MLV91" s="1548"/>
      <c r="MLW91" s="1548"/>
      <c r="MLX91" s="1548"/>
      <c r="MLY91" s="1548"/>
      <c r="MLZ91" s="1548"/>
      <c r="MMA91" s="1548"/>
      <c r="MMB91" s="1548"/>
      <c r="MMC91" s="1548"/>
      <c r="MMD91" s="1548"/>
      <c r="MME91" s="1548"/>
      <c r="MMF91" s="1548"/>
      <c r="MMG91" s="1548"/>
      <c r="MMH91" s="1548"/>
      <c r="MMI91" s="1548"/>
      <c r="MMJ91" s="1548"/>
      <c r="MMK91" s="1548"/>
      <c r="MML91" s="1548"/>
      <c r="MMM91" s="1548"/>
      <c r="MMN91" s="1548"/>
      <c r="MMO91" s="1548"/>
      <c r="MMP91" s="1548"/>
      <c r="MMQ91" s="1548"/>
      <c r="MMR91" s="1548"/>
      <c r="MMS91" s="1548"/>
      <c r="MMT91" s="1548"/>
      <c r="MMU91" s="1548"/>
      <c r="MMV91" s="1548"/>
      <c r="MMW91" s="1548"/>
      <c r="MMX91" s="1548"/>
      <c r="MMY91" s="1548"/>
      <c r="MMZ91" s="1548"/>
      <c r="MNA91" s="1548"/>
      <c r="MNB91" s="1548"/>
      <c r="MNC91" s="1548"/>
      <c r="MND91" s="1548"/>
      <c r="MNE91" s="1548"/>
      <c r="MNF91" s="1548"/>
      <c r="MNG91" s="1548"/>
      <c r="MNH91" s="1548"/>
      <c r="MNI91" s="1548"/>
      <c r="MNJ91" s="1548"/>
      <c r="MNK91" s="1548"/>
      <c r="MNL91" s="1548"/>
      <c r="MNM91" s="1548"/>
      <c r="MNN91" s="1548"/>
      <c r="MNO91" s="1548"/>
      <c r="MNP91" s="1548"/>
      <c r="MNQ91" s="1548"/>
      <c r="MNR91" s="1548"/>
      <c r="MNS91" s="1548"/>
      <c r="MNT91" s="1548"/>
      <c r="MNU91" s="1548"/>
      <c r="MNV91" s="1548"/>
      <c r="MNW91" s="1548"/>
      <c r="MNX91" s="1548"/>
      <c r="MNY91" s="1548"/>
      <c r="MNZ91" s="1548"/>
      <c r="MOA91" s="1548"/>
      <c r="MOB91" s="1548"/>
      <c r="MOC91" s="1548"/>
      <c r="MOD91" s="1548"/>
      <c r="MOE91" s="1548"/>
      <c r="MOF91" s="1548"/>
      <c r="MOG91" s="1548"/>
      <c r="MOH91" s="1548"/>
      <c r="MOI91" s="1548"/>
      <c r="MOJ91" s="1548"/>
      <c r="MOK91" s="1548"/>
      <c r="MOL91" s="1548"/>
      <c r="MOM91" s="1548"/>
      <c r="MON91" s="1548"/>
      <c r="MOO91" s="1548"/>
      <c r="MOP91" s="1548"/>
      <c r="MOQ91" s="1548"/>
      <c r="MOR91" s="1548"/>
      <c r="MOS91" s="1548"/>
      <c r="MOT91" s="1548"/>
      <c r="MOU91" s="1548"/>
      <c r="MOV91" s="1548"/>
      <c r="MOW91" s="1548"/>
      <c r="MOX91" s="1548"/>
      <c r="MOY91" s="1548"/>
      <c r="MOZ91" s="1548"/>
      <c r="MPA91" s="1548"/>
      <c r="MPB91" s="1548"/>
      <c r="MPC91" s="1548"/>
      <c r="MPD91" s="1548"/>
      <c r="MPE91" s="1548"/>
      <c r="MPF91" s="1548"/>
      <c r="MPG91" s="1548"/>
      <c r="MPH91" s="1548"/>
      <c r="MPI91" s="1548"/>
      <c r="MPJ91" s="1548"/>
      <c r="MPK91" s="1548"/>
      <c r="MPL91" s="1548"/>
      <c r="MPM91" s="1548"/>
      <c r="MPN91" s="1548"/>
      <c r="MPO91" s="1548"/>
      <c r="MPP91" s="1548"/>
      <c r="MPQ91" s="1548"/>
      <c r="MPR91" s="1548"/>
      <c r="MPS91" s="1548"/>
      <c r="MPT91" s="1548"/>
      <c r="MPU91" s="1548"/>
      <c r="MPV91" s="1548"/>
      <c r="MPW91" s="1548"/>
      <c r="MPX91" s="1548"/>
      <c r="MPY91" s="1548"/>
      <c r="MPZ91" s="1548"/>
      <c r="MQA91" s="1548"/>
      <c r="MQB91" s="1548"/>
      <c r="MQC91" s="1548"/>
      <c r="MQD91" s="1548"/>
      <c r="MQE91" s="1548"/>
      <c r="MQF91" s="1548"/>
      <c r="MQG91" s="1548"/>
      <c r="MQH91" s="1548"/>
      <c r="MQI91" s="1548"/>
      <c r="MQJ91" s="1548"/>
      <c r="MQK91" s="1548"/>
      <c r="MQL91" s="1548"/>
      <c r="MQM91" s="1548"/>
      <c r="MQN91" s="1548"/>
      <c r="MQO91" s="1548"/>
      <c r="MQP91" s="1548"/>
      <c r="MQQ91" s="1548"/>
      <c r="MQR91" s="1548"/>
      <c r="MQS91" s="1548"/>
      <c r="MQT91" s="1548"/>
      <c r="MQU91" s="1548"/>
      <c r="MQV91" s="1548"/>
      <c r="MQW91" s="1548"/>
      <c r="MQX91" s="1548"/>
      <c r="MQY91" s="1548"/>
      <c r="MQZ91" s="1548"/>
      <c r="MRA91" s="1548"/>
      <c r="MRB91" s="1548"/>
      <c r="MRC91" s="1548"/>
      <c r="MRD91" s="1548"/>
      <c r="MRE91" s="1548"/>
      <c r="MRF91" s="1548"/>
      <c r="MRG91" s="1548"/>
      <c r="MRH91" s="1548"/>
      <c r="MRI91" s="1548"/>
      <c r="MRJ91" s="1548"/>
      <c r="MRK91" s="1548"/>
      <c r="MRL91" s="1548"/>
      <c r="MRM91" s="1548"/>
      <c r="MRN91" s="1548"/>
      <c r="MRO91" s="1548"/>
      <c r="MRP91" s="1548"/>
      <c r="MRQ91" s="1548"/>
      <c r="MRR91" s="1548"/>
      <c r="MRS91" s="1548"/>
      <c r="MRT91" s="1548"/>
      <c r="MRU91" s="1548"/>
      <c r="MRV91" s="1548"/>
      <c r="MRW91" s="1548"/>
      <c r="MRX91" s="1548"/>
      <c r="MRY91" s="1548"/>
      <c r="MRZ91" s="1548"/>
      <c r="MSA91" s="1548"/>
      <c r="MSB91" s="1548"/>
      <c r="MSC91" s="1548"/>
      <c r="MSD91" s="1548"/>
      <c r="MSE91" s="1548"/>
      <c r="MSF91" s="1548"/>
      <c r="MSG91" s="1548"/>
      <c r="MSH91" s="1548"/>
      <c r="MSI91" s="1548"/>
      <c r="MSJ91" s="1548"/>
      <c r="MSK91" s="1548"/>
      <c r="MSL91" s="1548"/>
      <c r="MSM91" s="1548"/>
      <c r="MSN91" s="1548"/>
      <c r="MSO91" s="1548"/>
      <c r="MSP91" s="1548"/>
      <c r="MSQ91" s="1548"/>
      <c r="MSR91" s="1548"/>
      <c r="MSS91" s="1548"/>
      <c r="MST91" s="1548"/>
      <c r="MSU91" s="1548"/>
      <c r="MSV91" s="1548"/>
      <c r="MSW91" s="1548"/>
      <c r="MSX91" s="1548"/>
      <c r="MSY91" s="1548"/>
      <c r="MSZ91" s="1548"/>
      <c r="MTA91" s="1548"/>
      <c r="MTB91" s="1548"/>
      <c r="MTC91" s="1548"/>
      <c r="MTD91" s="1548"/>
      <c r="MTE91" s="1548"/>
      <c r="MTF91" s="1548"/>
      <c r="MTG91" s="1548"/>
      <c r="MTH91" s="1548"/>
      <c r="MTI91" s="1548"/>
      <c r="MTJ91" s="1548"/>
      <c r="MTK91" s="1548"/>
      <c r="MTL91" s="1548"/>
      <c r="MTM91" s="1548"/>
      <c r="MTN91" s="1548"/>
      <c r="MTO91" s="1548"/>
      <c r="MTP91" s="1548"/>
      <c r="MTQ91" s="1548"/>
      <c r="MTR91" s="1548"/>
      <c r="MTS91" s="1548"/>
      <c r="MTT91" s="1548"/>
      <c r="MTU91" s="1548"/>
      <c r="MTV91" s="1548"/>
      <c r="MTW91" s="1548"/>
      <c r="MTX91" s="1548"/>
      <c r="MTY91" s="1548"/>
      <c r="MTZ91" s="1548"/>
      <c r="MUA91" s="1548"/>
      <c r="MUB91" s="1548"/>
      <c r="MUC91" s="1548"/>
      <c r="MUD91" s="1548"/>
      <c r="MUE91" s="1548"/>
      <c r="MUF91" s="1548"/>
      <c r="MUG91" s="1548"/>
      <c r="MUH91" s="1548"/>
      <c r="MUI91" s="1548"/>
      <c r="MUJ91" s="1548"/>
      <c r="MUK91" s="1548"/>
      <c r="MUL91" s="1548"/>
      <c r="MUM91" s="1548"/>
      <c r="MUN91" s="1548"/>
      <c r="MUO91" s="1548"/>
      <c r="MUP91" s="1548"/>
      <c r="MUQ91" s="1548"/>
      <c r="MUR91" s="1548"/>
      <c r="MUS91" s="1548"/>
      <c r="MUT91" s="1548"/>
      <c r="MUU91" s="1548"/>
      <c r="MUV91" s="1548"/>
      <c r="MUW91" s="1548"/>
      <c r="MUX91" s="1548"/>
      <c r="MUY91" s="1548"/>
      <c r="MUZ91" s="1548"/>
      <c r="MVA91" s="1548"/>
      <c r="MVB91" s="1548"/>
      <c r="MVC91" s="1548"/>
      <c r="MVD91" s="1548"/>
      <c r="MVE91" s="1548"/>
      <c r="MVF91" s="1548"/>
      <c r="MVG91" s="1548"/>
      <c r="MVH91" s="1548"/>
      <c r="MVI91" s="1548"/>
      <c r="MVJ91" s="1548"/>
      <c r="MVK91" s="1548"/>
      <c r="MVL91" s="1548"/>
      <c r="MVM91" s="1548"/>
      <c r="MVN91" s="1548"/>
      <c r="MVO91" s="1548"/>
      <c r="MVP91" s="1548"/>
      <c r="MVQ91" s="1548"/>
      <c r="MVR91" s="1548"/>
      <c r="MVS91" s="1548"/>
      <c r="MVT91" s="1548"/>
      <c r="MVU91" s="1548"/>
      <c r="MVV91" s="1548"/>
      <c r="MVW91" s="1548"/>
      <c r="MVX91" s="1548"/>
      <c r="MVY91" s="1548"/>
      <c r="MVZ91" s="1548"/>
      <c r="MWA91" s="1548"/>
      <c r="MWB91" s="1548"/>
      <c r="MWC91" s="1548"/>
      <c r="MWD91" s="1548"/>
      <c r="MWE91" s="1548"/>
      <c r="MWF91" s="1548"/>
      <c r="MWG91" s="1548"/>
      <c r="MWH91" s="1548"/>
      <c r="MWI91" s="1548"/>
      <c r="MWJ91" s="1548"/>
      <c r="MWK91" s="1548"/>
      <c r="MWL91" s="1548"/>
      <c r="MWM91" s="1548"/>
      <c r="MWN91" s="1548"/>
      <c r="MWO91" s="1548"/>
      <c r="MWP91" s="1548"/>
      <c r="MWQ91" s="1548"/>
      <c r="MWR91" s="1548"/>
      <c r="MWS91" s="1548"/>
      <c r="MWT91" s="1548"/>
      <c r="MWU91" s="1548"/>
      <c r="MWV91" s="1548"/>
      <c r="MWW91" s="1548"/>
      <c r="MWX91" s="1548"/>
      <c r="MWY91" s="1548"/>
      <c r="MWZ91" s="1548"/>
      <c r="MXA91" s="1548"/>
      <c r="MXB91" s="1548"/>
      <c r="MXC91" s="1548"/>
      <c r="MXD91" s="1548"/>
      <c r="MXE91" s="1548"/>
      <c r="MXF91" s="1548"/>
      <c r="MXG91" s="1548"/>
      <c r="MXH91" s="1548"/>
      <c r="MXI91" s="1548"/>
      <c r="MXJ91" s="1548"/>
      <c r="MXK91" s="1548"/>
      <c r="MXL91" s="1548"/>
      <c r="MXM91" s="1548"/>
      <c r="MXN91" s="1548"/>
      <c r="MXO91" s="1548"/>
      <c r="MXP91" s="1548"/>
      <c r="MXQ91" s="1548"/>
      <c r="MXR91" s="1548"/>
      <c r="MXS91" s="1548"/>
      <c r="MXT91" s="1548"/>
      <c r="MXU91" s="1548"/>
      <c r="MXV91" s="1548"/>
      <c r="MXW91" s="1548"/>
      <c r="MXX91" s="1548"/>
      <c r="MXY91" s="1548"/>
      <c r="MXZ91" s="1548"/>
      <c r="MYA91" s="1548"/>
      <c r="MYB91" s="1548"/>
      <c r="MYC91" s="1548"/>
      <c r="MYD91" s="1548"/>
      <c r="MYE91" s="1548"/>
      <c r="MYF91" s="1548"/>
      <c r="MYG91" s="1548"/>
      <c r="MYH91" s="1548"/>
      <c r="MYI91" s="1548"/>
      <c r="MYJ91" s="1548"/>
      <c r="MYK91" s="1548"/>
      <c r="MYL91" s="1548"/>
      <c r="MYM91" s="1548"/>
      <c r="MYN91" s="1548"/>
      <c r="MYO91" s="1548"/>
      <c r="MYP91" s="1548"/>
      <c r="MYQ91" s="1548"/>
      <c r="MYR91" s="1548"/>
      <c r="MYS91" s="1548"/>
      <c r="MYT91" s="1548"/>
      <c r="MYU91" s="1548"/>
      <c r="MYV91" s="1548"/>
      <c r="MYW91" s="1548"/>
      <c r="MYX91" s="1548"/>
      <c r="MYY91" s="1548"/>
      <c r="MYZ91" s="1548"/>
      <c r="MZA91" s="1548"/>
      <c r="MZB91" s="1548"/>
      <c r="MZC91" s="1548"/>
      <c r="MZD91" s="1548"/>
      <c r="MZE91" s="1548"/>
      <c r="MZF91" s="1548"/>
      <c r="MZG91" s="1548"/>
      <c r="MZH91" s="1548"/>
      <c r="MZI91" s="1548"/>
      <c r="MZJ91" s="1548"/>
      <c r="MZK91" s="1548"/>
      <c r="MZL91" s="1548"/>
      <c r="MZM91" s="1548"/>
      <c r="MZN91" s="1548"/>
      <c r="MZO91" s="1548"/>
      <c r="MZP91" s="1548"/>
      <c r="MZQ91" s="1548"/>
      <c r="MZR91" s="1548"/>
      <c r="MZS91" s="1548"/>
      <c r="MZT91" s="1548"/>
      <c r="MZU91" s="1548"/>
      <c r="MZV91" s="1548"/>
      <c r="MZW91" s="1548"/>
      <c r="MZX91" s="1548"/>
      <c r="MZY91" s="1548"/>
      <c r="MZZ91" s="1548"/>
      <c r="NAA91" s="1548"/>
      <c r="NAB91" s="1548"/>
      <c r="NAC91" s="1548"/>
      <c r="NAD91" s="1548"/>
      <c r="NAE91" s="1548"/>
      <c r="NAF91" s="1548"/>
      <c r="NAG91" s="1548"/>
      <c r="NAH91" s="1548"/>
      <c r="NAI91" s="1548"/>
      <c r="NAJ91" s="1548"/>
      <c r="NAK91" s="1548"/>
      <c r="NAL91" s="1548"/>
      <c r="NAM91" s="1548"/>
      <c r="NAN91" s="1548"/>
      <c r="NAO91" s="1548"/>
      <c r="NAP91" s="1548"/>
      <c r="NAQ91" s="1548"/>
      <c r="NAR91" s="1548"/>
      <c r="NAS91" s="1548"/>
      <c r="NAT91" s="1548"/>
      <c r="NAU91" s="1548"/>
      <c r="NAV91" s="1548"/>
      <c r="NAW91" s="1548"/>
      <c r="NAX91" s="1548"/>
      <c r="NAY91" s="1548"/>
      <c r="NAZ91" s="1548"/>
      <c r="NBA91" s="1548"/>
      <c r="NBB91" s="1548"/>
      <c r="NBC91" s="1548"/>
      <c r="NBD91" s="1548"/>
      <c r="NBE91" s="1548"/>
      <c r="NBF91" s="1548"/>
      <c r="NBG91" s="1548"/>
      <c r="NBH91" s="1548"/>
      <c r="NBI91" s="1548"/>
      <c r="NBJ91" s="1548"/>
      <c r="NBK91" s="1548"/>
      <c r="NBL91" s="1548"/>
      <c r="NBM91" s="1548"/>
      <c r="NBN91" s="1548"/>
      <c r="NBO91" s="1548"/>
      <c r="NBP91" s="1548"/>
      <c r="NBQ91" s="1548"/>
      <c r="NBR91" s="1548"/>
      <c r="NBS91" s="1548"/>
      <c r="NBT91" s="1548"/>
      <c r="NBU91" s="1548"/>
      <c r="NBV91" s="1548"/>
      <c r="NBW91" s="1548"/>
      <c r="NBX91" s="1548"/>
      <c r="NBY91" s="1548"/>
      <c r="NBZ91" s="1548"/>
      <c r="NCA91" s="1548"/>
      <c r="NCB91" s="1548"/>
      <c r="NCC91" s="1548"/>
      <c r="NCD91" s="1548"/>
      <c r="NCE91" s="1548"/>
      <c r="NCF91" s="1548"/>
      <c r="NCG91" s="1548"/>
      <c r="NCH91" s="1548"/>
      <c r="NCI91" s="1548"/>
      <c r="NCJ91" s="1548"/>
      <c r="NCK91" s="1548"/>
      <c r="NCL91" s="1548"/>
      <c r="NCM91" s="1548"/>
      <c r="NCN91" s="1548"/>
      <c r="NCO91" s="1548"/>
      <c r="NCP91" s="1548"/>
      <c r="NCQ91" s="1548"/>
      <c r="NCR91" s="1548"/>
      <c r="NCS91" s="1548"/>
      <c r="NCT91" s="1548"/>
      <c r="NCU91" s="1548"/>
      <c r="NCV91" s="1548"/>
      <c r="NCW91" s="1548"/>
      <c r="NCX91" s="1548"/>
      <c r="NCY91" s="1548"/>
      <c r="NCZ91" s="1548"/>
      <c r="NDA91" s="1548"/>
      <c r="NDB91" s="1548"/>
      <c r="NDC91" s="1548"/>
      <c r="NDD91" s="1548"/>
      <c r="NDE91" s="1548"/>
      <c r="NDF91" s="1548"/>
      <c r="NDG91" s="1548"/>
      <c r="NDH91" s="1548"/>
      <c r="NDI91" s="1548"/>
      <c r="NDJ91" s="1548"/>
      <c r="NDK91" s="1548"/>
      <c r="NDL91" s="1548"/>
      <c r="NDM91" s="1548"/>
      <c r="NDN91" s="1548"/>
      <c r="NDO91" s="1548"/>
      <c r="NDP91" s="1548"/>
      <c r="NDQ91" s="1548"/>
      <c r="NDR91" s="1548"/>
      <c r="NDS91" s="1548"/>
      <c r="NDT91" s="1548"/>
      <c r="NDU91" s="1548"/>
      <c r="NDV91" s="1548"/>
      <c r="NDW91" s="1548"/>
      <c r="NDX91" s="1548"/>
      <c r="NDY91" s="1548"/>
      <c r="NDZ91" s="1548"/>
      <c r="NEA91" s="1548"/>
      <c r="NEB91" s="1548"/>
      <c r="NEC91" s="1548"/>
      <c r="NED91" s="1548"/>
      <c r="NEE91" s="1548"/>
      <c r="NEF91" s="1548"/>
      <c r="NEG91" s="1548"/>
      <c r="NEH91" s="1548"/>
      <c r="NEI91" s="1548"/>
      <c r="NEJ91" s="1548"/>
      <c r="NEK91" s="1548"/>
      <c r="NEL91" s="1548"/>
      <c r="NEM91" s="1548"/>
      <c r="NEN91" s="1548"/>
      <c r="NEO91" s="1548"/>
      <c r="NEP91" s="1548"/>
      <c r="NEQ91" s="1548"/>
      <c r="NER91" s="1548"/>
      <c r="NES91" s="1548"/>
      <c r="NET91" s="1548"/>
      <c r="NEU91" s="1548"/>
      <c r="NEV91" s="1548"/>
      <c r="NEW91" s="1548"/>
      <c r="NEX91" s="1548"/>
      <c r="NEY91" s="1548"/>
      <c r="NEZ91" s="1548"/>
      <c r="NFA91" s="1548"/>
      <c r="NFB91" s="1548"/>
      <c r="NFC91" s="1548"/>
      <c r="NFD91" s="1548"/>
      <c r="NFE91" s="1548"/>
      <c r="NFF91" s="1548"/>
      <c r="NFG91" s="1548"/>
      <c r="NFH91" s="1548"/>
      <c r="NFI91" s="1548"/>
      <c r="NFJ91" s="1548"/>
      <c r="NFK91" s="1548"/>
      <c r="NFL91" s="1548"/>
      <c r="NFM91" s="1548"/>
      <c r="NFN91" s="1548"/>
      <c r="NFO91" s="1548"/>
      <c r="NFP91" s="1548"/>
      <c r="NFQ91" s="1548"/>
      <c r="NFR91" s="1548"/>
      <c r="NFS91" s="1548"/>
      <c r="NFT91" s="1548"/>
      <c r="NFU91" s="1548"/>
      <c r="NFV91" s="1548"/>
      <c r="NFW91" s="1548"/>
      <c r="NFX91" s="1548"/>
      <c r="NFY91" s="1548"/>
      <c r="NFZ91" s="1548"/>
      <c r="NGA91" s="1548"/>
      <c r="NGB91" s="1548"/>
      <c r="NGC91" s="1548"/>
      <c r="NGD91" s="1548"/>
      <c r="NGE91" s="1548"/>
      <c r="NGF91" s="1548"/>
      <c r="NGG91" s="1548"/>
      <c r="NGH91" s="1548"/>
      <c r="NGI91" s="1548"/>
      <c r="NGJ91" s="1548"/>
      <c r="NGK91" s="1548"/>
      <c r="NGL91" s="1548"/>
      <c r="NGM91" s="1548"/>
      <c r="NGN91" s="1548"/>
      <c r="NGO91" s="1548"/>
      <c r="NGP91" s="1548"/>
      <c r="NGQ91" s="1548"/>
      <c r="NGR91" s="1548"/>
      <c r="NGS91" s="1548"/>
      <c r="NGT91" s="1548"/>
      <c r="NGU91" s="1548"/>
      <c r="NGV91" s="1548"/>
      <c r="NGW91" s="1548"/>
      <c r="NGX91" s="1548"/>
      <c r="NGY91" s="1548"/>
      <c r="NGZ91" s="1548"/>
      <c r="NHA91" s="1548"/>
      <c r="NHB91" s="1548"/>
      <c r="NHC91" s="1548"/>
      <c r="NHD91" s="1548"/>
      <c r="NHE91" s="1548"/>
      <c r="NHF91" s="1548"/>
      <c r="NHG91" s="1548"/>
      <c r="NHH91" s="1548"/>
      <c r="NHI91" s="1548"/>
      <c r="NHJ91" s="1548"/>
      <c r="NHK91" s="1548"/>
      <c r="NHL91" s="1548"/>
      <c r="NHM91" s="1548"/>
      <c r="NHN91" s="1548"/>
      <c r="NHO91" s="1548"/>
      <c r="NHP91" s="1548"/>
      <c r="NHQ91" s="1548"/>
      <c r="NHR91" s="1548"/>
      <c r="NHS91" s="1548"/>
      <c r="NHT91" s="1548"/>
      <c r="NHU91" s="1548"/>
      <c r="NHV91" s="1548"/>
      <c r="NHW91" s="1548"/>
      <c r="NHX91" s="1548"/>
      <c r="NHY91" s="1548"/>
      <c r="NHZ91" s="1548"/>
      <c r="NIA91" s="1548"/>
      <c r="NIB91" s="1548"/>
      <c r="NIC91" s="1548"/>
      <c r="NID91" s="1548"/>
      <c r="NIE91" s="1548"/>
      <c r="NIF91" s="1548"/>
      <c r="NIG91" s="1548"/>
      <c r="NIH91" s="1548"/>
      <c r="NII91" s="1548"/>
      <c r="NIJ91" s="1548"/>
      <c r="NIK91" s="1548"/>
      <c r="NIL91" s="1548"/>
      <c r="NIM91" s="1548"/>
      <c r="NIN91" s="1548"/>
      <c r="NIO91" s="1548"/>
      <c r="NIP91" s="1548"/>
      <c r="NIQ91" s="1548"/>
      <c r="NIR91" s="1548"/>
      <c r="NIS91" s="1548"/>
      <c r="NIT91" s="1548"/>
      <c r="NIU91" s="1548"/>
      <c r="NIV91" s="1548"/>
      <c r="NIW91" s="1548"/>
      <c r="NIX91" s="1548"/>
      <c r="NIY91" s="1548"/>
      <c r="NIZ91" s="1548"/>
      <c r="NJA91" s="1548"/>
      <c r="NJB91" s="1548"/>
      <c r="NJC91" s="1548"/>
      <c r="NJD91" s="1548"/>
      <c r="NJE91" s="1548"/>
      <c r="NJF91" s="1548"/>
      <c r="NJG91" s="1548"/>
      <c r="NJH91" s="1548"/>
      <c r="NJI91" s="1548"/>
      <c r="NJJ91" s="1548"/>
      <c r="NJK91" s="1548"/>
      <c r="NJL91" s="1548"/>
      <c r="NJM91" s="1548"/>
      <c r="NJN91" s="1548"/>
      <c r="NJO91" s="1548"/>
      <c r="NJP91" s="1548"/>
      <c r="NJQ91" s="1548"/>
      <c r="NJR91" s="1548"/>
      <c r="NJS91" s="1548"/>
      <c r="NJT91" s="1548"/>
      <c r="NJU91" s="1548"/>
      <c r="NJV91" s="1548"/>
      <c r="NJW91" s="1548"/>
      <c r="NJX91" s="1548"/>
      <c r="NJY91" s="1548"/>
      <c r="NJZ91" s="1548"/>
      <c r="NKA91" s="1548"/>
      <c r="NKB91" s="1548"/>
      <c r="NKC91" s="1548"/>
      <c r="NKD91" s="1548"/>
      <c r="NKE91" s="1548"/>
      <c r="NKF91" s="1548"/>
      <c r="NKG91" s="1548"/>
      <c r="NKH91" s="1548"/>
      <c r="NKI91" s="1548"/>
      <c r="NKJ91" s="1548"/>
      <c r="NKK91" s="1548"/>
      <c r="NKL91" s="1548"/>
      <c r="NKM91" s="1548"/>
      <c r="NKN91" s="1548"/>
      <c r="NKO91" s="1548"/>
      <c r="NKP91" s="1548"/>
      <c r="NKQ91" s="1548"/>
      <c r="NKR91" s="1548"/>
      <c r="NKS91" s="1548"/>
      <c r="NKT91" s="1548"/>
      <c r="NKU91" s="1548"/>
      <c r="NKV91" s="1548"/>
      <c r="NKW91" s="1548"/>
      <c r="NKX91" s="1548"/>
      <c r="NKY91" s="1548"/>
      <c r="NKZ91" s="1548"/>
      <c r="NLA91" s="1548"/>
      <c r="NLB91" s="1548"/>
      <c r="NLC91" s="1548"/>
      <c r="NLD91" s="1548"/>
      <c r="NLE91" s="1548"/>
      <c r="NLF91" s="1548"/>
      <c r="NLG91" s="1548"/>
      <c r="NLH91" s="1548"/>
      <c r="NLI91" s="1548"/>
      <c r="NLJ91" s="1548"/>
      <c r="NLK91" s="1548"/>
      <c r="NLL91" s="1548"/>
      <c r="NLM91" s="1548"/>
      <c r="NLN91" s="1548"/>
      <c r="NLO91" s="1548"/>
      <c r="NLP91" s="1548"/>
      <c r="NLQ91" s="1548"/>
      <c r="NLR91" s="1548"/>
      <c r="NLS91" s="1548"/>
      <c r="NLT91" s="1548"/>
      <c r="NLU91" s="1548"/>
      <c r="NLV91" s="1548"/>
      <c r="NLW91" s="1548"/>
      <c r="NLX91" s="1548"/>
      <c r="NLY91" s="1548"/>
      <c r="NLZ91" s="1548"/>
      <c r="NMA91" s="1548"/>
      <c r="NMB91" s="1548"/>
      <c r="NMC91" s="1548"/>
      <c r="NMD91" s="1548"/>
      <c r="NME91" s="1548"/>
      <c r="NMF91" s="1548"/>
      <c r="NMG91" s="1548"/>
      <c r="NMH91" s="1548"/>
      <c r="NMI91" s="1548"/>
      <c r="NMJ91" s="1548"/>
      <c r="NMK91" s="1548"/>
      <c r="NML91" s="1548"/>
      <c r="NMM91" s="1548"/>
      <c r="NMN91" s="1548"/>
      <c r="NMO91" s="1548"/>
      <c r="NMP91" s="1548"/>
      <c r="NMQ91" s="1548"/>
      <c r="NMR91" s="1548"/>
      <c r="NMS91" s="1548"/>
      <c r="NMT91" s="1548"/>
      <c r="NMU91" s="1548"/>
      <c r="NMV91" s="1548"/>
      <c r="NMW91" s="1548"/>
      <c r="NMX91" s="1548"/>
      <c r="NMY91" s="1548"/>
      <c r="NMZ91" s="1548"/>
      <c r="NNA91" s="1548"/>
      <c r="NNB91" s="1548"/>
      <c r="NNC91" s="1548"/>
      <c r="NND91" s="1548"/>
      <c r="NNE91" s="1548"/>
      <c r="NNF91" s="1548"/>
      <c r="NNG91" s="1548"/>
      <c r="NNH91" s="1548"/>
      <c r="NNI91" s="1548"/>
      <c r="NNJ91" s="1548"/>
      <c r="NNK91" s="1548"/>
      <c r="NNL91" s="1548"/>
      <c r="NNM91" s="1548"/>
      <c r="NNN91" s="1548"/>
      <c r="NNO91" s="1548"/>
      <c r="NNP91" s="1548"/>
      <c r="NNQ91" s="1548"/>
      <c r="NNR91" s="1548"/>
      <c r="NNS91" s="1548"/>
      <c r="NNT91" s="1548"/>
      <c r="NNU91" s="1548"/>
      <c r="NNV91" s="1548"/>
      <c r="NNW91" s="1548"/>
      <c r="NNX91" s="1548"/>
      <c r="NNY91" s="1548"/>
      <c r="NNZ91" s="1548"/>
      <c r="NOA91" s="1548"/>
      <c r="NOB91" s="1548"/>
      <c r="NOC91" s="1548"/>
      <c r="NOD91" s="1548"/>
      <c r="NOE91" s="1548"/>
      <c r="NOF91" s="1548"/>
      <c r="NOG91" s="1548"/>
      <c r="NOH91" s="1548"/>
      <c r="NOI91" s="1548"/>
      <c r="NOJ91" s="1548"/>
      <c r="NOK91" s="1548"/>
      <c r="NOL91" s="1548"/>
      <c r="NOM91" s="1548"/>
      <c r="NON91" s="1548"/>
      <c r="NOO91" s="1548"/>
      <c r="NOP91" s="1548"/>
      <c r="NOQ91" s="1548"/>
      <c r="NOR91" s="1548"/>
      <c r="NOS91" s="1548"/>
      <c r="NOT91" s="1548"/>
      <c r="NOU91" s="1548"/>
      <c r="NOV91" s="1548"/>
      <c r="NOW91" s="1548"/>
      <c r="NOX91" s="1548"/>
      <c r="NOY91" s="1548"/>
      <c r="NOZ91" s="1548"/>
      <c r="NPA91" s="1548"/>
      <c r="NPB91" s="1548"/>
      <c r="NPC91" s="1548"/>
      <c r="NPD91" s="1548"/>
      <c r="NPE91" s="1548"/>
      <c r="NPF91" s="1548"/>
      <c r="NPG91" s="1548"/>
      <c r="NPH91" s="1548"/>
      <c r="NPI91" s="1548"/>
      <c r="NPJ91" s="1548"/>
      <c r="NPK91" s="1548"/>
      <c r="NPL91" s="1548"/>
      <c r="NPM91" s="1548"/>
      <c r="NPN91" s="1548"/>
      <c r="NPO91" s="1548"/>
      <c r="NPP91" s="1548"/>
      <c r="NPQ91" s="1548"/>
      <c r="NPR91" s="1548"/>
      <c r="NPS91" s="1548"/>
      <c r="NPT91" s="1548"/>
      <c r="NPU91" s="1548"/>
      <c r="NPV91" s="1548"/>
      <c r="NPW91" s="1548"/>
      <c r="NPX91" s="1548"/>
      <c r="NPY91" s="1548"/>
      <c r="NPZ91" s="1548"/>
      <c r="NQA91" s="1548"/>
      <c r="NQB91" s="1548"/>
      <c r="NQC91" s="1548"/>
      <c r="NQD91" s="1548"/>
      <c r="NQE91" s="1548"/>
      <c r="NQF91" s="1548"/>
      <c r="NQG91" s="1548"/>
      <c r="NQH91" s="1548"/>
      <c r="NQI91" s="1548"/>
      <c r="NQJ91" s="1548"/>
      <c r="NQK91" s="1548"/>
      <c r="NQL91" s="1548"/>
      <c r="NQM91" s="1548"/>
      <c r="NQN91" s="1548"/>
      <c r="NQO91" s="1548"/>
      <c r="NQP91" s="1548"/>
      <c r="NQQ91" s="1548"/>
      <c r="NQR91" s="1548"/>
      <c r="NQS91" s="1548"/>
      <c r="NQT91" s="1548"/>
      <c r="NQU91" s="1548"/>
      <c r="NQV91" s="1548"/>
      <c r="NQW91" s="1548"/>
      <c r="NQX91" s="1548"/>
      <c r="NQY91" s="1548"/>
      <c r="NQZ91" s="1548"/>
      <c r="NRA91" s="1548"/>
      <c r="NRB91" s="1548"/>
      <c r="NRC91" s="1548"/>
      <c r="NRD91" s="1548"/>
      <c r="NRE91" s="1548"/>
      <c r="NRF91" s="1548"/>
      <c r="NRG91" s="1548"/>
      <c r="NRH91" s="1548"/>
      <c r="NRI91" s="1548"/>
      <c r="NRJ91" s="1548"/>
      <c r="NRK91" s="1548"/>
      <c r="NRL91" s="1548"/>
      <c r="NRM91" s="1548"/>
      <c r="NRN91" s="1548"/>
      <c r="NRO91" s="1548"/>
      <c r="NRP91" s="1548"/>
      <c r="NRQ91" s="1548"/>
      <c r="NRR91" s="1548"/>
      <c r="NRS91" s="1548"/>
      <c r="NRT91" s="1548"/>
      <c r="NRU91" s="1548"/>
      <c r="NRV91" s="1548"/>
      <c r="NRW91" s="1548"/>
      <c r="NRX91" s="1548"/>
      <c r="NRY91" s="1548"/>
      <c r="NRZ91" s="1548"/>
      <c r="NSA91" s="1548"/>
      <c r="NSB91" s="1548"/>
      <c r="NSC91" s="1548"/>
      <c r="NSD91" s="1548"/>
      <c r="NSE91" s="1548"/>
      <c r="NSF91" s="1548"/>
      <c r="NSG91" s="1548"/>
      <c r="NSH91" s="1548"/>
      <c r="NSI91" s="1548"/>
      <c r="NSJ91" s="1548"/>
      <c r="NSK91" s="1548"/>
      <c r="NSL91" s="1548"/>
      <c r="NSM91" s="1548"/>
      <c r="NSN91" s="1548"/>
      <c r="NSO91" s="1548"/>
      <c r="NSP91" s="1548"/>
      <c r="NSQ91" s="1548"/>
      <c r="NSR91" s="1548"/>
      <c r="NSS91" s="1548"/>
      <c r="NST91" s="1548"/>
      <c r="NSU91" s="1548"/>
      <c r="NSV91" s="1548"/>
      <c r="NSW91" s="1548"/>
      <c r="NSX91" s="1548"/>
      <c r="NSY91" s="1548"/>
      <c r="NSZ91" s="1548"/>
      <c r="NTA91" s="1548"/>
      <c r="NTB91" s="1548"/>
      <c r="NTC91" s="1548"/>
      <c r="NTD91" s="1548"/>
      <c r="NTE91" s="1548"/>
      <c r="NTF91" s="1548"/>
      <c r="NTG91" s="1548"/>
      <c r="NTH91" s="1548"/>
      <c r="NTI91" s="1548"/>
      <c r="NTJ91" s="1548"/>
      <c r="NTK91" s="1548"/>
      <c r="NTL91" s="1548"/>
      <c r="NTM91" s="1548"/>
      <c r="NTN91" s="1548"/>
      <c r="NTO91" s="1548"/>
      <c r="NTP91" s="1548"/>
      <c r="NTQ91" s="1548"/>
      <c r="NTR91" s="1548"/>
      <c r="NTS91" s="1548"/>
      <c r="NTT91" s="1548"/>
      <c r="NTU91" s="1548"/>
      <c r="NTV91" s="1548"/>
      <c r="NTW91" s="1548"/>
      <c r="NTX91" s="1548"/>
      <c r="NTY91" s="1548"/>
      <c r="NTZ91" s="1548"/>
      <c r="NUA91" s="1548"/>
      <c r="NUB91" s="1548"/>
      <c r="NUC91" s="1548"/>
      <c r="NUD91" s="1548"/>
      <c r="NUE91" s="1548"/>
      <c r="NUF91" s="1548"/>
      <c r="NUG91" s="1548"/>
      <c r="NUH91" s="1548"/>
      <c r="NUI91" s="1548"/>
      <c r="NUJ91" s="1548"/>
      <c r="NUK91" s="1548"/>
      <c r="NUL91" s="1548"/>
      <c r="NUM91" s="1548"/>
      <c r="NUN91" s="1548"/>
      <c r="NUO91" s="1548"/>
      <c r="NUP91" s="1548"/>
      <c r="NUQ91" s="1548"/>
      <c r="NUR91" s="1548"/>
      <c r="NUS91" s="1548"/>
      <c r="NUT91" s="1548"/>
      <c r="NUU91" s="1548"/>
      <c r="NUV91" s="1548"/>
      <c r="NUW91" s="1548"/>
      <c r="NUX91" s="1548"/>
      <c r="NUY91" s="1548"/>
      <c r="NUZ91" s="1548"/>
      <c r="NVA91" s="1548"/>
      <c r="NVB91" s="1548"/>
      <c r="NVC91" s="1548"/>
      <c r="NVD91" s="1548"/>
      <c r="NVE91" s="1548"/>
      <c r="NVF91" s="1548"/>
      <c r="NVG91" s="1548"/>
      <c r="NVH91" s="1548"/>
      <c r="NVI91" s="1548"/>
      <c r="NVJ91" s="1548"/>
      <c r="NVK91" s="1548"/>
      <c r="NVL91" s="1548"/>
      <c r="NVM91" s="1548"/>
      <c r="NVN91" s="1548"/>
      <c r="NVO91" s="1548"/>
      <c r="NVP91" s="1548"/>
      <c r="NVQ91" s="1548"/>
      <c r="NVR91" s="1548"/>
      <c r="NVS91" s="1548"/>
      <c r="NVT91" s="1548"/>
      <c r="NVU91" s="1548"/>
      <c r="NVV91" s="1548"/>
      <c r="NVW91" s="1548"/>
      <c r="NVX91" s="1548"/>
      <c r="NVY91" s="1548"/>
      <c r="NVZ91" s="1548"/>
      <c r="NWA91" s="1548"/>
      <c r="NWB91" s="1548"/>
      <c r="NWC91" s="1548"/>
      <c r="NWD91" s="1548"/>
      <c r="NWE91" s="1548"/>
      <c r="NWF91" s="1548"/>
      <c r="NWG91" s="1548"/>
      <c r="NWH91" s="1548"/>
      <c r="NWI91" s="1548"/>
      <c r="NWJ91" s="1548"/>
      <c r="NWK91" s="1548"/>
      <c r="NWL91" s="1548"/>
      <c r="NWM91" s="1548"/>
      <c r="NWN91" s="1548"/>
      <c r="NWO91" s="1548"/>
      <c r="NWP91" s="1548"/>
      <c r="NWQ91" s="1548"/>
      <c r="NWR91" s="1548"/>
      <c r="NWS91" s="1548"/>
      <c r="NWT91" s="1548"/>
      <c r="NWU91" s="1548"/>
      <c r="NWV91" s="1548"/>
      <c r="NWW91" s="1548"/>
      <c r="NWX91" s="1548"/>
      <c r="NWY91" s="1548"/>
      <c r="NWZ91" s="1548"/>
      <c r="NXA91" s="1548"/>
      <c r="NXB91" s="1548"/>
      <c r="NXC91" s="1548"/>
      <c r="NXD91" s="1548"/>
      <c r="NXE91" s="1548"/>
      <c r="NXF91" s="1548"/>
      <c r="NXG91" s="1548"/>
      <c r="NXH91" s="1548"/>
      <c r="NXI91" s="1548"/>
      <c r="NXJ91" s="1548"/>
      <c r="NXK91" s="1548"/>
      <c r="NXL91" s="1548"/>
      <c r="NXM91" s="1548"/>
      <c r="NXN91" s="1548"/>
      <c r="NXO91" s="1548"/>
      <c r="NXP91" s="1548"/>
      <c r="NXQ91" s="1548"/>
      <c r="NXR91" s="1548"/>
      <c r="NXS91" s="1548"/>
      <c r="NXT91" s="1548"/>
      <c r="NXU91" s="1548"/>
      <c r="NXV91" s="1548"/>
      <c r="NXW91" s="1548"/>
      <c r="NXX91" s="1548"/>
      <c r="NXY91" s="1548"/>
      <c r="NXZ91" s="1548"/>
      <c r="NYA91" s="1548"/>
      <c r="NYB91" s="1548"/>
      <c r="NYC91" s="1548"/>
      <c r="NYD91" s="1548"/>
      <c r="NYE91" s="1548"/>
      <c r="NYF91" s="1548"/>
      <c r="NYG91" s="1548"/>
      <c r="NYH91" s="1548"/>
      <c r="NYI91" s="1548"/>
      <c r="NYJ91" s="1548"/>
      <c r="NYK91" s="1548"/>
      <c r="NYL91" s="1548"/>
      <c r="NYM91" s="1548"/>
      <c r="NYN91" s="1548"/>
      <c r="NYO91" s="1548"/>
      <c r="NYP91" s="1548"/>
      <c r="NYQ91" s="1548"/>
      <c r="NYR91" s="1548"/>
      <c r="NYS91" s="1548"/>
      <c r="NYT91" s="1548"/>
      <c r="NYU91" s="1548"/>
      <c r="NYV91" s="1548"/>
      <c r="NYW91" s="1548"/>
      <c r="NYX91" s="1548"/>
      <c r="NYY91" s="1548"/>
      <c r="NYZ91" s="1548"/>
      <c r="NZA91" s="1548"/>
      <c r="NZB91" s="1548"/>
      <c r="NZC91" s="1548"/>
      <c r="NZD91" s="1548"/>
      <c r="NZE91" s="1548"/>
      <c r="NZF91" s="1548"/>
      <c r="NZG91" s="1548"/>
      <c r="NZH91" s="1548"/>
      <c r="NZI91" s="1548"/>
      <c r="NZJ91" s="1548"/>
      <c r="NZK91" s="1548"/>
      <c r="NZL91" s="1548"/>
      <c r="NZM91" s="1548"/>
      <c r="NZN91" s="1548"/>
      <c r="NZO91" s="1548"/>
      <c r="NZP91" s="1548"/>
      <c r="NZQ91" s="1548"/>
      <c r="NZR91" s="1548"/>
      <c r="NZS91" s="1548"/>
      <c r="NZT91" s="1548"/>
      <c r="NZU91" s="1548"/>
      <c r="NZV91" s="1548"/>
      <c r="NZW91" s="1548"/>
      <c r="NZX91" s="1548"/>
      <c r="NZY91" s="1548"/>
      <c r="NZZ91" s="1548"/>
      <c r="OAA91" s="1548"/>
      <c r="OAB91" s="1548"/>
      <c r="OAC91" s="1548"/>
      <c r="OAD91" s="1548"/>
      <c r="OAE91" s="1548"/>
      <c r="OAF91" s="1548"/>
      <c r="OAG91" s="1548"/>
      <c r="OAH91" s="1548"/>
      <c r="OAI91" s="1548"/>
      <c r="OAJ91" s="1548"/>
      <c r="OAK91" s="1548"/>
      <c r="OAL91" s="1548"/>
      <c r="OAM91" s="1548"/>
      <c r="OAN91" s="1548"/>
      <c r="OAO91" s="1548"/>
      <c r="OAP91" s="1548"/>
      <c r="OAQ91" s="1548"/>
      <c r="OAR91" s="1548"/>
      <c r="OAS91" s="1548"/>
      <c r="OAT91" s="1548"/>
      <c r="OAU91" s="1548"/>
      <c r="OAV91" s="1548"/>
      <c r="OAW91" s="1548"/>
      <c r="OAX91" s="1548"/>
      <c r="OAY91" s="1548"/>
      <c r="OAZ91" s="1548"/>
      <c r="OBA91" s="1548"/>
      <c r="OBB91" s="1548"/>
      <c r="OBC91" s="1548"/>
      <c r="OBD91" s="1548"/>
      <c r="OBE91" s="1548"/>
      <c r="OBF91" s="1548"/>
      <c r="OBG91" s="1548"/>
      <c r="OBH91" s="1548"/>
      <c r="OBI91" s="1548"/>
      <c r="OBJ91" s="1548"/>
      <c r="OBK91" s="1548"/>
      <c r="OBL91" s="1548"/>
      <c r="OBM91" s="1548"/>
      <c r="OBN91" s="1548"/>
      <c r="OBO91" s="1548"/>
      <c r="OBP91" s="1548"/>
      <c r="OBQ91" s="1548"/>
      <c r="OBR91" s="1548"/>
      <c r="OBS91" s="1548"/>
      <c r="OBT91" s="1548"/>
      <c r="OBU91" s="1548"/>
      <c r="OBV91" s="1548"/>
      <c r="OBW91" s="1548"/>
      <c r="OBX91" s="1548"/>
      <c r="OBY91" s="1548"/>
      <c r="OBZ91" s="1548"/>
      <c r="OCA91" s="1548"/>
      <c r="OCB91" s="1548"/>
      <c r="OCC91" s="1548"/>
      <c r="OCD91" s="1548"/>
      <c r="OCE91" s="1548"/>
      <c r="OCF91" s="1548"/>
      <c r="OCG91" s="1548"/>
      <c r="OCH91" s="1548"/>
      <c r="OCI91" s="1548"/>
      <c r="OCJ91" s="1548"/>
      <c r="OCK91" s="1548"/>
      <c r="OCL91" s="1548"/>
      <c r="OCM91" s="1548"/>
      <c r="OCN91" s="1548"/>
      <c r="OCO91" s="1548"/>
      <c r="OCP91" s="1548"/>
      <c r="OCQ91" s="1548"/>
      <c r="OCR91" s="1548"/>
      <c r="OCS91" s="1548"/>
      <c r="OCT91" s="1548"/>
      <c r="OCU91" s="1548"/>
      <c r="OCV91" s="1548"/>
      <c r="OCW91" s="1548"/>
      <c r="OCX91" s="1548"/>
      <c r="OCY91" s="1548"/>
      <c r="OCZ91" s="1548"/>
      <c r="ODA91" s="1548"/>
      <c r="ODB91" s="1548"/>
      <c r="ODC91" s="1548"/>
      <c r="ODD91" s="1548"/>
      <c r="ODE91" s="1548"/>
      <c r="ODF91" s="1548"/>
      <c r="ODG91" s="1548"/>
      <c r="ODH91" s="1548"/>
      <c r="ODI91" s="1548"/>
      <c r="ODJ91" s="1548"/>
      <c r="ODK91" s="1548"/>
      <c r="ODL91" s="1548"/>
      <c r="ODM91" s="1548"/>
      <c r="ODN91" s="1548"/>
      <c r="ODO91" s="1548"/>
      <c r="ODP91" s="1548"/>
      <c r="ODQ91" s="1548"/>
      <c r="ODR91" s="1548"/>
      <c r="ODS91" s="1548"/>
      <c r="ODT91" s="1548"/>
      <c r="ODU91" s="1548"/>
      <c r="ODV91" s="1548"/>
      <c r="ODW91" s="1548"/>
      <c r="ODX91" s="1548"/>
      <c r="ODY91" s="1548"/>
      <c r="ODZ91" s="1548"/>
      <c r="OEA91" s="1548"/>
      <c r="OEB91" s="1548"/>
      <c r="OEC91" s="1548"/>
      <c r="OED91" s="1548"/>
      <c r="OEE91" s="1548"/>
      <c r="OEF91" s="1548"/>
      <c r="OEG91" s="1548"/>
      <c r="OEH91" s="1548"/>
      <c r="OEI91" s="1548"/>
      <c r="OEJ91" s="1548"/>
      <c r="OEK91" s="1548"/>
      <c r="OEL91" s="1548"/>
      <c r="OEM91" s="1548"/>
      <c r="OEN91" s="1548"/>
      <c r="OEO91" s="1548"/>
      <c r="OEP91" s="1548"/>
      <c r="OEQ91" s="1548"/>
      <c r="OER91" s="1548"/>
      <c r="OES91" s="1548"/>
      <c r="OET91" s="1548"/>
      <c r="OEU91" s="1548"/>
      <c r="OEV91" s="1548"/>
      <c r="OEW91" s="1548"/>
      <c r="OEX91" s="1548"/>
      <c r="OEY91" s="1548"/>
      <c r="OEZ91" s="1548"/>
      <c r="OFA91" s="1548"/>
      <c r="OFB91" s="1548"/>
      <c r="OFC91" s="1548"/>
      <c r="OFD91" s="1548"/>
      <c r="OFE91" s="1548"/>
      <c r="OFF91" s="1548"/>
      <c r="OFG91" s="1548"/>
      <c r="OFH91" s="1548"/>
      <c r="OFI91" s="1548"/>
      <c r="OFJ91" s="1548"/>
      <c r="OFK91" s="1548"/>
      <c r="OFL91" s="1548"/>
      <c r="OFM91" s="1548"/>
      <c r="OFN91" s="1548"/>
      <c r="OFO91" s="1548"/>
      <c r="OFP91" s="1548"/>
      <c r="OFQ91" s="1548"/>
      <c r="OFR91" s="1548"/>
      <c r="OFS91" s="1548"/>
      <c r="OFT91" s="1548"/>
      <c r="OFU91" s="1548"/>
      <c r="OFV91" s="1548"/>
      <c r="OFW91" s="1548"/>
      <c r="OFX91" s="1548"/>
      <c r="OFY91" s="1548"/>
      <c r="OFZ91" s="1548"/>
      <c r="OGA91" s="1548"/>
      <c r="OGB91" s="1548"/>
      <c r="OGC91" s="1548"/>
      <c r="OGD91" s="1548"/>
      <c r="OGE91" s="1548"/>
      <c r="OGF91" s="1548"/>
      <c r="OGG91" s="1548"/>
      <c r="OGH91" s="1548"/>
      <c r="OGI91" s="1548"/>
      <c r="OGJ91" s="1548"/>
      <c r="OGK91" s="1548"/>
      <c r="OGL91" s="1548"/>
      <c r="OGM91" s="1548"/>
      <c r="OGN91" s="1548"/>
      <c r="OGO91" s="1548"/>
      <c r="OGP91" s="1548"/>
      <c r="OGQ91" s="1548"/>
      <c r="OGR91" s="1548"/>
      <c r="OGS91" s="1548"/>
      <c r="OGT91" s="1548"/>
      <c r="OGU91" s="1548"/>
      <c r="OGV91" s="1548"/>
      <c r="OGW91" s="1548"/>
      <c r="OGX91" s="1548"/>
      <c r="OGY91" s="1548"/>
      <c r="OGZ91" s="1548"/>
      <c r="OHA91" s="1548"/>
      <c r="OHB91" s="1548"/>
      <c r="OHC91" s="1548"/>
      <c r="OHD91" s="1548"/>
      <c r="OHE91" s="1548"/>
      <c r="OHF91" s="1548"/>
      <c r="OHG91" s="1548"/>
      <c r="OHH91" s="1548"/>
      <c r="OHI91" s="1548"/>
      <c r="OHJ91" s="1548"/>
      <c r="OHK91" s="1548"/>
      <c r="OHL91" s="1548"/>
      <c r="OHM91" s="1548"/>
      <c r="OHN91" s="1548"/>
      <c r="OHO91" s="1548"/>
      <c r="OHP91" s="1548"/>
      <c r="OHQ91" s="1548"/>
      <c r="OHR91" s="1548"/>
      <c r="OHS91" s="1548"/>
      <c r="OHT91" s="1548"/>
      <c r="OHU91" s="1548"/>
      <c r="OHV91" s="1548"/>
      <c r="OHW91" s="1548"/>
      <c r="OHX91" s="1548"/>
      <c r="OHY91" s="1548"/>
      <c r="OHZ91" s="1548"/>
      <c r="OIA91" s="1548"/>
      <c r="OIB91" s="1548"/>
      <c r="OIC91" s="1548"/>
      <c r="OID91" s="1548"/>
      <c r="OIE91" s="1548"/>
      <c r="OIF91" s="1548"/>
      <c r="OIG91" s="1548"/>
      <c r="OIH91" s="1548"/>
      <c r="OII91" s="1548"/>
      <c r="OIJ91" s="1548"/>
      <c r="OIK91" s="1548"/>
      <c r="OIL91" s="1548"/>
      <c r="OIM91" s="1548"/>
      <c r="OIN91" s="1548"/>
      <c r="OIO91" s="1548"/>
      <c r="OIP91" s="1548"/>
      <c r="OIQ91" s="1548"/>
      <c r="OIR91" s="1548"/>
      <c r="OIS91" s="1548"/>
      <c r="OIT91" s="1548"/>
      <c r="OIU91" s="1548"/>
      <c r="OIV91" s="1548"/>
      <c r="OIW91" s="1548"/>
      <c r="OIX91" s="1548"/>
      <c r="OIY91" s="1548"/>
      <c r="OIZ91" s="1548"/>
      <c r="OJA91" s="1548"/>
      <c r="OJB91" s="1548"/>
      <c r="OJC91" s="1548"/>
      <c r="OJD91" s="1548"/>
      <c r="OJE91" s="1548"/>
      <c r="OJF91" s="1548"/>
      <c r="OJG91" s="1548"/>
      <c r="OJH91" s="1548"/>
      <c r="OJI91" s="1548"/>
      <c r="OJJ91" s="1548"/>
      <c r="OJK91" s="1548"/>
      <c r="OJL91" s="1548"/>
      <c r="OJM91" s="1548"/>
      <c r="OJN91" s="1548"/>
      <c r="OJO91" s="1548"/>
      <c r="OJP91" s="1548"/>
      <c r="OJQ91" s="1548"/>
      <c r="OJR91" s="1548"/>
      <c r="OJS91" s="1548"/>
      <c r="OJT91" s="1548"/>
      <c r="OJU91" s="1548"/>
      <c r="OJV91" s="1548"/>
      <c r="OJW91" s="1548"/>
      <c r="OJX91" s="1548"/>
      <c r="OJY91" s="1548"/>
      <c r="OJZ91" s="1548"/>
      <c r="OKA91" s="1548"/>
      <c r="OKB91" s="1548"/>
      <c r="OKC91" s="1548"/>
      <c r="OKD91" s="1548"/>
      <c r="OKE91" s="1548"/>
      <c r="OKF91" s="1548"/>
      <c r="OKG91" s="1548"/>
      <c r="OKH91" s="1548"/>
      <c r="OKI91" s="1548"/>
      <c r="OKJ91" s="1548"/>
      <c r="OKK91" s="1548"/>
      <c r="OKL91" s="1548"/>
      <c r="OKM91" s="1548"/>
      <c r="OKN91" s="1548"/>
      <c r="OKO91" s="1548"/>
      <c r="OKP91" s="1548"/>
      <c r="OKQ91" s="1548"/>
      <c r="OKR91" s="1548"/>
      <c r="OKS91" s="1548"/>
      <c r="OKT91" s="1548"/>
      <c r="OKU91" s="1548"/>
      <c r="OKV91" s="1548"/>
      <c r="OKW91" s="1548"/>
      <c r="OKX91" s="1548"/>
      <c r="OKY91" s="1548"/>
      <c r="OKZ91" s="1548"/>
      <c r="OLA91" s="1548"/>
      <c r="OLB91" s="1548"/>
      <c r="OLC91" s="1548"/>
      <c r="OLD91" s="1548"/>
      <c r="OLE91" s="1548"/>
      <c r="OLF91" s="1548"/>
      <c r="OLG91" s="1548"/>
      <c r="OLH91" s="1548"/>
      <c r="OLI91" s="1548"/>
      <c r="OLJ91" s="1548"/>
      <c r="OLK91" s="1548"/>
      <c r="OLL91" s="1548"/>
      <c r="OLM91" s="1548"/>
      <c r="OLN91" s="1548"/>
      <c r="OLO91" s="1548"/>
      <c r="OLP91" s="1548"/>
      <c r="OLQ91" s="1548"/>
      <c r="OLR91" s="1548"/>
      <c r="OLS91" s="1548"/>
      <c r="OLT91" s="1548"/>
      <c r="OLU91" s="1548"/>
      <c r="OLV91" s="1548"/>
      <c r="OLW91" s="1548"/>
      <c r="OLX91" s="1548"/>
      <c r="OLY91" s="1548"/>
      <c r="OLZ91" s="1548"/>
      <c r="OMA91" s="1548"/>
      <c r="OMB91" s="1548"/>
      <c r="OMC91" s="1548"/>
      <c r="OMD91" s="1548"/>
      <c r="OME91" s="1548"/>
      <c r="OMF91" s="1548"/>
      <c r="OMG91" s="1548"/>
      <c r="OMH91" s="1548"/>
      <c r="OMI91" s="1548"/>
      <c r="OMJ91" s="1548"/>
      <c r="OMK91" s="1548"/>
      <c r="OML91" s="1548"/>
      <c r="OMM91" s="1548"/>
      <c r="OMN91" s="1548"/>
      <c r="OMO91" s="1548"/>
      <c r="OMP91" s="1548"/>
      <c r="OMQ91" s="1548"/>
      <c r="OMR91" s="1548"/>
      <c r="OMS91" s="1548"/>
      <c r="OMT91" s="1548"/>
      <c r="OMU91" s="1548"/>
      <c r="OMV91" s="1548"/>
      <c r="OMW91" s="1548"/>
      <c r="OMX91" s="1548"/>
      <c r="OMY91" s="1548"/>
      <c r="OMZ91" s="1548"/>
      <c r="ONA91" s="1548"/>
      <c r="ONB91" s="1548"/>
      <c r="ONC91" s="1548"/>
      <c r="OND91" s="1548"/>
      <c r="ONE91" s="1548"/>
      <c r="ONF91" s="1548"/>
      <c r="ONG91" s="1548"/>
      <c r="ONH91" s="1548"/>
      <c r="ONI91" s="1548"/>
      <c r="ONJ91" s="1548"/>
      <c r="ONK91" s="1548"/>
      <c r="ONL91" s="1548"/>
      <c r="ONM91" s="1548"/>
      <c r="ONN91" s="1548"/>
      <c r="ONO91" s="1548"/>
      <c r="ONP91" s="1548"/>
      <c r="ONQ91" s="1548"/>
      <c r="ONR91" s="1548"/>
      <c r="ONS91" s="1548"/>
      <c r="ONT91" s="1548"/>
      <c r="ONU91" s="1548"/>
      <c r="ONV91" s="1548"/>
      <c r="ONW91" s="1548"/>
      <c r="ONX91" s="1548"/>
      <c r="ONY91" s="1548"/>
      <c r="ONZ91" s="1548"/>
      <c r="OOA91" s="1548"/>
      <c r="OOB91" s="1548"/>
      <c r="OOC91" s="1548"/>
      <c r="OOD91" s="1548"/>
      <c r="OOE91" s="1548"/>
      <c r="OOF91" s="1548"/>
      <c r="OOG91" s="1548"/>
      <c r="OOH91" s="1548"/>
      <c r="OOI91" s="1548"/>
      <c r="OOJ91" s="1548"/>
      <c r="OOK91" s="1548"/>
      <c r="OOL91" s="1548"/>
      <c r="OOM91" s="1548"/>
      <c r="OON91" s="1548"/>
      <c r="OOO91" s="1548"/>
      <c r="OOP91" s="1548"/>
      <c r="OOQ91" s="1548"/>
      <c r="OOR91" s="1548"/>
      <c r="OOS91" s="1548"/>
      <c r="OOT91" s="1548"/>
      <c r="OOU91" s="1548"/>
      <c r="OOV91" s="1548"/>
      <c r="OOW91" s="1548"/>
      <c r="OOX91" s="1548"/>
      <c r="OOY91" s="1548"/>
      <c r="OOZ91" s="1548"/>
      <c r="OPA91" s="1548"/>
      <c r="OPB91" s="1548"/>
      <c r="OPC91" s="1548"/>
      <c r="OPD91" s="1548"/>
      <c r="OPE91" s="1548"/>
      <c r="OPF91" s="1548"/>
      <c r="OPG91" s="1548"/>
      <c r="OPH91" s="1548"/>
      <c r="OPI91" s="1548"/>
      <c r="OPJ91" s="1548"/>
      <c r="OPK91" s="1548"/>
      <c r="OPL91" s="1548"/>
      <c r="OPM91" s="1548"/>
      <c r="OPN91" s="1548"/>
      <c r="OPO91" s="1548"/>
      <c r="OPP91" s="1548"/>
      <c r="OPQ91" s="1548"/>
      <c r="OPR91" s="1548"/>
      <c r="OPS91" s="1548"/>
      <c r="OPT91" s="1548"/>
      <c r="OPU91" s="1548"/>
      <c r="OPV91" s="1548"/>
      <c r="OPW91" s="1548"/>
      <c r="OPX91" s="1548"/>
      <c r="OPY91" s="1548"/>
      <c r="OPZ91" s="1548"/>
      <c r="OQA91" s="1548"/>
      <c r="OQB91" s="1548"/>
      <c r="OQC91" s="1548"/>
      <c r="OQD91" s="1548"/>
      <c r="OQE91" s="1548"/>
      <c r="OQF91" s="1548"/>
      <c r="OQG91" s="1548"/>
      <c r="OQH91" s="1548"/>
      <c r="OQI91" s="1548"/>
      <c r="OQJ91" s="1548"/>
      <c r="OQK91" s="1548"/>
      <c r="OQL91" s="1548"/>
      <c r="OQM91" s="1548"/>
      <c r="OQN91" s="1548"/>
      <c r="OQO91" s="1548"/>
      <c r="OQP91" s="1548"/>
      <c r="OQQ91" s="1548"/>
      <c r="OQR91" s="1548"/>
      <c r="OQS91" s="1548"/>
      <c r="OQT91" s="1548"/>
      <c r="OQU91" s="1548"/>
      <c r="OQV91" s="1548"/>
      <c r="OQW91" s="1548"/>
      <c r="OQX91" s="1548"/>
      <c r="OQY91" s="1548"/>
      <c r="OQZ91" s="1548"/>
      <c r="ORA91" s="1548"/>
      <c r="ORB91" s="1548"/>
      <c r="ORC91" s="1548"/>
      <c r="ORD91" s="1548"/>
      <c r="ORE91" s="1548"/>
      <c r="ORF91" s="1548"/>
      <c r="ORG91" s="1548"/>
      <c r="ORH91" s="1548"/>
      <c r="ORI91" s="1548"/>
      <c r="ORJ91" s="1548"/>
      <c r="ORK91" s="1548"/>
      <c r="ORL91" s="1548"/>
      <c r="ORM91" s="1548"/>
      <c r="ORN91" s="1548"/>
      <c r="ORO91" s="1548"/>
      <c r="ORP91" s="1548"/>
      <c r="ORQ91" s="1548"/>
      <c r="ORR91" s="1548"/>
      <c r="ORS91" s="1548"/>
      <c r="ORT91" s="1548"/>
      <c r="ORU91" s="1548"/>
      <c r="ORV91" s="1548"/>
      <c r="ORW91" s="1548"/>
      <c r="ORX91" s="1548"/>
      <c r="ORY91" s="1548"/>
      <c r="ORZ91" s="1548"/>
      <c r="OSA91" s="1548"/>
      <c r="OSB91" s="1548"/>
      <c r="OSC91" s="1548"/>
      <c r="OSD91" s="1548"/>
      <c r="OSE91" s="1548"/>
      <c r="OSF91" s="1548"/>
      <c r="OSG91" s="1548"/>
      <c r="OSH91" s="1548"/>
      <c r="OSI91" s="1548"/>
      <c r="OSJ91" s="1548"/>
      <c r="OSK91" s="1548"/>
      <c r="OSL91" s="1548"/>
      <c r="OSM91" s="1548"/>
      <c r="OSN91" s="1548"/>
      <c r="OSO91" s="1548"/>
      <c r="OSP91" s="1548"/>
      <c r="OSQ91" s="1548"/>
      <c r="OSR91" s="1548"/>
      <c r="OSS91" s="1548"/>
      <c r="OST91" s="1548"/>
      <c r="OSU91" s="1548"/>
      <c r="OSV91" s="1548"/>
      <c r="OSW91" s="1548"/>
      <c r="OSX91" s="1548"/>
      <c r="OSY91" s="1548"/>
      <c r="OSZ91" s="1548"/>
      <c r="OTA91" s="1548"/>
      <c r="OTB91" s="1548"/>
      <c r="OTC91" s="1548"/>
      <c r="OTD91" s="1548"/>
      <c r="OTE91" s="1548"/>
      <c r="OTF91" s="1548"/>
      <c r="OTG91" s="1548"/>
      <c r="OTH91" s="1548"/>
      <c r="OTI91" s="1548"/>
      <c r="OTJ91" s="1548"/>
      <c r="OTK91" s="1548"/>
      <c r="OTL91" s="1548"/>
      <c r="OTM91" s="1548"/>
      <c r="OTN91" s="1548"/>
      <c r="OTO91" s="1548"/>
      <c r="OTP91" s="1548"/>
      <c r="OTQ91" s="1548"/>
      <c r="OTR91" s="1548"/>
      <c r="OTS91" s="1548"/>
      <c r="OTT91" s="1548"/>
      <c r="OTU91" s="1548"/>
      <c r="OTV91" s="1548"/>
      <c r="OTW91" s="1548"/>
      <c r="OTX91" s="1548"/>
      <c r="OTY91" s="1548"/>
      <c r="OTZ91" s="1548"/>
      <c r="OUA91" s="1548"/>
      <c r="OUB91" s="1548"/>
      <c r="OUC91" s="1548"/>
      <c r="OUD91" s="1548"/>
      <c r="OUE91" s="1548"/>
      <c r="OUF91" s="1548"/>
      <c r="OUG91" s="1548"/>
      <c r="OUH91" s="1548"/>
      <c r="OUI91" s="1548"/>
      <c r="OUJ91" s="1548"/>
      <c r="OUK91" s="1548"/>
      <c r="OUL91" s="1548"/>
      <c r="OUM91" s="1548"/>
      <c r="OUN91" s="1548"/>
      <c r="OUO91" s="1548"/>
      <c r="OUP91" s="1548"/>
      <c r="OUQ91" s="1548"/>
      <c r="OUR91" s="1548"/>
      <c r="OUS91" s="1548"/>
      <c r="OUT91" s="1548"/>
      <c r="OUU91" s="1548"/>
      <c r="OUV91" s="1548"/>
      <c r="OUW91" s="1548"/>
      <c r="OUX91" s="1548"/>
      <c r="OUY91" s="1548"/>
      <c r="OUZ91" s="1548"/>
      <c r="OVA91" s="1548"/>
      <c r="OVB91" s="1548"/>
      <c r="OVC91" s="1548"/>
      <c r="OVD91" s="1548"/>
      <c r="OVE91" s="1548"/>
      <c r="OVF91" s="1548"/>
      <c r="OVG91" s="1548"/>
      <c r="OVH91" s="1548"/>
      <c r="OVI91" s="1548"/>
      <c r="OVJ91" s="1548"/>
      <c r="OVK91" s="1548"/>
      <c r="OVL91" s="1548"/>
      <c r="OVM91" s="1548"/>
      <c r="OVN91" s="1548"/>
      <c r="OVO91" s="1548"/>
      <c r="OVP91" s="1548"/>
      <c r="OVQ91" s="1548"/>
      <c r="OVR91" s="1548"/>
      <c r="OVS91" s="1548"/>
      <c r="OVT91" s="1548"/>
      <c r="OVU91" s="1548"/>
      <c r="OVV91" s="1548"/>
      <c r="OVW91" s="1548"/>
      <c r="OVX91" s="1548"/>
      <c r="OVY91" s="1548"/>
      <c r="OVZ91" s="1548"/>
      <c r="OWA91" s="1548"/>
      <c r="OWB91" s="1548"/>
      <c r="OWC91" s="1548"/>
      <c r="OWD91" s="1548"/>
      <c r="OWE91" s="1548"/>
      <c r="OWF91" s="1548"/>
      <c r="OWG91" s="1548"/>
      <c r="OWH91" s="1548"/>
      <c r="OWI91" s="1548"/>
      <c r="OWJ91" s="1548"/>
      <c r="OWK91" s="1548"/>
      <c r="OWL91" s="1548"/>
      <c r="OWM91" s="1548"/>
      <c r="OWN91" s="1548"/>
      <c r="OWO91" s="1548"/>
      <c r="OWP91" s="1548"/>
      <c r="OWQ91" s="1548"/>
      <c r="OWR91" s="1548"/>
      <c r="OWS91" s="1548"/>
      <c r="OWT91" s="1548"/>
      <c r="OWU91" s="1548"/>
      <c r="OWV91" s="1548"/>
      <c r="OWW91" s="1548"/>
      <c r="OWX91" s="1548"/>
      <c r="OWY91" s="1548"/>
      <c r="OWZ91" s="1548"/>
      <c r="OXA91" s="1548"/>
      <c r="OXB91" s="1548"/>
      <c r="OXC91" s="1548"/>
      <c r="OXD91" s="1548"/>
      <c r="OXE91" s="1548"/>
      <c r="OXF91" s="1548"/>
      <c r="OXG91" s="1548"/>
      <c r="OXH91" s="1548"/>
      <c r="OXI91" s="1548"/>
      <c r="OXJ91" s="1548"/>
      <c r="OXK91" s="1548"/>
      <c r="OXL91" s="1548"/>
      <c r="OXM91" s="1548"/>
      <c r="OXN91" s="1548"/>
      <c r="OXO91" s="1548"/>
      <c r="OXP91" s="1548"/>
      <c r="OXQ91" s="1548"/>
      <c r="OXR91" s="1548"/>
      <c r="OXS91" s="1548"/>
      <c r="OXT91" s="1548"/>
      <c r="OXU91" s="1548"/>
      <c r="OXV91" s="1548"/>
      <c r="OXW91" s="1548"/>
      <c r="OXX91" s="1548"/>
      <c r="OXY91" s="1548"/>
      <c r="OXZ91" s="1548"/>
      <c r="OYA91" s="1548"/>
      <c r="OYB91" s="1548"/>
      <c r="OYC91" s="1548"/>
      <c r="OYD91" s="1548"/>
      <c r="OYE91" s="1548"/>
      <c r="OYF91" s="1548"/>
      <c r="OYG91" s="1548"/>
      <c r="OYH91" s="1548"/>
      <c r="OYI91" s="1548"/>
      <c r="OYJ91" s="1548"/>
      <c r="OYK91" s="1548"/>
      <c r="OYL91" s="1548"/>
      <c r="OYM91" s="1548"/>
      <c r="OYN91" s="1548"/>
      <c r="OYO91" s="1548"/>
      <c r="OYP91" s="1548"/>
      <c r="OYQ91" s="1548"/>
      <c r="OYR91" s="1548"/>
      <c r="OYS91" s="1548"/>
      <c r="OYT91" s="1548"/>
      <c r="OYU91" s="1548"/>
      <c r="OYV91" s="1548"/>
      <c r="OYW91" s="1548"/>
      <c r="OYX91" s="1548"/>
      <c r="OYY91" s="1548"/>
      <c r="OYZ91" s="1548"/>
      <c r="OZA91" s="1548"/>
      <c r="OZB91" s="1548"/>
      <c r="OZC91" s="1548"/>
      <c r="OZD91" s="1548"/>
      <c r="OZE91" s="1548"/>
      <c r="OZF91" s="1548"/>
      <c r="OZG91" s="1548"/>
      <c r="OZH91" s="1548"/>
      <c r="OZI91" s="1548"/>
      <c r="OZJ91" s="1548"/>
      <c r="OZK91" s="1548"/>
      <c r="OZL91" s="1548"/>
      <c r="OZM91" s="1548"/>
      <c r="OZN91" s="1548"/>
      <c r="OZO91" s="1548"/>
      <c r="OZP91" s="1548"/>
      <c r="OZQ91" s="1548"/>
      <c r="OZR91" s="1548"/>
      <c r="OZS91" s="1548"/>
      <c r="OZT91" s="1548"/>
      <c r="OZU91" s="1548"/>
      <c r="OZV91" s="1548"/>
      <c r="OZW91" s="1548"/>
      <c r="OZX91" s="1548"/>
      <c r="OZY91" s="1548"/>
      <c r="OZZ91" s="1548"/>
      <c r="PAA91" s="1548"/>
      <c r="PAB91" s="1548"/>
      <c r="PAC91" s="1548"/>
      <c r="PAD91" s="1548"/>
      <c r="PAE91" s="1548"/>
      <c r="PAF91" s="1548"/>
      <c r="PAG91" s="1548"/>
      <c r="PAH91" s="1548"/>
      <c r="PAI91" s="1548"/>
      <c r="PAJ91" s="1548"/>
      <c r="PAK91" s="1548"/>
      <c r="PAL91" s="1548"/>
      <c r="PAM91" s="1548"/>
      <c r="PAN91" s="1548"/>
      <c r="PAO91" s="1548"/>
      <c r="PAP91" s="1548"/>
      <c r="PAQ91" s="1548"/>
      <c r="PAR91" s="1548"/>
      <c r="PAS91" s="1548"/>
      <c r="PAT91" s="1548"/>
      <c r="PAU91" s="1548"/>
      <c r="PAV91" s="1548"/>
      <c r="PAW91" s="1548"/>
      <c r="PAX91" s="1548"/>
      <c r="PAY91" s="1548"/>
      <c r="PAZ91" s="1548"/>
      <c r="PBA91" s="1548"/>
      <c r="PBB91" s="1548"/>
      <c r="PBC91" s="1548"/>
      <c r="PBD91" s="1548"/>
      <c r="PBE91" s="1548"/>
      <c r="PBF91" s="1548"/>
      <c r="PBG91" s="1548"/>
      <c r="PBH91" s="1548"/>
      <c r="PBI91" s="1548"/>
      <c r="PBJ91" s="1548"/>
      <c r="PBK91" s="1548"/>
      <c r="PBL91" s="1548"/>
      <c r="PBM91" s="1548"/>
      <c r="PBN91" s="1548"/>
      <c r="PBO91" s="1548"/>
      <c r="PBP91" s="1548"/>
      <c r="PBQ91" s="1548"/>
      <c r="PBR91" s="1548"/>
      <c r="PBS91" s="1548"/>
      <c r="PBT91" s="1548"/>
      <c r="PBU91" s="1548"/>
      <c r="PBV91" s="1548"/>
      <c r="PBW91" s="1548"/>
      <c r="PBX91" s="1548"/>
      <c r="PBY91" s="1548"/>
      <c r="PBZ91" s="1548"/>
      <c r="PCA91" s="1548"/>
      <c r="PCB91" s="1548"/>
      <c r="PCC91" s="1548"/>
      <c r="PCD91" s="1548"/>
      <c r="PCE91" s="1548"/>
      <c r="PCF91" s="1548"/>
      <c r="PCG91" s="1548"/>
      <c r="PCH91" s="1548"/>
      <c r="PCI91" s="1548"/>
      <c r="PCJ91" s="1548"/>
      <c r="PCK91" s="1548"/>
      <c r="PCL91" s="1548"/>
      <c r="PCM91" s="1548"/>
      <c r="PCN91" s="1548"/>
      <c r="PCO91" s="1548"/>
      <c r="PCP91" s="1548"/>
      <c r="PCQ91" s="1548"/>
      <c r="PCR91" s="1548"/>
      <c r="PCS91" s="1548"/>
      <c r="PCT91" s="1548"/>
      <c r="PCU91" s="1548"/>
      <c r="PCV91" s="1548"/>
      <c r="PCW91" s="1548"/>
      <c r="PCX91" s="1548"/>
      <c r="PCY91" s="1548"/>
      <c r="PCZ91" s="1548"/>
      <c r="PDA91" s="1548"/>
      <c r="PDB91" s="1548"/>
      <c r="PDC91" s="1548"/>
      <c r="PDD91" s="1548"/>
      <c r="PDE91" s="1548"/>
      <c r="PDF91" s="1548"/>
      <c r="PDG91" s="1548"/>
      <c r="PDH91" s="1548"/>
      <c r="PDI91" s="1548"/>
      <c r="PDJ91" s="1548"/>
      <c r="PDK91" s="1548"/>
      <c r="PDL91" s="1548"/>
      <c r="PDM91" s="1548"/>
      <c r="PDN91" s="1548"/>
      <c r="PDO91" s="1548"/>
      <c r="PDP91" s="1548"/>
      <c r="PDQ91" s="1548"/>
      <c r="PDR91" s="1548"/>
      <c r="PDS91" s="1548"/>
      <c r="PDT91" s="1548"/>
      <c r="PDU91" s="1548"/>
      <c r="PDV91" s="1548"/>
      <c r="PDW91" s="1548"/>
      <c r="PDX91" s="1548"/>
      <c r="PDY91" s="1548"/>
      <c r="PDZ91" s="1548"/>
      <c r="PEA91" s="1548"/>
      <c r="PEB91" s="1548"/>
      <c r="PEC91" s="1548"/>
      <c r="PED91" s="1548"/>
      <c r="PEE91" s="1548"/>
      <c r="PEF91" s="1548"/>
      <c r="PEG91" s="1548"/>
      <c r="PEH91" s="1548"/>
      <c r="PEI91" s="1548"/>
      <c r="PEJ91" s="1548"/>
      <c r="PEK91" s="1548"/>
      <c r="PEL91" s="1548"/>
      <c r="PEM91" s="1548"/>
      <c r="PEN91" s="1548"/>
      <c r="PEO91" s="1548"/>
      <c r="PEP91" s="1548"/>
      <c r="PEQ91" s="1548"/>
      <c r="PER91" s="1548"/>
      <c r="PES91" s="1548"/>
      <c r="PET91" s="1548"/>
      <c r="PEU91" s="1548"/>
      <c r="PEV91" s="1548"/>
      <c r="PEW91" s="1548"/>
      <c r="PEX91" s="1548"/>
      <c r="PEY91" s="1548"/>
      <c r="PEZ91" s="1548"/>
      <c r="PFA91" s="1548"/>
      <c r="PFB91" s="1548"/>
      <c r="PFC91" s="1548"/>
      <c r="PFD91" s="1548"/>
      <c r="PFE91" s="1548"/>
      <c r="PFF91" s="1548"/>
      <c r="PFG91" s="1548"/>
      <c r="PFH91" s="1548"/>
      <c r="PFI91" s="1548"/>
      <c r="PFJ91" s="1548"/>
      <c r="PFK91" s="1548"/>
      <c r="PFL91" s="1548"/>
      <c r="PFM91" s="1548"/>
      <c r="PFN91" s="1548"/>
      <c r="PFO91" s="1548"/>
      <c r="PFP91" s="1548"/>
      <c r="PFQ91" s="1548"/>
      <c r="PFR91" s="1548"/>
      <c r="PFS91" s="1548"/>
      <c r="PFT91" s="1548"/>
      <c r="PFU91" s="1548"/>
      <c r="PFV91" s="1548"/>
      <c r="PFW91" s="1548"/>
      <c r="PFX91" s="1548"/>
      <c r="PFY91" s="1548"/>
      <c r="PFZ91" s="1548"/>
      <c r="PGA91" s="1548"/>
      <c r="PGB91" s="1548"/>
      <c r="PGC91" s="1548"/>
      <c r="PGD91" s="1548"/>
      <c r="PGE91" s="1548"/>
      <c r="PGF91" s="1548"/>
      <c r="PGG91" s="1548"/>
      <c r="PGH91" s="1548"/>
      <c r="PGI91" s="1548"/>
      <c r="PGJ91" s="1548"/>
      <c r="PGK91" s="1548"/>
      <c r="PGL91" s="1548"/>
      <c r="PGM91" s="1548"/>
      <c r="PGN91" s="1548"/>
      <c r="PGO91" s="1548"/>
      <c r="PGP91" s="1548"/>
      <c r="PGQ91" s="1548"/>
      <c r="PGR91" s="1548"/>
      <c r="PGS91" s="1548"/>
      <c r="PGT91" s="1548"/>
      <c r="PGU91" s="1548"/>
      <c r="PGV91" s="1548"/>
      <c r="PGW91" s="1548"/>
      <c r="PGX91" s="1548"/>
      <c r="PGY91" s="1548"/>
      <c r="PGZ91" s="1548"/>
      <c r="PHA91" s="1548"/>
      <c r="PHB91" s="1548"/>
      <c r="PHC91" s="1548"/>
      <c r="PHD91" s="1548"/>
      <c r="PHE91" s="1548"/>
      <c r="PHF91" s="1548"/>
      <c r="PHG91" s="1548"/>
      <c r="PHH91" s="1548"/>
      <c r="PHI91" s="1548"/>
      <c r="PHJ91" s="1548"/>
      <c r="PHK91" s="1548"/>
      <c r="PHL91" s="1548"/>
      <c r="PHM91" s="1548"/>
      <c r="PHN91" s="1548"/>
      <c r="PHO91" s="1548"/>
      <c r="PHP91" s="1548"/>
      <c r="PHQ91" s="1548"/>
      <c r="PHR91" s="1548"/>
      <c r="PHS91" s="1548"/>
      <c r="PHT91" s="1548"/>
      <c r="PHU91" s="1548"/>
      <c r="PHV91" s="1548"/>
      <c r="PHW91" s="1548"/>
      <c r="PHX91" s="1548"/>
      <c r="PHY91" s="1548"/>
      <c r="PHZ91" s="1548"/>
      <c r="PIA91" s="1548"/>
      <c r="PIB91" s="1548"/>
      <c r="PIC91" s="1548"/>
      <c r="PID91" s="1548"/>
      <c r="PIE91" s="1548"/>
      <c r="PIF91" s="1548"/>
      <c r="PIG91" s="1548"/>
      <c r="PIH91" s="1548"/>
      <c r="PII91" s="1548"/>
      <c r="PIJ91" s="1548"/>
      <c r="PIK91" s="1548"/>
      <c r="PIL91" s="1548"/>
      <c r="PIM91" s="1548"/>
      <c r="PIN91" s="1548"/>
      <c r="PIO91" s="1548"/>
      <c r="PIP91" s="1548"/>
      <c r="PIQ91" s="1548"/>
      <c r="PIR91" s="1548"/>
      <c r="PIS91" s="1548"/>
      <c r="PIT91" s="1548"/>
      <c r="PIU91" s="1548"/>
      <c r="PIV91" s="1548"/>
      <c r="PIW91" s="1548"/>
      <c r="PIX91" s="1548"/>
      <c r="PIY91" s="1548"/>
      <c r="PIZ91" s="1548"/>
      <c r="PJA91" s="1548"/>
      <c r="PJB91" s="1548"/>
      <c r="PJC91" s="1548"/>
      <c r="PJD91" s="1548"/>
      <c r="PJE91" s="1548"/>
      <c r="PJF91" s="1548"/>
      <c r="PJG91" s="1548"/>
      <c r="PJH91" s="1548"/>
      <c r="PJI91" s="1548"/>
      <c r="PJJ91" s="1548"/>
      <c r="PJK91" s="1548"/>
      <c r="PJL91" s="1548"/>
      <c r="PJM91" s="1548"/>
      <c r="PJN91" s="1548"/>
      <c r="PJO91" s="1548"/>
      <c r="PJP91" s="1548"/>
      <c r="PJQ91" s="1548"/>
      <c r="PJR91" s="1548"/>
      <c r="PJS91" s="1548"/>
      <c r="PJT91" s="1548"/>
      <c r="PJU91" s="1548"/>
      <c r="PJV91" s="1548"/>
      <c r="PJW91" s="1548"/>
      <c r="PJX91" s="1548"/>
      <c r="PJY91" s="1548"/>
      <c r="PJZ91" s="1548"/>
      <c r="PKA91" s="1548"/>
      <c r="PKB91" s="1548"/>
      <c r="PKC91" s="1548"/>
      <c r="PKD91" s="1548"/>
      <c r="PKE91" s="1548"/>
      <c r="PKF91" s="1548"/>
      <c r="PKG91" s="1548"/>
      <c r="PKH91" s="1548"/>
      <c r="PKI91" s="1548"/>
      <c r="PKJ91" s="1548"/>
      <c r="PKK91" s="1548"/>
      <c r="PKL91" s="1548"/>
      <c r="PKM91" s="1548"/>
      <c r="PKN91" s="1548"/>
      <c r="PKO91" s="1548"/>
      <c r="PKP91" s="1548"/>
      <c r="PKQ91" s="1548"/>
      <c r="PKR91" s="1548"/>
      <c r="PKS91" s="1548"/>
      <c r="PKT91" s="1548"/>
      <c r="PKU91" s="1548"/>
      <c r="PKV91" s="1548"/>
      <c r="PKW91" s="1548"/>
      <c r="PKX91" s="1548"/>
      <c r="PKY91" s="1548"/>
      <c r="PKZ91" s="1548"/>
      <c r="PLA91" s="1548"/>
      <c r="PLB91" s="1548"/>
      <c r="PLC91" s="1548"/>
      <c r="PLD91" s="1548"/>
      <c r="PLE91" s="1548"/>
      <c r="PLF91" s="1548"/>
      <c r="PLG91" s="1548"/>
      <c r="PLH91" s="1548"/>
      <c r="PLI91" s="1548"/>
      <c r="PLJ91" s="1548"/>
      <c r="PLK91" s="1548"/>
      <c r="PLL91" s="1548"/>
      <c r="PLM91" s="1548"/>
      <c r="PLN91" s="1548"/>
      <c r="PLO91" s="1548"/>
      <c r="PLP91" s="1548"/>
      <c r="PLQ91" s="1548"/>
      <c r="PLR91" s="1548"/>
      <c r="PLS91" s="1548"/>
      <c r="PLT91" s="1548"/>
      <c r="PLU91" s="1548"/>
      <c r="PLV91" s="1548"/>
      <c r="PLW91" s="1548"/>
      <c r="PLX91" s="1548"/>
      <c r="PLY91" s="1548"/>
      <c r="PLZ91" s="1548"/>
      <c r="PMA91" s="1548"/>
      <c r="PMB91" s="1548"/>
      <c r="PMC91" s="1548"/>
      <c r="PMD91" s="1548"/>
      <c r="PME91" s="1548"/>
      <c r="PMF91" s="1548"/>
      <c r="PMG91" s="1548"/>
      <c r="PMH91" s="1548"/>
      <c r="PMI91" s="1548"/>
      <c r="PMJ91" s="1548"/>
      <c r="PMK91" s="1548"/>
      <c r="PML91" s="1548"/>
      <c r="PMM91" s="1548"/>
      <c r="PMN91" s="1548"/>
      <c r="PMO91" s="1548"/>
      <c r="PMP91" s="1548"/>
      <c r="PMQ91" s="1548"/>
      <c r="PMR91" s="1548"/>
      <c r="PMS91" s="1548"/>
      <c r="PMT91" s="1548"/>
      <c r="PMU91" s="1548"/>
      <c r="PMV91" s="1548"/>
      <c r="PMW91" s="1548"/>
      <c r="PMX91" s="1548"/>
      <c r="PMY91" s="1548"/>
      <c r="PMZ91" s="1548"/>
      <c r="PNA91" s="1548"/>
      <c r="PNB91" s="1548"/>
      <c r="PNC91" s="1548"/>
      <c r="PND91" s="1548"/>
      <c r="PNE91" s="1548"/>
      <c r="PNF91" s="1548"/>
      <c r="PNG91" s="1548"/>
      <c r="PNH91" s="1548"/>
      <c r="PNI91" s="1548"/>
      <c r="PNJ91" s="1548"/>
      <c r="PNK91" s="1548"/>
      <c r="PNL91" s="1548"/>
      <c r="PNM91" s="1548"/>
      <c r="PNN91" s="1548"/>
      <c r="PNO91" s="1548"/>
      <c r="PNP91" s="1548"/>
      <c r="PNQ91" s="1548"/>
      <c r="PNR91" s="1548"/>
      <c r="PNS91" s="1548"/>
      <c r="PNT91" s="1548"/>
      <c r="PNU91" s="1548"/>
      <c r="PNV91" s="1548"/>
      <c r="PNW91" s="1548"/>
      <c r="PNX91" s="1548"/>
      <c r="PNY91" s="1548"/>
      <c r="PNZ91" s="1548"/>
      <c r="POA91" s="1548"/>
      <c r="POB91" s="1548"/>
      <c r="POC91" s="1548"/>
      <c r="POD91" s="1548"/>
      <c r="POE91" s="1548"/>
      <c r="POF91" s="1548"/>
      <c r="POG91" s="1548"/>
      <c r="POH91" s="1548"/>
      <c r="POI91" s="1548"/>
      <c r="POJ91" s="1548"/>
      <c r="POK91" s="1548"/>
      <c r="POL91" s="1548"/>
      <c r="POM91" s="1548"/>
      <c r="PON91" s="1548"/>
      <c r="POO91" s="1548"/>
      <c r="POP91" s="1548"/>
      <c r="POQ91" s="1548"/>
      <c r="POR91" s="1548"/>
      <c r="POS91" s="1548"/>
      <c r="POT91" s="1548"/>
      <c r="POU91" s="1548"/>
      <c r="POV91" s="1548"/>
      <c r="POW91" s="1548"/>
      <c r="POX91" s="1548"/>
      <c r="POY91" s="1548"/>
      <c r="POZ91" s="1548"/>
      <c r="PPA91" s="1548"/>
      <c r="PPB91" s="1548"/>
      <c r="PPC91" s="1548"/>
      <c r="PPD91" s="1548"/>
      <c r="PPE91" s="1548"/>
      <c r="PPF91" s="1548"/>
      <c r="PPG91" s="1548"/>
      <c r="PPH91" s="1548"/>
      <c r="PPI91" s="1548"/>
      <c r="PPJ91" s="1548"/>
      <c r="PPK91" s="1548"/>
      <c r="PPL91" s="1548"/>
      <c r="PPM91" s="1548"/>
      <c r="PPN91" s="1548"/>
      <c r="PPO91" s="1548"/>
      <c r="PPP91" s="1548"/>
      <c r="PPQ91" s="1548"/>
      <c r="PPR91" s="1548"/>
      <c r="PPS91" s="1548"/>
      <c r="PPT91" s="1548"/>
      <c r="PPU91" s="1548"/>
      <c r="PPV91" s="1548"/>
      <c r="PPW91" s="1548"/>
      <c r="PPX91" s="1548"/>
      <c r="PPY91" s="1548"/>
      <c r="PPZ91" s="1548"/>
      <c r="PQA91" s="1548"/>
      <c r="PQB91" s="1548"/>
      <c r="PQC91" s="1548"/>
      <c r="PQD91" s="1548"/>
      <c r="PQE91" s="1548"/>
      <c r="PQF91" s="1548"/>
      <c r="PQG91" s="1548"/>
      <c r="PQH91" s="1548"/>
      <c r="PQI91" s="1548"/>
      <c r="PQJ91" s="1548"/>
      <c r="PQK91" s="1548"/>
      <c r="PQL91" s="1548"/>
      <c r="PQM91" s="1548"/>
      <c r="PQN91" s="1548"/>
      <c r="PQO91" s="1548"/>
      <c r="PQP91" s="1548"/>
      <c r="PQQ91" s="1548"/>
      <c r="PQR91" s="1548"/>
      <c r="PQS91" s="1548"/>
      <c r="PQT91" s="1548"/>
      <c r="PQU91" s="1548"/>
      <c r="PQV91" s="1548"/>
      <c r="PQW91" s="1548"/>
      <c r="PQX91" s="1548"/>
      <c r="PQY91" s="1548"/>
      <c r="PQZ91" s="1548"/>
      <c r="PRA91" s="1548"/>
      <c r="PRB91" s="1548"/>
      <c r="PRC91" s="1548"/>
      <c r="PRD91" s="1548"/>
      <c r="PRE91" s="1548"/>
      <c r="PRF91" s="1548"/>
      <c r="PRG91" s="1548"/>
      <c r="PRH91" s="1548"/>
      <c r="PRI91" s="1548"/>
      <c r="PRJ91" s="1548"/>
      <c r="PRK91" s="1548"/>
      <c r="PRL91" s="1548"/>
      <c r="PRM91" s="1548"/>
      <c r="PRN91" s="1548"/>
      <c r="PRO91" s="1548"/>
      <c r="PRP91" s="1548"/>
      <c r="PRQ91" s="1548"/>
      <c r="PRR91" s="1548"/>
      <c r="PRS91" s="1548"/>
      <c r="PRT91" s="1548"/>
      <c r="PRU91" s="1548"/>
      <c r="PRV91" s="1548"/>
      <c r="PRW91" s="1548"/>
      <c r="PRX91" s="1548"/>
      <c r="PRY91" s="1548"/>
      <c r="PRZ91" s="1548"/>
      <c r="PSA91" s="1548"/>
      <c r="PSB91" s="1548"/>
      <c r="PSC91" s="1548"/>
      <c r="PSD91" s="1548"/>
      <c r="PSE91" s="1548"/>
      <c r="PSF91" s="1548"/>
      <c r="PSG91" s="1548"/>
      <c r="PSH91" s="1548"/>
      <c r="PSI91" s="1548"/>
      <c r="PSJ91" s="1548"/>
      <c r="PSK91" s="1548"/>
      <c r="PSL91" s="1548"/>
      <c r="PSM91" s="1548"/>
      <c r="PSN91" s="1548"/>
      <c r="PSO91" s="1548"/>
      <c r="PSP91" s="1548"/>
      <c r="PSQ91" s="1548"/>
      <c r="PSR91" s="1548"/>
      <c r="PSS91" s="1548"/>
      <c r="PST91" s="1548"/>
      <c r="PSU91" s="1548"/>
      <c r="PSV91" s="1548"/>
      <c r="PSW91" s="1548"/>
      <c r="PSX91" s="1548"/>
      <c r="PSY91" s="1548"/>
      <c r="PSZ91" s="1548"/>
      <c r="PTA91" s="1548"/>
      <c r="PTB91" s="1548"/>
      <c r="PTC91" s="1548"/>
      <c r="PTD91" s="1548"/>
      <c r="PTE91" s="1548"/>
      <c r="PTF91" s="1548"/>
      <c r="PTG91" s="1548"/>
      <c r="PTH91" s="1548"/>
      <c r="PTI91" s="1548"/>
      <c r="PTJ91" s="1548"/>
      <c r="PTK91" s="1548"/>
      <c r="PTL91" s="1548"/>
      <c r="PTM91" s="1548"/>
      <c r="PTN91" s="1548"/>
      <c r="PTO91" s="1548"/>
      <c r="PTP91" s="1548"/>
      <c r="PTQ91" s="1548"/>
      <c r="PTR91" s="1548"/>
      <c r="PTS91" s="1548"/>
      <c r="PTT91" s="1548"/>
      <c r="PTU91" s="1548"/>
      <c r="PTV91" s="1548"/>
      <c r="PTW91" s="1548"/>
      <c r="PTX91" s="1548"/>
      <c r="PTY91" s="1548"/>
      <c r="PTZ91" s="1548"/>
      <c r="PUA91" s="1548"/>
      <c r="PUB91" s="1548"/>
      <c r="PUC91" s="1548"/>
      <c r="PUD91" s="1548"/>
      <c r="PUE91" s="1548"/>
      <c r="PUF91" s="1548"/>
      <c r="PUG91" s="1548"/>
      <c r="PUH91" s="1548"/>
      <c r="PUI91" s="1548"/>
      <c r="PUJ91" s="1548"/>
      <c r="PUK91" s="1548"/>
      <c r="PUL91" s="1548"/>
      <c r="PUM91" s="1548"/>
      <c r="PUN91" s="1548"/>
      <c r="PUO91" s="1548"/>
      <c r="PUP91" s="1548"/>
      <c r="PUQ91" s="1548"/>
      <c r="PUR91" s="1548"/>
      <c r="PUS91" s="1548"/>
      <c r="PUT91" s="1548"/>
      <c r="PUU91" s="1548"/>
      <c r="PUV91" s="1548"/>
      <c r="PUW91" s="1548"/>
      <c r="PUX91" s="1548"/>
      <c r="PUY91" s="1548"/>
      <c r="PUZ91" s="1548"/>
      <c r="PVA91" s="1548"/>
      <c r="PVB91" s="1548"/>
      <c r="PVC91" s="1548"/>
      <c r="PVD91" s="1548"/>
      <c r="PVE91" s="1548"/>
      <c r="PVF91" s="1548"/>
      <c r="PVG91" s="1548"/>
      <c r="PVH91" s="1548"/>
      <c r="PVI91" s="1548"/>
      <c r="PVJ91" s="1548"/>
      <c r="PVK91" s="1548"/>
      <c r="PVL91" s="1548"/>
      <c r="PVM91" s="1548"/>
      <c r="PVN91" s="1548"/>
      <c r="PVO91" s="1548"/>
      <c r="PVP91" s="1548"/>
      <c r="PVQ91" s="1548"/>
      <c r="PVR91" s="1548"/>
      <c r="PVS91" s="1548"/>
      <c r="PVT91" s="1548"/>
      <c r="PVU91" s="1548"/>
      <c r="PVV91" s="1548"/>
      <c r="PVW91" s="1548"/>
      <c r="PVX91" s="1548"/>
      <c r="PVY91" s="1548"/>
      <c r="PVZ91" s="1548"/>
      <c r="PWA91" s="1548"/>
      <c r="PWB91" s="1548"/>
      <c r="PWC91" s="1548"/>
      <c r="PWD91" s="1548"/>
      <c r="PWE91" s="1548"/>
      <c r="PWF91" s="1548"/>
      <c r="PWG91" s="1548"/>
      <c r="PWH91" s="1548"/>
      <c r="PWI91" s="1548"/>
      <c r="PWJ91" s="1548"/>
      <c r="PWK91" s="1548"/>
      <c r="PWL91" s="1548"/>
      <c r="PWM91" s="1548"/>
      <c r="PWN91" s="1548"/>
      <c r="PWO91" s="1548"/>
      <c r="PWP91" s="1548"/>
      <c r="PWQ91" s="1548"/>
      <c r="PWR91" s="1548"/>
      <c r="PWS91" s="1548"/>
      <c r="PWT91" s="1548"/>
      <c r="PWU91" s="1548"/>
      <c r="PWV91" s="1548"/>
      <c r="PWW91" s="1548"/>
      <c r="PWX91" s="1548"/>
      <c r="PWY91" s="1548"/>
      <c r="PWZ91" s="1548"/>
      <c r="PXA91" s="1548"/>
      <c r="PXB91" s="1548"/>
      <c r="PXC91" s="1548"/>
      <c r="PXD91" s="1548"/>
      <c r="PXE91" s="1548"/>
      <c r="PXF91" s="1548"/>
      <c r="PXG91" s="1548"/>
      <c r="PXH91" s="1548"/>
      <c r="PXI91" s="1548"/>
      <c r="PXJ91" s="1548"/>
      <c r="PXK91" s="1548"/>
      <c r="PXL91" s="1548"/>
      <c r="PXM91" s="1548"/>
      <c r="PXN91" s="1548"/>
      <c r="PXO91" s="1548"/>
      <c r="PXP91" s="1548"/>
      <c r="PXQ91" s="1548"/>
      <c r="PXR91" s="1548"/>
      <c r="PXS91" s="1548"/>
      <c r="PXT91" s="1548"/>
      <c r="PXU91" s="1548"/>
      <c r="PXV91" s="1548"/>
      <c r="PXW91" s="1548"/>
      <c r="PXX91" s="1548"/>
      <c r="PXY91" s="1548"/>
      <c r="PXZ91" s="1548"/>
      <c r="PYA91" s="1548"/>
      <c r="PYB91" s="1548"/>
      <c r="PYC91" s="1548"/>
      <c r="PYD91" s="1548"/>
      <c r="PYE91" s="1548"/>
      <c r="PYF91" s="1548"/>
      <c r="PYG91" s="1548"/>
      <c r="PYH91" s="1548"/>
      <c r="PYI91" s="1548"/>
      <c r="PYJ91" s="1548"/>
      <c r="PYK91" s="1548"/>
      <c r="PYL91" s="1548"/>
      <c r="PYM91" s="1548"/>
      <c r="PYN91" s="1548"/>
      <c r="PYO91" s="1548"/>
      <c r="PYP91" s="1548"/>
      <c r="PYQ91" s="1548"/>
      <c r="PYR91" s="1548"/>
      <c r="PYS91" s="1548"/>
      <c r="PYT91" s="1548"/>
      <c r="PYU91" s="1548"/>
      <c r="PYV91" s="1548"/>
      <c r="PYW91" s="1548"/>
      <c r="PYX91" s="1548"/>
      <c r="PYY91" s="1548"/>
      <c r="PYZ91" s="1548"/>
      <c r="PZA91" s="1548"/>
      <c r="PZB91" s="1548"/>
      <c r="PZC91" s="1548"/>
      <c r="PZD91" s="1548"/>
      <c r="PZE91" s="1548"/>
      <c r="PZF91" s="1548"/>
      <c r="PZG91" s="1548"/>
      <c r="PZH91" s="1548"/>
      <c r="PZI91" s="1548"/>
      <c r="PZJ91" s="1548"/>
      <c r="PZK91" s="1548"/>
      <c r="PZL91" s="1548"/>
      <c r="PZM91" s="1548"/>
      <c r="PZN91" s="1548"/>
      <c r="PZO91" s="1548"/>
      <c r="PZP91" s="1548"/>
      <c r="PZQ91" s="1548"/>
      <c r="PZR91" s="1548"/>
      <c r="PZS91" s="1548"/>
      <c r="PZT91" s="1548"/>
      <c r="PZU91" s="1548"/>
      <c r="PZV91" s="1548"/>
      <c r="PZW91" s="1548"/>
      <c r="PZX91" s="1548"/>
      <c r="PZY91" s="1548"/>
      <c r="PZZ91" s="1548"/>
      <c r="QAA91" s="1548"/>
      <c r="QAB91" s="1548"/>
      <c r="QAC91" s="1548"/>
      <c r="QAD91" s="1548"/>
      <c r="QAE91" s="1548"/>
      <c r="QAF91" s="1548"/>
      <c r="QAG91" s="1548"/>
      <c r="QAH91" s="1548"/>
      <c r="QAI91" s="1548"/>
      <c r="QAJ91" s="1548"/>
      <c r="QAK91" s="1548"/>
      <c r="QAL91" s="1548"/>
      <c r="QAM91" s="1548"/>
      <c r="QAN91" s="1548"/>
      <c r="QAO91" s="1548"/>
      <c r="QAP91" s="1548"/>
      <c r="QAQ91" s="1548"/>
      <c r="QAR91" s="1548"/>
      <c r="QAS91" s="1548"/>
      <c r="QAT91" s="1548"/>
      <c r="QAU91" s="1548"/>
      <c r="QAV91" s="1548"/>
      <c r="QAW91" s="1548"/>
      <c r="QAX91" s="1548"/>
      <c r="QAY91" s="1548"/>
      <c r="QAZ91" s="1548"/>
      <c r="QBA91" s="1548"/>
      <c r="QBB91" s="1548"/>
      <c r="QBC91" s="1548"/>
      <c r="QBD91" s="1548"/>
      <c r="QBE91" s="1548"/>
      <c r="QBF91" s="1548"/>
      <c r="QBG91" s="1548"/>
      <c r="QBH91" s="1548"/>
      <c r="QBI91" s="1548"/>
      <c r="QBJ91" s="1548"/>
      <c r="QBK91" s="1548"/>
      <c r="QBL91" s="1548"/>
      <c r="QBM91" s="1548"/>
      <c r="QBN91" s="1548"/>
      <c r="QBO91" s="1548"/>
      <c r="QBP91" s="1548"/>
      <c r="QBQ91" s="1548"/>
      <c r="QBR91" s="1548"/>
      <c r="QBS91" s="1548"/>
      <c r="QBT91" s="1548"/>
      <c r="QBU91" s="1548"/>
      <c r="QBV91" s="1548"/>
      <c r="QBW91" s="1548"/>
      <c r="QBX91" s="1548"/>
      <c r="QBY91" s="1548"/>
      <c r="QBZ91" s="1548"/>
      <c r="QCA91" s="1548"/>
      <c r="QCB91" s="1548"/>
      <c r="QCC91" s="1548"/>
      <c r="QCD91" s="1548"/>
      <c r="QCE91" s="1548"/>
      <c r="QCF91" s="1548"/>
      <c r="QCG91" s="1548"/>
      <c r="QCH91" s="1548"/>
      <c r="QCI91" s="1548"/>
      <c r="QCJ91" s="1548"/>
      <c r="QCK91" s="1548"/>
      <c r="QCL91" s="1548"/>
      <c r="QCM91" s="1548"/>
      <c r="QCN91" s="1548"/>
      <c r="QCO91" s="1548"/>
      <c r="QCP91" s="1548"/>
      <c r="QCQ91" s="1548"/>
      <c r="QCR91" s="1548"/>
      <c r="QCS91" s="1548"/>
      <c r="QCT91" s="1548"/>
      <c r="QCU91" s="1548"/>
      <c r="QCV91" s="1548"/>
      <c r="QCW91" s="1548"/>
      <c r="QCX91" s="1548"/>
      <c r="QCY91" s="1548"/>
      <c r="QCZ91" s="1548"/>
      <c r="QDA91" s="1548"/>
      <c r="QDB91" s="1548"/>
      <c r="QDC91" s="1548"/>
      <c r="QDD91" s="1548"/>
      <c r="QDE91" s="1548"/>
      <c r="QDF91" s="1548"/>
      <c r="QDG91" s="1548"/>
      <c r="QDH91" s="1548"/>
      <c r="QDI91" s="1548"/>
      <c r="QDJ91" s="1548"/>
      <c r="QDK91" s="1548"/>
      <c r="QDL91" s="1548"/>
      <c r="QDM91" s="1548"/>
      <c r="QDN91" s="1548"/>
      <c r="QDO91" s="1548"/>
      <c r="QDP91" s="1548"/>
      <c r="QDQ91" s="1548"/>
      <c r="QDR91" s="1548"/>
      <c r="QDS91" s="1548"/>
      <c r="QDT91" s="1548"/>
      <c r="QDU91" s="1548"/>
      <c r="QDV91" s="1548"/>
      <c r="QDW91" s="1548"/>
      <c r="QDX91" s="1548"/>
      <c r="QDY91" s="1548"/>
      <c r="QDZ91" s="1548"/>
      <c r="QEA91" s="1548"/>
      <c r="QEB91" s="1548"/>
      <c r="QEC91" s="1548"/>
      <c r="QED91" s="1548"/>
      <c r="QEE91" s="1548"/>
      <c r="QEF91" s="1548"/>
      <c r="QEG91" s="1548"/>
      <c r="QEH91" s="1548"/>
      <c r="QEI91" s="1548"/>
      <c r="QEJ91" s="1548"/>
      <c r="QEK91" s="1548"/>
      <c r="QEL91" s="1548"/>
      <c r="QEM91" s="1548"/>
      <c r="QEN91" s="1548"/>
      <c r="QEO91" s="1548"/>
      <c r="QEP91" s="1548"/>
      <c r="QEQ91" s="1548"/>
      <c r="QER91" s="1548"/>
      <c r="QES91" s="1548"/>
      <c r="QET91" s="1548"/>
      <c r="QEU91" s="1548"/>
      <c r="QEV91" s="1548"/>
      <c r="QEW91" s="1548"/>
      <c r="QEX91" s="1548"/>
      <c r="QEY91" s="1548"/>
      <c r="QEZ91" s="1548"/>
      <c r="QFA91" s="1548"/>
      <c r="QFB91" s="1548"/>
      <c r="QFC91" s="1548"/>
      <c r="QFD91" s="1548"/>
      <c r="QFE91" s="1548"/>
      <c r="QFF91" s="1548"/>
      <c r="QFG91" s="1548"/>
      <c r="QFH91" s="1548"/>
      <c r="QFI91" s="1548"/>
      <c r="QFJ91" s="1548"/>
      <c r="QFK91" s="1548"/>
      <c r="QFL91" s="1548"/>
      <c r="QFM91" s="1548"/>
      <c r="QFN91" s="1548"/>
      <c r="QFO91" s="1548"/>
      <c r="QFP91" s="1548"/>
      <c r="QFQ91" s="1548"/>
      <c r="QFR91" s="1548"/>
      <c r="QFS91" s="1548"/>
      <c r="QFT91" s="1548"/>
      <c r="QFU91" s="1548"/>
      <c r="QFV91" s="1548"/>
      <c r="QFW91" s="1548"/>
      <c r="QFX91" s="1548"/>
      <c r="QFY91" s="1548"/>
      <c r="QFZ91" s="1548"/>
      <c r="QGA91" s="1548"/>
      <c r="QGB91" s="1548"/>
      <c r="QGC91" s="1548"/>
      <c r="QGD91" s="1548"/>
      <c r="QGE91" s="1548"/>
      <c r="QGF91" s="1548"/>
      <c r="QGG91" s="1548"/>
      <c r="QGH91" s="1548"/>
      <c r="QGI91" s="1548"/>
      <c r="QGJ91" s="1548"/>
      <c r="QGK91" s="1548"/>
      <c r="QGL91" s="1548"/>
      <c r="QGM91" s="1548"/>
      <c r="QGN91" s="1548"/>
      <c r="QGO91" s="1548"/>
      <c r="QGP91" s="1548"/>
      <c r="QGQ91" s="1548"/>
      <c r="QGR91" s="1548"/>
      <c r="QGS91" s="1548"/>
      <c r="QGT91" s="1548"/>
      <c r="QGU91" s="1548"/>
      <c r="QGV91" s="1548"/>
      <c r="QGW91" s="1548"/>
      <c r="QGX91" s="1548"/>
      <c r="QGY91" s="1548"/>
      <c r="QGZ91" s="1548"/>
      <c r="QHA91" s="1548"/>
      <c r="QHB91" s="1548"/>
      <c r="QHC91" s="1548"/>
      <c r="QHD91" s="1548"/>
      <c r="QHE91" s="1548"/>
      <c r="QHF91" s="1548"/>
      <c r="QHG91" s="1548"/>
      <c r="QHH91" s="1548"/>
      <c r="QHI91" s="1548"/>
      <c r="QHJ91" s="1548"/>
      <c r="QHK91" s="1548"/>
      <c r="QHL91" s="1548"/>
      <c r="QHM91" s="1548"/>
      <c r="QHN91" s="1548"/>
      <c r="QHO91" s="1548"/>
      <c r="QHP91" s="1548"/>
      <c r="QHQ91" s="1548"/>
      <c r="QHR91" s="1548"/>
      <c r="QHS91" s="1548"/>
      <c r="QHT91" s="1548"/>
      <c r="QHU91" s="1548"/>
      <c r="QHV91" s="1548"/>
      <c r="QHW91" s="1548"/>
      <c r="QHX91" s="1548"/>
      <c r="QHY91" s="1548"/>
      <c r="QHZ91" s="1548"/>
      <c r="QIA91" s="1548"/>
      <c r="QIB91" s="1548"/>
      <c r="QIC91" s="1548"/>
      <c r="QID91" s="1548"/>
      <c r="QIE91" s="1548"/>
      <c r="QIF91" s="1548"/>
      <c r="QIG91" s="1548"/>
      <c r="QIH91" s="1548"/>
      <c r="QII91" s="1548"/>
      <c r="QIJ91" s="1548"/>
      <c r="QIK91" s="1548"/>
      <c r="QIL91" s="1548"/>
      <c r="QIM91" s="1548"/>
      <c r="QIN91" s="1548"/>
      <c r="QIO91" s="1548"/>
      <c r="QIP91" s="1548"/>
      <c r="QIQ91" s="1548"/>
      <c r="QIR91" s="1548"/>
      <c r="QIS91" s="1548"/>
      <c r="QIT91" s="1548"/>
      <c r="QIU91" s="1548"/>
      <c r="QIV91" s="1548"/>
      <c r="QIW91" s="1548"/>
      <c r="QIX91" s="1548"/>
      <c r="QIY91" s="1548"/>
      <c r="QIZ91" s="1548"/>
      <c r="QJA91" s="1548"/>
      <c r="QJB91" s="1548"/>
      <c r="QJC91" s="1548"/>
      <c r="QJD91" s="1548"/>
      <c r="QJE91" s="1548"/>
      <c r="QJF91" s="1548"/>
      <c r="QJG91" s="1548"/>
      <c r="QJH91" s="1548"/>
      <c r="QJI91" s="1548"/>
      <c r="QJJ91" s="1548"/>
      <c r="QJK91" s="1548"/>
      <c r="QJL91" s="1548"/>
      <c r="QJM91" s="1548"/>
      <c r="QJN91" s="1548"/>
      <c r="QJO91" s="1548"/>
      <c r="QJP91" s="1548"/>
      <c r="QJQ91" s="1548"/>
      <c r="QJR91" s="1548"/>
      <c r="QJS91" s="1548"/>
      <c r="QJT91" s="1548"/>
      <c r="QJU91" s="1548"/>
      <c r="QJV91" s="1548"/>
      <c r="QJW91" s="1548"/>
      <c r="QJX91" s="1548"/>
      <c r="QJY91" s="1548"/>
      <c r="QJZ91" s="1548"/>
      <c r="QKA91" s="1548"/>
      <c r="QKB91" s="1548"/>
      <c r="QKC91" s="1548"/>
      <c r="QKD91" s="1548"/>
      <c r="QKE91" s="1548"/>
      <c r="QKF91" s="1548"/>
      <c r="QKG91" s="1548"/>
      <c r="QKH91" s="1548"/>
      <c r="QKI91" s="1548"/>
      <c r="QKJ91" s="1548"/>
      <c r="QKK91" s="1548"/>
      <c r="QKL91" s="1548"/>
      <c r="QKM91" s="1548"/>
      <c r="QKN91" s="1548"/>
      <c r="QKO91" s="1548"/>
      <c r="QKP91" s="1548"/>
      <c r="QKQ91" s="1548"/>
      <c r="QKR91" s="1548"/>
      <c r="QKS91" s="1548"/>
      <c r="QKT91" s="1548"/>
      <c r="QKU91" s="1548"/>
      <c r="QKV91" s="1548"/>
      <c r="QKW91" s="1548"/>
      <c r="QKX91" s="1548"/>
      <c r="QKY91" s="1548"/>
      <c r="QKZ91" s="1548"/>
      <c r="QLA91" s="1548"/>
      <c r="QLB91" s="1548"/>
      <c r="QLC91" s="1548"/>
      <c r="QLD91" s="1548"/>
      <c r="QLE91" s="1548"/>
      <c r="QLF91" s="1548"/>
      <c r="QLG91" s="1548"/>
      <c r="QLH91" s="1548"/>
      <c r="QLI91" s="1548"/>
      <c r="QLJ91" s="1548"/>
      <c r="QLK91" s="1548"/>
      <c r="QLL91" s="1548"/>
      <c r="QLM91" s="1548"/>
      <c r="QLN91" s="1548"/>
      <c r="QLO91" s="1548"/>
      <c r="QLP91" s="1548"/>
      <c r="QLQ91" s="1548"/>
      <c r="QLR91" s="1548"/>
      <c r="QLS91" s="1548"/>
      <c r="QLT91" s="1548"/>
      <c r="QLU91" s="1548"/>
      <c r="QLV91" s="1548"/>
      <c r="QLW91" s="1548"/>
      <c r="QLX91" s="1548"/>
      <c r="QLY91" s="1548"/>
      <c r="QLZ91" s="1548"/>
      <c r="QMA91" s="1548"/>
      <c r="QMB91" s="1548"/>
      <c r="QMC91" s="1548"/>
      <c r="QMD91" s="1548"/>
      <c r="QME91" s="1548"/>
      <c r="QMF91" s="1548"/>
      <c r="QMG91" s="1548"/>
      <c r="QMH91" s="1548"/>
      <c r="QMI91" s="1548"/>
      <c r="QMJ91" s="1548"/>
      <c r="QMK91" s="1548"/>
      <c r="QML91" s="1548"/>
      <c r="QMM91" s="1548"/>
      <c r="QMN91" s="1548"/>
      <c r="QMO91" s="1548"/>
      <c r="QMP91" s="1548"/>
      <c r="QMQ91" s="1548"/>
      <c r="QMR91" s="1548"/>
      <c r="QMS91" s="1548"/>
      <c r="QMT91" s="1548"/>
      <c r="QMU91" s="1548"/>
      <c r="QMV91" s="1548"/>
      <c r="QMW91" s="1548"/>
      <c r="QMX91" s="1548"/>
      <c r="QMY91" s="1548"/>
      <c r="QMZ91" s="1548"/>
      <c r="QNA91" s="1548"/>
      <c r="QNB91" s="1548"/>
      <c r="QNC91" s="1548"/>
      <c r="QND91" s="1548"/>
      <c r="QNE91" s="1548"/>
      <c r="QNF91" s="1548"/>
      <c r="QNG91" s="1548"/>
      <c r="QNH91" s="1548"/>
      <c r="QNI91" s="1548"/>
      <c r="QNJ91" s="1548"/>
      <c r="QNK91" s="1548"/>
      <c r="QNL91" s="1548"/>
      <c r="QNM91" s="1548"/>
      <c r="QNN91" s="1548"/>
      <c r="QNO91" s="1548"/>
      <c r="QNP91" s="1548"/>
      <c r="QNQ91" s="1548"/>
      <c r="QNR91" s="1548"/>
      <c r="QNS91" s="1548"/>
      <c r="QNT91" s="1548"/>
      <c r="QNU91" s="1548"/>
      <c r="QNV91" s="1548"/>
      <c r="QNW91" s="1548"/>
      <c r="QNX91" s="1548"/>
      <c r="QNY91" s="1548"/>
      <c r="QNZ91" s="1548"/>
      <c r="QOA91" s="1548"/>
      <c r="QOB91" s="1548"/>
      <c r="QOC91" s="1548"/>
      <c r="QOD91" s="1548"/>
      <c r="QOE91" s="1548"/>
      <c r="QOF91" s="1548"/>
      <c r="QOG91" s="1548"/>
      <c r="QOH91" s="1548"/>
      <c r="QOI91" s="1548"/>
      <c r="QOJ91" s="1548"/>
      <c r="QOK91" s="1548"/>
      <c r="QOL91" s="1548"/>
      <c r="QOM91" s="1548"/>
      <c r="QON91" s="1548"/>
      <c r="QOO91" s="1548"/>
      <c r="QOP91" s="1548"/>
      <c r="QOQ91" s="1548"/>
      <c r="QOR91" s="1548"/>
      <c r="QOS91" s="1548"/>
      <c r="QOT91" s="1548"/>
      <c r="QOU91" s="1548"/>
      <c r="QOV91" s="1548"/>
      <c r="QOW91" s="1548"/>
      <c r="QOX91" s="1548"/>
      <c r="QOY91" s="1548"/>
      <c r="QOZ91" s="1548"/>
      <c r="QPA91" s="1548"/>
      <c r="QPB91" s="1548"/>
      <c r="QPC91" s="1548"/>
      <c r="QPD91" s="1548"/>
      <c r="QPE91" s="1548"/>
      <c r="QPF91" s="1548"/>
      <c r="QPG91" s="1548"/>
      <c r="QPH91" s="1548"/>
      <c r="QPI91" s="1548"/>
      <c r="QPJ91" s="1548"/>
      <c r="QPK91" s="1548"/>
      <c r="QPL91" s="1548"/>
      <c r="QPM91" s="1548"/>
      <c r="QPN91" s="1548"/>
      <c r="QPO91" s="1548"/>
      <c r="QPP91" s="1548"/>
      <c r="QPQ91" s="1548"/>
      <c r="QPR91" s="1548"/>
      <c r="QPS91" s="1548"/>
      <c r="QPT91" s="1548"/>
      <c r="QPU91" s="1548"/>
      <c r="QPV91" s="1548"/>
      <c r="QPW91" s="1548"/>
      <c r="QPX91" s="1548"/>
      <c r="QPY91" s="1548"/>
      <c r="QPZ91" s="1548"/>
      <c r="QQA91" s="1548"/>
      <c r="QQB91" s="1548"/>
      <c r="QQC91" s="1548"/>
      <c r="QQD91" s="1548"/>
      <c r="QQE91" s="1548"/>
      <c r="QQF91" s="1548"/>
      <c r="QQG91" s="1548"/>
      <c r="QQH91" s="1548"/>
      <c r="QQI91" s="1548"/>
      <c r="QQJ91" s="1548"/>
      <c r="QQK91" s="1548"/>
      <c r="QQL91" s="1548"/>
      <c r="QQM91" s="1548"/>
      <c r="QQN91" s="1548"/>
      <c r="QQO91" s="1548"/>
      <c r="QQP91" s="1548"/>
      <c r="QQQ91" s="1548"/>
      <c r="QQR91" s="1548"/>
      <c r="QQS91" s="1548"/>
      <c r="QQT91" s="1548"/>
      <c r="QQU91" s="1548"/>
      <c r="QQV91" s="1548"/>
      <c r="QQW91" s="1548"/>
      <c r="QQX91" s="1548"/>
      <c r="QQY91" s="1548"/>
      <c r="QQZ91" s="1548"/>
      <c r="QRA91" s="1548"/>
      <c r="QRB91" s="1548"/>
      <c r="QRC91" s="1548"/>
      <c r="QRD91" s="1548"/>
      <c r="QRE91" s="1548"/>
      <c r="QRF91" s="1548"/>
      <c r="QRG91" s="1548"/>
      <c r="QRH91" s="1548"/>
      <c r="QRI91" s="1548"/>
      <c r="QRJ91" s="1548"/>
      <c r="QRK91" s="1548"/>
      <c r="QRL91" s="1548"/>
      <c r="QRM91" s="1548"/>
      <c r="QRN91" s="1548"/>
      <c r="QRO91" s="1548"/>
      <c r="QRP91" s="1548"/>
      <c r="QRQ91" s="1548"/>
      <c r="QRR91" s="1548"/>
      <c r="QRS91" s="1548"/>
      <c r="QRT91" s="1548"/>
      <c r="QRU91" s="1548"/>
      <c r="QRV91" s="1548"/>
      <c r="QRW91" s="1548"/>
      <c r="QRX91" s="1548"/>
      <c r="QRY91" s="1548"/>
      <c r="QRZ91" s="1548"/>
      <c r="QSA91" s="1548"/>
      <c r="QSB91" s="1548"/>
      <c r="QSC91" s="1548"/>
      <c r="QSD91" s="1548"/>
      <c r="QSE91" s="1548"/>
      <c r="QSF91" s="1548"/>
      <c r="QSG91" s="1548"/>
      <c r="QSH91" s="1548"/>
      <c r="QSI91" s="1548"/>
      <c r="QSJ91" s="1548"/>
      <c r="QSK91" s="1548"/>
      <c r="QSL91" s="1548"/>
      <c r="QSM91" s="1548"/>
      <c r="QSN91" s="1548"/>
      <c r="QSO91" s="1548"/>
      <c r="QSP91" s="1548"/>
      <c r="QSQ91" s="1548"/>
      <c r="QSR91" s="1548"/>
      <c r="QSS91" s="1548"/>
      <c r="QST91" s="1548"/>
      <c r="QSU91" s="1548"/>
      <c r="QSV91" s="1548"/>
      <c r="QSW91" s="1548"/>
      <c r="QSX91" s="1548"/>
      <c r="QSY91" s="1548"/>
      <c r="QSZ91" s="1548"/>
      <c r="QTA91" s="1548"/>
      <c r="QTB91" s="1548"/>
      <c r="QTC91" s="1548"/>
      <c r="QTD91" s="1548"/>
      <c r="QTE91" s="1548"/>
      <c r="QTF91" s="1548"/>
      <c r="QTG91" s="1548"/>
      <c r="QTH91" s="1548"/>
      <c r="QTI91" s="1548"/>
      <c r="QTJ91" s="1548"/>
      <c r="QTK91" s="1548"/>
      <c r="QTL91" s="1548"/>
      <c r="QTM91" s="1548"/>
      <c r="QTN91" s="1548"/>
      <c r="QTO91" s="1548"/>
      <c r="QTP91" s="1548"/>
      <c r="QTQ91" s="1548"/>
      <c r="QTR91" s="1548"/>
      <c r="QTS91" s="1548"/>
      <c r="QTT91" s="1548"/>
      <c r="QTU91" s="1548"/>
      <c r="QTV91" s="1548"/>
      <c r="QTW91" s="1548"/>
      <c r="QTX91" s="1548"/>
      <c r="QTY91" s="1548"/>
      <c r="QTZ91" s="1548"/>
      <c r="QUA91" s="1548"/>
      <c r="QUB91" s="1548"/>
      <c r="QUC91" s="1548"/>
      <c r="QUD91" s="1548"/>
      <c r="QUE91" s="1548"/>
      <c r="QUF91" s="1548"/>
      <c r="QUG91" s="1548"/>
      <c r="QUH91" s="1548"/>
      <c r="QUI91" s="1548"/>
      <c r="QUJ91" s="1548"/>
      <c r="QUK91" s="1548"/>
      <c r="QUL91" s="1548"/>
      <c r="QUM91" s="1548"/>
      <c r="QUN91" s="1548"/>
      <c r="QUO91" s="1548"/>
      <c r="QUP91" s="1548"/>
      <c r="QUQ91" s="1548"/>
      <c r="QUR91" s="1548"/>
      <c r="QUS91" s="1548"/>
      <c r="QUT91" s="1548"/>
      <c r="QUU91" s="1548"/>
      <c r="QUV91" s="1548"/>
      <c r="QUW91" s="1548"/>
      <c r="QUX91" s="1548"/>
      <c r="QUY91" s="1548"/>
      <c r="QUZ91" s="1548"/>
      <c r="QVA91" s="1548"/>
      <c r="QVB91" s="1548"/>
      <c r="QVC91" s="1548"/>
      <c r="QVD91" s="1548"/>
      <c r="QVE91" s="1548"/>
      <c r="QVF91" s="1548"/>
      <c r="QVG91" s="1548"/>
      <c r="QVH91" s="1548"/>
      <c r="QVI91" s="1548"/>
      <c r="QVJ91" s="1548"/>
      <c r="QVK91" s="1548"/>
      <c r="QVL91" s="1548"/>
      <c r="QVM91" s="1548"/>
      <c r="QVN91" s="1548"/>
      <c r="QVO91" s="1548"/>
      <c r="QVP91" s="1548"/>
      <c r="QVQ91" s="1548"/>
      <c r="QVR91" s="1548"/>
      <c r="QVS91" s="1548"/>
      <c r="QVT91" s="1548"/>
      <c r="QVU91" s="1548"/>
      <c r="QVV91" s="1548"/>
      <c r="QVW91" s="1548"/>
      <c r="QVX91" s="1548"/>
      <c r="QVY91" s="1548"/>
      <c r="QVZ91" s="1548"/>
      <c r="QWA91" s="1548"/>
      <c r="QWB91" s="1548"/>
      <c r="QWC91" s="1548"/>
      <c r="QWD91" s="1548"/>
      <c r="QWE91" s="1548"/>
      <c r="QWF91" s="1548"/>
      <c r="QWG91" s="1548"/>
      <c r="QWH91" s="1548"/>
      <c r="QWI91" s="1548"/>
      <c r="QWJ91" s="1548"/>
      <c r="QWK91" s="1548"/>
      <c r="QWL91" s="1548"/>
      <c r="QWM91" s="1548"/>
      <c r="QWN91" s="1548"/>
      <c r="QWO91" s="1548"/>
      <c r="QWP91" s="1548"/>
      <c r="QWQ91" s="1548"/>
      <c r="QWR91" s="1548"/>
      <c r="QWS91" s="1548"/>
      <c r="QWT91" s="1548"/>
      <c r="QWU91" s="1548"/>
      <c r="QWV91" s="1548"/>
      <c r="QWW91" s="1548"/>
      <c r="QWX91" s="1548"/>
      <c r="QWY91" s="1548"/>
      <c r="QWZ91" s="1548"/>
      <c r="QXA91" s="1548"/>
      <c r="QXB91" s="1548"/>
      <c r="QXC91" s="1548"/>
      <c r="QXD91" s="1548"/>
      <c r="QXE91" s="1548"/>
      <c r="QXF91" s="1548"/>
      <c r="QXG91" s="1548"/>
      <c r="QXH91" s="1548"/>
      <c r="QXI91" s="1548"/>
      <c r="QXJ91" s="1548"/>
      <c r="QXK91" s="1548"/>
      <c r="QXL91" s="1548"/>
      <c r="QXM91" s="1548"/>
      <c r="QXN91" s="1548"/>
      <c r="QXO91" s="1548"/>
      <c r="QXP91" s="1548"/>
      <c r="QXQ91" s="1548"/>
      <c r="QXR91" s="1548"/>
      <c r="QXS91" s="1548"/>
      <c r="QXT91" s="1548"/>
      <c r="QXU91" s="1548"/>
      <c r="QXV91" s="1548"/>
      <c r="QXW91" s="1548"/>
      <c r="QXX91" s="1548"/>
      <c r="QXY91" s="1548"/>
      <c r="QXZ91" s="1548"/>
      <c r="QYA91" s="1548"/>
      <c r="QYB91" s="1548"/>
      <c r="QYC91" s="1548"/>
      <c r="QYD91" s="1548"/>
      <c r="QYE91" s="1548"/>
      <c r="QYF91" s="1548"/>
      <c r="QYG91" s="1548"/>
      <c r="QYH91" s="1548"/>
      <c r="QYI91" s="1548"/>
      <c r="QYJ91" s="1548"/>
      <c r="QYK91" s="1548"/>
      <c r="QYL91" s="1548"/>
      <c r="QYM91" s="1548"/>
      <c r="QYN91" s="1548"/>
      <c r="QYO91" s="1548"/>
      <c r="QYP91" s="1548"/>
      <c r="QYQ91" s="1548"/>
      <c r="QYR91" s="1548"/>
      <c r="QYS91" s="1548"/>
      <c r="QYT91" s="1548"/>
      <c r="QYU91" s="1548"/>
      <c r="QYV91" s="1548"/>
      <c r="QYW91" s="1548"/>
      <c r="QYX91" s="1548"/>
      <c r="QYY91" s="1548"/>
      <c r="QYZ91" s="1548"/>
      <c r="QZA91" s="1548"/>
      <c r="QZB91" s="1548"/>
      <c r="QZC91" s="1548"/>
      <c r="QZD91" s="1548"/>
      <c r="QZE91" s="1548"/>
      <c r="QZF91" s="1548"/>
      <c r="QZG91" s="1548"/>
      <c r="QZH91" s="1548"/>
      <c r="QZI91" s="1548"/>
      <c r="QZJ91" s="1548"/>
      <c r="QZK91" s="1548"/>
      <c r="QZL91" s="1548"/>
      <c r="QZM91" s="1548"/>
      <c r="QZN91" s="1548"/>
      <c r="QZO91" s="1548"/>
      <c r="QZP91" s="1548"/>
      <c r="QZQ91" s="1548"/>
      <c r="QZR91" s="1548"/>
      <c r="QZS91" s="1548"/>
      <c r="QZT91" s="1548"/>
      <c r="QZU91" s="1548"/>
      <c r="QZV91" s="1548"/>
      <c r="QZW91" s="1548"/>
      <c r="QZX91" s="1548"/>
      <c r="QZY91" s="1548"/>
      <c r="QZZ91" s="1548"/>
      <c r="RAA91" s="1548"/>
      <c r="RAB91" s="1548"/>
      <c r="RAC91" s="1548"/>
      <c r="RAD91" s="1548"/>
      <c r="RAE91" s="1548"/>
      <c r="RAF91" s="1548"/>
      <c r="RAG91" s="1548"/>
      <c r="RAH91" s="1548"/>
      <c r="RAI91" s="1548"/>
      <c r="RAJ91" s="1548"/>
      <c r="RAK91" s="1548"/>
      <c r="RAL91" s="1548"/>
      <c r="RAM91" s="1548"/>
      <c r="RAN91" s="1548"/>
      <c r="RAO91" s="1548"/>
      <c r="RAP91" s="1548"/>
      <c r="RAQ91" s="1548"/>
      <c r="RAR91" s="1548"/>
      <c r="RAS91" s="1548"/>
      <c r="RAT91" s="1548"/>
      <c r="RAU91" s="1548"/>
      <c r="RAV91" s="1548"/>
      <c r="RAW91" s="1548"/>
      <c r="RAX91" s="1548"/>
      <c r="RAY91" s="1548"/>
      <c r="RAZ91" s="1548"/>
      <c r="RBA91" s="1548"/>
      <c r="RBB91" s="1548"/>
      <c r="RBC91" s="1548"/>
      <c r="RBD91" s="1548"/>
      <c r="RBE91" s="1548"/>
      <c r="RBF91" s="1548"/>
      <c r="RBG91" s="1548"/>
      <c r="RBH91" s="1548"/>
      <c r="RBI91" s="1548"/>
      <c r="RBJ91" s="1548"/>
      <c r="RBK91" s="1548"/>
      <c r="RBL91" s="1548"/>
      <c r="RBM91" s="1548"/>
      <c r="RBN91" s="1548"/>
      <c r="RBO91" s="1548"/>
      <c r="RBP91" s="1548"/>
      <c r="RBQ91" s="1548"/>
      <c r="RBR91" s="1548"/>
      <c r="RBS91" s="1548"/>
      <c r="RBT91" s="1548"/>
      <c r="RBU91" s="1548"/>
      <c r="RBV91" s="1548"/>
      <c r="RBW91" s="1548"/>
      <c r="RBX91" s="1548"/>
      <c r="RBY91" s="1548"/>
      <c r="RBZ91" s="1548"/>
      <c r="RCA91" s="1548"/>
      <c r="RCB91" s="1548"/>
      <c r="RCC91" s="1548"/>
      <c r="RCD91" s="1548"/>
      <c r="RCE91" s="1548"/>
      <c r="RCF91" s="1548"/>
      <c r="RCG91" s="1548"/>
      <c r="RCH91" s="1548"/>
      <c r="RCI91" s="1548"/>
      <c r="RCJ91" s="1548"/>
      <c r="RCK91" s="1548"/>
      <c r="RCL91" s="1548"/>
      <c r="RCM91" s="1548"/>
      <c r="RCN91" s="1548"/>
      <c r="RCO91" s="1548"/>
      <c r="RCP91" s="1548"/>
      <c r="RCQ91" s="1548"/>
      <c r="RCR91" s="1548"/>
      <c r="RCS91" s="1548"/>
      <c r="RCT91" s="1548"/>
      <c r="RCU91" s="1548"/>
      <c r="RCV91" s="1548"/>
      <c r="RCW91" s="1548"/>
      <c r="RCX91" s="1548"/>
      <c r="RCY91" s="1548"/>
      <c r="RCZ91" s="1548"/>
      <c r="RDA91" s="1548"/>
      <c r="RDB91" s="1548"/>
      <c r="RDC91" s="1548"/>
      <c r="RDD91" s="1548"/>
      <c r="RDE91" s="1548"/>
      <c r="RDF91" s="1548"/>
      <c r="RDG91" s="1548"/>
      <c r="RDH91" s="1548"/>
      <c r="RDI91" s="1548"/>
      <c r="RDJ91" s="1548"/>
      <c r="RDK91" s="1548"/>
      <c r="RDL91" s="1548"/>
      <c r="RDM91" s="1548"/>
      <c r="RDN91" s="1548"/>
      <c r="RDO91" s="1548"/>
      <c r="RDP91" s="1548"/>
      <c r="RDQ91" s="1548"/>
      <c r="RDR91" s="1548"/>
      <c r="RDS91" s="1548"/>
      <c r="RDT91" s="1548"/>
      <c r="RDU91" s="1548"/>
      <c r="RDV91" s="1548"/>
      <c r="RDW91" s="1548"/>
      <c r="RDX91" s="1548"/>
      <c r="RDY91" s="1548"/>
      <c r="RDZ91" s="1548"/>
      <c r="REA91" s="1548"/>
      <c r="REB91" s="1548"/>
      <c r="REC91" s="1548"/>
      <c r="RED91" s="1548"/>
      <c r="REE91" s="1548"/>
      <c r="REF91" s="1548"/>
      <c r="REG91" s="1548"/>
      <c r="REH91" s="1548"/>
      <c r="REI91" s="1548"/>
      <c r="REJ91" s="1548"/>
      <c r="REK91" s="1548"/>
      <c r="REL91" s="1548"/>
      <c r="REM91" s="1548"/>
      <c r="REN91" s="1548"/>
      <c r="REO91" s="1548"/>
      <c r="REP91" s="1548"/>
      <c r="REQ91" s="1548"/>
      <c r="RER91" s="1548"/>
      <c r="RES91" s="1548"/>
      <c r="RET91" s="1548"/>
      <c r="REU91" s="1548"/>
      <c r="REV91" s="1548"/>
      <c r="REW91" s="1548"/>
      <c r="REX91" s="1548"/>
      <c r="REY91" s="1548"/>
      <c r="REZ91" s="1548"/>
      <c r="RFA91" s="1548"/>
      <c r="RFB91" s="1548"/>
      <c r="RFC91" s="1548"/>
      <c r="RFD91" s="1548"/>
      <c r="RFE91" s="1548"/>
      <c r="RFF91" s="1548"/>
      <c r="RFG91" s="1548"/>
      <c r="RFH91" s="1548"/>
      <c r="RFI91" s="1548"/>
      <c r="RFJ91" s="1548"/>
      <c r="RFK91" s="1548"/>
      <c r="RFL91" s="1548"/>
      <c r="RFM91" s="1548"/>
      <c r="RFN91" s="1548"/>
      <c r="RFO91" s="1548"/>
      <c r="RFP91" s="1548"/>
      <c r="RFQ91" s="1548"/>
      <c r="RFR91" s="1548"/>
      <c r="RFS91" s="1548"/>
      <c r="RFT91" s="1548"/>
      <c r="RFU91" s="1548"/>
      <c r="RFV91" s="1548"/>
      <c r="RFW91" s="1548"/>
      <c r="RFX91" s="1548"/>
      <c r="RFY91" s="1548"/>
      <c r="RFZ91" s="1548"/>
      <c r="RGA91" s="1548"/>
      <c r="RGB91" s="1548"/>
      <c r="RGC91" s="1548"/>
      <c r="RGD91" s="1548"/>
      <c r="RGE91" s="1548"/>
      <c r="RGF91" s="1548"/>
      <c r="RGG91" s="1548"/>
      <c r="RGH91" s="1548"/>
      <c r="RGI91" s="1548"/>
      <c r="RGJ91" s="1548"/>
      <c r="RGK91" s="1548"/>
      <c r="RGL91" s="1548"/>
      <c r="RGM91" s="1548"/>
      <c r="RGN91" s="1548"/>
      <c r="RGO91" s="1548"/>
      <c r="RGP91" s="1548"/>
      <c r="RGQ91" s="1548"/>
      <c r="RGR91" s="1548"/>
      <c r="RGS91" s="1548"/>
      <c r="RGT91" s="1548"/>
      <c r="RGU91" s="1548"/>
      <c r="RGV91" s="1548"/>
      <c r="RGW91" s="1548"/>
      <c r="RGX91" s="1548"/>
      <c r="RGY91" s="1548"/>
      <c r="RGZ91" s="1548"/>
      <c r="RHA91" s="1548"/>
      <c r="RHB91" s="1548"/>
      <c r="RHC91" s="1548"/>
      <c r="RHD91" s="1548"/>
      <c r="RHE91" s="1548"/>
      <c r="RHF91" s="1548"/>
      <c r="RHG91" s="1548"/>
      <c r="RHH91" s="1548"/>
      <c r="RHI91" s="1548"/>
      <c r="RHJ91" s="1548"/>
      <c r="RHK91" s="1548"/>
      <c r="RHL91" s="1548"/>
      <c r="RHM91" s="1548"/>
      <c r="RHN91" s="1548"/>
      <c r="RHO91" s="1548"/>
      <c r="RHP91" s="1548"/>
      <c r="RHQ91" s="1548"/>
      <c r="RHR91" s="1548"/>
      <c r="RHS91" s="1548"/>
      <c r="RHT91" s="1548"/>
      <c r="RHU91" s="1548"/>
      <c r="RHV91" s="1548"/>
      <c r="RHW91" s="1548"/>
      <c r="RHX91" s="1548"/>
      <c r="RHY91" s="1548"/>
      <c r="RHZ91" s="1548"/>
      <c r="RIA91" s="1548"/>
      <c r="RIB91" s="1548"/>
      <c r="RIC91" s="1548"/>
      <c r="RID91" s="1548"/>
      <c r="RIE91" s="1548"/>
      <c r="RIF91" s="1548"/>
      <c r="RIG91" s="1548"/>
      <c r="RIH91" s="1548"/>
      <c r="RII91" s="1548"/>
      <c r="RIJ91" s="1548"/>
      <c r="RIK91" s="1548"/>
      <c r="RIL91" s="1548"/>
      <c r="RIM91" s="1548"/>
      <c r="RIN91" s="1548"/>
      <c r="RIO91" s="1548"/>
      <c r="RIP91" s="1548"/>
      <c r="RIQ91" s="1548"/>
      <c r="RIR91" s="1548"/>
      <c r="RIS91" s="1548"/>
      <c r="RIT91" s="1548"/>
      <c r="RIU91" s="1548"/>
      <c r="RIV91" s="1548"/>
      <c r="RIW91" s="1548"/>
      <c r="RIX91" s="1548"/>
      <c r="RIY91" s="1548"/>
      <c r="RIZ91" s="1548"/>
      <c r="RJA91" s="1548"/>
      <c r="RJB91" s="1548"/>
      <c r="RJC91" s="1548"/>
      <c r="RJD91" s="1548"/>
      <c r="RJE91" s="1548"/>
      <c r="RJF91" s="1548"/>
      <c r="RJG91" s="1548"/>
      <c r="RJH91" s="1548"/>
      <c r="RJI91" s="1548"/>
      <c r="RJJ91" s="1548"/>
      <c r="RJK91" s="1548"/>
      <c r="RJL91" s="1548"/>
      <c r="RJM91" s="1548"/>
      <c r="RJN91" s="1548"/>
      <c r="RJO91" s="1548"/>
      <c r="RJP91" s="1548"/>
      <c r="RJQ91" s="1548"/>
      <c r="RJR91" s="1548"/>
      <c r="RJS91" s="1548"/>
      <c r="RJT91" s="1548"/>
      <c r="RJU91" s="1548"/>
      <c r="RJV91" s="1548"/>
      <c r="RJW91" s="1548"/>
      <c r="RJX91" s="1548"/>
      <c r="RJY91" s="1548"/>
      <c r="RJZ91" s="1548"/>
      <c r="RKA91" s="1548"/>
      <c r="RKB91" s="1548"/>
      <c r="RKC91" s="1548"/>
      <c r="RKD91" s="1548"/>
      <c r="RKE91" s="1548"/>
      <c r="RKF91" s="1548"/>
      <c r="RKG91" s="1548"/>
      <c r="RKH91" s="1548"/>
      <c r="RKI91" s="1548"/>
      <c r="RKJ91" s="1548"/>
      <c r="RKK91" s="1548"/>
      <c r="RKL91" s="1548"/>
      <c r="RKM91" s="1548"/>
      <c r="RKN91" s="1548"/>
      <c r="RKO91" s="1548"/>
      <c r="RKP91" s="1548"/>
      <c r="RKQ91" s="1548"/>
      <c r="RKR91" s="1548"/>
      <c r="RKS91" s="1548"/>
      <c r="RKT91" s="1548"/>
      <c r="RKU91" s="1548"/>
      <c r="RKV91" s="1548"/>
      <c r="RKW91" s="1548"/>
      <c r="RKX91" s="1548"/>
      <c r="RKY91" s="1548"/>
      <c r="RKZ91" s="1548"/>
      <c r="RLA91" s="1548"/>
      <c r="RLB91" s="1548"/>
      <c r="RLC91" s="1548"/>
      <c r="RLD91" s="1548"/>
      <c r="RLE91" s="1548"/>
      <c r="RLF91" s="1548"/>
      <c r="RLG91" s="1548"/>
      <c r="RLH91" s="1548"/>
      <c r="RLI91" s="1548"/>
      <c r="RLJ91" s="1548"/>
      <c r="RLK91" s="1548"/>
      <c r="RLL91" s="1548"/>
      <c r="RLM91" s="1548"/>
      <c r="RLN91" s="1548"/>
      <c r="RLO91" s="1548"/>
      <c r="RLP91" s="1548"/>
      <c r="RLQ91" s="1548"/>
      <c r="RLR91" s="1548"/>
      <c r="RLS91" s="1548"/>
      <c r="RLT91" s="1548"/>
      <c r="RLU91" s="1548"/>
      <c r="RLV91" s="1548"/>
      <c r="RLW91" s="1548"/>
      <c r="RLX91" s="1548"/>
      <c r="RLY91" s="1548"/>
      <c r="RLZ91" s="1548"/>
      <c r="RMA91" s="1548"/>
      <c r="RMB91" s="1548"/>
      <c r="RMC91" s="1548"/>
      <c r="RMD91" s="1548"/>
      <c r="RME91" s="1548"/>
      <c r="RMF91" s="1548"/>
      <c r="RMG91" s="1548"/>
      <c r="RMH91" s="1548"/>
      <c r="RMI91" s="1548"/>
      <c r="RMJ91" s="1548"/>
      <c r="RMK91" s="1548"/>
      <c r="RML91" s="1548"/>
      <c r="RMM91" s="1548"/>
      <c r="RMN91" s="1548"/>
      <c r="RMO91" s="1548"/>
      <c r="RMP91" s="1548"/>
      <c r="RMQ91" s="1548"/>
      <c r="RMR91" s="1548"/>
      <c r="RMS91" s="1548"/>
      <c r="RMT91" s="1548"/>
      <c r="RMU91" s="1548"/>
      <c r="RMV91" s="1548"/>
      <c r="RMW91" s="1548"/>
      <c r="RMX91" s="1548"/>
      <c r="RMY91" s="1548"/>
      <c r="RMZ91" s="1548"/>
      <c r="RNA91" s="1548"/>
      <c r="RNB91" s="1548"/>
      <c r="RNC91" s="1548"/>
      <c r="RND91" s="1548"/>
      <c r="RNE91" s="1548"/>
      <c r="RNF91" s="1548"/>
      <c r="RNG91" s="1548"/>
      <c r="RNH91" s="1548"/>
      <c r="RNI91" s="1548"/>
      <c r="RNJ91" s="1548"/>
      <c r="RNK91" s="1548"/>
      <c r="RNL91" s="1548"/>
      <c r="RNM91" s="1548"/>
      <c r="RNN91" s="1548"/>
      <c r="RNO91" s="1548"/>
      <c r="RNP91" s="1548"/>
      <c r="RNQ91" s="1548"/>
      <c r="RNR91" s="1548"/>
      <c r="RNS91" s="1548"/>
      <c r="RNT91" s="1548"/>
      <c r="RNU91" s="1548"/>
      <c r="RNV91" s="1548"/>
      <c r="RNW91" s="1548"/>
      <c r="RNX91" s="1548"/>
      <c r="RNY91" s="1548"/>
      <c r="RNZ91" s="1548"/>
      <c r="ROA91" s="1548"/>
      <c r="ROB91" s="1548"/>
      <c r="ROC91" s="1548"/>
      <c r="ROD91" s="1548"/>
      <c r="ROE91" s="1548"/>
      <c r="ROF91" s="1548"/>
      <c r="ROG91" s="1548"/>
      <c r="ROH91" s="1548"/>
      <c r="ROI91" s="1548"/>
      <c r="ROJ91" s="1548"/>
      <c r="ROK91" s="1548"/>
      <c r="ROL91" s="1548"/>
      <c r="ROM91" s="1548"/>
      <c r="RON91" s="1548"/>
      <c r="ROO91" s="1548"/>
      <c r="ROP91" s="1548"/>
      <c r="ROQ91" s="1548"/>
      <c r="ROR91" s="1548"/>
      <c r="ROS91" s="1548"/>
      <c r="ROT91" s="1548"/>
      <c r="ROU91" s="1548"/>
      <c r="ROV91" s="1548"/>
      <c r="ROW91" s="1548"/>
      <c r="ROX91" s="1548"/>
      <c r="ROY91" s="1548"/>
      <c r="ROZ91" s="1548"/>
      <c r="RPA91" s="1548"/>
      <c r="RPB91" s="1548"/>
      <c r="RPC91" s="1548"/>
      <c r="RPD91" s="1548"/>
      <c r="RPE91" s="1548"/>
      <c r="RPF91" s="1548"/>
      <c r="RPG91" s="1548"/>
      <c r="RPH91" s="1548"/>
      <c r="RPI91" s="1548"/>
      <c r="RPJ91" s="1548"/>
      <c r="RPK91" s="1548"/>
      <c r="RPL91" s="1548"/>
      <c r="RPM91" s="1548"/>
      <c r="RPN91" s="1548"/>
      <c r="RPO91" s="1548"/>
      <c r="RPP91" s="1548"/>
      <c r="RPQ91" s="1548"/>
      <c r="RPR91" s="1548"/>
      <c r="RPS91" s="1548"/>
      <c r="RPT91" s="1548"/>
      <c r="RPU91" s="1548"/>
      <c r="RPV91" s="1548"/>
      <c r="RPW91" s="1548"/>
      <c r="RPX91" s="1548"/>
      <c r="RPY91" s="1548"/>
      <c r="RPZ91" s="1548"/>
      <c r="RQA91" s="1548"/>
      <c r="RQB91" s="1548"/>
      <c r="RQC91" s="1548"/>
      <c r="RQD91" s="1548"/>
      <c r="RQE91" s="1548"/>
      <c r="RQF91" s="1548"/>
      <c r="RQG91" s="1548"/>
      <c r="RQH91" s="1548"/>
      <c r="RQI91" s="1548"/>
      <c r="RQJ91" s="1548"/>
      <c r="RQK91" s="1548"/>
      <c r="RQL91" s="1548"/>
      <c r="RQM91" s="1548"/>
      <c r="RQN91" s="1548"/>
      <c r="RQO91" s="1548"/>
      <c r="RQP91" s="1548"/>
      <c r="RQQ91" s="1548"/>
      <c r="RQR91" s="1548"/>
      <c r="RQS91" s="1548"/>
      <c r="RQT91" s="1548"/>
      <c r="RQU91" s="1548"/>
      <c r="RQV91" s="1548"/>
      <c r="RQW91" s="1548"/>
      <c r="RQX91" s="1548"/>
      <c r="RQY91" s="1548"/>
      <c r="RQZ91" s="1548"/>
      <c r="RRA91" s="1548"/>
      <c r="RRB91" s="1548"/>
      <c r="RRC91" s="1548"/>
      <c r="RRD91" s="1548"/>
      <c r="RRE91" s="1548"/>
      <c r="RRF91" s="1548"/>
      <c r="RRG91" s="1548"/>
      <c r="RRH91" s="1548"/>
      <c r="RRI91" s="1548"/>
      <c r="RRJ91" s="1548"/>
      <c r="RRK91" s="1548"/>
      <c r="RRL91" s="1548"/>
      <c r="RRM91" s="1548"/>
      <c r="RRN91" s="1548"/>
      <c r="RRO91" s="1548"/>
      <c r="RRP91" s="1548"/>
      <c r="RRQ91" s="1548"/>
      <c r="RRR91" s="1548"/>
      <c r="RRS91" s="1548"/>
      <c r="RRT91" s="1548"/>
      <c r="RRU91" s="1548"/>
      <c r="RRV91" s="1548"/>
      <c r="RRW91" s="1548"/>
      <c r="RRX91" s="1548"/>
      <c r="RRY91" s="1548"/>
      <c r="RRZ91" s="1548"/>
      <c r="RSA91" s="1548"/>
      <c r="RSB91" s="1548"/>
      <c r="RSC91" s="1548"/>
      <c r="RSD91" s="1548"/>
      <c r="RSE91" s="1548"/>
      <c r="RSF91" s="1548"/>
      <c r="RSG91" s="1548"/>
      <c r="RSH91" s="1548"/>
      <c r="RSI91" s="1548"/>
      <c r="RSJ91" s="1548"/>
      <c r="RSK91" s="1548"/>
      <c r="RSL91" s="1548"/>
      <c r="RSM91" s="1548"/>
      <c r="RSN91" s="1548"/>
      <c r="RSO91" s="1548"/>
      <c r="RSP91" s="1548"/>
      <c r="RSQ91" s="1548"/>
      <c r="RSR91" s="1548"/>
      <c r="RSS91" s="1548"/>
      <c r="RST91" s="1548"/>
      <c r="RSU91" s="1548"/>
      <c r="RSV91" s="1548"/>
      <c r="RSW91" s="1548"/>
      <c r="RSX91" s="1548"/>
      <c r="RSY91" s="1548"/>
      <c r="RSZ91" s="1548"/>
      <c r="RTA91" s="1548"/>
      <c r="RTB91" s="1548"/>
      <c r="RTC91" s="1548"/>
      <c r="RTD91" s="1548"/>
      <c r="RTE91" s="1548"/>
      <c r="RTF91" s="1548"/>
      <c r="RTG91" s="1548"/>
      <c r="RTH91" s="1548"/>
      <c r="RTI91" s="1548"/>
      <c r="RTJ91" s="1548"/>
      <c r="RTK91" s="1548"/>
      <c r="RTL91" s="1548"/>
      <c r="RTM91" s="1548"/>
      <c r="RTN91" s="1548"/>
      <c r="RTO91" s="1548"/>
      <c r="RTP91" s="1548"/>
      <c r="RTQ91" s="1548"/>
      <c r="RTR91" s="1548"/>
      <c r="RTS91" s="1548"/>
      <c r="RTT91" s="1548"/>
      <c r="RTU91" s="1548"/>
      <c r="RTV91" s="1548"/>
      <c r="RTW91" s="1548"/>
      <c r="RTX91" s="1548"/>
      <c r="RTY91" s="1548"/>
      <c r="RTZ91" s="1548"/>
      <c r="RUA91" s="1548"/>
      <c r="RUB91" s="1548"/>
      <c r="RUC91" s="1548"/>
      <c r="RUD91" s="1548"/>
      <c r="RUE91" s="1548"/>
      <c r="RUF91" s="1548"/>
      <c r="RUG91" s="1548"/>
      <c r="RUH91" s="1548"/>
      <c r="RUI91" s="1548"/>
      <c r="RUJ91" s="1548"/>
      <c r="RUK91" s="1548"/>
      <c r="RUL91" s="1548"/>
      <c r="RUM91" s="1548"/>
      <c r="RUN91" s="1548"/>
      <c r="RUO91" s="1548"/>
      <c r="RUP91" s="1548"/>
      <c r="RUQ91" s="1548"/>
      <c r="RUR91" s="1548"/>
      <c r="RUS91" s="1548"/>
      <c r="RUT91" s="1548"/>
      <c r="RUU91" s="1548"/>
      <c r="RUV91" s="1548"/>
      <c r="RUW91" s="1548"/>
      <c r="RUX91" s="1548"/>
      <c r="RUY91" s="1548"/>
      <c r="RUZ91" s="1548"/>
      <c r="RVA91" s="1548"/>
      <c r="RVB91" s="1548"/>
      <c r="RVC91" s="1548"/>
      <c r="RVD91" s="1548"/>
      <c r="RVE91" s="1548"/>
      <c r="RVF91" s="1548"/>
      <c r="RVG91" s="1548"/>
      <c r="RVH91" s="1548"/>
      <c r="RVI91" s="1548"/>
      <c r="RVJ91" s="1548"/>
      <c r="RVK91" s="1548"/>
      <c r="RVL91" s="1548"/>
      <c r="RVM91" s="1548"/>
      <c r="RVN91" s="1548"/>
      <c r="RVO91" s="1548"/>
      <c r="RVP91" s="1548"/>
      <c r="RVQ91" s="1548"/>
      <c r="RVR91" s="1548"/>
      <c r="RVS91" s="1548"/>
      <c r="RVT91" s="1548"/>
      <c r="RVU91" s="1548"/>
      <c r="RVV91" s="1548"/>
      <c r="RVW91" s="1548"/>
      <c r="RVX91" s="1548"/>
      <c r="RVY91" s="1548"/>
      <c r="RVZ91" s="1548"/>
      <c r="RWA91" s="1548"/>
      <c r="RWB91" s="1548"/>
      <c r="RWC91" s="1548"/>
      <c r="RWD91" s="1548"/>
      <c r="RWE91" s="1548"/>
      <c r="RWF91" s="1548"/>
      <c r="RWG91" s="1548"/>
      <c r="RWH91" s="1548"/>
      <c r="RWI91" s="1548"/>
      <c r="RWJ91" s="1548"/>
      <c r="RWK91" s="1548"/>
      <c r="RWL91" s="1548"/>
      <c r="RWM91" s="1548"/>
      <c r="RWN91" s="1548"/>
      <c r="RWO91" s="1548"/>
      <c r="RWP91" s="1548"/>
      <c r="RWQ91" s="1548"/>
      <c r="RWR91" s="1548"/>
      <c r="RWS91" s="1548"/>
      <c r="RWT91" s="1548"/>
      <c r="RWU91" s="1548"/>
      <c r="RWV91" s="1548"/>
      <c r="RWW91" s="1548"/>
      <c r="RWX91" s="1548"/>
      <c r="RWY91" s="1548"/>
      <c r="RWZ91" s="1548"/>
      <c r="RXA91" s="1548"/>
      <c r="RXB91" s="1548"/>
      <c r="RXC91" s="1548"/>
      <c r="RXD91" s="1548"/>
      <c r="RXE91" s="1548"/>
      <c r="RXF91" s="1548"/>
      <c r="RXG91" s="1548"/>
      <c r="RXH91" s="1548"/>
      <c r="RXI91" s="1548"/>
      <c r="RXJ91" s="1548"/>
      <c r="RXK91" s="1548"/>
      <c r="RXL91" s="1548"/>
      <c r="RXM91" s="1548"/>
      <c r="RXN91" s="1548"/>
      <c r="RXO91" s="1548"/>
      <c r="RXP91" s="1548"/>
      <c r="RXQ91" s="1548"/>
      <c r="RXR91" s="1548"/>
      <c r="RXS91" s="1548"/>
      <c r="RXT91" s="1548"/>
      <c r="RXU91" s="1548"/>
      <c r="RXV91" s="1548"/>
      <c r="RXW91" s="1548"/>
      <c r="RXX91" s="1548"/>
      <c r="RXY91" s="1548"/>
      <c r="RXZ91" s="1548"/>
      <c r="RYA91" s="1548"/>
      <c r="RYB91" s="1548"/>
      <c r="RYC91" s="1548"/>
      <c r="RYD91" s="1548"/>
      <c r="RYE91" s="1548"/>
      <c r="RYF91" s="1548"/>
      <c r="RYG91" s="1548"/>
      <c r="RYH91" s="1548"/>
      <c r="RYI91" s="1548"/>
      <c r="RYJ91" s="1548"/>
      <c r="RYK91" s="1548"/>
      <c r="RYL91" s="1548"/>
      <c r="RYM91" s="1548"/>
      <c r="RYN91" s="1548"/>
      <c r="RYO91" s="1548"/>
      <c r="RYP91" s="1548"/>
      <c r="RYQ91" s="1548"/>
      <c r="RYR91" s="1548"/>
      <c r="RYS91" s="1548"/>
      <c r="RYT91" s="1548"/>
      <c r="RYU91" s="1548"/>
      <c r="RYV91" s="1548"/>
      <c r="RYW91" s="1548"/>
      <c r="RYX91" s="1548"/>
      <c r="RYY91" s="1548"/>
      <c r="RYZ91" s="1548"/>
      <c r="RZA91" s="1548"/>
      <c r="RZB91" s="1548"/>
      <c r="RZC91" s="1548"/>
      <c r="RZD91" s="1548"/>
      <c r="RZE91" s="1548"/>
      <c r="RZF91" s="1548"/>
      <c r="RZG91" s="1548"/>
      <c r="RZH91" s="1548"/>
      <c r="RZI91" s="1548"/>
      <c r="RZJ91" s="1548"/>
      <c r="RZK91" s="1548"/>
      <c r="RZL91" s="1548"/>
      <c r="RZM91" s="1548"/>
      <c r="RZN91" s="1548"/>
      <c r="RZO91" s="1548"/>
      <c r="RZP91" s="1548"/>
      <c r="RZQ91" s="1548"/>
      <c r="RZR91" s="1548"/>
      <c r="RZS91" s="1548"/>
      <c r="RZT91" s="1548"/>
      <c r="RZU91" s="1548"/>
      <c r="RZV91" s="1548"/>
      <c r="RZW91" s="1548"/>
      <c r="RZX91" s="1548"/>
      <c r="RZY91" s="1548"/>
      <c r="RZZ91" s="1548"/>
      <c r="SAA91" s="1548"/>
      <c r="SAB91" s="1548"/>
      <c r="SAC91" s="1548"/>
      <c r="SAD91" s="1548"/>
      <c r="SAE91" s="1548"/>
      <c r="SAF91" s="1548"/>
      <c r="SAG91" s="1548"/>
      <c r="SAH91" s="1548"/>
      <c r="SAI91" s="1548"/>
      <c r="SAJ91" s="1548"/>
      <c r="SAK91" s="1548"/>
      <c r="SAL91" s="1548"/>
      <c r="SAM91" s="1548"/>
      <c r="SAN91" s="1548"/>
      <c r="SAO91" s="1548"/>
      <c r="SAP91" s="1548"/>
      <c r="SAQ91" s="1548"/>
      <c r="SAR91" s="1548"/>
      <c r="SAS91" s="1548"/>
      <c r="SAT91" s="1548"/>
      <c r="SAU91" s="1548"/>
      <c r="SAV91" s="1548"/>
      <c r="SAW91" s="1548"/>
      <c r="SAX91" s="1548"/>
      <c r="SAY91" s="1548"/>
      <c r="SAZ91" s="1548"/>
      <c r="SBA91" s="1548"/>
      <c r="SBB91" s="1548"/>
      <c r="SBC91" s="1548"/>
      <c r="SBD91" s="1548"/>
      <c r="SBE91" s="1548"/>
      <c r="SBF91" s="1548"/>
      <c r="SBG91" s="1548"/>
      <c r="SBH91" s="1548"/>
      <c r="SBI91" s="1548"/>
      <c r="SBJ91" s="1548"/>
      <c r="SBK91" s="1548"/>
      <c r="SBL91" s="1548"/>
      <c r="SBM91" s="1548"/>
      <c r="SBN91" s="1548"/>
      <c r="SBO91" s="1548"/>
      <c r="SBP91" s="1548"/>
      <c r="SBQ91" s="1548"/>
      <c r="SBR91" s="1548"/>
      <c r="SBS91" s="1548"/>
      <c r="SBT91" s="1548"/>
      <c r="SBU91" s="1548"/>
      <c r="SBV91" s="1548"/>
      <c r="SBW91" s="1548"/>
      <c r="SBX91" s="1548"/>
      <c r="SBY91" s="1548"/>
      <c r="SBZ91" s="1548"/>
      <c r="SCA91" s="1548"/>
      <c r="SCB91" s="1548"/>
      <c r="SCC91" s="1548"/>
      <c r="SCD91" s="1548"/>
      <c r="SCE91" s="1548"/>
      <c r="SCF91" s="1548"/>
      <c r="SCG91" s="1548"/>
      <c r="SCH91" s="1548"/>
      <c r="SCI91" s="1548"/>
      <c r="SCJ91" s="1548"/>
      <c r="SCK91" s="1548"/>
      <c r="SCL91" s="1548"/>
      <c r="SCM91" s="1548"/>
      <c r="SCN91" s="1548"/>
      <c r="SCO91" s="1548"/>
      <c r="SCP91" s="1548"/>
      <c r="SCQ91" s="1548"/>
      <c r="SCR91" s="1548"/>
      <c r="SCS91" s="1548"/>
      <c r="SCT91" s="1548"/>
      <c r="SCU91" s="1548"/>
      <c r="SCV91" s="1548"/>
      <c r="SCW91" s="1548"/>
      <c r="SCX91" s="1548"/>
      <c r="SCY91" s="1548"/>
      <c r="SCZ91" s="1548"/>
      <c r="SDA91" s="1548"/>
      <c r="SDB91" s="1548"/>
      <c r="SDC91" s="1548"/>
      <c r="SDD91" s="1548"/>
      <c r="SDE91" s="1548"/>
      <c r="SDF91" s="1548"/>
      <c r="SDG91" s="1548"/>
      <c r="SDH91" s="1548"/>
      <c r="SDI91" s="1548"/>
      <c r="SDJ91" s="1548"/>
      <c r="SDK91" s="1548"/>
      <c r="SDL91" s="1548"/>
      <c r="SDM91" s="1548"/>
      <c r="SDN91" s="1548"/>
      <c r="SDO91" s="1548"/>
      <c r="SDP91" s="1548"/>
      <c r="SDQ91" s="1548"/>
      <c r="SDR91" s="1548"/>
      <c r="SDS91" s="1548"/>
      <c r="SDT91" s="1548"/>
      <c r="SDU91" s="1548"/>
      <c r="SDV91" s="1548"/>
      <c r="SDW91" s="1548"/>
      <c r="SDX91" s="1548"/>
      <c r="SDY91" s="1548"/>
      <c r="SDZ91" s="1548"/>
      <c r="SEA91" s="1548"/>
      <c r="SEB91" s="1548"/>
      <c r="SEC91" s="1548"/>
      <c r="SED91" s="1548"/>
      <c r="SEE91" s="1548"/>
      <c r="SEF91" s="1548"/>
      <c r="SEG91" s="1548"/>
      <c r="SEH91" s="1548"/>
      <c r="SEI91" s="1548"/>
      <c r="SEJ91" s="1548"/>
      <c r="SEK91" s="1548"/>
      <c r="SEL91" s="1548"/>
      <c r="SEM91" s="1548"/>
      <c r="SEN91" s="1548"/>
      <c r="SEO91" s="1548"/>
      <c r="SEP91" s="1548"/>
      <c r="SEQ91" s="1548"/>
      <c r="SER91" s="1548"/>
      <c r="SES91" s="1548"/>
      <c r="SET91" s="1548"/>
      <c r="SEU91" s="1548"/>
      <c r="SEV91" s="1548"/>
      <c r="SEW91" s="1548"/>
      <c r="SEX91" s="1548"/>
      <c r="SEY91" s="1548"/>
      <c r="SEZ91" s="1548"/>
      <c r="SFA91" s="1548"/>
      <c r="SFB91" s="1548"/>
      <c r="SFC91" s="1548"/>
      <c r="SFD91" s="1548"/>
      <c r="SFE91" s="1548"/>
      <c r="SFF91" s="1548"/>
      <c r="SFG91" s="1548"/>
      <c r="SFH91" s="1548"/>
      <c r="SFI91" s="1548"/>
      <c r="SFJ91" s="1548"/>
      <c r="SFK91" s="1548"/>
      <c r="SFL91" s="1548"/>
      <c r="SFM91" s="1548"/>
      <c r="SFN91" s="1548"/>
      <c r="SFO91" s="1548"/>
      <c r="SFP91" s="1548"/>
      <c r="SFQ91" s="1548"/>
      <c r="SFR91" s="1548"/>
      <c r="SFS91" s="1548"/>
      <c r="SFT91" s="1548"/>
      <c r="SFU91" s="1548"/>
      <c r="SFV91" s="1548"/>
      <c r="SFW91" s="1548"/>
      <c r="SFX91" s="1548"/>
      <c r="SFY91" s="1548"/>
      <c r="SFZ91" s="1548"/>
      <c r="SGA91" s="1548"/>
      <c r="SGB91" s="1548"/>
      <c r="SGC91" s="1548"/>
      <c r="SGD91" s="1548"/>
      <c r="SGE91" s="1548"/>
      <c r="SGF91" s="1548"/>
      <c r="SGG91" s="1548"/>
      <c r="SGH91" s="1548"/>
      <c r="SGI91" s="1548"/>
      <c r="SGJ91" s="1548"/>
      <c r="SGK91" s="1548"/>
      <c r="SGL91" s="1548"/>
      <c r="SGM91" s="1548"/>
      <c r="SGN91" s="1548"/>
      <c r="SGO91" s="1548"/>
      <c r="SGP91" s="1548"/>
      <c r="SGQ91" s="1548"/>
      <c r="SGR91" s="1548"/>
      <c r="SGS91" s="1548"/>
      <c r="SGT91" s="1548"/>
      <c r="SGU91" s="1548"/>
      <c r="SGV91" s="1548"/>
      <c r="SGW91" s="1548"/>
      <c r="SGX91" s="1548"/>
      <c r="SGY91" s="1548"/>
      <c r="SGZ91" s="1548"/>
      <c r="SHA91" s="1548"/>
      <c r="SHB91" s="1548"/>
      <c r="SHC91" s="1548"/>
      <c r="SHD91" s="1548"/>
      <c r="SHE91" s="1548"/>
      <c r="SHF91" s="1548"/>
      <c r="SHG91" s="1548"/>
      <c r="SHH91" s="1548"/>
      <c r="SHI91" s="1548"/>
      <c r="SHJ91" s="1548"/>
      <c r="SHK91" s="1548"/>
      <c r="SHL91" s="1548"/>
      <c r="SHM91" s="1548"/>
      <c r="SHN91" s="1548"/>
      <c r="SHO91" s="1548"/>
      <c r="SHP91" s="1548"/>
      <c r="SHQ91" s="1548"/>
      <c r="SHR91" s="1548"/>
      <c r="SHS91" s="1548"/>
      <c r="SHT91" s="1548"/>
      <c r="SHU91" s="1548"/>
      <c r="SHV91" s="1548"/>
      <c r="SHW91" s="1548"/>
      <c r="SHX91" s="1548"/>
      <c r="SHY91" s="1548"/>
      <c r="SHZ91" s="1548"/>
      <c r="SIA91" s="1548"/>
      <c r="SIB91" s="1548"/>
      <c r="SIC91" s="1548"/>
      <c r="SID91" s="1548"/>
      <c r="SIE91" s="1548"/>
      <c r="SIF91" s="1548"/>
      <c r="SIG91" s="1548"/>
      <c r="SIH91" s="1548"/>
      <c r="SII91" s="1548"/>
      <c r="SIJ91" s="1548"/>
      <c r="SIK91" s="1548"/>
      <c r="SIL91" s="1548"/>
      <c r="SIM91" s="1548"/>
      <c r="SIN91" s="1548"/>
      <c r="SIO91" s="1548"/>
      <c r="SIP91" s="1548"/>
      <c r="SIQ91" s="1548"/>
      <c r="SIR91" s="1548"/>
      <c r="SIS91" s="1548"/>
      <c r="SIT91" s="1548"/>
      <c r="SIU91" s="1548"/>
      <c r="SIV91" s="1548"/>
      <c r="SIW91" s="1548"/>
      <c r="SIX91" s="1548"/>
      <c r="SIY91" s="1548"/>
      <c r="SIZ91" s="1548"/>
      <c r="SJA91" s="1548"/>
      <c r="SJB91" s="1548"/>
      <c r="SJC91" s="1548"/>
      <c r="SJD91" s="1548"/>
      <c r="SJE91" s="1548"/>
      <c r="SJF91" s="1548"/>
      <c r="SJG91" s="1548"/>
      <c r="SJH91" s="1548"/>
      <c r="SJI91" s="1548"/>
      <c r="SJJ91" s="1548"/>
      <c r="SJK91" s="1548"/>
      <c r="SJL91" s="1548"/>
      <c r="SJM91" s="1548"/>
      <c r="SJN91" s="1548"/>
      <c r="SJO91" s="1548"/>
      <c r="SJP91" s="1548"/>
      <c r="SJQ91" s="1548"/>
      <c r="SJR91" s="1548"/>
      <c r="SJS91" s="1548"/>
      <c r="SJT91" s="1548"/>
      <c r="SJU91" s="1548"/>
      <c r="SJV91" s="1548"/>
      <c r="SJW91" s="1548"/>
      <c r="SJX91" s="1548"/>
      <c r="SJY91" s="1548"/>
      <c r="SJZ91" s="1548"/>
      <c r="SKA91" s="1548"/>
      <c r="SKB91" s="1548"/>
      <c r="SKC91" s="1548"/>
      <c r="SKD91" s="1548"/>
      <c r="SKE91" s="1548"/>
      <c r="SKF91" s="1548"/>
      <c r="SKG91" s="1548"/>
      <c r="SKH91" s="1548"/>
      <c r="SKI91" s="1548"/>
      <c r="SKJ91" s="1548"/>
      <c r="SKK91" s="1548"/>
      <c r="SKL91" s="1548"/>
      <c r="SKM91" s="1548"/>
      <c r="SKN91" s="1548"/>
      <c r="SKO91" s="1548"/>
      <c r="SKP91" s="1548"/>
      <c r="SKQ91" s="1548"/>
      <c r="SKR91" s="1548"/>
      <c r="SKS91" s="1548"/>
      <c r="SKT91" s="1548"/>
      <c r="SKU91" s="1548"/>
      <c r="SKV91" s="1548"/>
      <c r="SKW91" s="1548"/>
      <c r="SKX91" s="1548"/>
      <c r="SKY91" s="1548"/>
      <c r="SKZ91" s="1548"/>
      <c r="SLA91" s="1548"/>
      <c r="SLB91" s="1548"/>
      <c r="SLC91" s="1548"/>
      <c r="SLD91" s="1548"/>
      <c r="SLE91" s="1548"/>
      <c r="SLF91" s="1548"/>
      <c r="SLG91" s="1548"/>
      <c r="SLH91" s="1548"/>
      <c r="SLI91" s="1548"/>
      <c r="SLJ91" s="1548"/>
      <c r="SLK91" s="1548"/>
      <c r="SLL91" s="1548"/>
      <c r="SLM91" s="1548"/>
      <c r="SLN91" s="1548"/>
      <c r="SLO91" s="1548"/>
      <c r="SLP91" s="1548"/>
      <c r="SLQ91" s="1548"/>
      <c r="SLR91" s="1548"/>
      <c r="SLS91" s="1548"/>
      <c r="SLT91" s="1548"/>
      <c r="SLU91" s="1548"/>
      <c r="SLV91" s="1548"/>
      <c r="SLW91" s="1548"/>
      <c r="SLX91" s="1548"/>
      <c r="SLY91" s="1548"/>
      <c r="SLZ91" s="1548"/>
      <c r="SMA91" s="1548"/>
      <c r="SMB91" s="1548"/>
      <c r="SMC91" s="1548"/>
      <c r="SMD91" s="1548"/>
      <c r="SME91" s="1548"/>
      <c r="SMF91" s="1548"/>
      <c r="SMG91" s="1548"/>
      <c r="SMH91" s="1548"/>
      <c r="SMI91" s="1548"/>
      <c r="SMJ91" s="1548"/>
      <c r="SMK91" s="1548"/>
      <c r="SML91" s="1548"/>
      <c r="SMM91" s="1548"/>
      <c r="SMN91" s="1548"/>
      <c r="SMO91" s="1548"/>
      <c r="SMP91" s="1548"/>
      <c r="SMQ91" s="1548"/>
      <c r="SMR91" s="1548"/>
      <c r="SMS91" s="1548"/>
      <c r="SMT91" s="1548"/>
      <c r="SMU91" s="1548"/>
      <c r="SMV91" s="1548"/>
      <c r="SMW91" s="1548"/>
      <c r="SMX91" s="1548"/>
      <c r="SMY91" s="1548"/>
      <c r="SMZ91" s="1548"/>
      <c r="SNA91" s="1548"/>
      <c r="SNB91" s="1548"/>
      <c r="SNC91" s="1548"/>
      <c r="SND91" s="1548"/>
      <c r="SNE91" s="1548"/>
      <c r="SNF91" s="1548"/>
      <c r="SNG91" s="1548"/>
      <c r="SNH91" s="1548"/>
      <c r="SNI91" s="1548"/>
      <c r="SNJ91" s="1548"/>
      <c r="SNK91" s="1548"/>
      <c r="SNL91" s="1548"/>
      <c r="SNM91" s="1548"/>
      <c r="SNN91" s="1548"/>
      <c r="SNO91" s="1548"/>
      <c r="SNP91" s="1548"/>
      <c r="SNQ91" s="1548"/>
      <c r="SNR91" s="1548"/>
      <c r="SNS91" s="1548"/>
      <c r="SNT91" s="1548"/>
      <c r="SNU91" s="1548"/>
      <c r="SNV91" s="1548"/>
      <c r="SNW91" s="1548"/>
      <c r="SNX91" s="1548"/>
      <c r="SNY91" s="1548"/>
      <c r="SNZ91" s="1548"/>
      <c r="SOA91" s="1548"/>
      <c r="SOB91" s="1548"/>
      <c r="SOC91" s="1548"/>
      <c r="SOD91" s="1548"/>
      <c r="SOE91" s="1548"/>
      <c r="SOF91" s="1548"/>
      <c r="SOG91" s="1548"/>
      <c r="SOH91" s="1548"/>
      <c r="SOI91" s="1548"/>
      <c r="SOJ91" s="1548"/>
      <c r="SOK91" s="1548"/>
      <c r="SOL91" s="1548"/>
      <c r="SOM91" s="1548"/>
      <c r="SON91" s="1548"/>
      <c r="SOO91" s="1548"/>
      <c r="SOP91" s="1548"/>
      <c r="SOQ91" s="1548"/>
      <c r="SOR91" s="1548"/>
      <c r="SOS91" s="1548"/>
      <c r="SOT91" s="1548"/>
      <c r="SOU91" s="1548"/>
      <c r="SOV91" s="1548"/>
      <c r="SOW91" s="1548"/>
      <c r="SOX91" s="1548"/>
      <c r="SOY91" s="1548"/>
      <c r="SOZ91" s="1548"/>
      <c r="SPA91" s="1548"/>
      <c r="SPB91" s="1548"/>
      <c r="SPC91" s="1548"/>
      <c r="SPD91" s="1548"/>
      <c r="SPE91" s="1548"/>
      <c r="SPF91" s="1548"/>
      <c r="SPG91" s="1548"/>
      <c r="SPH91" s="1548"/>
      <c r="SPI91" s="1548"/>
      <c r="SPJ91" s="1548"/>
      <c r="SPK91" s="1548"/>
      <c r="SPL91" s="1548"/>
      <c r="SPM91" s="1548"/>
      <c r="SPN91" s="1548"/>
      <c r="SPO91" s="1548"/>
      <c r="SPP91" s="1548"/>
      <c r="SPQ91" s="1548"/>
      <c r="SPR91" s="1548"/>
      <c r="SPS91" s="1548"/>
      <c r="SPT91" s="1548"/>
      <c r="SPU91" s="1548"/>
      <c r="SPV91" s="1548"/>
      <c r="SPW91" s="1548"/>
      <c r="SPX91" s="1548"/>
      <c r="SPY91" s="1548"/>
      <c r="SPZ91" s="1548"/>
      <c r="SQA91" s="1548"/>
      <c r="SQB91" s="1548"/>
      <c r="SQC91" s="1548"/>
      <c r="SQD91" s="1548"/>
      <c r="SQE91" s="1548"/>
      <c r="SQF91" s="1548"/>
      <c r="SQG91" s="1548"/>
      <c r="SQH91" s="1548"/>
      <c r="SQI91" s="1548"/>
      <c r="SQJ91" s="1548"/>
      <c r="SQK91" s="1548"/>
      <c r="SQL91" s="1548"/>
      <c r="SQM91" s="1548"/>
      <c r="SQN91" s="1548"/>
      <c r="SQO91" s="1548"/>
      <c r="SQP91" s="1548"/>
      <c r="SQQ91" s="1548"/>
      <c r="SQR91" s="1548"/>
      <c r="SQS91" s="1548"/>
      <c r="SQT91" s="1548"/>
      <c r="SQU91" s="1548"/>
      <c r="SQV91" s="1548"/>
      <c r="SQW91" s="1548"/>
      <c r="SQX91" s="1548"/>
      <c r="SQY91" s="1548"/>
      <c r="SQZ91" s="1548"/>
      <c r="SRA91" s="1548"/>
      <c r="SRB91" s="1548"/>
      <c r="SRC91" s="1548"/>
      <c r="SRD91" s="1548"/>
      <c r="SRE91" s="1548"/>
      <c r="SRF91" s="1548"/>
      <c r="SRG91" s="1548"/>
      <c r="SRH91" s="1548"/>
      <c r="SRI91" s="1548"/>
      <c r="SRJ91" s="1548"/>
      <c r="SRK91" s="1548"/>
      <c r="SRL91" s="1548"/>
      <c r="SRM91" s="1548"/>
      <c r="SRN91" s="1548"/>
      <c r="SRO91" s="1548"/>
      <c r="SRP91" s="1548"/>
      <c r="SRQ91" s="1548"/>
      <c r="SRR91" s="1548"/>
      <c r="SRS91" s="1548"/>
      <c r="SRT91" s="1548"/>
      <c r="SRU91" s="1548"/>
      <c r="SRV91" s="1548"/>
      <c r="SRW91" s="1548"/>
      <c r="SRX91" s="1548"/>
      <c r="SRY91" s="1548"/>
      <c r="SRZ91" s="1548"/>
      <c r="SSA91" s="1548"/>
      <c r="SSB91" s="1548"/>
      <c r="SSC91" s="1548"/>
      <c r="SSD91" s="1548"/>
      <c r="SSE91" s="1548"/>
      <c r="SSF91" s="1548"/>
      <c r="SSG91" s="1548"/>
      <c r="SSH91" s="1548"/>
      <c r="SSI91" s="1548"/>
      <c r="SSJ91" s="1548"/>
      <c r="SSK91" s="1548"/>
      <c r="SSL91" s="1548"/>
      <c r="SSM91" s="1548"/>
      <c r="SSN91" s="1548"/>
      <c r="SSO91" s="1548"/>
      <c r="SSP91" s="1548"/>
      <c r="SSQ91" s="1548"/>
      <c r="SSR91" s="1548"/>
      <c r="SSS91" s="1548"/>
      <c r="SST91" s="1548"/>
      <c r="SSU91" s="1548"/>
      <c r="SSV91" s="1548"/>
      <c r="SSW91" s="1548"/>
      <c r="SSX91" s="1548"/>
      <c r="SSY91" s="1548"/>
      <c r="SSZ91" s="1548"/>
      <c r="STA91" s="1548"/>
      <c r="STB91" s="1548"/>
      <c r="STC91" s="1548"/>
      <c r="STD91" s="1548"/>
      <c r="STE91" s="1548"/>
      <c r="STF91" s="1548"/>
      <c r="STG91" s="1548"/>
      <c r="STH91" s="1548"/>
      <c r="STI91" s="1548"/>
      <c r="STJ91" s="1548"/>
      <c r="STK91" s="1548"/>
      <c r="STL91" s="1548"/>
      <c r="STM91" s="1548"/>
      <c r="STN91" s="1548"/>
      <c r="STO91" s="1548"/>
      <c r="STP91" s="1548"/>
      <c r="STQ91" s="1548"/>
      <c r="STR91" s="1548"/>
      <c r="STS91" s="1548"/>
      <c r="STT91" s="1548"/>
      <c r="STU91" s="1548"/>
      <c r="STV91" s="1548"/>
      <c r="STW91" s="1548"/>
      <c r="STX91" s="1548"/>
      <c r="STY91" s="1548"/>
      <c r="STZ91" s="1548"/>
      <c r="SUA91" s="1548"/>
      <c r="SUB91" s="1548"/>
      <c r="SUC91" s="1548"/>
      <c r="SUD91" s="1548"/>
      <c r="SUE91" s="1548"/>
      <c r="SUF91" s="1548"/>
      <c r="SUG91" s="1548"/>
      <c r="SUH91" s="1548"/>
      <c r="SUI91" s="1548"/>
      <c r="SUJ91" s="1548"/>
      <c r="SUK91" s="1548"/>
      <c r="SUL91" s="1548"/>
      <c r="SUM91" s="1548"/>
      <c r="SUN91" s="1548"/>
      <c r="SUO91" s="1548"/>
      <c r="SUP91" s="1548"/>
      <c r="SUQ91" s="1548"/>
      <c r="SUR91" s="1548"/>
      <c r="SUS91" s="1548"/>
      <c r="SUT91" s="1548"/>
      <c r="SUU91" s="1548"/>
      <c r="SUV91" s="1548"/>
      <c r="SUW91" s="1548"/>
      <c r="SUX91" s="1548"/>
      <c r="SUY91" s="1548"/>
      <c r="SUZ91" s="1548"/>
      <c r="SVA91" s="1548"/>
      <c r="SVB91" s="1548"/>
      <c r="SVC91" s="1548"/>
      <c r="SVD91" s="1548"/>
      <c r="SVE91" s="1548"/>
      <c r="SVF91" s="1548"/>
      <c r="SVG91" s="1548"/>
      <c r="SVH91" s="1548"/>
      <c r="SVI91" s="1548"/>
      <c r="SVJ91" s="1548"/>
      <c r="SVK91" s="1548"/>
      <c r="SVL91" s="1548"/>
      <c r="SVM91" s="1548"/>
      <c r="SVN91" s="1548"/>
      <c r="SVO91" s="1548"/>
      <c r="SVP91" s="1548"/>
      <c r="SVQ91" s="1548"/>
      <c r="SVR91" s="1548"/>
      <c r="SVS91" s="1548"/>
      <c r="SVT91" s="1548"/>
      <c r="SVU91" s="1548"/>
      <c r="SVV91" s="1548"/>
      <c r="SVW91" s="1548"/>
      <c r="SVX91" s="1548"/>
      <c r="SVY91" s="1548"/>
      <c r="SVZ91" s="1548"/>
      <c r="SWA91" s="1548"/>
      <c r="SWB91" s="1548"/>
      <c r="SWC91" s="1548"/>
      <c r="SWD91" s="1548"/>
      <c r="SWE91" s="1548"/>
      <c r="SWF91" s="1548"/>
      <c r="SWG91" s="1548"/>
      <c r="SWH91" s="1548"/>
      <c r="SWI91" s="1548"/>
      <c r="SWJ91" s="1548"/>
      <c r="SWK91" s="1548"/>
      <c r="SWL91" s="1548"/>
      <c r="SWM91" s="1548"/>
      <c r="SWN91" s="1548"/>
      <c r="SWO91" s="1548"/>
      <c r="SWP91" s="1548"/>
      <c r="SWQ91" s="1548"/>
      <c r="SWR91" s="1548"/>
      <c r="SWS91" s="1548"/>
      <c r="SWT91" s="1548"/>
      <c r="SWU91" s="1548"/>
      <c r="SWV91" s="1548"/>
      <c r="SWW91" s="1548"/>
      <c r="SWX91" s="1548"/>
      <c r="SWY91" s="1548"/>
      <c r="SWZ91" s="1548"/>
      <c r="SXA91" s="1548"/>
      <c r="SXB91" s="1548"/>
      <c r="SXC91" s="1548"/>
      <c r="SXD91" s="1548"/>
      <c r="SXE91" s="1548"/>
      <c r="SXF91" s="1548"/>
      <c r="SXG91" s="1548"/>
      <c r="SXH91" s="1548"/>
      <c r="SXI91" s="1548"/>
      <c r="SXJ91" s="1548"/>
      <c r="SXK91" s="1548"/>
      <c r="SXL91" s="1548"/>
      <c r="SXM91" s="1548"/>
      <c r="SXN91" s="1548"/>
      <c r="SXO91" s="1548"/>
      <c r="SXP91" s="1548"/>
      <c r="SXQ91" s="1548"/>
      <c r="SXR91" s="1548"/>
      <c r="SXS91" s="1548"/>
      <c r="SXT91" s="1548"/>
      <c r="SXU91" s="1548"/>
      <c r="SXV91" s="1548"/>
      <c r="SXW91" s="1548"/>
      <c r="SXX91" s="1548"/>
      <c r="SXY91" s="1548"/>
      <c r="SXZ91" s="1548"/>
      <c r="SYA91" s="1548"/>
      <c r="SYB91" s="1548"/>
      <c r="SYC91" s="1548"/>
      <c r="SYD91" s="1548"/>
      <c r="SYE91" s="1548"/>
      <c r="SYF91" s="1548"/>
      <c r="SYG91" s="1548"/>
      <c r="SYH91" s="1548"/>
      <c r="SYI91" s="1548"/>
      <c r="SYJ91" s="1548"/>
      <c r="SYK91" s="1548"/>
      <c r="SYL91" s="1548"/>
      <c r="SYM91" s="1548"/>
      <c r="SYN91" s="1548"/>
      <c r="SYO91" s="1548"/>
      <c r="SYP91" s="1548"/>
      <c r="SYQ91" s="1548"/>
      <c r="SYR91" s="1548"/>
      <c r="SYS91" s="1548"/>
      <c r="SYT91" s="1548"/>
      <c r="SYU91" s="1548"/>
      <c r="SYV91" s="1548"/>
      <c r="SYW91" s="1548"/>
      <c r="SYX91" s="1548"/>
      <c r="SYY91" s="1548"/>
      <c r="SYZ91" s="1548"/>
      <c r="SZA91" s="1548"/>
      <c r="SZB91" s="1548"/>
      <c r="SZC91" s="1548"/>
      <c r="SZD91" s="1548"/>
      <c r="SZE91" s="1548"/>
      <c r="SZF91" s="1548"/>
      <c r="SZG91" s="1548"/>
      <c r="SZH91" s="1548"/>
      <c r="SZI91" s="1548"/>
      <c r="SZJ91" s="1548"/>
      <c r="SZK91" s="1548"/>
      <c r="SZL91" s="1548"/>
      <c r="SZM91" s="1548"/>
      <c r="SZN91" s="1548"/>
      <c r="SZO91" s="1548"/>
      <c r="SZP91" s="1548"/>
      <c r="SZQ91" s="1548"/>
      <c r="SZR91" s="1548"/>
      <c r="SZS91" s="1548"/>
      <c r="SZT91" s="1548"/>
      <c r="SZU91" s="1548"/>
      <c r="SZV91" s="1548"/>
      <c r="SZW91" s="1548"/>
      <c r="SZX91" s="1548"/>
      <c r="SZY91" s="1548"/>
      <c r="SZZ91" s="1548"/>
      <c r="TAA91" s="1548"/>
      <c r="TAB91" s="1548"/>
      <c r="TAC91" s="1548"/>
      <c r="TAD91" s="1548"/>
      <c r="TAE91" s="1548"/>
      <c r="TAF91" s="1548"/>
      <c r="TAG91" s="1548"/>
      <c r="TAH91" s="1548"/>
      <c r="TAI91" s="1548"/>
      <c r="TAJ91" s="1548"/>
      <c r="TAK91" s="1548"/>
      <c r="TAL91" s="1548"/>
      <c r="TAM91" s="1548"/>
      <c r="TAN91" s="1548"/>
      <c r="TAO91" s="1548"/>
      <c r="TAP91" s="1548"/>
      <c r="TAQ91" s="1548"/>
      <c r="TAR91" s="1548"/>
      <c r="TAS91" s="1548"/>
      <c r="TAT91" s="1548"/>
      <c r="TAU91" s="1548"/>
      <c r="TAV91" s="1548"/>
      <c r="TAW91" s="1548"/>
      <c r="TAX91" s="1548"/>
      <c r="TAY91" s="1548"/>
      <c r="TAZ91" s="1548"/>
      <c r="TBA91" s="1548"/>
      <c r="TBB91" s="1548"/>
      <c r="TBC91" s="1548"/>
      <c r="TBD91" s="1548"/>
      <c r="TBE91" s="1548"/>
      <c r="TBF91" s="1548"/>
      <c r="TBG91" s="1548"/>
      <c r="TBH91" s="1548"/>
      <c r="TBI91" s="1548"/>
      <c r="TBJ91" s="1548"/>
      <c r="TBK91" s="1548"/>
      <c r="TBL91" s="1548"/>
      <c r="TBM91" s="1548"/>
      <c r="TBN91" s="1548"/>
      <c r="TBO91" s="1548"/>
      <c r="TBP91" s="1548"/>
      <c r="TBQ91" s="1548"/>
      <c r="TBR91" s="1548"/>
      <c r="TBS91" s="1548"/>
      <c r="TBT91" s="1548"/>
      <c r="TBU91" s="1548"/>
      <c r="TBV91" s="1548"/>
      <c r="TBW91" s="1548"/>
      <c r="TBX91" s="1548"/>
      <c r="TBY91" s="1548"/>
      <c r="TBZ91" s="1548"/>
      <c r="TCA91" s="1548"/>
      <c r="TCB91" s="1548"/>
      <c r="TCC91" s="1548"/>
      <c r="TCD91" s="1548"/>
      <c r="TCE91" s="1548"/>
      <c r="TCF91" s="1548"/>
      <c r="TCG91" s="1548"/>
      <c r="TCH91" s="1548"/>
      <c r="TCI91" s="1548"/>
      <c r="TCJ91" s="1548"/>
      <c r="TCK91" s="1548"/>
      <c r="TCL91" s="1548"/>
      <c r="TCM91" s="1548"/>
      <c r="TCN91" s="1548"/>
      <c r="TCO91" s="1548"/>
      <c r="TCP91" s="1548"/>
      <c r="TCQ91" s="1548"/>
      <c r="TCR91" s="1548"/>
      <c r="TCS91" s="1548"/>
      <c r="TCT91" s="1548"/>
      <c r="TCU91" s="1548"/>
      <c r="TCV91" s="1548"/>
      <c r="TCW91" s="1548"/>
      <c r="TCX91" s="1548"/>
      <c r="TCY91" s="1548"/>
      <c r="TCZ91" s="1548"/>
      <c r="TDA91" s="1548"/>
      <c r="TDB91" s="1548"/>
      <c r="TDC91" s="1548"/>
      <c r="TDD91" s="1548"/>
      <c r="TDE91" s="1548"/>
      <c r="TDF91" s="1548"/>
      <c r="TDG91" s="1548"/>
      <c r="TDH91" s="1548"/>
      <c r="TDI91" s="1548"/>
      <c r="TDJ91" s="1548"/>
      <c r="TDK91" s="1548"/>
      <c r="TDL91" s="1548"/>
      <c r="TDM91" s="1548"/>
      <c r="TDN91" s="1548"/>
      <c r="TDO91" s="1548"/>
      <c r="TDP91" s="1548"/>
      <c r="TDQ91" s="1548"/>
      <c r="TDR91" s="1548"/>
      <c r="TDS91" s="1548"/>
      <c r="TDT91" s="1548"/>
      <c r="TDU91" s="1548"/>
      <c r="TDV91" s="1548"/>
      <c r="TDW91" s="1548"/>
      <c r="TDX91" s="1548"/>
      <c r="TDY91" s="1548"/>
      <c r="TDZ91" s="1548"/>
      <c r="TEA91" s="1548"/>
      <c r="TEB91" s="1548"/>
      <c r="TEC91" s="1548"/>
      <c r="TED91" s="1548"/>
      <c r="TEE91" s="1548"/>
      <c r="TEF91" s="1548"/>
      <c r="TEG91" s="1548"/>
      <c r="TEH91" s="1548"/>
      <c r="TEI91" s="1548"/>
      <c r="TEJ91" s="1548"/>
      <c r="TEK91" s="1548"/>
      <c r="TEL91" s="1548"/>
      <c r="TEM91" s="1548"/>
      <c r="TEN91" s="1548"/>
      <c r="TEO91" s="1548"/>
      <c r="TEP91" s="1548"/>
      <c r="TEQ91" s="1548"/>
      <c r="TER91" s="1548"/>
      <c r="TES91" s="1548"/>
      <c r="TET91" s="1548"/>
      <c r="TEU91" s="1548"/>
      <c r="TEV91" s="1548"/>
      <c r="TEW91" s="1548"/>
      <c r="TEX91" s="1548"/>
      <c r="TEY91" s="1548"/>
      <c r="TEZ91" s="1548"/>
      <c r="TFA91" s="1548"/>
      <c r="TFB91" s="1548"/>
      <c r="TFC91" s="1548"/>
      <c r="TFD91" s="1548"/>
      <c r="TFE91" s="1548"/>
      <c r="TFF91" s="1548"/>
      <c r="TFG91" s="1548"/>
      <c r="TFH91" s="1548"/>
      <c r="TFI91" s="1548"/>
      <c r="TFJ91" s="1548"/>
      <c r="TFK91" s="1548"/>
      <c r="TFL91" s="1548"/>
      <c r="TFM91" s="1548"/>
      <c r="TFN91" s="1548"/>
      <c r="TFO91" s="1548"/>
      <c r="TFP91" s="1548"/>
      <c r="TFQ91" s="1548"/>
      <c r="TFR91" s="1548"/>
      <c r="TFS91" s="1548"/>
      <c r="TFT91" s="1548"/>
      <c r="TFU91" s="1548"/>
      <c r="TFV91" s="1548"/>
      <c r="TFW91" s="1548"/>
      <c r="TFX91" s="1548"/>
      <c r="TFY91" s="1548"/>
      <c r="TFZ91" s="1548"/>
      <c r="TGA91" s="1548"/>
      <c r="TGB91" s="1548"/>
      <c r="TGC91" s="1548"/>
      <c r="TGD91" s="1548"/>
      <c r="TGE91" s="1548"/>
      <c r="TGF91" s="1548"/>
      <c r="TGG91" s="1548"/>
      <c r="TGH91" s="1548"/>
      <c r="TGI91" s="1548"/>
      <c r="TGJ91" s="1548"/>
      <c r="TGK91" s="1548"/>
      <c r="TGL91" s="1548"/>
      <c r="TGM91" s="1548"/>
      <c r="TGN91" s="1548"/>
      <c r="TGO91" s="1548"/>
      <c r="TGP91" s="1548"/>
      <c r="TGQ91" s="1548"/>
      <c r="TGR91" s="1548"/>
      <c r="TGS91" s="1548"/>
      <c r="TGT91" s="1548"/>
      <c r="TGU91" s="1548"/>
      <c r="TGV91" s="1548"/>
      <c r="TGW91" s="1548"/>
      <c r="TGX91" s="1548"/>
      <c r="TGY91" s="1548"/>
      <c r="TGZ91" s="1548"/>
      <c r="THA91" s="1548"/>
      <c r="THB91" s="1548"/>
      <c r="THC91" s="1548"/>
      <c r="THD91" s="1548"/>
      <c r="THE91" s="1548"/>
      <c r="THF91" s="1548"/>
      <c r="THG91" s="1548"/>
      <c r="THH91" s="1548"/>
      <c r="THI91" s="1548"/>
      <c r="THJ91" s="1548"/>
      <c r="THK91" s="1548"/>
      <c r="THL91" s="1548"/>
      <c r="THM91" s="1548"/>
      <c r="THN91" s="1548"/>
      <c r="THO91" s="1548"/>
      <c r="THP91" s="1548"/>
      <c r="THQ91" s="1548"/>
      <c r="THR91" s="1548"/>
      <c r="THS91" s="1548"/>
      <c r="THT91" s="1548"/>
      <c r="THU91" s="1548"/>
      <c r="THV91" s="1548"/>
      <c r="THW91" s="1548"/>
      <c r="THX91" s="1548"/>
      <c r="THY91" s="1548"/>
      <c r="THZ91" s="1548"/>
      <c r="TIA91" s="1548"/>
      <c r="TIB91" s="1548"/>
      <c r="TIC91" s="1548"/>
      <c r="TID91" s="1548"/>
      <c r="TIE91" s="1548"/>
      <c r="TIF91" s="1548"/>
      <c r="TIG91" s="1548"/>
      <c r="TIH91" s="1548"/>
      <c r="TII91" s="1548"/>
      <c r="TIJ91" s="1548"/>
      <c r="TIK91" s="1548"/>
      <c r="TIL91" s="1548"/>
      <c r="TIM91" s="1548"/>
      <c r="TIN91" s="1548"/>
      <c r="TIO91" s="1548"/>
      <c r="TIP91" s="1548"/>
      <c r="TIQ91" s="1548"/>
      <c r="TIR91" s="1548"/>
      <c r="TIS91" s="1548"/>
      <c r="TIT91" s="1548"/>
      <c r="TIU91" s="1548"/>
      <c r="TIV91" s="1548"/>
      <c r="TIW91" s="1548"/>
      <c r="TIX91" s="1548"/>
      <c r="TIY91" s="1548"/>
      <c r="TIZ91" s="1548"/>
      <c r="TJA91" s="1548"/>
      <c r="TJB91" s="1548"/>
      <c r="TJC91" s="1548"/>
      <c r="TJD91" s="1548"/>
      <c r="TJE91" s="1548"/>
      <c r="TJF91" s="1548"/>
      <c r="TJG91" s="1548"/>
      <c r="TJH91" s="1548"/>
      <c r="TJI91" s="1548"/>
      <c r="TJJ91" s="1548"/>
      <c r="TJK91" s="1548"/>
      <c r="TJL91" s="1548"/>
      <c r="TJM91" s="1548"/>
      <c r="TJN91" s="1548"/>
      <c r="TJO91" s="1548"/>
      <c r="TJP91" s="1548"/>
      <c r="TJQ91" s="1548"/>
      <c r="TJR91" s="1548"/>
      <c r="TJS91" s="1548"/>
      <c r="TJT91" s="1548"/>
      <c r="TJU91" s="1548"/>
      <c r="TJV91" s="1548"/>
      <c r="TJW91" s="1548"/>
      <c r="TJX91" s="1548"/>
      <c r="TJY91" s="1548"/>
      <c r="TJZ91" s="1548"/>
      <c r="TKA91" s="1548"/>
      <c r="TKB91" s="1548"/>
      <c r="TKC91" s="1548"/>
      <c r="TKD91" s="1548"/>
      <c r="TKE91" s="1548"/>
      <c r="TKF91" s="1548"/>
      <c r="TKG91" s="1548"/>
      <c r="TKH91" s="1548"/>
      <c r="TKI91" s="1548"/>
      <c r="TKJ91" s="1548"/>
      <c r="TKK91" s="1548"/>
      <c r="TKL91" s="1548"/>
      <c r="TKM91" s="1548"/>
      <c r="TKN91" s="1548"/>
      <c r="TKO91" s="1548"/>
      <c r="TKP91" s="1548"/>
      <c r="TKQ91" s="1548"/>
      <c r="TKR91" s="1548"/>
      <c r="TKS91" s="1548"/>
      <c r="TKT91" s="1548"/>
      <c r="TKU91" s="1548"/>
      <c r="TKV91" s="1548"/>
      <c r="TKW91" s="1548"/>
      <c r="TKX91" s="1548"/>
      <c r="TKY91" s="1548"/>
      <c r="TKZ91" s="1548"/>
      <c r="TLA91" s="1548"/>
      <c r="TLB91" s="1548"/>
      <c r="TLC91" s="1548"/>
      <c r="TLD91" s="1548"/>
      <c r="TLE91" s="1548"/>
      <c r="TLF91" s="1548"/>
      <c r="TLG91" s="1548"/>
      <c r="TLH91" s="1548"/>
      <c r="TLI91" s="1548"/>
      <c r="TLJ91" s="1548"/>
      <c r="TLK91" s="1548"/>
      <c r="TLL91" s="1548"/>
      <c r="TLM91" s="1548"/>
      <c r="TLN91" s="1548"/>
      <c r="TLO91" s="1548"/>
      <c r="TLP91" s="1548"/>
      <c r="TLQ91" s="1548"/>
      <c r="TLR91" s="1548"/>
      <c r="TLS91" s="1548"/>
      <c r="TLT91" s="1548"/>
      <c r="TLU91" s="1548"/>
      <c r="TLV91" s="1548"/>
      <c r="TLW91" s="1548"/>
      <c r="TLX91" s="1548"/>
      <c r="TLY91" s="1548"/>
      <c r="TLZ91" s="1548"/>
      <c r="TMA91" s="1548"/>
      <c r="TMB91" s="1548"/>
      <c r="TMC91" s="1548"/>
      <c r="TMD91" s="1548"/>
      <c r="TME91" s="1548"/>
      <c r="TMF91" s="1548"/>
      <c r="TMG91" s="1548"/>
      <c r="TMH91" s="1548"/>
      <c r="TMI91" s="1548"/>
      <c r="TMJ91" s="1548"/>
      <c r="TMK91" s="1548"/>
      <c r="TML91" s="1548"/>
      <c r="TMM91" s="1548"/>
      <c r="TMN91" s="1548"/>
      <c r="TMO91" s="1548"/>
      <c r="TMP91" s="1548"/>
      <c r="TMQ91" s="1548"/>
      <c r="TMR91" s="1548"/>
      <c r="TMS91" s="1548"/>
      <c r="TMT91" s="1548"/>
      <c r="TMU91" s="1548"/>
      <c r="TMV91" s="1548"/>
      <c r="TMW91" s="1548"/>
      <c r="TMX91" s="1548"/>
      <c r="TMY91" s="1548"/>
      <c r="TMZ91" s="1548"/>
      <c r="TNA91" s="1548"/>
      <c r="TNB91" s="1548"/>
      <c r="TNC91" s="1548"/>
      <c r="TND91" s="1548"/>
      <c r="TNE91" s="1548"/>
      <c r="TNF91" s="1548"/>
      <c r="TNG91" s="1548"/>
      <c r="TNH91" s="1548"/>
      <c r="TNI91" s="1548"/>
      <c r="TNJ91" s="1548"/>
      <c r="TNK91" s="1548"/>
      <c r="TNL91" s="1548"/>
      <c r="TNM91" s="1548"/>
      <c r="TNN91" s="1548"/>
      <c r="TNO91" s="1548"/>
      <c r="TNP91" s="1548"/>
      <c r="TNQ91" s="1548"/>
      <c r="TNR91" s="1548"/>
      <c r="TNS91" s="1548"/>
      <c r="TNT91" s="1548"/>
      <c r="TNU91" s="1548"/>
      <c r="TNV91" s="1548"/>
      <c r="TNW91" s="1548"/>
      <c r="TNX91" s="1548"/>
      <c r="TNY91" s="1548"/>
      <c r="TNZ91" s="1548"/>
      <c r="TOA91" s="1548"/>
      <c r="TOB91" s="1548"/>
      <c r="TOC91" s="1548"/>
      <c r="TOD91" s="1548"/>
      <c r="TOE91" s="1548"/>
      <c r="TOF91" s="1548"/>
      <c r="TOG91" s="1548"/>
      <c r="TOH91" s="1548"/>
      <c r="TOI91" s="1548"/>
      <c r="TOJ91" s="1548"/>
      <c r="TOK91" s="1548"/>
      <c r="TOL91" s="1548"/>
      <c r="TOM91" s="1548"/>
      <c r="TON91" s="1548"/>
      <c r="TOO91" s="1548"/>
      <c r="TOP91" s="1548"/>
      <c r="TOQ91" s="1548"/>
      <c r="TOR91" s="1548"/>
      <c r="TOS91" s="1548"/>
      <c r="TOT91" s="1548"/>
      <c r="TOU91" s="1548"/>
      <c r="TOV91" s="1548"/>
      <c r="TOW91" s="1548"/>
      <c r="TOX91" s="1548"/>
      <c r="TOY91" s="1548"/>
      <c r="TOZ91" s="1548"/>
      <c r="TPA91" s="1548"/>
      <c r="TPB91" s="1548"/>
      <c r="TPC91" s="1548"/>
      <c r="TPD91" s="1548"/>
      <c r="TPE91" s="1548"/>
      <c r="TPF91" s="1548"/>
      <c r="TPG91" s="1548"/>
      <c r="TPH91" s="1548"/>
      <c r="TPI91" s="1548"/>
      <c r="TPJ91" s="1548"/>
      <c r="TPK91" s="1548"/>
      <c r="TPL91" s="1548"/>
      <c r="TPM91" s="1548"/>
      <c r="TPN91" s="1548"/>
      <c r="TPO91" s="1548"/>
      <c r="TPP91" s="1548"/>
      <c r="TPQ91" s="1548"/>
      <c r="TPR91" s="1548"/>
      <c r="TPS91" s="1548"/>
      <c r="TPT91" s="1548"/>
      <c r="TPU91" s="1548"/>
      <c r="TPV91" s="1548"/>
      <c r="TPW91" s="1548"/>
      <c r="TPX91" s="1548"/>
      <c r="TPY91" s="1548"/>
      <c r="TPZ91" s="1548"/>
      <c r="TQA91" s="1548"/>
      <c r="TQB91" s="1548"/>
      <c r="TQC91" s="1548"/>
      <c r="TQD91" s="1548"/>
      <c r="TQE91" s="1548"/>
      <c r="TQF91" s="1548"/>
      <c r="TQG91" s="1548"/>
      <c r="TQH91" s="1548"/>
      <c r="TQI91" s="1548"/>
      <c r="TQJ91" s="1548"/>
      <c r="TQK91" s="1548"/>
      <c r="TQL91" s="1548"/>
      <c r="TQM91" s="1548"/>
      <c r="TQN91" s="1548"/>
      <c r="TQO91" s="1548"/>
      <c r="TQP91" s="1548"/>
      <c r="TQQ91" s="1548"/>
      <c r="TQR91" s="1548"/>
      <c r="TQS91" s="1548"/>
      <c r="TQT91" s="1548"/>
      <c r="TQU91" s="1548"/>
      <c r="TQV91" s="1548"/>
      <c r="TQW91" s="1548"/>
      <c r="TQX91" s="1548"/>
      <c r="TQY91" s="1548"/>
      <c r="TQZ91" s="1548"/>
      <c r="TRA91" s="1548"/>
      <c r="TRB91" s="1548"/>
      <c r="TRC91" s="1548"/>
      <c r="TRD91" s="1548"/>
      <c r="TRE91" s="1548"/>
      <c r="TRF91" s="1548"/>
      <c r="TRG91" s="1548"/>
      <c r="TRH91" s="1548"/>
      <c r="TRI91" s="1548"/>
      <c r="TRJ91" s="1548"/>
      <c r="TRK91" s="1548"/>
      <c r="TRL91" s="1548"/>
      <c r="TRM91" s="1548"/>
      <c r="TRN91" s="1548"/>
      <c r="TRO91" s="1548"/>
      <c r="TRP91" s="1548"/>
      <c r="TRQ91" s="1548"/>
      <c r="TRR91" s="1548"/>
      <c r="TRS91" s="1548"/>
      <c r="TRT91" s="1548"/>
      <c r="TRU91" s="1548"/>
      <c r="TRV91" s="1548"/>
      <c r="TRW91" s="1548"/>
      <c r="TRX91" s="1548"/>
      <c r="TRY91" s="1548"/>
      <c r="TRZ91" s="1548"/>
      <c r="TSA91" s="1548"/>
      <c r="TSB91" s="1548"/>
      <c r="TSC91" s="1548"/>
      <c r="TSD91" s="1548"/>
      <c r="TSE91" s="1548"/>
      <c r="TSF91" s="1548"/>
      <c r="TSG91" s="1548"/>
      <c r="TSH91" s="1548"/>
      <c r="TSI91" s="1548"/>
      <c r="TSJ91" s="1548"/>
      <c r="TSK91" s="1548"/>
      <c r="TSL91" s="1548"/>
      <c r="TSM91" s="1548"/>
      <c r="TSN91" s="1548"/>
      <c r="TSO91" s="1548"/>
      <c r="TSP91" s="1548"/>
      <c r="TSQ91" s="1548"/>
      <c r="TSR91" s="1548"/>
      <c r="TSS91" s="1548"/>
      <c r="TST91" s="1548"/>
      <c r="TSU91" s="1548"/>
      <c r="TSV91" s="1548"/>
      <c r="TSW91" s="1548"/>
      <c r="TSX91" s="1548"/>
      <c r="TSY91" s="1548"/>
      <c r="TSZ91" s="1548"/>
      <c r="TTA91" s="1548"/>
      <c r="TTB91" s="1548"/>
      <c r="TTC91" s="1548"/>
      <c r="TTD91" s="1548"/>
      <c r="TTE91" s="1548"/>
      <c r="TTF91" s="1548"/>
      <c r="TTG91" s="1548"/>
      <c r="TTH91" s="1548"/>
      <c r="TTI91" s="1548"/>
      <c r="TTJ91" s="1548"/>
      <c r="TTK91" s="1548"/>
      <c r="TTL91" s="1548"/>
      <c r="TTM91" s="1548"/>
      <c r="TTN91" s="1548"/>
      <c r="TTO91" s="1548"/>
      <c r="TTP91" s="1548"/>
      <c r="TTQ91" s="1548"/>
      <c r="TTR91" s="1548"/>
      <c r="TTS91" s="1548"/>
      <c r="TTT91" s="1548"/>
      <c r="TTU91" s="1548"/>
      <c r="TTV91" s="1548"/>
      <c r="TTW91" s="1548"/>
      <c r="TTX91" s="1548"/>
      <c r="TTY91" s="1548"/>
      <c r="TTZ91" s="1548"/>
      <c r="TUA91" s="1548"/>
      <c r="TUB91" s="1548"/>
      <c r="TUC91" s="1548"/>
      <c r="TUD91" s="1548"/>
      <c r="TUE91" s="1548"/>
      <c r="TUF91" s="1548"/>
      <c r="TUG91" s="1548"/>
      <c r="TUH91" s="1548"/>
      <c r="TUI91" s="1548"/>
      <c r="TUJ91" s="1548"/>
      <c r="TUK91" s="1548"/>
      <c r="TUL91" s="1548"/>
      <c r="TUM91" s="1548"/>
      <c r="TUN91" s="1548"/>
      <c r="TUO91" s="1548"/>
      <c r="TUP91" s="1548"/>
      <c r="TUQ91" s="1548"/>
      <c r="TUR91" s="1548"/>
      <c r="TUS91" s="1548"/>
      <c r="TUT91" s="1548"/>
      <c r="TUU91" s="1548"/>
      <c r="TUV91" s="1548"/>
      <c r="TUW91" s="1548"/>
      <c r="TUX91" s="1548"/>
      <c r="TUY91" s="1548"/>
      <c r="TUZ91" s="1548"/>
      <c r="TVA91" s="1548"/>
      <c r="TVB91" s="1548"/>
      <c r="TVC91" s="1548"/>
      <c r="TVD91" s="1548"/>
      <c r="TVE91" s="1548"/>
      <c r="TVF91" s="1548"/>
      <c r="TVG91" s="1548"/>
      <c r="TVH91" s="1548"/>
      <c r="TVI91" s="1548"/>
      <c r="TVJ91" s="1548"/>
      <c r="TVK91" s="1548"/>
      <c r="TVL91" s="1548"/>
      <c r="TVM91" s="1548"/>
      <c r="TVN91" s="1548"/>
      <c r="TVO91" s="1548"/>
      <c r="TVP91" s="1548"/>
      <c r="TVQ91" s="1548"/>
      <c r="TVR91" s="1548"/>
      <c r="TVS91" s="1548"/>
      <c r="TVT91" s="1548"/>
      <c r="TVU91" s="1548"/>
      <c r="TVV91" s="1548"/>
      <c r="TVW91" s="1548"/>
      <c r="TVX91" s="1548"/>
      <c r="TVY91" s="1548"/>
      <c r="TVZ91" s="1548"/>
      <c r="TWA91" s="1548"/>
      <c r="TWB91" s="1548"/>
      <c r="TWC91" s="1548"/>
      <c r="TWD91" s="1548"/>
      <c r="TWE91" s="1548"/>
      <c r="TWF91" s="1548"/>
      <c r="TWG91" s="1548"/>
      <c r="TWH91" s="1548"/>
      <c r="TWI91" s="1548"/>
      <c r="TWJ91" s="1548"/>
      <c r="TWK91" s="1548"/>
      <c r="TWL91" s="1548"/>
      <c r="TWM91" s="1548"/>
      <c r="TWN91" s="1548"/>
      <c r="TWO91" s="1548"/>
      <c r="TWP91" s="1548"/>
      <c r="TWQ91" s="1548"/>
      <c r="TWR91" s="1548"/>
      <c r="TWS91" s="1548"/>
      <c r="TWT91" s="1548"/>
      <c r="TWU91" s="1548"/>
      <c r="TWV91" s="1548"/>
      <c r="TWW91" s="1548"/>
      <c r="TWX91" s="1548"/>
      <c r="TWY91" s="1548"/>
      <c r="TWZ91" s="1548"/>
      <c r="TXA91" s="1548"/>
      <c r="TXB91" s="1548"/>
      <c r="TXC91" s="1548"/>
      <c r="TXD91" s="1548"/>
      <c r="TXE91" s="1548"/>
      <c r="TXF91" s="1548"/>
      <c r="TXG91" s="1548"/>
      <c r="TXH91" s="1548"/>
      <c r="TXI91" s="1548"/>
      <c r="TXJ91" s="1548"/>
      <c r="TXK91" s="1548"/>
      <c r="TXL91" s="1548"/>
      <c r="TXM91" s="1548"/>
      <c r="TXN91" s="1548"/>
      <c r="TXO91" s="1548"/>
      <c r="TXP91" s="1548"/>
      <c r="TXQ91" s="1548"/>
      <c r="TXR91" s="1548"/>
      <c r="TXS91" s="1548"/>
      <c r="TXT91" s="1548"/>
      <c r="TXU91" s="1548"/>
      <c r="TXV91" s="1548"/>
      <c r="TXW91" s="1548"/>
      <c r="TXX91" s="1548"/>
      <c r="TXY91" s="1548"/>
      <c r="TXZ91" s="1548"/>
      <c r="TYA91" s="1548"/>
      <c r="TYB91" s="1548"/>
      <c r="TYC91" s="1548"/>
      <c r="TYD91" s="1548"/>
      <c r="TYE91" s="1548"/>
      <c r="TYF91" s="1548"/>
      <c r="TYG91" s="1548"/>
      <c r="TYH91" s="1548"/>
      <c r="TYI91" s="1548"/>
      <c r="TYJ91" s="1548"/>
      <c r="TYK91" s="1548"/>
      <c r="TYL91" s="1548"/>
      <c r="TYM91" s="1548"/>
      <c r="TYN91" s="1548"/>
      <c r="TYO91" s="1548"/>
      <c r="TYP91" s="1548"/>
      <c r="TYQ91" s="1548"/>
      <c r="TYR91" s="1548"/>
      <c r="TYS91" s="1548"/>
      <c r="TYT91" s="1548"/>
      <c r="TYU91" s="1548"/>
      <c r="TYV91" s="1548"/>
      <c r="TYW91" s="1548"/>
      <c r="TYX91" s="1548"/>
      <c r="TYY91" s="1548"/>
      <c r="TYZ91" s="1548"/>
      <c r="TZA91" s="1548"/>
      <c r="TZB91" s="1548"/>
      <c r="TZC91" s="1548"/>
      <c r="TZD91" s="1548"/>
      <c r="TZE91" s="1548"/>
      <c r="TZF91" s="1548"/>
      <c r="TZG91" s="1548"/>
      <c r="TZH91" s="1548"/>
      <c r="TZI91" s="1548"/>
      <c r="TZJ91" s="1548"/>
      <c r="TZK91" s="1548"/>
      <c r="TZL91" s="1548"/>
      <c r="TZM91" s="1548"/>
      <c r="TZN91" s="1548"/>
      <c r="TZO91" s="1548"/>
      <c r="TZP91" s="1548"/>
      <c r="TZQ91" s="1548"/>
      <c r="TZR91" s="1548"/>
      <c r="TZS91" s="1548"/>
      <c r="TZT91" s="1548"/>
      <c r="TZU91" s="1548"/>
      <c r="TZV91" s="1548"/>
      <c r="TZW91" s="1548"/>
      <c r="TZX91" s="1548"/>
      <c r="TZY91" s="1548"/>
      <c r="TZZ91" s="1548"/>
      <c r="UAA91" s="1548"/>
      <c r="UAB91" s="1548"/>
      <c r="UAC91" s="1548"/>
      <c r="UAD91" s="1548"/>
      <c r="UAE91" s="1548"/>
      <c r="UAF91" s="1548"/>
      <c r="UAG91" s="1548"/>
      <c r="UAH91" s="1548"/>
      <c r="UAI91" s="1548"/>
      <c r="UAJ91" s="1548"/>
      <c r="UAK91" s="1548"/>
      <c r="UAL91" s="1548"/>
      <c r="UAM91" s="1548"/>
      <c r="UAN91" s="1548"/>
      <c r="UAO91" s="1548"/>
      <c r="UAP91" s="1548"/>
      <c r="UAQ91" s="1548"/>
      <c r="UAR91" s="1548"/>
      <c r="UAS91" s="1548"/>
      <c r="UAT91" s="1548"/>
      <c r="UAU91" s="1548"/>
      <c r="UAV91" s="1548"/>
      <c r="UAW91" s="1548"/>
      <c r="UAX91" s="1548"/>
      <c r="UAY91" s="1548"/>
      <c r="UAZ91" s="1548"/>
      <c r="UBA91" s="1548"/>
      <c r="UBB91" s="1548"/>
      <c r="UBC91" s="1548"/>
      <c r="UBD91" s="1548"/>
      <c r="UBE91" s="1548"/>
      <c r="UBF91" s="1548"/>
      <c r="UBG91" s="1548"/>
      <c r="UBH91" s="1548"/>
      <c r="UBI91" s="1548"/>
      <c r="UBJ91" s="1548"/>
      <c r="UBK91" s="1548"/>
      <c r="UBL91" s="1548"/>
      <c r="UBM91" s="1548"/>
      <c r="UBN91" s="1548"/>
      <c r="UBO91" s="1548"/>
      <c r="UBP91" s="1548"/>
      <c r="UBQ91" s="1548"/>
      <c r="UBR91" s="1548"/>
      <c r="UBS91" s="1548"/>
      <c r="UBT91" s="1548"/>
      <c r="UBU91" s="1548"/>
      <c r="UBV91" s="1548"/>
      <c r="UBW91" s="1548"/>
      <c r="UBX91" s="1548"/>
      <c r="UBY91" s="1548"/>
      <c r="UBZ91" s="1548"/>
      <c r="UCA91" s="1548"/>
      <c r="UCB91" s="1548"/>
      <c r="UCC91" s="1548"/>
      <c r="UCD91" s="1548"/>
      <c r="UCE91" s="1548"/>
      <c r="UCF91" s="1548"/>
      <c r="UCG91" s="1548"/>
      <c r="UCH91" s="1548"/>
      <c r="UCI91" s="1548"/>
      <c r="UCJ91" s="1548"/>
      <c r="UCK91" s="1548"/>
      <c r="UCL91" s="1548"/>
      <c r="UCM91" s="1548"/>
      <c r="UCN91" s="1548"/>
      <c r="UCO91" s="1548"/>
      <c r="UCP91" s="1548"/>
      <c r="UCQ91" s="1548"/>
      <c r="UCR91" s="1548"/>
      <c r="UCS91" s="1548"/>
      <c r="UCT91" s="1548"/>
      <c r="UCU91" s="1548"/>
      <c r="UCV91" s="1548"/>
      <c r="UCW91" s="1548"/>
      <c r="UCX91" s="1548"/>
      <c r="UCY91" s="1548"/>
      <c r="UCZ91" s="1548"/>
      <c r="UDA91" s="1548"/>
      <c r="UDB91" s="1548"/>
      <c r="UDC91" s="1548"/>
      <c r="UDD91" s="1548"/>
      <c r="UDE91" s="1548"/>
      <c r="UDF91" s="1548"/>
      <c r="UDG91" s="1548"/>
      <c r="UDH91" s="1548"/>
      <c r="UDI91" s="1548"/>
      <c r="UDJ91" s="1548"/>
      <c r="UDK91" s="1548"/>
      <c r="UDL91" s="1548"/>
      <c r="UDM91" s="1548"/>
      <c r="UDN91" s="1548"/>
      <c r="UDO91" s="1548"/>
      <c r="UDP91" s="1548"/>
      <c r="UDQ91" s="1548"/>
      <c r="UDR91" s="1548"/>
      <c r="UDS91" s="1548"/>
      <c r="UDT91" s="1548"/>
      <c r="UDU91" s="1548"/>
      <c r="UDV91" s="1548"/>
      <c r="UDW91" s="1548"/>
      <c r="UDX91" s="1548"/>
      <c r="UDY91" s="1548"/>
      <c r="UDZ91" s="1548"/>
      <c r="UEA91" s="1548"/>
      <c r="UEB91" s="1548"/>
      <c r="UEC91" s="1548"/>
      <c r="UED91" s="1548"/>
      <c r="UEE91" s="1548"/>
      <c r="UEF91" s="1548"/>
      <c r="UEG91" s="1548"/>
      <c r="UEH91" s="1548"/>
      <c r="UEI91" s="1548"/>
      <c r="UEJ91" s="1548"/>
      <c r="UEK91" s="1548"/>
      <c r="UEL91" s="1548"/>
      <c r="UEM91" s="1548"/>
      <c r="UEN91" s="1548"/>
      <c r="UEO91" s="1548"/>
      <c r="UEP91" s="1548"/>
      <c r="UEQ91" s="1548"/>
      <c r="UER91" s="1548"/>
      <c r="UES91" s="1548"/>
      <c r="UET91" s="1548"/>
      <c r="UEU91" s="1548"/>
      <c r="UEV91" s="1548"/>
      <c r="UEW91" s="1548"/>
      <c r="UEX91" s="1548"/>
      <c r="UEY91" s="1548"/>
      <c r="UEZ91" s="1548"/>
      <c r="UFA91" s="1548"/>
      <c r="UFB91" s="1548"/>
      <c r="UFC91" s="1548"/>
      <c r="UFD91" s="1548"/>
      <c r="UFE91" s="1548"/>
      <c r="UFF91" s="1548"/>
      <c r="UFG91" s="1548"/>
      <c r="UFH91" s="1548"/>
      <c r="UFI91" s="1548"/>
      <c r="UFJ91" s="1548"/>
      <c r="UFK91" s="1548"/>
      <c r="UFL91" s="1548"/>
      <c r="UFM91" s="1548"/>
      <c r="UFN91" s="1548"/>
      <c r="UFO91" s="1548"/>
      <c r="UFP91" s="1548"/>
      <c r="UFQ91" s="1548"/>
      <c r="UFR91" s="1548"/>
      <c r="UFS91" s="1548"/>
      <c r="UFT91" s="1548"/>
      <c r="UFU91" s="1548"/>
      <c r="UFV91" s="1548"/>
      <c r="UFW91" s="1548"/>
      <c r="UFX91" s="1548"/>
      <c r="UFY91" s="1548"/>
      <c r="UFZ91" s="1548"/>
      <c r="UGA91" s="1548"/>
      <c r="UGB91" s="1548"/>
      <c r="UGC91" s="1548"/>
      <c r="UGD91" s="1548"/>
      <c r="UGE91" s="1548"/>
      <c r="UGF91" s="1548"/>
      <c r="UGG91" s="1548"/>
      <c r="UGH91" s="1548"/>
      <c r="UGI91" s="1548"/>
      <c r="UGJ91" s="1548"/>
      <c r="UGK91" s="1548"/>
      <c r="UGL91" s="1548"/>
      <c r="UGM91" s="1548"/>
      <c r="UGN91" s="1548"/>
      <c r="UGO91" s="1548"/>
      <c r="UGP91" s="1548"/>
      <c r="UGQ91" s="1548"/>
      <c r="UGR91" s="1548"/>
      <c r="UGS91" s="1548"/>
      <c r="UGT91" s="1548"/>
      <c r="UGU91" s="1548"/>
      <c r="UGV91" s="1548"/>
      <c r="UGW91" s="1548"/>
      <c r="UGX91" s="1548"/>
      <c r="UGY91" s="1548"/>
      <c r="UGZ91" s="1548"/>
      <c r="UHA91" s="1548"/>
      <c r="UHB91" s="1548"/>
      <c r="UHC91" s="1548"/>
      <c r="UHD91" s="1548"/>
      <c r="UHE91" s="1548"/>
      <c r="UHF91" s="1548"/>
      <c r="UHG91" s="1548"/>
      <c r="UHH91" s="1548"/>
      <c r="UHI91" s="1548"/>
      <c r="UHJ91" s="1548"/>
      <c r="UHK91" s="1548"/>
      <c r="UHL91" s="1548"/>
      <c r="UHM91" s="1548"/>
      <c r="UHN91" s="1548"/>
      <c r="UHO91" s="1548"/>
      <c r="UHP91" s="1548"/>
      <c r="UHQ91" s="1548"/>
      <c r="UHR91" s="1548"/>
      <c r="UHS91" s="1548"/>
      <c r="UHT91" s="1548"/>
      <c r="UHU91" s="1548"/>
      <c r="UHV91" s="1548"/>
      <c r="UHW91" s="1548"/>
      <c r="UHX91" s="1548"/>
      <c r="UHY91" s="1548"/>
      <c r="UHZ91" s="1548"/>
      <c r="UIA91" s="1548"/>
      <c r="UIB91" s="1548"/>
      <c r="UIC91" s="1548"/>
      <c r="UID91" s="1548"/>
      <c r="UIE91" s="1548"/>
      <c r="UIF91" s="1548"/>
      <c r="UIG91" s="1548"/>
      <c r="UIH91" s="1548"/>
      <c r="UII91" s="1548"/>
      <c r="UIJ91" s="1548"/>
      <c r="UIK91" s="1548"/>
      <c r="UIL91" s="1548"/>
      <c r="UIM91" s="1548"/>
      <c r="UIN91" s="1548"/>
      <c r="UIO91" s="1548"/>
      <c r="UIP91" s="1548"/>
      <c r="UIQ91" s="1548"/>
      <c r="UIR91" s="1548"/>
      <c r="UIS91" s="1548"/>
      <c r="UIT91" s="1548"/>
      <c r="UIU91" s="1548"/>
      <c r="UIV91" s="1548"/>
      <c r="UIW91" s="1548"/>
      <c r="UIX91" s="1548"/>
      <c r="UIY91" s="1548"/>
      <c r="UIZ91" s="1548"/>
      <c r="UJA91" s="1548"/>
      <c r="UJB91" s="1548"/>
      <c r="UJC91" s="1548"/>
      <c r="UJD91" s="1548"/>
      <c r="UJE91" s="1548"/>
      <c r="UJF91" s="1548"/>
      <c r="UJG91" s="1548"/>
      <c r="UJH91" s="1548"/>
      <c r="UJI91" s="1548"/>
      <c r="UJJ91" s="1548"/>
      <c r="UJK91" s="1548"/>
      <c r="UJL91" s="1548"/>
      <c r="UJM91" s="1548"/>
      <c r="UJN91" s="1548"/>
      <c r="UJO91" s="1548"/>
      <c r="UJP91" s="1548"/>
      <c r="UJQ91" s="1548"/>
      <c r="UJR91" s="1548"/>
      <c r="UJS91" s="1548"/>
      <c r="UJT91" s="1548"/>
      <c r="UJU91" s="1548"/>
      <c r="UJV91" s="1548"/>
      <c r="UJW91" s="1548"/>
      <c r="UJX91" s="1548"/>
      <c r="UJY91" s="1548"/>
      <c r="UJZ91" s="1548"/>
      <c r="UKA91" s="1548"/>
      <c r="UKB91" s="1548"/>
      <c r="UKC91" s="1548"/>
      <c r="UKD91" s="1548"/>
      <c r="UKE91" s="1548"/>
      <c r="UKF91" s="1548"/>
      <c r="UKG91" s="1548"/>
      <c r="UKH91" s="1548"/>
      <c r="UKI91" s="1548"/>
      <c r="UKJ91" s="1548"/>
      <c r="UKK91" s="1548"/>
      <c r="UKL91" s="1548"/>
      <c r="UKM91" s="1548"/>
      <c r="UKN91" s="1548"/>
      <c r="UKO91" s="1548"/>
      <c r="UKP91" s="1548"/>
      <c r="UKQ91" s="1548"/>
      <c r="UKR91" s="1548"/>
      <c r="UKS91" s="1548"/>
      <c r="UKT91" s="1548"/>
      <c r="UKU91" s="1548"/>
      <c r="UKV91" s="1548"/>
      <c r="UKW91" s="1548"/>
      <c r="UKX91" s="1548"/>
      <c r="UKY91" s="1548"/>
      <c r="UKZ91" s="1548"/>
      <c r="ULA91" s="1548"/>
      <c r="ULB91" s="1548"/>
      <c r="ULC91" s="1548"/>
      <c r="ULD91" s="1548"/>
      <c r="ULE91" s="1548"/>
      <c r="ULF91" s="1548"/>
      <c r="ULG91" s="1548"/>
      <c r="ULH91" s="1548"/>
      <c r="ULI91" s="1548"/>
      <c r="ULJ91" s="1548"/>
      <c r="ULK91" s="1548"/>
      <c r="ULL91" s="1548"/>
      <c r="ULM91" s="1548"/>
      <c r="ULN91" s="1548"/>
      <c r="ULO91" s="1548"/>
      <c r="ULP91" s="1548"/>
      <c r="ULQ91" s="1548"/>
      <c r="ULR91" s="1548"/>
      <c r="ULS91" s="1548"/>
      <c r="ULT91" s="1548"/>
      <c r="ULU91" s="1548"/>
      <c r="ULV91" s="1548"/>
      <c r="ULW91" s="1548"/>
      <c r="ULX91" s="1548"/>
      <c r="ULY91" s="1548"/>
      <c r="ULZ91" s="1548"/>
      <c r="UMA91" s="1548"/>
      <c r="UMB91" s="1548"/>
      <c r="UMC91" s="1548"/>
      <c r="UMD91" s="1548"/>
      <c r="UME91" s="1548"/>
      <c r="UMF91" s="1548"/>
      <c r="UMG91" s="1548"/>
      <c r="UMH91" s="1548"/>
      <c r="UMI91" s="1548"/>
      <c r="UMJ91" s="1548"/>
      <c r="UMK91" s="1548"/>
      <c r="UML91" s="1548"/>
      <c r="UMM91" s="1548"/>
      <c r="UMN91" s="1548"/>
      <c r="UMO91" s="1548"/>
      <c r="UMP91" s="1548"/>
      <c r="UMQ91" s="1548"/>
      <c r="UMR91" s="1548"/>
      <c r="UMS91" s="1548"/>
      <c r="UMT91" s="1548"/>
      <c r="UMU91" s="1548"/>
      <c r="UMV91" s="1548"/>
      <c r="UMW91" s="1548"/>
      <c r="UMX91" s="1548"/>
      <c r="UMY91" s="1548"/>
      <c r="UMZ91" s="1548"/>
      <c r="UNA91" s="1548"/>
      <c r="UNB91" s="1548"/>
      <c r="UNC91" s="1548"/>
      <c r="UND91" s="1548"/>
      <c r="UNE91" s="1548"/>
      <c r="UNF91" s="1548"/>
      <c r="UNG91" s="1548"/>
      <c r="UNH91" s="1548"/>
      <c r="UNI91" s="1548"/>
      <c r="UNJ91" s="1548"/>
      <c r="UNK91" s="1548"/>
      <c r="UNL91" s="1548"/>
      <c r="UNM91" s="1548"/>
      <c r="UNN91" s="1548"/>
      <c r="UNO91" s="1548"/>
      <c r="UNP91" s="1548"/>
      <c r="UNQ91" s="1548"/>
      <c r="UNR91" s="1548"/>
      <c r="UNS91" s="1548"/>
      <c r="UNT91" s="1548"/>
      <c r="UNU91" s="1548"/>
      <c r="UNV91" s="1548"/>
      <c r="UNW91" s="1548"/>
      <c r="UNX91" s="1548"/>
      <c r="UNY91" s="1548"/>
      <c r="UNZ91" s="1548"/>
      <c r="UOA91" s="1548"/>
      <c r="UOB91" s="1548"/>
      <c r="UOC91" s="1548"/>
      <c r="UOD91" s="1548"/>
      <c r="UOE91" s="1548"/>
      <c r="UOF91" s="1548"/>
      <c r="UOG91" s="1548"/>
      <c r="UOH91" s="1548"/>
      <c r="UOI91" s="1548"/>
      <c r="UOJ91" s="1548"/>
      <c r="UOK91" s="1548"/>
      <c r="UOL91" s="1548"/>
      <c r="UOM91" s="1548"/>
      <c r="UON91" s="1548"/>
      <c r="UOO91" s="1548"/>
      <c r="UOP91" s="1548"/>
      <c r="UOQ91" s="1548"/>
      <c r="UOR91" s="1548"/>
      <c r="UOS91" s="1548"/>
      <c r="UOT91" s="1548"/>
      <c r="UOU91" s="1548"/>
      <c r="UOV91" s="1548"/>
      <c r="UOW91" s="1548"/>
      <c r="UOX91" s="1548"/>
      <c r="UOY91" s="1548"/>
      <c r="UOZ91" s="1548"/>
      <c r="UPA91" s="1548"/>
      <c r="UPB91" s="1548"/>
      <c r="UPC91" s="1548"/>
      <c r="UPD91" s="1548"/>
      <c r="UPE91" s="1548"/>
      <c r="UPF91" s="1548"/>
      <c r="UPG91" s="1548"/>
      <c r="UPH91" s="1548"/>
      <c r="UPI91" s="1548"/>
      <c r="UPJ91" s="1548"/>
      <c r="UPK91" s="1548"/>
      <c r="UPL91" s="1548"/>
      <c r="UPM91" s="1548"/>
      <c r="UPN91" s="1548"/>
      <c r="UPO91" s="1548"/>
      <c r="UPP91" s="1548"/>
      <c r="UPQ91" s="1548"/>
      <c r="UPR91" s="1548"/>
      <c r="UPS91" s="1548"/>
      <c r="UPT91" s="1548"/>
      <c r="UPU91" s="1548"/>
      <c r="UPV91" s="1548"/>
      <c r="UPW91" s="1548"/>
      <c r="UPX91" s="1548"/>
      <c r="UPY91" s="1548"/>
      <c r="UPZ91" s="1548"/>
      <c r="UQA91" s="1548"/>
      <c r="UQB91" s="1548"/>
      <c r="UQC91" s="1548"/>
      <c r="UQD91" s="1548"/>
      <c r="UQE91" s="1548"/>
      <c r="UQF91" s="1548"/>
      <c r="UQG91" s="1548"/>
      <c r="UQH91" s="1548"/>
      <c r="UQI91" s="1548"/>
      <c r="UQJ91" s="1548"/>
      <c r="UQK91" s="1548"/>
      <c r="UQL91" s="1548"/>
      <c r="UQM91" s="1548"/>
      <c r="UQN91" s="1548"/>
      <c r="UQO91" s="1548"/>
      <c r="UQP91" s="1548"/>
      <c r="UQQ91" s="1548"/>
      <c r="UQR91" s="1548"/>
      <c r="UQS91" s="1548"/>
      <c r="UQT91" s="1548"/>
      <c r="UQU91" s="1548"/>
      <c r="UQV91" s="1548"/>
      <c r="UQW91" s="1548"/>
      <c r="UQX91" s="1548"/>
      <c r="UQY91" s="1548"/>
      <c r="UQZ91" s="1548"/>
      <c r="URA91" s="1548"/>
      <c r="URB91" s="1548"/>
      <c r="URC91" s="1548"/>
      <c r="URD91" s="1548"/>
      <c r="URE91" s="1548"/>
      <c r="URF91" s="1548"/>
      <c r="URG91" s="1548"/>
      <c r="URH91" s="1548"/>
      <c r="URI91" s="1548"/>
      <c r="URJ91" s="1548"/>
      <c r="URK91" s="1548"/>
      <c r="URL91" s="1548"/>
      <c r="URM91" s="1548"/>
      <c r="URN91" s="1548"/>
      <c r="URO91" s="1548"/>
      <c r="URP91" s="1548"/>
      <c r="URQ91" s="1548"/>
      <c r="URR91" s="1548"/>
      <c r="URS91" s="1548"/>
      <c r="URT91" s="1548"/>
      <c r="URU91" s="1548"/>
      <c r="URV91" s="1548"/>
      <c r="URW91" s="1548"/>
      <c r="URX91" s="1548"/>
      <c r="URY91" s="1548"/>
      <c r="URZ91" s="1548"/>
      <c r="USA91" s="1548"/>
      <c r="USB91" s="1548"/>
      <c r="USC91" s="1548"/>
      <c r="USD91" s="1548"/>
      <c r="USE91" s="1548"/>
      <c r="USF91" s="1548"/>
      <c r="USG91" s="1548"/>
      <c r="USH91" s="1548"/>
      <c r="USI91" s="1548"/>
      <c r="USJ91" s="1548"/>
      <c r="USK91" s="1548"/>
      <c r="USL91" s="1548"/>
      <c r="USM91" s="1548"/>
      <c r="USN91" s="1548"/>
      <c r="USO91" s="1548"/>
      <c r="USP91" s="1548"/>
      <c r="USQ91" s="1548"/>
      <c r="USR91" s="1548"/>
      <c r="USS91" s="1548"/>
      <c r="UST91" s="1548"/>
      <c r="USU91" s="1548"/>
      <c r="USV91" s="1548"/>
      <c r="USW91" s="1548"/>
      <c r="USX91" s="1548"/>
      <c r="USY91" s="1548"/>
      <c r="USZ91" s="1548"/>
      <c r="UTA91" s="1548"/>
      <c r="UTB91" s="1548"/>
      <c r="UTC91" s="1548"/>
      <c r="UTD91" s="1548"/>
      <c r="UTE91" s="1548"/>
      <c r="UTF91" s="1548"/>
      <c r="UTG91" s="1548"/>
      <c r="UTH91" s="1548"/>
      <c r="UTI91" s="1548"/>
      <c r="UTJ91" s="1548"/>
      <c r="UTK91" s="1548"/>
      <c r="UTL91" s="1548"/>
      <c r="UTM91" s="1548"/>
      <c r="UTN91" s="1548"/>
      <c r="UTO91" s="1548"/>
      <c r="UTP91" s="1548"/>
      <c r="UTQ91" s="1548"/>
      <c r="UTR91" s="1548"/>
      <c r="UTS91" s="1548"/>
      <c r="UTT91" s="1548"/>
      <c r="UTU91" s="1548"/>
      <c r="UTV91" s="1548"/>
      <c r="UTW91" s="1548"/>
      <c r="UTX91" s="1548"/>
      <c r="UTY91" s="1548"/>
      <c r="UTZ91" s="1548"/>
      <c r="UUA91" s="1548"/>
      <c r="UUB91" s="1548"/>
      <c r="UUC91" s="1548"/>
      <c r="UUD91" s="1548"/>
      <c r="UUE91" s="1548"/>
      <c r="UUF91" s="1548"/>
      <c r="UUG91" s="1548"/>
      <c r="UUH91" s="1548"/>
      <c r="UUI91" s="1548"/>
      <c r="UUJ91" s="1548"/>
      <c r="UUK91" s="1548"/>
      <c r="UUL91" s="1548"/>
      <c r="UUM91" s="1548"/>
      <c r="UUN91" s="1548"/>
      <c r="UUO91" s="1548"/>
      <c r="UUP91" s="1548"/>
      <c r="UUQ91" s="1548"/>
      <c r="UUR91" s="1548"/>
      <c r="UUS91" s="1548"/>
      <c r="UUT91" s="1548"/>
      <c r="UUU91" s="1548"/>
      <c r="UUV91" s="1548"/>
      <c r="UUW91" s="1548"/>
      <c r="UUX91" s="1548"/>
      <c r="UUY91" s="1548"/>
      <c r="UUZ91" s="1548"/>
      <c r="UVA91" s="1548"/>
      <c r="UVB91" s="1548"/>
      <c r="UVC91" s="1548"/>
      <c r="UVD91" s="1548"/>
      <c r="UVE91" s="1548"/>
      <c r="UVF91" s="1548"/>
      <c r="UVG91" s="1548"/>
      <c r="UVH91" s="1548"/>
      <c r="UVI91" s="1548"/>
      <c r="UVJ91" s="1548"/>
      <c r="UVK91" s="1548"/>
      <c r="UVL91" s="1548"/>
      <c r="UVM91" s="1548"/>
      <c r="UVN91" s="1548"/>
      <c r="UVO91" s="1548"/>
      <c r="UVP91" s="1548"/>
      <c r="UVQ91" s="1548"/>
      <c r="UVR91" s="1548"/>
      <c r="UVS91" s="1548"/>
      <c r="UVT91" s="1548"/>
      <c r="UVU91" s="1548"/>
      <c r="UVV91" s="1548"/>
      <c r="UVW91" s="1548"/>
      <c r="UVX91" s="1548"/>
      <c r="UVY91" s="1548"/>
      <c r="UVZ91" s="1548"/>
      <c r="UWA91" s="1548"/>
      <c r="UWB91" s="1548"/>
      <c r="UWC91" s="1548"/>
      <c r="UWD91" s="1548"/>
      <c r="UWE91" s="1548"/>
      <c r="UWF91" s="1548"/>
      <c r="UWG91" s="1548"/>
      <c r="UWH91" s="1548"/>
      <c r="UWI91" s="1548"/>
      <c r="UWJ91" s="1548"/>
      <c r="UWK91" s="1548"/>
      <c r="UWL91" s="1548"/>
      <c r="UWM91" s="1548"/>
      <c r="UWN91" s="1548"/>
      <c r="UWO91" s="1548"/>
      <c r="UWP91" s="1548"/>
      <c r="UWQ91" s="1548"/>
      <c r="UWR91" s="1548"/>
      <c r="UWS91" s="1548"/>
      <c r="UWT91" s="1548"/>
      <c r="UWU91" s="1548"/>
      <c r="UWV91" s="1548"/>
      <c r="UWW91" s="1548"/>
      <c r="UWX91" s="1548"/>
      <c r="UWY91" s="1548"/>
      <c r="UWZ91" s="1548"/>
      <c r="UXA91" s="1548"/>
      <c r="UXB91" s="1548"/>
      <c r="UXC91" s="1548"/>
      <c r="UXD91" s="1548"/>
      <c r="UXE91" s="1548"/>
      <c r="UXF91" s="1548"/>
      <c r="UXG91" s="1548"/>
      <c r="UXH91" s="1548"/>
      <c r="UXI91" s="1548"/>
      <c r="UXJ91" s="1548"/>
      <c r="UXK91" s="1548"/>
      <c r="UXL91" s="1548"/>
      <c r="UXM91" s="1548"/>
      <c r="UXN91" s="1548"/>
      <c r="UXO91" s="1548"/>
      <c r="UXP91" s="1548"/>
      <c r="UXQ91" s="1548"/>
      <c r="UXR91" s="1548"/>
      <c r="UXS91" s="1548"/>
      <c r="UXT91" s="1548"/>
      <c r="UXU91" s="1548"/>
      <c r="UXV91" s="1548"/>
      <c r="UXW91" s="1548"/>
      <c r="UXX91" s="1548"/>
      <c r="UXY91" s="1548"/>
      <c r="UXZ91" s="1548"/>
      <c r="UYA91" s="1548"/>
      <c r="UYB91" s="1548"/>
      <c r="UYC91" s="1548"/>
      <c r="UYD91" s="1548"/>
      <c r="UYE91" s="1548"/>
      <c r="UYF91" s="1548"/>
      <c r="UYG91" s="1548"/>
      <c r="UYH91" s="1548"/>
      <c r="UYI91" s="1548"/>
      <c r="UYJ91" s="1548"/>
      <c r="UYK91" s="1548"/>
      <c r="UYL91" s="1548"/>
      <c r="UYM91" s="1548"/>
      <c r="UYN91" s="1548"/>
      <c r="UYO91" s="1548"/>
      <c r="UYP91" s="1548"/>
      <c r="UYQ91" s="1548"/>
      <c r="UYR91" s="1548"/>
      <c r="UYS91" s="1548"/>
      <c r="UYT91" s="1548"/>
      <c r="UYU91" s="1548"/>
      <c r="UYV91" s="1548"/>
      <c r="UYW91" s="1548"/>
      <c r="UYX91" s="1548"/>
      <c r="UYY91" s="1548"/>
      <c r="UYZ91" s="1548"/>
      <c r="UZA91" s="1548"/>
      <c r="UZB91" s="1548"/>
      <c r="UZC91" s="1548"/>
      <c r="UZD91" s="1548"/>
      <c r="UZE91" s="1548"/>
      <c r="UZF91" s="1548"/>
      <c r="UZG91" s="1548"/>
      <c r="UZH91" s="1548"/>
      <c r="UZI91" s="1548"/>
      <c r="UZJ91" s="1548"/>
      <c r="UZK91" s="1548"/>
      <c r="UZL91" s="1548"/>
      <c r="UZM91" s="1548"/>
      <c r="UZN91" s="1548"/>
      <c r="UZO91" s="1548"/>
      <c r="UZP91" s="1548"/>
      <c r="UZQ91" s="1548"/>
      <c r="UZR91" s="1548"/>
      <c r="UZS91" s="1548"/>
      <c r="UZT91" s="1548"/>
      <c r="UZU91" s="1548"/>
      <c r="UZV91" s="1548"/>
      <c r="UZW91" s="1548"/>
      <c r="UZX91" s="1548"/>
      <c r="UZY91" s="1548"/>
      <c r="UZZ91" s="1548"/>
      <c r="VAA91" s="1548"/>
      <c r="VAB91" s="1548"/>
      <c r="VAC91" s="1548"/>
      <c r="VAD91" s="1548"/>
      <c r="VAE91" s="1548"/>
      <c r="VAF91" s="1548"/>
      <c r="VAG91" s="1548"/>
      <c r="VAH91" s="1548"/>
      <c r="VAI91" s="1548"/>
      <c r="VAJ91" s="1548"/>
      <c r="VAK91" s="1548"/>
      <c r="VAL91" s="1548"/>
      <c r="VAM91" s="1548"/>
      <c r="VAN91" s="1548"/>
      <c r="VAO91" s="1548"/>
      <c r="VAP91" s="1548"/>
      <c r="VAQ91" s="1548"/>
      <c r="VAR91" s="1548"/>
      <c r="VAS91" s="1548"/>
      <c r="VAT91" s="1548"/>
      <c r="VAU91" s="1548"/>
      <c r="VAV91" s="1548"/>
      <c r="VAW91" s="1548"/>
      <c r="VAX91" s="1548"/>
      <c r="VAY91" s="1548"/>
      <c r="VAZ91" s="1548"/>
      <c r="VBA91" s="1548"/>
      <c r="VBB91" s="1548"/>
      <c r="VBC91" s="1548"/>
      <c r="VBD91" s="1548"/>
      <c r="VBE91" s="1548"/>
      <c r="VBF91" s="1548"/>
      <c r="VBG91" s="1548"/>
      <c r="VBH91" s="1548"/>
      <c r="VBI91" s="1548"/>
      <c r="VBJ91" s="1548"/>
      <c r="VBK91" s="1548"/>
      <c r="VBL91" s="1548"/>
      <c r="VBM91" s="1548"/>
      <c r="VBN91" s="1548"/>
      <c r="VBO91" s="1548"/>
      <c r="VBP91" s="1548"/>
      <c r="VBQ91" s="1548"/>
      <c r="VBR91" s="1548"/>
      <c r="VBS91" s="1548"/>
      <c r="VBT91" s="1548"/>
      <c r="VBU91" s="1548"/>
      <c r="VBV91" s="1548"/>
      <c r="VBW91" s="1548"/>
      <c r="VBX91" s="1548"/>
      <c r="VBY91" s="1548"/>
      <c r="VBZ91" s="1548"/>
      <c r="VCA91" s="1548"/>
      <c r="VCB91" s="1548"/>
      <c r="VCC91" s="1548"/>
      <c r="VCD91" s="1548"/>
      <c r="VCE91" s="1548"/>
      <c r="VCF91" s="1548"/>
      <c r="VCG91" s="1548"/>
      <c r="VCH91" s="1548"/>
      <c r="VCI91" s="1548"/>
      <c r="VCJ91" s="1548"/>
      <c r="VCK91" s="1548"/>
      <c r="VCL91" s="1548"/>
      <c r="VCM91" s="1548"/>
      <c r="VCN91" s="1548"/>
      <c r="VCO91" s="1548"/>
      <c r="VCP91" s="1548"/>
      <c r="VCQ91" s="1548"/>
      <c r="VCR91" s="1548"/>
      <c r="VCS91" s="1548"/>
      <c r="VCT91" s="1548"/>
      <c r="VCU91" s="1548"/>
      <c r="VCV91" s="1548"/>
      <c r="VCW91" s="1548"/>
      <c r="VCX91" s="1548"/>
      <c r="VCY91" s="1548"/>
      <c r="VCZ91" s="1548"/>
      <c r="VDA91" s="1548"/>
      <c r="VDB91" s="1548"/>
      <c r="VDC91" s="1548"/>
      <c r="VDD91" s="1548"/>
      <c r="VDE91" s="1548"/>
      <c r="VDF91" s="1548"/>
      <c r="VDG91" s="1548"/>
      <c r="VDH91" s="1548"/>
      <c r="VDI91" s="1548"/>
      <c r="VDJ91" s="1548"/>
      <c r="VDK91" s="1548"/>
      <c r="VDL91" s="1548"/>
      <c r="VDM91" s="1548"/>
      <c r="VDN91" s="1548"/>
      <c r="VDO91" s="1548"/>
      <c r="VDP91" s="1548"/>
      <c r="VDQ91" s="1548"/>
      <c r="VDR91" s="1548"/>
      <c r="VDS91" s="1548"/>
      <c r="VDT91" s="1548"/>
      <c r="VDU91" s="1548"/>
      <c r="VDV91" s="1548"/>
      <c r="VDW91" s="1548"/>
      <c r="VDX91" s="1548"/>
      <c r="VDY91" s="1548"/>
      <c r="VDZ91" s="1548"/>
      <c r="VEA91" s="1548"/>
      <c r="VEB91" s="1548"/>
      <c r="VEC91" s="1548"/>
      <c r="VED91" s="1548"/>
      <c r="VEE91" s="1548"/>
      <c r="VEF91" s="1548"/>
      <c r="VEG91" s="1548"/>
      <c r="VEH91" s="1548"/>
      <c r="VEI91" s="1548"/>
      <c r="VEJ91" s="1548"/>
      <c r="VEK91" s="1548"/>
      <c r="VEL91" s="1548"/>
      <c r="VEM91" s="1548"/>
      <c r="VEN91" s="1548"/>
      <c r="VEO91" s="1548"/>
      <c r="VEP91" s="1548"/>
      <c r="VEQ91" s="1548"/>
      <c r="VER91" s="1548"/>
      <c r="VES91" s="1548"/>
      <c r="VET91" s="1548"/>
      <c r="VEU91" s="1548"/>
      <c r="VEV91" s="1548"/>
      <c r="VEW91" s="1548"/>
      <c r="VEX91" s="1548"/>
      <c r="VEY91" s="1548"/>
      <c r="VEZ91" s="1548"/>
      <c r="VFA91" s="1548"/>
      <c r="VFB91" s="1548"/>
      <c r="VFC91" s="1548"/>
      <c r="VFD91" s="1548"/>
      <c r="VFE91" s="1548"/>
      <c r="VFF91" s="1548"/>
      <c r="VFG91" s="1548"/>
      <c r="VFH91" s="1548"/>
      <c r="VFI91" s="1548"/>
      <c r="VFJ91" s="1548"/>
      <c r="VFK91" s="1548"/>
      <c r="VFL91" s="1548"/>
      <c r="VFM91" s="1548"/>
      <c r="VFN91" s="1548"/>
      <c r="VFO91" s="1548"/>
      <c r="VFP91" s="1548"/>
      <c r="VFQ91" s="1548"/>
      <c r="VFR91" s="1548"/>
      <c r="VFS91" s="1548"/>
      <c r="VFT91" s="1548"/>
      <c r="VFU91" s="1548"/>
      <c r="VFV91" s="1548"/>
      <c r="VFW91" s="1548"/>
      <c r="VFX91" s="1548"/>
      <c r="VFY91" s="1548"/>
      <c r="VFZ91" s="1548"/>
      <c r="VGA91" s="1548"/>
      <c r="VGB91" s="1548"/>
      <c r="VGC91" s="1548"/>
      <c r="VGD91" s="1548"/>
      <c r="VGE91" s="1548"/>
      <c r="VGF91" s="1548"/>
      <c r="VGG91" s="1548"/>
      <c r="VGH91" s="1548"/>
      <c r="VGI91" s="1548"/>
      <c r="VGJ91" s="1548"/>
      <c r="VGK91" s="1548"/>
      <c r="VGL91" s="1548"/>
      <c r="VGM91" s="1548"/>
      <c r="VGN91" s="1548"/>
      <c r="VGO91" s="1548"/>
      <c r="VGP91" s="1548"/>
      <c r="VGQ91" s="1548"/>
      <c r="VGR91" s="1548"/>
      <c r="VGS91" s="1548"/>
      <c r="VGT91" s="1548"/>
      <c r="VGU91" s="1548"/>
      <c r="VGV91" s="1548"/>
      <c r="VGW91" s="1548"/>
      <c r="VGX91" s="1548"/>
      <c r="VGY91" s="1548"/>
      <c r="VGZ91" s="1548"/>
      <c r="VHA91" s="1548"/>
      <c r="VHB91" s="1548"/>
      <c r="VHC91" s="1548"/>
      <c r="VHD91" s="1548"/>
      <c r="VHE91" s="1548"/>
      <c r="VHF91" s="1548"/>
      <c r="VHG91" s="1548"/>
      <c r="VHH91" s="1548"/>
      <c r="VHI91" s="1548"/>
      <c r="VHJ91" s="1548"/>
      <c r="VHK91" s="1548"/>
      <c r="VHL91" s="1548"/>
      <c r="VHM91" s="1548"/>
      <c r="VHN91" s="1548"/>
      <c r="VHO91" s="1548"/>
      <c r="VHP91" s="1548"/>
      <c r="VHQ91" s="1548"/>
      <c r="VHR91" s="1548"/>
      <c r="VHS91" s="1548"/>
      <c r="VHT91" s="1548"/>
      <c r="VHU91" s="1548"/>
      <c r="VHV91" s="1548"/>
      <c r="VHW91" s="1548"/>
      <c r="VHX91" s="1548"/>
      <c r="VHY91" s="1548"/>
      <c r="VHZ91" s="1548"/>
      <c r="VIA91" s="1548"/>
      <c r="VIB91" s="1548"/>
      <c r="VIC91" s="1548"/>
      <c r="VID91" s="1548"/>
      <c r="VIE91" s="1548"/>
      <c r="VIF91" s="1548"/>
      <c r="VIG91" s="1548"/>
      <c r="VIH91" s="1548"/>
      <c r="VII91" s="1548"/>
      <c r="VIJ91" s="1548"/>
      <c r="VIK91" s="1548"/>
      <c r="VIL91" s="1548"/>
      <c r="VIM91" s="1548"/>
      <c r="VIN91" s="1548"/>
      <c r="VIO91" s="1548"/>
      <c r="VIP91" s="1548"/>
      <c r="VIQ91" s="1548"/>
      <c r="VIR91" s="1548"/>
      <c r="VIS91" s="1548"/>
      <c r="VIT91" s="1548"/>
      <c r="VIU91" s="1548"/>
      <c r="VIV91" s="1548"/>
      <c r="VIW91" s="1548"/>
      <c r="VIX91" s="1548"/>
      <c r="VIY91" s="1548"/>
      <c r="VIZ91" s="1548"/>
      <c r="VJA91" s="1548"/>
      <c r="VJB91" s="1548"/>
      <c r="VJC91" s="1548"/>
      <c r="VJD91" s="1548"/>
      <c r="VJE91" s="1548"/>
      <c r="VJF91" s="1548"/>
      <c r="VJG91" s="1548"/>
      <c r="VJH91" s="1548"/>
      <c r="VJI91" s="1548"/>
      <c r="VJJ91" s="1548"/>
      <c r="VJK91" s="1548"/>
      <c r="VJL91" s="1548"/>
      <c r="VJM91" s="1548"/>
      <c r="VJN91" s="1548"/>
      <c r="VJO91" s="1548"/>
      <c r="VJP91" s="1548"/>
      <c r="VJQ91" s="1548"/>
      <c r="VJR91" s="1548"/>
      <c r="VJS91" s="1548"/>
      <c r="VJT91" s="1548"/>
      <c r="VJU91" s="1548"/>
      <c r="VJV91" s="1548"/>
      <c r="VJW91" s="1548"/>
      <c r="VJX91" s="1548"/>
      <c r="VJY91" s="1548"/>
      <c r="VJZ91" s="1548"/>
      <c r="VKA91" s="1548"/>
      <c r="VKB91" s="1548"/>
      <c r="VKC91" s="1548"/>
      <c r="VKD91" s="1548"/>
      <c r="VKE91" s="1548"/>
      <c r="VKF91" s="1548"/>
      <c r="VKG91" s="1548"/>
      <c r="VKH91" s="1548"/>
      <c r="VKI91" s="1548"/>
      <c r="VKJ91" s="1548"/>
      <c r="VKK91" s="1548"/>
      <c r="VKL91" s="1548"/>
      <c r="VKM91" s="1548"/>
      <c r="VKN91" s="1548"/>
      <c r="VKO91" s="1548"/>
      <c r="VKP91" s="1548"/>
      <c r="VKQ91" s="1548"/>
      <c r="VKR91" s="1548"/>
      <c r="VKS91" s="1548"/>
      <c r="VKT91" s="1548"/>
      <c r="VKU91" s="1548"/>
      <c r="VKV91" s="1548"/>
      <c r="VKW91" s="1548"/>
      <c r="VKX91" s="1548"/>
      <c r="VKY91" s="1548"/>
      <c r="VKZ91" s="1548"/>
      <c r="VLA91" s="1548"/>
      <c r="VLB91" s="1548"/>
      <c r="VLC91" s="1548"/>
      <c r="VLD91" s="1548"/>
      <c r="VLE91" s="1548"/>
      <c r="VLF91" s="1548"/>
      <c r="VLG91" s="1548"/>
      <c r="VLH91" s="1548"/>
      <c r="VLI91" s="1548"/>
      <c r="VLJ91" s="1548"/>
      <c r="VLK91" s="1548"/>
      <c r="VLL91" s="1548"/>
      <c r="VLM91" s="1548"/>
      <c r="VLN91" s="1548"/>
      <c r="VLO91" s="1548"/>
      <c r="VLP91" s="1548"/>
      <c r="VLQ91" s="1548"/>
      <c r="VLR91" s="1548"/>
      <c r="VLS91" s="1548"/>
      <c r="VLT91" s="1548"/>
      <c r="VLU91" s="1548"/>
      <c r="VLV91" s="1548"/>
      <c r="VLW91" s="1548"/>
      <c r="VLX91" s="1548"/>
      <c r="VLY91" s="1548"/>
      <c r="VLZ91" s="1548"/>
      <c r="VMA91" s="1548"/>
      <c r="VMB91" s="1548"/>
      <c r="VMC91" s="1548"/>
      <c r="VMD91" s="1548"/>
      <c r="VME91" s="1548"/>
      <c r="VMF91" s="1548"/>
      <c r="VMG91" s="1548"/>
      <c r="VMH91" s="1548"/>
      <c r="VMI91" s="1548"/>
      <c r="VMJ91" s="1548"/>
      <c r="VMK91" s="1548"/>
      <c r="VML91" s="1548"/>
      <c r="VMM91" s="1548"/>
      <c r="VMN91" s="1548"/>
      <c r="VMO91" s="1548"/>
      <c r="VMP91" s="1548"/>
      <c r="VMQ91" s="1548"/>
      <c r="VMR91" s="1548"/>
      <c r="VMS91" s="1548"/>
      <c r="VMT91" s="1548"/>
      <c r="VMU91" s="1548"/>
      <c r="VMV91" s="1548"/>
      <c r="VMW91" s="1548"/>
      <c r="VMX91" s="1548"/>
      <c r="VMY91" s="1548"/>
      <c r="VMZ91" s="1548"/>
      <c r="VNA91" s="1548"/>
      <c r="VNB91" s="1548"/>
      <c r="VNC91" s="1548"/>
      <c r="VND91" s="1548"/>
      <c r="VNE91" s="1548"/>
      <c r="VNF91" s="1548"/>
      <c r="VNG91" s="1548"/>
      <c r="VNH91" s="1548"/>
      <c r="VNI91" s="1548"/>
      <c r="VNJ91" s="1548"/>
      <c r="VNK91" s="1548"/>
      <c r="VNL91" s="1548"/>
      <c r="VNM91" s="1548"/>
      <c r="VNN91" s="1548"/>
      <c r="VNO91" s="1548"/>
      <c r="VNP91" s="1548"/>
      <c r="VNQ91" s="1548"/>
      <c r="VNR91" s="1548"/>
      <c r="VNS91" s="1548"/>
      <c r="VNT91" s="1548"/>
      <c r="VNU91" s="1548"/>
      <c r="VNV91" s="1548"/>
      <c r="VNW91" s="1548"/>
      <c r="VNX91" s="1548"/>
      <c r="VNY91" s="1548"/>
      <c r="VNZ91" s="1548"/>
      <c r="VOA91" s="1548"/>
      <c r="VOB91" s="1548"/>
      <c r="VOC91" s="1548"/>
      <c r="VOD91" s="1548"/>
      <c r="VOE91" s="1548"/>
      <c r="VOF91" s="1548"/>
      <c r="VOG91" s="1548"/>
      <c r="VOH91" s="1548"/>
      <c r="VOI91" s="1548"/>
      <c r="VOJ91" s="1548"/>
      <c r="VOK91" s="1548"/>
      <c r="VOL91" s="1548"/>
      <c r="VOM91" s="1548"/>
      <c r="VON91" s="1548"/>
      <c r="VOO91" s="1548"/>
      <c r="VOP91" s="1548"/>
      <c r="VOQ91" s="1548"/>
      <c r="VOR91" s="1548"/>
      <c r="VOS91" s="1548"/>
      <c r="VOT91" s="1548"/>
      <c r="VOU91" s="1548"/>
      <c r="VOV91" s="1548"/>
      <c r="VOW91" s="1548"/>
      <c r="VOX91" s="1548"/>
      <c r="VOY91" s="1548"/>
      <c r="VOZ91" s="1548"/>
      <c r="VPA91" s="1548"/>
      <c r="VPB91" s="1548"/>
      <c r="VPC91" s="1548"/>
      <c r="VPD91" s="1548"/>
      <c r="VPE91" s="1548"/>
      <c r="VPF91" s="1548"/>
      <c r="VPG91" s="1548"/>
      <c r="VPH91" s="1548"/>
      <c r="VPI91" s="1548"/>
      <c r="VPJ91" s="1548"/>
      <c r="VPK91" s="1548"/>
      <c r="VPL91" s="1548"/>
      <c r="VPM91" s="1548"/>
      <c r="VPN91" s="1548"/>
      <c r="VPO91" s="1548"/>
      <c r="VPP91" s="1548"/>
      <c r="VPQ91" s="1548"/>
      <c r="VPR91" s="1548"/>
      <c r="VPS91" s="1548"/>
      <c r="VPT91" s="1548"/>
      <c r="VPU91" s="1548"/>
      <c r="VPV91" s="1548"/>
      <c r="VPW91" s="1548"/>
      <c r="VPX91" s="1548"/>
      <c r="VPY91" s="1548"/>
      <c r="VPZ91" s="1548"/>
      <c r="VQA91" s="1548"/>
      <c r="VQB91" s="1548"/>
      <c r="VQC91" s="1548"/>
      <c r="VQD91" s="1548"/>
      <c r="VQE91" s="1548"/>
      <c r="VQF91" s="1548"/>
      <c r="VQG91" s="1548"/>
      <c r="VQH91" s="1548"/>
      <c r="VQI91" s="1548"/>
      <c r="VQJ91" s="1548"/>
      <c r="VQK91" s="1548"/>
      <c r="VQL91" s="1548"/>
      <c r="VQM91" s="1548"/>
      <c r="VQN91" s="1548"/>
      <c r="VQO91" s="1548"/>
      <c r="VQP91" s="1548"/>
      <c r="VQQ91" s="1548"/>
      <c r="VQR91" s="1548"/>
      <c r="VQS91" s="1548"/>
      <c r="VQT91" s="1548"/>
      <c r="VQU91" s="1548"/>
      <c r="VQV91" s="1548"/>
      <c r="VQW91" s="1548"/>
      <c r="VQX91" s="1548"/>
      <c r="VQY91" s="1548"/>
      <c r="VQZ91" s="1548"/>
      <c r="VRA91" s="1548"/>
      <c r="VRB91" s="1548"/>
      <c r="VRC91" s="1548"/>
      <c r="VRD91" s="1548"/>
      <c r="VRE91" s="1548"/>
      <c r="VRF91" s="1548"/>
      <c r="VRG91" s="1548"/>
      <c r="VRH91" s="1548"/>
      <c r="VRI91" s="1548"/>
      <c r="VRJ91" s="1548"/>
      <c r="VRK91" s="1548"/>
      <c r="VRL91" s="1548"/>
      <c r="VRM91" s="1548"/>
      <c r="VRN91" s="1548"/>
      <c r="VRO91" s="1548"/>
      <c r="VRP91" s="1548"/>
      <c r="VRQ91" s="1548"/>
      <c r="VRR91" s="1548"/>
      <c r="VRS91" s="1548"/>
      <c r="VRT91" s="1548"/>
      <c r="VRU91" s="1548"/>
      <c r="VRV91" s="1548"/>
      <c r="VRW91" s="1548"/>
      <c r="VRX91" s="1548"/>
      <c r="VRY91" s="1548"/>
      <c r="VRZ91" s="1548"/>
      <c r="VSA91" s="1548"/>
      <c r="VSB91" s="1548"/>
      <c r="VSC91" s="1548"/>
      <c r="VSD91" s="1548"/>
      <c r="VSE91" s="1548"/>
      <c r="VSF91" s="1548"/>
      <c r="VSG91" s="1548"/>
      <c r="VSH91" s="1548"/>
      <c r="VSI91" s="1548"/>
      <c r="VSJ91" s="1548"/>
      <c r="VSK91" s="1548"/>
      <c r="VSL91" s="1548"/>
      <c r="VSM91" s="1548"/>
      <c r="VSN91" s="1548"/>
      <c r="VSO91" s="1548"/>
      <c r="VSP91" s="1548"/>
      <c r="VSQ91" s="1548"/>
      <c r="VSR91" s="1548"/>
      <c r="VSS91" s="1548"/>
      <c r="VST91" s="1548"/>
      <c r="VSU91" s="1548"/>
      <c r="VSV91" s="1548"/>
      <c r="VSW91" s="1548"/>
      <c r="VSX91" s="1548"/>
      <c r="VSY91" s="1548"/>
      <c r="VSZ91" s="1548"/>
      <c r="VTA91" s="1548"/>
      <c r="VTB91" s="1548"/>
      <c r="VTC91" s="1548"/>
      <c r="VTD91" s="1548"/>
      <c r="VTE91" s="1548"/>
      <c r="VTF91" s="1548"/>
      <c r="VTG91" s="1548"/>
      <c r="VTH91" s="1548"/>
      <c r="VTI91" s="1548"/>
      <c r="VTJ91" s="1548"/>
      <c r="VTK91" s="1548"/>
      <c r="VTL91" s="1548"/>
      <c r="VTM91" s="1548"/>
      <c r="VTN91" s="1548"/>
      <c r="VTO91" s="1548"/>
      <c r="VTP91" s="1548"/>
      <c r="VTQ91" s="1548"/>
      <c r="VTR91" s="1548"/>
      <c r="VTS91" s="1548"/>
      <c r="VTT91" s="1548"/>
      <c r="VTU91" s="1548"/>
      <c r="VTV91" s="1548"/>
      <c r="VTW91" s="1548"/>
      <c r="VTX91" s="1548"/>
      <c r="VTY91" s="1548"/>
      <c r="VTZ91" s="1548"/>
      <c r="VUA91" s="1548"/>
      <c r="VUB91" s="1548"/>
      <c r="VUC91" s="1548"/>
      <c r="VUD91" s="1548"/>
      <c r="VUE91" s="1548"/>
      <c r="VUF91" s="1548"/>
      <c r="VUG91" s="1548"/>
      <c r="VUH91" s="1548"/>
      <c r="VUI91" s="1548"/>
      <c r="VUJ91" s="1548"/>
      <c r="VUK91" s="1548"/>
      <c r="VUL91" s="1548"/>
      <c r="VUM91" s="1548"/>
      <c r="VUN91" s="1548"/>
      <c r="VUO91" s="1548"/>
      <c r="VUP91" s="1548"/>
      <c r="VUQ91" s="1548"/>
      <c r="VUR91" s="1548"/>
      <c r="VUS91" s="1548"/>
      <c r="VUT91" s="1548"/>
      <c r="VUU91" s="1548"/>
      <c r="VUV91" s="1548"/>
      <c r="VUW91" s="1548"/>
      <c r="VUX91" s="1548"/>
      <c r="VUY91" s="1548"/>
      <c r="VUZ91" s="1548"/>
      <c r="VVA91" s="1548"/>
      <c r="VVB91" s="1548"/>
      <c r="VVC91" s="1548"/>
      <c r="VVD91" s="1548"/>
      <c r="VVE91" s="1548"/>
      <c r="VVF91" s="1548"/>
      <c r="VVG91" s="1548"/>
      <c r="VVH91" s="1548"/>
      <c r="VVI91" s="1548"/>
      <c r="VVJ91" s="1548"/>
      <c r="VVK91" s="1548"/>
      <c r="VVL91" s="1548"/>
      <c r="VVM91" s="1548"/>
      <c r="VVN91" s="1548"/>
      <c r="VVO91" s="1548"/>
      <c r="VVP91" s="1548"/>
      <c r="VVQ91" s="1548"/>
      <c r="VVR91" s="1548"/>
      <c r="VVS91" s="1548"/>
      <c r="VVT91" s="1548"/>
      <c r="VVU91" s="1548"/>
      <c r="VVV91" s="1548"/>
      <c r="VVW91" s="1548"/>
      <c r="VVX91" s="1548"/>
      <c r="VVY91" s="1548"/>
      <c r="VVZ91" s="1548"/>
      <c r="VWA91" s="1548"/>
      <c r="VWB91" s="1548"/>
      <c r="VWC91" s="1548"/>
      <c r="VWD91" s="1548"/>
      <c r="VWE91" s="1548"/>
      <c r="VWF91" s="1548"/>
      <c r="VWG91" s="1548"/>
      <c r="VWH91" s="1548"/>
      <c r="VWI91" s="1548"/>
      <c r="VWJ91" s="1548"/>
      <c r="VWK91" s="1548"/>
      <c r="VWL91" s="1548"/>
      <c r="VWM91" s="1548"/>
      <c r="VWN91" s="1548"/>
      <c r="VWO91" s="1548"/>
      <c r="VWP91" s="1548"/>
      <c r="VWQ91" s="1548"/>
      <c r="VWR91" s="1548"/>
      <c r="VWS91" s="1548"/>
      <c r="VWT91" s="1548"/>
      <c r="VWU91" s="1548"/>
      <c r="VWV91" s="1548"/>
      <c r="VWW91" s="1548"/>
      <c r="VWX91" s="1548"/>
      <c r="VWY91" s="1548"/>
      <c r="VWZ91" s="1548"/>
      <c r="VXA91" s="1548"/>
      <c r="VXB91" s="1548"/>
      <c r="VXC91" s="1548"/>
      <c r="VXD91" s="1548"/>
      <c r="VXE91" s="1548"/>
      <c r="VXF91" s="1548"/>
      <c r="VXG91" s="1548"/>
      <c r="VXH91" s="1548"/>
      <c r="VXI91" s="1548"/>
      <c r="VXJ91" s="1548"/>
      <c r="VXK91" s="1548"/>
      <c r="VXL91" s="1548"/>
      <c r="VXM91" s="1548"/>
      <c r="VXN91" s="1548"/>
      <c r="VXO91" s="1548"/>
      <c r="VXP91" s="1548"/>
      <c r="VXQ91" s="1548"/>
      <c r="VXR91" s="1548"/>
      <c r="VXS91" s="1548"/>
      <c r="VXT91" s="1548"/>
      <c r="VXU91" s="1548"/>
      <c r="VXV91" s="1548"/>
      <c r="VXW91" s="1548"/>
      <c r="VXX91" s="1548"/>
      <c r="VXY91" s="1548"/>
      <c r="VXZ91" s="1548"/>
      <c r="VYA91" s="1548"/>
      <c r="VYB91" s="1548"/>
      <c r="VYC91" s="1548"/>
      <c r="VYD91" s="1548"/>
      <c r="VYE91" s="1548"/>
      <c r="VYF91" s="1548"/>
      <c r="VYG91" s="1548"/>
      <c r="VYH91" s="1548"/>
      <c r="VYI91" s="1548"/>
      <c r="VYJ91" s="1548"/>
      <c r="VYK91" s="1548"/>
      <c r="VYL91" s="1548"/>
      <c r="VYM91" s="1548"/>
      <c r="VYN91" s="1548"/>
      <c r="VYO91" s="1548"/>
      <c r="VYP91" s="1548"/>
      <c r="VYQ91" s="1548"/>
      <c r="VYR91" s="1548"/>
      <c r="VYS91" s="1548"/>
      <c r="VYT91" s="1548"/>
      <c r="VYU91" s="1548"/>
      <c r="VYV91" s="1548"/>
      <c r="VYW91" s="1548"/>
      <c r="VYX91" s="1548"/>
      <c r="VYY91" s="1548"/>
      <c r="VYZ91" s="1548"/>
      <c r="VZA91" s="1548"/>
      <c r="VZB91" s="1548"/>
      <c r="VZC91" s="1548"/>
      <c r="VZD91" s="1548"/>
      <c r="VZE91" s="1548"/>
      <c r="VZF91" s="1548"/>
      <c r="VZG91" s="1548"/>
      <c r="VZH91" s="1548"/>
      <c r="VZI91" s="1548"/>
      <c r="VZJ91" s="1548"/>
      <c r="VZK91" s="1548"/>
      <c r="VZL91" s="1548"/>
      <c r="VZM91" s="1548"/>
      <c r="VZN91" s="1548"/>
      <c r="VZO91" s="1548"/>
      <c r="VZP91" s="1548"/>
      <c r="VZQ91" s="1548"/>
      <c r="VZR91" s="1548"/>
      <c r="VZS91" s="1548"/>
      <c r="VZT91" s="1548"/>
      <c r="VZU91" s="1548"/>
      <c r="VZV91" s="1548"/>
      <c r="VZW91" s="1548"/>
      <c r="VZX91" s="1548"/>
      <c r="VZY91" s="1548"/>
      <c r="VZZ91" s="1548"/>
      <c r="WAA91" s="1548"/>
      <c r="WAB91" s="1548"/>
      <c r="WAC91" s="1548"/>
      <c r="WAD91" s="1548"/>
      <c r="WAE91" s="1548"/>
      <c r="WAF91" s="1548"/>
      <c r="WAG91" s="1548"/>
      <c r="WAH91" s="1548"/>
      <c r="WAI91" s="1548"/>
      <c r="WAJ91" s="1548"/>
      <c r="WAK91" s="1548"/>
      <c r="WAL91" s="1548"/>
      <c r="WAM91" s="1548"/>
      <c r="WAN91" s="1548"/>
      <c r="WAO91" s="1548"/>
      <c r="WAP91" s="1548"/>
      <c r="WAQ91" s="1548"/>
      <c r="WAR91" s="1548"/>
      <c r="WAS91" s="1548"/>
      <c r="WAT91" s="1548"/>
      <c r="WAU91" s="1548"/>
      <c r="WAV91" s="1548"/>
      <c r="WAW91" s="1548"/>
      <c r="WAX91" s="1548"/>
      <c r="WAY91" s="1548"/>
      <c r="WAZ91" s="1548"/>
      <c r="WBA91" s="1548"/>
      <c r="WBB91" s="1548"/>
      <c r="WBC91" s="1548"/>
      <c r="WBD91" s="1548"/>
      <c r="WBE91" s="1548"/>
      <c r="WBF91" s="1548"/>
      <c r="WBG91" s="1548"/>
      <c r="WBH91" s="1548"/>
      <c r="WBI91" s="1548"/>
      <c r="WBJ91" s="1548"/>
      <c r="WBK91" s="1548"/>
      <c r="WBL91" s="1548"/>
      <c r="WBM91" s="1548"/>
      <c r="WBN91" s="1548"/>
      <c r="WBO91" s="1548"/>
      <c r="WBP91" s="1548"/>
      <c r="WBQ91" s="1548"/>
      <c r="WBR91" s="1548"/>
      <c r="WBS91" s="1548"/>
      <c r="WBT91" s="1548"/>
      <c r="WBU91" s="1548"/>
      <c r="WBV91" s="1548"/>
      <c r="WBW91" s="1548"/>
      <c r="WBX91" s="1548"/>
      <c r="WBY91" s="1548"/>
      <c r="WBZ91" s="1548"/>
      <c r="WCA91" s="1548"/>
      <c r="WCB91" s="1548"/>
      <c r="WCC91" s="1548"/>
      <c r="WCD91" s="1548"/>
      <c r="WCE91" s="1548"/>
      <c r="WCF91" s="1548"/>
      <c r="WCG91" s="1548"/>
      <c r="WCH91" s="1548"/>
      <c r="WCI91" s="1548"/>
      <c r="WCJ91" s="1548"/>
      <c r="WCK91" s="1548"/>
      <c r="WCL91" s="1548"/>
      <c r="WCM91" s="1548"/>
      <c r="WCN91" s="1548"/>
      <c r="WCO91" s="1548"/>
      <c r="WCP91" s="1548"/>
      <c r="WCQ91" s="1548"/>
      <c r="WCR91" s="1548"/>
      <c r="WCS91" s="1548"/>
      <c r="WCT91" s="1548"/>
      <c r="WCU91" s="1548"/>
      <c r="WCV91" s="1548"/>
      <c r="WCW91" s="1548"/>
      <c r="WCX91" s="1548"/>
      <c r="WCY91" s="1548"/>
      <c r="WCZ91" s="1548"/>
      <c r="WDA91" s="1548"/>
      <c r="WDB91" s="1548"/>
      <c r="WDC91" s="1548"/>
      <c r="WDD91" s="1548"/>
      <c r="WDE91" s="1548"/>
      <c r="WDF91" s="1548"/>
      <c r="WDG91" s="1548"/>
      <c r="WDH91" s="1548"/>
      <c r="WDI91" s="1548"/>
      <c r="WDJ91" s="1548"/>
      <c r="WDK91" s="1548"/>
      <c r="WDL91" s="1548"/>
      <c r="WDM91" s="1548"/>
      <c r="WDN91" s="1548"/>
      <c r="WDO91" s="1548"/>
      <c r="WDP91" s="1548"/>
      <c r="WDQ91" s="1548"/>
      <c r="WDR91" s="1548"/>
      <c r="WDS91" s="1548"/>
      <c r="WDT91" s="1548"/>
      <c r="WDU91" s="1548"/>
      <c r="WDV91" s="1548"/>
      <c r="WDW91" s="1548"/>
      <c r="WDX91" s="1548"/>
      <c r="WDY91" s="1548"/>
      <c r="WDZ91" s="1548"/>
      <c r="WEA91" s="1548"/>
      <c r="WEB91" s="1548"/>
      <c r="WEC91" s="1548"/>
      <c r="WED91" s="1548"/>
      <c r="WEE91" s="1548"/>
      <c r="WEF91" s="1548"/>
      <c r="WEG91" s="1548"/>
      <c r="WEH91" s="1548"/>
      <c r="WEI91" s="1548"/>
      <c r="WEJ91" s="1548"/>
      <c r="WEK91" s="1548"/>
      <c r="WEL91" s="1548"/>
      <c r="WEM91" s="1548"/>
      <c r="WEN91" s="1548"/>
      <c r="WEO91" s="1548"/>
      <c r="WEP91" s="1548"/>
      <c r="WEQ91" s="1548"/>
      <c r="WER91" s="1548"/>
      <c r="WES91" s="1548"/>
      <c r="WET91" s="1548"/>
      <c r="WEU91" s="1548"/>
      <c r="WEV91" s="1548"/>
      <c r="WEW91" s="1548"/>
      <c r="WEX91" s="1548"/>
      <c r="WEY91" s="1548"/>
      <c r="WEZ91" s="1548"/>
      <c r="WFA91" s="1548"/>
      <c r="WFB91" s="1548"/>
      <c r="WFC91" s="1548"/>
      <c r="WFD91" s="1548"/>
      <c r="WFE91" s="1548"/>
      <c r="WFF91" s="1548"/>
      <c r="WFG91" s="1548"/>
      <c r="WFH91" s="1548"/>
      <c r="WFI91" s="1548"/>
      <c r="WFJ91" s="1548"/>
      <c r="WFK91" s="1548"/>
      <c r="WFL91" s="1548"/>
      <c r="WFM91" s="1548"/>
      <c r="WFN91" s="1548"/>
      <c r="WFO91" s="1548"/>
      <c r="WFP91" s="1548"/>
      <c r="WFQ91" s="1548"/>
      <c r="WFR91" s="1548"/>
      <c r="WFS91" s="1548"/>
      <c r="WFT91" s="1548"/>
      <c r="WFU91" s="1548"/>
      <c r="WFV91" s="1548"/>
      <c r="WFW91" s="1548"/>
      <c r="WFX91" s="1548"/>
      <c r="WFY91" s="1548"/>
      <c r="WFZ91" s="1548"/>
      <c r="WGA91" s="1548"/>
      <c r="WGB91" s="1548"/>
      <c r="WGC91" s="1548"/>
      <c r="WGD91" s="1548"/>
      <c r="WGE91" s="1548"/>
      <c r="WGF91" s="1548"/>
      <c r="WGG91" s="1548"/>
      <c r="WGH91" s="1548"/>
      <c r="WGI91" s="1548"/>
      <c r="WGJ91" s="1548"/>
      <c r="WGK91" s="1548"/>
      <c r="WGL91" s="1548"/>
      <c r="WGM91" s="1548"/>
      <c r="WGN91" s="1548"/>
      <c r="WGO91" s="1548"/>
      <c r="WGP91" s="1548"/>
      <c r="WGQ91" s="1548"/>
      <c r="WGR91" s="1548"/>
      <c r="WGS91" s="1548"/>
      <c r="WGT91" s="1548"/>
      <c r="WGU91" s="1548"/>
      <c r="WGV91" s="1548"/>
      <c r="WGW91" s="1548"/>
      <c r="WGX91" s="1548"/>
      <c r="WGY91" s="1548"/>
      <c r="WGZ91" s="1548"/>
      <c r="WHA91" s="1548"/>
      <c r="WHB91" s="1548"/>
      <c r="WHC91" s="1548"/>
      <c r="WHD91" s="1548"/>
      <c r="WHE91" s="1548"/>
      <c r="WHF91" s="1548"/>
      <c r="WHG91" s="1548"/>
      <c r="WHH91" s="1548"/>
      <c r="WHI91" s="1548"/>
      <c r="WHJ91" s="1548"/>
      <c r="WHK91" s="1548"/>
      <c r="WHL91" s="1548"/>
      <c r="WHM91" s="1548"/>
      <c r="WHN91" s="1548"/>
      <c r="WHO91" s="1548"/>
      <c r="WHP91" s="1548"/>
      <c r="WHQ91" s="1548"/>
      <c r="WHR91" s="1548"/>
      <c r="WHS91" s="1548"/>
      <c r="WHT91" s="1548"/>
      <c r="WHU91" s="1548"/>
      <c r="WHV91" s="1548"/>
      <c r="WHW91" s="1548"/>
      <c r="WHX91" s="1548"/>
      <c r="WHY91" s="1548"/>
      <c r="WHZ91" s="1548"/>
      <c r="WIA91" s="1548"/>
      <c r="WIB91" s="1548"/>
      <c r="WIC91" s="1548"/>
      <c r="WID91" s="1548"/>
      <c r="WIE91" s="1548"/>
      <c r="WIF91" s="1548"/>
      <c r="WIG91" s="1548"/>
      <c r="WIH91" s="1548"/>
      <c r="WII91" s="1548"/>
      <c r="WIJ91" s="1548"/>
      <c r="WIK91" s="1548"/>
      <c r="WIL91" s="1548"/>
      <c r="WIM91" s="1548"/>
      <c r="WIN91" s="1548"/>
      <c r="WIO91" s="1548"/>
      <c r="WIP91" s="1548"/>
      <c r="WIQ91" s="1548"/>
      <c r="WIR91" s="1548"/>
      <c r="WIS91" s="1548"/>
      <c r="WIT91" s="1548"/>
      <c r="WIU91" s="1548"/>
      <c r="WIV91" s="1548"/>
      <c r="WIW91" s="1548"/>
      <c r="WIX91" s="1548"/>
      <c r="WIY91" s="1548"/>
      <c r="WIZ91" s="1548"/>
      <c r="WJA91" s="1548"/>
      <c r="WJB91" s="1548"/>
      <c r="WJC91" s="1548"/>
      <c r="WJD91" s="1548"/>
      <c r="WJE91" s="1548"/>
      <c r="WJF91" s="1548"/>
      <c r="WJG91" s="1548"/>
      <c r="WJH91" s="1548"/>
      <c r="WJI91" s="1548"/>
      <c r="WJJ91" s="1548"/>
      <c r="WJK91" s="1548"/>
      <c r="WJL91" s="1548"/>
      <c r="WJM91" s="1548"/>
      <c r="WJN91" s="1548"/>
      <c r="WJO91" s="1548"/>
      <c r="WJP91" s="1548"/>
      <c r="WJQ91" s="1548"/>
      <c r="WJR91" s="1548"/>
      <c r="WJS91" s="1548"/>
      <c r="WJT91" s="1548"/>
      <c r="WJU91" s="1548"/>
      <c r="WJV91" s="1548"/>
      <c r="WJW91" s="1548"/>
      <c r="WJX91" s="1548"/>
      <c r="WJY91" s="1548"/>
      <c r="WJZ91" s="1548"/>
      <c r="WKA91" s="1548"/>
      <c r="WKB91" s="1548"/>
      <c r="WKC91" s="1548"/>
      <c r="WKD91" s="1548"/>
      <c r="WKE91" s="1548"/>
      <c r="WKF91" s="1548"/>
      <c r="WKG91" s="1548"/>
      <c r="WKH91" s="1548"/>
      <c r="WKI91" s="1548"/>
      <c r="WKJ91" s="1548"/>
      <c r="WKK91" s="1548"/>
      <c r="WKL91" s="1548"/>
      <c r="WKM91" s="1548"/>
      <c r="WKN91" s="1548"/>
      <c r="WKO91" s="1548"/>
      <c r="WKP91" s="1548"/>
      <c r="WKQ91" s="1548"/>
      <c r="WKR91" s="1548"/>
      <c r="WKS91" s="1548"/>
      <c r="WKT91" s="1548"/>
      <c r="WKU91" s="1548"/>
      <c r="WKV91" s="1548"/>
      <c r="WKW91" s="1548"/>
      <c r="WKX91" s="1548"/>
      <c r="WKY91" s="1548"/>
      <c r="WKZ91" s="1548"/>
      <c r="WLA91" s="1548"/>
      <c r="WLB91" s="1548"/>
      <c r="WLC91" s="1548"/>
      <c r="WLD91" s="1548"/>
      <c r="WLE91" s="1548"/>
      <c r="WLF91" s="1548"/>
      <c r="WLG91" s="1548"/>
      <c r="WLH91" s="1548"/>
      <c r="WLI91" s="1548"/>
      <c r="WLJ91" s="1548"/>
      <c r="WLK91" s="1548"/>
      <c r="WLL91" s="1548"/>
      <c r="WLM91" s="1548"/>
      <c r="WLN91" s="1548"/>
      <c r="WLO91" s="1548"/>
      <c r="WLP91" s="1548"/>
      <c r="WLQ91" s="1548"/>
      <c r="WLR91" s="1548"/>
      <c r="WLS91" s="1548"/>
      <c r="WLT91" s="1548"/>
      <c r="WLU91" s="1548"/>
      <c r="WLV91" s="1548"/>
      <c r="WLW91" s="1548"/>
      <c r="WLX91" s="1548"/>
      <c r="WLY91" s="1548"/>
      <c r="WLZ91" s="1548"/>
      <c r="WMA91" s="1548"/>
      <c r="WMB91" s="1548"/>
      <c r="WMC91" s="1548"/>
      <c r="WMD91" s="1548"/>
      <c r="WME91" s="1548"/>
      <c r="WMF91" s="1548"/>
      <c r="WMG91" s="1548"/>
      <c r="WMH91" s="1548"/>
      <c r="WMI91" s="1548"/>
      <c r="WMJ91" s="1548"/>
      <c r="WMK91" s="1548"/>
      <c r="WML91" s="1548"/>
      <c r="WMM91" s="1548"/>
      <c r="WMN91" s="1548"/>
      <c r="WMO91" s="1548"/>
      <c r="WMP91" s="1548"/>
      <c r="WMQ91" s="1548"/>
      <c r="WMR91" s="1548"/>
      <c r="WMS91" s="1548"/>
      <c r="WMT91" s="1548"/>
      <c r="WMU91" s="1548"/>
      <c r="WMV91" s="1548"/>
      <c r="WMW91" s="1548"/>
      <c r="WMX91" s="1548"/>
      <c r="WMY91" s="1548"/>
      <c r="WMZ91" s="1548"/>
      <c r="WNA91" s="1548"/>
      <c r="WNB91" s="1548"/>
      <c r="WNC91" s="1548"/>
      <c r="WND91" s="1548"/>
      <c r="WNE91" s="1548"/>
      <c r="WNF91" s="1548"/>
      <c r="WNG91" s="1548"/>
      <c r="WNH91" s="1548"/>
      <c r="WNI91" s="1548"/>
      <c r="WNJ91" s="1548"/>
      <c r="WNK91" s="1548"/>
      <c r="WNL91" s="1548"/>
      <c r="WNM91" s="1548"/>
      <c r="WNN91" s="1548"/>
      <c r="WNO91" s="1548"/>
      <c r="WNP91" s="1548"/>
      <c r="WNQ91" s="1548"/>
      <c r="WNR91" s="1548"/>
      <c r="WNS91" s="1548"/>
      <c r="WNT91" s="1548"/>
      <c r="WNU91" s="1548"/>
      <c r="WNV91" s="1548"/>
      <c r="WNW91" s="1548"/>
      <c r="WNX91" s="1548"/>
      <c r="WNY91" s="1548"/>
      <c r="WNZ91" s="1548"/>
      <c r="WOA91" s="1548"/>
      <c r="WOB91" s="1548"/>
      <c r="WOC91" s="1548"/>
      <c r="WOD91" s="1548"/>
      <c r="WOE91" s="1548"/>
      <c r="WOF91" s="1548"/>
      <c r="WOG91" s="1548"/>
      <c r="WOH91" s="1548"/>
      <c r="WOI91" s="1548"/>
      <c r="WOJ91" s="1548"/>
      <c r="WOK91" s="1548"/>
      <c r="WOL91" s="1548"/>
      <c r="WOM91" s="1548"/>
      <c r="WON91" s="1548"/>
      <c r="WOO91" s="1548"/>
      <c r="WOP91" s="1548"/>
      <c r="WOQ91" s="1548"/>
      <c r="WOR91" s="1548"/>
      <c r="WOS91" s="1548"/>
      <c r="WOT91" s="1548"/>
      <c r="WOU91" s="1548"/>
      <c r="WOV91" s="1548"/>
      <c r="WOW91" s="1548"/>
      <c r="WOX91" s="1548"/>
      <c r="WOY91" s="1548"/>
      <c r="WOZ91" s="1548"/>
      <c r="WPA91" s="1548"/>
      <c r="WPB91" s="1548"/>
      <c r="WPC91" s="1548"/>
      <c r="WPD91" s="1548"/>
      <c r="WPE91" s="1548"/>
      <c r="WPF91" s="1548"/>
      <c r="WPG91" s="1548"/>
      <c r="WPH91" s="1548"/>
      <c r="WPI91" s="1548"/>
      <c r="WPJ91" s="1548"/>
      <c r="WPK91" s="1548"/>
      <c r="WPL91" s="1548"/>
      <c r="WPM91" s="1548"/>
      <c r="WPN91" s="1548"/>
      <c r="WPO91" s="1548"/>
      <c r="WPP91" s="1548"/>
      <c r="WPQ91" s="1548"/>
      <c r="WPR91" s="1548"/>
      <c r="WPS91" s="1548"/>
      <c r="WPT91" s="1548"/>
      <c r="WPU91" s="1548"/>
      <c r="WPV91" s="1548"/>
      <c r="WPW91" s="1548"/>
      <c r="WPX91" s="1548"/>
      <c r="WPY91" s="1548"/>
      <c r="WPZ91" s="1548"/>
      <c r="WQA91" s="1548"/>
      <c r="WQB91" s="1548"/>
      <c r="WQC91" s="1548"/>
      <c r="WQD91" s="1548"/>
      <c r="WQE91" s="1548"/>
      <c r="WQF91" s="1548"/>
      <c r="WQG91" s="1548"/>
      <c r="WQH91" s="1548"/>
      <c r="WQI91" s="1548"/>
      <c r="WQJ91" s="1548"/>
      <c r="WQK91" s="1548"/>
      <c r="WQL91" s="1548"/>
      <c r="WQM91" s="1548"/>
      <c r="WQN91" s="1548"/>
      <c r="WQO91" s="1548"/>
      <c r="WQP91" s="1548"/>
      <c r="WQQ91" s="1548"/>
      <c r="WQR91" s="1548"/>
      <c r="WQS91" s="1548"/>
      <c r="WQT91" s="1548"/>
      <c r="WQU91" s="1548"/>
      <c r="WQV91" s="1548"/>
      <c r="WQW91" s="1548"/>
      <c r="WQX91" s="1548"/>
      <c r="WQY91" s="1548"/>
      <c r="WQZ91" s="1548"/>
      <c r="WRA91" s="1548"/>
      <c r="WRB91" s="1548"/>
      <c r="WRC91" s="1548"/>
      <c r="WRD91" s="1548"/>
      <c r="WRE91" s="1548"/>
      <c r="WRF91" s="1548"/>
      <c r="WRG91" s="1548"/>
      <c r="WRH91" s="1548"/>
      <c r="WRI91" s="1548"/>
      <c r="WRJ91" s="1548"/>
      <c r="WRK91" s="1548"/>
      <c r="WRL91" s="1548"/>
      <c r="WRM91" s="1548"/>
      <c r="WRN91" s="1548"/>
      <c r="WRO91" s="1548"/>
      <c r="WRP91" s="1548"/>
      <c r="WRQ91" s="1548"/>
      <c r="WRR91" s="1548"/>
      <c r="WRS91" s="1548"/>
      <c r="WRT91" s="1548"/>
      <c r="WRU91" s="1548"/>
      <c r="WRV91" s="1548"/>
      <c r="WRW91" s="1548"/>
      <c r="WRX91" s="1548"/>
      <c r="WRY91" s="1548"/>
      <c r="WRZ91" s="1548"/>
      <c r="WSA91" s="1548"/>
      <c r="WSB91" s="1548"/>
      <c r="WSC91" s="1548"/>
      <c r="WSD91" s="1548"/>
      <c r="WSE91" s="1548"/>
      <c r="WSF91" s="1548"/>
      <c r="WSG91" s="1548"/>
      <c r="WSH91" s="1548"/>
      <c r="WSI91" s="1548"/>
      <c r="WSJ91" s="1548"/>
      <c r="WSK91" s="1548"/>
      <c r="WSL91" s="1548"/>
      <c r="WSM91" s="1548"/>
      <c r="WSN91" s="1548"/>
      <c r="WSO91" s="1548"/>
      <c r="WSP91" s="1548"/>
      <c r="WSQ91" s="1548"/>
      <c r="WSR91" s="1548"/>
      <c r="WSS91" s="1548"/>
      <c r="WST91" s="1548"/>
      <c r="WSU91" s="1548"/>
      <c r="WSV91" s="1548"/>
      <c r="WSW91" s="1548"/>
      <c r="WSX91" s="1548"/>
      <c r="WSY91" s="1548"/>
      <c r="WSZ91" s="1548"/>
      <c r="WTA91" s="1548"/>
      <c r="WTB91" s="1548"/>
      <c r="WTC91" s="1548"/>
      <c r="WTD91" s="1548"/>
      <c r="WTE91" s="1548"/>
      <c r="WTF91" s="1548"/>
      <c r="WTG91" s="1548"/>
      <c r="WTH91" s="1548"/>
      <c r="WTI91" s="1548"/>
      <c r="WTJ91" s="1548"/>
      <c r="WTK91" s="1548"/>
      <c r="WTL91" s="1548"/>
      <c r="WTM91" s="1548"/>
      <c r="WTN91" s="1548"/>
      <c r="WTO91" s="1548"/>
      <c r="WTP91" s="1548"/>
      <c r="WTQ91" s="1548"/>
      <c r="WTR91" s="1548"/>
      <c r="WTS91" s="1548"/>
      <c r="WTT91" s="1548"/>
      <c r="WTU91" s="1548"/>
      <c r="WTV91" s="1548"/>
      <c r="WTW91" s="1548"/>
      <c r="WTX91" s="1548"/>
      <c r="WTY91" s="1548"/>
      <c r="WTZ91" s="1548"/>
      <c r="WUA91" s="1548"/>
      <c r="WUB91" s="1548"/>
      <c r="WUC91" s="1548"/>
      <c r="WUD91" s="1548"/>
      <c r="WUE91" s="1548"/>
      <c r="WUF91" s="1548"/>
      <c r="WUG91" s="1548"/>
      <c r="WUH91" s="1548"/>
      <c r="WUI91" s="1548"/>
      <c r="WUJ91" s="1548"/>
      <c r="WUK91" s="1548"/>
      <c r="WUL91" s="1548"/>
      <c r="WUM91" s="1548"/>
      <c r="WUN91" s="1548"/>
      <c r="WUO91" s="1548"/>
      <c r="WUP91" s="1548"/>
      <c r="WUQ91" s="1548"/>
      <c r="WUR91" s="1548"/>
      <c r="WUS91" s="1548"/>
      <c r="WUT91" s="1548"/>
      <c r="WUU91" s="1548"/>
      <c r="WUV91" s="1548"/>
      <c r="WUW91" s="1548"/>
      <c r="WUX91" s="1548"/>
      <c r="WUY91" s="1548"/>
      <c r="WUZ91" s="1548"/>
      <c r="WVA91" s="1548"/>
      <c r="WVB91" s="1548"/>
      <c r="WVC91" s="1548"/>
      <c r="WVD91" s="1548"/>
      <c r="WVE91" s="1548"/>
      <c r="WVF91" s="1548"/>
      <c r="WVG91" s="1548"/>
      <c r="WVH91" s="1548"/>
      <c r="WVI91" s="1548"/>
      <c r="WVJ91" s="1548"/>
      <c r="WVK91" s="1548"/>
      <c r="WVL91" s="1548"/>
      <c r="WVM91" s="1548"/>
      <c r="WVN91" s="1548"/>
      <c r="WVO91" s="1548"/>
      <c r="WVP91" s="1548"/>
      <c r="WVQ91" s="1548"/>
      <c r="WVR91" s="1548"/>
      <c r="WVS91" s="1548"/>
      <c r="WVT91" s="1548"/>
      <c r="WVU91" s="1548"/>
      <c r="WVV91" s="1548"/>
      <c r="WVW91" s="1548"/>
      <c r="WVX91" s="1548"/>
      <c r="WVY91" s="1548"/>
      <c r="WVZ91" s="1548"/>
      <c r="WWA91" s="1548"/>
      <c r="WWB91" s="1548"/>
      <c r="WWC91" s="1548"/>
      <c r="WWD91" s="1548"/>
      <c r="WWE91" s="1548"/>
      <c r="WWF91" s="1548"/>
      <c r="WWG91" s="1548"/>
      <c r="WWH91" s="1548"/>
      <c r="WWI91" s="1548"/>
      <c r="WWJ91" s="1548"/>
      <c r="WWK91" s="1548"/>
      <c r="WWL91" s="1548"/>
      <c r="WWM91" s="1548"/>
      <c r="WWN91" s="1548"/>
      <c r="WWO91" s="1548"/>
      <c r="WWP91" s="1548"/>
      <c r="WWQ91" s="1548"/>
      <c r="WWR91" s="1548"/>
      <c r="WWS91" s="1548"/>
      <c r="WWT91" s="1548"/>
      <c r="WWU91" s="1548"/>
      <c r="WWV91" s="1548"/>
      <c r="WWW91" s="1548"/>
      <c r="WWX91" s="1548"/>
      <c r="WWY91" s="1548"/>
      <c r="WWZ91" s="1548"/>
      <c r="WXA91" s="1548"/>
      <c r="WXB91" s="1548"/>
      <c r="WXC91" s="1548"/>
      <c r="WXD91" s="1548"/>
      <c r="WXE91" s="1548"/>
      <c r="WXF91" s="1548"/>
      <c r="WXG91" s="1548"/>
      <c r="WXH91" s="1548"/>
      <c r="WXI91" s="1548"/>
      <c r="WXJ91" s="1548"/>
      <c r="WXK91" s="1548"/>
      <c r="WXL91" s="1548"/>
      <c r="WXM91" s="1548"/>
      <c r="WXN91" s="1548"/>
      <c r="WXO91" s="1548"/>
      <c r="WXP91" s="1548"/>
      <c r="WXQ91" s="1548"/>
      <c r="WXR91" s="1548"/>
      <c r="WXS91" s="1548"/>
      <c r="WXT91" s="1548"/>
      <c r="WXU91" s="1548"/>
      <c r="WXV91" s="1548"/>
      <c r="WXW91" s="1548"/>
      <c r="WXX91" s="1548"/>
      <c r="WXY91" s="1548"/>
      <c r="WXZ91" s="1548"/>
      <c r="WYA91" s="1548"/>
      <c r="WYB91" s="1548"/>
      <c r="WYC91" s="1548"/>
      <c r="WYD91" s="1548"/>
      <c r="WYE91" s="1548"/>
      <c r="WYF91" s="1548"/>
      <c r="WYG91" s="1548"/>
      <c r="WYH91" s="1548"/>
      <c r="WYI91" s="1548"/>
      <c r="WYJ91" s="1548"/>
      <c r="WYK91" s="1548"/>
      <c r="WYL91" s="1548"/>
      <c r="WYM91" s="1548"/>
      <c r="WYN91" s="1548"/>
      <c r="WYO91" s="1548"/>
      <c r="WYP91" s="1548"/>
      <c r="WYQ91" s="1548"/>
      <c r="WYR91" s="1548"/>
      <c r="WYS91" s="1548"/>
      <c r="WYT91" s="1548"/>
      <c r="WYU91" s="1548"/>
      <c r="WYV91" s="1548"/>
      <c r="WYW91" s="1548"/>
      <c r="WYX91" s="1548"/>
      <c r="WYY91" s="1548"/>
      <c r="WYZ91" s="1548"/>
      <c r="WZA91" s="1548"/>
      <c r="WZB91" s="1548"/>
      <c r="WZC91" s="1548"/>
      <c r="WZD91" s="1548"/>
      <c r="WZE91" s="1548"/>
      <c r="WZF91" s="1548"/>
      <c r="WZG91" s="1548"/>
      <c r="WZH91" s="1548"/>
      <c r="WZI91" s="1548"/>
      <c r="WZJ91" s="1548"/>
      <c r="WZK91" s="1548"/>
      <c r="WZL91" s="1548"/>
      <c r="WZM91" s="1548"/>
      <c r="WZN91" s="1548"/>
      <c r="WZO91" s="1548"/>
      <c r="WZP91" s="1548"/>
      <c r="WZQ91" s="1548"/>
      <c r="WZR91" s="1548"/>
      <c r="WZS91" s="1548"/>
      <c r="WZT91" s="1548"/>
      <c r="WZU91" s="1548"/>
      <c r="WZV91" s="1548"/>
      <c r="WZW91" s="1548"/>
      <c r="WZX91" s="1548"/>
      <c r="WZY91" s="1548"/>
      <c r="WZZ91" s="1548"/>
      <c r="XAA91" s="1548"/>
      <c r="XAB91" s="1548"/>
      <c r="XAC91" s="1548"/>
      <c r="XAD91" s="1548"/>
      <c r="XAE91" s="1548"/>
      <c r="XAF91" s="1548"/>
      <c r="XAG91" s="1548"/>
      <c r="XAH91" s="1548"/>
      <c r="XAI91" s="1548"/>
      <c r="XAJ91" s="1548"/>
      <c r="XAK91" s="1548"/>
      <c r="XAL91" s="1548"/>
      <c r="XAM91" s="1548"/>
      <c r="XAN91" s="1548"/>
      <c r="XAO91" s="1548"/>
      <c r="XAP91" s="1548"/>
      <c r="XAQ91" s="1548"/>
      <c r="XAR91" s="1548"/>
      <c r="XAS91" s="1548"/>
      <c r="XAT91" s="1548"/>
      <c r="XAU91" s="1548"/>
      <c r="XAV91" s="1548"/>
      <c r="XAW91" s="1548"/>
      <c r="XAX91" s="1548"/>
      <c r="XAY91" s="1548"/>
      <c r="XAZ91" s="1548"/>
      <c r="XBA91" s="1548"/>
      <c r="XBB91" s="1548"/>
      <c r="XBC91" s="1548"/>
      <c r="XBD91" s="1548"/>
      <c r="XBE91" s="1548"/>
      <c r="XBF91" s="1548"/>
      <c r="XBG91" s="1548"/>
      <c r="XBH91" s="1548"/>
      <c r="XBI91" s="1548"/>
      <c r="XBJ91" s="1548"/>
      <c r="XBK91" s="1548"/>
      <c r="XBL91" s="1548"/>
      <c r="XBM91" s="1548"/>
      <c r="XBN91" s="1548"/>
      <c r="XBO91" s="1548"/>
      <c r="XBP91" s="1548"/>
      <c r="XBQ91" s="1548"/>
      <c r="XBR91" s="1548"/>
      <c r="XBS91" s="1548"/>
      <c r="XBT91" s="1548"/>
      <c r="XBU91" s="1548"/>
      <c r="XBV91" s="1548"/>
      <c r="XBW91" s="1548"/>
      <c r="XBX91" s="1548"/>
      <c r="XBY91" s="1548"/>
      <c r="XBZ91" s="1548"/>
      <c r="XCA91" s="1548"/>
      <c r="XCB91" s="1548"/>
      <c r="XCC91" s="1548"/>
      <c r="XCD91" s="1548"/>
      <c r="XCE91" s="1548"/>
      <c r="XCF91" s="1548"/>
      <c r="XCG91" s="1548"/>
      <c r="XCH91" s="1548"/>
      <c r="XCI91" s="1548"/>
      <c r="XCJ91" s="1548"/>
      <c r="XCK91" s="1548"/>
      <c r="XCL91" s="1548"/>
      <c r="XCM91" s="1548"/>
      <c r="XCN91" s="1548"/>
      <c r="XCO91" s="1548"/>
      <c r="XCP91" s="1548"/>
      <c r="XCQ91" s="1548"/>
      <c r="XCR91" s="1548"/>
      <c r="XCS91" s="1548"/>
      <c r="XCT91" s="1548"/>
      <c r="XCU91" s="1548"/>
      <c r="XCV91" s="1548"/>
      <c r="XCW91" s="1548"/>
      <c r="XCX91" s="1548"/>
      <c r="XCY91" s="1548"/>
      <c r="XCZ91" s="1548"/>
      <c r="XDA91" s="1548"/>
      <c r="XDB91" s="1548"/>
      <c r="XDC91" s="1548"/>
      <c r="XDD91" s="1548"/>
      <c r="XDE91" s="1548"/>
      <c r="XDF91" s="1548"/>
      <c r="XDG91" s="1548"/>
      <c r="XDH91" s="1548"/>
      <c r="XDI91" s="1548"/>
      <c r="XDJ91" s="1548"/>
      <c r="XDK91" s="1548"/>
      <c r="XDL91" s="1548"/>
      <c r="XDM91" s="1548"/>
      <c r="XDN91" s="1548"/>
      <c r="XDO91" s="1548"/>
      <c r="XDP91" s="1548"/>
      <c r="XDQ91" s="1548"/>
      <c r="XDR91" s="1548"/>
      <c r="XDS91" s="1548"/>
      <c r="XDT91" s="1548"/>
      <c r="XDU91" s="1548"/>
      <c r="XDV91" s="1548"/>
      <c r="XDW91" s="1548"/>
      <c r="XDX91" s="1548"/>
      <c r="XDY91" s="1548"/>
      <c r="XDZ91" s="1548"/>
      <c r="XEA91" s="1548"/>
      <c r="XEB91" s="1548"/>
      <c r="XEC91" s="1548"/>
      <c r="XED91" s="1548"/>
      <c r="XEE91" s="1548"/>
      <c r="XEF91" s="1548"/>
      <c r="XEG91" s="1548"/>
      <c r="XEH91" s="1548"/>
      <c r="XEI91" s="1548"/>
      <c r="XEJ91" s="1548"/>
      <c r="XEK91" s="1548"/>
      <c r="XEL91" s="1548"/>
      <c r="XEM91" s="1548"/>
      <c r="XEN91" s="1548"/>
      <c r="XEO91" s="1548"/>
      <c r="XEP91" s="1548"/>
      <c r="XEQ91" s="1548"/>
      <c r="XER91" s="1548"/>
      <c r="XES91" s="1548"/>
      <c r="XET91" s="1548"/>
      <c r="XEU91" s="1548"/>
      <c r="XEV91" s="1548"/>
      <c r="XEW91" s="1548"/>
      <c r="XEX91" s="1548"/>
      <c r="XEY91" s="1548"/>
      <c r="XEZ91" s="1548"/>
      <c r="XFA91" s="1548"/>
      <c r="XFB91" s="1548"/>
      <c r="XFC91" s="1548"/>
      <c r="XFD91" s="1548"/>
    </row>
    <row r="92" spans="1:16384" s="1550" customFormat="1" ht="33" customHeight="1">
      <c r="A92" s="1556">
        <v>7</v>
      </c>
      <c r="B92" s="1548" t="s">
        <v>5394</v>
      </c>
      <c r="C92" s="1548" t="s">
        <v>5398</v>
      </c>
      <c r="D92" s="1548" t="s">
        <v>45</v>
      </c>
      <c r="E92" s="1548"/>
      <c r="F92" s="1548">
        <v>1</v>
      </c>
      <c r="G92" s="1548" t="s">
        <v>31</v>
      </c>
      <c r="H92" s="1548" t="s">
        <v>41</v>
      </c>
      <c r="I92" s="1548"/>
      <c r="J92" s="1548"/>
      <c r="K92" s="1548" t="s">
        <v>5397</v>
      </c>
      <c r="L92" s="1548">
        <v>57317.65</v>
      </c>
      <c r="M92" s="1548">
        <v>3614.6087636932598</v>
      </c>
      <c r="N92" s="1613"/>
      <c r="O92" s="1551"/>
      <c r="P92" s="1548" t="s">
        <v>5353</v>
      </c>
      <c r="Q92" s="1548">
        <v>18535240345</v>
      </c>
      <c r="R92" s="1548" t="s">
        <v>5354</v>
      </c>
      <c r="S92" s="1548" t="s">
        <v>5258</v>
      </c>
      <c r="T92" s="1548"/>
      <c r="U92" s="1548"/>
      <c r="V92" s="1548"/>
      <c r="W92" s="1548"/>
      <c r="X92" s="1548"/>
      <c r="Y92" s="1548"/>
      <c r="Z92" s="1548"/>
      <c r="AA92" s="1548"/>
      <c r="AB92" s="1548"/>
      <c r="AC92" s="1548"/>
      <c r="AD92" s="1548"/>
      <c r="AE92" s="1548"/>
      <c r="AF92" s="1548"/>
      <c r="AG92" s="1548"/>
      <c r="AH92" s="1548"/>
      <c r="AI92" s="1548"/>
      <c r="AJ92" s="1548"/>
      <c r="AK92" s="1548"/>
      <c r="AL92" s="1548"/>
      <c r="AM92" s="1548"/>
      <c r="AN92" s="1548"/>
      <c r="AO92" s="1548"/>
      <c r="AP92" s="1548"/>
      <c r="AQ92" s="1548"/>
      <c r="AR92" s="1548"/>
      <c r="AS92" s="1548"/>
      <c r="AT92" s="1548"/>
      <c r="AU92" s="1548"/>
      <c r="AV92" s="1548"/>
      <c r="AW92" s="1548"/>
      <c r="AX92" s="1548"/>
      <c r="AY92" s="1548"/>
      <c r="AZ92" s="1548"/>
      <c r="BA92" s="1548"/>
      <c r="BB92" s="1548"/>
      <c r="BC92" s="1548"/>
      <c r="BD92" s="1548"/>
      <c r="BE92" s="1548"/>
      <c r="BF92" s="1548"/>
      <c r="BG92" s="1548"/>
      <c r="BH92" s="1548"/>
      <c r="BI92" s="1548"/>
      <c r="BJ92" s="1548"/>
      <c r="BK92" s="1548"/>
      <c r="BL92" s="1548"/>
      <c r="BM92" s="1548"/>
      <c r="BN92" s="1548"/>
      <c r="BO92" s="1548"/>
      <c r="BP92" s="1548"/>
      <c r="BQ92" s="1548"/>
      <c r="BR92" s="1548"/>
      <c r="BS92" s="1548"/>
      <c r="BT92" s="1548"/>
      <c r="BU92" s="1548"/>
      <c r="BV92" s="1548"/>
      <c r="BW92" s="1548"/>
      <c r="BX92" s="1548"/>
      <c r="BY92" s="1548"/>
      <c r="BZ92" s="1548"/>
      <c r="CA92" s="1548"/>
      <c r="CB92" s="1548"/>
      <c r="CC92" s="1548"/>
      <c r="CD92" s="1548"/>
      <c r="CE92" s="1548"/>
      <c r="CF92" s="1548"/>
      <c r="CG92" s="1548"/>
      <c r="CH92" s="1548"/>
      <c r="CI92" s="1548"/>
      <c r="CJ92" s="1548"/>
      <c r="CK92" s="1548"/>
      <c r="CL92" s="1548"/>
      <c r="CM92" s="1548"/>
      <c r="CN92" s="1548"/>
      <c r="CO92" s="1548"/>
      <c r="CP92" s="1548"/>
      <c r="CQ92" s="1548"/>
      <c r="CR92" s="1548"/>
      <c r="CS92" s="1548"/>
      <c r="CT92" s="1548"/>
      <c r="CU92" s="1548"/>
      <c r="CV92" s="1548"/>
      <c r="CW92" s="1548"/>
      <c r="CX92" s="1548"/>
      <c r="CY92" s="1548"/>
      <c r="CZ92" s="1548"/>
      <c r="DA92" s="1548"/>
      <c r="DB92" s="1548"/>
      <c r="DC92" s="1548"/>
      <c r="DD92" s="1548"/>
      <c r="DE92" s="1548"/>
      <c r="DF92" s="1548"/>
      <c r="DG92" s="1548"/>
      <c r="DH92" s="1548"/>
      <c r="DI92" s="1548"/>
      <c r="DJ92" s="1548"/>
      <c r="DK92" s="1548"/>
      <c r="DL92" s="1548"/>
      <c r="DM92" s="1548"/>
      <c r="DN92" s="1548"/>
      <c r="DO92" s="1548"/>
      <c r="DP92" s="1548"/>
      <c r="DQ92" s="1548"/>
      <c r="DR92" s="1548"/>
      <c r="DS92" s="1548"/>
      <c r="DT92" s="1548"/>
      <c r="DU92" s="1548"/>
      <c r="DV92" s="1548"/>
      <c r="DW92" s="1548"/>
      <c r="DX92" s="1548"/>
      <c r="DY92" s="1548"/>
      <c r="DZ92" s="1548"/>
      <c r="EA92" s="1548"/>
      <c r="EB92" s="1548"/>
      <c r="EC92" s="1548"/>
      <c r="ED92" s="1548"/>
      <c r="EE92" s="1548"/>
      <c r="EF92" s="1548"/>
      <c r="EG92" s="1548"/>
      <c r="EH92" s="1548"/>
      <c r="EI92" s="1548"/>
      <c r="EJ92" s="1548"/>
      <c r="EK92" s="1548"/>
      <c r="EL92" s="1548"/>
      <c r="EM92" s="1548"/>
      <c r="EN92" s="1548"/>
      <c r="EO92" s="1548"/>
      <c r="EP92" s="1548"/>
      <c r="EQ92" s="1548"/>
      <c r="ER92" s="1548"/>
      <c r="ES92" s="1548"/>
      <c r="ET92" s="1548"/>
      <c r="EU92" s="1548"/>
      <c r="EV92" s="1548"/>
      <c r="EW92" s="1548"/>
      <c r="EX92" s="1548"/>
      <c r="EY92" s="1548"/>
      <c r="EZ92" s="1548"/>
      <c r="FA92" s="1548"/>
      <c r="FB92" s="1548"/>
      <c r="FC92" s="1548"/>
      <c r="FD92" s="1548"/>
      <c r="FE92" s="1548"/>
      <c r="FF92" s="1548"/>
      <c r="FG92" s="1548"/>
      <c r="FH92" s="1548"/>
      <c r="FI92" s="1548"/>
      <c r="FJ92" s="1548"/>
      <c r="FK92" s="1548"/>
      <c r="FL92" s="1548"/>
      <c r="FM92" s="1548"/>
      <c r="FN92" s="1548"/>
      <c r="FO92" s="1548"/>
      <c r="FP92" s="1548"/>
      <c r="FQ92" s="1548"/>
      <c r="FR92" s="1548"/>
      <c r="FS92" s="1548"/>
      <c r="FT92" s="1548"/>
      <c r="FU92" s="1548"/>
      <c r="FV92" s="1548"/>
      <c r="FW92" s="1548"/>
      <c r="FX92" s="1548"/>
      <c r="FY92" s="1548"/>
      <c r="FZ92" s="1548"/>
      <c r="GA92" s="1548"/>
      <c r="GB92" s="1548"/>
      <c r="GC92" s="1548"/>
      <c r="GD92" s="1548"/>
      <c r="GE92" s="1548"/>
      <c r="GF92" s="1548"/>
      <c r="GG92" s="1548"/>
      <c r="GH92" s="1548"/>
      <c r="GI92" s="1548"/>
      <c r="GJ92" s="1548"/>
      <c r="GK92" s="1548"/>
      <c r="GL92" s="1548"/>
      <c r="GM92" s="1548"/>
      <c r="GN92" s="1548"/>
      <c r="GO92" s="1548"/>
      <c r="GP92" s="1548"/>
      <c r="GQ92" s="1548"/>
      <c r="GR92" s="1548"/>
      <c r="GS92" s="1548"/>
      <c r="GT92" s="1548"/>
      <c r="GU92" s="1548"/>
      <c r="GV92" s="1548"/>
      <c r="GW92" s="1548"/>
      <c r="GX92" s="1548"/>
      <c r="GY92" s="1548"/>
      <c r="GZ92" s="1548"/>
      <c r="HA92" s="1548"/>
      <c r="HB92" s="1548"/>
      <c r="HC92" s="1548"/>
      <c r="HD92" s="1548"/>
      <c r="HE92" s="1548"/>
      <c r="HF92" s="1548"/>
      <c r="HG92" s="1548"/>
      <c r="HH92" s="1548"/>
      <c r="HI92" s="1548"/>
      <c r="HJ92" s="1548"/>
      <c r="HK92" s="1548"/>
      <c r="HL92" s="1548"/>
      <c r="HM92" s="1548"/>
      <c r="HN92" s="1548"/>
      <c r="HO92" s="1548"/>
      <c r="HP92" s="1548"/>
      <c r="HQ92" s="1548"/>
      <c r="HR92" s="1548"/>
      <c r="HS92" s="1548"/>
      <c r="HT92" s="1548"/>
      <c r="HU92" s="1548"/>
      <c r="HV92" s="1548"/>
      <c r="HW92" s="1548"/>
      <c r="HX92" s="1548"/>
      <c r="HY92" s="1548"/>
      <c r="HZ92" s="1548"/>
      <c r="IA92" s="1548"/>
      <c r="IB92" s="1548"/>
      <c r="IC92" s="1548"/>
      <c r="ID92" s="1548"/>
      <c r="IE92" s="1548"/>
      <c r="IF92" s="1548"/>
      <c r="IG92" s="1548"/>
      <c r="IH92" s="1548"/>
      <c r="II92" s="1548"/>
      <c r="IJ92" s="1548"/>
      <c r="IK92" s="1548"/>
      <c r="IL92" s="1548"/>
      <c r="IM92" s="1548"/>
      <c r="IN92" s="1548"/>
      <c r="IO92" s="1548"/>
      <c r="IP92" s="1548"/>
      <c r="IQ92" s="1548"/>
      <c r="IR92" s="1548"/>
      <c r="IS92" s="1548"/>
      <c r="IT92" s="1548"/>
      <c r="IU92" s="1548"/>
      <c r="IV92" s="1548"/>
      <c r="IW92" s="1548"/>
      <c r="IX92" s="1548"/>
      <c r="IY92" s="1548"/>
      <c r="IZ92" s="1548"/>
      <c r="JA92" s="1548"/>
      <c r="JB92" s="1548"/>
      <c r="JC92" s="1548"/>
      <c r="JD92" s="1548"/>
      <c r="JE92" s="1548"/>
      <c r="JF92" s="1548"/>
      <c r="JG92" s="1548"/>
      <c r="JH92" s="1548"/>
      <c r="JI92" s="1548"/>
      <c r="JJ92" s="1548"/>
      <c r="JK92" s="1548"/>
      <c r="JL92" s="1548"/>
      <c r="JM92" s="1548"/>
      <c r="JN92" s="1548"/>
      <c r="JO92" s="1548"/>
      <c r="JP92" s="1548"/>
      <c r="JQ92" s="1548"/>
      <c r="JR92" s="1548"/>
      <c r="JS92" s="1548"/>
      <c r="JT92" s="1548"/>
      <c r="JU92" s="1548"/>
      <c r="JV92" s="1548"/>
      <c r="JW92" s="1548"/>
      <c r="JX92" s="1548"/>
      <c r="JY92" s="1548"/>
      <c r="JZ92" s="1548"/>
      <c r="KA92" s="1548"/>
      <c r="KB92" s="1548"/>
      <c r="KC92" s="1548"/>
      <c r="KD92" s="1548"/>
      <c r="KE92" s="1548"/>
      <c r="KF92" s="1548"/>
      <c r="KG92" s="1548"/>
      <c r="KH92" s="1548"/>
      <c r="KI92" s="1548"/>
      <c r="KJ92" s="1548"/>
      <c r="KK92" s="1548"/>
      <c r="KL92" s="1548"/>
      <c r="KM92" s="1548"/>
      <c r="KN92" s="1548"/>
      <c r="KO92" s="1548"/>
      <c r="KP92" s="1548"/>
      <c r="KQ92" s="1548"/>
      <c r="KR92" s="1548"/>
      <c r="KS92" s="1548"/>
      <c r="KT92" s="1548"/>
      <c r="KU92" s="1548"/>
      <c r="KV92" s="1548"/>
      <c r="KW92" s="1548"/>
      <c r="KX92" s="1548"/>
      <c r="KY92" s="1548"/>
      <c r="KZ92" s="1548"/>
      <c r="LA92" s="1548"/>
      <c r="LB92" s="1548"/>
      <c r="LC92" s="1548"/>
      <c r="LD92" s="1548"/>
      <c r="LE92" s="1548"/>
      <c r="LF92" s="1548"/>
      <c r="LG92" s="1548"/>
      <c r="LH92" s="1548"/>
      <c r="LI92" s="1548"/>
      <c r="LJ92" s="1548"/>
      <c r="LK92" s="1548"/>
      <c r="LL92" s="1548"/>
      <c r="LM92" s="1548"/>
      <c r="LN92" s="1548"/>
      <c r="LO92" s="1548"/>
      <c r="LP92" s="1548"/>
      <c r="LQ92" s="1548"/>
      <c r="LR92" s="1548"/>
      <c r="LS92" s="1548"/>
      <c r="LT92" s="1548"/>
      <c r="LU92" s="1548"/>
      <c r="LV92" s="1548"/>
      <c r="LW92" s="1548"/>
      <c r="LX92" s="1548"/>
      <c r="LY92" s="1548"/>
      <c r="LZ92" s="1548"/>
      <c r="MA92" s="1548"/>
      <c r="MB92" s="1548"/>
      <c r="MC92" s="1548"/>
      <c r="MD92" s="1548"/>
      <c r="ME92" s="1548"/>
      <c r="MF92" s="1548"/>
      <c r="MG92" s="1548"/>
      <c r="MH92" s="1548"/>
      <c r="MI92" s="1548"/>
      <c r="MJ92" s="1548"/>
      <c r="MK92" s="1548"/>
      <c r="ML92" s="1548"/>
      <c r="MM92" s="1548"/>
      <c r="MN92" s="1548"/>
      <c r="MO92" s="1548"/>
      <c r="MP92" s="1548"/>
      <c r="MQ92" s="1548"/>
      <c r="MR92" s="1548"/>
      <c r="MS92" s="1548"/>
      <c r="MT92" s="1548"/>
      <c r="MU92" s="1548"/>
      <c r="MV92" s="1548"/>
      <c r="MW92" s="1548"/>
      <c r="MX92" s="1548"/>
      <c r="MY92" s="1548"/>
      <c r="MZ92" s="1548"/>
      <c r="NA92" s="1548"/>
      <c r="NB92" s="1548"/>
      <c r="NC92" s="1548"/>
      <c r="ND92" s="1548"/>
      <c r="NE92" s="1548"/>
      <c r="NF92" s="1548"/>
      <c r="NG92" s="1548"/>
      <c r="NH92" s="1548"/>
      <c r="NI92" s="1548"/>
      <c r="NJ92" s="1548"/>
      <c r="NK92" s="1548"/>
      <c r="NL92" s="1548"/>
      <c r="NM92" s="1548"/>
      <c r="NN92" s="1548"/>
      <c r="NO92" s="1548"/>
      <c r="NP92" s="1548"/>
      <c r="NQ92" s="1548"/>
      <c r="NR92" s="1548"/>
      <c r="NS92" s="1548"/>
      <c r="NT92" s="1548"/>
      <c r="NU92" s="1548"/>
      <c r="NV92" s="1548"/>
      <c r="NW92" s="1548"/>
      <c r="NX92" s="1548"/>
      <c r="NY92" s="1548"/>
      <c r="NZ92" s="1548"/>
      <c r="OA92" s="1548"/>
      <c r="OB92" s="1548"/>
      <c r="OC92" s="1548"/>
      <c r="OD92" s="1548"/>
      <c r="OE92" s="1548"/>
      <c r="OF92" s="1548"/>
      <c r="OG92" s="1548"/>
      <c r="OH92" s="1548"/>
      <c r="OI92" s="1548"/>
      <c r="OJ92" s="1548"/>
      <c r="OK92" s="1548"/>
      <c r="OL92" s="1548"/>
      <c r="OM92" s="1548"/>
      <c r="ON92" s="1548"/>
      <c r="OO92" s="1548"/>
      <c r="OP92" s="1548"/>
      <c r="OQ92" s="1548"/>
      <c r="OR92" s="1548"/>
      <c r="OS92" s="1548"/>
      <c r="OT92" s="1548"/>
      <c r="OU92" s="1548"/>
      <c r="OV92" s="1548"/>
      <c r="OW92" s="1548"/>
      <c r="OX92" s="1548"/>
      <c r="OY92" s="1548"/>
      <c r="OZ92" s="1548"/>
      <c r="PA92" s="1548"/>
      <c r="PB92" s="1548"/>
      <c r="PC92" s="1548"/>
      <c r="PD92" s="1548"/>
      <c r="PE92" s="1548"/>
      <c r="PF92" s="1548"/>
      <c r="PG92" s="1548"/>
      <c r="PH92" s="1548"/>
      <c r="PI92" s="1548"/>
      <c r="PJ92" s="1548"/>
      <c r="PK92" s="1548"/>
      <c r="PL92" s="1548"/>
      <c r="PM92" s="1548"/>
      <c r="PN92" s="1548"/>
      <c r="PO92" s="1548"/>
      <c r="PP92" s="1548"/>
      <c r="PQ92" s="1548"/>
      <c r="PR92" s="1548"/>
      <c r="PS92" s="1548"/>
      <c r="PT92" s="1548"/>
      <c r="PU92" s="1548"/>
      <c r="PV92" s="1548"/>
      <c r="PW92" s="1548"/>
      <c r="PX92" s="1548"/>
      <c r="PY92" s="1548"/>
      <c r="PZ92" s="1548"/>
      <c r="QA92" s="1548"/>
      <c r="QB92" s="1548"/>
      <c r="QC92" s="1548"/>
      <c r="QD92" s="1548"/>
      <c r="QE92" s="1548"/>
      <c r="QF92" s="1548"/>
      <c r="QG92" s="1548"/>
      <c r="QH92" s="1548"/>
      <c r="QI92" s="1548"/>
      <c r="QJ92" s="1548"/>
      <c r="QK92" s="1548"/>
      <c r="QL92" s="1548"/>
      <c r="QM92" s="1548"/>
      <c r="QN92" s="1548"/>
      <c r="QO92" s="1548"/>
      <c r="QP92" s="1548"/>
      <c r="QQ92" s="1548"/>
      <c r="QR92" s="1548"/>
      <c r="QS92" s="1548"/>
      <c r="QT92" s="1548"/>
      <c r="QU92" s="1548"/>
      <c r="QV92" s="1548"/>
      <c r="QW92" s="1548"/>
      <c r="QX92" s="1548"/>
      <c r="QY92" s="1548"/>
      <c r="QZ92" s="1548"/>
      <c r="RA92" s="1548"/>
      <c r="RB92" s="1548"/>
      <c r="RC92" s="1548"/>
      <c r="RD92" s="1548"/>
      <c r="RE92" s="1548"/>
      <c r="RF92" s="1548"/>
      <c r="RG92" s="1548"/>
      <c r="RH92" s="1548"/>
      <c r="RI92" s="1548"/>
      <c r="RJ92" s="1548"/>
      <c r="RK92" s="1548"/>
      <c r="RL92" s="1548"/>
      <c r="RM92" s="1548"/>
      <c r="RN92" s="1548"/>
      <c r="RO92" s="1548"/>
      <c r="RP92" s="1548"/>
      <c r="RQ92" s="1548"/>
      <c r="RR92" s="1548"/>
      <c r="RS92" s="1548"/>
      <c r="RT92" s="1548"/>
      <c r="RU92" s="1548"/>
      <c r="RV92" s="1548"/>
      <c r="RW92" s="1548"/>
      <c r="RX92" s="1548"/>
      <c r="RY92" s="1548"/>
      <c r="RZ92" s="1548"/>
      <c r="SA92" s="1548"/>
      <c r="SB92" s="1548"/>
      <c r="SC92" s="1548"/>
      <c r="SD92" s="1548"/>
      <c r="SE92" s="1548"/>
      <c r="SF92" s="1548"/>
      <c r="SG92" s="1548"/>
      <c r="SH92" s="1548"/>
      <c r="SI92" s="1548"/>
      <c r="SJ92" s="1548"/>
      <c r="SK92" s="1548"/>
      <c r="SL92" s="1548"/>
      <c r="SM92" s="1548"/>
      <c r="SN92" s="1548"/>
      <c r="SO92" s="1548"/>
      <c r="SP92" s="1548"/>
      <c r="SQ92" s="1548"/>
      <c r="SR92" s="1548"/>
      <c r="SS92" s="1548"/>
      <c r="ST92" s="1548"/>
      <c r="SU92" s="1548"/>
      <c r="SV92" s="1548"/>
      <c r="SW92" s="1548"/>
      <c r="SX92" s="1548"/>
      <c r="SY92" s="1548"/>
      <c r="SZ92" s="1548"/>
      <c r="TA92" s="1548"/>
      <c r="TB92" s="1548"/>
      <c r="TC92" s="1548"/>
      <c r="TD92" s="1548"/>
      <c r="TE92" s="1548"/>
      <c r="TF92" s="1548"/>
      <c r="TG92" s="1548"/>
      <c r="TH92" s="1548"/>
      <c r="TI92" s="1548"/>
      <c r="TJ92" s="1548"/>
      <c r="TK92" s="1548"/>
      <c r="TL92" s="1548"/>
      <c r="TM92" s="1548"/>
      <c r="TN92" s="1548"/>
      <c r="TO92" s="1548"/>
      <c r="TP92" s="1548"/>
      <c r="TQ92" s="1548"/>
      <c r="TR92" s="1548"/>
      <c r="TS92" s="1548"/>
      <c r="TT92" s="1548"/>
      <c r="TU92" s="1548"/>
      <c r="TV92" s="1548"/>
      <c r="TW92" s="1548"/>
      <c r="TX92" s="1548"/>
      <c r="TY92" s="1548"/>
      <c r="TZ92" s="1548"/>
      <c r="UA92" s="1548"/>
      <c r="UB92" s="1548"/>
      <c r="UC92" s="1548"/>
      <c r="UD92" s="1548"/>
      <c r="UE92" s="1548"/>
      <c r="UF92" s="1548"/>
      <c r="UG92" s="1548"/>
      <c r="UH92" s="1548"/>
      <c r="UI92" s="1548"/>
      <c r="UJ92" s="1548"/>
      <c r="UK92" s="1548"/>
      <c r="UL92" s="1548"/>
      <c r="UM92" s="1548"/>
      <c r="UN92" s="1548"/>
      <c r="UO92" s="1548"/>
      <c r="UP92" s="1548"/>
      <c r="UQ92" s="1548"/>
      <c r="UR92" s="1548"/>
      <c r="US92" s="1548"/>
      <c r="UT92" s="1548"/>
      <c r="UU92" s="1548"/>
      <c r="UV92" s="1548"/>
      <c r="UW92" s="1548"/>
      <c r="UX92" s="1548"/>
      <c r="UY92" s="1548"/>
      <c r="UZ92" s="1548"/>
      <c r="VA92" s="1548"/>
      <c r="VB92" s="1548"/>
      <c r="VC92" s="1548"/>
      <c r="VD92" s="1548"/>
      <c r="VE92" s="1548"/>
      <c r="VF92" s="1548"/>
      <c r="VG92" s="1548"/>
      <c r="VH92" s="1548"/>
      <c r="VI92" s="1548"/>
      <c r="VJ92" s="1548"/>
      <c r="VK92" s="1548"/>
      <c r="VL92" s="1548"/>
      <c r="VM92" s="1548"/>
      <c r="VN92" s="1548"/>
      <c r="VO92" s="1548"/>
      <c r="VP92" s="1548"/>
      <c r="VQ92" s="1548"/>
      <c r="VR92" s="1548"/>
      <c r="VS92" s="1548"/>
      <c r="VT92" s="1548"/>
      <c r="VU92" s="1548"/>
      <c r="VV92" s="1548"/>
      <c r="VW92" s="1548"/>
      <c r="VX92" s="1548"/>
      <c r="VY92" s="1548"/>
      <c r="VZ92" s="1548"/>
      <c r="WA92" s="1548"/>
      <c r="WB92" s="1548"/>
      <c r="WC92" s="1548"/>
      <c r="WD92" s="1548"/>
      <c r="WE92" s="1548"/>
      <c r="WF92" s="1548"/>
      <c r="WG92" s="1548"/>
      <c r="WH92" s="1548"/>
      <c r="WI92" s="1548"/>
      <c r="WJ92" s="1548"/>
      <c r="WK92" s="1548"/>
      <c r="WL92" s="1548"/>
      <c r="WM92" s="1548"/>
      <c r="WN92" s="1548"/>
      <c r="WO92" s="1548"/>
      <c r="WP92" s="1548"/>
      <c r="WQ92" s="1548"/>
      <c r="WR92" s="1548"/>
      <c r="WS92" s="1548"/>
      <c r="WT92" s="1548"/>
      <c r="WU92" s="1548"/>
      <c r="WV92" s="1548"/>
      <c r="WW92" s="1548"/>
      <c r="WX92" s="1548"/>
      <c r="WY92" s="1548"/>
      <c r="WZ92" s="1548"/>
      <c r="XA92" s="1548"/>
      <c r="XB92" s="1548"/>
      <c r="XC92" s="1548"/>
      <c r="XD92" s="1548"/>
      <c r="XE92" s="1548"/>
      <c r="XF92" s="1548"/>
      <c r="XG92" s="1548"/>
      <c r="XH92" s="1548"/>
      <c r="XI92" s="1548"/>
      <c r="XJ92" s="1548"/>
      <c r="XK92" s="1548"/>
      <c r="XL92" s="1548"/>
      <c r="XM92" s="1548"/>
      <c r="XN92" s="1548"/>
      <c r="XO92" s="1548"/>
      <c r="XP92" s="1548"/>
      <c r="XQ92" s="1548"/>
      <c r="XR92" s="1548"/>
      <c r="XS92" s="1548"/>
      <c r="XT92" s="1548"/>
      <c r="XU92" s="1548"/>
      <c r="XV92" s="1548"/>
      <c r="XW92" s="1548"/>
      <c r="XX92" s="1548"/>
      <c r="XY92" s="1548"/>
      <c r="XZ92" s="1548"/>
      <c r="YA92" s="1548"/>
      <c r="YB92" s="1548"/>
      <c r="YC92" s="1548"/>
      <c r="YD92" s="1548"/>
      <c r="YE92" s="1548"/>
      <c r="YF92" s="1548"/>
      <c r="YG92" s="1548"/>
      <c r="YH92" s="1548"/>
      <c r="YI92" s="1548"/>
      <c r="YJ92" s="1548"/>
      <c r="YK92" s="1548"/>
      <c r="YL92" s="1548"/>
      <c r="YM92" s="1548"/>
      <c r="YN92" s="1548"/>
      <c r="YO92" s="1548"/>
      <c r="YP92" s="1548"/>
      <c r="YQ92" s="1548"/>
      <c r="YR92" s="1548"/>
      <c r="YS92" s="1548"/>
      <c r="YT92" s="1548"/>
      <c r="YU92" s="1548"/>
      <c r="YV92" s="1548"/>
      <c r="YW92" s="1548"/>
      <c r="YX92" s="1548"/>
      <c r="YY92" s="1548"/>
      <c r="YZ92" s="1548"/>
      <c r="ZA92" s="1548"/>
      <c r="ZB92" s="1548"/>
      <c r="ZC92" s="1548"/>
      <c r="ZD92" s="1548"/>
      <c r="ZE92" s="1548"/>
      <c r="ZF92" s="1548"/>
      <c r="ZG92" s="1548"/>
      <c r="ZH92" s="1548"/>
      <c r="ZI92" s="1548"/>
      <c r="ZJ92" s="1548"/>
      <c r="ZK92" s="1548"/>
      <c r="ZL92" s="1548"/>
      <c r="ZM92" s="1548"/>
      <c r="ZN92" s="1548"/>
      <c r="ZO92" s="1548"/>
      <c r="ZP92" s="1548"/>
      <c r="ZQ92" s="1548"/>
      <c r="ZR92" s="1548"/>
      <c r="ZS92" s="1548"/>
      <c r="ZT92" s="1548"/>
      <c r="ZU92" s="1548"/>
      <c r="ZV92" s="1548"/>
      <c r="ZW92" s="1548"/>
      <c r="ZX92" s="1548"/>
      <c r="ZY92" s="1548"/>
      <c r="ZZ92" s="1548"/>
      <c r="AAA92" s="1548"/>
      <c r="AAB92" s="1548"/>
      <c r="AAC92" s="1548"/>
      <c r="AAD92" s="1548"/>
      <c r="AAE92" s="1548"/>
      <c r="AAF92" s="1548"/>
      <c r="AAG92" s="1548"/>
      <c r="AAH92" s="1548"/>
      <c r="AAI92" s="1548"/>
      <c r="AAJ92" s="1548"/>
      <c r="AAK92" s="1548"/>
      <c r="AAL92" s="1548"/>
      <c r="AAM92" s="1548"/>
      <c r="AAN92" s="1548"/>
      <c r="AAO92" s="1548"/>
      <c r="AAP92" s="1548"/>
      <c r="AAQ92" s="1548"/>
      <c r="AAR92" s="1548"/>
      <c r="AAS92" s="1548"/>
      <c r="AAT92" s="1548"/>
      <c r="AAU92" s="1548"/>
      <c r="AAV92" s="1548"/>
      <c r="AAW92" s="1548"/>
      <c r="AAX92" s="1548"/>
      <c r="AAY92" s="1548"/>
      <c r="AAZ92" s="1548"/>
      <c r="ABA92" s="1548"/>
      <c r="ABB92" s="1548"/>
      <c r="ABC92" s="1548"/>
      <c r="ABD92" s="1548"/>
      <c r="ABE92" s="1548"/>
      <c r="ABF92" s="1548"/>
      <c r="ABG92" s="1548"/>
      <c r="ABH92" s="1548"/>
      <c r="ABI92" s="1548"/>
      <c r="ABJ92" s="1548"/>
      <c r="ABK92" s="1548"/>
      <c r="ABL92" s="1548"/>
      <c r="ABM92" s="1548"/>
      <c r="ABN92" s="1548"/>
      <c r="ABO92" s="1548"/>
      <c r="ABP92" s="1548"/>
      <c r="ABQ92" s="1548"/>
      <c r="ABR92" s="1548"/>
      <c r="ABS92" s="1548"/>
      <c r="ABT92" s="1548"/>
      <c r="ABU92" s="1548"/>
      <c r="ABV92" s="1548"/>
      <c r="ABW92" s="1548"/>
      <c r="ABX92" s="1548"/>
      <c r="ABY92" s="1548"/>
      <c r="ABZ92" s="1548"/>
      <c r="ACA92" s="1548"/>
      <c r="ACB92" s="1548"/>
      <c r="ACC92" s="1548"/>
      <c r="ACD92" s="1548"/>
      <c r="ACE92" s="1548"/>
      <c r="ACF92" s="1548"/>
      <c r="ACG92" s="1548"/>
      <c r="ACH92" s="1548"/>
      <c r="ACI92" s="1548"/>
      <c r="ACJ92" s="1548"/>
      <c r="ACK92" s="1548"/>
      <c r="ACL92" s="1548"/>
      <c r="ACM92" s="1548"/>
      <c r="ACN92" s="1548"/>
      <c r="ACO92" s="1548"/>
      <c r="ACP92" s="1548"/>
      <c r="ACQ92" s="1548"/>
      <c r="ACR92" s="1548"/>
      <c r="ACS92" s="1548"/>
      <c r="ACT92" s="1548"/>
      <c r="ACU92" s="1548"/>
      <c r="ACV92" s="1548"/>
      <c r="ACW92" s="1548"/>
      <c r="ACX92" s="1548"/>
      <c r="ACY92" s="1548"/>
      <c r="ACZ92" s="1548"/>
      <c r="ADA92" s="1548"/>
      <c r="ADB92" s="1548"/>
      <c r="ADC92" s="1548"/>
      <c r="ADD92" s="1548"/>
      <c r="ADE92" s="1548"/>
      <c r="ADF92" s="1548"/>
      <c r="ADG92" s="1548"/>
      <c r="ADH92" s="1548"/>
      <c r="ADI92" s="1548"/>
      <c r="ADJ92" s="1548"/>
      <c r="ADK92" s="1548"/>
      <c r="ADL92" s="1548"/>
      <c r="ADM92" s="1548"/>
      <c r="ADN92" s="1548"/>
      <c r="ADO92" s="1548"/>
      <c r="ADP92" s="1548"/>
      <c r="ADQ92" s="1548"/>
      <c r="ADR92" s="1548"/>
      <c r="ADS92" s="1548"/>
      <c r="ADT92" s="1548"/>
      <c r="ADU92" s="1548"/>
      <c r="ADV92" s="1548"/>
      <c r="ADW92" s="1548"/>
      <c r="ADX92" s="1548"/>
      <c r="ADY92" s="1548"/>
      <c r="ADZ92" s="1548"/>
      <c r="AEA92" s="1548"/>
      <c r="AEB92" s="1548"/>
      <c r="AEC92" s="1548"/>
      <c r="AED92" s="1548"/>
      <c r="AEE92" s="1548"/>
      <c r="AEF92" s="1548"/>
      <c r="AEG92" s="1548"/>
      <c r="AEH92" s="1548"/>
      <c r="AEI92" s="1548"/>
      <c r="AEJ92" s="1548"/>
      <c r="AEK92" s="1548"/>
      <c r="AEL92" s="1548"/>
      <c r="AEM92" s="1548"/>
      <c r="AEN92" s="1548"/>
      <c r="AEO92" s="1548"/>
      <c r="AEP92" s="1548"/>
      <c r="AEQ92" s="1548"/>
      <c r="AER92" s="1548"/>
      <c r="AES92" s="1548"/>
      <c r="AET92" s="1548"/>
      <c r="AEU92" s="1548"/>
      <c r="AEV92" s="1548"/>
      <c r="AEW92" s="1548"/>
      <c r="AEX92" s="1548"/>
      <c r="AEY92" s="1548"/>
      <c r="AEZ92" s="1548"/>
      <c r="AFA92" s="1548"/>
      <c r="AFB92" s="1548"/>
      <c r="AFC92" s="1548"/>
      <c r="AFD92" s="1548"/>
      <c r="AFE92" s="1548"/>
      <c r="AFF92" s="1548"/>
      <c r="AFG92" s="1548"/>
      <c r="AFH92" s="1548"/>
      <c r="AFI92" s="1548"/>
      <c r="AFJ92" s="1548"/>
      <c r="AFK92" s="1548"/>
      <c r="AFL92" s="1548"/>
      <c r="AFM92" s="1548"/>
      <c r="AFN92" s="1548"/>
      <c r="AFO92" s="1548"/>
      <c r="AFP92" s="1548"/>
      <c r="AFQ92" s="1548"/>
      <c r="AFR92" s="1548"/>
      <c r="AFS92" s="1548"/>
      <c r="AFT92" s="1548"/>
      <c r="AFU92" s="1548"/>
      <c r="AFV92" s="1548"/>
      <c r="AFW92" s="1548"/>
      <c r="AFX92" s="1548"/>
      <c r="AFY92" s="1548"/>
      <c r="AFZ92" s="1548"/>
      <c r="AGA92" s="1548"/>
      <c r="AGB92" s="1548"/>
      <c r="AGC92" s="1548"/>
      <c r="AGD92" s="1548"/>
      <c r="AGE92" s="1548"/>
      <c r="AGF92" s="1548"/>
      <c r="AGG92" s="1548"/>
      <c r="AGH92" s="1548"/>
      <c r="AGI92" s="1548"/>
      <c r="AGJ92" s="1548"/>
      <c r="AGK92" s="1548"/>
      <c r="AGL92" s="1548"/>
      <c r="AGM92" s="1548"/>
      <c r="AGN92" s="1548"/>
      <c r="AGO92" s="1548"/>
      <c r="AGP92" s="1548"/>
      <c r="AGQ92" s="1548"/>
      <c r="AGR92" s="1548"/>
      <c r="AGS92" s="1548"/>
      <c r="AGT92" s="1548"/>
      <c r="AGU92" s="1548"/>
      <c r="AGV92" s="1548"/>
      <c r="AGW92" s="1548"/>
      <c r="AGX92" s="1548"/>
      <c r="AGY92" s="1548"/>
      <c r="AGZ92" s="1548"/>
      <c r="AHA92" s="1548"/>
      <c r="AHB92" s="1548"/>
      <c r="AHC92" s="1548"/>
      <c r="AHD92" s="1548"/>
      <c r="AHE92" s="1548"/>
      <c r="AHF92" s="1548"/>
      <c r="AHG92" s="1548"/>
      <c r="AHH92" s="1548"/>
      <c r="AHI92" s="1548"/>
      <c r="AHJ92" s="1548"/>
      <c r="AHK92" s="1548"/>
      <c r="AHL92" s="1548"/>
      <c r="AHM92" s="1548"/>
      <c r="AHN92" s="1548"/>
      <c r="AHO92" s="1548"/>
      <c r="AHP92" s="1548"/>
      <c r="AHQ92" s="1548"/>
      <c r="AHR92" s="1548"/>
      <c r="AHS92" s="1548"/>
      <c r="AHT92" s="1548"/>
      <c r="AHU92" s="1548"/>
      <c r="AHV92" s="1548"/>
      <c r="AHW92" s="1548"/>
      <c r="AHX92" s="1548"/>
      <c r="AHY92" s="1548"/>
      <c r="AHZ92" s="1548"/>
      <c r="AIA92" s="1548"/>
      <c r="AIB92" s="1548"/>
      <c r="AIC92" s="1548"/>
      <c r="AID92" s="1548"/>
      <c r="AIE92" s="1548"/>
      <c r="AIF92" s="1548"/>
      <c r="AIG92" s="1548"/>
      <c r="AIH92" s="1548"/>
      <c r="AII92" s="1548"/>
      <c r="AIJ92" s="1548"/>
      <c r="AIK92" s="1548"/>
      <c r="AIL92" s="1548"/>
      <c r="AIM92" s="1548"/>
      <c r="AIN92" s="1548"/>
      <c r="AIO92" s="1548"/>
      <c r="AIP92" s="1548"/>
      <c r="AIQ92" s="1548"/>
      <c r="AIR92" s="1548"/>
      <c r="AIS92" s="1548"/>
      <c r="AIT92" s="1548"/>
      <c r="AIU92" s="1548"/>
      <c r="AIV92" s="1548"/>
      <c r="AIW92" s="1548"/>
      <c r="AIX92" s="1548"/>
      <c r="AIY92" s="1548"/>
      <c r="AIZ92" s="1548"/>
      <c r="AJA92" s="1548"/>
      <c r="AJB92" s="1548"/>
      <c r="AJC92" s="1548"/>
      <c r="AJD92" s="1548"/>
      <c r="AJE92" s="1548"/>
      <c r="AJF92" s="1548"/>
      <c r="AJG92" s="1548"/>
      <c r="AJH92" s="1548"/>
      <c r="AJI92" s="1548"/>
      <c r="AJJ92" s="1548"/>
      <c r="AJK92" s="1548"/>
      <c r="AJL92" s="1548"/>
      <c r="AJM92" s="1548"/>
      <c r="AJN92" s="1548"/>
      <c r="AJO92" s="1548"/>
      <c r="AJP92" s="1548"/>
      <c r="AJQ92" s="1548"/>
      <c r="AJR92" s="1548"/>
      <c r="AJS92" s="1548"/>
      <c r="AJT92" s="1548"/>
      <c r="AJU92" s="1548"/>
      <c r="AJV92" s="1548"/>
      <c r="AJW92" s="1548"/>
      <c r="AJX92" s="1548"/>
      <c r="AJY92" s="1548"/>
      <c r="AJZ92" s="1548"/>
      <c r="AKA92" s="1548"/>
      <c r="AKB92" s="1548"/>
      <c r="AKC92" s="1548"/>
      <c r="AKD92" s="1548"/>
      <c r="AKE92" s="1548"/>
      <c r="AKF92" s="1548"/>
      <c r="AKG92" s="1548"/>
      <c r="AKH92" s="1548"/>
      <c r="AKI92" s="1548"/>
      <c r="AKJ92" s="1548"/>
      <c r="AKK92" s="1548"/>
      <c r="AKL92" s="1548"/>
      <c r="AKM92" s="1548"/>
      <c r="AKN92" s="1548"/>
      <c r="AKO92" s="1548"/>
      <c r="AKP92" s="1548"/>
      <c r="AKQ92" s="1548"/>
      <c r="AKR92" s="1548"/>
      <c r="AKS92" s="1548"/>
      <c r="AKT92" s="1548"/>
      <c r="AKU92" s="1548"/>
      <c r="AKV92" s="1548"/>
      <c r="AKW92" s="1548"/>
      <c r="AKX92" s="1548"/>
      <c r="AKY92" s="1548"/>
      <c r="AKZ92" s="1548"/>
      <c r="ALA92" s="1548"/>
      <c r="ALB92" s="1548"/>
      <c r="ALC92" s="1548"/>
      <c r="ALD92" s="1548"/>
      <c r="ALE92" s="1548"/>
      <c r="ALF92" s="1548"/>
      <c r="ALG92" s="1548"/>
      <c r="ALH92" s="1548"/>
      <c r="ALI92" s="1548"/>
      <c r="ALJ92" s="1548"/>
      <c r="ALK92" s="1548"/>
      <c r="ALL92" s="1548"/>
      <c r="ALM92" s="1548"/>
      <c r="ALN92" s="1548"/>
      <c r="ALO92" s="1548"/>
      <c r="ALP92" s="1548"/>
      <c r="ALQ92" s="1548"/>
      <c r="ALR92" s="1548"/>
      <c r="ALS92" s="1548"/>
      <c r="ALT92" s="1548"/>
      <c r="ALU92" s="1548"/>
      <c r="ALV92" s="1548"/>
      <c r="ALW92" s="1548"/>
      <c r="ALX92" s="1548"/>
      <c r="ALY92" s="1548"/>
      <c r="ALZ92" s="1548"/>
      <c r="AMA92" s="1548"/>
      <c r="AMB92" s="1548"/>
      <c r="AMC92" s="1548"/>
      <c r="AMD92" s="1548"/>
      <c r="AME92" s="1548"/>
      <c r="AMF92" s="1548"/>
      <c r="AMG92" s="1548"/>
      <c r="AMH92" s="1548"/>
      <c r="AMI92" s="1548"/>
      <c r="AMJ92" s="1548"/>
      <c r="AMK92" s="1548"/>
      <c r="AML92" s="1548"/>
      <c r="AMM92" s="1548"/>
      <c r="AMN92" s="1548"/>
      <c r="AMO92" s="1548"/>
      <c r="AMP92" s="1548"/>
      <c r="AMQ92" s="1548"/>
      <c r="AMR92" s="1548"/>
      <c r="AMS92" s="1548"/>
      <c r="AMT92" s="1548"/>
      <c r="AMU92" s="1548"/>
      <c r="AMV92" s="1548"/>
      <c r="AMW92" s="1548"/>
      <c r="AMX92" s="1548"/>
      <c r="AMY92" s="1548"/>
      <c r="AMZ92" s="1548"/>
      <c r="ANA92" s="1548"/>
      <c r="ANB92" s="1548"/>
      <c r="ANC92" s="1548"/>
      <c r="AND92" s="1548"/>
      <c r="ANE92" s="1548"/>
      <c r="ANF92" s="1548"/>
      <c r="ANG92" s="1548"/>
      <c r="ANH92" s="1548"/>
      <c r="ANI92" s="1548"/>
      <c r="ANJ92" s="1548"/>
      <c r="ANK92" s="1548"/>
      <c r="ANL92" s="1548"/>
      <c r="ANM92" s="1548"/>
      <c r="ANN92" s="1548"/>
      <c r="ANO92" s="1548"/>
      <c r="ANP92" s="1548"/>
      <c r="ANQ92" s="1548"/>
      <c r="ANR92" s="1548"/>
      <c r="ANS92" s="1548"/>
      <c r="ANT92" s="1548"/>
      <c r="ANU92" s="1548"/>
      <c r="ANV92" s="1548"/>
      <c r="ANW92" s="1548"/>
      <c r="ANX92" s="1548"/>
      <c r="ANY92" s="1548"/>
      <c r="ANZ92" s="1548"/>
      <c r="AOA92" s="1548"/>
      <c r="AOB92" s="1548"/>
      <c r="AOC92" s="1548"/>
      <c r="AOD92" s="1548"/>
      <c r="AOE92" s="1548"/>
      <c r="AOF92" s="1548"/>
      <c r="AOG92" s="1548"/>
      <c r="AOH92" s="1548"/>
      <c r="AOI92" s="1548"/>
      <c r="AOJ92" s="1548"/>
      <c r="AOK92" s="1548"/>
      <c r="AOL92" s="1548"/>
      <c r="AOM92" s="1548"/>
      <c r="AON92" s="1548"/>
      <c r="AOO92" s="1548"/>
      <c r="AOP92" s="1548"/>
      <c r="AOQ92" s="1548"/>
      <c r="AOR92" s="1548"/>
      <c r="AOS92" s="1548"/>
      <c r="AOT92" s="1548"/>
      <c r="AOU92" s="1548"/>
      <c r="AOV92" s="1548"/>
      <c r="AOW92" s="1548"/>
      <c r="AOX92" s="1548"/>
      <c r="AOY92" s="1548"/>
      <c r="AOZ92" s="1548"/>
      <c r="APA92" s="1548"/>
      <c r="APB92" s="1548"/>
      <c r="APC92" s="1548"/>
      <c r="APD92" s="1548"/>
      <c r="APE92" s="1548"/>
      <c r="APF92" s="1548"/>
      <c r="APG92" s="1548"/>
      <c r="APH92" s="1548"/>
      <c r="API92" s="1548"/>
      <c r="APJ92" s="1548"/>
      <c r="APK92" s="1548"/>
      <c r="APL92" s="1548"/>
      <c r="APM92" s="1548"/>
      <c r="APN92" s="1548"/>
      <c r="APO92" s="1548"/>
      <c r="APP92" s="1548"/>
      <c r="APQ92" s="1548"/>
      <c r="APR92" s="1548"/>
      <c r="APS92" s="1548"/>
      <c r="APT92" s="1548"/>
      <c r="APU92" s="1548"/>
      <c r="APV92" s="1548"/>
      <c r="APW92" s="1548"/>
      <c r="APX92" s="1548"/>
      <c r="APY92" s="1548"/>
      <c r="APZ92" s="1548"/>
      <c r="AQA92" s="1548"/>
      <c r="AQB92" s="1548"/>
      <c r="AQC92" s="1548"/>
      <c r="AQD92" s="1548"/>
      <c r="AQE92" s="1548"/>
      <c r="AQF92" s="1548"/>
      <c r="AQG92" s="1548"/>
      <c r="AQH92" s="1548"/>
      <c r="AQI92" s="1548"/>
      <c r="AQJ92" s="1548"/>
      <c r="AQK92" s="1548"/>
      <c r="AQL92" s="1548"/>
      <c r="AQM92" s="1548"/>
      <c r="AQN92" s="1548"/>
      <c r="AQO92" s="1548"/>
      <c r="AQP92" s="1548"/>
      <c r="AQQ92" s="1548"/>
      <c r="AQR92" s="1548"/>
      <c r="AQS92" s="1548"/>
      <c r="AQT92" s="1548"/>
      <c r="AQU92" s="1548"/>
      <c r="AQV92" s="1548"/>
      <c r="AQW92" s="1548"/>
      <c r="AQX92" s="1548"/>
      <c r="AQY92" s="1548"/>
      <c r="AQZ92" s="1548"/>
      <c r="ARA92" s="1548"/>
      <c r="ARB92" s="1548"/>
      <c r="ARC92" s="1548"/>
      <c r="ARD92" s="1548"/>
      <c r="ARE92" s="1548"/>
      <c r="ARF92" s="1548"/>
      <c r="ARG92" s="1548"/>
      <c r="ARH92" s="1548"/>
      <c r="ARI92" s="1548"/>
      <c r="ARJ92" s="1548"/>
      <c r="ARK92" s="1548"/>
      <c r="ARL92" s="1548"/>
      <c r="ARM92" s="1548"/>
      <c r="ARN92" s="1548"/>
      <c r="ARO92" s="1548"/>
      <c r="ARP92" s="1548"/>
      <c r="ARQ92" s="1548"/>
      <c r="ARR92" s="1548"/>
      <c r="ARS92" s="1548"/>
      <c r="ART92" s="1548"/>
      <c r="ARU92" s="1548"/>
      <c r="ARV92" s="1548"/>
      <c r="ARW92" s="1548"/>
      <c r="ARX92" s="1548"/>
      <c r="ARY92" s="1548"/>
      <c r="ARZ92" s="1548"/>
      <c r="ASA92" s="1548"/>
      <c r="ASB92" s="1548"/>
      <c r="ASC92" s="1548"/>
      <c r="ASD92" s="1548"/>
      <c r="ASE92" s="1548"/>
      <c r="ASF92" s="1548"/>
      <c r="ASG92" s="1548"/>
      <c r="ASH92" s="1548"/>
      <c r="ASI92" s="1548"/>
      <c r="ASJ92" s="1548"/>
      <c r="ASK92" s="1548"/>
      <c r="ASL92" s="1548"/>
      <c r="ASM92" s="1548"/>
      <c r="ASN92" s="1548"/>
      <c r="ASO92" s="1548"/>
      <c r="ASP92" s="1548"/>
      <c r="ASQ92" s="1548"/>
      <c r="ASR92" s="1548"/>
      <c r="ASS92" s="1548"/>
      <c r="AST92" s="1548"/>
      <c r="ASU92" s="1548"/>
      <c r="ASV92" s="1548"/>
      <c r="ASW92" s="1548"/>
      <c r="ASX92" s="1548"/>
      <c r="ASY92" s="1548"/>
      <c r="ASZ92" s="1548"/>
      <c r="ATA92" s="1548"/>
      <c r="ATB92" s="1548"/>
      <c r="ATC92" s="1548"/>
      <c r="ATD92" s="1548"/>
      <c r="ATE92" s="1548"/>
      <c r="ATF92" s="1548"/>
      <c r="ATG92" s="1548"/>
      <c r="ATH92" s="1548"/>
      <c r="ATI92" s="1548"/>
      <c r="ATJ92" s="1548"/>
      <c r="ATK92" s="1548"/>
      <c r="ATL92" s="1548"/>
      <c r="ATM92" s="1548"/>
      <c r="ATN92" s="1548"/>
      <c r="ATO92" s="1548"/>
      <c r="ATP92" s="1548"/>
      <c r="ATQ92" s="1548"/>
      <c r="ATR92" s="1548"/>
      <c r="ATS92" s="1548"/>
      <c r="ATT92" s="1548"/>
      <c r="ATU92" s="1548"/>
      <c r="ATV92" s="1548"/>
      <c r="ATW92" s="1548"/>
      <c r="ATX92" s="1548"/>
      <c r="ATY92" s="1548"/>
      <c r="ATZ92" s="1548"/>
      <c r="AUA92" s="1548"/>
      <c r="AUB92" s="1548"/>
      <c r="AUC92" s="1548"/>
      <c r="AUD92" s="1548"/>
      <c r="AUE92" s="1548"/>
      <c r="AUF92" s="1548"/>
      <c r="AUG92" s="1548"/>
      <c r="AUH92" s="1548"/>
      <c r="AUI92" s="1548"/>
      <c r="AUJ92" s="1548"/>
      <c r="AUK92" s="1548"/>
      <c r="AUL92" s="1548"/>
      <c r="AUM92" s="1548"/>
      <c r="AUN92" s="1548"/>
      <c r="AUO92" s="1548"/>
      <c r="AUP92" s="1548"/>
      <c r="AUQ92" s="1548"/>
      <c r="AUR92" s="1548"/>
      <c r="AUS92" s="1548"/>
      <c r="AUT92" s="1548"/>
      <c r="AUU92" s="1548"/>
      <c r="AUV92" s="1548"/>
      <c r="AUW92" s="1548"/>
      <c r="AUX92" s="1548"/>
      <c r="AUY92" s="1548"/>
      <c r="AUZ92" s="1548"/>
      <c r="AVA92" s="1548"/>
      <c r="AVB92" s="1548"/>
      <c r="AVC92" s="1548"/>
      <c r="AVD92" s="1548"/>
      <c r="AVE92" s="1548"/>
      <c r="AVF92" s="1548"/>
      <c r="AVG92" s="1548"/>
      <c r="AVH92" s="1548"/>
      <c r="AVI92" s="1548"/>
      <c r="AVJ92" s="1548"/>
      <c r="AVK92" s="1548"/>
      <c r="AVL92" s="1548"/>
      <c r="AVM92" s="1548"/>
      <c r="AVN92" s="1548"/>
      <c r="AVO92" s="1548"/>
      <c r="AVP92" s="1548"/>
      <c r="AVQ92" s="1548"/>
      <c r="AVR92" s="1548"/>
      <c r="AVS92" s="1548"/>
      <c r="AVT92" s="1548"/>
      <c r="AVU92" s="1548"/>
      <c r="AVV92" s="1548"/>
      <c r="AVW92" s="1548"/>
      <c r="AVX92" s="1548"/>
      <c r="AVY92" s="1548"/>
      <c r="AVZ92" s="1548"/>
      <c r="AWA92" s="1548"/>
      <c r="AWB92" s="1548"/>
      <c r="AWC92" s="1548"/>
      <c r="AWD92" s="1548"/>
      <c r="AWE92" s="1548"/>
      <c r="AWF92" s="1548"/>
      <c r="AWG92" s="1548"/>
      <c r="AWH92" s="1548"/>
      <c r="AWI92" s="1548"/>
      <c r="AWJ92" s="1548"/>
      <c r="AWK92" s="1548"/>
      <c r="AWL92" s="1548"/>
      <c r="AWM92" s="1548"/>
      <c r="AWN92" s="1548"/>
      <c r="AWO92" s="1548"/>
      <c r="AWP92" s="1548"/>
      <c r="AWQ92" s="1548"/>
      <c r="AWR92" s="1548"/>
      <c r="AWS92" s="1548"/>
      <c r="AWT92" s="1548"/>
      <c r="AWU92" s="1548"/>
      <c r="AWV92" s="1548"/>
      <c r="AWW92" s="1548"/>
      <c r="AWX92" s="1548"/>
      <c r="AWY92" s="1548"/>
      <c r="AWZ92" s="1548"/>
      <c r="AXA92" s="1548"/>
      <c r="AXB92" s="1548"/>
      <c r="AXC92" s="1548"/>
      <c r="AXD92" s="1548"/>
      <c r="AXE92" s="1548"/>
      <c r="AXF92" s="1548"/>
      <c r="AXG92" s="1548"/>
      <c r="AXH92" s="1548"/>
      <c r="AXI92" s="1548"/>
      <c r="AXJ92" s="1548"/>
      <c r="AXK92" s="1548"/>
      <c r="AXL92" s="1548"/>
      <c r="AXM92" s="1548"/>
      <c r="AXN92" s="1548"/>
      <c r="AXO92" s="1548"/>
      <c r="AXP92" s="1548"/>
      <c r="AXQ92" s="1548"/>
      <c r="AXR92" s="1548"/>
      <c r="AXS92" s="1548"/>
      <c r="AXT92" s="1548"/>
      <c r="AXU92" s="1548"/>
      <c r="AXV92" s="1548"/>
      <c r="AXW92" s="1548"/>
      <c r="AXX92" s="1548"/>
      <c r="AXY92" s="1548"/>
      <c r="AXZ92" s="1548"/>
      <c r="AYA92" s="1548"/>
      <c r="AYB92" s="1548"/>
      <c r="AYC92" s="1548"/>
      <c r="AYD92" s="1548"/>
      <c r="AYE92" s="1548"/>
      <c r="AYF92" s="1548"/>
      <c r="AYG92" s="1548"/>
      <c r="AYH92" s="1548"/>
      <c r="AYI92" s="1548"/>
      <c r="AYJ92" s="1548"/>
      <c r="AYK92" s="1548"/>
      <c r="AYL92" s="1548"/>
      <c r="AYM92" s="1548"/>
      <c r="AYN92" s="1548"/>
      <c r="AYO92" s="1548"/>
      <c r="AYP92" s="1548"/>
      <c r="AYQ92" s="1548"/>
      <c r="AYR92" s="1548"/>
      <c r="AYS92" s="1548"/>
      <c r="AYT92" s="1548"/>
      <c r="AYU92" s="1548"/>
      <c r="AYV92" s="1548"/>
      <c r="AYW92" s="1548"/>
      <c r="AYX92" s="1548"/>
      <c r="AYY92" s="1548"/>
      <c r="AYZ92" s="1548"/>
      <c r="AZA92" s="1548"/>
      <c r="AZB92" s="1548"/>
      <c r="AZC92" s="1548"/>
      <c r="AZD92" s="1548"/>
      <c r="AZE92" s="1548"/>
      <c r="AZF92" s="1548"/>
      <c r="AZG92" s="1548"/>
      <c r="AZH92" s="1548"/>
      <c r="AZI92" s="1548"/>
      <c r="AZJ92" s="1548"/>
      <c r="AZK92" s="1548"/>
      <c r="AZL92" s="1548"/>
      <c r="AZM92" s="1548"/>
      <c r="AZN92" s="1548"/>
      <c r="AZO92" s="1548"/>
      <c r="AZP92" s="1548"/>
      <c r="AZQ92" s="1548"/>
      <c r="AZR92" s="1548"/>
      <c r="AZS92" s="1548"/>
      <c r="AZT92" s="1548"/>
      <c r="AZU92" s="1548"/>
      <c r="AZV92" s="1548"/>
      <c r="AZW92" s="1548"/>
      <c r="AZX92" s="1548"/>
      <c r="AZY92" s="1548"/>
      <c r="AZZ92" s="1548"/>
      <c r="BAA92" s="1548"/>
      <c r="BAB92" s="1548"/>
      <c r="BAC92" s="1548"/>
      <c r="BAD92" s="1548"/>
      <c r="BAE92" s="1548"/>
      <c r="BAF92" s="1548"/>
      <c r="BAG92" s="1548"/>
      <c r="BAH92" s="1548"/>
      <c r="BAI92" s="1548"/>
      <c r="BAJ92" s="1548"/>
      <c r="BAK92" s="1548"/>
      <c r="BAL92" s="1548"/>
      <c r="BAM92" s="1548"/>
      <c r="BAN92" s="1548"/>
      <c r="BAO92" s="1548"/>
      <c r="BAP92" s="1548"/>
      <c r="BAQ92" s="1548"/>
      <c r="BAR92" s="1548"/>
      <c r="BAS92" s="1548"/>
      <c r="BAT92" s="1548"/>
      <c r="BAU92" s="1548"/>
      <c r="BAV92" s="1548"/>
      <c r="BAW92" s="1548"/>
      <c r="BAX92" s="1548"/>
      <c r="BAY92" s="1548"/>
      <c r="BAZ92" s="1548"/>
      <c r="BBA92" s="1548"/>
      <c r="BBB92" s="1548"/>
      <c r="BBC92" s="1548"/>
      <c r="BBD92" s="1548"/>
      <c r="BBE92" s="1548"/>
      <c r="BBF92" s="1548"/>
      <c r="BBG92" s="1548"/>
      <c r="BBH92" s="1548"/>
      <c r="BBI92" s="1548"/>
      <c r="BBJ92" s="1548"/>
      <c r="BBK92" s="1548"/>
      <c r="BBL92" s="1548"/>
      <c r="BBM92" s="1548"/>
      <c r="BBN92" s="1548"/>
      <c r="BBO92" s="1548"/>
      <c r="BBP92" s="1548"/>
      <c r="BBQ92" s="1548"/>
      <c r="BBR92" s="1548"/>
      <c r="BBS92" s="1548"/>
      <c r="BBT92" s="1548"/>
      <c r="BBU92" s="1548"/>
      <c r="BBV92" s="1548"/>
      <c r="BBW92" s="1548"/>
      <c r="BBX92" s="1548"/>
      <c r="BBY92" s="1548"/>
      <c r="BBZ92" s="1548"/>
      <c r="BCA92" s="1548"/>
      <c r="BCB92" s="1548"/>
      <c r="BCC92" s="1548"/>
      <c r="BCD92" s="1548"/>
      <c r="BCE92" s="1548"/>
      <c r="BCF92" s="1548"/>
      <c r="BCG92" s="1548"/>
      <c r="BCH92" s="1548"/>
      <c r="BCI92" s="1548"/>
      <c r="BCJ92" s="1548"/>
      <c r="BCK92" s="1548"/>
      <c r="BCL92" s="1548"/>
      <c r="BCM92" s="1548"/>
      <c r="BCN92" s="1548"/>
      <c r="BCO92" s="1548"/>
      <c r="BCP92" s="1548"/>
      <c r="BCQ92" s="1548"/>
      <c r="BCR92" s="1548"/>
      <c r="BCS92" s="1548"/>
      <c r="BCT92" s="1548"/>
      <c r="BCU92" s="1548"/>
      <c r="BCV92" s="1548"/>
      <c r="BCW92" s="1548"/>
      <c r="BCX92" s="1548"/>
      <c r="BCY92" s="1548"/>
      <c r="BCZ92" s="1548"/>
      <c r="BDA92" s="1548"/>
      <c r="BDB92" s="1548"/>
      <c r="BDC92" s="1548"/>
      <c r="BDD92" s="1548"/>
      <c r="BDE92" s="1548"/>
      <c r="BDF92" s="1548"/>
      <c r="BDG92" s="1548"/>
      <c r="BDH92" s="1548"/>
      <c r="BDI92" s="1548"/>
      <c r="BDJ92" s="1548"/>
      <c r="BDK92" s="1548"/>
      <c r="BDL92" s="1548"/>
      <c r="BDM92" s="1548"/>
      <c r="BDN92" s="1548"/>
      <c r="BDO92" s="1548"/>
      <c r="BDP92" s="1548"/>
      <c r="BDQ92" s="1548"/>
      <c r="BDR92" s="1548"/>
      <c r="BDS92" s="1548"/>
      <c r="BDT92" s="1548"/>
      <c r="BDU92" s="1548"/>
      <c r="BDV92" s="1548"/>
      <c r="BDW92" s="1548"/>
      <c r="BDX92" s="1548"/>
      <c r="BDY92" s="1548"/>
      <c r="BDZ92" s="1548"/>
      <c r="BEA92" s="1548"/>
      <c r="BEB92" s="1548"/>
      <c r="BEC92" s="1548"/>
      <c r="BED92" s="1548"/>
      <c r="BEE92" s="1548"/>
      <c r="BEF92" s="1548"/>
      <c r="BEG92" s="1548"/>
      <c r="BEH92" s="1548"/>
      <c r="BEI92" s="1548"/>
      <c r="BEJ92" s="1548"/>
      <c r="BEK92" s="1548"/>
      <c r="BEL92" s="1548"/>
      <c r="BEM92" s="1548"/>
      <c r="BEN92" s="1548"/>
      <c r="BEO92" s="1548"/>
      <c r="BEP92" s="1548"/>
      <c r="BEQ92" s="1548"/>
      <c r="BER92" s="1548"/>
      <c r="BES92" s="1548"/>
      <c r="BET92" s="1548"/>
      <c r="BEU92" s="1548"/>
      <c r="BEV92" s="1548"/>
      <c r="BEW92" s="1548"/>
      <c r="BEX92" s="1548"/>
      <c r="BEY92" s="1548"/>
      <c r="BEZ92" s="1548"/>
      <c r="BFA92" s="1548"/>
      <c r="BFB92" s="1548"/>
      <c r="BFC92" s="1548"/>
      <c r="BFD92" s="1548"/>
      <c r="BFE92" s="1548"/>
      <c r="BFF92" s="1548"/>
      <c r="BFG92" s="1548"/>
      <c r="BFH92" s="1548"/>
      <c r="BFI92" s="1548"/>
      <c r="BFJ92" s="1548"/>
      <c r="BFK92" s="1548"/>
      <c r="BFL92" s="1548"/>
      <c r="BFM92" s="1548"/>
      <c r="BFN92" s="1548"/>
      <c r="BFO92" s="1548"/>
      <c r="BFP92" s="1548"/>
      <c r="BFQ92" s="1548"/>
      <c r="BFR92" s="1548"/>
      <c r="BFS92" s="1548"/>
      <c r="BFT92" s="1548"/>
      <c r="BFU92" s="1548"/>
      <c r="BFV92" s="1548"/>
      <c r="BFW92" s="1548"/>
      <c r="BFX92" s="1548"/>
      <c r="BFY92" s="1548"/>
      <c r="BFZ92" s="1548"/>
      <c r="BGA92" s="1548"/>
      <c r="BGB92" s="1548"/>
      <c r="BGC92" s="1548"/>
      <c r="BGD92" s="1548"/>
      <c r="BGE92" s="1548"/>
      <c r="BGF92" s="1548"/>
      <c r="BGG92" s="1548"/>
      <c r="BGH92" s="1548"/>
      <c r="BGI92" s="1548"/>
      <c r="BGJ92" s="1548"/>
      <c r="BGK92" s="1548"/>
      <c r="BGL92" s="1548"/>
      <c r="BGM92" s="1548"/>
      <c r="BGN92" s="1548"/>
      <c r="BGO92" s="1548"/>
      <c r="BGP92" s="1548"/>
      <c r="BGQ92" s="1548"/>
      <c r="BGR92" s="1548"/>
      <c r="BGS92" s="1548"/>
      <c r="BGT92" s="1548"/>
      <c r="BGU92" s="1548"/>
      <c r="BGV92" s="1548"/>
      <c r="BGW92" s="1548"/>
      <c r="BGX92" s="1548"/>
      <c r="BGY92" s="1548"/>
      <c r="BGZ92" s="1548"/>
      <c r="BHA92" s="1548"/>
      <c r="BHB92" s="1548"/>
      <c r="BHC92" s="1548"/>
      <c r="BHD92" s="1548"/>
      <c r="BHE92" s="1548"/>
      <c r="BHF92" s="1548"/>
      <c r="BHG92" s="1548"/>
      <c r="BHH92" s="1548"/>
      <c r="BHI92" s="1548"/>
      <c r="BHJ92" s="1548"/>
      <c r="BHK92" s="1548"/>
      <c r="BHL92" s="1548"/>
      <c r="BHM92" s="1548"/>
      <c r="BHN92" s="1548"/>
      <c r="BHO92" s="1548"/>
      <c r="BHP92" s="1548"/>
      <c r="BHQ92" s="1548"/>
      <c r="BHR92" s="1548"/>
      <c r="BHS92" s="1548"/>
      <c r="BHT92" s="1548"/>
      <c r="BHU92" s="1548"/>
      <c r="BHV92" s="1548"/>
      <c r="BHW92" s="1548"/>
      <c r="BHX92" s="1548"/>
      <c r="BHY92" s="1548"/>
      <c r="BHZ92" s="1548"/>
      <c r="BIA92" s="1548"/>
      <c r="BIB92" s="1548"/>
      <c r="BIC92" s="1548"/>
      <c r="BID92" s="1548"/>
      <c r="BIE92" s="1548"/>
      <c r="BIF92" s="1548"/>
      <c r="BIG92" s="1548"/>
      <c r="BIH92" s="1548"/>
      <c r="BII92" s="1548"/>
      <c r="BIJ92" s="1548"/>
      <c r="BIK92" s="1548"/>
      <c r="BIL92" s="1548"/>
      <c r="BIM92" s="1548"/>
      <c r="BIN92" s="1548"/>
      <c r="BIO92" s="1548"/>
      <c r="BIP92" s="1548"/>
      <c r="BIQ92" s="1548"/>
      <c r="BIR92" s="1548"/>
      <c r="BIS92" s="1548"/>
      <c r="BIT92" s="1548"/>
      <c r="BIU92" s="1548"/>
      <c r="BIV92" s="1548"/>
      <c r="BIW92" s="1548"/>
      <c r="BIX92" s="1548"/>
      <c r="BIY92" s="1548"/>
      <c r="BIZ92" s="1548"/>
      <c r="BJA92" s="1548"/>
      <c r="BJB92" s="1548"/>
      <c r="BJC92" s="1548"/>
      <c r="BJD92" s="1548"/>
      <c r="BJE92" s="1548"/>
      <c r="BJF92" s="1548"/>
      <c r="BJG92" s="1548"/>
      <c r="BJH92" s="1548"/>
      <c r="BJI92" s="1548"/>
      <c r="BJJ92" s="1548"/>
      <c r="BJK92" s="1548"/>
      <c r="BJL92" s="1548"/>
      <c r="BJM92" s="1548"/>
      <c r="BJN92" s="1548"/>
      <c r="BJO92" s="1548"/>
      <c r="BJP92" s="1548"/>
      <c r="BJQ92" s="1548"/>
      <c r="BJR92" s="1548"/>
      <c r="BJS92" s="1548"/>
      <c r="BJT92" s="1548"/>
      <c r="BJU92" s="1548"/>
      <c r="BJV92" s="1548"/>
      <c r="BJW92" s="1548"/>
      <c r="BJX92" s="1548"/>
      <c r="BJY92" s="1548"/>
      <c r="BJZ92" s="1548"/>
      <c r="BKA92" s="1548"/>
      <c r="BKB92" s="1548"/>
      <c r="BKC92" s="1548"/>
      <c r="BKD92" s="1548"/>
      <c r="BKE92" s="1548"/>
      <c r="BKF92" s="1548"/>
      <c r="BKG92" s="1548"/>
      <c r="BKH92" s="1548"/>
      <c r="BKI92" s="1548"/>
      <c r="BKJ92" s="1548"/>
      <c r="BKK92" s="1548"/>
      <c r="BKL92" s="1548"/>
      <c r="BKM92" s="1548"/>
      <c r="BKN92" s="1548"/>
      <c r="BKO92" s="1548"/>
      <c r="BKP92" s="1548"/>
      <c r="BKQ92" s="1548"/>
      <c r="BKR92" s="1548"/>
      <c r="BKS92" s="1548"/>
      <c r="BKT92" s="1548"/>
      <c r="BKU92" s="1548"/>
      <c r="BKV92" s="1548"/>
      <c r="BKW92" s="1548"/>
      <c r="BKX92" s="1548"/>
      <c r="BKY92" s="1548"/>
      <c r="BKZ92" s="1548"/>
      <c r="BLA92" s="1548"/>
      <c r="BLB92" s="1548"/>
      <c r="BLC92" s="1548"/>
      <c r="BLD92" s="1548"/>
      <c r="BLE92" s="1548"/>
      <c r="BLF92" s="1548"/>
      <c r="BLG92" s="1548"/>
      <c r="BLH92" s="1548"/>
      <c r="BLI92" s="1548"/>
      <c r="BLJ92" s="1548"/>
      <c r="BLK92" s="1548"/>
      <c r="BLL92" s="1548"/>
      <c r="BLM92" s="1548"/>
      <c r="BLN92" s="1548"/>
      <c r="BLO92" s="1548"/>
      <c r="BLP92" s="1548"/>
      <c r="BLQ92" s="1548"/>
      <c r="BLR92" s="1548"/>
      <c r="BLS92" s="1548"/>
      <c r="BLT92" s="1548"/>
      <c r="BLU92" s="1548"/>
      <c r="BLV92" s="1548"/>
      <c r="BLW92" s="1548"/>
      <c r="BLX92" s="1548"/>
      <c r="BLY92" s="1548"/>
      <c r="BLZ92" s="1548"/>
      <c r="BMA92" s="1548"/>
      <c r="BMB92" s="1548"/>
      <c r="BMC92" s="1548"/>
      <c r="BMD92" s="1548"/>
      <c r="BME92" s="1548"/>
      <c r="BMF92" s="1548"/>
      <c r="BMG92" s="1548"/>
      <c r="BMH92" s="1548"/>
      <c r="BMI92" s="1548"/>
      <c r="BMJ92" s="1548"/>
      <c r="BMK92" s="1548"/>
      <c r="BML92" s="1548"/>
      <c r="BMM92" s="1548"/>
      <c r="BMN92" s="1548"/>
      <c r="BMO92" s="1548"/>
      <c r="BMP92" s="1548"/>
      <c r="BMQ92" s="1548"/>
      <c r="BMR92" s="1548"/>
      <c r="BMS92" s="1548"/>
      <c r="BMT92" s="1548"/>
      <c r="BMU92" s="1548"/>
      <c r="BMV92" s="1548"/>
      <c r="BMW92" s="1548"/>
      <c r="BMX92" s="1548"/>
      <c r="BMY92" s="1548"/>
      <c r="BMZ92" s="1548"/>
      <c r="BNA92" s="1548"/>
      <c r="BNB92" s="1548"/>
      <c r="BNC92" s="1548"/>
      <c r="BND92" s="1548"/>
      <c r="BNE92" s="1548"/>
      <c r="BNF92" s="1548"/>
      <c r="BNG92" s="1548"/>
      <c r="BNH92" s="1548"/>
      <c r="BNI92" s="1548"/>
      <c r="BNJ92" s="1548"/>
      <c r="BNK92" s="1548"/>
      <c r="BNL92" s="1548"/>
      <c r="BNM92" s="1548"/>
      <c r="BNN92" s="1548"/>
      <c r="BNO92" s="1548"/>
      <c r="BNP92" s="1548"/>
      <c r="BNQ92" s="1548"/>
      <c r="BNR92" s="1548"/>
      <c r="BNS92" s="1548"/>
      <c r="BNT92" s="1548"/>
      <c r="BNU92" s="1548"/>
      <c r="BNV92" s="1548"/>
      <c r="BNW92" s="1548"/>
      <c r="BNX92" s="1548"/>
      <c r="BNY92" s="1548"/>
      <c r="BNZ92" s="1548"/>
      <c r="BOA92" s="1548"/>
      <c r="BOB92" s="1548"/>
      <c r="BOC92" s="1548"/>
      <c r="BOD92" s="1548"/>
      <c r="BOE92" s="1548"/>
      <c r="BOF92" s="1548"/>
      <c r="BOG92" s="1548"/>
      <c r="BOH92" s="1548"/>
      <c r="BOI92" s="1548"/>
      <c r="BOJ92" s="1548"/>
      <c r="BOK92" s="1548"/>
      <c r="BOL92" s="1548"/>
      <c r="BOM92" s="1548"/>
      <c r="BON92" s="1548"/>
      <c r="BOO92" s="1548"/>
      <c r="BOP92" s="1548"/>
      <c r="BOQ92" s="1548"/>
      <c r="BOR92" s="1548"/>
      <c r="BOS92" s="1548"/>
      <c r="BOT92" s="1548"/>
      <c r="BOU92" s="1548"/>
      <c r="BOV92" s="1548"/>
      <c r="BOW92" s="1548"/>
      <c r="BOX92" s="1548"/>
      <c r="BOY92" s="1548"/>
      <c r="BOZ92" s="1548"/>
      <c r="BPA92" s="1548"/>
      <c r="BPB92" s="1548"/>
      <c r="BPC92" s="1548"/>
      <c r="BPD92" s="1548"/>
      <c r="BPE92" s="1548"/>
      <c r="BPF92" s="1548"/>
      <c r="BPG92" s="1548"/>
      <c r="BPH92" s="1548"/>
      <c r="BPI92" s="1548"/>
      <c r="BPJ92" s="1548"/>
      <c r="BPK92" s="1548"/>
      <c r="BPL92" s="1548"/>
      <c r="BPM92" s="1548"/>
      <c r="BPN92" s="1548"/>
      <c r="BPO92" s="1548"/>
      <c r="BPP92" s="1548"/>
      <c r="BPQ92" s="1548"/>
      <c r="BPR92" s="1548"/>
      <c r="BPS92" s="1548"/>
      <c r="BPT92" s="1548"/>
      <c r="BPU92" s="1548"/>
      <c r="BPV92" s="1548"/>
      <c r="BPW92" s="1548"/>
      <c r="BPX92" s="1548"/>
      <c r="BPY92" s="1548"/>
      <c r="BPZ92" s="1548"/>
      <c r="BQA92" s="1548"/>
      <c r="BQB92" s="1548"/>
      <c r="BQC92" s="1548"/>
      <c r="BQD92" s="1548"/>
      <c r="BQE92" s="1548"/>
      <c r="BQF92" s="1548"/>
      <c r="BQG92" s="1548"/>
      <c r="BQH92" s="1548"/>
      <c r="BQI92" s="1548"/>
      <c r="BQJ92" s="1548"/>
      <c r="BQK92" s="1548"/>
      <c r="BQL92" s="1548"/>
      <c r="BQM92" s="1548"/>
      <c r="BQN92" s="1548"/>
      <c r="BQO92" s="1548"/>
      <c r="BQP92" s="1548"/>
      <c r="BQQ92" s="1548"/>
      <c r="BQR92" s="1548"/>
      <c r="BQS92" s="1548"/>
      <c r="BQT92" s="1548"/>
      <c r="BQU92" s="1548"/>
      <c r="BQV92" s="1548"/>
      <c r="BQW92" s="1548"/>
      <c r="BQX92" s="1548"/>
      <c r="BQY92" s="1548"/>
      <c r="BQZ92" s="1548"/>
      <c r="BRA92" s="1548"/>
      <c r="BRB92" s="1548"/>
      <c r="BRC92" s="1548"/>
      <c r="BRD92" s="1548"/>
      <c r="BRE92" s="1548"/>
      <c r="BRF92" s="1548"/>
      <c r="BRG92" s="1548"/>
      <c r="BRH92" s="1548"/>
      <c r="BRI92" s="1548"/>
      <c r="BRJ92" s="1548"/>
      <c r="BRK92" s="1548"/>
      <c r="BRL92" s="1548"/>
      <c r="BRM92" s="1548"/>
      <c r="BRN92" s="1548"/>
      <c r="BRO92" s="1548"/>
      <c r="BRP92" s="1548"/>
      <c r="BRQ92" s="1548"/>
      <c r="BRR92" s="1548"/>
      <c r="BRS92" s="1548"/>
      <c r="BRT92" s="1548"/>
      <c r="BRU92" s="1548"/>
      <c r="BRV92" s="1548"/>
      <c r="BRW92" s="1548"/>
      <c r="BRX92" s="1548"/>
      <c r="BRY92" s="1548"/>
      <c r="BRZ92" s="1548"/>
      <c r="BSA92" s="1548"/>
      <c r="BSB92" s="1548"/>
      <c r="BSC92" s="1548"/>
      <c r="BSD92" s="1548"/>
      <c r="BSE92" s="1548"/>
      <c r="BSF92" s="1548"/>
      <c r="BSG92" s="1548"/>
      <c r="BSH92" s="1548"/>
      <c r="BSI92" s="1548"/>
      <c r="BSJ92" s="1548"/>
      <c r="BSK92" s="1548"/>
      <c r="BSL92" s="1548"/>
      <c r="BSM92" s="1548"/>
      <c r="BSN92" s="1548"/>
      <c r="BSO92" s="1548"/>
      <c r="BSP92" s="1548"/>
      <c r="BSQ92" s="1548"/>
      <c r="BSR92" s="1548"/>
      <c r="BSS92" s="1548"/>
      <c r="BST92" s="1548"/>
      <c r="BSU92" s="1548"/>
      <c r="BSV92" s="1548"/>
      <c r="BSW92" s="1548"/>
      <c r="BSX92" s="1548"/>
      <c r="BSY92" s="1548"/>
      <c r="BSZ92" s="1548"/>
      <c r="BTA92" s="1548"/>
      <c r="BTB92" s="1548"/>
      <c r="BTC92" s="1548"/>
      <c r="BTD92" s="1548"/>
      <c r="BTE92" s="1548"/>
      <c r="BTF92" s="1548"/>
      <c r="BTG92" s="1548"/>
      <c r="BTH92" s="1548"/>
      <c r="BTI92" s="1548"/>
      <c r="BTJ92" s="1548"/>
      <c r="BTK92" s="1548"/>
      <c r="BTL92" s="1548"/>
      <c r="BTM92" s="1548"/>
      <c r="BTN92" s="1548"/>
      <c r="BTO92" s="1548"/>
      <c r="BTP92" s="1548"/>
      <c r="BTQ92" s="1548"/>
      <c r="BTR92" s="1548"/>
      <c r="BTS92" s="1548"/>
      <c r="BTT92" s="1548"/>
      <c r="BTU92" s="1548"/>
      <c r="BTV92" s="1548"/>
      <c r="BTW92" s="1548"/>
      <c r="BTX92" s="1548"/>
      <c r="BTY92" s="1548"/>
      <c r="BTZ92" s="1548"/>
      <c r="BUA92" s="1548"/>
      <c r="BUB92" s="1548"/>
      <c r="BUC92" s="1548"/>
      <c r="BUD92" s="1548"/>
      <c r="BUE92" s="1548"/>
      <c r="BUF92" s="1548"/>
      <c r="BUG92" s="1548"/>
      <c r="BUH92" s="1548"/>
      <c r="BUI92" s="1548"/>
      <c r="BUJ92" s="1548"/>
      <c r="BUK92" s="1548"/>
      <c r="BUL92" s="1548"/>
      <c r="BUM92" s="1548"/>
      <c r="BUN92" s="1548"/>
      <c r="BUO92" s="1548"/>
      <c r="BUP92" s="1548"/>
      <c r="BUQ92" s="1548"/>
      <c r="BUR92" s="1548"/>
      <c r="BUS92" s="1548"/>
      <c r="BUT92" s="1548"/>
      <c r="BUU92" s="1548"/>
      <c r="BUV92" s="1548"/>
      <c r="BUW92" s="1548"/>
      <c r="BUX92" s="1548"/>
      <c r="BUY92" s="1548"/>
      <c r="BUZ92" s="1548"/>
      <c r="BVA92" s="1548"/>
      <c r="BVB92" s="1548"/>
      <c r="BVC92" s="1548"/>
      <c r="BVD92" s="1548"/>
      <c r="BVE92" s="1548"/>
      <c r="BVF92" s="1548"/>
      <c r="BVG92" s="1548"/>
      <c r="BVH92" s="1548"/>
      <c r="BVI92" s="1548"/>
      <c r="BVJ92" s="1548"/>
      <c r="BVK92" s="1548"/>
      <c r="BVL92" s="1548"/>
      <c r="BVM92" s="1548"/>
      <c r="BVN92" s="1548"/>
      <c r="BVO92" s="1548"/>
      <c r="BVP92" s="1548"/>
      <c r="BVQ92" s="1548"/>
      <c r="BVR92" s="1548"/>
      <c r="BVS92" s="1548"/>
      <c r="BVT92" s="1548"/>
      <c r="BVU92" s="1548"/>
      <c r="BVV92" s="1548"/>
      <c r="BVW92" s="1548"/>
      <c r="BVX92" s="1548"/>
      <c r="BVY92" s="1548"/>
      <c r="BVZ92" s="1548"/>
      <c r="BWA92" s="1548"/>
      <c r="BWB92" s="1548"/>
      <c r="BWC92" s="1548"/>
      <c r="BWD92" s="1548"/>
      <c r="BWE92" s="1548"/>
      <c r="BWF92" s="1548"/>
      <c r="BWG92" s="1548"/>
      <c r="BWH92" s="1548"/>
      <c r="BWI92" s="1548"/>
      <c r="BWJ92" s="1548"/>
      <c r="BWK92" s="1548"/>
      <c r="BWL92" s="1548"/>
      <c r="BWM92" s="1548"/>
      <c r="BWN92" s="1548"/>
      <c r="BWO92" s="1548"/>
      <c r="BWP92" s="1548"/>
      <c r="BWQ92" s="1548"/>
      <c r="BWR92" s="1548"/>
      <c r="BWS92" s="1548"/>
      <c r="BWT92" s="1548"/>
      <c r="BWU92" s="1548"/>
      <c r="BWV92" s="1548"/>
      <c r="BWW92" s="1548"/>
      <c r="BWX92" s="1548"/>
      <c r="BWY92" s="1548"/>
      <c r="BWZ92" s="1548"/>
      <c r="BXA92" s="1548"/>
      <c r="BXB92" s="1548"/>
      <c r="BXC92" s="1548"/>
      <c r="BXD92" s="1548"/>
      <c r="BXE92" s="1548"/>
      <c r="BXF92" s="1548"/>
      <c r="BXG92" s="1548"/>
      <c r="BXH92" s="1548"/>
      <c r="BXI92" s="1548"/>
      <c r="BXJ92" s="1548"/>
      <c r="BXK92" s="1548"/>
      <c r="BXL92" s="1548"/>
      <c r="BXM92" s="1548"/>
      <c r="BXN92" s="1548"/>
      <c r="BXO92" s="1548"/>
      <c r="BXP92" s="1548"/>
      <c r="BXQ92" s="1548"/>
      <c r="BXR92" s="1548"/>
      <c r="BXS92" s="1548"/>
      <c r="BXT92" s="1548"/>
      <c r="BXU92" s="1548"/>
      <c r="BXV92" s="1548"/>
      <c r="BXW92" s="1548"/>
      <c r="BXX92" s="1548"/>
      <c r="BXY92" s="1548"/>
      <c r="BXZ92" s="1548"/>
      <c r="BYA92" s="1548"/>
      <c r="BYB92" s="1548"/>
      <c r="BYC92" s="1548"/>
      <c r="BYD92" s="1548"/>
      <c r="BYE92" s="1548"/>
      <c r="BYF92" s="1548"/>
      <c r="BYG92" s="1548"/>
      <c r="BYH92" s="1548"/>
      <c r="BYI92" s="1548"/>
      <c r="BYJ92" s="1548"/>
      <c r="BYK92" s="1548"/>
      <c r="BYL92" s="1548"/>
      <c r="BYM92" s="1548"/>
      <c r="BYN92" s="1548"/>
      <c r="BYO92" s="1548"/>
      <c r="BYP92" s="1548"/>
      <c r="BYQ92" s="1548"/>
      <c r="BYR92" s="1548"/>
      <c r="BYS92" s="1548"/>
      <c r="BYT92" s="1548"/>
      <c r="BYU92" s="1548"/>
      <c r="BYV92" s="1548"/>
      <c r="BYW92" s="1548"/>
      <c r="BYX92" s="1548"/>
      <c r="BYY92" s="1548"/>
      <c r="BYZ92" s="1548"/>
      <c r="BZA92" s="1548"/>
      <c r="BZB92" s="1548"/>
      <c r="BZC92" s="1548"/>
      <c r="BZD92" s="1548"/>
      <c r="BZE92" s="1548"/>
      <c r="BZF92" s="1548"/>
      <c r="BZG92" s="1548"/>
      <c r="BZH92" s="1548"/>
      <c r="BZI92" s="1548"/>
      <c r="BZJ92" s="1548"/>
      <c r="BZK92" s="1548"/>
      <c r="BZL92" s="1548"/>
      <c r="BZM92" s="1548"/>
      <c r="BZN92" s="1548"/>
      <c r="BZO92" s="1548"/>
      <c r="BZP92" s="1548"/>
      <c r="BZQ92" s="1548"/>
      <c r="BZR92" s="1548"/>
      <c r="BZS92" s="1548"/>
      <c r="BZT92" s="1548"/>
      <c r="BZU92" s="1548"/>
      <c r="BZV92" s="1548"/>
      <c r="BZW92" s="1548"/>
      <c r="BZX92" s="1548"/>
      <c r="BZY92" s="1548"/>
      <c r="BZZ92" s="1548"/>
      <c r="CAA92" s="1548"/>
      <c r="CAB92" s="1548"/>
      <c r="CAC92" s="1548"/>
      <c r="CAD92" s="1548"/>
      <c r="CAE92" s="1548"/>
      <c r="CAF92" s="1548"/>
      <c r="CAG92" s="1548"/>
      <c r="CAH92" s="1548"/>
      <c r="CAI92" s="1548"/>
      <c r="CAJ92" s="1548"/>
      <c r="CAK92" s="1548"/>
      <c r="CAL92" s="1548"/>
      <c r="CAM92" s="1548"/>
      <c r="CAN92" s="1548"/>
      <c r="CAO92" s="1548"/>
      <c r="CAP92" s="1548"/>
      <c r="CAQ92" s="1548"/>
      <c r="CAR92" s="1548"/>
      <c r="CAS92" s="1548"/>
      <c r="CAT92" s="1548"/>
      <c r="CAU92" s="1548"/>
      <c r="CAV92" s="1548"/>
      <c r="CAW92" s="1548"/>
      <c r="CAX92" s="1548"/>
      <c r="CAY92" s="1548"/>
      <c r="CAZ92" s="1548"/>
      <c r="CBA92" s="1548"/>
      <c r="CBB92" s="1548"/>
      <c r="CBC92" s="1548"/>
      <c r="CBD92" s="1548"/>
      <c r="CBE92" s="1548"/>
      <c r="CBF92" s="1548"/>
      <c r="CBG92" s="1548"/>
      <c r="CBH92" s="1548"/>
      <c r="CBI92" s="1548"/>
      <c r="CBJ92" s="1548"/>
      <c r="CBK92" s="1548"/>
      <c r="CBL92" s="1548"/>
      <c r="CBM92" s="1548"/>
      <c r="CBN92" s="1548"/>
      <c r="CBO92" s="1548"/>
      <c r="CBP92" s="1548"/>
      <c r="CBQ92" s="1548"/>
      <c r="CBR92" s="1548"/>
      <c r="CBS92" s="1548"/>
      <c r="CBT92" s="1548"/>
      <c r="CBU92" s="1548"/>
      <c r="CBV92" s="1548"/>
      <c r="CBW92" s="1548"/>
      <c r="CBX92" s="1548"/>
      <c r="CBY92" s="1548"/>
      <c r="CBZ92" s="1548"/>
      <c r="CCA92" s="1548"/>
      <c r="CCB92" s="1548"/>
      <c r="CCC92" s="1548"/>
      <c r="CCD92" s="1548"/>
      <c r="CCE92" s="1548"/>
      <c r="CCF92" s="1548"/>
      <c r="CCG92" s="1548"/>
      <c r="CCH92" s="1548"/>
      <c r="CCI92" s="1548"/>
      <c r="CCJ92" s="1548"/>
      <c r="CCK92" s="1548"/>
      <c r="CCL92" s="1548"/>
      <c r="CCM92" s="1548"/>
      <c r="CCN92" s="1548"/>
      <c r="CCO92" s="1548"/>
      <c r="CCP92" s="1548"/>
      <c r="CCQ92" s="1548"/>
      <c r="CCR92" s="1548"/>
      <c r="CCS92" s="1548"/>
      <c r="CCT92" s="1548"/>
      <c r="CCU92" s="1548"/>
      <c r="CCV92" s="1548"/>
      <c r="CCW92" s="1548"/>
      <c r="CCX92" s="1548"/>
      <c r="CCY92" s="1548"/>
      <c r="CCZ92" s="1548"/>
      <c r="CDA92" s="1548"/>
      <c r="CDB92" s="1548"/>
      <c r="CDC92" s="1548"/>
      <c r="CDD92" s="1548"/>
      <c r="CDE92" s="1548"/>
      <c r="CDF92" s="1548"/>
      <c r="CDG92" s="1548"/>
      <c r="CDH92" s="1548"/>
      <c r="CDI92" s="1548"/>
      <c r="CDJ92" s="1548"/>
      <c r="CDK92" s="1548"/>
      <c r="CDL92" s="1548"/>
      <c r="CDM92" s="1548"/>
      <c r="CDN92" s="1548"/>
      <c r="CDO92" s="1548"/>
      <c r="CDP92" s="1548"/>
      <c r="CDQ92" s="1548"/>
      <c r="CDR92" s="1548"/>
      <c r="CDS92" s="1548"/>
      <c r="CDT92" s="1548"/>
      <c r="CDU92" s="1548"/>
      <c r="CDV92" s="1548"/>
      <c r="CDW92" s="1548"/>
      <c r="CDX92" s="1548"/>
      <c r="CDY92" s="1548"/>
      <c r="CDZ92" s="1548"/>
      <c r="CEA92" s="1548"/>
      <c r="CEB92" s="1548"/>
      <c r="CEC92" s="1548"/>
      <c r="CED92" s="1548"/>
      <c r="CEE92" s="1548"/>
      <c r="CEF92" s="1548"/>
      <c r="CEG92" s="1548"/>
      <c r="CEH92" s="1548"/>
      <c r="CEI92" s="1548"/>
      <c r="CEJ92" s="1548"/>
      <c r="CEK92" s="1548"/>
      <c r="CEL92" s="1548"/>
      <c r="CEM92" s="1548"/>
      <c r="CEN92" s="1548"/>
      <c r="CEO92" s="1548"/>
      <c r="CEP92" s="1548"/>
      <c r="CEQ92" s="1548"/>
      <c r="CER92" s="1548"/>
      <c r="CES92" s="1548"/>
      <c r="CET92" s="1548"/>
      <c r="CEU92" s="1548"/>
      <c r="CEV92" s="1548"/>
      <c r="CEW92" s="1548"/>
      <c r="CEX92" s="1548"/>
      <c r="CEY92" s="1548"/>
      <c r="CEZ92" s="1548"/>
      <c r="CFA92" s="1548"/>
      <c r="CFB92" s="1548"/>
      <c r="CFC92" s="1548"/>
      <c r="CFD92" s="1548"/>
      <c r="CFE92" s="1548"/>
      <c r="CFF92" s="1548"/>
      <c r="CFG92" s="1548"/>
      <c r="CFH92" s="1548"/>
      <c r="CFI92" s="1548"/>
      <c r="CFJ92" s="1548"/>
      <c r="CFK92" s="1548"/>
      <c r="CFL92" s="1548"/>
      <c r="CFM92" s="1548"/>
      <c r="CFN92" s="1548"/>
      <c r="CFO92" s="1548"/>
      <c r="CFP92" s="1548"/>
      <c r="CFQ92" s="1548"/>
      <c r="CFR92" s="1548"/>
      <c r="CFS92" s="1548"/>
      <c r="CFT92" s="1548"/>
      <c r="CFU92" s="1548"/>
      <c r="CFV92" s="1548"/>
      <c r="CFW92" s="1548"/>
      <c r="CFX92" s="1548"/>
      <c r="CFY92" s="1548"/>
      <c r="CFZ92" s="1548"/>
      <c r="CGA92" s="1548"/>
      <c r="CGB92" s="1548"/>
      <c r="CGC92" s="1548"/>
      <c r="CGD92" s="1548"/>
      <c r="CGE92" s="1548"/>
      <c r="CGF92" s="1548"/>
      <c r="CGG92" s="1548"/>
      <c r="CGH92" s="1548"/>
      <c r="CGI92" s="1548"/>
      <c r="CGJ92" s="1548"/>
      <c r="CGK92" s="1548"/>
      <c r="CGL92" s="1548"/>
      <c r="CGM92" s="1548"/>
      <c r="CGN92" s="1548"/>
      <c r="CGO92" s="1548"/>
      <c r="CGP92" s="1548"/>
      <c r="CGQ92" s="1548"/>
      <c r="CGR92" s="1548"/>
      <c r="CGS92" s="1548"/>
      <c r="CGT92" s="1548"/>
      <c r="CGU92" s="1548"/>
      <c r="CGV92" s="1548"/>
      <c r="CGW92" s="1548"/>
      <c r="CGX92" s="1548"/>
      <c r="CGY92" s="1548"/>
      <c r="CGZ92" s="1548"/>
      <c r="CHA92" s="1548"/>
      <c r="CHB92" s="1548"/>
      <c r="CHC92" s="1548"/>
      <c r="CHD92" s="1548"/>
      <c r="CHE92" s="1548"/>
      <c r="CHF92" s="1548"/>
      <c r="CHG92" s="1548"/>
      <c r="CHH92" s="1548"/>
      <c r="CHI92" s="1548"/>
      <c r="CHJ92" s="1548"/>
      <c r="CHK92" s="1548"/>
      <c r="CHL92" s="1548"/>
      <c r="CHM92" s="1548"/>
      <c r="CHN92" s="1548"/>
      <c r="CHO92" s="1548"/>
      <c r="CHP92" s="1548"/>
      <c r="CHQ92" s="1548"/>
      <c r="CHR92" s="1548"/>
      <c r="CHS92" s="1548"/>
      <c r="CHT92" s="1548"/>
      <c r="CHU92" s="1548"/>
      <c r="CHV92" s="1548"/>
      <c r="CHW92" s="1548"/>
      <c r="CHX92" s="1548"/>
      <c r="CHY92" s="1548"/>
      <c r="CHZ92" s="1548"/>
      <c r="CIA92" s="1548"/>
      <c r="CIB92" s="1548"/>
      <c r="CIC92" s="1548"/>
      <c r="CID92" s="1548"/>
      <c r="CIE92" s="1548"/>
      <c r="CIF92" s="1548"/>
      <c r="CIG92" s="1548"/>
      <c r="CIH92" s="1548"/>
      <c r="CII92" s="1548"/>
      <c r="CIJ92" s="1548"/>
      <c r="CIK92" s="1548"/>
      <c r="CIL92" s="1548"/>
      <c r="CIM92" s="1548"/>
      <c r="CIN92" s="1548"/>
      <c r="CIO92" s="1548"/>
      <c r="CIP92" s="1548"/>
      <c r="CIQ92" s="1548"/>
      <c r="CIR92" s="1548"/>
      <c r="CIS92" s="1548"/>
      <c r="CIT92" s="1548"/>
      <c r="CIU92" s="1548"/>
      <c r="CIV92" s="1548"/>
      <c r="CIW92" s="1548"/>
      <c r="CIX92" s="1548"/>
      <c r="CIY92" s="1548"/>
      <c r="CIZ92" s="1548"/>
      <c r="CJA92" s="1548"/>
      <c r="CJB92" s="1548"/>
      <c r="CJC92" s="1548"/>
      <c r="CJD92" s="1548"/>
      <c r="CJE92" s="1548"/>
      <c r="CJF92" s="1548"/>
      <c r="CJG92" s="1548"/>
      <c r="CJH92" s="1548"/>
      <c r="CJI92" s="1548"/>
      <c r="CJJ92" s="1548"/>
      <c r="CJK92" s="1548"/>
      <c r="CJL92" s="1548"/>
      <c r="CJM92" s="1548"/>
      <c r="CJN92" s="1548"/>
      <c r="CJO92" s="1548"/>
      <c r="CJP92" s="1548"/>
      <c r="CJQ92" s="1548"/>
      <c r="CJR92" s="1548"/>
      <c r="CJS92" s="1548"/>
      <c r="CJT92" s="1548"/>
      <c r="CJU92" s="1548"/>
      <c r="CJV92" s="1548"/>
      <c r="CJW92" s="1548"/>
      <c r="CJX92" s="1548"/>
      <c r="CJY92" s="1548"/>
      <c r="CJZ92" s="1548"/>
      <c r="CKA92" s="1548"/>
      <c r="CKB92" s="1548"/>
      <c r="CKC92" s="1548"/>
      <c r="CKD92" s="1548"/>
      <c r="CKE92" s="1548"/>
      <c r="CKF92" s="1548"/>
      <c r="CKG92" s="1548"/>
      <c r="CKH92" s="1548"/>
      <c r="CKI92" s="1548"/>
      <c r="CKJ92" s="1548"/>
      <c r="CKK92" s="1548"/>
      <c r="CKL92" s="1548"/>
      <c r="CKM92" s="1548"/>
      <c r="CKN92" s="1548"/>
      <c r="CKO92" s="1548"/>
      <c r="CKP92" s="1548"/>
      <c r="CKQ92" s="1548"/>
      <c r="CKR92" s="1548"/>
      <c r="CKS92" s="1548"/>
      <c r="CKT92" s="1548"/>
      <c r="CKU92" s="1548"/>
      <c r="CKV92" s="1548"/>
      <c r="CKW92" s="1548"/>
      <c r="CKX92" s="1548"/>
      <c r="CKY92" s="1548"/>
      <c r="CKZ92" s="1548"/>
      <c r="CLA92" s="1548"/>
      <c r="CLB92" s="1548"/>
      <c r="CLC92" s="1548"/>
      <c r="CLD92" s="1548"/>
      <c r="CLE92" s="1548"/>
      <c r="CLF92" s="1548"/>
      <c r="CLG92" s="1548"/>
      <c r="CLH92" s="1548"/>
      <c r="CLI92" s="1548"/>
      <c r="CLJ92" s="1548"/>
      <c r="CLK92" s="1548"/>
      <c r="CLL92" s="1548"/>
      <c r="CLM92" s="1548"/>
      <c r="CLN92" s="1548"/>
      <c r="CLO92" s="1548"/>
      <c r="CLP92" s="1548"/>
      <c r="CLQ92" s="1548"/>
      <c r="CLR92" s="1548"/>
      <c r="CLS92" s="1548"/>
      <c r="CLT92" s="1548"/>
      <c r="CLU92" s="1548"/>
      <c r="CLV92" s="1548"/>
      <c r="CLW92" s="1548"/>
      <c r="CLX92" s="1548"/>
      <c r="CLY92" s="1548"/>
      <c r="CLZ92" s="1548"/>
      <c r="CMA92" s="1548"/>
      <c r="CMB92" s="1548"/>
      <c r="CMC92" s="1548"/>
      <c r="CMD92" s="1548"/>
      <c r="CME92" s="1548"/>
      <c r="CMF92" s="1548"/>
      <c r="CMG92" s="1548"/>
      <c r="CMH92" s="1548"/>
      <c r="CMI92" s="1548"/>
      <c r="CMJ92" s="1548"/>
      <c r="CMK92" s="1548"/>
      <c r="CML92" s="1548"/>
      <c r="CMM92" s="1548"/>
      <c r="CMN92" s="1548"/>
      <c r="CMO92" s="1548"/>
      <c r="CMP92" s="1548"/>
      <c r="CMQ92" s="1548"/>
      <c r="CMR92" s="1548"/>
      <c r="CMS92" s="1548"/>
      <c r="CMT92" s="1548"/>
      <c r="CMU92" s="1548"/>
      <c r="CMV92" s="1548"/>
      <c r="CMW92" s="1548"/>
      <c r="CMX92" s="1548"/>
      <c r="CMY92" s="1548"/>
      <c r="CMZ92" s="1548"/>
      <c r="CNA92" s="1548"/>
      <c r="CNB92" s="1548"/>
      <c r="CNC92" s="1548"/>
      <c r="CND92" s="1548"/>
      <c r="CNE92" s="1548"/>
      <c r="CNF92" s="1548"/>
      <c r="CNG92" s="1548"/>
      <c r="CNH92" s="1548"/>
      <c r="CNI92" s="1548"/>
      <c r="CNJ92" s="1548"/>
      <c r="CNK92" s="1548"/>
      <c r="CNL92" s="1548"/>
      <c r="CNM92" s="1548"/>
      <c r="CNN92" s="1548"/>
      <c r="CNO92" s="1548"/>
      <c r="CNP92" s="1548"/>
      <c r="CNQ92" s="1548"/>
      <c r="CNR92" s="1548"/>
      <c r="CNS92" s="1548"/>
      <c r="CNT92" s="1548"/>
      <c r="CNU92" s="1548"/>
      <c r="CNV92" s="1548"/>
      <c r="CNW92" s="1548"/>
      <c r="CNX92" s="1548"/>
      <c r="CNY92" s="1548"/>
      <c r="CNZ92" s="1548"/>
      <c r="COA92" s="1548"/>
      <c r="COB92" s="1548"/>
      <c r="COC92" s="1548"/>
      <c r="COD92" s="1548"/>
      <c r="COE92" s="1548"/>
      <c r="COF92" s="1548"/>
      <c r="COG92" s="1548"/>
      <c r="COH92" s="1548"/>
      <c r="COI92" s="1548"/>
      <c r="COJ92" s="1548"/>
      <c r="COK92" s="1548"/>
      <c r="COL92" s="1548"/>
      <c r="COM92" s="1548"/>
      <c r="CON92" s="1548"/>
      <c r="COO92" s="1548"/>
      <c r="COP92" s="1548"/>
      <c r="COQ92" s="1548"/>
      <c r="COR92" s="1548"/>
      <c r="COS92" s="1548"/>
      <c r="COT92" s="1548"/>
      <c r="COU92" s="1548"/>
      <c r="COV92" s="1548"/>
      <c r="COW92" s="1548"/>
      <c r="COX92" s="1548"/>
      <c r="COY92" s="1548"/>
      <c r="COZ92" s="1548"/>
      <c r="CPA92" s="1548"/>
      <c r="CPB92" s="1548"/>
      <c r="CPC92" s="1548"/>
      <c r="CPD92" s="1548"/>
      <c r="CPE92" s="1548"/>
      <c r="CPF92" s="1548"/>
      <c r="CPG92" s="1548"/>
      <c r="CPH92" s="1548"/>
      <c r="CPI92" s="1548"/>
      <c r="CPJ92" s="1548"/>
      <c r="CPK92" s="1548"/>
      <c r="CPL92" s="1548"/>
      <c r="CPM92" s="1548"/>
      <c r="CPN92" s="1548"/>
      <c r="CPO92" s="1548"/>
      <c r="CPP92" s="1548"/>
      <c r="CPQ92" s="1548"/>
      <c r="CPR92" s="1548"/>
      <c r="CPS92" s="1548"/>
      <c r="CPT92" s="1548"/>
      <c r="CPU92" s="1548"/>
      <c r="CPV92" s="1548"/>
      <c r="CPW92" s="1548"/>
      <c r="CPX92" s="1548"/>
      <c r="CPY92" s="1548"/>
      <c r="CPZ92" s="1548"/>
      <c r="CQA92" s="1548"/>
      <c r="CQB92" s="1548"/>
      <c r="CQC92" s="1548"/>
      <c r="CQD92" s="1548"/>
      <c r="CQE92" s="1548"/>
      <c r="CQF92" s="1548"/>
      <c r="CQG92" s="1548"/>
      <c r="CQH92" s="1548"/>
      <c r="CQI92" s="1548"/>
      <c r="CQJ92" s="1548"/>
      <c r="CQK92" s="1548"/>
      <c r="CQL92" s="1548"/>
      <c r="CQM92" s="1548"/>
      <c r="CQN92" s="1548"/>
      <c r="CQO92" s="1548"/>
      <c r="CQP92" s="1548"/>
      <c r="CQQ92" s="1548"/>
      <c r="CQR92" s="1548"/>
      <c r="CQS92" s="1548"/>
      <c r="CQT92" s="1548"/>
      <c r="CQU92" s="1548"/>
      <c r="CQV92" s="1548"/>
      <c r="CQW92" s="1548"/>
      <c r="CQX92" s="1548"/>
      <c r="CQY92" s="1548"/>
      <c r="CQZ92" s="1548"/>
      <c r="CRA92" s="1548"/>
      <c r="CRB92" s="1548"/>
      <c r="CRC92" s="1548"/>
      <c r="CRD92" s="1548"/>
      <c r="CRE92" s="1548"/>
      <c r="CRF92" s="1548"/>
      <c r="CRG92" s="1548"/>
      <c r="CRH92" s="1548"/>
      <c r="CRI92" s="1548"/>
      <c r="CRJ92" s="1548"/>
      <c r="CRK92" s="1548"/>
      <c r="CRL92" s="1548"/>
      <c r="CRM92" s="1548"/>
      <c r="CRN92" s="1548"/>
      <c r="CRO92" s="1548"/>
      <c r="CRP92" s="1548"/>
      <c r="CRQ92" s="1548"/>
      <c r="CRR92" s="1548"/>
      <c r="CRS92" s="1548"/>
      <c r="CRT92" s="1548"/>
      <c r="CRU92" s="1548"/>
      <c r="CRV92" s="1548"/>
      <c r="CRW92" s="1548"/>
      <c r="CRX92" s="1548"/>
      <c r="CRY92" s="1548"/>
      <c r="CRZ92" s="1548"/>
      <c r="CSA92" s="1548"/>
      <c r="CSB92" s="1548"/>
      <c r="CSC92" s="1548"/>
      <c r="CSD92" s="1548"/>
      <c r="CSE92" s="1548"/>
      <c r="CSF92" s="1548"/>
      <c r="CSG92" s="1548"/>
      <c r="CSH92" s="1548"/>
      <c r="CSI92" s="1548"/>
      <c r="CSJ92" s="1548"/>
      <c r="CSK92" s="1548"/>
      <c r="CSL92" s="1548"/>
      <c r="CSM92" s="1548"/>
      <c r="CSN92" s="1548"/>
      <c r="CSO92" s="1548"/>
      <c r="CSP92" s="1548"/>
      <c r="CSQ92" s="1548"/>
      <c r="CSR92" s="1548"/>
      <c r="CSS92" s="1548"/>
      <c r="CST92" s="1548"/>
      <c r="CSU92" s="1548"/>
      <c r="CSV92" s="1548"/>
      <c r="CSW92" s="1548"/>
      <c r="CSX92" s="1548"/>
      <c r="CSY92" s="1548"/>
      <c r="CSZ92" s="1548"/>
      <c r="CTA92" s="1548"/>
      <c r="CTB92" s="1548"/>
      <c r="CTC92" s="1548"/>
      <c r="CTD92" s="1548"/>
      <c r="CTE92" s="1548"/>
      <c r="CTF92" s="1548"/>
      <c r="CTG92" s="1548"/>
      <c r="CTH92" s="1548"/>
      <c r="CTI92" s="1548"/>
      <c r="CTJ92" s="1548"/>
      <c r="CTK92" s="1548"/>
      <c r="CTL92" s="1548"/>
      <c r="CTM92" s="1548"/>
      <c r="CTN92" s="1548"/>
      <c r="CTO92" s="1548"/>
      <c r="CTP92" s="1548"/>
      <c r="CTQ92" s="1548"/>
      <c r="CTR92" s="1548"/>
      <c r="CTS92" s="1548"/>
      <c r="CTT92" s="1548"/>
      <c r="CTU92" s="1548"/>
      <c r="CTV92" s="1548"/>
      <c r="CTW92" s="1548"/>
      <c r="CTX92" s="1548"/>
      <c r="CTY92" s="1548"/>
      <c r="CTZ92" s="1548"/>
      <c r="CUA92" s="1548"/>
      <c r="CUB92" s="1548"/>
      <c r="CUC92" s="1548"/>
      <c r="CUD92" s="1548"/>
      <c r="CUE92" s="1548"/>
      <c r="CUF92" s="1548"/>
      <c r="CUG92" s="1548"/>
      <c r="CUH92" s="1548"/>
      <c r="CUI92" s="1548"/>
      <c r="CUJ92" s="1548"/>
      <c r="CUK92" s="1548"/>
      <c r="CUL92" s="1548"/>
      <c r="CUM92" s="1548"/>
      <c r="CUN92" s="1548"/>
      <c r="CUO92" s="1548"/>
      <c r="CUP92" s="1548"/>
      <c r="CUQ92" s="1548"/>
      <c r="CUR92" s="1548"/>
      <c r="CUS92" s="1548"/>
      <c r="CUT92" s="1548"/>
      <c r="CUU92" s="1548"/>
      <c r="CUV92" s="1548"/>
      <c r="CUW92" s="1548"/>
      <c r="CUX92" s="1548"/>
      <c r="CUY92" s="1548"/>
      <c r="CUZ92" s="1548"/>
      <c r="CVA92" s="1548"/>
      <c r="CVB92" s="1548"/>
      <c r="CVC92" s="1548"/>
      <c r="CVD92" s="1548"/>
      <c r="CVE92" s="1548"/>
      <c r="CVF92" s="1548"/>
      <c r="CVG92" s="1548"/>
      <c r="CVH92" s="1548"/>
      <c r="CVI92" s="1548"/>
      <c r="CVJ92" s="1548"/>
      <c r="CVK92" s="1548"/>
      <c r="CVL92" s="1548"/>
      <c r="CVM92" s="1548"/>
      <c r="CVN92" s="1548"/>
      <c r="CVO92" s="1548"/>
      <c r="CVP92" s="1548"/>
      <c r="CVQ92" s="1548"/>
      <c r="CVR92" s="1548"/>
      <c r="CVS92" s="1548"/>
      <c r="CVT92" s="1548"/>
      <c r="CVU92" s="1548"/>
      <c r="CVV92" s="1548"/>
      <c r="CVW92" s="1548"/>
      <c r="CVX92" s="1548"/>
      <c r="CVY92" s="1548"/>
      <c r="CVZ92" s="1548"/>
      <c r="CWA92" s="1548"/>
      <c r="CWB92" s="1548"/>
      <c r="CWC92" s="1548"/>
      <c r="CWD92" s="1548"/>
      <c r="CWE92" s="1548"/>
      <c r="CWF92" s="1548"/>
      <c r="CWG92" s="1548"/>
      <c r="CWH92" s="1548"/>
      <c r="CWI92" s="1548"/>
      <c r="CWJ92" s="1548"/>
      <c r="CWK92" s="1548"/>
      <c r="CWL92" s="1548"/>
      <c r="CWM92" s="1548"/>
      <c r="CWN92" s="1548"/>
      <c r="CWO92" s="1548"/>
      <c r="CWP92" s="1548"/>
      <c r="CWQ92" s="1548"/>
      <c r="CWR92" s="1548"/>
      <c r="CWS92" s="1548"/>
      <c r="CWT92" s="1548"/>
      <c r="CWU92" s="1548"/>
      <c r="CWV92" s="1548"/>
      <c r="CWW92" s="1548"/>
      <c r="CWX92" s="1548"/>
      <c r="CWY92" s="1548"/>
      <c r="CWZ92" s="1548"/>
      <c r="CXA92" s="1548"/>
      <c r="CXB92" s="1548"/>
      <c r="CXC92" s="1548"/>
      <c r="CXD92" s="1548"/>
      <c r="CXE92" s="1548"/>
      <c r="CXF92" s="1548"/>
      <c r="CXG92" s="1548"/>
      <c r="CXH92" s="1548"/>
      <c r="CXI92" s="1548"/>
      <c r="CXJ92" s="1548"/>
      <c r="CXK92" s="1548"/>
      <c r="CXL92" s="1548"/>
      <c r="CXM92" s="1548"/>
      <c r="CXN92" s="1548"/>
      <c r="CXO92" s="1548"/>
      <c r="CXP92" s="1548"/>
      <c r="CXQ92" s="1548"/>
      <c r="CXR92" s="1548"/>
      <c r="CXS92" s="1548"/>
      <c r="CXT92" s="1548"/>
      <c r="CXU92" s="1548"/>
      <c r="CXV92" s="1548"/>
      <c r="CXW92" s="1548"/>
      <c r="CXX92" s="1548"/>
      <c r="CXY92" s="1548"/>
      <c r="CXZ92" s="1548"/>
      <c r="CYA92" s="1548"/>
      <c r="CYB92" s="1548"/>
      <c r="CYC92" s="1548"/>
      <c r="CYD92" s="1548"/>
      <c r="CYE92" s="1548"/>
      <c r="CYF92" s="1548"/>
      <c r="CYG92" s="1548"/>
      <c r="CYH92" s="1548"/>
      <c r="CYI92" s="1548"/>
      <c r="CYJ92" s="1548"/>
      <c r="CYK92" s="1548"/>
      <c r="CYL92" s="1548"/>
      <c r="CYM92" s="1548"/>
      <c r="CYN92" s="1548"/>
      <c r="CYO92" s="1548"/>
      <c r="CYP92" s="1548"/>
      <c r="CYQ92" s="1548"/>
      <c r="CYR92" s="1548"/>
      <c r="CYS92" s="1548"/>
      <c r="CYT92" s="1548"/>
      <c r="CYU92" s="1548"/>
      <c r="CYV92" s="1548"/>
      <c r="CYW92" s="1548"/>
      <c r="CYX92" s="1548"/>
      <c r="CYY92" s="1548"/>
      <c r="CYZ92" s="1548"/>
      <c r="CZA92" s="1548"/>
      <c r="CZB92" s="1548"/>
      <c r="CZC92" s="1548"/>
      <c r="CZD92" s="1548"/>
      <c r="CZE92" s="1548"/>
      <c r="CZF92" s="1548"/>
      <c r="CZG92" s="1548"/>
      <c r="CZH92" s="1548"/>
      <c r="CZI92" s="1548"/>
      <c r="CZJ92" s="1548"/>
      <c r="CZK92" s="1548"/>
      <c r="CZL92" s="1548"/>
      <c r="CZM92" s="1548"/>
      <c r="CZN92" s="1548"/>
      <c r="CZO92" s="1548"/>
      <c r="CZP92" s="1548"/>
      <c r="CZQ92" s="1548"/>
      <c r="CZR92" s="1548"/>
      <c r="CZS92" s="1548"/>
      <c r="CZT92" s="1548"/>
      <c r="CZU92" s="1548"/>
      <c r="CZV92" s="1548"/>
      <c r="CZW92" s="1548"/>
      <c r="CZX92" s="1548"/>
      <c r="CZY92" s="1548"/>
      <c r="CZZ92" s="1548"/>
      <c r="DAA92" s="1548"/>
      <c r="DAB92" s="1548"/>
      <c r="DAC92" s="1548"/>
      <c r="DAD92" s="1548"/>
      <c r="DAE92" s="1548"/>
      <c r="DAF92" s="1548"/>
      <c r="DAG92" s="1548"/>
      <c r="DAH92" s="1548"/>
      <c r="DAI92" s="1548"/>
      <c r="DAJ92" s="1548"/>
      <c r="DAK92" s="1548"/>
      <c r="DAL92" s="1548"/>
      <c r="DAM92" s="1548"/>
      <c r="DAN92" s="1548"/>
      <c r="DAO92" s="1548"/>
      <c r="DAP92" s="1548"/>
      <c r="DAQ92" s="1548"/>
      <c r="DAR92" s="1548"/>
      <c r="DAS92" s="1548"/>
      <c r="DAT92" s="1548"/>
      <c r="DAU92" s="1548"/>
      <c r="DAV92" s="1548"/>
      <c r="DAW92" s="1548"/>
      <c r="DAX92" s="1548"/>
      <c r="DAY92" s="1548"/>
      <c r="DAZ92" s="1548"/>
      <c r="DBA92" s="1548"/>
      <c r="DBB92" s="1548"/>
      <c r="DBC92" s="1548"/>
      <c r="DBD92" s="1548"/>
      <c r="DBE92" s="1548"/>
      <c r="DBF92" s="1548"/>
      <c r="DBG92" s="1548"/>
      <c r="DBH92" s="1548"/>
      <c r="DBI92" s="1548"/>
      <c r="DBJ92" s="1548"/>
      <c r="DBK92" s="1548"/>
      <c r="DBL92" s="1548"/>
      <c r="DBM92" s="1548"/>
      <c r="DBN92" s="1548"/>
      <c r="DBO92" s="1548"/>
      <c r="DBP92" s="1548"/>
      <c r="DBQ92" s="1548"/>
      <c r="DBR92" s="1548"/>
      <c r="DBS92" s="1548"/>
      <c r="DBT92" s="1548"/>
      <c r="DBU92" s="1548"/>
      <c r="DBV92" s="1548"/>
      <c r="DBW92" s="1548"/>
      <c r="DBX92" s="1548"/>
      <c r="DBY92" s="1548"/>
      <c r="DBZ92" s="1548"/>
      <c r="DCA92" s="1548"/>
      <c r="DCB92" s="1548"/>
      <c r="DCC92" s="1548"/>
      <c r="DCD92" s="1548"/>
      <c r="DCE92" s="1548"/>
      <c r="DCF92" s="1548"/>
      <c r="DCG92" s="1548"/>
      <c r="DCH92" s="1548"/>
      <c r="DCI92" s="1548"/>
      <c r="DCJ92" s="1548"/>
      <c r="DCK92" s="1548"/>
      <c r="DCL92" s="1548"/>
      <c r="DCM92" s="1548"/>
      <c r="DCN92" s="1548"/>
      <c r="DCO92" s="1548"/>
      <c r="DCP92" s="1548"/>
      <c r="DCQ92" s="1548"/>
      <c r="DCR92" s="1548"/>
      <c r="DCS92" s="1548"/>
      <c r="DCT92" s="1548"/>
      <c r="DCU92" s="1548"/>
      <c r="DCV92" s="1548"/>
      <c r="DCW92" s="1548"/>
      <c r="DCX92" s="1548"/>
      <c r="DCY92" s="1548"/>
      <c r="DCZ92" s="1548"/>
      <c r="DDA92" s="1548"/>
      <c r="DDB92" s="1548"/>
      <c r="DDC92" s="1548"/>
      <c r="DDD92" s="1548"/>
      <c r="DDE92" s="1548"/>
      <c r="DDF92" s="1548"/>
      <c r="DDG92" s="1548"/>
      <c r="DDH92" s="1548"/>
      <c r="DDI92" s="1548"/>
      <c r="DDJ92" s="1548"/>
      <c r="DDK92" s="1548"/>
      <c r="DDL92" s="1548"/>
      <c r="DDM92" s="1548"/>
      <c r="DDN92" s="1548"/>
      <c r="DDO92" s="1548"/>
      <c r="DDP92" s="1548"/>
      <c r="DDQ92" s="1548"/>
      <c r="DDR92" s="1548"/>
      <c r="DDS92" s="1548"/>
      <c r="DDT92" s="1548"/>
      <c r="DDU92" s="1548"/>
      <c r="DDV92" s="1548"/>
      <c r="DDW92" s="1548"/>
      <c r="DDX92" s="1548"/>
      <c r="DDY92" s="1548"/>
      <c r="DDZ92" s="1548"/>
      <c r="DEA92" s="1548"/>
      <c r="DEB92" s="1548"/>
      <c r="DEC92" s="1548"/>
      <c r="DED92" s="1548"/>
      <c r="DEE92" s="1548"/>
      <c r="DEF92" s="1548"/>
      <c r="DEG92" s="1548"/>
      <c r="DEH92" s="1548"/>
      <c r="DEI92" s="1548"/>
      <c r="DEJ92" s="1548"/>
      <c r="DEK92" s="1548"/>
      <c r="DEL92" s="1548"/>
      <c r="DEM92" s="1548"/>
      <c r="DEN92" s="1548"/>
      <c r="DEO92" s="1548"/>
      <c r="DEP92" s="1548"/>
      <c r="DEQ92" s="1548"/>
      <c r="DER92" s="1548"/>
      <c r="DES92" s="1548"/>
      <c r="DET92" s="1548"/>
      <c r="DEU92" s="1548"/>
      <c r="DEV92" s="1548"/>
      <c r="DEW92" s="1548"/>
      <c r="DEX92" s="1548"/>
      <c r="DEY92" s="1548"/>
      <c r="DEZ92" s="1548"/>
      <c r="DFA92" s="1548"/>
      <c r="DFB92" s="1548"/>
      <c r="DFC92" s="1548"/>
      <c r="DFD92" s="1548"/>
      <c r="DFE92" s="1548"/>
      <c r="DFF92" s="1548"/>
      <c r="DFG92" s="1548"/>
      <c r="DFH92" s="1548"/>
      <c r="DFI92" s="1548"/>
      <c r="DFJ92" s="1548"/>
      <c r="DFK92" s="1548"/>
      <c r="DFL92" s="1548"/>
      <c r="DFM92" s="1548"/>
      <c r="DFN92" s="1548"/>
      <c r="DFO92" s="1548"/>
      <c r="DFP92" s="1548"/>
      <c r="DFQ92" s="1548"/>
      <c r="DFR92" s="1548"/>
      <c r="DFS92" s="1548"/>
      <c r="DFT92" s="1548"/>
      <c r="DFU92" s="1548"/>
      <c r="DFV92" s="1548"/>
      <c r="DFW92" s="1548"/>
      <c r="DFX92" s="1548"/>
      <c r="DFY92" s="1548"/>
      <c r="DFZ92" s="1548"/>
      <c r="DGA92" s="1548"/>
      <c r="DGB92" s="1548"/>
      <c r="DGC92" s="1548"/>
      <c r="DGD92" s="1548"/>
      <c r="DGE92" s="1548"/>
      <c r="DGF92" s="1548"/>
      <c r="DGG92" s="1548"/>
      <c r="DGH92" s="1548"/>
      <c r="DGI92" s="1548"/>
      <c r="DGJ92" s="1548"/>
      <c r="DGK92" s="1548"/>
      <c r="DGL92" s="1548"/>
      <c r="DGM92" s="1548"/>
      <c r="DGN92" s="1548"/>
      <c r="DGO92" s="1548"/>
      <c r="DGP92" s="1548"/>
      <c r="DGQ92" s="1548"/>
      <c r="DGR92" s="1548"/>
      <c r="DGS92" s="1548"/>
      <c r="DGT92" s="1548"/>
      <c r="DGU92" s="1548"/>
      <c r="DGV92" s="1548"/>
      <c r="DGW92" s="1548"/>
      <c r="DGX92" s="1548"/>
      <c r="DGY92" s="1548"/>
      <c r="DGZ92" s="1548"/>
      <c r="DHA92" s="1548"/>
      <c r="DHB92" s="1548"/>
      <c r="DHC92" s="1548"/>
      <c r="DHD92" s="1548"/>
      <c r="DHE92" s="1548"/>
      <c r="DHF92" s="1548"/>
      <c r="DHG92" s="1548"/>
      <c r="DHH92" s="1548"/>
      <c r="DHI92" s="1548"/>
      <c r="DHJ92" s="1548"/>
      <c r="DHK92" s="1548"/>
      <c r="DHL92" s="1548"/>
      <c r="DHM92" s="1548"/>
      <c r="DHN92" s="1548"/>
      <c r="DHO92" s="1548"/>
      <c r="DHP92" s="1548"/>
      <c r="DHQ92" s="1548"/>
      <c r="DHR92" s="1548"/>
      <c r="DHS92" s="1548"/>
      <c r="DHT92" s="1548"/>
      <c r="DHU92" s="1548"/>
      <c r="DHV92" s="1548"/>
      <c r="DHW92" s="1548"/>
      <c r="DHX92" s="1548"/>
      <c r="DHY92" s="1548"/>
      <c r="DHZ92" s="1548"/>
      <c r="DIA92" s="1548"/>
      <c r="DIB92" s="1548"/>
      <c r="DIC92" s="1548"/>
      <c r="DID92" s="1548"/>
      <c r="DIE92" s="1548"/>
      <c r="DIF92" s="1548"/>
      <c r="DIG92" s="1548"/>
      <c r="DIH92" s="1548"/>
      <c r="DII92" s="1548"/>
      <c r="DIJ92" s="1548"/>
      <c r="DIK92" s="1548"/>
      <c r="DIL92" s="1548"/>
      <c r="DIM92" s="1548"/>
      <c r="DIN92" s="1548"/>
      <c r="DIO92" s="1548"/>
      <c r="DIP92" s="1548"/>
      <c r="DIQ92" s="1548"/>
      <c r="DIR92" s="1548"/>
      <c r="DIS92" s="1548"/>
      <c r="DIT92" s="1548"/>
      <c r="DIU92" s="1548"/>
      <c r="DIV92" s="1548"/>
      <c r="DIW92" s="1548"/>
      <c r="DIX92" s="1548"/>
      <c r="DIY92" s="1548"/>
      <c r="DIZ92" s="1548"/>
      <c r="DJA92" s="1548"/>
      <c r="DJB92" s="1548"/>
      <c r="DJC92" s="1548"/>
      <c r="DJD92" s="1548"/>
      <c r="DJE92" s="1548"/>
      <c r="DJF92" s="1548"/>
      <c r="DJG92" s="1548"/>
      <c r="DJH92" s="1548"/>
      <c r="DJI92" s="1548"/>
      <c r="DJJ92" s="1548"/>
      <c r="DJK92" s="1548"/>
      <c r="DJL92" s="1548"/>
      <c r="DJM92" s="1548"/>
      <c r="DJN92" s="1548"/>
      <c r="DJO92" s="1548"/>
      <c r="DJP92" s="1548"/>
      <c r="DJQ92" s="1548"/>
      <c r="DJR92" s="1548"/>
      <c r="DJS92" s="1548"/>
      <c r="DJT92" s="1548"/>
      <c r="DJU92" s="1548"/>
      <c r="DJV92" s="1548"/>
      <c r="DJW92" s="1548"/>
      <c r="DJX92" s="1548"/>
      <c r="DJY92" s="1548"/>
      <c r="DJZ92" s="1548"/>
      <c r="DKA92" s="1548"/>
      <c r="DKB92" s="1548"/>
      <c r="DKC92" s="1548"/>
      <c r="DKD92" s="1548"/>
      <c r="DKE92" s="1548"/>
      <c r="DKF92" s="1548"/>
      <c r="DKG92" s="1548"/>
      <c r="DKH92" s="1548"/>
      <c r="DKI92" s="1548"/>
      <c r="DKJ92" s="1548"/>
      <c r="DKK92" s="1548"/>
      <c r="DKL92" s="1548"/>
      <c r="DKM92" s="1548"/>
      <c r="DKN92" s="1548"/>
      <c r="DKO92" s="1548"/>
      <c r="DKP92" s="1548"/>
      <c r="DKQ92" s="1548"/>
      <c r="DKR92" s="1548"/>
      <c r="DKS92" s="1548"/>
      <c r="DKT92" s="1548"/>
      <c r="DKU92" s="1548"/>
      <c r="DKV92" s="1548"/>
      <c r="DKW92" s="1548"/>
      <c r="DKX92" s="1548"/>
      <c r="DKY92" s="1548"/>
      <c r="DKZ92" s="1548"/>
      <c r="DLA92" s="1548"/>
      <c r="DLB92" s="1548"/>
      <c r="DLC92" s="1548"/>
      <c r="DLD92" s="1548"/>
      <c r="DLE92" s="1548"/>
      <c r="DLF92" s="1548"/>
      <c r="DLG92" s="1548"/>
      <c r="DLH92" s="1548"/>
      <c r="DLI92" s="1548"/>
      <c r="DLJ92" s="1548"/>
      <c r="DLK92" s="1548"/>
      <c r="DLL92" s="1548"/>
      <c r="DLM92" s="1548"/>
      <c r="DLN92" s="1548"/>
      <c r="DLO92" s="1548"/>
      <c r="DLP92" s="1548"/>
      <c r="DLQ92" s="1548"/>
      <c r="DLR92" s="1548"/>
      <c r="DLS92" s="1548"/>
      <c r="DLT92" s="1548"/>
      <c r="DLU92" s="1548"/>
      <c r="DLV92" s="1548"/>
      <c r="DLW92" s="1548"/>
      <c r="DLX92" s="1548"/>
      <c r="DLY92" s="1548"/>
      <c r="DLZ92" s="1548"/>
      <c r="DMA92" s="1548"/>
      <c r="DMB92" s="1548"/>
      <c r="DMC92" s="1548"/>
      <c r="DMD92" s="1548"/>
      <c r="DME92" s="1548"/>
      <c r="DMF92" s="1548"/>
      <c r="DMG92" s="1548"/>
      <c r="DMH92" s="1548"/>
      <c r="DMI92" s="1548"/>
      <c r="DMJ92" s="1548"/>
      <c r="DMK92" s="1548"/>
      <c r="DML92" s="1548"/>
      <c r="DMM92" s="1548"/>
      <c r="DMN92" s="1548"/>
      <c r="DMO92" s="1548"/>
      <c r="DMP92" s="1548"/>
      <c r="DMQ92" s="1548"/>
      <c r="DMR92" s="1548"/>
      <c r="DMS92" s="1548"/>
      <c r="DMT92" s="1548"/>
      <c r="DMU92" s="1548"/>
      <c r="DMV92" s="1548"/>
      <c r="DMW92" s="1548"/>
      <c r="DMX92" s="1548"/>
      <c r="DMY92" s="1548"/>
      <c r="DMZ92" s="1548"/>
      <c r="DNA92" s="1548"/>
      <c r="DNB92" s="1548"/>
      <c r="DNC92" s="1548"/>
      <c r="DND92" s="1548"/>
      <c r="DNE92" s="1548"/>
      <c r="DNF92" s="1548"/>
      <c r="DNG92" s="1548"/>
      <c r="DNH92" s="1548"/>
      <c r="DNI92" s="1548"/>
      <c r="DNJ92" s="1548"/>
      <c r="DNK92" s="1548"/>
      <c r="DNL92" s="1548"/>
      <c r="DNM92" s="1548"/>
      <c r="DNN92" s="1548"/>
      <c r="DNO92" s="1548"/>
      <c r="DNP92" s="1548"/>
      <c r="DNQ92" s="1548"/>
      <c r="DNR92" s="1548"/>
      <c r="DNS92" s="1548"/>
      <c r="DNT92" s="1548"/>
      <c r="DNU92" s="1548"/>
      <c r="DNV92" s="1548"/>
      <c r="DNW92" s="1548"/>
      <c r="DNX92" s="1548"/>
      <c r="DNY92" s="1548"/>
      <c r="DNZ92" s="1548"/>
      <c r="DOA92" s="1548"/>
      <c r="DOB92" s="1548"/>
      <c r="DOC92" s="1548"/>
      <c r="DOD92" s="1548"/>
      <c r="DOE92" s="1548"/>
      <c r="DOF92" s="1548"/>
      <c r="DOG92" s="1548"/>
      <c r="DOH92" s="1548"/>
      <c r="DOI92" s="1548"/>
      <c r="DOJ92" s="1548"/>
      <c r="DOK92" s="1548"/>
      <c r="DOL92" s="1548"/>
      <c r="DOM92" s="1548"/>
      <c r="DON92" s="1548"/>
      <c r="DOO92" s="1548"/>
      <c r="DOP92" s="1548"/>
      <c r="DOQ92" s="1548"/>
      <c r="DOR92" s="1548"/>
      <c r="DOS92" s="1548"/>
      <c r="DOT92" s="1548"/>
      <c r="DOU92" s="1548"/>
      <c r="DOV92" s="1548"/>
      <c r="DOW92" s="1548"/>
      <c r="DOX92" s="1548"/>
      <c r="DOY92" s="1548"/>
      <c r="DOZ92" s="1548"/>
      <c r="DPA92" s="1548"/>
      <c r="DPB92" s="1548"/>
      <c r="DPC92" s="1548"/>
      <c r="DPD92" s="1548"/>
      <c r="DPE92" s="1548"/>
      <c r="DPF92" s="1548"/>
      <c r="DPG92" s="1548"/>
      <c r="DPH92" s="1548"/>
      <c r="DPI92" s="1548"/>
      <c r="DPJ92" s="1548"/>
      <c r="DPK92" s="1548"/>
      <c r="DPL92" s="1548"/>
      <c r="DPM92" s="1548"/>
      <c r="DPN92" s="1548"/>
      <c r="DPO92" s="1548"/>
      <c r="DPP92" s="1548"/>
      <c r="DPQ92" s="1548"/>
      <c r="DPR92" s="1548"/>
      <c r="DPS92" s="1548"/>
      <c r="DPT92" s="1548"/>
      <c r="DPU92" s="1548"/>
      <c r="DPV92" s="1548"/>
      <c r="DPW92" s="1548"/>
      <c r="DPX92" s="1548"/>
      <c r="DPY92" s="1548"/>
      <c r="DPZ92" s="1548"/>
      <c r="DQA92" s="1548"/>
      <c r="DQB92" s="1548"/>
      <c r="DQC92" s="1548"/>
      <c r="DQD92" s="1548"/>
      <c r="DQE92" s="1548"/>
      <c r="DQF92" s="1548"/>
      <c r="DQG92" s="1548"/>
      <c r="DQH92" s="1548"/>
      <c r="DQI92" s="1548"/>
      <c r="DQJ92" s="1548"/>
      <c r="DQK92" s="1548"/>
      <c r="DQL92" s="1548"/>
      <c r="DQM92" s="1548"/>
      <c r="DQN92" s="1548"/>
      <c r="DQO92" s="1548"/>
      <c r="DQP92" s="1548"/>
      <c r="DQQ92" s="1548"/>
      <c r="DQR92" s="1548"/>
      <c r="DQS92" s="1548"/>
      <c r="DQT92" s="1548"/>
      <c r="DQU92" s="1548"/>
      <c r="DQV92" s="1548"/>
      <c r="DQW92" s="1548"/>
      <c r="DQX92" s="1548"/>
      <c r="DQY92" s="1548"/>
      <c r="DQZ92" s="1548"/>
      <c r="DRA92" s="1548"/>
      <c r="DRB92" s="1548"/>
      <c r="DRC92" s="1548"/>
      <c r="DRD92" s="1548"/>
      <c r="DRE92" s="1548"/>
      <c r="DRF92" s="1548"/>
      <c r="DRG92" s="1548"/>
      <c r="DRH92" s="1548"/>
      <c r="DRI92" s="1548"/>
      <c r="DRJ92" s="1548"/>
      <c r="DRK92" s="1548"/>
      <c r="DRL92" s="1548"/>
      <c r="DRM92" s="1548"/>
      <c r="DRN92" s="1548"/>
      <c r="DRO92" s="1548"/>
      <c r="DRP92" s="1548"/>
      <c r="DRQ92" s="1548"/>
      <c r="DRR92" s="1548"/>
      <c r="DRS92" s="1548"/>
      <c r="DRT92" s="1548"/>
      <c r="DRU92" s="1548"/>
      <c r="DRV92" s="1548"/>
      <c r="DRW92" s="1548"/>
      <c r="DRX92" s="1548"/>
      <c r="DRY92" s="1548"/>
      <c r="DRZ92" s="1548"/>
      <c r="DSA92" s="1548"/>
      <c r="DSB92" s="1548"/>
      <c r="DSC92" s="1548"/>
      <c r="DSD92" s="1548"/>
      <c r="DSE92" s="1548"/>
      <c r="DSF92" s="1548"/>
      <c r="DSG92" s="1548"/>
      <c r="DSH92" s="1548"/>
      <c r="DSI92" s="1548"/>
      <c r="DSJ92" s="1548"/>
      <c r="DSK92" s="1548"/>
      <c r="DSL92" s="1548"/>
      <c r="DSM92" s="1548"/>
      <c r="DSN92" s="1548"/>
      <c r="DSO92" s="1548"/>
      <c r="DSP92" s="1548"/>
      <c r="DSQ92" s="1548"/>
      <c r="DSR92" s="1548"/>
      <c r="DSS92" s="1548"/>
      <c r="DST92" s="1548"/>
      <c r="DSU92" s="1548"/>
      <c r="DSV92" s="1548"/>
      <c r="DSW92" s="1548"/>
      <c r="DSX92" s="1548"/>
      <c r="DSY92" s="1548"/>
      <c r="DSZ92" s="1548"/>
      <c r="DTA92" s="1548"/>
      <c r="DTB92" s="1548"/>
      <c r="DTC92" s="1548"/>
      <c r="DTD92" s="1548"/>
      <c r="DTE92" s="1548"/>
      <c r="DTF92" s="1548"/>
      <c r="DTG92" s="1548"/>
      <c r="DTH92" s="1548"/>
      <c r="DTI92" s="1548"/>
      <c r="DTJ92" s="1548"/>
      <c r="DTK92" s="1548"/>
      <c r="DTL92" s="1548"/>
      <c r="DTM92" s="1548"/>
      <c r="DTN92" s="1548"/>
      <c r="DTO92" s="1548"/>
      <c r="DTP92" s="1548"/>
      <c r="DTQ92" s="1548"/>
      <c r="DTR92" s="1548"/>
      <c r="DTS92" s="1548"/>
      <c r="DTT92" s="1548"/>
      <c r="DTU92" s="1548"/>
      <c r="DTV92" s="1548"/>
      <c r="DTW92" s="1548"/>
      <c r="DTX92" s="1548"/>
      <c r="DTY92" s="1548"/>
      <c r="DTZ92" s="1548"/>
      <c r="DUA92" s="1548"/>
      <c r="DUB92" s="1548"/>
      <c r="DUC92" s="1548"/>
      <c r="DUD92" s="1548"/>
      <c r="DUE92" s="1548"/>
      <c r="DUF92" s="1548"/>
      <c r="DUG92" s="1548"/>
      <c r="DUH92" s="1548"/>
      <c r="DUI92" s="1548"/>
      <c r="DUJ92" s="1548"/>
      <c r="DUK92" s="1548"/>
      <c r="DUL92" s="1548"/>
      <c r="DUM92" s="1548"/>
      <c r="DUN92" s="1548"/>
      <c r="DUO92" s="1548"/>
      <c r="DUP92" s="1548"/>
      <c r="DUQ92" s="1548"/>
      <c r="DUR92" s="1548"/>
      <c r="DUS92" s="1548"/>
      <c r="DUT92" s="1548"/>
      <c r="DUU92" s="1548"/>
      <c r="DUV92" s="1548"/>
      <c r="DUW92" s="1548"/>
      <c r="DUX92" s="1548"/>
      <c r="DUY92" s="1548"/>
      <c r="DUZ92" s="1548"/>
      <c r="DVA92" s="1548"/>
      <c r="DVB92" s="1548"/>
      <c r="DVC92" s="1548"/>
      <c r="DVD92" s="1548"/>
      <c r="DVE92" s="1548"/>
      <c r="DVF92" s="1548"/>
      <c r="DVG92" s="1548"/>
      <c r="DVH92" s="1548"/>
      <c r="DVI92" s="1548"/>
      <c r="DVJ92" s="1548"/>
      <c r="DVK92" s="1548"/>
      <c r="DVL92" s="1548"/>
      <c r="DVM92" s="1548"/>
      <c r="DVN92" s="1548"/>
      <c r="DVO92" s="1548"/>
      <c r="DVP92" s="1548"/>
      <c r="DVQ92" s="1548"/>
      <c r="DVR92" s="1548"/>
      <c r="DVS92" s="1548"/>
      <c r="DVT92" s="1548"/>
      <c r="DVU92" s="1548"/>
      <c r="DVV92" s="1548"/>
      <c r="DVW92" s="1548"/>
      <c r="DVX92" s="1548"/>
      <c r="DVY92" s="1548"/>
      <c r="DVZ92" s="1548"/>
      <c r="DWA92" s="1548"/>
      <c r="DWB92" s="1548"/>
      <c r="DWC92" s="1548"/>
      <c r="DWD92" s="1548"/>
      <c r="DWE92" s="1548"/>
      <c r="DWF92" s="1548"/>
      <c r="DWG92" s="1548"/>
      <c r="DWH92" s="1548"/>
      <c r="DWI92" s="1548"/>
      <c r="DWJ92" s="1548"/>
      <c r="DWK92" s="1548"/>
      <c r="DWL92" s="1548"/>
      <c r="DWM92" s="1548"/>
      <c r="DWN92" s="1548"/>
      <c r="DWO92" s="1548"/>
      <c r="DWP92" s="1548"/>
      <c r="DWQ92" s="1548"/>
      <c r="DWR92" s="1548"/>
      <c r="DWS92" s="1548"/>
      <c r="DWT92" s="1548"/>
      <c r="DWU92" s="1548"/>
      <c r="DWV92" s="1548"/>
      <c r="DWW92" s="1548"/>
      <c r="DWX92" s="1548"/>
      <c r="DWY92" s="1548"/>
      <c r="DWZ92" s="1548"/>
      <c r="DXA92" s="1548"/>
      <c r="DXB92" s="1548"/>
      <c r="DXC92" s="1548"/>
      <c r="DXD92" s="1548"/>
      <c r="DXE92" s="1548"/>
      <c r="DXF92" s="1548"/>
      <c r="DXG92" s="1548"/>
      <c r="DXH92" s="1548"/>
      <c r="DXI92" s="1548"/>
      <c r="DXJ92" s="1548"/>
      <c r="DXK92" s="1548"/>
      <c r="DXL92" s="1548"/>
      <c r="DXM92" s="1548"/>
      <c r="DXN92" s="1548"/>
      <c r="DXO92" s="1548"/>
      <c r="DXP92" s="1548"/>
      <c r="DXQ92" s="1548"/>
      <c r="DXR92" s="1548"/>
      <c r="DXS92" s="1548"/>
      <c r="DXT92" s="1548"/>
      <c r="DXU92" s="1548"/>
      <c r="DXV92" s="1548"/>
      <c r="DXW92" s="1548"/>
      <c r="DXX92" s="1548"/>
      <c r="DXY92" s="1548"/>
      <c r="DXZ92" s="1548"/>
      <c r="DYA92" s="1548"/>
      <c r="DYB92" s="1548"/>
      <c r="DYC92" s="1548"/>
      <c r="DYD92" s="1548"/>
      <c r="DYE92" s="1548"/>
      <c r="DYF92" s="1548"/>
      <c r="DYG92" s="1548"/>
      <c r="DYH92" s="1548"/>
      <c r="DYI92" s="1548"/>
      <c r="DYJ92" s="1548"/>
      <c r="DYK92" s="1548"/>
      <c r="DYL92" s="1548"/>
      <c r="DYM92" s="1548"/>
      <c r="DYN92" s="1548"/>
      <c r="DYO92" s="1548"/>
      <c r="DYP92" s="1548"/>
      <c r="DYQ92" s="1548"/>
      <c r="DYR92" s="1548"/>
      <c r="DYS92" s="1548"/>
      <c r="DYT92" s="1548"/>
      <c r="DYU92" s="1548"/>
      <c r="DYV92" s="1548"/>
      <c r="DYW92" s="1548"/>
      <c r="DYX92" s="1548"/>
      <c r="DYY92" s="1548"/>
      <c r="DYZ92" s="1548"/>
      <c r="DZA92" s="1548"/>
      <c r="DZB92" s="1548"/>
      <c r="DZC92" s="1548"/>
      <c r="DZD92" s="1548"/>
      <c r="DZE92" s="1548"/>
      <c r="DZF92" s="1548"/>
      <c r="DZG92" s="1548"/>
      <c r="DZH92" s="1548"/>
      <c r="DZI92" s="1548"/>
      <c r="DZJ92" s="1548"/>
      <c r="DZK92" s="1548"/>
      <c r="DZL92" s="1548"/>
      <c r="DZM92" s="1548"/>
      <c r="DZN92" s="1548"/>
      <c r="DZO92" s="1548"/>
      <c r="DZP92" s="1548"/>
      <c r="DZQ92" s="1548"/>
      <c r="DZR92" s="1548"/>
      <c r="DZS92" s="1548"/>
      <c r="DZT92" s="1548"/>
      <c r="DZU92" s="1548"/>
      <c r="DZV92" s="1548"/>
      <c r="DZW92" s="1548"/>
      <c r="DZX92" s="1548"/>
      <c r="DZY92" s="1548"/>
      <c r="DZZ92" s="1548"/>
      <c r="EAA92" s="1548"/>
      <c r="EAB92" s="1548"/>
      <c r="EAC92" s="1548"/>
      <c r="EAD92" s="1548"/>
      <c r="EAE92" s="1548"/>
      <c r="EAF92" s="1548"/>
      <c r="EAG92" s="1548"/>
      <c r="EAH92" s="1548"/>
      <c r="EAI92" s="1548"/>
      <c r="EAJ92" s="1548"/>
      <c r="EAK92" s="1548"/>
      <c r="EAL92" s="1548"/>
      <c r="EAM92" s="1548"/>
      <c r="EAN92" s="1548"/>
      <c r="EAO92" s="1548"/>
      <c r="EAP92" s="1548"/>
      <c r="EAQ92" s="1548"/>
      <c r="EAR92" s="1548"/>
      <c r="EAS92" s="1548"/>
      <c r="EAT92" s="1548"/>
      <c r="EAU92" s="1548"/>
      <c r="EAV92" s="1548"/>
      <c r="EAW92" s="1548"/>
      <c r="EAX92" s="1548"/>
      <c r="EAY92" s="1548"/>
      <c r="EAZ92" s="1548"/>
      <c r="EBA92" s="1548"/>
      <c r="EBB92" s="1548"/>
      <c r="EBC92" s="1548"/>
      <c r="EBD92" s="1548"/>
      <c r="EBE92" s="1548"/>
      <c r="EBF92" s="1548"/>
      <c r="EBG92" s="1548"/>
      <c r="EBH92" s="1548"/>
      <c r="EBI92" s="1548"/>
      <c r="EBJ92" s="1548"/>
      <c r="EBK92" s="1548"/>
      <c r="EBL92" s="1548"/>
      <c r="EBM92" s="1548"/>
      <c r="EBN92" s="1548"/>
      <c r="EBO92" s="1548"/>
      <c r="EBP92" s="1548"/>
      <c r="EBQ92" s="1548"/>
      <c r="EBR92" s="1548"/>
      <c r="EBS92" s="1548"/>
      <c r="EBT92" s="1548"/>
      <c r="EBU92" s="1548"/>
      <c r="EBV92" s="1548"/>
      <c r="EBW92" s="1548"/>
      <c r="EBX92" s="1548"/>
      <c r="EBY92" s="1548"/>
      <c r="EBZ92" s="1548"/>
      <c r="ECA92" s="1548"/>
      <c r="ECB92" s="1548"/>
      <c r="ECC92" s="1548"/>
      <c r="ECD92" s="1548"/>
      <c r="ECE92" s="1548"/>
      <c r="ECF92" s="1548"/>
      <c r="ECG92" s="1548"/>
      <c r="ECH92" s="1548"/>
      <c r="ECI92" s="1548"/>
      <c r="ECJ92" s="1548"/>
      <c r="ECK92" s="1548"/>
      <c r="ECL92" s="1548"/>
      <c r="ECM92" s="1548"/>
      <c r="ECN92" s="1548"/>
      <c r="ECO92" s="1548"/>
      <c r="ECP92" s="1548"/>
      <c r="ECQ92" s="1548"/>
      <c r="ECR92" s="1548"/>
      <c r="ECS92" s="1548"/>
      <c r="ECT92" s="1548"/>
      <c r="ECU92" s="1548"/>
      <c r="ECV92" s="1548"/>
      <c r="ECW92" s="1548"/>
      <c r="ECX92" s="1548"/>
      <c r="ECY92" s="1548"/>
      <c r="ECZ92" s="1548"/>
      <c r="EDA92" s="1548"/>
      <c r="EDB92" s="1548"/>
      <c r="EDC92" s="1548"/>
      <c r="EDD92" s="1548"/>
      <c r="EDE92" s="1548"/>
      <c r="EDF92" s="1548"/>
      <c r="EDG92" s="1548"/>
      <c r="EDH92" s="1548"/>
      <c r="EDI92" s="1548"/>
      <c r="EDJ92" s="1548"/>
      <c r="EDK92" s="1548"/>
      <c r="EDL92" s="1548"/>
      <c r="EDM92" s="1548"/>
      <c r="EDN92" s="1548"/>
      <c r="EDO92" s="1548"/>
      <c r="EDP92" s="1548"/>
      <c r="EDQ92" s="1548"/>
      <c r="EDR92" s="1548"/>
      <c r="EDS92" s="1548"/>
      <c r="EDT92" s="1548"/>
      <c r="EDU92" s="1548"/>
      <c r="EDV92" s="1548"/>
      <c r="EDW92" s="1548"/>
      <c r="EDX92" s="1548"/>
      <c r="EDY92" s="1548"/>
      <c r="EDZ92" s="1548"/>
      <c r="EEA92" s="1548"/>
      <c r="EEB92" s="1548"/>
      <c r="EEC92" s="1548"/>
      <c r="EED92" s="1548"/>
      <c r="EEE92" s="1548"/>
      <c r="EEF92" s="1548"/>
      <c r="EEG92" s="1548"/>
      <c r="EEH92" s="1548"/>
      <c r="EEI92" s="1548"/>
      <c r="EEJ92" s="1548"/>
      <c r="EEK92" s="1548"/>
      <c r="EEL92" s="1548"/>
      <c r="EEM92" s="1548"/>
      <c r="EEN92" s="1548"/>
      <c r="EEO92" s="1548"/>
      <c r="EEP92" s="1548"/>
      <c r="EEQ92" s="1548"/>
      <c r="EER92" s="1548"/>
      <c r="EES92" s="1548"/>
      <c r="EET92" s="1548"/>
      <c r="EEU92" s="1548"/>
      <c r="EEV92" s="1548"/>
      <c r="EEW92" s="1548"/>
      <c r="EEX92" s="1548"/>
      <c r="EEY92" s="1548"/>
      <c r="EEZ92" s="1548"/>
      <c r="EFA92" s="1548"/>
      <c r="EFB92" s="1548"/>
      <c r="EFC92" s="1548"/>
      <c r="EFD92" s="1548"/>
      <c r="EFE92" s="1548"/>
      <c r="EFF92" s="1548"/>
      <c r="EFG92" s="1548"/>
      <c r="EFH92" s="1548"/>
      <c r="EFI92" s="1548"/>
      <c r="EFJ92" s="1548"/>
      <c r="EFK92" s="1548"/>
      <c r="EFL92" s="1548"/>
      <c r="EFM92" s="1548"/>
      <c r="EFN92" s="1548"/>
      <c r="EFO92" s="1548"/>
      <c r="EFP92" s="1548"/>
      <c r="EFQ92" s="1548"/>
      <c r="EFR92" s="1548"/>
      <c r="EFS92" s="1548"/>
      <c r="EFT92" s="1548"/>
      <c r="EFU92" s="1548"/>
      <c r="EFV92" s="1548"/>
      <c r="EFW92" s="1548"/>
      <c r="EFX92" s="1548"/>
      <c r="EFY92" s="1548"/>
      <c r="EFZ92" s="1548"/>
      <c r="EGA92" s="1548"/>
      <c r="EGB92" s="1548"/>
      <c r="EGC92" s="1548"/>
      <c r="EGD92" s="1548"/>
      <c r="EGE92" s="1548"/>
      <c r="EGF92" s="1548"/>
      <c r="EGG92" s="1548"/>
      <c r="EGH92" s="1548"/>
      <c r="EGI92" s="1548"/>
      <c r="EGJ92" s="1548"/>
      <c r="EGK92" s="1548"/>
      <c r="EGL92" s="1548"/>
      <c r="EGM92" s="1548"/>
      <c r="EGN92" s="1548"/>
      <c r="EGO92" s="1548"/>
      <c r="EGP92" s="1548"/>
      <c r="EGQ92" s="1548"/>
      <c r="EGR92" s="1548"/>
      <c r="EGS92" s="1548"/>
      <c r="EGT92" s="1548"/>
      <c r="EGU92" s="1548"/>
      <c r="EGV92" s="1548"/>
      <c r="EGW92" s="1548"/>
      <c r="EGX92" s="1548"/>
      <c r="EGY92" s="1548"/>
      <c r="EGZ92" s="1548"/>
      <c r="EHA92" s="1548"/>
      <c r="EHB92" s="1548"/>
      <c r="EHC92" s="1548"/>
      <c r="EHD92" s="1548"/>
      <c r="EHE92" s="1548"/>
      <c r="EHF92" s="1548"/>
      <c r="EHG92" s="1548"/>
      <c r="EHH92" s="1548"/>
      <c r="EHI92" s="1548"/>
      <c r="EHJ92" s="1548"/>
      <c r="EHK92" s="1548"/>
      <c r="EHL92" s="1548"/>
      <c r="EHM92" s="1548"/>
      <c r="EHN92" s="1548"/>
      <c r="EHO92" s="1548"/>
      <c r="EHP92" s="1548"/>
      <c r="EHQ92" s="1548"/>
      <c r="EHR92" s="1548"/>
      <c r="EHS92" s="1548"/>
      <c r="EHT92" s="1548"/>
      <c r="EHU92" s="1548"/>
      <c r="EHV92" s="1548"/>
      <c r="EHW92" s="1548"/>
      <c r="EHX92" s="1548"/>
      <c r="EHY92" s="1548"/>
      <c r="EHZ92" s="1548"/>
      <c r="EIA92" s="1548"/>
      <c r="EIB92" s="1548"/>
      <c r="EIC92" s="1548"/>
      <c r="EID92" s="1548"/>
      <c r="EIE92" s="1548"/>
      <c r="EIF92" s="1548"/>
      <c r="EIG92" s="1548"/>
      <c r="EIH92" s="1548"/>
      <c r="EII92" s="1548"/>
      <c r="EIJ92" s="1548"/>
      <c r="EIK92" s="1548"/>
      <c r="EIL92" s="1548"/>
      <c r="EIM92" s="1548"/>
      <c r="EIN92" s="1548"/>
      <c r="EIO92" s="1548"/>
      <c r="EIP92" s="1548"/>
      <c r="EIQ92" s="1548"/>
      <c r="EIR92" s="1548"/>
      <c r="EIS92" s="1548"/>
      <c r="EIT92" s="1548"/>
      <c r="EIU92" s="1548"/>
      <c r="EIV92" s="1548"/>
      <c r="EIW92" s="1548"/>
      <c r="EIX92" s="1548"/>
      <c r="EIY92" s="1548"/>
      <c r="EIZ92" s="1548"/>
      <c r="EJA92" s="1548"/>
      <c r="EJB92" s="1548"/>
      <c r="EJC92" s="1548"/>
      <c r="EJD92" s="1548"/>
      <c r="EJE92" s="1548"/>
      <c r="EJF92" s="1548"/>
      <c r="EJG92" s="1548"/>
      <c r="EJH92" s="1548"/>
      <c r="EJI92" s="1548"/>
      <c r="EJJ92" s="1548"/>
      <c r="EJK92" s="1548"/>
      <c r="EJL92" s="1548"/>
      <c r="EJM92" s="1548"/>
      <c r="EJN92" s="1548"/>
      <c r="EJO92" s="1548"/>
      <c r="EJP92" s="1548"/>
      <c r="EJQ92" s="1548"/>
      <c r="EJR92" s="1548"/>
      <c r="EJS92" s="1548"/>
      <c r="EJT92" s="1548"/>
      <c r="EJU92" s="1548"/>
      <c r="EJV92" s="1548"/>
      <c r="EJW92" s="1548"/>
      <c r="EJX92" s="1548"/>
      <c r="EJY92" s="1548"/>
      <c r="EJZ92" s="1548"/>
      <c r="EKA92" s="1548"/>
      <c r="EKB92" s="1548"/>
      <c r="EKC92" s="1548"/>
      <c r="EKD92" s="1548"/>
      <c r="EKE92" s="1548"/>
      <c r="EKF92" s="1548"/>
      <c r="EKG92" s="1548"/>
      <c r="EKH92" s="1548"/>
      <c r="EKI92" s="1548"/>
      <c r="EKJ92" s="1548"/>
      <c r="EKK92" s="1548"/>
      <c r="EKL92" s="1548"/>
      <c r="EKM92" s="1548"/>
      <c r="EKN92" s="1548"/>
      <c r="EKO92" s="1548"/>
      <c r="EKP92" s="1548"/>
      <c r="EKQ92" s="1548"/>
      <c r="EKR92" s="1548"/>
      <c r="EKS92" s="1548"/>
      <c r="EKT92" s="1548"/>
      <c r="EKU92" s="1548"/>
      <c r="EKV92" s="1548"/>
      <c r="EKW92" s="1548"/>
      <c r="EKX92" s="1548"/>
      <c r="EKY92" s="1548"/>
      <c r="EKZ92" s="1548"/>
      <c r="ELA92" s="1548"/>
      <c r="ELB92" s="1548"/>
      <c r="ELC92" s="1548"/>
      <c r="ELD92" s="1548"/>
      <c r="ELE92" s="1548"/>
      <c r="ELF92" s="1548"/>
      <c r="ELG92" s="1548"/>
      <c r="ELH92" s="1548"/>
      <c r="ELI92" s="1548"/>
      <c r="ELJ92" s="1548"/>
      <c r="ELK92" s="1548"/>
      <c r="ELL92" s="1548"/>
      <c r="ELM92" s="1548"/>
      <c r="ELN92" s="1548"/>
      <c r="ELO92" s="1548"/>
      <c r="ELP92" s="1548"/>
      <c r="ELQ92" s="1548"/>
      <c r="ELR92" s="1548"/>
      <c r="ELS92" s="1548"/>
      <c r="ELT92" s="1548"/>
      <c r="ELU92" s="1548"/>
      <c r="ELV92" s="1548"/>
      <c r="ELW92" s="1548"/>
      <c r="ELX92" s="1548"/>
      <c r="ELY92" s="1548"/>
      <c r="ELZ92" s="1548"/>
      <c r="EMA92" s="1548"/>
      <c r="EMB92" s="1548"/>
      <c r="EMC92" s="1548"/>
      <c r="EMD92" s="1548"/>
      <c r="EME92" s="1548"/>
      <c r="EMF92" s="1548"/>
      <c r="EMG92" s="1548"/>
      <c r="EMH92" s="1548"/>
      <c r="EMI92" s="1548"/>
      <c r="EMJ92" s="1548"/>
      <c r="EMK92" s="1548"/>
      <c r="EML92" s="1548"/>
      <c r="EMM92" s="1548"/>
      <c r="EMN92" s="1548"/>
      <c r="EMO92" s="1548"/>
      <c r="EMP92" s="1548"/>
      <c r="EMQ92" s="1548"/>
      <c r="EMR92" s="1548"/>
      <c r="EMS92" s="1548"/>
      <c r="EMT92" s="1548"/>
      <c r="EMU92" s="1548"/>
      <c r="EMV92" s="1548"/>
      <c r="EMW92" s="1548"/>
      <c r="EMX92" s="1548"/>
      <c r="EMY92" s="1548"/>
      <c r="EMZ92" s="1548"/>
      <c r="ENA92" s="1548"/>
      <c r="ENB92" s="1548"/>
      <c r="ENC92" s="1548"/>
      <c r="END92" s="1548"/>
      <c r="ENE92" s="1548"/>
      <c r="ENF92" s="1548"/>
      <c r="ENG92" s="1548"/>
      <c r="ENH92" s="1548"/>
      <c r="ENI92" s="1548"/>
      <c r="ENJ92" s="1548"/>
      <c r="ENK92" s="1548"/>
      <c r="ENL92" s="1548"/>
      <c r="ENM92" s="1548"/>
      <c r="ENN92" s="1548"/>
      <c r="ENO92" s="1548"/>
      <c r="ENP92" s="1548"/>
      <c r="ENQ92" s="1548"/>
      <c r="ENR92" s="1548"/>
      <c r="ENS92" s="1548"/>
      <c r="ENT92" s="1548"/>
      <c r="ENU92" s="1548"/>
      <c r="ENV92" s="1548"/>
      <c r="ENW92" s="1548"/>
      <c r="ENX92" s="1548"/>
      <c r="ENY92" s="1548"/>
      <c r="ENZ92" s="1548"/>
      <c r="EOA92" s="1548"/>
      <c r="EOB92" s="1548"/>
      <c r="EOC92" s="1548"/>
      <c r="EOD92" s="1548"/>
      <c r="EOE92" s="1548"/>
      <c r="EOF92" s="1548"/>
      <c r="EOG92" s="1548"/>
      <c r="EOH92" s="1548"/>
      <c r="EOI92" s="1548"/>
      <c r="EOJ92" s="1548"/>
      <c r="EOK92" s="1548"/>
      <c r="EOL92" s="1548"/>
      <c r="EOM92" s="1548"/>
      <c r="EON92" s="1548"/>
      <c r="EOO92" s="1548"/>
      <c r="EOP92" s="1548"/>
      <c r="EOQ92" s="1548"/>
      <c r="EOR92" s="1548"/>
      <c r="EOS92" s="1548"/>
      <c r="EOT92" s="1548"/>
      <c r="EOU92" s="1548"/>
      <c r="EOV92" s="1548"/>
      <c r="EOW92" s="1548"/>
      <c r="EOX92" s="1548"/>
      <c r="EOY92" s="1548"/>
      <c r="EOZ92" s="1548"/>
      <c r="EPA92" s="1548"/>
      <c r="EPB92" s="1548"/>
      <c r="EPC92" s="1548"/>
      <c r="EPD92" s="1548"/>
      <c r="EPE92" s="1548"/>
      <c r="EPF92" s="1548"/>
      <c r="EPG92" s="1548"/>
      <c r="EPH92" s="1548"/>
      <c r="EPI92" s="1548"/>
      <c r="EPJ92" s="1548"/>
      <c r="EPK92" s="1548"/>
      <c r="EPL92" s="1548"/>
      <c r="EPM92" s="1548"/>
      <c r="EPN92" s="1548"/>
      <c r="EPO92" s="1548"/>
      <c r="EPP92" s="1548"/>
      <c r="EPQ92" s="1548"/>
      <c r="EPR92" s="1548"/>
      <c r="EPS92" s="1548"/>
      <c r="EPT92" s="1548"/>
      <c r="EPU92" s="1548"/>
      <c r="EPV92" s="1548"/>
      <c r="EPW92" s="1548"/>
      <c r="EPX92" s="1548"/>
      <c r="EPY92" s="1548"/>
      <c r="EPZ92" s="1548"/>
      <c r="EQA92" s="1548"/>
      <c r="EQB92" s="1548"/>
      <c r="EQC92" s="1548"/>
      <c r="EQD92" s="1548"/>
      <c r="EQE92" s="1548"/>
      <c r="EQF92" s="1548"/>
      <c r="EQG92" s="1548"/>
      <c r="EQH92" s="1548"/>
      <c r="EQI92" s="1548"/>
      <c r="EQJ92" s="1548"/>
      <c r="EQK92" s="1548"/>
      <c r="EQL92" s="1548"/>
      <c r="EQM92" s="1548"/>
      <c r="EQN92" s="1548"/>
      <c r="EQO92" s="1548"/>
      <c r="EQP92" s="1548"/>
      <c r="EQQ92" s="1548"/>
      <c r="EQR92" s="1548"/>
      <c r="EQS92" s="1548"/>
      <c r="EQT92" s="1548"/>
      <c r="EQU92" s="1548"/>
      <c r="EQV92" s="1548"/>
      <c r="EQW92" s="1548"/>
      <c r="EQX92" s="1548"/>
      <c r="EQY92" s="1548"/>
      <c r="EQZ92" s="1548"/>
      <c r="ERA92" s="1548"/>
      <c r="ERB92" s="1548"/>
      <c r="ERC92" s="1548"/>
      <c r="ERD92" s="1548"/>
      <c r="ERE92" s="1548"/>
      <c r="ERF92" s="1548"/>
      <c r="ERG92" s="1548"/>
      <c r="ERH92" s="1548"/>
      <c r="ERI92" s="1548"/>
      <c r="ERJ92" s="1548"/>
      <c r="ERK92" s="1548"/>
      <c r="ERL92" s="1548"/>
      <c r="ERM92" s="1548"/>
      <c r="ERN92" s="1548"/>
      <c r="ERO92" s="1548"/>
      <c r="ERP92" s="1548"/>
      <c r="ERQ92" s="1548"/>
      <c r="ERR92" s="1548"/>
      <c r="ERS92" s="1548"/>
      <c r="ERT92" s="1548"/>
      <c r="ERU92" s="1548"/>
      <c r="ERV92" s="1548"/>
      <c r="ERW92" s="1548"/>
      <c r="ERX92" s="1548"/>
      <c r="ERY92" s="1548"/>
      <c r="ERZ92" s="1548"/>
      <c r="ESA92" s="1548"/>
      <c r="ESB92" s="1548"/>
      <c r="ESC92" s="1548"/>
      <c r="ESD92" s="1548"/>
      <c r="ESE92" s="1548"/>
      <c r="ESF92" s="1548"/>
      <c r="ESG92" s="1548"/>
      <c r="ESH92" s="1548"/>
      <c r="ESI92" s="1548"/>
      <c r="ESJ92" s="1548"/>
      <c r="ESK92" s="1548"/>
      <c r="ESL92" s="1548"/>
      <c r="ESM92" s="1548"/>
      <c r="ESN92" s="1548"/>
      <c r="ESO92" s="1548"/>
      <c r="ESP92" s="1548"/>
      <c r="ESQ92" s="1548"/>
      <c r="ESR92" s="1548"/>
      <c r="ESS92" s="1548"/>
      <c r="EST92" s="1548"/>
      <c r="ESU92" s="1548"/>
      <c r="ESV92" s="1548"/>
      <c r="ESW92" s="1548"/>
      <c r="ESX92" s="1548"/>
      <c r="ESY92" s="1548"/>
      <c r="ESZ92" s="1548"/>
      <c r="ETA92" s="1548"/>
      <c r="ETB92" s="1548"/>
      <c r="ETC92" s="1548"/>
      <c r="ETD92" s="1548"/>
      <c r="ETE92" s="1548"/>
      <c r="ETF92" s="1548"/>
      <c r="ETG92" s="1548"/>
      <c r="ETH92" s="1548"/>
      <c r="ETI92" s="1548"/>
      <c r="ETJ92" s="1548"/>
      <c r="ETK92" s="1548"/>
      <c r="ETL92" s="1548"/>
      <c r="ETM92" s="1548"/>
      <c r="ETN92" s="1548"/>
      <c r="ETO92" s="1548"/>
      <c r="ETP92" s="1548"/>
      <c r="ETQ92" s="1548"/>
      <c r="ETR92" s="1548"/>
      <c r="ETS92" s="1548"/>
      <c r="ETT92" s="1548"/>
      <c r="ETU92" s="1548"/>
      <c r="ETV92" s="1548"/>
      <c r="ETW92" s="1548"/>
      <c r="ETX92" s="1548"/>
      <c r="ETY92" s="1548"/>
      <c r="ETZ92" s="1548"/>
      <c r="EUA92" s="1548"/>
      <c r="EUB92" s="1548"/>
      <c r="EUC92" s="1548"/>
      <c r="EUD92" s="1548"/>
      <c r="EUE92" s="1548"/>
      <c r="EUF92" s="1548"/>
      <c r="EUG92" s="1548"/>
      <c r="EUH92" s="1548"/>
      <c r="EUI92" s="1548"/>
      <c r="EUJ92" s="1548"/>
      <c r="EUK92" s="1548"/>
      <c r="EUL92" s="1548"/>
      <c r="EUM92" s="1548"/>
      <c r="EUN92" s="1548"/>
      <c r="EUO92" s="1548"/>
      <c r="EUP92" s="1548"/>
      <c r="EUQ92" s="1548"/>
      <c r="EUR92" s="1548"/>
      <c r="EUS92" s="1548"/>
      <c r="EUT92" s="1548"/>
      <c r="EUU92" s="1548"/>
      <c r="EUV92" s="1548"/>
      <c r="EUW92" s="1548"/>
      <c r="EUX92" s="1548"/>
      <c r="EUY92" s="1548"/>
      <c r="EUZ92" s="1548"/>
      <c r="EVA92" s="1548"/>
      <c r="EVB92" s="1548"/>
      <c r="EVC92" s="1548"/>
      <c r="EVD92" s="1548"/>
      <c r="EVE92" s="1548"/>
      <c r="EVF92" s="1548"/>
      <c r="EVG92" s="1548"/>
      <c r="EVH92" s="1548"/>
      <c r="EVI92" s="1548"/>
      <c r="EVJ92" s="1548"/>
      <c r="EVK92" s="1548"/>
      <c r="EVL92" s="1548"/>
      <c r="EVM92" s="1548"/>
      <c r="EVN92" s="1548"/>
      <c r="EVO92" s="1548"/>
      <c r="EVP92" s="1548"/>
      <c r="EVQ92" s="1548"/>
      <c r="EVR92" s="1548"/>
      <c r="EVS92" s="1548"/>
      <c r="EVT92" s="1548"/>
      <c r="EVU92" s="1548"/>
      <c r="EVV92" s="1548"/>
      <c r="EVW92" s="1548"/>
      <c r="EVX92" s="1548"/>
      <c r="EVY92" s="1548"/>
      <c r="EVZ92" s="1548"/>
      <c r="EWA92" s="1548"/>
      <c r="EWB92" s="1548"/>
      <c r="EWC92" s="1548"/>
      <c r="EWD92" s="1548"/>
      <c r="EWE92" s="1548"/>
      <c r="EWF92" s="1548"/>
      <c r="EWG92" s="1548"/>
      <c r="EWH92" s="1548"/>
      <c r="EWI92" s="1548"/>
      <c r="EWJ92" s="1548"/>
      <c r="EWK92" s="1548"/>
      <c r="EWL92" s="1548"/>
      <c r="EWM92" s="1548"/>
      <c r="EWN92" s="1548"/>
      <c r="EWO92" s="1548"/>
      <c r="EWP92" s="1548"/>
      <c r="EWQ92" s="1548"/>
      <c r="EWR92" s="1548"/>
      <c r="EWS92" s="1548"/>
      <c r="EWT92" s="1548"/>
      <c r="EWU92" s="1548"/>
      <c r="EWV92" s="1548"/>
      <c r="EWW92" s="1548"/>
      <c r="EWX92" s="1548"/>
      <c r="EWY92" s="1548"/>
      <c r="EWZ92" s="1548"/>
      <c r="EXA92" s="1548"/>
      <c r="EXB92" s="1548"/>
      <c r="EXC92" s="1548"/>
      <c r="EXD92" s="1548"/>
      <c r="EXE92" s="1548"/>
      <c r="EXF92" s="1548"/>
      <c r="EXG92" s="1548"/>
      <c r="EXH92" s="1548"/>
      <c r="EXI92" s="1548"/>
      <c r="EXJ92" s="1548"/>
      <c r="EXK92" s="1548"/>
      <c r="EXL92" s="1548"/>
      <c r="EXM92" s="1548"/>
      <c r="EXN92" s="1548"/>
      <c r="EXO92" s="1548"/>
      <c r="EXP92" s="1548"/>
      <c r="EXQ92" s="1548"/>
      <c r="EXR92" s="1548"/>
      <c r="EXS92" s="1548"/>
      <c r="EXT92" s="1548"/>
      <c r="EXU92" s="1548"/>
      <c r="EXV92" s="1548"/>
      <c r="EXW92" s="1548"/>
      <c r="EXX92" s="1548"/>
      <c r="EXY92" s="1548"/>
      <c r="EXZ92" s="1548"/>
      <c r="EYA92" s="1548"/>
      <c r="EYB92" s="1548"/>
      <c r="EYC92" s="1548"/>
      <c r="EYD92" s="1548"/>
      <c r="EYE92" s="1548"/>
      <c r="EYF92" s="1548"/>
      <c r="EYG92" s="1548"/>
      <c r="EYH92" s="1548"/>
      <c r="EYI92" s="1548"/>
      <c r="EYJ92" s="1548"/>
      <c r="EYK92" s="1548"/>
      <c r="EYL92" s="1548"/>
      <c r="EYM92" s="1548"/>
      <c r="EYN92" s="1548"/>
      <c r="EYO92" s="1548"/>
      <c r="EYP92" s="1548"/>
      <c r="EYQ92" s="1548"/>
      <c r="EYR92" s="1548"/>
      <c r="EYS92" s="1548"/>
      <c r="EYT92" s="1548"/>
      <c r="EYU92" s="1548"/>
      <c r="EYV92" s="1548"/>
      <c r="EYW92" s="1548"/>
      <c r="EYX92" s="1548"/>
      <c r="EYY92" s="1548"/>
      <c r="EYZ92" s="1548"/>
      <c r="EZA92" s="1548"/>
      <c r="EZB92" s="1548"/>
      <c r="EZC92" s="1548"/>
      <c r="EZD92" s="1548"/>
      <c r="EZE92" s="1548"/>
      <c r="EZF92" s="1548"/>
      <c r="EZG92" s="1548"/>
      <c r="EZH92" s="1548"/>
      <c r="EZI92" s="1548"/>
      <c r="EZJ92" s="1548"/>
      <c r="EZK92" s="1548"/>
      <c r="EZL92" s="1548"/>
      <c r="EZM92" s="1548"/>
      <c r="EZN92" s="1548"/>
      <c r="EZO92" s="1548"/>
      <c r="EZP92" s="1548"/>
      <c r="EZQ92" s="1548"/>
      <c r="EZR92" s="1548"/>
      <c r="EZS92" s="1548"/>
      <c r="EZT92" s="1548"/>
      <c r="EZU92" s="1548"/>
      <c r="EZV92" s="1548"/>
      <c r="EZW92" s="1548"/>
      <c r="EZX92" s="1548"/>
      <c r="EZY92" s="1548"/>
      <c r="EZZ92" s="1548"/>
      <c r="FAA92" s="1548"/>
      <c r="FAB92" s="1548"/>
      <c r="FAC92" s="1548"/>
      <c r="FAD92" s="1548"/>
      <c r="FAE92" s="1548"/>
      <c r="FAF92" s="1548"/>
      <c r="FAG92" s="1548"/>
      <c r="FAH92" s="1548"/>
      <c r="FAI92" s="1548"/>
      <c r="FAJ92" s="1548"/>
      <c r="FAK92" s="1548"/>
      <c r="FAL92" s="1548"/>
      <c r="FAM92" s="1548"/>
      <c r="FAN92" s="1548"/>
      <c r="FAO92" s="1548"/>
      <c r="FAP92" s="1548"/>
      <c r="FAQ92" s="1548"/>
      <c r="FAR92" s="1548"/>
      <c r="FAS92" s="1548"/>
      <c r="FAT92" s="1548"/>
      <c r="FAU92" s="1548"/>
      <c r="FAV92" s="1548"/>
      <c r="FAW92" s="1548"/>
      <c r="FAX92" s="1548"/>
      <c r="FAY92" s="1548"/>
      <c r="FAZ92" s="1548"/>
      <c r="FBA92" s="1548"/>
      <c r="FBB92" s="1548"/>
      <c r="FBC92" s="1548"/>
      <c r="FBD92" s="1548"/>
      <c r="FBE92" s="1548"/>
      <c r="FBF92" s="1548"/>
      <c r="FBG92" s="1548"/>
      <c r="FBH92" s="1548"/>
      <c r="FBI92" s="1548"/>
      <c r="FBJ92" s="1548"/>
      <c r="FBK92" s="1548"/>
      <c r="FBL92" s="1548"/>
      <c r="FBM92" s="1548"/>
      <c r="FBN92" s="1548"/>
      <c r="FBO92" s="1548"/>
      <c r="FBP92" s="1548"/>
      <c r="FBQ92" s="1548"/>
      <c r="FBR92" s="1548"/>
      <c r="FBS92" s="1548"/>
      <c r="FBT92" s="1548"/>
      <c r="FBU92" s="1548"/>
      <c r="FBV92" s="1548"/>
      <c r="FBW92" s="1548"/>
      <c r="FBX92" s="1548"/>
      <c r="FBY92" s="1548"/>
      <c r="FBZ92" s="1548"/>
      <c r="FCA92" s="1548"/>
      <c r="FCB92" s="1548"/>
      <c r="FCC92" s="1548"/>
      <c r="FCD92" s="1548"/>
      <c r="FCE92" s="1548"/>
      <c r="FCF92" s="1548"/>
      <c r="FCG92" s="1548"/>
      <c r="FCH92" s="1548"/>
      <c r="FCI92" s="1548"/>
      <c r="FCJ92" s="1548"/>
      <c r="FCK92" s="1548"/>
      <c r="FCL92" s="1548"/>
      <c r="FCM92" s="1548"/>
      <c r="FCN92" s="1548"/>
      <c r="FCO92" s="1548"/>
      <c r="FCP92" s="1548"/>
      <c r="FCQ92" s="1548"/>
      <c r="FCR92" s="1548"/>
      <c r="FCS92" s="1548"/>
      <c r="FCT92" s="1548"/>
      <c r="FCU92" s="1548"/>
      <c r="FCV92" s="1548"/>
      <c r="FCW92" s="1548"/>
      <c r="FCX92" s="1548"/>
      <c r="FCY92" s="1548"/>
      <c r="FCZ92" s="1548"/>
      <c r="FDA92" s="1548"/>
      <c r="FDB92" s="1548"/>
      <c r="FDC92" s="1548"/>
      <c r="FDD92" s="1548"/>
      <c r="FDE92" s="1548"/>
      <c r="FDF92" s="1548"/>
      <c r="FDG92" s="1548"/>
      <c r="FDH92" s="1548"/>
      <c r="FDI92" s="1548"/>
      <c r="FDJ92" s="1548"/>
      <c r="FDK92" s="1548"/>
      <c r="FDL92" s="1548"/>
      <c r="FDM92" s="1548"/>
      <c r="FDN92" s="1548"/>
      <c r="FDO92" s="1548"/>
      <c r="FDP92" s="1548"/>
      <c r="FDQ92" s="1548"/>
      <c r="FDR92" s="1548"/>
      <c r="FDS92" s="1548"/>
      <c r="FDT92" s="1548"/>
      <c r="FDU92" s="1548"/>
      <c r="FDV92" s="1548"/>
      <c r="FDW92" s="1548"/>
      <c r="FDX92" s="1548"/>
      <c r="FDY92" s="1548"/>
      <c r="FDZ92" s="1548"/>
      <c r="FEA92" s="1548"/>
      <c r="FEB92" s="1548"/>
      <c r="FEC92" s="1548"/>
      <c r="FED92" s="1548"/>
      <c r="FEE92" s="1548"/>
      <c r="FEF92" s="1548"/>
      <c r="FEG92" s="1548"/>
      <c r="FEH92" s="1548"/>
      <c r="FEI92" s="1548"/>
      <c r="FEJ92" s="1548"/>
      <c r="FEK92" s="1548"/>
      <c r="FEL92" s="1548"/>
      <c r="FEM92" s="1548"/>
      <c r="FEN92" s="1548"/>
      <c r="FEO92" s="1548"/>
      <c r="FEP92" s="1548"/>
      <c r="FEQ92" s="1548"/>
      <c r="FER92" s="1548"/>
      <c r="FES92" s="1548"/>
      <c r="FET92" s="1548"/>
      <c r="FEU92" s="1548"/>
      <c r="FEV92" s="1548"/>
      <c r="FEW92" s="1548"/>
      <c r="FEX92" s="1548"/>
      <c r="FEY92" s="1548"/>
      <c r="FEZ92" s="1548"/>
      <c r="FFA92" s="1548"/>
      <c r="FFB92" s="1548"/>
      <c r="FFC92" s="1548"/>
      <c r="FFD92" s="1548"/>
      <c r="FFE92" s="1548"/>
      <c r="FFF92" s="1548"/>
      <c r="FFG92" s="1548"/>
      <c r="FFH92" s="1548"/>
      <c r="FFI92" s="1548"/>
      <c r="FFJ92" s="1548"/>
      <c r="FFK92" s="1548"/>
      <c r="FFL92" s="1548"/>
      <c r="FFM92" s="1548"/>
      <c r="FFN92" s="1548"/>
      <c r="FFO92" s="1548"/>
      <c r="FFP92" s="1548"/>
      <c r="FFQ92" s="1548"/>
      <c r="FFR92" s="1548"/>
      <c r="FFS92" s="1548"/>
      <c r="FFT92" s="1548"/>
      <c r="FFU92" s="1548"/>
      <c r="FFV92" s="1548"/>
      <c r="FFW92" s="1548"/>
      <c r="FFX92" s="1548"/>
      <c r="FFY92" s="1548"/>
      <c r="FFZ92" s="1548"/>
      <c r="FGA92" s="1548"/>
      <c r="FGB92" s="1548"/>
      <c r="FGC92" s="1548"/>
      <c r="FGD92" s="1548"/>
      <c r="FGE92" s="1548"/>
      <c r="FGF92" s="1548"/>
      <c r="FGG92" s="1548"/>
      <c r="FGH92" s="1548"/>
      <c r="FGI92" s="1548"/>
      <c r="FGJ92" s="1548"/>
      <c r="FGK92" s="1548"/>
      <c r="FGL92" s="1548"/>
      <c r="FGM92" s="1548"/>
      <c r="FGN92" s="1548"/>
      <c r="FGO92" s="1548"/>
      <c r="FGP92" s="1548"/>
      <c r="FGQ92" s="1548"/>
      <c r="FGR92" s="1548"/>
      <c r="FGS92" s="1548"/>
      <c r="FGT92" s="1548"/>
      <c r="FGU92" s="1548"/>
      <c r="FGV92" s="1548"/>
      <c r="FGW92" s="1548"/>
      <c r="FGX92" s="1548"/>
      <c r="FGY92" s="1548"/>
      <c r="FGZ92" s="1548"/>
      <c r="FHA92" s="1548"/>
      <c r="FHB92" s="1548"/>
      <c r="FHC92" s="1548"/>
      <c r="FHD92" s="1548"/>
      <c r="FHE92" s="1548"/>
      <c r="FHF92" s="1548"/>
      <c r="FHG92" s="1548"/>
      <c r="FHH92" s="1548"/>
      <c r="FHI92" s="1548"/>
      <c r="FHJ92" s="1548"/>
      <c r="FHK92" s="1548"/>
      <c r="FHL92" s="1548"/>
      <c r="FHM92" s="1548"/>
      <c r="FHN92" s="1548"/>
      <c r="FHO92" s="1548"/>
      <c r="FHP92" s="1548"/>
      <c r="FHQ92" s="1548"/>
      <c r="FHR92" s="1548"/>
      <c r="FHS92" s="1548"/>
      <c r="FHT92" s="1548"/>
      <c r="FHU92" s="1548"/>
      <c r="FHV92" s="1548"/>
      <c r="FHW92" s="1548"/>
      <c r="FHX92" s="1548"/>
      <c r="FHY92" s="1548"/>
      <c r="FHZ92" s="1548"/>
      <c r="FIA92" s="1548"/>
      <c r="FIB92" s="1548"/>
      <c r="FIC92" s="1548"/>
      <c r="FID92" s="1548"/>
      <c r="FIE92" s="1548"/>
      <c r="FIF92" s="1548"/>
      <c r="FIG92" s="1548"/>
      <c r="FIH92" s="1548"/>
      <c r="FII92" s="1548"/>
      <c r="FIJ92" s="1548"/>
      <c r="FIK92" s="1548"/>
      <c r="FIL92" s="1548"/>
      <c r="FIM92" s="1548"/>
      <c r="FIN92" s="1548"/>
      <c r="FIO92" s="1548"/>
      <c r="FIP92" s="1548"/>
      <c r="FIQ92" s="1548"/>
      <c r="FIR92" s="1548"/>
      <c r="FIS92" s="1548"/>
      <c r="FIT92" s="1548"/>
      <c r="FIU92" s="1548"/>
      <c r="FIV92" s="1548"/>
      <c r="FIW92" s="1548"/>
      <c r="FIX92" s="1548"/>
      <c r="FIY92" s="1548"/>
      <c r="FIZ92" s="1548"/>
      <c r="FJA92" s="1548"/>
      <c r="FJB92" s="1548"/>
      <c r="FJC92" s="1548"/>
      <c r="FJD92" s="1548"/>
      <c r="FJE92" s="1548"/>
      <c r="FJF92" s="1548"/>
      <c r="FJG92" s="1548"/>
      <c r="FJH92" s="1548"/>
      <c r="FJI92" s="1548"/>
      <c r="FJJ92" s="1548"/>
      <c r="FJK92" s="1548"/>
      <c r="FJL92" s="1548"/>
      <c r="FJM92" s="1548"/>
      <c r="FJN92" s="1548"/>
      <c r="FJO92" s="1548"/>
      <c r="FJP92" s="1548"/>
      <c r="FJQ92" s="1548"/>
      <c r="FJR92" s="1548"/>
      <c r="FJS92" s="1548"/>
      <c r="FJT92" s="1548"/>
      <c r="FJU92" s="1548"/>
      <c r="FJV92" s="1548"/>
      <c r="FJW92" s="1548"/>
      <c r="FJX92" s="1548"/>
      <c r="FJY92" s="1548"/>
      <c r="FJZ92" s="1548"/>
      <c r="FKA92" s="1548"/>
      <c r="FKB92" s="1548"/>
      <c r="FKC92" s="1548"/>
      <c r="FKD92" s="1548"/>
      <c r="FKE92" s="1548"/>
      <c r="FKF92" s="1548"/>
      <c r="FKG92" s="1548"/>
      <c r="FKH92" s="1548"/>
      <c r="FKI92" s="1548"/>
      <c r="FKJ92" s="1548"/>
      <c r="FKK92" s="1548"/>
      <c r="FKL92" s="1548"/>
      <c r="FKM92" s="1548"/>
      <c r="FKN92" s="1548"/>
      <c r="FKO92" s="1548"/>
      <c r="FKP92" s="1548"/>
      <c r="FKQ92" s="1548"/>
      <c r="FKR92" s="1548"/>
      <c r="FKS92" s="1548"/>
      <c r="FKT92" s="1548"/>
      <c r="FKU92" s="1548"/>
      <c r="FKV92" s="1548"/>
      <c r="FKW92" s="1548"/>
      <c r="FKX92" s="1548"/>
      <c r="FKY92" s="1548"/>
      <c r="FKZ92" s="1548"/>
      <c r="FLA92" s="1548"/>
      <c r="FLB92" s="1548"/>
      <c r="FLC92" s="1548"/>
      <c r="FLD92" s="1548"/>
      <c r="FLE92" s="1548"/>
      <c r="FLF92" s="1548"/>
      <c r="FLG92" s="1548"/>
      <c r="FLH92" s="1548"/>
      <c r="FLI92" s="1548"/>
      <c r="FLJ92" s="1548"/>
      <c r="FLK92" s="1548"/>
      <c r="FLL92" s="1548"/>
      <c r="FLM92" s="1548"/>
      <c r="FLN92" s="1548"/>
      <c r="FLO92" s="1548"/>
      <c r="FLP92" s="1548"/>
      <c r="FLQ92" s="1548"/>
      <c r="FLR92" s="1548"/>
      <c r="FLS92" s="1548"/>
      <c r="FLT92" s="1548"/>
      <c r="FLU92" s="1548"/>
      <c r="FLV92" s="1548"/>
      <c r="FLW92" s="1548"/>
      <c r="FLX92" s="1548"/>
      <c r="FLY92" s="1548"/>
      <c r="FLZ92" s="1548"/>
      <c r="FMA92" s="1548"/>
      <c r="FMB92" s="1548"/>
      <c r="FMC92" s="1548"/>
      <c r="FMD92" s="1548"/>
      <c r="FME92" s="1548"/>
      <c r="FMF92" s="1548"/>
      <c r="FMG92" s="1548"/>
      <c r="FMH92" s="1548"/>
      <c r="FMI92" s="1548"/>
      <c r="FMJ92" s="1548"/>
      <c r="FMK92" s="1548"/>
      <c r="FML92" s="1548"/>
      <c r="FMM92" s="1548"/>
      <c r="FMN92" s="1548"/>
      <c r="FMO92" s="1548"/>
      <c r="FMP92" s="1548"/>
      <c r="FMQ92" s="1548"/>
      <c r="FMR92" s="1548"/>
      <c r="FMS92" s="1548"/>
      <c r="FMT92" s="1548"/>
      <c r="FMU92" s="1548"/>
      <c r="FMV92" s="1548"/>
      <c r="FMW92" s="1548"/>
      <c r="FMX92" s="1548"/>
      <c r="FMY92" s="1548"/>
      <c r="FMZ92" s="1548"/>
      <c r="FNA92" s="1548"/>
      <c r="FNB92" s="1548"/>
      <c r="FNC92" s="1548"/>
      <c r="FND92" s="1548"/>
      <c r="FNE92" s="1548"/>
      <c r="FNF92" s="1548"/>
      <c r="FNG92" s="1548"/>
      <c r="FNH92" s="1548"/>
      <c r="FNI92" s="1548"/>
      <c r="FNJ92" s="1548"/>
      <c r="FNK92" s="1548"/>
      <c r="FNL92" s="1548"/>
      <c r="FNM92" s="1548"/>
      <c r="FNN92" s="1548"/>
      <c r="FNO92" s="1548"/>
      <c r="FNP92" s="1548"/>
      <c r="FNQ92" s="1548"/>
      <c r="FNR92" s="1548"/>
      <c r="FNS92" s="1548"/>
      <c r="FNT92" s="1548"/>
      <c r="FNU92" s="1548"/>
      <c r="FNV92" s="1548"/>
      <c r="FNW92" s="1548"/>
      <c r="FNX92" s="1548"/>
      <c r="FNY92" s="1548"/>
      <c r="FNZ92" s="1548"/>
      <c r="FOA92" s="1548"/>
      <c r="FOB92" s="1548"/>
      <c r="FOC92" s="1548"/>
      <c r="FOD92" s="1548"/>
      <c r="FOE92" s="1548"/>
      <c r="FOF92" s="1548"/>
      <c r="FOG92" s="1548"/>
      <c r="FOH92" s="1548"/>
      <c r="FOI92" s="1548"/>
      <c r="FOJ92" s="1548"/>
      <c r="FOK92" s="1548"/>
      <c r="FOL92" s="1548"/>
      <c r="FOM92" s="1548"/>
      <c r="FON92" s="1548"/>
      <c r="FOO92" s="1548"/>
      <c r="FOP92" s="1548"/>
      <c r="FOQ92" s="1548"/>
      <c r="FOR92" s="1548"/>
      <c r="FOS92" s="1548"/>
      <c r="FOT92" s="1548"/>
      <c r="FOU92" s="1548"/>
      <c r="FOV92" s="1548"/>
      <c r="FOW92" s="1548"/>
      <c r="FOX92" s="1548"/>
      <c r="FOY92" s="1548"/>
      <c r="FOZ92" s="1548"/>
      <c r="FPA92" s="1548"/>
      <c r="FPB92" s="1548"/>
      <c r="FPC92" s="1548"/>
      <c r="FPD92" s="1548"/>
      <c r="FPE92" s="1548"/>
      <c r="FPF92" s="1548"/>
      <c r="FPG92" s="1548"/>
      <c r="FPH92" s="1548"/>
      <c r="FPI92" s="1548"/>
      <c r="FPJ92" s="1548"/>
      <c r="FPK92" s="1548"/>
      <c r="FPL92" s="1548"/>
      <c r="FPM92" s="1548"/>
      <c r="FPN92" s="1548"/>
      <c r="FPO92" s="1548"/>
      <c r="FPP92" s="1548"/>
      <c r="FPQ92" s="1548"/>
      <c r="FPR92" s="1548"/>
      <c r="FPS92" s="1548"/>
      <c r="FPT92" s="1548"/>
      <c r="FPU92" s="1548"/>
      <c r="FPV92" s="1548"/>
      <c r="FPW92" s="1548"/>
      <c r="FPX92" s="1548"/>
      <c r="FPY92" s="1548"/>
      <c r="FPZ92" s="1548"/>
      <c r="FQA92" s="1548"/>
      <c r="FQB92" s="1548"/>
      <c r="FQC92" s="1548"/>
      <c r="FQD92" s="1548"/>
      <c r="FQE92" s="1548"/>
      <c r="FQF92" s="1548"/>
      <c r="FQG92" s="1548"/>
      <c r="FQH92" s="1548"/>
      <c r="FQI92" s="1548"/>
      <c r="FQJ92" s="1548"/>
      <c r="FQK92" s="1548"/>
      <c r="FQL92" s="1548"/>
      <c r="FQM92" s="1548"/>
      <c r="FQN92" s="1548"/>
      <c r="FQO92" s="1548"/>
      <c r="FQP92" s="1548"/>
      <c r="FQQ92" s="1548"/>
      <c r="FQR92" s="1548"/>
      <c r="FQS92" s="1548"/>
      <c r="FQT92" s="1548"/>
      <c r="FQU92" s="1548"/>
      <c r="FQV92" s="1548"/>
      <c r="FQW92" s="1548"/>
      <c r="FQX92" s="1548"/>
      <c r="FQY92" s="1548"/>
      <c r="FQZ92" s="1548"/>
      <c r="FRA92" s="1548"/>
      <c r="FRB92" s="1548"/>
      <c r="FRC92" s="1548"/>
      <c r="FRD92" s="1548"/>
      <c r="FRE92" s="1548"/>
      <c r="FRF92" s="1548"/>
      <c r="FRG92" s="1548"/>
      <c r="FRH92" s="1548"/>
      <c r="FRI92" s="1548"/>
      <c r="FRJ92" s="1548"/>
      <c r="FRK92" s="1548"/>
      <c r="FRL92" s="1548"/>
      <c r="FRM92" s="1548"/>
      <c r="FRN92" s="1548"/>
      <c r="FRO92" s="1548"/>
      <c r="FRP92" s="1548"/>
      <c r="FRQ92" s="1548"/>
      <c r="FRR92" s="1548"/>
      <c r="FRS92" s="1548"/>
      <c r="FRT92" s="1548"/>
      <c r="FRU92" s="1548"/>
      <c r="FRV92" s="1548"/>
      <c r="FRW92" s="1548"/>
      <c r="FRX92" s="1548"/>
      <c r="FRY92" s="1548"/>
      <c r="FRZ92" s="1548"/>
      <c r="FSA92" s="1548"/>
      <c r="FSB92" s="1548"/>
      <c r="FSC92" s="1548"/>
      <c r="FSD92" s="1548"/>
      <c r="FSE92" s="1548"/>
      <c r="FSF92" s="1548"/>
      <c r="FSG92" s="1548"/>
      <c r="FSH92" s="1548"/>
      <c r="FSI92" s="1548"/>
      <c r="FSJ92" s="1548"/>
      <c r="FSK92" s="1548"/>
      <c r="FSL92" s="1548"/>
      <c r="FSM92" s="1548"/>
      <c r="FSN92" s="1548"/>
      <c r="FSO92" s="1548"/>
      <c r="FSP92" s="1548"/>
      <c r="FSQ92" s="1548"/>
      <c r="FSR92" s="1548"/>
      <c r="FSS92" s="1548"/>
      <c r="FST92" s="1548"/>
      <c r="FSU92" s="1548"/>
      <c r="FSV92" s="1548"/>
      <c r="FSW92" s="1548"/>
      <c r="FSX92" s="1548"/>
      <c r="FSY92" s="1548"/>
      <c r="FSZ92" s="1548"/>
      <c r="FTA92" s="1548"/>
      <c r="FTB92" s="1548"/>
      <c r="FTC92" s="1548"/>
      <c r="FTD92" s="1548"/>
      <c r="FTE92" s="1548"/>
      <c r="FTF92" s="1548"/>
      <c r="FTG92" s="1548"/>
      <c r="FTH92" s="1548"/>
      <c r="FTI92" s="1548"/>
      <c r="FTJ92" s="1548"/>
      <c r="FTK92" s="1548"/>
      <c r="FTL92" s="1548"/>
      <c r="FTM92" s="1548"/>
      <c r="FTN92" s="1548"/>
      <c r="FTO92" s="1548"/>
      <c r="FTP92" s="1548"/>
      <c r="FTQ92" s="1548"/>
      <c r="FTR92" s="1548"/>
      <c r="FTS92" s="1548"/>
      <c r="FTT92" s="1548"/>
      <c r="FTU92" s="1548"/>
      <c r="FTV92" s="1548"/>
      <c r="FTW92" s="1548"/>
      <c r="FTX92" s="1548"/>
      <c r="FTY92" s="1548"/>
      <c r="FTZ92" s="1548"/>
      <c r="FUA92" s="1548"/>
      <c r="FUB92" s="1548"/>
      <c r="FUC92" s="1548"/>
      <c r="FUD92" s="1548"/>
      <c r="FUE92" s="1548"/>
      <c r="FUF92" s="1548"/>
      <c r="FUG92" s="1548"/>
      <c r="FUH92" s="1548"/>
      <c r="FUI92" s="1548"/>
      <c r="FUJ92" s="1548"/>
      <c r="FUK92" s="1548"/>
      <c r="FUL92" s="1548"/>
      <c r="FUM92" s="1548"/>
      <c r="FUN92" s="1548"/>
      <c r="FUO92" s="1548"/>
      <c r="FUP92" s="1548"/>
      <c r="FUQ92" s="1548"/>
      <c r="FUR92" s="1548"/>
      <c r="FUS92" s="1548"/>
      <c r="FUT92" s="1548"/>
      <c r="FUU92" s="1548"/>
      <c r="FUV92" s="1548"/>
      <c r="FUW92" s="1548"/>
      <c r="FUX92" s="1548"/>
      <c r="FUY92" s="1548"/>
      <c r="FUZ92" s="1548"/>
      <c r="FVA92" s="1548"/>
      <c r="FVB92" s="1548"/>
      <c r="FVC92" s="1548"/>
      <c r="FVD92" s="1548"/>
      <c r="FVE92" s="1548"/>
      <c r="FVF92" s="1548"/>
      <c r="FVG92" s="1548"/>
      <c r="FVH92" s="1548"/>
      <c r="FVI92" s="1548"/>
      <c r="FVJ92" s="1548"/>
      <c r="FVK92" s="1548"/>
      <c r="FVL92" s="1548"/>
      <c r="FVM92" s="1548"/>
      <c r="FVN92" s="1548"/>
      <c r="FVO92" s="1548"/>
      <c r="FVP92" s="1548"/>
      <c r="FVQ92" s="1548"/>
      <c r="FVR92" s="1548"/>
      <c r="FVS92" s="1548"/>
      <c r="FVT92" s="1548"/>
      <c r="FVU92" s="1548"/>
      <c r="FVV92" s="1548"/>
      <c r="FVW92" s="1548"/>
      <c r="FVX92" s="1548"/>
      <c r="FVY92" s="1548"/>
      <c r="FVZ92" s="1548"/>
      <c r="FWA92" s="1548"/>
      <c r="FWB92" s="1548"/>
      <c r="FWC92" s="1548"/>
      <c r="FWD92" s="1548"/>
      <c r="FWE92" s="1548"/>
      <c r="FWF92" s="1548"/>
      <c r="FWG92" s="1548"/>
      <c r="FWH92" s="1548"/>
      <c r="FWI92" s="1548"/>
      <c r="FWJ92" s="1548"/>
      <c r="FWK92" s="1548"/>
      <c r="FWL92" s="1548"/>
      <c r="FWM92" s="1548"/>
      <c r="FWN92" s="1548"/>
      <c r="FWO92" s="1548"/>
      <c r="FWP92" s="1548"/>
      <c r="FWQ92" s="1548"/>
      <c r="FWR92" s="1548"/>
      <c r="FWS92" s="1548"/>
      <c r="FWT92" s="1548"/>
      <c r="FWU92" s="1548"/>
      <c r="FWV92" s="1548"/>
      <c r="FWW92" s="1548"/>
      <c r="FWX92" s="1548"/>
      <c r="FWY92" s="1548"/>
      <c r="FWZ92" s="1548"/>
      <c r="FXA92" s="1548"/>
      <c r="FXB92" s="1548"/>
      <c r="FXC92" s="1548"/>
      <c r="FXD92" s="1548"/>
      <c r="FXE92" s="1548"/>
      <c r="FXF92" s="1548"/>
      <c r="FXG92" s="1548"/>
      <c r="FXH92" s="1548"/>
      <c r="FXI92" s="1548"/>
      <c r="FXJ92" s="1548"/>
      <c r="FXK92" s="1548"/>
      <c r="FXL92" s="1548"/>
      <c r="FXM92" s="1548"/>
      <c r="FXN92" s="1548"/>
      <c r="FXO92" s="1548"/>
      <c r="FXP92" s="1548"/>
      <c r="FXQ92" s="1548"/>
      <c r="FXR92" s="1548"/>
      <c r="FXS92" s="1548"/>
      <c r="FXT92" s="1548"/>
      <c r="FXU92" s="1548"/>
      <c r="FXV92" s="1548"/>
      <c r="FXW92" s="1548"/>
      <c r="FXX92" s="1548"/>
      <c r="FXY92" s="1548"/>
      <c r="FXZ92" s="1548"/>
      <c r="FYA92" s="1548"/>
      <c r="FYB92" s="1548"/>
      <c r="FYC92" s="1548"/>
      <c r="FYD92" s="1548"/>
      <c r="FYE92" s="1548"/>
      <c r="FYF92" s="1548"/>
      <c r="FYG92" s="1548"/>
      <c r="FYH92" s="1548"/>
      <c r="FYI92" s="1548"/>
      <c r="FYJ92" s="1548"/>
      <c r="FYK92" s="1548"/>
      <c r="FYL92" s="1548"/>
      <c r="FYM92" s="1548"/>
      <c r="FYN92" s="1548"/>
      <c r="FYO92" s="1548"/>
      <c r="FYP92" s="1548"/>
      <c r="FYQ92" s="1548"/>
      <c r="FYR92" s="1548"/>
      <c r="FYS92" s="1548"/>
      <c r="FYT92" s="1548"/>
      <c r="FYU92" s="1548"/>
      <c r="FYV92" s="1548"/>
      <c r="FYW92" s="1548"/>
      <c r="FYX92" s="1548"/>
      <c r="FYY92" s="1548"/>
      <c r="FYZ92" s="1548"/>
      <c r="FZA92" s="1548"/>
      <c r="FZB92" s="1548"/>
      <c r="FZC92" s="1548"/>
      <c r="FZD92" s="1548"/>
      <c r="FZE92" s="1548"/>
      <c r="FZF92" s="1548"/>
      <c r="FZG92" s="1548"/>
      <c r="FZH92" s="1548"/>
      <c r="FZI92" s="1548"/>
      <c r="FZJ92" s="1548"/>
      <c r="FZK92" s="1548"/>
      <c r="FZL92" s="1548"/>
      <c r="FZM92" s="1548"/>
      <c r="FZN92" s="1548"/>
      <c r="FZO92" s="1548"/>
      <c r="FZP92" s="1548"/>
      <c r="FZQ92" s="1548"/>
      <c r="FZR92" s="1548"/>
      <c r="FZS92" s="1548"/>
      <c r="FZT92" s="1548"/>
      <c r="FZU92" s="1548"/>
      <c r="FZV92" s="1548"/>
      <c r="FZW92" s="1548"/>
      <c r="FZX92" s="1548"/>
      <c r="FZY92" s="1548"/>
      <c r="FZZ92" s="1548"/>
      <c r="GAA92" s="1548"/>
      <c r="GAB92" s="1548"/>
      <c r="GAC92" s="1548"/>
      <c r="GAD92" s="1548"/>
      <c r="GAE92" s="1548"/>
      <c r="GAF92" s="1548"/>
      <c r="GAG92" s="1548"/>
      <c r="GAH92" s="1548"/>
      <c r="GAI92" s="1548"/>
      <c r="GAJ92" s="1548"/>
      <c r="GAK92" s="1548"/>
      <c r="GAL92" s="1548"/>
      <c r="GAM92" s="1548"/>
      <c r="GAN92" s="1548"/>
      <c r="GAO92" s="1548"/>
      <c r="GAP92" s="1548"/>
      <c r="GAQ92" s="1548"/>
      <c r="GAR92" s="1548"/>
      <c r="GAS92" s="1548"/>
      <c r="GAT92" s="1548"/>
      <c r="GAU92" s="1548"/>
      <c r="GAV92" s="1548"/>
      <c r="GAW92" s="1548"/>
      <c r="GAX92" s="1548"/>
      <c r="GAY92" s="1548"/>
      <c r="GAZ92" s="1548"/>
      <c r="GBA92" s="1548"/>
      <c r="GBB92" s="1548"/>
      <c r="GBC92" s="1548"/>
      <c r="GBD92" s="1548"/>
      <c r="GBE92" s="1548"/>
      <c r="GBF92" s="1548"/>
      <c r="GBG92" s="1548"/>
      <c r="GBH92" s="1548"/>
      <c r="GBI92" s="1548"/>
      <c r="GBJ92" s="1548"/>
      <c r="GBK92" s="1548"/>
      <c r="GBL92" s="1548"/>
      <c r="GBM92" s="1548"/>
      <c r="GBN92" s="1548"/>
      <c r="GBO92" s="1548"/>
      <c r="GBP92" s="1548"/>
      <c r="GBQ92" s="1548"/>
      <c r="GBR92" s="1548"/>
      <c r="GBS92" s="1548"/>
      <c r="GBT92" s="1548"/>
      <c r="GBU92" s="1548"/>
      <c r="GBV92" s="1548"/>
      <c r="GBW92" s="1548"/>
      <c r="GBX92" s="1548"/>
      <c r="GBY92" s="1548"/>
      <c r="GBZ92" s="1548"/>
      <c r="GCA92" s="1548"/>
      <c r="GCB92" s="1548"/>
      <c r="GCC92" s="1548"/>
      <c r="GCD92" s="1548"/>
      <c r="GCE92" s="1548"/>
      <c r="GCF92" s="1548"/>
      <c r="GCG92" s="1548"/>
      <c r="GCH92" s="1548"/>
      <c r="GCI92" s="1548"/>
      <c r="GCJ92" s="1548"/>
      <c r="GCK92" s="1548"/>
      <c r="GCL92" s="1548"/>
      <c r="GCM92" s="1548"/>
      <c r="GCN92" s="1548"/>
      <c r="GCO92" s="1548"/>
      <c r="GCP92" s="1548"/>
      <c r="GCQ92" s="1548"/>
      <c r="GCR92" s="1548"/>
      <c r="GCS92" s="1548"/>
      <c r="GCT92" s="1548"/>
      <c r="GCU92" s="1548"/>
      <c r="GCV92" s="1548"/>
      <c r="GCW92" s="1548"/>
      <c r="GCX92" s="1548"/>
      <c r="GCY92" s="1548"/>
      <c r="GCZ92" s="1548"/>
      <c r="GDA92" s="1548"/>
      <c r="GDB92" s="1548"/>
      <c r="GDC92" s="1548"/>
      <c r="GDD92" s="1548"/>
      <c r="GDE92" s="1548"/>
      <c r="GDF92" s="1548"/>
      <c r="GDG92" s="1548"/>
      <c r="GDH92" s="1548"/>
      <c r="GDI92" s="1548"/>
      <c r="GDJ92" s="1548"/>
      <c r="GDK92" s="1548"/>
      <c r="GDL92" s="1548"/>
      <c r="GDM92" s="1548"/>
      <c r="GDN92" s="1548"/>
      <c r="GDO92" s="1548"/>
      <c r="GDP92" s="1548"/>
      <c r="GDQ92" s="1548"/>
      <c r="GDR92" s="1548"/>
      <c r="GDS92" s="1548"/>
      <c r="GDT92" s="1548"/>
      <c r="GDU92" s="1548"/>
      <c r="GDV92" s="1548"/>
      <c r="GDW92" s="1548"/>
      <c r="GDX92" s="1548"/>
      <c r="GDY92" s="1548"/>
      <c r="GDZ92" s="1548"/>
      <c r="GEA92" s="1548"/>
      <c r="GEB92" s="1548"/>
      <c r="GEC92" s="1548"/>
      <c r="GED92" s="1548"/>
      <c r="GEE92" s="1548"/>
      <c r="GEF92" s="1548"/>
      <c r="GEG92" s="1548"/>
      <c r="GEH92" s="1548"/>
      <c r="GEI92" s="1548"/>
      <c r="GEJ92" s="1548"/>
      <c r="GEK92" s="1548"/>
      <c r="GEL92" s="1548"/>
      <c r="GEM92" s="1548"/>
      <c r="GEN92" s="1548"/>
      <c r="GEO92" s="1548"/>
      <c r="GEP92" s="1548"/>
      <c r="GEQ92" s="1548"/>
      <c r="GER92" s="1548"/>
      <c r="GES92" s="1548"/>
      <c r="GET92" s="1548"/>
      <c r="GEU92" s="1548"/>
      <c r="GEV92" s="1548"/>
      <c r="GEW92" s="1548"/>
      <c r="GEX92" s="1548"/>
      <c r="GEY92" s="1548"/>
      <c r="GEZ92" s="1548"/>
      <c r="GFA92" s="1548"/>
      <c r="GFB92" s="1548"/>
      <c r="GFC92" s="1548"/>
      <c r="GFD92" s="1548"/>
      <c r="GFE92" s="1548"/>
      <c r="GFF92" s="1548"/>
      <c r="GFG92" s="1548"/>
      <c r="GFH92" s="1548"/>
      <c r="GFI92" s="1548"/>
      <c r="GFJ92" s="1548"/>
      <c r="GFK92" s="1548"/>
      <c r="GFL92" s="1548"/>
      <c r="GFM92" s="1548"/>
      <c r="GFN92" s="1548"/>
      <c r="GFO92" s="1548"/>
      <c r="GFP92" s="1548"/>
      <c r="GFQ92" s="1548"/>
      <c r="GFR92" s="1548"/>
      <c r="GFS92" s="1548"/>
      <c r="GFT92" s="1548"/>
      <c r="GFU92" s="1548"/>
      <c r="GFV92" s="1548"/>
      <c r="GFW92" s="1548"/>
      <c r="GFX92" s="1548"/>
      <c r="GFY92" s="1548"/>
      <c r="GFZ92" s="1548"/>
      <c r="GGA92" s="1548"/>
      <c r="GGB92" s="1548"/>
      <c r="GGC92" s="1548"/>
      <c r="GGD92" s="1548"/>
      <c r="GGE92" s="1548"/>
      <c r="GGF92" s="1548"/>
      <c r="GGG92" s="1548"/>
      <c r="GGH92" s="1548"/>
      <c r="GGI92" s="1548"/>
      <c r="GGJ92" s="1548"/>
      <c r="GGK92" s="1548"/>
      <c r="GGL92" s="1548"/>
      <c r="GGM92" s="1548"/>
      <c r="GGN92" s="1548"/>
      <c r="GGO92" s="1548"/>
      <c r="GGP92" s="1548"/>
      <c r="GGQ92" s="1548"/>
      <c r="GGR92" s="1548"/>
      <c r="GGS92" s="1548"/>
      <c r="GGT92" s="1548"/>
      <c r="GGU92" s="1548"/>
      <c r="GGV92" s="1548"/>
      <c r="GGW92" s="1548"/>
      <c r="GGX92" s="1548"/>
      <c r="GGY92" s="1548"/>
      <c r="GGZ92" s="1548"/>
      <c r="GHA92" s="1548"/>
      <c r="GHB92" s="1548"/>
      <c r="GHC92" s="1548"/>
      <c r="GHD92" s="1548"/>
      <c r="GHE92" s="1548"/>
      <c r="GHF92" s="1548"/>
      <c r="GHG92" s="1548"/>
      <c r="GHH92" s="1548"/>
      <c r="GHI92" s="1548"/>
      <c r="GHJ92" s="1548"/>
      <c r="GHK92" s="1548"/>
      <c r="GHL92" s="1548"/>
      <c r="GHM92" s="1548"/>
      <c r="GHN92" s="1548"/>
      <c r="GHO92" s="1548"/>
      <c r="GHP92" s="1548"/>
      <c r="GHQ92" s="1548"/>
      <c r="GHR92" s="1548"/>
      <c r="GHS92" s="1548"/>
      <c r="GHT92" s="1548"/>
      <c r="GHU92" s="1548"/>
      <c r="GHV92" s="1548"/>
      <c r="GHW92" s="1548"/>
      <c r="GHX92" s="1548"/>
      <c r="GHY92" s="1548"/>
      <c r="GHZ92" s="1548"/>
      <c r="GIA92" s="1548"/>
      <c r="GIB92" s="1548"/>
      <c r="GIC92" s="1548"/>
      <c r="GID92" s="1548"/>
      <c r="GIE92" s="1548"/>
      <c r="GIF92" s="1548"/>
      <c r="GIG92" s="1548"/>
      <c r="GIH92" s="1548"/>
      <c r="GII92" s="1548"/>
      <c r="GIJ92" s="1548"/>
      <c r="GIK92" s="1548"/>
      <c r="GIL92" s="1548"/>
      <c r="GIM92" s="1548"/>
      <c r="GIN92" s="1548"/>
      <c r="GIO92" s="1548"/>
      <c r="GIP92" s="1548"/>
      <c r="GIQ92" s="1548"/>
      <c r="GIR92" s="1548"/>
      <c r="GIS92" s="1548"/>
      <c r="GIT92" s="1548"/>
      <c r="GIU92" s="1548"/>
      <c r="GIV92" s="1548"/>
      <c r="GIW92" s="1548"/>
      <c r="GIX92" s="1548"/>
      <c r="GIY92" s="1548"/>
      <c r="GIZ92" s="1548"/>
      <c r="GJA92" s="1548"/>
      <c r="GJB92" s="1548"/>
      <c r="GJC92" s="1548"/>
      <c r="GJD92" s="1548"/>
      <c r="GJE92" s="1548"/>
      <c r="GJF92" s="1548"/>
      <c r="GJG92" s="1548"/>
      <c r="GJH92" s="1548"/>
      <c r="GJI92" s="1548"/>
      <c r="GJJ92" s="1548"/>
      <c r="GJK92" s="1548"/>
      <c r="GJL92" s="1548"/>
      <c r="GJM92" s="1548"/>
      <c r="GJN92" s="1548"/>
      <c r="GJO92" s="1548"/>
      <c r="GJP92" s="1548"/>
      <c r="GJQ92" s="1548"/>
      <c r="GJR92" s="1548"/>
      <c r="GJS92" s="1548"/>
      <c r="GJT92" s="1548"/>
      <c r="GJU92" s="1548"/>
      <c r="GJV92" s="1548"/>
      <c r="GJW92" s="1548"/>
      <c r="GJX92" s="1548"/>
      <c r="GJY92" s="1548"/>
      <c r="GJZ92" s="1548"/>
      <c r="GKA92" s="1548"/>
      <c r="GKB92" s="1548"/>
      <c r="GKC92" s="1548"/>
      <c r="GKD92" s="1548"/>
      <c r="GKE92" s="1548"/>
      <c r="GKF92" s="1548"/>
      <c r="GKG92" s="1548"/>
      <c r="GKH92" s="1548"/>
      <c r="GKI92" s="1548"/>
      <c r="GKJ92" s="1548"/>
      <c r="GKK92" s="1548"/>
      <c r="GKL92" s="1548"/>
      <c r="GKM92" s="1548"/>
      <c r="GKN92" s="1548"/>
      <c r="GKO92" s="1548"/>
      <c r="GKP92" s="1548"/>
      <c r="GKQ92" s="1548"/>
      <c r="GKR92" s="1548"/>
      <c r="GKS92" s="1548"/>
      <c r="GKT92" s="1548"/>
      <c r="GKU92" s="1548"/>
      <c r="GKV92" s="1548"/>
      <c r="GKW92" s="1548"/>
      <c r="GKX92" s="1548"/>
      <c r="GKY92" s="1548"/>
      <c r="GKZ92" s="1548"/>
      <c r="GLA92" s="1548"/>
      <c r="GLB92" s="1548"/>
      <c r="GLC92" s="1548"/>
      <c r="GLD92" s="1548"/>
      <c r="GLE92" s="1548"/>
      <c r="GLF92" s="1548"/>
      <c r="GLG92" s="1548"/>
      <c r="GLH92" s="1548"/>
      <c r="GLI92" s="1548"/>
      <c r="GLJ92" s="1548"/>
      <c r="GLK92" s="1548"/>
      <c r="GLL92" s="1548"/>
      <c r="GLM92" s="1548"/>
      <c r="GLN92" s="1548"/>
      <c r="GLO92" s="1548"/>
      <c r="GLP92" s="1548"/>
      <c r="GLQ92" s="1548"/>
      <c r="GLR92" s="1548"/>
      <c r="GLS92" s="1548"/>
      <c r="GLT92" s="1548"/>
      <c r="GLU92" s="1548"/>
      <c r="GLV92" s="1548"/>
      <c r="GLW92" s="1548"/>
      <c r="GLX92" s="1548"/>
      <c r="GLY92" s="1548"/>
      <c r="GLZ92" s="1548"/>
      <c r="GMA92" s="1548"/>
      <c r="GMB92" s="1548"/>
      <c r="GMC92" s="1548"/>
      <c r="GMD92" s="1548"/>
      <c r="GME92" s="1548"/>
      <c r="GMF92" s="1548"/>
      <c r="GMG92" s="1548"/>
      <c r="GMH92" s="1548"/>
      <c r="GMI92" s="1548"/>
      <c r="GMJ92" s="1548"/>
      <c r="GMK92" s="1548"/>
      <c r="GML92" s="1548"/>
      <c r="GMM92" s="1548"/>
      <c r="GMN92" s="1548"/>
      <c r="GMO92" s="1548"/>
      <c r="GMP92" s="1548"/>
      <c r="GMQ92" s="1548"/>
      <c r="GMR92" s="1548"/>
      <c r="GMS92" s="1548"/>
      <c r="GMT92" s="1548"/>
      <c r="GMU92" s="1548"/>
      <c r="GMV92" s="1548"/>
      <c r="GMW92" s="1548"/>
      <c r="GMX92" s="1548"/>
      <c r="GMY92" s="1548"/>
      <c r="GMZ92" s="1548"/>
      <c r="GNA92" s="1548"/>
      <c r="GNB92" s="1548"/>
      <c r="GNC92" s="1548"/>
      <c r="GND92" s="1548"/>
      <c r="GNE92" s="1548"/>
      <c r="GNF92" s="1548"/>
      <c r="GNG92" s="1548"/>
      <c r="GNH92" s="1548"/>
      <c r="GNI92" s="1548"/>
      <c r="GNJ92" s="1548"/>
      <c r="GNK92" s="1548"/>
      <c r="GNL92" s="1548"/>
      <c r="GNM92" s="1548"/>
      <c r="GNN92" s="1548"/>
      <c r="GNO92" s="1548"/>
      <c r="GNP92" s="1548"/>
      <c r="GNQ92" s="1548"/>
      <c r="GNR92" s="1548"/>
      <c r="GNS92" s="1548"/>
      <c r="GNT92" s="1548"/>
      <c r="GNU92" s="1548"/>
      <c r="GNV92" s="1548"/>
      <c r="GNW92" s="1548"/>
      <c r="GNX92" s="1548"/>
      <c r="GNY92" s="1548"/>
      <c r="GNZ92" s="1548"/>
      <c r="GOA92" s="1548"/>
      <c r="GOB92" s="1548"/>
      <c r="GOC92" s="1548"/>
      <c r="GOD92" s="1548"/>
      <c r="GOE92" s="1548"/>
      <c r="GOF92" s="1548"/>
      <c r="GOG92" s="1548"/>
      <c r="GOH92" s="1548"/>
      <c r="GOI92" s="1548"/>
      <c r="GOJ92" s="1548"/>
      <c r="GOK92" s="1548"/>
      <c r="GOL92" s="1548"/>
      <c r="GOM92" s="1548"/>
      <c r="GON92" s="1548"/>
      <c r="GOO92" s="1548"/>
      <c r="GOP92" s="1548"/>
      <c r="GOQ92" s="1548"/>
      <c r="GOR92" s="1548"/>
      <c r="GOS92" s="1548"/>
      <c r="GOT92" s="1548"/>
      <c r="GOU92" s="1548"/>
      <c r="GOV92" s="1548"/>
      <c r="GOW92" s="1548"/>
      <c r="GOX92" s="1548"/>
      <c r="GOY92" s="1548"/>
      <c r="GOZ92" s="1548"/>
      <c r="GPA92" s="1548"/>
      <c r="GPB92" s="1548"/>
      <c r="GPC92" s="1548"/>
      <c r="GPD92" s="1548"/>
      <c r="GPE92" s="1548"/>
      <c r="GPF92" s="1548"/>
      <c r="GPG92" s="1548"/>
      <c r="GPH92" s="1548"/>
      <c r="GPI92" s="1548"/>
      <c r="GPJ92" s="1548"/>
      <c r="GPK92" s="1548"/>
      <c r="GPL92" s="1548"/>
      <c r="GPM92" s="1548"/>
      <c r="GPN92" s="1548"/>
      <c r="GPO92" s="1548"/>
      <c r="GPP92" s="1548"/>
      <c r="GPQ92" s="1548"/>
      <c r="GPR92" s="1548"/>
      <c r="GPS92" s="1548"/>
      <c r="GPT92" s="1548"/>
      <c r="GPU92" s="1548"/>
      <c r="GPV92" s="1548"/>
      <c r="GPW92" s="1548"/>
      <c r="GPX92" s="1548"/>
      <c r="GPY92" s="1548"/>
      <c r="GPZ92" s="1548"/>
      <c r="GQA92" s="1548"/>
      <c r="GQB92" s="1548"/>
      <c r="GQC92" s="1548"/>
      <c r="GQD92" s="1548"/>
      <c r="GQE92" s="1548"/>
      <c r="GQF92" s="1548"/>
      <c r="GQG92" s="1548"/>
      <c r="GQH92" s="1548"/>
      <c r="GQI92" s="1548"/>
      <c r="GQJ92" s="1548"/>
      <c r="GQK92" s="1548"/>
      <c r="GQL92" s="1548"/>
      <c r="GQM92" s="1548"/>
      <c r="GQN92" s="1548"/>
      <c r="GQO92" s="1548"/>
      <c r="GQP92" s="1548"/>
      <c r="GQQ92" s="1548"/>
      <c r="GQR92" s="1548"/>
      <c r="GQS92" s="1548"/>
      <c r="GQT92" s="1548"/>
      <c r="GQU92" s="1548"/>
      <c r="GQV92" s="1548"/>
      <c r="GQW92" s="1548"/>
      <c r="GQX92" s="1548"/>
      <c r="GQY92" s="1548"/>
      <c r="GQZ92" s="1548"/>
      <c r="GRA92" s="1548"/>
      <c r="GRB92" s="1548"/>
      <c r="GRC92" s="1548"/>
      <c r="GRD92" s="1548"/>
      <c r="GRE92" s="1548"/>
      <c r="GRF92" s="1548"/>
      <c r="GRG92" s="1548"/>
      <c r="GRH92" s="1548"/>
      <c r="GRI92" s="1548"/>
      <c r="GRJ92" s="1548"/>
      <c r="GRK92" s="1548"/>
      <c r="GRL92" s="1548"/>
      <c r="GRM92" s="1548"/>
      <c r="GRN92" s="1548"/>
      <c r="GRO92" s="1548"/>
      <c r="GRP92" s="1548"/>
      <c r="GRQ92" s="1548"/>
      <c r="GRR92" s="1548"/>
      <c r="GRS92" s="1548"/>
      <c r="GRT92" s="1548"/>
      <c r="GRU92" s="1548"/>
      <c r="GRV92" s="1548"/>
      <c r="GRW92" s="1548"/>
      <c r="GRX92" s="1548"/>
      <c r="GRY92" s="1548"/>
      <c r="GRZ92" s="1548"/>
      <c r="GSA92" s="1548"/>
      <c r="GSB92" s="1548"/>
      <c r="GSC92" s="1548"/>
      <c r="GSD92" s="1548"/>
      <c r="GSE92" s="1548"/>
      <c r="GSF92" s="1548"/>
      <c r="GSG92" s="1548"/>
      <c r="GSH92" s="1548"/>
      <c r="GSI92" s="1548"/>
      <c r="GSJ92" s="1548"/>
      <c r="GSK92" s="1548"/>
      <c r="GSL92" s="1548"/>
      <c r="GSM92" s="1548"/>
      <c r="GSN92" s="1548"/>
      <c r="GSO92" s="1548"/>
      <c r="GSP92" s="1548"/>
      <c r="GSQ92" s="1548"/>
      <c r="GSR92" s="1548"/>
      <c r="GSS92" s="1548"/>
      <c r="GST92" s="1548"/>
      <c r="GSU92" s="1548"/>
      <c r="GSV92" s="1548"/>
      <c r="GSW92" s="1548"/>
      <c r="GSX92" s="1548"/>
      <c r="GSY92" s="1548"/>
      <c r="GSZ92" s="1548"/>
      <c r="GTA92" s="1548"/>
      <c r="GTB92" s="1548"/>
      <c r="GTC92" s="1548"/>
      <c r="GTD92" s="1548"/>
      <c r="GTE92" s="1548"/>
      <c r="GTF92" s="1548"/>
      <c r="GTG92" s="1548"/>
      <c r="GTH92" s="1548"/>
      <c r="GTI92" s="1548"/>
      <c r="GTJ92" s="1548"/>
      <c r="GTK92" s="1548"/>
      <c r="GTL92" s="1548"/>
      <c r="GTM92" s="1548"/>
      <c r="GTN92" s="1548"/>
      <c r="GTO92" s="1548"/>
      <c r="GTP92" s="1548"/>
      <c r="GTQ92" s="1548"/>
      <c r="GTR92" s="1548"/>
      <c r="GTS92" s="1548"/>
      <c r="GTT92" s="1548"/>
      <c r="GTU92" s="1548"/>
      <c r="GTV92" s="1548"/>
      <c r="GTW92" s="1548"/>
      <c r="GTX92" s="1548"/>
      <c r="GTY92" s="1548"/>
      <c r="GTZ92" s="1548"/>
      <c r="GUA92" s="1548"/>
      <c r="GUB92" s="1548"/>
      <c r="GUC92" s="1548"/>
      <c r="GUD92" s="1548"/>
      <c r="GUE92" s="1548"/>
      <c r="GUF92" s="1548"/>
      <c r="GUG92" s="1548"/>
      <c r="GUH92" s="1548"/>
      <c r="GUI92" s="1548"/>
      <c r="GUJ92" s="1548"/>
      <c r="GUK92" s="1548"/>
      <c r="GUL92" s="1548"/>
      <c r="GUM92" s="1548"/>
      <c r="GUN92" s="1548"/>
      <c r="GUO92" s="1548"/>
      <c r="GUP92" s="1548"/>
      <c r="GUQ92" s="1548"/>
      <c r="GUR92" s="1548"/>
      <c r="GUS92" s="1548"/>
      <c r="GUT92" s="1548"/>
      <c r="GUU92" s="1548"/>
      <c r="GUV92" s="1548"/>
      <c r="GUW92" s="1548"/>
      <c r="GUX92" s="1548"/>
      <c r="GUY92" s="1548"/>
      <c r="GUZ92" s="1548"/>
      <c r="GVA92" s="1548"/>
      <c r="GVB92" s="1548"/>
      <c r="GVC92" s="1548"/>
      <c r="GVD92" s="1548"/>
      <c r="GVE92" s="1548"/>
      <c r="GVF92" s="1548"/>
      <c r="GVG92" s="1548"/>
      <c r="GVH92" s="1548"/>
      <c r="GVI92" s="1548"/>
      <c r="GVJ92" s="1548"/>
      <c r="GVK92" s="1548"/>
      <c r="GVL92" s="1548"/>
      <c r="GVM92" s="1548"/>
      <c r="GVN92" s="1548"/>
      <c r="GVO92" s="1548"/>
      <c r="GVP92" s="1548"/>
      <c r="GVQ92" s="1548"/>
      <c r="GVR92" s="1548"/>
      <c r="GVS92" s="1548"/>
      <c r="GVT92" s="1548"/>
      <c r="GVU92" s="1548"/>
      <c r="GVV92" s="1548"/>
      <c r="GVW92" s="1548"/>
      <c r="GVX92" s="1548"/>
      <c r="GVY92" s="1548"/>
      <c r="GVZ92" s="1548"/>
      <c r="GWA92" s="1548"/>
      <c r="GWB92" s="1548"/>
      <c r="GWC92" s="1548"/>
      <c r="GWD92" s="1548"/>
      <c r="GWE92" s="1548"/>
      <c r="GWF92" s="1548"/>
      <c r="GWG92" s="1548"/>
      <c r="GWH92" s="1548"/>
      <c r="GWI92" s="1548"/>
      <c r="GWJ92" s="1548"/>
      <c r="GWK92" s="1548"/>
      <c r="GWL92" s="1548"/>
      <c r="GWM92" s="1548"/>
      <c r="GWN92" s="1548"/>
      <c r="GWO92" s="1548"/>
      <c r="GWP92" s="1548"/>
      <c r="GWQ92" s="1548"/>
      <c r="GWR92" s="1548"/>
      <c r="GWS92" s="1548"/>
      <c r="GWT92" s="1548"/>
      <c r="GWU92" s="1548"/>
      <c r="GWV92" s="1548"/>
      <c r="GWW92" s="1548"/>
      <c r="GWX92" s="1548"/>
      <c r="GWY92" s="1548"/>
      <c r="GWZ92" s="1548"/>
      <c r="GXA92" s="1548"/>
      <c r="GXB92" s="1548"/>
      <c r="GXC92" s="1548"/>
      <c r="GXD92" s="1548"/>
      <c r="GXE92" s="1548"/>
      <c r="GXF92" s="1548"/>
      <c r="GXG92" s="1548"/>
      <c r="GXH92" s="1548"/>
      <c r="GXI92" s="1548"/>
      <c r="GXJ92" s="1548"/>
      <c r="GXK92" s="1548"/>
      <c r="GXL92" s="1548"/>
      <c r="GXM92" s="1548"/>
      <c r="GXN92" s="1548"/>
      <c r="GXO92" s="1548"/>
      <c r="GXP92" s="1548"/>
      <c r="GXQ92" s="1548"/>
      <c r="GXR92" s="1548"/>
      <c r="GXS92" s="1548"/>
      <c r="GXT92" s="1548"/>
      <c r="GXU92" s="1548"/>
      <c r="GXV92" s="1548"/>
      <c r="GXW92" s="1548"/>
      <c r="GXX92" s="1548"/>
      <c r="GXY92" s="1548"/>
      <c r="GXZ92" s="1548"/>
      <c r="GYA92" s="1548"/>
      <c r="GYB92" s="1548"/>
      <c r="GYC92" s="1548"/>
      <c r="GYD92" s="1548"/>
      <c r="GYE92" s="1548"/>
      <c r="GYF92" s="1548"/>
      <c r="GYG92" s="1548"/>
      <c r="GYH92" s="1548"/>
      <c r="GYI92" s="1548"/>
      <c r="GYJ92" s="1548"/>
      <c r="GYK92" s="1548"/>
      <c r="GYL92" s="1548"/>
      <c r="GYM92" s="1548"/>
      <c r="GYN92" s="1548"/>
      <c r="GYO92" s="1548"/>
      <c r="GYP92" s="1548"/>
      <c r="GYQ92" s="1548"/>
      <c r="GYR92" s="1548"/>
      <c r="GYS92" s="1548"/>
      <c r="GYT92" s="1548"/>
      <c r="GYU92" s="1548"/>
      <c r="GYV92" s="1548"/>
      <c r="GYW92" s="1548"/>
      <c r="GYX92" s="1548"/>
      <c r="GYY92" s="1548"/>
      <c r="GYZ92" s="1548"/>
      <c r="GZA92" s="1548"/>
      <c r="GZB92" s="1548"/>
      <c r="GZC92" s="1548"/>
      <c r="GZD92" s="1548"/>
      <c r="GZE92" s="1548"/>
      <c r="GZF92" s="1548"/>
      <c r="GZG92" s="1548"/>
      <c r="GZH92" s="1548"/>
      <c r="GZI92" s="1548"/>
      <c r="GZJ92" s="1548"/>
      <c r="GZK92" s="1548"/>
      <c r="GZL92" s="1548"/>
      <c r="GZM92" s="1548"/>
      <c r="GZN92" s="1548"/>
      <c r="GZO92" s="1548"/>
      <c r="GZP92" s="1548"/>
      <c r="GZQ92" s="1548"/>
      <c r="GZR92" s="1548"/>
      <c r="GZS92" s="1548"/>
      <c r="GZT92" s="1548"/>
      <c r="GZU92" s="1548"/>
      <c r="GZV92" s="1548"/>
      <c r="GZW92" s="1548"/>
      <c r="GZX92" s="1548"/>
      <c r="GZY92" s="1548"/>
      <c r="GZZ92" s="1548"/>
      <c r="HAA92" s="1548"/>
      <c r="HAB92" s="1548"/>
      <c r="HAC92" s="1548"/>
      <c r="HAD92" s="1548"/>
      <c r="HAE92" s="1548"/>
      <c r="HAF92" s="1548"/>
      <c r="HAG92" s="1548"/>
      <c r="HAH92" s="1548"/>
      <c r="HAI92" s="1548"/>
      <c r="HAJ92" s="1548"/>
      <c r="HAK92" s="1548"/>
      <c r="HAL92" s="1548"/>
      <c r="HAM92" s="1548"/>
      <c r="HAN92" s="1548"/>
      <c r="HAO92" s="1548"/>
      <c r="HAP92" s="1548"/>
      <c r="HAQ92" s="1548"/>
      <c r="HAR92" s="1548"/>
      <c r="HAS92" s="1548"/>
      <c r="HAT92" s="1548"/>
      <c r="HAU92" s="1548"/>
      <c r="HAV92" s="1548"/>
      <c r="HAW92" s="1548"/>
      <c r="HAX92" s="1548"/>
      <c r="HAY92" s="1548"/>
      <c r="HAZ92" s="1548"/>
      <c r="HBA92" s="1548"/>
      <c r="HBB92" s="1548"/>
      <c r="HBC92" s="1548"/>
      <c r="HBD92" s="1548"/>
      <c r="HBE92" s="1548"/>
      <c r="HBF92" s="1548"/>
      <c r="HBG92" s="1548"/>
      <c r="HBH92" s="1548"/>
      <c r="HBI92" s="1548"/>
      <c r="HBJ92" s="1548"/>
      <c r="HBK92" s="1548"/>
      <c r="HBL92" s="1548"/>
      <c r="HBM92" s="1548"/>
      <c r="HBN92" s="1548"/>
      <c r="HBO92" s="1548"/>
      <c r="HBP92" s="1548"/>
      <c r="HBQ92" s="1548"/>
      <c r="HBR92" s="1548"/>
      <c r="HBS92" s="1548"/>
      <c r="HBT92" s="1548"/>
      <c r="HBU92" s="1548"/>
      <c r="HBV92" s="1548"/>
      <c r="HBW92" s="1548"/>
      <c r="HBX92" s="1548"/>
      <c r="HBY92" s="1548"/>
      <c r="HBZ92" s="1548"/>
      <c r="HCA92" s="1548"/>
      <c r="HCB92" s="1548"/>
      <c r="HCC92" s="1548"/>
      <c r="HCD92" s="1548"/>
      <c r="HCE92" s="1548"/>
      <c r="HCF92" s="1548"/>
      <c r="HCG92" s="1548"/>
      <c r="HCH92" s="1548"/>
      <c r="HCI92" s="1548"/>
      <c r="HCJ92" s="1548"/>
      <c r="HCK92" s="1548"/>
      <c r="HCL92" s="1548"/>
      <c r="HCM92" s="1548"/>
      <c r="HCN92" s="1548"/>
      <c r="HCO92" s="1548"/>
      <c r="HCP92" s="1548"/>
      <c r="HCQ92" s="1548"/>
      <c r="HCR92" s="1548"/>
      <c r="HCS92" s="1548"/>
      <c r="HCT92" s="1548"/>
      <c r="HCU92" s="1548"/>
      <c r="HCV92" s="1548"/>
      <c r="HCW92" s="1548"/>
      <c r="HCX92" s="1548"/>
      <c r="HCY92" s="1548"/>
      <c r="HCZ92" s="1548"/>
      <c r="HDA92" s="1548"/>
      <c r="HDB92" s="1548"/>
      <c r="HDC92" s="1548"/>
      <c r="HDD92" s="1548"/>
      <c r="HDE92" s="1548"/>
      <c r="HDF92" s="1548"/>
      <c r="HDG92" s="1548"/>
      <c r="HDH92" s="1548"/>
      <c r="HDI92" s="1548"/>
      <c r="HDJ92" s="1548"/>
      <c r="HDK92" s="1548"/>
      <c r="HDL92" s="1548"/>
      <c r="HDM92" s="1548"/>
      <c r="HDN92" s="1548"/>
      <c r="HDO92" s="1548"/>
      <c r="HDP92" s="1548"/>
      <c r="HDQ92" s="1548"/>
      <c r="HDR92" s="1548"/>
      <c r="HDS92" s="1548"/>
      <c r="HDT92" s="1548"/>
      <c r="HDU92" s="1548"/>
      <c r="HDV92" s="1548"/>
      <c r="HDW92" s="1548"/>
      <c r="HDX92" s="1548"/>
      <c r="HDY92" s="1548"/>
      <c r="HDZ92" s="1548"/>
      <c r="HEA92" s="1548"/>
      <c r="HEB92" s="1548"/>
      <c r="HEC92" s="1548"/>
      <c r="HED92" s="1548"/>
      <c r="HEE92" s="1548"/>
      <c r="HEF92" s="1548"/>
      <c r="HEG92" s="1548"/>
      <c r="HEH92" s="1548"/>
      <c r="HEI92" s="1548"/>
      <c r="HEJ92" s="1548"/>
      <c r="HEK92" s="1548"/>
      <c r="HEL92" s="1548"/>
      <c r="HEM92" s="1548"/>
      <c r="HEN92" s="1548"/>
      <c r="HEO92" s="1548"/>
      <c r="HEP92" s="1548"/>
      <c r="HEQ92" s="1548"/>
      <c r="HER92" s="1548"/>
      <c r="HES92" s="1548"/>
      <c r="HET92" s="1548"/>
      <c r="HEU92" s="1548"/>
      <c r="HEV92" s="1548"/>
      <c r="HEW92" s="1548"/>
      <c r="HEX92" s="1548"/>
      <c r="HEY92" s="1548"/>
      <c r="HEZ92" s="1548"/>
      <c r="HFA92" s="1548"/>
      <c r="HFB92" s="1548"/>
      <c r="HFC92" s="1548"/>
      <c r="HFD92" s="1548"/>
      <c r="HFE92" s="1548"/>
      <c r="HFF92" s="1548"/>
      <c r="HFG92" s="1548"/>
      <c r="HFH92" s="1548"/>
      <c r="HFI92" s="1548"/>
      <c r="HFJ92" s="1548"/>
      <c r="HFK92" s="1548"/>
      <c r="HFL92" s="1548"/>
      <c r="HFM92" s="1548"/>
      <c r="HFN92" s="1548"/>
      <c r="HFO92" s="1548"/>
      <c r="HFP92" s="1548"/>
      <c r="HFQ92" s="1548"/>
      <c r="HFR92" s="1548"/>
      <c r="HFS92" s="1548"/>
      <c r="HFT92" s="1548"/>
      <c r="HFU92" s="1548"/>
      <c r="HFV92" s="1548"/>
      <c r="HFW92" s="1548"/>
      <c r="HFX92" s="1548"/>
      <c r="HFY92" s="1548"/>
      <c r="HFZ92" s="1548"/>
      <c r="HGA92" s="1548"/>
      <c r="HGB92" s="1548"/>
      <c r="HGC92" s="1548"/>
      <c r="HGD92" s="1548"/>
      <c r="HGE92" s="1548"/>
      <c r="HGF92" s="1548"/>
      <c r="HGG92" s="1548"/>
      <c r="HGH92" s="1548"/>
      <c r="HGI92" s="1548"/>
      <c r="HGJ92" s="1548"/>
      <c r="HGK92" s="1548"/>
      <c r="HGL92" s="1548"/>
      <c r="HGM92" s="1548"/>
      <c r="HGN92" s="1548"/>
      <c r="HGO92" s="1548"/>
      <c r="HGP92" s="1548"/>
      <c r="HGQ92" s="1548"/>
      <c r="HGR92" s="1548"/>
      <c r="HGS92" s="1548"/>
      <c r="HGT92" s="1548"/>
      <c r="HGU92" s="1548"/>
      <c r="HGV92" s="1548"/>
      <c r="HGW92" s="1548"/>
      <c r="HGX92" s="1548"/>
      <c r="HGY92" s="1548"/>
      <c r="HGZ92" s="1548"/>
      <c r="HHA92" s="1548"/>
      <c r="HHB92" s="1548"/>
      <c r="HHC92" s="1548"/>
      <c r="HHD92" s="1548"/>
      <c r="HHE92" s="1548"/>
      <c r="HHF92" s="1548"/>
      <c r="HHG92" s="1548"/>
      <c r="HHH92" s="1548"/>
      <c r="HHI92" s="1548"/>
      <c r="HHJ92" s="1548"/>
      <c r="HHK92" s="1548"/>
      <c r="HHL92" s="1548"/>
      <c r="HHM92" s="1548"/>
      <c r="HHN92" s="1548"/>
      <c r="HHO92" s="1548"/>
      <c r="HHP92" s="1548"/>
      <c r="HHQ92" s="1548"/>
      <c r="HHR92" s="1548"/>
      <c r="HHS92" s="1548"/>
      <c r="HHT92" s="1548"/>
      <c r="HHU92" s="1548"/>
      <c r="HHV92" s="1548"/>
      <c r="HHW92" s="1548"/>
      <c r="HHX92" s="1548"/>
      <c r="HHY92" s="1548"/>
      <c r="HHZ92" s="1548"/>
      <c r="HIA92" s="1548"/>
      <c r="HIB92" s="1548"/>
      <c r="HIC92" s="1548"/>
      <c r="HID92" s="1548"/>
      <c r="HIE92" s="1548"/>
      <c r="HIF92" s="1548"/>
      <c r="HIG92" s="1548"/>
      <c r="HIH92" s="1548"/>
      <c r="HII92" s="1548"/>
      <c r="HIJ92" s="1548"/>
      <c r="HIK92" s="1548"/>
      <c r="HIL92" s="1548"/>
      <c r="HIM92" s="1548"/>
      <c r="HIN92" s="1548"/>
      <c r="HIO92" s="1548"/>
      <c r="HIP92" s="1548"/>
      <c r="HIQ92" s="1548"/>
      <c r="HIR92" s="1548"/>
      <c r="HIS92" s="1548"/>
      <c r="HIT92" s="1548"/>
      <c r="HIU92" s="1548"/>
      <c r="HIV92" s="1548"/>
      <c r="HIW92" s="1548"/>
      <c r="HIX92" s="1548"/>
      <c r="HIY92" s="1548"/>
      <c r="HIZ92" s="1548"/>
      <c r="HJA92" s="1548"/>
      <c r="HJB92" s="1548"/>
      <c r="HJC92" s="1548"/>
      <c r="HJD92" s="1548"/>
      <c r="HJE92" s="1548"/>
      <c r="HJF92" s="1548"/>
      <c r="HJG92" s="1548"/>
      <c r="HJH92" s="1548"/>
      <c r="HJI92" s="1548"/>
      <c r="HJJ92" s="1548"/>
      <c r="HJK92" s="1548"/>
      <c r="HJL92" s="1548"/>
      <c r="HJM92" s="1548"/>
      <c r="HJN92" s="1548"/>
      <c r="HJO92" s="1548"/>
      <c r="HJP92" s="1548"/>
      <c r="HJQ92" s="1548"/>
      <c r="HJR92" s="1548"/>
      <c r="HJS92" s="1548"/>
      <c r="HJT92" s="1548"/>
      <c r="HJU92" s="1548"/>
      <c r="HJV92" s="1548"/>
      <c r="HJW92" s="1548"/>
      <c r="HJX92" s="1548"/>
      <c r="HJY92" s="1548"/>
      <c r="HJZ92" s="1548"/>
      <c r="HKA92" s="1548"/>
      <c r="HKB92" s="1548"/>
      <c r="HKC92" s="1548"/>
      <c r="HKD92" s="1548"/>
      <c r="HKE92" s="1548"/>
      <c r="HKF92" s="1548"/>
      <c r="HKG92" s="1548"/>
      <c r="HKH92" s="1548"/>
      <c r="HKI92" s="1548"/>
      <c r="HKJ92" s="1548"/>
      <c r="HKK92" s="1548"/>
      <c r="HKL92" s="1548"/>
      <c r="HKM92" s="1548"/>
      <c r="HKN92" s="1548"/>
      <c r="HKO92" s="1548"/>
      <c r="HKP92" s="1548"/>
      <c r="HKQ92" s="1548"/>
      <c r="HKR92" s="1548"/>
      <c r="HKS92" s="1548"/>
      <c r="HKT92" s="1548"/>
      <c r="HKU92" s="1548"/>
      <c r="HKV92" s="1548"/>
      <c r="HKW92" s="1548"/>
      <c r="HKX92" s="1548"/>
      <c r="HKY92" s="1548"/>
      <c r="HKZ92" s="1548"/>
      <c r="HLA92" s="1548"/>
      <c r="HLB92" s="1548"/>
      <c r="HLC92" s="1548"/>
      <c r="HLD92" s="1548"/>
      <c r="HLE92" s="1548"/>
      <c r="HLF92" s="1548"/>
      <c r="HLG92" s="1548"/>
      <c r="HLH92" s="1548"/>
      <c r="HLI92" s="1548"/>
      <c r="HLJ92" s="1548"/>
      <c r="HLK92" s="1548"/>
      <c r="HLL92" s="1548"/>
      <c r="HLM92" s="1548"/>
      <c r="HLN92" s="1548"/>
      <c r="HLO92" s="1548"/>
      <c r="HLP92" s="1548"/>
      <c r="HLQ92" s="1548"/>
      <c r="HLR92" s="1548"/>
      <c r="HLS92" s="1548"/>
      <c r="HLT92" s="1548"/>
      <c r="HLU92" s="1548"/>
      <c r="HLV92" s="1548"/>
      <c r="HLW92" s="1548"/>
      <c r="HLX92" s="1548"/>
      <c r="HLY92" s="1548"/>
      <c r="HLZ92" s="1548"/>
      <c r="HMA92" s="1548"/>
      <c r="HMB92" s="1548"/>
      <c r="HMC92" s="1548"/>
      <c r="HMD92" s="1548"/>
      <c r="HME92" s="1548"/>
      <c r="HMF92" s="1548"/>
      <c r="HMG92" s="1548"/>
      <c r="HMH92" s="1548"/>
      <c r="HMI92" s="1548"/>
      <c r="HMJ92" s="1548"/>
      <c r="HMK92" s="1548"/>
      <c r="HML92" s="1548"/>
      <c r="HMM92" s="1548"/>
      <c r="HMN92" s="1548"/>
      <c r="HMO92" s="1548"/>
      <c r="HMP92" s="1548"/>
      <c r="HMQ92" s="1548"/>
      <c r="HMR92" s="1548"/>
      <c r="HMS92" s="1548"/>
      <c r="HMT92" s="1548"/>
      <c r="HMU92" s="1548"/>
      <c r="HMV92" s="1548"/>
      <c r="HMW92" s="1548"/>
      <c r="HMX92" s="1548"/>
      <c r="HMY92" s="1548"/>
      <c r="HMZ92" s="1548"/>
      <c r="HNA92" s="1548"/>
      <c r="HNB92" s="1548"/>
      <c r="HNC92" s="1548"/>
      <c r="HND92" s="1548"/>
      <c r="HNE92" s="1548"/>
      <c r="HNF92" s="1548"/>
      <c r="HNG92" s="1548"/>
      <c r="HNH92" s="1548"/>
      <c r="HNI92" s="1548"/>
      <c r="HNJ92" s="1548"/>
      <c r="HNK92" s="1548"/>
      <c r="HNL92" s="1548"/>
      <c r="HNM92" s="1548"/>
      <c r="HNN92" s="1548"/>
      <c r="HNO92" s="1548"/>
      <c r="HNP92" s="1548"/>
      <c r="HNQ92" s="1548"/>
      <c r="HNR92" s="1548"/>
      <c r="HNS92" s="1548"/>
      <c r="HNT92" s="1548"/>
      <c r="HNU92" s="1548"/>
      <c r="HNV92" s="1548"/>
      <c r="HNW92" s="1548"/>
      <c r="HNX92" s="1548"/>
      <c r="HNY92" s="1548"/>
      <c r="HNZ92" s="1548"/>
      <c r="HOA92" s="1548"/>
      <c r="HOB92" s="1548"/>
      <c r="HOC92" s="1548"/>
      <c r="HOD92" s="1548"/>
      <c r="HOE92" s="1548"/>
      <c r="HOF92" s="1548"/>
      <c r="HOG92" s="1548"/>
      <c r="HOH92" s="1548"/>
      <c r="HOI92" s="1548"/>
      <c r="HOJ92" s="1548"/>
      <c r="HOK92" s="1548"/>
      <c r="HOL92" s="1548"/>
      <c r="HOM92" s="1548"/>
      <c r="HON92" s="1548"/>
      <c r="HOO92" s="1548"/>
      <c r="HOP92" s="1548"/>
      <c r="HOQ92" s="1548"/>
      <c r="HOR92" s="1548"/>
      <c r="HOS92" s="1548"/>
      <c r="HOT92" s="1548"/>
      <c r="HOU92" s="1548"/>
      <c r="HOV92" s="1548"/>
      <c r="HOW92" s="1548"/>
      <c r="HOX92" s="1548"/>
      <c r="HOY92" s="1548"/>
      <c r="HOZ92" s="1548"/>
      <c r="HPA92" s="1548"/>
      <c r="HPB92" s="1548"/>
      <c r="HPC92" s="1548"/>
      <c r="HPD92" s="1548"/>
      <c r="HPE92" s="1548"/>
      <c r="HPF92" s="1548"/>
      <c r="HPG92" s="1548"/>
      <c r="HPH92" s="1548"/>
      <c r="HPI92" s="1548"/>
      <c r="HPJ92" s="1548"/>
      <c r="HPK92" s="1548"/>
      <c r="HPL92" s="1548"/>
      <c r="HPM92" s="1548"/>
      <c r="HPN92" s="1548"/>
      <c r="HPO92" s="1548"/>
      <c r="HPP92" s="1548"/>
      <c r="HPQ92" s="1548"/>
      <c r="HPR92" s="1548"/>
      <c r="HPS92" s="1548"/>
      <c r="HPT92" s="1548"/>
      <c r="HPU92" s="1548"/>
      <c r="HPV92" s="1548"/>
      <c r="HPW92" s="1548"/>
      <c r="HPX92" s="1548"/>
      <c r="HPY92" s="1548"/>
      <c r="HPZ92" s="1548"/>
      <c r="HQA92" s="1548"/>
      <c r="HQB92" s="1548"/>
      <c r="HQC92" s="1548"/>
      <c r="HQD92" s="1548"/>
      <c r="HQE92" s="1548"/>
      <c r="HQF92" s="1548"/>
      <c r="HQG92" s="1548"/>
      <c r="HQH92" s="1548"/>
      <c r="HQI92" s="1548"/>
      <c r="HQJ92" s="1548"/>
      <c r="HQK92" s="1548"/>
      <c r="HQL92" s="1548"/>
      <c r="HQM92" s="1548"/>
      <c r="HQN92" s="1548"/>
      <c r="HQO92" s="1548"/>
      <c r="HQP92" s="1548"/>
      <c r="HQQ92" s="1548"/>
      <c r="HQR92" s="1548"/>
      <c r="HQS92" s="1548"/>
      <c r="HQT92" s="1548"/>
      <c r="HQU92" s="1548"/>
      <c r="HQV92" s="1548"/>
      <c r="HQW92" s="1548"/>
      <c r="HQX92" s="1548"/>
      <c r="HQY92" s="1548"/>
      <c r="HQZ92" s="1548"/>
      <c r="HRA92" s="1548"/>
      <c r="HRB92" s="1548"/>
      <c r="HRC92" s="1548"/>
      <c r="HRD92" s="1548"/>
      <c r="HRE92" s="1548"/>
      <c r="HRF92" s="1548"/>
      <c r="HRG92" s="1548"/>
      <c r="HRH92" s="1548"/>
      <c r="HRI92" s="1548"/>
      <c r="HRJ92" s="1548"/>
      <c r="HRK92" s="1548"/>
      <c r="HRL92" s="1548"/>
      <c r="HRM92" s="1548"/>
      <c r="HRN92" s="1548"/>
      <c r="HRO92" s="1548"/>
      <c r="HRP92" s="1548"/>
      <c r="HRQ92" s="1548"/>
      <c r="HRR92" s="1548"/>
      <c r="HRS92" s="1548"/>
      <c r="HRT92" s="1548"/>
      <c r="HRU92" s="1548"/>
      <c r="HRV92" s="1548"/>
      <c r="HRW92" s="1548"/>
      <c r="HRX92" s="1548"/>
      <c r="HRY92" s="1548"/>
      <c r="HRZ92" s="1548"/>
      <c r="HSA92" s="1548"/>
      <c r="HSB92" s="1548"/>
      <c r="HSC92" s="1548"/>
      <c r="HSD92" s="1548"/>
      <c r="HSE92" s="1548"/>
      <c r="HSF92" s="1548"/>
      <c r="HSG92" s="1548"/>
      <c r="HSH92" s="1548"/>
      <c r="HSI92" s="1548"/>
      <c r="HSJ92" s="1548"/>
      <c r="HSK92" s="1548"/>
      <c r="HSL92" s="1548"/>
      <c r="HSM92" s="1548"/>
      <c r="HSN92" s="1548"/>
      <c r="HSO92" s="1548"/>
      <c r="HSP92" s="1548"/>
      <c r="HSQ92" s="1548"/>
      <c r="HSR92" s="1548"/>
      <c r="HSS92" s="1548"/>
      <c r="HST92" s="1548"/>
      <c r="HSU92" s="1548"/>
      <c r="HSV92" s="1548"/>
      <c r="HSW92" s="1548"/>
      <c r="HSX92" s="1548"/>
      <c r="HSY92" s="1548"/>
      <c r="HSZ92" s="1548"/>
      <c r="HTA92" s="1548"/>
      <c r="HTB92" s="1548"/>
      <c r="HTC92" s="1548"/>
      <c r="HTD92" s="1548"/>
      <c r="HTE92" s="1548"/>
      <c r="HTF92" s="1548"/>
      <c r="HTG92" s="1548"/>
      <c r="HTH92" s="1548"/>
      <c r="HTI92" s="1548"/>
      <c r="HTJ92" s="1548"/>
      <c r="HTK92" s="1548"/>
      <c r="HTL92" s="1548"/>
      <c r="HTM92" s="1548"/>
      <c r="HTN92" s="1548"/>
      <c r="HTO92" s="1548"/>
      <c r="HTP92" s="1548"/>
      <c r="HTQ92" s="1548"/>
      <c r="HTR92" s="1548"/>
      <c r="HTS92" s="1548"/>
      <c r="HTT92" s="1548"/>
      <c r="HTU92" s="1548"/>
      <c r="HTV92" s="1548"/>
      <c r="HTW92" s="1548"/>
      <c r="HTX92" s="1548"/>
      <c r="HTY92" s="1548"/>
      <c r="HTZ92" s="1548"/>
      <c r="HUA92" s="1548"/>
      <c r="HUB92" s="1548"/>
      <c r="HUC92" s="1548"/>
      <c r="HUD92" s="1548"/>
      <c r="HUE92" s="1548"/>
      <c r="HUF92" s="1548"/>
      <c r="HUG92" s="1548"/>
      <c r="HUH92" s="1548"/>
      <c r="HUI92" s="1548"/>
      <c r="HUJ92" s="1548"/>
      <c r="HUK92" s="1548"/>
      <c r="HUL92" s="1548"/>
      <c r="HUM92" s="1548"/>
      <c r="HUN92" s="1548"/>
      <c r="HUO92" s="1548"/>
      <c r="HUP92" s="1548"/>
      <c r="HUQ92" s="1548"/>
      <c r="HUR92" s="1548"/>
      <c r="HUS92" s="1548"/>
      <c r="HUT92" s="1548"/>
      <c r="HUU92" s="1548"/>
      <c r="HUV92" s="1548"/>
      <c r="HUW92" s="1548"/>
      <c r="HUX92" s="1548"/>
      <c r="HUY92" s="1548"/>
      <c r="HUZ92" s="1548"/>
      <c r="HVA92" s="1548"/>
      <c r="HVB92" s="1548"/>
      <c r="HVC92" s="1548"/>
      <c r="HVD92" s="1548"/>
      <c r="HVE92" s="1548"/>
      <c r="HVF92" s="1548"/>
      <c r="HVG92" s="1548"/>
      <c r="HVH92" s="1548"/>
      <c r="HVI92" s="1548"/>
      <c r="HVJ92" s="1548"/>
      <c r="HVK92" s="1548"/>
      <c r="HVL92" s="1548"/>
      <c r="HVM92" s="1548"/>
      <c r="HVN92" s="1548"/>
      <c r="HVO92" s="1548"/>
      <c r="HVP92" s="1548"/>
      <c r="HVQ92" s="1548"/>
      <c r="HVR92" s="1548"/>
      <c r="HVS92" s="1548"/>
      <c r="HVT92" s="1548"/>
      <c r="HVU92" s="1548"/>
      <c r="HVV92" s="1548"/>
      <c r="HVW92" s="1548"/>
      <c r="HVX92" s="1548"/>
      <c r="HVY92" s="1548"/>
      <c r="HVZ92" s="1548"/>
      <c r="HWA92" s="1548"/>
      <c r="HWB92" s="1548"/>
      <c r="HWC92" s="1548"/>
      <c r="HWD92" s="1548"/>
      <c r="HWE92" s="1548"/>
      <c r="HWF92" s="1548"/>
      <c r="HWG92" s="1548"/>
      <c r="HWH92" s="1548"/>
      <c r="HWI92" s="1548"/>
      <c r="HWJ92" s="1548"/>
      <c r="HWK92" s="1548"/>
      <c r="HWL92" s="1548"/>
      <c r="HWM92" s="1548"/>
      <c r="HWN92" s="1548"/>
      <c r="HWO92" s="1548"/>
      <c r="HWP92" s="1548"/>
      <c r="HWQ92" s="1548"/>
      <c r="HWR92" s="1548"/>
      <c r="HWS92" s="1548"/>
      <c r="HWT92" s="1548"/>
      <c r="HWU92" s="1548"/>
      <c r="HWV92" s="1548"/>
      <c r="HWW92" s="1548"/>
      <c r="HWX92" s="1548"/>
      <c r="HWY92" s="1548"/>
      <c r="HWZ92" s="1548"/>
      <c r="HXA92" s="1548"/>
      <c r="HXB92" s="1548"/>
      <c r="HXC92" s="1548"/>
      <c r="HXD92" s="1548"/>
      <c r="HXE92" s="1548"/>
      <c r="HXF92" s="1548"/>
      <c r="HXG92" s="1548"/>
      <c r="HXH92" s="1548"/>
      <c r="HXI92" s="1548"/>
      <c r="HXJ92" s="1548"/>
      <c r="HXK92" s="1548"/>
      <c r="HXL92" s="1548"/>
      <c r="HXM92" s="1548"/>
      <c r="HXN92" s="1548"/>
      <c r="HXO92" s="1548"/>
      <c r="HXP92" s="1548"/>
      <c r="HXQ92" s="1548"/>
      <c r="HXR92" s="1548"/>
      <c r="HXS92" s="1548"/>
      <c r="HXT92" s="1548"/>
      <c r="HXU92" s="1548"/>
      <c r="HXV92" s="1548"/>
      <c r="HXW92" s="1548"/>
      <c r="HXX92" s="1548"/>
      <c r="HXY92" s="1548"/>
      <c r="HXZ92" s="1548"/>
      <c r="HYA92" s="1548"/>
      <c r="HYB92" s="1548"/>
      <c r="HYC92" s="1548"/>
      <c r="HYD92" s="1548"/>
      <c r="HYE92" s="1548"/>
      <c r="HYF92" s="1548"/>
      <c r="HYG92" s="1548"/>
      <c r="HYH92" s="1548"/>
      <c r="HYI92" s="1548"/>
      <c r="HYJ92" s="1548"/>
      <c r="HYK92" s="1548"/>
      <c r="HYL92" s="1548"/>
      <c r="HYM92" s="1548"/>
      <c r="HYN92" s="1548"/>
      <c r="HYO92" s="1548"/>
      <c r="HYP92" s="1548"/>
      <c r="HYQ92" s="1548"/>
      <c r="HYR92" s="1548"/>
      <c r="HYS92" s="1548"/>
      <c r="HYT92" s="1548"/>
      <c r="HYU92" s="1548"/>
      <c r="HYV92" s="1548"/>
      <c r="HYW92" s="1548"/>
      <c r="HYX92" s="1548"/>
      <c r="HYY92" s="1548"/>
      <c r="HYZ92" s="1548"/>
      <c r="HZA92" s="1548"/>
      <c r="HZB92" s="1548"/>
      <c r="HZC92" s="1548"/>
      <c r="HZD92" s="1548"/>
      <c r="HZE92" s="1548"/>
      <c r="HZF92" s="1548"/>
      <c r="HZG92" s="1548"/>
      <c r="HZH92" s="1548"/>
      <c r="HZI92" s="1548"/>
      <c r="HZJ92" s="1548"/>
      <c r="HZK92" s="1548"/>
      <c r="HZL92" s="1548"/>
      <c r="HZM92" s="1548"/>
      <c r="HZN92" s="1548"/>
      <c r="HZO92" s="1548"/>
      <c r="HZP92" s="1548"/>
      <c r="HZQ92" s="1548"/>
      <c r="HZR92" s="1548"/>
      <c r="HZS92" s="1548"/>
      <c r="HZT92" s="1548"/>
      <c r="HZU92" s="1548"/>
      <c r="HZV92" s="1548"/>
      <c r="HZW92" s="1548"/>
      <c r="HZX92" s="1548"/>
      <c r="HZY92" s="1548"/>
      <c r="HZZ92" s="1548"/>
      <c r="IAA92" s="1548"/>
      <c r="IAB92" s="1548"/>
      <c r="IAC92" s="1548"/>
      <c r="IAD92" s="1548"/>
      <c r="IAE92" s="1548"/>
      <c r="IAF92" s="1548"/>
      <c r="IAG92" s="1548"/>
      <c r="IAH92" s="1548"/>
      <c r="IAI92" s="1548"/>
      <c r="IAJ92" s="1548"/>
      <c r="IAK92" s="1548"/>
      <c r="IAL92" s="1548"/>
      <c r="IAM92" s="1548"/>
      <c r="IAN92" s="1548"/>
      <c r="IAO92" s="1548"/>
      <c r="IAP92" s="1548"/>
      <c r="IAQ92" s="1548"/>
      <c r="IAR92" s="1548"/>
      <c r="IAS92" s="1548"/>
      <c r="IAT92" s="1548"/>
      <c r="IAU92" s="1548"/>
      <c r="IAV92" s="1548"/>
      <c r="IAW92" s="1548"/>
      <c r="IAX92" s="1548"/>
      <c r="IAY92" s="1548"/>
      <c r="IAZ92" s="1548"/>
      <c r="IBA92" s="1548"/>
      <c r="IBB92" s="1548"/>
      <c r="IBC92" s="1548"/>
      <c r="IBD92" s="1548"/>
      <c r="IBE92" s="1548"/>
      <c r="IBF92" s="1548"/>
      <c r="IBG92" s="1548"/>
      <c r="IBH92" s="1548"/>
      <c r="IBI92" s="1548"/>
      <c r="IBJ92" s="1548"/>
      <c r="IBK92" s="1548"/>
      <c r="IBL92" s="1548"/>
      <c r="IBM92" s="1548"/>
      <c r="IBN92" s="1548"/>
      <c r="IBO92" s="1548"/>
      <c r="IBP92" s="1548"/>
      <c r="IBQ92" s="1548"/>
      <c r="IBR92" s="1548"/>
      <c r="IBS92" s="1548"/>
      <c r="IBT92" s="1548"/>
      <c r="IBU92" s="1548"/>
      <c r="IBV92" s="1548"/>
      <c r="IBW92" s="1548"/>
      <c r="IBX92" s="1548"/>
      <c r="IBY92" s="1548"/>
      <c r="IBZ92" s="1548"/>
      <c r="ICA92" s="1548"/>
      <c r="ICB92" s="1548"/>
      <c r="ICC92" s="1548"/>
      <c r="ICD92" s="1548"/>
      <c r="ICE92" s="1548"/>
      <c r="ICF92" s="1548"/>
      <c r="ICG92" s="1548"/>
      <c r="ICH92" s="1548"/>
      <c r="ICI92" s="1548"/>
      <c r="ICJ92" s="1548"/>
      <c r="ICK92" s="1548"/>
      <c r="ICL92" s="1548"/>
      <c r="ICM92" s="1548"/>
      <c r="ICN92" s="1548"/>
      <c r="ICO92" s="1548"/>
      <c r="ICP92" s="1548"/>
      <c r="ICQ92" s="1548"/>
      <c r="ICR92" s="1548"/>
      <c r="ICS92" s="1548"/>
      <c r="ICT92" s="1548"/>
      <c r="ICU92" s="1548"/>
      <c r="ICV92" s="1548"/>
      <c r="ICW92" s="1548"/>
      <c r="ICX92" s="1548"/>
      <c r="ICY92" s="1548"/>
      <c r="ICZ92" s="1548"/>
      <c r="IDA92" s="1548"/>
      <c r="IDB92" s="1548"/>
      <c r="IDC92" s="1548"/>
      <c r="IDD92" s="1548"/>
      <c r="IDE92" s="1548"/>
      <c r="IDF92" s="1548"/>
      <c r="IDG92" s="1548"/>
      <c r="IDH92" s="1548"/>
      <c r="IDI92" s="1548"/>
      <c r="IDJ92" s="1548"/>
      <c r="IDK92" s="1548"/>
      <c r="IDL92" s="1548"/>
      <c r="IDM92" s="1548"/>
      <c r="IDN92" s="1548"/>
      <c r="IDO92" s="1548"/>
      <c r="IDP92" s="1548"/>
      <c r="IDQ92" s="1548"/>
      <c r="IDR92" s="1548"/>
      <c r="IDS92" s="1548"/>
      <c r="IDT92" s="1548"/>
      <c r="IDU92" s="1548"/>
      <c r="IDV92" s="1548"/>
      <c r="IDW92" s="1548"/>
      <c r="IDX92" s="1548"/>
      <c r="IDY92" s="1548"/>
      <c r="IDZ92" s="1548"/>
      <c r="IEA92" s="1548"/>
      <c r="IEB92" s="1548"/>
      <c r="IEC92" s="1548"/>
      <c r="IED92" s="1548"/>
      <c r="IEE92" s="1548"/>
      <c r="IEF92" s="1548"/>
      <c r="IEG92" s="1548"/>
      <c r="IEH92" s="1548"/>
      <c r="IEI92" s="1548"/>
      <c r="IEJ92" s="1548"/>
      <c r="IEK92" s="1548"/>
      <c r="IEL92" s="1548"/>
      <c r="IEM92" s="1548"/>
      <c r="IEN92" s="1548"/>
      <c r="IEO92" s="1548"/>
      <c r="IEP92" s="1548"/>
      <c r="IEQ92" s="1548"/>
      <c r="IER92" s="1548"/>
      <c r="IES92" s="1548"/>
      <c r="IET92" s="1548"/>
      <c r="IEU92" s="1548"/>
      <c r="IEV92" s="1548"/>
      <c r="IEW92" s="1548"/>
      <c r="IEX92" s="1548"/>
      <c r="IEY92" s="1548"/>
      <c r="IEZ92" s="1548"/>
      <c r="IFA92" s="1548"/>
      <c r="IFB92" s="1548"/>
      <c r="IFC92" s="1548"/>
      <c r="IFD92" s="1548"/>
      <c r="IFE92" s="1548"/>
      <c r="IFF92" s="1548"/>
      <c r="IFG92" s="1548"/>
      <c r="IFH92" s="1548"/>
      <c r="IFI92" s="1548"/>
      <c r="IFJ92" s="1548"/>
      <c r="IFK92" s="1548"/>
      <c r="IFL92" s="1548"/>
      <c r="IFM92" s="1548"/>
      <c r="IFN92" s="1548"/>
      <c r="IFO92" s="1548"/>
      <c r="IFP92" s="1548"/>
      <c r="IFQ92" s="1548"/>
      <c r="IFR92" s="1548"/>
      <c r="IFS92" s="1548"/>
      <c r="IFT92" s="1548"/>
      <c r="IFU92" s="1548"/>
      <c r="IFV92" s="1548"/>
      <c r="IFW92" s="1548"/>
      <c r="IFX92" s="1548"/>
      <c r="IFY92" s="1548"/>
      <c r="IFZ92" s="1548"/>
      <c r="IGA92" s="1548"/>
      <c r="IGB92" s="1548"/>
      <c r="IGC92" s="1548"/>
      <c r="IGD92" s="1548"/>
      <c r="IGE92" s="1548"/>
      <c r="IGF92" s="1548"/>
      <c r="IGG92" s="1548"/>
      <c r="IGH92" s="1548"/>
      <c r="IGI92" s="1548"/>
      <c r="IGJ92" s="1548"/>
      <c r="IGK92" s="1548"/>
      <c r="IGL92" s="1548"/>
      <c r="IGM92" s="1548"/>
      <c r="IGN92" s="1548"/>
      <c r="IGO92" s="1548"/>
      <c r="IGP92" s="1548"/>
      <c r="IGQ92" s="1548"/>
      <c r="IGR92" s="1548"/>
      <c r="IGS92" s="1548"/>
      <c r="IGT92" s="1548"/>
      <c r="IGU92" s="1548"/>
      <c r="IGV92" s="1548"/>
      <c r="IGW92" s="1548"/>
      <c r="IGX92" s="1548"/>
      <c r="IGY92" s="1548"/>
      <c r="IGZ92" s="1548"/>
      <c r="IHA92" s="1548"/>
      <c r="IHB92" s="1548"/>
      <c r="IHC92" s="1548"/>
      <c r="IHD92" s="1548"/>
      <c r="IHE92" s="1548"/>
      <c r="IHF92" s="1548"/>
      <c r="IHG92" s="1548"/>
      <c r="IHH92" s="1548"/>
      <c r="IHI92" s="1548"/>
      <c r="IHJ92" s="1548"/>
      <c r="IHK92" s="1548"/>
      <c r="IHL92" s="1548"/>
      <c r="IHM92" s="1548"/>
      <c r="IHN92" s="1548"/>
      <c r="IHO92" s="1548"/>
      <c r="IHP92" s="1548"/>
      <c r="IHQ92" s="1548"/>
      <c r="IHR92" s="1548"/>
      <c r="IHS92" s="1548"/>
      <c r="IHT92" s="1548"/>
      <c r="IHU92" s="1548"/>
      <c r="IHV92" s="1548"/>
      <c r="IHW92" s="1548"/>
      <c r="IHX92" s="1548"/>
      <c r="IHY92" s="1548"/>
      <c r="IHZ92" s="1548"/>
      <c r="IIA92" s="1548"/>
      <c r="IIB92" s="1548"/>
      <c r="IIC92" s="1548"/>
      <c r="IID92" s="1548"/>
      <c r="IIE92" s="1548"/>
      <c r="IIF92" s="1548"/>
      <c r="IIG92" s="1548"/>
      <c r="IIH92" s="1548"/>
      <c r="III92" s="1548"/>
      <c r="IIJ92" s="1548"/>
      <c r="IIK92" s="1548"/>
      <c r="IIL92" s="1548"/>
      <c r="IIM92" s="1548"/>
      <c r="IIN92" s="1548"/>
      <c r="IIO92" s="1548"/>
      <c r="IIP92" s="1548"/>
      <c r="IIQ92" s="1548"/>
      <c r="IIR92" s="1548"/>
      <c r="IIS92" s="1548"/>
      <c r="IIT92" s="1548"/>
      <c r="IIU92" s="1548"/>
      <c r="IIV92" s="1548"/>
      <c r="IIW92" s="1548"/>
      <c r="IIX92" s="1548"/>
      <c r="IIY92" s="1548"/>
      <c r="IIZ92" s="1548"/>
      <c r="IJA92" s="1548"/>
      <c r="IJB92" s="1548"/>
      <c r="IJC92" s="1548"/>
      <c r="IJD92" s="1548"/>
      <c r="IJE92" s="1548"/>
      <c r="IJF92" s="1548"/>
      <c r="IJG92" s="1548"/>
      <c r="IJH92" s="1548"/>
      <c r="IJI92" s="1548"/>
      <c r="IJJ92" s="1548"/>
      <c r="IJK92" s="1548"/>
      <c r="IJL92" s="1548"/>
      <c r="IJM92" s="1548"/>
      <c r="IJN92" s="1548"/>
      <c r="IJO92" s="1548"/>
      <c r="IJP92" s="1548"/>
      <c r="IJQ92" s="1548"/>
      <c r="IJR92" s="1548"/>
      <c r="IJS92" s="1548"/>
      <c r="IJT92" s="1548"/>
      <c r="IJU92" s="1548"/>
      <c r="IJV92" s="1548"/>
      <c r="IJW92" s="1548"/>
      <c r="IJX92" s="1548"/>
      <c r="IJY92" s="1548"/>
      <c r="IJZ92" s="1548"/>
      <c r="IKA92" s="1548"/>
      <c r="IKB92" s="1548"/>
      <c r="IKC92" s="1548"/>
      <c r="IKD92" s="1548"/>
      <c r="IKE92" s="1548"/>
      <c r="IKF92" s="1548"/>
      <c r="IKG92" s="1548"/>
      <c r="IKH92" s="1548"/>
      <c r="IKI92" s="1548"/>
      <c r="IKJ92" s="1548"/>
      <c r="IKK92" s="1548"/>
      <c r="IKL92" s="1548"/>
      <c r="IKM92" s="1548"/>
      <c r="IKN92" s="1548"/>
      <c r="IKO92" s="1548"/>
      <c r="IKP92" s="1548"/>
      <c r="IKQ92" s="1548"/>
      <c r="IKR92" s="1548"/>
      <c r="IKS92" s="1548"/>
      <c r="IKT92" s="1548"/>
      <c r="IKU92" s="1548"/>
      <c r="IKV92" s="1548"/>
      <c r="IKW92" s="1548"/>
      <c r="IKX92" s="1548"/>
      <c r="IKY92" s="1548"/>
      <c r="IKZ92" s="1548"/>
      <c r="ILA92" s="1548"/>
      <c r="ILB92" s="1548"/>
      <c r="ILC92" s="1548"/>
      <c r="ILD92" s="1548"/>
      <c r="ILE92" s="1548"/>
      <c r="ILF92" s="1548"/>
      <c r="ILG92" s="1548"/>
      <c r="ILH92" s="1548"/>
      <c r="ILI92" s="1548"/>
      <c r="ILJ92" s="1548"/>
      <c r="ILK92" s="1548"/>
      <c r="ILL92" s="1548"/>
      <c r="ILM92" s="1548"/>
      <c r="ILN92" s="1548"/>
      <c r="ILO92" s="1548"/>
      <c r="ILP92" s="1548"/>
      <c r="ILQ92" s="1548"/>
      <c r="ILR92" s="1548"/>
      <c r="ILS92" s="1548"/>
      <c r="ILT92" s="1548"/>
      <c r="ILU92" s="1548"/>
      <c r="ILV92" s="1548"/>
      <c r="ILW92" s="1548"/>
      <c r="ILX92" s="1548"/>
      <c r="ILY92" s="1548"/>
      <c r="ILZ92" s="1548"/>
      <c r="IMA92" s="1548"/>
      <c r="IMB92" s="1548"/>
      <c r="IMC92" s="1548"/>
      <c r="IMD92" s="1548"/>
      <c r="IME92" s="1548"/>
      <c r="IMF92" s="1548"/>
      <c r="IMG92" s="1548"/>
      <c r="IMH92" s="1548"/>
      <c r="IMI92" s="1548"/>
      <c r="IMJ92" s="1548"/>
      <c r="IMK92" s="1548"/>
      <c r="IML92" s="1548"/>
      <c r="IMM92" s="1548"/>
      <c r="IMN92" s="1548"/>
      <c r="IMO92" s="1548"/>
      <c r="IMP92" s="1548"/>
      <c r="IMQ92" s="1548"/>
      <c r="IMR92" s="1548"/>
      <c r="IMS92" s="1548"/>
      <c r="IMT92" s="1548"/>
      <c r="IMU92" s="1548"/>
      <c r="IMV92" s="1548"/>
      <c r="IMW92" s="1548"/>
      <c r="IMX92" s="1548"/>
      <c r="IMY92" s="1548"/>
      <c r="IMZ92" s="1548"/>
      <c r="INA92" s="1548"/>
      <c r="INB92" s="1548"/>
      <c r="INC92" s="1548"/>
      <c r="IND92" s="1548"/>
      <c r="INE92" s="1548"/>
      <c r="INF92" s="1548"/>
      <c r="ING92" s="1548"/>
      <c r="INH92" s="1548"/>
      <c r="INI92" s="1548"/>
      <c r="INJ92" s="1548"/>
      <c r="INK92" s="1548"/>
      <c r="INL92" s="1548"/>
      <c r="INM92" s="1548"/>
      <c r="INN92" s="1548"/>
      <c r="INO92" s="1548"/>
      <c r="INP92" s="1548"/>
      <c r="INQ92" s="1548"/>
      <c r="INR92" s="1548"/>
      <c r="INS92" s="1548"/>
      <c r="INT92" s="1548"/>
      <c r="INU92" s="1548"/>
      <c r="INV92" s="1548"/>
      <c r="INW92" s="1548"/>
      <c r="INX92" s="1548"/>
      <c r="INY92" s="1548"/>
      <c r="INZ92" s="1548"/>
      <c r="IOA92" s="1548"/>
      <c r="IOB92" s="1548"/>
      <c r="IOC92" s="1548"/>
      <c r="IOD92" s="1548"/>
      <c r="IOE92" s="1548"/>
      <c r="IOF92" s="1548"/>
      <c r="IOG92" s="1548"/>
      <c r="IOH92" s="1548"/>
      <c r="IOI92" s="1548"/>
      <c r="IOJ92" s="1548"/>
      <c r="IOK92" s="1548"/>
      <c r="IOL92" s="1548"/>
      <c r="IOM92" s="1548"/>
      <c r="ION92" s="1548"/>
      <c r="IOO92" s="1548"/>
      <c r="IOP92" s="1548"/>
      <c r="IOQ92" s="1548"/>
      <c r="IOR92" s="1548"/>
      <c r="IOS92" s="1548"/>
      <c r="IOT92" s="1548"/>
      <c r="IOU92" s="1548"/>
      <c r="IOV92" s="1548"/>
      <c r="IOW92" s="1548"/>
      <c r="IOX92" s="1548"/>
      <c r="IOY92" s="1548"/>
      <c r="IOZ92" s="1548"/>
      <c r="IPA92" s="1548"/>
      <c r="IPB92" s="1548"/>
      <c r="IPC92" s="1548"/>
      <c r="IPD92" s="1548"/>
      <c r="IPE92" s="1548"/>
      <c r="IPF92" s="1548"/>
      <c r="IPG92" s="1548"/>
      <c r="IPH92" s="1548"/>
      <c r="IPI92" s="1548"/>
      <c r="IPJ92" s="1548"/>
      <c r="IPK92" s="1548"/>
      <c r="IPL92" s="1548"/>
      <c r="IPM92" s="1548"/>
      <c r="IPN92" s="1548"/>
      <c r="IPO92" s="1548"/>
      <c r="IPP92" s="1548"/>
      <c r="IPQ92" s="1548"/>
      <c r="IPR92" s="1548"/>
      <c r="IPS92" s="1548"/>
      <c r="IPT92" s="1548"/>
      <c r="IPU92" s="1548"/>
      <c r="IPV92" s="1548"/>
      <c r="IPW92" s="1548"/>
      <c r="IPX92" s="1548"/>
      <c r="IPY92" s="1548"/>
      <c r="IPZ92" s="1548"/>
      <c r="IQA92" s="1548"/>
      <c r="IQB92" s="1548"/>
      <c r="IQC92" s="1548"/>
      <c r="IQD92" s="1548"/>
      <c r="IQE92" s="1548"/>
      <c r="IQF92" s="1548"/>
      <c r="IQG92" s="1548"/>
      <c r="IQH92" s="1548"/>
      <c r="IQI92" s="1548"/>
      <c r="IQJ92" s="1548"/>
      <c r="IQK92" s="1548"/>
      <c r="IQL92" s="1548"/>
      <c r="IQM92" s="1548"/>
      <c r="IQN92" s="1548"/>
      <c r="IQO92" s="1548"/>
      <c r="IQP92" s="1548"/>
      <c r="IQQ92" s="1548"/>
      <c r="IQR92" s="1548"/>
      <c r="IQS92" s="1548"/>
      <c r="IQT92" s="1548"/>
      <c r="IQU92" s="1548"/>
      <c r="IQV92" s="1548"/>
      <c r="IQW92" s="1548"/>
      <c r="IQX92" s="1548"/>
      <c r="IQY92" s="1548"/>
      <c r="IQZ92" s="1548"/>
      <c r="IRA92" s="1548"/>
      <c r="IRB92" s="1548"/>
      <c r="IRC92" s="1548"/>
      <c r="IRD92" s="1548"/>
      <c r="IRE92" s="1548"/>
      <c r="IRF92" s="1548"/>
      <c r="IRG92" s="1548"/>
      <c r="IRH92" s="1548"/>
      <c r="IRI92" s="1548"/>
      <c r="IRJ92" s="1548"/>
      <c r="IRK92" s="1548"/>
      <c r="IRL92" s="1548"/>
      <c r="IRM92" s="1548"/>
      <c r="IRN92" s="1548"/>
      <c r="IRO92" s="1548"/>
      <c r="IRP92" s="1548"/>
      <c r="IRQ92" s="1548"/>
      <c r="IRR92" s="1548"/>
      <c r="IRS92" s="1548"/>
      <c r="IRT92" s="1548"/>
      <c r="IRU92" s="1548"/>
      <c r="IRV92" s="1548"/>
      <c r="IRW92" s="1548"/>
      <c r="IRX92" s="1548"/>
      <c r="IRY92" s="1548"/>
      <c r="IRZ92" s="1548"/>
      <c r="ISA92" s="1548"/>
      <c r="ISB92" s="1548"/>
      <c r="ISC92" s="1548"/>
      <c r="ISD92" s="1548"/>
      <c r="ISE92" s="1548"/>
      <c r="ISF92" s="1548"/>
      <c r="ISG92" s="1548"/>
      <c r="ISH92" s="1548"/>
      <c r="ISI92" s="1548"/>
      <c r="ISJ92" s="1548"/>
      <c r="ISK92" s="1548"/>
      <c r="ISL92" s="1548"/>
      <c r="ISM92" s="1548"/>
      <c r="ISN92" s="1548"/>
      <c r="ISO92" s="1548"/>
      <c r="ISP92" s="1548"/>
      <c r="ISQ92" s="1548"/>
      <c r="ISR92" s="1548"/>
      <c r="ISS92" s="1548"/>
      <c r="IST92" s="1548"/>
      <c r="ISU92" s="1548"/>
      <c r="ISV92" s="1548"/>
      <c r="ISW92" s="1548"/>
      <c r="ISX92" s="1548"/>
      <c r="ISY92" s="1548"/>
      <c r="ISZ92" s="1548"/>
      <c r="ITA92" s="1548"/>
      <c r="ITB92" s="1548"/>
      <c r="ITC92" s="1548"/>
      <c r="ITD92" s="1548"/>
      <c r="ITE92" s="1548"/>
      <c r="ITF92" s="1548"/>
      <c r="ITG92" s="1548"/>
      <c r="ITH92" s="1548"/>
      <c r="ITI92" s="1548"/>
      <c r="ITJ92" s="1548"/>
      <c r="ITK92" s="1548"/>
      <c r="ITL92" s="1548"/>
      <c r="ITM92" s="1548"/>
      <c r="ITN92" s="1548"/>
      <c r="ITO92" s="1548"/>
      <c r="ITP92" s="1548"/>
      <c r="ITQ92" s="1548"/>
      <c r="ITR92" s="1548"/>
      <c r="ITS92" s="1548"/>
      <c r="ITT92" s="1548"/>
      <c r="ITU92" s="1548"/>
      <c r="ITV92" s="1548"/>
      <c r="ITW92" s="1548"/>
      <c r="ITX92" s="1548"/>
      <c r="ITY92" s="1548"/>
      <c r="ITZ92" s="1548"/>
      <c r="IUA92" s="1548"/>
      <c r="IUB92" s="1548"/>
      <c r="IUC92" s="1548"/>
      <c r="IUD92" s="1548"/>
      <c r="IUE92" s="1548"/>
      <c r="IUF92" s="1548"/>
      <c r="IUG92" s="1548"/>
      <c r="IUH92" s="1548"/>
      <c r="IUI92" s="1548"/>
      <c r="IUJ92" s="1548"/>
      <c r="IUK92" s="1548"/>
      <c r="IUL92" s="1548"/>
      <c r="IUM92" s="1548"/>
      <c r="IUN92" s="1548"/>
      <c r="IUO92" s="1548"/>
      <c r="IUP92" s="1548"/>
      <c r="IUQ92" s="1548"/>
      <c r="IUR92" s="1548"/>
      <c r="IUS92" s="1548"/>
      <c r="IUT92" s="1548"/>
      <c r="IUU92" s="1548"/>
      <c r="IUV92" s="1548"/>
      <c r="IUW92" s="1548"/>
      <c r="IUX92" s="1548"/>
      <c r="IUY92" s="1548"/>
      <c r="IUZ92" s="1548"/>
      <c r="IVA92" s="1548"/>
      <c r="IVB92" s="1548"/>
      <c r="IVC92" s="1548"/>
      <c r="IVD92" s="1548"/>
      <c r="IVE92" s="1548"/>
      <c r="IVF92" s="1548"/>
      <c r="IVG92" s="1548"/>
      <c r="IVH92" s="1548"/>
      <c r="IVI92" s="1548"/>
      <c r="IVJ92" s="1548"/>
      <c r="IVK92" s="1548"/>
      <c r="IVL92" s="1548"/>
      <c r="IVM92" s="1548"/>
      <c r="IVN92" s="1548"/>
      <c r="IVO92" s="1548"/>
      <c r="IVP92" s="1548"/>
      <c r="IVQ92" s="1548"/>
      <c r="IVR92" s="1548"/>
      <c r="IVS92" s="1548"/>
      <c r="IVT92" s="1548"/>
      <c r="IVU92" s="1548"/>
      <c r="IVV92" s="1548"/>
      <c r="IVW92" s="1548"/>
      <c r="IVX92" s="1548"/>
      <c r="IVY92" s="1548"/>
      <c r="IVZ92" s="1548"/>
      <c r="IWA92" s="1548"/>
      <c r="IWB92" s="1548"/>
      <c r="IWC92" s="1548"/>
      <c r="IWD92" s="1548"/>
      <c r="IWE92" s="1548"/>
      <c r="IWF92" s="1548"/>
      <c r="IWG92" s="1548"/>
      <c r="IWH92" s="1548"/>
      <c r="IWI92" s="1548"/>
      <c r="IWJ92" s="1548"/>
      <c r="IWK92" s="1548"/>
      <c r="IWL92" s="1548"/>
      <c r="IWM92" s="1548"/>
      <c r="IWN92" s="1548"/>
      <c r="IWO92" s="1548"/>
      <c r="IWP92" s="1548"/>
      <c r="IWQ92" s="1548"/>
      <c r="IWR92" s="1548"/>
      <c r="IWS92" s="1548"/>
      <c r="IWT92" s="1548"/>
      <c r="IWU92" s="1548"/>
      <c r="IWV92" s="1548"/>
      <c r="IWW92" s="1548"/>
      <c r="IWX92" s="1548"/>
      <c r="IWY92" s="1548"/>
      <c r="IWZ92" s="1548"/>
      <c r="IXA92" s="1548"/>
      <c r="IXB92" s="1548"/>
      <c r="IXC92" s="1548"/>
      <c r="IXD92" s="1548"/>
      <c r="IXE92" s="1548"/>
      <c r="IXF92" s="1548"/>
      <c r="IXG92" s="1548"/>
      <c r="IXH92" s="1548"/>
      <c r="IXI92" s="1548"/>
      <c r="IXJ92" s="1548"/>
      <c r="IXK92" s="1548"/>
      <c r="IXL92" s="1548"/>
      <c r="IXM92" s="1548"/>
      <c r="IXN92" s="1548"/>
      <c r="IXO92" s="1548"/>
      <c r="IXP92" s="1548"/>
      <c r="IXQ92" s="1548"/>
      <c r="IXR92" s="1548"/>
      <c r="IXS92" s="1548"/>
      <c r="IXT92" s="1548"/>
      <c r="IXU92" s="1548"/>
      <c r="IXV92" s="1548"/>
      <c r="IXW92" s="1548"/>
      <c r="IXX92" s="1548"/>
      <c r="IXY92" s="1548"/>
      <c r="IXZ92" s="1548"/>
      <c r="IYA92" s="1548"/>
      <c r="IYB92" s="1548"/>
      <c r="IYC92" s="1548"/>
      <c r="IYD92" s="1548"/>
      <c r="IYE92" s="1548"/>
      <c r="IYF92" s="1548"/>
      <c r="IYG92" s="1548"/>
      <c r="IYH92" s="1548"/>
      <c r="IYI92" s="1548"/>
      <c r="IYJ92" s="1548"/>
      <c r="IYK92" s="1548"/>
      <c r="IYL92" s="1548"/>
      <c r="IYM92" s="1548"/>
      <c r="IYN92" s="1548"/>
      <c r="IYO92" s="1548"/>
      <c r="IYP92" s="1548"/>
      <c r="IYQ92" s="1548"/>
      <c r="IYR92" s="1548"/>
      <c r="IYS92" s="1548"/>
      <c r="IYT92" s="1548"/>
      <c r="IYU92" s="1548"/>
      <c r="IYV92" s="1548"/>
      <c r="IYW92" s="1548"/>
      <c r="IYX92" s="1548"/>
      <c r="IYY92" s="1548"/>
      <c r="IYZ92" s="1548"/>
      <c r="IZA92" s="1548"/>
      <c r="IZB92" s="1548"/>
      <c r="IZC92" s="1548"/>
      <c r="IZD92" s="1548"/>
      <c r="IZE92" s="1548"/>
      <c r="IZF92" s="1548"/>
      <c r="IZG92" s="1548"/>
      <c r="IZH92" s="1548"/>
      <c r="IZI92" s="1548"/>
      <c r="IZJ92" s="1548"/>
      <c r="IZK92" s="1548"/>
      <c r="IZL92" s="1548"/>
      <c r="IZM92" s="1548"/>
      <c r="IZN92" s="1548"/>
      <c r="IZO92" s="1548"/>
      <c r="IZP92" s="1548"/>
      <c r="IZQ92" s="1548"/>
      <c r="IZR92" s="1548"/>
      <c r="IZS92" s="1548"/>
      <c r="IZT92" s="1548"/>
      <c r="IZU92" s="1548"/>
      <c r="IZV92" s="1548"/>
      <c r="IZW92" s="1548"/>
      <c r="IZX92" s="1548"/>
      <c r="IZY92" s="1548"/>
      <c r="IZZ92" s="1548"/>
      <c r="JAA92" s="1548"/>
      <c r="JAB92" s="1548"/>
      <c r="JAC92" s="1548"/>
      <c r="JAD92" s="1548"/>
      <c r="JAE92" s="1548"/>
      <c r="JAF92" s="1548"/>
      <c r="JAG92" s="1548"/>
      <c r="JAH92" s="1548"/>
      <c r="JAI92" s="1548"/>
      <c r="JAJ92" s="1548"/>
      <c r="JAK92" s="1548"/>
      <c r="JAL92" s="1548"/>
      <c r="JAM92" s="1548"/>
      <c r="JAN92" s="1548"/>
      <c r="JAO92" s="1548"/>
      <c r="JAP92" s="1548"/>
      <c r="JAQ92" s="1548"/>
      <c r="JAR92" s="1548"/>
      <c r="JAS92" s="1548"/>
      <c r="JAT92" s="1548"/>
      <c r="JAU92" s="1548"/>
      <c r="JAV92" s="1548"/>
      <c r="JAW92" s="1548"/>
      <c r="JAX92" s="1548"/>
      <c r="JAY92" s="1548"/>
      <c r="JAZ92" s="1548"/>
      <c r="JBA92" s="1548"/>
      <c r="JBB92" s="1548"/>
      <c r="JBC92" s="1548"/>
      <c r="JBD92" s="1548"/>
      <c r="JBE92" s="1548"/>
      <c r="JBF92" s="1548"/>
      <c r="JBG92" s="1548"/>
      <c r="JBH92" s="1548"/>
      <c r="JBI92" s="1548"/>
      <c r="JBJ92" s="1548"/>
      <c r="JBK92" s="1548"/>
      <c r="JBL92" s="1548"/>
      <c r="JBM92" s="1548"/>
      <c r="JBN92" s="1548"/>
      <c r="JBO92" s="1548"/>
      <c r="JBP92" s="1548"/>
      <c r="JBQ92" s="1548"/>
      <c r="JBR92" s="1548"/>
      <c r="JBS92" s="1548"/>
      <c r="JBT92" s="1548"/>
      <c r="JBU92" s="1548"/>
      <c r="JBV92" s="1548"/>
      <c r="JBW92" s="1548"/>
      <c r="JBX92" s="1548"/>
      <c r="JBY92" s="1548"/>
      <c r="JBZ92" s="1548"/>
      <c r="JCA92" s="1548"/>
      <c r="JCB92" s="1548"/>
      <c r="JCC92" s="1548"/>
      <c r="JCD92" s="1548"/>
      <c r="JCE92" s="1548"/>
      <c r="JCF92" s="1548"/>
      <c r="JCG92" s="1548"/>
      <c r="JCH92" s="1548"/>
      <c r="JCI92" s="1548"/>
      <c r="JCJ92" s="1548"/>
      <c r="JCK92" s="1548"/>
      <c r="JCL92" s="1548"/>
      <c r="JCM92" s="1548"/>
      <c r="JCN92" s="1548"/>
      <c r="JCO92" s="1548"/>
      <c r="JCP92" s="1548"/>
      <c r="JCQ92" s="1548"/>
      <c r="JCR92" s="1548"/>
      <c r="JCS92" s="1548"/>
      <c r="JCT92" s="1548"/>
      <c r="JCU92" s="1548"/>
      <c r="JCV92" s="1548"/>
      <c r="JCW92" s="1548"/>
      <c r="JCX92" s="1548"/>
      <c r="JCY92" s="1548"/>
      <c r="JCZ92" s="1548"/>
      <c r="JDA92" s="1548"/>
      <c r="JDB92" s="1548"/>
      <c r="JDC92" s="1548"/>
      <c r="JDD92" s="1548"/>
      <c r="JDE92" s="1548"/>
      <c r="JDF92" s="1548"/>
      <c r="JDG92" s="1548"/>
      <c r="JDH92" s="1548"/>
      <c r="JDI92" s="1548"/>
      <c r="JDJ92" s="1548"/>
      <c r="JDK92" s="1548"/>
      <c r="JDL92" s="1548"/>
      <c r="JDM92" s="1548"/>
      <c r="JDN92" s="1548"/>
      <c r="JDO92" s="1548"/>
      <c r="JDP92" s="1548"/>
      <c r="JDQ92" s="1548"/>
      <c r="JDR92" s="1548"/>
      <c r="JDS92" s="1548"/>
      <c r="JDT92" s="1548"/>
      <c r="JDU92" s="1548"/>
      <c r="JDV92" s="1548"/>
      <c r="JDW92" s="1548"/>
      <c r="JDX92" s="1548"/>
      <c r="JDY92" s="1548"/>
      <c r="JDZ92" s="1548"/>
      <c r="JEA92" s="1548"/>
      <c r="JEB92" s="1548"/>
      <c r="JEC92" s="1548"/>
      <c r="JED92" s="1548"/>
      <c r="JEE92" s="1548"/>
      <c r="JEF92" s="1548"/>
      <c r="JEG92" s="1548"/>
      <c r="JEH92" s="1548"/>
      <c r="JEI92" s="1548"/>
      <c r="JEJ92" s="1548"/>
      <c r="JEK92" s="1548"/>
      <c r="JEL92" s="1548"/>
      <c r="JEM92" s="1548"/>
      <c r="JEN92" s="1548"/>
      <c r="JEO92" s="1548"/>
      <c r="JEP92" s="1548"/>
      <c r="JEQ92" s="1548"/>
      <c r="JER92" s="1548"/>
      <c r="JES92" s="1548"/>
      <c r="JET92" s="1548"/>
      <c r="JEU92" s="1548"/>
      <c r="JEV92" s="1548"/>
      <c r="JEW92" s="1548"/>
      <c r="JEX92" s="1548"/>
      <c r="JEY92" s="1548"/>
      <c r="JEZ92" s="1548"/>
      <c r="JFA92" s="1548"/>
      <c r="JFB92" s="1548"/>
      <c r="JFC92" s="1548"/>
      <c r="JFD92" s="1548"/>
      <c r="JFE92" s="1548"/>
      <c r="JFF92" s="1548"/>
      <c r="JFG92" s="1548"/>
      <c r="JFH92" s="1548"/>
      <c r="JFI92" s="1548"/>
      <c r="JFJ92" s="1548"/>
      <c r="JFK92" s="1548"/>
      <c r="JFL92" s="1548"/>
      <c r="JFM92" s="1548"/>
      <c r="JFN92" s="1548"/>
      <c r="JFO92" s="1548"/>
      <c r="JFP92" s="1548"/>
      <c r="JFQ92" s="1548"/>
      <c r="JFR92" s="1548"/>
      <c r="JFS92" s="1548"/>
      <c r="JFT92" s="1548"/>
      <c r="JFU92" s="1548"/>
      <c r="JFV92" s="1548"/>
      <c r="JFW92" s="1548"/>
      <c r="JFX92" s="1548"/>
      <c r="JFY92" s="1548"/>
      <c r="JFZ92" s="1548"/>
      <c r="JGA92" s="1548"/>
      <c r="JGB92" s="1548"/>
      <c r="JGC92" s="1548"/>
      <c r="JGD92" s="1548"/>
      <c r="JGE92" s="1548"/>
      <c r="JGF92" s="1548"/>
      <c r="JGG92" s="1548"/>
      <c r="JGH92" s="1548"/>
      <c r="JGI92" s="1548"/>
      <c r="JGJ92" s="1548"/>
      <c r="JGK92" s="1548"/>
      <c r="JGL92" s="1548"/>
      <c r="JGM92" s="1548"/>
      <c r="JGN92" s="1548"/>
      <c r="JGO92" s="1548"/>
      <c r="JGP92" s="1548"/>
      <c r="JGQ92" s="1548"/>
      <c r="JGR92" s="1548"/>
      <c r="JGS92" s="1548"/>
      <c r="JGT92" s="1548"/>
      <c r="JGU92" s="1548"/>
      <c r="JGV92" s="1548"/>
      <c r="JGW92" s="1548"/>
      <c r="JGX92" s="1548"/>
      <c r="JGY92" s="1548"/>
      <c r="JGZ92" s="1548"/>
      <c r="JHA92" s="1548"/>
      <c r="JHB92" s="1548"/>
      <c r="JHC92" s="1548"/>
      <c r="JHD92" s="1548"/>
      <c r="JHE92" s="1548"/>
      <c r="JHF92" s="1548"/>
      <c r="JHG92" s="1548"/>
      <c r="JHH92" s="1548"/>
      <c r="JHI92" s="1548"/>
      <c r="JHJ92" s="1548"/>
      <c r="JHK92" s="1548"/>
      <c r="JHL92" s="1548"/>
      <c r="JHM92" s="1548"/>
      <c r="JHN92" s="1548"/>
      <c r="JHO92" s="1548"/>
      <c r="JHP92" s="1548"/>
      <c r="JHQ92" s="1548"/>
      <c r="JHR92" s="1548"/>
      <c r="JHS92" s="1548"/>
      <c r="JHT92" s="1548"/>
      <c r="JHU92" s="1548"/>
      <c r="JHV92" s="1548"/>
      <c r="JHW92" s="1548"/>
      <c r="JHX92" s="1548"/>
      <c r="JHY92" s="1548"/>
      <c r="JHZ92" s="1548"/>
      <c r="JIA92" s="1548"/>
      <c r="JIB92" s="1548"/>
      <c r="JIC92" s="1548"/>
      <c r="JID92" s="1548"/>
      <c r="JIE92" s="1548"/>
      <c r="JIF92" s="1548"/>
      <c r="JIG92" s="1548"/>
      <c r="JIH92" s="1548"/>
      <c r="JII92" s="1548"/>
      <c r="JIJ92" s="1548"/>
      <c r="JIK92" s="1548"/>
      <c r="JIL92" s="1548"/>
      <c r="JIM92" s="1548"/>
      <c r="JIN92" s="1548"/>
      <c r="JIO92" s="1548"/>
      <c r="JIP92" s="1548"/>
      <c r="JIQ92" s="1548"/>
      <c r="JIR92" s="1548"/>
      <c r="JIS92" s="1548"/>
      <c r="JIT92" s="1548"/>
      <c r="JIU92" s="1548"/>
      <c r="JIV92" s="1548"/>
      <c r="JIW92" s="1548"/>
      <c r="JIX92" s="1548"/>
      <c r="JIY92" s="1548"/>
      <c r="JIZ92" s="1548"/>
      <c r="JJA92" s="1548"/>
      <c r="JJB92" s="1548"/>
      <c r="JJC92" s="1548"/>
      <c r="JJD92" s="1548"/>
      <c r="JJE92" s="1548"/>
      <c r="JJF92" s="1548"/>
      <c r="JJG92" s="1548"/>
      <c r="JJH92" s="1548"/>
      <c r="JJI92" s="1548"/>
      <c r="JJJ92" s="1548"/>
      <c r="JJK92" s="1548"/>
      <c r="JJL92" s="1548"/>
      <c r="JJM92" s="1548"/>
      <c r="JJN92" s="1548"/>
      <c r="JJO92" s="1548"/>
      <c r="JJP92" s="1548"/>
      <c r="JJQ92" s="1548"/>
      <c r="JJR92" s="1548"/>
      <c r="JJS92" s="1548"/>
      <c r="JJT92" s="1548"/>
      <c r="JJU92" s="1548"/>
      <c r="JJV92" s="1548"/>
      <c r="JJW92" s="1548"/>
      <c r="JJX92" s="1548"/>
      <c r="JJY92" s="1548"/>
      <c r="JJZ92" s="1548"/>
      <c r="JKA92" s="1548"/>
      <c r="JKB92" s="1548"/>
      <c r="JKC92" s="1548"/>
      <c r="JKD92" s="1548"/>
      <c r="JKE92" s="1548"/>
      <c r="JKF92" s="1548"/>
      <c r="JKG92" s="1548"/>
      <c r="JKH92" s="1548"/>
      <c r="JKI92" s="1548"/>
      <c r="JKJ92" s="1548"/>
      <c r="JKK92" s="1548"/>
      <c r="JKL92" s="1548"/>
      <c r="JKM92" s="1548"/>
      <c r="JKN92" s="1548"/>
      <c r="JKO92" s="1548"/>
      <c r="JKP92" s="1548"/>
      <c r="JKQ92" s="1548"/>
      <c r="JKR92" s="1548"/>
      <c r="JKS92" s="1548"/>
      <c r="JKT92" s="1548"/>
      <c r="JKU92" s="1548"/>
      <c r="JKV92" s="1548"/>
      <c r="JKW92" s="1548"/>
      <c r="JKX92" s="1548"/>
      <c r="JKY92" s="1548"/>
      <c r="JKZ92" s="1548"/>
      <c r="JLA92" s="1548"/>
      <c r="JLB92" s="1548"/>
      <c r="JLC92" s="1548"/>
      <c r="JLD92" s="1548"/>
      <c r="JLE92" s="1548"/>
      <c r="JLF92" s="1548"/>
      <c r="JLG92" s="1548"/>
      <c r="JLH92" s="1548"/>
      <c r="JLI92" s="1548"/>
      <c r="JLJ92" s="1548"/>
      <c r="JLK92" s="1548"/>
      <c r="JLL92" s="1548"/>
      <c r="JLM92" s="1548"/>
      <c r="JLN92" s="1548"/>
      <c r="JLO92" s="1548"/>
      <c r="JLP92" s="1548"/>
      <c r="JLQ92" s="1548"/>
      <c r="JLR92" s="1548"/>
      <c r="JLS92" s="1548"/>
      <c r="JLT92" s="1548"/>
      <c r="JLU92" s="1548"/>
      <c r="JLV92" s="1548"/>
      <c r="JLW92" s="1548"/>
      <c r="JLX92" s="1548"/>
      <c r="JLY92" s="1548"/>
      <c r="JLZ92" s="1548"/>
      <c r="JMA92" s="1548"/>
      <c r="JMB92" s="1548"/>
      <c r="JMC92" s="1548"/>
      <c r="JMD92" s="1548"/>
      <c r="JME92" s="1548"/>
      <c r="JMF92" s="1548"/>
      <c r="JMG92" s="1548"/>
      <c r="JMH92" s="1548"/>
      <c r="JMI92" s="1548"/>
      <c r="JMJ92" s="1548"/>
      <c r="JMK92" s="1548"/>
      <c r="JML92" s="1548"/>
      <c r="JMM92" s="1548"/>
      <c r="JMN92" s="1548"/>
      <c r="JMO92" s="1548"/>
      <c r="JMP92" s="1548"/>
      <c r="JMQ92" s="1548"/>
      <c r="JMR92" s="1548"/>
      <c r="JMS92" s="1548"/>
      <c r="JMT92" s="1548"/>
      <c r="JMU92" s="1548"/>
      <c r="JMV92" s="1548"/>
      <c r="JMW92" s="1548"/>
      <c r="JMX92" s="1548"/>
      <c r="JMY92" s="1548"/>
      <c r="JMZ92" s="1548"/>
      <c r="JNA92" s="1548"/>
      <c r="JNB92" s="1548"/>
      <c r="JNC92" s="1548"/>
      <c r="JND92" s="1548"/>
      <c r="JNE92" s="1548"/>
      <c r="JNF92" s="1548"/>
      <c r="JNG92" s="1548"/>
      <c r="JNH92" s="1548"/>
      <c r="JNI92" s="1548"/>
      <c r="JNJ92" s="1548"/>
      <c r="JNK92" s="1548"/>
      <c r="JNL92" s="1548"/>
      <c r="JNM92" s="1548"/>
      <c r="JNN92" s="1548"/>
      <c r="JNO92" s="1548"/>
      <c r="JNP92" s="1548"/>
      <c r="JNQ92" s="1548"/>
      <c r="JNR92" s="1548"/>
      <c r="JNS92" s="1548"/>
      <c r="JNT92" s="1548"/>
      <c r="JNU92" s="1548"/>
      <c r="JNV92" s="1548"/>
      <c r="JNW92" s="1548"/>
      <c r="JNX92" s="1548"/>
      <c r="JNY92" s="1548"/>
      <c r="JNZ92" s="1548"/>
      <c r="JOA92" s="1548"/>
      <c r="JOB92" s="1548"/>
      <c r="JOC92" s="1548"/>
      <c r="JOD92" s="1548"/>
      <c r="JOE92" s="1548"/>
      <c r="JOF92" s="1548"/>
      <c r="JOG92" s="1548"/>
      <c r="JOH92" s="1548"/>
      <c r="JOI92" s="1548"/>
      <c r="JOJ92" s="1548"/>
      <c r="JOK92" s="1548"/>
      <c r="JOL92" s="1548"/>
      <c r="JOM92" s="1548"/>
      <c r="JON92" s="1548"/>
      <c r="JOO92" s="1548"/>
      <c r="JOP92" s="1548"/>
      <c r="JOQ92" s="1548"/>
      <c r="JOR92" s="1548"/>
      <c r="JOS92" s="1548"/>
      <c r="JOT92" s="1548"/>
      <c r="JOU92" s="1548"/>
      <c r="JOV92" s="1548"/>
      <c r="JOW92" s="1548"/>
      <c r="JOX92" s="1548"/>
      <c r="JOY92" s="1548"/>
      <c r="JOZ92" s="1548"/>
      <c r="JPA92" s="1548"/>
      <c r="JPB92" s="1548"/>
      <c r="JPC92" s="1548"/>
      <c r="JPD92" s="1548"/>
      <c r="JPE92" s="1548"/>
      <c r="JPF92" s="1548"/>
      <c r="JPG92" s="1548"/>
      <c r="JPH92" s="1548"/>
      <c r="JPI92" s="1548"/>
      <c r="JPJ92" s="1548"/>
      <c r="JPK92" s="1548"/>
      <c r="JPL92" s="1548"/>
      <c r="JPM92" s="1548"/>
      <c r="JPN92" s="1548"/>
      <c r="JPO92" s="1548"/>
      <c r="JPP92" s="1548"/>
      <c r="JPQ92" s="1548"/>
      <c r="JPR92" s="1548"/>
      <c r="JPS92" s="1548"/>
      <c r="JPT92" s="1548"/>
      <c r="JPU92" s="1548"/>
      <c r="JPV92" s="1548"/>
      <c r="JPW92" s="1548"/>
      <c r="JPX92" s="1548"/>
      <c r="JPY92" s="1548"/>
      <c r="JPZ92" s="1548"/>
      <c r="JQA92" s="1548"/>
      <c r="JQB92" s="1548"/>
      <c r="JQC92" s="1548"/>
      <c r="JQD92" s="1548"/>
      <c r="JQE92" s="1548"/>
      <c r="JQF92" s="1548"/>
      <c r="JQG92" s="1548"/>
      <c r="JQH92" s="1548"/>
      <c r="JQI92" s="1548"/>
      <c r="JQJ92" s="1548"/>
      <c r="JQK92" s="1548"/>
      <c r="JQL92" s="1548"/>
      <c r="JQM92" s="1548"/>
      <c r="JQN92" s="1548"/>
      <c r="JQO92" s="1548"/>
      <c r="JQP92" s="1548"/>
      <c r="JQQ92" s="1548"/>
      <c r="JQR92" s="1548"/>
      <c r="JQS92" s="1548"/>
      <c r="JQT92" s="1548"/>
      <c r="JQU92" s="1548"/>
      <c r="JQV92" s="1548"/>
      <c r="JQW92" s="1548"/>
      <c r="JQX92" s="1548"/>
      <c r="JQY92" s="1548"/>
      <c r="JQZ92" s="1548"/>
      <c r="JRA92" s="1548"/>
      <c r="JRB92" s="1548"/>
      <c r="JRC92" s="1548"/>
      <c r="JRD92" s="1548"/>
      <c r="JRE92" s="1548"/>
      <c r="JRF92" s="1548"/>
      <c r="JRG92" s="1548"/>
      <c r="JRH92" s="1548"/>
      <c r="JRI92" s="1548"/>
      <c r="JRJ92" s="1548"/>
      <c r="JRK92" s="1548"/>
      <c r="JRL92" s="1548"/>
      <c r="JRM92" s="1548"/>
      <c r="JRN92" s="1548"/>
      <c r="JRO92" s="1548"/>
      <c r="JRP92" s="1548"/>
      <c r="JRQ92" s="1548"/>
      <c r="JRR92" s="1548"/>
      <c r="JRS92" s="1548"/>
      <c r="JRT92" s="1548"/>
      <c r="JRU92" s="1548"/>
      <c r="JRV92" s="1548"/>
      <c r="JRW92" s="1548"/>
      <c r="JRX92" s="1548"/>
      <c r="JRY92" s="1548"/>
      <c r="JRZ92" s="1548"/>
      <c r="JSA92" s="1548"/>
      <c r="JSB92" s="1548"/>
      <c r="JSC92" s="1548"/>
      <c r="JSD92" s="1548"/>
      <c r="JSE92" s="1548"/>
      <c r="JSF92" s="1548"/>
      <c r="JSG92" s="1548"/>
      <c r="JSH92" s="1548"/>
      <c r="JSI92" s="1548"/>
      <c r="JSJ92" s="1548"/>
      <c r="JSK92" s="1548"/>
      <c r="JSL92" s="1548"/>
      <c r="JSM92" s="1548"/>
      <c r="JSN92" s="1548"/>
      <c r="JSO92" s="1548"/>
      <c r="JSP92" s="1548"/>
      <c r="JSQ92" s="1548"/>
      <c r="JSR92" s="1548"/>
      <c r="JSS92" s="1548"/>
      <c r="JST92" s="1548"/>
      <c r="JSU92" s="1548"/>
      <c r="JSV92" s="1548"/>
      <c r="JSW92" s="1548"/>
      <c r="JSX92" s="1548"/>
      <c r="JSY92" s="1548"/>
      <c r="JSZ92" s="1548"/>
      <c r="JTA92" s="1548"/>
      <c r="JTB92" s="1548"/>
      <c r="JTC92" s="1548"/>
      <c r="JTD92" s="1548"/>
      <c r="JTE92" s="1548"/>
      <c r="JTF92" s="1548"/>
      <c r="JTG92" s="1548"/>
      <c r="JTH92" s="1548"/>
      <c r="JTI92" s="1548"/>
      <c r="JTJ92" s="1548"/>
      <c r="JTK92" s="1548"/>
      <c r="JTL92" s="1548"/>
      <c r="JTM92" s="1548"/>
      <c r="JTN92" s="1548"/>
      <c r="JTO92" s="1548"/>
      <c r="JTP92" s="1548"/>
      <c r="JTQ92" s="1548"/>
      <c r="JTR92" s="1548"/>
      <c r="JTS92" s="1548"/>
      <c r="JTT92" s="1548"/>
      <c r="JTU92" s="1548"/>
      <c r="JTV92" s="1548"/>
      <c r="JTW92" s="1548"/>
      <c r="JTX92" s="1548"/>
      <c r="JTY92" s="1548"/>
      <c r="JTZ92" s="1548"/>
      <c r="JUA92" s="1548"/>
      <c r="JUB92" s="1548"/>
      <c r="JUC92" s="1548"/>
      <c r="JUD92" s="1548"/>
      <c r="JUE92" s="1548"/>
      <c r="JUF92" s="1548"/>
      <c r="JUG92" s="1548"/>
      <c r="JUH92" s="1548"/>
      <c r="JUI92" s="1548"/>
      <c r="JUJ92" s="1548"/>
      <c r="JUK92" s="1548"/>
      <c r="JUL92" s="1548"/>
      <c r="JUM92" s="1548"/>
      <c r="JUN92" s="1548"/>
      <c r="JUO92" s="1548"/>
      <c r="JUP92" s="1548"/>
      <c r="JUQ92" s="1548"/>
      <c r="JUR92" s="1548"/>
      <c r="JUS92" s="1548"/>
      <c r="JUT92" s="1548"/>
      <c r="JUU92" s="1548"/>
      <c r="JUV92" s="1548"/>
      <c r="JUW92" s="1548"/>
      <c r="JUX92" s="1548"/>
      <c r="JUY92" s="1548"/>
      <c r="JUZ92" s="1548"/>
      <c r="JVA92" s="1548"/>
      <c r="JVB92" s="1548"/>
      <c r="JVC92" s="1548"/>
      <c r="JVD92" s="1548"/>
      <c r="JVE92" s="1548"/>
      <c r="JVF92" s="1548"/>
      <c r="JVG92" s="1548"/>
      <c r="JVH92" s="1548"/>
      <c r="JVI92" s="1548"/>
      <c r="JVJ92" s="1548"/>
      <c r="JVK92" s="1548"/>
      <c r="JVL92" s="1548"/>
      <c r="JVM92" s="1548"/>
      <c r="JVN92" s="1548"/>
      <c r="JVO92" s="1548"/>
      <c r="JVP92" s="1548"/>
      <c r="JVQ92" s="1548"/>
      <c r="JVR92" s="1548"/>
      <c r="JVS92" s="1548"/>
      <c r="JVT92" s="1548"/>
      <c r="JVU92" s="1548"/>
      <c r="JVV92" s="1548"/>
      <c r="JVW92" s="1548"/>
      <c r="JVX92" s="1548"/>
      <c r="JVY92" s="1548"/>
      <c r="JVZ92" s="1548"/>
      <c r="JWA92" s="1548"/>
      <c r="JWB92" s="1548"/>
      <c r="JWC92" s="1548"/>
      <c r="JWD92" s="1548"/>
      <c r="JWE92" s="1548"/>
      <c r="JWF92" s="1548"/>
      <c r="JWG92" s="1548"/>
      <c r="JWH92" s="1548"/>
      <c r="JWI92" s="1548"/>
      <c r="JWJ92" s="1548"/>
      <c r="JWK92" s="1548"/>
      <c r="JWL92" s="1548"/>
      <c r="JWM92" s="1548"/>
      <c r="JWN92" s="1548"/>
      <c r="JWO92" s="1548"/>
      <c r="JWP92" s="1548"/>
      <c r="JWQ92" s="1548"/>
      <c r="JWR92" s="1548"/>
      <c r="JWS92" s="1548"/>
      <c r="JWT92" s="1548"/>
      <c r="JWU92" s="1548"/>
      <c r="JWV92" s="1548"/>
      <c r="JWW92" s="1548"/>
      <c r="JWX92" s="1548"/>
      <c r="JWY92" s="1548"/>
      <c r="JWZ92" s="1548"/>
      <c r="JXA92" s="1548"/>
      <c r="JXB92" s="1548"/>
      <c r="JXC92" s="1548"/>
      <c r="JXD92" s="1548"/>
      <c r="JXE92" s="1548"/>
      <c r="JXF92" s="1548"/>
      <c r="JXG92" s="1548"/>
      <c r="JXH92" s="1548"/>
      <c r="JXI92" s="1548"/>
      <c r="JXJ92" s="1548"/>
      <c r="JXK92" s="1548"/>
      <c r="JXL92" s="1548"/>
      <c r="JXM92" s="1548"/>
      <c r="JXN92" s="1548"/>
      <c r="JXO92" s="1548"/>
      <c r="JXP92" s="1548"/>
      <c r="JXQ92" s="1548"/>
      <c r="JXR92" s="1548"/>
      <c r="JXS92" s="1548"/>
      <c r="JXT92" s="1548"/>
      <c r="JXU92" s="1548"/>
      <c r="JXV92" s="1548"/>
      <c r="JXW92" s="1548"/>
      <c r="JXX92" s="1548"/>
      <c r="JXY92" s="1548"/>
      <c r="JXZ92" s="1548"/>
      <c r="JYA92" s="1548"/>
      <c r="JYB92" s="1548"/>
      <c r="JYC92" s="1548"/>
      <c r="JYD92" s="1548"/>
      <c r="JYE92" s="1548"/>
      <c r="JYF92" s="1548"/>
      <c r="JYG92" s="1548"/>
      <c r="JYH92" s="1548"/>
      <c r="JYI92" s="1548"/>
      <c r="JYJ92" s="1548"/>
      <c r="JYK92" s="1548"/>
      <c r="JYL92" s="1548"/>
      <c r="JYM92" s="1548"/>
      <c r="JYN92" s="1548"/>
      <c r="JYO92" s="1548"/>
      <c r="JYP92" s="1548"/>
      <c r="JYQ92" s="1548"/>
      <c r="JYR92" s="1548"/>
      <c r="JYS92" s="1548"/>
      <c r="JYT92" s="1548"/>
      <c r="JYU92" s="1548"/>
      <c r="JYV92" s="1548"/>
      <c r="JYW92" s="1548"/>
      <c r="JYX92" s="1548"/>
      <c r="JYY92" s="1548"/>
      <c r="JYZ92" s="1548"/>
      <c r="JZA92" s="1548"/>
      <c r="JZB92" s="1548"/>
      <c r="JZC92" s="1548"/>
      <c r="JZD92" s="1548"/>
      <c r="JZE92" s="1548"/>
      <c r="JZF92" s="1548"/>
      <c r="JZG92" s="1548"/>
      <c r="JZH92" s="1548"/>
      <c r="JZI92" s="1548"/>
      <c r="JZJ92" s="1548"/>
      <c r="JZK92" s="1548"/>
      <c r="JZL92" s="1548"/>
      <c r="JZM92" s="1548"/>
      <c r="JZN92" s="1548"/>
      <c r="JZO92" s="1548"/>
      <c r="JZP92" s="1548"/>
      <c r="JZQ92" s="1548"/>
      <c r="JZR92" s="1548"/>
      <c r="JZS92" s="1548"/>
      <c r="JZT92" s="1548"/>
      <c r="JZU92" s="1548"/>
      <c r="JZV92" s="1548"/>
      <c r="JZW92" s="1548"/>
      <c r="JZX92" s="1548"/>
      <c r="JZY92" s="1548"/>
      <c r="JZZ92" s="1548"/>
      <c r="KAA92" s="1548"/>
      <c r="KAB92" s="1548"/>
      <c r="KAC92" s="1548"/>
      <c r="KAD92" s="1548"/>
      <c r="KAE92" s="1548"/>
      <c r="KAF92" s="1548"/>
      <c r="KAG92" s="1548"/>
      <c r="KAH92" s="1548"/>
      <c r="KAI92" s="1548"/>
      <c r="KAJ92" s="1548"/>
      <c r="KAK92" s="1548"/>
      <c r="KAL92" s="1548"/>
      <c r="KAM92" s="1548"/>
      <c r="KAN92" s="1548"/>
      <c r="KAO92" s="1548"/>
      <c r="KAP92" s="1548"/>
      <c r="KAQ92" s="1548"/>
      <c r="KAR92" s="1548"/>
      <c r="KAS92" s="1548"/>
      <c r="KAT92" s="1548"/>
      <c r="KAU92" s="1548"/>
      <c r="KAV92" s="1548"/>
      <c r="KAW92" s="1548"/>
      <c r="KAX92" s="1548"/>
      <c r="KAY92" s="1548"/>
      <c r="KAZ92" s="1548"/>
      <c r="KBA92" s="1548"/>
      <c r="KBB92" s="1548"/>
      <c r="KBC92" s="1548"/>
      <c r="KBD92" s="1548"/>
      <c r="KBE92" s="1548"/>
      <c r="KBF92" s="1548"/>
      <c r="KBG92" s="1548"/>
      <c r="KBH92" s="1548"/>
      <c r="KBI92" s="1548"/>
      <c r="KBJ92" s="1548"/>
      <c r="KBK92" s="1548"/>
      <c r="KBL92" s="1548"/>
      <c r="KBM92" s="1548"/>
      <c r="KBN92" s="1548"/>
      <c r="KBO92" s="1548"/>
      <c r="KBP92" s="1548"/>
      <c r="KBQ92" s="1548"/>
      <c r="KBR92" s="1548"/>
      <c r="KBS92" s="1548"/>
      <c r="KBT92" s="1548"/>
      <c r="KBU92" s="1548"/>
      <c r="KBV92" s="1548"/>
      <c r="KBW92" s="1548"/>
      <c r="KBX92" s="1548"/>
      <c r="KBY92" s="1548"/>
      <c r="KBZ92" s="1548"/>
      <c r="KCA92" s="1548"/>
      <c r="KCB92" s="1548"/>
      <c r="KCC92" s="1548"/>
      <c r="KCD92" s="1548"/>
      <c r="KCE92" s="1548"/>
      <c r="KCF92" s="1548"/>
      <c r="KCG92" s="1548"/>
      <c r="KCH92" s="1548"/>
      <c r="KCI92" s="1548"/>
      <c r="KCJ92" s="1548"/>
      <c r="KCK92" s="1548"/>
      <c r="KCL92" s="1548"/>
      <c r="KCM92" s="1548"/>
      <c r="KCN92" s="1548"/>
      <c r="KCO92" s="1548"/>
      <c r="KCP92" s="1548"/>
      <c r="KCQ92" s="1548"/>
      <c r="KCR92" s="1548"/>
      <c r="KCS92" s="1548"/>
      <c r="KCT92" s="1548"/>
      <c r="KCU92" s="1548"/>
      <c r="KCV92" s="1548"/>
      <c r="KCW92" s="1548"/>
      <c r="KCX92" s="1548"/>
      <c r="KCY92" s="1548"/>
      <c r="KCZ92" s="1548"/>
      <c r="KDA92" s="1548"/>
      <c r="KDB92" s="1548"/>
      <c r="KDC92" s="1548"/>
      <c r="KDD92" s="1548"/>
      <c r="KDE92" s="1548"/>
      <c r="KDF92" s="1548"/>
      <c r="KDG92" s="1548"/>
      <c r="KDH92" s="1548"/>
      <c r="KDI92" s="1548"/>
      <c r="KDJ92" s="1548"/>
      <c r="KDK92" s="1548"/>
      <c r="KDL92" s="1548"/>
      <c r="KDM92" s="1548"/>
      <c r="KDN92" s="1548"/>
      <c r="KDO92" s="1548"/>
      <c r="KDP92" s="1548"/>
      <c r="KDQ92" s="1548"/>
      <c r="KDR92" s="1548"/>
      <c r="KDS92" s="1548"/>
      <c r="KDT92" s="1548"/>
      <c r="KDU92" s="1548"/>
      <c r="KDV92" s="1548"/>
      <c r="KDW92" s="1548"/>
      <c r="KDX92" s="1548"/>
      <c r="KDY92" s="1548"/>
      <c r="KDZ92" s="1548"/>
      <c r="KEA92" s="1548"/>
      <c r="KEB92" s="1548"/>
      <c r="KEC92" s="1548"/>
      <c r="KED92" s="1548"/>
      <c r="KEE92" s="1548"/>
      <c r="KEF92" s="1548"/>
      <c r="KEG92" s="1548"/>
      <c r="KEH92" s="1548"/>
      <c r="KEI92" s="1548"/>
      <c r="KEJ92" s="1548"/>
      <c r="KEK92" s="1548"/>
      <c r="KEL92" s="1548"/>
      <c r="KEM92" s="1548"/>
      <c r="KEN92" s="1548"/>
      <c r="KEO92" s="1548"/>
      <c r="KEP92" s="1548"/>
      <c r="KEQ92" s="1548"/>
      <c r="KER92" s="1548"/>
      <c r="KES92" s="1548"/>
      <c r="KET92" s="1548"/>
      <c r="KEU92" s="1548"/>
      <c r="KEV92" s="1548"/>
      <c r="KEW92" s="1548"/>
      <c r="KEX92" s="1548"/>
      <c r="KEY92" s="1548"/>
      <c r="KEZ92" s="1548"/>
      <c r="KFA92" s="1548"/>
      <c r="KFB92" s="1548"/>
      <c r="KFC92" s="1548"/>
      <c r="KFD92" s="1548"/>
      <c r="KFE92" s="1548"/>
      <c r="KFF92" s="1548"/>
      <c r="KFG92" s="1548"/>
      <c r="KFH92" s="1548"/>
      <c r="KFI92" s="1548"/>
      <c r="KFJ92" s="1548"/>
      <c r="KFK92" s="1548"/>
      <c r="KFL92" s="1548"/>
      <c r="KFM92" s="1548"/>
      <c r="KFN92" s="1548"/>
      <c r="KFO92" s="1548"/>
      <c r="KFP92" s="1548"/>
      <c r="KFQ92" s="1548"/>
      <c r="KFR92" s="1548"/>
      <c r="KFS92" s="1548"/>
      <c r="KFT92" s="1548"/>
      <c r="KFU92" s="1548"/>
      <c r="KFV92" s="1548"/>
      <c r="KFW92" s="1548"/>
      <c r="KFX92" s="1548"/>
      <c r="KFY92" s="1548"/>
      <c r="KFZ92" s="1548"/>
      <c r="KGA92" s="1548"/>
      <c r="KGB92" s="1548"/>
      <c r="KGC92" s="1548"/>
      <c r="KGD92" s="1548"/>
      <c r="KGE92" s="1548"/>
      <c r="KGF92" s="1548"/>
      <c r="KGG92" s="1548"/>
      <c r="KGH92" s="1548"/>
      <c r="KGI92" s="1548"/>
      <c r="KGJ92" s="1548"/>
      <c r="KGK92" s="1548"/>
      <c r="KGL92" s="1548"/>
      <c r="KGM92" s="1548"/>
      <c r="KGN92" s="1548"/>
      <c r="KGO92" s="1548"/>
      <c r="KGP92" s="1548"/>
      <c r="KGQ92" s="1548"/>
      <c r="KGR92" s="1548"/>
      <c r="KGS92" s="1548"/>
      <c r="KGT92" s="1548"/>
      <c r="KGU92" s="1548"/>
      <c r="KGV92" s="1548"/>
      <c r="KGW92" s="1548"/>
      <c r="KGX92" s="1548"/>
      <c r="KGY92" s="1548"/>
      <c r="KGZ92" s="1548"/>
      <c r="KHA92" s="1548"/>
      <c r="KHB92" s="1548"/>
      <c r="KHC92" s="1548"/>
      <c r="KHD92" s="1548"/>
      <c r="KHE92" s="1548"/>
      <c r="KHF92" s="1548"/>
      <c r="KHG92" s="1548"/>
      <c r="KHH92" s="1548"/>
      <c r="KHI92" s="1548"/>
      <c r="KHJ92" s="1548"/>
      <c r="KHK92" s="1548"/>
      <c r="KHL92" s="1548"/>
      <c r="KHM92" s="1548"/>
      <c r="KHN92" s="1548"/>
      <c r="KHO92" s="1548"/>
      <c r="KHP92" s="1548"/>
      <c r="KHQ92" s="1548"/>
      <c r="KHR92" s="1548"/>
      <c r="KHS92" s="1548"/>
      <c r="KHT92" s="1548"/>
      <c r="KHU92" s="1548"/>
      <c r="KHV92" s="1548"/>
      <c r="KHW92" s="1548"/>
      <c r="KHX92" s="1548"/>
      <c r="KHY92" s="1548"/>
      <c r="KHZ92" s="1548"/>
      <c r="KIA92" s="1548"/>
      <c r="KIB92" s="1548"/>
      <c r="KIC92" s="1548"/>
      <c r="KID92" s="1548"/>
      <c r="KIE92" s="1548"/>
      <c r="KIF92" s="1548"/>
      <c r="KIG92" s="1548"/>
      <c r="KIH92" s="1548"/>
      <c r="KII92" s="1548"/>
      <c r="KIJ92" s="1548"/>
      <c r="KIK92" s="1548"/>
      <c r="KIL92" s="1548"/>
      <c r="KIM92" s="1548"/>
      <c r="KIN92" s="1548"/>
      <c r="KIO92" s="1548"/>
      <c r="KIP92" s="1548"/>
      <c r="KIQ92" s="1548"/>
      <c r="KIR92" s="1548"/>
      <c r="KIS92" s="1548"/>
      <c r="KIT92" s="1548"/>
      <c r="KIU92" s="1548"/>
      <c r="KIV92" s="1548"/>
      <c r="KIW92" s="1548"/>
      <c r="KIX92" s="1548"/>
      <c r="KIY92" s="1548"/>
      <c r="KIZ92" s="1548"/>
      <c r="KJA92" s="1548"/>
      <c r="KJB92" s="1548"/>
      <c r="KJC92" s="1548"/>
      <c r="KJD92" s="1548"/>
      <c r="KJE92" s="1548"/>
      <c r="KJF92" s="1548"/>
      <c r="KJG92" s="1548"/>
      <c r="KJH92" s="1548"/>
      <c r="KJI92" s="1548"/>
      <c r="KJJ92" s="1548"/>
      <c r="KJK92" s="1548"/>
      <c r="KJL92" s="1548"/>
      <c r="KJM92" s="1548"/>
      <c r="KJN92" s="1548"/>
      <c r="KJO92" s="1548"/>
      <c r="KJP92" s="1548"/>
      <c r="KJQ92" s="1548"/>
      <c r="KJR92" s="1548"/>
      <c r="KJS92" s="1548"/>
      <c r="KJT92" s="1548"/>
      <c r="KJU92" s="1548"/>
      <c r="KJV92" s="1548"/>
      <c r="KJW92" s="1548"/>
      <c r="KJX92" s="1548"/>
      <c r="KJY92" s="1548"/>
      <c r="KJZ92" s="1548"/>
      <c r="KKA92" s="1548"/>
      <c r="KKB92" s="1548"/>
      <c r="KKC92" s="1548"/>
      <c r="KKD92" s="1548"/>
      <c r="KKE92" s="1548"/>
      <c r="KKF92" s="1548"/>
      <c r="KKG92" s="1548"/>
      <c r="KKH92" s="1548"/>
      <c r="KKI92" s="1548"/>
      <c r="KKJ92" s="1548"/>
      <c r="KKK92" s="1548"/>
      <c r="KKL92" s="1548"/>
      <c r="KKM92" s="1548"/>
      <c r="KKN92" s="1548"/>
      <c r="KKO92" s="1548"/>
      <c r="KKP92" s="1548"/>
      <c r="KKQ92" s="1548"/>
      <c r="KKR92" s="1548"/>
      <c r="KKS92" s="1548"/>
      <c r="KKT92" s="1548"/>
      <c r="KKU92" s="1548"/>
      <c r="KKV92" s="1548"/>
      <c r="KKW92" s="1548"/>
      <c r="KKX92" s="1548"/>
      <c r="KKY92" s="1548"/>
      <c r="KKZ92" s="1548"/>
      <c r="KLA92" s="1548"/>
      <c r="KLB92" s="1548"/>
      <c r="KLC92" s="1548"/>
      <c r="KLD92" s="1548"/>
      <c r="KLE92" s="1548"/>
      <c r="KLF92" s="1548"/>
      <c r="KLG92" s="1548"/>
      <c r="KLH92" s="1548"/>
      <c r="KLI92" s="1548"/>
      <c r="KLJ92" s="1548"/>
      <c r="KLK92" s="1548"/>
      <c r="KLL92" s="1548"/>
      <c r="KLM92" s="1548"/>
      <c r="KLN92" s="1548"/>
      <c r="KLO92" s="1548"/>
      <c r="KLP92" s="1548"/>
      <c r="KLQ92" s="1548"/>
      <c r="KLR92" s="1548"/>
      <c r="KLS92" s="1548"/>
      <c r="KLT92" s="1548"/>
      <c r="KLU92" s="1548"/>
      <c r="KLV92" s="1548"/>
      <c r="KLW92" s="1548"/>
      <c r="KLX92" s="1548"/>
      <c r="KLY92" s="1548"/>
      <c r="KLZ92" s="1548"/>
      <c r="KMA92" s="1548"/>
      <c r="KMB92" s="1548"/>
      <c r="KMC92" s="1548"/>
      <c r="KMD92" s="1548"/>
      <c r="KME92" s="1548"/>
      <c r="KMF92" s="1548"/>
      <c r="KMG92" s="1548"/>
      <c r="KMH92" s="1548"/>
      <c r="KMI92" s="1548"/>
      <c r="KMJ92" s="1548"/>
      <c r="KMK92" s="1548"/>
      <c r="KML92" s="1548"/>
      <c r="KMM92" s="1548"/>
      <c r="KMN92" s="1548"/>
      <c r="KMO92" s="1548"/>
      <c r="KMP92" s="1548"/>
      <c r="KMQ92" s="1548"/>
      <c r="KMR92" s="1548"/>
      <c r="KMS92" s="1548"/>
      <c r="KMT92" s="1548"/>
      <c r="KMU92" s="1548"/>
      <c r="KMV92" s="1548"/>
      <c r="KMW92" s="1548"/>
      <c r="KMX92" s="1548"/>
      <c r="KMY92" s="1548"/>
      <c r="KMZ92" s="1548"/>
      <c r="KNA92" s="1548"/>
      <c r="KNB92" s="1548"/>
      <c r="KNC92" s="1548"/>
      <c r="KND92" s="1548"/>
      <c r="KNE92" s="1548"/>
      <c r="KNF92" s="1548"/>
      <c r="KNG92" s="1548"/>
      <c r="KNH92" s="1548"/>
      <c r="KNI92" s="1548"/>
      <c r="KNJ92" s="1548"/>
      <c r="KNK92" s="1548"/>
      <c r="KNL92" s="1548"/>
      <c r="KNM92" s="1548"/>
      <c r="KNN92" s="1548"/>
      <c r="KNO92" s="1548"/>
      <c r="KNP92" s="1548"/>
      <c r="KNQ92" s="1548"/>
      <c r="KNR92" s="1548"/>
      <c r="KNS92" s="1548"/>
      <c r="KNT92" s="1548"/>
      <c r="KNU92" s="1548"/>
      <c r="KNV92" s="1548"/>
      <c r="KNW92" s="1548"/>
      <c r="KNX92" s="1548"/>
      <c r="KNY92" s="1548"/>
      <c r="KNZ92" s="1548"/>
      <c r="KOA92" s="1548"/>
      <c r="KOB92" s="1548"/>
      <c r="KOC92" s="1548"/>
      <c r="KOD92" s="1548"/>
      <c r="KOE92" s="1548"/>
      <c r="KOF92" s="1548"/>
      <c r="KOG92" s="1548"/>
      <c r="KOH92" s="1548"/>
      <c r="KOI92" s="1548"/>
      <c r="KOJ92" s="1548"/>
      <c r="KOK92" s="1548"/>
      <c r="KOL92" s="1548"/>
      <c r="KOM92" s="1548"/>
      <c r="KON92" s="1548"/>
      <c r="KOO92" s="1548"/>
      <c r="KOP92" s="1548"/>
      <c r="KOQ92" s="1548"/>
      <c r="KOR92" s="1548"/>
      <c r="KOS92" s="1548"/>
      <c r="KOT92" s="1548"/>
      <c r="KOU92" s="1548"/>
      <c r="KOV92" s="1548"/>
      <c r="KOW92" s="1548"/>
      <c r="KOX92" s="1548"/>
      <c r="KOY92" s="1548"/>
      <c r="KOZ92" s="1548"/>
      <c r="KPA92" s="1548"/>
      <c r="KPB92" s="1548"/>
      <c r="KPC92" s="1548"/>
      <c r="KPD92" s="1548"/>
      <c r="KPE92" s="1548"/>
      <c r="KPF92" s="1548"/>
      <c r="KPG92" s="1548"/>
      <c r="KPH92" s="1548"/>
      <c r="KPI92" s="1548"/>
      <c r="KPJ92" s="1548"/>
      <c r="KPK92" s="1548"/>
      <c r="KPL92" s="1548"/>
      <c r="KPM92" s="1548"/>
      <c r="KPN92" s="1548"/>
      <c r="KPO92" s="1548"/>
      <c r="KPP92" s="1548"/>
      <c r="KPQ92" s="1548"/>
      <c r="KPR92" s="1548"/>
      <c r="KPS92" s="1548"/>
      <c r="KPT92" s="1548"/>
      <c r="KPU92" s="1548"/>
      <c r="KPV92" s="1548"/>
      <c r="KPW92" s="1548"/>
      <c r="KPX92" s="1548"/>
      <c r="KPY92" s="1548"/>
      <c r="KPZ92" s="1548"/>
      <c r="KQA92" s="1548"/>
      <c r="KQB92" s="1548"/>
      <c r="KQC92" s="1548"/>
      <c r="KQD92" s="1548"/>
      <c r="KQE92" s="1548"/>
      <c r="KQF92" s="1548"/>
      <c r="KQG92" s="1548"/>
      <c r="KQH92" s="1548"/>
      <c r="KQI92" s="1548"/>
      <c r="KQJ92" s="1548"/>
      <c r="KQK92" s="1548"/>
      <c r="KQL92" s="1548"/>
      <c r="KQM92" s="1548"/>
      <c r="KQN92" s="1548"/>
      <c r="KQO92" s="1548"/>
      <c r="KQP92" s="1548"/>
      <c r="KQQ92" s="1548"/>
      <c r="KQR92" s="1548"/>
      <c r="KQS92" s="1548"/>
      <c r="KQT92" s="1548"/>
      <c r="KQU92" s="1548"/>
      <c r="KQV92" s="1548"/>
      <c r="KQW92" s="1548"/>
      <c r="KQX92" s="1548"/>
      <c r="KQY92" s="1548"/>
      <c r="KQZ92" s="1548"/>
      <c r="KRA92" s="1548"/>
      <c r="KRB92" s="1548"/>
      <c r="KRC92" s="1548"/>
      <c r="KRD92" s="1548"/>
      <c r="KRE92" s="1548"/>
      <c r="KRF92" s="1548"/>
      <c r="KRG92" s="1548"/>
      <c r="KRH92" s="1548"/>
      <c r="KRI92" s="1548"/>
      <c r="KRJ92" s="1548"/>
      <c r="KRK92" s="1548"/>
      <c r="KRL92" s="1548"/>
      <c r="KRM92" s="1548"/>
      <c r="KRN92" s="1548"/>
      <c r="KRO92" s="1548"/>
      <c r="KRP92" s="1548"/>
      <c r="KRQ92" s="1548"/>
      <c r="KRR92" s="1548"/>
      <c r="KRS92" s="1548"/>
      <c r="KRT92" s="1548"/>
      <c r="KRU92" s="1548"/>
      <c r="KRV92" s="1548"/>
      <c r="KRW92" s="1548"/>
      <c r="KRX92" s="1548"/>
      <c r="KRY92" s="1548"/>
      <c r="KRZ92" s="1548"/>
      <c r="KSA92" s="1548"/>
      <c r="KSB92" s="1548"/>
      <c r="KSC92" s="1548"/>
      <c r="KSD92" s="1548"/>
      <c r="KSE92" s="1548"/>
      <c r="KSF92" s="1548"/>
      <c r="KSG92" s="1548"/>
      <c r="KSH92" s="1548"/>
      <c r="KSI92" s="1548"/>
      <c r="KSJ92" s="1548"/>
      <c r="KSK92" s="1548"/>
      <c r="KSL92" s="1548"/>
      <c r="KSM92" s="1548"/>
      <c r="KSN92" s="1548"/>
      <c r="KSO92" s="1548"/>
      <c r="KSP92" s="1548"/>
      <c r="KSQ92" s="1548"/>
      <c r="KSR92" s="1548"/>
      <c r="KSS92" s="1548"/>
      <c r="KST92" s="1548"/>
      <c r="KSU92" s="1548"/>
      <c r="KSV92" s="1548"/>
      <c r="KSW92" s="1548"/>
      <c r="KSX92" s="1548"/>
      <c r="KSY92" s="1548"/>
      <c r="KSZ92" s="1548"/>
      <c r="KTA92" s="1548"/>
      <c r="KTB92" s="1548"/>
      <c r="KTC92" s="1548"/>
      <c r="KTD92" s="1548"/>
      <c r="KTE92" s="1548"/>
      <c r="KTF92" s="1548"/>
      <c r="KTG92" s="1548"/>
      <c r="KTH92" s="1548"/>
      <c r="KTI92" s="1548"/>
      <c r="KTJ92" s="1548"/>
      <c r="KTK92" s="1548"/>
      <c r="KTL92" s="1548"/>
      <c r="KTM92" s="1548"/>
      <c r="KTN92" s="1548"/>
      <c r="KTO92" s="1548"/>
      <c r="KTP92" s="1548"/>
      <c r="KTQ92" s="1548"/>
      <c r="KTR92" s="1548"/>
      <c r="KTS92" s="1548"/>
      <c r="KTT92" s="1548"/>
      <c r="KTU92" s="1548"/>
      <c r="KTV92" s="1548"/>
      <c r="KTW92" s="1548"/>
      <c r="KTX92" s="1548"/>
      <c r="KTY92" s="1548"/>
      <c r="KTZ92" s="1548"/>
      <c r="KUA92" s="1548"/>
      <c r="KUB92" s="1548"/>
      <c r="KUC92" s="1548"/>
      <c r="KUD92" s="1548"/>
      <c r="KUE92" s="1548"/>
      <c r="KUF92" s="1548"/>
      <c r="KUG92" s="1548"/>
      <c r="KUH92" s="1548"/>
      <c r="KUI92" s="1548"/>
      <c r="KUJ92" s="1548"/>
      <c r="KUK92" s="1548"/>
      <c r="KUL92" s="1548"/>
      <c r="KUM92" s="1548"/>
      <c r="KUN92" s="1548"/>
      <c r="KUO92" s="1548"/>
      <c r="KUP92" s="1548"/>
      <c r="KUQ92" s="1548"/>
      <c r="KUR92" s="1548"/>
      <c r="KUS92" s="1548"/>
      <c r="KUT92" s="1548"/>
      <c r="KUU92" s="1548"/>
      <c r="KUV92" s="1548"/>
      <c r="KUW92" s="1548"/>
      <c r="KUX92" s="1548"/>
      <c r="KUY92" s="1548"/>
      <c r="KUZ92" s="1548"/>
      <c r="KVA92" s="1548"/>
      <c r="KVB92" s="1548"/>
      <c r="KVC92" s="1548"/>
      <c r="KVD92" s="1548"/>
      <c r="KVE92" s="1548"/>
      <c r="KVF92" s="1548"/>
      <c r="KVG92" s="1548"/>
      <c r="KVH92" s="1548"/>
      <c r="KVI92" s="1548"/>
      <c r="KVJ92" s="1548"/>
      <c r="KVK92" s="1548"/>
      <c r="KVL92" s="1548"/>
      <c r="KVM92" s="1548"/>
      <c r="KVN92" s="1548"/>
      <c r="KVO92" s="1548"/>
      <c r="KVP92" s="1548"/>
      <c r="KVQ92" s="1548"/>
      <c r="KVR92" s="1548"/>
      <c r="KVS92" s="1548"/>
      <c r="KVT92" s="1548"/>
      <c r="KVU92" s="1548"/>
      <c r="KVV92" s="1548"/>
      <c r="KVW92" s="1548"/>
      <c r="KVX92" s="1548"/>
      <c r="KVY92" s="1548"/>
      <c r="KVZ92" s="1548"/>
      <c r="KWA92" s="1548"/>
      <c r="KWB92" s="1548"/>
      <c r="KWC92" s="1548"/>
      <c r="KWD92" s="1548"/>
      <c r="KWE92" s="1548"/>
      <c r="KWF92" s="1548"/>
      <c r="KWG92" s="1548"/>
      <c r="KWH92" s="1548"/>
      <c r="KWI92" s="1548"/>
      <c r="KWJ92" s="1548"/>
      <c r="KWK92" s="1548"/>
      <c r="KWL92" s="1548"/>
      <c r="KWM92" s="1548"/>
      <c r="KWN92" s="1548"/>
      <c r="KWO92" s="1548"/>
      <c r="KWP92" s="1548"/>
      <c r="KWQ92" s="1548"/>
      <c r="KWR92" s="1548"/>
      <c r="KWS92" s="1548"/>
      <c r="KWT92" s="1548"/>
      <c r="KWU92" s="1548"/>
      <c r="KWV92" s="1548"/>
      <c r="KWW92" s="1548"/>
      <c r="KWX92" s="1548"/>
      <c r="KWY92" s="1548"/>
      <c r="KWZ92" s="1548"/>
      <c r="KXA92" s="1548"/>
      <c r="KXB92" s="1548"/>
      <c r="KXC92" s="1548"/>
      <c r="KXD92" s="1548"/>
      <c r="KXE92" s="1548"/>
      <c r="KXF92" s="1548"/>
      <c r="KXG92" s="1548"/>
      <c r="KXH92" s="1548"/>
      <c r="KXI92" s="1548"/>
      <c r="KXJ92" s="1548"/>
      <c r="KXK92" s="1548"/>
      <c r="KXL92" s="1548"/>
      <c r="KXM92" s="1548"/>
      <c r="KXN92" s="1548"/>
      <c r="KXO92" s="1548"/>
      <c r="KXP92" s="1548"/>
      <c r="KXQ92" s="1548"/>
      <c r="KXR92" s="1548"/>
      <c r="KXS92" s="1548"/>
      <c r="KXT92" s="1548"/>
      <c r="KXU92" s="1548"/>
      <c r="KXV92" s="1548"/>
      <c r="KXW92" s="1548"/>
      <c r="KXX92" s="1548"/>
      <c r="KXY92" s="1548"/>
      <c r="KXZ92" s="1548"/>
      <c r="KYA92" s="1548"/>
      <c r="KYB92" s="1548"/>
      <c r="KYC92" s="1548"/>
      <c r="KYD92" s="1548"/>
      <c r="KYE92" s="1548"/>
      <c r="KYF92" s="1548"/>
      <c r="KYG92" s="1548"/>
      <c r="KYH92" s="1548"/>
      <c r="KYI92" s="1548"/>
      <c r="KYJ92" s="1548"/>
      <c r="KYK92" s="1548"/>
      <c r="KYL92" s="1548"/>
      <c r="KYM92" s="1548"/>
      <c r="KYN92" s="1548"/>
      <c r="KYO92" s="1548"/>
      <c r="KYP92" s="1548"/>
      <c r="KYQ92" s="1548"/>
      <c r="KYR92" s="1548"/>
      <c r="KYS92" s="1548"/>
      <c r="KYT92" s="1548"/>
      <c r="KYU92" s="1548"/>
      <c r="KYV92" s="1548"/>
      <c r="KYW92" s="1548"/>
      <c r="KYX92" s="1548"/>
      <c r="KYY92" s="1548"/>
      <c r="KYZ92" s="1548"/>
      <c r="KZA92" s="1548"/>
      <c r="KZB92" s="1548"/>
      <c r="KZC92" s="1548"/>
      <c r="KZD92" s="1548"/>
      <c r="KZE92" s="1548"/>
      <c r="KZF92" s="1548"/>
      <c r="KZG92" s="1548"/>
      <c r="KZH92" s="1548"/>
      <c r="KZI92" s="1548"/>
      <c r="KZJ92" s="1548"/>
      <c r="KZK92" s="1548"/>
      <c r="KZL92" s="1548"/>
      <c r="KZM92" s="1548"/>
      <c r="KZN92" s="1548"/>
      <c r="KZO92" s="1548"/>
      <c r="KZP92" s="1548"/>
      <c r="KZQ92" s="1548"/>
      <c r="KZR92" s="1548"/>
      <c r="KZS92" s="1548"/>
      <c r="KZT92" s="1548"/>
      <c r="KZU92" s="1548"/>
      <c r="KZV92" s="1548"/>
      <c r="KZW92" s="1548"/>
      <c r="KZX92" s="1548"/>
      <c r="KZY92" s="1548"/>
      <c r="KZZ92" s="1548"/>
      <c r="LAA92" s="1548"/>
      <c r="LAB92" s="1548"/>
      <c r="LAC92" s="1548"/>
      <c r="LAD92" s="1548"/>
      <c r="LAE92" s="1548"/>
      <c r="LAF92" s="1548"/>
      <c r="LAG92" s="1548"/>
      <c r="LAH92" s="1548"/>
      <c r="LAI92" s="1548"/>
      <c r="LAJ92" s="1548"/>
      <c r="LAK92" s="1548"/>
      <c r="LAL92" s="1548"/>
      <c r="LAM92" s="1548"/>
      <c r="LAN92" s="1548"/>
      <c r="LAO92" s="1548"/>
      <c r="LAP92" s="1548"/>
      <c r="LAQ92" s="1548"/>
      <c r="LAR92" s="1548"/>
      <c r="LAS92" s="1548"/>
      <c r="LAT92" s="1548"/>
      <c r="LAU92" s="1548"/>
      <c r="LAV92" s="1548"/>
      <c r="LAW92" s="1548"/>
      <c r="LAX92" s="1548"/>
      <c r="LAY92" s="1548"/>
      <c r="LAZ92" s="1548"/>
      <c r="LBA92" s="1548"/>
      <c r="LBB92" s="1548"/>
      <c r="LBC92" s="1548"/>
      <c r="LBD92" s="1548"/>
      <c r="LBE92" s="1548"/>
      <c r="LBF92" s="1548"/>
      <c r="LBG92" s="1548"/>
      <c r="LBH92" s="1548"/>
      <c r="LBI92" s="1548"/>
      <c r="LBJ92" s="1548"/>
      <c r="LBK92" s="1548"/>
      <c r="LBL92" s="1548"/>
      <c r="LBM92" s="1548"/>
      <c r="LBN92" s="1548"/>
      <c r="LBO92" s="1548"/>
      <c r="LBP92" s="1548"/>
      <c r="LBQ92" s="1548"/>
      <c r="LBR92" s="1548"/>
      <c r="LBS92" s="1548"/>
      <c r="LBT92" s="1548"/>
      <c r="LBU92" s="1548"/>
      <c r="LBV92" s="1548"/>
      <c r="LBW92" s="1548"/>
      <c r="LBX92" s="1548"/>
      <c r="LBY92" s="1548"/>
      <c r="LBZ92" s="1548"/>
      <c r="LCA92" s="1548"/>
      <c r="LCB92" s="1548"/>
      <c r="LCC92" s="1548"/>
      <c r="LCD92" s="1548"/>
      <c r="LCE92" s="1548"/>
      <c r="LCF92" s="1548"/>
      <c r="LCG92" s="1548"/>
      <c r="LCH92" s="1548"/>
      <c r="LCI92" s="1548"/>
      <c r="LCJ92" s="1548"/>
      <c r="LCK92" s="1548"/>
      <c r="LCL92" s="1548"/>
      <c r="LCM92" s="1548"/>
      <c r="LCN92" s="1548"/>
      <c r="LCO92" s="1548"/>
      <c r="LCP92" s="1548"/>
      <c r="LCQ92" s="1548"/>
      <c r="LCR92" s="1548"/>
      <c r="LCS92" s="1548"/>
      <c r="LCT92" s="1548"/>
      <c r="LCU92" s="1548"/>
      <c r="LCV92" s="1548"/>
      <c r="LCW92" s="1548"/>
      <c r="LCX92" s="1548"/>
      <c r="LCY92" s="1548"/>
      <c r="LCZ92" s="1548"/>
      <c r="LDA92" s="1548"/>
      <c r="LDB92" s="1548"/>
      <c r="LDC92" s="1548"/>
      <c r="LDD92" s="1548"/>
      <c r="LDE92" s="1548"/>
      <c r="LDF92" s="1548"/>
      <c r="LDG92" s="1548"/>
      <c r="LDH92" s="1548"/>
      <c r="LDI92" s="1548"/>
      <c r="LDJ92" s="1548"/>
      <c r="LDK92" s="1548"/>
      <c r="LDL92" s="1548"/>
      <c r="LDM92" s="1548"/>
      <c r="LDN92" s="1548"/>
      <c r="LDO92" s="1548"/>
      <c r="LDP92" s="1548"/>
      <c r="LDQ92" s="1548"/>
      <c r="LDR92" s="1548"/>
      <c r="LDS92" s="1548"/>
      <c r="LDT92" s="1548"/>
      <c r="LDU92" s="1548"/>
      <c r="LDV92" s="1548"/>
      <c r="LDW92" s="1548"/>
      <c r="LDX92" s="1548"/>
      <c r="LDY92" s="1548"/>
      <c r="LDZ92" s="1548"/>
      <c r="LEA92" s="1548"/>
      <c r="LEB92" s="1548"/>
      <c r="LEC92" s="1548"/>
      <c r="LED92" s="1548"/>
      <c r="LEE92" s="1548"/>
      <c r="LEF92" s="1548"/>
      <c r="LEG92" s="1548"/>
      <c r="LEH92" s="1548"/>
      <c r="LEI92" s="1548"/>
      <c r="LEJ92" s="1548"/>
      <c r="LEK92" s="1548"/>
      <c r="LEL92" s="1548"/>
      <c r="LEM92" s="1548"/>
      <c r="LEN92" s="1548"/>
      <c r="LEO92" s="1548"/>
      <c r="LEP92" s="1548"/>
      <c r="LEQ92" s="1548"/>
      <c r="LER92" s="1548"/>
      <c r="LES92" s="1548"/>
      <c r="LET92" s="1548"/>
      <c r="LEU92" s="1548"/>
      <c r="LEV92" s="1548"/>
      <c r="LEW92" s="1548"/>
      <c r="LEX92" s="1548"/>
      <c r="LEY92" s="1548"/>
      <c r="LEZ92" s="1548"/>
      <c r="LFA92" s="1548"/>
      <c r="LFB92" s="1548"/>
      <c r="LFC92" s="1548"/>
      <c r="LFD92" s="1548"/>
      <c r="LFE92" s="1548"/>
      <c r="LFF92" s="1548"/>
      <c r="LFG92" s="1548"/>
      <c r="LFH92" s="1548"/>
      <c r="LFI92" s="1548"/>
      <c r="LFJ92" s="1548"/>
      <c r="LFK92" s="1548"/>
      <c r="LFL92" s="1548"/>
      <c r="LFM92" s="1548"/>
      <c r="LFN92" s="1548"/>
      <c r="LFO92" s="1548"/>
      <c r="LFP92" s="1548"/>
      <c r="LFQ92" s="1548"/>
      <c r="LFR92" s="1548"/>
      <c r="LFS92" s="1548"/>
      <c r="LFT92" s="1548"/>
      <c r="LFU92" s="1548"/>
      <c r="LFV92" s="1548"/>
      <c r="LFW92" s="1548"/>
      <c r="LFX92" s="1548"/>
      <c r="LFY92" s="1548"/>
      <c r="LFZ92" s="1548"/>
      <c r="LGA92" s="1548"/>
      <c r="LGB92" s="1548"/>
      <c r="LGC92" s="1548"/>
      <c r="LGD92" s="1548"/>
      <c r="LGE92" s="1548"/>
      <c r="LGF92" s="1548"/>
      <c r="LGG92" s="1548"/>
      <c r="LGH92" s="1548"/>
      <c r="LGI92" s="1548"/>
      <c r="LGJ92" s="1548"/>
      <c r="LGK92" s="1548"/>
      <c r="LGL92" s="1548"/>
      <c r="LGM92" s="1548"/>
      <c r="LGN92" s="1548"/>
      <c r="LGO92" s="1548"/>
      <c r="LGP92" s="1548"/>
      <c r="LGQ92" s="1548"/>
      <c r="LGR92" s="1548"/>
      <c r="LGS92" s="1548"/>
      <c r="LGT92" s="1548"/>
      <c r="LGU92" s="1548"/>
      <c r="LGV92" s="1548"/>
      <c r="LGW92" s="1548"/>
      <c r="LGX92" s="1548"/>
      <c r="LGY92" s="1548"/>
      <c r="LGZ92" s="1548"/>
      <c r="LHA92" s="1548"/>
      <c r="LHB92" s="1548"/>
      <c r="LHC92" s="1548"/>
      <c r="LHD92" s="1548"/>
      <c r="LHE92" s="1548"/>
      <c r="LHF92" s="1548"/>
      <c r="LHG92" s="1548"/>
      <c r="LHH92" s="1548"/>
      <c r="LHI92" s="1548"/>
      <c r="LHJ92" s="1548"/>
      <c r="LHK92" s="1548"/>
      <c r="LHL92" s="1548"/>
      <c r="LHM92" s="1548"/>
      <c r="LHN92" s="1548"/>
      <c r="LHO92" s="1548"/>
      <c r="LHP92" s="1548"/>
      <c r="LHQ92" s="1548"/>
      <c r="LHR92" s="1548"/>
      <c r="LHS92" s="1548"/>
      <c r="LHT92" s="1548"/>
      <c r="LHU92" s="1548"/>
      <c r="LHV92" s="1548"/>
      <c r="LHW92" s="1548"/>
      <c r="LHX92" s="1548"/>
      <c r="LHY92" s="1548"/>
      <c r="LHZ92" s="1548"/>
      <c r="LIA92" s="1548"/>
      <c r="LIB92" s="1548"/>
      <c r="LIC92" s="1548"/>
      <c r="LID92" s="1548"/>
      <c r="LIE92" s="1548"/>
      <c r="LIF92" s="1548"/>
      <c r="LIG92" s="1548"/>
      <c r="LIH92" s="1548"/>
      <c r="LII92" s="1548"/>
      <c r="LIJ92" s="1548"/>
      <c r="LIK92" s="1548"/>
      <c r="LIL92" s="1548"/>
      <c r="LIM92" s="1548"/>
      <c r="LIN92" s="1548"/>
      <c r="LIO92" s="1548"/>
      <c r="LIP92" s="1548"/>
      <c r="LIQ92" s="1548"/>
      <c r="LIR92" s="1548"/>
      <c r="LIS92" s="1548"/>
      <c r="LIT92" s="1548"/>
      <c r="LIU92" s="1548"/>
      <c r="LIV92" s="1548"/>
      <c r="LIW92" s="1548"/>
      <c r="LIX92" s="1548"/>
      <c r="LIY92" s="1548"/>
      <c r="LIZ92" s="1548"/>
      <c r="LJA92" s="1548"/>
      <c r="LJB92" s="1548"/>
      <c r="LJC92" s="1548"/>
      <c r="LJD92" s="1548"/>
      <c r="LJE92" s="1548"/>
      <c r="LJF92" s="1548"/>
      <c r="LJG92" s="1548"/>
      <c r="LJH92" s="1548"/>
      <c r="LJI92" s="1548"/>
      <c r="LJJ92" s="1548"/>
      <c r="LJK92" s="1548"/>
      <c r="LJL92" s="1548"/>
      <c r="LJM92" s="1548"/>
      <c r="LJN92" s="1548"/>
      <c r="LJO92" s="1548"/>
      <c r="LJP92" s="1548"/>
      <c r="LJQ92" s="1548"/>
      <c r="LJR92" s="1548"/>
      <c r="LJS92" s="1548"/>
      <c r="LJT92" s="1548"/>
      <c r="LJU92" s="1548"/>
      <c r="LJV92" s="1548"/>
      <c r="LJW92" s="1548"/>
      <c r="LJX92" s="1548"/>
      <c r="LJY92" s="1548"/>
      <c r="LJZ92" s="1548"/>
      <c r="LKA92" s="1548"/>
      <c r="LKB92" s="1548"/>
      <c r="LKC92" s="1548"/>
      <c r="LKD92" s="1548"/>
      <c r="LKE92" s="1548"/>
      <c r="LKF92" s="1548"/>
      <c r="LKG92" s="1548"/>
      <c r="LKH92" s="1548"/>
      <c r="LKI92" s="1548"/>
      <c r="LKJ92" s="1548"/>
      <c r="LKK92" s="1548"/>
      <c r="LKL92" s="1548"/>
      <c r="LKM92" s="1548"/>
      <c r="LKN92" s="1548"/>
      <c r="LKO92" s="1548"/>
      <c r="LKP92" s="1548"/>
      <c r="LKQ92" s="1548"/>
      <c r="LKR92" s="1548"/>
      <c r="LKS92" s="1548"/>
      <c r="LKT92" s="1548"/>
      <c r="LKU92" s="1548"/>
      <c r="LKV92" s="1548"/>
      <c r="LKW92" s="1548"/>
      <c r="LKX92" s="1548"/>
      <c r="LKY92" s="1548"/>
      <c r="LKZ92" s="1548"/>
      <c r="LLA92" s="1548"/>
      <c r="LLB92" s="1548"/>
      <c r="LLC92" s="1548"/>
      <c r="LLD92" s="1548"/>
      <c r="LLE92" s="1548"/>
      <c r="LLF92" s="1548"/>
      <c r="LLG92" s="1548"/>
      <c r="LLH92" s="1548"/>
      <c r="LLI92" s="1548"/>
      <c r="LLJ92" s="1548"/>
      <c r="LLK92" s="1548"/>
      <c r="LLL92" s="1548"/>
      <c r="LLM92" s="1548"/>
      <c r="LLN92" s="1548"/>
      <c r="LLO92" s="1548"/>
      <c r="LLP92" s="1548"/>
      <c r="LLQ92" s="1548"/>
      <c r="LLR92" s="1548"/>
      <c r="LLS92" s="1548"/>
      <c r="LLT92" s="1548"/>
      <c r="LLU92" s="1548"/>
      <c r="LLV92" s="1548"/>
      <c r="LLW92" s="1548"/>
      <c r="LLX92" s="1548"/>
      <c r="LLY92" s="1548"/>
      <c r="LLZ92" s="1548"/>
      <c r="LMA92" s="1548"/>
      <c r="LMB92" s="1548"/>
      <c r="LMC92" s="1548"/>
      <c r="LMD92" s="1548"/>
      <c r="LME92" s="1548"/>
      <c r="LMF92" s="1548"/>
      <c r="LMG92" s="1548"/>
      <c r="LMH92" s="1548"/>
      <c r="LMI92" s="1548"/>
      <c r="LMJ92" s="1548"/>
      <c r="LMK92" s="1548"/>
      <c r="LML92" s="1548"/>
      <c r="LMM92" s="1548"/>
      <c r="LMN92" s="1548"/>
      <c r="LMO92" s="1548"/>
      <c r="LMP92" s="1548"/>
      <c r="LMQ92" s="1548"/>
      <c r="LMR92" s="1548"/>
      <c r="LMS92" s="1548"/>
      <c r="LMT92" s="1548"/>
      <c r="LMU92" s="1548"/>
      <c r="LMV92" s="1548"/>
      <c r="LMW92" s="1548"/>
      <c r="LMX92" s="1548"/>
      <c r="LMY92" s="1548"/>
      <c r="LMZ92" s="1548"/>
      <c r="LNA92" s="1548"/>
      <c r="LNB92" s="1548"/>
      <c r="LNC92" s="1548"/>
      <c r="LND92" s="1548"/>
      <c r="LNE92" s="1548"/>
      <c r="LNF92" s="1548"/>
      <c r="LNG92" s="1548"/>
      <c r="LNH92" s="1548"/>
      <c r="LNI92" s="1548"/>
      <c r="LNJ92" s="1548"/>
      <c r="LNK92" s="1548"/>
      <c r="LNL92" s="1548"/>
      <c r="LNM92" s="1548"/>
      <c r="LNN92" s="1548"/>
      <c r="LNO92" s="1548"/>
      <c r="LNP92" s="1548"/>
      <c r="LNQ92" s="1548"/>
      <c r="LNR92" s="1548"/>
      <c r="LNS92" s="1548"/>
      <c r="LNT92" s="1548"/>
      <c r="LNU92" s="1548"/>
      <c r="LNV92" s="1548"/>
      <c r="LNW92" s="1548"/>
      <c r="LNX92" s="1548"/>
      <c r="LNY92" s="1548"/>
      <c r="LNZ92" s="1548"/>
      <c r="LOA92" s="1548"/>
      <c r="LOB92" s="1548"/>
      <c r="LOC92" s="1548"/>
      <c r="LOD92" s="1548"/>
      <c r="LOE92" s="1548"/>
      <c r="LOF92" s="1548"/>
      <c r="LOG92" s="1548"/>
      <c r="LOH92" s="1548"/>
      <c r="LOI92" s="1548"/>
      <c r="LOJ92" s="1548"/>
      <c r="LOK92" s="1548"/>
      <c r="LOL92" s="1548"/>
      <c r="LOM92" s="1548"/>
      <c r="LON92" s="1548"/>
      <c r="LOO92" s="1548"/>
      <c r="LOP92" s="1548"/>
      <c r="LOQ92" s="1548"/>
      <c r="LOR92" s="1548"/>
      <c r="LOS92" s="1548"/>
      <c r="LOT92" s="1548"/>
      <c r="LOU92" s="1548"/>
      <c r="LOV92" s="1548"/>
      <c r="LOW92" s="1548"/>
      <c r="LOX92" s="1548"/>
      <c r="LOY92" s="1548"/>
      <c r="LOZ92" s="1548"/>
      <c r="LPA92" s="1548"/>
      <c r="LPB92" s="1548"/>
      <c r="LPC92" s="1548"/>
      <c r="LPD92" s="1548"/>
      <c r="LPE92" s="1548"/>
      <c r="LPF92" s="1548"/>
      <c r="LPG92" s="1548"/>
      <c r="LPH92" s="1548"/>
      <c r="LPI92" s="1548"/>
      <c r="LPJ92" s="1548"/>
      <c r="LPK92" s="1548"/>
      <c r="LPL92" s="1548"/>
      <c r="LPM92" s="1548"/>
      <c r="LPN92" s="1548"/>
      <c r="LPO92" s="1548"/>
      <c r="LPP92" s="1548"/>
      <c r="LPQ92" s="1548"/>
      <c r="LPR92" s="1548"/>
      <c r="LPS92" s="1548"/>
      <c r="LPT92" s="1548"/>
      <c r="LPU92" s="1548"/>
      <c r="LPV92" s="1548"/>
      <c r="LPW92" s="1548"/>
      <c r="LPX92" s="1548"/>
      <c r="LPY92" s="1548"/>
      <c r="LPZ92" s="1548"/>
      <c r="LQA92" s="1548"/>
      <c r="LQB92" s="1548"/>
      <c r="LQC92" s="1548"/>
      <c r="LQD92" s="1548"/>
      <c r="LQE92" s="1548"/>
      <c r="LQF92" s="1548"/>
      <c r="LQG92" s="1548"/>
      <c r="LQH92" s="1548"/>
      <c r="LQI92" s="1548"/>
      <c r="LQJ92" s="1548"/>
      <c r="LQK92" s="1548"/>
      <c r="LQL92" s="1548"/>
      <c r="LQM92" s="1548"/>
      <c r="LQN92" s="1548"/>
      <c r="LQO92" s="1548"/>
      <c r="LQP92" s="1548"/>
      <c r="LQQ92" s="1548"/>
      <c r="LQR92" s="1548"/>
      <c r="LQS92" s="1548"/>
      <c r="LQT92" s="1548"/>
      <c r="LQU92" s="1548"/>
      <c r="LQV92" s="1548"/>
      <c r="LQW92" s="1548"/>
      <c r="LQX92" s="1548"/>
      <c r="LQY92" s="1548"/>
      <c r="LQZ92" s="1548"/>
      <c r="LRA92" s="1548"/>
      <c r="LRB92" s="1548"/>
      <c r="LRC92" s="1548"/>
      <c r="LRD92" s="1548"/>
      <c r="LRE92" s="1548"/>
      <c r="LRF92" s="1548"/>
      <c r="LRG92" s="1548"/>
      <c r="LRH92" s="1548"/>
      <c r="LRI92" s="1548"/>
      <c r="LRJ92" s="1548"/>
      <c r="LRK92" s="1548"/>
      <c r="LRL92" s="1548"/>
      <c r="LRM92" s="1548"/>
      <c r="LRN92" s="1548"/>
      <c r="LRO92" s="1548"/>
      <c r="LRP92" s="1548"/>
      <c r="LRQ92" s="1548"/>
      <c r="LRR92" s="1548"/>
      <c r="LRS92" s="1548"/>
      <c r="LRT92" s="1548"/>
      <c r="LRU92" s="1548"/>
      <c r="LRV92" s="1548"/>
      <c r="LRW92" s="1548"/>
      <c r="LRX92" s="1548"/>
      <c r="LRY92" s="1548"/>
      <c r="LRZ92" s="1548"/>
      <c r="LSA92" s="1548"/>
      <c r="LSB92" s="1548"/>
      <c r="LSC92" s="1548"/>
      <c r="LSD92" s="1548"/>
      <c r="LSE92" s="1548"/>
      <c r="LSF92" s="1548"/>
      <c r="LSG92" s="1548"/>
      <c r="LSH92" s="1548"/>
      <c r="LSI92" s="1548"/>
      <c r="LSJ92" s="1548"/>
      <c r="LSK92" s="1548"/>
      <c r="LSL92" s="1548"/>
      <c r="LSM92" s="1548"/>
      <c r="LSN92" s="1548"/>
      <c r="LSO92" s="1548"/>
      <c r="LSP92" s="1548"/>
      <c r="LSQ92" s="1548"/>
      <c r="LSR92" s="1548"/>
      <c r="LSS92" s="1548"/>
      <c r="LST92" s="1548"/>
      <c r="LSU92" s="1548"/>
      <c r="LSV92" s="1548"/>
      <c r="LSW92" s="1548"/>
      <c r="LSX92" s="1548"/>
      <c r="LSY92" s="1548"/>
      <c r="LSZ92" s="1548"/>
      <c r="LTA92" s="1548"/>
      <c r="LTB92" s="1548"/>
      <c r="LTC92" s="1548"/>
      <c r="LTD92" s="1548"/>
      <c r="LTE92" s="1548"/>
      <c r="LTF92" s="1548"/>
      <c r="LTG92" s="1548"/>
      <c r="LTH92" s="1548"/>
      <c r="LTI92" s="1548"/>
      <c r="LTJ92" s="1548"/>
      <c r="LTK92" s="1548"/>
      <c r="LTL92" s="1548"/>
      <c r="LTM92" s="1548"/>
      <c r="LTN92" s="1548"/>
      <c r="LTO92" s="1548"/>
      <c r="LTP92" s="1548"/>
      <c r="LTQ92" s="1548"/>
      <c r="LTR92" s="1548"/>
      <c r="LTS92" s="1548"/>
      <c r="LTT92" s="1548"/>
      <c r="LTU92" s="1548"/>
      <c r="LTV92" s="1548"/>
      <c r="LTW92" s="1548"/>
      <c r="LTX92" s="1548"/>
      <c r="LTY92" s="1548"/>
      <c r="LTZ92" s="1548"/>
      <c r="LUA92" s="1548"/>
      <c r="LUB92" s="1548"/>
      <c r="LUC92" s="1548"/>
      <c r="LUD92" s="1548"/>
      <c r="LUE92" s="1548"/>
      <c r="LUF92" s="1548"/>
      <c r="LUG92" s="1548"/>
      <c r="LUH92" s="1548"/>
      <c r="LUI92" s="1548"/>
      <c r="LUJ92" s="1548"/>
      <c r="LUK92" s="1548"/>
      <c r="LUL92" s="1548"/>
      <c r="LUM92" s="1548"/>
      <c r="LUN92" s="1548"/>
      <c r="LUO92" s="1548"/>
      <c r="LUP92" s="1548"/>
      <c r="LUQ92" s="1548"/>
      <c r="LUR92" s="1548"/>
      <c r="LUS92" s="1548"/>
      <c r="LUT92" s="1548"/>
      <c r="LUU92" s="1548"/>
      <c r="LUV92" s="1548"/>
      <c r="LUW92" s="1548"/>
      <c r="LUX92" s="1548"/>
      <c r="LUY92" s="1548"/>
      <c r="LUZ92" s="1548"/>
      <c r="LVA92" s="1548"/>
      <c r="LVB92" s="1548"/>
      <c r="LVC92" s="1548"/>
      <c r="LVD92" s="1548"/>
      <c r="LVE92" s="1548"/>
      <c r="LVF92" s="1548"/>
      <c r="LVG92" s="1548"/>
      <c r="LVH92" s="1548"/>
      <c r="LVI92" s="1548"/>
      <c r="LVJ92" s="1548"/>
      <c r="LVK92" s="1548"/>
      <c r="LVL92" s="1548"/>
      <c r="LVM92" s="1548"/>
      <c r="LVN92" s="1548"/>
      <c r="LVO92" s="1548"/>
      <c r="LVP92" s="1548"/>
      <c r="LVQ92" s="1548"/>
      <c r="LVR92" s="1548"/>
      <c r="LVS92" s="1548"/>
      <c r="LVT92" s="1548"/>
      <c r="LVU92" s="1548"/>
      <c r="LVV92" s="1548"/>
      <c r="LVW92" s="1548"/>
      <c r="LVX92" s="1548"/>
      <c r="LVY92" s="1548"/>
      <c r="LVZ92" s="1548"/>
      <c r="LWA92" s="1548"/>
      <c r="LWB92" s="1548"/>
      <c r="LWC92" s="1548"/>
      <c r="LWD92" s="1548"/>
      <c r="LWE92" s="1548"/>
      <c r="LWF92" s="1548"/>
      <c r="LWG92" s="1548"/>
      <c r="LWH92" s="1548"/>
      <c r="LWI92" s="1548"/>
      <c r="LWJ92" s="1548"/>
      <c r="LWK92" s="1548"/>
      <c r="LWL92" s="1548"/>
      <c r="LWM92" s="1548"/>
      <c r="LWN92" s="1548"/>
      <c r="LWO92" s="1548"/>
      <c r="LWP92" s="1548"/>
      <c r="LWQ92" s="1548"/>
      <c r="LWR92" s="1548"/>
      <c r="LWS92" s="1548"/>
      <c r="LWT92" s="1548"/>
      <c r="LWU92" s="1548"/>
      <c r="LWV92" s="1548"/>
      <c r="LWW92" s="1548"/>
      <c r="LWX92" s="1548"/>
      <c r="LWY92" s="1548"/>
      <c r="LWZ92" s="1548"/>
      <c r="LXA92" s="1548"/>
      <c r="LXB92" s="1548"/>
      <c r="LXC92" s="1548"/>
      <c r="LXD92" s="1548"/>
      <c r="LXE92" s="1548"/>
      <c r="LXF92" s="1548"/>
      <c r="LXG92" s="1548"/>
      <c r="LXH92" s="1548"/>
      <c r="LXI92" s="1548"/>
      <c r="LXJ92" s="1548"/>
      <c r="LXK92" s="1548"/>
      <c r="LXL92" s="1548"/>
      <c r="LXM92" s="1548"/>
      <c r="LXN92" s="1548"/>
      <c r="LXO92" s="1548"/>
      <c r="LXP92" s="1548"/>
      <c r="LXQ92" s="1548"/>
      <c r="LXR92" s="1548"/>
      <c r="LXS92" s="1548"/>
      <c r="LXT92" s="1548"/>
      <c r="LXU92" s="1548"/>
      <c r="LXV92" s="1548"/>
      <c r="LXW92" s="1548"/>
      <c r="LXX92" s="1548"/>
      <c r="LXY92" s="1548"/>
      <c r="LXZ92" s="1548"/>
      <c r="LYA92" s="1548"/>
      <c r="LYB92" s="1548"/>
      <c r="LYC92" s="1548"/>
      <c r="LYD92" s="1548"/>
      <c r="LYE92" s="1548"/>
      <c r="LYF92" s="1548"/>
      <c r="LYG92" s="1548"/>
      <c r="LYH92" s="1548"/>
      <c r="LYI92" s="1548"/>
      <c r="LYJ92" s="1548"/>
      <c r="LYK92" s="1548"/>
      <c r="LYL92" s="1548"/>
      <c r="LYM92" s="1548"/>
      <c r="LYN92" s="1548"/>
      <c r="LYO92" s="1548"/>
      <c r="LYP92" s="1548"/>
      <c r="LYQ92" s="1548"/>
      <c r="LYR92" s="1548"/>
      <c r="LYS92" s="1548"/>
      <c r="LYT92" s="1548"/>
      <c r="LYU92" s="1548"/>
      <c r="LYV92" s="1548"/>
      <c r="LYW92" s="1548"/>
      <c r="LYX92" s="1548"/>
      <c r="LYY92" s="1548"/>
      <c r="LYZ92" s="1548"/>
      <c r="LZA92" s="1548"/>
      <c r="LZB92" s="1548"/>
      <c r="LZC92" s="1548"/>
      <c r="LZD92" s="1548"/>
      <c r="LZE92" s="1548"/>
      <c r="LZF92" s="1548"/>
      <c r="LZG92" s="1548"/>
      <c r="LZH92" s="1548"/>
      <c r="LZI92" s="1548"/>
      <c r="LZJ92" s="1548"/>
      <c r="LZK92" s="1548"/>
      <c r="LZL92" s="1548"/>
      <c r="LZM92" s="1548"/>
      <c r="LZN92" s="1548"/>
      <c r="LZO92" s="1548"/>
      <c r="LZP92" s="1548"/>
      <c r="LZQ92" s="1548"/>
      <c r="LZR92" s="1548"/>
      <c r="LZS92" s="1548"/>
      <c r="LZT92" s="1548"/>
      <c r="LZU92" s="1548"/>
      <c r="LZV92" s="1548"/>
      <c r="LZW92" s="1548"/>
      <c r="LZX92" s="1548"/>
      <c r="LZY92" s="1548"/>
      <c r="LZZ92" s="1548"/>
      <c r="MAA92" s="1548"/>
      <c r="MAB92" s="1548"/>
      <c r="MAC92" s="1548"/>
      <c r="MAD92" s="1548"/>
      <c r="MAE92" s="1548"/>
      <c r="MAF92" s="1548"/>
      <c r="MAG92" s="1548"/>
      <c r="MAH92" s="1548"/>
      <c r="MAI92" s="1548"/>
      <c r="MAJ92" s="1548"/>
      <c r="MAK92" s="1548"/>
      <c r="MAL92" s="1548"/>
      <c r="MAM92" s="1548"/>
      <c r="MAN92" s="1548"/>
      <c r="MAO92" s="1548"/>
      <c r="MAP92" s="1548"/>
      <c r="MAQ92" s="1548"/>
      <c r="MAR92" s="1548"/>
      <c r="MAS92" s="1548"/>
      <c r="MAT92" s="1548"/>
      <c r="MAU92" s="1548"/>
      <c r="MAV92" s="1548"/>
      <c r="MAW92" s="1548"/>
      <c r="MAX92" s="1548"/>
      <c r="MAY92" s="1548"/>
      <c r="MAZ92" s="1548"/>
      <c r="MBA92" s="1548"/>
      <c r="MBB92" s="1548"/>
      <c r="MBC92" s="1548"/>
      <c r="MBD92" s="1548"/>
      <c r="MBE92" s="1548"/>
      <c r="MBF92" s="1548"/>
      <c r="MBG92" s="1548"/>
      <c r="MBH92" s="1548"/>
      <c r="MBI92" s="1548"/>
      <c r="MBJ92" s="1548"/>
      <c r="MBK92" s="1548"/>
      <c r="MBL92" s="1548"/>
      <c r="MBM92" s="1548"/>
      <c r="MBN92" s="1548"/>
      <c r="MBO92" s="1548"/>
      <c r="MBP92" s="1548"/>
      <c r="MBQ92" s="1548"/>
      <c r="MBR92" s="1548"/>
      <c r="MBS92" s="1548"/>
      <c r="MBT92" s="1548"/>
      <c r="MBU92" s="1548"/>
      <c r="MBV92" s="1548"/>
      <c r="MBW92" s="1548"/>
      <c r="MBX92" s="1548"/>
      <c r="MBY92" s="1548"/>
      <c r="MBZ92" s="1548"/>
      <c r="MCA92" s="1548"/>
      <c r="MCB92" s="1548"/>
      <c r="MCC92" s="1548"/>
      <c r="MCD92" s="1548"/>
      <c r="MCE92" s="1548"/>
      <c r="MCF92" s="1548"/>
      <c r="MCG92" s="1548"/>
      <c r="MCH92" s="1548"/>
      <c r="MCI92" s="1548"/>
      <c r="MCJ92" s="1548"/>
      <c r="MCK92" s="1548"/>
      <c r="MCL92" s="1548"/>
      <c r="MCM92" s="1548"/>
      <c r="MCN92" s="1548"/>
      <c r="MCO92" s="1548"/>
      <c r="MCP92" s="1548"/>
      <c r="MCQ92" s="1548"/>
      <c r="MCR92" s="1548"/>
      <c r="MCS92" s="1548"/>
      <c r="MCT92" s="1548"/>
      <c r="MCU92" s="1548"/>
      <c r="MCV92" s="1548"/>
      <c r="MCW92" s="1548"/>
      <c r="MCX92" s="1548"/>
      <c r="MCY92" s="1548"/>
      <c r="MCZ92" s="1548"/>
      <c r="MDA92" s="1548"/>
      <c r="MDB92" s="1548"/>
      <c r="MDC92" s="1548"/>
      <c r="MDD92" s="1548"/>
      <c r="MDE92" s="1548"/>
      <c r="MDF92" s="1548"/>
      <c r="MDG92" s="1548"/>
      <c r="MDH92" s="1548"/>
      <c r="MDI92" s="1548"/>
      <c r="MDJ92" s="1548"/>
      <c r="MDK92" s="1548"/>
      <c r="MDL92" s="1548"/>
      <c r="MDM92" s="1548"/>
      <c r="MDN92" s="1548"/>
      <c r="MDO92" s="1548"/>
      <c r="MDP92" s="1548"/>
      <c r="MDQ92" s="1548"/>
      <c r="MDR92" s="1548"/>
      <c r="MDS92" s="1548"/>
      <c r="MDT92" s="1548"/>
      <c r="MDU92" s="1548"/>
      <c r="MDV92" s="1548"/>
      <c r="MDW92" s="1548"/>
      <c r="MDX92" s="1548"/>
      <c r="MDY92" s="1548"/>
      <c r="MDZ92" s="1548"/>
      <c r="MEA92" s="1548"/>
      <c r="MEB92" s="1548"/>
      <c r="MEC92" s="1548"/>
      <c r="MED92" s="1548"/>
      <c r="MEE92" s="1548"/>
      <c r="MEF92" s="1548"/>
      <c r="MEG92" s="1548"/>
      <c r="MEH92" s="1548"/>
      <c r="MEI92" s="1548"/>
      <c r="MEJ92" s="1548"/>
      <c r="MEK92" s="1548"/>
      <c r="MEL92" s="1548"/>
      <c r="MEM92" s="1548"/>
      <c r="MEN92" s="1548"/>
      <c r="MEO92" s="1548"/>
      <c r="MEP92" s="1548"/>
      <c r="MEQ92" s="1548"/>
      <c r="MER92" s="1548"/>
      <c r="MES92" s="1548"/>
      <c r="MET92" s="1548"/>
      <c r="MEU92" s="1548"/>
      <c r="MEV92" s="1548"/>
      <c r="MEW92" s="1548"/>
      <c r="MEX92" s="1548"/>
      <c r="MEY92" s="1548"/>
      <c r="MEZ92" s="1548"/>
      <c r="MFA92" s="1548"/>
      <c r="MFB92" s="1548"/>
      <c r="MFC92" s="1548"/>
      <c r="MFD92" s="1548"/>
      <c r="MFE92" s="1548"/>
      <c r="MFF92" s="1548"/>
      <c r="MFG92" s="1548"/>
      <c r="MFH92" s="1548"/>
      <c r="MFI92" s="1548"/>
      <c r="MFJ92" s="1548"/>
      <c r="MFK92" s="1548"/>
      <c r="MFL92" s="1548"/>
      <c r="MFM92" s="1548"/>
      <c r="MFN92" s="1548"/>
      <c r="MFO92" s="1548"/>
      <c r="MFP92" s="1548"/>
      <c r="MFQ92" s="1548"/>
      <c r="MFR92" s="1548"/>
      <c r="MFS92" s="1548"/>
      <c r="MFT92" s="1548"/>
      <c r="MFU92" s="1548"/>
      <c r="MFV92" s="1548"/>
      <c r="MFW92" s="1548"/>
      <c r="MFX92" s="1548"/>
      <c r="MFY92" s="1548"/>
      <c r="MFZ92" s="1548"/>
      <c r="MGA92" s="1548"/>
      <c r="MGB92" s="1548"/>
      <c r="MGC92" s="1548"/>
      <c r="MGD92" s="1548"/>
      <c r="MGE92" s="1548"/>
      <c r="MGF92" s="1548"/>
      <c r="MGG92" s="1548"/>
      <c r="MGH92" s="1548"/>
      <c r="MGI92" s="1548"/>
      <c r="MGJ92" s="1548"/>
      <c r="MGK92" s="1548"/>
      <c r="MGL92" s="1548"/>
      <c r="MGM92" s="1548"/>
      <c r="MGN92" s="1548"/>
      <c r="MGO92" s="1548"/>
      <c r="MGP92" s="1548"/>
      <c r="MGQ92" s="1548"/>
      <c r="MGR92" s="1548"/>
      <c r="MGS92" s="1548"/>
      <c r="MGT92" s="1548"/>
      <c r="MGU92" s="1548"/>
      <c r="MGV92" s="1548"/>
      <c r="MGW92" s="1548"/>
      <c r="MGX92" s="1548"/>
      <c r="MGY92" s="1548"/>
      <c r="MGZ92" s="1548"/>
      <c r="MHA92" s="1548"/>
      <c r="MHB92" s="1548"/>
      <c r="MHC92" s="1548"/>
      <c r="MHD92" s="1548"/>
      <c r="MHE92" s="1548"/>
      <c r="MHF92" s="1548"/>
      <c r="MHG92" s="1548"/>
      <c r="MHH92" s="1548"/>
      <c r="MHI92" s="1548"/>
      <c r="MHJ92" s="1548"/>
      <c r="MHK92" s="1548"/>
      <c r="MHL92" s="1548"/>
      <c r="MHM92" s="1548"/>
      <c r="MHN92" s="1548"/>
      <c r="MHO92" s="1548"/>
      <c r="MHP92" s="1548"/>
      <c r="MHQ92" s="1548"/>
      <c r="MHR92" s="1548"/>
      <c r="MHS92" s="1548"/>
      <c r="MHT92" s="1548"/>
      <c r="MHU92" s="1548"/>
      <c r="MHV92" s="1548"/>
      <c r="MHW92" s="1548"/>
      <c r="MHX92" s="1548"/>
      <c r="MHY92" s="1548"/>
      <c r="MHZ92" s="1548"/>
      <c r="MIA92" s="1548"/>
      <c r="MIB92" s="1548"/>
      <c r="MIC92" s="1548"/>
      <c r="MID92" s="1548"/>
      <c r="MIE92" s="1548"/>
      <c r="MIF92" s="1548"/>
      <c r="MIG92" s="1548"/>
      <c r="MIH92" s="1548"/>
      <c r="MII92" s="1548"/>
      <c r="MIJ92" s="1548"/>
      <c r="MIK92" s="1548"/>
      <c r="MIL92" s="1548"/>
      <c r="MIM92" s="1548"/>
      <c r="MIN92" s="1548"/>
      <c r="MIO92" s="1548"/>
      <c r="MIP92" s="1548"/>
      <c r="MIQ92" s="1548"/>
      <c r="MIR92" s="1548"/>
      <c r="MIS92" s="1548"/>
      <c r="MIT92" s="1548"/>
      <c r="MIU92" s="1548"/>
      <c r="MIV92" s="1548"/>
      <c r="MIW92" s="1548"/>
      <c r="MIX92" s="1548"/>
      <c r="MIY92" s="1548"/>
      <c r="MIZ92" s="1548"/>
      <c r="MJA92" s="1548"/>
      <c r="MJB92" s="1548"/>
      <c r="MJC92" s="1548"/>
      <c r="MJD92" s="1548"/>
      <c r="MJE92" s="1548"/>
      <c r="MJF92" s="1548"/>
      <c r="MJG92" s="1548"/>
      <c r="MJH92" s="1548"/>
      <c r="MJI92" s="1548"/>
      <c r="MJJ92" s="1548"/>
      <c r="MJK92" s="1548"/>
      <c r="MJL92" s="1548"/>
      <c r="MJM92" s="1548"/>
      <c r="MJN92" s="1548"/>
      <c r="MJO92" s="1548"/>
      <c r="MJP92" s="1548"/>
      <c r="MJQ92" s="1548"/>
      <c r="MJR92" s="1548"/>
      <c r="MJS92" s="1548"/>
      <c r="MJT92" s="1548"/>
      <c r="MJU92" s="1548"/>
      <c r="MJV92" s="1548"/>
      <c r="MJW92" s="1548"/>
      <c r="MJX92" s="1548"/>
      <c r="MJY92" s="1548"/>
      <c r="MJZ92" s="1548"/>
      <c r="MKA92" s="1548"/>
      <c r="MKB92" s="1548"/>
      <c r="MKC92" s="1548"/>
      <c r="MKD92" s="1548"/>
      <c r="MKE92" s="1548"/>
      <c r="MKF92" s="1548"/>
      <c r="MKG92" s="1548"/>
      <c r="MKH92" s="1548"/>
      <c r="MKI92" s="1548"/>
      <c r="MKJ92" s="1548"/>
      <c r="MKK92" s="1548"/>
      <c r="MKL92" s="1548"/>
      <c r="MKM92" s="1548"/>
      <c r="MKN92" s="1548"/>
      <c r="MKO92" s="1548"/>
      <c r="MKP92" s="1548"/>
      <c r="MKQ92" s="1548"/>
      <c r="MKR92" s="1548"/>
      <c r="MKS92" s="1548"/>
      <c r="MKT92" s="1548"/>
      <c r="MKU92" s="1548"/>
      <c r="MKV92" s="1548"/>
      <c r="MKW92" s="1548"/>
      <c r="MKX92" s="1548"/>
      <c r="MKY92" s="1548"/>
      <c r="MKZ92" s="1548"/>
      <c r="MLA92" s="1548"/>
      <c r="MLB92" s="1548"/>
      <c r="MLC92" s="1548"/>
      <c r="MLD92" s="1548"/>
      <c r="MLE92" s="1548"/>
      <c r="MLF92" s="1548"/>
      <c r="MLG92" s="1548"/>
      <c r="MLH92" s="1548"/>
      <c r="MLI92" s="1548"/>
      <c r="MLJ92" s="1548"/>
      <c r="MLK92" s="1548"/>
      <c r="MLL92" s="1548"/>
      <c r="MLM92" s="1548"/>
      <c r="MLN92" s="1548"/>
      <c r="MLO92" s="1548"/>
      <c r="MLP92" s="1548"/>
      <c r="MLQ92" s="1548"/>
      <c r="MLR92" s="1548"/>
      <c r="MLS92" s="1548"/>
      <c r="MLT92" s="1548"/>
      <c r="MLU92" s="1548"/>
      <c r="MLV92" s="1548"/>
      <c r="MLW92" s="1548"/>
      <c r="MLX92" s="1548"/>
      <c r="MLY92" s="1548"/>
      <c r="MLZ92" s="1548"/>
      <c r="MMA92" s="1548"/>
      <c r="MMB92" s="1548"/>
      <c r="MMC92" s="1548"/>
      <c r="MMD92" s="1548"/>
      <c r="MME92" s="1548"/>
      <c r="MMF92" s="1548"/>
      <c r="MMG92" s="1548"/>
      <c r="MMH92" s="1548"/>
      <c r="MMI92" s="1548"/>
      <c r="MMJ92" s="1548"/>
      <c r="MMK92" s="1548"/>
      <c r="MML92" s="1548"/>
      <c r="MMM92" s="1548"/>
      <c r="MMN92" s="1548"/>
      <c r="MMO92" s="1548"/>
      <c r="MMP92" s="1548"/>
      <c r="MMQ92" s="1548"/>
      <c r="MMR92" s="1548"/>
      <c r="MMS92" s="1548"/>
      <c r="MMT92" s="1548"/>
      <c r="MMU92" s="1548"/>
      <c r="MMV92" s="1548"/>
      <c r="MMW92" s="1548"/>
      <c r="MMX92" s="1548"/>
      <c r="MMY92" s="1548"/>
      <c r="MMZ92" s="1548"/>
      <c r="MNA92" s="1548"/>
      <c r="MNB92" s="1548"/>
      <c r="MNC92" s="1548"/>
      <c r="MND92" s="1548"/>
      <c r="MNE92" s="1548"/>
      <c r="MNF92" s="1548"/>
      <c r="MNG92" s="1548"/>
      <c r="MNH92" s="1548"/>
      <c r="MNI92" s="1548"/>
      <c r="MNJ92" s="1548"/>
      <c r="MNK92" s="1548"/>
      <c r="MNL92" s="1548"/>
      <c r="MNM92" s="1548"/>
      <c r="MNN92" s="1548"/>
      <c r="MNO92" s="1548"/>
      <c r="MNP92" s="1548"/>
      <c r="MNQ92" s="1548"/>
      <c r="MNR92" s="1548"/>
      <c r="MNS92" s="1548"/>
      <c r="MNT92" s="1548"/>
      <c r="MNU92" s="1548"/>
      <c r="MNV92" s="1548"/>
      <c r="MNW92" s="1548"/>
      <c r="MNX92" s="1548"/>
      <c r="MNY92" s="1548"/>
      <c r="MNZ92" s="1548"/>
      <c r="MOA92" s="1548"/>
      <c r="MOB92" s="1548"/>
      <c r="MOC92" s="1548"/>
      <c r="MOD92" s="1548"/>
      <c r="MOE92" s="1548"/>
      <c r="MOF92" s="1548"/>
      <c r="MOG92" s="1548"/>
      <c r="MOH92" s="1548"/>
      <c r="MOI92" s="1548"/>
      <c r="MOJ92" s="1548"/>
      <c r="MOK92" s="1548"/>
      <c r="MOL92" s="1548"/>
      <c r="MOM92" s="1548"/>
      <c r="MON92" s="1548"/>
      <c r="MOO92" s="1548"/>
      <c r="MOP92" s="1548"/>
      <c r="MOQ92" s="1548"/>
      <c r="MOR92" s="1548"/>
      <c r="MOS92" s="1548"/>
      <c r="MOT92" s="1548"/>
      <c r="MOU92" s="1548"/>
      <c r="MOV92" s="1548"/>
      <c r="MOW92" s="1548"/>
      <c r="MOX92" s="1548"/>
      <c r="MOY92" s="1548"/>
      <c r="MOZ92" s="1548"/>
      <c r="MPA92" s="1548"/>
      <c r="MPB92" s="1548"/>
      <c r="MPC92" s="1548"/>
      <c r="MPD92" s="1548"/>
      <c r="MPE92" s="1548"/>
      <c r="MPF92" s="1548"/>
      <c r="MPG92" s="1548"/>
      <c r="MPH92" s="1548"/>
      <c r="MPI92" s="1548"/>
      <c r="MPJ92" s="1548"/>
      <c r="MPK92" s="1548"/>
      <c r="MPL92" s="1548"/>
      <c r="MPM92" s="1548"/>
      <c r="MPN92" s="1548"/>
      <c r="MPO92" s="1548"/>
      <c r="MPP92" s="1548"/>
      <c r="MPQ92" s="1548"/>
      <c r="MPR92" s="1548"/>
      <c r="MPS92" s="1548"/>
      <c r="MPT92" s="1548"/>
      <c r="MPU92" s="1548"/>
      <c r="MPV92" s="1548"/>
      <c r="MPW92" s="1548"/>
      <c r="MPX92" s="1548"/>
      <c r="MPY92" s="1548"/>
      <c r="MPZ92" s="1548"/>
      <c r="MQA92" s="1548"/>
      <c r="MQB92" s="1548"/>
      <c r="MQC92" s="1548"/>
      <c r="MQD92" s="1548"/>
      <c r="MQE92" s="1548"/>
      <c r="MQF92" s="1548"/>
      <c r="MQG92" s="1548"/>
      <c r="MQH92" s="1548"/>
      <c r="MQI92" s="1548"/>
      <c r="MQJ92" s="1548"/>
      <c r="MQK92" s="1548"/>
      <c r="MQL92" s="1548"/>
      <c r="MQM92" s="1548"/>
      <c r="MQN92" s="1548"/>
      <c r="MQO92" s="1548"/>
      <c r="MQP92" s="1548"/>
      <c r="MQQ92" s="1548"/>
      <c r="MQR92" s="1548"/>
      <c r="MQS92" s="1548"/>
      <c r="MQT92" s="1548"/>
      <c r="MQU92" s="1548"/>
      <c r="MQV92" s="1548"/>
      <c r="MQW92" s="1548"/>
      <c r="MQX92" s="1548"/>
      <c r="MQY92" s="1548"/>
      <c r="MQZ92" s="1548"/>
      <c r="MRA92" s="1548"/>
      <c r="MRB92" s="1548"/>
      <c r="MRC92" s="1548"/>
      <c r="MRD92" s="1548"/>
      <c r="MRE92" s="1548"/>
      <c r="MRF92" s="1548"/>
      <c r="MRG92" s="1548"/>
      <c r="MRH92" s="1548"/>
      <c r="MRI92" s="1548"/>
      <c r="MRJ92" s="1548"/>
      <c r="MRK92" s="1548"/>
      <c r="MRL92" s="1548"/>
      <c r="MRM92" s="1548"/>
      <c r="MRN92" s="1548"/>
      <c r="MRO92" s="1548"/>
      <c r="MRP92" s="1548"/>
      <c r="MRQ92" s="1548"/>
      <c r="MRR92" s="1548"/>
      <c r="MRS92" s="1548"/>
      <c r="MRT92" s="1548"/>
      <c r="MRU92" s="1548"/>
      <c r="MRV92" s="1548"/>
      <c r="MRW92" s="1548"/>
      <c r="MRX92" s="1548"/>
      <c r="MRY92" s="1548"/>
      <c r="MRZ92" s="1548"/>
      <c r="MSA92" s="1548"/>
      <c r="MSB92" s="1548"/>
      <c r="MSC92" s="1548"/>
      <c r="MSD92" s="1548"/>
      <c r="MSE92" s="1548"/>
      <c r="MSF92" s="1548"/>
      <c r="MSG92" s="1548"/>
      <c r="MSH92" s="1548"/>
      <c r="MSI92" s="1548"/>
      <c r="MSJ92" s="1548"/>
      <c r="MSK92" s="1548"/>
      <c r="MSL92" s="1548"/>
      <c r="MSM92" s="1548"/>
      <c r="MSN92" s="1548"/>
      <c r="MSO92" s="1548"/>
      <c r="MSP92" s="1548"/>
      <c r="MSQ92" s="1548"/>
      <c r="MSR92" s="1548"/>
      <c r="MSS92" s="1548"/>
      <c r="MST92" s="1548"/>
      <c r="MSU92" s="1548"/>
      <c r="MSV92" s="1548"/>
      <c r="MSW92" s="1548"/>
      <c r="MSX92" s="1548"/>
      <c r="MSY92" s="1548"/>
      <c r="MSZ92" s="1548"/>
      <c r="MTA92" s="1548"/>
      <c r="MTB92" s="1548"/>
      <c r="MTC92" s="1548"/>
      <c r="MTD92" s="1548"/>
      <c r="MTE92" s="1548"/>
      <c r="MTF92" s="1548"/>
      <c r="MTG92" s="1548"/>
      <c r="MTH92" s="1548"/>
      <c r="MTI92" s="1548"/>
      <c r="MTJ92" s="1548"/>
      <c r="MTK92" s="1548"/>
      <c r="MTL92" s="1548"/>
      <c r="MTM92" s="1548"/>
      <c r="MTN92" s="1548"/>
      <c r="MTO92" s="1548"/>
      <c r="MTP92" s="1548"/>
      <c r="MTQ92" s="1548"/>
      <c r="MTR92" s="1548"/>
      <c r="MTS92" s="1548"/>
      <c r="MTT92" s="1548"/>
      <c r="MTU92" s="1548"/>
      <c r="MTV92" s="1548"/>
      <c r="MTW92" s="1548"/>
      <c r="MTX92" s="1548"/>
      <c r="MTY92" s="1548"/>
      <c r="MTZ92" s="1548"/>
      <c r="MUA92" s="1548"/>
      <c r="MUB92" s="1548"/>
      <c r="MUC92" s="1548"/>
      <c r="MUD92" s="1548"/>
      <c r="MUE92" s="1548"/>
      <c r="MUF92" s="1548"/>
      <c r="MUG92" s="1548"/>
      <c r="MUH92" s="1548"/>
      <c r="MUI92" s="1548"/>
      <c r="MUJ92" s="1548"/>
      <c r="MUK92" s="1548"/>
      <c r="MUL92" s="1548"/>
      <c r="MUM92" s="1548"/>
      <c r="MUN92" s="1548"/>
      <c r="MUO92" s="1548"/>
      <c r="MUP92" s="1548"/>
      <c r="MUQ92" s="1548"/>
      <c r="MUR92" s="1548"/>
      <c r="MUS92" s="1548"/>
      <c r="MUT92" s="1548"/>
      <c r="MUU92" s="1548"/>
      <c r="MUV92" s="1548"/>
      <c r="MUW92" s="1548"/>
      <c r="MUX92" s="1548"/>
      <c r="MUY92" s="1548"/>
      <c r="MUZ92" s="1548"/>
      <c r="MVA92" s="1548"/>
      <c r="MVB92" s="1548"/>
      <c r="MVC92" s="1548"/>
      <c r="MVD92" s="1548"/>
      <c r="MVE92" s="1548"/>
      <c r="MVF92" s="1548"/>
      <c r="MVG92" s="1548"/>
      <c r="MVH92" s="1548"/>
      <c r="MVI92" s="1548"/>
      <c r="MVJ92" s="1548"/>
      <c r="MVK92" s="1548"/>
      <c r="MVL92" s="1548"/>
      <c r="MVM92" s="1548"/>
      <c r="MVN92" s="1548"/>
      <c r="MVO92" s="1548"/>
      <c r="MVP92" s="1548"/>
      <c r="MVQ92" s="1548"/>
      <c r="MVR92" s="1548"/>
      <c r="MVS92" s="1548"/>
      <c r="MVT92" s="1548"/>
      <c r="MVU92" s="1548"/>
      <c r="MVV92" s="1548"/>
      <c r="MVW92" s="1548"/>
      <c r="MVX92" s="1548"/>
      <c r="MVY92" s="1548"/>
      <c r="MVZ92" s="1548"/>
      <c r="MWA92" s="1548"/>
      <c r="MWB92" s="1548"/>
      <c r="MWC92" s="1548"/>
      <c r="MWD92" s="1548"/>
      <c r="MWE92" s="1548"/>
      <c r="MWF92" s="1548"/>
      <c r="MWG92" s="1548"/>
      <c r="MWH92" s="1548"/>
      <c r="MWI92" s="1548"/>
      <c r="MWJ92" s="1548"/>
      <c r="MWK92" s="1548"/>
      <c r="MWL92" s="1548"/>
      <c r="MWM92" s="1548"/>
      <c r="MWN92" s="1548"/>
      <c r="MWO92" s="1548"/>
      <c r="MWP92" s="1548"/>
      <c r="MWQ92" s="1548"/>
      <c r="MWR92" s="1548"/>
      <c r="MWS92" s="1548"/>
      <c r="MWT92" s="1548"/>
      <c r="MWU92" s="1548"/>
      <c r="MWV92" s="1548"/>
      <c r="MWW92" s="1548"/>
      <c r="MWX92" s="1548"/>
      <c r="MWY92" s="1548"/>
      <c r="MWZ92" s="1548"/>
      <c r="MXA92" s="1548"/>
      <c r="MXB92" s="1548"/>
      <c r="MXC92" s="1548"/>
      <c r="MXD92" s="1548"/>
      <c r="MXE92" s="1548"/>
      <c r="MXF92" s="1548"/>
      <c r="MXG92" s="1548"/>
      <c r="MXH92" s="1548"/>
      <c r="MXI92" s="1548"/>
      <c r="MXJ92" s="1548"/>
      <c r="MXK92" s="1548"/>
      <c r="MXL92" s="1548"/>
      <c r="MXM92" s="1548"/>
      <c r="MXN92" s="1548"/>
      <c r="MXO92" s="1548"/>
      <c r="MXP92" s="1548"/>
      <c r="MXQ92" s="1548"/>
      <c r="MXR92" s="1548"/>
      <c r="MXS92" s="1548"/>
      <c r="MXT92" s="1548"/>
      <c r="MXU92" s="1548"/>
      <c r="MXV92" s="1548"/>
      <c r="MXW92" s="1548"/>
      <c r="MXX92" s="1548"/>
      <c r="MXY92" s="1548"/>
      <c r="MXZ92" s="1548"/>
      <c r="MYA92" s="1548"/>
      <c r="MYB92" s="1548"/>
      <c r="MYC92" s="1548"/>
      <c r="MYD92" s="1548"/>
      <c r="MYE92" s="1548"/>
      <c r="MYF92" s="1548"/>
      <c r="MYG92" s="1548"/>
      <c r="MYH92" s="1548"/>
      <c r="MYI92" s="1548"/>
      <c r="MYJ92" s="1548"/>
      <c r="MYK92" s="1548"/>
      <c r="MYL92" s="1548"/>
      <c r="MYM92" s="1548"/>
      <c r="MYN92" s="1548"/>
      <c r="MYO92" s="1548"/>
      <c r="MYP92" s="1548"/>
      <c r="MYQ92" s="1548"/>
      <c r="MYR92" s="1548"/>
      <c r="MYS92" s="1548"/>
      <c r="MYT92" s="1548"/>
      <c r="MYU92" s="1548"/>
      <c r="MYV92" s="1548"/>
      <c r="MYW92" s="1548"/>
      <c r="MYX92" s="1548"/>
      <c r="MYY92" s="1548"/>
      <c r="MYZ92" s="1548"/>
      <c r="MZA92" s="1548"/>
      <c r="MZB92" s="1548"/>
      <c r="MZC92" s="1548"/>
      <c r="MZD92" s="1548"/>
      <c r="MZE92" s="1548"/>
      <c r="MZF92" s="1548"/>
      <c r="MZG92" s="1548"/>
      <c r="MZH92" s="1548"/>
      <c r="MZI92" s="1548"/>
      <c r="MZJ92" s="1548"/>
      <c r="MZK92" s="1548"/>
      <c r="MZL92" s="1548"/>
      <c r="MZM92" s="1548"/>
      <c r="MZN92" s="1548"/>
      <c r="MZO92" s="1548"/>
      <c r="MZP92" s="1548"/>
      <c r="MZQ92" s="1548"/>
      <c r="MZR92" s="1548"/>
      <c r="MZS92" s="1548"/>
      <c r="MZT92" s="1548"/>
      <c r="MZU92" s="1548"/>
      <c r="MZV92" s="1548"/>
      <c r="MZW92" s="1548"/>
      <c r="MZX92" s="1548"/>
      <c r="MZY92" s="1548"/>
      <c r="MZZ92" s="1548"/>
      <c r="NAA92" s="1548"/>
      <c r="NAB92" s="1548"/>
      <c r="NAC92" s="1548"/>
      <c r="NAD92" s="1548"/>
      <c r="NAE92" s="1548"/>
      <c r="NAF92" s="1548"/>
      <c r="NAG92" s="1548"/>
      <c r="NAH92" s="1548"/>
      <c r="NAI92" s="1548"/>
      <c r="NAJ92" s="1548"/>
      <c r="NAK92" s="1548"/>
      <c r="NAL92" s="1548"/>
      <c r="NAM92" s="1548"/>
      <c r="NAN92" s="1548"/>
      <c r="NAO92" s="1548"/>
      <c r="NAP92" s="1548"/>
      <c r="NAQ92" s="1548"/>
      <c r="NAR92" s="1548"/>
      <c r="NAS92" s="1548"/>
      <c r="NAT92" s="1548"/>
      <c r="NAU92" s="1548"/>
      <c r="NAV92" s="1548"/>
      <c r="NAW92" s="1548"/>
      <c r="NAX92" s="1548"/>
      <c r="NAY92" s="1548"/>
      <c r="NAZ92" s="1548"/>
      <c r="NBA92" s="1548"/>
      <c r="NBB92" s="1548"/>
      <c r="NBC92" s="1548"/>
      <c r="NBD92" s="1548"/>
      <c r="NBE92" s="1548"/>
      <c r="NBF92" s="1548"/>
      <c r="NBG92" s="1548"/>
      <c r="NBH92" s="1548"/>
      <c r="NBI92" s="1548"/>
      <c r="NBJ92" s="1548"/>
      <c r="NBK92" s="1548"/>
      <c r="NBL92" s="1548"/>
      <c r="NBM92" s="1548"/>
      <c r="NBN92" s="1548"/>
      <c r="NBO92" s="1548"/>
      <c r="NBP92" s="1548"/>
      <c r="NBQ92" s="1548"/>
      <c r="NBR92" s="1548"/>
      <c r="NBS92" s="1548"/>
      <c r="NBT92" s="1548"/>
      <c r="NBU92" s="1548"/>
      <c r="NBV92" s="1548"/>
      <c r="NBW92" s="1548"/>
      <c r="NBX92" s="1548"/>
      <c r="NBY92" s="1548"/>
      <c r="NBZ92" s="1548"/>
      <c r="NCA92" s="1548"/>
      <c r="NCB92" s="1548"/>
      <c r="NCC92" s="1548"/>
      <c r="NCD92" s="1548"/>
      <c r="NCE92" s="1548"/>
      <c r="NCF92" s="1548"/>
      <c r="NCG92" s="1548"/>
      <c r="NCH92" s="1548"/>
      <c r="NCI92" s="1548"/>
      <c r="NCJ92" s="1548"/>
      <c r="NCK92" s="1548"/>
      <c r="NCL92" s="1548"/>
      <c r="NCM92" s="1548"/>
      <c r="NCN92" s="1548"/>
      <c r="NCO92" s="1548"/>
      <c r="NCP92" s="1548"/>
      <c r="NCQ92" s="1548"/>
      <c r="NCR92" s="1548"/>
      <c r="NCS92" s="1548"/>
      <c r="NCT92" s="1548"/>
      <c r="NCU92" s="1548"/>
      <c r="NCV92" s="1548"/>
      <c r="NCW92" s="1548"/>
      <c r="NCX92" s="1548"/>
      <c r="NCY92" s="1548"/>
      <c r="NCZ92" s="1548"/>
      <c r="NDA92" s="1548"/>
      <c r="NDB92" s="1548"/>
      <c r="NDC92" s="1548"/>
      <c r="NDD92" s="1548"/>
      <c r="NDE92" s="1548"/>
      <c r="NDF92" s="1548"/>
      <c r="NDG92" s="1548"/>
      <c r="NDH92" s="1548"/>
      <c r="NDI92" s="1548"/>
      <c r="NDJ92" s="1548"/>
      <c r="NDK92" s="1548"/>
      <c r="NDL92" s="1548"/>
      <c r="NDM92" s="1548"/>
      <c r="NDN92" s="1548"/>
      <c r="NDO92" s="1548"/>
      <c r="NDP92" s="1548"/>
      <c r="NDQ92" s="1548"/>
      <c r="NDR92" s="1548"/>
      <c r="NDS92" s="1548"/>
      <c r="NDT92" s="1548"/>
      <c r="NDU92" s="1548"/>
      <c r="NDV92" s="1548"/>
      <c r="NDW92" s="1548"/>
      <c r="NDX92" s="1548"/>
      <c r="NDY92" s="1548"/>
      <c r="NDZ92" s="1548"/>
      <c r="NEA92" s="1548"/>
      <c r="NEB92" s="1548"/>
      <c r="NEC92" s="1548"/>
      <c r="NED92" s="1548"/>
      <c r="NEE92" s="1548"/>
      <c r="NEF92" s="1548"/>
      <c r="NEG92" s="1548"/>
      <c r="NEH92" s="1548"/>
      <c r="NEI92" s="1548"/>
      <c r="NEJ92" s="1548"/>
      <c r="NEK92" s="1548"/>
      <c r="NEL92" s="1548"/>
      <c r="NEM92" s="1548"/>
      <c r="NEN92" s="1548"/>
      <c r="NEO92" s="1548"/>
      <c r="NEP92" s="1548"/>
      <c r="NEQ92" s="1548"/>
      <c r="NER92" s="1548"/>
      <c r="NES92" s="1548"/>
      <c r="NET92" s="1548"/>
      <c r="NEU92" s="1548"/>
      <c r="NEV92" s="1548"/>
      <c r="NEW92" s="1548"/>
      <c r="NEX92" s="1548"/>
      <c r="NEY92" s="1548"/>
      <c r="NEZ92" s="1548"/>
      <c r="NFA92" s="1548"/>
      <c r="NFB92" s="1548"/>
      <c r="NFC92" s="1548"/>
      <c r="NFD92" s="1548"/>
      <c r="NFE92" s="1548"/>
      <c r="NFF92" s="1548"/>
      <c r="NFG92" s="1548"/>
      <c r="NFH92" s="1548"/>
      <c r="NFI92" s="1548"/>
      <c r="NFJ92" s="1548"/>
      <c r="NFK92" s="1548"/>
      <c r="NFL92" s="1548"/>
      <c r="NFM92" s="1548"/>
      <c r="NFN92" s="1548"/>
      <c r="NFO92" s="1548"/>
      <c r="NFP92" s="1548"/>
      <c r="NFQ92" s="1548"/>
      <c r="NFR92" s="1548"/>
      <c r="NFS92" s="1548"/>
      <c r="NFT92" s="1548"/>
      <c r="NFU92" s="1548"/>
      <c r="NFV92" s="1548"/>
      <c r="NFW92" s="1548"/>
      <c r="NFX92" s="1548"/>
      <c r="NFY92" s="1548"/>
      <c r="NFZ92" s="1548"/>
      <c r="NGA92" s="1548"/>
      <c r="NGB92" s="1548"/>
      <c r="NGC92" s="1548"/>
      <c r="NGD92" s="1548"/>
      <c r="NGE92" s="1548"/>
      <c r="NGF92" s="1548"/>
      <c r="NGG92" s="1548"/>
      <c r="NGH92" s="1548"/>
      <c r="NGI92" s="1548"/>
      <c r="NGJ92" s="1548"/>
      <c r="NGK92" s="1548"/>
      <c r="NGL92" s="1548"/>
      <c r="NGM92" s="1548"/>
      <c r="NGN92" s="1548"/>
      <c r="NGO92" s="1548"/>
      <c r="NGP92" s="1548"/>
      <c r="NGQ92" s="1548"/>
      <c r="NGR92" s="1548"/>
      <c r="NGS92" s="1548"/>
      <c r="NGT92" s="1548"/>
      <c r="NGU92" s="1548"/>
      <c r="NGV92" s="1548"/>
      <c r="NGW92" s="1548"/>
      <c r="NGX92" s="1548"/>
      <c r="NGY92" s="1548"/>
      <c r="NGZ92" s="1548"/>
      <c r="NHA92" s="1548"/>
      <c r="NHB92" s="1548"/>
      <c r="NHC92" s="1548"/>
      <c r="NHD92" s="1548"/>
      <c r="NHE92" s="1548"/>
      <c r="NHF92" s="1548"/>
      <c r="NHG92" s="1548"/>
      <c r="NHH92" s="1548"/>
      <c r="NHI92" s="1548"/>
      <c r="NHJ92" s="1548"/>
      <c r="NHK92" s="1548"/>
      <c r="NHL92" s="1548"/>
      <c r="NHM92" s="1548"/>
      <c r="NHN92" s="1548"/>
      <c r="NHO92" s="1548"/>
      <c r="NHP92" s="1548"/>
      <c r="NHQ92" s="1548"/>
      <c r="NHR92" s="1548"/>
      <c r="NHS92" s="1548"/>
      <c r="NHT92" s="1548"/>
      <c r="NHU92" s="1548"/>
      <c r="NHV92" s="1548"/>
      <c r="NHW92" s="1548"/>
      <c r="NHX92" s="1548"/>
      <c r="NHY92" s="1548"/>
      <c r="NHZ92" s="1548"/>
      <c r="NIA92" s="1548"/>
      <c r="NIB92" s="1548"/>
      <c r="NIC92" s="1548"/>
      <c r="NID92" s="1548"/>
      <c r="NIE92" s="1548"/>
      <c r="NIF92" s="1548"/>
      <c r="NIG92" s="1548"/>
      <c r="NIH92" s="1548"/>
      <c r="NII92" s="1548"/>
      <c r="NIJ92" s="1548"/>
      <c r="NIK92" s="1548"/>
      <c r="NIL92" s="1548"/>
      <c r="NIM92" s="1548"/>
      <c r="NIN92" s="1548"/>
      <c r="NIO92" s="1548"/>
      <c r="NIP92" s="1548"/>
      <c r="NIQ92" s="1548"/>
      <c r="NIR92" s="1548"/>
      <c r="NIS92" s="1548"/>
      <c r="NIT92" s="1548"/>
      <c r="NIU92" s="1548"/>
      <c r="NIV92" s="1548"/>
      <c r="NIW92" s="1548"/>
      <c r="NIX92" s="1548"/>
      <c r="NIY92" s="1548"/>
      <c r="NIZ92" s="1548"/>
      <c r="NJA92" s="1548"/>
      <c r="NJB92" s="1548"/>
      <c r="NJC92" s="1548"/>
      <c r="NJD92" s="1548"/>
      <c r="NJE92" s="1548"/>
      <c r="NJF92" s="1548"/>
      <c r="NJG92" s="1548"/>
      <c r="NJH92" s="1548"/>
      <c r="NJI92" s="1548"/>
      <c r="NJJ92" s="1548"/>
      <c r="NJK92" s="1548"/>
      <c r="NJL92" s="1548"/>
      <c r="NJM92" s="1548"/>
      <c r="NJN92" s="1548"/>
      <c r="NJO92" s="1548"/>
      <c r="NJP92" s="1548"/>
      <c r="NJQ92" s="1548"/>
      <c r="NJR92" s="1548"/>
      <c r="NJS92" s="1548"/>
      <c r="NJT92" s="1548"/>
      <c r="NJU92" s="1548"/>
      <c r="NJV92" s="1548"/>
      <c r="NJW92" s="1548"/>
      <c r="NJX92" s="1548"/>
      <c r="NJY92" s="1548"/>
      <c r="NJZ92" s="1548"/>
      <c r="NKA92" s="1548"/>
      <c r="NKB92" s="1548"/>
      <c r="NKC92" s="1548"/>
      <c r="NKD92" s="1548"/>
      <c r="NKE92" s="1548"/>
      <c r="NKF92" s="1548"/>
      <c r="NKG92" s="1548"/>
      <c r="NKH92" s="1548"/>
      <c r="NKI92" s="1548"/>
      <c r="NKJ92" s="1548"/>
      <c r="NKK92" s="1548"/>
      <c r="NKL92" s="1548"/>
      <c r="NKM92" s="1548"/>
      <c r="NKN92" s="1548"/>
      <c r="NKO92" s="1548"/>
      <c r="NKP92" s="1548"/>
      <c r="NKQ92" s="1548"/>
      <c r="NKR92" s="1548"/>
      <c r="NKS92" s="1548"/>
      <c r="NKT92" s="1548"/>
      <c r="NKU92" s="1548"/>
      <c r="NKV92" s="1548"/>
      <c r="NKW92" s="1548"/>
      <c r="NKX92" s="1548"/>
      <c r="NKY92" s="1548"/>
      <c r="NKZ92" s="1548"/>
      <c r="NLA92" s="1548"/>
      <c r="NLB92" s="1548"/>
      <c r="NLC92" s="1548"/>
      <c r="NLD92" s="1548"/>
      <c r="NLE92" s="1548"/>
      <c r="NLF92" s="1548"/>
      <c r="NLG92" s="1548"/>
      <c r="NLH92" s="1548"/>
      <c r="NLI92" s="1548"/>
      <c r="NLJ92" s="1548"/>
      <c r="NLK92" s="1548"/>
      <c r="NLL92" s="1548"/>
      <c r="NLM92" s="1548"/>
      <c r="NLN92" s="1548"/>
      <c r="NLO92" s="1548"/>
      <c r="NLP92" s="1548"/>
      <c r="NLQ92" s="1548"/>
      <c r="NLR92" s="1548"/>
      <c r="NLS92" s="1548"/>
      <c r="NLT92" s="1548"/>
      <c r="NLU92" s="1548"/>
      <c r="NLV92" s="1548"/>
      <c r="NLW92" s="1548"/>
      <c r="NLX92" s="1548"/>
      <c r="NLY92" s="1548"/>
      <c r="NLZ92" s="1548"/>
      <c r="NMA92" s="1548"/>
      <c r="NMB92" s="1548"/>
      <c r="NMC92" s="1548"/>
      <c r="NMD92" s="1548"/>
      <c r="NME92" s="1548"/>
      <c r="NMF92" s="1548"/>
      <c r="NMG92" s="1548"/>
      <c r="NMH92" s="1548"/>
      <c r="NMI92" s="1548"/>
      <c r="NMJ92" s="1548"/>
      <c r="NMK92" s="1548"/>
      <c r="NML92" s="1548"/>
      <c r="NMM92" s="1548"/>
      <c r="NMN92" s="1548"/>
      <c r="NMO92" s="1548"/>
      <c r="NMP92" s="1548"/>
      <c r="NMQ92" s="1548"/>
      <c r="NMR92" s="1548"/>
      <c r="NMS92" s="1548"/>
      <c r="NMT92" s="1548"/>
      <c r="NMU92" s="1548"/>
      <c r="NMV92" s="1548"/>
      <c r="NMW92" s="1548"/>
      <c r="NMX92" s="1548"/>
      <c r="NMY92" s="1548"/>
      <c r="NMZ92" s="1548"/>
      <c r="NNA92" s="1548"/>
      <c r="NNB92" s="1548"/>
      <c r="NNC92" s="1548"/>
      <c r="NND92" s="1548"/>
      <c r="NNE92" s="1548"/>
      <c r="NNF92" s="1548"/>
      <c r="NNG92" s="1548"/>
      <c r="NNH92" s="1548"/>
      <c r="NNI92" s="1548"/>
      <c r="NNJ92" s="1548"/>
      <c r="NNK92" s="1548"/>
      <c r="NNL92" s="1548"/>
      <c r="NNM92" s="1548"/>
      <c r="NNN92" s="1548"/>
      <c r="NNO92" s="1548"/>
      <c r="NNP92" s="1548"/>
      <c r="NNQ92" s="1548"/>
      <c r="NNR92" s="1548"/>
      <c r="NNS92" s="1548"/>
      <c r="NNT92" s="1548"/>
      <c r="NNU92" s="1548"/>
      <c r="NNV92" s="1548"/>
      <c r="NNW92" s="1548"/>
      <c r="NNX92" s="1548"/>
      <c r="NNY92" s="1548"/>
      <c r="NNZ92" s="1548"/>
      <c r="NOA92" s="1548"/>
      <c r="NOB92" s="1548"/>
      <c r="NOC92" s="1548"/>
      <c r="NOD92" s="1548"/>
      <c r="NOE92" s="1548"/>
      <c r="NOF92" s="1548"/>
      <c r="NOG92" s="1548"/>
      <c r="NOH92" s="1548"/>
      <c r="NOI92" s="1548"/>
      <c r="NOJ92" s="1548"/>
      <c r="NOK92" s="1548"/>
      <c r="NOL92" s="1548"/>
      <c r="NOM92" s="1548"/>
      <c r="NON92" s="1548"/>
      <c r="NOO92" s="1548"/>
      <c r="NOP92" s="1548"/>
      <c r="NOQ92" s="1548"/>
      <c r="NOR92" s="1548"/>
      <c r="NOS92" s="1548"/>
      <c r="NOT92" s="1548"/>
      <c r="NOU92" s="1548"/>
      <c r="NOV92" s="1548"/>
      <c r="NOW92" s="1548"/>
      <c r="NOX92" s="1548"/>
      <c r="NOY92" s="1548"/>
      <c r="NOZ92" s="1548"/>
      <c r="NPA92" s="1548"/>
      <c r="NPB92" s="1548"/>
      <c r="NPC92" s="1548"/>
      <c r="NPD92" s="1548"/>
      <c r="NPE92" s="1548"/>
      <c r="NPF92" s="1548"/>
      <c r="NPG92" s="1548"/>
      <c r="NPH92" s="1548"/>
      <c r="NPI92" s="1548"/>
      <c r="NPJ92" s="1548"/>
      <c r="NPK92" s="1548"/>
      <c r="NPL92" s="1548"/>
      <c r="NPM92" s="1548"/>
      <c r="NPN92" s="1548"/>
      <c r="NPO92" s="1548"/>
      <c r="NPP92" s="1548"/>
      <c r="NPQ92" s="1548"/>
      <c r="NPR92" s="1548"/>
      <c r="NPS92" s="1548"/>
      <c r="NPT92" s="1548"/>
      <c r="NPU92" s="1548"/>
      <c r="NPV92" s="1548"/>
      <c r="NPW92" s="1548"/>
      <c r="NPX92" s="1548"/>
      <c r="NPY92" s="1548"/>
      <c r="NPZ92" s="1548"/>
      <c r="NQA92" s="1548"/>
      <c r="NQB92" s="1548"/>
      <c r="NQC92" s="1548"/>
      <c r="NQD92" s="1548"/>
      <c r="NQE92" s="1548"/>
      <c r="NQF92" s="1548"/>
      <c r="NQG92" s="1548"/>
      <c r="NQH92" s="1548"/>
      <c r="NQI92" s="1548"/>
      <c r="NQJ92" s="1548"/>
      <c r="NQK92" s="1548"/>
      <c r="NQL92" s="1548"/>
      <c r="NQM92" s="1548"/>
      <c r="NQN92" s="1548"/>
      <c r="NQO92" s="1548"/>
      <c r="NQP92" s="1548"/>
      <c r="NQQ92" s="1548"/>
      <c r="NQR92" s="1548"/>
      <c r="NQS92" s="1548"/>
      <c r="NQT92" s="1548"/>
      <c r="NQU92" s="1548"/>
      <c r="NQV92" s="1548"/>
      <c r="NQW92" s="1548"/>
      <c r="NQX92" s="1548"/>
      <c r="NQY92" s="1548"/>
      <c r="NQZ92" s="1548"/>
      <c r="NRA92" s="1548"/>
      <c r="NRB92" s="1548"/>
      <c r="NRC92" s="1548"/>
      <c r="NRD92" s="1548"/>
      <c r="NRE92" s="1548"/>
      <c r="NRF92" s="1548"/>
      <c r="NRG92" s="1548"/>
      <c r="NRH92" s="1548"/>
      <c r="NRI92" s="1548"/>
      <c r="NRJ92" s="1548"/>
      <c r="NRK92" s="1548"/>
      <c r="NRL92" s="1548"/>
      <c r="NRM92" s="1548"/>
      <c r="NRN92" s="1548"/>
      <c r="NRO92" s="1548"/>
      <c r="NRP92" s="1548"/>
      <c r="NRQ92" s="1548"/>
      <c r="NRR92" s="1548"/>
      <c r="NRS92" s="1548"/>
      <c r="NRT92" s="1548"/>
      <c r="NRU92" s="1548"/>
      <c r="NRV92" s="1548"/>
      <c r="NRW92" s="1548"/>
      <c r="NRX92" s="1548"/>
      <c r="NRY92" s="1548"/>
      <c r="NRZ92" s="1548"/>
      <c r="NSA92" s="1548"/>
      <c r="NSB92" s="1548"/>
      <c r="NSC92" s="1548"/>
      <c r="NSD92" s="1548"/>
      <c r="NSE92" s="1548"/>
      <c r="NSF92" s="1548"/>
      <c r="NSG92" s="1548"/>
      <c r="NSH92" s="1548"/>
      <c r="NSI92" s="1548"/>
      <c r="NSJ92" s="1548"/>
      <c r="NSK92" s="1548"/>
      <c r="NSL92" s="1548"/>
      <c r="NSM92" s="1548"/>
      <c r="NSN92" s="1548"/>
      <c r="NSO92" s="1548"/>
      <c r="NSP92" s="1548"/>
      <c r="NSQ92" s="1548"/>
      <c r="NSR92" s="1548"/>
      <c r="NSS92" s="1548"/>
      <c r="NST92" s="1548"/>
      <c r="NSU92" s="1548"/>
      <c r="NSV92" s="1548"/>
      <c r="NSW92" s="1548"/>
      <c r="NSX92" s="1548"/>
      <c r="NSY92" s="1548"/>
      <c r="NSZ92" s="1548"/>
      <c r="NTA92" s="1548"/>
      <c r="NTB92" s="1548"/>
      <c r="NTC92" s="1548"/>
      <c r="NTD92" s="1548"/>
      <c r="NTE92" s="1548"/>
      <c r="NTF92" s="1548"/>
      <c r="NTG92" s="1548"/>
      <c r="NTH92" s="1548"/>
      <c r="NTI92" s="1548"/>
      <c r="NTJ92" s="1548"/>
      <c r="NTK92" s="1548"/>
      <c r="NTL92" s="1548"/>
      <c r="NTM92" s="1548"/>
      <c r="NTN92" s="1548"/>
      <c r="NTO92" s="1548"/>
      <c r="NTP92" s="1548"/>
      <c r="NTQ92" s="1548"/>
      <c r="NTR92" s="1548"/>
      <c r="NTS92" s="1548"/>
      <c r="NTT92" s="1548"/>
      <c r="NTU92" s="1548"/>
      <c r="NTV92" s="1548"/>
      <c r="NTW92" s="1548"/>
      <c r="NTX92" s="1548"/>
      <c r="NTY92" s="1548"/>
      <c r="NTZ92" s="1548"/>
      <c r="NUA92" s="1548"/>
      <c r="NUB92" s="1548"/>
      <c r="NUC92" s="1548"/>
      <c r="NUD92" s="1548"/>
      <c r="NUE92" s="1548"/>
      <c r="NUF92" s="1548"/>
      <c r="NUG92" s="1548"/>
      <c r="NUH92" s="1548"/>
      <c r="NUI92" s="1548"/>
      <c r="NUJ92" s="1548"/>
      <c r="NUK92" s="1548"/>
      <c r="NUL92" s="1548"/>
      <c r="NUM92" s="1548"/>
      <c r="NUN92" s="1548"/>
      <c r="NUO92" s="1548"/>
      <c r="NUP92" s="1548"/>
      <c r="NUQ92" s="1548"/>
      <c r="NUR92" s="1548"/>
      <c r="NUS92" s="1548"/>
      <c r="NUT92" s="1548"/>
      <c r="NUU92" s="1548"/>
      <c r="NUV92" s="1548"/>
      <c r="NUW92" s="1548"/>
      <c r="NUX92" s="1548"/>
      <c r="NUY92" s="1548"/>
      <c r="NUZ92" s="1548"/>
      <c r="NVA92" s="1548"/>
      <c r="NVB92" s="1548"/>
      <c r="NVC92" s="1548"/>
      <c r="NVD92" s="1548"/>
      <c r="NVE92" s="1548"/>
      <c r="NVF92" s="1548"/>
      <c r="NVG92" s="1548"/>
      <c r="NVH92" s="1548"/>
      <c r="NVI92" s="1548"/>
      <c r="NVJ92" s="1548"/>
      <c r="NVK92" s="1548"/>
      <c r="NVL92" s="1548"/>
      <c r="NVM92" s="1548"/>
      <c r="NVN92" s="1548"/>
      <c r="NVO92" s="1548"/>
      <c r="NVP92" s="1548"/>
      <c r="NVQ92" s="1548"/>
      <c r="NVR92" s="1548"/>
      <c r="NVS92" s="1548"/>
      <c r="NVT92" s="1548"/>
      <c r="NVU92" s="1548"/>
      <c r="NVV92" s="1548"/>
      <c r="NVW92" s="1548"/>
      <c r="NVX92" s="1548"/>
      <c r="NVY92" s="1548"/>
      <c r="NVZ92" s="1548"/>
      <c r="NWA92" s="1548"/>
      <c r="NWB92" s="1548"/>
      <c r="NWC92" s="1548"/>
      <c r="NWD92" s="1548"/>
      <c r="NWE92" s="1548"/>
      <c r="NWF92" s="1548"/>
      <c r="NWG92" s="1548"/>
      <c r="NWH92" s="1548"/>
      <c r="NWI92" s="1548"/>
      <c r="NWJ92" s="1548"/>
      <c r="NWK92" s="1548"/>
      <c r="NWL92" s="1548"/>
      <c r="NWM92" s="1548"/>
      <c r="NWN92" s="1548"/>
      <c r="NWO92" s="1548"/>
      <c r="NWP92" s="1548"/>
      <c r="NWQ92" s="1548"/>
      <c r="NWR92" s="1548"/>
      <c r="NWS92" s="1548"/>
      <c r="NWT92" s="1548"/>
      <c r="NWU92" s="1548"/>
      <c r="NWV92" s="1548"/>
      <c r="NWW92" s="1548"/>
      <c r="NWX92" s="1548"/>
      <c r="NWY92" s="1548"/>
      <c r="NWZ92" s="1548"/>
      <c r="NXA92" s="1548"/>
      <c r="NXB92" s="1548"/>
      <c r="NXC92" s="1548"/>
      <c r="NXD92" s="1548"/>
      <c r="NXE92" s="1548"/>
      <c r="NXF92" s="1548"/>
      <c r="NXG92" s="1548"/>
      <c r="NXH92" s="1548"/>
      <c r="NXI92" s="1548"/>
      <c r="NXJ92" s="1548"/>
      <c r="NXK92" s="1548"/>
      <c r="NXL92" s="1548"/>
      <c r="NXM92" s="1548"/>
      <c r="NXN92" s="1548"/>
      <c r="NXO92" s="1548"/>
      <c r="NXP92" s="1548"/>
      <c r="NXQ92" s="1548"/>
      <c r="NXR92" s="1548"/>
      <c r="NXS92" s="1548"/>
      <c r="NXT92" s="1548"/>
      <c r="NXU92" s="1548"/>
      <c r="NXV92" s="1548"/>
      <c r="NXW92" s="1548"/>
      <c r="NXX92" s="1548"/>
      <c r="NXY92" s="1548"/>
      <c r="NXZ92" s="1548"/>
      <c r="NYA92" s="1548"/>
      <c r="NYB92" s="1548"/>
      <c r="NYC92" s="1548"/>
      <c r="NYD92" s="1548"/>
      <c r="NYE92" s="1548"/>
      <c r="NYF92" s="1548"/>
      <c r="NYG92" s="1548"/>
      <c r="NYH92" s="1548"/>
      <c r="NYI92" s="1548"/>
      <c r="NYJ92" s="1548"/>
      <c r="NYK92" s="1548"/>
      <c r="NYL92" s="1548"/>
      <c r="NYM92" s="1548"/>
      <c r="NYN92" s="1548"/>
      <c r="NYO92" s="1548"/>
      <c r="NYP92" s="1548"/>
      <c r="NYQ92" s="1548"/>
      <c r="NYR92" s="1548"/>
      <c r="NYS92" s="1548"/>
      <c r="NYT92" s="1548"/>
      <c r="NYU92" s="1548"/>
      <c r="NYV92" s="1548"/>
      <c r="NYW92" s="1548"/>
      <c r="NYX92" s="1548"/>
      <c r="NYY92" s="1548"/>
      <c r="NYZ92" s="1548"/>
      <c r="NZA92" s="1548"/>
      <c r="NZB92" s="1548"/>
      <c r="NZC92" s="1548"/>
      <c r="NZD92" s="1548"/>
      <c r="NZE92" s="1548"/>
      <c r="NZF92" s="1548"/>
      <c r="NZG92" s="1548"/>
      <c r="NZH92" s="1548"/>
      <c r="NZI92" s="1548"/>
      <c r="NZJ92" s="1548"/>
      <c r="NZK92" s="1548"/>
      <c r="NZL92" s="1548"/>
      <c r="NZM92" s="1548"/>
      <c r="NZN92" s="1548"/>
      <c r="NZO92" s="1548"/>
      <c r="NZP92" s="1548"/>
      <c r="NZQ92" s="1548"/>
      <c r="NZR92" s="1548"/>
      <c r="NZS92" s="1548"/>
      <c r="NZT92" s="1548"/>
      <c r="NZU92" s="1548"/>
      <c r="NZV92" s="1548"/>
      <c r="NZW92" s="1548"/>
      <c r="NZX92" s="1548"/>
      <c r="NZY92" s="1548"/>
      <c r="NZZ92" s="1548"/>
      <c r="OAA92" s="1548"/>
      <c r="OAB92" s="1548"/>
      <c r="OAC92" s="1548"/>
      <c r="OAD92" s="1548"/>
      <c r="OAE92" s="1548"/>
      <c r="OAF92" s="1548"/>
      <c r="OAG92" s="1548"/>
      <c r="OAH92" s="1548"/>
      <c r="OAI92" s="1548"/>
      <c r="OAJ92" s="1548"/>
      <c r="OAK92" s="1548"/>
      <c r="OAL92" s="1548"/>
      <c r="OAM92" s="1548"/>
      <c r="OAN92" s="1548"/>
      <c r="OAO92" s="1548"/>
      <c r="OAP92" s="1548"/>
      <c r="OAQ92" s="1548"/>
      <c r="OAR92" s="1548"/>
      <c r="OAS92" s="1548"/>
      <c r="OAT92" s="1548"/>
      <c r="OAU92" s="1548"/>
      <c r="OAV92" s="1548"/>
      <c r="OAW92" s="1548"/>
      <c r="OAX92" s="1548"/>
      <c r="OAY92" s="1548"/>
      <c r="OAZ92" s="1548"/>
      <c r="OBA92" s="1548"/>
      <c r="OBB92" s="1548"/>
      <c r="OBC92" s="1548"/>
      <c r="OBD92" s="1548"/>
      <c r="OBE92" s="1548"/>
      <c r="OBF92" s="1548"/>
      <c r="OBG92" s="1548"/>
      <c r="OBH92" s="1548"/>
      <c r="OBI92" s="1548"/>
      <c r="OBJ92" s="1548"/>
      <c r="OBK92" s="1548"/>
      <c r="OBL92" s="1548"/>
      <c r="OBM92" s="1548"/>
      <c r="OBN92" s="1548"/>
      <c r="OBO92" s="1548"/>
      <c r="OBP92" s="1548"/>
      <c r="OBQ92" s="1548"/>
      <c r="OBR92" s="1548"/>
      <c r="OBS92" s="1548"/>
      <c r="OBT92" s="1548"/>
      <c r="OBU92" s="1548"/>
      <c r="OBV92" s="1548"/>
      <c r="OBW92" s="1548"/>
      <c r="OBX92" s="1548"/>
      <c r="OBY92" s="1548"/>
      <c r="OBZ92" s="1548"/>
      <c r="OCA92" s="1548"/>
      <c r="OCB92" s="1548"/>
      <c r="OCC92" s="1548"/>
      <c r="OCD92" s="1548"/>
      <c r="OCE92" s="1548"/>
      <c r="OCF92" s="1548"/>
      <c r="OCG92" s="1548"/>
      <c r="OCH92" s="1548"/>
      <c r="OCI92" s="1548"/>
      <c r="OCJ92" s="1548"/>
      <c r="OCK92" s="1548"/>
      <c r="OCL92" s="1548"/>
      <c r="OCM92" s="1548"/>
      <c r="OCN92" s="1548"/>
      <c r="OCO92" s="1548"/>
      <c r="OCP92" s="1548"/>
      <c r="OCQ92" s="1548"/>
      <c r="OCR92" s="1548"/>
      <c r="OCS92" s="1548"/>
      <c r="OCT92" s="1548"/>
      <c r="OCU92" s="1548"/>
      <c r="OCV92" s="1548"/>
      <c r="OCW92" s="1548"/>
      <c r="OCX92" s="1548"/>
      <c r="OCY92" s="1548"/>
      <c r="OCZ92" s="1548"/>
      <c r="ODA92" s="1548"/>
      <c r="ODB92" s="1548"/>
      <c r="ODC92" s="1548"/>
      <c r="ODD92" s="1548"/>
      <c r="ODE92" s="1548"/>
      <c r="ODF92" s="1548"/>
      <c r="ODG92" s="1548"/>
      <c r="ODH92" s="1548"/>
      <c r="ODI92" s="1548"/>
      <c r="ODJ92" s="1548"/>
      <c r="ODK92" s="1548"/>
      <c r="ODL92" s="1548"/>
      <c r="ODM92" s="1548"/>
      <c r="ODN92" s="1548"/>
      <c r="ODO92" s="1548"/>
      <c r="ODP92" s="1548"/>
      <c r="ODQ92" s="1548"/>
      <c r="ODR92" s="1548"/>
      <c r="ODS92" s="1548"/>
      <c r="ODT92" s="1548"/>
      <c r="ODU92" s="1548"/>
      <c r="ODV92" s="1548"/>
      <c r="ODW92" s="1548"/>
      <c r="ODX92" s="1548"/>
      <c r="ODY92" s="1548"/>
      <c r="ODZ92" s="1548"/>
      <c r="OEA92" s="1548"/>
      <c r="OEB92" s="1548"/>
      <c r="OEC92" s="1548"/>
      <c r="OED92" s="1548"/>
      <c r="OEE92" s="1548"/>
      <c r="OEF92" s="1548"/>
      <c r="OEG92" s="1548"/>
      <c r="OEH92" s="1548"/>
      <c r="OEI92" s="1548"/>
      <c r="OEJ92" s="1548"/>
      <c r="OEK92" s="1548"/>
      <c r="OEL92" s="1548"/>
      <c r="OEM92" s="1548"/>
      <c r="OEN92" s="1548"/>
      <c r="OEO92" s="1548"/>
      <c r="OEP92" s="1548"/>
      <c r="OEQ92" s="1548"/>
      <c r="OER92" s="1548"/>
      <c r="OES92" s="1548"/>
      <c r="OET92" s="1548"/>
      <c r="OEU92" s="1548"/>
      <c r="OEV92" s="1548"/>
      <c r="OEW92" s="1548"/>
      <c r="OEX92" s="1548"/>
      <c r="OEY92" s="1548"/>
      <c r="OEZ92" s="1548"/>
      <c r="OFA92" s="1548"/>
      <c r="OFB92" s="1548"/>
      <c r="OFC92" s="1548"/>
      <c r="OFD92" s="1548"/>
      <c r="OFE92" s="1548"/>
      <c r="OFF92" s="1548"/>
      <c r="OFG92" s="1548"/>
      <c r="OFH92" s="1548"/>
      <c r="OFI92" s="1548"/>
      <c r="OFJ92" s="1548"/>
      <c r="OFK92" s="1548"/>
      <c r="OFL92" s="1548"/>
      <c r="OFM92" s="1548"/>
      <c r="OFN92" s="1548"/>
      <c r="OFO92" s="1548"/>
      <c r="OFP92" s="1548"/>
      <c r="OFQ92" s="1548"/>
      <c r="OFR92" s="1548"/>
      <c r="OFS92" s="1548"/>
      <c r="OFT92" s="1548"/>
      <c r="OFU92" s="1548"/>
      <c r="OFV92" s="1548"/>
      <c r="OFW92" s="1548"/>
      <c r="OFX92" s="1548"/>
      <c r="OFY92" s="1548"/>
      <c r="OFZ92" s="1548"/>
      <c r="OGA92" s="1548"/>
      <c r="OGB92" s="1548"/>
      <c r="OGC92" s="1548"/>
      <c r="OGD92" s="1548"/>
      <c r="OGE92" s="1548"/>
      <c r="OGF92" s="1548"/>
      <c r="OGG92" s="1548"/>
      <c r="OGH92" s="1548"/>
      <c r="OGI92" s="1548"/>
      <c r="OGJ92" s="1548"/>
      <c r="OGK92" s="1548"/>
      <c r="OGL92" s="1548"/>
      <c r="OGM92" s="1548"/>
      <c r="OGN92" s="1548"/>
      <c r="OGO92" s="1548"/>
      <c r="OGP92" s="1548"/>
      <c r="OGQ92" s="1548"/>
      <c r="OGR92" s="1548"/>
      <c r="OGS92" s="1548"/>
      <c r="OGT92" s="1548"/>
      <c r="OGU92" s="1548"/>
      <c r="OGV92" s="1548"/>
      <c r="OGW92" s="1548"/>
      <c r="OGX92" s="1548"/>
      <c r="OGY92" s="1548"/>
      <c r="OGZ92" s="1548"/>
      <c r="OHA92" s="1548"/>
      <c r="OHB92" s="1548"/>
      <c r="OHC92" s="1548"/>
      <c r="OHD92" s="1548"/>
      <c r="OHE92" s="1548"/>
      <c r="OHF92" s="1548"/>
      <c r="OHG92" s="1548"/>
      <c r="OHH92" s="1548"/>
      <c r="OHI92" s="1548"/>
      <c r="OHJ92" s="1548"/>
      <c r="OHK92" s="1548"/>
      <c r="OHL92" s="1548"/>
      <c r="OHM92" s="1548"/>
      <c r="OHN92" s="1548"/>
      <c r="OHO92" s="1548"/>
      <c r="OHP92" s="1548"/>
      <c r="OHQ92" s="1548"/>
      <c r="OHR92" s="1548"/>
      <c r="OHS92" s="1548"/>
      <c r="OHT92" s="1548"/>
      <c r="OHU92" s="1548"/>
      <c r="OHV92" s="1548"/>
      <c r="OHW92" s="1548"/>
      <c r="OHX92" s="1548"/>
      <c r="OHY92" s="1548"/>
      <c r="OHZ92" s="1548"/>
      <c r="OIA92" s="1548"/>
      <c r="OIB92" s="1548"/>
      <c r="OIC92" s="1548"/>
      <c r="OID92" s="1548"/>
      <c r="OIE92" s="1548"/>
      <c r="OIF92" s="1548"/>
      <c r="OIG92" s="1548"/>
      <c r="OIH92" s="1548"/>
      <c r="OII92" s="1548"/>
      <c r="OIJ92" s="1548"/>
      <c r="OIK92" s="1548"/>
      <c r="OIL92" s="1548"/>
      <c r="OIM92" s="1548"/>
      <c r="OIN92" s="1548"/>
      <c r="OIO92" s="1548"/>
      <c r="OIP92" s="1548"/>
      <c r="OIQ92" s="1548"/>
      <c r="OIR92" s="1548"/>
      <c r="OIS92" s="1548"/>
      <c r="OIT92" s="1548"/>
      <c r="OIU92" s="1548"/>
      <c r="OIV92" s="1548"/>
      <c r="OIW92" s="1548"/>
      <c r="OIX92" s="1548"/>
      <c r="OIY92" s="1548"/>
      <c r="OIZ92" s="1548"/>
      <c r="OJA92" s="1548"/>
      <c r="OJB92" s="1548"/>
      <c r="OJC92" s="1548"/>
      <c r="OJD92" s="1548"/>
      <c r="OJE92" s="1548"/>
      <c r="OJF92" s="1548"/>
      <c r="OJG92" s="1548"/>
      <c r="OJH92" s="1548"/>
      <c r="OJI92" s="1548"/>
      <c r="OJJ92" s="1548"/>
      <c r="OJK92" s="1548"/>
      <c r="OJL92" s="1548"/>
      <c r="OJM92" s="1548"/>
      <c r="OJN92" s="1548"/>
      <c r="OJO92" s="1548"/>
      <c r="OJP92" s="1548"/>
      <c r="OJQ92" s="1548"/>
      <c r="OJR92" s="1548"/>
      <c r="OJS92" s="1548"/>
      <c r="OJT92" s="1548"/>
      <c r="OJU92" s="1548"/>
      <c r="OJV92" s="1548"/>
      <c r="OJW92" s="1548"/>
      <c r="OJX92" s="1548"/>
      <c r="OJY92" s="1548"/>
      <c r="OJZ92" s="1548"/>
      <c r="OKA92" s="1548"/>
      <c r="OKB92" s="1548"/>
      <c r="OKC92" s="1548"/>
      <c r="OKD92" s="1548"/>
      <c r="OKE92" s="1548"/>
      <c r="OKF92" s="1548"/>
      <c r="OKG92" s="1548"/>
      <c r="OKH92" s="1548"/>
      <c r="OKI92" s="1548"/>
      <c r="OKJ92" s="1548"/>
      <c r="OKK92" s="1548"/>
      <c r="OKL92" s="1548"/>
      <c r="OKM92" s="1548"/>
      <c r="OKN92" s="1548"/>
      <c r="OKO92" s="1548"/>
      <c r="OKP92" s="1548"/>
      <c r="OKQ92" s="1548"/>
      <c r="OKR92" s="1548"/>
      <c r="OKS92" s="1548"/>
      <c r="OKT92" s="1548"/>
      <c r="OKU92" s="1548"/>
      <c r="OKV92" s="1548"/>
      <c r="OKW92" s="1548"/>
      <c r="OKX92" s="1548"/>
      <c r="OKY92" s="1548"/>
      <c r="OKZ92" s="1548"/>
      <c r="OLA92" s="1548"/>
      <c r="OLB92" s="1548"/>
      <c r="OLC92" s="1548"/>
      <c r="OLD92" s="1548"/>
      <c r="OLE92" s="1548"/>
      <c r="OLF92" s="1548"/>
      <c r="OLG92" s="1548"/>
      <c r="OLH92" s="1548"/>
      <c r="OLI92" s="1548"/>
      <c r="OLJ92" s="1548"/>
      <c r="OLK92" s="1548"/>
      <c r="OLL92" s="1548"/>
      <c r="OLM92" s="1548"/>
      <c r="OLN92" s="1548"/>
      <c r="OLO92" s="1548"/>
      <c r="OLP92" s="1548"/>
      <c r="OLQ92" s="1548"/>
      <c r="OLR92" s="1548"/>
      <c r="OLS92" s="1548"/>
      <c r="OLT92" s="1548"/>
      <c r="OLU92" s="1548"/>
      <c r="OLV92" s="1548"/>
      <c r="OLW92" s="1548"/>
      <c r="OLX92" s="1548"/>
      <c r="OLY92" s="1548"/>
      <c r="OLZ92" s="1548"/>
      <c r="OMA92" s="1548"/>
      <c r="OMB92" s="1548"/>
      <c r="OMC92" s="1548"/>
      <c r="OMD92" s="1548"/>
      <c r="OME92" s="1548"/>
      <c r="OMF92" s="1548"/>
      <c r="OMG92" s="1548"/>
      <c r="OMH92" s="1548"/>
      <c r="OMI92" s="1548"/>
      <c r="OMJ92" s="1548"/>
      <c r="OMK92" s="1548"/>
      <c r="OML92" s="1548"/>
      <c r="OMM92" s="1548"/>
      <c r="OMN92" s="1548"/>
      <c r="OMO92" s="1548"/>
      <c r="OMP92" s="1548"/>
      <c r="OMQ92" s="1548"/>
      <c r="OMR92" s="1548"/>
      <c r="OMS92" s="1548"/>
      <c r="OMT92" s="1548"/>
      <c r="OMU92" s="1548"/>
      <c r="OMV92" s="1548"/>
      <c r="OMW92" s="1548"/>
      <c r="OMX92" s="1548"/>
      <c r="OMY92" s="1548"/>
      <c r="OMZ92" s="1548"/>
      <c r="ONA92" s="1548"/>
      <c r="ONB92" s="1548"/>
      <c r="ONC92" s="1548"/>
      <c r="OND92" s="1548"/>
      <c r="ONE92" s="1548"/>
      <c r="ONF92" s="1548"/>
      <c r="ONG92" s="1548"/>
      <c r="ONH92" s="1548"/>
      <c r="ONI92" s="1548"/>
      <c r="ONJ92" s="1548"/>
      <c r="ONK92" s="1548"/>
      <c r="ONL92" s="1548"/>
      <c r="ONM92" s="1548"/>
      <c r="ONN92" s="1548"/>
      <c r="ONO92" s="1548"/>
      <c r="ONP92" s="1548"/>
      <c r="ONQ92" s="1548"/>
      <c r="ONR92" s="1548"/>
      <c r="ONS92" s="1548"/>
      <c r="ONT92" s="1548"/>
      <c r="ONU92" s="1548"/>
      <c r="ONV92" s="1548"/>
      <c r="ONW92" s="1548"/>
      <c r="ONX92" s="1548"/>
      <c r="ONY92" s="1548"/>
      <c r="ONZ92" s="1548"/>
      <c r="OOA92" s="1548"/>
      <c r="OOB92" s="1548"/>
      <c r="OOC92" s="1548"/>
      <c r="OOD92" s="1548"/>
      <c r="OOE92" s="1548"/>
      <c r="OOF92" s="1548"/>
      <c r="OOG92" s="1548"/>
      <c r="OOH92" s="1548"/>
      <c r="OOI92" s="1548"/>
      <c r="OOJ92" s="1548"/>
      <c r="OOK92" s="1548"/>
      <c r="OOL92" s="1548"/>
      <c r="OOM92" s="1548"/>
      <c r="OON92" s="1548"/>
      <c r="OOO92" s="1548"/>
      <c r="OOP92" s="1548"/>
      <c r="OOQ92" s="1548"/>
      <c r="OOR92" s="1548"/>
      <c r="OOS92" s="1548"/>
      <c r="OOT92" s="1548"/>
      <c r="OOU92" s="1548"/>
      <c r="OOV92" s="1548"/>
      <c r="OOW92" s="1548"/>
      <c r="OOX92" s="1548"/>
      <c r="OOY92" s="1548"/>
      <c r="OOZ92" s="1548"/>
      <c r="OPA92" s="1548"/>
      <c r="OPB92" s="1548"/>
      <c r="OPC92" s="1548"/>
      <c r="OPD92" s="1548"/>
      <c r="OPE92" s="1548"/>
      <c r="OPF92" s="1548"/>
      <c r="OPG92" s="1548"/>
      <c r="OPH92" s="1548"/>
      <c r="OPI92" s="1548"/>
      <c r="OPJ92" s="1548"/>
      <c r="OPK92" s="1548"/>
      <c r="OPL92" s="1548"/>
      <c r="OPM92" s="1548"/>
      <c r="OPN92" s="1548"/>
      <c r="OPO92" s="1548"/>
      <c r="OPP92" s="1548"/>
      <c r="OPQ92" s="1548"/>
      <c r="OPR92" s="1548"/>
      <c r="OPS92" s="1548"/>
      <c r="OPT92" s="1548"/>
      <c r="OPU92" s="1548"/>
      <c r="OPV92" s="1548"/>
      <c r="OPW92" s="1548"/>
      <c r="OPX92" s="1548"/>
      <c r="OPY92" s="1548"/>
      <c r="OPZ92" s="1548"/>
      <c r="OQA92" s="1548"/>
      <c r="OQB92" s="1548"/>
      <c r="OQC92" s="1548"/>
      <c r="OQD92" s="1548"/>
      <c r="OQE92" s="1548"/>
      <c r="OQF92" s="1548"/>
      <c r="OQG92" s="1548"/>
      <c r="OQH92" s="1548"/>
      <c r="OQI92" s="1548"/>
      <c r="OQJ92" s="1548"/>
      <c r="OQK92" s="1548"/>
      <c r="OQL92" s="1548"/>
      <c r="OQM92" s="1548"/>
      <c r="OQN92" s="1548"/>
      <c r="OQO92" s="1548"/>
      <c r="OQP92" s="1548"/>
      <c r="OQQ92" s="1548"/>
      <c r="OQR92" s="1548"/>
      <c r="OQS92" s="1548"/>
      <c r="OQT92" s="1548"/>
      <c r="OQU92" s="1548"/>
      <c r="OQV92" s="1548"/>
      <c r="OQW92" s="1548"/>
      <c r="OQX92" s="1548"/>
      <c r="OQY92" s="1548"/>
      <c r="OQZ92" s="1548"/>
      <c r="ORA92" s="1548"/>
      <c r="ORB92" s="1548"/>
      <c r="ORC92" s="1548"/>
      <c r="ORD92" s="1548"/>
      <c r="ORE92" s="1548"/>
      <c r="ORF92" s="1548"/>
      <c r="ORG92" s="1548"/>
      <c r="ORH92" s="1548"/>
      <c r="ORI92" s="1548"/>
      <c r="ORJ92" s="1548"/>
      <c r="ORK92" s="1548"/>
      <c r="ORL92" s="1548"/>
      <c r="ORM92" s="1548"/>
      <c r="ORN92" s="1548"/>
      <c r="ORO92" s="1548"/>
      <c r="ORP92" s="1548"/>
      <c r="ORQ92" s="1548"/>
      <c r="ORR92" s="1548"/>
      <c r="ORS92" s="1548"/>
      <c r="ORT92" s="1548"/>
      <c r="ORU92" s="1548"/>
      <c r="ORV92" s="1548"/>
      <c r="ORW92" s="1548"/>
      <c r="ORX92" s="1548"/>
      <c r="ORY92" s="1548"/>
      <c r="ORZ92" s="1548"/>
      <c r="OSA92" s="1548"/>
      <c r="OSB92" s="1548"/>
      <c r="OSC92" s="1548"/>
      <c r="OSD92" s="1548"/>
      <c r="OSE92" s="1548"/>
      <c r="OSF92" s="1548"/>
      <c r="OSG92" s="1548"/>
      <c r="OSH92" s="1548"/>
      <c r="OSI92" s="1548"/>
      <c r="OSJ92" s="1548"/>
      <c r="OSK92" s="1548"/>
      <c r="OSL92" s="1548"/>
      <c r="OSM92" s="1548"/>
      <c r="OSN92" s="1548"/>
      <c r="OSO92" s="1548"/>
      <c r="OSP92" s="1548"/>
      <c r="OSQ92" s="1548"/>
      <c r="OSR92" s="1548"/>
      <c r="OSS92" s="1548"/>
      <c r="OST92" s="1548"/>
      <c r="OSU92" s="1548"/>
      <c r="OSV92" s="1548"/>
      <c r="OSW92" s="1548"/>
      <c r="OSX92" s="1548"/>
      <c r="OSY92" s="1548"/>
      <c r="OSZ92" s="1548"/>
      <c r="OTA92" s="1548"/>
      <c r="OTB92" s="1548"/>
      <c r="OTC92" s="1548"/>
      <c r="OTD92" s="1548"/>
      <c r="OTE92" s="1548"/>
      <c r="OTF92" s="1548"/>
      <c r="OTG92" s="1548"/>
      <c r="OTH92" s="1548"/>
      <c r="OTI92" s="1548"/>
      <c r="OTJ92" s="1548"/>
      <c r="OTK92" s="1548"/>
      <c r="OTL92" s="1548"/>
      <c r="OTM92" s="1548"/>
      <c r="OTN92" s="1548"/>
      <c r="OTO92" s="1548"/>
      <c r="OTP92" s="1548"/>
      <c r="OTQ92" s="1548"/>
      <c r="OTR92" s="1548"/>
      <c r="OTS92" s="1548"/>
      <c r="OTT92" s="1548"/>
      <c r="OTU92" s="1548"/>
      <c r="OTV92" s="1548"/>
      <c r="OTW92" s="1548"/>
      <c r="OTX92" s="1548"/>
      <c r="OTY92" s="1548"/>
      <c r="OTZ92" s="1548"/>
      <c r="OUA92" s="1548"/>
      <c r="OUB92" s="1548"/>
      <c r="OUC92" s="1548"/>
      <c r="OUD92" s="1548"/>
      <c r="OUE92" s="1548"/>
      <c r="OUF92" s="1548"/>
      <c r="OUG92" s="1548"/>
      <c r="OUH92" s="1548"/>
      <c r="OUI92" s="1548"/>
      <c r="OUJ92" s="1548"/>
      <c r="OUK92" s="1548"/>
      <c r="OUL92" s="1548"/>
      <c r="OUM92" s="1548"/>
      <c r="OUN92" s="1548"/>
      <c r="OUO92" s="1548"/>
      <c r="OUP92" s="1548"/>
      <c r="OUQ92" s="1548"/>
      <c r="OUR92" s="1548"/>
      <c r="OUS92" s="1548"/>
      <c r="OUT92" s="1548"/>
      <c r="OUU92" s="1548"/>
      <c r="OUV92" s="1548"/>
      <c r="OUW92" s="1548"/>
      <c r="OUX92" s="1548"/>
      <c r="OUY92" s="1548"/>
      <c r="OUZ92" s="1548"/>
      <c r="OVA92" s="1548"/>
      <c r="OVB92" s="1548"/>
      <c r="OVC92" s="1548"/>
      <c r="OVD92" s="1548"/>
      <c r="OVE92" s="1548"/>
      <c r="OVF92" s="1548"/>
      <c r="OVG92" s="1548"/>
      <c r="OVH92" s="1548"/>
      <c r="OVI92" s="1548"/>
      <c r="OVJ92" s="1548"/>
      <c r="OVK92" s="1548"/>
      <c r="OVL92" s="1548"/>
      <c r="OVM92" s="1548"/>
      <c r="OVN92" s="1548"/>
      <c r="OVO92" s="1548"/>
      <c r="OVP92" s="1548"/>
      <c r="OVQ92" s="1548"/>
      <c r="OVR92" s="1548"/>
      <c r="OVS92" s="1548"/>
      <c r="OVT92" s="1548"/>
      <c r="OVU92" s="1548"/>
      <c r="OVV92" s="1548"/>
      <c r="OVW92" s="1548"/>
      <c r="OVX92" s="1548"/>
      <c r="OVY92" s="1548"/>
      <c r="OVZ92" s="1548"/>
      <c r="OWA92" s="1548"/>
      <c r="OWB92" s="1548"/>
      <c r="OWC92" s="1548"/>
      <c r="OWD92" s="1548"/>
      <c r="OWE92" s="1548"/>
      <c r="OWF92" s="1548"/>
      <c r="OWG92" s="1548"/>
      <c r="OWH92" s="1548"/>
      <c r="OWI92" s="1548"/>
      <c r="OWJ92" s="1548"/>
      <c r="OWK92" s="1548"/>
      <c r="OWL92" s="1548"/>
      <c r="OWM92" s="1548"/>
      <c r="OWN92" s="1548"/>
      <c r="OWO92" s="1548"/>
      <c r="OWP92" s="1548"/>
      <c r="OWQ92" s="1548"/>
      <c r="OWR92" s="1548"/>
      <c r="OWS92" s="1548"/>
      <c r="OWT92" s="1548"/>
      <c r="OWU92" s="1548"/>
      <c r="OWV92" s="1548"/>
      <c r="OWW92" s="1548"/>
      <c r="OWX92" s="1548"/>
      <c r="OWY92" s="1548"/>
      <c r="OWZ92" s="1548"/>
      <c r="OXA92" s="1548"/>
      <c r="OXB92" s="1548"/>
      <c r="OXC92" s="1548"/>
      <c r="OXD92" s="1548"/>
      <c r="OXE92" s="1548"/>
      <c r="OXF92" s="1548"/>
      <c r="OXG92" s="1548"/>
      <c r="OXH92" s="1548"/>
      <c r="OXI92" s="1548"/>
      <c r="OXJ92" s="1548"/>
      <c r="OXK92" s="1548"/>
      <c r="OXL92" s="1548"/>
      <c r="OXM92" s="1548"/>
      <c r="OXN92" s="1548"/>
      <c r="OXO92" s="1548"/>
      <c r="OXP92" s="1548"/>
      <c r="OXQ92" s="1548"/>
      <c r="OXR92" s="1548"/>
      <c r="OXS92" s="1548"/>
      <c r="OXT92" s="1548"/>
      <c r="OXU92" s="1548"/>
      <c r="OXV92" s="1548"/>
      <c r="OXW92" s="1548"/>
      <c r="OXX92" s="1548"/>
      <c r="OXY92" s="1548"/>
      <c r="OXZ92" s="1548"/>
      <c r="OYA92" s="1548"/>
      <c r="OYB92" s="1548"/>
      <c r="OYC92" s="1548"/>
      <c r="OYD92" s="1548"/>
      <c r="OYE92" s="1548"/>
      <c r="OYF92" s="1548"/>
      <c r="OYG92" s="1548"/>
      <c r="OYH92" s="1548"/>
      <c r="OYI92" s="1548"/>
      <c r="OYJ92" s="1548"/>
      <c r="OYK92" s="1548"/>
      <c r="OYL92" s="1548"/>
      <c r="OYM92" s="1548"/>
      <c r="OYN92" s="1548"/>
      <c r="OYO92" s="1548"/>
      <c r="OYP92" s="1548"/>
      <c r="OYQ92" s="1548"/>
      <c r="OYR92" s="1548"/>
      <c r="OYS92" s="1548"/>
      <c r="OYT92" s="1548"/>
      <c r="OYU92" s="1548"/>
      <c r="OYV92" s="1548"/>
      <c r="OYW92" s="1548"/>
      <c r="OYX92" s="1548"/>
      <c r="OYY92" s="1548"/>
      <c r="OYZ92" s="1548"/>
      <c r="OZA92" s="1548"/>
      <c r="OZB92" s="1548"/>
      <c r="OZC92" s="1548"/>
      <c r="OZD92" s="1548"/>
      <c r="OZE92" s="1548"/>
      <c r="OZF92" s="1548"/>
      <c r="OZG92" s="1548"/>
      <c r="OZH92" s="1548"/>
      <c r="OZI92" s="1548"/>
      <c r="OZJ92" s="1548"/>
      <c r="OZK92" s="1548"/>
      <c r="OZL92" s="1548"/>
      <c r="OZM92" s="1548"/>
      <c r="OZN92" s="1548"/>
      <c r="OZO92" s="1548"/>
      <c r="OZP92" s="1548"/>
      <c r="OZQ92" s="1548"/>
      <c r="OZR92" s="1548"/>
      <c r="OZS92" s="1548"/>
      <c r="OZT92" s="1548"/>
      <c r="OZU92" s="1548"/>
      <c r="OZV92" s="1548"/>
      <c r="OZW92" s="1548"/>
      <c r="OZX92" s="1548"/>
      <c r="OZY92" s="1548"/>
      <c r="OZZ92" s="1548"/>
      <c r="PAA92" s="1548"/>
      <c r="PAB92" s="1548"/>
      <c r="PAC92" s="1548"/>
      <c r="PAD92" s="1548"/>
      <c r="PAE92" s="1548"/>
      <c r="PAF92" s="1548"/>
      <c r="PAG92" s="1548"/>
      <c r="PAH92" s="1548"/>
      <c r="PAI92" s="1548"/>
      <c r="PAJ92" s="1548"/>
      <c r="PAK92" s="1548"/>
      <c r="PAL92" s="1548"/>
      <c r="PAM92" s="1548"/>
      <c r="PAN92" s="1548"/>
      <c r="PAO92" s="1548"/>
      <c r="PAP92" s="1548"/>
      <c r="PAQ92" s="1548"/>
      <c r="PAR92" s="1548"/>
      <c r="PAS92" s="1548"/>
      <c r="PAT92" s="1548"/>
      <c r="PAU92" s="1548"/>
      <c r="PAV92" s="1548"/>
      <c r="PAW92" s="1548"/>
      <c r="PAX92" s="1548"/>
      <c r="PAY92" s="1548"/>
      <c r="PAZ92" s="1548"/>
      <c r="PBA92" s="1548"/>
      <c r="PBB92" s="1548"/>
      <c r="PBC92" s="1548"/>
      <c r="PBD92" s="1548"/>
      <c r="PBE92" s="1548"/>
      <c r="PBF92" s="1548"/>
      <c r="PBG92" s="1548"/>
      <c r="PBH92" s="1548"/>
      <c r="PBI92" s="1548"/>
      <c r="PBJ92" s="1548"/>
      <c r="PBK92" s="1548"/>
      <c r="PBL92" s="1548"/>
      <c r="PBM92" s="1548"/>
      <c r="PBN92" s="1548"/>
      <c r="PBO92" s="1548"/>
      <c r="PBP92" s="1548"/>
      <c r="PBQ92" s="1548"/>
      <c r="PBR92" s="1548"/>
      <c r="PBS92" s="1548"/>
      <c r="PBT92" s="1548"/>
      <c r="PBU92" s="1548"/>
      <c r="PBV92" s="1548"/>
      <c r="PBW92" s="1548"/>
      <c r="PBX92" s="1548"/>
      <c r="PBY92" s="1548"/>
      <c r="PBZ92" s="1548"/>
      <c r="PCA92" s="1548"/>
      <c r="PCB92" s="1548"/>
      <c r="PCC92" s="1548"/>
      <c r="PCD92" s="1548"/>
      <c r="PCE92" s="1548"/>
      <c r="PCF92" s="1548"/>
      <c r="PCG92" s="1548"/>
      <c r="PCH92" s="1548"/>
      <c r="PCI92" s="1548"/>
      <c r="PCJ92" s="1548"/>
      <c r="PCK92" s="1548"/>
      <c r="PCL92" s="1548"/>
      <c r="PCM92" s="1548"/>
      <c r="PCN92" s="1548"/>
      <c r="PCO92" s="1548"/>
      <c r="PCP92" s="1548"/>
      <c r="PCQ92" s="1548"/>
      <c r="PCR92" s="1548"/>
      <c r="PCS92" s="1548"/>
      <c r="PCT92" s="1548"/>
      <c r="PCU92" s="1548"/>
      <c r="PCV92" s="1548"/>
      <c r="PCW92" s="1548"/>
      <c r="PCX92" s="1548"/>
      <c r="PCY92" s="1548"/>
      <c r="PCZ92" s="1548"/>
      <c r="PDA92" s="1548"/>
      <c r="PDB92" s="1548"/>
      <c r="PDC92" s="1548"/>
      <c r="PDD92" s="1548"/>
      <c r="PDE92" s="1548"/>
      <c r="PDF92" s="1548"/>
      <c r="PDG92" s="1548"/>
      <c r="PDH92" s="1548"/>
      <c r="PDI92" s="1548"/>
      <c r="PDJ92" s="1548"/>
      <c r="PDK92" s="1548"/>
      <c r="PDL92" s="1548"/>
      <c r="PDM92" s="1548"/>
      <c r="PDN92" s="1548"/>
      <c r="PDO92" s="1548"/>
      <c r="PDP92" s="1548"/>
      <c r="PDQ92" s="1548"/>
      <c r="PDR92" s="1548"/>
      <c r="PDS92" s="1548"/>
      <c r="PDT92" s="1548"/>
      <c r="PDU92" s="1548"/>
      <c r="PDV92" s="1548"/>
      <c r="PDW92" s="1548"/>
      <c r="PDX92" s="1548"/>
      <c r="PDY92" s="1548"/>
      <c r="PDZ92" s="1548"/>
      <c r="PEA92" s="1548"/>
      <c r="PEB92" s="1548"/>
      <c r="PEC92" s="1548"/>
      <c r="PED92" s="1548"/>
      <c r="PEE92" s="1548"/>
      <c r="PEF92" s="1548"/>
      <c r="PEG92" s="1548"/>
      <c r="PEH92" s="1548"/>
      <c r="PEI92" s="1548"/>
      <c r="PEJ92" s="1548"/>
      <c r="PEK92" s="1548"/>
      <c r="PEL92" s="1548"/>
      <c r="PEM92" s="1548"/>
      <c r="PEN92" s="1548"/>
      <c r="PEO92" s="1548"/>
      <c r="PEP92" s="1548"/>
      <c r="PEQ92" s="1548"/>
      <c r="PER92" s="1548"/>
      <c r="PES92" s="1548"/>
      <c r="PET92" s="1548"/>
      <c r="PEU92" s="1548"/>
      <c r="PEV92" s="1548"/>
      <c r="PEW92" s="1548"/>
      <c r="PEX92" s="1548"/>
      <c r="PEY92" s="1548"/>
      <c r="PEZ92" s="1548"/>
      <c r="PFA92" s="1548"/>
      <c r="PFB92" s="1548"/>
      <c r="PFC92" s="1548"/>
      <c r="PFD92" s="1548"/>
      <c r="PFE92" s="1548"/>
      <c r="PFF92" s="1548"/>
      <c r="PFG92" s="1548"/>
      <c r="PFH92" s="1548"/>
      <c r="PFI92" s="1548"/>
      <c r="PFJ92" s="1548"/>
      <c r="PFK92" s="1548"/>
      <c r="PFL92" s="1548"/>
      <c r="PFM92" s="1548"/>
      <c r="PFN92" s="1548"/>
      <c r="PFO92" s="1548"/>
      <c r="PFP92" s="1548"/>
      <c r="PFQ92" s="1548"/>
      <c r="PFR92" s="1548"/>
      <c r="PFS92" s="1548"/>
      <c r="PFT92" s="1548"/>
      <c r="PFU92" s="1548"/>
      <c r="PFV92" s="1548"/>
      <c r="PFW92" s="1548"/>
      <c r="PFX92" s="1548"/>
      <c r="PFY92" s="1548"/>
      <c r="PFZ92" s="1548"/>
      <c r="PGA92" s="1548"/>
      <c r="PGB92" s="1548"/>
      <c r="PGC92" s="1548"/>
      <c r="PGD92" s="1548"/>
      <c r="PGE92" s="1548"/>
      <c r="PGF92" s="1548"/>
      <c r="PGG92" s="1548"/>
      <c r="PGH92" s="1548"/>
      <c r="PGI92" s="1548"/>
      <c r="PGJ92" s="1548"/>
      <c r="PGK92" s="1548"/>
      <c r="PGL92" s="1548"/>
      <c r="PGM92" s="1548"/>
      <c r="PGN92" s="1548"/>
      <c r="PGO92" s="1548"/>
      <c r="PGP92" s="1548"/>
      <c r="PGQ92" s="1548"/>
      <c r="PGR92" s="1548"/>
      <c r="PGS92" s="1548"/>
      <c r="PGT92" s="1548"/>
      <c r="PGU92" s="1548"/>
      <c r="PGV92" s="1548"/>
      <c r="PGW92" s="1548"/>
      <c r="PGX92" s="1548"/>
      <c r="PGY92" s="1548"/>
      <c r="PGZ92" s="1548"/>
      <c r="PHA92" s="1548"/>
      <c r="PHB92" s="1548"/>
      <c r="PHC92" s="1548"/>
      <c r="PHD92" s="1548"/>
      <c r="PHE92" s="1548"/>
      <c r="PHF92" s="1548"/>
      <c r="PHG92" s="1548"/>
      <c r="PHH92" s="1548"/>
      <c r="PHI92" s="1548"/>
      <c r="PHJ92" s="1548"/>
      <c r="PHK92" s="1548"/>
      <c r="PHL92" s="1548"/>
      <c r="PHM92" s="1548"/>
      <c r="PHN92" s="1548"/>
      <c r="PHO92" s="1548"/>
      <c r="PHP92" s="1548"/>
      <c r="PHQ92" s="1548"/>
      <c r="PHR92" s="1548"/>
      <c r="PHS92" s="1548"/>
      <c r="PHT92" s="1548"/>
      <c r="PHU92" s="1548"/>
      <c r="PHV92" s="1548"/>
      <c r="PHW92" s="1548"/>
      <c r="PHX92" s="1548"/>
      <c r="PHY92" s="1548"/>
      <c r="PHZ92" s="1548"/>
      <c r="PIA92" s="1548"/>
      <c r="PIB92" s="1548"/>
      <c r="PIC92" s="1548"/>
      <c r="PID92" s="1548"/>
      <c r="PIE92" s="1548"/>
      <c r="PIF92" s="1548"/>
      <c r="PIG92" s="1548"/>
      <c r="PIH92" s="1548"/>
      <c r="PII92" s="1548"/>
      <c r="PIJ92" s="1548"/>
      <c r="PIK92" s="1548"/>
      <c r="PIL92" s="1548"/>
      <c r="PIM92" s="1548"/>
      <c r="PIN92" s="1548"/>
      <c r="PIO92" s="1548"/>
      <c r="PIP92" s="1548"/>
      <c r="PIQ92" s="1548"/>
      <c r="PIR92" s="1548"/>
      <c r="PIS92" s="1548"/>
      <c r="PIT92" s="1548"/>
      <c r="PIU92" s="1548"/>
      <c r="PIV92" s="1548"/>
      <c r="PIW92" s="1548"/>
      <c r="PIX92" s="1548"/>
      <c r="PIY92" s="1548"/>
      <c r="PIZ92" s="1548"/>
      <c r="PJA92" s="1548"/>
      <c r="PJB92" s="1548"/>
      <c r="PJC92" s="1548"/>
      <c r="PJD92" s="1548"/>
      <c r="PJE92" s="1548"/>
      <c r="PJF92" s="1548"/>
      <c r="PJG92" s="1548"/>
      <c r="PJH92" s="1548"/>
      <c r="PJI92" s="1548"/>
      <c r="PJJ92" s="1548"/>
      <c r="PJK92" s="1548"/>
      <c r="PJL92" s="1548"/>
      <c r="PJM92" s="1548"/>
      <c r="PJN92" s="1548"/>
      <c r="PJO92" s="1548"/>
      <c r="PJP92" s="1548"/>
      <c r="PJQ92" s="1548"/>
      <c r="PJR92" s="1548"/>
      <c r="PJS92" s="1548"/>
      <c r="PJT92" s="1548"/>
      <c r="PJU92" s="1548"/>
      <c r="PJV92" s="1548"/>
      <c r="PJW92" s="1548"/>
      <c r="PJX92" s="1548"/>
      <c r="PJY92" s="1548"/>
      <c r="PJZ92" s="1548"/>
      <c r="PKA92" s="1548"/>
      <c r="PKB92" s="1548"/>
      <c r="PKC92" s="1548"/>
      <c r="PKD92" s="1548"/>
      <c r="PKE92" s="1548"/>
      <c r="PKF92" s="1548"/>
      <c r="PKG92" s="1548"/>
      <c r="PKH92" s="1548"/>
      <c r="PKI92" s="1548"/>
      <c r="PKJ92" s="1548"/>
      <c r="PKK92" s="1548"/>
      <c r="PKL92" s="1548"/>
      <c r="PKM92" s="1548"/>
      <c r="PKN92" s="1548"/>
      <c r="PKO92" s="1548"/>
      <c r="PKP92" s="1548"/>
      <c r="PKQ92" s="1548"/>
      <c r="PKR92" s="1548"/>
      <c r="PKS92" s="1548"/>
      <c r="PKT92" s="1548"/>
      <c r="PKU92" s="1548"/>
      <c r="PKV92" s="1548"/>
      <c r="PKW92" s="1548"/>
      <c r="PKX92" s="1548"/>
      <c r="PKY92" s="1548"/>
      <c r="PKZ92" s="1548"/>
      <c r="PLA92" s="1548"/>
      <c r="PLB92" s="1548"/>
      <c r="PLC92" s="1548"/>
      <c r="PLD92" s="1548"/>
      <c r="PLE92" s="1548"/>
      <c r="PLF92" s="1548"/>
      <c r="PLG92" s="1548"/>
      <c r="PLH92" s="1548"/>
      <c r="PLI92" s="1548"/>
      <c r="PLJ92" s="1548"/>
      <c r="PLK92" s="1548"/>
      <c r="PLL92" s="1548"/>
      <c r="PLM92" s="1548"/>
      <c r="PLN92" s="1548"/>
      <c r="PLO92" s="1548"/>
      <c r="PLP92" s="1548"/>
      <c r="PLQ92" s="1548"/>
      <c r="PLR92" s="1548"/>
      <c r="PLS92" s="1548"/>
      <c r="PLT92" s="1548"/>
      <c r="PLU92" s="1548"/>
      <c r="PLV92" s="1548"/>
      <c r="PLW92" s="1548"/>
      <c r="PLX92" s="1548"/>
      <c r="PLY92" s="1548"/>
      <c r="PLZ92" s="1548"/>
      <c r="PMA92" s="1548"/>
      <c r="PMB92" s="1548"/>
      <c r="PMC92" s="1548"/>
      <c r="PMD92" s="1548"/>
      <c r="PME92" s="1548"/>
      <c r="PMF92" s="1548"/>
      <c r="PMG92" s="1548"/>
      <c r="PMH92" s="1548"/>
      <c r="PMI92" s="1548"/>
      <c r="PMJ92" s="1548"/>
      <c r="PMK92" s="1548"/>
      <c r="PML92" s="1548"/>
      <c r="PMM92" s="1548"/>
      <c r="PMN92" s="1548"/>
      <c r="PMO92" s="1548"/>
      <c r="PMP92" s="1548"/>
      <c r="PMQ92" s="1548"/>
      <c r="PMR92" s="1548"/>
      <c r="PMS92" s="1548"/>
      <c r="PMT92" s="1548"/>
      <c r="PMU92" s="1548"/>
      <c r="PMV92" s="1548"/>
      <c r="PMW92" s="1548"/>
      <c r="PMX92" s="1548"/>
      <c r="PMY92" s="1548"/>
      <c r="PMZ92" s="1548"/>
      <c r="PNA92" s="1548"/>
      <c r="PNB92" s="1548"/>
      <c r="PNC92" s="1548"/>
      <c r="PND92" s="1548"/>
      <c r="PNE92" s="1548"/>
      <c r="PNF92" s="1548"/>
      <c r="PNG92" s="1548"/>
      <c r="PNH92" s="1548"/>
      <c r="PNI92" s="1548"/>
      <c r="PNJ92" s="1548"/>
      <c r="PNK92" s="1548"/>
      <c r="PNL92" s="1548"/>
      <c r="PNM92" s="1548"/>
      <c r="PNN92" s="1548"/>
      <c r="PNO92" s="1548"/>
      <c r="PNP92" s="1548"/>
      <c r="PNQ92" s="1548"/>
      <c r="PNR92" s="1548"/>
      <c r="PNS92" s="1548"/>
      <c r="PNT92" s="1548"/>
      <c r="PNU92" s="1548"/>
      <c r="PNV92" s="1548"/>
      <c r="PNW92" s="1548"/>
      <c r="PNX92" s="1548"/>
      <c r="PNY92" s="1548"/>
      <c r="PNZ92" s="1548"/>
      <c r="POA92" s="1548"/>
      <c r="POB92" s="1548"/>
      <c r="POC92" s="1548"/>
      <c r="POD92" s="1548"/>
      <c r="POE92" s="1548"/>
      <c r="POF92" s="1548"/>
      <c r="POG92" s="1548"/>
      <c r="POH92" s="1548"/>
      <c r="POI92" s="1548"/>
      <c r="POJ92" s="1548"/>
      <c r="POK92" s="1548"/>
      <c r="POL92" s="1548"/>
      <c r="POM92" s="1548"/>
      <c r="PON92" s="1548"/>
      <c r="POO92" s="1548"/>
      <c r="POP92" s="1548"/>
      <c r="POQ92" s="1548"/>
      <c r="POR92" s="1548"/>
      <c r="POS92" s="1548"/>
      <c r="POT92" s="1548"/>
      <c r="POU92" s="1548"/>
      <c r="POV92" s="1548"/>
      <c r="POW92" s="1548"/>
      <c r="POX92" s="1548"/>
      <c r="POY92" s="1548"/>
      <c r="POZ92" s="1548"/>
      <c r="PPA92" s="1548"/>
      <c r="PPB92" s="1548"/>
      <c r="PPC92" s="1548"/>
      <c r="PPD92" s="1548"/>
      <c r="PPE92" s="1548"/>
      <c r="PPF92" s="1548"/>
      <c r="PPG92" s="1548"/>
      <c r="PPH92" s="1548"/>
      <c r="PPI92" s="1548"/>
      <c r="PPJ92" s="1548"/>
      <c r="PPK92" s="1548"/>
      <c r="PPL92" s="1548"/>
      <c r="PPM92" s="1548"/>
      <c r="PPN92" s="1548"/>
      <c r="PPO92" s="1548"/>
      <c r="PPP92" s="1548"/>
      <c r="PPQ92" s="1548"/>
      <c r="PPR92" s="1548"/>
      <c r="PPS92" s="1548"/>
      <c r="PPT92" s="1548"/>
      <c r="PPU92" s="1548"/>
      <c r="PPV92" s="1548"/>
      <c r="PPW92" s="1548"/>
      <c r="PPX92" s="1548"/>
      <c r="PPY92" s="1548"/>
      <c r="PPZ92" s="1548"/>
      <c r="PQA92" s="1548"/>
      <c r="PQB92" s="1548"/>
      <c r="PQC92" s="1548"/>
      <c r="PQD92" s="1548"/>
      <c r="PQE92" s="1548"/>
      <c r="PQF92" s="1548"/>
      <c r="PQG92" s="1548"/>
      <c r="PQH92" s="1548"/>
      <c r="PQI92" s="1548"/>
      <c r="PQJ92" s="1548"/>
      <c r="PQK92" s="1548"/>
      <c r="PQL92" s="1548"/>
      <c r="PQM92" s="1548"/>
      <c r="PQN92" s="1548"/>
      <c r="PQO92" s="1548"/>
      <c r="PQP92" s="1548"/>
      <c r="PQQ92" s="1548"/>
      <c r="PQR92" s="1548"/>
      <c r="PQS92" s="1548"/>
      <c r="PQT92" s="1548"/>
      <c r="PQU92" s="1548"/>
      <c r="PQV92" s="1548"/>
      <c r="PQW92" s="1548"/>
      <c r="PQX92" s="1548"/>
      <c r="PQY92" s="1548"/>
      <c r="PQZ92" s="1548"/>
      <c r="PRA92" s="1548"/>
      <c r="PRB92" s="1548"/>
      <c r="PRC92" s="1548"/>
      <c r="PRD92" s="1548"/>
      <c r="PRE92" s="1548"/>
      <c r="PRF92" s="1548"/>
      <c r="PRG92" s="1548"/>
      <c r="PRH92" s="1548"/>
      <c r="PRI92" s="1548"/>
      <c r="PRJ92" s="1548"/>
      <c r="PRK92" s="1548"/>
      <c r="PRL92" s="1548"/>
      <c r="PRM92" s="1548"/>
      <c r="PRN92" s="1548"/>
      <c r="PRO92" s="1548"/>
      <c r="PRP92" s="1548"/>
      <c r="PRQ92" s="1548"/>
      <c r="PRR92" s="1548"/>
      <c r="PRS92" s="1548"/>
      <c r="PRT92" s="1548"/>
      <c r="PRU92" s="1548"/>
      <c r="PRV92" s="1548"/>
      <c r="PRW92" s="1548"/>
      <c r="PRX92" s="1548"/>
      <c r="PRY92" s="1548"/>
      <c r="PRZ92" s="1548"/>
      <c r="PSA92" s="1548"/>
      <c r="PSB92" s="1548"/>
      <c r="PSC92" s="1548"/>
      <c r="PSD92" s="1548"/>
      <c r="PSE92" s="1548"/>
      <c r="PSF92" s="1548"/>
      <c r="PSG92" s="1548"/>
      <c r="PSH92" s="1548"/>
      <c r="PSI92" s="1548"/>
      <c r="PSJ92" s="1548"/>
      <c r="PSK92" s="1548"/>
      <c r="PSL92" s="1548"/>
      <c r="PSM92" s="1548"/>
      <c r="PSN92" s="1548"/>
      <c r="PSO92" s="1548"/>
      <c r="PSP92" s="1548"/>
      <c r="PSQ92" s="1548"/>
      <c r="PSR92" s="1548"/>
      <c r="PSS92" s="1548"/>
      <c r="PST92" s="1548"/>
      <c r="PSU92" s="1548"/>
      <c r="PSV92" s="1548"/>
      <c r="PSW92" s="1548"/>
      <c r="PSX92" s="1548"/>
      <c r="PSY92" s="1548"/>
      <c r="PSZ92" s="1548"/>
      <c r="PTA92" s="1548"/>
      <c r="PTB92" s="1548"/>
      <c r="PTC92" s="1548"/>
      <c r="PTD92" s="1548"/>
      <c r="PTE92" s="1548"/>
      <c r="PTF92" s="1548"/>
      <c r="PTG92" s="1548"/>
      <c r="PTH92" s="1548"/>
      <c r="PTI92" s="1548"/>
      <c r="PTJ92" s="1548"/>
      <c r="PTK92" s="1548"/>
      <c r="PTL92" s="1548"/>
      <c r="PTM92" s="1548"/>
      <c r="PTN92" s="1548"/>
      <c r="PTO92" s="1548"/>
      <c r="PTP92" s="1548"/>
      <c r="PTQ92" s="1548"/>
      <c r="PTR92" s="1548"/>
      <c r="PTS92" s="1548"/>
      <c r="PTT92" s="1548"/>
      <c r="PTU92" s="1548"/>
      <c r="PTV92" s="1548"/>
      <c r="PTW92" s="1548"/>
      <c r="PTX92" s="1548"/>
      <c r="PTY92" s="1548"/>
      <c r="PTZ92" s="1548"/>
      <c r="PUA92" s="1548"/>
      <c r="PUB92" s="1548"/>
      <c r="PUC92" s="1548"/>
      <c r="PUD92" s="1548"/>
      <c r="PUE92" s="1548"/>
      <c r="PUF92" s="1548"/>
      <c r="PUG92" s="1548"/>
      <c r="PUH92" s="1548"/>
      <c r="PUI92" s="1548"/>
      <c r="PUJ92" s="1548"/>
      <c r="PUK92" s="1548"/>
      <c r="PUL92" s="1548"/>
      <c r="PUM92" s="1548"/>
      <c r="PUN92" s="1548"/>
      <c r="PUO92" s="1548"/>
      <c r="PUP92" s="1548"/>
      <c r="PUQ92" s="1548"/>
      <c r="PUR92" s="1548"/>
      <c r="PUS92" s="1548"/>
      <c r="PUT92" s="1548"/>
      <c r="PUU92" s="1548"/>
      <c r="PUV92" s="1548"/>
      <c r="PUW92" s="1548"/>
      <c r="PUX92" s="1548"/>
      <c r="PUY92" s="1548"/>
      <c r="PUZ92" s="1548"/>
      <c r="PVA92" s="1548"/>
      <c r="PVB92" s="1548"/>
      <c r="PVC92" s="1548"/>
      <c r="PVD92" s="1548"/>
      <c r="PVE92" s="1548"/>
      <c r="PVF92" s="1548"/>
      <c r="PVG92" s="1548"/>
      <c r="PVH92" s="1548"/>
      <c r="PVI92" s="1548"/>
      <c r="PVJ92" s="1548"/>
      <c r="PVK92" s="1548"/>
      <c r="PVL92" s="1548"/>
      <c r="PVM92" s="1548"/>
      <c r="PVN92" s="1548"/>
      <c r="PVO92" s="1548"/>
      <c r="PVP92" s="1548"/>
      <c r="PVQ92" s="1548"/>
      <c r="PVR92" s="1548"/>
      <c r="PVS92" s="1548"/>
      <c r="PVT92" s="1548"/>
      <c r="PVU92" s="1548"/>
      <c r="PVV92" s="1548"/>
      <c r="PVW92" s="1548"/>
      <c r="PVX92" s="1548"/>
      <c r="PVY92" s="1548"/>
      <c r="PVZ92" s="1548"/>
      <c r="PWA92" s="1548"/>
      <c r="PWB92" s="1548"/>
      <c r="PWC92" s="1548"/>
      <c r="PWD92" s="1548"/>
      <c r="PWE92" s="1548"/>
      <c r="PWF92" s="1548"/>
      <c r="PWG92" s="1548"/>
      <c r="PWH92" s="1548"/>
      <c r="PWI92" s="1548"/>
      <c r="PWJ92" s="1548"/>
      <c r="PWK92" s="1548"/>
      <c r="PWL92" s="1548"/>
      <c r="PWM92" s="1548"/>
      <c r="PWN92" s="1548"/>
      <c r="PWO92" s="1548"/>
      <c r="PWP92" s="1548"/>
      <c r="PWQ92" s="1548"/>
      <c r="PWR92" s="1548"/>
      <c r="PWS92" s="1548"/>
      <c r="PWT92" s="1548"/>
      <c r="PWU92" s="1548"/>
      <c r="PWV92" s="1548"/>
      <c r="PWW92" s="1548"/>
      <c r="PWX92" s="1548"/>
      <c r="PWY92" s="1548"/>
      <c r="PWZ92" s="1548"/>
      <c r="PXA92" s="1548"/>
      <c r="PXB92" s="1548"/>
      <c r="PXC92" s="1548"/>
      <c r="PXD92" s="1548"/>
      <c r="PXE92" s="1548"/>
      <c r="PXF92" s="1548"/>
      <c r="PXG92" s="1548"/>
      <c r="PXH92" s="1548"/>
      <c r="PXI92" s="1548"/>
      <c r="PXJ92" s="1548"/>
      <c r="PXK92" s="1548"/>
      <c r="PXL92" s="1548"/>
      <c r="PXM92" s="1548"/>
      <c r="PXN92" s="1548"/>
      <c r="PXO92" s="1548"/>
      <c r="PXP92" s="1548"/>
      <c r="PXQ92" s="1548"/>
      <c r="PXR92" s="1548"/>
      <c r="PXS92" s="1548"/>
      <c r="PXT92" s="1548"/>
      <c r="PXU92" s="1548"/>
      <c r="PXV92" s="1548"/>
      <c r="PXW92" s="1548"/>
      <c r="PXX92" s="1548"/>
      <c r="PXY92" s="1548"/>
      <c r="PXZ92" s="1548"/>
      <c r="PYA92" s="1548"/>
      <c r="PYB92" s="1548"/>
      <c r="PYC92" s="1548"/>
      <c r="PYD92" s="1548"/>
      <c r="PYE92" s="1548"/>
      <c r="PYF92" s="1548"/>
      <c r="PYG92" s="1548"/>
      <c r="PYH92" s="1548"/>
      <c r="PYI92" s="1548"/>
      <c r="PYJ92" s="1548"/>
      <c r="PYK92" s="1548"/>
      <c r="PYL92" s="1548"/>
      <c r="PYM92" s="1548"/>
      <c r="PYN92" s="1548"/>
      <c r="PYO92" s="1548"/>
      <c r="PYP92" s="1548"/>
      <c r="PYQ92" s="1548"/>
      <c r="PYR92" s="1548"/>
      <c r="PYS92" s="1548"/>
      <c r="PYT92" s="1548"/>
      <c r="PYU92" s="1548"/>
      <c r="PYV92" s="1548"/>
      <c r="PYW92" s="1548"/>
      <c r="PYX92" s="1548"/>
      <c r="PYY92" s="1548"/>
      <c r="PYZ92" s="1548"/>
      <c r="PZA92" s="1548"/>
      <c r="PZB92" s="1548"/>
      <c r="PZC92" s="1548"/>
      <c r="PZD92" s="1548"/>
      <c r="PZE92" s="1548"/>
      <c r="PZF92" s="1548"/>
      <c r="PZG92" s="1548"/>
      <c r="PZH92" s="1548"/>
      <c r="PZI92" s="1548"/>
      <c r="PZJ92" s="1548"/>
      <c r="PZK92" s="1548"/>
      <c r="PZL92" s="1548"/>
      <c r="PZM92" s="1548"/>
      <c r="PZN92" s="1548"/>
      <c r="PZO92" s="1548"/>
      <c r="PZP92" s="1548"/>
      <c r="PZQ92" s="1548"/>
      <c r="PZR92" s="1548"/>
      <c r="PZS92" s="1548"/>
      <c r="PZT92" s="1548"/>
      <c r="PZU92" s="1548"/>
      <c r="PZV92" s="1548"/>
      <c r="PZW92" s="1548"/>
      <c r="PZX92" s="1548"/>
      <c r="PZY92" s="1548"/>
      <c r="PZZ92" s="1548"/>
      <c r="QAA92" s="1548"/>
      <c r="QAB92" s="1548"/>
      <c r="QAC92" s="1548"/>
      <c r="QAD92" s="1548"/>
      <c r="QAE92" s="1548"/>
      <c r="QAF92" s="1548"/>
      <c r="QAG92" s="1548"/>
      <c r="QAH92" s="1548"/>
      <c r="QAI92" s="1548"/>
      <c r="QAJ92" s="1548"/>
      <c r="QAK92" s="1548"/>
      <c r="QAL92" s="1548"/>
      <c r="QAM92" s="1548"/>
      <c r="QAN92" s="1548"/>
      <c r="QAO92" s="1548"/>
      <c r="QAP92" s="1548"/>
      <c r="QAQ92" s="1548"/>
      <c r="QAR92" s="1548"/>
      <c r="QAS92" s="1548"/>
      <c r="QAT92" s="1548"/>
      <c r="QAU92" s="1548"/>
      <c r="QAV92" s="1548"/>
      <c r="QAW92" s="1548"/>
      <c r="QAX92" s="1548"/>
      <c r="QAY92" s="1548"/>
      <c r="QAZ92" s="1548"/>
      <c r="QBA92" s="1548"/>
      <c r="QBB92" s="1548"/>
      <c r="QBC92" s="1548"/>
      <c r="QBD92" s="1548"/>
      <c r="QBE92" s="1548"/>
      <c r="QBF92" s="1548"/>
      <c r="QBG92" s="1548"/>
      <c r="QBH92" s="1548"/>
      <c r="QBI92" s="1548"/>
      <c r="QBJ92" s="1548"/>
      <c r="QBK92" s="1548"/>
      <c r="QBL92" s="1548"/>
      <c r="QBM92" s="1548"/>
      <c r="QBN92" s="1548"/>
      <c r="QBO92" s="1548"/>
      <c r="QBP92" s="1548"/>
      <c r="QBQ92" s="1548"/>
      <c r="QBR92" s="1548"/>
      <c r="QBS92" s="1548"/>
      <c r="QBT92" s="1548"/>
      <c r="QBU92" s="1548"/>
      <c r="QBV92" s="1548"/>
      <c r="QBW92" s="1548"/>
      <c r="QBX92" s="1548"/>
      <c r="QBY92" s="1548"/>
      <c r="QBZ92" s="1548"/>
      <c r="QCA92" s="1548"/>
      <c r="QCB92" s="1548"/>
      <c r="QCC92" s="1548"/>
      <c r="QCD92" s="1548"/>
      <c r="QCE92" s="1548"/>
      <c r="QCF92" s="1548"/>
      <c r="QCG92" s="1548"/>
      <c r="QCH92" s="1548"/>
      <c r="QCI92" s="1548"/>
      <c r="QCJ92" s="1548"/>
      <c r="QCK92" s="1548"/>
      <c r="QCL92" s="1548"/>
      <c r="QCM92" s="1548"/>
      <c r="QCN92" s="1548"/>
      <c r="QCO92" s="1548"/>
      <c r="QCP92" s="1548"/>
      <c r="QCQ92" s="1548"/>
      <c r="QCR92" s="1548"/>
      <c r="QCS92" s="1548"/>
      <c r="QCT92" s="1548"/>
      <c r="QCU92" s="1548"/>
      <c r="QCV92" s="1548"/>
      <c r="QCW92" s="1548"/>
      <c r="QCX92" s="1548"/>
      <c r="QCY92" s="1548"/>
      <c r="QCZ92" s="1548"/>
      <c r="QDA92" s="1548"/>
      <c r="QDB92" s="1548"/>
      <c r="QDC92" s="1548"/>
      <c r="QDD92" s="1548"/>
      <c r="QDE92" s="1548"/>
      <c r="QDF92" s="1548"/>
      <c r="QDG92" s="1548"/>
      <c r="QDH92" s="1548"/>
      <c r="QDI92" s="1548"/>
      <c r="QDJ92" s="1548"/>
      <c r="QDK92" s="1548"/>
      <c r="QDL92" s="1548"/>
      <c r="QDM92" s="1548"/>
      <c r="QDN92" s="1548"/>
      <c r="QDO92" s="1548"/>
      <c r="QDP92" s="1548"/>
      <c r="QDQ92" s="1548"/>
      <c r="QDR92" s="1548"/>
      <c r="QDS92" s="1548"/>
      <c r="QDT92" s="1548"/>
      <c r="QDU92" s="1548"/>
      <c r="QDV92" s="1548"/>
      <c r="QDW92" s="1548"/>
      <c r="QDX92" s="1548"/>
      <c r="QDY92" s="1548"/>
      <c r="QDZ92" s="1548"/>
      <c r="QEA92" s="1548"/>
      <c r="QEB92" s="1548"/>
      <c r="QEC92" s="1548"/>
      <c r="QED92" s="1548"/>
      <c r="QEE92" s="1548"/>
      <c r="QEF92" s="1548"/>
      <c r="QEG92" s="1548"/>
      <c r="QEH92" s="1548"/>
      <c r="QEI92" s="1548"/>
      <c r="QEJ92" s="1548"/>
      <c r="QEK92" s="1548"/>
      <c r="QEL92" s="1548"/>
      <c r="QEM92" s="1548"/>
      <c r="QEN92" s="1548"/>
      <c r="QEO92" s="1548"/>
      <c r="QEP92" s="1548"/>
      <c r="QEQ92" s="1548"/>
      <c r="QER92" s="1548"/>
      <c r="QES92" s="1548"/>
      <c r="QET92" s="1548"/>
      <c r="QEU92" s="1548"/>
      <c r="QEV92" s="1548"/>
      <c r="QEW92" s="1548"/>
      <c r="QEX92" s="1548"/>
      <c r="QEY92" s="1548"/>
      <c r="QEZ92" s="1548"/>
      <c r="QFA92" s="1548"/>
      <c r="QFB92" s="1548"/>
      <c r="QFC92" s="1548"/>
      <c r="QFD92" s="1548"/>
      <c r="QFE92" s="1548"/>
      <c r="QFF92" s="1548"/>
      <c r="QFG92" s="1548"/>
      <c r="QFH92" s="1548"/>
      <c r="QFI92" s="1548"/>
      <c r="QFJ92" s="1548"/>
      <c r="QFK92" s="1548"/>
      <c r="QFL92" s="1548"/>
      <c r="QFM92" s="1548"/>
      <c r="QFN92" s="1548"/>
      <c r="QFO92" s="1548"/>
      <c r="QFP92" s="1548"/>
      <c r="QFQ92" s="1548"/>
      <c r="QFR92" s="1548"/>
      <c r="QFS92" s="1548"/>
      <c r="QFT92" s="1548"/>
      <c r="QFU92" s="1548"/>
      <c r="QFV92" s="1548"/>
      <c r="QFW92" s="1548"/>
      <c r="QFX92" s="1548"/>
      <c r="QFY92" s="1548"/>
      <c r="QFZ92" s="1548"/>
      <c r="QGA92" s="1548"/>
      <c r="QGB92" s="1548"/>
      <c r="QGC92" s="1548"/>
      <c r="QGD92" s="1548"/>
      <c r="QGE92" s="1548"/>
      <c r="QGF92" s="1548"/>
      <c r="QGG92" s="1548"/>
      <c r="QGH92" s="1548"/>
      <c r="QGI92" s="1548"/>
      <c r="QGJ92" s="1548"/>
      <c r="QGK92" s="1548"/>
      <c r="QGL92" s="1548"/>
      <c r="QGM92" s="1548"/>
      <c r="QGN92" s="1548"/>
      <c r="QGO92" s="1548"/>
      <c r="QGP92" s="1548"/>
      <c r="QGQ92" s="1548"/>
      <c r="QGR92" s="1548"/>
      <c r="QGS92" s="1548"/>
      <c r="QGT92" s="1548"/>
      <c r="QGU92" s="1548"/>
      <c r="QGV92" s="1548"/>
      <c r="QGW92" s="1548"/>
      <c r="QGX92" s="1548"/>
      <c r="QGY92" s="1548"/>
      <c r="QGZ92" s="1548"/>
      <c r="QHA92" s="1548"/>
      <c r="QHB92" s="1548"/>
      <c r="QHC92" s="1548"/>
      <c r="QHD92" s="1548"/>
      <c r="QHE92" s="1548"/>
      <c r="QHF92" s="1548"/>
      <c r="QHG92" s="1548"/>
      <c r="QHH92" s="1548"/>
      <c r="QHI92" s="1548"/>
      <c r="QHJ92" s="1548"/>
      <c r="QHK92" s="1548"/>
      <c r="QHL92" s="1548"/>
      <c r="QHM92" s="1548"/>
      <c r="QHN92" s="1548"/>
      <c r="QHO92" s="1548"/>
      <c r="QHP92" s="1548"/>
      <c r="QHQ92" s="1548"/>
      <c r="QHR92" s="1548"/>
      <c r="QHS92" s="1548"/>
      <c r="QHT92" s="1548"/>
      <c r="QHU92" s="1548"/>
      <c r="QHV92" s="1548"/>
      <c r="QHW92" s="1548"/>
      <c r="QHX92" s="1548"/>
      <c r="QHY92" s="1548"/>
      <c r="QHZ92" s="1548"/>
      <c r="QIA92" s="1548"/>
      <c r="QIB92" s="1548"/>
      <c r="QIC92" s="1548"/>
      <c r="QID92" s="1548"/>
      <c r="QIE92" s="1548"/>
      <c r="QIF92" s="1548"/>
      <c r="QIG92" s="1548"/>
      <c r="QIH92" s="1548"/>
      <c r="QII92" s="1548"/>
      <c r="QIJ92" s="1548"/>
      <c r="QIK92" s="1548"/>
      <c r="QIL92" s="1548"/>
      <c r="QIM92" s="1548"/>
      <c r="QIN92" s="1548"/>
      <c r="QIO92" s="1548"/>
      <c r="QIP92" s="1548"/>
      <c r="QIQ92" s="1548"/>
      <c r="QIR92" s="1548"/>
      <c r="QIS92" s="1548"/>
      <c r="QIT92" s="1548"/>
      <c r="QIU92" s="1548"/>
      <c r="QIV92" s="1548"/>
      <c r="QIW92" s="1548"/>
      <c r="QIX92" s="1548"/>
      <c r="QIY92" s="1548"/>
      <c r="QIZ92" s="1548"/>
      <c r="QJA92" s="1548"/>
      <c r="QJB92" s="1548"/>
      <c r="QJC92" s="1548"/>
      <c r="QJD92" s="1548"/>
      <c r="QJE92" s="1548"/>
      <c r="QJF92" s="1548"/>
      <c r="QJG92" s="1548"/>
      <c r="QJH92" s="1548"/>
      <c r="QJI92" s="1548"/>
      <c r="QJJ92" s="1548"/>
      <c r="QJK92" s="1548"/>
      <c r="QJL92" s="1548"/>
      <c r="QJM92" s="1548"/>
      <c r="QJN92" s="1548"/>
      <c r="QJO92" s="1548"/>
      <c r="QJP92" s="1548"/>
      <c r="QJQ92" s="1548"/>
      <c r="QJR92" s="1548"/>
      <c r="QJS92" s="1548"/>
      <c r="QJT92" s="1548"/>
      <c r="QJU92" s="1548"/>
      <c r="QJV92" s="1548"/>
      <c r="QJW92" s="1548"/>
      <c r="QJX92" s="1548"/>
      <c r="QJY92" s="1548"/>
      <c r="QJZ92" s="1548"/>
      <c r="QKA92" s="1548"/>
      <c r="QKB92" s="1548"/>
      <c r="QKC92" s="1548"/>
      <c r="QKD92" s="1548"/>
      <c r="QKE92" s="1548"/>
      <c r="QKF92" s="1548"/>
      <c r="QKG92" s="1548"/>
      <c r="QKH92" s="1548"/>
      <c r="QKI92" s="1548"/>
      <c r="QKJ92" s="1548"/>
      <c r="QKK92" s="1548"/>
      <c r="QKL92" s="1548"/>
      <c r="QKM92" s="1548"/>
      <c r="QKN92" s="1548"/>
      <c r="QKO92" s="1548"/>
      <c r="QKP92" s="1548"/>
      <c r="QKQ92" s="1548"/>
      <c r="QKR92" s="1548"/>
      <c r="QKS92" s="1548"/>
      <c r="QKT92" s="1548"/>
      <c r="QKU92" s="1548"/>
      <c r="QKV92" s="1548"/>
      <c r="QKW92" s="1548"/>
      <c r="QKX92" s="1548"/>
      <c r="QKY92" s="1548"/>
      <c r="QKZ92" s="1548"/>
      <c r="QLA92" s="1548"/>
      <c r="QLB92" s="1548"/>
      <c r="QLC92" s="1548"/>
      <c r="QLD92" s="1548"/>
      <c r="QLE92" s="1548"/>
      <c r="QLF92" s="1548"/>
      <c r="QLG92" s="1548"/>
      <c r="QLH92" s="1548"/>
      <c r="QLI92" s="1548"/>
      <c r="QLJ92" s="1548"/>
      <c r="QLK92" s="1548"/>
      <c r="QLL92" s="1548"/>
      <c r="QLM92" s="1548"/>
      <c r="QLN92" s="1548"/>
      <c r="QLO92" s="1548"/>
      <c r="QLP92" s="1548"/>
      <c r="QLQ92" s="1548"/>
      <c r="QLR92" s="1548"/>
      <c r="QLS92" s="1548"/>
      <c r="QLT92" s="1548"/>
      <c r="QLU92" s="1548"/>
      <c r="QLV92" s="1548"/>
      <c r="QLW92" s="1548"/>
      <c r="QLX92" s="1548"/>
      <c r="QLY92" s="1548"/>
      <c r="QLZ92" s="1548"/>
      <c r="QMA92" s="1548"/>
      <c r="QMB92" s="1548"/>
      <c r="QMC92" s="1548"/>
      <c r="QMD92" s="1548"/>
      <c r="QME92" s="1548"/>
      <c r="QMF92" s="1548"/>
      <c r="QMG92" s="1548"/>
      <c r="QMH92" s="1548"/>
      <c r="QMI92" s="1548"/>
      <c r="QMJ92" s="1548"/>
      <c r="QMK92" s="1548"/>
      <c r="QML92" s="1548"/>
      <c r="QMM92" s="1548"/>
      <c r="QMN92" s="1548"/>
      <c r="QMO92" s="1548"/>
      <c r="QMP92" s="1548"/>
      <c r="QMQ92" s="1548"/>
      <c r="QMR92" s="1548"/>
      <c r="QMS92" s="1548"/>
      <c r="QMT92" s="1548"/>
      <c r="QMU92" s="1548"/>
      <c r="QMV92" s="1548"/>
      <c r="QMW92" s="1548"/>
      <c r="QMX92" s="1548"/>
      <c r="QMY92" s="1548"/>
      <c r="QMZ92" s="1548"/>
      <c r="QNA92" s="1548"/>
      <c r="QNB92" s="1548"/>
      <c r="QNC92" s="1548"/>
      <c r="QND92" s="1548"/>
      <c r="QNE92" s="1548"/>
      <c r="QNF92" s="1548"/>
      <c r="QNG92" s="1548"/>
      <c r="QNH92" s="1548"/>
      <c r="QNI92" s="1548"/>
      <c r="QNJ92" s="1548"/>
      <c r="QNK92" s="1548"/>
      <c r="QNL92" s="1548"/>
      <c r="QNM92" s="1548"/>
      <c r="QNN92" s="1548"/>
      <c r="QNO92" s="1548"/>
      <c r="QNP92" s="1548"/>
      <c r="QNQ92" s="1548"/>
      <c r="QNR92" s="1548"/>
      <c r="QNS92" s="1548"/>
      <c r="QNT92" s="1548"/>
      <c r="QNU92" s="1548"/>
      <c r="QNV92" s="1548"/>
      <c r="QNW92" s="1548"/>
      <c r="QNX92" s="1548"/>
      <c r="QNY92" s="1548"/>
      <c r="QNZ92" s="1548"/>
      <c r="QOA92" s="1548"/>
      <c r="QOB92" s="1548"/>
      <c r="QOC92" s="1548"/>
      <c r="QOD92" s="1548"/>
      <c r="QOE92" s="1548"/>
      <c r="QOF92" s="1548"/>
      <c r="QOG92" s="1548"/>
      <c r="QOH92" s="1548"/>
      <c r="QOI92" s="1548"/>
      <c r="QOJ92" s="1548"/>
      <c r="QOK92" s="1548"/>
      <c r="QOL92" s="1548"/>
      <c r="QOM92" s="1548"/>
      <c r="QON92" s="1548"/>
      <c r="QOO92" s="1548"/>
      <c r="QOP92" s="1548"/>
      <c r="QOQ92" s="1548"/>
      <c r="QOR92" s="1548"/>
      <c r="QOS92" s="1548"/>
      <c r="QOT92" s="1548"/>
      <c r="QOU92" s="1548"/>
      <c r="QOV92" s="1548"/>
      <c r="QOW92" s="1548"/>
      <c r="QOX92" s="1548"/>
      <c r="QOY92" s="1548"/>
      <c r="QOZ92" s="1548"/>
      <c r="QPA92" s="1548"/>
      <c r="QPB92" s="1548"/>
      <c r="QPC92" s="1548"/>
      <c r="QPD92" s="1548"/>
      <c r="QPE92" s="1548"/>
      <c r="QPF92" s="1548"/>
      <c r="QPG92" s="1548"/>
      <c r="QPH92" s="1548"/>
      <c r="QPI92" s="1548"/>
      <c r="QPJ92" s="1548"/>
      <c r="QPK92" s="1548"/>
      <c r="QPL92" s="1548"/>
      <c r="QPM92" s="1548"/>
      <c r="QPN92" s="1548"/>
      <c r="QPO92" s="1548"/>
      <c r="QPP92" s="1548"/>
      <c r="QPQ92" s="1548"/>
      <c r="QPR92" s="1548"/>
      <c r="QPS92" s="1548"/>
      <c r="QPT92" s="1548"/>
      <c r="QPU92" s="1548"/>
      <c r="QPV92" s="1548"/>
      <c r="QPW92" s="1548"/>
      <c r="QPX92" s="1548"/>
      <c r="QPY92" s="1548"/>
      <c r="QPZ92" s="1548"/>
      <c r="QQA92" s="1548"/>
      <c r="QQB92" s="1548"/>
      <c r="QQC92" s="1548"/>
      <c r="QQD92" s="1548"/>
      <c r="QQE92" s="1548"/>
      <c r="QQF92" s="1548"/>
      <c r="QQG92" s="1548"/>
      <c r="QQH92" s="1548"/>
      <c r="QQI92" s="1548"/>
      <c r="QQJ92" s="1548"/>
      <c r="QQK92" s="1548"/>
      <c r="QQL92" s="1548"/>
      <c r="QQM92" s="1548"/>
      <c r="QQN92" s="1548"/>
      <c r="QQO92" s="1548"/>
      <c r="QQP92" s="1548"/>
      <c r="QQQ92" s="1548"/>
      <c r="QQR92" s="1548"/>
      <c r="QQS92" s="1548"/>
      <c r="QQT92" s="1548"/>
      <c r="QQU92" s="1548"/>
      <c r="QQV92" s="1548"/>
      <c r="QQW92" s="1548"/>
      <c r="QQX92" s="1548"/>
      <c r="QQY92" s="1548"/>
      <c r="QQZ92" s="1548"/>
      <c r="QRA92" s="1548"/>
      <c r="QRB92" s="1548"/>
      <c r="QRC92" s="1548"/>
      <c r="QRD92" s="1548"/>
      <c r="QRE92" s="1548"/>
      <c r="QRF92" s="1548"/>
      <c r="QRG92" s="1548"/>
      <c r="QRH92" s="1548"/>
      <c r="QRI92" s="1548"/>
      <c r="QRJ92" s="1548"/>
      <c r="QRK92" s="1548"/>
      <c r="QRL92" s="1548"/>
      <c r="QRM92" s="1548"/>
      <c r="QRN92" s="1548"/>
      <c r="QRO92" s="1548"/>
      <c r="QRP92" s="1548"/>
      <c r="QRQ92" s="1548"/>
      <c r="QRR92" s="1548"/>
      <c r="QRS92" s="1548"/>
      <c r="QRT92" s="1548"/>
      <c r="QRU92" s="1548"/>
      <c r="QRV92" s="1548"/>
      <c r="QRW92" s="1548"/>
      <c r="QRX92" s="1548"/>
      <c r="QRY92" s="1548"/>
      <c r="QRZ92" s="1548"/>
      <c r="QSA92" s="1548"/>
      <c r="QSB92" s="1548"/>
      <c r="QSC92" s="1548"/>
      <c r="QSD92" s="1548"/>
      <c r="QSE92" s="1548"/>
      <c r="QSF92" s="1548"/>
      <c r="QSG92" s="1548"/>
      <c r="QSH92" s="1548"/>
      <c r="QSI92" s="1548"/>
      <c r="QSJ92" s="1548"/>
      <c r="QSK92" s="1548"/>
      <c r="QSL92" s="1548"/>
      <c r="QSM92" s="1548"/>
      <c r="QSN92" s="1548"/>
      <c r="QSO92" s="1548"/>
      <c r="QSP92" s="1548"/>
      <c r="QSQ92" s="1548"/>
      <c r="QSR92" s="1548"/>
      <c r="QSS92" s="1548"/>
      <c r="QST92" s="1548"/>
      <c r="QSU92" s="1548"/>
      <c r="QSV92" s="1548"/>
      <c r="QSW92" s="1548"/>
      <c r="QSX92" s="1548"/>
      <c r="QSY92" s="1548"/>
      <c r="QSZ92" s="1548"/>
      <c r="QTA92" s="1548"/>
      <c r="QTB92" s="1548"/>
      <c r="QTC92" s="1548"/>
      <c r="QTD92" s="1548"/>
      <c r="QTE92" s="1548"/>
      <c r="QTF92" s="1548"/>
      <c r="QTG92" s="1548"/>
      <c r="QTH92" s="1548"/>
      <c r="QTI92" s="1548"/>
      <c r="QTJ92" s="1548"/>
      <c r="QTK92" s="1548"/>
      <c r="QTL92" s="1548"/>
      <c r="QTM92" s="1548"/>
      <c r="QTN92" s="1548"/>
      <c r="QTO92" s="1548"/>
      <c r="QTP92" s="1548"/>
      <c r="QTQ92" s="1548"/>
      <c r="QTR92" s="1548"/>
      <c r="QTS92" s="1548"/>
      <c r="QTT92" s="1548"/>
      <c r="QTU92" s="1548"/>
      <c r="QTV92" s="1548"/>
      <c r="QTW92" s="1548"/>
      <c r="QTX92" s="1548"/>
      <c r="QTY92" s="1548"/>
      <c r="QTZ92" s="1548"/>
      <c r="QUA92" s="1548"/>
      <c r="QUB92" s="1548"/>
      <c r="QUC92" s="1548"/>
      <c r="QUD92" s="1548"/>
      <c r="QUE92" s="1548"/>
      <c r="QUF92" s="1548"/>
      <c r="QUG92" s="1548"/>
      <c r="QUH92" s="1548"/>
      <c r="QUI92" s="1548"/>
      <c r="QUJ92" s="1548"/>
      <c r="QUK92" s="1548"/>
      <c r="QUL92" s="1548"/>
      <c r="QUM92" s="1548"/>
      <c r="QUN92" s="1548"/>
      <c r="QUO92" s="1548"/>
      <c r="QUP92" s="1548"/>
      <c r="QUQ92" s="1548"/>
      <c r="QUR92" s="1548"/>
      <c r="QUS92" s="1548"/>
      <c r="QUT92" s="1548"/>
      <c r="QUU92" s="1548"/>
      <c r="QUV92" s="1548"/>
      <c r="QUW92" s="1548"/>
      <c r="QUX92" s="1548"/>
      <c r="QUY92" s="1548"/>
      <c r="QUZ92" s="1548"/>
      <c r="QVA92" s="1548"/>
      <c r="QVB92" s="1548"/>
      <c r="QVC92" s="1548"/>
      <c r="QVD92" s="1548"/>
      <c r="QVE92" s="1548"/>
      <c r="QVF92" s="1548"/>
      <c r="QVG92" s="1548"/>
      <c r="QVH92" s="1548"/>
      <c r="QVI92" s="1548"/>
      <c r="QVJ92" s="1548"/>
      <c r="QVK92" s="1548"/>
      <c r="QVL92" s="1548"/>
      <c r="QVM92" s="1548"/>
      <c r="QVN92" s="1548"/>
      <c r="QVO92" s="1548"/>
      <c r="QVP92" s="1548"/>
      <c r="QVQ92" s="1548"/>
      <c r="QVR92" s="1548"/>
      <c r="QVS92" s="1548"/>
      <c r="QVT92" s="1548"/>
      <c r="QVU92" s="1548"/>
      <c r="QVV92" s="1548"/>
      <c r="QVW92" s="1548"/>
      <c r="QVX92" s="1548"/>
      <c r="QVY92" s="1548"/>
      <c r="QVZ92" s="1548"/>
      <c r="QWA92" s="1548"/>
      <c r="QWB92" s="1548"/>
      <c r="QWC92" s="1548"/>
      <c r="QWD92" s="1548"/>
      <c r="QWE92" s="1548"/>
      <c r="QWF92" s="1548"/>
      <c r="QWG92" s="1548"/>
      <c r="QWH92" s="1548"/>
      <c r="QWI92" s="1548"/>
      <c r="QWJ92" s="1548"/>
      <c r="QWK92" s="1548"/>
      <c r="QWL92" s="1548"/>
      <c r="QWM92" s="1548"/>
      <c r="QWN92" s="1548"/>
      <c r="QWO92" s="1548"/>
      <c r="QWP92" s="1548"/>
      <c r="QWQ92" s="1548"/>
      <c r="QWR92" s="1548"/>
      <c r="QWS92" s="1548"/>
      <c r="QWT92" s="1548"/>
      <c r="QWU92" s="1548"/>
      <c r="QWV92" s="1548"/>
      <c r="QWW92" s="1548"/>
      <c r="QWX92" s="1548"/>
      <c r="QWY92" s="1548"/>
      <c r="QWZ92" s="1548"/>
      <c r="QXA92" s="1548"/>
      <c r="QXB92" s="1548"/>
      <c r="QXC92" s="1548"/>
      <c r="QXD92" s="1548"/>
      <c r="QXE92" s="1548"/>
      <c r="QXF92" s="1548"/>
      <c r="QXG92" s="1548"/>
      <c r="QXH92" s="1548"/>
      <c r="QXI92" s="1548"/>
      <c r="QXJ92" s="1548"/>
      <c r="QXK92" s="1548"/>
      <c r="QXL92" s="1548"/>
      <c r="QXM92" s="1548"/>
      <c r="QXN92" s="1548"/>
      <c r="QXO92" s="1548"/>
      <c r="QXP92" s="1548"/>
      <c r="QXQ92" s="1548"/>
      <c r="QXR92" s="1548"/>
      <c r="QXS92" s="1548"/>
      <c r="QXT92" s="1548"/>
      <c r="QXU92" s="1548"/>
      <c r="QXV92" s="1548"/>
      <c r="QXW92" s="1548"/>
      <c r="QXX92" s="1548"/>
      <c r="QXY92" s="1548"/>
      <c r="QXZ92" s="1548"/>
      <c r="QYA92" s="1548"/>
      <c r="QYB92" s="1548"/>
      <c r="QYC92" s="1548"/>
      <c r="QYD92" s="1548"/>
      <c r="QYE92" s="1548"/>
      <c r="QYF92" s="1548"/>
      <c r="QYG92" s="1548"/>
      <c r="QYH92" s="1548"/>
      <c r="QYI92" s="1548"/>
      <c r="QYJ92" s="1548"/>
      <c r="QYK92" s="1548"/>
      <c r="QYL92" s="1548"/>
      <c r="QYM92" s="1548"/>
      <c r="QYN92" s="1548"/>
      <c r="QYO92" s="1548"/>
      <c r="QYP92" s="1548"/>
      <c r="QYQ92" s="1548"/>
      <c r="QYR92" s="1548"/>
      <c r="QYS92" s="1548"/>
      <c r="QYT92" s="1548"/>
      <c r="QYU92" s="1548"/>
      <c r="QYV92" s="1548"/>
      <c r="QYW92" s="1548"/>
      <c r="QYX92" s="1548"/>
      <c r="QYY92" s="1548"/>
      <c r="QYZ92" s="1548"/>
      <c r="QZA92" s="1548"/>
      <c r="QZB92" s="1548"/>
      <c r="QZC92" s="1548"/>
      <c r="QZD92" s="1548"/>
      <c r="QZE92" s="1548"/>
      <c r="QZF92" s="1548"/>
      <c r="QZG92" s="1548"/>
      <c r="QZH92" s="1548"/>
      <c r="QZI92" s="1548"/>
      <c r="QZJ92" s="1548"/>
      <c r="QZK92" s="1548"/>
      <c r="QZL92" s="1548"/>
      <c r="QZM92" s="1548"/>
      <c r="QZN92" s="1548"/>
      <c r="QZO92" s="1548"/>
      <c r="QZP92" s="1548"/>
      <c r="QZQ92" s="1548"/>
      <c r="QZR92" s="1548"/>
      <c r="QZS92" s="1548"/>
      <c r="QZT92" s="1548"/>
      <c r="QZU92" s="1548"/>
      <c r="QZV92" s="1548"/>
      <c r="QZW92" s="1548"/>
      <c r="QZX92" s="1548"/>
      <c r="QZY92" s="1548"/>
      <c r="QZZ92" s="1548"/>
      <c r="RAA92" s="1548"/>
      <c r="RAB92" s="1548"/>
      <c r="RAC92" s="1548"/>
      <c r="RAD92" s="1548"/>
      <c r="RAE92" s="1548"/>
      <c r="RAF92" s="1548"/>
      <c r="RAG92" s="1548"/>
      <c r="RAH92" s="1548"/>
      <c r="RAI92" s="1548"/>
      <c r="RAJ92" s="1548"/>
      <c r="RAK92" s="1548"/>
      <c r="RAL92" s="1548"/>
      <c r="RAM92" s="1548"/>
      <c r="RAN92" s="1548"/>
      <c r="RAO92" s="1548"/>
      <c r="RAP92" s="1548"/>
      <c r="RAQ92" s="1548"/>
      <c r="RAR92" s="1548"/>
      <c r="RAS92" s="1548"/>
      <c r="RAT92" s="1548"/>
      <c r="RAU92" s="1548"/>
      <c r="RAV92" s="1548"/>
      <c r="RAW92" s="1548"/>
      <c r="RAX92" s="1548"/>
      <c r="RAY92" s="1548"/>
      <c r="RAZ92" s="1548"/>
      <c r="RBA92" s="1548"/>
      <c r="RBB92" s="1548"/>
      <c r="RBC92" s="1548"/>
      <c r="RBD92" s="1548"/>
      <c r="RBE92" s="1548"/>
      <c r="RBF92" s="1548"/>
      <c r="RBG92" s="1548"/>
      <c r="RBH92" s="1548"/>
      <c r="RBI92" s="1548"/>
      <c r="RBJ92" s="1548"/>
      <c r="RBK92" s="1548"/>
      <c r="RBL92" s="1548"/>
      <c r="RBM92" s="1548"/>
      <c r="RBN92" s="1548"/>
      <c r="RBO92" s="1548"/>
      <c r="RBP92" s="1548"/>
      <c r="RBQ92" s="1548"/>
      <c r="RBR92" s="1548"/>
      <c r="RBS92" s="1548"/>
      <c r="RBT92" s="1548"/>
      <c r="RBU92" s="1548"/>
      <c r="RBV92" s="1548"/>
      <c r="RBW92" s="1548"/>
      <c r="RBX92" s="1548"/>
      <c r="RBY92" s="1548"/>
      <c r="RBZ92" s="1548"/>
      <c r="RCA92" s="1548"/>
      <c r="RCB92" s="1548"/>
      <c r="RCC92" s="1548"/>
      <c r="RCD92" s="1548"/>
      <c r="RCE92" s="1548"/>
      <c r="RCF92" s="1548"/>
      <c r="RCG92" s="1548"/>
      <c r="RCH92" s="1548"/>
      <c r="RCI92" s="1548"/>
      <c r="RCJ92" s="1548"/>
      <c r="RCK92" s="1548"/>
      <c r="RCL92" s="1548"/>
      <c r="RCM92" s="1548"/>
      <c r="RCN92" s="1548"/>
      <c r="RCO92" s="1548"/>
      <c r="RCP92" s="1548"/>
      <c r="RCQ92" s="1548"/>
      <c r="RCR92" s="1548"/>
      <c r="RCS92" s="1548"/>
      <c r="RCT92" s="1548"/>
      <c r="RCU92" s="1548"/>
      <c r="RCV92" s="1548"/>
      <c r="RCW92" s="1548"/>
      <c r="RCX92" s="1548"/>
      <c r="RCY92" s="1548"/>
      <c r="RCZ92" s="1548"/>
      <c r="RDA92" s="1548"/>
      <c r="RDB92" s="1548"/>
      <c r="RDC92" s="1548"/>
      <c r="RDD92" s="1548"/>
      <c r="RDE92" s="1548"/>
      <c r="RDF92" s="1548"/>
      <c r="RDG92" s="1548"/>
      <c r="RDH92" s="1548"/>
      <c r="RDI92" s="1548"/>
      <c r="RDJ92" s="1548"/>
      <c r="RDK92" s="1548"/>
      <c r="RDL92" s="1548"/>
      <c r="RDM92" s="1548"/>
      <c r="RDN92" s="1548"/>
      <c r="RDO92" s="1548"/>
      <c r="RDP92" s="1548"/>
      <c r="RDQ92" s="1548"/>
      <c r="RDR92" s="1548"/>
      <c r="RDS92" s="1548"/>
      <c r="RDT92" s="1548"/>
      <c r="RDU92" s="1548"/>
      <c r="RDV92" s="1548"/>
      <c r="RDW92" s="1548"/>
      <c r="RDX92" s="1548"/>
      <c r="RDY92" s="1548"/>
      <c r="RDZ92" s="1548"/>
      <c r="REA92" s="1548"/>
      <c r="REB92" s="1548"/>
      <c r="REC92" s="1548"/>
      <c r="RED92" s="1548"/>
      <c r="REE92" s="1548"/>
      <c r="REF92" s="1548"/>
      <c r="REG92" s="1548"/>
      <c r="REH92" s="1548"/>
      <c r="REI92" s="1548"/>
      <c r="REJ92" s="1548"/>
      <c r="REK92" s="1548"/>
      <c r="REL92" s="1548"/>
      <c r="REM92" s="1548"/>
      <c r="REN92" s="1548"/>
      <c r="REO92" s="1548"/>
      <c r="REP92" s="1548"/>
      <c r="REQ92" s="1548"/>
      <c r="RER92" s="1548"/>
      <c r="RES92" s="1548"/>
      <c r="RET92" s="1548"/>
      <c r="REU92" s="1548"/>
      <c r="REV92" s="1548"/>
      <c r="REW92" s="1548"/>
      <c r="REX92" s="1548"/>
      <c r="REY92" s="1548"/>
      <c r="REZ92" s="1548"/>
      <c r="RFA92" s="1548"/>
      <c r="RFB92" s="1548"/>
      <c r="RFC92" s="1548"/>
      <c r="RFD92" s="1548"/>
      <c r="RFE92" s="1548"/>
      <c r="RFF92" s="1548"/>
      <c r="RFG92" s="1548"/>
      <c r="RFH92" s="1548"/>
      <c r="RFI92" s="1548"/>
      <c r="RFJ92" s="1548"/>
      <c r="RFK92" s="1548"/>
      <c r="RFL92" s="1548"/>
      <c r="RFM92" s="1548"/>
      <c r="RFN92" s="1548"/>
      <c r="RFO92" s="1548"/>
      <c r="RFP92" s="1548"/>
      <c r="RFQ92" s="1548"/>
      <c r="RFR92" s="1548"/>
      <c r="RFS92" s="1548"/>
      <c r="RFT92" s="1548"/>
      <c r="RFU92" s="1548"/>
      <c r="RFV92" s="1548"/>
      <c r="RFW92" s="1548"/>
      <c r="RFX92" s="1548"/>
      <c r="RFY92" s="1548"/>
      <c r="RFZ92" s="1548"/>
      <c r="RGA92" s="1548"/>
      <c r="RGB92" s="1548"/>
      <c r="RGC92" s="1548"/>
      <c r="RGD92" s="1548"/>
      <c r="RGE92" s="1548"/>
      <c r="RGF92" s="1548"/>
      <c r="RGG92" s="1548"/>
      <c r="RGH92" s="1548"/>
      <c r="RGI92" s="1548"/>
      <c r="RGJ92" s="1548"/>
      <c r="RGK92" s="1548"/>
      <c r="RGL92" s="1548"/>
      <c r="RGM92" s="1548"/>
      <c r="RGN92" s="1548"/>
      <c r="RGO92" s="1548"/>
      <c r="RGP92" s="1548"/>
      <c r="RGQ92" s="1548"/>
      <c r="RGR92" s="1548"/>
      <c r="RGS92" s="1548"/>
      <c r="RGT92" s="1548"/>
      <c r="RGU92" s="1548"/>
      <c r="RGV92" s="1548"/>
      <c r="RGW92" s="1548"/>
      <c r="RGX92" s="1548"/>
      <c r="RGY92" s="1548"/>
      <c r="RGZ92" s="1548"/>
      <c r="RHA92" s="1548"/>
      <c r="RHB92" s="1548"/>
      <c r="RHC92" s="1548"/>
      <c r="RHD92" s="1548"/>
      <c r="RHE92" s="1548"/>
      <c r="RHF92" s="1548"/>
      <c r="RHG92" s="1548"/>
      <c r="RHH92" s="1548"/>
      <c r="RHI92" s="1548"/>
      <c r="RHJ92" s="1548"/>
      <c r="RHK92" s="1548"/>
      <c r="RHL92" s="1548"/>
      <c r="RHM92" s="1548"/>
      <c r="RHN92" s="1548"/>
      <c r="RHO92" s="1548"/>
      <c r="RHP92" s="1548"/>
      <c r="RHQ92" s="1548"/>
      <c r="RHR92" s="1548"/>
      <c r="RHS92" s="1548"/>
      <c r="RHT92" s="1548"/>
      <c r="RHU92" s="1548"/>
      <c r="RHV92" s="1548"/>
      <c r="RHW92" s="1548"/>
      <c r="RHX92" s="1548"/>
      <c r="RHY92" s="1548"/>
      <c r="RHZ92" s="1548"/>
      <c r="RIA92" s="1548"/>
      <c r="RIB92" s="1548"/>
      <c r="RIC92" s="1548"/>
      <c r="RID92" s="1548"/>
      <c r="RIE92" s="1548"/>
      <c r="RIF92" s="1548"/>
      <c r="RIG92" s="1548"/>
      <c r="RIH92" s="1548"/>
      <c r="RII92" s="1548"/>
      <c r="RIJ92" s="1548"/>
      <c r="RIK92" s="1548"/>
      <c r="RIL92" s="1548"/>
      <c r="RIM92" s="1548"/>
      <c r="RIN92" s="1548"/>
      <c r="RIO92" s="1548"/>
      <c r="RIP92" s="1548"/>
      <c r="RIQ92" s="1548"/>
      <c r="RIR92" s="1548"/>
      <c r="RIS92" s="1548"/>
      <c r="RIT92" s="1548"/>
      <c r="RIU92" s="1548"/>
      <c r="RIV92" s="1548"/>
      <c r="RIW92" s="1548"/>
      <c r="RIX92" s="1548"/>
      <c r="RIY92" s="1548"/>
      <c r="RIZ92" s="1548"/>
      <c r="RJA92" s="1548"/>
      <c r="RJB92" s="1548"/>
      <c r="RJC92" s="1548"/>
      <c r="RJD92" s="1548"/>
      <c r="RJE92" s="1548"/>
      <c r="RJF92" s="1548"/>
      <c r="RJG92" s="1548"/>
      <c r="RJH92" s="1548"/>
      <c r="RJI92" s="1548"/>
      <c r="RJJ92" s="1548"/>
      <c r="RJK92" s="1548"/>
      <c r="RJL92" s="1548"/>
      <c r="RJM92" s="1548"/>
      <c r="RJN92" s="1548"/>
      <c r="RJO92" s="1548"/>
      <c r="RJP92" s="1548"/>
      <c r="RJQ92" s="1548"/>
      <c r="RJR92" s="1548"/>
      <c r="RJS92" s="1548"/>
      <c r="RJT92" s="1548"/>
      <c r="RJU92" s="1548"/>
      <c r="RJV92" s="1548"/>
      <c r="RJW92" s="1548"/>
      <c r="RJX92" s="1548"/>
      <c r="RJY92" s="1548"/>
      <c r="RJZ92" s="1548"/>
      <c r="RKA92" s="1548"/>
      <c r="RKB92" s="1548"/>
      <c r="RKC92" s="1548"/>
      <c r="RKD92" s="1548"/>
      <c r="RKE92" s="1548"/>
      <c r="RKF92" s="1548"/>
      <c r="RKG92" s="1548"/>
      <c r="RKH92" s="1548"/>
      <c r="RKI92" s="1548"/>
      <c r="RKJ92" s="1548"/>
      <c r="RKK92" s="1548"/>
      <c r="RKL92" s="1548"/>
      <c r="RKM92" s="1548"/>
      <c r="RKN92" s="1548"/>
      <c r="RKO92" s="1548"/>
      <c r="RKP92" s="1548"/>
      <c r="RKQ92" s="1548"/>
      <c r="RKR92" s="1548"/>
      <c r="RKS92" s="1548"/>
      <c r="RKT92" s="1548"/>
      <c r="RKU92" s="1548"/>
      <c r="RKV92" s="1548"/>
      <c r="RKW92" s="1548"/>
      <c r="RKX92" s="1548"/>
      <c r="RKY92" s="1548"/>
      <c r="RKZ92" s="1548"/>
      <c r="RLA92" s="1548"/>
      <c r="RLB92" s="1548"/>
      <c r="RLC92" s="1548"/>
      <c r="RLD92" s="1548"/>
      <c r="RLE92" s="1548"/>
      <c r="RLF92" s="1548"/>
      <c r="RLG92" s="1548"/>
      <c r="RLH92" s="1548"/>
      <c r="RLI92" s="1548"/>
      <c r="RLJ92" s="1548"/>
      <c r="RLK92" s="1548"/>
      <c r="RLL92" s="1548"/>
      <c r="RLM92" s="1548"/>
      <c r="RLN92" s="1548"/>
      <c r="RLO92" s="1548"/>
      <c r="RLP92" s="1548"/>
      <c r="RLQ92" s="1548"/>
      <c r="RLR92" s="1548"/>
      <c r="RLS92" s="1548"/>
      <c r="RLT92" s="1548"/>
      <c r="RLU92" s="1548"/>
      <c r="RLV92" s="1548"/>
      <c r="RLW92" s="1548"/>
      <c r="RLX92" s="1548"/>
      <c r="RLY92" s="1548"/>
      <c r="RLZ92" s="1548"/>
      <c r="RMA92" s="1548"/>
      <c r="RMB92" s="1548"/>
      <c r="RMC92" s="1548"/>
      <c r="RMD92" s="1548"/>
      <c r="RME92" s="1548"/>
      <c r="RMF92" s="1548"/>
      <c r="RMG92" s="1548"/>
      <c r="RMH92" s="1548"/>
      <c r="RMI92" s="1548"/>
      <c r="RMJ92" s="1548"/>
      <c r="RMK92" s="1548"/>
      <c r="RML92" s="1548"/>
      <c r="RMM92" s="1548"/>
      <c r="RMN92" s="1548"/>
      <c r="RMO92" s="1548"/>
      <c r="RMP92" s="1548"/>
      <c r="RMQ92" s="1548"/>
      <c r="RMR92" s="1548"/>
      <c r="RMS92" s="1548"/>
      <c r="RMT92" s="1548"/>
      <c r="RMU92" s="1548"/>
      <c r="RMV92" s="1548"/>
      <c r="RMW92" s="1548"/>
      <c r="RMX92" s="1548"/>
      <c r="RMY92" s="1548"/>
      <c r="RMZ92" s="1548"/>
      <c r="RNA92" s="1548"/>
      <c r="RNB92" s="1548"/>
      <c r="RNC92" s="1548"/>
      <c r="RND92" s="1548"/>
      <c r="RNE92" s="1548"/>
      <c r="RNF92" s="1548"/>
      <c r="RNG92" s="1548"/>
      <c r="RNH92" s="1548"/>
      <c r="RNI92" s="1548"/>
      <c r="RNJ92" s="1548"/>
      <c r="RNK92" s="1548"/>
      <c r="RNL92" s="1548"/>
      <c r="RNM92" s="1548"/>
      <c r="RNN92" s="1548"/>
      <c r="RNO92" s="1548"/>
      <c r="RNP92" s="1548"/>
      <c r="RNQ92" s="1548"/>
      <c r="RNR92" s="1548"/>
      <c r="RNS92" s="1548"/>
      <c r="RNT92" s="1548"/>
      <c r="RNU92" s="1548"/>
      <c r="RNV92" s="1548"/>
      <c r="RNW92" s="1548"/>
      <c r="RNX92" s="1548"/>
      <c r="RNY92" s="1548"/>
      <c r="RNZ92" s="1548"/>
      <c r="ROA92" s="1548"/>
      <c r="ROB92" s="1548"/>
      <c r="ROC92" s="1548"/>
      <c r="ROD92" s="1548"/>
      <c r="ROE92" s="1548"/>
      <c r="ROF92" s="1548"/>
      <c r="ROG92" s="1548"/>
      <c r="ROH92" s="1548"/>
      <c r="ROI92" s="1548"/>
      <c r="ROJ92" s="1548"/>
      <c r="ROK92" s="1548"/>
      <c r="ROL92" s="1548"/>
      <c r="ROM92" s="1548"/>
      <c r="RON92" s="1548"/>
      <c r="ROO92" s="1548"/>
      <c r="ROP92" s="1548"/>
      <c r="ROQ92" s="1548"/>
      <c r="ROR92" s="1548"/>
      <c r="ROS92" s="1548"/>
      <c r="ROT92" s="1548"/>
      <c r="ROU92" s="1548"/>
      <c r="ROV92" s="1548"/>
      <c r="ROW92" s="1548"/>
      <c r="ROX92" s="1548"/>
      <c r="ROY92" s="1548"/>
      <c r="ROZ92" s="1548"/>
      <c r="RPA92" s="1548"/>
      <c r="RPB92" s="1548"/>
      <c r="RPC92" s="1548"/>
      <c r="RPD92" s="1548"/>
      <c r="RPE92" s="1548"/>
      <c r="RPF92" s="1548"/>
      <c r="RPG92" s="1548"/>
      <c r="RPH92" s="1548"/>
      <c r="RPI92" s="1548"/>
      <c r="RPJ92" s="1548"/>
      <c r="RPK92" s="1548"/>
      <c r="RPL92" s="1548"/>
      <c r="RPM92" s="1548"/>
      <c r="RPN92" s="1548"/>
      <c r="RPO92" s="1548"/>
      <c r="RPP92" s="1548"/>
      <c r="RPQ92" s="1548"/>
      <c r="RPR92" s="1548"/>
      <c r="RPS92" s="1548"/>
      <c r="RPT92" s="1548"/>
      <c r="RPU92" s="1548"/>
      <c r="RPV92" s="1548"/>
      <c r="RPW92" s="1548"/>
      <c r="RPX92" s="1548"/>
      <c r="RPY92" s="1548"/>
      <c r="RPZ92" s="1548"/>
      <c r="RQA92" s="1548"/>
      <c r="RQB92" s="1548"/>
      <c r="RQC92" s="1548"/>
      <c r="RQD92" s="1548"/>
      <c r="RQE92" s="1548"/>
      <c r="RQF92" s="1548"/>
      <c r="RQG92" s="1548"/>
      <c r="RQH92" s="1548"/>
      <c r="RQI92" s="1548"/>
      <c r="RQJ92" s="1548"/>
      <c r="RQK92" s="1548"/>
      <c r="RQL92" s="1548"/>
      <c r="RQM92" s="1548"/>
      <c r="RQN92" s="1548"/>
      <c r="RQO92" s="1548"/>
      <c r="RQP92" s="1548"/>
      <c r="RQQ92" s="1548"/>
      <c r="RQR92" s="1548"/>
      <c r="RQS92" s="1548"/>
      <c r="RQT92" s="1548"/>
      <c r="RQU92" s="1548"/>
      <c r="RQV92" s="1548"/>
      <c r="RQW92" s="1548"/>
      <c r="RQX92" s="1548"/>
      <c r="RQY92" s="1548"/>
      <c r="RQZ92" s="1548"/>
      <c r="RRA92" s="1548"/>
      <c r="RRB92" s="1548"/>
      <c r="RRC92" s="1548"/>
      <c r="RRD92" s="1548"/>
      <c r="RRE92" s="1548"/>
      <c r="RRF92" s="1548"/>
      <c r="RRG92" s="1548"/>
      <c r="RRH92" s="1548"/>
      <c r="RRI92" s="1548"/>
      <c r="RRJ92" s="1548"/>
      <c r="RRK92" s="1548"/>
      <c r="RRL92" s="1548"/>
      <c r="RRM92" s="1548"/>
      <c r="RRN92" s="1548"/>
      <c r="RRO92" s="1548"/>
      <c r="RRP92" s="1548"/>
      <c r="RRQ92" s="1548"/>
      <c r="RRR92" s="1548"/>
      <c r="RRS92" s="1548"/>
      <c r="RRT92" s="1548"/>
      <c r="RRU92" s="1548"/>
      <c r="RRV92" s="1548"/>
      <c r="RRW92" s="1548"/>
      <c r="RRX92" s="1548"/>
      <c r="RRY92" s="1548"/>
      <c r="RRZ92" s="1548"/>
      <c r="RSA92" s="1548"/>
      <c r="RSB92" s="1548"/>
      <c r="RSC92" s="1548"/>
      <c r="RSD92" s="1548"/>
      <c r="RSE92" s="1548"/>
      <c r="RSF92" s="1548"/>
      <c r="RSG92" s="1548"/>
      <c r="RSH92" s="1548"/>
      <c r="RSI92" s="1548"/>
      <c r="RSJ92" s="1548"/>
      <c r="RSK92" s="1548"/>
      <c r="RSL92" s="1548"/>
      <c r="RSM92" s="1548"/>
      <c r="RSN92" s="1548"/>
      <c r="RSO92" s="1548"/>
      <c r="RSP92" s="1548"/>
      <c r="RSQ92" s="1548"/>
      <c r="RSR92" s="1548"/>
      <c r="RSS92" s="1548"/>
      <c r="RST92" s="1548"/>
      <c r="RSU92" s="1548"/>
      <c r="RSV92" s="1548"/>
      <c r="RSW92" s="1548"/>
      <c r="RSX92" s="1548"/>
      <c r="RSY92" s="1548"/>
      <c r="RSZ92" s="1548"/>
      <c r="RTA92" s="1548"/>
      <c r="RTB92" s="1548"/>
      <c r="RTC92" s="1548"/>
      <c r="RTD92" s="1548"/>
      <c r="RTE92" s="1548"/>
      <c r="RTF92" s="1548"/>
      <c r="RTG92" s="1548"/>
      <c r="RTH92" s="1548"/>
      <c r="RTI92" s="1548"/>
      <c r="RTJ92" s="1548"/>
      <c r="RTK92" s="1548"/>
      <c r="RTL92" s="1548"/>
      <c r="RTM92" s="1548"/>
      <c r="RTN92" s="1548"/>
      <c r="RTO92" s="1548"/>
      <c r="RTP92" s="1548"/>
      <c r="RTQ92" s="1548"/>
      <c r="RTR92" s="1548"/>
      <c r="RTS92" s="1548"/>
      <c r="RTT92" s="1548"/>
      <c r="RTU92" s="1548"/>
      <c r="RTV92" s="1548"/>
      <c r="RTW92" s="1548"/>
      <c r="RTX92" s="1548"/>
      <c r="RTY92" s="1548"/>
      <c r="RTZ92" s="1548"/>
      <c r="RUA92" s="1548"/>
      <c r="RUB92" s="1548"/>
      <c r="RUC92" s="1548"/>
      <c r="RUD92" s="1548"/>
      <c r="RUE92" s="1548"/>
      <c r="RUF92" s="1548"/>
      <c r="RUG92" s="1548"/>
      <c r="RUH92" s="1548"/>
      <c r="RUI92" s="1548"/>
      <c r="RUJ92" s="1548"/>
      <c r="RUK92" s="1548"/>
      <c r="RUL92" s="1548"/>
      <c r="RUM92" s="1548"/>
      <c r="RUN92" s="1548"/>
      <c r="RUO92" s="1548"/>
      <c r="RUP92" s="1548"/>
      <c r="RUQ92" s="1548"/>
      <c r="RUR92" s="1548"/>
      <c r="RUS92" s="1548"/>
      <c r="RUT92" s="1548"/>
      <c r="RUU92" s="1548"/>
      <c r="RUV92" s="1548"/>
      <c r="RUW92" s="1548"/>
      <c r="RUX92" s="1548"/>
      <c r="RUY92" s="1548"/>
      <c r="RUZ92" s="1548"/>
      <c r="RVA92" s="1548"/>
      <c r="RVB92" s="1548"/>
      <c r="RVC92" s="1548"/>
      <c r="RVD92" s="1548"/>
      <c r="RVE92" s="1548"/>
      <c r="RVF92" s="1548"/>
      <c r="RVG92" s="1548"/>
      <c r="RVH92" s="1548"/>
      <c r="RVI92" s="1548"/>
      <c r="RVJ92" s="1548"/>
      <c r="RVK92" s="1548"/>
      <c r="RVL92" s="1548"/>
      <c r="RVM92" s="1548"/>
      <c r="RVN92" s="1548"/>
      <c r="RVO92" s="1548"/>
      <c r="RVP92" s="1548"/>
      <c r="RVQ92" s="1548"/>
      <c r="RVR92" s="1548"/>
      <c r="RVS92" s="1548"/>
      <c r="RVT92" s="1548"/>
      <c r="RVU92" s="1548"/>
      <c r="RVV92" s="1548"/>
      <c r="RVW92" s="1548"/>
      <c r="RVX92" s="1548"/>
      <c r="RVY92" s="1548"/>
      <c r="RVZ92" s="1548"/>
      <c r="RWA92" s="1548"/>
      <c r="RWB92" s="1548"/>
      <c r="RWC92" s="1548"/>
      <c r="RWD92" s="1548"/>
      <c r="RWE92" s="1548"/>
      <c r="RWF92" s="1548"/>
      <c r="RWG92" s="1548"/>
      <c r="RWH92" s="1548"/>
      <c r="RWI92" s="1548"/>
      <c r="RWJ92" s="1548"/>
      <c r="RWK92" s="1548"/>
      <c r="RWL92" s="1548"/>
      <c r="RWM92" s="1548"/>
      <c r="RWN92" s="1548"/>
      <c r="RWO92" s="1548"/>
      <c r="RWP92" s="1548"/>
      <c r="RWQ92" s="1548"/>
      <c r="RWR92" s="1548"/>
      <c r="RWS92" s="1548"/>
      <c r="RWT92" s="1548"/>
      <c r="RWU92" s="1548"/>
      <c r="RWV92" s="1548"/>
      <c r="RWW92" s="1548"/>
      <c r="RWX92" s="1548"/>
      <c r="RWY92" s="1548"/>
      <c r="RWZ92" s="1548"/>
      <c r="RXA92" s="1548"/>
      <c r="RXB92" s="1548"/>
      <c r="RXC92" s="1548"/>
      <c r="RXD92" s="1548"/>
      <c r="RXE92" s="1548"/>
      <c r="RXF92" s="1548"/>
      <c r="RXG92" s="1548"/>
      <c r="RXH92" s="1548"/>
      <c r="RXI92" s="1548"/>
      <c r="RXJ92" s="1548"/>
      <c r="RXK92" s="1548"/>
      <c r="RXL92" s="1548"/>
      <c r="RXM92" s="1548"/>
      <c r="RXN92" s="1548"/>
      <c r="RXO92" s="1548"/>
      <c r="RXP92" s="1548"/>
      <c r="RXQ92" s="1548"/>
      <c r="RXR92" s="1548"/>
      <c r="RXS92" s="1548"/>
      <c r="RXT92" s="1548"/>
      <c r="RXU92" s="1548"/>
      <c r="RXV92" s="1548"/>
      <c r="RXW92" s="1548"/>
      <c r="RXX92" s="1548"/>
      <c r="RXY92" s="1548"/>
      <c r="RXZ92" s="1548"/>
      <c r="RYA92" s="1548"/>
      <c r="RYB92" s="1548"/>
      <c r="RYC92" s="1548"/>
      <c r="RYD92" s="1548"/>
      <c r="RYE92" s="1548"/>
      <c r="RYF92" s="1548"/>
      <c r="RYG92" s="1548"/>
      <c r="RYH92" s="1548"/>
      <c r="RYI92" s="1548"/>
      <c r="RYJ92" s="1548"/>
      <c r="RYK92" s="1548"/>
      <c r="RYL92" s="1548"/>
      <c r="RYM92" s="1548"/>
      <c r="RYN92" s="1548"/>
      <c r="RYO92" s="1548"/>
      <c r="RYP92" s="1548"/>
      <c r="RYQ92" s="1548"/>
      <c r="RYR92" s="1548"/>
      <c r="RYS92" s="1548"/>
      <c r="RYT92" s="1548"/>
      <c r="RYU92" s="1548"/>
      <c r="RYV92" s="1548"/>
      <c r="RYW92" s="1548"/>
      <c r="RYX92" s="1548"/>
      <c r="RYY92" s="1548"/>
      <c r="RYZ92" s="1548"/>
      <c r="RZA92" s="1548"/>
      <c r="RZB92" s="1548"/>
      <c r="RZC92" s="1548"/>
      <c r="RZD92" s="1548"/>
      <c r="RZE92" s="1548"/>
      <c r="RZF92" s="1548"/>
      <c r="RZG92" s="1548"/>
      <c r="RZH92" s="1548"/>
      <c r="RZI92" s="1548"/>
      <c r="RZJ92" s="1548"/>
      <c r="RZK92" s="1548"/>
      <c r="RZL92" s="1548"/>
      <c r="RZM92" s="1548"/>
      <c r="RZN92" s="1548"/>
      <c r="RZO92" s="1548"/>
      <c r="RZP92" s="1548"/>
      <c r="RZQ92" s="1548"/>
      <c r="RZR92" s="1548"/>
      <c r="RZS92" s="1548"/>
      <c r="RZT92" s="1548"/>
      <c r="RZU92" s="1548"/>
      <c r="RZV92" s="1548"/>
      <c r="RZW92" s="1548"/>
      <c r="RZX92" s="1548"/>
      <c r="RZY92" s="1548"/>
      <c r="RZZ92" s="1548"/>
      <c r="SAA92" s="1548"/>
      <c r="SAB92" s="1548"/>
      <c r="SAC92" s="1548"/>
      <c r="SAD92" s="1548"/>
      <c r="SAE92" s="1548"/>
      <c r="SAF92" s="1548"/>
      <c r="SAG92" s="1548"/>
      <c r="SAH92" s="1548"/>
      <c r="SAI92" s="1548"/>
      <c r="SAJ92" s="1548"/>
      <c r="SAK92" s="1548"/>
      <c r="SAL92" s="1548"/>
      <c r="SAM92" s="1548"/>
      <c r="SAN92" s="1548"/>
      <c r="SAO92" s="1548"/>
      <c r="SAP92" s="1548"/>
      <c r="SAQ92" s="1548"/>
      <c r="SAR92" s="1548"/>
      <c r="SAS92" s="1548"/>
      <c r="SAT92" s="1548"/>
      <c r="SAU92" s="1548"/>
      <c r="SAV92" s="1548"/>
      <c r="SAW92" s="1548"/>
      <c r="SAX92" s="1548"/>
      <c r="SAY92" s="1548"/>
      <c r="SAZ92" s="1548"/>
      <c r="SBA92" s="1548"/>
      <c r="SBB92" s="1548"/>
      <c r="SBC92" s="1548"/>
      <c r="SBD92" s="1548"/>
      <c r="SBE92" s="1548"/>
      <c r="SBF92" s="1548"/>
      <c r="SBG92" s="1548"/>
      <c r="SBH92" s="1548"/>
      <c r="SBI92" s="1548"/>
      <c r="SBJ92" s="1548"/>
      <c r="SBK92" s="1548"/>
      <c r="SBL92" s="1548"/>
      <c r="SBM92" s="1548"/>
      <c r="SBN92" s="1548"/>
      <c r="SBO92" s="1548"/>
      <c r="SBP92" s="1548"/>
      <c r="SBQ92" s="1548"/>
      <c r="SBR92" s="1548"/>
      <c r="SBS92" s="1548"/>
      <c r="SBT92" s="1548"/>
      <c r="SBU92" s="1548"/>
      <c r="SBV92" s="1548"/>
      <c r="SBW92" s="1548"/>
      <c r="SBX92" s="1548"/>
      <c r="SBY92" s="1548"/>
      <c r="SBZ92" s="1548"/>
      <c r="SCA92" s="1548"/>
      <c r="SCB92" s="1548"/>
      <c r="SCC92" s="1548"/>
      <c r="SCD92" s="1548"/>
      <c r="SCE92" s="1548"/>
      <c r="SCF92" s="1548"/>
      <c r="SCG92" s="1548"/>
      <c r="SCH92" s="1548"/>
      <c r="SCI92" s="1548"/>
      <c r="SCJ92" s="1548"/>
      <c r="SCK92" s="1548"/>
      <c r="SCL92" s="1548"/>
      <c r="SCM92" s="1548"/>
      <c r="SCN92" s="1548"/>
      <c r="SCO92" s="1548"/>
      <c r="SCP92" s="1548"/>
      <c r="SCQ92" s="1548"/>
      <c r="SCR92" s="1548"/>
      <c r="SCS92" s="1548"/>
      <c r="SCT92" s="1548"/>
      <c r="SCU92" s="1548"/>
      <c r="SCV92" s="1548"/>
      <c r="SCW92" s="1548"/>
      <c r="SCX92" s="1548"/>
      <c r="SCY92" s="1548"/>
      <c r="SCZ92" s="1548"/>
      <c r="SDA92" s="1548"/>
      <c r="SDB92" s="1548"/>
      <c r="SDC92" s="1548"/>
      <c r="SDD92" s="1548"/>
      <c r="SDE92" s="1548"/>
      <c r="SDF92" s="1548"/>
      <c r="SDG92" s="1548"/>
      <c r="SDH92" s="1548"/>
      <c r="SDI92" s="1548"/>
      <c r="SDJ92" s="1548"/>
      <c r="SDK92" s="1548"/>
      <c r="SDL92" s="1548"/>
      <c r="SDM92" s="1548"/>
      <c r="SDN92" s="1548"/>
      <c r="SDO92" s="1548"/>
      <c r="SDP92" s="1548"/>
      <c r="SDQ92" s="1548"/>
      <c r="SDR92" s="1548"/>
      <c r="SDS92" s="1548"/>
      <c r="SDT92" s="1548"/>
      <c r="SDU92" s="1548"/>
      <c r="SDV92" s="1548"/>
      <c r="SDW92" s="1548"/>
      <c r="SDX92" s="1548"/>
      <c r="SDY92" s="1548"/>
      <c r="SDZ92" s="1548"/>
      <c r="SEA92" s="1548"/>
      <c r="SEB92" s="1548"/>
      <c r="SEC92" s="1548"/>
      <c r="SED92" s="1548"/>
      <c r="SEE92" s="1548"/>
      <c r="SEF92" s="1548"/>
      <c r="SEG92" s="1548"/>
      <c r="SEH92" s="1548"/>
      <c r="SEI92" s="1548"/>
      <c r="SEJ92" s="1548"/>
      <c r="SEK92" s="1548"/>
      <c r="SEL92" s="1548"/>
      <c r="SEM92" s="1548"/>
      <c r="SEN92" s="1548"/>
      <c r="SEO92" s="1548"/>
      <c r="SEP92" s="1548"/>
      <c r="SEQ92" s="1548"/>
      <c r="SER92" s="1548"/>
      <c r="SES92" s="1548"/>
      <c r="SET92" s="1548"/>
      <c r="SEU92" s="1548"/>
      <c r="SEV92" s="1548"/>
      <c r="SEW92" s="1548"/>
      <c r="SEX92" s="1548"/>
      <c r="SEY92" s="1548"/>
      <c r="SEZ92" s="1548"/>
      <c r="SFA92" s="1548"/>
      <c r="SFB92" s="1548"/>
      <c r="SFC92" s="1548"/>
      <c r="SFD92" s="1548"/>
      <c r="SFE92" s="1548"/>
      <c r="SFF92" s="1548"/>
      <c r="SFG92" s="1548"/>
      <c r="SFH92" s="1548"/>
      <c r="SFI92" s="1548"/>
      <c r="SFJ92" s="1548"/>
      <c r="SFK92" s="1548"/>
      <c r="SFL92" s="1548"/>
      <c r="SFM92" s="1548"/>
      <c r="SFN92" s="1548"/>
      <c r="SFO92" s="1548"/>
      <c r="SFP92" s="1548"/>
      <c r="SFQ92" s="1548"/>
      <c r="SFR92" s="1548"/>
      <c r="SFS92" s="1548"/>
      <c r="SFT92" s="1548"/>
      <c r="SFU92" s="1548"/>
      <c r="SFV92" s="1548"/>
      <c r="SFW92" s="1548"/>
      <c r="SFX92" s="1548"/>
      <c r="SFY92" s="1548"/>
      <c r="SFZ92" s="1548"/>
      <c r="SGA92" s="1548"/>
      <c r="SGB92" s="1548"/>
      <c r="SGC92" s="1548"/>
      <c r="SGD92" s="1548"/>
      <c r="SGE92" s="1548"/>
      <c r="SGF92" s="1548"/>
      <c r="SGG92" s="1548"/>
      <c r="SGH92" s="1548"/>
      <c r="SGI92" s="1548"/>
      <c r="SGJ92" s="1548"/>
      <c r="SGK92" s="1548"/>
      <c r="SGL92" s="1548"/>
      <c r="SGM92" s="1548"/>
      <c r="SGN92" s="1548"/>
      <c r="SGO92" s="1548"/>
      <c r="SGP92" s="1548"/>
      <c r="SGQ92" s="1548"/>
      <c r="SGR92" s="1548"/>
      <c r="SGS92" s="1548"/>
      <c r="SGT92" s="1548"/>
      <c r="SGU92" s="1548"/>
      <c r="SGV92" s="1548"/>
      <c r="SGW92" s="1548"/>
      <c r="SGX92" s="1548"/>
      <c r="SGY92" s="1548"/>
      <c r="SGZ92" s="1548"/>
      <c r="SHA92" s="1548"/>
      <c r="SHB92" s="1548"/>
      <c r="SHC92" s="1548"/>
      <c r="SHD92" s="1548"/>
      <c r="SHE92" s="1548"/>
      <c r="SHF92" s="1548"/>
      <c r="SHG92" s="1548"/>
      <c r="SHH92" s="1548"/>
      <c r="SHI92" s="1548"/>
      <c r="SHJ92" s="1548"/>
      <c r="SHK92" s="1548"/>
      <c r="SHL92" s="1548"/>
      <c r="SHM92" s="1548"/>
      <c r="SHN92" s="1548"/>
      <c r="SHO92" s="1548"/>
      <c r="SHP92" s="1548"/>
      <c r="SHQ92" s="1548"/>
      <c r="SHR92" s="1548"/>
      <c r="SHS92" s="1548"/>
      <c r="SHT92" s="1548"/>
      <c r="SHU92" s="1548"/>
      <c r="SHV92" s="1548"/>
      <c r="SHW92" s="1548"/>
      <c r="SHX92" s="1548"/>
      <c r="SHY92" s="1548"/>
      <c r="SHZ92" s="1548"/>
      <c r="SIA92" s="1548"/>
      <c r="SIB92" s="1548"/>
      <c r="SIC92" s="1548"/>
      <c r="SID92" s="1548"/>
      <c r="SIE92" s="1548"/>
      <c r="SIF92" s="1548"/>
      <c r="SIG92" s="1548"/>
      <c r="SIH92" s="1548"/>
      <c r="SII92" s="1548"/>
      <c r="SIJ92" s="1548"/>
      <c r="SIK92" s="1548"/>
      <c r="SIL92" s="1548"/>
      <c r="SIM92" s="1548"/>
      <c r="SIN92" s="1548"/>
      <c r="SIO92" s="1548"/>
      <c r="SIP92" s="1548"/>
      <c r="SIQ92" s="1548"/>
      <c r="SIR92" s="1548"/>
      <c r="SIS92" s="1548"/>
      <c r="SIT92" s="1548"/>
      <c r="SIU92" s="1548"/>
      <c r="SIV92" s="1548"/>
      <c r="SIW92" s="1548"/>
      <c r="SIX92" s="1548"/>
      <c r="SIY92" s="1548"/>
      <c r="SIZ92" s="1548"/>
      <c r="SJA92" s="1548"/>
      <c r="SJB92" s="1548"/>
      <c r="SJC92" s="1548"/>
      <c r="SJD92" s="1548"/>
      <c r="SJE92" s="1548"/>
      <c r="SJF92" s="1548"/>
      <c r="SJG92" s="1548"/>
      <c r="SJH92" s="1548"/>
      <c r="SJI92" s="1548"/>
      <c r="SJJ92" s="1548"/>
      <c r="SJK92" s="1548"/>
      <c r="SJL92" s="1548"/>
      <c r="SJM92" s="1548"/>
      <c r="SJN92" s="1548"/>
      <c r="SJO92" s="1548"/>
      <c r="SJP92" s="1548"/>
      <c r="SJQ92" s="1548"/>
      <c r="SJR92" s="1548"/>
      <c r="SJS92" s="1548"/>
      <c r="SJT92" s="1548"/>
      <c r="SJU92" s="1548"/>
      <c r="SJV92" s="1548"/>
      <c r="SJW92" s="1548"/>
      <c r="SJX92" s="1548"/>
      <c r="SJY92" s="1548"/>
      <c r="SJZ92" s="1548"/>
      <c r="SKA92" s="1548"/>
      <c r="SKB92" s="1548"/>
      <c r="SKC92" s="1548"/>
      <c r="SKD92" s="1548"/>
      <c r="SKE92" s="1548"/>
      <c r="SKF92" s="1548"/>
      <c r="SKG92" s="1548"/>
      <c r="SKH92" s="1548"/>
      <c r="SKI92" s="1548"/>
      <c r="SKJ92" s="1548"/>
      <c r="SKK92" s="1548"/>
      <c r="SKL92" s="1548"/>
      <c r="SKM92" s="1548"/>
      <c r="SKN92" s="1548"/>
      <c r="SKO92" s="1548"/>
      <c r="SKP92" s="1548"/>
      <c r="SKQ92" s="1548"/>
      <c r="SKR92" s="1548"/>
      <c r="SKS92" s="1548"/>
      <c r="SKT92" s="1548"/>
      <c r="SKU92" s="1548"/>
      <c r="SKV92" s="1548"/>
      <c r="SKW92" s="1548"/>
      <c r="SKX92" s="1548"/>
      <c r="SKY92" s="1548"/>
      <c r="SKZ92" s="1548"/>
      <c r="SLA92" s="1548"/>
      <c r="SLB92" s="1548"/>
      <c r="SLC92" s="1548"/>
      <c r="SLD92" s="1548"/>
      <c r="SLE92" s="1548"/>
      <c r="SLF92" s="1548"/>
      <c r="SLG92" s="1548"/>
      <c r="SLH92" s="1548"/>
      <c r="SLI92" s="1548"/>
      <c r="SLJ92" s="1548"/>
      <c r="SLK92" s="1548"/>
      <c r="SLL92" s="1548"/>
      <c r="SLM92" s="1548"/>
      <c r="SLN92" s="1548"/>
      <c r="SLO92" s="1548"/>
      <c r="SLP92" s="1548"/>
      <c r="SLQ92" s="1548"/>
      <c r="SLR92" s="1548"/>
      <c r="SLS92" s="1548"/>
      <c r="SLT92" s="1548"/>
      <c r="SLU92" s="1548"/>
      <c r="SLV92" s="1548"/>
      <c r="SLW92" s="1548"/>
      <c r="SLX92" s="1548"/>
      <c r="SLY92" s="1548"/>
      <c r="SLZ92" s="1548"/>
      <c r="SMA92" s="1548"/>
      <c r="SMB92" s="1548"/>
      <c r="SMC92" s="1548"/>
      <c r="SMD92" s="1548"/>
      <c r="SME92" s="1548"/>
      <c r="SMF92" s="1548"/>
      <c r="SMG92" s="1548"/>
      <c r="SMH92" s="1548"/>
      <c r="SMI92" s="1548"/>
      <c r="SMJ92" s="1548"/>
      <c r="SMK92" s="1548"/>
      <c r="SML92" s="1548"/>
      <c r="SMM92" s="1548"/>
      <c r="SMN92" s="1548"/>
      <c r="SMO92" s="1548"/>
      <c r="SMP92" s="1548"/>
      <c r="SMQ92" s="1548"/>
      <c r="SMR92" s="1548"/>
      <c r="SMS92" s="1548"/>
      <c r="SMT92" s="1548"/>
      <c r="SMU92" s="1548"/>
      <c r="SMV92" s="1548"/>
      <c r="SMW92" s="1548"/>
      <c r="SMX92" s="1548"/>
      <c r="SMY92" s="1548"/>
      <c r="SMZ92" s="1548"/>
      <c r="SNA92" s="1548"/>
      <c r="SNB92" s="1548"/>
      <c r="SNC92" s="1548"/>
      <c r="SND92" s="1548"/>
      <c r="SNE92" s="1548"/>
      <c r="SNF92" s="1548"/>
      <c r="SNG92" s="1548"/>
      <c r="SNH92" s="1548"/>
      <c r="SNI92" s="1548"/>
      <c r="SNJ92" s="1548"/>
      <c r="SNK92" s="1548"/>
      <c r="SNL92" s="1548"/>
      <c r="SNM92" s="1548"/>
      <c r="SNN92" s="1548"/>
      <c r="SNO92" s="1548"/>
      <c r="SNP92" s="1548"/>
      <c r="SNQ92" s="1548"/>
      <c r="SNR92" s="1548"/>
      <c r="SNS92" s="1548"/>
      <c r="SNT92" s="1548"/>
      <c r="SNU92" s="1548"/>
      <c r="SNV92" s="1548"/>
      <c r="SNW92" s="1548"/>
      <c r="SNX92" s="1548"/>
      <c r="SNY92" s="1548"/>
      <c r="SNZ92" s="1548"/>
      <c r="SOA92" s="1548"/>
      <c r="SOB92" s="1548"/>
      <c r="SOC92" s="1548"/>
      <c r="SOD92" s="1548"/>
      <c r="SOE92" s="1548"/>
      <c r="SOF92" s="1548"/>
      <c r="SOG92" s="1548"/>
      <c r="SOH92" s="1548"/>
      <c r="SOI92" s="1548"/>
      <c r="SOJ92" s="1548"/>
      <c r="SOK92" s="1548"/>
      <c r="SOL92" s="1548"/>
      <c r="SOM92" s="1548"/>
      <c r="SON92" s="1548"/>
      <c r="SOO92" s="1548"/>
      <c r="SOP92" s="1548"/>
      <c r="SOQ92" s="1548"/>
      <c r="SOR92" s="1548"/>
      <c r="SOS92" s="1548"/>
      <c r="SOT92" s="1548"/>
      <c r="SOU92" s="1548"/>
      <c r="SOV92" s="1548"/>
      <c r="SOW92" s="1548"/>
      <c r="SOX92" s="1548"/>
      <c r="SOY92" s="1548"/>
      <c r="SOZ92" s="1548"/>
      <c r="SPA92" s="1548"/>
      <c r="SPB92" s="1548"/>
      <c r="SPC92" s="1548"/>
      <c r="SPD92" s="1548"/>
      <c r="SPE92" s="1548"/>
      <c r="SPF92" s="1548"/>
      <c r="SPG92" s="1548"/>
      <c r="SPH92" s="1548"/>
      <c r="SPI92" s="1548"/>
      <c r="SPJ92" s="1548"/>
      <c r="SPK92" s="1548"/>
      <c r="SPL92" s="1548"/>
      <c r="SPM92" s="1548"/>
      <c r="SPN92" s="1548"/>
      <c r="SPO92" s="1548"/>
      <c r="SPP92" s="1548"/>
      <c r="SPQ92" s="1548"/>
      <c r="SPR92" s="1548"/>
      <c r="SPS92" s="1548"/>
      <c r="SPT92" s="1548"/>
      <c r="SPU92" s="1548"/>
      <c r="SPV92" s="1548"/>
      <c r="SPW92" s="1548"/>
      <c r="SPX92" s="1548"/>
      <c r="SPY92" s="1548"/>
      <c r="SPZ92" s="1548"/>
      <c r="SQA92" s="1548"/>
      <c r="SQB92" s="1548"/>
      <c r="SQC92" s="1548"/>
      <c r="SQD92" s="1548"/>
      <c r="SQE92" s="1548"/>
      <c r="SQF92" s="1548"/>
      <c r="SQG92" s="1548"/>
      <c r="SQH92" s="1548"/>
      <c r="SQI92" s="1548"/>
      <c r="SQJ92" s="1548"/>
      <c r="SQK92" s="1548"/>
      <c r="SQL92" s="1548"/>
      <c r="SQM92" s="1548"/>
      <c r="SQN92" s="1548"/>
      <c r="SQO92" s="1548"/>
      <c r="SQP92" s="1548"/>
      <c r="SQQ92" s="1548"/>
      <c r="SQR92" s="1548"/>
      <c r="SQS92" s="1548"/>
      <c r="SQT92" s="1548"/>
      <c r="SQU92" s="1548"/>
      <c r="SQV92" s="1548"/>
      <c r="SQW92" s="1548"/>
      <c r="SQX92" s="1548"/>
      <c r="SQY92" s="1548"/>
      <c r="SQZ92" s="1548"/>
      <c r="SRA92" s="1548"/>
      <c r="SRB92" s="1548"/>
      <c r="SRC92" s="1548"/>
      <c r="SRD92" s="1548"/>
      <c r="SRE92" s="1548"/>
      <c r="SRF92" s="1548"/>
      <c r="SRG92" s="1548"/>
      <c r="SRH92" s="1548"/>
      <c r="SRI92" s="1548"/>
      <c r="SRJ92" s="1548"/>
      <c r="SRK92" s="1548"/>
      <c r="SRL92" s="1548"/>
      <c r="SRM92" s="1548"/>
      <c r="SRN92" s="1548"/>
      <c r="SRO92" s="1548"/>
      <c r="SRP92" s="1548"/>
      <c r="SRQ92" s="1548"/>
      <c r="SRR92" s="1548"/>
      <c r="SRS92" s="1548"/>
      <c r="SRT92" s="1548"/>
      <c r="SRU92" s="1548"/>
      <c r="SRV92" s="1548"/>
      <c r="SRW92" s="1548"/>
      <c r="SRX92" s="1548"/>
      <c r="SRY92" s="1548"/>
      <c r="SRZ92" s="1548"/>
      <c r="SSA92" s="1548"/>
      <c r="SSB92" s="1548"/>
      <c r="SSC92" s="1548"/>
      <c r="SSD92" s="1548"/>
      <c r="SSE92" s="1548"/>
      <c r="SSF92" s="1548"/>
      <c r="SSG92" s="1548"/>
      <c r="SSH92" s="1548"/>
      <c r="SSI92" s="1548"/>
      <c r="SSJ92" s="1548"/>
      <c r="SSK92" s="1548"/>
      <c r="SSL92" s="1548"/>
      <c r="SSM92" s="1548"/>
      <c r="SSN92" s="1548"/>
      <c r="SSO92" s="1548"/>
      <c r="SSP92" s="1548"/>
      <c r="SSQ92" s="1548"/>
      <c r="SSR92" s="1548"/>
      <c r="SSS92" s="1548"/>
      <c r="SST92" s="1548"/>
      <c r="SSU92" s="1548"/>
      <c r="SSV92" s="1548"/>
      <c r="SSW92" s="1548"/>
      <c r="SSX92" s="1548"/>
      <c r="SSY92" s="1548"/>
      <c r="SSZ92" s="1548"/>
      <c r="STA92" s="1548"/>
      <c r="STB92" s="1548"/>
      <c r="STC92" s="1548"/>
      <c r="STD92" s="1548"/>
      <c r="STE92" s="1548"/>
      <c r="STF92" s="1548"/>
      <c r="STG92" s="1548"/>
      <c r="STH92" s="1548"/>
      <c r="STI92" s="1548"/>
      <c r="STJ92" s="1548"/>
      <c r="STK92" s="1548"/>
      <c r="STL92" s="1548"/>
      <c r="STM92" s="1548"/>
      <c r="STN92" s="1548"/>
      <c r="STO92" s="1548"/>
      <c r="STP92" s="1548"/>
      <c r="STQ92" s="1548"/>
      <c r="STR92" s="1548"/>
      <c r="STS92" s="1548"/>
      <c r="STT92" s="1548"/>
      <c r="STU92" s="1548"/>
      <c r="STV92" s="1548"/>
      <c r="STW92" s="1548"/>
      <c r="STX92" s="1548"/>
      <c r="STY92" s="1548"/>
      <c r="STZ92" s="1548"/>
      <c r="SUA92" s="1548"/>
      <c r="SUB92" s="1548"/>
      <c r="SUC92" s="1548"/>
      <c r="SUD92" s="1548"/>
      <c r="SUE92" s="1548"/>
      <c r="SUF92" s="1548"/>
      <c r="SUG92" s="1548"/>
      <c r="SUH92" s="1548"/>
      <c r="SUI92" s="1548"/>
      <c r="SUJ92" s="1548"/>
      <c r="SUK92" s="1548"/>
      <c r="SUL92" s="1548"/>
      <c r="SUM92" s="1548"/>
      <c r="SUN92" s="1548"/>
      <c r="SUO92" s="1548"/>
      <c r="SUP92" s="1548"/>
      <c r="SUQ92" s="1548"/>
      <c r="SUR92" s="1548"/>
      <c r="SUS92" s="1548"/>
      <c r="SUT92" s="1548"/>
      <c r="SUU92" s="1548"/>
      <c r="SUV92" s="1548"/>
      <c r="SUW92" s="1548"/>
      <c r="SUX92" s="1548"/>
      <c r="SUY92" s="1548"/>
      <c r="SUZ92" s="1548"/>
      <c r="SVA92" s="1548"/>
      <c r="SVB92" s="1548"/>
      <c r="SVC92" s="1548"/>
      <c r="SVD92" s="1548"/>
      <c r="SVE92" s="1548"/>
      <c r="SVF92" s="1548"/>
      <c r="SVG92" s="1548"/>
      <c r="SVH92" s="1548"/>
      <c r="SVI92" s="1548"/>
      <c r="SVJ92" s="1548"/>
      <c r="SVK92" s="1548"/>
      <c r="SVL92" s="1548"/>
      <c r="SVM92" s="1548"/>
      <c r="SVN92" s="1548"/>
      <c r="SVO92" s="1548"/>
      <c r="SVP92" s="1548"/>
      <c r="SVQ92" s="1548"/>
      <c r="SVR92" s="1548"/>
      <c r="SVS92" s="1548"/>
      <c r="SVT92" s="1548"/>
      <c r="SVU92" s="1548"/>
      <c r="SVV92" s="1548"/>
      <c r="SVW92" s="1548"/>
      <c r="SVX92" s="1548"/>
      <c r="SVY92" s="1548"/>
      <c r="SVZ92" s="1548"/>
      <c r="SWA92" s="1548"/>
      <c r="SWB92" s="1548"/>
      <c r="SWC92" s="1548"/>
      <c r="SWD92" s="1548"/>
      <c r="SWE92" s="1548"/>
      <c r="SWF92" s="1548"/>
      <c r="SWG92" s="1548"/>
      <c r="SWH92" s="1548"/>
      <c r="SWI92" s="1548"/>
      <c r="SWJ92" s="1548"/>
      <c r="SWK92" s="1548"/>
      <c r="SWL92" s="1548"/>
      <c r="SWM92" s="1548"/>
      <c r="SWN92" s="1548"/>
      <c r="SWO92" s="1548"/>
      <c r="SWP92" s="1548"/>
      <c r="SWQ92" s="1548"/>
      <c r="SWR92" s="1548"/>
      <c r="SWS92" s="1548"/>
      <c r="SWT92" s="1548"/>
      <c r="SWU92" s="1548"/>
      <c r="SWV92" s="1548"/>
      <c r="SWW92" s="1548"/>
      <c r="SWX92" s="1548"/>
      <c r="SWY92" s="1548"/>
      <c r="SWZ92" s="1548"/>
      <c r="SXA92" s="1548"/>
      <c r="SXB92" s="1548"/>
      <c r="SXC92" s="1548"/>
      <c r="SXD92" s="1548"/>
      <c r="SXE92" s="1548"/>
      <c r="SXF92" s="1548"/>
      <c r="SXG92" s="1548"/>
      <c r="SXH92" s="1548"/>
      <c r="SXI92" s="1548"/>
      <c r="SXJ92" s="1548"/>
      <c r="SXK92" s="1548"/>
      <c r="SXL92" s="1548"/>
      <c r="SXM92" s="1548"/>
      <c r="SXN92" s="1548"/>
      <c r="SXO92" s="1548"/>
      <c r="SXP92" s="1548"/>
      <c r="SXQ92" s="1548"/>
      <c r="SXR92" s="1548"/>
      <c r="SXS92" s="1548"/>
      <c r="SXT92" s="1548"/>
      <c r="SXU92" s="1548"/>
      <c r="SXV92" s="1548"/>
      <c r="SXW92" s="1548"/>
      <c r="SXX92" s="1548"/>
      <c r="SXY92" s="1548"/>
      <c r="SXZ92" s="1548"/>
      <c r="SYA92" s="1548"/>
      <c r="SYB92" s="1548"/>
      <c r="SYC92" s="1548"/>
      <c r="SYD92" s="1548"/>
      <c r="SYE92" s="1548"/>
      <c r="SYF92" s="1548"/>
      <c r="SYG92" s="1548"/>
      <c r="SYH92" s="1548"/>
      <c r="SYI92" s="1548"/>
      <c r="SYJ92" s="1548"/>
      <c r="SYK92" s="1548"/>
      <c r="SYL92" s="1548"/>
      <c r="SYM92" s="1548"/>
      <c r="SYN92" s="1548"/>
      <c r="SYO92" s="1548"/>
      <c r="SYP92" s="1548"/>
      <c r="SYQ92" s="1548"/>
      <c r="SYR92" s="1548"/>
      <c r="SYS92" s="1548"/>
      <c r="SYT92" s="1548"/>
      <c r="SYU92" s="1548"/>
      <c r="SYV92" s="1548"/>
      <c r="SYW92" s="1548"/>
      <c r="SYX92" s="1548"/>
      <c r="SYY92" s="1548"/>
      <c r="SYZ92" s="1548"/>
      <c r="SZA92" s="1548"/>
      <c r="SZB92" s="1548"/>
      <c r="SZC92" s="1548"/>
      <c r="SZD92" s="1548"/>
      <c r="SZE92" s="1548"/>
      <c r="SZF92" s="1548"/>
      <c r="SZG92" s="1548"/>
      <c r="SZH92" s="1548"/>
      <c r="SZI92" s="1548"/>
      <c r="SZJ92" s="1548"/>
      <c r="SZK92" s="1548"/>
      <c r="SZL92" s="1548"/>
      <c r="SZM92" s="1548"/>
      <c r="SZN92" s="1548"/>
      <c r="SZO92" s="1548"/>
      <c r="SZP92" s="1548"/>
      <c r="SZQ92" s="1548"/>
      <c r="SZR92" s="1548"/>
      <c r="SZS92" s="1548"/>
      <c r="SZT92" s="1548"/>
      <c r="SZU92" s="1548"/>
      <c r="SZV92" s="1548"/>
      <c r="SZW92" s="1548"/>
      <c r="SZX92" s="1548"/>
      <c r="SZY92" s="1548"/>
      <c r="SZZ92" s="1548"/>
      <c r="TAA92" s="1548"/>
      <c r="TAB92" s="1548"/>
      <c r="TAC92" s="1548"/>
      <c r="TAD92" s="1548"/>
      <c r="TAE92" s="1548"/>
      <c r="TAF92" s="1548"/>
      <c r="TAG92" s="1548"/>
      <c r="TAH92" s="1548"/>
      <c r="TAI92" s="1548"/>
      <c r="TAJ92" s="1548"/>
      <c r="TAK92" s="1548"/>
      <c r="TAL92" s="1548"/>
      <c r="TAM92" s="1548"/>
      <c r="TAN92" s="1548"/>
      <c r="TAO92" s="1548"/>
      <c r="TAP92" s="1548"/>
      <c r="TAQ92" s="1548"/>
      <c r="TAR92" s="1548"/>
      <c r="TAS92" s="1548"/>
      <c r="TAT92" s="1548"/>
      <c r="TAU92" s="1548"/>
      <c r="TAV92" s="1548"/>
      <c r="TAW92" s="1548"/>
      <c r="TAX92" s="1548"/>
      <c r="TAY92" s="1548"/>
      <c r="TAZ92" s="1548"/>
      <c r="TBA92" s="1548"/>
      <c r="TBB92" s="1548"/>
      <c r="TBC92" s="1548"/>
      <c r="TBD92" s="1548"/>
      <c r="TBE92" s="1548"/>
      <c r="TBF92" s="1548"/>
      <c r="TBG92" s="1548"/>
      <c r="TBH92" s="1548"/>
      <c r="TBI92" s="1548"/>
      <c r="TBJ92" s="1548"/>
      <c r="TBK92" s="1548"/>
      <c r="TBL92" s="1548"/>
      <c r="TBM92" s="1548"/>
      <c r="TBN92" s="1548"/>
      <c r="TBO92" s="1548"/>
      <c r="TBP92" s="1548"/>
      <c r="TBQ92" s="1548"/>
      <c r="TBR92" s="1548"/>
      <c r="TBS92" s="1548"/>
      <c r="TBT92" s="1548"/>
      <c r="TBU92" s="1548"/>
      <c r="TBV92" s="1548"/>
      <c r="TBW92" s="1548"/>
      <c r="TBX92" s="1548"/>
      <c r="TBY92" s="1548"/>
      <c r="TBZ92" s="1548"/>
      <c r="TCA92" s="1548"/>
      <c r="TCB92" s="1548"/>
      <c r="TCC92" s="1548"/>
      <c r="TCD92" s="1548"/>
      <c r="TCE92" s="1548"/>
      <c r="TCF92" s="1548"/>
      <c r="TCG92" s="1548"/>
      <c r="TCH92" s="1548"/>
      <c r="TCI92" s="1548"/>
      <c r="TCJ92" s="1548"/>
      <c r="TCK92" s="1548"/>
      <c r="TCL92" s="1548"/>
      <c r="TCM92" s="1548"/>
      <c r="TCN92" s="1548"/>
      <c r="TCO92" s="1548"/>
      <c r="TCP92" s="1548"/>
      <c r="TCQ92" s="1548"/>
      <c r="TCR92" s="1548"/>
      <c r="TCS92" s="1548"/>
      <c r="TCT92" s="1548"/>
      <c r="TCU92" s="1548"/>
      <c r="TCV92" s="1548"/>
      <c r="TCW92" s="1548"/>
      <c r="TCX92" s="1548"/>
      <c r="TCY92" s="1548"/>
      <c r="TCZ92" s="1548"/>
      <c r="TDA92" s="1548"/>
      <c r="TDB92" s="1548"/>
      <c r="TDC92" s="1548"/>
      <c r="TDD92" s="1548"/>
      <c r="TDE92" s="1548"/>
      <c r="TDF92" s="1548"/>
      <c r="TDG92" s="1548"/>
      <c r="TDH92" s="1548"/>
      <c r="TDI92" s="1548"/>
      <c r="TDJ92" s="1548"/>
      <c r="TDK92" s="1548"/>
      <c r="TDL92" s="1548"/>
      <c r="TDM92" s="1548"/>
      <c r="TDN92" s="1548"/>
      <c r="TDO92" s="1548"/>
      <c r="TDP92" s="1548"/>
      <c r="TDQ92" s="1548"/>
      <c r="TDR92" s="1548"/>
      <c r="TDS92" s="1548"/>
      <c r="TDT92" s="1548"/>
      <c r="TDU92" s="1548"/>
      <c r="TDV92" s="1548"/>
      <c r="TDW92" s="1548"/>
      <c r="TDX92" s="1548"/>
      <c r="TDY92" s="1548"/>
      <c r="TDZ92" s="1548"/>
      <c r="TEA92" s="1548"/>
      <c r="TEB92" s="1548"/>
      <c r="TEC92" s="1548"/>
      <c r="TED92" s="1548"/>
      <c r="TEE92" s="1548"/>
      <c r="TEF92" s="1548"/>
      <c r="TEG92" s="1548"/>
      <c r="TEH92" s="1548"/>
      <c r="TEI92" s="1548"/>
      <c r="TEJ92" s="1548"/>
      <c r="TEK92" s="1548"/>
      <c r="TEL92" s="1548"/>
      <c r="TEM92" s="1548"/>
      <c r="TEN92" s="1548"/>
      <c r="TEO92" s="1548"/>
      <c r="TEP92" s="1548"/>
      <c r="TEQ92" s="1548"/>
      <c r="TER92" s="1548"/>
      <c r="TES92" s="1548"/>
      <c r="TET92" s="1548"/>
      <c r="TEU92" s="1548"/>
      <c r="TEV92" s="1548"/>
      <c r="TEW92" s="1548"/>
      <c r="TEX92" s="1548"/>
      <c r="TEY92" s="1548"/>
      <c r="TEZ92" s="1548"/>
      <c r="TFA92" s="1548"/>
      <c r="TFB92" s="1548"/>
      <c r="TFC92" s="1548"/>
      <c r="TFD92" s="1548"/>
      <c r="TFE92" s="1548"/>
      <c r="TFF92" s="1548"/>
      <c r="TFG92" s="1548"/>
      <c r="TFH92" s="1548"/>
      <c r="TFI92" s="1548"/>
      <c r="TFJ92" s="1548"/>
      <c r="TFK92" s="1548"/>
      <c r="TFL92" s="1548"/>
      <c r="TFM92" s="1548"/>
      <c r="TFN92" s="1548"/>
      <c r="TFO92" s="1548"/>
      <c r="TFP92" s="1548"/>
      <c r="TFQ92" s="1548"/>
      <c r="TFR92" s="1548"/>
      <c r="TFS92" s="1548"/>
      <c r="TFT92" s="1548"/>
      <c r="TFU92" s="1548"/>
      <c r="TFV92" s="1548"/>
      <c r="TFW92" s="1548"/>
      <c r="TFX92" s="1548"/>
      <c r="TFY92" s="1548"/>
      <c r="TFZ92" s="1548"/>
      <c r="TGA92" s="1548"/>
      <c r="TGB92" s="1548"/>
      <c r="TGC92" s="1548"/>
      <c r="TGD92" s="1548"/>
      <c r="TGE92" s="1548"/>
      <c r="TGF92" s="1548"/>
      <c r="TGG92" s="1548"/>
      <c r="TGH92" s="1548"/>
      <c r="TGI92" s="1548"/>
      <c r="TGJ92" s="1548"/>
      <c r="TGK92" s="1548"/>
      <c r="TGL92" s="1548"/>
      <c r="TGM92" s="1548"/>
      <c r="TGN92" s="1548"/>
      <c r="TGO92" s="1548"/>
      <c r="TGP92" s="1548"/>
      <c r="TGQ92" s="1548"/>
      <c r="TGR92" s="1548"/>
      <c r="TGS92" s="1548"/>
      <c r="TGT92" s="1548"/>
      <c r="TGU92" s="1548"/>
      <c r="TGV92" s="1548"/>
      <c r="TGW92" s="1548"/>
      <c r="TGX92" s="1548"/>
      <c r="TGY92" s="1548"/>
      <c r="TGZ92" s="1548"/>
      <c r="THA92" s="1548"/>
      <c r="THB92" s="1548"/>
      <c r="THC92" s="1548"/>
      <c r="THD92" s="1548"/>
      <c r="THE92" s="1548"/>
      <c r="THF92" s="1548"/>
      <c r="THG92" s="1548"/>
      <c r="THH92" s="1548"/>
      <c r="THI92" s="1548"/>
      <c r="THJ92" s="1548"/>
      <c r="THK92" s="1548"/>
      <c r="THL92" s="1548"/>
      <c r="THM92" s="1548"/>
      <c r="THN92" s="1548"/>
      <c r="THO92" s="1548"/>
      <c r="THP92" s="1548"/>
      <c r="THQ92" s="1548"/>
      <c r="THR92" s="1548"/>
      <c r="THS92" s="1548"/>
      <c r="THT92" s="1548"/>
      <c r="THU92" s="1548"/>
      <c r="THV92" s="1548"/>
      <c r="THW92" s="1548"/>
      <c r="THX92" s="1548"/>
      <c r="THY92" s="1548"/>
      <c r="THZ92" s="1548"/>
      <c r="TIA92" s="1548"/>
      <c r="TIB92" s="1548"/>
      <c r="TIC92" s="1548"/>
      <c r="TID92" s="1548"/>
      <c r="TIE92" s="1548"/>
      <c r="TIF92" s="1548"/>
      <c r="TIG92" s="1548"/>
      <c r="TIH92" s="1548"/>
      <c r="TII92" s="1548"/>
      <c r="TIJ92" s="1548"/>
      <c r="TIK92" s="1548"/>
      <c r="TIL92" s="1548"/>
      <c r="TIM92" s="1548"/>
      <c r="TIN92" s="1548"/>
      <c r="TIO92" s="1548"/>
      <c r="TIP92" s="1548"/>
      <c r="TIQ92" s="1548"/>
      <c r="TIR92" s="1548"/>
      <c r="TIS92" s="1548"/>
      <c r="TIT92" s="1548"/>
      <c r="TIU92" s="1548"/>
      <c r="TIV92" s="1548"/>
      <c r="TIW92" s="1548"/>
      <c r="TIX92" s="1548"/>
      <c r="TIY92" s="1548"/>
      <c r="TIZ92" s="1548"/>
      <c r="TJA92" s="1548"/>
      <c r="TJB92" s="1548"/>
      <c r="TJC92" s="1548"/>
      <c r="TJD92" s="1548"/>
      <c r="TJE92" s="1548"/>
      <c r="TJF92" s="1548"/>
      <c r="TJG92" s="1548"/>
      <c r="TJH92" s="1548"/>
      <c r="TJI92" s="1548"/>
      <c r="TJJ92" s="1548"/>
      <c r="TJK92" s="1548"/>
      <c r="TJL92" s="1548"/>
      <c r="TJM92" s="1548"/>
      <c r="TJN92" s="1548"/>
      <c r="TJO92" s="1548"/>
      <c r="TJP92" s="1548"/>
      <c r="TJQ92" s="1548"/>
      <c r="TJR92" s="1548"/>
      <c r="TJS92" s="1548"/>
      <c r="TJT92" s="1548"/>
      <c r="TJU92" s="1548"/>
      <c r="TJV92" s="1548"/>
      <c r="TJW92" s="1548"/>
      <c r="TJX92" s="1548"/>
      <c r="TJY92" s="1548"/>
      <c r="TJZ92" s="1548"/>
      <c r="TKA92" s="1548"/>
      <c r="TKB92" s="1548"/>
      <c r="TKC92" s="1548"/>
      <c r="TKD92" s="1548"/>
      <c r="TKE92" s="1548"/>
      <c r="TKF92" s="1548"/>
      <c r="TKG92" s="1548"/>
      <c r="TKH92" s="1548"/>
      <c r="TKI92" s="1548"/>
      <c r="TKJ92" s="1548"/>
      <c r="TKK92" s="1548"/>
      <c r="TKL92" s="1548"/>
      <c r="TKM92" s="1548"/>
      <c r="TKN92" s="1548"/>
      <c r="TKO92" s="1548"/>
      <c r="TKP92" s="1548"/>
      <c r="TKQ92" s="1548"/>
      <c r="TKR92" s="1548"/>
      <c r="TKS92" s="1548"/>
      <c r="TKT92" s="1548"/>
      <c r="TKU92" s="1548"/>
      <c r="TKV92" s="1548"/>
      <c r="TKW92" s="1548"/>
      <c r="TKX92" s="1548"/>
      <c r="TKY92" s="1548"/>
      <c r="TKZ92" s="1548"/>
      <c r="TLA92" s="1548"/>
      <c r="TLB92" s="1548"/>
      <c r="TLC92" s="1548"/>
      <c r="TLD92" s="1548"/>
      <c r="TLE92" s="1548"/>
      <c r="TLF92" s="1548"/>
      <c r="TLG92" s="1548"/>
      <c r="TLH92" s="1548"/>
      <c r="TLI92" s="1548"/>
      <c r="TLJ92" s="1548"/>
      <c r="TLK92" s="1548"/>
      <c r="TLL92" s="1548"/>
      <c r="TLM92" s="1548"/>
      <c r="TLN92" s="1548"/>
      <c r="TLO92" s="1548"/>
      <c r="TLP92" s="1548"/>
      <c r="TLQ92" s="1548"/>
      <c r="TLR92" s="1548"/>
      <c r="TLS92" s="1548"/>
      <c r="TLT92" s="1548"/>
      <c r="TLU92" s="1548"/>
      <c r="TLV92" s="1548"/>
      <c r="TLW92" s="1548"/>
      <c r="TLX92" s="1548"/>
      <c r="TLY92" s="1548"/>
      <c r="TLZ92" s="1548"/>
      <c r="TMA92" s="1548"/>
      <c r="TMB92" s="1548"/>
      <c r="TMC92" s="1548"/>
      <c r="TMD92" s="1548"/>
      <c r="TME92" s="1548"/>
      <c r="TMF92" s="1548"/>
      <c r="TMG92" s="1548"/>
      <c r="TMH92" s="1548"/>
      <c r="TMI92" s="1548"/>
      <c r="TMJ92" s="1548"/>
      <c r="TMK92" s="1548"/>
      <c r="TML92" s="1548"/>
      <c r="TMM92" s="1548"/>
      <c r="TMN92" s="1548"/>
      <c r="TMO92" s="1548"/>
      <c r="TMP92" s="1548"/>
      <c r="TMQ92" s="1548"/>
      <c r="TMR92" s="1548"/>
      <c r="TMS92" s="1548"/>
      <c r="TMT92" s="1548"/>
      <c r="TMU92" s="1548"/>
      <c r="TMV92" s="1548"/>
      <c r="TMW92" s="1548"/>
      <c r="TMX92" s="1548"/>
      <c r="TMY92" s="1548"/>
      <c r="TMZ92" s="1548"/>
      <c r="TNA92" s="1548"/>
      <c r="TNB92" s="1548"/>
      <c r="TNC92" s="1548"/>
      <c r="TND92" s="1548"/>
      <c r="TNE92" s="1548"/>
      <c r="TNF92" s="1548"/>
      <c r="TNG92" s="1548"/>
      <c r="TNH92" s="1548"/>
      <c r="TNI92" s="1548"/>
      <c r="TNJ92" s="1548"/>
      <c r="TNK92" s="1548"/>
      <c r="TNL92" s="1548"/>
      <c r="TNM92" s="1548"/>
      <c r="TNN92" s="1548"/>
      <c r="TNO92" s="1548"/>
      <c r="TNP92" s="1548"/>
      <c r="TNQ92" s="1548"/>
      <c r="TNR92" s="1548"/>
      <c r="TNS92" s="1548"/>
      <c r="TNT92" s="1548"/>
      <c r="TNU92" s="1548"/>
      <c r="TNV92" s="1548"/>
      <c r="TNW92" s="1548"/>
      <c r="TNX92" s="1548"/>
      <c r="TNY92" s="1548"/>
      <c r="TNZ92" s="1548"/>
      <c r="TOA92" s="1548"/>
      <c r="TOB92" s="1548"/>
      <c r="TOC92" s="1548"/>
      <c r="TOD92" s="1548"/>
      <c r="TOE92" s="1548"/>
      <c r="TOF92" s="1548"/>
      <c r="TOG92" s="1548"/>
      <c r="TOH92" s="1548"/>
      <c r="TOI92" s="1548"/>
      <c r="TOJ92" s="1548"/>
      <c r="TOK92" s="1548"/>
      <c r="TOL92" s="1548"/>
      <c r="TOM92" s="1548"/>
      <c r="TON92" s="1548"/>
      <c r="TOO92" s="1548"/>
      <c r="TOP92" s="1548"/>
      <c r="TOQ92" s="1548"/>
      <c r="TOR92" s="1548"/>
      <c r="TOS92" s="1548"/>
      <c r="TOT92" s="1548"/>
      <c r="TOU92" s="1548"/>
      <c r="TOV92" s="1548"/>
      <c r="TOW92" s="1548"/>
      <c r="TOX92" s="1548"/>
      <c r="TOY92" s="1548"/>
      <c r="TOZ92" s="1548"/>
      <c r="TPA92" s="1548"/>
      <c r="TPB92" s="1548"/>
      <c r="TPC92" s="1548"/>
      <c r="TPD92" s="1548"/>
      <c r="TPE92" s="1548"/>
      <c r="TPF92" s="1548"/>
      <c r="TPG92" s="1548"/>
      <c r="TPH92" s="1548"/>
      <c r="TPI92" s="1548"/>
      <c r="TPJ92" s="1548"/>
      <c r="TPK92" s="1548"/>
      <c r="TPL92" s="1548"/>
      <c r="TPM92" s="1548"/>
      <c r="TPN92" s="1548"/>
      <c r="TPO92" s="1548"/>
      <c r="TPP92" s="1548"/>
      <c r="TPQ92" s="1548"/>
      <c r="TPR92" s="1548"/>
      <c r="TPS92" s="1548"/>
      <c r="TPT92" s="1548"/>
      <c r="TPU92" s="1548"/>
      <c r="TPV92" s="1548"/>
      <c r="TPW92" s="1548"/>
      <c r="TPX92" s="1548"/>
      <c r="TPY92" s="1548"/>
      <c r="TPZ92" s="1548"/>
      <c r="TQA92" s="1548"/>
      <c r="TQB92" s="1548"/>
      <c r="TQC92" s="1548"/>
      <c r="TQD92" s="1548"/>
      <c r="TQE92" s="1548"/>
      <c r="TQF92" s="1548"/>
      <c r="TQG92" s="1548"/>
      <c r="TQH92" s="1548"/>
      <c r="TQI92" s="1548"/>
      <c r="TQJ92" s="1548"/>
      <c r="TQK92" s="1548"/>
      <c r="TQL92" s="1548"/>
      <c r="TQM92" s="1548"/>
      <c r="TQN92" s="1548"/>
      <c r="TQO92" s="1548"/>
      <c r="TQP92" s="1548"/>
      <c r="TQQ92" s="1548"/>
      <c r="TQR92" s="1548"/>
      <c r="TQS92" s="1548"/>
      <c r="TQT92" s="1548"/>
      <c r="TQU92" s="1548"/>
      <c r="TQV92" s="1548"/>
      <c r="TQW92" s="1548"/>
      <c r="TQX92" s="1548"/>
      <c r="TQY92" s="1548"/>
      <c r="TQZ92" s="1548"/>
      <c r="TRA92" s="1548"/>
      <c r="TRB92" s="1548"/>
      <c r="TRC92" s="1548"/>
      <c r="TRD92" s="1548"/>
      <c r="TRE92" s="1548"/>
      <c r="TRF92" s="1548"/>
      <c r="TRG92" s="1548"/>
      <c r="TRH92" s="1548"/>
      <c r="TRI92" s="1548"/>
      <c r="TRJ92" s="1548"/>
      <c r="TRK92" s="1548"/>
      <c r="TRL92" s="1548"/>
      <c r="TRM92" s="1548"/>
      <c r="TRN92" s="1548"/>
      <c r="TRO92" s="1548"/>
      <c r="TRP92" s="1548"/>
      <c r="TRQ92" s="1548"/>
      <c r="TRR92" s="1548"/>
      <c r="TRS92" s="1548"/>
      <c r="TRT92" s="1548"/>
      <c r="TRU92" s="1548"/>
      <c r="TRV92" s="1548"/>
      <c r="TRW92" s="1548"/>
      <c r="TRX92" s="1548"/>
      <c r="TRY92" s="1548"/>
      <c r="TRZ92" s="1548"/>
      <c r="TSA92" s="1548"/>
      <c r="TSB92" s="1548"/>
      <c r="TSC92" s="1548"/>
      <c r="TSD92" s="1548"/>
      <c r="TSE92" s="1548"/>
      <c r="TSF92" s="1548"/>
      <c r="TSG92" s="1548"/>
      <c r="TSH92" s="1548"/>
      <c r="TSI92" s="1548"/>
      <c r="TSJ92" s="1548"/>
      <c r="TSK92" s="1548"/>
      <c r="TSL92" s="1548"/>
      <c r="TSM92" s="1548"/>
      <c r="TSN92" s="1548"/>
      <c r="TSO92" s="1548"/>
      <c r="TSP92" s="1548"/>
      <c r="TSQ92" s="1548"/>
      <c r="TSR92" s="1548"/>
      <c r="TSS92" s="1548"/>
      <c r="TST92" s="1548"/>
      <c r="TSU92" s="1548"/>
      <c r="TSV92" s="1548"/>
      <c r="TSW92" s="1548"/>
      <c r="TSX92" s="1548"/>
      <c r="TSY92" s="1548"/>
      <c r="TSZ92" s="1548"/>
      <c r="TTA92" s="1548"/>
      <c r="TTB92" s="1548"/>
      <c r="TTC92" s="1548"/>
      <c r="TTD92" s="1548"/>
      <c r="TTE92" s="1548"/>
      <c r="TTF92" s="1548"/>
      <c r="TTG92" s="1548"/>
      <c r="TTH92" s="1548"/>
      <c r="TTI92" s="1548"/>
      <c r="TTJ92" s="1548"/>
      <c r="TTK92" s="1548"/>
      <c r="TTL92" s="1548"/>
      <c r="TTM92" s="1548"/>
      <c r="TTN92" s="1548"/>
      <c r="TTO92" s="1548"/>
      <c r="TTP92" s="1548"/>
      <c r="TTQ92" s="1548"/>
      <c r="TTR92" s="1548"/>
      <c r="TTS92" s="1548"/>
      <c r="TTT92" s="1548"/>
      <c r="TTU92" s="1548"/>
      <c r="TTV92" s="1548"/>
      <c r="TTW92" s="1548"/>
      <c r="TTX92" s="1548"/>
      <c r="TTY92" s="1548"/>
      <c r="TTZ92" s="1548"/>
      <c r="TUA92" s="1548"/>
      <c r="TUB92" s="1548"/>
      <c r="TUC92" s="1548"/>
      <c r="TUD92" s="1548"/>
      <c r="TUE92" s="1548"/>
      <c r="TUF92" s="1548"/>
      <c r="TUG92" s="1548"/>
      <c r="TUH92" s="1548"/>
      <c r="TUI92" s="1548"/>
      <c r="TUJ92" s="1548"/>
      <c r="TUK92" s="1548"/>
      <c r="TUL92" s="1548"/>
      <c r="TUM92" s="1548"/>
      <c r="TUN92" s="1548"/>
      <c r="TUO92" s="1548"/>
      <c r="TUP92" s="1548"/>
      <c r="TUQ92" s="1548"/>
      <c r="TUR92" s="1548"/>
      <c r="TUS92" s="1548"/>
      <c r="TUT92" s="1548"/>
      <c r="TUU92" s="1548"/>
      <c r="TUV92" s="1548"/>
      <c r="TUW92" s="1548"/>
      <c r="TUX92" s="1548"/>
      <c r="TUY92" s="1548"/>
      <c r="TUZ92" s="1548"/>
      <c r="TVA92" s="1548"/>
      <c r="TVB92" s="1548"/>
      <c r="TVC92" s="1548"/>
      <c r="TVD92" s="1548"/>
      <c r="TVE92" s="1548"/>
      <c r="TVF92" s="1548"/>
      <c r="TVG92" s="1548"/>
      <c r="TVH92" s="1548"/>
      <c r="TVI92" s="1548"/>
      <c r="TVJ92" s="1548"/>
      <c r="TVK92" s="1548"/>
      <c r="TVL92" s="1548"/>
      <c r="TVM92" s="1548"/>
      <c r="TVN92" s="1548"/>
      <c r="TVO92" s="1548"/>
      <c r="TVP92" s="1548"/>
      <c r="TVQ92" s="1548"/>
      <c r="TVR92" s="1548"/>
      <c r="TVS92" s="1548"/>
      <c r="TVT92" s="1548"/>
      <c r="TVU92" s="1548"/>
      <c r="TVV92" s="1548"/>
      <c r="TVW92" s="1548"/>
      <c r="TVX92" s="1548"/>
      <c r="TVY92" s="1548"/>
      <c r="TVZ92" s="1548"/>
      <c r="TWA92" s="1548"/>
      <c r="TWB92" s="1548"/>
      <c r="TWC92" s="1548"/>
      <c r="TWD92" s="1548"/>
      <c r="TWE92" s="1548"/>
      <c r="TWF92" s="1548"/>
      <c r="TWG92" s="1548"/>
      <c r="TWH92" s="1548"/>
      <c r="TWI92" s="1548"/>
      <c r="TWJ92" s="1548"/>
      <c r="TWK92" s="1548"/>
      <c r="TWL92" s="1548"/>
      <c r="TWM92" s="1548"/>
      <c r="TWN92" s="1548"/>
      <c r="TWO92" s="1548"/>
      <c r="TWP92" s="1548"/>
      <c r="TWQ92" s="1548"/>
      <c r="TWR92" s="1548"/>
      <c r="TWS92" s="1548"/>
      <c r="TWT92" s="1548"/>
      <c r="TWU92" s="1548"/>
      <c r="TWV92" s="1548"/>
      <c r="TWW92" s="1548"/>
      <c r="TWX92" s="1548"/>
      <c r="TWY92" s="1548"/>
      <c r="TWZ92" s="1548"/>
      <c r="TXA92" s="1548"/>
      <c r="TXB92" s="1548"/>
      <c r="TXC92" s="1548"/>
      <c r="TXD92" s="1548"/>
      <c r="TXE92" s="1548"/>
      <c r="TXF92" s="1548"/>
      <c r="TXG92" s="1548"/>
      <c r="TXH92" s="1548"/>
      <c r="TXI92" s="1548"/>
      <c r="TXJ92" s="1548"/>
      <c r="TXK92" s="1548"/>
      <c r="TXL92" s="1548"/>
      <c r="TXM92" s="1548"/>
      <c r="TXN92" s="1548"/>
      <c r="TXO92" s="1548"/>
      <c r="TXP92" s="1548"/>
      <c r="TXQ92" s="1548"/>
      <c r="TXR92" s="1548"/>
      <c r="TXS92" s="1548"/>
      <c r="TXT92" s="1548"/>
      <c r="TXU92" s="1548"/>
      <c r="TXV92" s="1548"/>
      <c r="TXW92" s="1548"/>
      <c r="TXX92" s="1548"/>
      <c r="TXY92" s="1548"/>
      <c r="TXZ92" s="1548"/>
      <c r="TYA92" s="1548"/>
      <c r="TYB92" s="1548"/>
      <c r="TYC92" s="1548"/>
      <c r="TYD92" s="1548"/>
      <c r="TYE92" s="1548"/>
      <c r="TYF92" s="1548"/>
      <c r="TYG92" s="1548"/>
      <c r="TYH92" s="1548"/>
      <c r="TYI92" s="1548"/>
      <c r="TYJ92" s="1548"/>
      <c r="TYK92" s="1548"/>
      <c r="TYL92" s="1548"/>
      <c r="TYM92" s="1548"/>
      <c r="TYN92" s="1548"/>
      <c r="TYO92" s="1548"/>
      <c r="TYP92" s="1548"/>
      <c r="TYQ92" s="1548"/>
      <c r="TYR92" s="1548"/>
      <c r="TYS92" s="1548"/>
      <c r="TYT92" s="1548"/>
      <c r="TYU92" s="1548"/>
      <c r="TYV92" s="1548"/>
      <c r="TYW92" s="1548"/>
      <c r="TYX92" s="1548"/>
      <c r="TYY92" s="1548"/>
      <c r="TYZ92" s="1548"/>
      <c r="TZA92" s="1548"/>
      <c r="TZB92" s="1548"/>
      <c r="TZC92" s="1548"/>
      <c r="TZD92" s="1548"/>
      <c r="TZE92" s="1548"/>
      <c r="TZF92" s="1548"/>
      <c r="TZG92" s="1548"/>
      <c r="TZH92" s="1548"/>
      <c r="TZI92" s="1548"/>
      <c r="TZJ92" s="1548"/>
      <c r="TZK92" s="1548"/>
      <c r="TZL92" s="1548"/>
      <c r="TZM92" s="1548"/>
      <c r="TZN92" s="1548"/>
      <c r="TZO92" s="1548"/>
      <c r="TZP92" s="1548"/>
      <c r="TZQ92" s="1548"/>
      <c r="TZR92" s="1548"/>
      <c r="TZS92" s="1548"/>
      <c r="TZT92" s="1548"/>
      <c r="TZU92" s="1548"/>
      <c r="TZV92" s="1548"/>
      <c r="TZW92" s="1548"/>
      <c r="TZX92" s="1548"/>
      <c r="TZY92" s="1548"/>
      <c r="TZZ92" s="1548"/>
      <c r="UAA92" s="1548"/>
      <c r="UAB92" s="1548"/>
      <c r="UAC92" s="1548"/>
      <c r="UAD92" s="1548"/>
      <c r="UAE92" s="1548"/>
      <c r="UAF92" s="1548"/>
      <c r="UAG92" s="1548"/>
      <c r="UAH92" s="1548"/>
      <c r="UAI92" s="1548"/>
      <c r="UAJ92" s="1548"/>
      <c r="UAK92" s="1548"/>
      <c r="UAL92" s="1548"/>
      <c r="UAM92" s="1548"/>
      <c r="UAN92" s="1548"/>
      <c r="UAO92" s="1548"/>
      <c r="UAP92" s="1548"/>
      <c r="UAQ92" s="1548"/>
      <c r="UAR92" s="1548"/>
      <c r="UAS92" s="1548"/>
      <c r="UAT92" s="1548"/>
      <c r="UAU92" s="1548"/>
      <c r="UAV92" s="1548"/>
      <c r="UAW92" s="1548"/>
      <c r="UAX92" s="1548"/>
      <c r="UAY92" s="1548"/>
      <c r="UAZ92" s="1548"/>
      <c r="UBA92" s="1548"/>
      <c r="UBB92" s="1548"/>
      <c r="UBC92" s="1548"/>
      <c r="UBD92" s="1548"/>
      <c r="UBE92" s="1548"/>
      <c r="UBF92" s="1548"/>
      <c r="UBG92" s="1548"/>
      <c r="UBH92" s="1548"/>
      <c r="UBI92" s="1548"/>
      <c r="UBJ92" s="1548"/>
      <c r="UBK92" s="1548"/>
      <c r="UBL92" s="1548"/>
      <c r="UBM92" s="1548"/>
      <c r="UBN92" s="1548"/>
      <c r="UBO92" s="1548"/>
      <c r="UBP92" s="1548"/>
      <c r="UBQ92" s="1548"/>
      <c r="UBR92" s="1548"/>
      <c r="UBS92" s="1548"/>
      <c r="UBT92" s="1548"/>
      <c r="UBU92" s="1548"/>
      <c r="UBV92" s="1548"/>
      <c r="UBW92" s="1548"/>
      <c r="UBX92" s="1548"/>
      <c r="UBY92" s="1548"/>
      <c r="UBZ92" s="1548"/>
      <c r="UCA92" s="1548"/>
      <c r="UCB92" s="1548"/>
      <c r="UCC92" s="1548"/>
      <c r="UCD92" s="1548"/>
      <c r="UCE92" s="1548"/>
      <c r="UCF92" s="1548"/>
      <c r="UCG92" s="1548"/>
      <c r="UCH92" s="1548"/>
      <c r="UCI92" s="1548"/>
      <c r="UCJ92" s="1548"/>
      <c r="UCK92" s="1548"/>
      <c r="UCL92" s="1548"/>
      <c r="UCM92" s="1548"/>
      <c r="UCN92" s="1548"/>
      <c r="UCO92" s="1548"/>
      <c r="UCP92" s="1548"/>
      <c r="UCQ92" s="1548"/>
      <c r="UCR92" s="1548"/>
      <c r="UCS92" s="1548"/>
      <c r="UCT92" s="1548"/>
      <c r="UCU92" s="1548"/>
      <c r="UCV92" s="1548"/>
      <c r="UCW92" s="1548"/>
      <c r="UCX92" s="1548"/>
      <c r="UCY92" s="1548"/>
      <c r="UCZ92" s="1548"/>
      <c r="UDA92" s="1548"/>
      <c r="UDB92" s="1548"/>
      <c r="UDC92" s="1548"/>
      <c r="UDD92" s="1548"/>
      <c r="UDE92" s="1548"/>
      <c r="UDF92" s="1548"/>
      <c r="UDG92" s="1548"/>
      <c r="UDH92" s="1548"/>
      <c r="UDI92" s="1548"/>
      <c r="UDJ92" s="1548"/>
      <c r="UDK92" s="1548"/>
      <c r="UDL92" s="1548"/>
      <c r="UDM92" s="1548"/>
      <c r="UDN92" s="1548"/>
      <c r="UDO92" s="1548"/>
      <c r="UDP92" s="1548"/>
      <c r="UDQ92" s="1548"/>
      <c r="UDR92" s="1548"/>
      <c r="UDS92" s="1548"/>
      <c r="UDT92" s="1548"/>
      <c r="UDU92" s="1548"/>
      <c r="UDV92" s="1548"/>
      <c r="UDW92" s="1548"/>
      <c r="UDX92" s="1548"/>
      <c r="UDY92" s="1548"/>
      <c r="UDZ92" s="1548"/>
      <c r="UEA92" s="1548"/>
      <c r="UEB92" s="1548"/>
      <c r="UEC92" s="1548"/>
      <c r="UED92" s="1548"/>
      <c r="UEE92" s="1548"/>
      <c r="UEF92" s="1548"/>
      <c r="UEG92" s="1548"/>
      <c r="UEH92" s="1548"/>
      <c r="UEI92" s="1548"/>
      <c r="UEJ92" s="1548"/>
      <c r="UEK92" s="1548"/>
      <c r="UEL92" s="1548"/>
      <c r="UEM92" s="1548"/>
      <c r="UEN92" s="1548"/>
      <c r="UEO92" s="1548"/>
      <c r="UEP92" s="1548"/>
      <c r="UEQ92" s="1548"/>
      <c r="UER92" s="1548"/>
      <c r="UES92" s="1548"/>
      <c r="UET92" s="1548"/>
      <c r="UEU92" s="1548"/>
      <c r="UEV92" s="1548"/>
      <c r="UEW92" s="1548"/>
      <c r="UEX92" s="1548"/>
      <c r="UEY92" s="1548"/>
      <c r="UEZ92" s="1548"/>
      <c r="UFA92" s="1548"/>
      <c r="UFB92" s="1548"/>
      <c r="UFC92" s="1548"/>
      <c r="UFD92" s="1548"/>
      <c r="UFE92" s="1548"/>
      <c r="UFF92" s="1548"/>
      <c r="UFG92" s="1548"/>
      <c r="UFH92" s="1548"/>
      <c r="UFI92" s="1548"/>
      <c r="UFJ92" s="1548"/>
      <c r="UFK92" s="1548"/>
      <c r="UFL92" s="1548"/>
      <c r="UFM92" s="1548"/>
      <c r="UFN92" s="1548"/>
      <c r="UFO92" s="1548"/>
      <c r="UFP92" s="1548"/>
      <c r="UFQ92" s="1548"/>
      <c r="UFR92" s="1548"/>
      <c r="UFS92" s="1548"/>
      <c r="UFT92" s="1548"/>
      <c r="UFU92" s="1548"/>
      <c r="UFV92" s="1548"/>
      <c r="UFW92" s="1548"/>
      <c r="UFX92" s="1548"/>
      <c r="UFY92" s="1548"/>
      <c r="UFZ92" s="1548"/>
      <c r="UGA92" s="1548"/>
      <c r="UGB92" s="1548"/>
      <c r="UGC92" s="1548"/>
      <c r="UGD92" s="1548"/>
      <c r="UGE92" s="1548"/>
      <c r="UGF92" s="1548"/>
      <c r="UGG92" s="1548"/>
      <c r="UGH92" s="1548"/>
      <c r="UGI92" s="1548"/>
      <c r="UGJ92" s="1548"/>
      <c r="UGK92" s="1548"/>
      <c r="UGL92" s="1548"/>
      <c r="UGM92" s="1548"/>
      <c r="UGN92" s="1548"/>
      <c r="UGO92" s="1548"/>
      <c r="UGP92" s="1548"/>
      <c r="UGQ92" s="1548"/>
      <c r="UGR92" s="1548"/>
      <c r="UGS92" s="1548"/>
      <c r="UGT92" s="1548"/>
      <c r="UGU92" s="1548"/>
      <c r="UGV92" s="1548"/>
      <c r="UGW92" s="1548"/>
      <c r="UGX92" s="1548"/>
      <c r="UGY92" s="1548"/>
      <c r="UGZ92" s="1548"/>
      <c r="UHA92" s="1548"/>
      <c r="UHB92" s="1548"/>
      <c r="UHC92" s="1548"/>
      <c r="UHD92" s="1548"/>
      <c r="UHE92" s="1548"/>
      <c r="UHF92" s="1548"/>
      <c r="UHG92" s="1548"/>
      <c r="UHH92" s="1548"/>
      <c r="UHI92" s="1548"/>
      <c r="UHJ92" s="1548"/>
      <c r="UHK92" s="1548"/>
      <c r="UHL92" s="1548"/>
      <c r="UHM92" s="1548"/>
      <c r="UHN92" s="1548"/>
      <c r="UHO92" s="1548"/>
      <c r="UHP92" s="1548"/>
      <c r="UHQ92" s="1548"/>
      <c r="UHR92" s="1548"/>
      <c r="UHS92" s="1548"/>
      <c r="UHT92" s="1548"/>
      <c r="UHU92" s="1548"/>
      <c r="UHV92" s="1548"/>
      <c r="UHW92" s="1548"/>
      <c r="UHX92" s="1548"/>
      <c r="UHY92" s="1548"/>
      <c r="UHZ92" s="1548"/>
      <c r="UIA92" s="1548"/>
      <c r="UIB92" s="1548"/>
      <c r="UIC92" s="1548"/>
      <c r="UID92" s="1548"/>
      <c r="UIE92" s="1548"/>
      <c r="UIF92" s="1548"/>
      <c r="UIG92" s="1548"/>
      <c r="UIH92" s="1548"/>
      <c r="UII92" s="1548"/>
      <c r="UIJ92" s="1548"/>
      <c r="UIK92" s="1548"/>
      <c r="UIL92" s="1548"/>
      <c r="UIM92" s="1548"/>
      <c r="UIN92" s="1548"/>
      <c r="UIO92" s="1548"/>
      <c r="UIP92" s="1548"/>
      <c r="UIQ92" s="1548"/>
      <c r="UIR92" s="1548"/>
      <c r="UIS92" s="1548"/>
      <c r="UIT92" s="1548"/>
      <c r="UIU92" s="1548"/>
      <c r="UIV92" s="1548"/>
      <c r="UIW92" s="1548"/>
      <c r="UIX92" s="1548"/>
      <c r="UIY92" s="1548"/>
      <c r="UIZ92" s="1548"/>
      <c r="UJA92" s="1548"/>
      <c r="UJB92" s="1548"/>
      <c r="UJC92" s="1548"/>
      <c r="UJD92" s="1548"/>
      <c r="UJE92" s="1548"/>
      <c r="UJF92" s="1548"/>
      <c r="UJG92" s="1548"/>
      <c r="UJH92" s="1548"/>
      <c r="UJI92" s="1548"/>
      <c r="UJJ92" s="1548"/>
      <c r="UJK92" s="1548"/>
      <c r="UJL92" s="1548"/>
      <c r="UJM92" s="1548"/>
      <c r="UJN92" s="1548"/>
      <c r="UJO92" s="1548"/>
      <c r="UJP92" s="1548"/>
      <c r="UJQ92" s="1548"/>
      <c r="UJR92" s="1548"/>
      <c r="UJS92" s="1548"/>
      <c r="UJT92" s="1548"/>
      <c r="UJU92" s="1548"/>
      <c r="UJV92" s="1548"/>
      <c r="UJW92" s="1548"/>
      <c r="UJX92" s="1548"/>
      <c r="UJY92" s="1548"/>
      <c r="UJZ92" s="1548"/>
      <c r="UKA92" s="1548"/>
      <c r="UKB92" s="1548"/>
      <c r="UKC92" s="1548"/>
      <c r="UKD92" s="1548"/>
      <c r="UKE92" s="1548"/>
      <c r="UKF92" s="1548"/>
      <c r="UKG92" s="1548"/>
      <c r="UKH92" s="1548"/>
      <c r="UKI92" s="1548"/>
      <c r="UKJ92" s="1548"/>
      <c r="UKK92" s="1548"/>
      <c r="UKL92" s="1548"/>
      <c r="UKM92" s="1548"/>
      <c r="UKN92" s="1548"/>
      <c r="UKO92" s="1548"/>
      <c r="UKP92" s="1548"/>
      <c r="UKQ92" s="1548"/>
      <c r="UKR92" s="1548"/>
      <c r="UKS92" s="1548"/>
      <c r="UKT92" s="1548"/>
      <c r="UKU92" s="1548"/>
      <c r="UKV92" s="1548"/>
      <c r="UKW92" s="1548"/>
      <c r="UKX92" s="1548"/>
      <c r="UKY92" s="1548"/>
      <c r="UKZ92" s="1548"/>
      <c r="ULA92" s="1548"/>
      <c r="ULB92" s="1548"/>
      <c r="ULC92" s="1548"/>
      <c r="ULD92" s="1548"/>
      <c r="ULE92" s="1548"/>
      <c r="ULF92" s="1548"/>
      <c r="ULG92" s="1548"/>
      <c r="ULH92" s="1548"/>
      <c r="ULI92" s="1548"/>
      <c r="ULJ92" s="1548"/>
      <c r="ULK92" s="1548"/>
      <c r="ULL92" s="1548"/>
      <c r="ULM92" s="1548"/>
      <c r="ULN92" s="1548"/>
      <c r="ULO92" s="1548"/>
      <c r="ULP92" s="1548"/>
      <c r="ULQ92" s="1548"/>
      <c r="ULR92" s="1548"/>
      <c r="ULS92" s="1548"/>
      <c r="ULT92" s="1548"/>
      <c r="ULU92" s="1548"/>
      <c r="ULV92" s="1548"/>
      <c r="ULW92" s="1548"/>
      <c r="ULX92" s="1548"/>
      <c r="ULY92" s="1548"/>
      <c r="ULZ92" s="1548"/>
      <c r="UMA92" s="1548"/>
      <c r="UMB92" s="1548"/>
      <c r="UMC92" s="1548"/>
      <c r="UMD92" s="1548"/>
      <c r="UME92" s="1548"/>
      <c r="UMF92" s="1548"/>
      <c r="UMG92" s="1548"/>
      <c r="UMH92" s="1548"/>
      <c r="UMI92" s="1548"/>
      <c r="UMJ92" s="1548"/>
      <c r="UMK92" s="1548"/>
      <c r="UML92" s="1548"/>
      <c r="UMM92" s="1548"/>
      <c r="UMN92" s="1548"/>
      <c r="UMO92" s="1548"/>
      <c r="UMP92" s="1548"/>
      <c r="UMQ92" s="1548"/>
      <c r="UMR92" s="1548"/>
      <c r="UMS92" s="1548"/>
      <c r="UMT92" s="1548"/>
      <c r="UMU92" s="1548"/>
      <c r="UMV92" s="1548"/>
      <c r="UMW92" s="1548"/>
      <c r="UMX92" s="1548"/>
      <c r="UMY92" s="1548"/>
      <c r="UMZ92" s="1548"/>
      <c r="UNA92" s="1548"/>
      <c r="UNB92" s="1548"/>
      <c r="UNC92" s="1548"/>
      <c r="UND92" s="1548"/>
      <c r="UNE92" s="1548"/>
      <c r="UNF92" s="1548"/>
      <c r="UNG92" s="1548"/>
      <c r="UNH92" s="1548"/>
      <c r="UNI92" s="1548"/>
      <c r="UNJ92" s="1548"/>
      <c r="UNK92" s="1548"/>
      <c r="UNL92" s="1548"/>
      <c r="UNM92" s="1548"/>
      <c r="UNN92" s="1548"/>
      <c r="UNO92" s="1548"/>
      <c r="UNP92" s="1548"/>
      <c r="UNQ92" s="1548"/>
      <c r="UNR92" s="1548"/>
      <c r="UNS92" s="1548"/>
      <c r="UNT92" s="1548"/>
      <c r="UNU92" s="1548"/>
      <c r="UNV92" s="1548"/>
      <c r="UNW92" s="1548"/>
      <c r="UNX92" s="1548"/>
      <c r="UNY92" s="1548"/>
      <c r="UNZ92" s="1548"/>
      <c r="UOA92" s="1548"/>
      <c r="UOB92" s="1548"/>
      <c r="UOC92" s="1548"/>
      <c r="UOD92" s="1548"/>
      <c r="UOE92" s="1548"/>
      <c r="UOF92" s="1548"/>
      <c r="UOG92" s="1548"/>
      <c r="UOH92" s="1548"/>
      <c r="UOI92" s="1548"/>
      <c r="UOJ92" s="1548"/>
      <c r="UOK92" s="1548"/>
      <c r="UOL92" s="1548"/>
      <c r="UOM92" s="1548"/>
      <c r="UON92" s="1548"/>
      <c r="UOO92" s="1548"/>
      <c r="UOP92" s="1548"/>
      <c r="UOQ92" s="1548"/>
      <c r="UOR92" s="1548"/>
      <c r="UOS92" s="1548"/>
      <c r="UOT92" s="1548"/>
      <c r="UOU92" s="1548"/>
      <c r="UOV92" s="1548"/>
      <c r="UOW92" s="1548"/>
      <c r="UOX92" s="1548"/>
      <c r="UOY92" s="1548"/>
      <c r="UOZ92" s="1548"/>
      <c r="UPA92" s="1548"/>
      <c r="UPB92" s="1548"/>
      <c r="UPC92" s="1548"/>
      <c r="UPD92" s="1548"/>
      <c r="UPE92" s="1548"/>
      <c r="UPF92" s="1548"/>
      <c r="UPG92" s="1548"/>
      <c r="UPH92" s="1548"/>
      <c r="UPI92" s="1548"/>
      <c r="UPJ92" s="1548"/>
      <c r="UPK92" s="1548"/>
      <c r="UPL92" s="1548"/>
      <c r="UPM92" s="1548"/>
      <c r="UPN92" s="1548"/>
      <c r="UPO92" s="1548"/>
      <c r="UPP92" s="1548"/>
      <c r="UPQ92" s="1548"/>
      <c r="UPR92" s="1548"/>
      <c r="UPS92" s="1548"/>
      <c r="UPT92" s="1548"/>
      <c r="UPU92" s="1548"/>
      <c r="UPV92" s="1548"/>
      <c r="UPW92" s="1548"/>
      <c r="UPX92" s="1548"/>
      <c r="UPY92" s="1548"/>
      <c r="UPZ92" s="1548"/>
      <c r="UQA92" s="1548"/>
      <c r="UQB92" s="1548"/>
      <c r="UQC92" s="1548"/>
      <c r="UQD92" s="1548"/>
      <c r="UQE92" s="1548"/>
      <c r="UQF92" s="1548"/>
      <c r="UQG92" s="1548"/>
      <c r="UQH92" s="1548"/>
      <c r="UQI92" s="1548"/>
      <c r="UQJ92" s="1548"/>
      <c r="UQK92" s="1548"/>
      <c r="UQL92" s="1548"/>
      <c r="UQM92" s="1548"/>
      <c r="UQN92" s="1548"/>
      <c r="UQO92" s="1548"/>
      <c r="UQP92" s="1548"/>
      <c r="UQQ92" s="1548"/>
      <c r="UQR92" s="1548"/>
      <c r="UQS92" s="1548"/>
      <c r="UQT92" s="1548"/>
      <c r="UQU92" s="1548"/>
      <c r="UQV92" s="1548"/>
      <c r="UQW92" s="1548"/>
      <c r="UQX92" s="1548"/>
      <c r="UQY92" s="1548"/>
      <c r="UQZ92" s="1548"/>
      <c r="URA92" s="1548"/>
      <c r="URB92" s="1548"/>
      <c r="URC92" s="1548"/>
      <c r="URD92" s="1548"/>
      <c r="URE92" s="1548"/>
      <c r="URF92" s="1548"/>
      <c r="URG92" s="1548"/>
      <c r="URH92" s="1548"/>
      <c r="URI92" s="1548"/>
      <c r="URJ92" s="1548"/>
      <c r="URK92" s="1548"/>
      <c r="URL92" s="1548"/>
      <c r="URM92" s="1548"/>
      <c r="URN92" s="1548"/>
      <c r="URO92" s="1548"/>
      <c r="URP92" s="1548"/>
      <c r="URQ92" s="1548"/>
      <c r="URR92" s="1548"/>
      <c r="URS92" s="1548"/>
      <c r="URT92" s="1548"/>
      <c r="URU92" s="1548"/>
      <c r="URV92" s="1548"/>
      <c r="URW92" s="1548"/>
      <c r="URX92" s="1548"/>
      <c r="URY92" s="1548"/>
      <c r="URZ92" s="1548"/>
      <c r="USA92" s="1548"/>
      <c r="USB92" s="1548"/>
      <c r="USC92" s="1548"/>
      <c r="USD92" s="1548"/>
      <c r="USE92" s="1548"/>
      <c r="USF92" s="1548"/>
      <c r="USG92" s="1548"/>
      <c r="USH92" s="1548"/>
      <c r="USI92" s="1548"/>
      <c r="USJ92" s="1548"/>
      <c r="USK92" s="1548"/>
      <c r="USL92" s="1548"/>
      <c r="USM92" s="1548"/>
      <c r="USN92" s="1548"/>
      <c r="USO92" s="1548"/>
      <c r="USP92" s="1548"/>
      <c r="USQ92" s="1548"/>
      <c r="USR92" s="1548"/>
      <c r="USS92" s="1548"/>
      <c r="UST92" s="1548"/>
      <c r="USU92" s="1548"/>
      <c r="USV92" s="1548"/>
      <c r="USW92" s="1548"/>
      <c r="USX92" s="1548"/>
      <c r="USY92" s="1548"/>
      <c r="USZ92" s="1548"/>
      <c r="UTA92" s="1548"/>
      <c r="UTB92" s="1548"/>
      <c r="UTC92" s="1548"/>
      <c r="UTD92" s="1548"/>
      <c r="UTE92" s="1548"/>
      <c r="UTF92" s="1548"/>
      <c r="UTG92" s="1548"/>
      <c r="UTH92" s="1548"/>
      <c r="UTI92" s="1548"/>
      <c r="UTJ92" s="1548"/>
      <c r="UTK92" s="1548"/>
      <c r="UTL92" s="1548"/>
      <c r="UTM92" s="1548"/>
      <c r="UTN92" s="1548"/>
      <c r="UTO92" s="1548"/>
      <c r="UTP92" s="1548"/>
      <c r="UTQ92" s="1548"/>
      <c r="UTR92" s="1548"/>
      <c r="UTS92" s="1548"/>
      <c r="UTT92" s="1548"/>
      <c r="UTU92" s="1548"/>
      <c r="UTV92" s="1548"/>
      <c r="UTW92" s="1548"/>
      <c r="UTX92" s="1548"/>
      <c r="UTY92" s="1548"/>
      <c r="UTZ92" s="1548"/>
      <c r="UUA92" s="1548"/>
      <c r="UUB92" s="1548"/>
      <c r="UUC92" s="1548"/>
      <c r="UUD92" s="1548"/>
      <c r="UUE92" s="1548"/>
      <c r="UUF92" s="1548"/>
      <c r="UUG92" s="1548"/>
      <c r="UUH92" s="1548"/>
      <c r="UUI92" s="1548"/>
      <c r="UUJ92" s="1548"/>
      <c r="UUK92" s="1548"/>
      <c r="UUL92" s="1548"/>
      <c r="UUM92" s="1548"/>
      <c r="UUN92" s="1548"/>
      <c r="UUO92" s="1548"/>
      <c r="UUP92" s="1548"/>
      <c r="UUQ92" s="1548"/>
      <c r="UUR92" s="1548"/>
      <c r="UUS92" s="1548"/>
      <c r="UUT92" s="1548"/>
      <c r="UUU92" s="1548"/>
      <c r="UUV92" s="1548"/>
      <c r="UUW92" s="1548"/>
      <c r="UUX92" s="1548"/>
      <c r="UUY92" s="1548"/>
      <c r="UUZ92" s="1548"/>
      <c r="UVA92" s="1548"/>
      <c r="UVB92" s="1548"/>
      <c r="UVC92" s="1548"/>
      <c r="UVD92" s="1548"/>
      <c r="UVE92" s="1548"/>
      <c r="UVF92" s="1548"/>
      <c r="UVG92" s="1548"/>
      <c r="UVH92" s="1548"/>
      <c r="UVI92" s="1548"/>
      <c r="UVJ92" s="1548"/>
      <c r="UVK92" s="1548"/>
      <c r="UVL92" s="1548"/>
      <c r="UVM92" s="1548"/>
      <c r="UVN92" s="1548"/>
      <c r="UVO92" s="1548"/>
      <c r="UVP92" s="1548"/>
      <c r="UVQ92" s="1548"/>
      <c r="UVR92" s="1548"/>
      <c r="UVS92" s="1548"/>
      <c r="UVT92" s="1548"/>
      <c r="UVU92" s="1548"/>
      <c r="UVV92" s="1548"/>
      <c r="UVW92" s="1548"/>
      <c r="UVX92" s="1548"/>
      <c r="UVY92" s="1548"/>
      <c r="UVZ92" s="1548"/>
      <c r="UWA92" s="1548"/>
      <c r="UWB92" s="1548"/>
      <c r="UWC92" s="1548"/>
      <c r="UWD92" s="1548"/>
      <c r="UWE92" s="1548"/>
      <c r="UWF92" s="1548"/>
      <c r="UWG92" s="1548"/>
      <c r="UWH92" s="1548"/>
      <c r="UWI92" s="1548"/>
      <c r="UWJ92" s="1548"/>
      <c r="UWK92" s="1548"/>
      <c r="UWL92" s="1548"/>
      <c r="UWM92" s="1548"/>
      <c r="UWN92" s="1548"/>
      <c r="UWO92" s="1548"/>
      <c r="UWP92" s="1548"/>
      <c r="UWQ92" s="1548"/>
      <c r="UWR92" s="1548"/>
      <c r="UWS92" s="1548"/>
      <c r="UWT92" s="1548"/>
      <c r="UWU92" s="1548"/>
      <c r="UWV92" s="1548"/>
      <c r="UWW92" s="1548"/>
      <c r="UWX92" s="1548"/>
      <c r="UWY92" s="1548"/>
      <c r="UWZ92" s="1548"/>
      <c r="UXA92" s="1548"/>
      <c r="UXB92" s="1548"/>
      <c r="UXC92" s="1548"/>
      <c r="UXD92" s="1548"/>
      <c r="UXE92" s="1548"/>
      <c r="UXF92" s="1548"/>
      <c r="UXG92" s="1548"/>
      <c r="UXH92" s="1548"/>
      <c r="UXI92" s="1548"/>
      <c r="UXJ92" s="1548"/>
      <c r="UXK92" s="1548"/>
      <c r="UXL92" s="1548"/>
      <c r="UXM92" s="1548"/>
      <c r="UXN92" s="1548"/>
      <c r="UXO92" s="1548"/>
      <c r="UXP92" s="1548"/>
      <c r="UXQ92" s="1548"/>
      <c r="UXR92" s="1548"/>
      <c r="UXS92" s="1548"/>
      <c r="UXT92" s="1548"/>
      <c r="UXU92" s="1548"/>
      <c r="UXV92" s="1548"/>
      <c r="UXW92" s="1548"/>
      <c r="UXX92" s="1548"/>
      <c r="UXY92" s="1548"/>
      <c r="UXZ92" s="1548"/>
      <c r="UYA92" s="1548"/>
      <c r="UYB92" s="1548"/>
      <c r="UYC92" s="1548"/>
      <c r="UYD92" s="1548"/>
      <c r="UYE92" s="1548"/>
      <c r="UYF92" s="1548"/>
      <c r="UYG92" s="1548"/>
      <c r="UYH92" s="1548"/>
      <c r="UYI92" s="1548"/>
      <c r="UYJ92" s="1548"/>
      <c r="UYK92" s="1548"/>
      <c r="UYL92" s="1548"/>
      <c r="UYM92" s="1548"/>
      <c r="UYN92" s="1548"/>
      <c r="UYO92" s="1548"/>
      <c r="UYP92" s="1548"/>
      <c r="UYQ92" s="1548"/>
      <c r="UYR92" s="1548"/>
      <c r="UYS92" s="1548"/>
      <c r="UYT92" s="1548"/>
      <c r="UYU92" s="1548"/>
      <c r="UYV92" s="1548"/>
      <c r="UYW92" s="1548"/>
      <c r="UYX92" s="1548"/>
      <c r="UYY92" s="1548"/>
      <c r="UYZ92" s="1548"/>
      <c r="UZA92" s="1548"/>
      <c r="UZB92" s="1548"/>
      <c r="UZC92" s="1548"/>
      <c r="UZD92" s="1548"/>
      <c r="UZE92" s="1548"/>
      <c r="UZF92" s="1548"/>
      <c r="UZG92" s="1548"/>
      <c r="UZH92" s="1548"/>
      <c r="UZI92" s="1548"/>
      <c r="UZJ92" s="1548"/>
      <c r="UZK92" s="1548"/>
      <c r="UZL92" s="1548"/>
      <c r="UZM92" s="1548"/>
      <c r="UZN92" s="1548"/>
      <c r="UZO92" s="1548"/>
      <c r="UZP92" s="1548"/>
      <c r="UZQ92" s="1548"/>
      <c r="UZR92" s="1548"/>
      <c r="UZS92" s="1548"/>
      <c r="UZT92" s="1548"/>
      <c r="UZU92" s="1548"/>
      <c r="UZV92" s="1548"/>
      <c r="UZW92" s="1548"/>
      <c r="UZX92" s="1548"/>
      <c r="UZY92" s="1548"/>
      <c r="UZZ92" s="1548"/>
      <c r="VAA92" s="1548"/>
      <c r="VAB92" s="1548"/>
      <c r="VAC92" s="1548"/>
      <c r="VAD92" s="1548"/>
      <c r="VAE92" s="1548"/>
      <c r="VAF92" s="1548"/>
      <c r="VAG92" s="1548"/>
      <c r="VAH92" s="1548"/>
      <c r="VAI92" s="1548"/>
      <c r="VAJ92" s="1548"/>
      <c r="VAK92" s="1548"/>
      <c r="VAL92" s="1548"/>
      <c r="VAM92" s="1548"/>
      <c r="VAN92" s="1548"/>
      <c r="VAO92" s="1548"/>
      <c r="VAP92" s="1548"/>
      <c r="VAQ92" s="1548"/>
      <c r="VAR92" s="1548"/>
      <c r="VAS92" s="1548"/>
      <c r="VAT92" s="1548"/>
      <c r="VAU92" s="1548"/>
      <c r="VAV92" s="1548"/>
      <c r="VAW92" s="1548"/>
      <c r="VAX92" s="1548"/>
      <c r="VAY92" s="1548"/>
      <c r="VAZ92" s="1548"/>
      <c r="VBA92" s="1548"/>
      <c r="VBB92" s="1548"/>
      <c r="VBC92" s="1548"/>
      <c r="VBD92" s="1548"/>
      <c r="VBE92" s="1548"/>
      <c r="VBF92" s="1548"/>
      <c r="VBG92" s="1548"/>
      <c r="VBH92" s="1548"/>
      <c r="VBI92" s="1548"/>
      <c r="VBJ92" s="1548"/>
      <c r="VBK92" s="1548"/>
      <c r="VBL92" s="1548"/>
      <c r="VBM92" s="1548"/>
      <c r="VBN92" s="1548"/>
      <c r="VBO92" s="1548"/>
      <c r="VBP92" s="1548"/>
      <c r="VBQ92" s="1548"/>
      <c r="VBR92" s="1548"/>
      <c r="VBS92" s="1548"/>
      <c r="VBT92" s="1548"/>
      <c r="VBU92" s="1548"/>
      <c r="VBV92" s="1548"/>
      <c r="VBW92" s="1548"/>
      <c r="VBX92" s="1548"/>
      <c r="VBY92" s="1548"/>
      <c r="VBZ92" s="1548"/>
      <c r="VCA92" s="1548"/>
      <c r="VCB92" s="1548"/>
      <c r="VCC92" s="1548"/>
      <c r="VCD92" s="1548"/>
      <c r="VCE92" s="1548"/>
      <c r="VCF92" s="1548"/>
      <c r="VCG92" s="1548"/>
      <c r="VCH92" s="1548"/>
      <c r="VCI92" s="1548"/>
      <c r="VCJ92" s="1548"/>
      <c r="VCK92" s="1548"/>
      <c r="VCL92" s="1548"/>
      <c r="VCM92" s="1548"/>
      <c r="VCN92" s="1548"/>
      <c r="VCO92" s="1548"/>
      <c r="VCP92" s="1548"/>
      <c r="VCQ92" s="1548"/>
      <c r="VCR92" s="1548"/>
      <c r="VCS92" s="1548"/>
      <c r="VCT92" s="1548"/>
      <c r="VCU92" s="1548"/>
      <c r="VCV92" s="1548"/>
      <c r="VCW92" s="1548"/>
      <c r="VCX92" s="1548"/>
      <c r="VCY92" s="1548"/>
      <c r="VCZ92" s="1548"/>
      <c r="VDA92" s="1548"/>
      <c r="VDB92" s="1548"/>
      <c r="VDC92" s="1548"/>
      <c r="VDD92" s="1548"/>
      <c r="VDE92" s="1548"/>
      <c r="VDF92" s="1548"/>
      <c r="VDG92" s="1548"/>
      <c r="VDH92" s="1548"/>
      <c r="VDI92" s="1548"/>
      <c r="VDJ92" s="1548"/>
      <c r="VDK92" s="1548"/>
      <c r="VDL92" s="1548"/>
      <c r="VDM92" s="1548"/>
      <c r="VDN92" s="1548"/>
      <c r="VDO92" s="1548"/>
      <c r="VDP92" s="1548"/>
      <c r="VDQ92" s="1548"/>
      <c r="VDR92" s="1548"/>
      <c r="VDS92" s="1548"/>
      <c r="VDT92" s="1548"/>
      <c r="VDU92" s="1548"/>
      <c r="VDV92" s="1548"/>
      <c r="VDW92" s="1548"/>
      <c r="VDX92" s="1548"/>
      <c r="VDY92" s="1548"/>
      <c r="VDZ92" s="1548"/>
      <c r="VEA92" s="1548"/>
      <c r="VEB92" s="1548"/>
      <c r="VEC92" s="1548"/>
      <c r="VED92" s="1548"/>
      <c r="VEE92" s="1548"/>
      <c r="VEF92" s="1548"/>
      <c r="VEG92" s="1548"/>
      <c r="VEH92" s="1548"/>
      <c r="VEI92" s="1548"/>
      <c r="VEJ92" s="1548"/>
      <c r="VEK92" s="1548"/>
      <c r="VEL92" s="1548"/>
      <c r="VEM92" s="1548"/>
      <c r="VEN92" s="1548"/>
      <c r="VEO92" s="1548"/>
      <c r="VEP92" s="1548"/>
      <c r="VEQ92" s="1548"/>
      <c r="VER92" s="1548"/>
      <c r="VES92" s="1548"/>
      <c r="VET92" s="1548"/>
      <c r="VEU92" s="1548"/>
      <c r="VEV92" s="1548"/>
      <c r="VEW92" s="1548"/>
      <c r="VEX92" s="1548"/>
      <c r="VEY92" s="1548"/>
      <c r="VEZ92" s="1548"/>
      <c r="VFA92" s="1548"/>
      <c r="VFB92" s="1548"/>
      <c r="VFC92" s="1548"/>
      <c r="VFD92" s="1548"/>
      <c r="VFE92" s="1548"/>
      <c r="VFF92" s="1548"/>
      <c r="VFG92" s="1548"/>
      <c r="VFH92" s="1548"/>
      <c r="VFI92" s="1548"/>
      <c r="VFJ92" s="1548"/>
      <c r="VFK92" s="1548"/>
      <c r="VFL92" s="1548"/>
      <c r="VFM92" s="1548"/>
      <c r="VFN92" s="1548"/>
      <c r="VFO92" s="1548"/>
      <c r="VFP92" s="1548"/>
      <c r="VFQ92" s="1548"/>
      <c r="VFR92" s="1548"/>
      <c r="VFS92" s="1548"/>
      <c r="VFT92" s="1548"/>
      <c r="VFU92" s="1548"/>
      <c r="VFV92" s="1548"/>
      <c r="VFW92" s="1548"/>
      <c r="VFX92" s="1548"/>
      <c r="VFY92" s="1548"/>
      <c r="VFZ92" s="1548"/>
      <c r="VGA92" s="1548"/>
      <c r="VGB92" s="1548"/>
      <c r="VGC92" s="1548"/>
      <c r="VGD92" s="1548"/>
      <c r="VGE92" s="1548"/>
      <c r="VGF92" s="1548"/>
      <c r="VGG92" s="1548"/>
      <c r="VGH92" s="1548"/>
      <c r="VGI92" s="1548"/>
      <c r="VGJ92" s="1548"/>
      <c r="VGK92" s="1548"/>
      <c r="VGL92" s="1548"/>
      <c r="VGM92" s="1548"/>
      <c r="VGN92" s="1548"/>
      <c r="VGO92" s="1548"/>
      <c r="VGP92" s="1548"/>
      <c r="VGQ92" s="1548"/>
      <c r="VGR92" s="1548"/>
      <c r="VGS92" s="1548"/>
      <c r="VGT92" s="1548"/>
      <c r="VGU92" s="1548"/>
      <c r="VGV92" s="1548"/>
      <c r="VGW92" s="1548"/>
      <c r="VGX92" s="1548"/>
      <c r="VGY92" s="1548"/>
      <c r="VGZ92" s="1548"/>
      <c r="VHA92" s="1548"/>
      <c r="VHB92" s="1548"/>
      <c r="VHC92" s="1548"/>
      <c r="VHD92" s="1548"/>
      <c r="VHE92" s="1548"/>
      <c r="VHF92" s="1548"/>
      <c r="VHG92" s="1548"/>
      <c r="VHH92" s="1548"/>
      <c r="VHI92" s="1548"/>
      <c r="VHJ92" s="1548"/>
      <c r="VHK92" s="1548"/>
      <c r="VHL92" s="1548"/>
      <c r="VHM92" s="1548"/>
      <c r="VHN92" s="1548"/>
      <c r="VHO92" s="1548"/>
      <c r="VHP92" s="1548"/>
      <c r="VHQ92" s="1548"/>
      <c r="VHR92" s="1548"/>
      <c r="VHS92" s="1548"/>
      <c r="VHT92" s="1548"/>
      <c r="VHU92" s="1548"/>
      <c r="VHV92" s="1548"/>
      <c r="VHW92" s="1548"/>
      <c r="VHX92" s="1548"/>
      <c r="VHY92" s="1548"/>
      <c r="VHZ92" s="1548"/>
      <c r="VIA92" s="1548"/>
      <c r="VIB92" s="1548"/>
      <c r="VIC92" s="1548"/>
      <c r="VID92" s="1548"/>
      <c r="VIE92" s="1548"/>
      <c r="VIF92" s="1548"/>
      <c r="VIG92" s="1548"/>
      <c r="VIH92" s="1548"/>
      <c r="VII92" s="1548"/>
      <c r="VIJ92" s="1548"/>
      <c r="VIK92" s="1548"/>
      <c r="VIL92" s="1548"/>
      <c r="VIM92" s="1548"/>
      <c r="VIN92" s="1548"/>
      <c r="VIO92" s="1548"/>
      <c r="VIP92" s="1548"/>
      <c r="VIQ92" s="1548"/>
      <c r="VIR92" s="1548"/>
      <c r="VIS92" s="1548"/>
      <c r="VIT92" s="1548"/>
      <c r="VIU92" s="1548"/>
      <c r="VIV92" s="1548"/>
      <c r="VIW92" s="1548"/>
      <c r="VIX92" s="1548"/>
      <c r="VIY92" s="1548"/>
      <c r="VIZ92" s="1548"/>
      <c r="VJA92" s="1548"/>
      <c r="VJB92" s="1548"/>
      <c r="VJC92" s="1548"/>
      <c r="VJD92" s="1548"/>
      <c r="VJE92" s="1548"/>
      <c r="VJF92" s="1548"/>
      <c r="VJG92" s="1548"/>
      <c r="VJH92" s="1548"/>
      <c r="VJI92" s="1548"/>
      <c r="VJJ92" s="1548"/>
      <c r="VJK92" s="1548"/>
      <c r="VJL92" s="1548"/>
      <c r="VJM92" s="1548"/>
      <c r="VJN92" s="1548"/>
      <c r="VJO92" s="1548"/>
      <c r="VJP92" s="1548"/>
      <c r="VJQ92" s="1548"/>
      <c r="VJR92" s="1548"/>
      <c r="VJS92" s="1548"/>
      <c r="VJT92" s="1548"/>
      <c r="VJU92" s="1548"/>
      <c r="VJV92" s="1548"/>
      <c r="VJW92" s="1548"/>
      <c r="VJX92" s="1548"/>
      <c r="VJY92" s="1548"/>
      <c r="VJZ92" s="1548"/>
      <c r="VKA92" s="1548"/>
      <c r="VKB92" s="1548"/>
      <c r="VKC92" s="1548"/>
      <c r="VKD92" s="1548"/>
      <c r="VKE92" s="1548"/>
      <c r="VKF92" s="1548"/>
      <c r="VKG92" s="1548"/>
      <c r="VKH92" s="1548"/>
      <c r="VKI92" s="1548"/>
      <c r="VKJ92" s="1548"/>
      <c r="VKK92" s="1548"/>
      <c r="VKL92" s="1548"/>
      <c r="VKM92" s="1548"/>
      <c r="VKN92" s="1548"/>
      <c r="VKO92" s="1548"/>
      <c r="VKP92" s="1548"/>
      <c r="VKQ92" s="1548"/>
      <c r="VKR92" s="1548"/>
      <c r="VKS92" s="1548"/>
      <c r="VKT92" s="1548"/>
      <c r="VKU92" s="1548"/>
      <c r="VKV92" s="1548"/>
      <c r="VKW92" s="1548"/>
      <c r="VKX92" s="1548"/>
      <c r="VKY92" s="1548"/>
      <c r="VKZ92" s="1548"/>
      <c r="VLA92" s="1548"/>
      <c r="VLB92" s="1548"/>
      <c r="VLC92" s="1548"/>
      <c r="VLD92" s="1548"/>
      <c r="VLE92" s="1548"/>
      <c r="VLF92" s="1548"/>
      <c r="VLG92" s="1548"/>
      <c r="VLH92" s="1548"/>
      <c r="VLI92" s="1548"/>
      <c r="VLJ92" s="1548"/>
      <c r="VLK92" s="1548"/>
      <c r="VLL92" s="1548"/>
      <c r="VLM92" s="1548"/>
      <c r="VLN92" s="1548"/>
      <c r="VLO92" s="1548"/>
      <c r="VLP92" s="1548"/>
      <c r="VLQ92" s="1548"/>
      <c r="VLR92" s="1548"/>
      <c r="VLS92" s="1548"/>
      <c r="VLT92" s="1548"/>
      <c r="VLU92" s="1548"/>
      <c r="VLV92" s="1548"/>
      <c r="VLW92" s="1548"/>
      <c r="VLX92" s="1548"/>
      <c r="VLY92" s="1548"/>
      <c r="VLZ92" s="1548"/>
      <c r="VMA92" s="1548"/>
      <c r="VMB92" s="1548"/>
      <c r="VMC92" s="1548"/>
      <c r="VMD92" s="1548"/>
      <c r="VME92" s="1548"/>
      <c r="VMF92" s="1548"/>
      <c r="VMG92" s="1548"/>
      <c r="VMH92" s="1548"/>
      <c r="VMI92" s="1548"/>
      <c r="VMJ92" s="1548"/>
      <c r="VMK92" s="1548"/>
      <c r="VML92" s="1548"/>
      <c r="VMM92" s="1548"/>
      <c r="VMN92" s="1548"/>
      <c r="VMO92" s="1548"/>
      <c r="VMP92" s="1548"/>
      <c r="VMQ92" s="1548"/>
      <c r="VMR92" s="1548"/>
      <c r="VMS92" s="1548"/>
      <c r="VMT92" s="1548"/>
      <c r="VMU92" s="1548"/>
      <c r="VMV92" s="1548"/>
      <c r="VMW92" s="1548"/>
      <c r="VMX92" s="1548"/>
      <c r="VMY92" s="1548"/>
      <c r="VMZ92" s="1548"/>
      <c r="VNA92" s="1548"/>
      <c r="VNB92" s="1548"/>
      <c r="VNC92" s="1548"/>
      <c r="VND92" s="1548"/>
      <c r="VNE92" s="1548"/>
      <c r="VNF92" s="1548"/>
      <c r="VNG92" s="1548"/>
      <c r="VNH92" s="1548"/>
      <c r="VNI92" s="1548"/>
      <c r="VNJ92" s="1548"/>
      <c r="VNK92" s="1548"/>
      <c r="VNL92" s="1548"/>
      <c r="VNM92" s="1548"/>
      <c r="VNN92" s="1548"/>
      <c r="VNO92" s="1548"/>
      <c r="VNP92" s="1548"/>
      <c r="VNQ92" s="1548"/>
      <c r="VNR92" s="1548"/>
      <c r="VNS92" s="1548"/>
      <c r="VNT92" s="1548"/>
      <c r="VNU92" s="1548"/>
      <c r="VNV92" s="1548"/>
      <c r="VNW92" s="1548"/>
      <c r="VNX92" s="1548"/>
      <c r="VNY92" s="1548"/>
      <c r="VNZ92" s="1548"/>
      <c r="VOA92" s="1548"/>
      <c r="VOB92" s="1548"/>
      <c r="VOC92" s="1548"/>
      <c r="VOD92" s="1548"/>
      <c r="VOE92" s="1548"/>
      <c r="VOF92" s="1548"/>
      <c r="VOG92" s="1548"/>
      <c r="VOH92" s="1548"/>
      <c r="VOI92" s="1548"/>
      <c r="VOJ92" s="1548"/>
      <c r="VOK92" s="1548"/>
      <c r="VOL92" s="1548"/>
      <c r="VOM92" s="1548"/>
      <c r="VON92" s="1548"/>
      <c r="VOO92" s="1548"/>
      <c r="VOP92" s="1548"/>
      <c r="VOQ92" s="1548"/>
      <c r="VOR92" s="1548"/>
      <c r="VOS92" s="1548"/>
      <c r="VOT92" s="1548"/>
      <c r="VOU92" s="1548"/>
      <c r="VOV92" s="1548"/>
      <c r="VOW92" s="1548"/>
      <c r="VOX92" s="1548"/>
      <c r="VOY92" s="1548"/>
      <c r="VOZ92" s="1548"/>
      <c r="VPA92" s="1548"/>
      <c r="VPB92" s="1548"/>
      <c r="VPC92" s="1548"/>
      <c r="VPD92" s="1548"/>
      <c r="VPE92" s="1548"/>
      <c r="VPF92" s="1548"/>
      <c r="VPG92" s="1548"/>
      <c r="VPH92" s="1548"/>
      <c r="VPI92" s="1548"/>
      <c r="VPJ92" s="1548"/>
      <c r="VPK92" s="1548"/>
      <c r="VPL92" s="1548"/>
      <c r="VPM92" s="1548"/>
      <c r="VPN92" s="1548"/>
      <c r="VPO92" s="1548"/>
      <c r="VPP92" s="1548"/>
      <c r="VPQ92" s="1548"/>
      <c r="VPR92" s="1548"/>
      <c r="VPS92" s="1548"/>
      <c r="VPT92" s="1548"/>
      <c r="VPU92" s="1548"/>
      <c r="VPV92" s="1548"/>
      <c r="VPW92" s="1548"/>
      <c r="VPX92" s="1548"/>
      <c r="VPY92" s="1548"/>
      <c r="VPZ92" s="1548"/>
      <c r="VQA92" s="1548"/>
      <c r="VQB92" s="1548"/>
      <c r="VQC92" s="1548"/>
      <c r="VQD92" s="1548"/>
      <c r="VQE92" s="1548"/>
      <c r="VQF92" s="1548"/>
      <c r="VQG92" s="1548"/>
      <c r="VQH92" s="1548"/>
      <c r="VQI92" s="1548"/>
      <c r="VQJ92" s="1548"/>
      <c r="VQK92" s="1548"/>
      <c r="VQL92" s="1548"/>
      <c r="VQM92" s="1548"/>
      <c r="VQN92" s="1548"/>
      <c r="VQO92" s="1548"/>
      <c r="VQP92" s="1548"/>
      <c r="VQQ92" s="1548"/>
      <c r="VQR92" s="1548"/>
      <c r="VQS92" s="1548"/>
      <c r="VQT92" s="1548"/>
      <c r="VQU92" s="1548"/>
      <c r="VQV92" s="1548"/>
      <c r="VQW92" s="1548"/>
      <c r="VQX92" s="1548"/>
      <c r="VQY92" s="1548"/>
      <c r="VQZ92" s="1548"/>
      <c r="VRA92" s="1548"/>
      <c r="VRB92" s="1548"/>
      <c r="VRC92" s="1548"/>
      <c r="VRD92" s="1548"/>
      <c r="VRE92" s="1548"/>
      <c r="VRF92" s="1548"/>
      <c r="VRG92" s="1548"/>
      <c r="VRH92" s="1548"/>
      <c r="VRI92" s="1548"/>
      <c r="VRJ92" s="1548"/>
      <c r="VRK92" s="1548"/>
      <c r="VRL92" s="1548"/>
      <c r="VRM92" s="1548"/>
      <c r="VRN92" s="1548"/>
      <c r="VRO92" s="1548"/>
      <c r="VRP92" s="1548"/>
      <c r="VRQ92" s="1548"/>
      <c r="VRR92" s="1548"/>
      <c r="VRS92" s="1548"/>
      <c r="VRT92" s="1548"/>
      <c r="VRU92" s="1548"/>
      <c r="VRV92" s="1548"/>
      <c r="VRW92" s="1548"/>
      <c r="VRX92" s="1548"/>
      <c r="VRY92" s="1548"/>
      <c r="VRZ92" s="1548"/>
      <c r="VSA92" s="1548"/>
      <c r="VSB92" s="1548"/>
      <c r="VSC92" s="1548"/>
      <c r="VSD92" s="1548"/>
      <c r="VSE92" s="1548"/>
      <c r="VSF92" s="1548"/>
      <c r="VSG92" s="1548"/>
      <c r="VSH92" s="1548"/>
      <c r="VSI92" s="1548"/>
      <c r="VSJ92" s="1548"/>
      <c r="VSK92" s="1548"/>
      <c r="VSL92" s="1548"/>
      <c r="VSM92" s="1548"/>
      <c r="VSN92" s="1548"/>
      <c r="VSO92" s="1548"/>
      <c r="VSP92" s="1548"/>
      <c r="VSQ92" s="1548"/>
      <c r="VSR92" s="1548"/>
      <c r="VSS92" s="1548"/>
      <c r="VST92" s="1548"/>
      <c r="VSU92" s="1548"/>
      <c r="VSV92" s="1548"/>
      <c r="VSW92" s="1548"/>
      <c r="VSX92" s="1548"/>
      <c r="VSY92" s="1548"/>
      <c r="VSZ92" s="1548"/>
      <c r="VTA92" s="1548"/>
      <c r="VTB92" s="1548"/>
      <c r="VTC92" s="1548"/>
      <c r="VTD92" s="1548"/>
      <c r="VTE92" s="1548"/>
      <c r="VTF92" s="1548"/>
      <c r="VTG92" s="1548"/>
      <c r="VTH92" s="1548"/>
      <c r="VTI92" s="1548"/>
      <c r="VTJ92" s="1548"/>
      <c r="VTK92" s="1548"/>
      <c r="VTL92" s="1548"/>
      <c r="VTM92" s="1548"/>
      <c r="VTN92" s="1548"/>
      <c r="VTO92" s="1548"/>
      <c r="VTP92" s="1548"/>
      <c r="VTQ92" s="1548"/>
      <c r="VTR92" s="1548"/>
      <c r="VTS92" s="1548"/>
      <c r="VTT92" s="1548"/>
      <c r="VTU92" s="1548"/>
      <c r="VTV92" s="1548"/>
      <c r="VTW92" s="1548"/>
      <c r="VTX92" s="1548"/>
      <c r="VTY92" s="1548"/>
      <c r="VTZ92" s="1548"/>
      <c r="VUA92" s="1548"/>
      <c r="VUB92" s="1548"/>
      <c r="VUC92" s="1548"/>
      <c r="VUD92" s="1548"/>
      <c r="VUE92" s="1548"/>
      <c r="VUF92" s="1548"/>
      <c r="VUG92" s="1548"/>
      <c r="VUH92" s="1548"/>
      <c r="VUI92" s="1548"/>
      <c r="VUJ92" s="1548"/>
      <c r="VUK92" s="1548"/>
      <c r="VUL92" s="1548"/>
      <c r="VUM92" s="1548"/>
      <c r="VUN92" s="1548"/>
      <c r="VUO92" s="1548"/>
      <c r="VUP92" s="1548"/>
      <c r="VUQ92" s="1548"/>
      <c r="VUR92" s="1548"/>
      <c r="VUS92" s="1548"/>
      <c r="VUT92" s="1548"/>
      <c r="VUU92" s="1548"/>
      <c r="VUV92" s="1548"/>
      <c r="VUW92" s="1548"/>
      <c r="VUX92" s="1548"/>
      <c r="VUY92" s="1548"/>
      <c r="VUZ92" s="1548"/>
      <c r="VVA92" s="1548"/>
      <c r="VVB92" s="1548"/>
      <c r="VVC92" s="1548"/>
      <c r="VVD92" s="1548"/>
      <c r="VVE92" s="1548"/>
      <c r="VVF92" s="1548"/>
      <c r="VVG92" s="1548"/>
      <c r="VVH92" s="1548"/>
      <c r="VVI92" s="1548"/>
      <c r="VVJ92" s="1548"/>
      <c r="VVK92" s="1548"/>
      <c r="VVL92" s="1548"/>
      <c r="VVM92" s="1548"/>
      <c r="VVN92" s="1548"/>
      <c r="VVO92" s="1548"/>
      <c r="VVP92" s="1548"/>
      <c r="VVQ92" s="1548"/>
      <c r="VVR92" s="1548"/>
      <c r="VVS92" s="1548"/>
      <c r="VVT92" s="1548"/>
      <c r="VVU92" s="1548"/>
      <c r="VVV92" s="1548"/>
      <c r="VVW92" s="1548"/>
      <c r="VVX92" s="1548"/>
      <c r="VVY92" s="1548"/>
      <c r="VVZ92" s="1548"/>
      <c r="VWA92" s="1548"/>
      <c r="VWB92" s="1548"/>
      <c r="VWC92" s="1548"/>
      <c r="VWD92" s="1548"/>
      <c r="VWE92" s="1548"/>
      <c r="VWF92" s="1548"/>
      <c r="VWG92" s="1548"/>
      <c r="VWH92" s="1548"/>
      <c r="VWI92" s="1548"/>
      <c r="VWJ92" s="1548"/>
      <c r="VWK92" s="1548"/>
      <c r="VWL92" s="1548"/>
      <c r="VWM92" s="1548"/>
      <c r="VWN92" s="1548"/>
      <c r="VWO92" s="1548"/>
      <c r="VWP92" s="1548"/>
      <c r="VWQ92" s="1548"/>
      <c r="VWR92" s="1548"/>
      <c r="VWS92" s="1548"/>
      <c r="VWT92" s="1548"/>
      <c r="VWU92" s="1548"/>
      <c r="VWV92" s="1548"/>
      <c r="VWW92" s="1548"/>
      <c r="VWX92" s="1548"/>
      <c r="VWY92" s="1548"/>
      <c r="VWZ92" s="1548"/>
      <c r="VXA92" s="1548"/>
      <c r="VXB92" s="1548"/>
      <c r="VXC92" s="1548"/>
      <c r="VXD92" s="1548"/>
      <c r="VXE92" s="1548"/>
      <c r="VXF92" s="1548"/>
      <c r="VXG92" s="1548"/>
      <c r="VXH92" s="1548"/>
      <c r="VXI92" s="1548"/>
      <c r="VXJ92" s="1548"/>
      <c r="VXK92" s="1548"/>
      <c r="VXL92" s="1548"/>
      <c r="VXM92" s="1548"/>
      <c r="VXN92" s="1548"/>
      <c r="VXO92" s="1548"/>
      <c r="VXP92" s="1548"/>
      <c r="VXQ92" s="1548"/>
      <c r="VXR92" s="1548"/>
      <c r="VXS92" s="1548"/>
      <c r="VXT92" s="1548"/>
      <c r="VXU92" s="1548"/>
      <c r="VXV92" s="1548"/>
      <c r="VXW92" s="1548"/>
      <c r="VXX92" s="1548"/>
      <c r="VXY92" s="1548"/>
      <c r="VXZ92" s="1548"/>
      <c r="VYA92" s="1548"/>
      <c r="VYB92" s="1548"/>
      <c r="VYC92" s="1548"/>
      <c r="VYD92" s="1548"/>
      <c r="VYE92" s="1548"/>
      <c r="VYF92" s="1548"/>
      <c r="VYG92" s="1548"/>
      <c r="VYH92" s="1548"/>
      <c r="VYI92" s="1548"/>
      <c r="VYJ92" s="1548"/>
      <c r="VYK92" s="1548"/>
      <c r="VYL92" s="1548"/>
      <c r="VYM92" s="1548"/>
      <c r="VYN92" s="1548"/>
      <c r="VYO92" s="1548"/>
      <c r="VYP92" s="1548"/>
      <c r="VYQ92" s="1548"/>
      <c r="VYR92" s="1548"/>
      <c r="VYS92" s="1548"/>
      <c r="VYT92" s="1548"/>
      <c r="VYU92" s="1548"/>
      <c r="VYV92" s="1548"/>
      <c r="VYW92" s="1548"/>
      <c r="VYX92" s="1548"/>
      <c r="VYY92" s="1548"/>
      <c r="VYZ92" s="1548"/>
      <c r="VZA92" s="1548"/>
      <c r="VZB92" s="1548"/>
      <c r="VZC92" s="1548"/>
      <c r="VZD92" s="1548"/>
      <c r="VZE92" s="1548"/>
      <c r="VZF92" s="1548"/>
      <c r="VZG92" s="1548"/>
      <c r="VZH92" s="1548"/>
      <c r="VZI92" s="1548"/>
      <c r="VZJ92" s="1548"/>
      <c r="VZK92" s="1548"/>
      <c r="VZL92" s="1548"/>
      <c r="VZM92" s="1548"/>
      <c r="VZN92" s="1548"/>
      <c r="VZO92" s="1548"/>
      <c r="VZP92" s="1548"/>
      <c r="VZQ92" s="1548"/>
      <c r="VZR92" s="1548"/>
      <c r="VZS92" s="1548"/>
      <c r="VZT92" s="1548"/>
      <c r="VZU92" s="1548"/>
      <c r="VZV92" s="1548"/>
      <c r="VZW92" s="1548"/>
      <c r="VZX92" s="1548"/>
      <c r="VZY92" s="1548"/>
      <c r="VZZ92" s="1548"/>
      <c r="WAA92" s="1548"/>
      <c r="WAB92" s="1548"/>
      <c r="WAC92" s="1548"/>
      <c r="WAD92" s="1548"/>
      <c r="WAE92" s="1548"/>
      <c r="WAF92" s="1548"/>
      <c r="WAG92" s="1548"/>
      <c r="WAH92" s="1548"/>
      <c r="WAI92" s="1548"/>
      <c r="WAJ92" s="1548"/>
      <c r="WAK92" s="1548"/>
      <c r="WAL92" s="1548"/>
      <c r="WAM92" s="1548"/>
      <c r="WAN92" s="1548"/>
      <c r="WAO92" s="1548"/>
      <c r="WAP92" s="1548"/>
      <c r="WAQ92" s="1548"/>
      <c r="WAR92" s="1548"/>
      <c r="WAS92" s="1548"/>
      <c r="WAT92" s="1548"/>
      <c r="WAU92" s="1548"/>
      <c r="WAV92" s="1548"/>
      <c r="WAW92" s="1548"/>
      <c r="WAX92" s="1548"/>
      <c r="WAY92" s="1548"/>
      <c r="WAZ92" s="1548"/>
      <c r="WBA92" s="1548"/>
      <c r="WBB92" s="1548"/>
      <c r="WBC92" s="1548"/>
      <c r="WBD92" s="1548"/>
      <c r="WBE92" s="1548"/>
      <c r="WBF92" s="1548"/>
      <c r="WBG92" s="1548"/>
      <c r="WBH92" s="1548"/>
      <c r="WBI92" s="1548"/>
      <c r="WBJ92" s="1548"/>
      <c r="WBK92" s="1548"/>
      <c r="WBL92" s="1548"/>
      <c r="WBM92" s="1548"/>
      <c r="WBN92" s="1548"/>
      <c r="WBO92" s="1548"/>
      <c r="WBP92" s="1548"/>
      <c r="WBQ92" s="1548"/>
      <c r="WBR92" s="1548"/>
      <c r="WBS92" s="1548"/>
      <c r="WBT92" s="1548"/>
      <c r="WBU92" s="1548"/>
      <c r="WBV92" s="1548"/>
      <c r="WBW92" s="1548"/>
      <c r="WBX92" s="1548"/>
      <c r="WBY92" s="1548"/>
      <c r="WBZ92" s="1548"/>
      <c r="WCA92" s="1548"/>
      <c r="WCB92" s="1548"/>
      <c r="WCC92" s="1548"/>
      <c r="WCD92" s="1548"/>
      <c r="WCE92" s="1548"/>
      <c r="WCF92" s="1548"/>
      <c r="WCG92" s="1548"/>
      <c r="WCH92" s="1548"/>
      <c r="WCI92" s="1548"/>
      <c r="WCJ92" s="1548"/>
      <c r="WCK92" s="1548"/>
      <c r="WCL92" s="1548"/>
      <c r="WCM92" s="1548"/>
      <c r="WCN92" s="1548"/>
      <c r="WCO92" s="1548"/>
      <c r="WCP92" s="1548"/>
      <c r="WCQ92" s="1548"/>
      <c r="WCR92" s="1548"/>
      <c r="WCS92" s="1548"/>
      <c r="WCT92" s="1548"/>
      <c r="WCU92" s="1548"/>
      <c r="WCV92" s="1548"/>
      <c r="WCW92" s="1548"/>
      <c r="WCX92" s="1548"/>
      <c r="WCY92" s="1548"/>
      <c r="WCZ92" s="1548"/>
      <c r="WDA92" s="1548"/>
      <c r="WDB92" s="1548"/>
      <c r="WDC92" s="1548"/>
      <c r="WDD92" s="1548"/>
      <c r="WDE92" s="1548"/>
      <c r="WDF92" s="1548"/>
      <c r="WDG92" s="1548"/>
      <c r="WDH92" s="1548"/>
      <c r="WDI92" s="1548"/>
      <c r="WDJ92" s="1548"/>
      <c r="WDK92" s="1548"/>
      <c r="WDL92" s="1548"/>
      <c r="WDM92" s="1548"/>
      <c r="WDN92" s="1548"/>
      <c r="WDO92" s="1548"/>
      <c r="WDP92" s="1548"/>
      <c r="WDQ92" s="1548"/>
      <c r="WDR92" s="1548"/>
      <c r="WDS92" s="1548"/>
      <c r="WDT92" s="1548"/>
      <c r="WDU92" s="1548"/>
      <c r="WDV92" s="1548"/>
      <c r="WDW92" s="1548"/>
      <c r="WDX92" s="1548"/>
      <c r="WDY92" s="1548"/>
      <c r="WDZ92" s="1548"/>
      <c r="WEA92" s="1548"/>
      <c r="WEB92" s="1548"/>
      <c r="WEC92" s="1548"/>
      <c r="WED92" s="1548"/>
      <c r="WEE92" s="1548"/>
      <c r="WEF92" s="1548"/>
      <c r="WEG92" s="1548"/>
      <c r="WEH92" s="1548"/>
      <c r="WEI92" s="1548"/>
      <c r="WEJ92" s="1548"/>
      <c r="WEK92" s="1548"/>
      <c r="WEL92" s="1548"/>
      <c r="WEM92" s="1548"/>
      <c r="WEN92" s="1548"/>
      <c r="WEO92" s="1548"/>
      <c r="WEP92" s="1548"/>
      <c r="WEQ92" s="1548"/>
      <c r="WER92" s="1548"/>
      <c r="WES92" s="1548"/>
      <c r="WET92" s="1548"/>
      <c r="WEU92" s="1548"/>
      <c r="WEV92" s="1548"/>
      <c r="WEW92" s="1548"/>
      <c r="WEX92" s="1548"/>
      <c r="WEY92" s="1548"/>
      <c r="WEZ92" s="1548"/>
      <c r="WFA92" s="1548"/>
      <c r="WFB92" s="1548"/>
      <c r="WFC92" s="1548"/>
      <c r="WFD92" s="1548"/>
      <c r="WFE92" s="1548"/>
      <c r="WFF92" s="1548"/>
      <c r="WFG92" s="1548"/>
      <c r="WFH92" s="1548"/>
      <c r="WFI92" s="1548"/>
      <c r="WFJ92" s="1548"/>
      <c r="WFK92" s="1548"/>
      <c r="WFL92" s="1548"/>
      <c r="WFM92" s="1548"/>
      <c r="WFN92" s="1548"/>
      <c r="WFO92" s="1548"/>
      <c r="WFP92" s="1548"/>
      <c r="WFQ92" s="1548"/>
      <c r="WFR92" s="1548"/>
      <c r="WFS92" s="1548"/>
      <c r="WFT92" s="1548"/>
      <c r="WFU92" s="1548"/>
      <c r="WFV92" s="1548"/>
      <c r="WFW92" s="1548"/>
      <c r="WFX92" s="1548"/>
      <c r="WFY92" s="1548"/>
      <c r="WFZ92" s="1548"/>
      <c r="WGA92" s="1548"/>
      <c r="WGB92" s="1548"/>
      <c r="WGC92" s="1548"/>
      <c r="WGD92" s="1548"/>
      <c r="WGE92" s="1548"/>
      <c r="WGF92" s="1548"/>
      <c r="WGG92" s="1548"/>
      <c r="WGH92" s="1548"/>
      <c r="WGI92" s="1548"/>
      <c r="WGJ92" s="1548"/>
      <c r="WGK92" s="1548"/>
      <c r="WGL92" s="1548"/>
      <c r="WGM92" s="1548"/>
      <c r="WGN92" s="1548"/>
      <c r="WGO92" s="1548"/>
      <c r="WGP92" s="1548"/>
      <c r="WGQ92" s="1548"/>
      <c r="WGR92" s="1548"/>
      <c r="WGS92" s="1548"/>
      <c r="WGT92" s="1548"/>
      <c r="WGU92" s="1548"/>
      <c r="WGV92" s="1548"/>
      <c r="WGW92" s="1548"/>
      <c r="WGX92" s="1548"/>
      <c r="WGY92" s="1548"/>
      <c r="WGZ92" s="1548"/>
      <c r="WHA92" s="1548"/>
      <c r="WHB92" s="1548"/>
      <c r="WHC92" s="1548"/>
      <c r="WHD92" s="1548"/>
      <c r="WHE92" s="1548"/>
      <c r="WHF92" s="1548"/>
      <c r="WHG92" s="1548"/>
      <c r="WHH92" s="1548"/>
      <c r="WHI92" s="1548"/>
      <c r="WHJ92" s="1548"/>
      <c r="WHK92" s="1548"/>
      <c r="WHL92" s="1548"/>
      <c r="WHM92" s="1548"/>
      <c r="WHN92" s="1548"/>
      <c r="WHO92" s="1548"/>
      <c r="WHP92" s="1548"/>
      <c r="WHQ92" s="1548"/>
      <c r="WHR92" s="1548"/>
      <c r="WHS92" s="1548"/>
      <c r="WHT92" s="1548"/>
      <c r="WHU92" s="1548"/>
      <c r="WHV92" s="1548"/>
      <c r="WHW92" s="1548"/>
      <c r="WHX92" s="1548"/>
      <c r="WHY92" s="1548"/>
      <c r="WHZ92" s="1548"/>
      <c r="WIA92" s="1548"/>
      <c r="WIB92" s="1548"/>
      <c r="WIC92" s="1548"/>
      <c r="WID92" s="1548"/>
      <c r="WIE92" s="1548"/>
      <c r="WIF92" s="1548"/>
      <c r="WIG92" s="1548"/>
      <c r="WIH92" s="1548"/>
      <c r="WII92" s="1548"/>
      <c r="WIJ92" s="1548"/>
      <c r="WIK92" s="1548"/>
      <c r="WIL92" s="1548"/>
      <c r="WIM92" s="1548"/>
      <c r="WIN92" s="1548"/>
      <c r="WIO92" s="1548"/>
      <c r="WIP92" s="1548"/>
      <c r="WIQ92" s="1548"/>
      <c r="WIR92" s="1548"/>
      <c r="WIS92" s="1548"/>
      <c r="WIT92" s="1548"/>
      <c r="WIU92" s="1548"/>
      <c r="WIV92" s="1548"/>
      <c r="WIW92" s="1548"/>
      <c r="WIX92" s="1548"/>
      <c r="WIY92" s="1548"/>
      <c r="WIZ92" s="1548"/>
      <c r="WJA92" s="1548"/>
      <c r="WJB92" s="1548"/>
      <c r="WJC92" s="1548"/>
      <c r="WJD92" s="1548"/>
      <c r="WJE92" s="1548"/>
      <c r="WJF92" s="1548"/>
      <c r="WJG92" s="1548"/>
      <c r="WJH92" s="1548"/>
      <c r="WJI92" s="1548"/>
      <c r="WJJ92" s="1548"/>
      <c r="WJK92" s="1548"/>
      <c r="WJL92" s="1548"/>
      <c r="WJM92" s="1548"/>
      <c r="WJN92" s="1548"/>
      <c r="WJO92" s="1548"/>
      <c r="WJP92" s="1548"/>
      <c r="WJQ92" s="1548"/>
      <c r="WJR92" s="1548"/>
      <c r="WJS92" s="1548"/>
      <c r="WJT92" s="1548"/>
      <c r="WJU92" s="1548"/>
      <c r="WJV92" s="1548"/>
      <c r="WJW92" s="1548"/>
      <c r="WJX92" s="1548"/>
      <c r="WJY92" s="1548"/>
      <c r="WJZ92" s="1548"/>
      <c r="WKA92" s="1548"/>
      <c r="WKB92" s="1548"/>
      <c r="WKC92" s="1548"/>
      <c r="WKD92" s="1548"/>
      <c r="WKE92" s="1548"/>
      <c r="WKF92" s="1548"/>
      <c r="WKG92" s="1548"/>
      <c r="WKH92" s="1548"/>
      <c r="WKI92" s="1548"/>
      <c r="WKJ92" s="1548"/>
      <c r="WKK92" s="1548"/>
      <c r="WKL92" s="1548"/>
      <c r="WKM92" s="1548"/>
      <c r="WKN92" s="1548"/>
      <c r="WKO92" s="1548"/>
      <c r="WKP92" s="1548"/>
      <c r="WKQ92" s="1548"/>
      <c r="WKR92" s="1548"/>
      <c r="WKS92" s="1548"/>
      <c r="WKT92" s="1548"/>
      <c r="WKU92" s="1548"/>
      <c r="WKV92" s="1548"/>
      <c r="WKW92" s="1548"/>
      <c r="WKX92" s="1548"/>
      <c r="WKY92" s="1548"/>
      <c r="WKZ92" s="1548"/>
      <c r="WLA92" s="1548"/>
      <c r="WLB92" s="1548"/>
      <c r="WLC92" s="1548"/>
      <c r="WLD92" s="1548"/>
      <c r="WLE92" s="1548"/>
      <c r="WLF92" s="1548"/>
      <c r="WLG92" s="1548"/>
      <c r="WLH92" s="1548"/>
      <c r="WLI92" s="1548"/>
      <c r="WLJ92" s="1548"/>
      <c r="WLK92" s="1548"/>
      <c r="WLL92" s="1548"/>
      <c r="WLM92" s="1548"/>
      <c r="WLN92" s="1548"/>
      <c r="WLO92" s="1548"/>
      <c r="WLP92" s="1548"/>
      <c r="WLQ92" s="1548"/>
      <c r="WLR92" s="1548"/>
      <c r="WLS92" s="1548"/>
      <c r="WLT92" s="1548"/>
      <c r="WLU92" s="1548"/>
      <c r="WLV92" s="1548"/>
      <c r="WLW92" s="1548"/>
      <c r="WLX92" s="1548"/>
      <c r="WLY92" s="1548"/>
      <c r="WLZ92" s="1548"/>
      <c r="WMA92" s="1548"/>
      <c r="WMB92" s="1548"/>
      <c r="WMC92" s="1548"/>
      <c r="WMD92" s="1548"/>
      <c r="WME92" s="1548"/>
      <c r="WMF92" s="1548"/>
      <c r="WMG92" s="1548"/>
      <c r="WMH92" s="1548"/>
      <c r="WMI92" s="1548"/>
      <c r="WMJ92" s="1548"/>
      <c r="WMK92" s="1548"/>
      <c r="WML92" s="1548"/>
      <c r="WMM92" s="1548"/>
      <c r="WMN92" s="1548"/>
      <c r="WMO92" s="1548"/>
      <c r="WMP92" s="1548"/>
      <c r="WMQ92" s="1548"/>
      <c r="WMR92" s="1548"/>
      <c r="WMS92" s="1548"/>
      <c r="WMT92" s="1548"/>
      <c r="WMU92" s="1548"/>
      <c r="WMV92" s="1548"/>
      <c r="WMW92" s="1548"/>
      <c r="WMX92" s="1548"/>
      <c r="WMY92" s="1548"/>
      <c r="WMZ92" s="1548"/>
      <c r="WNA92" s="1548"/>
      <c r="WNB92" s="1548"/>
      <c r="WNC92" s="1548"/>
      <c r="WND92" s="1548"/>
      <c r="WNE92" s="1548"/>
      <c r="WNF92" s="1548"/>
      <c r="WNG92" s="1548"/>
      <c r="WNH92" s="1548"/>
      <c r="WNI92" s="1548"/>
      <c r="WNJ92" s="1548"/>
      <c r="WNK92" s="1548"/>
      <c r="WNL92" s="1548"/>
      <c r="WNM92" s="1548"/>
      <c r="WNN92" s="1548"/>
      <c r="WNO92" s="1548"/>
      <c r="WNP92" s="1548"/>
      <c r="WNQ92" s="1548"/>
      <c r="WNR92" s="1548"/>
      <c r="WNS92" s="1548"/>
      <c r="WNT92" s="1548"/>
      <c r="WNU92" s="1548"/>
      <c r="WNV92" s="1548"/>
      <c r="WNW92" s="1548"/>
      <c r="WNX92" s="1548"/>
      <c r="WNY92" s="1548"/>
      <c r="WNZ92" s="1548"/>
      <c r="WOA92" s="1548"/>
      <c r="WOB92" s="1548"/>
      <c r="WOC92" s="1548"/>
      <c r="WOD92" s="1548"/>
      <c r="WOE92" s="1548"/>
      <c r="WOF92" s="1548"/>
      <c r="WOG92" s="1548"/>
      <c r="WOH92" s="1548"/>
      <c r="WOI92" s="1548"/>
      <c r="WOJ92" s="1548"/>
      <c r="WOK92" s="1548"/>
      <c r="WOL92" s="1548"/>
      <c r="WOM92" s="1548"/>
      <c r="WON92" s="1548"/>
      <c r="WOO92" s="1548"/>
      <c r="WOP92" s="1548"/>
      <c r="WOQ92" s="1548"/>
      <c r="WOR92" s="1548"/>
      <c r="WOS92" s="1548"/>
      <c r="WOT92" s="1548"/>
      <c r="WOU92" s="1548"/>
      <c r="WOV92" s="1548"/>
      <c r="WOW92" s="1548"/>
      <c r="WOX92" s="1548"/>
      <c r="WOY92" s="1548"/>
      <c r="WOZ92" s="1548"/>
      <c r="WPA92" s="1548"/>
      <c r="WPB92" s="1548"/>
      <c r="WPC92" s="1548"/>
      <c r="WPD92" s="1548"/>
      <c r="WPE92" s="1548"/>
      <c r="WPF92" s="1548"/>
      <c r="WPG92" s="1548"/>
      <c r="WPH92" s="1548"/>
      <c r="WPI92" s="1548"/>
      <c r="WPJ92" s="1548"/>
      <c r="WPK92" s="1548"/>
      <c r="WPL92" s="1548"/>
      <c r="WPM92" s="1548"/>
      <c r="WPN92" s="1548"/>
      <c r="WPO92" s="1548"/>
      <c r="WPP92" s="1548"/>
      <c r="WPQ92" s="1548"/>
      <c r="WPR92" s="1548"/>
      <c r="WPS92" s="1548"/>
      <c r="WPT92" s="1548"/>
      <c r="WPU92" s="1548"/>
      <c r="WPV92" s="1548"/>
      <c r="WPW92" s="1548"/>
      <c r="WPX92" s="1548"/>
      <c r="WPY92" s="1548"/>
      <c r="WPZ92" s="1548"/>
      <c r="WQA92" s="1548"/>
      <c r="WQB92" s="1548"/>
      <c r="WQC92" s="1548"/>
      <c r="WQD92" s="1548"/>
      <c r="WQE92" s="1548"/>
      <c r="WQF92" s="1548"/>
      <c r="WQG92" s="1548"/>
      <c r="WQH92" s="1548"/>
      <c r="WQI92" s="1548"/>
      <c r="WQJ92" s="1548"/>
      <c r="WQK92" s="1548"/>
      <c r="WQL92" s="1548"/>
      <c r="WQM92" s="1548"/>
      <c r="WQN92" s="1548"/>
      <c r="WQO92" s="1548"/>
      <c r="WQP92" s="1548"/>
      <c r="WQQ92" s="1548"/>
      <c r="WQR92" s="1548"/>
      <c r="WQS92" s="1548"/>
      <c r="WQT92" s="1548"/>
      <c r="WQU92" s="1548"/>
      <c r="WQV92" s="1548"/>
      <c r="WQW92" s="1548"/>
      <c r="WQX92" s="1548"/>
      <c r="WQY92" s="1548"/>
      <c r="WQZ92" s="1548"/>
      <c r="WRA92" s="1548"/>
      <c r="WRB92" s="1548"/>
      <c r="WRC92" s="1548"/>
      <c r="WRD92" s="1548"/>
      <c r="WRE92" s="1548"/>
      <c r="WRF92" s="1548"/>
      <c r="WRG92" s="1548"/>
      <c r="WRH92" s="1548"/>
      <c r="WRI92" s="1548"/>
      <c r="WRJ92" s="1548"/>
      <c r="WRK92" s="1548"/>
      <c r="WRL92" s="1548"/>
      <c r="WRM92" s="1548"/>
      <c r="WRN92" s="1548"/>
      <c r="WRO92" s="1548"/>
      <c r="WRP92" s="1548"/>
      <c r="WRQ92" s="1548"/>
      <c r="WRR92" s="1548"/>
      <c r="WRS92" s="1548"/>
      <c r="WRT92" s="1548"/>
      <c r="WRU92" s="1548"/>
      <c r="WRV92" s="1548"/>
      <c r="WRW92" s="1548"/>
      <c r="WRX92" s="1548"/>
      <c r="WRY92" s="1548"/>
      <c r="WRZ92" s="1548"/>
      <c r="WSA92" s="1548"/>
      <c r="WSB92" s="1548"/>
      <c r="WSC92" s="1548"/>
      <c r="WSD92" s="1548"/>
      <c r="WSE92" s="1548"/>
      <c r="WSF92" s="1548"/>
      <c r="WSG92" s="1548"/>
      <c r="WSH92" s="1548"/>
      <c r="WSI92" s="1548"/>
      <c r="WSJ92" s="1548"/>
      <c r="WSK92" s="1548"/>
      <c r="WSL92" s="1548"/>
      <c r="WSM92" s="1548"/>
      <c r="WSN92" s="1548"/>
      <c r="WSO92" s="1548"/>
      <c r="WSP92" s="1548"/>
      <c r="WSQ92" s="1548"/>
      <c r="WSR92" s="1548"/>
      <c r="WSS92" s="1548"/>
      <c r="WST92" s="1548"/>
      <c r="WSU92" s="1548"/>
      <c r="WSV92" s="1548"/>
      <c r="WSW92" s="1548"/>
      <c r="WSX92" s="1548"/>
      <c r="WSY92" s="1548"/>
      <c r="WSZ92" s="1548"/>
      <c r="WTA92" s="1548"/>
      <c r="WTB92" s="1548"/>
      <c r="WTC92" s="1548"/>
      <c r="WTD92" s="1548"/>
      <c r="WTE92" s="1548"/>
      <c r="WTF92" s="1548"/>
      <c r="WTG92" s="1548"/>
      <c r="WTH92" s="1548"/>
      <c r="WTI92" s="1548"/>
      <c r="WTJ92" s="1548"/>
      <c r="WTK92" s="1548"/>
      <c r="WTL92" s="1548"/>
      <c r="WTM92" s="1548"/>
      <c r="WTN92" s="1548"/>
      <c r="WTO92" s="1548"/>
      <c r="WTP92" s="1548"/>
      <c r="WTQ92" s="1548"/>
      <c r="WTR92" s="1548"/>
      <c r="WTS92" s="1548"/>
      <c r="WTT92" s="1548"/>
      <c r="WTU92" s="1548"/>
      <c r="WTV92" s="1548"/>
      <c r="WTW92" s="1548"/>
      <c r="WTX92" s="1548"/>
      <c r="WTY92" s="1548"/>
      <c r="WTZ92" s="1548"/>
      <c r="WUA92" s="1548"/>
      <c r="WUB92" s="1548"/>
      <c r="WUC92" s="1548"/>
      <c r="WUD92" s="1548"/>
      <c r="WUE92" s="1548"/>
      <c r="WUF92" s="1548"/>
      <c r="WUG92" s="1548"/>
      <c r="WUH92" s="1548"/>
      <c r="WUI92" s="1548"/>
      <c r="WUJ92" s="1548"/>
      <c r="WUK92" s="1548"/>
      <c r="WUL92" s="1548"/>
      <c r="WUM92" s="1548"/>
      <c r="WUN92" s="1548"/>
      <c r="WUO92" s="1548"/>
      <c r="WUP92" s="1548"/>
      <c r="WUQ92" s="1548"/>
      <c r="WUR92" s="1548"/>
      <c r="WUS92" s="1548"/>
      <c r="WUT92" s="1548"/>
      <c r="WUU92" s="1548"/>
      <c r="WUV92" s="1548"/>
      <c r="WUW92" s="1548"/>
      <c r="WUX92" s="1548"/>
      <c r="WUY92" s="1548"/>
      <c r="WUZ92" s="1548"/>
      <c r="WVA92" s="1548"/>
      <c r="WVB92" s="1548"/>
      <c r="WVC92" s="1548"/>
      <c r="WVD92" s="1548"/>
      <c r="WVE92" s="1548"/>
      <c r="WVF92" s="1548"/>
      <c r="WVG92" s="1548"/>
      <c r="WVH92" s="1548"/>
      <c r="WVI92" s="1548"/>
      <c r="WVJ92" s="1548"/>
      <c r="WVK92" s="1548"/>
      <c r="WVL92" s="1548"/>
      <c r="WVM92" s="1548"/>
      <c r="WVN92" s="1548"/>
      <c r="WVO92" s="1548"/>
      <c r="WVP92" s="1548"/>
      <c r="WVQ92" s="1548"/>
      <c r="WVR92" s="1548"/>
      <c r="WVS92" s="1548"/>
      <c r="WVT92" s="1548"/>
      <c r="WVU92" s="1548"/>
      <c r="WVV92" s="1548"/>
      <c r="WVW92" s="1548"/>
      <c r="WVX92" s="1548"/>
      <c r="WVY92" s="1548"/>
      <c r="WVZ92" s="1548"/>
      <c r="WWA92" s="1548"/>
      <c r="WWB92" s="1548"/>
      <c r="WWC92" s="1548"/>
      <c r="WWD92" s="1548"/>
      <c r="WWE92" s="1548"/>
      <c r="WWF92" s="1548"/>
      <c r="WWG92" s="1548"/>
      <c r="WWH92" s="1548"/>
      <c r="WWI92" s="1548"/>
      <c r="WWJ92" s="1548"/>
      <c r="WWK92" s="1548"/>
      <c r="WWL92" s="1548"/>
      <c r="WWM92" s="1548"/>
      <c r="WWN92" s="1548"/>
      <c r="WWO92" s="1548"/>
      <c r="WWP92" s="1548"/>
      <c r="WWQ92" s="1548"/>
      <c r="WWR92" s="1548"/>
      <c r="WWS92" s="1548"/>
      <c r="WWT92" s="1548"/>
      <c r="WWU92" s="1548"/>
      <c r="WWV92" s="1548"/>
      <c r="WWW92" s="1548"/>
      <c r="WWX92" s="1548"/>
      <c r="WWY92" s="1548"/>
      <c r="WWZ92" s="1548"/>
      <c r="WXA92" s="1548"/>
      <c r="WXB92" s="1548"/>
      <c r="WXC92" s="1548"/>
      <c r="WXD92" s="1548"/>
      <c r="WXE92" s="1548"/>
      <c r="WXF92" s="1548"/>
      <c r="WXG92" s="1548"/>
      <c r="WXH92" s="1548"/>
      <c r="WXI92" s="1548"/>
      <c r="WXJ92" s="1548"/>
      <c r="WXK92" s="1548"/>
      <c r="WXL92" s="1548"/>
      <c r="WXM92" s="1548"/>
      <c r="WXN92" s="1548"/>
      <c r="WXO92" s="1548"/>
      <c r="WXP92" s="1548"/>
      <c r="WXQ92" s="1548"/>
      <c r="WXR92" s="1548"/>
      <c r="WXS92" s="1548"/>
      <c r="WXT92" s="1548"/>
      <c r="WXU92" s="1548"/>
      <c r="WXV92" s="1548"/>
      <c r="WXW92" s="1548"/>
      <c r="WXX92" s="1548"/>
      <c r="WXY92" s="1548"/>
      <c r="WXZ92" s="1548"/>
      <c r="WYA92" s="1548"/>
      <c r="WYB92" s="1548"/>
      <c r="WYC92" s="1548"/>
      <c r="WYD92" s="1548"/>
      <c r="WYE92" s="1548"/>
      <c r="WYF92" s="1548"/>
      <c r="WYG92" s="1548"/>
      <c r="WYH92" s="1548"/>
      <c r="WYI92" s="1548"/>
      <c r="WYJ92" s="1548"/>
      <c r="WYK92" s="1548"/>
      <c r="WYL92" s="1548"/>
      <c r="WYM92" s="1548"/>
      <c r="WYN92" s="1548"/>
      <c r="WYO92" s="1548"/>
      <c r="WYP92" s="1548"/>
      <c r="WYQ92" s="1548"/>
      <c r="WYR92" s="1548"/>
      <c r="WYS92" s="1548"/>
      <c r="WYT92" s="1548"/>
      <c r="WYU92" s="1548"/>
      <c r="WYV92" s="1548"/>
      <c r="WYW92" s="1548"/>
      <c r="WYX92" s="1548"/>
      <c r="WYY92" s="1548"/>
      <c r="WYZ92" s="1548"/>
      <c r="WZA92" s="1548"/>
      <c r="WZB92" s="1548"/>
      <c r="WZC92" s="1548"/>
      <c r="WZD92" s="1548"/>
      <c r="WZE92" s="1548"/>
      <c r="WZF92" s="1548"/>
      <c r="WZG92" s="1548"/>
      <c r="WZH92" s="1548"/>
      <c r="WZI92" s="1548"/>
      <c r="WZJ92" s="1548"/>
      <c r="WZK92" s="1548"/>
      <c r="WZL92" s="1548"/>
      <c r="WZM92" s="1548"/>
      <c r="WZN92" s="1548"/>
      <c r="WZO92" s="1548"/>
      <c r="WZP92" s="1548"/>
      <c r="WZQ92" s="1548"/>
      <c r="WZR92" s="1548"/>
      <c r="WZS92" s="1548"/>
      <c r="WZT92" s="1548"/>
      <c r="WZU92" s="1548"/>
      <c r="WZV92" s="1548"/>
      <c r="WZW92" s="1548"/>
      <c r="WZX92" s="1548"/>
      <c r="WZY92" s="1548"/>
      <c r="WZZ92" s="1548"/>
      <c r="XAA92" s="1548"/>
      <c r="XAB92" s="1548"/>
      <c r="XAC92" s="1548"/>
      <c r="XAD92" s="1548"/>
      <c r="XAE92" s="1548"/>
      <c r="XAF92" s="1548"/>
      <c r="XAG92" s="1548"/>
      <c r="XAH92" s="1548"/>
      <c r="XAI92" s="1548"/>
      <c r="XAJ92" s="1548"/>
      <c r="XAK92" s="1548"/>
      <c r="XAL92" s="1548"/>
      <c r="XAM92" s="1548"/>
      <c r="XAN92" s="1548"/>
      <c r="XAO92" s="1548"/>
      <c r="XAP92" s="1548"/>
      <c r="XAQ92" s="1548"/>
      <c r="XAR92" s="1548"/>
      <c r="XAS92" s="1548"/>
      <c r="XAT92" s="1548"/>
      <c r="XAU92" s="1548"/>
      <c r="XAV92" s="1548"/>
      <c r="XAW92" s="1548"/>
      <c r="XAX92" s="1548"/>
      <c r="XAY92" s="1548"/>
      <c r="XAZ92" s="1548"/>
      <c r="XBA92" s="1548"/>
      <c r="XBB92" s="1548"/>
      <c r="XBC92" s="1548"/>
      <c r="XBD92" s="1548"/>
      <c r="XBE92" s="1548"/>
      <c r="XBF92" s="1548"/>
      <c r="XBG92" s="1548"/>
      <c r="XBH92" s="1548"/>
      <c r="XBI92" s="1548"/>
      <c r="XBJ92" s="1548"/>
      <c r="XBK92" s="1548"/>
      <c r="XBL92" s="1548"/>
      <c r="XBM92" s="1548"/>
      <c r="XBN92" s="1548"/>
      <c r="XBO92" s="1548"/>
      <c r="XBP92" s="1548"/>
      <c r="XBQ92" s="1548"/>
      <c r="XBR92" s="1548"/>
      <c r="XBS92" s="1548"/>
      <c r="XBT92" s="1548"/>
      <c r="XBU92" s="1548"/>
      <c r="XBV92" s="1548"/>
      <c r="XBW92" s="1548"/>
      <c r="XBX92" s="1548"/>
      <c r="XBY92" s="1548"/>
      <c r="XBZ92" s="1548"/>
      <c r="XCA92" s="1548"/>
      <c r="XCB92" s="1548"/>
      <c r="XCC92" s="1548"/>
      <c r="XCD92" s="1548"/>
      <c r="XCE92" s="1548"/>
      <c r="XCF92" s="1548"/>
      <c r="XCG92" s="1548"/>
      <c r="XCH92" s="1548"/>
      <c r="XCI92" s="1548"/>
      <c r="XCJ92" s="1548"/>
      <c r="XCK92" s="1548"/>
      <c r="XCL92" s="1548"/>
      <c r="XCM92" s="1548"/>
      <c r="XCN92" s="1548"/>
      <c r="XCO92" s="1548"/>
      <c r="XCP92" s="1548"/>
      <c r="XCQ92" s="1548"/>
      <c r="XCR92" s="1548"/>
      <c r="XCS92" s="1548"/>
      <c r="XCT92" s="1548"/>
      <c r="XCU92" s="1548"/>
      <c r="XCV92" s="1548"/>
      <c r="XCW92" s="1548"/>
      <c r="XCX92" s="1548"/>
      <c r="XCY92" s="1548"/>
      <c r="XCZ92" s="1548"/>
      <c r="XDA92" s="1548"/>
      <c r="XDB92" s="1548"/>
      <c r="XDC92" s="1548"/>
      <c r="XDD92" s="1548"/>
      <c r="XDE92" s="1548"/>
      <c r="XDF92" s="1548"/>
      <c r="XDG92" s="1548"/>
      <c r="XDH92" s="1548"/>
      <c r="XDI92" s="1548"/>
      <c r="XDJ92" s="1548"/>
      <c r="XDK92" s="1548"/>
      <c r="XDL92" s="1548"/>
      <c r="XDM92" s="1548"/>
      <c r="XDN92" s="1548"/>
      <c r="XDO92" s="1548"/>
      <c r="XDP92" s="1548"/>
      <c r="XDQ92" s="1548"/>
      <c r="XDR92" s="1548"/>
      <c r="XDS92" s="1548"/>
      <c r="XDT92" s="1548"/>
      <c r="XDU92" s="1548"/>
      <c r="XDV92" s="1548"/>
      <c r="XDW92" s="1548"/>
      <c r="XDX92" s="1548"/>
      <c r="XDY92" s="1548"/>
      <c r="XDZ92" s="1548"/>
      <c r="XEA92" s="1548"/>
      <c r="XEB92" s="1548"/>
      <c r="XEC92" s="1548"/>
      <c r="XED92" s="1548"/>
      <c r="XEE92" s="1548"/>
      <c r="XEF92" s="1548"/>
      <c r="XEG92" s="1548"/>
      <c r="XEH92" s="1548"/>
      <c r="XEI92" s="1548"/>
      <c r="XEJ92" s="1548"/>
      <c r="XEK92" s="1548"/>
      <c r="XEL92" s="1548"/>
      <c r="XEM92" s="1548"/>
      <c r="XEN92" s="1548"/>
      <c r="XEO92" s="1548"/>
      <c r="XEP92" s="1548"/>
      <c r="XEQ92" s="1548"/>
      <c r="XER92" s="1548"/>
      <c r="XES92" s="1548"/>
      <c r="XET92" s="1548"/>
      <c r="XEU92" s="1548"/>
      <c r="XEV92" s="1548"/>
      <c r="XEW92" s="1548"/>
      <c r="XEX92" s="1548"/>
      <c r="XEY92" s="1548"/>
      <c r="XEZ92" s="1548"/>
      <c r="XFA92" s="1548"/>
      <c r="XFB92" s="1548"/>
      <c r="XFC92" s="1548"/>
      <c r="XFD92" s="1548"/>
    </row>
    <row r="93" spans="1:16384" s="1550" customFormat="1" ht="33" customHeight="1">
      <c r="A93" s="1556">
        <v>8</v>
      </c>
      <c r="B93" s="1548" t="s">
        <v>5399</v>
      </c>
      <c r="C93" s="1548" t="s">
        <v>5400</v>
      </c>
      <c r="D93" s="1548" t="s">
        <v>45</v>
      </c>
      <c r="E93" s="1548">
        <v>1</v>
      </c>
      <c r="F93" s="1548">
        <v>4.8</v>
      </c>
      <c r="G93" s="1548" t="s">
        <v>31</v>
      </c>
      <c r="H93" s="1548" t="s">
        <v>41</v>
      </c>
      <c r="I93" s="1548" t="s">
        <v>5401</v>
      </c>
      <c r="J93" s="1548" t="s">
        <v>5350</v>
      </c>
      <c r="K93" s="1548" t="s">
        <v>5351</v>
      </c>
      <c r="L93" s="1548">
        <v>29649.56</v>
      </c>
      <c r="M93" s="1548">
        <v>8894.8700000000008</v>
      </c>
      <c r="N93" s="1614">
        <v>44152</v>
      </c>
      <c r="O93" s="1615"/>
      <c r="P93" s="1548" t="s">
        <v>5353</v>
      </c>
      <c r="Q93" s="1548">
        <v>18535240344</v>
      </c>
      <c r="R93" s="1548" t="s">
        <v>5354</v>
      </c>
      <c r="S93" s="1548" t="s">
        <v>5258</v>
      </c>
      <c r="T93" s="1548"/>
      <c r="U93" s="1548"/>
      <c r="V93" s="1548"/>
      <c r="W93" s="1548"/>
      <c r="X93" s="1548"/>
      <c r="Y93" s="1548"/>
      <c r="Z93" s="1548"/>
      <c r="AA93" s="1548"/>
      <c r="AB93" s="1548"/>
      <c r="AC93" s="1548"/>
      <c r="AD93" s="1548"/>
      <c r="AE93" s="1548"/>
      <c r="AF93" s="1548"/>
      <c r="AG93" s="1548"/>
      <c r="AH93" s="1548"/>
      <c r="AI93" s="1548"/>
      <c r="AJ93" s="1548"/>
      <c r="AK93" s="1548"/>
      <c r="AL93" s="1548"/>
      <c r="AM93" s="1548"/>
      <c r="AN93" s="1548"/>
      <c r="AO93" s="1548"/>
      <c r="AP93" s="1548"/>
      <c r="AQ93" s="1548"/>
      <c r="AR93" s="1548"/>
      <c r="AS93" s="1548"/>
      <c r="AT93" s="1548"/>
      <c r="AU93" s="1548"/>
      <c r="AV93" s="1548"/>
      <c r="AW93" s="1548"/>
      <c r="AX93" s="1548"/>
      <c r="AY93" s="1548"/>
      <c r="AZ93" s="1548"/>
      <c r="BA93" s="1548"/>
      <c r="BB93" s="1548"/>
      <c r="BC93" s="1548"/>
      <c r="BD93" s="1548"/>
      <c r="BE93" s="1548"/>
      <c r="BF93" s="1548"/>
      <c r="BG93" s="1548"/>
      <c r="BH93" s="1548"/>
      <c r="BI93" s="1548"/>
      <c r="BJ93" s="1548"/>
      <c r="BK93" s="1548"/>
      <c r="BL93" s="1548"/>
      <c r="BM93" s="1548"/>
      <c r="BN93" s="1548"/>
      <c r="BO93" s="1548"/>
      <c r="BP93" s="1548"/>
      <c r="BQ93" s="1548"/>
      <c r="BR93" s="1548"/>
      <c r="BS93" s="1548"/>
      <c r="BT93" s="1548"/>
      <c r="BU93" s="1548"/>
      <c r="BV93" s="1548"/>
      <c r="BW93" s="1548"/>
      <c r="BX93" s="1548"/>
      <c r="BY93" s="1548"/>
      <c r="BZ93" s="1548"/>
      <c r="CA93" s="1548"/>
      <c r="CB93" s="1548"/>
      <c r="CC93" s="1548"/>
      <c r="CD93" s="1548"/>
      <c r="CE93" s="1548"/>
      <c r="CF93" s="1548"/>
      <c r="CG93" s="1548"/>
      <c r="CH93" s="1548"/>
      <c r="CI93" s="1548"/>
      <c r="CJ93" s="1548"/>
      <c r="CK93" s="1548"/>
      <c r="CL93" s="1548"/>
      <c r="CM93" s="1548"/>
      <c r="CN93" s="1548"/>
      <c r="CO93" s="1548"/>
      <c r="CP93" s="1548"/>
      <c r="CQ93" s="1548"/>
      <c r="CR93" s="1548"/>
      <c r="CS93" s="1548"/>
      <c r="CT93" s="1548"/>
      <c r="CU93" s="1548"/>
      <c r="CV93" s="1548"/>
      <c r="CW93" s="1548"/>
      <c r="CX93" s="1548"/>
      <c r="CY93" s="1548"/>
      <c r="CZ93" s="1548"/>
      <c r="DA93" s="1548"/>
      <c r="DB93" s="1548"/>
      <c r="DC93" s="1548"/>
      <c r="DD93" s="1548"/>
      <c r="DE93" s="1548"/>
      <c r="DF93" s="1548"/>
      <c r="DG93" s="1548"/>
      <c r="DH93" s="1548"/>
      <c r="DI93" s="1548"/>
      <c r="DJ93" s="1548"/>
      <c r="DK93" s="1548"/>
      <c r="DL93" s="1548"/>
      <c r="DM93" s="1548"/>
      <c r="DN93" s="1548"/>
      <c r="DO93" s="1548"/>
      <c r="DP93" s="1548"/>
      <c r="DQ93" s="1548"/>
      <c r="DR93" s="1548"/>
      <c r="DS93" s="1548"/>
      <c r="DT93" s="1548"/>
      <c r="DU93" s="1548"/>
      <c r="DV93" s="1548"/>
      <c r="DW93" s="1548"/>
      <c r="DX93" s="1548"/>
      <c r="DY93" s="1548"/>
      <c r="DZ93" s="1548"/>
      <c r="EA93" s="1548"/>
      <c r="EB93" s="1548"/>
      <c r="EC93" s="1548"/>
      <c r="ED93" s="1548"/>
      <c r="EE93" s="1548"/>
      <c r="EF93" s="1548"/>
      <c r="EG93" s="1548"/>
      <c r="EH93" s="1548"/>
      <c r="EI93" s="1548"/>
      <c r="EJ93" s="1548"/>
      <c r="EK93" s="1548"/>
      <c r="EL93" s="1548"/>
      <c r="EM93" s="1548"/>
      <c r="EN93" s="1548"/>
      <c r="EO93" s="1548"/>
      <c r="EP93" s="1548"/>
      <c r="EQ93" s="1548"/>
      <c r="ER93" s="1548"/>
      <c r="ES93" s="1548"/>
      <c r="ET93" s="1548"/>
      <c r="EU93" s="1548"/>
      <c r="EV93" s="1548"/>
      <c r="EW93" s="1548"/>
      <c r="EX93" s="1548"/>
      <c r="EY93" s="1548"/>
      <c r="EZ93" s="1548"/>
      <c r="FA93" s="1548"/>
      <c r="FB93" s="1548"/>
      <c r="FC93" s="1548"/>
      <c r="FD93" s="1548"/>
      <c r="FE93" s="1548"/>
      <c r="FF93" s="1548"/>
      <c r="FG93" s="1548"/>
      <c r="FH93" s="1548"/>
      <c r="FI93" s="1548"/>
      <c r="FJ93" s="1548"/>
      <c r="FK93" s="1548"/>
      <c r="FL93" s="1548"/>
      <c r="FM93" s="1548"/>
      <c r="FN93" s="1548"/>
      <c r="FO93" s="1548"/>
      <c r="FP93" s="1548"/>
      <c r="FQ93" s="1548"/>
      <c r="FR93" s="1548"/>
      <c r="FS93" s="1548"/>
      <c r="FT93" s="1548"/>
      <c r="FU93" s="1548"/>
      <c r="FV93" s="1548"/>
      <c r="FW93" s="1548"/>
      <c r="FX93" s="1548"/>
      <c r="FY93" s="1548"/>
      <c r="FZ93" s="1548"/>
      <c r="GA93" s="1548"/>
      <c r="GB93" s="1548"/>
      <c r="GC93" s="1548"/>
      <c r="GD93" s="1548"/>
      <c r="GE93" s="1548"/>
      <c r="GF93" s="1548"/>
      <c r="GG93" s="1548"/>
      <c r="GH93" s="1548"/>
      <c r="GI93" s="1548"/>
      <c r="GJ93" s="1548"/>
      <c r="GK93" s="1548"/>
      <c r="GL93" s="1548"/>
      <c r="GM93" s="1548"/>
      <c r="GN93" s="1548"/>
      <c r="GO93" s="1548"/>
      <c r="GP93" s="1548"/>
      <c r="GQ93" s="1548"/>
      <c r="GR93" s="1548"/>
      <c r="GS93" s="1548"/>
      <c r="GT93" s="1548"/>
      <c r="GU93" s="1548"/>
      <c r="GV93" s="1548"/>
      <c r="GW93" s="1548"/>
      <c r="GX93" s="1548"/>
      <c r="GY93" s="1548"/>
      <c r="GZ93" s="1548"/>
      <c r="HA93" s="1548"/>
      <c r="HB93" s="1548"/>
      <c r="HC93" s="1548"/>
      <c r="HD93" s="1548"/>
      <c r="HE93" s="1548"/>
      <c r="HF93" s="1548"/>
      <c r="HG93" s="1548"/>
      <c r="HH93" s="1548"/>
      <c r="HI93" s="1548"/>
      <c r="HJ93" s="1548"/>
      <c r="HK93" s="1548"/>
      <c r="HL93" s="1548"/>
      <c r="HM93" s="1548"/>
      <c r="HN93" s="1548"/>
      <c r="HO93" s="1548"/>
      <c r="HP93" s="1548"/>
      <c r="HQ93" s="1548"/>
      <c r="HR93" s="1548"/>
      <c r="HS93" s="1548"/>
      <c r="HT93" s="1548"/>
      <c r="HU93" s="1548"/>
      <c r="HV93" s="1548"/>
      <c r="HW93" s="1548"/>
      <c r="HX93" s="1548"/>
      <c r="HY93" s="1548"/>
      <c r="HZ93" s="1548"/>
      <c r="IA93" s="1548"/>
      <c r="IB93" s="1548"/>
      <c r="IC93" s="1548"/>
      <c r="ID93" s="1548"/>
      <c r="IE93" s="1548"/>
      <c r="IF93" s="1548"/>
      <c r="IG93" s="1548"/>
      <c r="IH93" s="1548"/>
      <c r="II93" s="1548"/>
      <c r="IJ93" s="1548"/>
      <c r="IK93" s="1548"/>
      <c r="IL93" s="1548"/>
      <c r="IM93" s="1548"/>
      <c r="IN93" s="1548"/>
      <c r="IO93" s="1548"/>
      <c r="IP93" s="1548"/>
      <c r="IQ93" s="1548"/>
      <c r="IR93" s="1548"/>
      <c r="IS93" s="1548"/>
      <c r="IT93" s="1548"/>
      <c r="IU93" s="1548"/>
      <c r="IV93" s="1548"/>
      <c r="IW93" s="1548"/>
      <c r="IX93" s="1548"/>
      <c r="IY93" s="1548"/>
      <c r="IZ93" s="1548"/>
      <c r="JA93" s="1548"/>
      <c r="JB93" s="1548"/>
      <c r="JC93" s="1548"/>
      <c r="JD93" s="1548"/>
      <c r="JE93" s="1548"/>
      <c r="JF93" s="1548"/>
      <c r="JG93" s="1548"/>
      <c r="JH93" s="1548"/>
      <c r="JI93" s="1548"/>
      <c r="JJ93" s="1548"/>
      <c r="JK93" s="1548"/>
      <c r="JL93" s="1548"/>
      <c r="JM93" s="1548"/>
      <c r="JN93" s="1548"/>
      <c r="JO93" s="1548"/>
      <c r="JP93" s="1548"/>
      <c r="JQ93" s="1548"/>
      <c r="JR93" s="1548"/>
      <c r="JS93" s="1548"/>
      <c r="JT93" s="1548"/>
      <c r="JU93" s="1548"/>
      <c r="JV93" s="1548"/>
      <c r="JW93" s="1548"/>
      <c r="JX93" s="1548"/>
      <c r="JY93" s="1548"/>
      <c r="JZ93" s="1548"/>
      <c r="KA93" s="1548"/>
      <c r="KB93" s="1548"/>
      <c r="KC93" s="1548"/>
      <c r="KD93" s="1548"/>
      <c r="KE93" s="1548"/>
      <c r="KF93" s="1548"/>
      <c r="KG93" s="1548"/>
      <c r="KH93" s="1548"/>
      <c r="KI93" s="1548"/>
      <c r="KJ93" s="1548"/>
      <c r="KK93" s="1548"/>
      <c r="KL93" s="1548"/>
      <c r="KM93" s="1548"/>
      <c r="KN93" s="1548"/>
      <c r="KO93" s="1548"/>
      <c r="KP93" s="1548"/>
      <c r="KQ93" s="1548"/>
      <c r="KR93" s="1548"/>
      <c r="KS93" s="1548"/>
      <c r="KT93" s="1548"/>
      <c r="KU93" s="1548"/>
      <c r="KV93" s="1548"/>
      <c r="KW93" s="1548"/>
      <c r="KX93" s="1548"/>
      <c r="KY93" s="1548"/>
      <c r="KZ93" s="1548"/>
      <c r="LA93" s="1548"/>
      <c r="LB93" s="1548"/>
      <c r="LC93" s="1548"/>
      <c r="LD93" s="1548"/>
      <c r="LE93" s="1548"/>
      <c r="LF93" s="1548"/>
      <c r="LG93" s="1548"/>
      <c r="LH93" s="1548"/>
      <c r="LI93" s="1548"/>
      <c r="LJ93" s="1548"/>
      <c r="LK93" s="1548"/>
      <c r="LL93" s="1548"/>
      <c r="LM93" s="1548"/>
      <c r="LN93" s="1548"/>
      <c r="LO93" s="1548"/>
      <c r="LP93" s="1548"/>
      <c r="LQ93" s="1548"/>
      <c r="LR93" s="1548"/>
      <c r="LS93" s="1548"/>
      <c r="LT93" s="1548"/>
      <c r="LU93" s="1548"/>
      <c r="LV93" s="1548"/>
      <c r="LW93" s="1548"/>
      <c r="LX93" s="1548"/>
      <c r="LY93" s="1548"/>
      <c r="LZ93" s="1548"/>
      <c r="MA93" s="1548"/>
      <c r="MB93" s="1548"/>
      <c r="MC93" s="1548"/>
      <c r="MD93" s="1548"/>
      <c r="ME93" s="1548"/>
      <c r="MF93" s="1548"/>
      <c r="MG93" s="1548"/>
      <c r="MH93" s="1548"/>
      <c r="MI93" s="1548"/>
      <c r="MJ93" s="1548"/>
      <c r="MK93" s="1548"/>
      <c r="ML93" s="1548"/>
      <c r="MM93" s="1548"/>
      <c r="MN93" s="1548"/>
      <c r="MO93" s="1548"/>
      <c r="MP93" s="1548"/>
      <c r="MQ93" s="1548"/>
      <c r="MR93" s="1548"/>
      <c r="MS93" s="1548"/>
      <c r="MT93" s="1548"/>
      <c r="MU93" s="1548"/>
      <c r="MV93" s="1548"/>
      <c r="MW93" s="1548"/>
      <c r="MX93" s="1548"/>
      <c r="MY93" s="1548"/>
      <c r="MZ93" s="1548"/>
      <c r="NA93" s="1548"/>
      <c r="NB93" s="1548"/>
      <c r="NC93" s="1548"/>
      <c r="ND93" s="1548"/>
      <c r="NE93" s="1548"/>
      <c r="NF93" s="1548"/>
      <c r="NG93" s="1548"/>
      <c r="NH93" s="1548"/>
      <c r="NI93" s="1548"/>
      <c r="NJ93" s="1548"/>
      <c r="NK93" s="1548"/>
      <c r="NL93" s="1548"/>
      <c r="NM93" s="1548"/>
      <c r="NN93" s="1548"/>
      <c r="NO93" s="1548"/>
      <c r="NP93" s="1548"/>
      <c r="NQ93" s="1548"/>
      <c r="NR93" s="1548"/>
      <c r="NS93" s="1548"/>
      <c r="NT93" s="1548"/>
      <c r="NU93" s="1548"/>
      <c r="NV93" s="1548"/>
      <c r="NW93" s="1548"/>
      <c r="NX93" s="1548"/>
      <c r="NY93" s="1548"/>
      <c r="NZ93" s="1548"/>
      <c r="OA93" s="1548"/>
      <c r="OB93" s="1548"/>
      <c r="OC93" s="1548"/>
      <c r="OD93" s="1548"/>
      <c r="OE93" s="1548"/>
      <c r="OF93" s="1548"/>
      <c r="OG93" s="1548"/>
      <c r="OH93" s="1548"/>
      <c r="OI93" s="1548"/>
      <c r="OJ93" s="1548"/>
      <c r="OK93" s="1548"/>
      <c r="OL93" s="1548"/>
      <c r="OM93" s="1548"/>
      <c r="ON93" s="1548"/>
      <c r="OO93" s="1548"/>
      <c r="OP93" s="1548"/>
      <c r="OQ93" s="1548"/>
      <c r="OR93" s="1548"/>
      <c r="OS93" s="1548"/>
      <c r="OT93" s="1548"/>
      <c r="OU93" s="1548"/>
      <c r="OV93" s="1548"/>
      <c r="OW93" s="1548"/>
      <c r="OX93" s="1548"/>
      <c r="OY93" s="1548"/>
      <c r="OZ93" s="1548"/>
      <c r="PA93" s="1548"/>
      <c r="PB93" s="1548"/>
      <c r="PC93" s="1548"/>
      <c r="PD93" s="1548"/>
      <c r="PE93" s="1548"/>
      <c r="PF93" s="1548"/>
      <c r="PG93" s="1548"/>
      <c r="PH93" s="1548"/>
      <c r="PI93" s="1548"/>
      <c r="PJ93" s="1548"/>
      <c r="PK93" s="1548"/>
      <c r="PL93" s="1548"/>
      <c r="PM93" s="1548"/>
      <c r="PN93" s="1548"/>
      <c r="PO93" s="1548"/>
      <c r="PP93" s="1548"/>
      <c r="PQ93" s="1548"/>
      <c r="PR93" s="1548"/>
      <c r="PS93" s="1548"/>
      <c r="PT93" s="1548"/>
      <c r="PU93" s="1548"/>
      <c r="PV93" s="1548"/>
      <c r="PW93" s="1548"/>
      <c r="PX93" s="1548"/>
      <c r="PY93" s="1548"/>
      <c r="PZ93" s="1548"/>
      <c r="QA93" s="1548"/>
      <c r="QB93" s="1548"/>
      <c r="QC93" s="1548"/>
      <c r="QD93" s="1548"/>
      <c r="QE93" s="1548"/>
      <c r="QF93" s="1548"/>
      <c r="QG93" s="1548"/>
      <c r="QH93" s="1548"/>
      <c r="QI93" s="1548"/>
      <c r="QJ93" s="1548"/>
      <c r="QK93" s="1548"/>
      <c r="QL93" s="1548"/>
      <c r="QM93" s="1548"/>
      <c r="QN93" s="1548"/>
      <c r="QO93" s="1548"/>
      <c r="QP93" s="1548"/>
      <c r="QQ93" s="1548"/>
      <c r="QR93" s="1548"/>
      <c r="QS93" s="1548"/>
      <c r="QT93" s="1548"/>
      <c r="QU93" s="1548"/>
      <c r="QV93" s="1548"/>
      <c r="QW93" s="1548"/>
      <c r="QX93" s="1548"/>
      <c r="QY93" s="1548"/>
      <c r="QZ93" s="1548"/>
      <c r="RA93" s="1548"/>
      <c r="RB93" s="1548"/>
      <c r="RC93" s="1548"/>
      <c r="RD93" s="1548"/>
      <c r="RE93" s="1548"/>
      <c r="RF93" s="1548"/>
      <c r="RG93" s="1548"/>
      <c r="RH93" s="1548"/>
      <c r="RI93" s="1548"/>
      <c r="RJ93" s="1548"/>
      <c r="RK93" s="1548"/>
      <c r="RL93" s="1548"/>
      <c r="RM93" s="1548"/>
      <c r="RN93" s="1548"/>
      <c r="RO93" s="1548"/>
      <c r="RP93" s="1548"/>
      <c r="RQ93" s="1548"/>
      <c r="RR93" s="1548"/>
      <c r="RS93" s="1548"/>
      <c r="RT93" s="1548"/>
      <c r="RU93" s="1548"/>
      <c r="RV93" s="1548"/>
      <c r="RW93" s="1548"/>
      <c r="RX93" s="1548"/>
      <c r="RY93" s="1548"/>
      <c r="RZ93" s="1548"/>
      <c r="SA93" s="1548"/>
      <c r="SB93" s="1548"/>
      <c r="SC93" s="1548"/>
      <c r="SD93" s="1548"/>
      <c r="SE93" s="1548"/>
      <c r="SF93" s="1548"/>
      <c r="SG93" s="1548"/>
      <c r="SH93" s="1548"/>
      <c r="SI93" s="1548"/>
      <c r="SJ93" s="1548"/>
      <c r="SK93" s="1548"/>
      <c r="SL93" s="1548"/>
      <c r="SM93" s="1548"/>
      <c r="SN93" s="1548"/>
      <c r="SO93" s="1548"/>
      <c r="SP93" s="1548"/>
      <c r="SQ93" s="1548"/>
      <c r="SR93" s="1548"/>
      <c r="SS93" s="1548"/>
      <c r="ST93" s="1548"/>
      <c r="SU93" s="1548"/>
      <c r="SV93" s="1548"/>
      <c r="SW93" s="1548"/>
      <c r="SX93" s="1548"/>
      <c r="SY93" s="1548"/>
      <c r="SZ93" s="1548"/>
      <c r="TA93" s="1548"/>
      <c r="TB93" s="1548"/>
      <c r="TC93" s="1548"/>
      <c r="TD93" s="1548"/>
      <c r="TE93" s="1548"/>
      <c r="TF93" s="1548"/>
      <c r="TG93" s="1548"/>
      <c r="TH93" s="1548"/>
      <c r="TI93" s="1548"/>
      <c r="TJ93" s="1548"/>
      <c r="TK93" s="1548"/>
      <c r="TL93" s="1548"/>
      <c r="TM93" s="1548"/>
      <c r="TN93" s="1548"/>
      <c r="TO93" s="1548"/>
      <c r="TP93" s="1548"/>
      <c r="TQ93" s="1548"/>
      <c r="TR93" s="1548"/>
      <c r="TS93" s="1548"/>
      <c r="TT93" s="1548"/>
      <c r="TU93" s="1548"/>
      <c r="TV93" s="1548"/>
      <c r="TW93" s="1548"/>
      <c r="TX93" s="1548"/>
      <c r="TY93" s="1548"/>
      <c r="TZ93" s="1548"/>
      <c r="UA93" s="1548"/>
      <c r="UB93" s="1548"/>
      <c r="UC93" s="1548"/>
      <c r="UD93" s="1548"/>
      <c r="UE93" s="1548"/>
      <c r="UF93" s="1548"/>
      <c r="UG93" s="1548"/>
      <c r="UH93" s="1548"/>
      <c r="UI93" s="1548"/>
      <c r="UJ93" s="1548"/>
      <c r="UK93" s="1548"/>
      <c r="UL93" s="1548"/>
      <c r="UM93" s="1548"/>
      <c r="UN93" s="1548"/>
      <c r="UO93" s="1548"/>
      <c r="UP93" s="1548"/>
      <c r="UQ93" s="1548"/>
      <c r="UR93" s="1548"/>
      <c r="US93" s="1548"/>
      <c r="UT93" s="1548"/>
      <c r="UU93" s="1548"/>
      <c r="UV93" s="1548"/>
      <c r="UW93" s="1548"/>
      <c r="UX93" s="1548"/>
      <c r="UY93" s="1548"/>
      <c r="UZ93" s="1548"/>
      <c r="VA93" s="1548"/>
      <c r="VB93" s="1548"/>
      <c r="VC93" s="1548"/>
      <c r="VD93" s="1548"/>
      <c r="VE93" s="1548"/>
      <c r="VF93" s="1548"/>
      <c r="VG93" s="1548"/>
      <c r="VH93" s="1548"/>
      <c r="VI93" s="1548"/>
      <c r="VJ93" s="1548"/>
      <c r="VK93" s="1548"/>
      <c r="VL93" s="1548"/>
      <c r="VM93" s="1548"/>
      <c r="VN93" s="1548"/>
      <c r="VO93" s="1548"/>
      <c r="VP93" s="1548"/>
      <c r="VQ93" s="1548"/>
      <c r="VR93" s="1548"/>
      <c r="VS93" s="1548"/>
      <c r="VT93" s="1548"/>
      <c r="VU93" s="1548"/>
      <c r="VV93" s="1548"/>
      <c r="VW93" s="1548"/>
      <c r="VX93" s="1548"/>
      <c r="VY93" s="1548"/>
      <c r="VZ93" s="1548"/>
      <c r="WA93" s="1548"/>
      <c r="WB93" s="1548"/>
      <c r="WC93" s="1548"/>
      <c r="WD93" s="1548"/>
      <c r="WE93" s="1548"/>
      <c r="WF93" s="1548"/>
      <c r="WG93" s="1548"/>
      <c r="WH93" s="1548"/>
      <c r="WI93" s="1548"/>
      <c r="WJ93" s="1548"/>
      <c r="WK93" s="1548"/>
      <c r="WL93" s="1548"/>
      <c r="WM93" s="1548"/>
      <c r="WN93" s="1548"/>
      <c r="WO93" s="1548"/>
      <c r="WP93" s="1548"/>
      <c r="WQ93" s="1548"/>
      <c r="WR93" s="1548"/>
      <c r="WS93" s="1548"/>
      <c r="WT93" s="1548"/>
      <c r="WU93" s="1548"/>
      <c r="WV93" s="1548"/>
      <c r="WW93" s="1548"/>
      <c r="WX93" s="1548"/>
      <c r="WY93" s="1548"/>
      <c r="WZ93" s="1548"/>
      <c r="XA93" s="1548"/>
      <c r="XB93" s="1548"/>
      <c r="XC93" s="1548"/>
      <c r="XD93" s="1548"/>
      <c r="XE93" s="1548"/>
      <c r="XF93" s="1548"/>
      <c r="XG93" s="1548"/>
      <c r="XH93" s="1548"/>
      <c r="XI93" s="1548"/>
      <c r="XJ93" s="1548"/>
      <c r="XK93" s="1548"/>
      <c r="XL93" s="1548"/>
      <c r="XM93" s="1548"/>
      <c r="XN93" s="1548"/>
      <c r="XO93" s="1548"/>
      <c r="XP93" s="1548"/>
      <c r="XQ93" s="1548"/>
      <c r="XR93" s="1548"/>
      <c r="XS93" s="1548"/>
      <c r="XT93" s="1548"/>
      <c r="XU93" s="1548"/>
      <c r="XV93" s="1548"/>
      <c r="XW93" s="1548"/>
      <c r="XX93" s="1548"/>
      <c r="XY93" s="1548"/>
      <c r="XZ93" s="1548"/>
      <c r="YA93" s="1548"/>
      <c r="YB93" s="1548"/>
      <c r="YC93" s="1548"/>
      <c r="YD93" s="1548"/>
      <c r="YE93" s="1548"/>
      <c r="YF93" s="1548"/>
      <c r="YG93" s="1548"/>
      <c r="YH93" s="1548"/>
      <c r="YI93" s="1548"/>
      <c r="YJ93" s="1548"/>
      <c r="YK93" s="1548"/>
      <c r="YL93" s="1548"/>
      <c r="YM93" s="1548"/>
      <c r="YN93" s="1548"/>
      <c r="YO93" s="1548"/>
      <c r="YP93" s="1548"/>
      <c r="YQ93" s="1548"/>
      <c r="YR93" s="1548"/>
      <c r="YS93" s="1548"/>
      <c r="YT93" s="1548"/>
      <c r="YU93" s="1548"/>
      <c r="YV93" s="1548"/>
      <c r="YW93" s="1548"/>
      <c r="YX93" s="1548"/>
      <c r="YY93" s="1548"/>
      <c r="YZ93" s="1548"/>
      <c r="ZA93" s="1548"/>
      <c r="ZB93" s="1548"/>
      <c r="ZC93" s="1548"/>
      <c r="ZD93" s="1548"/>
      <c r="ZE93" s="1548"/>
      <c r="ZF93" s="1548"/>
      <c r="ZG93" s="1548"/>
      <c r="ZH93" s="1548"/>
      <c r="ZI93" s="1548"/>
      <c r="ZJ93" s="1548"/>
      <c r="ZK93" s="1548"/>
      <c r="ZL93" s="1548"/>
      <c r="ZM93" s="1548"/>
      <c r="ZN93" s="1548"/>
      <c r="ZO93" s="1548"/>
      <c r="ZP93" s="1548"/>
      <c r="ZQ93" s="1548"/>
      <c r="ZR93" s="1548"/>
      <c r="ZS93" s="1548"/>
      <c r="ZT93" s="1548"/>
      <c r="ZU93" s="1548"/>
      <c r="ZV93" s="1548"/>
      <c r="ZW93" s="1548"/>
      <c r="ZX93" s="1548"/>
      <c r="ZY93" s="1548"/>
      <c r="ZZ93" s="1548"/>
      <c r="AAA93" s="1548"/>
      <c r="AAB93" s="1548"/>
      <c r="AAC93" s="1548"/>
      <c r="AAD93" s="1548"/>
      <c r="AAE93" s="1548"/>
      <c r="AAF93" s="1548"/>
      <c r="AAG93" s="1548"/>
      <c r="AAH93" s="1548"/>
      <c r="AAI93" s="1548"/>
      <c r="AAJ93" s="1548"/>
      <c r="AAK93" s="1548"/>
      <c r="AAL93" s="1548"/>
      <c r="AAM93" s="1548"/>
      <c r="AAN93" s="1548"/>
      <c r="AAO93" s="1548"/>
      <c r="AAP93" s="1548"/>
      <c r="AAQ93" s="1548"/>
      <c r="AAR93" s="1548"/>
      <c r="AAS93" s="1548"/>
      <c r="AAT93" s="1548"/>
      <c r="AAU93" s="1548"/>
      <c r="AAV93" s="1548"/>
      <c r="AAW93" s="1548"/>
      <c r="AAX93" s="1548"/>
      <c r="AAY93" s="1548"/>
      <c r="AAZ93" s="1548"/>
      <c r="ABA93" s="1548"/>
      <c r="ABB93" s="1548"/>
      <c r="ABC93" s="1548"/>
      <c r="ABD93" s="1548"/>
      <c r="ABE93" s="1548"/>
      <c r="ABF93" s="1548"/>
      <c r="ABG93" s="1548"/>
      <c r="ABH93" s="1548"/>
      <c r="ABI93" s="1548"/>
      <c r="ABJ93" s="1548"/>
      <c r="ABK93" s="1548"/>
      <c r="ABL93" s="1548"/>
      <c r="ABM93" s="1548"/>
      <c r="ABN93" s="1548"/>
      <c r="ABO93" s="1548"/>
      <c r="ABP93" s="1548"/>
      <c r="ABQ93" s="1548"/>
      <c r="ABR93" s="1548"/>
      <c r="ABS93" s="1548"/>
      <c r="ABT93" s="1548"/>
      <c r="ABU93" s="1548"/>
      <c r="ABV93" s="1548"/>
      <c r="ABW93" s="1548"/>
      <c r="ABX93" s="1548"/>
      <c r="ABY93" s="1548"/>
      <c r="ABZ93" s="1548"/>
      <c r="ACA93" s="1548"/>
      <c r="ACB93" s="1548"/>
      <c r="ACC93" s="1548"/>
      <c r="ACD93" s="1548"/>
      <c r="ACE93" s="1548"/>
      <c r="ACF93" s="1548"/>
      <c r="ACG93" s="1548"/>
      <c r="ACH93" s="1548"/>
      <c r="ACI93" s="1548"/>
      <c r="ACJ93" s="1548"/>
      <c r="ACK93" s="1548"/>
      <c r="ACL93" s="1548"/>
      <c r="ACM93" s="1548"/>
      <c r="ACN93" s="1548"/>
      <c r="ACO93" s="1548"/>
      <c r="ACP93" s="1548"/>
      <c r="ACQ93" s="1548"/>
      <c r="ACR93" s="1548"/>
      <c r="ACS93" s="1548"/>
      <c r="ACT93" s="1548"/>
      <c r="ACU93" s="1548"/>
      <c r="ACV93" s="1548"/>
      <c r="ACW93" s="1548"/>
      <c r="ACX93" s="1548"/>
      <c r="ACY93" s="1548"/>
      <c r="ACZ93" s="1548"/>
      <c r="ADA93" s="1548"/>
      <c r="ADB93" s="1548"/>
      <c r="ADC93" s="1548"/>
      <c r="ADD93" s="1548"/>
      <c r="ADE93" s="1548"/>
      <c r="ADF93" s="1548"/>
      <c r="ADG93" s="1548"/>
      <c r="ADH93" s="1548"/>
      <c r="ADI93" s="1548"/>
      <c r="ADJ93" s="1548"/>
      <c r="ADK93" s="1548"/>
      <c r="ADL93" s="1548"/>
      <c r="ADM93" s="1548"/>
      <c r="ADN93" s="1548"/>
      <c r="ADO93" s="1548"/>
      <c r="ADP93" s="1548"/>
      <c r="ADQ93" s="1548"/>
      <c r="ADR93" s="1548"/>
      <c r="ADS93" s="1548"/>
      <c r="ADT93" s="1548"/>
      <c r="ADU93" s="1548"/>
      <c r="ADV93" s="1548"/>
      <c r="ADW93" s="1548"/>
      <c r="ADX93" s="1548"/>
      <c r="ADY93" s="1548"/>
      <c r="ADZ93" s="1548"/>
      <c r="AEA93" s="1548"/>
      <c r="AEB93" s="1548"/>
      <c r="AEC93" s="1548"/>
      <c r="AED93" s="1548"/>
      <c r="AEE93" s="1548"/>
      <c r="AEF93" s="1548"/>
      <c r="AEG93" s="1548"/>
      <c r="AEH93" s="1548"/>
      <c r="AEI93" s="1548"/>
      <c r="AEJ93" s="1548"/>
      <c r="AEK93" s="1548"/>
      <c r="AEL93" s="1548"/>
      <c r="AEM93" s="1548"/>
      <c r="AEN93" s="1548"/>
      <c r="AEO93" s="1548"/>
      <c r="AEP93" s="1548"/>
      <c r="AEQ93" s="1548"/>
      <c r="AER93" s="1548"/>
      <c r="AES93" s="1548"/>
      <c r="AET93" s="1548"/>
      <c r="AEU93" s="1548"/>
      <c r="AEV93" s="1548"/>
      <c r="AEW93" s="1548"/>
      <c r="AEX93" s="1548"/>
      <c r="AEY93" s="1548"/>
      <c r="AEZ93" s="1548"/>
      <c r="AFA93" s="1548"/>
      <c r="AFB93" s="1548"/>
      <c r="AFC93" s="1548"/>
      <c r="AFD93" s="1548"/>
      <c r="AFE93" s="1548"/>
      <c r="AFF93" s="1548"/>
      <c r="AFG93" s="1548"/>
      <c r="AFH93" s="1548"/>
      <c r="AFI93" s="1548"/>
      <c r="AFJ93" s="1548"/>
      <c r="AFK93" s="1548"/>
      <c r="AFL93" s="1548"/>
      <c r="AFM93" s="1548"/>
      <c r="AFN93" s="1548"/>
      <c r="AFO93" s="1548"/>
      <c r="AFP93" s="1548"/>
      <c r="AFQ93" s="1548"/>
      <c r="AFR93" s="1548"/>
      <c r="AFS93" s="1548"/>
      <c r="AFT93" s="1548"/>
      <c r="AFU93" s="1548"/>
      <c r="AFV93" s="1548"/>
      <c r="AFW93" s="1548"/>
      <c r="AFX93" s="1548"/>
      <c r="AFY93" s="1548"/>
      <c r="AFZ93" s="1548"/>
      <c r="AGA93" s="1548"/>
      <c r="AGB93" s="1548"/>
      <c r="AGC93" s="1548"/>
      <c r="AGD93" s="1548"/>
      <c r="AGE93" s="1548"/>
      <c r="AGF93" s="1548"/>
      <c r="AGG93" s="1548"/>
      <c r="AGH93" s="1548"/>
      <c r="AGI93" s="1548"/>
      <c r="AGJ93" s="1548"/>
      <c r="AGK93" s="1548"/>
      <c r="AGL93" s="1548"/>
      <c r="AGM93" s="1548"/>
      <c r="AGN93" s="1548"/>
      <c r="AGO93" s="1548"/>
      <c r="AGP93" s="1548"/>
      <c r="AGQ93" s="1548"/>
      <c r="AGR93" s="1548"/>
      <c r="AGS93" s="1548"/>
      <c r="AGT93" s="1548"/>
      <c r="AGU93" s="1548"/>
      <c r="AGV93" s="1548"/>
      <c r="AGW93" s="1548"/>
      <c r="AGX93" s="1548"/>
      <c r="AGY93" s="1548"/>
      <c r="AGZ93" s="1548"/>
      <c r="AHA93" s="1548"/>
      <c r="AHB93" s="1548"/>
      <c r="AHC93" s="1548"/>
      <c r="AHD93" s="1548"/>
      <c r="AHE93" s="1548"/>
      <c r="AHF93" s="1548"/>
      <c r="AHG93" s="1548"/>
      <c r="AHH93" s="1548"/>
      <c r="AHI93" s="1548"/>
      <c r="AHJ93" s="1548"/>
      <c r="AHK93" s="1548"/>
      <c r="AHL93" s="1548"/>
      <c r="AHM93" s="1548"/>
      <c r="AHN93" s="1548"/>
      <c r="AHO93" s="1548"/>
      <c r="AHP93" s="1548"/>
      <c r="AHQ93" s="1548"/>
      <c r="AHR93" s="1548"/>
      <c r="AHS93" s="1548"/>
      <c r="AHT93" s="1548"/>
      <c r="AHU93" s="1548"/>
      <c r="AHV93" s="1548"/>
      <c r="AHW93" s="1548"/>
      <c r="AHX93" s="1548"/>
      <c r="AHY93" s="1548"/>
      <c r="AHZ93" s="1548"/>
      <c r="AIA93" s="1548"/>
      <c r="AIB93" s="1548"/>
      <c r="AIC93" s="1548"/>
      <c r="AID93" s="1548"/>
      <c r="AIE93" s="1548"/>
      <c r="AIF93" s="1548"/>
      <c r="AIG93" s="1548"/>
      <c r="AIH93" s="1548"/>
      <c r="AII93" s="1548"/>
      <c r="AIJ93" s="1548"/>
      <c r="AIK93" s="1548"/>
      <c r="AIL93" s="1548"/>
      <c r="AIM93" s="1548"/>
      <c r="AIN93" s="1548"/>
      <c r="AIO93" s="1548"/>
      <c r="AIP93" s="1548"/>
      <c r="AIQ93" s="1548"/>
      <c r="AIR93" s="1548"/>
      <c r="AIS93" s="1548"/>
      <c r="AIT93" s="1548"/>
      <c r="AIU93" s="1548"/>
      <c r="AIV93" s="1548"/>
      <c r="AIW93" s="1548"/>
      <c r="AIX93" s="1548"/>
      <c r="AIY93" s="1548"/>
      <c r="AIZ93" s="1548"/>
      <c r="AJA93" s="1548"/>
      <c r="AJB93" s="1548"/>
      <c r="AJC93" s="1548"/>
      <c r="AJD93" s="1548"/>
      <c r="AJE93" s="1548"/>
      <c r="AJF93" s="1548"/>
      <c r="AJG93" s="1548"/>
      <c r="AJH93" s="1548"/>
      <c r="AJI93" s="1548"/>
      <c r="AJJ93" s="1548"/>
      <c r="AJK93" s="1548"/>
      <c r="AJL93" s="1548"/>
      <c r="AJM93" s="1548"/>
      <c r="AJN93" s="1548"/>
      <c r="AJO93" s="1548"/>
      <c r="AJP93" s="1548"/>
      <c r="AJQ93" s="1548"/>
      <c r="AJR93" s="1548"/>
      <c r="AJS93" s="1548"/>
      <c r="AJT93" s="1548"/>
      <c r="AJU93" s="1548"/>
      <c r="AJV93" s="1548"/>
      <c r="AJW93" s="1548"/>
      <c r="AJX93" s="1548"/>
      <c r="AJY93" s="1548"/>
      <c r="AJZ93" s="1548"/>
      <c r="AKA93" s="1548"/>
      <c r="AKB93" s="1548"/>
      <c r="AKC93" s="1548"/>
      <c r="AKD93" s="1548"/>
      <c r="AKE93" s="1548"/>
      <c r="AKF93" s="1548"/>
      <c r="AKG93" s="1548"/>
      <c r="AKH93" s="1548"/>
      <c r="AKI93" s="1548"/>
      <c r="AKJ93" s="1548"/>
      <c r="AKK93" s="1548"/>
      <c r="AKL93" s="1548"/>
      <c r="AKM93" s="1548"/>
      <c r="AKN93" s="1548"/>
      <c r="AKO93" s="1548"/>
      <c r="AKP93" s="1548"/>
      <c r="AKQ93" s="1548"/>
      <c r="AKR93" s="1548"/>
      <c r="AKS93" s="1548"/>
      <c r="AKT93" s="1548"/>
      <c r="AKU93" s="1548"/>
      <c r="AKV93" s="1548"/>
      <c r="AKW93" s="1548"/>
      <c r="AKX93" s="1548"/>
      <c r="AKY93" s="1548"/>
      <c r="AKZ93" s="1548"/>
      <c r="ALA93" s="1548"/>
      <c r="ALB93" s="1548"/>
      <c r="ALC93" s="1548"/>
      <c r="ALD93" s="1548"/>
      <c r="ALE93" s="1548"/>
      <c r="ALF93" s="1548"/>
      <c r="ALG93" s="1548"/>
      <c r="ALH93" s="1548"/>
      <c r="ALI93" s="1548"/>
      <c r="ALJ93" s="1548"/>
      <c r="ALK93" s="1548"/>
      <c r="ALL93" s="1548"/>
      <c r="ALM93" s="1548"/>
      <c r="ALN93" s="1548"/>
      <c r="ALO93" s="1548"/>
      <c r="ALP93" s="1548"/>
      <c r="ALQ93" s="1548"/>
      <c r="ALR93" s="1548"/>
      <c r="ALS93" s="1548"/>
      <c r="ALT93" s="1548"/>
      <c r="ALU93" s="1548"/>
      <c r="ALV93" s="1548"/>
      <c r="ALW93" s="1548"/>
      <c r="ALX93" s="1548"/>
      <c r="ALY93" s="1548"/>
      <c r="ALZ93" s="1548"/>
      <c r="AMA93" s="1548"/>
      <c r="AMB93" s="1548"/>
      <c r="AMC93" s="1548"/>
      <c r="AMD93" s="1548"/>
      <c r="AME93" s="1548"/>
      <c r="AMF93" s="1548"/>
      <c r="AMG93" s="1548"/>
      <c r="AMH93" s="1548"/>
      <c r="AMI93" s="1548"/>
      <c r="AMJ93" s="1548"/>
      <c r="AMK93" s="1548"/>
      <c r="AML93" s="1548"/>
      <c r="AMM93" s="1548"/>
      <c r="AMN93" s="1548"/>
      <c r="AMO93" s="1548"/>
      <c r="AMP93" s="1548"/>
      <c r="AMQ93" s="1548"/>
      <c r="AMR93" s="1548"/>
      <c r="AMS93" s="1548"/>
      <c r="AMT93" s="1548"/>
      <c r="AMU93" s="1548"/>
      <c r="AMV93" s="1548"/>
      <c r="AMW93" s="1548"/>
      <c r="AMX93" s="1548"/>
      <c r="AMY93" s="1548"/>
      <c r="AMZ93" s="1548"/>
      <c r="ANA93" s="1548"/>
      <c r="ANB93" s="1548"/>
      <c r="ANC93" s="1548"/>
      <c r="AND93" s="1548"/>
      <c r="ANE93" s="1548"/>
      <c r="ANF93" s="1548"/>
      <c r="ANG93" s="1548"/>
      <c r="ANH93" s="1548"/>
      <c r="ANI93" s="1548"/>
      <c r="ANJ93" s="1548"/>
      <c r="ANK93" s="1548"/>
      <c r="ANL93" s="1548"/>
      <c r="ANM93" s="1548"/>
      <c r="ANN93" s="1548"/>
      <c r="ANO93" s="1548"/>
      <c r="ANP93" s="1548"/>
      <c r="ANQ93" s="1548"/>
      <c r="ANR93" s="1548"/>
      <c r="ANS93" s="1548"/>
      <c r="ANT93" s="1548"/>
      <c r="ANU93" s="1548"/>
      <c r="ANV93" s="1548"/>
      <c r="ANW93" s="1548"/>
      <c r="ANX93" s="1548"/>
      <c r="ANY93" s="1548"/>
      <c r="ANZ93" s="1548"/>
      <c r="AOA93" s="1548"/>
      <c r="AOB93" s="1548"/>
      <c r="AOC93" s="1548"/>
      <c r="AOD93" s="1548"/>
      <c r="AOE93" s="1548"/>
      <c r="AOF93" s="1548"/>
      <c r="AOG93" s="1548"/>
      <c r="AOH93" s="1548"/>
      <c r="AOI93" s="1548"/>
      <c r="AOJ93" s="1548"/>
      <c r="AOK93" s="1548"/>
      <c r="AOL93" s="1548"/>
      <c r="AOM93" s="1548"/>
      <c r="AON93" s="1548"/>
      <c r="AOO93" s="1548"/>
      <c r="AOP93" s="1548"/>
      <c r="AOQ93" s="1548"/>
      <c r="AOR93" s="1548"/>
      <c r="AOS93" s="1548"/>
      <c r="AOT93" s="1548"/>
      <c r="AOU93" s="1548"/>
      <c r="AOV93" s="1548"/>
      <c r="AOW93" s="1548"/>
      <c r="AOX93" s="1548"/>
      <c r="AOY93" s="1548"/>
      <c r="AOZ93" s="1548"/>
      <c r="APA93" s="1548"/>
      <c r="APB93" s="1548"/>
      <c r="APC93" s="1548"/>
      <c r="APD93" s="1548"/>
      <c r="APE93" s="1548"/>
      <c r="APF93" s="1548"/>
      <c r="APG93" s="1548"/>
      <c r="APH93" s="1548"/>
      <c r="API93" s="1548"/>
      <c r="APJ93" s="1548"/>
      <c r="APK93" s="1548"/>
      <c r="APL93" s="1548"/>
      <c r="APM93" s="1548"/>
      <c r="APN93" s="1548"/>
      <c r="APO93" s="1548"/>
      <c r="APP93" s="1548"/>
      <c r="APQ93" s="1548"/>
      <c r="APR93" s="1548"/>
      <c r="APS93" s="1548"/>
      <c r="APT93" s="1548"/>
      <c r="APU93" s="1548"/>
      <c r="APV93" s="1548"/>
      <c r="APW93" s="1548"/>
      <c r="APX93" s="1548"/>
      <c r="APY93" s="1548"/>
      <c r="APZ93" s="1548"/>
      <c r="AQA93" s="1548"/>
      <c r="AQB93" s="1548"/>
      <c r="AQC93" s="1548"/>
      <c r="AQD93" s="1548"/>
      <c r="AQE93" s="1548"/>
      <c r="AQF93" s="1548"/>
      <c r="AQG93" s="1548"/>
      <c r="AQH93" s="1548"/>
      <c r="AQI93" s="1548"/>
      <c r="AQJ93" s="1548"/>
      <c r="AQK93" s="1548"/>
      <c r="AQL93" s="1548"/>
      <c r="AQM93" s="1548"/>
      <c r="AQN93" s="1548"/>
      <c r="AQO93" s="1548"/>
      <c r="AQP93" s="1548"/>
      <c r="AQQ93" s="1548"/>
      <c r="AQR93" s="1548"/>
      <c r="AQS93" s="1548"/>
      <c r="AQT93" s="1548"/>
      <c r="AQU93" s="1548"/>
      <c r="AQV93" s="1548"/>
      <c r="AQW93" s="1548"/>
      <c r="AQX93" s="1548"/>
      <c r="AQY93" s="1548"/>
      <c r="AQZ93" s="1548"/>
      <c r="ARA93" s="1548"/>
      <c r="ARB93" s="1548"/>
      <c r="ARC93" s="1548"/>
      <c r="ARD93" s="1548"/>
      <c r="ARE93" s="1548"/>
      <c r="ARF93" s="1548"/>
      <c r="ARG93" s="1548"/>
      <c r="ARH93" s="1548"/>
      <c r="ARI93" s="1548"/>
      <c r="ARJ93" s="1548"/>
      <c r="ARK93" s="1548"/>
      <c r="ARL93" s="1548"/>
      <c r="ARM93" s="1548"/>
      <c r="ARN93" s="1548"/>
      <c r="ARO93" s="1548"/>
      <c r="ARP93" s="1548"/>
      <c r="ARQ93" s="1548"/>
      <c r="ARR93" s="1548"/>
      <c r="ARS93" s="1548"/>
      <c r="ART93" s="1548"/>
      <c r="ARU93" s="1548"/>
      <c r="ARV93" s="1548"/>
      <c r="ARW93" s="1548"/>
      <c r="ARX93" s="1548"/>
      <c r="ARY93" s="1548"/>
      <c r="ARZ93" s="1548"/>
      <c r="ASA93" s="1548"/>
      <c r="ASB93" s="1548"/>
      <c r="ASC93" s="1548"/>
      <c r="ASD93" s="1548"/>
      <c r="ASE93" s="1548"/>
      <c r="ASF93" s="1548"/>
      <c r="ASG93" s="1548"/>
      <c r="ASH93" s="1548"/>
      <c r="ASI93" s="1548"/>
      <c r="ASJ93" s="1548"/>
      <c r="ASK93" s="1548"/>
      <c r="ASL93" s="1548"/>
      <c r="ASM93" s="1548"/>
      <c r="ASN93" s="1548"/>
      <c r="ASO93" s="1548"/>
      <c r="ASP93" s="1548"/>
      <c r="ASQ93" s="1548"/>
      <c r="ASR93" s="1548"/>
      <c r="ASS93" s="1548"/>
      <c r="AST93" s="1548"/>
      <c r="ASU93" s="1548"/>
      <c r="ASV93" s="1548"/>
      <c r="ASW93" s="1548"/>
      <c r="ASX93" s="1548"/>
      <c r="ASY93" s="1548"/>
      <c r="ASZ93" s="1548"/>
      <c r="ATA93" s="1548"/>
      <c r="ATB93" s="1548"/>
      <c r="ATC93" s="1548"/>
      <c r="ATD93" s="1548"/>
      <c r="ATE93" s="1548"/>
      <c r="ATF93" s="1548"/>
      <c r="ATG93" s="1548"/>
      <c r="ATH93" s="1548"/>
      <c r="ATI93" s="1548"/>
      <c r="ATJ93" s="1548"/>
      <c r="ATK93" s="1548"/>
      <c r="ATL93" s="1548"/>
      <c r="ATM93" s="1548"/>
      <c r="ATN93" s="1548"/>
      <c r="ATO93" s="1548"/>
      <c r="ATP93" s="1548"/>
      <c r="ATQ93" s="1548"/>
      <c r="ATR93" s="1548"/>
      <c r="ATS93" s="1548"/>
      <c r="ATT93" s="1548"/>
      <c r="ATU93" s="1548"/>
      <c r="ATV93" s="1548"/>
      <c r="ATW93" s="1548"/>
      <c r="ATX93" s="1548"/>
      <c r="ATY93" s="1548"/>
      <c r="ATZ93" s="1548"/>
      <c r="AUA93" s="1548"/>
      <c r="AUB93" s="1548"/>
      <c r="AUC93" s="1548"/>
      <c r="AUD93" s="1548"/>
      <c r="AUE93" s="1548"/>
      <c r="AUF93" s="1548"/>
      <c r="AUG93" s="1548"/>
      <c r="AUH93" s="1548"/>
      <c r="AUI93" s="1548"/>
      <c r="AUJ93" s="1548"/>
      <c r="AUK93" s="1548"/>
      <c r="AUL93" s="1548"/>
      <c r="AUM93" s="1548"/>
      <c r="AUN93" s="1548"/>
      <c r="AUO93" s="1548"/>
      <c r="AUP93" s="1548"/>
      <c r="AUQ93" s="1548"/>
      <c r="AUR93" s="1548"/>
      <c r="AUS93" s="1548"/>
      <c r="AUT93" s="1548"/>
      <c r="AUU93" s="1548"/>
      <c r="AUV93" s="1548"/>
      <c r="AUW93" s="1548"/>
      <c r="AUX93" s="1548"/>
      <c r="AUY93" s="1548"/>
      <c r="AUZ93" s="1548"/>
      <c r="AVA93" s="1548"/>
      <c r="AVB93" s="1548"/>
      <c r="AVC93" s="1548"/>
      <c r="AVD93" s="1548"/>
      <c r="AVE93" s="1548"/>
      <c r="AVF93" s="1548"/>
      <c r="AVG93" s="1548"/>
      <c r="AVH93" s="1548"/>
      <c r="AVI93" s="1548"/>
      <c r="AVJ93" s="1548"/>
      <c r="AVK93" s="1548"/>
      <c r="AVL93" s="1548"/>
      <c r="AVM93" s="1548"/>
      <c r="AVN93" s="1548"/>
      <c r="AVO93" s="1548"/>
      <c r="AVP93" s="1548"/>
      <c r="AVQ93" s="1548"/>
      <c r="AVR93" s="1548"/>
      <c r="AVS93" s="1548"/>
      <c r="AVT93" s="1548"/>
      <c r="AVU93" s="1548"/>
      <c r="AVV93" s="1548"/>
      <c r="AVW93" s="1548"/>
      <c r="AVX93" s="1548"/>
      <c r="AVY93" s="1548"/>
      <c r="AVZ93" s="1548"/>
      <c r="AWA93" s="1548"/>
      <c r="AWB93" s="1548"/>
      <c r="AWC93" s="1548"/>
      <c r="AWD93" s="1548"/>
      <c r="AWE93" s="1548"/>
      <c r="AWF93" s="1548"/>
      <c r="AWG93" s="1548"/>
      <c r="AWH93" s="1548"/>
      <c r="AWI93" s="1548"/>
      <c r="AWJ93" s="1548"/>
      <c r="AWK93" s="1548"/>
      <c r="AWL93" s="1548"/>
      <c r="AWM93" s="1548"/>
      <c r="AWN93" s="1548"/>
      <c r="AWO93" s="1548"/>
      <c r="AWP93" s="1548"/>
      <c r="AWQ93" s="1548"/>
      <c r="AWR93" s="1548"/>
      <c r="AWS93" s="1548"/>
      <c r="AWT93" s="1548"/>
      <c r="AWU93" s="1548"/>
      <c r="AWV93" s="1548"/>
      <c r="AWW93" s="1548"/>
      <c r="AWX93" s="1548"/>
      <c r="AWY93" s="1548"/>
      <c r="AWZ93" s="1548"/>
      <c r="AXA93" s="1548"/>
      <c r="AXB93" s="1548"/>
      <c r="AXC93" s="1548"/>
      <c r="AXD93" s="1548"/>
      <c r="AXE93" s="1548"/>
      <c r="AXF93" s="1548"/>
      <c r="AXG93" s="1548"/>
      <c r="AXH93" s="1548"/>
      <c r="AXI93" s="1548"/>
      <c r="AXJ93" s="1548"/>
      <c r="AXK93" s="1548"/>
      <c r="AXL93" s="1548"/>
      <c r="AXM93" s="1548"/>
      <c r="AXN93" s="1548"/>
      <c r="AXO93" s="1548"/>
      <c r="AXP93" s="1548"/>
      <c r="AXQ93" s="1548"/>
      <c r="AXR93" s="1548"/>
      <c r="AXS93" s="1548"/>
      <c r="AXT93" s="1548"/>
      <c r="AXU93" s="1548"/>
      <c r="AXV93" s="1548"/>
      <c r="AXW93" s="1548"/>
      <c r="AXX93" s="1548"/>
      <c r="AXY93" s="1548"/>
      <c r="AXZ93" s="1548"/>
      <c r="AYA93" s="1548"/>
      <c r="AYB93" s="1548"/>
      <c r="AYC93" s="1548"/>
      <c r="AYD93" s="1548"/>
      <c r="AYE93" s="1548"/>
      <c r="AYF93" s="1548"/>
      <c r="AYG93" s="1548"/>
      <c r="AYH93" s="1548"/>
      <c r="AYI93" s="1548"/>
      <c r="AYJ93" s="1548"/>
      <c r="AYK93" s="1548"/>
      <c r="AYL93" s="1548"/>
      <c r="AYM93" s="1548"/>
      <c r="AYN93" s="1548"/>
      <c r="AYO93" s="1548"/>
      <c r="AYP93" s="1548"/>
      <c r="AYQ93" s="1548"/>
      <c r="AYR93" s="1548"/>
      <c r="AYS93" s="1548"/>
      <c r="AYT93" s="1548"/>
      <c r="AYU93" s="1548"/>
      <c r="AYV93" s="1548"/>
      <c r="AYW93" s="1548"/>
      <c r="AYX93" s="1548"/>
      <c r="AYY93" s="1548"/>
      <c r="AYZ93" s="1548"/>
      <c r="AZA93" s="1548"/>
      <c r="AZB93" s="1548"/>
      <c r="AZC93" s="1548"/>
      <c r="AZD93" s="1548"/>
      <c r="AZE93" s="1548"/>
      <c r="AZF93" s="1548"/>
      <c r="AZG93" s="1548"/>
      <c r="AZH93" s="1548"/>
      <c r="AZI93" s="1548"/>
      <c r="AZJ93" s="1548"/>
      <c r="AZK93" s="1548"/>
      <c r="AZL93" s="1548"/>
      <c r="AZM93" s="1548"/>
      <c r="AZN93" s="1548"/>
      <c r="AZO93" s="1548"/>
      <c r="AZP93" s="1548"/>
      <c r="AZQ93" s="1548"/>
      <c r="AZR93" s="1548"/>
      <c r="AZS93" s="1548"/>
      <c r="AZT93" s="1548"/>
      <c r="AZU93" s="1548"/>
      <c r="AZV93" s="1548"/>
      <c r="AZW93" s="1548"/>
      <c r="AZX93" s="1548"/>
      <c r="AZY93" s="1548"/>
      <c r="AZZ93" s="1548"/>
      <c r="BAA93" s="1548"/>
      <c r="BAB93" s="1548"/>
      <c r="BAC93" s="1548"/>
      <c r="BAD93" s="1548"/>
      <c r="BAE93" s="1548"/>
      <c r="BAF93" s="1548"/>
      <c r="BAG93" s="1548"/>
      <c r="BAH93" s="1548"/>
      <c r="BAI93" s="1548"/>
      <c r="BAJ93" s="1548"/>
      <c r="BAK93" s="1548"/>
      <c r="BAL93" s="1548"/>
      <c r="BAM93" s="1548"/>
      <c r="BAN93" s="1548"/>
      <c r="BAO93" s="1548"/>
      <c r="BAP93" s="1548"/>
      <c r="BAQ93" s="1548"/>
      <c r="BAR93" s="1548"/>
      <c r="BAS93" s="1548"/>
      <c r="BAT93" s="1548"/>
      <c r="BAU93" s="1548"/>
      <c r="BAV93" s="1548"/>
      <c r="BAW93" s="1548"/>
      <c r="BAX93" s="1548"/>
      <c r="BAY93" s="1548"/>
      <c r="BAZ93" s="1548"/>
      <c r="BBA93" s="1548"/>
      <c r="BBB93" s="1548"/>
      <c r="BBC93" s="1548"/>
      <c r="BBD93" s="1548"/>
      <c r="BBE93" s="1548"/>
      <c r="BBF93" s="1548"/>
      <c r="BBG93" s="1548"/>
      <c r="BBH93" s="1548"/>
      <c r="BBI93" s="1548"/>
      <c r="BBJ93" s="1548"/>
      <c r="BBK93" s="1548"/>
      <c r="BBL93" s="1548"/>
      <c r="BBM93" s="1548"/>
      <c r="BBN93" s="1548"/>
      <c r="BBO93" s="1548"/>
      <c r="BBP93" s="1548"/>
      <c r="BBQ93" s="1548"/>
      <c r="BBR93" s="1548"/>
      <c r="BBS93" s="1548"/>
      <c r="BBT93" s="1548"/>
      <c r="BBU93" s="1548"/>
      <c r="BBV93" s="1548"/>
      <c r="BBW93" s="1548"/>
      <c r="BBX93" s="1548"/>
      <c r="BBY93" s="1548"/>
      <c r="BBZ93" s="1548"/>
      <c r="BCA93" s="1548"/>
      <c r="BCB93" s="1548"/>
      <c r="BCC93" s="1548"/>
      <c r="BCD93" s="1548"/>
      <c r="BCE93" s="1548"/>
      <c r="BCF93" s="1548"/>
      <c r="BCG93" s="1548"/>
      <c r="BCH93" s="1548"/>
      <c r="BCI93" s="1548"/>
      <c r="BCJ93" s="1548"/>
      <c r="BCK93" s="1548"/>
      <c r="BCL93" s="1548"/>
      <c r="BCM93" s="1548"/>
      <c r="BCN93" s="1548"/>
      <c r="BCO93" s="1548"/>
      <c r="BCP93" s="1548"/>
      <c r="BCQ93" s="1548"/>
      <c r="BCR93" s="1548"/>
      <c r="BCS93" s="1548"/>
      <c r="BCT93" s="1548"/>
      <c r="BCU93" s="1548"/>
      <c r="BCV93" s="1548"/>
      <c r="BCW93" s="1548"/>
      <c r="BCX93" s="1548"/>
      <c r="BCY93" s="1548"/>
      <c r="BCZ93" s="1548"/>
      <c r="BDA93" s="1548"/>
      <c r="BDB93" s="1548"/>
      <c r="BDC93" s="1548"/>
      <c r="BDD93" s="1548"/>
      <c r="BDE93" s="1548"/>
      <c r="BDF93" s="1548"/>
      <c r="BDG93" s="1548"/>
      <c r="BDH93" s="1548"/>
      <c r="BDI93" s="1548"/>
      <c r="BDJ93" s="1548"/>
      <c r="BDK93" s="1548"/>
      <c r="BDL93" s="1548"/>
      <c r="BDM93" s="1548"/>
      <c r="BDN93" s="1548"/>
      <c r="BDO93" s="1548"/>
      <c r="BDP93" s="1548"/>
      <c r="BDQ93" s="1548"/>
      <c r="BDR93" s="1548"/>
      <c r="BDS93" s="1548"/>
      <c r="BDT93" s="1548"/>
      <c r="BDU93" s="1548"/>
      <c r="BDV93" s="1548"/>
      <c r="BDW93" s="1548"/>
      <c r="BDX93" s="1548"/>
      <c r="BDY93" s="1548"/>
      <c r="BDZ93" s="1548"/>
      <c r="BEA93" s="1548"/>
      <c r="BEB93" s="1548"/>
      <c r="BEC93" s="1548"/>
      <c r="BED93" s="1548"/>
      <c r="BEE93" s="1548"/>
      <c r="BEF93" s="1548"/>
      <c r="BEG93" s="1548"/>
      <c r="BEH93" s="1548"/>
      <c r="BEI93" s="1548"/>
      <c r="BEJ93" s="1548"/>
      <c r="BEK93" s="1548"/>
      <c r="BEL93" s="1548"/>
      <c r="BEM93" s="1548"/>
      <c r="BEN93" s="1548"/>
      <c r="BEO93" s="1548"/>
      <c r="BEP93" s="1548"/>
      <c r="BEQ93" s="1548"/>
      <c r="BER93" s="1548"/>
      <c r="BES93" s="1548"/>
      <c r="BET93" s="1548"/>
      <c r="BEU93" s="1548"/>
      <c r="BEV93" s="1548"/>
      <c r="BEW93" s="1548"/>
      <c r="BEX93" s="1548"/>
      <c r="BEY93" s="1548"/>
      <c r="BEZ93" s="1548"/>
      <c r="BFA93" s="1548"/>
      <c r="BFB93" s="1548"/>
      <c r="BFC93" s="1548"/>
      <c r="BFD93" s="1548"/>
      <c r="BFE93" s="1548"/>
      <c r="BFF93" s="1548"/>
      <c r="BFG93" s="1548"/>
      <c r="BFH93" s="1548"/>
      <c r="BFI93" s="1548"/>
      <c r="BFJ93" s="1548"/>
      <c r="BFK93" s="1548"/>
      <c r="BFL93" s="1548"/>
      <c r="BFM93" s="1548"/>
      <c r="BFN93" s="1548"/>
      <c r="BFO93" s="1548"/>
      <c r="BFP93" s="1548"/>
      <c r="BFQ93" s="1548"/>
      <c r="BFR93" s="1548"/>
      <c r="BFS93" s="1548"/>
      <c r="BFT93" s="1548"/>
      <c r="BFU93" s="1548"/>
      <c r="BFV93" s="1548"/>
      <c r="BFW93" s="1548"/>
      <c r="BFX93" s="1548"/>
      <c r="BFY93" s="1548"/>
      <c r="BFZ93" s="1548"/>
      <c r="BGA93" s="1548"/>
      <c r="BGB93" s="1548"/>
      <c r="BGC93" s="1548"/>
      <c r="BGD93" s="1548"/>
      <c r="BGE93" s="1548"/>
      <c r="BGF93" s="1548"/>
      <c r="BGG93" s="1548"/>
      <c r="BGH93" s="1548"/>
      <c r="BGI93" s="1548"/>
      <c r="BGJ93" s="1548"/>
      <c r="BGK93" s="1548"/>
      <c r="BGL93" s="1548"/>
      <c r="BGM93" s="1548"/>
      <c r="BGN93" s="1548"/>
      <c r="BGO93" s="1548"/>
      <c r="BGP93" s="1548"/>
      <c r="BGQ93" s="1548"/>
      <c r="BGR93" s="1548"/>
      <c r="BGS93" s="1548"/>
      <c r="BGT93" s="1548"/>
      <c r="BGU93" s="1548"/>
      <c r="BGV93" s="1548"/>
      <c r="BGW93" s="1548"/>
      <c r="BGX93" s="1548"/>
      <c r="BGY93" s="1548"/>
      <c r="BGZ93" s="1548"/>
      <c r="BHA93" s="1548"/>
      <c r="BHB93" s="1548"/>
      <c r="BHC93" s="1548"/>
      <c r="BHD93" s="1548"/>
      <c r="BHE93" s="1548"/>
      <c r="BHF93" s="1548"/>
      <c r="BHG93" s="1548"/>
      <c r="BHH93" s="1548"/>
      <c r="BHI93" s="1548"/>
      <c r="BHJ93" s="1548"/>
      <c r="BHK93" s="1548"/>
      <c r="BHL93" s="1548"/>
      <c r="BHM93" s="1548"/>
      <c r="BHN93" s="1548"/>
      <c r="BHO93" s="1548"/>
      <c r="BHP93" s="1548"/>
      <c r="BHQ93" s="1548"/>
      <c r="BHR93" s="1548"/>
      <c r="BHS93" s="1548"/>
      <c r="BHT93" s="1548"/>
      <c r="BHU93" s="1548"/>
      <c r="BHV93" s="1548"/>
      <c r="BHW93" s="1548"/>
      <c r="BHX93" s="1548"/>
      <c r="BHY93" s="1548"/>
      <c r="BHZ93" s="1548"/>
      <c r="BIA93" s="1548"/>
      <c r="BIB93" s="1548"/>
      <c r="BIC93" s="1548"/>
      <c r="BID93" s="1548"/>
      <c r="BIE93" s="1548"/>
      <c r="BIF93" s="1548"/>
      <c r="BIG93" s="1548"/>
      <c r="BIH93" s="1548"/>
      <c r="BII93" s="1548"/>
      <c r="BIJ93" s="1548"/>
      <c r="BIK93" s="1548"/>
      <c r="BIL93" s="1548"/>
      <c r="BIM93" s="1548"/>
      <c r="BIN93" s="1548"/>
      <c r="BIO93" s="1548"/>
      <c r="BIP93" s="1548"/>
      <c r="BIQ93" s="1548"/>
      <c r="BIR93" s="1548"/>
      <c r="BIS93" s="1548"/>
      <c r="BIT93" s="1548"/>
      <c r="BIU93" s="1548"/>
      <c r="BIV93" s="1548"/>
      <c r="BIW93" s="1548"/>
      <c r="BIX93" s="1548"/>
      <c r="BIY93" s="1548"/>
      <c r="BIZ93" s="1548"/>
      <c r="BJA93" s="1548"/>
      <c r="BJB93" s="1548"/>
      <c r="BJC93" s="1548"/>
      <c r="BJD93" s="1548"/>
      <c r="BJE93" s="1548"/>
      <c r="BJF93" s="1548"/>
      <c r="BJG93" s="1548"/>
      <c r="BJH93" s="1548"/>
      <c r="BJI93" s="1548"/>
      <c r="BJJ93" s="1548"/>
      <c r="BJK93" s="1548"/>
      <c r="BJL93" s="1548"/>
      <c r="BJM93" s="1548"/>
      <c r="BJN93" s="1548"/>
      <c r="BJO93" s="1548"/>
      <c r="BJP93" s="1548"/>
      <c r="BJQ93" s="1548"/>
      <c r="BJR93" s="1548"/>
      <c r="BJS93" s="1548"/>
      <c r="BJT93" s="1548"/>
      <c r="BJU93" s="1548"/>
      <c r="BJV93" s="1548"/>
      <c r="BJW93" s="1548"/>
      <c r="BJX93" s="1548"/>
      <c r="BJY93" s="1548"/>
      <c r="BJZ93" s="1548"/>
      <c r="BKA93" s="1548"/>
      <c r="BKB93" s="1548"/>
      <c r="BKC93" s="1548"/>
      <c r="BKD93" s="1548"/>
      <c r="BKE93" s="1548"/>
      <c r="BKF93" s="1548"/>
      <c r="BKG93" s="1548"/>
      <c r="BKH93" s="1548"/>
      <c r="BKI93" s="1548"/>
      <c r="BKJ93" s="1548"/>
      <c r="BKK93" s="1548"/>
      <c r="BKL93" s="1548"/>
      <c r="BKM93" s="1548"/>
      <c r="BKN93" s="1548"/>
      <c r="BKO93" s="1548"/>
      <c r="BKP93" s="1548"/>
      <c r="BKQ93" s="1548"/>
      <c r="BKR93" s="1548"/>
      <c r="BKS93" s="1548"/>
      <c r="BKT93" s="1548"/>
      <c r="BKU93" s="1548"/>
      <c r="BKV93" s="1548"/>
      <c r="BKW93" s="1548"/>
      <c r="BKX93" s="1548"/>
      <c r="BKY93" s="1548"/>
      <c r="BKZ93" s="1548"/>
      <c r="BLA93" s="1548"/>
      <c r="BLB93" s="1548"/>
      <c r="BLC93" s="1548"/>
      <c r="BLD93" s="1548"/>
      <c r="BLE93" s="1548"/>
      <c r="BLF93" s="1548"/>
      <c r="BLG93" s="1548"/>
      <c r="BLH93" s="1548"/>
      <c r="BLI93" s="1548"/>
      <c r="BLJ93" s="1548"/>
      <c r="BLK93" s="1548"/>
      <c r="BLL93" s="1548"/>
      <c r="BLM93" s="1548"/>
      <c r="BLN93" s="1548"/>
      <c r="BLO93" s="1548"/>
      <c r="BLP93" s="1548"/>
      <c r="BLQ93" s="1548"/>
      <c r="BLR93" s="1548"/>
      <c r="BLS93" s="1548"/>
      <c r="BLT93" s="1548"/>
      <c r="BLU93" s="1548"/>
      <c r="BLV93" s="1548"/>
      <c r="BLW93" s="1548"/>
      <c r="BLX93" s="1548"/>
      <c r="BLY93" s="1548"/>
      <c r="BLZ93" s="1548"/>
      <c r="BMA93" s="1548"/>
      <c r="BMB93" s="1548"/>
      <c r="BMC93" s="1548"/>
      <c r="BMD93" s="1548"/>
      <c r="BME93" s="1548"/>
      <c r="BMF93" s="1548"/>
      <c r="BMG93" s="1548"/>
      <c r="BMH93" s="1548"/>
      <c r="BMI93" s="1548"/>
      <c r="BMJ93" s="1548"/>
      <c r="BMK93" s="1548"/>
      <c r="BML93" s="1548"/>
      <c r="BMM93" s="1548"/>
      <c r="BMN93" s="1548"/>
      <c r="BMO93" s="1548"/>
      <c r="BMP93" s="1548"/>
      <c r="BMQ93" s="1548"/>
      <c r="BMR93" s="1548"/>
      <c r="BMS93" s="1548"/>
      <c r="BMT93" s="1548"/>
      <c r="BMU93" s="1548"/>
      <c r="BMV93" s="1548"/>
      <c r="BMW93" s="1548"/>
      <c r="BMX93" s="1548"/>
      <c r="BMY93" s="1548"/>
      <c r="BMZ93" s="1548"/>
      <c r="BNA93" s="1548"/>
      <c r="BNB93" s="1548"/>
      <c r="BNC93" s="1548"/>
      <c r="BND93" s="1548"/>
      <c r="BNE93" s="1548"/>
      <c r="BNF93" s="1548"/>
      <c r="BNG93" s="1548"/>
      <c r="BNH93" s="1548"/>
      <c r="BNI93" s="1548"/>
      <c r="BNJ93" s="1548"/>
      <c r="BNK93" s="1548"/>
      <c r="BNL93" s="1548"/>
      <c r="BNM93" s="1548"/>
      <c r="BNN93" s="1548"/>
      <c r="BNO93" s="1548"/>
      <c r="BNP93" s="1548"/>
      <c r="BNQ93" s="1548"/>
      <c r="BNR93" s="1548"/>
      <c r="BNS93" s="1548"/>
      <c r="BNT93" s="1548"/>
      <c r="BNU93" s="1548"/>
      <c r="BNV93" s="1548"/>
      <c r="BNW93" s="1548"/>
      <c r="BNX93" s="1548"/>
      <c r="BNY93" s="1548"/>
      <c r="BNZ93" s="1548"/>
      <c r="BOA93" s="1548"/>
      <c r="BOB93" s="1548"/>
      <c r="BOC93" s="1548"/>
      <c r="BOD93" s="1548"/>
      <c r="BOE93" s="1548"/>
      <c r="BOF93" s="1548"/>
      <c r="BOG93" s="1548"/>
      <c r="BOH93" s="1548"/>
      <c r="BOI93" s="1548"/>
      <c r="BOJ93" s="1548"/>
      <c r="BOK93" s="1548"/>
      <c r="BOL93" s="1548"/>
      <c r="BOM93" s="1548"/>
      <c r="BON93" s="1548"/>
      <c r="BOO93" s="1548"/>
      <c r="BOP93" s="1548"/>
      <c r="BOQ93" s="1548"/>
      <c r="BOR93" s="1548"/>
      <c r="BOS93" s="1548"/>
      <c r="BOT93" s="1548"/>
      <c r="BOU93" s="1548"/>
      <c r="BOV93" s="1548"/>
      <c r="BOW93" s="1548"/>
      <c r="BOX93" s="1548"/>
      <c r="BOY93" s="1548"/>
      <c r="BOZ93" s="1548"/>
      <c r="BPA93" s="1548"/>
      <c r="BPB93" s="1548"/>
      <c r="BPC93" s="1548"/>
      <c r="BPD93" s="1548"/>
      <c r="BPE93" s="1548"/>
      <c r="BPF93" s="1548"/>
      <c r="BPG93" s="1548"/>
      <c r="BPH93" s="1548"/>
      <c r="BPI93" s="1548"/>
      <c r="BPJ93" s="1548"/>
      <c r="BPK93" s="1548"/>
      <c r="BPL93" s="1548"/>
      <c r="BPM93" s="1548"/>
      <c r="BPN93" s="1548"/>
      <c r="BPO93" s="1548"/>
      <c r="BPP93" s="1548"/>
      <c r="BPQ93" s="1548"/>
      <c r="BPR93" s="1548"/>
      <c r="BPS93" s="1548"/>
      <c r="BPT93" s="1548"/>
      <c r="BPU93" s="1548"/>
      <c r="BPV93" s="1548"/>
      <c r="BPW93" s="1548"/>
      <c r="BPX93" s="1548"/>
      <c r="BPY93" s="1548"/>
      <c r="BPZ93" s="1548"/>
      <c r="BQA93" s="1548"/>
      <c r="BQB93" s="1548"/>
      <c r="BQC93" s="1548"/>
      <c r="BQD93" s="1548"/>
      <c r="BQE93" s="1548"/>
      <c r="BQF93" s="1548"/>
      <c r="BQG93" s="1548"/>
      <c r="BQH93" s="1548"/>
      <c r="BQI93" s="1548"/>
      <c r="BQJ93" s="1548"/>
      <c r="BQK93" s="1548"/>
      <c r="BQL93" s="1548"/>
      <c r="BQM93" s="1548"/>
      <c r="BQN93" s="1548"/>
      <c r="BQO93" s="1548"/>
      <c r="BQP93" s="1548"/>
      <c r="BQQ93" s="1548"/>
      <c r="BQR93" s="1548"/>
      <c r="BQS93" s="1548"/>
      <c r="BQT93" s="1548"/>
      <c r="BQU93" s="1548"/>
      <c r="BQV93" s="1548"/>
      <c r="BQW93" s="1548"/>
      <c r="BQX93" s="1548"/>
      <c r="BQY93" s="1548"/>
      <c r="BQZ93" s="1548"/>
      <c r="BRA93" s="1548"/>
      <c r="BRB93" s="1548"/>
      <c r="BRC93" s="1548"/>
      <c r="BRD93" s="1548"/>
      <c r="BRE93" s="1548"/>
      <c r="BRF93" s="1548"/>
      <c r="BRG93" s="1548"/>
      <c r="BRH93" s="1548"/>
      <c r="BRI93" s="1548"/>
      <c r="BRJ93" s="1548"/>
      <c r="BRK93" s="1548"/>
      <c r="BRL93" s="1548"/>
      <c r="BRM93" s="1548"/>
      <c r="BRN93" s="1548"/>
      <c r="BRO93" s="1548"/>
      <c r="BRP93" s="1548"/>
      <c r="BRQ93" s="1548"/>
      <c r="BRR93" s="1548"/>
      <c r="BRS93" s="1548"/>
      <c r="BRT93" s="1548"/>
      <c r="BRU93" s="1548"/>
      <c r="BRV93" s="1548"/>
      <c r="BRW93" s="1548"/>
      <c r="BRX93" s="1548"/>
      <c r="BRY93" s="1548"/>
      <c r="BRZ93" s="1548"/>
      <c r="BSA93" s="1548"/>
      <c r="BSB93" s="1548"/>
      <c r="BSC93" s="1548"/>
      <c r="BSD93" s="1548"/>
      <c r="BSE93" s="1548"/>
      <c r="BSF93" s="1548"/>
      <c r="BSG93" s="1548"/>
      <c r="BSH93" s="1548"/>
      <c r="BSI93" s="1548"/>
      <c r="BSJ93" s="1548"/>
      <c r="BSK93" s="1548"/>
      <c r="BSL93" s="1548"/>
      <c r="BSM93" s="1548"/>
      <c r="BSN93" s="1548"/>
      <c r="BSO93" s="1548"/>
      <c r="BSP93" s="1548"/>
      <c r="BSQ93" s="1548"/>
      <c r="BSR93" s="1548"/>
      <c r="BSS93" s="1548"/>
      <c r="BST93" s="1548"/>
      <c r="BSU93" s="1548"/>
      <c r="BSV93" s="1548"/>
      <c r="BSW93" s="1548"/>
      <c r="BSX93" s="1548"/>
      <c r="BSY93" s="1548"/>
      <c r="BSZ93" s="1548"/>
      <c r="BTA93" s="1548"/>
      <c r="BTB93" s="1548"/>
      <c r="BTC93" s="1548"/>
      <c r="BTD93" s="1548"/>
      <c r="BTE93" s="1548"/>
      <c r="BTF93" s="1548"/>
      <c r="BTG93" s="1548"/>
      <c r="BTH93" s="1548"/>
      <c r="BTI93" s="1548"/>
      <c r="BTJ93" s="1548"/>
      <c r="BTK93" s="1548"/>
      <c r="BTL93" s="1548"/>
      <c r="BTM93" s="1548"/>
      <c r="BTN93" s="1548"/>
      <c r="BTO93" s="1548"/>
      <c r="BTP93" s="1548"/>
      <c r="BTQ93" s="1548"/>
      <c r="BTR93" s="1548"/>
      <c r="BTS93" s="1548"/>
      <c r="BTT93" s="1548"/>
      <c r="BTU93" s="1548"/>
      <c r="BTV93" s="1548"/>
      <c r="BTW93" s="1548"/>
      <c r="BTX93" s="1548"/>
      <c r="BTY93" s="1548"/>
      <c r="BTZ93" s="1548"/>
      <c r="BUA93" s="1548"/>
      <c r="BUB93" s="1548"/>
      <c r="BUC93" s="1548"/>
      <c r="BUD93" s="1548"/>
      <c r="BUE93" s="1548"/>
      <c r="BUF93" s="1548"/>
      <c r="BUG93" s="1548"/>
      <c r="BUH93" s="1548"/>
      <c r="BUI93" s="1548"/>
      <c r="BUJ93" s="1548"/>
      <c r="BUK93" s="1548"/>
      <c r="BUL93" s="1548"/>
      <c r="BUM93" s="1548"/>
      <c r="BUN93" s="1548"/>
      <c r="BUO93" s="1548"/>
      <c r="BUP93" s="1548"/>
      <c r="BUQ93" s="1548"/>
      <c r="BUR93" s="1548"/>
      <c r="BUS93" s="1548"/>
      <c r="BUT93" s="1548"/>
      <c r="BUU93" s="1548"/>
      <c r="BUV93" s="1548"/>
      <c r="BUW93" s="1548"/>
      <c r="BUX93" s="1548"/>
      <c r="BUY93" s="1548"/>
      <c r="BUZ93" s="1548"/>
      <c r="BVA93" s="1548"/>
      <c r="BVB93" s="1548"/>
      <c r="BVC93" s="1548"/>
      <c r="BVD93" s="1548"/>
      <c r="BVE93" s="1548"/>
      <c r="BVF93" s="1548"/>
      <c r="BVG93" s="1548"/>
      <c r="BVH93" s="1548"/>
      <c r="BVI93" s="1548"/>
      <c r="BVJ93" s="1548"/>
      <c r="BVK93" s="1548"/>
      <c r="BVL93" s="1548"/>
      <c r="BVM93" s="1548"/>
      <c r="BVN93" s="1548"/>
      <c r="BVO93" s="1548"/>
      <c r="BVP93" s="1548"/>
      <c r="BVQ93" s="1548"/>
      <c r="BVR93" s="1548"/>
      <c r="BVS93" s="1548"/>
      <c r="BVT93" s="1548"/>
      <c r="BVU93" s="1548"/>
      <c r="BVV93" s="1548"/>
      <c r="BVW93" s="1548"/>
      <c r="BVX93" s="1548"/>
      <c r="BVY93" s="1548"/>
      <c r="BVZ93" s="1548"/>
      <c r="BWA93" s="1548"/>
      <c r="BWB93" s="1548"/>
      <c r="BWC93" s="1548"/>
      <c r="BWD93" s="1548"/>
      <c r="BWE93" s="1548"/>
      <c r="BWF93" s="1548"/>
      <c r="BWG93" s="1548"/>
      <c r="BWH93" s="1548"/>
      <c r="BWI93" s="1548"/>
      <c r="BWJ93" s="1548"/>
      <c r="BWK93" s="1548"/>
      <c r="BWL93" s="1548"/>
      <c r="BWM93" s="1548"/>
      <c r="BWN93" s="1548"/>
      <c r="BWO93" s="1548"/>
      <c r="BWP93" s="1548"/>
      <c r="BWQ93" s="1548"/>
      <c r="BWR93" s="1548"/>
      <c r="BWS93" s="1548"/>
      <c r="BWT93" s="1548"/>
      <c r="BWU93" s="1548"/>
      <c r="BWV93" s="1548"/>
      <c r="BWW93" s="1548"/>
      <c r="BWX93" s="1548"/>
      <c r="BWY93" s="1548"/>
      <c r="BWZ93" s="1548"/>
      <c r="BXA93" s="1548"/>
      <c r="BXB93" s="1548"/>
      <c r="BXC93" s="1548"/>
      <c r="BXD93" s="1548"/>
      <c r="BXE93" s="1548"/>
      <c r="BXF93" s="1548"/>
      <c r="BXG93" s="1548"/>
      <c r="BXH93" s="1548"/>
      <c r="BXI93" s="1548"/>
      <c r="BXJ93" s="1548"/>
      <c r="BXK93" s="1548"/>
      <c r="BXL93" s="1548"/>
      <c r="BXM93" s="1548"/>
      <c r="BXN93" s="1548"/>
      <c r="BXO93" s="1548"/>
      <c r="BXP93" s="1548"/>
      <c r="BXQ93" s="1548"/>
      <c r="BXR93" s="1548"/>
      <c r="BXS93" s="1548"/>
      <c r="BXT93" s="1548"/>
      <c r="BXU93" s="1548"/>
      <c r="BXV93" s="1548"/>
      <c r="BXW93" s="1548"/>
      <c r="BXX93" s="1548"/>
      <c r="BXY93" s="1548"/>
      <c r="BXZ93" s="1548"/>
      <c r="BYA93" s="1548"/>
      <c r="BYB93" s="1548"/>
      <c r="BYC93" s="1548"/>
      <c r="BYD93" s="1548"/>
      <c r="BYE93" s="1548"/>
      <c r="BYF93" s="1548"/>
      <c r="BYG93" s="1548"/>
      <c r="BYH93" s="1548"/>
      <c r="BYI93" s="1548"/>
      <c r="BYJ93" s="1548"/>
      <c r="BYK93" s="1548"/>
      <c r="BYL93" s="1548"/>
      <c r="BYM93" s="1548"/>
      <c r="BYN93" s="1548"/>
      <c r="BYO93" s="1548"/>
      <c r="BYP93" s="1548"/>
      <c r="BYQ93" s="1548"/>
      <c r="BYR93" s="1548"/>
      <c r="BYS93" s="1548"/>
      <c r="BYT93" s="1548"/>
      <c r="BYU93" s="1548"/>
      <c r="BYV93" s="1548"/>
      <c r="BYW93" s="1548"/>
      <c r="BYX93" s="1548"/>
      <c r="BYY93" s="1548"/>
      <c r="BYZ93" s="1548"/>
      <c r="BZA93" s="1548"/>
      <c r="BZB93" s="1548"/>
      <c r="BZC93" s="1548"/>
      <c r="BZD93" s="1548"/>
      <c r="BZE93" s="1548"/>
      <c r="BZF93" s="1548"/>
      <c r="BZG93" s="1548"/>
      <c r="BZH93" s="1548"/>
      <c r="BZI93" s="1548"/>
      <c r="BZJ93" s="1548"/>
      <c r="BZK93" s="1548"/>
      <c r="BZL93" s="1548"/>
      <c r="BZM93" s="1548"/>
      <c r="BZN93" s="1548"/>
      <c r="BZO93" s="1548"/>
      <c r="BZP93" s="1548"/>
      <c r="BZQ93" s="1548"/>
      <c r="BZR93" s="1548"/>
      <c r="BZS93" s="1548"/>
      <c r="BZT93" s="1548"/>
      <c r="BZU93" s="1548"/>
      <c r="BZV93" s="1548"/>
      <c r="BZW93" s="1548"/>
      <c r="BZX93" s="1548"/>
      <c r="BZY93" s="1548"/>
      <c r="BZZ93" s="1548"/>
      <c r="CAA93" s="1548"/>
      <c r="CAB93" s="1548"/>
      <c r="CAC93" s="1548"/>
      <c r="CAD93" s="1548"/>
      <c r="CAE93" s="1548"/>
      <c r="CAF93" s="1548"/>
      <c r="CAG93" s="1548"/>
      <c r="CAH93" s="1548"/>
      <c r="CAI93" s="1548"/>
      <c r="CAJ93" s="1548"/>
      <c r="CAK93" s="1548"/>
      <c r="CAL93" s="1548"/>
      <c r="CAM93" s="1548"/>
      <c r="CAN93" s="1548"/>
      <c r="CAO93" s="1548"/>
      <c r="CAP93" s="1548"/>
      <c r="CAQ93" s="1548"/>
      <c r="CAR93" s="1548"/>
      <c r="CAS93" s="1548"/>
      <c r="CAT93" s="1548"/>
      <c r="CAU93" s="1548"/>
      <c r="CAV93" s="1548"/>
      <c r="CAW93" s="1548"/>
      <c r="CAX93" s="1548"/>
      <c r="CAY93" s="1548"/>
      <c r="CAZ93" s="1548"/>
      <c r="CBA93" s="1548"/>
      <c r="CBB93" s="1548"/>
      <c r="CBC93" s="1548"/>
      <c r="CBD93" s="1548"/>
      <c r="CBE93" s="1548"/>
      <c r="CBF93" s="1548"/>
      <c r="CBG93" s="1548"/>
      <c r="CBH93" s="1548"/>
      <c r="CBI93" s="1548"/>
      <c r="CBJ93" s="1548"/>
      <c r="CBK93" s="1548"/>
      <c r="CBL93" s="1548"/>
      <c r="CBM93" s="1548"/>
      <c r="CBN93" s="1548"/>
      <c r="CBO93" s="1548"/>
      <c r="CBP93" s="1548"/>
      <c r="CBQ93" s="1548"/>
      <c r="CBR93" s="1548"/>
      <c r="CBS93" s="1548"/>
      <c r="CBT93" s="1548"/>
      <c r="CBU93" s="1548"/>
      <c r="CBV93" s="1548"/>
      <c r="CBW93" s="1548"/>
      <c r="CBX93" s="1548"/>
      <c r="CBY93" s="1548"/>
      <c r="CBZ93" s="1548"/>
      <c r="CCA93" s="1548"/>
      <c r="CCB93" s="1548"/>
      <c r="CCC93" s="1548"/>
      <c r="CCD93" s="1548"/>
      <c r="CCE93" s="1548"/>
      <c r="CCF93" s="1548"/>
      <c r="CCG93" s="1548"/>
      <c r="CCH93" s="1548"/>
      <c r="CCI93" s="1548"/>
      <c r="CCJ93" s="1548"/>
      <c r="CCK93" s="1548"/>
      <c r="CCL93" s="1548"/>
      <c r="CCM93" s="1548"/>
      <c r="CCN93" s="1548"/>
      <c r="CCO93" s="1548"/>
      <c r="CCP93" s="1548"/>
      <c r="CCQ93" s="1548"/>
      <c r="CCR93" s="1548"/>
      <c r="CCS93" s="1548"/>
      <c r="CCT93" s="1548"/>
      <c r="CCU93" s="1548"/>
      <c r="CCV93" s="1548"/>
      <c r="CCW93" s="1548"/>
      <c r="CCX93" s="1548"/>
      <c r="CCY93" s="1548"/>
      <c r="CCZ93" s="1548"/>
      <c r="CDA93" s="1548"/>
      <c r="CDB93" s="1548"/>
      <c r="CDC93" s="1548"/>
      <c r="CDD93" s="1548"/>
      <c r="CDE93" s="1548"/>
      <c r="CDF93" s="1548"/>
      <c r="CDG93" s="1548"/>
      <c r="CDH93" s="1548"/>
      <c r="CDI93" s="1548"/>
      <c r="CDJ93" s="1548"/>
      <c r="CDK93" s="1548"/>
      <c r="CDL93" s="1548"/>
      <c r="CDM93" s="1548"/>
      <c r="CDN93" s="1548"/>
      <c r="CDO93" s="1548"/>
      <c r="CDP93" s="1548"/>
      <c r="CDQ93" s="1548"/>
      <c r="CDR93" s="1548"/>
      <c r="CDS93" s="1548"/>
      <c r="CDT93" s="1548"/>
      <c r="CDU93" s="1548"/>
      <c r="CDV93" s="1548"/>
      <c r="CDW93" s="1548"/>
      <c r="CDX93" s="1548"/>
      <c r="CDY93" s="1548"/>
      <c r="CDZ93" s="1548"/>
      <c r="CEA93" s="1548"/>
      <c r="CEB93" s="1548"/>
      <c r="CEC93" s="1548"/>
      <c r="CED93" s="1548"/>
      <c r="CEE93" s="1548"/>
      <c r="CEF93" s="1548"/>
      <c r="CEG93" s="1548"/>
      <c r="CEH93" s="1548"/>
      <c r="CEI93" s="1548"/>
      <c r="CEJ93" s="1548"/>
      <c r="CEK93" s="1548"/>
      <c r="CEL93" s="1548"/>
      <c r="CEM93" s="1548"/>
      <c r="CEN93" s="1548"/>
      <c r="CEO93" s="1548"/>
      <c r="CEP93" s="1548"/>
      <c r="CEQ93" s="1548"/>
      <c r="CER93" s="1548"/>
      <c r="CES93" s="1548"/>
      <c r="CET93" s="1548"/>
      <c r="CEU93" s="1548"/>
      <c r="CEV93" s="1548"/>
      <c r="CEW93" s="1548"/>
      <c r="CEX93" s="1548"/>
      <c r="CEY93" s="1548"/>
      <c r="CEZ93" s="1548"/>
      <c r="CFA93" s="1548"/>
      <c r="CFB93" s="1548"/>
      <c r="CFC93" s="1548"/>
      <c r="CFD93" s="1548"/>
      <c r="CFE93" s="1548"/>
      <c r="CFF93" s="1548"/>
      <c r="CFG93" s="1548"/>
      <c r="CFH93" s="1548"/>
      <c r="CFI93" s="1548"/>
      <c r="CFJ93" s="1548"/>
      <c r="CFK93" s="1548"/>
      <c r="CFL93" s="1548"/>
      <c r="CFM93" s="1548"/>
      <c r="CFN93" s="1548"/>
      <c r="CFO93" s="1548"/>
      <c r="CFP93" s="1548"/>
      <c r="CFQ93" s="1548"/>
      <c r="CFR93" s="1548"/>
      <c r="CFS93" s="1548"/>
      <c r="CFT93" s="1548"/>
      <c r="CFU93" s="1548"/>
      <c r="CFV93" s="1548"/>
      <c r="CFW93" s="1548"/>
      <c r="CFX93" s="1548"/>
      <c r="CFY93" s="1548"/>
      <c r="CFZ93" s="1548"/>
      <c r="CGA93" s="1548"/>
      <c r="CGB93" s="1548"/>
      <c r="CGC93" s="1548"/>
      <c r="CGD93" s="1548"/>
      <c r="CGE93" s="1548"/>
      <c r="CGF93" s="1548"/>
      <c r="CGG93" s="1548"/>
      <c r="CGH93" s="1548"/>
      <c r="CGI93" s="1548"/>
      <c r="CGJ93" s="1548"/>
      <c r="CGK93" s="1548"/>
      <c r="CGL93" s="1548"/>
      <c r="CGM93" s="1548"/>
      <c r="CGN93" s="1548"/>
      <c r="CGO93" s="1548"/>
      <c r="CGP93" s="1548"/>
      <c r="CGQ93" s="1548"/>
      <c r="CGR93" s="1548"/>
      <c r="CGS93" s="1548"/>
      <c r="CGT93" s="1548"/>
      <c r="CGU93" s="1548"/>
      <c r="CGV93" s="1548"/>
      <c r="CGW93" s="1548"/>
      <c r="CGX93" s="1548"/>
      <c r="CGY93" s="1548"/>
      <c r="CGZ93" s="1548"/>
      <c r="CHA93" s="1548"/>
      <c r="CHB93" s="1548"/>
      <c r="CHC93" s="1548"/>
      <c r="CHD93" s="1548"/>
      <c r="CHE93" s="1548"/>
      <c r="CHF93" s="1548"/>
      <c r="CHG93" s="1548"/>
      <c r="CHH93" s="1548"/>
      <c r="CHI93" s="1548"/>
      <c r="CHJ93" s="1548"/>
      <c r="CHK93" s="1548"/>
      <c r="CHL93" s="1548"/>
      <c r="CHM93" s="1548"/>
      <c r="CHN93" s="1548"/>
      <c r="CHO93" s="1548"/>
      <c r="CHP93" s="1548"/>
      <c r="CHQ93" s="1548"/>
      <c r="CHR93" s="1548"/>
      <c r="CHS93" s="1548"/>
      <c r="CHT93" s="1548"/>
      <c r="CHU93" s="1548"/>
      <c r="CHV93" s="1548"/>
      <c r="CHW93" s="1548"/>
      <c r="CHX93" s="1548"/>
      <c r="CHY93" s="1548"/>
      <c r="CHZ93" s="1548"/>
      <c r="CIA93" s="1548"/>
      <c r="CIB93" s="1548"/>
      <c r="CIC93" s="1548"/>
      <c r="CID93" s="1548"/>
      <c r="CIE93" s="1548"/>
      <c r="CIF93" s="1548"/>
      <c r="CIG93" s="1548"/>
      <c r="CIH93" s="1548"/>
      <c r="CII93" s="1548"/>
      <c r="CIJ93" s="1548"/>
      <c r="CIK93" s="1548"/>
      <c r="CIL93" s="1548"/>
      <c r="CIM93" s="1548"/>
      <c r="CIN93" s="1548"/>
      <c r="CIO93" s="1548"/>
      <c r="CIP93" s="1548"/>
      <c r="CIQ93" s="1548"/>
      <c r="CIR93" s="1548"/>
      <c r="CIS93" s="1548"/>
      <c r="CIT93" s="1548"/>
      <c r="CIU93" s="1548"/>
      <c r="CIV93" s="1548"/>
      <c r="CIW93" s="1548"/>
      <c r="CIX93" s="1548"/>
      <c r="CIY93" s="1548"/>
      <c r="CIZ93" s="1548"/>
      <c r="CJA93" s="1548"/>
      <c r="CJB93" s="1548"/>
      <c r="CJC93" s="1548"/>
      <c r="CJD93" s="1548"/>
      <c r="CJE93" s="1548"/>
      <c r="CJF93" s="1548"/>
      <c r="CJG93" s="1548"/>
      <c r="CJH93" s="1548"/>
      <c r="CJI93" s="1548"/>
      <c r="CJJ93" s="1548"/>
      <c r="CJK93" s="1548"/>
      <c r="CJL93" s="1548"/>
      <c r="CJM93" s="1548"/>
      <c r="CJN93" s="1548"/>
      <c r="CJO93" s="1548"/>
      <c r="CJP93" s="1548"/>
      <c r="CJQ93" s="1548"/>
      <c r="CJR93" s="1548"/>
      <c r="CJS93" s="1548"/>
      <c r="CJT93" s="1548"/>
      <c r="CJU93" s="1548"/>
      <c r="CJV93" s="1548"/>
      <c r="CJW93" s="1548"/>
      <c r="CJX93" s="1548"/>
      <c r="CJY93" s="1548"/>
      <c r="CJZ93" s="1548"/>
      <c r="CKA93" s="1548"/>
      <c r="CKB93" s="1548"/>
      <c r="CKC93" s="1548"/>
      <c r="CKD93" s="1548"/>
      <c r="CKE93" s="1548"/>
      <c r="CKF93" s="1548"/>
      <c r="CKG93" s="1548"/>
      <c r="CKH93" s="1548"/>
      <c r="CKI93" s="1548"/>
      <c r="CKJ93" s="1548"/>
      <c r="CKK93" s="1548"/>
      <c r="CKL93" s="1548"/>
      <c r="CKM93" s="1548"/>
      <c r="CKN93" s="1548"/>
      <c r="CKO93" s="1548"/>
      <c r="CKP93" s="1548"/>
      <c r="CKQ93" s="1548"/>
      <c r="CKR93" s="1548"/>
      <c r="CKS93" s="1548"/>
      <c r="CKT93" s="1548"/>
      <c r="CKU93" s="1548"/>
      <c r="CKV93" s="1548"/>
      <c r="CKW93" s="1548"/>
      <c r="CKX93" s="1548"/>
      <c r="CKY93" s="1548"/>
      <c r="CKZ93" s="1548"/>
      <c r="CLA93" s="1548"/>
      <c r="CLB93" s="1548"/>
      <c r="CLC93" s="1548"/>
      <c r="CLD93" s="1548"/>
      <c r="CLE93" s="1548"/>
      <c r="CLF93" s="1548"/>
      <c r="CLG93" s="1548"/>
      <c r="CLH93" s="1548"/>
      <c r="CLI93" s="1548"/>
      <c r="CLJ93" s="1548"/>
      <c r="CLK93" s="1548"/>
      <c r="CLL93" s="1548"/>
      <c r="CLM93" s="1548"/>
      <c r="CLN93" s="1548"/>
      <c r="CLO93" s="1548"/>
      <c r="CLP93" s="1548"/>
      <c r="CLQ93" s="1548"/>
      <c r="CLR93" s="1548"/>
      <c r="CLS93" s="1548"/>
      <c r="CLT93" s="1548"/>
      <c r="CLU93" s="1548"/>
      <c r="CLV93" s="1548"/>
      <c r="CLW93" s="1548"/>
      <c r="CLX93" s="1548"/>
      <c r="CLY93" s="1548"/>
      <c r="CLZ93" s="1548"/>
      <c r="CMA93" s="1548"/>
      <c r="CMB93" s="1548"/>
      <c r="CMC93" s="1548"/>
      <c r="CMD93" s="1548"/>
      <c r="CME93" s="1548"/>
      <c r="CMF93" s="1548"/>
      <c r="CMG93" s="1548"/>
      <c r="CMH93" s="1548"/>
      <c r="CMI93" s="1548"/>
      <c r="CMJ93" s="1548"/>
      <c r="CMK93" s="1548"/>
      <c r="CML93" s="1548"/>
      <c r="CMM93" s="1548"/>
      <c r="CMN93" s="1548"/>
      <c r="CMO93" s="1548"/>
      <c r="CMP93" s="1548"/>
      <c r="CMQ93" s="1548"/>
      <c r="CMR93" s="1548"/>
      <c r="CMS93" s="1548"/>
      <c r="CMT93" s="1548"/>
      <c r="CMU93" s="1548"/>
      <c r="CMV93" s="1548"/>
      <c r="CMW93" s="1548"/>
      <c r="CMX93" s="1548"/>
      <c r="CMY93" s="1548"/>
      <c r="CMZ93" s="1548"/>
      <c r="CNA93" s="1548"/>
      <c r="CNB93" s="1548"/>
      <c r="CNC93" s="1548"/>
      <c r="CND93" s="1548"/>
      <c r="CNE93" s="1548"/>
      <c r="CNF93" s="1548"/>
      <c r="CNG93" s="1548"/>
      <c r="CNH93" s="1548"/>
      <c r="CNI93" s="1548"/>
      <c r="CNJ93" s="1548"/>
      <c r="CNK93" s="1548"/>
      <c r="CNL93" s="1548"/>
      <c r="CNM93" s="1548"/>
      <c r="CNN93" s="1548"/>
      <c r="CNO93" s="1548"/>
      <c r="CNP93" s="1548"/>
      <c r="CNQ93" s="1548"/>
      <c r="CNR93" s="1548"/>
      <c r="CNS93" s="1548"/>
      <c r="CNT93" s="1548"/>
      <c r="CNU93" s="1548"/>
      <c r="CNV93" s="1548"/>
      <c r="CNW93" s="1548"/>
      <c r="CNX93" s="1548"/>
      <c r="CNY93" s="1548"/>
      <c r="CNZ93" s="1548"/>
      <c r="COA93" s="1548"/>
      <c r="COB93" s="1548"/>
      <c r="COC93" s="1548"/>
      <c r="COD93" s="1548"/>
      <c r="COE93" s="1548"/>
      <c r="COF93" s="1548"/>
      <c r="COG93" s="1548"/>
      <c r="COH93" s="1548"/>
      <c r="COI93" s="1548"/>
      <c r="COJ93" s="1548"/>
      <c r="COK93" s="1548"/>
      <c r="COL93" s="1548"/>
      <c r="COM93" s="1548"/>
      <c r="CON93" s="1548"/>
      <c r="COO93" s="1548"/>
      <c r="COP93" s="1548"/>
      <c r="COQ93" s="1548"/>
      <c r="COR93" s="1548"/>
      <c r="COS93" s="1548"/>
      <c r="COT93" s="1548"/>
      <c r="COU93" s="1548"/>
      <c r="COV93" s="1548"/>
      <c r="COW93" s="1548"/>
      <c r="COX93" s="1548"/>
      <c r="COY93" s="1548"/>
      <c r="COZ93" s="1548"/>
      <c r="CPA93" s="1548"/>
      <c r="CPB93" s="1548"/>
      <c r="CPC93" s="1548"/>
      <c r="CPD93" s="1548"/>
      <c r="CPE93" s="1548"/>
      <c r="CPF93" s="1548"/>
      <c r="CPG93" s="1548"/>
      <c r="CPH93" s="1548"/>
      <c r="CPI93" s="1548"/>
      <c r="CPJ93" s="1548"/>
      <c r="CPK93" s="1548"/>
      <c r="CPL93" s="1548"/>
      <c r="CPM93" s="1548"/>
      <c r="CPN93" s="1548"/>
      <c r="CPO93" s="1548"/>
      <c r="CPP93" s="1548"/>
      <c r="CPQ93" s="1548"/>
      <c r="CPR93" s="1548"/>
      <c r="CPS93" s="1548"/>
      <c r="CPT93" s="1548"/>
      <c r="CPU93" s="1548"/>
      <c r="CPV93" s="1548"/>
      <c r="CPW93" s="1548"/>
      <c r="CPX93" s="1548"/>
      <c r="CPY93" s="1548"/>
      <c r="CPZ93" s="1548"/>
      <c r="CQA93" s="1548"/>
      <c r="CQB93" s="1548"/>
      <c r="CQC93" s="1548"/>
      <c r="CQD93" s="1548"/>
      <c r="CQE93" s="1548"/>
      <c r="CQF93" s="1548"/>
      <c r="CQG93" s="1548"/>
      <c r="CQH93" s="1548"/>
      <c r="CQI93" s="1548"/>
      <c r="CQJ93" s="1548"/>
      <c r="CQK93" s="1548"/>
      <c r="CQL93" s="1548"/>
      <c r="CQM93" s="1548"/>
      <c r="CQN93" s="1548"/>
      <c r="CQO93" s="1548"/>
      <c r="CQP93" s="1548"/>
      <c r="CQQ93" s="1548"/>
      <c r="CQR93" s="1548"/>
      <c r="CQS93" s="1548"/>
      <c r="CQT93" s="1548"/>
      <c r="CQU93" s="1548"/>
      <c r="CQV93" s="1548"/>
      <c r="CQW93" s="1548"/>
      <c r="CQX93" s="1548"/>
      <c r="CQY93" s="1548"/>
      <c r="CQZ93" s="1548"/>
      <c r="CRA93" s="1548"/>
      <c r="CRB93" s="1548"/>
      <c r="CRC93" s="1548"/>
      <c r="CRD93" s="1548"/>
      <c r="CRE93" s="1548"/>
      <c r="CRF93" s="1548"/>
      <c r="CRG93" s="1548"/>
      <c r="CRH93" s="1548"/>
      <c r="CRI93" s="1548"/>
      <c r="CRJ93" s="1548"/>
      <c r="CRK93" s="1548"/>
      <c r="CRL93" s="1548"/>
      <c r="CRM93" s="1548"/>
      <c r="CRN93" s="1548"/>
      <c r="CRO93" s="1548"/>
      <c r="CRP93" s="1548"/>
      <c r="CRQ93" s="1548"/>
      <c r="CRR93" s="1548"/>
      <c r="CRS93" s="1548"/>
      <c r="CRT93" s="1548"/>
      <c r="CRU93" s="1548"/>
      <c r="CRV93" s="1548"/>
      <c r="CRW93" s="1548"/>
      <c r="CRX93" s="1548"/>
      <c r="CRY93" s="1548"/>
      <c r="CRZ93" s="1548"/>
      <c r="CSA93" s="1548"/>
      <c r="CSB93" s="1548"/>
      <c r="CSC93" s="1548"/>
      <c r="CSD93" s="1548"/>
      <c r="CSE93" s="1548"/>
      <c r="CSF93" s="1548"/>
      <c r="CSG93" s="1548"/>
      <c r="CSH93" s="1548"/>
      <c r="CSI93" s="1548"/>
      <c r="CSJ93" s="1548"/>
      <c r="CSK93" s="1548"/>
      <c r="CSL93" s="1548"/>
      <c r="CSM93" s="1548"/>
      <c r="CSN93" s="1548"/>
      <c r="CSO93" s="1548"/>
      <c r="CSP93" s="1548"/>
      <c r="CSQ93" s="1548"/>
      <c r="CSR93" s="1548"/>
      <c r="CSS93" s="1548"/>
      <c r="CST93" s="1548"/>
      <c r="CSU93" s="1548"/>
      <c r="CSV93" s="1548"/>
      <c r="CSW93" s="1548"/>
      <c r="CSX93" s="1548"/>
      <c r="CSY93" s="1548"/>
      <c r="CSZ93" s="1548"/>
      <c r="CTA93" s="1548"/>
      <c r="CTB93" s="1548"/>
      <c r="CTC93" s="1548"/>
      <c r="CTD93" s="1548"/>
      <c r="CTE93" s="1548"/>
      <c r="CTF93" s="1548"/>
      <c r="CTG93" s="1548"/>
      <c r="CTH93" s="1548"/>
      <c r="CTI93" s="1548"/>
      <c r="CTJ93" s="1548"/>
      <c r="CTK93" s="1548"/>
      <c r="CTL93" s="1548"/>
      <c r="CTM93" s="1548"/>
      <c r="CTN93" s="1548"/>
      <c r="CTO93" s="1548"/>
      <c r="CTP93" s="1548"/>
      <c r="CTQ93" s="1548"/>
      <c r="CTR93" s="1548"/>
      <c r="CTS93" s="1548"/>
      <c r="CTT93" s="1548"/>
      <c r="CTU93" s="1548"/>
      <c r="CTV93" s="1548"/>
      <c r="CTW93" s="1548"/>
      <c r="CTX93" s="1548"/>
      <c r="CTY93" s="1548"/>
      <c r="CTZ93" s="1548"/>
      <c r="CUA93" s="1548"/>
      <c r="CUB93" s="1548"/>
      <c r="CUC93" s="1548"/>
      <c r="CUD93" s="1548"/>
      <c r="CUE93" s="1548"/>
      <c r="CUF93" s="1548"/>
      <c r="CUG93" s="1548"/>
      <c r="CUH93" s="1548"/>
      <c r="CUI93" s="1548"/>
      <c r="CUJ93" s="1548"/>
      <c r="CUK93" s="1548"/>
      <c r="CUL93" s="1548"/>
      <c r="CUM93" s="1548"/>
      <c r="CUN93" s="1548"/>
      <c r="CUO93" s="1548"/>
      <c r="CUP93" s="1548"/>
      <c r="CUQ93" s="1548"/>
      <c r="CUR93" s="1548"/>
      <c r="CUS93" s="1548"/>
      <c r="CUT93" s="1548"/>
      <c r="CUU93" s="1548"/>
      <c r="CUV93" s="1548"/>
      <c r="CUW93" s="1548"/>
      <c r="CUX93" s="1548"/>
      <c r="CUY93" s="1548"/>
      <c r="CUZ93" s="1548"/>
      <c r="CVA93" s="1548"/>
      <c r="CVB93" s="1548"/>
      <c r="CVC93" s="1548"/>
      <c r="CVD93" s="1548"/>
      <c r="CVE93" s="1548"/>
      <c r="CVF93" s="1548"/>
      <c r="CVG93" s="1548"/>
      <c r="CVH93" s="1548"/>
      <c r="CVI93" s="1548"/>
      <c r="CVJ93" s="1548"/>
      <c r="CVK93" s="1548"/>
      <c r="CVL93" s="1548"/>
      <c r="CVM93" s="1548"/>
      <c r="CVN93" s="1548"/>
      <c r="CVO93" s="1548"/>
      <c r="CVP93" s="1548"/>
      <c r="CVQ93" s="1548"/>
      <c r="CVR93" s="1548"/>
      <c r="CVS93" s="1548"/>
      <c r="CVT93" s="1548"/>
      <c r="CVU93" s="1548"/>
      <c r="CVV93" s="1548"/>
      <c r="CVW93" s="1548"/>
      <c r="CVX93" s="1548"/>
      <c r="CVY93" s="1548"/>
      <c r="CVZ93" s="1548"/>
      <c r="CWA93" s="1548"/>
      <c r="CWB93" s="1548"/>
      <c r="CWC93" s="1548"/>
      <c r="CWD93" s="1548"/>
      <c r="CWE93" s="1548"/>
      <c r="CWF93" s="1548"/>
      <c r="CWG93" s="1548"/>
      <c r="CWH93" s="1548"/>
      <c r="CWI93" s="1548"/>
      <c r="CWJ93" s="1548"/>
      <c r="CWK93" s="1548"/>
      <c r="CWL93" s="1548"/>
      <c r="CWM93" s="1548"/>
      <c r="CWN93" s="1548"/>
      <c r="CWO93" s="1548"/>
      <c r="CWP93" s="1548"/>
      <c r="CWQ93" s="1548"/>
      <c r="CWR93" s="1548"/>
      <c r="CWS93" s="1548"/>
      <c r="CWT93" s="1548"/>
      <c r="CWU93" s="1548"/>
      <c r="CWV93" s="1548"/>
      <c r="CWW93" s="1548"/>
      <c r="CWX93" s="1548"/>
      <c r="CWY93" s="1548"/>
      <c r="CWZ93" s="1548"/>
      <c r="CXA93" s="1548"/>
      <c r="CXB93" s="1548"/>
      <c r="CXC93" s="1548"/>
      <c r="CXD93" s="1548"/>
      <c r="CXE93" s="1548"/>
      <c r="CXF93" s="1548"/>
      <c r="CXG93" s="1548"/>
      <c r="CXH93" s="1548"/>
      <c r="CXI93" s="1548"/>
      <c r="CXJ93" s="1548"/>
      <c r="CXK93" s="1548"/>
      <c r="CXL93" s="1548"/>
      <c r="CXM93" s="1548"/>
      <c r="CXN93" s="1548"/>
      <c r="CXO93" s="1548"/>
      <c r="CXP93" s="1548"/>
      <c r="CXQ93" s="1548"/>
      <c r="CXR93" s="1548"/>
      <c r="CXS93" s="1548"/>
      <c r="CXT93" s="1548"/>
      <c r="CXU93" s="1548"/>
      <c r="CXV93" s="1548"/>
      <c r="CXW93" s="1548"/>
      <c r="CXX93" s="1548"/>
      <c r="CXY93" s="1548"/>
      <c r="CXZ93" s="1548"/>
      <c r="CYA93" s="1548"/>
      <c r="CYB93" s="1548"/>
      <c r="CYC93" s="1548"/>
      <c r="CYD93" s="1548"/>
      <c r="CYE93" s="1548"/>
      <c r="CYF93" s="1548"/>
      <c r="CYG93" s="1548"/>
      <c r="CYH93" s="1548"/>
      <c r="CYI93" s="1548"/>
      <c r="CYJ93" s="1548"/>
      <c r="CYK93" s="1548"/>
      <c r="CYL93" s="1548"/>
      <c r="CYM93" s="1548"/>
      <c r="CYN93" s="1548"/>
      <c r="CYO93" s="1548"/>
      <c r="CYP93" s="1548"/>
      <c r="CYQ93" s="1548"/>
      <c r="CYR93" s="1548"/>
      <c r="CYS93" s="1548"/>
      <c r="CYT93" s="1548"/>
      <c r="CYU93" s="1548"/>
      <c r="CYV93" s="1548"/>
      <c r="CYW93" s="1548"/>
      <c r="CYX93" s="1548"/>
      <c r="CYY93" s="1548"/>
      <c r="CYZ93" s="1548"/>
      <c r="CZA93" s="1548"/>
      <c r="CZB93" s="1548"/>
      <c r="CZC93" s="1548"/>
      <c r="CZD93" s="1548"/>
      <c r="CZE93" s="1548"/>
      <c r="CZF93" s="1548"/>
      <c r="CZG93" s="1548"/>
      <c r="CZH93" s="1548"/>
      <c r="CZI93" s="1548"/>
      <c r="CZJ93" s="1548"/>
      <c r="CZK93" s="1548"/>
      <c r="CZL93" s="1548"/>
      <c r="CZM93" s="1548"/>
      <c r="CZN93" s="1548"/>
      <c r="CZO93" s="1548"/>
      <c r="CZP93" s="1548"/>
      <c r="CZQ93" s="1548"/>
      <c r="CZR93" s="1548"/>
      <c r="CZS93" s="1548"/>
      <c r="CZT93" s="1548"/>
      <c r="CZU93" s="1548"/>
      <c r="CZV93" s="1548"/>
      <c r="CZW93" s="1548"/>
      <c r="CZX93" s="1548"/>
      <c r="CZY93" s="1548"/>
      <c r="CZZ93" s="1548"/>
      <c r="DAA93" s="1548"/>
      <c r="DAB93" s="1548"/>
      <c r="DAC93" s="1548"/>
      <c r="DAD93" s="1548"/>
      <c r="DAE93" s="1548"/>
      <c r="DAF93" s="1548"/>
      <c r="DAG93" s="1548"/>
      <c r="DAH93" s="1548"/>
      <c r="DAI93" s="1548"/>
      <c r="DAJ93" s="1548"/>
      <c r="DAK93" s="1548"/>
      <c r="DAL93" s="1548"/>
      <c r="DAM93" s="1548"/>
      <c r="DAN93" s="1548"/>
      <c r="DAO93" s="1548"/>
      <c r="DAP93" s="1548"/>
      <c r="DAQ93" s="1548"/>
      <c r="DAR93" s="1548"/>
      <c r="DAS93" s="1548"/>
      <c r="DAT93" s="1548"/>
      <c r="DAU93" s="1548"/>
      <c r="DAV93" s="1548"/>
      <c r="DAW93" s="1548"/>
      <c r="DAX93" s="1548"/>
      <c r="DAY93" s="1548"/>
      <c r="DAZ93" s="1548"/>
      <c r="DBA93" s="1548"/>
      <c r="DBB93" s="1548"/>
      <c r="DBC93" s="1548"/>
      <c r="DBD93" s="1548"/>
      <c r="DBE93" s="1548"/>
      <c r="DBF93" s="1548"/>
      <c r="DBG93" s="1548"/>
      <c r="DBH93" s="1548"/>
      <c r="DBI93" s="1548"/>
      <c r="DBJ93" s="1548"/>
      <c r="DBK93" s="1548"/>
      <c r="DBL93" s="1548"/>
      <c r="DBM93" s="1548"/>
      <c r="DBN93" s="1548"/>
      <c r="DBO93" s="1548"/>
      <c r="DBP93" s="1548"/>
      <c r="DBQ93" s="1548"/>
      <c r="DBR93" s="1548"/>
      <c r="DBS93" s="1548"/>
      <c r="DBT93" s="1548"/>
      <c r="DBU93" s="1548"/>
      <c r="DBV93" s="1548"/>
      <c r="DBW93" s="1548"/>
      <c r="DBX93" s="1548"/>
      <c r="DBY93" s="1548"/>
      <c r="DBZ93" s="1548"/>
      <c r="DCA93" s="1548"/>
      <c r="DCB93" s="1548"/>
      <c r="DCC93" s="1548"/>
      <c r="DCD93" s="1548"/>
      <c r="DCE93" s="1548"/>
      <c r="DCF93" s="1548"/>
      <c r="DCG93" s="1548"/>
      <c r="DCH93" s="1548"/>
      <c r="DCI93" s="1548"/>
      <c r="DCJ93" s="1548"/>
      <c r="DCK93" s="1548"/>
      <c r="DCL93" s="1548"/>
      <c r="DCM93" s="1548"/>
      <c r="DCN93" s="1548"/>
      <c r="DCO93" s="1548"/>
      <c r="DCP93" s="1548"/>
      <c r="DCQ93" s="1548"/>
      <c r="DCR93" s="1548"/>
      <c r="DCS93" s="1548"/>
      <c r="DCT93" s="1548"/>
      <c r="DCU93" s="1548"/>
      <c r="DCV93" s="1548"/>
      <c r="DCW93" s="1548"/>
      <c r="DCX93" s="1548"/>
      <c r="DCY93" s="1548"/>
      <c r="DCZ93" s="1548"/>
      <c r="DDA93" s="1548"/>
      <c r="DDB93" s="1548"/>
      <c r="DDC93" s="1548"/>
      <c r="DDD93" s="1548"/>
      <c r="DDE93" s="1548"/>
      <c r="DDF93" s="1548"/>
      <c r="DDG93" s="1548"/>
      <c r="DDH93" s="1548"/>
      <c r="DDI93" s="1548"/>
      <c r="DDJ93" s="1548"/>
      <c r="DDK93" s="1548"/>
      <c r="DDL93" s="1548"/>
      <c r="DDM93" s="1548"/>
      <c r="DDN93" s="1548"/>
      <c r="DDO93" s="1548"/>
      <c r="DDP93" s="1548"/>
      <c r="DDQ93" s="1548"/>
      <c r="DDR93" s="1548"/>
      <c r="DDS93" s="1548"/>
      <c r="DDT93" s="1548"/>
      <c r="DDU93" s="1548"/>
      <c r="DDV93" s="1548"/>
      <c r="DDW93" s="1548"/>
      <c r="DDX93" s="1548"/>
      <c r="DDY93" s="1548"/>
      <c r="DDZ93" s="1548"/>
      <c r="DEA93" s="1548"/>
      <c r="DEB93" s="1548"/>
      <c r="DEC93" s="1548"/>
      <c r="DED93" s="1548"/>
      <c r="DEE93" s="1548"/>
      <c r="DEF93" s="1548"/>
      <c r="DEG93" s="1548"/>
      <c r="DEH93" s="1548"/>
      <c r="DEI93" s="1548"/>
      <c r="DEJ93" s="1548"/>
      <c r="DEK93" s="1548"/>
      <c r="DEL93" s="1548"/>
      <c r="DEM93" s="1548"/>
      <c r="DEN93" s="1548"/>
      <c r="DEO93" s="1548"/>
      <c r="DEP93" s="1548"/>
      <c r="DEQ93" s="1548"/>
      <c r="DER93" s="1548"/>
      <c r="DES93" s="1548"/>
      <c r="DET93" s="1548"/>
      <c r="DEU93" s="1548"/>
      <c r="DEV93" s="1548"/>
      <c r="DEW93" s="1548"/>
      <c r="DEX93" s="1548"/>
      <c r="DEY93" s="1548"/>
      <c r="DEZ93" s="1548"/>
      <c r="DFA93" s="1548"/>
      <c r="DFB93" s="1548"/>
      <c r="DFC93" s="1548"/>
      <c r="DFD93" s="1548"/>
      <c r="DFE93" s="1548"/>
      <c r="DFF93" s="1548"/>
      <c r="DFG93" s="1548"/>
      <c r="DFH93" s="1548"/>
      <c r="DFI93" s="1548"/>
      <c r="DFJ93" s="1548"/>
      <c r="DFK93" s="1548"/>
      <c r="DFL93" s="1548"/>
      <c r="DFM93" s="1548"/>
      <c r="DFN93" s="1548"/>
      <c r="DFO93" s="1548"/>
      <c r="DFP93" s="1548"/>
      <c r="DFQ93" s="1548"/>
      <c r="DFR93" s="1548"/>
      <c r="DFS93" s="1548"/>
      <c r="DFT93" s="1548"/>
      <c r="DFU93" s="1548"/>
      <c r="DFV93" s="1548"/>
      <c r="DFW93" s="1548"/>
      <c r="DFX93" s="1548"/>
      <c r="DFY93" s="1548"/>
      <c r="DFZ93" s="1548"/>
      <c r="DGA93" s="1548"/>
      <c r="DGB93" s="1548"/>
      <c r="DGC93" s="1548"/>
      <c r="DGD93" s="1548"/>
      <c r="DGE93" s="1548"/>
      <c r="DGF93" s="1548"/>
      <c r="DGG93" s="1548"/>
      <c r="DGH93" s="1548"/>
      <c r="DGI93" s="1548"/>
      <c r="DGJ93" s="1548"/>
      <c r="DGK93" s="1548"/>
      <c r="DGL93" s="1548"/>
      <c r="DGM93" s="1548"/>
      <c r="DGN93" s="1548"/>
      <c r="DGO93" s="1548"/>
      <c r="DGP93" s="1548"/>
      <c r="DGQ93" s="1548"/>
      <c r="DGR93" s="1548"/>
      <c r="DGS93" s="1548"/>
      <c r="DGT93" s="1548"/>
      <c r="DGU93" s="1548"/>
      <c r="DGV93" s="1548"/>
      <c r="DGW93" s="1548"/>
      <c r="DGX93" s="1548"/>
      <c r="DGY93" s="1548"/>
      <c r="DGZ93" s="1548"/>
      <c r="DHA93" s="1548"/>
      <c r="DHB93" s="1548"/>
      <c r="DHC93" s="1548"/>
      <c r="DHD93" s="1548"/>
      <c r="DHE93" s="1548"/>
      <c r="DHF93" s="1548"/>
      <c r="DHG93" s="1548"/>
      <c r="DHH93" s="1548"/>
      <c r="DHI93" s="1548"/>
      <c r="DHJ93" s="1548"/>
      <c r="DHK93" s="1548"/>
      <c r="DHL93" s="1548"/>
      <c r="DHM93" s="1548"/>
      <c r="DHN93" s="1548"/>
      <c r="DHO93" s="1548"/>
      <c r="DHP93" s="1548"/>
      <c r="DHQ93" s="1548"/>
      <c r="DHR93" s="1548"/>
      <c r="DHS93" s="1548"/>
      <c r="DHT93" s="1548"/>
      <c r="DHU93" s="1548"/>
      <c r="DHV93" s="1548"/>
      <c r="DHW93" s="1548"/>
      <c r="DHX93" s="1548"/>
      <c r="DHY93" s="1548"/>
      <c r="DHZ93" s="1548"/>
      <c r="DIA93" s="1548"/>
      <c r="DIB93" s="1548"/>
      <c r="DIC93" s="1548"/>
      <c r="DID93" s="1548"/>
      <c r="DIE93" s="1548"/>
      <c r="DIF93" s="1548"/>
      <c r="DIG93" s="1548"/>
      <c r="DIH93" s="1548"/>
      <c r="DII93" s="1548"/>
      <c r="DIJ93" s="1548"/>
      <c r="DIK93" s="1548"/>
      <c r="DIL93" s="1548"/>
      <c r="DIM93" s="1548"/>
      <c r="DIN93" s="1548"/>
      <c r="DIO93" s="1548"/>
      <c r="DIP93" s="1548"/>
      <c r="DIQ93" s="1548"/>
      <c r="DIR93" s="1548"/>
      <c r="DIS93" s="1548"/>
      <c r="DIT93" s="1548"/>
      <c r="DIU93" s="1548"/>
      <c r="DIV93" s="1548"/>
      <c r="DIW93" s="1548"/>
      <c r="DIX93" s="1548"/>
      <c r="DIY93" s="1548"/>
      <c r="DIZ93" s="1548"/>
      <c r="DJA93" s="1548"/>
      <c r="DJB93" s="1548"/>
      <c r="DJC93" s="1548"/>
      <c r="DJD93" s="1548"/>
      <c r="DJE93" s="1548"/>
      <c r="DJF93" s="1548"/>
      <c r="DJG93" s="1548"/>
      <c r="DJH93" s="1548"/>
      <c r="DJI93" s="1548"/>
      <c r="DJJ93" s="1548"/>
      <c r="DJK93" s="1548"/>
      <c r="DJL93" s="1548"/>
      <c r="DJM93" s="1548"/>
      <c r="DJN93" s="1548"/>
      <c r="DJO93" s="1548"/>
      <c r="DJP93" s="1548"/>
      <c r="DJQ93" s="1548"/>
      <c r="DJR93" s="1548"/>
      <c r="DJS93" s="1548"/>
      <c r="DJT93" s="1548"/>
      <c r="DJU93" s="1548"/>
      <c r="DJV93" s="1548"/>
      <c r="DJW93" s="1548"/>
      <c r="DJX93" s="1548"/>
      <c r="DJY93" s="1548"/>
      <c r="DJZ93" s="1548"/>
      <c r="DKA93" s="1548"/>
      <c r="DKB93" s="1548"/>
      <c r="DKC93" s="1548"/>
      <c r="DKD93" s="1548"/>
      <c r="DKE93" s="1548"/>
      <c r="DKF93" s="1548"/>
      <c r="DKG93" s="1548"/>
      <c r="DKH93" s="1548"/>
      <c r="DKI93" s="1548"/>
      <c r="DKJ93" s="1548"/>
      <c r="DKK93" s="1548"/>
      <c r="DKL93" s="1548"/>
      <c r="DKM93" s="1548"/>
      <c r="DKN93" s="1548"/>
      <c r="DKO93" s="1548"/>
      <c r="DKP93" s="1548"/>
      <c r="DKQ93" s="1548"/>
      <c r="DKR93" s="1548"/>
      <c r="DKS93" s="1548"/>
      <c r="DKT93" s="1548"/>
      <c r="DKU93" s="1548"/>
      <c r="DKV93" s="1548"/>
      <c r="DKW93" s="1548"/>
      <c r="DKX93" s="1548"/>
      <c r="DKY93" s="1548"/>
      <c r="DKZ93" s="1548"/>
      <c r="DLA93" s="1548"/>
      <c r="DLB93" s="1548"/>
      <c r="DLC93" s="1548"/>
      <c r="DLD93" s="1548"/>
      <c r="DLE93" s="1548"/>
      <c r="DLF93" s="1548"/>
      <c r="DLG93" s="1548"/>
      <c r="DLH93" s="1548"/>
      <c r="DLI93" s="1548"/>
      <c r="DLJ93" s="1548"/>
      <c r="DLK93" s="1548"/>
      <c r="DLL93" s="1548"/>
      <c r="DLM93" s="1548"/>
      <c r="DLN93" s="1548"/>
      <c r="DLO93" s="1548"/>
      <c r="DLP93" s="1548"/>
      <c r="DLQ93" s="1548"/>
      <c r="DLR93" s="1548"/>
      <c r="DLS93" s="1548"/>
      <c r="DLT93" s="1548"/>
      <c r="DLU93" s="1548"/>
      <c r="DLV93" s="1548"/>
      <c r="DLW93" s="1548"/>
      <c r="DLX93" s="1548"/>
      <c r="DLY93" s="1548"/>
      <c r="DLZ93" s="1548"/>
      <c r="DMA93" s="1548"/>
      <c r="DMB93" s="1548"/>
      <c r="DMC93" s="1548"/>
      <c r="DMD93" s="1548"/>
      <c r="DME93" s="1548"/>
      <c r="DMF93" s="1548"/>
      <c r="DMG93" s="1548"/>
      <c r="DMH93" s="1548"/>
      <c r="DMI93" s="1548"/>
      <c r="DMJ93" s="1548"/>
      <c r="DMK93" s="1548"/>
      <c r="DML93" s="1548"/>
      <c r="DMM93" s="1548"/>
      <c r="DMN93" s="1548"/>
      <c r="DMO93" s="1548"/>
      <c r="DMP93" s="1548"/>
      <c r="DMQ93" s="1548"/>
      <c r="DMR93" s="1548"/>
      <c r="DMS93" s="1548"/>
      <c r="DMT93" s="1548"/>
      <c r="DMU93" s="1548"/>
      <c r="DMV93" s="1548"/>
      <c r="DMW93" s="1548"/>
      <c r="DMX93" s="1548"/>
      <c r="DMY93" s="1548"/>
      <c r="DMZ93" s="1548"/>
      <c r="DNA93" s="1548"/>
      <c r="DNB93" s="1548"/>
      <c r="DNC93" s="1548"/>
      <c r="DND93" s="1548"/>
      <c r="DNE93" s="1548"/>
      <c r="DNF93" s="1548"/>
      <c r="DNG93" s="1548"/>
      <c r="DNH93" s="1548"/>
      <c r="DNI93" s="1548"/>
      <c r="DNJ93" s="1548"/>
      <c r="DNK93" s="1548"/>
      <c r="DNL93" s="1548"/>
      <c r="DNM93" s="1548"/>
      <c r="DNN93" s="1548"/>
      <c r="DNO93" s="1548"/>
      <c r="DNP93" s="1548"/>
      <c r="DNQ93" s="1548"/>
      <c r="DNR93" s="1548"/>
      <c r="DNS93" s="1548"/>
      <c r="DNT93" s="1548"/>
      <c r="DNU93" s="1548"/>
      <c r="DNV93" s="1548"/>
      <c r="DNW93" s="1548"/>
      <c r="DNX93" s="1548"/>
      <c r="DNY93" s="1548"/>
      <c r="DNZ93" s="1548"/>
      <c r="DOA93" s="1548"/>
      <c r="DOB93" s="1548"/>
      <c r="DOC93" s="1548"/>
      <c r="DOD93" s="1548"/>
      <c r="DOE93" s="1548"/>
      <c r="DOF93" s="1548"/>
      <c r="DOG93" s="1548"/>
      <c r="DOH93" s="1548"/>
      <c r="DOI93" s="1548"/>
      <c r="DOJ93" s="1548"/>
      <c r="DOK93" s="1548"/>
      <c r="DOL93" s="1548"/>
      <c r="DOM93" s="1548"/>
      <c r="DON93" s="1548"/>
      <c r="DOO93" s="1548"/>
      <c r="DOP93" s="1548"/>
      <c r="DOQ93" s="1548"/>
      <c r="DOR93" s="1548"/>
      <c r="DOS93" s="1548"/>
      <c r="DOT93" s="1548"/>
      <c r="DOU93" s="1548"/>
      <c r="DOV93" s="1548"/>
      <c r="DOW93" s="1548"/>
      <c r="DOX93" s="1548"/>
      <c r="DOY93" s="1548"/>
      <c r="DOZ93" s="1548"/>
      <c r="DPA93" s="1548"/>
      <c r="DPB93" s="1548"/>
      <c r="DPC93" s="1548"/>
      <c r="DPD93" s="1548"/>
      <c r="DPE93" s="1548"/>
      <c r="DPF93" s="1548"/>
      <c r="DPG93" s="1548"/>
      <c r="DPH93" s="1548"/>
      <c r="DPI93" s="1548"/>
      <c r="DPJ93" s="1548"/>
      <c r="DPK93" s="1548"/>
      <c r="DPL93" s="1548"/>
      <c r="DPM93" s="1548"/>
      <c r="DPN93" s="1548"/>
      <c r="DPO93" s="1548"/>
      <c r="DPP93" s="1548"/>
      <c r="DPQ93" s="1548"/>
      <c r="DPR93" s="1548"/>
      <c r="DPS93" s="1548"/>
      <c r="DPT93" s="1548"/>
      <c r="DPU93" s="1548"/>
      <c r="DPV93" s="1548"/>
      <c r="DPW93" s="1548"/>
      <c r="DPX93" s="1548"/>
      <c r="DPY93" s="1548"/>
      <c r="DPZ93" s="1548"/>
      <c r="DQA93" s="1548"/>
      <c r="DQB93" s="1548"/>
      <c r="DQC93" s="1548"/>
      <c r="DQD93" s="1548"/>
      <c r="DQE93" s="1548"/>
      <c r="DQF93" s="1548"/>
      <c r="DQG93" s="1548"/>
      <c r="DQH93" s="1548"/>
      <c r="DQI93" s="1548"/>
      <c r="DQJ93" s="1548"/>
      <c r="DQK93" s="1548"/>
      <c r="DQL93" s="1548"/>
      <c r="DQM93" s="1548"/>
      <c r="DQN93" s="1548"/>
      <c r="DQO93" s="1548"/>
      <c r="DQP93" s="1548"/>
      <c r="DQQ93" s="1548"/>
      <c r="DQR93" s="1548"/>
      <c r="DQS93" s="1548"/>
      <c r="DQT93" s="1548"/>
      <c r="DQU93" s="1548"/>
      <c r="DQV93" s="1548"/>
      <c r="DQW93" s="1548"/>
      <c r="DQX93" s="1548"/>
      <c r="DQY93" s="1548"/>
      <c r="DQZ93" s="1548"/>
      <c r="DRA93" s="1548"/>
      <c r="DRB93" s="1548"/>
      <c r="DRC93" s="1548"/>
      <c r="DRD93" s="1548"/>
      <c r="DRE93" s="1548"/>
      <c r="DRF93" s="1548"/>
      <c r="DRG93" s="1548"/>
      <c r="DRH93" s="1548"/>
      <c r="DRI93" s="1548"/>
      <c r="DRJ93" s="1548"/>
      <c r="DRK93" s="1548"/>
      <c r="DRL93" s="1548"/>
      <c r="DRM93" s="1548"/>
      <c r="DRN93" s="1548"/>
      <c r="DRO93" s="1548"/>
      <c r="DRP93" s="1548"/>
      <c r="DRQ93" s="1548"/>
      <c r="DRR93" s="1548"/>
      <c r="DRS93" s="1548"/>
      <c r="DRT93" s="1548"/>
      <c r="DRU93" s="1548"/>
      <c r="DRV93" s="1548"/>
      <c r="DRW93" s="1548"/>
      <c r="DRX93" s="1548"/>
      <c r="DRY93" s="1548"/>
      <c r="DRZ93" s="1548"/>
      <c r="DSA93" s="1548"/>
      <c r="DSB93" s="1548"/>
      <c r="DSC93" s="1548"/>
      <c r="DSD93" s="1548"/>
      <c r="DSE93" s="1548"/>
      <c r="DSF93" s="1548"/>
      <c r="DSG93" s="1548"/>
      <c r="DSH93" s="1548"/>
      <c r="DSI93" s="1548"/>
      <c r="DSJ93" s="1548"/>
      <c r="DSK93" s="1548"/>
      <c r="DSL93" s="1548"/>
      <c r="DSM93" s="1548"/>
      <c r="DSN93" s="1548"/>
      <c r="DSO93" s="1548"/>
      <c r="DSP93" s="1548"/>
      <c r="DSQ93" s="1548"/>
      <c r="DSR93" s="1548"/>
      <c r="DSS93" s="1548"/>
      <c r="DST93" s="1548"/>
      <c r="DSU93" s="1548"/>
      <c r="DSV93" s="1548"/>
      <c r="DSW93" s="1548"/>
      <c r="DSX93" s="1548"/>
      <c r="DSY93" s="1548"/>
      <c r="DSZ93" s="1548"/>
      <c r="DTA93" s="1548"/>
      <c r="DTB93" s="1548"/>
      <c r="DTC93" s="1548"/>
      <c r="DTD93" s="1548"/>
      <c r="DTE93" s="1548"/>
      <c r="DTF93" s="1548"/>
      <c r="DTG93" s="1548"/>
      <c r="DTH93" s="1548"/>
      <c r="DTI93" s="1548"/>
      <c r="DTJ93" s="1548"/>
      <c r="DTK93" s="1548"/>
      <c r="DTL93" s="1548"/>
      <c r="DTM93" s="1548"/>
      <c r="DTN93" s="1548"/>
      <c r="DTO93" s="1548"/>
      <c r="DTP93" s="1548"/>
      <c r="DTQ93" s="1548"/>
      <c r="DTR93" s="1548"/>
      <c r="DTS93" s="1548"/>
      <c r="DTT93" s="1548"/>
      <c r="DTU93" s="1548"/>
      <c r="DTV93" s="1548"/>
      <c r="DTW93" s="1548"/>
      <c r="DTX93" s="1548"/>
      <c r="DTY93" s="1548"/>
      <c r="DTZ93" s="1548"/>
      <c r="DUA93" s="1548"/>
      <c r="DUB93" s="1548"/>
      <c r="DUC93" s="1548"/>
      <c r="DUD93" s="1548"/>
      <c r="DUE93" s="1548"/>
      <c r="DUF93" s="1548"/>
      <c r="DUG93" s="1548"/>
      <c r="DUH93" s="1548"/>
      <c r="DUI93" s="1548"/>
      <c r="DUJ93" s="1548"/>
      <c r="DUK93" s="1548"/>
      <c r="DUL93" s="1548"/>
      <c r="DUM93" s="1548"/>
      <c r="DUN93" s="1548"/>
      <c r="DUO93" s="1548"/>
      <c r="DUP93" s="1548"/>
      <c r="DUQ93" s="1548"/>
      <c r="DUR93" s="1548"/>
      <c r="DUS93" s="1548"/>
      <c r="DUT93" s="1548"/>
      <c r="DUU93" s="1548"/>
      <c r="DUV93" s="1548"/>
      <c r="DUW93" s="1548"/>
      <c r="DUX93" s="1548"/>
      <c r="DUY93" s="1548"/>
      <c r="DUZ93" s="1548"/>
      <c r="DVA93" s="1548"/>
      <c r="DVB93" s="1548"/>
      <c r="DVC93" s="1548"/>
      <c r="DVD93" s="1548"/>
      <c r="DVE93" s="1548"/>
      <c r="DVF93" s="1548"/>
      <c r="DVG93" s="1548"/>
      <c r="DVH93" s="1548"/>
      <c r="DVI93" s="1548"/>
      <c r="DVJ93" s="1548"/>
      <c r="DVK93" s="1548"/>
      <c r="DVL93" s="1548"/>
      <c r="DVM93" s="1548"/>
      <c r="DVN93" s="1548"/>
      <c r="DVO93" s="1548"/>
      <c r="DVP93" s="1548"/>
      <c r="DVQ93" s="1548"/>
      <c r="DVR93" s="1548"/>
      <c r="DVS93" s="1548"/>
      <c r="DVT93" s="1548"/>
      <c r="DVU93" s="1548"/>
      <c r="DVV93" s="1548"/>
      <c r="DVW93" s="1548"/>
      <c r="DVX93" s="1548"/>
      <c r="DVY93" s="1548"/>
      <c r="DVZ93" s="1548"/>
      <c r="DWA93" s="1548"/>
      <c r="DWB93" s="1548"/>
      <c r="DWC93" s="1548"/>
      <c r="DWD93" s="1548"/>
      <c r="DWE93" s="1548"/>
      <c r="DWF93" s="1548"/>
      <c r="DWG93" s="1548"/>
      <c r="DWH93" s="1548"/>
      <c r="DWI93" s="1548"/>
      <c r="DWJ93" s="1548"/>
      <c r="DWK93" s="1548"/>
      <c r="DWL93" s="1548"/>
      <c r="DWM93" s="1548"/>
      <c r="DWN93" s="1548"/>
      <c r="DWO93" s="1548"/>
      <c r="DWP93" s="1548"/>
      <c r="DWQ93" s="1548"/>
      <c r="DWR93" s="1548"/>
      <c r="DWS93" s="1548"/>
      <c r="DWT93" s="1548"/>
      <c r="DWU93" s="1548"/>
      <c r="DWV93" s="1548"/>
      <c r="DWW93" s="1548"/>
      <c r="DWX93" s="1548"/>
      <c r="DWY93" s="1548"/>
      <c r="DWZ93" s="1548"/>
      <c r="DXA93" s="1548"/>
      <c r="DXB93" s="1548"/>
      <c r="DXC93" s="1548"/>
      <c r="DXD93" s="1548"/>
      <c r="DXE93" s="1548"/>
      <c r="DXF93" s="1548"/>
      <c r="DXG93" s="1548"/>
      <c r="DXH93" s="1548"/>
      <c r="DXI93" s="1548"/>
      <c r="DXJ93" s="1548"/>
      <c r="DXK93" s="1548"/>
      <c r="DXL93" s="1548"/>
      <c r="DXM93" s="1548"/>
      <c r="DXN93" s="1548"/>
      <c r="DXO93" s="1548"/>
      <c r="DXP93" s="1548"/>
      <c r="DXQ93" s="1548"/>
      <c r="DXR93" s="1548"/>
      <c r="DXS93" s="1548"/>
      <c r="DXT93" s="1548"/>
      <c r="DXU93" s="1548"/>
      <c r="DXV93" s="1548"/>
      <c r="DXW93" s="1548"/>
      <c r="DXX93" s="1548"/>
      <c r="DXY93" s="1548"/>
      <c r="DXZ93" s="1548"/>
      <c r="DYA93" s="1548"/>
      <c r="DYB93" s="1548"/>
      <c r="DYC93" s="1548"/>
      <c r="DYD93" s="1548"/>
      <c r="DYE93" s="1548"/>
      <c r="DYF93" s="1548"/>
      <c r="DYG93" s="1548"/>
      <c r="DYH93" s="1548"/>
      <c r="DYI93" s="1548"/>
      <c r="DYJ93" s="1548"/>
      <c r="DYK93" s="1548"/>
      <c r="DYL93" s="1548"/>
      <c r="DYM93" s="1548"/>
      <c r="DYN93" s="1548"/>
      <c r="DYO93" s="1548"/>
      <c r="DYP93" s="1548"/>
      <c r="DYQ93" s="1548"/>
      <c r="DYR93" s="1548"/>
      <c r="DYS93" s="1548"/>
      <c r="DYT93" s="1548"/>
      <c r="DYU93" s="1548"/>
      <c r="DYV93" s="1548"/>
      <c r="DYW93" s="1548"/>
      <c r="DYX93" s="1548"/>
      <c r="DYY93" s="1548"/>
      <c r="DYZ93" s="1548"/>
      <c r="DZA93" s="1548"/>
      <c r="DZB93" s="1548"/>
      <c r="DZC93" s="1548"/>
      <c r="DZD93" s="1548"/>
      <c r="DZE93" s="1548"/>
      <c r="DZF93" s="1548"/>
      <c r="DZG93" s="1548"/>
      <c r="DZH93" s="1548"/>
      <c r="DZI93" s="1548"/>
      <c r="DZJ93" s="1548"/>
      <c r="DZK93" s="1548"/>
      <c r="DZL93" s="1548"/>
      <c r="DZM93" s="1548"/>
      <c r="DZN93" s="1548"/>
      <c r="DZO93" s="1548"/>
      <c r="DZP93" s="1548"/>
      <c r="DZQ93" s="1548"/>
      <c r="DZR93" s="1548"/>
      <c r="DZS93" s="1548"/>
      <c r="DZT93" s="1548"/>
      <c r="DZU93" s="1548"/>
      <c r="DZV93" s="1548"/>
      <c r="DZW93" s="1548"/>
      <c r="DZX93" s="1548"/>
      <c r="DZY93" s="1548"/>
      <c r="DZZ93" s="1548"/>
      <c r="EAA93" s="1548"/>
      <c r="EAB93" s="1548"/>
      <c r="EAC93" s="1548"/>
      <c r="EAD93" s="1548"/>
      <c r="EAE93" s="1548"/>
      <c r="EAF93" s="1548"/>
      <c r="EAG93" s="1548"/>
      <c r="EAH93" s="1548"/>
      <c r="EAI93" s="1548"/>
      <c r="EAJ93" s="1548"/>
      <c r="EAK93" s="1548"/>
      <c r="EAL93" s="1548"/>
      <c r="EAM93" s="1548"/>
      <c r="EAN93" s="1548"/>
      <c r="EAO93" s="1548"/>
      <c r="EAP93" s="1548"/>
      <c r="EAQ93" s="1548"/>
      <c r="EAR93" s="1548"/>
      <c r="EAS93" s="1548"/>
      <c r="EAT93" s="1548"/>
      <c r="EAU93" s="1548"/>
      <c r="EAV93" s="1548"/>
      <c r="EAW93" s="1548"/>
      <c r="EAX93" s="1548"/>
      <c r="EAY93" s="1548"/>
      <c r="EAZ93" s="1548"/>
      <c r="EBA93" s="1548"/>
      <c r="EBB93" s="1548"/>
      <c r="EBC93" s="1548"/>
      <c r="EBD93" s="1548"/>
      <c r="EBE93" s="1548"/>
      <c r="EBF93" s="1548"/>
      <c r="EBG93" s="1548"/>
      <c r="EBH93" s="1548"/>
      <c r="EBI93" s="1548"/>
      <c r="EBJ93" s="1548"/>
      <c r="EBK93" s="1548"/>
      <c r="EBL93" s="1548"/>
      <c r="EBM93" s="1548"/>
      <c r="EBN93" s="1548"/>
      <c r="EBO93" s="1548"/>
      <c r="EBP93" s="1548"/>
      <c r="EBQ93" s="1548"/>
      <c r="EBR93" s="1548"/>
      <c r="EBS93" s="1548"/>
      <c r="EBT93" s="1548"/>
      <c r="EBU93" s="1548"/>
      <c r="EBV93" s="1548"/>
      <c r="EBW93" s="1548"/>
      <c r="EBX93" s="1548"/>
      <c r="EBY93" s="1548"/>
      <c r="EBZ93" s="1548"/>
      <c r="ECA93" s="1548"/>
      <c r="ECB93" s="1548"/>
      <c r="ECC93" s="1548"/>
      <c r="ECD93" s="1548"/>
      <c r="ECE93" s="1548"/>
      <c r="ECF93" s="1548"/>
      <c r="ECG93" s="1548"/>
      <c r="ECH93" s="1548"/>
      <c r="ECI93" s="1548"/>
      <c r="ECJ93" s="1548"/>
      <c r="ECK93" s="1548"/>
      <c r="ECL93" s="1548"/>
      <c r="ECM93" s="1548"/>
      <c r="ECN93" s="1548"/>
      <c r="ECO93" s="1548"/>
      <c r="ECP93" s="1548"/>
      <c r="ECQ93" s="1548"/>
      <c r="ECR93" s="1548"/>
      <c r="ECS93" s="1548"/>
      <c r="ECT93" s="1548"/>
      <c r="ECU93" s="1548"/>
      <c r="ECV93" s="1548"/>
      <c r="ECW93" s="1548"/>
      <c r="ECX93" s="1548"/>
      <c r="ECY93" s="1548"/>
      <c r="ECZ93" s="1548"/>
      <c r="EDA93" s="1548"/>
      <c r="EDB93" s="1548"/>
      <c r="EDC93" s="1548"/>
      <c r="EDD93" s="1548"/>
      <c r="EDE93" s="1548"/>
      <c r="EDF93" s="1548"/>
      <c r="EDG93" s="1548"/>
      <c r="EDH93" s="1548"/>
      <c r="EDI93" s="1548"/>
      <c r="EDJ93" s="1548"/>
      <c r="EDK93" s="1548"/>
      <c r="EDL93" s="1548"/>
      <c r="EDM93" s="1548"/>
      <c r="EDN93" s="1548"/>
      <c r="EDO93" s="1548"/>
      <c r="EDP93" s="1548"/>
      <c r="EDQ93" s="1548"/>
      <c r="EDR93" s="1548"/>
      <c r="EDS93" s="1548"/>
      <c r="EDT93" s="1548"/>
      <c r="EDU93" s="1548"/>
      <c r="EDV93" s="1548"/>
      <c r="EDW93" s="1548"/>
      <c r="EDX93" s="1548"/>
      <c r="EDY93" s="1548"/>
      <c r="EDZ93" s="1548"/>
      <c r="EEA93" s="1548"/>
      <c r="EEB93" s="1548"/>
      <c r="EEC93" s="1548"/>
      <c r="EED93" s="1548"/>
      <c r="EEE93" s="1548"/>
      <c r="EEF93" s="1548"/>
      <c r="EEG93" s="1548"/>
      <c r="EEH93" s="1548"/>
      <c r="EEI93" s="1548"/>
      <c r="EEJ93" s="1548"/>
      <c r="EEK93" s="1548"/>
      <c r="EEL93" s="1548"/>
      <c r="EEM93" s="1548"/>
      <c r="EEN93" s="1548"/>
      <c r="EEO93" s="1548"/>
      <c r="EEP93" s="1548"/>
      <c r="EEQ93" s="1548"/>
      <c r="EER93" s="1548"/>
      <c r="EES93" s="1548"/>
      <c r="EET93" s="1548"/>
      <c r="EEU93" s="1548"/>
      <c r="EEV93" s="1548"/>
      <c r="EEW93" s="1548"/>
      <c r="EEX93" s="1548"/>
      <c r="EEY93" s="1548"/>
      <c r="EEZ93" s="1548"/>
      <c r="EFA93" s="1548"/>
      <c r="EFB93" s="1548"/>
      <c r="EFC93" s="1548"/>
      <c r="EFD93" s="1548"/>
      <c r="EFE93" s="1548"/>
      <c r="EFF93" s="1548"/>
      <c r="EFG93" s="1548"/>
      <c r="EFH93" s="1548"/>
      <c r="EFI93" s="1548"/>
      <c r="EFJ93" s="1548"/>
      <c r="EFK93" s="1548"/>
      <c r="EFL93" s="1548"/>
      <c r="EFM93" s="1548"/>
      <c r="EFN93" s="1548"/>
      <c r="EFO93" s="1548"/>
      <c r="EFP93" s="1548"/>
      <c r="EFQ93" s="1548"/>
      <c r="EFR93" s="1548"/>
      <c r="EFS93" s="1548"/>
      <c r="EFT93" s="1548"/>
      <c r="EFU93" s="1548"/>
      <c r="EFV93" s="1548"/>
      <c r="EFW93" s="1548"/>
      <c r="EFX93" s="1548"/>
      <c r="EFY93" s="1548"/>
      <c r="EFZ93" s="1548"/>
      <c r="EGA93" s="1548"/>
      <c r="EGB93" s="1548"/>
      <c r="EGC93" s="1548"/>
      <c r="EGD93" s="1548"/>
      <c r="EGE93" s="1548"/>
      <c r="EGF93" s="1548"/>
      <c r="EGG93" s="1548"/>
      <c r="EGH93" s="1548"/>
      <c r="EGI93" s="1548"/>
      <c r="EGJ93" s="1548"/>
      <c r="EGK93" s="1548"/>
      <c r="EGL93" s="1548"/>
      <c r="EGM93" s="1548"/>
      <c r="EGN93" s="1548"/>
      <c r="EGO93" s="1548"/>
      <c r="EGP93" s="1548"/>
      <c r="EGQ93" s="1548"/>
      <c r="EGR93" s="1548"/>
      <c r="EGS93" s="1548"/>
      <c r="EGT93" s="1548"/>
      <c r="EGU93" s="1548"/>
      <c r="EGV93" s="1548"/>
      <c r="EGW93" s="1548"/>
      <c r="EGX93" s="1548"/>
      <c r="EGY93" s="1548"/>
      <c r="EGZ93" s="1548"/>
      <c r="EHA93" s="1548"/>
      <c r="EHB93" s="1548"/>
      <c r="EHC93" s="1548"/>
      <c r="EHD93" s="1548"/>
      <c r="EHE93" s="1548"/>
      <c r="EHF93" s="1548"/>
      <c r="EHG93" s="1548"/>
      <c r="EHH93" s="1548"/>
      <c r="EHI93" s="1548"/>
      <c r="EHJ93" s="1548"/>
      <c r="EHK93" s="1548"/>
      <c r="EHL93" s="1548"/>
      <c r="EHM93" s="1548"/>
      <c r="EHN93" s="1548"/>
      <c r="EHO93" s="1548"/>
      <c r="EHP93" s="1548"/>
      <c r="EHQ93" s="1548"/>
      <c r="EHR93" s="1548"/>
      <c r="EHS93" s="1548"/>
      <c r="EHT93" s="1548"/>
      <c r="EHU93" s="1548"/>
      <c r="EHV93" s="1548"/>
      <c r="EHW93" s="1548"/>
      <c r="EHX93" s="1548"/>
      <c r="EHY93" s="1548"/>
      <c r="EHZ93" s="1548"/>
      <c r="EIA93" s="1548"/>
      <c r="EIB93" s="1548"/>
      <c r="EIC93" s="1548"/>
      <c r="EID93" s="1548"/>
      <c r="EIE93" s="1548"/>
      <c r="EIF93" s="1548"/>
      <c r="EIG93" s="1548"/>
      <c r="EIH93" s="1548"/>
      <c r="EII93" s="1548"/>
      <c r="EIJ93" s="1548"/>
      <c r="EIK93" s="1548"/>
      <c r="EIL93" s="1548"/>
      <c r="EIM93" s="1548"/>
      <c r="EIN93" s="1548"/>
      <c r="EIO93" s="1548"/>
      <c r="EIP93" s="1548"/>
      <c r="EIQ93" s="1548"/>
      <c r="EIR93" s="1548"/>
      <c r="EIS93" s="1548"/>
      <c r="EIT93" s="1548"/>
      <c r="EIU93" s="1548"/>
      <c r="EIV93" s="1548"/>
      <c r="EIW93" s="1548"/>
      <c r="EIX93" s="1548"/>
      <c r="EIY93" s="1548"/>
      <c r="EIZ93" s="1548"/>
      <c r="EJA93" s="1548"/>
      <c r="EJB93" s="1548"/>
      <c r="EJC93" s="1548"/>
      <c r="EJD93" s="1548"/>
      <c r="EJE93" s="1548"/>
      <c r="EJF93" s="1548"/>
      <c r="EJG93" s="1548"/>
      <c r="EJH93" s="1548"/>
      <c r="EJI93" s="1548"/>
      <c r="EJJ93" s="1548"/>
      <c r="EJK93" s="1548"/>
      <c r="EJL93" s="1548"/>
      <c r="EJM93" s="1548"/>
      <c r="EJN93" s="1548"/>
      <c r="EJO93" s="1548"/>
      <c r="EJP93" s="1548"/>
      <c r="EJQ93" s="1548"/>
      <c r="EJR93" s="1548"/>
      <c r="EJS93" s="1548"/>
      <c r="EJT93" s="1548"/>
      <c r="EJU93" s="1548"/>
      <c r="EJV93" s="1548"/>
      <c r="EJW93" s="1548"/>
      <c r="EJX93" s="1548"/>
      <c r="EJY93" s="1548"/>
      <c r="EJZ93" s="1548"/>
      <c r="EKA93" s="1548"/>
      <c r="EKB93" s="1548"/>
      <c r="EKC93" s="1548"/>
      <c r="EKD93" s="1548"/>
      <c r="EKE93" s="1548"/>
      <c r="EKF93" s="1548"/>
      <c r="EKG93" s="1548"/>
      <c r="EKH93" s="1548"/>
      <c r="EKI93" s="1548"/>
      <c r="EKJ93" s="1548"/>
      <c r="EKK93" s="1548"/>
      <c r="EKL93" s="1548"/>
      <c r="EKM93" s="1548"/>
      <c r="EKN93" s="1548"/>
      <c r="EKO93" s="1548"/>
      <c r="EKP93" s="1548"/>
      <c r="EKQ93" s="1548"/>
      <c r="EKR93" s="1548"/>
      <c r="EKS93" s="1548"/>
      <c r="EKT93" s="1548"/>
      <c r="EKU93" s="1548"/>
      <c r="EKV93" s="1548"/>
      <c r="EKW93" s="1548"/>
      <c r="EKX93" s="1548"/>
      <c r="EKY93" s="1548"/>
      <c r="EKZ93" s="1548"/>
      <c r="ELA93" s="1548"/>
      <c r="ELB93" s="1548"/>
      <c r="ELC93" s="1548"/>
      <c r="ELD93" s="1548"/>
      <c r="ELE93" s="1548"/>
      <c r="ELF93" s="1548"/>
      <c r="ELG93" s="1548"/>
      <c r="ELH93" s="1548"/>
      <c r="ELI93" s="1548"/>
      <c r="ELJ93" s="1548"/>
      <c r="ELK93" s="1548"/>
      <c r="ELL93" s="1548"/>
      <c r="ELM93" s="1548"/>
      <c r="ELN93" s="1548"/>
      <c r="ELO93" s="1548"/>
      <c r="ELP93" s="1548"/>
      <c r="ELQ93" s="1548"/>
      <c r="ELR93" s="1548"/>
      <c r="ELS93" s="1548"/>
      <c r="ELT93" s="1548"/>
      <c r="ELU93" s="1548"/>
      <c r="ELV93" s="1548"/>
      <c r="ELW93" s="1548"/>
      <c r="ELX93" s="1548"/>
      <c r="ELY93" s="1548"/>
      <c r="ELZ93" s="1548"/>
      <c r="EMA93" s="1548"/>
      <c r="EMB93" s="1548"/>
      <c r="EMC93" s="1548"/>
      <c r="EMD93" s="1548"/>
      <c r="EME93" s="1548"/>
      <c r="EMF93" s="1548"/>
      <c r="EMG93" s="1548"/>
      <c r="EMH93" s="1548"/>
      <c r="EMI93" s="1548"/>
      <c r="EMJ93" s="1548"/>
      <c r="EMK93" s="1548"/>
      <c r="EML93" s="1548"/>
      <c r="EMM93" s="1548"/>
      <c r="EMN93" s="1548"/>
      <c r="EMO93" s="1548"/>
      <c r="EMP93" s="1548"/>
      <c r="EMQ93" s="1548"/>
      <c r="EMR93" s="1548"/>
      <c r="EMS93" s="1548"/>
      <c r="EMT93" s="1548"/>
      <c r="EMU93" s="1548"/>
      <c r="EMV93" s="1548"/>
      <c r="EMW93" s="1548"/>
      <c r="EMX93" s="1548"/>
      <c r="EMY93" s="1548"/>
      <c r="EMZ93" s="1548"/>
      <c r="ENA93" s="1548"/>
      <c r="ENB93" s="1548"/>
      <c r="ENC93" s="1548"/>
      <c r="END93" s="1548"/>
      <c r="ENE93" s="1548"/>
      <c r="ENF93" s="1548"/>
      <c r="ENG93" s="1548"/>
      <c r="ENH93" s="1548"/>
      <c r="ENI93" s="1548"/>
      <c r="ENJ93" s="1548"/>
      <c r="ENK93" s="1548"/>
      <c r="ENL93" s="1548"/>
      <c r="ENM93" s="1548"/>
      <c r="ENN93" s="1548"/>
      <c r="ENO93" s="1548"/>
      <c r="ENP93" s="1548"/>
      <c r="ENQ93" s="1548"/>
      <c r="ENR93" s="1548"/>
      <c r="ENS93" s="1548"/>
      <c r="ENT93" s="1548"/>
      <c r="ENU93" s="1548"/>
      <c r="ENV93" s="1548"/>
      <c r="ENW93" s="1548"/>
      <c r="ENX93" s="1548"/>
      <c r="ENY93" s="1548"/>
      <c r="ENZ93" s="1548"/>
      <c r="EOA93" s="1548"/>
      <c r="EOB93" s="1548"/>
      <c r="EOC93" s="1548"/>
      <c r="EOD93" s="1548"/>
      <c r="EOE93" s="1548"/>
      <c r="EOF93" s="1548"/>
      <c r="EOG93" s="1548"/>
      <c r="EOH93" s="1548"/>
      <c r="EOI93" s="1548"/>
      <c r="EOJ93" s="1548"/>
      <c r="EOK93" s="1548"/>
      <c r="EOL93" s="1548"/>
      <c r="EOM93" s="1548"/>
      <c r="EON93" s="1548"/>
      <c r="EOO93" s="1548"/>
      <c r="EOP93" s="1548"/>
      <c r="EOQ93" s="1548"/>
      <c r="EOR93" s="1548"/>
      <c r="EOS93" s="1548"/>
      <c r="EOT93" s="1548"/>
      <c r="EOU93" s="1548"/>
      <c r="EOV93" s="1548"/>
      <c r="EOW93" s="1548"/>
      <c r="EOX93" s="1548"/>
      <c r="EOY93" s="1548"/>
      <c r="EOZ93" s="1548"/>
      <c r="EPA93" s="1548"/>
      <c r="EPB93" s="1548"/>
      <c r="EPC93" s="1548"/>
      <c r="EPD93" s="1548"/>
      <c r="EPE93" s="1548"/>
      <c r="EPF93" s="1548"/>
      <c r="EPG93" s="1548"/>
      <c r="EPH93" s="1548"/>
      <c r="EPI93" s="1548"/>
      <c r="EPJ93" s="1548"/>
      <c r="EPK93" s="1548"/>
      <c r="EPL93" s="1548"/>
      <c r="EPM93" s="1548"/>
      <c r="EPN93" s="1548"/>
      <c r="EPO93" s="1548"/>
      <c r="EPP93" s="1548"/>
      <c r="EPQ93" s="1548"/>
      <c r="EPR93" s="1548"/>
      <c r="EPS93" s="1548"/>
      <c r="EPT93" s="1548"/>
      <c r="EPU93" s="1548"/>
      <c r="EPV93" s="1548"/>
      <c r="EPW93" s="1548"/>
      <c r="EPX93" s="1548"/>
      <c r="EPY93" s="1548"/>
      <c r="EPZ93" s="1548"/>
      <c r="EQA93" s="1548"/>
      <c r="EQB93" s="1548"/>
      <c r="EQC93" s="1548"/>
      <c r="EQD93" s="1548"/>
      <c r="EQE93" s="1548"/>
      <c r="EQF93" s="1548"/>
      <c r="EQG93" s="1548"/>
      <c r="EQH93" s="1548"/>
      <c r="EQI93" s="1548"/>
      <c r="EQJ93" s="1548"/>
      <c r="EQK93" s="1548"/>
      <c r="EQL93" s="1548"/>
      <c r="EQM93" s="1548"/>
      <c r="EQN93" s="1548"/>
      <c r="EQO93" s="1548"/>
      <c r="EQP93" s="1548"/>
      <c r="EQQ93" s="1548"/>
      <c r="EQR93" s="1548"/>
      <c r="EQS93" s="1548"/>
      <c r="EQT93" s="1548"/>
      <c r="EQU93" s="1548"/>
      <c r="EQV93" s="1548"/>
      <c r="EQW93" s="1548"/>
      <c r="EQX93" s="1548"/>
      <c r="EQY93" s="1548"/>
      <c r="EQZ93" s="1548"/>
      <c r="ERA93" s="1548"/>
      <c r="ERB93" s="1548"/>
      <c r="ERC93" s="1548"/>
      <c r="ERD93" s="1548"/>
      <c r="ERE93" s="1548"/>
      <c r="ERF93" s="1548"/>
      <c r="ERG93" s="1548"/>
      <c r="ERH93" s="1548"/>
      <c r="ERI93" s="1548"/>
      <c r="ERJ93" s="1548"/>
      <c r="ERK93" s="1548"/>
      <c r="ERL93" s="1548"/>
      <c r="ERM93" s="1548"/>
      <c r="ERN93" s="1548"/>
      <c r="ERO93" s="1548"/>
      <c r="ERP93" s="1548"/>
      <c r="ERQ93" s="1548"/>
      <c r="ERR93" s="1548"/>
      <c r="ERS93" s="1548"/>
      <c r="ERT93" s="1548"/>
      <c r="ERU93" s="1548"/>
      <c r="ERV93" s="1548"/>
      <c r="ERW93" s="1548"/>
      <c r="ERX93" s="1548"/>
      <c r="ERY93" s="1548"/>
      <c r="ERZ93" s="1548"/>
      <c r="ESA93" s="1548"/>
      <c r="ESB93" s="1548"/>
      <c r="ESC93" s="1548"/>
      <c r="ESD93" s="1548"/>
      <c r="ESE93" s="1548"/>
      <c r="ESF93" s="1548"/>
      <c r="ESG93" s="1548"/>
      <c r="ESH93" s="1548"/>
      <c r="ESI93" s="1548"/>
      <c r="ESJ93" s="1548"/>
      <c r="ESK93" s="1548"/>
      <c r="ESL93" s="1548"/>
      <c r="ESM93" s="1548"/>
      <c r="ESN93" s="1548"/>
      <c r="ESO93" s="1548"/>
      <c r="ESP93" s="1548"/>
      <c r="ESQ93" s="1548"/>
      <c r="ESR93" s="1548"/>
      <c r="ESS93" s="1548"/>
      <c r="EST93" s="1548"/>
      <c r="ESU93" s="1548"/>
      <c r="ESV93" s="1548"/>
      <c r="ESW93" s="1548"/>
      <c r="ESX93" s="1548"/>
      <c r="ESY93" s="1548"/>
      <c r="ESZ93" s="1548"/>
      <c r="ETA93" s="1548"/>
      <c r="ETB93" s="1548"/>
      <c r="ETC93" s="1548"/>
      <c r="ETD93" s="1548"/>
      <c r="ETE93" s="1548"/>
      <c r="ETF93" s="1548"/>
      <c r="ETG93" s="1548"/>
      <c r="ETH93" s="1548"/>
      <c r="ETI93" s="1548"/>
      <c r="ETJ93" s="1548"/>
      <c r="ETK93" s="1548"/>
      <c r="ETL93" s="1548"/>
      <c r="ETM93" s="1548"/>
      <c r="ETN93" s="1548"/>
      <c r="ETO93" s="1548"/>
      <c r="ETP93" s="1548"/>
      <c r="ETQ93" s="1548"/>
      <c r="ETR93" s="1548"/>
      <c r="ETS93" s="1548"/>
      <c r="ETT93" s="1548"/>
      <c r="ETU93" s="1548"/>
      <c r="ETV93" s="1548"/>
      <c r="ETW93" s="1548"/>
      <c r="ETX93" s="1548"/>
      <c r="ETY93" s="1548"/>
      <c r="ETZ93" s="1548"/>
      <c r="EUA93" s="1548"/>
      <c r="EUB93" s="1548"/>
      <c r="EUC93" s="1548"/>
      <c r="EUD93" s="1548"/>
      <c r="EUE93" s="1548"/>
      <c r="EUF93" s="1548"/>
      <c r="EUG93" s="1548"/>
      <c r="EUH93" s="1548"/>
      <c r="EUI93" s="1548"/>
      <c r="EUJ93" s="1548"/>
      <c r="EUK93" s="1548"/>
      <c r="EUL93" s="1548"/>
      <c r="EUM93" s="1548"/>
      <c r="EUN93" s="1548"/>
      <c r="EUO93" s="1548"/>
      <c r="EUP93" s="1548"/>
      <c r="EUQ93" s="1548"/>
      <c r="EUR93" s="1548"/>
      <c r="EUS93" s="1548"/>
      <c r="EUT93" s="1548"/>
      <c r="EUU93" s="1548"/>
      <c r="EUV93" s="1548"/>
      <c r="EUW93" s="1548"/>
      <c r="EUX93" s="1548"/>
      <c r="EUY93" s="1548"/>
      <c r="EUZ93" s="1548"/>
      <c r="EVA93" s="1548"/>
      <c r="EVB93" s="1548"/>
      <c r="EVC93" s="1548"/>
      <c r="EVD93" s="1548"/>
      <c r="EVE93" s="1548"/>
      <c r="EVF93" s="1548"/>
      <c r="EVG93" s="1548"/>
      <c r="EVH93" s="1548"/>
      <c r="EVI93" s="1548"/>
      <c r="EVJ93" s="1548"/>
      <c r="EVK93" s="1548"/>
      <c r="EVL93" s="1548"/>
      <c r="EVM93" s="1548"/>
      <c r="EVN93" s="1548"/>
      <c r="EVO93" s="1548"/>
      <c r="EVP93" s="1548"/>
      <c r="EVQ93" s="1548"/>
      <c r="EVR93" s="1548"/>
      <c r="EVS93" s="1548"/>
      <c r="EVT93" s="1548"/>
      <c r="EVU93" s="1548"/>
      <c r="EVV93" s="1548"/>
      <c r="EVW93" s="1548"/>
      <c r="EVX93" s="1548"/>
      <c r="EVY93" s="1548"/>
      <c r="EVZ93" s="1548"/>
      <c r="EWA93" s="1548"/>
      <c r="EWB93" s="1548"/>
      <c r="EWC93" s="1548"/>
      <c r="EWD93" s="1548"/>
      <c r="EWE93" s="1548"/>
      <c r="EWF93" s="1548"/>
      <c r="EWG93" s="1548"/>
      <c r="EWH93" s="1548"/>
      <c r="EWI93" s="1548"/>
      <c r="EWJ93" s="1548"/>
      <c r="EWK93" s="1548"/>
      <c r="EWL93" s="1548"/>
      <c r="EWM93" s="1548"/>
      <c r="EWN93" s="1548"/>
      <c r="EWO93" s="1548"/>
      <c r="EWP93" s="1548"/>
      <c r="EWQ93" s="1548"/>
      <c r="EWR93" s="1548"/>
      <c r="EWS93" s="1548"/>
      <c r="EWT93" s="1548"/>
      <c r="EWU93" s="1548"/>
      <c r="EWV93" s="1548"/>
      <c r="EWW93" s="1548"/>
      <c r="EWX93" s="1548"/>
      <c r="EWY93" s="1548"/>
      <c r="EWZ93" s="1548"/>
      <c r="EXA93" s="1548"/>
      <c r="EXB93" s="1548"/>
      <c r="EXC93" s="1548"/>
      <c r="EXD93" s="1548"/>
      <c r="EXE93" s="1548"/>
      <c r="EXF93" s="1548"/>
      <c r="EXG93" s="1548"/>
      <c r="EXH93" s="1548"/>
      <c r="EXI93" s="1548"/>
      <c r="EXJ93" s="1548"/>
      <c r="EXK93" s="1548"/>
      <c r="EXL93" s="1548"/>
      <c r="EXM93" s="1548"/>
      <c r="EXN93" s="1548"/>
      <c r="EXO93" s="1548"/>
      <c r="EXP93" s="1548"/>
      <c r="EXQ93" s="1548"/>
      <c r="EXR93" s="1548"/>
      <c r="EXS93" s="1548"/>
      <c r="EXT93" s="1548"/>
      <c r="EXU93" s="1548"/>
      <c r="EXV93" s="1548"/>
      <c r="EXW93" s="1548"/>
      <c r="EXX93" s="1548"/>
      <c r="EXY93" s="1548"/>
      <c r="EXZ93" s="1548"/>
      <c r="EYA93" s="1548"/>
      <c r="EYB93" s="1548"/>
      <c r="EYC93" s="1548"/>
      <c r="EYD93" s="1548"/>
      <c r="EYE93" s="1548"/>
      <c r="EYF93" s="1548"/>
      <c r="EYG93" s="1548"/>
      <c r="EYH93" s="1548"/>
      <c r="EYI93" s="1548"/>
      <c r="EYJ93" s="1548"/>
      <c r="EYK93" s="1548"/>
      <c r="EYL93" s="1548"/>
      <c r="EYM93" s="1548"/>
      <c r="EYN93" s="1548"/>
      <c r="EYO93" s="1548"/>
      <c r="EYP93" s="1548"/>
      <c r="EYQ93" s="1548"/>
      <c r="EYR93" s="1548"/>
      <c r="EYS93" s="1548"/>
      <c r="EYT93" s="1548"/>
      <c r="EYU93" s="1548"/>
      <c r="EYV93" s="1548"/>
      <c r="EYW93" s="1548"/>
      <c r="EYX93" s="1548"/>
      <c r="EYY93" s="1548"/>
      <c r="EYZ93" s="1548"/>
      <c r="EZA93" s="1548"/>
      <c r="EZB93" s="1548"/>
      <c r="EZC93" s="1548"/>
      <c r="EZD93" s="1548"/>
      <c r="EZE93" s="1548"/>
      <c r="EZF93" s="1548"/>
      <c r="EZG93" s="1548"/>
      <c r="EZH93" s="1548"/>
      <c r="EZI93" s="1548"/>
      <c r="EZJ93" s="1548"/>
      <c r="EZK93" s="1548"/>
      <c r="EZL93" s="1548"/>
      <c r="EZM93" s="1548"/>
      <c r="EZN93" s="1548"/>
      <c r="EZO93" s="1548"/>
      <c r="EZP93" s="1548"/>
      <c r="EZQ93" s="1548"/>
      <c r="EZR93" s="1548"/>
      <c r="EZS93" s="1548"/>
      <c r="EZT93" s="1548"/>
      <c r="EZU93" s="1548"/>
      <c r="EZV93" s="1548"/>
      <c r="EZW93" s="1548"/>
      <c r="EZX93" s="1548"/>
      <c r="EZY93" s="1548"/>
      <c r="EZZ93" s="1548"/>
      <c r="FAA93" s="1548"/>
      <c r="FAB93" s="1548"/>
      <c r="FAC93" s="1548"/>
      <c r="FAD93" s="1548"/>
      <c r="FAE93" s="1548"/>
      <c r="FAF93" s="1548"/>
      <c r="FAG93" s="1548"/>
      <c r="FAH93" s="1548"/>
      <c r="FAI93" s="1548"/>
      <c r="FAJ93" s="1548"/>
      <c r="FAK93" s="1548"/>
      <c r="FAL93" s="1548"/>
      <c r="FAM93" s="1548"/>
      <c r="FAN93" s="1548"/>
      <c r="FAO93" s="1548"/>
      <c r="FAP93" s="1548"/>
      <c r="FAQ93" s="1548"/>
      <c r="FAR93" s="1548"/>
      <c r="FAS93" s="1548"/>
      <c r="FAT93" s="1548"/>
      <c r="FAU93" s="1548"/>
      <c r="FAV93" s="1548"/>
      <c r="FAW93" s="1548"/>
      <c r="FAX93" s="1548"/>
      <c r="FAY93" s="1548"/>
      <c r="FAZ93" s="1548"/>
      <c r="FBA93" s="1548"/>
      <c r="FBB93" s="1548"/>
      <c r="FBC93" s="1548"/>
      <c r="FBD93" s="1548"/>
      <c r="FBE93" s="1548"/>
      <c r="FBF93" s="1548"/>
      <c r="FBG93" s="1548"/>
      <c r="FBH93" s="1548"/>
      <c r="FBI93" s="1548"/>
      <c r="FBJ93" s="1548"/>
      <c r="FBK93" s="1548"/>
      <c r="FBL93" s="1548"/>
      <c r="FBM93" s="1548"/>
      <c r="FBN93" s="1548"/>
      <c r="FBO93" s="1548"/>
      <c r="FBP93" s="1548"/>
      <c r="FBQ93" s="1548"/>
      <c r="FBR93" s="1548"/>
      <c r="FBS93" s="1548"/>
      <c r="FBT93" s="1548"/>
      <c r="FBU93" s="1548"/>
      <c r="FBV93" s="1548"/>
      <c r="FBW93" s="1548"/>
      <c r="FBX93" s="1548"/>
      <c r="FBY93" s="1548"/>
      <c r="FBZ93" s="1548"/>
      <c r="FCA93" s="1548"/>
      <c r="FCB93" s="1548"/>
      <c r="FCC93" s="1548"/>
      <c r="FCD93" s="1548"/>
      <c r="FCE93" s="1548"/>
      <c r="FCF93" s="1548"/>
      <c r="FCG93" s="1548"/>
      <c r="FCH93" s="1548"/>
      <c r="FCI93" s="1548"/>
      <c r="FCJ93" s="1548"/>
      <c r="FCK93" s="1548"/>
      <c r="FCL93" s="1548"/>
      <c r="FCM93" s="1548"/>
      <c r="FCN93" s="1548"/>
      <c r="FCO93" s="1548"/>
      <c r="FCP93" s="1548"/>
      <c r="FCQ93" s="1548"/>
      <c r="FCR93" s="1548"/>
      <c r="FCS93" s="1548"/>
      <c r="FCT93" s="1548"/>
      <c r="FCU93" s="1548"/>
      <c r="FCV93" s="1548"/>
      <c r="FCW93" s="1548"/>
      <c r="FCX93" s="1548"/>
      <c r="FCY93" s="1548"/>
      <c r="FCZ93" s="1548"/>
      <c r="FDA93" s="1548"/>
      <c r="FDB93" s="1548"/>
      <c r="FDC93" s="1548"/>
      <c r="FDD93" s="1548"/>
      <c r="FDE93" s="1548"/>
      <c r="FDF93" s="1548"/>
      <c r="FDG93" s="1548"/>
      <c r="FDH93" s="1548"/>
      <c r="FDI93" s="1548"/>
      <c r="FDJ93" s="1548"/>
      <c r="FDK93" s="1548"/>
      <c r="FDL93" s="1548"/>
      <c r="FDM93" s="1548"/>
      <c r="FDN93" s="1548"/>
      <c r="FDO93" s="1548"/>
      <c r="FDP93" s="1548"/>
      <c r="FDQ93" s="1548"/>
      <c r="FDR93" s="1548"/>
      <c r="FDS93" s="1548"/>
      <c r="FDT93" s="1548"/>
      <c r="FDU93" s="1548"/>
      <c r="FDV93" s="1548"/>
      <c r="FDW93" s="1548"/>
      <c r="FDX93" s="1548"/>
      <c r="FDY93" s="1548"/>
      <c r="FDZ93" s="1548"/>
      <c r="FEA93" s="1548"/>
      <c r="FEB93" s="1548"/>
      <c r="FEC93" s="1548"/>
      <c r="FED93" s="1548"/>
      <c r="FEE93" s="1548"/>
      <c r="FEF93" s="1548"/>
      <c r="FEG93" s="1548"/>
      <c r="FEH93" s="1548"/>
      <c r="FEI93" s="1548"/>
      <c r="FEJ93" s="1548"/>
      <c r="FEK93" s="1548"/>
      <c r="FEL93" s="1548"/>
      <c r="FEM93" s="1548"/>
      <c r="FEN93" s="1548"/>
      <c r="FEO93" s="1548"/>
      <c r="FEP93" s="1548"/>
      <c r="FEQ93" s="1548"/>
      <c r="FER93" s="1548"/>
      <c r="FES93" s="1548"/>
      <c r="FET93" s="1548"/>
      <c r="FEU93" s="1548"/>
      <c r="FEV93" s="1548"/>
      <c r="FEW93" s="1548"/>
      <c r="FEX93" s="1548"/>
      <c r="FEY93" s="1548"/>
      <c r="FEZ93" s="1548"/>
      <c r="FFA93" s="1548"/>
      <c r="FFB93" s="1548"/>
      <c r="FFC93" s="1548"/>
      <c r="FFD93" s="1548"/>
      <c r="FFE93" s="1548"/>
      <c r="FFF93" s="1548"/>
      <c r="FFG93" s="1548"/>
      <c r="FFH93" s="1548"/>
      <c r="FFI93" s="1548"/>
      <c r="FFJ93" s="1548"/>
      <c r="FFK93" s="1548"/>
      <c r="FFL93" s="1548"/>
      <c r="FFM93" s="1548"/>
      <c r="FFN93" s="1548"/>
      <c r="FFO93" s="1548"/>
      <c r="FFP93" s="1548"/>
      <c r="FFQ93" s="1548"/>
      <c r="FFR93" s="1548"/>
      <c r="FFS93" s="1548"/>
      <c r="FFT93" s="1548"/>
      <c r="FFU93" s="1548"/>
      <c r="FFV93" s="1548"/>
      <c r="FFW93" s="1548"/>
      <c r="FFX93" s="1548"/>
      <c r="FFY93" s="1548"/>
      <c r="FFZ93" s="1548"/>
      <c r="FGA93" s="1548"/>
      <c r="FGB93" s="1548"/>
      <c r="FGC93" s="1548"/>
      <c r="FGD93" s="1548"/>
      <c r="FGE93" s="1548"/>
      <c r="FGF93" s="1548"/>
      <c r="FGG93" s="1548"/>
      <c r="FGH93" s="1548"/>
      <c r="FGI93" s="1548"/>
      <c r="FGJ93" s="1548"/>
      <c r="FGK93" s="1548"/>
      <c r="FGL93" s="1548"/>
      <c r="FGM93" s="1548"/>
      <c r="FGN93" s="1548"/>
      <c r="FGO93" s="1548"/>
      <c r="FGP93" s="1548"/>
      <c r="FGQ93" s="1548"/>
      <c r="FGR93" s="1548"/>
      <c r="FGS93" s="1548"/>
      <c r="FGT93" s="1548"/>
      <c r="FGU93" s="1548"/>
      <c r="FGV93" s="1548"/>
      <c r="FGW93" s="1548"/>
      <c r="FGX93" s="1548"/>
      <c r="FGY93" s="1548"/>
      <c r="FGZ93" s="1548"/>
      <c r="FHA93" s="1548"/>
      <c r="FHB93" s="1548"/>
      <c r="FHC93" s="1548"/>
      <c r="FHD93" s="1548"/>
      <c r="FHE93" s="1548"/>
      <c r="FHF93" s="1548"/>
      <c r="FHG93" s="1548"/>
      <c r="FHH93" s="1548"/>
      <c r="FHI93" s="1548"/>
      <c r="FHJ93" s="1548"/>
      <c r="FHK93" s="1548"/>
      <c r="FHL93" s="1548"/>
      <c r="FHM93" s="1548"/>
      <c r="FHN93" s="1548"/>
      <c r="FHO93" s="1548"/>
      <c r="FHP93" s="1548"/>
      <c r="FHQ93" s="1548"/>
      <c r="FHR93" s="1548"/>
      <c r="FHS93" s="1548"/>
      <c r="FHT93" s="1548"/>
      <c r="FHU93" s="1548"/>
      <c r="FHV93" s="1548"/>
      <c r="FHW93" s="1548"/>
      <c r="FHX93" s="1548"/>
      <c r="FHY93" s="1548"/>
      <c r="FHZ93" s="1548"/>
      <c r="FIA93" s="1548"/>
      <c r="FIB93" s="1548"/>
      <c r="FIC93" s="1548"/>
      <c r="FID93" s="1548"/>
      <c r="FIE93" s="1548"/>
      <c r="FIF93" s="1548"/>
      <c r="FIG93" s="1548"/>
      <c r="FIH93" s="1548"/>
      <c r="FII93" s="1548"/>
      <c r="FIJ93" s="1548"/>
      <c r="FIK93" s="1548"/>
      <c r="FIL93" s="1548"/>
      <c r="FIM93" s="1548"/>
      <c r="FIN93" s="1548"/>
      <c r="FIO93" s="1548"/>
      <c r="FIP93" s="1548"/>
      <c r="FIQ93" s="1548"/>
      <c r="FIR93" s="1548"/>
      <c r="FIS93" s="1548"/>
      <c r="FIT93" s="1548"/>
      <c r="FIU93" s="1548"/>
      <c r="FIV93" s="1548"/>
      <c r="FIW93" s="1548"/>
      <c r="FIX93" s="1548"/>
      <c r="FIY93" s="1548"/>
      <c r="FIZ93" s="1548"/>
      <c r="FJA93" s="1548"/>
      <c r="FJB93" s="1548"/>
      <c r="FJC93" s="1548"/>
      <c r="FJD93" s="1548"/>
      <c r="FJE93" s="1548"/>
      <c r="FJF93" s="1548"/>
      <c r="FJG93" s="1548"/>
      <c r="FJH93" s="1548"/>
      <c r="FJI93" s="1548"/>
      <c r="FJJ93" s="1548"/>
      <c r="FJK93" s="1548"/>
      <c r="FJL93" s="1548"/>
      <c r="FJM93" s="1548"/>
      <c r="FJN93" s="1548"/>
      <c r="FJO93" s="1548"/>
      <c r="FJP93" s="1548"/>
      <c r="FJQ93" s="1548"/>
      <c r="FJR93" s="1548"/>
      <c r="FJS93" s="1548"/>
      <c r="FJT93" s="1548"/>
      <c r="FJU93" s="1548"/>
      <c r="FJV93" s="1548"/>
      <c r="FJW93" s="1548"/>
      <c r="FJX93" s="1548"/>
      <c r="FJY93" s="1548"/>
      <c r="FJZ93" s="1548"/>
      <c r="FKA93" s="1548"/>
      <c r="FKB93" s="1548"/>
      <c r="FKC93" s="1548"/>
      <c r="FKD93" s="1548"/>
      <c r="FKE93" s="1548"/>
      <c r="FKF93" s="1548"/>
      <c r="FKG93" s="1548"/>
      <c r="FKH93" s="1548"/>
      <c r="FKI93" s="1548"/>
      <c r="FKJ93" s="1548"/>
      <c r="FKK93" s="1548"/>
      <c r="FKL93" s="1548"/>
      <c r="FKM93" s="1548"/>
      <c r="FKN93" s="1548"/>
      <c r="FKO93" s="1548"/>
      <c r="FKP93" s="1548"/>
      <c r="FKQ93" s="1548"/>
      <c r="FKR93" s="1548"/>
      <c r="FKS93" s="1548"/>
      <c r="FKT93" s="1548"/>
      <c r="FKU93" s="1548"/>
      <c r="FKV93" s="1548"/>
      <c r="FKW93" s="1548"/>
      <c r="FKX93" s="1548"/>
      <c r="FKY93" s="1548"/>
      <c r="FKZ93" s="1548"/>
      <c r="FLA93" s="1548"/>
      <c r="FLB93" s="1548"/>
      <c r="FLC93" s="1548"/>
      <c r="FLD93" s="1548"/>
      <c r="FLE93" s="1548"/>
      <c r="FLF93" s="1548"/>
      <c r="FLG93" s="1548"/>
      <c r="FLH93" s="1548"/>
      <c r="FLI93" s="1548"/>
      <c r="FLJ93" s="1548"/>
      <c r="FLK93" s="1548"/>
      <c r="FLL93" s="1548"/>
      <c r="FLM93" s="1548"/>
      <c r="FLN93" s="1548"/>
      <c r="FLO93" s="1548"/>
      <c r="FLP93" s="1548"/>
      <c r="FLQ93" s="1548"/>
      <c r="FLR93" s="1548"/>
      <c r="FLS93" s="1548"/>
      <c r="FLT93" s="1548"/>
      <c r="FLU93" s="1548"/>
      <c r="FLV93" s="1548"/>
      <c r="FLW93" s="1548"/>
      <c r="FLX93" s="1548"/>
      <c r="FLY93" s="1548"/>
      <c r="FLZ93" s="1548"/>
      <c r="FMA93" s="1548"/>
      <c r="FMB93" s="1548"/>
      <c r="FMC93" s="1548"/>
      <c r="FMD93" s="1548"/>
      <c r="FME93" s="1548"/>
      <c r="FMF93" s="1548"/>
      <c r="FMG93" s="1548"/>
      <c r="FMH93" s="1548"/>
      <c r="FMI93" s="1548"/>
      <c r="FMJ93" s="1548"/>
      <c r="FMK93" s="1548"/>
      <c r="FML93" s="1548"/>
      <c r="FMM93" s="1548"/>
      <c r="FMN93" s="1548"/>
      <c r="FMO93" s="1548"/>
      <c r="FMP93" s="1548"/>
      <c r="FMQ93" s="1548"/>
      <c r="FMR93" s="1548"/>
      <c r="FMS93" s="1548"/>
      <c r="FMT93" s="1548"/>
      <c r="FMU93" s="1548"/>
      <c r="FMV93" s="1548"/>
      <c r="FMW93" s="1548"/>
      <c r="FMX93" s="1548"/>
      <c r="FMY93" s="1548"/>
      <c r="FMZ93" s="1548"/>
      <c r="FNA93" s="1548"/>
      <c r="FNB93" s="1548"/>
      <c r="FNC93" s="1548"/>
      <c r="FND93" s="1548"/>
      <c r="FNE93" s="1548"/>
      <c r="FNF93" s="1548"/>
      <c r="FNG93" s="1548"/>
      <c r="FNH93" s="1548"/>
      <c r="FNI93" s="1548"/>
      <c r="FNJ93" s="1548"/>
      <c r="FNK93" s="1548"/>
      <c r="FNL93" s="1548"/>
      <c r="FNM93" s="1548"/>
      <c r="FNN93" s="1548"/>
      <c r="FNO93" s="1548"/>
      <c r="FNP93" s="1548"/>
      <c r="FNQ93" s="1548"/>
      <c r="FNR93" s="1548"/>
      <c r="FNS93" s="1548"/>
      <c r="FNT93" s="1548"/>
      <c r="FNU93" s="1548"/>
      <c r="FNV93" s="1548"/>
      <c r="FNW93" s="1548"/>
      <c r="FNX93" s="1548"/>
      <c r="FNY93" s="1548"/>
      <c r="FNZ93" s="1548"/>
      <c r="FOA93" s="1548"/>
      <c r="FOB93" s="1548"/>
      <c r="FOC93" s="1548"/>
      <c r="FOD93" s="1548"/>
      <c r="FOE93" s="1548"/>
      <c r="FOF93" s="1548"/>
      <c r="FOG93" s="1548"/>
      <c r="FOH93" s="1548"/>
      <c r="FOI93" s="1548"/>
      <c r="FOJ93" s="1548"/>
      <c r="FOK93" s="1548"/>
      <c r="FOL93" s="1548"/>
      <c r="FOM93" s="1548"/>
      <c r="FON93" s="1548"/>
      <c r="FOO93" s="1548"/>
      <c r="FOP93" s="1548"/>
      <c r="FOQ93" s="1548"/>
      <c r="FOR93" s="1548"/>
      <c r="FOS93" s="1548"/>
      <c r="FOT93" s="1548"/>
      <c r="FOU93" s="1548"/>
      <c r="FOV93" s="1548"/>
      <c r="FOW93" s="1548"/>
      <c r="FOX93" s="1548"/>
      <c r="FOY93" s="1548"/>
      <c r="FOZ93" s="1548"/>
      <c r="FPA93" s="1548"/>
      <c r="FPB93" s="1548"/>
      <c r="FPC93" s="1548"/>
      <c r="FPD93" s="1548"/>
      <c r="FPE93" s="1548"/>
      <c r="FPF93" s="1548"/>
      <c r="FPG93" s="1548"/>
      <c r="FPH93" s="1548"/>
      <c r="FPI93" s="1548"/>
      <c r="FPJ93" s="1548"/>
      <c r="FPK93" s="1548"/>
      <c r="FPL93" s="1548"/>
      <c r="FPM93" s="1548"/>
      <c r="FPN93" s="1548"/>
      <c r="FPO93" s="1548"/>
      <c r="FPP93" s="1548"/>
      <c r="FPQ93" s="1548"/>
      <c r="FPR93" s="1548"/>
      <c r="FPS93" s="1548"/>
      <c r="FPT93" s="1548"/>
      <c r="FPU93" s="1548"/>
      <c r="FPV93" s="1548"/>
      <c r="FPW93" s="1548"/>
      <c r="FPX93" s="1548"/>
      <c r="FPY93" s="1548"/>
      <c r="FPZ93" s="1548"/>
      <c r="FQA93" s="1548"/>
      <c r="FQB93" s="1548"/>
      <c r="FQC93" s="1548"/>
      <c r="FQD93" s="1548"/>
      <c r="FQE93" s="1548"/>
      <c r="FQF93" s="1548"/>
      <c r="FQG93" s="1548"/>
      <c r="FQH93" s="1548"/>
      <c r="FQI93" s="1548"/>
      <c r="FQJ93" s="1548"/>
      <c r="FQK93" s="1548"/>
      <c r="FQL93" s="1548"/>
      <c r="FQM93" s="1548"/>
      <c r="FQN93" s="1548"/>
      <c r="FQO93" s="1548"/>
      <c r="FQP93" s="1548"/>
      <c r="FQQ93" s="1548"/>
      <c r="FQR93" s="1548"/>
      <c r="FQS93" s="1548"/>
      <c r="FQT93" s="1548"/>
      <c r="FQU93" s="1548"/>
      <c r="FQV93" s="1548"/>
      <c r="FQW93" s="1548"/>
      <c r="FQX93" s="1548"/>
      <c r="FQY93" s="1548"/>
      <c r="FQZ93" s="1548"/>
      <c r="FRA93" s="1548"/>
      <c r="FRB93" s="1548"/>
      <c r="FRC93" s="1548"/>
      <c r="FRD93" s="1548"/>
      <c r="FRE93" s="1548"/>
      <c r="FRF93" s="1548"/>
      <c r="FRG93" s="1548"/>
      <c r="FRH93" s="1548"/>
      <c r="FRI93" s="1548"/>
      <c r="FRJ93" s="1548"/>
      <c r="FRK93" s="1548"/>
      <c r="FRL93" s="1548"/>
      <c r="FRM93" s="1548"/>
      <c r="FRN93" s="1548"/>
      <c r="FRO93" s="1548"/>
      <c r="FRP93" s="1548"/>
      <c r="FRQ93" s="1548"/>
      <c r="FRR93" s="1548"/>
      <c r="FRS93" s="1548"/>
      <c r="FRT93" s="1548"/>
      <c r="FRU93" s="1548"/>
      <c r="FRV93" s="1548"/>
      <c r="FRW93" s="1548"/>
      <c r="FRX93" s="1548"/>
      <c r="FRY93" s="1548"/>
      <c r="FRZ93" s="1548"/>
      <c r="FSA93" s="1548"/>
      <c r="FSB93" s="1548"/>
      <c r="FSC93" s="1548"/>
      <c r="FSD93" s="1548"/>
      <c r="FSE93" s="1548"/>
      <c r="FSF93" s="1548"/>
      <c r="FSG93" s="1548"/>
      <c r="FSH93" s="1548"/>
      <c r="FSI93" s="1548"/>
      <c r="FSJ93" s="1548"/>
      <c r="FSK93" s="1548"/>
      <c r="FSL93" s="1548"/>
      <c r="FSM93" s="1548"/>
      <c r="FSN93" s="1548"/>
      <c r="FSO93" s="1548"/>
      <c r="FSP93" s="1548"/>
      <c r="FSQ93" s="1548"/>
      <c r="FSR93" s="1548"/>
      <c r="FSS93" s="1548"/>
      <c r="FST93" s="1548"/>
      <c r="FSU93" s="1548"/>
      <c r="FSV93" s="1548"/>
      <c r="FSW93" s="1548"/>
      <c r="FSX93" s="1548"/>
      <c r="FSY93" s="1548"/>
      <c r="FSZ93" s="1548"/>
      <c r="FTA93" s="1548"/>
      <c r="FTB93" s="1548"/>
      <c r="FTC93" s="1548"/>
      <c r="FTD93" s="1548"/>
      <c r="FTE93" s="1548"/>
      <c r="FTF93" s="1548"/>
      <c r="FTG93" s="1548"/>
      <c r="FTH93" s="1548"/>
      <c r="FTI93" s="1548"/>
      <c r="FTJ93" s="1548"/>
      <c r="FTK93" s="1548"/>
      <c r="FTL93" s="1548"/>
      <c r="FTM93" s="1548"/>
      <c r="FTN93" s="1548"/>
      <c r="FTO93" s="1548"/>
      <c r="FTP93" s="1548"/>
      <c r="FTQ93" s="1548"/>
      <c r="FTR93" s="1548"/>
      <c r="FTS93" s="1548"/>
      <c r="FTT93" s="1548"/>
      <c r="FTU93" s="1548"/>
      <c r="FTV93" s="1548"/>
      <c r="FTW93" s="1548"/>
      <c r="FTX93" s="1548"/>
      <c r="FTY93" s="1548"/>
      <c r="FTZ93" s="1548"/>
      <c r="FUA93" s="1548"/>
      <c r="FUB93" s="1548"/>
      <c r="FUC93" s="1548"/>
      <c r="FUD93" s="1548"/>
      <c r="FUE93" s="1548"/>
      <c r="FUF93" s="1548"/>
      <c r="FUG93" s="1548"/>
      <c r="FUH93" s="1548"/>
      <c r="FUI93" s="1548"/>
      <c r="FUJ93" s="1548"/>
      <c r="FUK93" s="1548"/>
      <c r="FUL93" s="1548"/>
      <c r="FUM93" s="1548"/>
      <c r="FUN93" s="1548"/>
      <c r="FUO93" s="1548"/>
      <c r="FUP93" s="1548"/>
      <c r="FUQ93" s="1548"/>
      <c r="FUR93" s="1548"/>
      <c r="FUS93" s="1548"/>
      <c r="FUT93" s="1548"/>
      <c r="FUU93" s="1548"/>
      <c r="FUV93" s="1548"/>
      <c r="FUW93" s="1548"/>
      <c r="FUX93" s="1548"/>
      <c r="FUY93" s="1548"/>
      <c r="FUZ93" s="1548"/>
      <c r="FVA93" s="1548"/>
      <c r="FVB93" s="1548"/>
      <c r="FVC93" s="1548"/>
      <c r="FVD93" s="1548"/>
      <c r="FVE93" s="1548"/>
      <c r="FVF93" s="1548"/>
      <c r="FVG93" s="1548"/>
      <c r="FVH93" s="1548"/>
      <c r="FVI93" s="1548"/>
      <c r="FVJ93" s="1548"/>
      <c r="FVK93" s="1548"/>
      <c r="FVL93" s="1548"/>
      <c r="FVM93" s="1548"/>
      <c r="FVN93" s="1548"/>
      <c r="FVO93" s="1548"/>
      <c r="FVP93" s="1548"/>
      <c r="FVQ93" s="1548"/>
      <c r="FVR93" s="1548"/>
      <c r="FVS93" s="1548"/>
      <c r="FVT93" s="1548"/>
      <c r="FVU93" s="1548"/>
      <c r="FVV93" s="1548"/>
      <c r="FVW93" s="1548"/>
      <c r="FVX93" s="1548"/>
      <c r="FVY93" s="1548"/>
      <c r="FVZ93" s="1548"/>
      <c r="FWA93" s="1548"/>
      <c r="FWB93" s="1548"/>
      <c r="FWC93" s="1548"/>
      <c r="FWD93" s="1548"/>
      <c r="FWE93" s="1548"/>
      <c r="FWF93" s="1548"/>
      <c r="FWG93" s="1548"/>
      <c r="FWH93" s="1548"/>
      <c r="FWI93" s="1548"/>
      <c r="FWJ93" s="1548"/>
      <c r="FWK93" s="1548"/>
      <c r="FWL93" s="1548"/>
      <c r="FWM93" s="1548"/>
      <c r="FWN93" s="1548"/>
      <c r="FWO93" s="1548"/>
      <c r="FWP93" s="1548"/>
      <c r="FWQ93" s="1548"/>
      <c r="FWR93" s="1548"/>
      <c r="FWS93" s="1548"/>
      <c r="FWT93" s="1548"/>
      <c r="FWU93" s="1548"/>
      <c r="FWV93" s="1548"/>
      <c r="FWW93" s="1548"/>
      <c r="FWX93" s="1548"/>
      <c r="FWY93" s="1548"/>
      <c r="FWZ93" s="1548"/>
      <c r="FXA93" s="1548"/>
      <c r="FXB93" s="1548"/>
      <c r="FXC93" s="1548"/>
      <c r="FXD93" s="1548"/>
      <c r="FXE93" s="1548"/>
      <c r="FXF93" s="1548"/>
      <c r="FXG93" s="1548"/>
      <c r="FXH93" s="1548"/>
      <c r="FXI93" s="1548"/>
      <c r="FXJ93" s="1548"/>
      <c r="FXK93" s="1548"/>
      <c r="FXL93" s="1548"/>
      <c r="FXM93" s="1548"/>
      <c r="FXN93" s="1548"/>
      <c r="FXO93" s="1548"/>
      <c r="FXP93" s="1548"/>
      <c r="FXQ93" s="1548"/>
      <c r="FXR93" s="1548"/>
      <c r="FXS93" s="1548"/>
      <c r="FXT93" s="1548"/>
      <c r="FXU93" s="1548"/>
      <c r="FXV93" s="1548"/>
      <c r="FXW93" s="1548"/>
      <c r="FXX93" s="1548"/>
      <c r="FXY93" s="1548"/>
      <c r="FXZ93" s="1548"/>
      <c r="FYA93" s="1548"/>
      <c r="FYB93" s="1548"/>
      <c r="FYC93" s="1548"/>
      <c r="FYD93" s="1548"/>
      <c r="FYE93" s="1548"/>
      <c r="FYF93" s="1548"/>
      <c r="FYG93" s="1548"/>
      <c r="FYH93" s="1548"/>
      <c r="FYI93" s="1548"/>
      <c r="FYJ93" s="1548"/>
      <c r="FYK93" s="1548"/>
      <c r="FYL93" s="1548"/>
      <c r="FYM93" s="1548"/>
      <c r="FYN93" s="1548"/>
      <c r="FYO93" s="1548"/>
      <c r="FYP93" s="1548"/>
      <c r="FYQ93" s="1548"/>
      <c r="FYR93" s="1548"/>
      <c r="FYS93" s="1548"/>
      <c r="FYT93" s="1548"/>
      <c r="FYU93" s="1548"/>
      <c r="FYV93" s="1548"/>
      <c r="FYW93" s="1548"/>
      <c r="FYX93" s="1548"/>
      <c r="FYY93" s="1548"/>
      <c r="FYZ93" s="1548"/>
      <c r="FZA93" s="1548"/>
      <c r="FZB93" s="1548"/>
      <c r="FZC93" s="1548"/>
      <c r="FZD93" s="1548"/>
      <c r="FZE93" s="1548"/>
      <c r="FZF93" s="1548"/>
      <c r="FZG93" s="1548"/>
      <c r="FZH93" s="1548"/>
      <c r="FZI93" s="1548"/>
      <c r="FZJ93" s="1548"/>
      <c r="FZK93" s="1548"/>
      <c r="FZL93" s="1548"/>
      <c r="FZM93" s="1548"/>
      <c r="FZN93" s="1548"/>
      <c r="FZO93" s="1548"/>
      <c r="FZP93" s="1548"/>
      <c r="FZQ93" s="1548"/>
      <c r="FZR93" s="1548"/>
      <c r="FZS93" s="1548"/>
      <c r="FZT93" s="1548"/>
      <c r="FZU93" s="1548"/>
      <c r="FZV93" s="1548"/>
      <c r="FZW93" s="1548"/>
      <c r="FZX93" s="1548"/>
      <c r="FZY93" s="1548"/>
      <c r="FZZ93" s="1548"/>
      <c r="GAA93" s="1548"/>
      <c r="GAB93" s="1548"/>
      <c r="GAC93" s="1548"/>
      <c r="GAD93" s="1548"/>
      <c r="GAE93" s="1548"/>
      <c r="GAF93" s="1548"/>
      <c r="GAG93" s="1548"/>
      <c r="GAH93" s="1548"/>
      <c r="GAI93" s="1548"/>
      <c r="GAJ93" s="1548"/>
      <c r="GAK93" s="1548"/>
      <c r="GAL93" s="1548"/>
      <c r="GAM93" s="1548"/>
      <c r="GAN93" s="1548"/>
      <c r="GAO93" s="1548"/>
      <c r="GAP93" s="1548"/>
      <c r="GAQ93" s="1548"/>
      <c r="GAR93" s="1548"/>
      <c r="GAS93" s="1548"/>
      <c r="GAT93" s="1548"/>
      <c r="GAU93" s="1548"/>
      <c r="GAV93" s="1548"/>
      <c r="GAW93" s="1548"/>
      <c r="GAX93" s="1548"/>
      <c r="GAY93" s="1548"/>
      <c r="GAZ93" s="1548"/>
      <c r="GBA93" s="1548"/>
      <c r="GBB93" s="1548"/>
      <c r="GBC93" s="1548"/>
      <c r="GBD93" s="1548"/>
      <c r="GBE93" s="1548"/>
      <c r="GBF93" s="1548"/>
      <c r="GBG93" s="1548"/>
      <c r="GBH93" s="1548"/>
      <c r="GBI93" s="1548"/>
      <c r="GBJ93" s="1548"/>
      <c r="GBK93" s="1548"/>
      <c r="GBL93" s="1548"/>
      <c r="GBM93" s="1548"/>
      <c r="GBN93" s="1548"/>
      <c r="GBO93" s="1548"/>
      <c r="GBP93" s="1548"/>
      <c r="GBQ93" s="1548"/>
      <c r="GBR93" s="1548"/>
      <c r="GBS93" s="1548"/>
      <c r="GBT93" s="1548"/>
      <c r="GBU93" s="1548"/>
      <c r="GBV93" s="1548"/>
      <c r="GBW93" s="1548"/>
      <c r="GBX93" s="1548"/>
      <c r="GBY93" s="1548"/>
      <c r="GBZ93" s="1548"/>
      <c r="GCA93" s="1548"/>
      <c r="GCB93" s="1548"/>
      <c r="GCC93" s="1548"/>
      <c r="GCD93" s="1548"/>
      <c r="GCE93" s="1548"/>
      <c r="GCF93" s="1548"/>
      <c r="GCG93" s="1548"/>
      <c r="GCH93" s="1548"/>
      <c r="GCI93" s="1548"/>
      <c r="GCJ93" s="1548"/>
      <c r="GCK93" s="1548"/>
      <c r="GCL93" s="1548"/>
      <c r="GCM93" s="1548"/>
      <c r="GCN93" s="1548"/>
      <c r="GCO93" s="1548"/>
      <c r="GCP93" s="1548"/>
      <c r="GCQ93" s="1548"/>
      <c r="GCR93" s="1548"/>
      <c r="GCS93" s="1548"/>
      <c r="GCT93" s="1548"/>
      <c r="GCU93" s="1548"/>
      <c r="GCV93" s="1548"/>
      <c r="GCW93" s="1548"/>
      <c r="GCX93" s="1548"/>
      <c r="GCY93" s="1548"/>
      <c r="GCZ93" s="1548"/>
      <c r="GDA93" s="1548"/>
      <c r="GDB93" s="1548"/>
      <c r="GDC93" s="1548"/>
      <c r="GDD93" s="1548"/>
      <c r="GDE93" s="1548"/>
      <c r="GDF93" s="1548"/>
      <c r="GDG93" s="1548"/>
      <c r="GDH93" s="1548"/>
      <c r="GDI93" s="1548"/>
      <c r="GDJ93" s="1548"/>
      <c r="GDK93" s="1548"/>
      <c r="GDL93" s="1548"/>
      <c r="GDM93" s="1548"/>
      <c r="GDN93" s="1548"/>
      <c r="GDO93" s="1548"/>
      <c r="GDP93" s="1548"/>
      <c r="GDQ93" s="1548"/>
      <c r="GDR93" s="1548"/>
      <c r="GDS93" s="1548"/>
      <c r="GDT93" s="1548"/>
      <c r="GDU93" s="1548"/>
      <c r="GDV93" s="1548"/>
      <c r="GDW93" s="1548"/>
      <c r="GDX93" s="1548"/>
      <c r="GDY93" s="1548"/>
      <c r="GDZ93" s="1548"/>
      <c r="GEA93" s="1548"/>
      <c r="GEB93" s="1548"/>
      <c r="GEC93" s="1548"/>
      <c r="GED93" s="1548"/>
      <c r="GEE93" s="1548"/>
      <c r="GEF93" s="1548"/>
      <c r="GEG93" s="1548"/>
      <c r="GEH93" s="1548"/>
      <c r="GEI93" s="1548"/>
      <c r="GEJ93" s="1548"/>
      <c r="GEK93" s="1548"/>
      <c r="GEL93" s="1548"/>
      <c r="GEM93" s="1548"/>
      <c r="GEN93" s="1548"/>
      <c r="GEO93" s="1548"/>
      <c r="GEP93" s="1548"/>
      <c r="GEQ93" s="1548"/>
      <c r="GER93" s="1548"/>
      <c r="GES93" s="1548"/>
      <c r="GET93" s="1548"/>
      <c r="GEU93" s="1548"/>
      <c r="GEV93" s="1548"/>
      <c r="GEW93" s="1548"/>
      <c r="GEX93" s="1548"/>
      <c r="GEY93" s="1548"/>
      <c r="GEZ93" s="1548"/>
      <c r="GFA93" s="1548"/>
      <c r="GFB93" s="1548"/>
      <c r="GFC93" s="1548"/>
      <c r="GFD93" s="1548"/>
      <c r="GFE93" s="1548"/>
      <c r="GFF93" s="1548"/>
      <c r="GFG93" s="1548"/>
      <c r="GFH93" s="1548"/>
      <c r="GFI93" s="1548"/>
      <c r="GFJ93" s="1548"/>
      <c r="GFK93" s="1548"/>
      <c r="GFL93" s="1548"/>
      <c r="GFM93" s="1548"/>
      <c r="GFN93" s="1548"/>
      <c r="GFO93" s="1548"/>
      <c r="GFP93" s="1548"/>
      <c r="GFQ93" s="1548"/>
      <c r="GFR93" s="1548"/>
      <c r="GFS93" s="1548"/>
      <c r="GFT93" s="1548"/>
      <c r="GFU93" s="1548"/>
      <c r="GFV93" s="1548"/>
      <c r="GFW93" s="1548"/>
      <c r="GFX93" s="1548"/>
      <c r="GFY93" s="1548"/>
      <c r="GFZ93" s="1548"/>
      <c r="GGA93" s="1548"/>
      <c r="GGB93" s="1548"/>
      <c r="GGC93" s="1548"/>
      <c r="GGD93" s="1548"/>
      <c r="GGE93" s="1548"/>
      <c r="GGF93" s="1548"/>
      <c r="GGG93" s="1548"/>
      <c r="GGH93" s="1548"/>
      <c r="GGI93" s="1548"/>
      <c r="GGJ93" s="1548"/>
      <c r="GGK93" s="1548"/>
      <c r="GGL93" s="1548"/>
      <c r="GGM93" s="1548"/>
      <c r="GGN93" s="1548"/>
      <c r="GGO93" s="1548"/>
      <c r="GGP93" s="1548"/>
      <c r="GGQ93" s="1548"/>
      <c r="GGR93" s="1548"/>
      <c r="GGS93" s="1548"/>
      <c r="GGT93" s="1548"/>
      <c r="GGU93" s="1548"/>
      <c r="GGV93" s="1548"/>
      <c r="GGW93" s="1548"/>
      <c r="GGX93" s="1548"/>
      <c r="GGY93" s="1548"/>
      <c r="GGZ93" s="1548"/>
      <c r="GHA93" s="1548"/>
      <c r="GHB93" s="1548"/>
      <c r="GHC93" s="1548"/>
      <c r="GHD93" s="1548"/>
      <c r="GHE93" s="1548"/>
      <c r="GHF93" s="1548"/>
      <c r="GHG93" s="1548"/>
      <c r="GHH93" s="1548"/>
      <c r="GHI93" s="1548"/>
      <c r="GHJ93" s="1548"/>
      <c r="GHK93" s="1548"/>
      <c r="GHL93" s="1548"/>
      <c r="GHM93" s="1548"/>
      <c r="GHN93" s="1548"/>
      <c r="GHO93" s="1548"/>
      <c r="GHP93" s="1548"/>
      <c r="GHQ93" s="1548"/>
      <c r="GHR93" s="1548"/>
      <c r="GHS93" s="1548"/>
      <c r="GHT93" s="1548"/>
      <c r="GHU93" s="1548"/>
      <c r="GHV93" s="1548"/>
      <c r="GHW93" s="1548"/>
      <c r="GHX93" s="1548"/>
      <c r="GHY93" s="1548"/>
      <c r="GHZ93" s="1548"/>
      <c r="GIA93" s="1548"/>
      <c r="GIB93" s="1548"/>
      <c r="GIC93" s="1548"/>
      <c r="GID93" s="1548"/>
      <c r="GIE93" s="1548"/>
      <c r="GIF93" s="1548"/>
      <c r="GIG93" s="1548"/>
      <c r="GIH93" s="1548"/>
      <c r="GII93" s="1548"/>
      <c r="GIJ93" s="1548"/>
      <c r="GIK93" s="1548"/>
      <c r="GIL93" s="1548"/>
      <c r="GIM93" s="1548"/>
      <c r="GIN93" s="1548"/>
      <c r="GIO93" s="1548"/>
      <c r="GIP93" s="1548"/>
      <c r="GIQ93" s="1548"/>
      <c r="GIR93" s="1548"/>
      <c r="GIS93" s="1548"/>
      <c r="GIT93" s="1548"/>
      <c r="GIU93" s="1548"/>
      <c r="GIV93" s="1548"/>
      <c r="GIW93" s="1548"/>
      <c r="GIX93" s="1548"/>
      <c r="GIY93" s="1548"/>
      <c r="GIZ93" s="1548"/>
      <c r="GJA93" s="1548"/>
      <c r="GJB93" s="1548"/>
      <c r="GJC93" s="1548"/>
      <c r="GJD93" s="1548"/>
      <c r="GJE93" s="1548"/>
      <c r="GJF93" s="1548"/>
      <c r="GJG93" s="1548"/>
      <c r="GJH93" s="1548"/>
      <c r="GJI93" s="1548"/>
      <c r="GJJ93" s="1548"/>
      <c r="GJK93" s="1548"/>
      <c r="GJL93" s="1548"/>
      <c r="GJM93" s="1548"/>
      <c r="GJN93" s="1548"/>
      <c r="GJO93" s="1548"/>
      <c r="GJP93" s="1548"/>
      <c r="GJQ93" s="1548"/>
      <c r="GJR93" s="1548"/>
      <c r="GJS93" s="1548"/>
      <c r="GJT93" s="1548"/>
      <c r="GJU93" s="1548"/>
      <c r="GJV93" s="1548"/>
      <c r="GJW93" s="1548"/>
      <c r="GJX93" s="1548"/>
      <c r="GJY93" s="1548"/>
      <c r="GJZ93" s="1548"/>
      <c r="GKA93" s="1548"/>
      <c r="GKB93" s="1548"/>
      <c r="GKC93" s="1548"/>
      <c r="GKD93" s="1548"/>
      <c r="GKE93" s="1548"/>
      <c r="GKF93" s="1548"/>
      <c r="GKG93" s="1548"/>
      <c r="GKH93" s="1548"/>
      <c r="GKI93" s="1548"/>
      <c r="GKJ93" s="1548"/>
      <c r="GKK93" s="1548"/>
      <c r="GKL93" s="1548"/>
      <c r="GKM93" s="1548"/>
      <c r="GKN93" s="1548"/>
      <c r="GKO93" s="1548"/>
      <c r="GKP93" s="1548"/>
      <c r="GKQ93" s="1548"/>
      <c r="GKR93" s="1548"/>
      <c r="GKS93" s="1548"/>
      <c r="GKT93" s="1548"/>
      <c r="GKU93" s="1548"/>
      <c r="GKV93" s="1548"/>
      <c r="GKW93" s="1548"/>
      <c r="GKX93" s="1548"/>
      <c r="GKY93" s="1548"/>
      <c r="GKZ93" s="1548"/>
      <c r="GLA93" s="1548"/>
      <c r="GLB93" s="1548"/>
      <c r="GLC93" s="1548"/>
      <c r="GLD93" s="1548"/>
      <c r="GLE93" s="1548"/>
      <c r="GLF93" s="1548"/>
      <c r="GLG93" s="1548"/>
      <c r="GLH93" s="1548"/>
      <c r="GLI93" s="1548"/>
      <c r="GLJ93" s="1548"/>
      <c r="GLK93" s="1548"/>
      <c r="GLL93" s="1548"/>
      <c r="GLM93" s="1548"/>
      <c r="GLN93" s="1548"/>
      <c r="GLO93" s="1548"/>
      <c r="GLP93" s="1548"/>
      <c r="GLQ93" s="1548"/>
      <c r="GLR93" s="1548"/>
      <c r="GLS93" s="1548"/>
      <c r="GLT93" s="1548"/>
      <c r="GLU93" s="1548"/>
      <c r="GLV93" s="1548"/>
      <c r="GLW93" s="1548"/>
      <c r="GLX93" s="1548"/>
      <c r="GLY93" s="1548"/>
      <c r="GLZ93" s="1548"/>
      <c r="GMA93" s="1548"/>
      <c r="GMB93" s="1548"/>
      <c r="GMC93" s="1548"/>
      <c r="GMD93" s="1548"/>
      <c r="GME93" s="1548"/>
      <c r="GMF93" s="1548"/>
      <c r="GMG93" s="1548"/>
      <c r="GMH93" s="1548"/>
      <c r="GMI93" s="1548"/>
      <c r="GMJ93" s="1548"/>
      <c r="GMK93" s="1548"/>
      <c r="GML93" s="1548"/>
      <c r="GMM93" s="1548"/>
      <c r="GMN93" s="1548"/>
      <c r="GMO93" s="1548"/>
      <c r="GMP93" s="1548"/>
      <c r="GMQ93" s="1548"/>
      <c r="GMR93" s="1548"/>
      <c r="GMS93" s="1548"/>
      <c r="GMT93" s="1548"/>
      <c r="GMU93" s="1548"/>
      <c r="GMV93" s="1548"/>
      <c r="GMW93" s="1548"/>
      <c r="GMX93" s="1548"/>
      <c r="GMY93" s="1548"/>
      <c r="GMZ93" s="1548"/>
      <c r="GNA93" s="1548"/>
      <c r="GNB93" s="1548"/>
      <c r="GNC93" s="1548"/>
      <c r="GND93" s="1548"/>
      <c r="GNE93" s="1548"/>
      <c r="GNF93" s="1548"/>
      <c r="GNG93" s="1548"/>
      <c r="GNH93" s="1548"/>
      <c r="GNI93" s="1548"/>
      <c r="GNJ93" s="1548"/>
      <c r="GNK93" s="1548"/>
      <c r="GNL93" s="1548"/>
      <c r="GNM93" s="1548"/>
      <c r="GNN93" s="1548"/>
      <c r="GNO93" s="1548"/>
      <c r="GNP93" s="1548"/>
      <c r="GNQ93" s="1548"/>
      <c r="GNR93" s="1548"/>
      <c r="GNS93" s="1548"/>
      <c r="GNT93" s="1548"/>
      <c r="GNU93" s="1548"/>
      <c r="GNV93" s="1548"/>
      <c r="GNW93" s="1548"/>
      <c r="GNX93" s="1548"/>
      <c r="GNY93" s="1548"/>
      <c r="GNZ93" s="1548"/>
      <c r="GOA93" s="1548"/>
      <c r="GOB93" s="1548"/>
      <c r="GOC93" s="1548"/>
      <c r="GOD93" s="1548"/>
      <c r="GOE93" s="1548"/>
      <c r="GOF93" s="1548"/>
      <c r="GOG93" s="1548"/>
      <c r="GOH93" s="1548"/>
      <c r="GOI93" s="1548"/>
      <c r="GOJ93" s="1548"/>
      <c r="GOK93" s="1548"/>
      <c r="GOL93" s="1548"/>
      <c r="GOM93" s="1548"/>
      <c r="GON93" s="1548"/>
      <c r="GOO93" s="1548"/>
      <c r="GOP93" s="1548"/>
      <c r="GOQ93" s="1548"/>
      <c r="GOR93" s="1548"/>
      <c r="GOS93" s="1548"/>
      <c r="GOT93" s="1548"/>
      <c r="GOU93" s="1548"/>
      <c r="GOV93" s="1548"/>
      <c r="GOW93" s="1548"/>
      <c r="GOX93" s="1548"/>
      <c r="GOY93" s="1548"/>
      <c r="GOZ93" s="1548"/>
      <c r="GPA93" s="1548"/>
      <c r="GPB93" s="1548"/>
      <c r="GPC93" s="1548"/>
      <c r="GPD93" s="1548"/>
      <c r="GPE93" s="1548"/>
      <c r="GPF93" s="1548"/>
      <c r="GPG93" s="1548"/>
      <c r="GPH93" s="1548"/>
      <c r="GPI93" s="1548"/>
      <c r="GPJ93" s="1548"/>
      <c r="GPK93" s="1548"/>
      <c r="GPL93" s="1548"/>
      <c r="GPM93" s="1548"/>
      <c r="GPN93" s="1548"/>
      <c r="GPO93" s="1548"/>
      <c r="GPP93" s="1548"/>
      <c r="GPQ93" s="1548"/>
      <c r="GPR93" s="1548"/>
      <c r="GPS93" s="1548"/>
      <c r="GPT93" s="1548"/>
      <c r="GPU93" s="1548"/>
      <c r="GPV93" s="1548"/>
      <c r="GPW93" s="1548"/>
      <c r="GPX93" s="1548"/>
      <c r="GPY93" s="1548"/>
      <c r="GPZ93" s="1548"/>
      <c r="GQA93" s="1548"/>
      <c r="GQB93" s="1548"/>
      <c r="GQC93" s="1548"/>
      <c r="GQD93" s="1548"/>
      <c r="GQE93" s="1548"/>
      <c r="GQF93" s="1548"/>
      <c r="GQG93" s="1548"/>
      <c r="GQH93" s="1548"/>
      <c r="GQI93" s="1548"/>
      <c r="GQJ93" s="1548"/>
      <c r="GQK93" s="1548"/>
      <c r="GQL93" s="1548"/>
      <c r="GQM93" s="1548"/>
      <c r="GQN93" s="1548"/>
      <c r="GQO93" s="1548"/>
      <c r="GQP93" s="1548"/>
      <c r="GQQ93" s="1548"/>
      <c r="GQR93" s="1548"/>
      <c r="GQS93" s="1548"/>
      <c r="GQT93" s="1548"/>
      <c r="GQU93" s="1548"/>
      <c r="GQV93" s="1548"/>
      <c r="GQW93" s="1548"/>
      <c r="GQX93" s="1548"/>
      <c r="GQY93" s="1548"/>
      <c r="GQZ93" s="1548"/>
      <c r="GRA93" s="1548"/>
      <c r="GRB93" s="1548"/>
      <c r="GRC93" s="1548"/>
      <c r="GRD93" s="1548"/>
      <c r="GRE93" s="1548"/>
      <c r="GRF93" s="1548"/>
      <c r="GRG93" s="1548"/>
      <c r="GRH93" s="1548"/>
      <c r="GRI93" s="1548"/>
      <c r="GRJ93" s="1548"/>
      <c r="GRK93" s="1548"/>
      <c r="GRL93" s="1548"/>
      <c r="GRM93" s="1548"/>
      <c r="GRN93" s="1548"/>
      <c r="GRO93" s="1548"/>
      <c r="GRP93" s="1548"/>
      <c r="GRQ93" s="1548"/>
      <c r="GRR93" s="1548"/>
      <c r="GRS93" s="1548"/>
      <c r="GRT93" s="1548"/>
      <c r="GRU93" s="1548"/>
      <c r="GRV93" s="1548"/>
      <c r="GRW93" s="1548"/>
      <c r="GRX93" s="1548"/>
      <c r="GRY93" s="1548"/>
      <c r="GRZ93" s="1548"/>
      <c r="GSA93" s="1548"/>
      <c r="GSB93" s="1548"/>
      <c r="GSC93" s="1548"/>
      <c r="GSD93" s="1548"/>
      <c r="GSE93" s="1548"/>
      <c r="GSF93" s="1548"/>
      <c r="GSG93" s="1548"/>
      <c r="GSH93" s="1548"/>
      <c r="GSI93" s="1548"/>
      <c r="GSJ93" s="1548"/>
      <c r="GSK93" s="1548"/>
      <c r="GSL93" s="1548"/>
      <c r="GSM93" s="1548"/>
      <c r="GSN93" s="1548"/>
      <c r="GSO93" s="1548"/>
      <c r="GSP93" s="1548"/>
      <c r="GSQ93" s="1548"/>
      <c r="GSR93" s="1548"/>
      <c r="GSS93" s="1548"/>
      <c r="GST93" s="1548"/>
      <c r="GSU93" s="1548"/>
      <c r="GSV93" s="1548"/>
      <c r="GSW93" s="1548"/>
      <c r="GSX93" s="1548"/>
      <c r="GSY93" s="1548"/>
      <c r="GSZ93" s="1548"/>
      <c r="GTA93" s="1548"/>
      <c r="GTB93" s="1548"/>
      <c r="GTC93" s="1548"/>
      <c r="GTD93" s="1548"/>
      <c r="GTE93" s="1548"/>
      <c r="GTF93" s="1548"/>
      <c r="GTG93" s="1548"/>
      <c r="GTH93" s="1548"/>
      <c r="GTI93" s="1548"/>
      <c r="GTJ93" s="1548"/>
      <c r="GTK93" s="1548"/>
      <c r="GTL93" s="1548"/>
      <c r="GTM93" s="1548"/>
      <c r="GTN93" s="1548"/>
      <c r="GTO93" s="1548"/>
      <c r="GTP93" s="1548"/>
      <c r="GTQ93" s="1548"/>
      <c r="GTR93" s="1548"/>
      <c r="GTS93" s="1548"/>
      <c r="GTT93" s="1548"/>
      <c r="GTU93" s="1548"/>
      <c r="GTV93" s="1548"/>
      <c r="GTW93" s="1548"/>
      <c r="GTX93" s="1548"/>
      <c r="GTY93" s="1548"/>
      <c r="GTZ93" s="1548"/>
      <c r="GUA93" s="1548"/>
      <c r="GUB93" s="1548"/>
      <c r="GUC93" s="1548"/>
      <c r="GUD93" s="1548"/>
      <c r="GUE93" s="1548"/>
      <c r="GUF93" s="1548"/>
      <c r="GUG93" s="1548"/>
      <c r="GUH93" s="1548"/>
      <c r="GUI93" s="1548"/>
      <c r="GUJ93" s="1548"/>
      <c r="GUK93" s="1548"/>
      <c r="GUL93" s="1548"/>
      <c r="GUM93" s="1548"/>
      <c r="GUN93" s="1548"/>
      <c r="GUO93" s="1548"/>
      <c r="GUP93" s="1548"/>
      <c r="GUQ93" s="1548"/>
      <c r="GUR93" s="1548"/>
      <c r="GUS93" s="1548"/>
      <c r="GUT93" s="1548"/>
      <c r="GUU93" s="1548"/>
      <c r="GUV93" s="1548"/>
      <c r="GUW93" s="1548"/>
      <c r="GUX93" s="1548"/>
      <c r="GUY93" s="1548"/>
      <c r="GUZ93" s="1548"/>
      <c r="GVA93" s="1548"/>
      <c r="GVB93" s="1548"/>
      <c r="GVC93" s="1548"/>
      <c r="GVD93" s="1548"/>
      <c r="GVE93" s="1548"/>
      <c r="GVF93" s="1548"/>
      <c r="GVG93" s="1548"/>
      <c r="GVH93" s="1548"/>
      <c r="GVI93" s="1548"/>
      <c r="GVJ93" s="1548"/>
      <c r="GVK93" s="1548"/>
      <c r="GVL93" s="1548"/>
      <c r="GVM93" s="1548"/>
      <c r="GVN93" s="1548"/>
      <c r="GVO93" s="1548"/>
      <c r="GVP93" s="1548"/>
      <c r="GVQ93" s="1548"/>
      <c r="GVR93" s="1548"/>
      <c r="GVS93" s="1548"/>
      <c r="GVT93" s="1548"/>
      <c r="GVU93" s="1548"/>
      <c r="GVV93" s="1548"/>
      <c r="GVW93" s="1548"/>
      <c r="GVX93" s="1548"/>
      <c r="GVY93" s="1548"/>
      <c r="GVZ93" s="1548"/>
      <c r="GWA93" s="1548"/>
      <c r="GWB93" s="1548"/>
      <c r="GWC93" s="1548"/>
      <c r="GWD93" s="1548"/>
      <c r="GWE93" s="1548"/>
      <c r="GWF93" s="1548"/>
      <c r="GWG93" s="1548"/>
      <c r="GWH93" s="1548"/>
      <c r="GWI93" s="1548"/>
      <c r="GWJ93" s="1548"/>
      <c r="GWK93" s="1548"/>
      <c r="GWL93" s="1548"/>
      <c r="GWM93" s="1548"/>
      <c r="GWN93" s="1548"/>
      <c r="GWO93" s="1548"/>
      <c r="GWP93" s="1548"/>
      <c r="GWQ93" s="1548"/>
      <c r="GWR93" s="1548"/>
      <c r="GWS93" s="1548"/>
      <c r="GWT93" s="1548"/>
      <c r="GWU93" s="1548"/>
      <c r="GWV93" s="1548"/>
      <c r="GWW93" s="1548"/>
      <c r="GWX93" s="1548"/>
      <c r="GWY93" s="1548"/>
      <c r="GWZ93" s="1548"/>
      <c r="GXA93" s="1548"/>
      <c r="GXB93" s="1548"/>
      <c r="GXC93" s="1548"/>
      <c r="GXD93" s="1548"/>
      <c r="GXE93" s="1548"/>
      <c r="GXF93" s="1548"/>
      <c r="GXG93" s="1548"/>
      <c r="GXH93" s="1548"/>
      <c r="GXI93" s="1548"/>
      <c r="GXJ93" s="1548"/>
      <c r="GXK93" s="1548"/>
      <c r="GXL93" s="1548"/>
      <c r="GXM93" s="1548"/>
      <c r="GXN93" s="1548"/>
      <c r="GXO93" s="1548"/>
      <c r="GXP93" s="1548"/>
      <c r="GXQ93" s="1548"/>
      <c r="GXR93" s="1548"/>
      <c r="GXS93" s="1548"/>
      <c r="GXT93" s="1548"/>
      <c r="GXU93" s="1548"/>
      <c r="GXV93" s="1548"/>
      <c r="GXW93" s="1548"/>
      <c r="GXX93" s="1548"/>
      <c r="GXY93" s="1548"/>
      <c r="GXZ93" s="1548"/>
      <c r="GYA93" s="1548"/>
      <c r="GYB93" s="1548"/>
      <c r="GYC93" s="1548"/>
      <c r="GYD93" s="1548"/>
      <c r="GYE93" s="1548"/>
      <c r="GYF93" s="1548"/>
      <c r="GYG93" s="1548"/>
      <c r="GYH93" s="1548"/>
      <c r="GYI93" s="1548"/>
      <c r="GYJ93" s="1548"/>
      <c r="GYK93" s="1548"/>
      <c r="GYL93" s="1548"/>
      <c r="GYM93" s="1548"/>
      <c r="GYN93" s="1548"/>
      <c r="GYO93" s="1548"/>
      <c r="GYP93" s="1548"/>
      <c r="GYQ93" s="1548"/>
      <c r="GYR93" s="1548"/>
      <c r="GYS93" s="1548"/>
      <c r="GYT93" s="1548"/>
      <c r="GYU93" s="1548"/>
      <c r="GYV93" s="1548"/>
      <c r="GYW93" s="1548"/>
      <c r="GYX93" s="1548"/>
      <c r="GYY93" s="1548"/>
      <c r="GYZ93" s="1548"/>
      <c r="GZA93" s="1548"/>
      <c r="GZB93" s="1548"/>
      <c r="GZC93" s="1548"/>
      <c r="GZD93" s="1548"/>
      <c r="GZE93" s="1548"/>
      <c r="GZF93" s="1548"/>
      <c r="GZG93" s="1548"/>
      <c r="GZH93" s="1548"/>
      <c r="GZI93" s="1548"/>
      <c r="GZJ93" s="1548"/>
      <c r="GZK93" s="1548"/>
      <c r="GZL93" s="1548"/>
      <c r="GZM93" s="1548"/>
      <c r="GZN93" s="1548"/>
      <c r="GZO93" s="1548"/>
      <c r="GZP93" s="1548"/>
      <c r="GZQ93" s="1548"/>
      <c r="GZR93" s="1548"/>
      <c r="GZS93" s="1548"/>
      <c r="GZT93" s="1548"/>
      <c r="GZU93" s="1548"/>
      <c r="GZV93" s="1548"/>
      <c r="GZW93" s="1548"/>
      <c r="GZX93" s="1548"/>
      <c r="GZY93" s="1548"/>
      <c r="GZZ93" s="1548"/>
      <c r="HAA93" s="1548"/>
      <c r="HAB93" s="1548"/>
      <c r="HAC93" s="1548"/>
      <c r="HAD93" s="1548"/>
      <c r="HAE93" s="1548"/>
      <c r="HAF93" s="1548"/>
      <c r="HAG93" s="1548"/>
      <c r="HAH93" s="1548"/>
      <c r="HAI93" s="1548"/>
      <c r="HAJ93" s="1548"/>
      <c r="HAK93" s="1548"/>
      <c r="HAL93" s="1548"/>
      <c r="HAM93" s="1548"/>
      <c r="HAN93" s="1548"/>
      <c r="HAO93" s="1548"/>
      <c r="HAP93" s="1548"/>
      <c r="HAQ93" s="1548"/>
      <c r="HAR93" s="1548"/>
      <c r="HAS93" s="1548"/>
      <c r="HAT93" s="1548"/>
      <c r="HAU93" s="1548"/>
      <c r="HAV93" s="1548"/>
      <c r="HAW93" s="1548"/>
      <c r="HAX93" s="1548"/>
      <c r="HAY93" s="1548"/>
      <c r="HAZ93" s="1548"/>
      <c r="HBA93" s="1548"/>
      <c r="HBB93" s="1548"/>
      <c r="HBC93" s="1548"/>
      <c r="HBD93" s="1548"/>
      <c r="HBE93" s="1548"/>
      <c r="HBF93" s="1548"/>
      <c r="HBG93" s="1548"/>
      <c r="HBH93" s="1548"/>
      <c r="HBI93" s="1548"/>
      <c r="HBJ93" s="1548"/>
      <c r="HBK93" s="1548"/>
      <c r="HBL93" s="1548"/>
      <c r="HBM93" s="1548"/>
      <c r="HBN93" s="1548"/>
      <c r="HBO93" s="1548"/>
      <c r="HBP93" s="1548"/>
      <c r="HBQ93" s="1548"/>
      <c r="HBR93" s="1548"/>
      <c r="HBS93" s="1548"/>
      <c r="HBT93" s="1548"/>
      <c r="HBU93" s="1548"/>
      <c r="HBV93" s="1548"/>
      <c r="HBW93" s="1548"/>
      <c r="HBX93" s="1548"/>
      <c r="HBY93" s="1548"/>
      <c r="HBZ93" s="1548"/>
      <c r="HCA93" s="1548"/>
      <c r="HCB93" s="1548"/>
      <c r="HCC93" s="1548"/>
      <c r="HCD93" s="1548"/>
      <c r="HCE93" s="1548"/>
      <c r="HCF93" s="1548"/>
      <c r="HCG93" s="1548"/>
      <c r="HCH93" s="1548"/>
      <c r="HCI93" s="1548"/>
      <c r="HCJ93" s="1548"/>
      <c r="HCK93" s="1548"/>
      <c r="HCL93" s="1548"/>
      <c r="HCM93" s="1548"/>
      <c r="HCN93" s="1548"/>
      <c r="HCO93" s="1548"/>
      <c r="HCP93" s="1548"/>
      <c r="HCQ93" s="1548"/>
      <c r="HCR93" s="1548"/>
      <c r="HCS93" s="1548"/>
      <c r="HCT93" s="1548"/>
      <c r="HCU93" s="1548"/>
      <c r="HCV93" s="1548"/>
      <c r="HCW93" s="1548"/>
      <c r="HCX93" s="1548"/>
      <c r="HCY93" s="1548"/>
      <c r="HCZ93" s="1548"/>
      <c r="HDA93" s="1548"/>
      <c r="HDB93" s="1548"/>
      <c r="HDC93" s="1548"/>
      <c r="HDD93" s="1548"/>
      <c r="HDE93" s="1548"/>
      <c r="HDF93" s="1548"/>
      <c r="HDG93" s="1548"/>
      <c r="HDH93" s="1548"/>
      <c r="HDI93" s="1548"/>
      <c r="HDJ93" s="1548"/>
      <c r="HDK93" s="1548"/>
      <c r="HDL93" s="1548"/>
      <c r="HDM93" s="1548"/>
      <c r="HDN93" s="1548"/>
      <c r="HDO93" s="1548"/>
      <c r="HDP93" s="1548"/>
      <c r="HDQ93" s="1548"/>
      <c r="HDR93" s="1548"/>
      <c r="HDS93" s="1548"/>
      <c r="HDT93" s="1548"/>
      <c r="HDU93" s="1548"/>
      <c r="HDV93" s="1548"/>
      <c r="HDW93" s="1548"/>
      <c r="HDX93" s="1548"/>
      <c r="HDY93" s="1548"/>
      <c r="HDZ93" s="1548"/>
      <c r="HEA93" s="1548"/>
      <c r="HEB93" s="1548"/>
      <c r="HEC93" s="1548"/>
      <c r="HED93" s="1548"/>
      <c r="HEE93" s="1548"/>
      <c r="HEF93" s="1548"/>
      <c r="HEG93" s="1548"/>
      <c r="HEH93" s="1548"/>
      <c r="HEI93" s="1548"/>
      <c r="HEJ93" s="1548"/>
      <c r="HEK93" s="1548"/>
      <c r="HEL93" s="1548"/>
      <c r="HEM93" s="1548"/>
      <c r="HEN93" s="1548"/>
      <c r="HEO93" s="1548"/>
      <c r="HEP93" s="1548"/>
      <c r="HEQ93" s="1548"/>
      <c r="HER93" s="1548"/>
      <c r="HES93" s="1548"/>
      <c r="HET93" s="1548"/>
      <c r="HEU93" s="1548"/>
      <c r="HEV93" s="1548"/>
      <c r="HEW93" s="1548"/>
      <c r="HEX93" s="1548"/>
      <c r="HEY93" s="1548"/>
      <c r="HEZ93" s="1548"/>
      <c r="HFA93" s="1548"/>
      <c r="HFB93" s="1548"/>
      <c r="HFC93" s="1548"/>
      <c r="HFD93" s="1548"/>
      <c r="HFE93" s="1548"/>
      <c r="HFF93" s="1548"/>
      <c r="HFG93" s="1548"/>
      <c r="HFH93" s="1548"/>
      <c r="HFI93" s="1548"/>
      <c r="HFJ93" s="1548"/>
      <c r="HFK93" s="1548"/>
      <c r="HFL93" s="1548"/>
      <c r="HFM93" s="1548"/>
      <c r="HFN93" s="1548"/>
      <c r="HFO93" s="1548"/>
      <c r="HFP93" s="1548"/>
      <c r="HFQ93" s="1548"/>
      <c r="HFR93" s="1548"/>
      <c r="HFS93" s="1548"/>
      <c r="HFT93" s="1548"/>
      <c r="HFU93" s="1548"/>
      <c r="HFV93" s="1548"/>
      <c r="HFW93" s="1548"/>
      <c r="HFX93" s="1548"/>
      <c r="HFY93" s="1548"/>
      <c r="HFZ93" s="1548"/>
      <c r="HGA93" s="1548"/>
      <c r="HGB93" s="1548"/>
      <c r="HGC93" s="1548"/>
      <c r="HGD93" s="1548"/>
      <c r="HGE93" s="1548"/>
      <c r="HGF93" s="1548"/>
      <c r="HGG93" s="1548"/>
      <c r="HGH93" s="1548"/>
      <c r="HGI93" s="1548"/>
      <c r="HGJ93" s="1548"/>
      <c r="HGK93" s="1548"/>
      <c r="HGL93" s="1548"/>
      <c r="HGM93" s="1548"/>
      <c r="HGN93" s="1548"/>
      <c r="HGO93" s="1548"/>
      <c r="HGP93" s="1548"/>
      <c r="HGQ93" s="1548"/>
      <c r="HGR93" s="1548"/>
      <c r="HGS93" s="1548"/>
      <c r="HGT93" s="1548"/>
      <c r="HGU93" s="1548"/>
      <c r="HGV93" s="1548"/>
      <c r="HGW93" s="1548"/>
      <c r="HGX93" s="1548"/>
      <c r="HGY93" s="1548"/>
      <c r="HGZ93" s="1548"/>
      <c r="HHA93" s="1548"/>
      <c r="HHB93" s="1548"/>
      <c r="HHC93" s="1548"/>
      <c r="HHD93" s="1548"/>
      <c r="HHE93" s="1548"/>
      <c r="HHF93" s="1548"/>
      <c r="HHG93" s="1548"/>
      <c r="HHH93" s="1548"/>
      <c r="HHI93" s="1548"/>
      <c r="HHJ93" s="1548"/>
      <c r="HHK93" s="1548"/>
      <c r="HHL93" s="1548"/>
      <c r="HHM93" s="1548"/>
      <c r="HHN93" s="1548"/>
      <c r="HHO93" s="1548"/>
      <c r="HHP93" s="1548"/>
      <c r="HHQ93" s="1548"/>
      <c r="HHR93" s="1548"/>
      <c r="HHS93" s="1548"/>
      <c r="HHT93" s="1548"/>
      <c r="HHU93" s="1548"/>
      <c r="HHV93" s="1548"/>
      <c r="HHW93" s="1548"/>
      <c r="HHX93" s="1548"/>
      <c r="HHY93" s="1548"/>
      <c r="HHZ93" s="1548"/>
      <c r="HIA93" s="1548"/>
      <c r="HIB93" s="1548"/>
      <c r="HIC93" s="1548"/>
      <c r="HID93" s="1548"/>
      <c r="HIE93" s="1548"/>
      <c r="HIF93" s="1548"/>
      <c r="HIG93" s="1548"/>
      <c r="HIH93" s="1548"/>
      <c r="HII93" s="1548"/>
      <c r="HIJ93" s="1548"/>
      <c r="HIK93" s="1548"/>
      <c r="HIL93" s="1548"/>
      <c r="HIM93" s="1548"/>
      <c r="HIN93" s="1548"/>
      <c r="HIO93" s="1548"/>
      <c r="HIP93" s="1548"/>
      <c r="HIQ93" s="1548"/>
      <c r="HIR93" s="1548"/>
      <c r="HIS93" s="1548"/>
      <c r="HIT93" s="1548"/>
      <c r="HIU93" s="1548"/>
      <c r="HIV93" s="1548"/>
      <c r="HIW93" s="1548"/>
      <c r="HIX93" s="1548"/>
      <c r="HIY93" s="1548"/>
      <c r="HIZ93" s="1548"/>
      <c r="HJA93" s="1548"/>
      <c r="HJB93" s="1548"/>
      <c r="HJC93" s="1548"/>
      <c r="HJD93" s="1548"/>
      <c r="HJE93" s="1548"/>
      <c r="HJF93" s="1548"/>
      <c r="HJG93" s="1548"/>
      <c r="HJH93" s="1548"/>
      <c r="HJI93" s="1548"/>
      <c r="HJJ93" s="1548"/>
      <c r="HJK93" s="1548"/>
      <c r="HJL93" s="1548"/>
      <c r="HJM93" s="1548"/>
      <c r="HJN93" s="1548"/>
      <c r="HJO93" s="1548"/>
      <c r="HJP93" s="1548"/>
      <c r="HJQ93" s="1548"/>
      <c r="HJR93" s="1548"/>
      <c r="HJS93" s="1548"/>
      <c r="HJT93" s="1548"/>
      <c r="HJU93" s="1548"/>
      <c r="HJV93" s="1548"/>
      <c r="HJW93" s="1548"/>
      <c r="HJX93" s="1548"/>
      <c r="HJY93" s="1548"/>
      <c r="HJZ93" s="1548"/>
      <c r="HKA93" s="1548"/>
      <c r="HKB93" s="1548"/>
      <c r="HKC93" s="1548"/>
      <c r="HKD93" s="1548"/>
      <c r="HKE93" s="1548"/>
      <c r="HKF93" s="1548"/>
      <c r="HKG93" s="1548"/>
      <c r="HKH93" s="1548"/>
      <c r="HKI93" s="1548"/>
      <c r="HKJ93" s="1548"/>
      <c r="HKK93" s="1548"/>
      <c r="HKL93" s="1548"/>
      <c r="HKM93" s="1548"/>
      <c r="HKN93" s="1548"/>
      <c r="HKO93" s="1548"/>
      <c r="HKP93" s="1548"/>
      <c r="HKQ93" s="1548"/>
      <c r="HKR93" s="1548"/>
      <c r="HKS93" s="1548"/>
      <c r="HKT93" s="1548"/>
      <c r="HKU93" s="1548"/>
      <c r="HKV93" s="1548"/>
      <c r="HKW93" s="1548"/>
      <c r="HKX93" s="1548"/>
      <c r="HKY93" s="1548"/>
      <c r="HKZ93" s="1548"/>
      <c r="HLA93" s="1548"/>
      <c r="HLB93" s="1548"/>
      <c r="HLC93" s="1548"/>
      <c r="HLD93" s="1548"/>
      <c r="HLE93" s="1548"/>
      <c r="HLF93" s="1548"/>
      <c r="HLG93" s="1548"/>
      <c r="HLH93" s="1548"/>
      <c r="HLI93" s="1548"/>
      <c r="HLJ93" s="1548"/>
      <c r="HLK93" s="1548"/>
      <c r="HLL93" s="1548"/>
      <c r="HLM93" s="1548"/>
      <c r="HLN93" s="1548"/>
      <c r="HLO93" s="1548"/>
      <c r="HLP93" s="1548"/>
      <c r="HLQ93" s="1548"/>
      <c r="HLR93" s="1548"/>
      <c r="HLS93" s="1548"/>
      <c r="HLT93" s="1548"/>
      <c r="HLU93" s="1548"/>
      <c r="HLV93" s="1548"/>
      <c r="HLW93" s="1548"/>
      <c r="HLX93" s="1548"/>
      <c r="HLY93" s="1548"/>
      <c r="HLZ93" s="1548"/>
      <c r="HMA93" s="1548"/>
      <c r="HMB93" s="1548"/>
      <c r="HMC93" s="1548"/>
      <c r="HMD93" s="1548"/>
      <c r="HME93" s="1548"/>
      <c r="HMF93" s="1548"/>
      <c r="HMG93" s="1548"/>
      <c r="HMH93" s="1548"/>
      <c r="HMI93" s="1548"/>
      <c r="HMJ93" s="1548"/>
      <c r="HMK93" s="1548"/>
      <c r="HML93" s="1548"/>
      <c r="HMM93" s="1548"/>
      <c r="HMN93" s="1548"/>
      <c r="HMO93" s="1548"/>
      <c r="HMP93" s="1548"/>
      <c r="HMQ93" s="1548"/>
      <c r="HMR93" s="1548"/>
      <c r="HMS93" s="1548"/>
      <c r="HMT93" s="1548"/>
      <c r="HMU93" s="1548"/>
      <c r="HMV93" s="1548"/>
      <c r="HMW93" s="1548"/>
      <c r="HMX93" s="1548"/>
      <c r="HMY93" s="1548"/>
      <c r="HMZ93" s="1548"/>
      <c r="HNA93" s="1548"/>
      <c r="HNB93" s="1548"/>
      <c r="HNC93" s="1548"/>
      <c r="HND93" s="1548"/>
      <c r="HNE93" s="1548"/>
      <c r="HNF93" s="1548"/>
      <c r="HNG93" s="1548"/>
      <c r="HNH93" s="1548"/>
      <c r="HNI93" s="1548"/>
      <c r="HNJ93" s="1548"/>
      <c r="HNK93" s="1548"/>
      <c r="HNL93" s="1548"/>
      <c r="HNM93" s="1548"/>
      <c r="HNN93" s="1548"/>
      <c r="HNO93" s="1548"/>
      <c r="HNP93" s="1548"/>
      <c r="HNQ93" s="1548"/>
      <c r="HNR93" s="1548"/>
      <c r="HNS93" s="1548"/>
      <c r="HNT93" s="1548"/>
      <c r="HNU93" s="1548"/>
      <c r="HNV93" s="1548"/>
      <c r="HNW93" s="1548"/>
      <c r="HNX93" s="1548"/>
      <c r="HNY93" s="1548"/>
      <c r="HNZ93" s="1548"/>
      <c r="HOA93" s="1548"/>
      <c r="HOB93" s="1548"/>
      <c r="HOC93" s="1548"/>
      <c r="HOD93" s="1548"/>
      <c r="HOE93" s="1548"/>
      <c r="HOF93" s="1548"/>
      <c r="HOG93" s="1548"/>
      <c r="HOH93" s="1548"/>
      <c r="HOI93" s="1548"/>
      <c r="HOJ93" s="1548"/>
      <c r="HOK93" s="1548"/>
      <c r="HOL93" s="1548"/>
      <c r="HOM93" s="1548"/>
      <c r="HON93" s="1548"/>
      <c r="HOO93" s="1548"/>
      <c r="HOP93" s="1548"/>
      <c r="HOQ93" s="1548"/>
      <c r="HOR93" s="1548"/>
      <c r="HOS93" s="1548"/>
      <c r="HOT93" s="1548"/>
      <c r="HOU93" s="1548"/>
      <c r="HOV93" s="1548"/>
      <c r="HOW93" s="1548"/>
      <c r="HOX93" s="1548"/>
      <c r="HOY93" s="1548"/>
      <c r="HOZ93" s="1548"/>
      <c r="HPA93" s="1548"/>
      <c r="HPB93" s="1548"/>
      <c r="HPC93" s="1548"/>
      <c r="HPD93" s="1548"/>
      <c r="HPE93" s="1548"/>
      <c r="HPF93" s="1548"/>
      <c r="HPG93" s="1548"/>
      <c r="HPH93" s="1548"/>
      <c r="HPI93" s="1548"/>
      <c r="HPJ93" s="1548"/>
      <c r="HPK93" s="1548"/>
      <c r="HPL93" s="1548"/>
      <c r="HPM93" s="1548"/>
      <c r="HPN93" s="1548"/>
      <c r="HPO93" s="1548"/>
      <c r="HPP93" s="1548"/>
      <c r="HPQ93" s="1548"/>
      <c r="HPR93" s="1548"/>
      <c r="HPS93" s="1548"/>
      <c r="HPT93" s="1548"/>
      <c r="HPU93" s="1548"/>
      <c r="HPV93" s="1548"/>
      <c r="HPW93" s="1548"/>
      <c r="HPX93" s="1548"/>
      <c r="HPY93" s="1548"/>
      <c r="HPZ93" s="1548"/>
      <c r="HQA93" s="1548"/>
      <c r="HQB93" s="1548"/>
      <c r="HQC93" s="1548"/>
      <c r="HQD93" s="1548"/>
      <c r="HQE93" s="1548"/>
      <c r="HQF93" s="1548"/>
      <c r="HQG93" s="1548"/>
      <c r="HQH93" s="1548"/>
      <c r="HQI93" s="1548"/>
      <c r="HQJ93" s="1548"/>
      <c r="HQK93" s="1548"/>
      <c r="HQL93" s="1548"/>
      <c r="HQM93" s="1548"/>
      <c r="HQN93" s="1548"/>
      <c r="HQO93" s="1548"/>
      <c r="HQP93" s="1548"/>
      <c r="HQQ93" s="1548"/>
      <c r="HQR93" s="1548"/>
      <c r="HQS93" s="1548"/>
      <c r="HQT93" s="1548"/>
      <c r="HQU93" s="1548"/>
      <c r="HQV93" s="1548"/>
      <c r="HQW93" s="1548"/>
      <c r="HQX93" s="1548"/>
      <c r="HQY93" s="1548"/>
      <c r="HQZ93" s="1548"/>
      <c r="HRA93" s="1548"/>
      <c r="HRB93" s="1548"/>
      <c r="HRC93" s="1548"/>
      <c r="HRD93" s="1548"/>
      <c r="HRE93" s="1548"/>
      <c r="HRF93" s="1548"/>
      <c r="HRG93" s="1548"/>
      <c r="HRH93" s="1548"/>
      <c r="HRI93" s="1548"/>
      <c r="HRJ93" s="1548"/>
      <c r="HRK93" s="1548"/>
      <c r="HRL93" s="1548"/>
      <c r="HRM93" s="1548"/>
      <c r="HRN93" s="1548"/>
      <c r="HRO93" s="1548"/>
      <c r="HRP93" s="1548"/>
      <c r="HRQ93" s="1548"/>
      <c r="HRR93" s="1548"/>
      <c r="HRS93" s="1548"/>
      <c r="HRT93" s="1548"/>
      <c r="HRU93" s="1548"/>
      <c r="HRV93" s="1548"/>
      <c r="HRW93" s="1548"/>
      <c r="HRX93" s="1548"/>
      <c r="HRY93" s="1548"/>
      <c r="HRZ93" s="1548"/>
      <c r="HSA93" s="1548"/>
      <c r="HSB93" s="1548"/>
      <c r="HSC93" s="1548"/>
      <c r="HSD93" s="1548"/>
      <c r="HSE93" s="1548"/>
      <c r="HSF93" s="1548"/>
      <c r="HSG93" s="1548"/>
      <c r="HSH93" s="1548"/>
      <c r="HSI93" s="1548"/>
      <c r="HSJ93" s="1548"/>
      <c r="HSK93" s="1548"/>
      <c r="HSL93" s="1548"/>
      <c r="HSM93" s="1548"/>
      <c r="HSN93" s="1548"/>
      <c r="HSO93" s="1548"/>
      <c r="HSP93" s="1548"/>
      <c r="HSQ93" s="1548"/>
      <c r="HSR93" s="1548"/>
      <c r="HSS93" s="1548"/>
      <c r="HST93" s="1548"/>
      <c r="HSU93" s="1548"/>
      <c r="HSV93" s="1548"/>
      <c r="HSW93" s="1548"/>
      <c r="HSX93" s="1548"/>
      <c r="HSY93" s="1548"/>
      <c r="HSZ93" s="1548"/>
      <c r="HTA93" s="1548"/>
      <c r="HTB93" s="1548"/>
      <c r="HTC93" s="1548"/>
      <c r="HTD93" s="1548"/>
      <c r="HTE93" s="1548"/>
      <c r="HTF93" s="1548"/>
      <c r="HTG93" s="1548"/>
      <c r="HTH93" s="1548"/>
      <c r="HTI93" s="1548"/>
      <c r="HTJ93" s="1548"/>
      <c r="HTK93" s="1548"/>
      <c r="HTL93" s="1548"/>
      <c r="HTM93" s="1548"/>
      <c r="HTN93" s="1548"/>
      <c r="HTO93" s="1548"/>
      <c r="HTP93" s="1548"/>
      <c r="HTQ93" s="1548"/>
      <c r="HTR93" s="1548"/>
      <c r="HTS93" s="1548"/>
      <c r="HTT93" s="1548"/>
      <c r="HTU93" s="1548"/>
      <c r="HTV93" s="1548"/>
      <c r="HTW93" s="1548"/>
      <c r="HTX93" s="1548"/>
      <c r="HTY93" s="1548"/>
      <c r="HTZ93" s="1548"/>
      <c r="HUA93" s="1548"/>
      <c r="HUB93" s="1548"/>
      <c r="HUC93" s="1548"/>
      <c r="HUD93" s="1548"/>
      <c r="HUE93" s="1548"/>
      <c r="HUF93" s="1548"/>
      <c r="HUG93" s="1548"/>
      <c r="HUH93" s="1548"/>
      <c r="HUI93" s="1548"/>
      <c r="HUJ93" s="1548"/>
      <c r="HUK93" s="1548"/>
      <c r="HUL93" s="1548"/>
      <c r="HUM93" s="1548"/>
      <c r="HUN93" s="1548"/>
      <c r="HUO93" s="1548"/>
      <c r="HUP93" s="1548"/>
      <c r="HUQ93" s="1548"/>
      <c r="HUR93" s="1548"/>
      <c r="HUS93" s="1548"/>
      <c r="HUT93" s="1548"/>
      <c r="HUU93" s="1548"/>
      <c r="HUV93" s="1548"/>
      <c r="HUW93" s="1548"/>
      <c r="HUX93" s="1548"/>
      <c r="HUY93" s="1548"/>
      <c r="HUZ93" s="1548"/>
      <c r="HVA93" s="1548"/>
      <c r="HVB93" s="1548"/>
      <c r="HVC93" s="1548"/>
      <c r="HVD93" s="1548"/>
      <c r="HVE93" s="1548"/>
      <c r="HVF93" s="1548"/>
      <c r="HVG93" s="1548"/>
      <c r="HVH93" s="1548"/>
      <c r="HVI93" s="1548"/>
      <c r="HVJ93" s="1548"/>
      <c r="HVK93" s="1548"/>
      <c r="HVL93" s="1548"/>
      <c r="HVM93" s="1548"/>
      <c r="HVN93" s="1548"/>
      <c r="HVO93" s="1548"/>
      <c r="HVP93" s="1548"/>
      <c r="HVQ93" s="1548"/>
      <c r="HVR93" s="1548"/>
      <c r="HVS93" s="1548"/>
      <c r="HVT93" s="1548"/>
      <c r="HVU93" s="1548"/>
      <c r="HVV93" s="1548"/>
      <c r="HVW93" s="1548"/>
      <c r="HVX93" s="1548"/>
      <c r="HVY93" s="1548"/>
      <c r="HVZ93" s="1548"/>
      <c r="HWA93" s="1548"/>
      <c r="HWB93" s="1548"/>
      <c r="HWC93" s="1548"/>
      <c r="HWD93" s="1548"/>
      <c r="HWE93" s="1548"/>
      <c r="HWF93" s="1548"/>
      <c r="HWG93" s="1548"/>
      <c r="HWH93" s="1548"/>
      <c r="HWI93" s="1548"/>
      <c r="HWJ93" s="1548"/>
      <c r="HWK93" s="1548"/>
      <c r="HWL93" s="1548"/>
      <c r="HWM93" s="1548"/>
      <c r="HWN93" s="1548"/>
      <c r="HWO93" s="1548"/>
      <c r="HWP93" s="1548"/>
      <c r="HWQ93" s="1548"/>
      <c r="HWR93" s="1548"/>
      <c r="HWS93" s="1548"/>
      <c r="HWT93" s="1548"/>
      <c r="HWU93" s="1548"/>
      <c r="HWV93" s="1548"/>
      <c r="HWW93" s="1548"/>
      <c r="HWX93" s="1548"/>
      <c r="HWY93" s="1548"/>
      <c r="HWZ93" s="1548"/>
      <c r="HXA93" s="1548"/>
      <c r="HXB93" s="1548"/>
      <c r="HXC93" s="1548"/>
      <c r="HXD93" s="1548"/>
      <c r="HXE93" s="1548"/>
      <c r="HXF93" s="1548"/>
      <c r="HXG93" s="1548"/>
      <c r="HXH93" s="1548"/>
      <c r="HXI93" s="1548"/>
      <c r="HXJ93" s="1548"/>
      <c r="HXK93" s="1548"/>
      <c r="HXL93" s="1548"/>
      <c r="HXM93" s="1548"/>
      <c r="HXN93" s="1548"/>
      <c r="HXO93" s="1548"/>
      <c r="HXP93" s="1548"/>
      <c r="HXQ93" s="1548"/>
      <c r="HXR93" s="1548"/>
      <c r="HXS93" s="1548"/>
      <c r="HXT93" s="1548"/>
      <c r="HXU93" s="1548"/>
      <c r="HXV93" s="1548"/>
      <c r="HXW93" s="1548"/>
      <c r="HXX93" s="1548"/>
      <c r="HXY93" s="1548"/>
      <c r="HXZ93" s="1548"/>
      <c r="HYA93" s="1548"/>
      <c r="HYB93" s="1548"/>
      <c r="HYC93" s="1548"/>
      <c r="HYD93" s="1548"/>
      <c r="HYE93" s="1548"/>
      <c r="HYF93" s="1548"/>
      <c r="HYG93" s="1548"/>
      <c r="HYH93" s="1548"/>
      <c r="HYI93" s="1548"/>
      <c r="HYJ93" s="1548"/>
      <c r="HYK93" s="1548"/>
      <c r="HYL93" s="1548"/>
      <c r="HYM93" s="1548"/>
      <c r="HYN93" s="1548"/>
      <c r="HYO93" s="1548"/>
      <c r="HYP93" s="1548"/>
      <c r="HYQ93" s="1548"/>
      <c r="HYR93" s="1548"/>
      <c r="HYS93" s="1548"/>
      <c r="HYT93" s="1548"/>
      <c r="HYU93" s="1548"/>
      <c r="HYV93" s="1548"/>
      <c r="HYW93" s="1548"/>
      <c r="HYX93" s="1548"/>
      <c r="HYY93" s="1548"/>
      <c r="HYZ93" s="1548"/>
      <c r="HZA93" s="1548"/>
      <c r="HZB93" s="1548"/>
      <c r="HZC93" s="1548"/>
      <c r="HZD93" s="1548"/>
      <c r="HZE93" s="1548"/>
      <c r="HZF93" s="1548"/>
      <c r="HZG93" s="1548"/>
      <c r="HZH93" s="1548"/>
      <c r="HZI93" s="1548"/>
      <c r="HZJ93" s="1548"/>
      <c r="HZK93" s="1548"/>
      <c r="HZL93" s="1548"/>
      <c r="HZM93" s="1548"/>
      <c r="HZN93" s="1548"/>
      <c r="HZO93" s="1548"/>
      <c r="HZP93" s="1548"/>
      <c r="HZQ93" s="1548"/>
      <c r="HZR93" s="1548"/>
      <c r="HZS93" s="1548"/>
      <c r="HZT93" s="1548"/>
      <c r="HZU93" s="1548"/>
      <c r="HZV93" s="1548"/>
      <c r="HZW93" s="1548"/>
      <c r="HZX93" s="1548"/>
      <c r="HZY93" s="1548"/>
      <c r="HZZ93" s="1548"/>
      <c r="IAA93" s="1548"/>
      <c r="IAB93" s="1548"/>
      <c r="IAC93" s="1548"/>
      <c r="IAD93" s="1548"/>
      <c r="IAE93" s="1548"/>
      <c r="IAF93" s="1548"/>
      <c r="IAG93" s="1548"/>
      <c r="IAH93" s="1548"/>
      <c r="IAI93" s="1548"/>
      <c r="IAJ93" s="1548"/>
      <c r="IAK93" s="1548"/>
      <c r="IAL93" s="1548"/>
      <c r="IAM93" s="1548"/>
      <c r="IAN93" s="1548"/>
      <c r="IAO93" s="1548"/>
      <c r="IAP93" s="1548"/>
      <c r="IAQ93" s="1548"/>
      <c r="IAR93" s="1548"/>
      <c r="IAS93" s="1548"/>
      <c r="IAT93" s="1548"/>
      <c r="IAU93" s="1548"/>
      <c r="IAV93" s="1548"/>
      <c r="IAW93" s="1548"/>
      <c r="IAX93" s="1548"/>
      <c r="IAY93" s="1548"/>
      <c r="IAZ93" s="1548"/>
      <c r="IBA93" s="1548"/>
      <c r="IBB93" s="1548"/>
      <c r="IBC93" s="1548"/>
      <c r="IBD93" s="1548"/>
      <c r="IBE93" s="1548"/>
      <c r="IBF93" s="1548"/>
      <c r="IBG93" s="1548"/>
      <c r="IBH93" s="1548"/>
      <c r="IBI93" s="1548"/>
      <c r="IBJ93" s="1548"/>
      <c r="IBK93" s="1548"/>
      <c r="IBL93" s="1548"/>
      <c r="IBM93" s="1548"/>
      <c r="IBN93" s="1548"/>
      <c r="IBO93" s="1548"/>
      <c r="IBP93" s="1548"/>
      <c r="IBQ93" s="1548"/>
      <c r="IBR93" s="1548"/>
      <c r="IBS93" s="1548"/>
      <c r="IBT93" s="1548"/>
      <c r="IBU93" s="1548"/>
      <c r="IBV93" s="1548"/>
      <c r="IBW93" s="1548"/>
      <c r="IBX93" s="1548"/>
      <c r="IBY93" s="1548"/>
      <c r="IBZ93" s="1548"/>
      <c r="ICA93" s="1548"/>
      <c r="ICB93" s="1548"/>
      <c r="ICC93" s="1548"/>
      <c r="ICD93" s="1548"/>
      <c r="ICE93" s="1548"/>
      <c r="ICF93" s="1548"/>
      <c r="ICG93" s="1548"/>
      <c r="ICH93" s="1548"/>
      <c r="ICI93" s="1548"/>
      <c r="ICJ93" s="1548"/>
      <c r="ICK93" s="1548"/>
      <c r="ICL93" s="1548"/>
      <c r="ICM93" s="1548"/>
      <c r="ICN93" s="1548"/>
      <c r="ICO93" s="1548"/>
      <c r="ICP93" s="1548"/>
      <c r="ICQ93" s="1548"/>
      <c r="ICR93" s="1548"/>
      <c r="ICS93" s="1548"/>
      <c r="ICT93" s="1548"/>
      <c r="ICU93" s="1548"/>
      <c r="ICV93" s="1548"/>
      <c r="ICW93" s="1548"/>
      <c r="ICX93" s="1548"/>
      <c r="ICY93" s="1548"/>
      <c r="ICZ93" s="1548"/>
      <c r="IDA93" s="1548"/>
      <c r="IDB93" s="1548"/>
      <c r="IDC93" s="1548"/>
      <c r="IDD93" s="1548"/>
      <c r="IDE93" s="1548"/>
      <c r="IDF93" s="1548"/>
      <c r="IDG93" s="1548"/>
      <c r="IDH93" s="1548"/>
      <c r="IDI93" s="1548"/>
      <c r="IDJ93" s="1548"/>
      <c r="IDK93" s="1548"/>
      <c r="IDL93" s="1548"/>
      <c r="IDM93" s="1548"/>
      <c r="IDN93" s="1548"/>
      <c r="IDO93" s="1548"/>
      <c r="IDP93" s="1548"/>
      <c r="IDQ93" s="1548"/>
      <c r="IDR93" s="1548"/>
      <c r="IDS93" s="1548"/>
      <c r="IDT93" s="1548"/>
      <c r="IDU93" s="1548"/>
      <c r="IDV93" s="1548"/>
      <c r="IDW93" s="1548"/>
      <c r="IDX93" s="1548"/>
      <c r="IDY93" s="1548"/>
      <c r="IDZ93" s="1548"/>
      <c r="IEA93" s="1548"/>
      <c r="IEB93" s="1548"/>
      <c r="IEC93" s="1548"/>
      <c r="IED93" s="1548"/>
      <c r="IEE93" s="1548"/>
      <c r="IEF93" s="1548"/>
      <c r="IEG93" s="1548"/>
      <c r="IEH93" s="1548"/>
      <c r="IEI93" s="1548"/>
      <c r="IEJ93" s="1548"/>
      <c r="IEK93" s="1548"/>
      <c r="IEL93" s="1548"/>
      <c r="IEM93" s="1548"/>
      <c r="IEN93" s="1548"/>
      <c r="IEO93" s="1548"/>
      <c r="IEP93" s="1548"/>
      <c r="IEQ93" s="1548"/>
      <c r="IER93" s="1548"/>
      <c r="IES93" s="1548"/>
      <c r="IET93" s="1548"/>
      <c r="IEU93" s="1548"/>
      <c r="IEV93" s="1548"/>
      <c r="IEW93" s="1548"/>
      <c r="IEX93" s="1548"/>
      <c r="IEY93" s="1548"/>
      <c r="IEZ93" s="1548"/>
      <c r="IFA93" s="1548"/>
      <c r="IFB93" s="1548"/>
      <c r="IFC93" s="1548"/>
      <c r="IFD93" s="1548"/>
      <c r="IFE93" s="1548"/>
      <c r="IFF93" s="1548"/>
      <c r="IFG93" s="1548"/>
      <c r="IFH93" s="1548"/>
      <c r="IFI93" s="1548"/>
      <c r="IFJ93" s="1548"/>
      <c r="IFK93" s="1548"/>
      <c r="IFL93" s="1548"/>
      <c r="IFM93" s="1548"/>
      <c r="IFN93" s="1548"/>
      <c r="IFO93" s="1548"/>
      <c r="IFP93" s="1548"/>
      <c r="IFQ93" s="1548"/>
      <c r="IFR93" s="1548"/>
      <c r="IFS93" s="1548"/>
      <c r="IFT93" s="1548"/>
      <c r="IFU93" s="1548"/>
      <c r="IFV93" s="1548"/>
      <c r="IFW93" s="1548"/>
      <c r="IFX93" s="1548"/>
      <c r="IFY93" s="1548"/>
      <c r="IFZ93" s="1548"/>
      <c r="IGA93" s="1548"/>
      <c r="IGB93" s="1548"/>
      <c r="IGC93" s="1548"/>
      <c r="IGD93" s="1548"/>
      <c r="IGE93" s="1548"/>
      <c r="IGF93" s="1548"/>
      <c r="IGG93" s="1548"/>
      <c r="IGH93" s="1548"/>
      <c r="IGI93" s="1548"/>
      <c r="IGJ93" s="1548"/>
      <c r="IGK93" s="1548"/>
      <c r="IGL93" s="1548"/>
      <c r="IGM93" s="1548"/>
      <c r="IGN93" s="1548"/>
      <c r="IGO93" s="1548"/>
      <c r="IGP93" s="1548"/>
      <c r="IGQ93" s="1548"/>
      <c r="IGR93" s="1548"/>
      <c r="IGS93" s="1548"/>
      <c r="IGT93" s="1548"/>
      <c r="IGU93" s="1548"/>
      <c r="IGV93" s="1548"/>
      <c r="IGW93" s="1548"/>
      <c r="IGX93" s="1548"/>
      <c r="IGY93" s="1548"/>
      <c r="IGZ93" s="1548"/>
      <c r="IHA93" s="1548"/>
      <c r="IHB93" s="1548"/>
      <c r="IHC93" s="1548"/>
      <c r="IHD93" s="1548"/>
      <c r="IHE93" s="1548"/>
      <c r="IHF93" s="1548"/>
      <c r="IHG93" s="1548"/>
      <c r="IHH93" s="1548"/>
      <c r="IHI93" s="1548"/>
      <c r="IHJ93" s="1548"/>
      <c r="IHK93" s="1548"/>
      <c r="IHL93" s="1548"/>
      <c r="IHM93" s="1548"/>
      <c r="IHN93" s="1548"/>
      <c r="IHO93" s="1548"/>
      <c r="IHP93" s="1548"/>
      <c r="IHQ93" s="1548"/>
      <c r="IHR93" s="1548"/>
      <c r="IHS93" s="1548"/>
      <c r="IHT93" s="1548"/>
      <c r="IHU93" s="1548"/>
      <c r="IHV93" s="1548"/>
      <c r="IHW93" s="1548"/>
      <c r="IHX93" s="1548"/>
      <c r="IHY93" s="1548"/>
      <c r="IHZ93" s="1548"/>
      <c r="IIA93" s="1548"/>
      <c r="IIB93" s="1548"/>
      <c r="IIC93" s="1548"/>
      <c r="IID93" s="1548"/>
      <c r="IIE93" s="1548"/>
      <c r="IIF93" s="1548"/>
      <c r="IIG93" s="1548"/>
      <c r="IIH93" s="1548"/>
      <c r="III93" s="1548"/>
      <c r="IIJ93" s="1548"/>
      <c r="IIK93" s="1548"/>
      <c r="IIL93" s="1548"/>
      <c r="IIM93" s="1548"/>
      <c r="IIN93" s="1548"/>
      <c r="IIO93" s="1548"/>
      <c r="IIP93" s="1548"/>
      <c r="IIQ93" s="1548"/>
      <c r="IIR93" s="1548"/>
      <c r="IIS93" s="1548"/>
      <c r="IIT93" s="1548"/>
      <c r="IIU93" s="1548"/>
      <c r="IIV93" s="1548"/>
      <c r="IIW93" s="1548"/>
      <c r="IIX93" s="1548"/>
      <c r="IIY93" s="1548"/>
      <c r="IIZ93" s="1548"/>
      <c r="IJA93" s="1548"/>
      <c r="IJB93" s="1548"/>
      <c r="IJC93" s="1548"/>
      <c r="IJD93" s="1548"/>
      <c r="IJE93" s="1548"/>
      <c r="IJF93" s="1548"/>
      <c r="IJG93" s="1548"/>
      <c r="IJH93" s="1548"/>
      <c r="IJI93" s="1548"/>
      <c r="IJJ93" s="1548"/>
      <c r="IJK93" s="1548"/>
      <c r="IJL93" s="1548"/>
      <c r="IJM93" s="1548"/>
      <c r="IJN93" s="1548"/>
      <c r="IJO93" s="1548"/>
      <c r="IJP93" s="1548"/>
      <c r="IJQ93" s="1548"/>
      <c r="IJR93" s="1548"/>
      <c r="IJS93" s="1548"/>
      <c r="IJT93" s="1548"/>
      <c r="IJU93" s="1548"/>
      <c r="IJV93" s="1548"/>
      <c r="IJW93" s="1548"/>
      <c r="IJX93" s="1548"/>
      <c r="IJY93" s="1548"/>
      <c r="IJZ93" s="1548"/>
      <c r="IKA93" s="1548"/>
      <c r="IKB93" s="1548"/>
      <c r="IKC93" s="1548"/>
      <c r="IKD93" s="1548"/>
      <c r="IKE93" s="1548"/>
      <c r="IKF93" s="1548"/>
      <c r="IKG93" s="1548"/>
      <c r="IKH93" s="1548"/>
      <c r="IKI93" s="1548"/>
      <c r="IKJ93" s="1548"/>
      <c r="IKK93" s="1548"/>
      <c r="IKL93" s="1548"/>
      <c r="IKM93" s="1548"/>
      <c r="IKN93" s="1548"/>
      <c r="IKO93" s="1548"/>
      <c r="IKP93" s="1548"/>
      <c r="IKQ93" s="1548"/>
      <c r="IKR93" s="1548"/>
      <c r="IKS93" s="1548"/>
      <c r="IKT93" s="1548"/>
      <c r="IKU93" s="1548"/>
      <c r="IKV93" s="1548"/>
      <c r="IKW93" s="1548"/>
      <c r="IKX93" s="1548"/>
      <c r="IKY93" s="1548"/>
      <c r="IKZ93" s="1548"/>
      <c r="ILA93" s="1548"/>
      <c r="ILB93" s="1548"/>
      <c r="ILC93" s="1548"/>
      <c r="ILD93" s="1548"/>
      <c r="ILE93" s="1548"/>
      <c r="ILF93" s="1548"/>
      <c r="ILG93" s="1548"/>
      <c r="ILH93" s="1548"/>
      <c r="ILI93" s="1548"/>
      <c r="ILJ93" s="1548"/>
      <c r="ILK93" s="1548"/>
      <c r="ILL93" s="1548"/>
      <c r="ILM93" s="1548"/>
      <c r="ILN93" s="1548"/>
      <c r="ILO93" s="1548"/>
      <c r="ILP93" s="1548"/>
      <c r="ILQ93" s="1548"/>
      <c r="ILR93" s="1548"/>
      <c r="ILS93" s="1548"/>
      <c r="ILT93" s="1548"/>
      <c r="ILU93" s="1548"/>
      <c r="ILV93" s="1548"/>
      <c r="ILW93" s="1548"/>
      <c r="ILX93" s="1548"/>
      <c r="ILY93" s="1548"/>
      <c r="ILZ93" s="1548"/>
      <c r="IMA93" s="1548"/>
      <c r="IMB93" s="1548"/>
      <c r="IMC93" s="1548"/>
      <c r="IMD93" s="1548"/>
      <c r="IME93" s="1548"/>
      <c r="IMF93" s="1548"/>
      <c r="IMG93" s="1548"/>
      <c r="IMH93" s="1548"/>
      <c r="IMI93" s="1548"/>
      <c r="IMJ93" s="1548"/>
      <c r="IMK93" s="1548"/>
      <c r="IML93" s="1548"/>
      <c r="IMM93" s="1548"/>
      <c r="IMN93" s="1548"/>
      <c r="IMO93" s="1548"/>
      <c r="IMP93" s="1548"/>
      <c r="IMQ93" s="1548"/>
      <c r="IMR93" s="1548"/>
      <c r="IMS93" s="1548"/>
      <c r="IMT93" s="1548"/>
      <c r="IMU93" s="1548"/>
      <c r="IMV93" s="1548"/>
      <c r="IMW93" s="1548"/>
      <c r="IMX93" s="1548"/>
      <c r="IMY93" s="1548"/>
      <c r="IMZ93" s="1548"/>
      <c r="INA93" s="1548"/>
      <c r="INB93" s="1548"/>
      <c r="INC93" s="1548"/>
      <c r="IND93" s="1548"/>
      <c r="INE93" s="1548"/>
      <c r="INF93" s="1548"/>
      <c r="ING93" s="1548"/>
      <c r="INH93" s="1548"/>
      <c r="INI93" s="1548"/>
      <c r="INJ93" s="1548"/>
      <c r="INK93" s="1548"/>
      <c r="INL93" s="1548"/>
      <c r="INM93" s="1548"/>
      <c r="INN93" s="1548"/>
      <c r="INO93" s="1548"/>
      <c r="INP93" s="1548"/>
      <c r="INQ93" s="1548"/>
      <c r="INR93" s="1548"/>
      <c r="INS93" s="1548"/>
      <c r="INT93" s="1548"/>
      <c r="INU93" s="1548"/>
      <c r="INV93" s="1548"/>
      <c r="INW93" s="1548"/>
      <c r="INX93" s="1548"/>
      <c r="INY93" s="1548"/>
      <c r="INZ93" s="1548"/>
      <c r="IOA93" s="1548"/>
      <c r="IOB93" s="1548"/>
      <c r="IOC93" s="1548"/>
      <c r="IOD93" s="1548"/>
      <c r="IOE93" s="1548"/>
      <c r="IOF93" s="1548"/>
      <c r="IOG93" s="1548"/>
      <c r="IOH93" s="1548"/>
      <c r="IOI93" s="1548"/>
      <c r="IOJ93" s="1548"/>
      <c r="IOK93" s="1548"/>
      <c r="IOL93" s="1548"/>
      <c r="IOM93" s="1548"/>
      <c r="ION93" s="1548"/>
      <c r="IOO93" s="1548"/>
      <c r="IOP93" s="1548"/>
      <c r="IOQ93" s="1548"/>
      <c r="IOR93" s="1548"/>
      <c r="IOS93" s="1548"/>
      <c r="IOT93" s="1548"/>
      <c r="IOU93" s="1548"/>
      <c r="IOV93" s="1548"/>
      <c r="IOW93" s="1548"/>
      <c r="IOX93" s="1548"/>
      <c r="IOY93" s="1548"/>
      <c r="IOZ93" s="1548"/>
      <c r="IPA93" s="1548"/>
      <c r="IPB93" s="1548"/>
      <c r="IPC93" s="1548"/>
      <c r="IPD93" s="1548"/>
      <c r="IPE93" s="1548"/>
      <c r="IPF93" s="1548"/>
      <c r="IPG93" s="1548"/>
      <c r="IPH93" s="1548"/>
      <c r="IPI93" s="1548"/>
      <c r="IPJ93" s="1548"/>
      <c r="IPK93" s="1548"/>
      <c r="IPL93" s="1548"/>
      <c r="IPM93" s="1548"/>
      <c r="IPN93" s="1548"/>
      <c r="IPO93" s="1548"/>
      <c r="IPP93" s="1548"/>
      <c r="IPQ93" s="1548"/>
      <c r="IPR93" s="1548"/>
      <c r="IPS93" s="1548"/>
      <c r="IPT93" s="1548"/>
      <c r="IPU93" s="1548"/>
      <c r="IPV93" s="1548"/>
      <c r="IPW93" s="1548"/>
      <c r="IPX93" s="1548"/>
      <c r="IPY93" s="1548"/>
      <c r="IPZ93" s="1548"/>
      <c r="IQA93" s="1548"/>
      <c r="IQB93" s="1548"/>
      <c r="IQC93" s="1548"/>
      <c r="IQD93" s="1548"/>
      <c r="IQE93" s="1548"/>
      <c r="IQF93" s="1548"/>
      <c r="IQG93" s="1548"/>
      <c r="IQH93" s="1548"/>
      <c r="IQI93" s="1548"/>
      <c r="IQJ93" s="1548"/>
      <c r="IQK93" s="1548"/>
      <c r="IQL93" s="1548"/>
      <c r="IQM93" s="1548"/>
      <c r="IQN93" s="1548"/>
      <c r="IQO93" s="1548"/>
      <c r="IQP93" s="1548"/>
      <c r="IQQ93" s="1548"/>
      <c r="IQR93" s="1548"/>
      <c r="IQS93" s="1548"/>
      <c r="IQT93" s="1548"/>
      <c r="IQU93" s="1548"/>
      <c r="IQV93" s="1548"/>
      <c r="IQW93" s="1548"/>
      <c r="IQX93" s="1548"/>
      <c r="IQY93" s="1548"/>
      <c r="IQZ93" s="1548"/>
      <c r="IRA93" s="1548"/>
      <c r="IRB93" s="1548"/>
      <c r="IRC93" s="1548"/>
      <c r="IRD93" s="1548"/>
      <c r="IRE93" s="1548"/>
      <c r="IRF93" s="1548"/>
      <c r="IRG93" s="1548"/>
      <c r="IRH93" s="1548"/>
      <c r="IRI93" s="1548"/>
      <c r="IRJ93" s="1548"/>
      <c r="IRK93" s="1548"/>
      <c r="IRL93" s="1548"/>
      <c r="IRM93" s="1548"/>
      <c r="IRN93" s="1548"/>
      <c r="IRO93" s="1548"/>
      <c r="IRP93" s="1548"/>
      <c r="IRQ93" s="1548"/>
      <c r="IRR93" s="1548"/>
      <c r="IRS93" s="1548"/>
      <c r="IRT93" s="1548"/>
      <c r="IRU93" s="1548"/>
      <c r="IRV93" s="1548"/>
      <c r="IRW93" s="1548"/>
      <c r="IRX93" s="1548"/>
      <c r="IRY93" s="1548"/>
      <c r="IRZ93" s="1548"/>
      <c r="ISA93" s="1548"/>
      <c r="ISB93" s="1548"/>
      <c r="ISC93" s="1548"/>
      <c r="ISD93" s="1548"/>
      <c r="ISE93" s="1548"/>
      <c r="ISF93" s="1548"/>
      <c r="ISG93" s="1548"/>
      <c r="ISH93" s="1548"/>
      <c r="ISI93" s="1548"/>
      <c r="ISJ93" s="1548"/>
      <c r="ISK93" s="1548"/>
      <c r="ISL93" s="1548"/>
      <c r="ISM93" s="1548"/>
      <c r="ISN93" s="1548"/>
      <c r="ISO93" s="1548"/>
      <c r="ISP93" s="1548"/>
      <c r="ISQ93" s="1548"/>
      <c r="ISR93" s="1548"/>
      <c r="ISS93" s="1548"/>
      <c r="IST93" s="1548"/>
      <c r="ISU93" s="1548"/>
      <c r="ISV93" s="1548"/>
      <c r="ISW93" s="1548"/>
      <c r="ISX93" s="1548"/>
      <c r="ISY93" s="1548"/>
      <c r="ISZ93" s="1548"/>
      <c r="ITA93" s="1548"/>
      <c r="ITB93" s="1548"/>
      <c r="ITC93" s="1548"/>
      <c r="ITD93" s="1548"/>
      <c r="ITE93" s="1548"/>
      <c r="ITF93" s="1548"/>
      <c r="ITG93" s="1548"/>
      <c r="ITH93" s="1548"/>
      <c r="ITI93" s="1548"/>
      <c r="ITJ93" s="1548"/>
      <c r="ITK93" s="1548"/>
      <c r="ITL93" s="1548"/>
      <c r="ITM93" s="1548"/>
      <c r="ITN93" s="1548"/>
      <c r="ITO93" s="1548"/>
      <c r="ITP93" s="1548"/>
      <c r="ITQ93" s="1548"/>
      <c r="ITR93" s="1548"/>
      <c r="ITS93" s="1548"/>
      <c r="ITT93" s="1548"/>
      <c r="ITU93" s="1548"/>
      <c r="ITV93" s="1548"/>
      <c r="ITW93" s="1548"/>
      <c r="ITX93" s="1548"/>
      <c r="ITY93" s="1548"/>
      <c r="ITZ93" s="1548"/>
      <c r="IUA93" s="1548"/>
      <c r="IUB93" s="1548"/>
      <c r="IUC93" s="1548"/>
      <c r="IUD93" s="1548"/>
      <c r="IUE93" s="1548"/>
      <c r="IUF93" s="1548"/>
      <c r="IUG93" s="1548"/>
      <c r="IUH93" s="1548"/>
      <c r="IUI93" s="1548"/>
      <c r="IUJ93" s="1548"/>
      <c r="IUK93" s="1548"/>
      <c r="IUL93" s="1548"/>
      <c r="IUM93" s="1548"/>
      <c r="IUN93" s="1548"/>
      <c r="IUO93" s="1548"/>
      <c r="IUP93" s="1548"/>
      <c r="IUQ93" s="1548"/>
      <c r="IUR93" s="1548"/>
      <c r="IUS93" s="1548"/>
      <c r="IUT93" s="1548"/>
      <c r="IUU93" s="1548"/>
      <c r="IUV93" s="1548"/>
      <c r="IUW93" s="1548"/>
      <c r="IUX93" s="1548"/>
      <c r="IUY93" s="1548"/>
      <c r="IUZ93" s="1548"/>
      <c r="IVA93" s="1548"/>
      <c r="IVB93" s="1548"/>
      <c r="IVC93" s="1548"/>
      <c r="IVD93" s="1548"/>
      <c r="IVE93" s="1548"/>
      <c r="IVF93" s="1548"/>
      <c r="IVG93" s="1548"/>
      <c r="IVH93" s="1548"/>
      <c r="IVI93" s="1548"/>
      <c r="IVJ93" s="1548"/>
      <c r="IVK93" s="1548"/>
      <c r="IVL93" s="1548"/>
      <c r="IVM93" s="1548"/>
      <c r="IVN93" s="1548"/>
      <c r="IVO93" s="1548"/>
      <c r="IVP93" s="1548"/>
      <c r="IVQ93" s="1548"/>
      <c r="IVR93" s="1548"/>
      <c r="IVS93" s="1548"/>
      <c r="IVT93" s="1548"/>
      <c r="IVU93" s="1548"/>
      <c r="IVV93" s="1548"/>
      <c r="IVW93" s="1548"/>
      <c r="IVX93" s="1548"/>
      <c r="IVY93" s="1548"/>
      <c r="IVZ93" s="1548"/>
      <c r="IWA93" s="1548"/>
      <c r="IWB93" s="1548"/>
      <c r="IWC93" s="1548"/>
      <c r="IWD93" s="1548"/>
      <c r="IWE93" s="1548"/>
      <c r="IWF93" s="1548"/>
      <c r="IWG93" s="1548"/>
      <c r="IWH93" s="1548"/>
      <c r="IWI93" s="1548"/>
      <c r="IWJ93" s="1548"/>
      <c r="IWK93" s="1548"/>
      <c r="IWL93" s="1548"/>
      <c r="IWM93" s="1548"/>
      <c r="IWN93" s="1548"/>
      <c r="IWO93" s="1548"/>
      <c r="IWP93" s="1548"/>
      <c r="IWQ93" s="1548"/>
      <c r="IWR93" s="1548"/>
      <c r="IWS93" s="1548"/>
      <c r="IWT93" s="1548"/>
      <c r="IWU93" s="1548"/>
      <c r="IWV93" s="1548"/>
      <c r="IWW93" s="1548"/>
      <c r="IWX93" s="1548"/>
      <c r="IWY93" s="1548"/>
      <c r="IWZ93" s="1548"/>
      <c r="IXA93" s="1548"/>
      <c r="IXB93" s="1548"/>
      <c r="IXC93" s="1548"/>
      <c r="IXD93" s="1548"/>
      <c r="IXE93" s="1548"/>
      <c r="IXF93" s="1548"/>
      <c r="IXG93" s="1548"/>
      <c r="IXH93" s="1548"/>
      <c r="IXI93" s="1548"/>
      <c r="IXJ93" s="1548"/>
      <c r="IXK93" s="1548"/>
      <c r="IXL93" s="1548"/>
      <c r="IXM93" s="1548"/>
      <c r="IXN93" s="1548"/>
      <c r="IXO93" s="1548"/>
      <c r="IXP93" s="1548"/>
      <c r="IXQ93" s="1548"/>
      <c r="IXR93" s="1548"/>
      <c r="IXS93" s="1548"/>
      <c r="IXT93" s="1548"/>
      <c r="IXU93" s="1548"/>
      <c r="IXV93" s="1548"/>
      <c r="IXW93" s="1548"/>
      <c r="IXX93" s="1548"/>
      <c r="IXY93" s="1548"/>
      <c r="IXZ93" s="1548"/>
      <c r="IYA93" s="1548"/>
      <c r="IYB93" s="1548"/>
      <c r="IYC93" s="1548"/>
      <c r="IYD93" s="1548"/>
      <c r="IYE93" s="1548"/>
      <c r="IYF93" s="1548"/>
      <c r="IYG93" s="1548"/>
      <c r="IYH93" s="1548"/>
      <c r="IYI93" s="1548"/>
      <c r="IYJ93" s="1548"/>
      <c r="IYK93" s="1548"/>
      <c r="IYL93" s="1548"/>
      <c r="IYM93" s="1548"/>
      <c r="IYN93" s="1548"/>
      <c r="IYO93" s="1548"/>
      <c r="IYP93" s="1548"/>
      <c r="IYQ93" s="1548"/>
      <c r="IYR93" s="1548"/>
      <c r="IYS93" s="1548"/>
      <c r="IYT93" s="1548"/>
      <c r="IYU93" s="1548"/>
      <c r="IYV93" s="1548"/>
      <c r="IYW93" s="1548"/>
      <c r="IYX93" s="1548"/>
      <c r="IYY93" s="1548"/>
      <c r="IYZ93" s="1548"/>
      <c r="IZA93" s="1548"/>
      <c r="IZB93" s="1548"/>
      <c r="IZC93" s="1548"/>
      <c r="IZD93" s="1548"/>
      <c r="IZE93" s="1548"/>
      <c r="IZF93" s="1548"/>
      <c r="IZG93" s="1548"/>
      <c r="IZH93" s="1548"/>
      <c r="IZI93" s="1548"/>
      <c r="IZJ93" s="1548"/>
      <c r="IZK93" s="1548"/>
      <c r="IZL93" s="1548"/>
      <c r="IZM93" s="1548"/>
      <c r="IZN93" s="1548"/>
      <c r="IZO93" s="1548"/>
      <c r="IZP93" s="1548"/>
      <c r="IZQ93" s="1548"/>
      <c r="IZR93" s="1548"/>
      <c r="IZS93" s="1548"/>
      <c r="IZT93" s="1548"/>
      <c r="IZU93" s="1548"/>
      <c r="IZV93" s="1548"/>
      <c r="IZW93" s="1548"/>
      <c r="IZX93" s="1548"/>
      <c r="IZY93" s="1548"/>
      <c r="IZZ93" s="1548"/>
      <c r="JAA93" s="1548"/>
      <c r="JAB93" s="1548"/>
      <c r="JAC93" s="1548"/>
      <c r="JAD93" s="1548"/>
      <c r="JAE93" s="1548"/>
      <c r="JAF93" s="1548"/>
      <c r="JAG93" s="1548"/>
      <c r="JAH93" s="1548"/>
      <c r="JAI93" s="1548"/>
      <c r="JAJ93" s="1548"/>
      <c r="JAK93" s="1548"/>
      <c r="JAL93" s="1548"/>
      <c r="JAM93" s="1548"/>
      <c r="JAN93" s="1548"/>
      <c r="JAO93" s="1548"/>
      <c r="JAP93" s="1548"/>
      <c r="JAQ93" s="1548"/>
      <c r="JAR93" s="1548"/>
      <c r="JAS93" s="1548"/>
      <c r="JAT93" s="1548"/>
      <c r="JAU93" s="1548"/>
      <c r="JAV93" s="1548"/>
      <c r="JAW93" s="1548"/>
      <c r="JAX93" s="1548"/>
      <c r="JAY93" s="1548"/>
      <c r="JAZ93" s="1548"/>
      <c r="JBA93" s="1548"/>
      <c r="JBB93" s="1548"/>
      <c r="JBC93" s="1548"/>
      <c r="JBD93" s="1548"/>
      <c r="JBE93" s="1548"/>
      <c r="JBF93" s="1548"/>
      <c r="JBG93" s="1548"/>
      <c r="JBH93" s="1548"/>
      <c r="JBI93" s="1548"/>
      <c r="JBJ93" s="1548"/>
      <c r="JBK93" s="1548"/>
      <c r="JBL93" s="1548"/>
      <c r="JBM93" s="1548"/>
      <c r="JBN93" s="1548"/>
      <c r="JBO93" s="1548"/>
      <c r="JBP93" s="1548"/>
      <c r="JBQ93" s="1548"/>
      <c r="JBR93" s="1548"/>
      <c r="JBS93" s="1548"/>
      <c r="JBT93" s="1548"/>
      <c r="JBU93" s="1548"/>
      <c r="JBV93" s="1548"/>
      <c r="JBW93" s="1548"/>
      <c r="JBX93" s="1548"/>
      <c r="JBY93" s="1548"/>
      <c r="JBZ93" s="1548"/>
      <c r="JCA93" s="1548"/>
      <c r="JCB93" s="1548"/>
      <c r="JCC93" s="1548"/>
      <c r="JCD93" s="1548"/>
      <c r="JCE93" s="1548"/>
      <c r="JCF93" s="1548"/>
      <c r="JCG93" s="1548"/>
      <c r="JCH93" s="1548"/>
      <c r="JCI93" s="1548"/>
      <c r="JCJ93" s="1548"/>
      <c r="JCK93" s="1548"/>
      <c r="JCL93" s="1548"/>
      <c r="JCM93" s="1548"/>
      <c r="JCN93" s="1548"/>
      <c r="JCO93" s="1548"/>
      <c r="JCP93" s="1548"/>
      <c r="JCQ93" s="1548"/>
      <c r="JCR93" s="1548"/>
      <c r="JCS93" s="1548"/>
      <c r="JCT93" s="1548"/>
      <c r="JCU93" s="1548"/>
      <c r="JCV93" s="1548"/>
      <c r="JCW93" s="1548"/>
      <c r="JCX93" s="1548"/>
      <c r="JCY93" s="1548"/>
      <c r="JCZ93" s="1548"/>
      <c r="JDA93" s="1548"/>
      <c r="JDB93" s="1548"/>
      <c r="JDC93" s="1548"/>
      <c r="JDD93" s="1548"/>
      <c r="JDE93" s="1548"/>
      <c r="JDF93" s="1548"/>
      <c r="JDG93" s="1548"/>
      <c r="JDH93" s="1548"/>
      <c r="JDI93" s="1548"/>
      <c r="JDJ93" s="1548"/>
      <c r="JDK93" s="1548"/>
      <c r="JDL93" s="1548"/>
      <c r="JDM93" s="1548"/>
      <c r="JDN93" s="1548"/>
      <c r="JDO93" s="1548"/>
      <c r="JDP93" s="1548"/>
      <c r="JDQ93" s="1548"/>
      <c r="JDR93" s="1548"/>
      <c r="JDS93" s="1548"/>
      <c r="JDT93" s="1548"/>
      <c r="JDU93" s="1548"/>
      <c r="JDV93" s="1548"/>
      <c r="JDW93" s="1548"/>
      <c r="JDX93" s="1548"/>
      <c r="JDY93" s="1548"/>
      <c r="JDZ93" s="1548"/>
      <c r="JEA93" s="1548"/>
      <c r="JEB93" s="1548"/>
      <c r="JEC93" s="1548"/>
      <c r="JED93" s="1548"/>
      <c r="JEE93" s="1548"/>
      <c r="JEF93" s="1548"/>
      <c r="JEG93" s="1548"/>
      <c r="JEH93" s="1548"/>
      <c r="JEI93" s="1548"/>
      <c r="JEJ93" s="1548"/>
      <c r="JEK93" s="1548"/>
      <c r="JEL93" s="1548"/>
      <c r="JEM93" s="1548"/>
      <c r="JEN93" s="1548"/>
      <c r="JEO93" s="1548"/>
      <c r="JEP93" s="1548"/>
      <c r="JEQ93" s="1548"/>
      <c r="JER93" s="1548"/>
      <c r="JES93" s="1548"/>
      <c r="JET93" s="1548"/>
      <c r="JEU93" s="1548"/>
      <c r="JEV93" s="1548"/>
      <c r="JEW93" s="1548"/>
      <c r="JEX93" s="1548"/>
      <c r="JEY93" s="1548"/>
      <c r="JEZ93" s="1548"/>
      <c r="JFA93" s="1548"/>
      <c r="JFB93" s="1548"/>
      <c r="JFC93" s="1548"/>
      <c r="JFD93" s="1548"/>
      <c r="JFE93" s="1548"/>
      <c r="JFF93" s="1548"/>
      <c r="JFG93" s="1548"/>
      <c r="JFH93" s="1548"/>
      <c r="JFI93" s="1548"/>
      <c r="JFJ93" s="1548"/>
      <c r="JFK93" s="1548"/>
      <c r="JFL93" s="1548"/>
      <c r="JFM93" s="1548"/>
      <c r="JFN93" s="1548"/>
      <c r="JFO93" s="1548"/>
      <c r="JFP93" s="1548"/>
      <c r="JFQ93" s="1548"/>
      <c r="JFR93" s="1548"/>
      <c r="JFS93" s="1548"/>
      <c r="JFT93" s="1548"/>
      <c r="JFU93" s="1548"/>
      <c r="JFV93" s="1548"/>
      <c r="JFW93" s="1548"/>
      <c r="JFX93" s="1548"/>
      <c r="JFY93" s="1548"/>
      <c r="JFZ93" s="1548"/>
      <c r="JGA93" s="1548"/>
      <c r="JGB93" s="1548"/>
      <c r="JGC93" s="1548"/>
      <c r="JGD93" s="1548"/>
      <c r="JGE93" s="1548"/>
      <c r="JGF93" s="1548"/>
      <c r="JGG93" s="1548"/>
      <c r="JGH93" s="1548"/>
      <c r="JGI93" s="1548"/>
      <c r="JGJ93" s="1548"/>
      <c r="JGK93" s="1548"/>
      <c r="JGL93" s="1548"/>
      <c r="JGM93" s="1548"/>
      <c r="JGN93" s="1548"/>
      <c r="JGO93" s="1548"/>
      <c r="JGP93" s="1548"/>
      <c r="JGQ93" s="1548"/>
      <c r="JGR93" s="1548"/>
      <c r="JGS93" s="1548"/>
      <c r="JGT93" s="1548"/>
      <c r="JGU93" s="1548"/>
      <c r="JGV93" s="1548"/>
      <c r="JGW93" s="1548"/>
      <c r="JGX93" s="1548"/>
      <c r="JGY93" s="1548"/>
      <c r="JGZ93" s="1548"/>
      <c r="JHA93" s="1548"/>
      <c r="JHB93" s="1548"/>
      <c r="JHC93" s="1548"/>
      <c r="JHD93" s="1548"/>
      <c r="JHE93" s="1548"/>
      <c r="JHF93" s="1548"/>
      <c r="JHG93" s="1548"/>
      <c r="JHH93" s="1548"/>
      <c r="JHI93" s="1548"/>
      <c r="JHJ93" s="1548"/>
      <c r="JHK93" s="1548"/>
      <c r="JHL93" s="1548"/>
      <c r="JHM93" s="1548"/>
      <c r="JHN93" s="1548"/>
      <c r="JHO93" s="1548"/>
      <c r="JHP93" s="1548"/>
      <c r="JHQ93" s="1548"/>
      <c r="JHR93" s="1548"/>
      <c r="JHS93" s="1548"/>
      <c r="JHT93" s="1548"/>
      <c r="JHU93" s="1548"/>
      <c r="JHV93" s="1548"/>
      <c r="JHW93" s="1548"/>
      <c r="JHX93" s="1548"/>
      <c r="JHY93" s="1548"/>
      <c r="JHZ93" s="1548"/>
      <c r="JIA93" s="1548"/>
      <c r="JIB93" s="1548"/>
      <c r="JIC93" s="1548"/>
      <c r="JID93" s="1548"/>
      <c r="JIE93" s="1548"/>
      <c r="JIF93" s="1548"/>
      <c r="JIG93" s="1548"/>
      <c r="JIH93" s="1548"/>
      <c r="JII93" s="1548"/>
      <c r="JIJ93" s="1548"/>
      <c r="JIK93" s="1548"/>
      <c r="JIL93" s="1548"/>
      <c r="JIM93" s="1548"/>
      <c r="JIN93" s="1548"/>
      <c r="JIO93" s="1548"/>
      <c r="JIP93" s="1548"/>
      <c r="JIQ93" s="1548"/>
      <c r="JIR93" s="1548"/>
      <c r="JIS93" s="1548"/>
      <c r="JIT93" s="1548"/>
      <c r="JIU93" s="1548"/>
      <c r="JIV93" s="1548"/>
      <c r="JIW93" s="1548"/>
      <c r="JIX93" s="1548"/>
      <c r="JIY93" s="1548"/>
      <c r="JIZ93" s="1548"/>
      <c r="JJA93" s="1548"/>
      <c r="JJB93" s="1548"/>
      <c r="JJC93" s="1548"/>
      <c r="JJD93" s="1548"/>
      <c r="JJE93" s="1548"/>
      <c r="JJF93" s="1548"/>
      <c r="JJG93" s="1548"/>
      <c r="JJH93" s="1548"/>
      <c r="JJI93" s="1548"/>
      <c r="JJJ93" s="1548"/>
      <c r="JJK93" s="1548"/>
      <c r="JJL93" s="1548"/>
      <c r="JJM93" s="1548"/>
      <c r="JJN93" s="1548"/>
      <c r="JJO93" s="1548"/>
      <c r="JJP93" s="1548"/>
      <c r="JJQ93" s="1548"/>
      <c r="JJR93" s="1548"/>
      <c r="JJS93" s="1548"/>
      <c r="JJT93" s="1548"/>
      <c r="JJU93" s="1548"/>
      <c r="JJV93" s="1548"/>
      <c r="JJW93" s="1548"/>
      <c r="JJX93" s="1548"/>
      <c r="JJY93" s="1548"/>
      <c r="JJZ93" s="1548"/>
      <c r="JKA93" s="1548"/>
      <c r="JKB93" s="1548"/>
      <c r="JKC93" s="1548"/>
      <c r="JKD93" s="1548"/>
      <c r="JKE93" s="1548"/>
      <c r="JKF93" s="1548"/>
      <c r="JKG93" s="1548"/>
      <c r="JKH93" s="1548"/>
      <c r="JKI93" s="1548"/>
      <c r="JKJ93" s="1548"/>
      <c r="JKK93" s="1548"/>
      <c r="JKL93" s="1548"/>
      <c r="JKM93" s="1548"/>
      <c r="JKN93" s="1548"/>
      <c r="JKO93" s="1548"/>
      <c r="JKP93" s="1548"/>
      <c r="JKQ93" s="1548"/>
      <c r="JKR93" s="1548"/>
      <c r="JKS93" s="1548"/>
      <c r="JKT93" s="1548"/>
      <c r="JKU93" s="1548"/>
      <c r="JKV93" s="1548"/>
      <c r="JKW93" s="1548"/>
      <c r="JKX93" s="1548"/>
      <c r="JKY93" s="1548"/>
      <c r="JKZ93" s="1548"/>
      <c r="JLA93" s="1548"/>
      <c r="JLB93" s="1548"/>
      <c r="JLC93" s="1548"/>
      <c r="JLD93" s="1548"/>
      <c r="JLE93" s="1548"/>
      <c r="JLF93" s="1548"/>
      <c r="JLG93" s="1548"/>
      <c r="JLH93" s="1548"/>
      <c r="JLI93" s="1548"/>
      <c r="JLJ93" s="1548"/>
      <c r="JLK93" s="1548"/>
      <c r="JLL93" s="1548"/>
      <c r="JLM93" s="1548"/>
      <c r="JLN93" s="1548"/>
      <c r="JLO93" s="1548"/>
      <c r="JLP93" s="1548"/>
      <c r="JLQ93" s="1548"/>
      <c r="JLR93" s="1548"/>
      <c r="JLS93" s="1548"/>
      <c r="JLT93" s="1548"/>
      <c r="JLU93" s="1548"/>
      <c r="JLV93" s="1548"/>
      <c r="JLW93" s="1548"/>
      <c r="JLX93" s="1548"/>
      <c r="JLY93" s="1548"/>
      <c r="JLZ93" s="1548"/>
      <c r="JMA93" s="1548"/>
      <c r="JMB93" s="1548"/>
      <c r="JMC93" s="1548"/>
      <c r="JMD93" s="1548"/>
      <c r="JME93" s="1548"/>
      <c r="JMF93" s="1548"/>
      <c r="JMG93" s="1548"/>
      <c r="JMH93" s="1548"/>
      <c r="JMI93" s="1548"/>
      <c r="JMJ93" s="1548"/>
      <c r="JMK93" s="1548"/>
      <c r="JML93" s="1548"/>
      <c r="JMM93" s="1548"/>
      <c r="JMN93" s="1548"/>
      <c r="JMO93" s="1548"/>
      <c r="JMP93" s="1548"/>
      <c r="JMQ93" s="1548"/>
      <c r="JMR93" s="1548"/>
      <c r="JMS93" s="1548"/>
      <c r="JMT93" s="1548"/>
      <c r="JMU93" s="1548"/>
      <c r="JMV93" s="1548"/>
      <c r="JMW93" s="1548"/>
      <c r="JMX93" s="1548"/>
      <c r="JMY93" s="1548"/>
      <c r="JMZ93" s="1548"/>
      <c r="JNA93" s="1548"/>
      <c r="JNB93" s="1548"/>
      <c r="JNC93" s="1548"/>
      <c r="JND93" s="1548"/>
      <c r="JNE93" s="1548"/>
      <c r="JNF93" s="1548"/>
      <c r="JNG93" s="1548"/>
      <c r="JNH93" s="1548"/>
      <c r="JNI93" s="1548"/>
      <c r="JNJ93" s="1548"/>
      <c r="JNK93" s="1548"/>
      <c r="JNL93" s="1548"/>
      <c r="JNM93" s="1548"/>
      <c r="JNN93" s="1548"/>
      <c r="JNO93" s="1548"/>
      <c r="JNP93" s="1548"/>
      <c r="JNQ93" s="1548"/>
      <c r="JNR93" s="1548"/>
      <c r="JNS93" s="1548"/>
      <c r="JNT93" s="1548"/>
      <c r="JNU93" s="1548"/>
      <c r="JNV93" s="1548"/>
      <c r="JNW93" s="1548"/>
      <c r="JNX93" s="1548"/>
      <c r="JNY93" s="1548"/>
      <c r="JNZ93" s="1548"/>
      <c r="JOA93" s="1548"/>
      <c r="JOB93" s="1548"/>
      <c r="JOC93" s="1548"/>
      <c r="JOD93" s="1548"/>
      <c r="JOE93" s="1548"/>
      <c r="JOF93" s="1548"/>
      <c r="JOG93" s="1548"/>
      <c r="JOH93" s="1548"/>
      <c r="JOI93" s="1548"/>
      <c r="JOJ93" s="1548"/>
      <c r="JOK93" s="1548"/>
      <c r="JOL93" s="1548"/>
      <c r="JOM93" s="1548"/>
      <c r="JON93" s="1548"/>
      <c r="JOO93" s="1548"/>
      <c r="JOP93" s="1548"/>
      <c r="JOQ93" s="1548"/>
      <c r="JOR93" s="1548"/>
      <c r="JOS93" s="1548"/>
      <c r="JOT93" s="1548"/>
      <c r="JOU93" s="1548"/>
      <c r="JOV93" s="1548"/>
      <c r="JOW93" s="1548"/>
      <c r="JOX93" s="1548"/>
      <c r="JOY93" s="1548"/>
      <c r="JOZ93" s="1548"/>
      <c r="JPA93" s="1548"/>
      <c r="JPB93" s="1548"/>
      <c r="JPC93" s="1548"/>
      <c r="JPD93" s="1548"/>
      <c r="JPE93" s="1548"/>
      <c r="JPF93" s="1548"/>
      <c r="JPG93" s="1548"/>
      <c r="JPH93" s="1548"/>
      <c r="JPI93" s="1548"/>
      <c r="JPJ93" s="1548"/>
      <c r="JPK93" s="1548"/>
      <c r="JPL93" s="1548"/>
      <c r="JPM93" s="1548"/>
      <c r="JPN93" s="1548"/>
      <c r="JPO93" s="1548"/>
      <c r="JPP93" s="1548"/>
      <c r="JPQ93" s="1548"/>
      <c r="JPR93" s="1548"/>
      <c r="JPS93" s="1548"/>
      <c r="JPT93" s="1548"/>
      <c r="JPU93" s="1548"/>
      <c r="JPV93" s="1548"/>
      <c r="JPW93" s="1548"/>
      <c r="JPX93" s="1548"/>
      <c r="JPY93" s="1548"/>
      <c r="JPZ93" s="1548"/>
      <c r="JQA93" s="1548"/>
      <c r="JQB93" s="1548"/>
      <c r="JQC93" s="1548"/>
      <c r="JQD93" s="1548"/>
      <c r="JQE93" s="1548"/>
      <c r="JQF93" s="1548"/>
      <c r="JQG93" s="1548"/>
      <c r="JQH93" s="1548"/>
      <c r="JQI93" s="1548"/>
      <c r="JQJ93" s="1548"/>
      <c r="JQK93" s="1548"/>
      <c r="JQL93" s="1548"/>
      <c r="JQM93" s="1548"/>
      <c r="JQN93" s="1548"/>
      <c r="JQO93" s="1548"/>
      <c r="JQP93" s="1548"/>
      <c r="JQQ93" s="1548"/>
      <c r="JQR93" s="1548"/>
      <c r="JQS93" s="1548"/>
      <c r="JQT93" s="1548"/>
      <c r="JQU93" s="1548"/>
      <c r="JQV93" s="1548"/>
      <c r="JQW93" s="1548"/>
      <c r="JQX93" s="1548"/>
      <c r="JQY93" s="1548"/>
      <c r="JQZ93" s="1548"/>
      <c r="JRA93" s="1548"/>
      <c r="JRB93" s="1548"/>
      <c r="JRC93" s="1548"/>
      <c r="JRD93" s="1548"/>
      <c r="JRE93" s="1548"/>
      <c r="JRF93" s="1548"/>
      <c r="JRG93" s="1548"/>
      <c r="JRH93" s="1548"/>
      <c r="JRI93" s="1548"/>
      <c r="JRJ93" s="1548"/>
      <c r="JRK93" s="1548"/>
      <c r="JRL93" s="1548"/>
      <c r="JRM93" s="1548"/>
      <c r="JRN93" s="1548"/>
      <c r="JRO93" s="1548"/>
      <c r="JRP93" s="1548"/>
      <c r="JRQ93" s="1548"/>
      <c r="JRR93" s="1548"/>
      <c r="JRS93" s="1548"/>
      <c r="JRT93" s="1548"/>
      <c r="JRU93" s="1548"/>
      <c r="JRV93" s="1548"/>
      <c r="JRW93" s="1548"/>
      <c r="JRX93" s="1548"/>
      <c r="JRY93" s="1548"/>
      <c r="JRZ93" s="1548"/>
      <c r="JSA93" s="1548"/>
      <c r="JSB93" s="1548"/>
      <c r="JSC93" s="1548"/>
      <c r="JSD93" s="1548"/>
      <c r="JSE93" s="1548"/>
      <c r="JSF93" s="1548"/>
      <c r="JSG93" s="1548"/>
      <c r="JSH93" s="1548"/>
      <c r="JSI93" s="1548"/>
      <c r="JSJ93" s="1548"/>
      <c r="JSK93" s="1548"/>
      <c r="JSL93" s="1548"/>
      <c r="JSM93" s="1548"/>
      <c r="JSN93" s="1548"/>
      <c r="JSO93" s="1548"/>
      <c r="JSP93" s="1548"/>
      <c r="JSQ93" s="1548"/>
      <c r="JSR93" s="1548"/>
      <c r="JSS93" s="1548"/>
      <c r="JST93" s="1548"/>
      <c r="JSU93" s="1548"/>
      <c r="JSV93" s="1548"/>
      <c r="JSW93" s="1548"/>
      <c r="JSX93" s="1548"/>
      <c r="JSY93" s="1548"/>
      <c r="JSZ93" s="1548"/>
      <c r="JTA93" s="1548"/>
      <c r="JTB93" s="1548"/>
      <c r="JTC93" s="1548"/>
      <c r="JTD93" s="1548"/>
      <c r="JTE93" s="1548"/>
      <c r="JTF93" s="1548"/>
      <c r="JTG93" s="1548"/>
      <c r="JTH93" s="1548"/>
      <c r="JTI93" s="1548"/>
      <c r="JTJ93" s="1548"/>
      <c r="JTK93" s="1548"/>
      <c r="JTL93" s="1548"/>
      <c r="JTM93" s="1548"/>
      <c r="JTN93" s="1548"/>
      <c r="JTO93" s="1548"/>
      <c r="JTP93" s="1548"/>
      <c r="JTQ93" s="1548"/>
      <c r="JTR93" s="1548"/>
      <c r="JTS93" s="1548"/>
      <c r="JTT93" s="1548"/>
      <c r="JTU93" s="1548"/>
      <c r="JTV93" s="1548"/>
      <c r="JTW93" s="1548"/>
      <c r="JTX93" s="1548"/>
      <c r="JTY93" s="1548"/>
      <c r="JTZ93" s="1548"/>
      <c r="JUA93" s="1548"/>
      <c r="JUB93" s="1548"/>
      <c r="JUC93" s="1548"/>
      <c r="JUD93" s="1548"/>
      <c r="JUE93" s="1548"/>
      <c r="JUF93" s="1548"/>
      <c r="JUG93" s="1548"/>
      <c r="JUH93" s="1548"/>
      <c r="JUI93" s="1548"/>
      <c r="JUJ93" s="1548"/>
      <c r="JUK93" s="1548"/>
      <c r="JUL93" s="1548"/>
      <c r="JUM93" s="1548"/>
      <c r="JUN93" s="1548"/>
      <c r="JUO93" s="1548"/>
      <c r="JUP93" s="1548"/>
      <c r="JUQ93" s="1548"/>
      <c r="JUR93" s="1548"/>
      <c r="JUS93" s="1548"/>
      <c r="JUT93" s="1548"/>
      <c r="JUU93" s="1548"/>
      <c r="JUV93" s="1548"/>
      <c r="JUW93" s="1548"/>
      <c r="JUX93" s="1548"/>
      <c r="JUY93" s="1548"/>
      <c r="JUZ93" s="1548"/>
      <c r="JVA93" s="1548"/>
      <c r="JVB93" s="1548"/>
      <c r="JVC93" s="1548"/>
      <c r="JVD93" s="1548"/>
      <c r="JVE93" s="1548"/>
      <c r="JVF93" s="1548"/>
      <c r="JVG93" s="1548"/>
      <c r="JVH93" s="1548"/>
      <c r="JVI93" s="1548"/>
      <c r="JVJ93" s="1548"/>
      <c r="JVK93" s="1548"/>
      <c r="JVL93" s="1548"/>
      <c r="JVM93" s="1548"/>
      <c r="JVN93" s="1548"/>
      <c r="JVO93" s="1548"/>
      <c r="JVP93" s="1548"/>
      <c r="JVQ93" s="1548"/>
      <c r="JVR93" s="1548"/>
      <c r="JVS93" s="1548"/>
      <c r="JVT93" s="1548"/>
      <c r="JVU93" s="1548"/>
      <c r="JVV93" s="1548"/>
      <c r="JVW93" s="1548"/>
      <c r="JVX93" s="1548"/>
      <c r="JVY93" s="1548"/>
      <c r="JVZ93" s="1548"/>
      <c r="JWA93" s="1548"/>
      <c r="JWB93" s="1548"/>
      <c r="JWC93" s="1548"/>
      <c r="JWD93" s="1548"/>
      <c r="JWE93" s="1548"/>
      <c r="JWF93" s="1548"/>
      <c r="JWG93" s="1548"/>
      <c r="JWH93" s="1548"/>
      <c r="JWI93" s="1548"/>
      <c r="JWJ93" s="1548"/>
      <c r="JWK93" s="1548"/>
      <c r="JWL93" s="1548"/>
      <c r="JWM93" s="1548"/>
      <c r="JWN93" s="1548"/>
      <c r="JWO93" s="1548"/>
      <c r="JWP93" s="1548"/>
      <c r="JWQ93" s="1548"/>
      <c r="JWR93" s="1548"/>
      <c r="JWS93" s="1548"/>
      <c r="JWT93" s="1548"/>
      <c r="JWU93" s="1548"/>
      <c r="JWV93" s="1548"/>
      <c r="JWW93" s="1548"/>
      <c r="JWX93" s="1548"/>
      <c r="JWY93" s="1548"/>
      <c r="JWZ93" s="1548"/>
      <c r="JXA93" s="1548"/>
      <c r="JXB93" s="1548"/>
      <c r="JXC93" s="1548"/>
      <c r="JXD93" s="1548"/>
      <c r="JXE93" s="1548"/>
      <c r="JXF93" s="1548"/>
      <c r="JXG93" s="1548"/>
      <c r="JXH93" s="1548"/>
      <c r="JXI93" s="1548"/>
      <c r="JXJ93" s="1548"/>
      <c r="JXK93" s="1548"/>
      <c r="JXL93" s="1548"/>
      <c r="JXM93" s="1548"/>
      <c r="JXN93" s="1548"/>
      <c r="JXO93" s="1548"/>
      <c r="JXP93" s="1548"/>
      <c r="JXQ93" s="1548"/>
      <c r="JXR93" s="1548"/>
      <c r="JXS93" s="1548"/>
      <c r="JXT93" s="1548"/>
      <c r="JXU93" s="1548"/>
      <c r="JXV93" s="1548"/>
      <c r="JXW93" s="1548"/>
      <c r="JXX93" s="1548"/>
      <c r="JXY93" s="1548"/>
      <c r="JXZ93" s="1548"/>
      <c r="JYA93" s="1548"/>
      <c r="JYB93" s="1548"/>
      <c r="JYC93" s="1548"/>
      <c r="JYD93" s="1548"/>
      <c r="JYE93" s="1548"/>
      <c r="JYF93" s="1548"/>
      <c r="JYG93" s="1548"/>
      <c r="JYH93" s="1548"/>
      <c r="JYI93" s="1548"/>
      <c r="JYJ93" s="1548"/>
      <c r="JYK93" s="1548"/>
      <c r="JYL93" s="1548"/>
      <c r="JYM93" s="1548"/>
      <c r="JYN93" s="1548"/>
      <c r="JYO93" s="1548"/>
      <c r="JYP93" s="1548"/>
      <c r="JYQ93" s="1548"/>
      <c r="JYR93" s="1548"/>
      <c r="JYS93" s="1548"/>
      <c r="JYT93" s="1548"/>
      <c r="JYU93" s="1548"/>
      <c r="JYV93" s="1548"/>
      <c r="JYW93" s="1548"/>
      <c r="JYX93" s="1548"/>
      <c r="JYY93" s="1548"/>
      <c r="JYZ93" s="1548"/>
      <c r="JZA93" s="1548"/>
      <c r="JZB93" s="1548"/>
      <c r="JZC93" s="1548"/>
      <c r="JZD93" s="1548"/>
      <c r="JZE93" s="1548"/>
      <c r="JZF93" s="1548"/>
      <c r="JZG93" s="1548"/>
      <c r="JZH93" s="1548"/>
      <c r="JZI93" s="1548"/>
      <c r="JZJ93" s="1548"/>
      <c r="JZK93" s="1548"/>
      <c r="JZL93" s="1548"/>
      <c r="JZM93" s="1548"/>
      <c r="JZN93" s="1548"/>
      <c r="JZO93" s="1548"/>
      <c r="JZP93" s="1548"/>
      <c r="JZQ93" s="1548"/>
      <c r="JZR93" s="1548"/>
      <c r="JZS93" s="1548"/>
      <c r="JZT93" s="1548"/>
      <c r="JZU93" s="1548"/>
      <c r="JZV93" s="1548"/>
      <c r="JZW93" s="1548"/>
      <c r="JZX93" s="1548"/>
      <c r="JZY93" s="1548"/>
      <c r="JZZ93" s="1548"/>
      <c r="KAA93" s="1548"/>
      <c r="KAB93" s="1548"/>
      <c r="KAC93" s="1548"/>
      <c r="KAD93" s="1548"/>
      <c r="KAE93" s="1548"/>
      <c r="KAF93" s="1548"/>
      <c r="KAG93" s="1548"/>
      <c r="KAH93" s="1548"/>
      <c r="KAI93" s="1548"/>
      <c r="KAJ93" s="1548"/>
      <c r="KAK93" s="1548"/>
      <c r="KAL93" s="1548"/>
      <c r="KAM93" s="1548"/>
      <c r="KAN93" s="1548"/>
      <c r="KAO93" s="1548"/>
      <c r="KAP93" s="1548"/>
      <c r="KAQ93" s="1548"/>
      <c r="KAR93" s="1548"/>
      <c r="KAS93" s="1548"/>
      <c r="KAT93" s="1548"/>
      <c r="KAU93" s="1548"/>
      <c r="KAV93" s="1548"/>
      <c r="KAW93" s="1548"/>
      <c r="KAX93" s="1548"/>
      <c r="KAY93" s="1548"/>
      <c r="KAZ93" s="1548"/>
      <c r="KBA93" s="1548"/>
      <c r="KBB93" s="1548"/>
      <c r="KBC93" s="1548"/>
      <c r="KBD93" s="1548"/>
      <c r="KBE93" s="1548"/>
      <c r="KBF93" s="1548"/>
      <c r="KBG93" s="1548"/>
      <c r="KBH93" s="1548"/>
      <c r="KBI93" s="1548"/>
      <c r="KBJ93" s="1548"/>
      <c r="KBK93" s="1548"/>
      <c r="KBL93" s="1548"/>
      <c r="KBM93" s="1548"/>
      <c r="KBN93" s="1548"/>
      <c r="KBO93" s="1548"/>
      <c r="KBP93" s="1548"/>
      <c r="KBQ93" s="1548"/>
      <c r="KBR93" s="1548"/>
      <c r="KBS93" s="1548"/>
      <c r="KBT93" s="1548"/>
      <c r="KBU93" s="1548"/>
      <c r="KBV93" s="1548"/>
      <c r="KBW93" s="1548"/>
      <c r="KBX93" s="1548"/>
      <c r="KBY93" s="1548"/>
      <c r="KBZ93" s="1548"/>
      <c r="KCA93" s="1548"/>
      <c r="KCB93" s="1548"/>
      <c r="KCC93" s="1548"/>
      <c r="KCD93" s="1548"/>
      <c r="KCE93" s="1548"/>
      <c r="KCF93" s="1548"/>
      <c r="KCG93" s="1548"/>
      <c r="KCH93" s="1548"/>
      <c r="KCI93" s="1548"/>
      <c r="KCJ93" s="1548"/>
      <c r="KCK93" s="1548"/>
      <c r="KCL93" s="1548"/>
      <c r="KCM93" s="1548"/>
      <c r="KCN93" s="1548"/>
      <c r="KCO93" s="1548"/>
      <c r="KCP93" s="1548"/>
      <c r="KCQ93" s="1548"/>
      <c r="KCR93" s="1548"/>
      <c r="KCS93" s="1548"/>
      <c r="KCT93" s="1548"/>
      <c r="KCU93" s="1548"/>
      <c r="KCV93" s="1548"/>
      <c r="KCW93" s="1548"/>
      <c r="KCX93" s="1548"/>
      <c r="KCY93" s="1548"/>
      <c r="KCZ93" s="1548"/>
      <c r="KDA93" s="1548"/>
      <c r="KDB93" s="1548"/>
      <c r="KDC93" s="1548"/>
      <c r="KDD93" s="1548"/>
      <c r="KDE93" s="1548"/>
      <c r="KDF93" s="1548"/>
      <c r="KDG93" s="1548"/>
      <c r="KDH93" s="1548"/>
      <c r="KDI93" s="1548"/>
      <c r="KDJ93" s="1548"/>
      <c r="KDK93" s="1548"/>
      <c r="KDL93" s="1548"/>
      <c r="KDM93" s="1548"/>
      <c r="KDN93" s="1548"/>
      <c r="KDO93" s="1548"/>
      <c r="KDP93" s="1548"/>
      <c r="KDQ93" s="1548"/>
      <c r="KDR93" s="1548"/>
      <c r="KDS93" s="1548"/>
      <c r="KDT93" s="1548"/>
      <c r="KDU93" s="1548"/>
      <c r="KDV93" s="1548"/>
      <c r="KDW93" s="1548"/>
      <c r="KDX93" s="1548"/>
      <c r="KDY93" s="1548"/>
      <c r="KDZ93" s="1548"/>
      <c r="KEA93" s="1548"/>
      <c r="KEB93" s="1548"/>
      <c r="KEC93" s="1548"/>
      <c r="KED93" s="1548"/>
      <c r="KEE93" s="1548"/>
      <c r="KEF93" s="1548"/>
      <c r="KEG93" s="1548"/>
      <c r="KEH93" s="1548"/>
      <c r="KEI93" s="1548"/>
      <c r="KEJ93" s="1548"/>
      <c r="KEK93" s="1548"/>
      <c r="KEL93" s="1548"/>
      <c r="KEM93" s="1548"/>
      <c r="KEN93" s="1548"/>
      <c r="KEO93" s="1548"/>
      <c r="KEP93" s="1548"/>
      <c r="KEQ93" s="1548"/>
      <c r="KER93" s="1548"/>
      <c r="KES93" s="1548"/>
      <c r="KET93" s="1548"/>
      <c r="KEU93" s="1548"/>
      <c r="KEV93" s="1548"/>
      <c r="KEW93" s="1548"/>
      <c r="KEX93" s="1548"/>
      <c r="KEY93" s="1548"/>
      <c r="KEZ93" s="1548"/>
      <c r="KFA93" s="1548"/>
      <c r="KFB93" s="1548"/>
      <c r="KFC93" s="1548"/>
      <c r="KFD93" s="1548"/>
      <c r="KFE93" s="1548"/>
      <c r="KFF93" s="1548"/>
      <c r="KFG93" s="1548"/>
      <c r="KFH93" s="1548"/>
      <c r="KFI93" s="1548"/>
      <c r="KFJ93" s="1548"/>
      <c r="KFK93" s="1548"/>
      <c r="KFL93" s="1548"/>
      <c r="KFM93" s="1548"/>
      <c r="KFN93" s="1548"/>
      <c r="KFO93" s="1548"/>
      <c r="KFP93" s="1548"/>
      <c r="KFQ93" s="1548"/>
      <c r="KFR93" s="1548"/>
      <c r="KFS93" s="1548"/>
      <c r="KFT93" s="1548"/>
      <c r="KFU93" s="1548"/>
      <c r="KFV93" s="1548"/>
      <c r="KFW93" s="1548"/>
      <c r="KFX93" s="1548"/>
      <c r="KFY93" s="1548"/>
      <c r="KFZ93" s="1548"/>
      <c r="KGA93" s="1548"/>
      <c r="KGB93" s="1548"/>
      <c r="KGC93" s="1548"/>
      <c r="KGD93" s="1548"/>
      <c r="KGE93" s="1548"/>
      <c r="KGF93" s="1548"/>
      <c r="KGG93" s="1548"/>
      <c r="KGH93" s="1548"/>
      <c r="KGI93" s="1548"/>
      <c r="KGJ93" s="1548"/>
      <c r="KGK93" s="1548"/>
      <c r="KGL93" s="1548"/>
      <c r="KGM93" s="1548"/>
      <c r="KGN93" s="1548"/>
      <c r="KGO93" s="1548"/>
      <c r="KGP93" s="1548"/>
      <c r="KGQ93" s="1548"/>
      <c r="KGR93" s="1548"/>
      <c r="KGS93" s="1548"/>
      <c r="KGT93" s="1548"/>
      <c r="KGU93" s="1548"/>
      <c r="KGV93" s="1548"/>
      <c r="KGW93" s="1548"/>
      <c r="KGX93" s="1548"/>
      <c r="KGY93" s="1548"/>
      <c r="KGZ93" s="1548"/>
      <c r="KHA93" s="1548"/>
      <c r="KHB93" s="1548"/>
      <c r="KHC93" s="1548"/>
      <c r="KHD93" s="1548"/>
      <c r="KHE93" s="1548"/>
      <c r="KHF93" s="1548"/>
      <c r="KHG93" s="1548"/>
      <c r="KHH93" s="1548"/>
      <c r="KHI93" s="1548"/>
      <c r="KHJ93" s="1548"/>
      <c r="KHK93" s="1548"/>
      <c r="KHL93" s="1548"/>
      <c r="KHM93" s="1548"/>
      <c r="KHN93" s="1548"/>
      <c r="KHO93" s="1548"/>
      <c r="KHP93" s="1548"/>
      <c r="KHQ93" s="1548"/>
      <c r="KHR93" s="1548"/>
      <c r="KHS93" s="1548"/>
      <c r="KHT93" s="1548"/>
      <c r="KHU93" s="1548"/>
      <c r="KHV93" s="1548"/>
      <c r="KHW93" s="1548"/>
      <c r="KHX93" s="1548"/>
      <c r="KHY93" s="1548"/>
      <c r="KHZ93" s="1548"/>
      <c r="KIA93" s="1548"/>
      <c r="KIB93" s="1548"/>
      <c r="KIC93" s="1548"/>
      <c r="KID93" s="1548"/>
      <c r="KIE93" s="1548"/>
      <c r="KIF93" s="1548"/>
      <c r="KIG93" s="1548"/>
      <c r="KIH93" s="1548"/>
      <c r="KII93" s="1548"/>
      <c r="KIJ93" s="1548"/>
      <c r="KIK93" s="1548"/>
      <c r="KIL93" s="1548"/>
      <c r="KIM93" s="1548"/>
      <c r="KIN93" s="1548"/>
      <c r="KIO93" s="1548"/>
      <c r="KIP93" s="1548"/>
      <c r="KIQ93" s="1548"/>
      <c r="KIR93" s="1548"/>
      <c r="KIS93" s="1548"/>
      <c r="KIT93" s="1548"/>
      <c r="KIU93" s="1548"/>
      <c r="KIV93" s="1548"/>
      <c r="KIW93" s="1548"/>
      <c r="KIX93" s="1548"/>
      <c r="KIY93" s="1548"/>
      <c r="KIZ93" s="1548"/>
      <c r="KJA93" s="1548"/>
      <c r="KJB93" s="1548"/>
      <c r="KJC93" s="1548"/>
      <c r="KJD93" s="1548"/>
      <c r="KJE93" s="1548"/>
      <c r="KJF93" s="1548"/>
      <c r="KJG93" s="1548"/>
      <c r="KJH93" s="1548"/>
      <c r="KJI93" s="1548"/>
      <c r="KJJ93" s="1548"/>
      <c r="KJK93" s="1548"/>
      <c r="KJL93" s="1548"/>
      <c r="KJM93" s="1548"/>
      <c r="KJN93" s="1548"/>
      <c r="KJO93" s="1548"/>
      <c r="KJP93" s="1548"/>
      <c r="KJQ93" s="1548"/>
      <c r="KJR93" s="1548"/>
      <c r="KJS93" s="1548"/>
      <c r="KJT93" s="1548"/>
      <c r="KJU93" s="1548"/>
      <c r="KJV93" s="1548"/>
      <c r="KJW93" s="1548"/>
      <c r="KJX93" s="1548"/>
      <c r="KJY93" s="1548"/>
      <c r="KJZ93" s="1548"/>
      <c r="KKA93" s="1548"/>
      <c r="KKB93" s="1548"/>
      <c r="KKC93" s="1548"/>
      <c r="KKD93" s="1548"/>
      <c r="KKE93" s="1548"/>
      <c r="KKF93" s="1548"/>
      <c r="KKG93" s="1548"/>
      <c r="KKH93" s="1548"/>
      <c r="KKI93" s="1548"/>
      <c r="KKJ93" s="1548"/>
      <c r="KKK93" s="1548"/>
      <c r="KKL93" s="1548"/>
      <c r="KKM93" s="1548"/>
      <c r="KKN93" s="1548"/>
      <c r="KKO93" s="1548"/>
      <c r="KKP93" s="1548"/>
      <c r="KKQ93" s="1548"/>
      <c r="KKR93" s="1548"/>
      <c r="KKS93" s="1548"/>
      <c r="KKT93" s="1548"/>
      <c r="KKU93" s="1548"/>
      <c r="KKV93" s="1548"/>
      <c r="KKW93" s="1548"/>
      <c r="KKX93" s="1548"/>
      <c r="KKY93" s="1548"/>
      <c r="KKZ93" s="1548"/>
      <c r="KLA93" s="1548"/>
      <c r="KLB93" s="1548"/>
      <c r="KLC93" s="1548"/>
      <c r="KLD93" s="1548"/>
      <c r="KLE93" s="1548"/>
      <c r="KLF93" s="1548"/>
      <c r="KLG93" s="1548"/>
      <c r="KLH93" s="1548"/>
      <c r="KLI93" s="1548"/>
      <c r="KLJ93" s="1548"/>
      <c r="KLK93" s="1548"/>
      <c r="KLL93" s="1548"/>
      <c r="KLM93" s="1548"/>
      <c r="KLN93" s="1548"/>
      <c r="KLO93" s="1548"/>
      <c r="KLP93" s="1548"/>
      <c r="KLQ93" s="1548"/>
      <c r="KLR93" s="1548"/>
      <c r="KLS93" s="1548"/>
      <c r="KLT93" s="1548"/>
      <c r="KLU93" s="1548"/>
      <c r="KLV93" s="1548"/>
      <c r="KLW93" s="1548"/>
      <c r="KLX93" s="1548"/>
      <c r="KLY93" s="1548"/>
      <c r="KLZ93" s="1548"/>
      <c r="KMA93" s="1548"/>
      <c r="KMB93" s="1548"/>
      <c r="KMC93" s="1548"/>
      <c r="KMD93" s="1548"/>
      <c r="KME93" s="1548"/>
      <c r="KMF93" s="1548"/>
      <c r="KMG93" s="1548"/>
      <c r="KMH93" s="1548"/>
      <c r="KMI93" s="1548"/>
      <c r="KMJ93" s="1548"/>
      <c r="KMK93" s="1548"/>
      <c r="KML93" s="1548"/>
      <c r="KMM93" s="1548"/>
      <c r="KMN93" s="1548"/>
      <c r="KMO93" s="1548"/>
      <c r="KMP93" s="1548"/>
      <c r="KMQ93" s="1548"/>
      <c r="KMR93" s="1548"/>
      <c r="KMS93" s="1548"/>
      <c r="KMT93" s="1548"/>
      <c r="KMU93" s="1548"/>
      <c r="KMV93" s="1548"/>
      <c r="KMW93" s="1548"/>
      <c r="KMX93" s="1548"/>
      <c r="KMY93" s="1548"/>
      <c r="KMZ93" s="1548"/>
      <c r="KNA93" s="1548"/>
      <c r="KNB93" s="1548"/>
      <c r="KNC93" s="1548"/>
      <c r="KND93" s="1548"/>
      <c r="KNE93" s="1548"/>
      <c r="KNF93" s="1548"/>
      <c r="KNG93" s="1548"/>
      <c r="KNH93" s="1548"/>
      <c r="KNI93" s="1548"/>
      <c r="KNJ93" s="1548"/>
      <c r="KNK93" s="1548"/>
      <c r="KNL93" s="1548"/>
      <c r="KNM93" s="1548"/>
      <c r="KNN93" s="1548"/>
      <c r="KNO93" s="1548"/>
      <c r="KNP93" s="1548"/>
      <c r="KNQ93" s="1548"/>
      <c r="KNR93" s="1548"/>
      <c r="KNS93" s="1548"/>
      <c r="KNT93" s="1548"/>
      <c r="KNU93" s="1548"/>
      <c r="KNV93" s="1548"/>
      <c r="KNW93" s="1548"/>
      <c r="KNX93" s="1548"/>
      <c r="KNY93" s="1548"/>
      <c r="KNZ93" s="1548"/>
      <c r="KOA93" s="1548"/>
      <c r="KOB93" s="1548"/>
      <c r="KOC93" s="1548"/>
      <c r="KOD93" s="1548"/>
      <c r="KOE93" s="1548"/>
      <c r="KOF93" s="1548"/>
      <c r="KOG93" s="1548"/>
      <c r="KOH93" s="1548"/>
      <c r="KOI93" s="1548"/>
      <c r="KOJ93" s="1548"/>
      <c r="KOK93" s="1548"/>
      <c r="KOL93" s="1548"/>
      <c r="KOM93" s="1548"/>
      <c r="KON93" s="1548"/>
      <c r="KOO93" s="1548"/>
      <c r="KOP93" s="1548"/>
      <c r="KOQ93" s="1548"/>
      <c r="KOR93" s="1548"/>
      <c r="KOS93" s="1548"/>
      <c r="KOT93" s="1548"/>
      <c r="KOU93" s="1548"/>
      <c r="KOV93" s="1548"/>
      <c r="KOW93" s="1548"/>
      <c r="KOX93" s="1548"/>
      <c r="KOY93" s="1548"/>
      <c r="KOZ93" s="1548"/>
      <c r="KPA93" s="1548"/>
      <c r="KPB93" s="1548"/>
      <c r="KPC93" s="1548"/>
      <c r="KPD93" s="1548"/>
      <c r="KPE93" s="1548"/>
      <c r="KPF93" s="1548"/>
      <c r="KPG93" s="1548"/>
      <c r="KPH93" s="1548"/>
      <c r="KPI93" s="1548"/>
      <c r="KPJ93" s="1548"/>
      <c r="KPK93" s="1548"/>
      <c r="KPL93" s="1548"/>
      <c r="KPM93" s="1548"/>
      <c r="KPN93" s="1548"/>
      <c r="KPO93" s="1548"/>
      <c r="KPP93" s="1548"/>
      <c r="KPQ93" s="1548"/>
      <c r="KPR93" s="1548"/>
      <c r="KPS93" s="1548"/>
      <c r="KPT93" s="1548"/>
      <c r="KPU93" s="1548"/>
      <c r="KPV93" s="1548"/>
      <c r="KPW93" s="1548"/>
      <c r="KPX93" s="1548"/>
      <c r="KPY93" s="1548"/>
      <c r="KPZ93" s="1548"/>
      <c r="KQA93" s="1548"/>
      <c r="KQB93" s="1548"/>
      <c r="KQC93" s="1548"/>
      <c r="KQD93" s="1548"/>
      <c r="KQE93" s="1548"/>
      <c r="KQF93" s="1548"/>
      <c r="KQG93" s="1548"/>
      <c r="KQH93" s="1548"/>
      <c r="KQI93" s="1548"/>
      <c r="KQJ93" s="1548"/>
      <c r="KQK93" s="1548"/>
      <c r="KQL93" s="1548"/>
      <c r="KQM93" s="1548"/>
      <c r="KQN93" s="1548"/>
      <c r="KQO93" s="1548"/>
      <c r="KQP93" s="1548"/>
      <c r="KQQ93" s="1548"/>
      <c r="KQR93" s="1548"/>
      <c r="KQS93" s="1548"/>
      <c r="KQT93" s="1548"/>
      <c r="KQU93" s="1548"/>
      <c r="KQV93" s="1548"/>
      <c r="KQW93" s="1548"/>
      <c r="KQX93" s="1548"/>
      <c r="KQY93" s="1548"/>
      <c r="KQZ93" s="1548"/>
      <c r="KRA93" s="1548"/>
      <c r="KRB93" s="1548"/>
      <c r="KRC93" s="1548"/>
      <c r="KRD93" s="1548"/>
      <c r="KRE93" s="1548"/>
      <c r="KRF93" s="1548"/>
      <c r="KRG93" s="1548"/>
      <c r="KRH93" s="1548"/>
      <c r="KRI93" s="1548"/>
      <c r="KRJ93" s="1548"/>
      <c r="KRK93" s="1548"/>
      <c r="KRL93" s="1548"/>
      <c r="KRM93" s="1548"/>
      <c r="KRN93" s="1548"/>
      <c r="KRO93" s="1548"/>
      <c r="KRP93" s="1548"/>
      <c r="KRQ93" s="1548"/>
      <c r="KRR93" s="1548"/>
      <c r="KRS93" s="1548"/>
      <c r="KRT93" s="1548"/>
      <c r="KRU93" s="1548"/>
      <c r="KRV93" s="1548"/>
      <c r="KRW93" s="1548"/>
      <c r="KRX93" s="1548"/>
      <c r="KRY93" s="1548"/>
      <c r="KRZ93" s="1548"/>
      <c r="KSA93" s="1548"/>
      <c r="KSB93" s="1548"/>
      <c r="KSC93" s="1548"/>
      <c r="KSD93" s="1548"/>
      <c r="KSE93" s="1548"/>
      <c r="KSF93" s="1548"/>
      <c r="KSG93" s="1548"/>
      <c r="KSH93" s="1548"/>
      <c r="KSI93" s="1548"/>
      <c r="KSJ93" s="1548"/>
      <c r="KSK93" s="1548"/>
      <c r="KSL93" s="1548"/>
      <c r="KSM93" s="1548"/>
      <c r="KSN93" s="1548"/>
      <c r="KSO93" s="1548"/>
      <c r="KSP93" s="1548"/>
      <c r="KSQ93" s="1548"/>
      <c r="KSR93" s="1548"/>
      <c r="KSS93" s="1548"/>
      <c r="KST93" s="1548"/>
      <c r="KSU93" s="1548"/>
      <c r="KSV93" s="1548"/>
      <c r="KSW93" s="1548"/>
      <c r="KSX93" s="1548"/>
      <c r="KSY93" s="1548"/>
      <c r="KSZ93" s="1548"/>
      <c r="KTA93" s="1548"/>
      <c r="KTB93" s="1548"/>
      <c r="KTC93" s="1548"/>
      <c r="KTD93" s="1548"/>
      <c r="KTE93" s="1548"/>
      <c r="KTF93" s="1548"/>
      <c r="KTG93" s="1548"/>
      <c r="KTH93" s="1548"/>
      <c r="KTI93" s="1548"/>
      <c r="KTJ93" s="1548"/>
      <c r="KTK93" s="1548"/>
      <c r="KTL93" s="1548"/>
      <c r="KTM93" s="1548"/>
      <c r="KTN93" s="1548"/>
      <c r="KTO93" s="1548"/>
      <c r="KTP93" s="1548"/>
      <c r="KTQ93" s="1548"/>
      <c r="KTR93" s="1548"/>
      <c r="KTS93" s="1548"/>
      <c r="KTT93" s="1548"/>
      <c r="KTU93" s="1548"/>
      <c r="KTV93" s="1548"/>
      <c r="KTW93" s="1548"/>
      <c r="KTX93" s="1548"/>
      <c r="KTY93" s="1548"/>
      <c r="KTZ93" s="1548"/>
      <c r="KUA93" s="1548"/>
      <c r="KUB93" s="1548"/>
      <c r="KUC93" s="1548"/>
      <c r="KUD93" s="1548"/>
      <c r="KUE93" s="1548"/>
      <c r="KUF93" s="1548"/>
      <c r="KUG93" s="1548"/>
      <c r="KUH93" s="1548"/>
      <c r="KUI93" s="1548"/>
      <c r="KUJ93" s="1548"/>
      <c r="KUK93" s="1548"/>
      <c r="KUL93" s="1548"/>
      <c r="KUM93" s="1548"/>
      <c r="KUN93" s="1548"/>
      <c r="KUO93" s="1548"/>
      <c r="KUP93" s="1548"/>
      <c r="KUQ93" s="1548"/>
      <c r="KUR93" s="1548"/>
      <c r="KUS93" s="1548"/>
      <c r="KUT93" s="1548"/>
      <c r="KUU93" s="1548"/>
      <c r="KUV93" s="1548"/>
      <c r="KUW93" s="1548"/>
      <c r="KUX93" s="1548"/>
      <c r="KUY93" s="1548"/>
      <c r="KUZ93" s="1548"/>
      <c r="KVA93" s="1548"/>
      <c r="KVB93" s="1548"/>
      <c r="KVC93" s="1548"/>
      <c r="KVD93" s="1548"/>
      <c r="KVE93" s="1548"/>
      <c r="KVF93" s="1548"/>
      <c r="KVG93" s="1548"/>
      <c r="KVH93" s="1548"/>
      <c r="KVI93" s="1548"/>
      <c r="KVJ93" s="1548"/>
      <c r="KVK93" s="1548"/>
      <c r="KVL93" s="1548"/>
      <c r="KVM93" s="1548"/>
      <c r="KVN93" s="1548"/>
      <c r="KVO93" s="1548"/>
      <c r="KVP93" s="1548"/>
      <c r="KVQ93" s="1548"/>
      <c r="KVR93" s="1548"/>
      <c r="KVS93" s="1548"/>
      <c r="KVT93" s="1548"/>
      <c r="KVU93" s="1548"/>
      <c r="KVV93" s="1548"/>
      <c r="KVW93" s="1548"/>
      <c r="KVX93" s="1548"/>
      <c r="KVY93" s="1548"/>
      <c r="KVZ93" s="1548"/>
      <c r="KWA93" s="1548"/>
      <c r="KWB93" s="1548"/>
      <c r="KWC93" s="1548"/>
      <c r="KWD93" s="1548"/>
      <c r="KWE93" s="1548"/>
      <c r="KWF93" s="1548"/>
      <c r="KWG93" s="1548"/>
      <c r="KWH93" s="1548"/>
      <c r="KWI93" s="1548"/>
      <c r="KWJ93" s="1548"/>
      <c r="KWK93" s="1548"/>
      <c r="KWL93" s="1548"/>
      <c r="KWM93" s="1548"/>
      <c r="KWN93" s="1548"/>
      <c r="KWO93" s="1548"/>
      <c r="KWP93" s="1548"/>
      <c r="KWQ93" s="1548"/>
      <c r="KWR93" s="1548"/>
      <c r="KWS93" s="1548"/>
      <c r="KWT93" s="1548"/>
      <c r="KWU93" s="1548"/>
      <c r="KWV93" s="1548"/>
      <c r="KWW93" s="1548"/>
      <c r="KWX93" s="1548"/>
      <c r="KWY93" s="1548"/>
      <c r="KWZ93" s="1548"/>
      <c r="KXA93" s="1548"/>
      <c r="KXB93" s="1548"/>
      <c r="KXC93" s="1548"/>
      <c r="KXD93" s="1548"/>
      <c r="KXE93" s="1548"/>
      <c r="KXF93" s="1548"/>
      <c r="KXG93" s="1548"/>
      <c r="KXH93" s="1548"/>
      <c r="KXI93" s="1548"/>
      <c r="KXJ93" s="1548"/>
      <c r="KXK93" s="1548"/>
      <c r="KXL93" s="1548"/>
      <c r="KXM93" s="1548"/>
      <c r="KXN93" s="1548"/>
      <c r="KXO93" s="1548"/>
      <c r="KXP93" s="1548"/>
      <c r="KXQ93" s="1548"/>
      <c r="KXR93" s="1548"/>
      <c r="KXS93" s="1548"/>
      <c r="KXT93" s="1548"/>
      <c r="KXU93" s="1548"/>
      <c r="KXV93" s="1548"/>
      <c r="KXW93" s="1548"/>
      <c r="KXX93" s="1548"/>
      <c r="KXY93" s="1548"/>
      <c r="KXZ93" s="1548"/>
      <c r="KYA93" s="1548"/>
      <c r="KYB93" s="1548"/>
      <c r="KYC93" s="1548"/>
      <c r="KYD93" s="1548"/>
      <c r="KYE93" s="1548"/>
      <c r="KYF93" s="1548"/>
      <c r="KYG93" s="1548"/>
      <c r="KYH93" s="1548"/>
      <c r="KYI93" s="1548"/>
      <c r="KYJ93" s="1548"/>
      <c r="KYK93" s="1548"/>
      <c r="KYL93" s="1548"/>
      <c r="KYM93" s="1548"/>
      <c r="KYN93" s="1548"/>
      <c r="KYO93" s="1548"/>
      <c r="KYP93" s="1548"/>
      <c r="KYQ93" s="1548"/>
      <c r="KYR93" s="1548"/>
      <c r="KYS93" s="1548"/>
      <c r="KYT93" s="1548"/>
      <c r="KYU93" s="1548"/>
      <c r="KYV93" s="1548"/>
      <c r="KYW93" s="1548"/>
      <c r="KYX93" s="1548"/>
      <c r="KYY93" s="1548"/>
      <c r="KYZ93" s="1548"/>
      <c r="KZA93" s="1548"/>
      <c r="KZB93" s="1548"/>
      <c r="KZC93" s="1548"/>
      <c r="KZD93" s="1548"/>
      <c r="KZE93" s="1548"/>
      <c r="KZF93" s="1548"/>
      <c r="KZG93" s="1548"/>
      <c r="KZH93" s="1548"/>
      <c r="KZI93" s="1548"/>
      <c r="KZJ93" s="1548"/>
      <c r="KZK93" s="1548"/>
      <c r="KZL93" s="1548"/>
      <c r="KZM93" s="1548"/>
      <c r="KZN93" s="1548"/>
      <c r="KZO93" s="1548"/>
      <c r="KZP93" s="1548"/>
      <c r="KZQ93" s="1548"/>
      <c r="KZR93" s="1548"/>
      <c r="KZS93" s="1548"/>
      <c r="KZT93" s="1548"/>
      <c r="KZU93" s="1548"/>
      <c r="KZV93" s="1548"/>
      <c r="KZW93" s="1548"/>
      <c r="KZX93" s="1548"/>
      <c r="KZY93" s="1548"/>
      <c r="KZZ93" s="1548"/>
      <c r="LAA93" s="1548"/>
      <c r="LAB93" s="1548"/>
      <c r="LAC93" s="1548"/>
      <c r="LAD93" s="1548"/>
      <c r="LAE93" s="1548"/>
      <c r="LAF93" s="1548"/>
      <c r="LAG93" s="1548"/>
      <c r="LAH93" s="1548"/>
      <c r="LAI93" s="1548"/>
      <c r="LAJ93" s="1548"/>
      <c r="LAK93" s="1548"/>
      <c r="LAL93" s="1548"/>
      <c r="LAM93" s="1548"/>
      <c r="LAN93" s="1548"/>
      <c r="LAO93" s="1548"/>
      <c r="LAP93" s="1548"/>
      <c r="LAQ93" s="1548"/>
      <c r="LAR93" s="1548"/>
      <c r="LAS93" s="1548"/>
      <c r="LAT93" s="1548"/>
      <c r="LAU93" s="1548"/>
      <c r="LAV93" s="1548"/>
      <c r="LAW93" s="1548"/>
      <c r="LAX93" s="1548"/>
      <c r="LAY93" s="1548"/>
      <c r="LAZ93" s="1548"/>
      <c r="LBA93" s="1548"/>
      <c r="LBB93" s="1548"/>
      <c r="LBC93" s="1548"/>
      <c r="LBD93" s="1548"/>
      <c r="LBE93" s="1548"/>
      <c r="LBF93" s="1548"/>
      <c r="LBG93" s="1548"/>
      <c r="LBH93" s="1548"/>
      <c r="LBI93" s="1548"/>
      <c r="LBJ93" s="1548"/>
      <c r="LBK93" s="1548"/>
      <c r="LBL93" s="1548"/>
      <c r="LBM93" s="1548"/>
      <c r="LBN93" s="1548"/>
      <c r="LBO93" s="1548"/>
      <c r="LBP93" s="1548"/>
      <c r="LBQ93" s="1548"/>
      <c r="LBR93" s="1548"/>
      <c r="LBS93" s="1548"/>
      <c r="LBT93" s="1548"/>
      <c r="LBU93" s="1548"/>
      <c r="LBV93" s="1548"/>
      <c r="LBW93" s="1548"/>
      <c r="LBX93" s="1548"/>
      <c r="LBY93" s="1548"/>
      <c r="LBZ93" s="1548"/>
      <c r="LCA93" s="1548"/>
      <c r="LCB93" s="1548"/>
      <c r="LCC93" s="1548"/>
      <c r="LCD93" s="1548"/>
      <c r="LCE93" s="1548"/>
      <c r="LCF93" s="1548"/>
      <c r="LCG93" s="1548"/>
      <c r="LCH93" s="1548"/>
      <c r="LCI93" s="1548"/>
      <c r="LCJ93" s="1548"/>
      <c r="LCK93" s="1548"/>
      <c r="LCL93" s="1548"/>
      <c r="LCM93" s="1548"/>
      <c r="LCN93" s="1548"/>
      <c r="LCO93" s="1548"/>
      <c r="LCP93" s="1548"/>
      <c r="LCQ93" s="1548"/>
      <c r="LCR93" s="1548"/>
      <c r="LCS93" s="1548"/>
      <c r="LCT93" s="1548"/>
      <c r="LCU93" s="1548"/>
      <c r="LCV93" s="1548"/>
      <c r="LCW93" s="1548"/>
      <c r="LCX93" s="1548"/>
      <c r="LCY93" s="1548"/>
      <c r="LCZ93" s="1548"/>
      <c r="LDA93" s="1548"/>
      <c r="LDB93" s="1548"/>
      <c r="LDC93" s="1548"/>
      <c r="LDD93" s="1548"/>
      <c r="LDE93" s="1548"/>
      <c r="LDF93" s="1548"/>
      <c r="LDG93" s="1548"/>
      <c r="LDH93" s="1548"/>
      <c r="LDI93" s="1548"/>
      <c r="LDJ93" s="1548"/>
      <c r="LDK93" s="1548"/>
      <c r="LDL93" s="1548"/>
      <c r="LDM93" s="1548"/>
      <c r="LDN93" s="1548"/>
      <c r="LDO93" s="1548"/>
      <c r="LDP93" s="1548"/>
      <c r="LDQ93" s="1548"/>
      <c r="LDR93" s="1548"/>
      <c r="LDS93" s="1548"/>
      <c r="LDT93" s="1548"/>
      <c r="LDU93" s="1548"/>
      <c r="LDV93" s="1548"/>
      <c r="LDW93" s="1548"/>
      <c r="LDX93" s="1548"/>
      <c r="LDY93" s="1548"/>
      <c r="LDZ93" s="1548"/>
      <c r="LEA93" s="1548"/>
      <c r="LEB93" s="1548"/>
      <c r="LEC93" s="1548"/>
      <c r="LED93" s="1548"/>
      <c r="LEE93" s="1548"/>
      <c r="LEF93" s="1548"/>
      <c r="LEG93" s="1548"/>
      <c r="LEH93" s="1548"/>
      <c r="LEI93" s="1548"/>
      <c r="LEJ93" s="1548"/>
      <c r="LEK93" s="1548"/>
      <c r="LEL93" s="1548"/>
      <c r="LEM93" s="1548"/>
      <c r="LEN93" s="1548"/>
      <c r="LEO93" s="1548"/>
      <c r="LEP93" s="1548"/>
      <c r="LEQ93" s="1548"/>
      <c r="LER93" s="1548"/>
      <c r="LES93" s="1548"/>
      <c r="LET93" s="1548"/>
      <c r="LEU93" s="1548"/>
      <c r="LEV93" s="1548"/>
      <c r="LEW93" s="1548"/>
      <c r="LEX93" s="1548"/>
      <c r="LEY93" s="1548"/>
      <c r="LEZ93" s="1548"/>
      <c r="LFA93" s="1548"/>
      <c r="LFB93" s="1548"/>
      <c r="LFC93" s="1548"/>
      <c r="LFD93" s="1548"/>
      <c r="LFE93" s="1548"/>
      <c r="LFF93" s="1548"/>
      <c r="LFG93" s="1548"/>
      <c r="LFH93" s="1548"/>
      <c r="LFI93" s="1548"/>
      <c r="LFJ93" s="1548"/>
      <c r="LFK93" s="1548"/>
      <c r="LFL93" s="1548"/>
      <c r="LFM93" s="1548"/>
      <c r="LFN93" s="1548"/>
      <c r="LFO93" s="1548"/>
      <c r="LFP93" s="1548"/>
      <c r="LFQ93" s="1548"/>
      <c r="LFR93" s="1548"/>
      <c r="LFS93" s="1548"/>
      <c r="LFT93" s="1548"/>
      <c r="LFU93" s="1548"/>
      <c r="LFV93" s="1548"/>
      <c r="LFW93" s="1548"/>
      <c r="LFX93" s="1548"/>
      <c r="LFY93" s="1548"/>
      <c r="LFZ93" s="1548"/>
      <c r="LGA93" s="1548"/>
      <c r="LGB93" s="1548"/>
      <c r="LGC93" s="1548"/>
      <c r="LGD93" s="1548"/>
      <c r="LGE93" s="1548"/>
      <c r="LGF93" s="1548"/>
      <c r="LGG93" s="1548"/>
      <c r="LGH93" s="1548"/>
      <c r="LGI93" s="1548"/>
      <c r="LGJ93" s="1548"/>
      <c r="LGK93" s="1548"/>
      <c r="LGL93" s="1548"/>
      <c r="LGM93" s="1548"/>
      <c r="LGN93" s="1548"/>
      <c r="LGO93" s="1548"/>
      <c r="LGP93" s="1548"/>
      <c r="LGQ93" s="1548"/>
      <c r="LGR93" s="1548"/>
      <c r="LGS93" s="1548"/>
      <c r="LGT93" s="1548"/>
      <c r="LGU93" s="1548"/>
      <c r="LGV93" s="1548"/>
      <c r="LGW93" s="1548"/>
      <c r="LGX93" s="1548"/>
      <c r="LGY93" s="1548"/>
      <c r="LGZ93" s="1548"/>
      <c r="LHA93" s="1548"/>
      <c r="LHB93" s="1548"/>
      <c r="LHC93" s="1548"/>
      <c r="LHD93" s="1548"/>
      <c r="LHE93" s="1548"/>
      <c r="LHF93" s="1548"/>
      <c r="LHG93" s="1548"/>
      <c r="LHH93" s="1548"/>
      <c r="LHI93" s="1548"/>
      <c r="LHJ93" s="1548"/>
      <c r="LHK93" s="1548"/>
      <c r="LHL93" s="1548"/>
      <c r="LHM93" s="1548"/>
      <c r="LHN93" s="1548"/>
      <c r="LHO93" s="1548"/>
      <c r="LHP93" s="1548"/>
      <c r="LHQ93" s="1548"/>
      <c r="LHR93" s="1548"/>
      <c r="LHS93" s="1548"/>
      <c r="LHT93" s="1548"/>
      <c r="LHU93" s="1548"/>
      <c r="LHV93" s="1548"/>
      <c r="LHW93" s="1548"/>
      <c r="LHX93" s="1548"/>
      <c r="LHY93" s="1548"/>
      <c r="LHZ93" s="1548"/>
      <c r="LIA93" s="1548"/>
      <c r="LIB93" s="1548"/>
      <c r="LIC93" s="1548"/>
      <c r="LID93" s="1548"/>
      <c r="LIE93" s="1548"/>
      <c r="LIF93" s="1548"/>
      <c r="LIG93" s="1548"/>
      <c r="LIH93" s="1548"/>
      <c r="LII93" s="1548"/>
      <c r="LIJ93" s="1548"/>
      <c r="LIK93" s="1548"/>
      <c r="LIL93" s="1548"/>
      <c r="LIM93" s="1548"/>
      <c r="LIN93" s="1548"/>
      <c r="LIO93" s="1548"/>
      <c r="LIP93" s="1548"/>
      <c r="LIQ93" s="1548"/>
      <c r="LIR93" s="1548"/>
      <c r="LIS93" s="1548"/>
      <c r="LIT93" s="1548"/>
      <c r="LIU93" s="1548"/>
      <c r="LIV93" s="1548"/>
      <c r="LIW93" s="1548"/>
      <c r="LIX93" s="1548"/>
      <c r="LIY93" s="1548"/>
      <c r="LIZ93" s="1548"/>
      <c r="LJA93" s="1548"/>
      <c r="LJB93" s="1548"/>
      <c r="LJC93" s="1548"/>
      <c r="LJD93" s="1548"/>
      <c r="LJE93" s="1548"/>
      <c r="LJF93" s="1548"/>
      <c r="LJG93" s="1548"/>
      <c r="LJH93" s="1548"/>
      <c r="LJI93" s="1548"/>
      <c r="LJJ93" s="1548"/>
      <c r="LJK93" s="1548"/>
      <c r="LJL93" s="1548"/>
      <c r="LJM93" s="1548"/>
      <c r="LJN93" s="1548"/>
      <c r="LJO93" s="1548"/>
      <c r="LJP93" s="1548"/>
      <c r="LJQ93" s="1548"/>
      <c r="LJR93" s="1548"/>
      <c r="LJS93" s="1548"/>
      <c r="LJT93" s="1548"/>
      <c r="LJU93" s="1548"/>
      <c r="LJV93" s="1548"/>
      <c r="LJW93" s="1548"/>
      <c r="LJX93" s="1548"/>
      <c r="LJY93" s="1548"/>
      <c r="LJZ93" s="1548"/>
      <c r="LKA93" s="1548"/>
      <c r="LKB93" s="1548"/>
      <c r="LKC93" s="1548"/>
      <c r="LKD93" s="1548"/>
      <c r="LKE93" s="1548"/>
      <c r="LKF93" s="1548"/>
      <c r="LKG93" s="1548"/>
      <c r="LKH93" s="1548"/>
      <c r="LKI93" s="1548"/>
      <c r="LKJ93" s="1548"/>
      <c r="LKK93" s="1548"/>
      <c r="LKL93" s="1548"/>
      <c r="LKM93" s="1548"/>
      <c r="LKN93" s="1548"/>
      <c r="LKO93" s="1548"/>
      <c r="LKP93" s="1548"/>
      <c r="LKQ93" s="1548"/>
      <c r="LKR93" s="1548"/>
      <c r="LKS93" s="1548"/>
      <c r="LKT93" s="1548"/>
      <c r="LKU93" s="1548"/>
      <c r="LKV93" s="1548"/>
      <c r="LKW93" s="1548"/>
      <c r="LKX93" s="1548"/>
      <c r="LKY93" s="1548"/>
      <c r="LKZ93" s="1548"/>
      <c r="LLA93" s="1548"/>
      <c r="LLB93" s="1548"/>
      <c r="LLC93" s="1548"/>
      <c r="LLD93" s="1548"/>
      <c r="LLE93" s="1548"/>
      <c r="LLF93" s="1548"/>
      <c r="LLG93" s="1548"/>
      <c r="LLH93" s="1548"/>
      <c r="LLI93" s="1548"/>
      <c r="LLJ93" s="1548"/>
      <c r="LLK93" s="1548"/>
      <c r="LLL93" s="1548"/>
      <c r="LLM93" s="1548"/>
      <c r="LLN93" s="1548"/>
      <c r="LLO93" s="1548"/>
      <c r="LLP93" s="1548"/>
      <c r="LLQ93" s="1548"/>
      <c r="LLR93" s="1548"/>
      <c r="LLS93" s="1548"/>
      <c r="LLT93" s="1548"/>
      <c r="LLU93" s="1548"/>
      <c r="LLV93" s="1548"/>
      <c r="LLW93" s="1548"/>
      <c r="LLX93" s="1548"/>
      <c r="LLY93" s="1548"/>
      <c r="LLZ93" s="1548"/>
      <c r="LMA93" s="1548"/>
      <c r="LMB93" s="1548"/>
      <c r="LMC93" s="1548"/>
      <c r="LMD93" s="1548"/>
      <c r="LME93" s="1548"/>
      <c r="LMF93" s="1548"/>
      <c r="LMG93" s="1548"/>
      <c r="LMH93" s="1548"/>
      <c r="LMI93" s="1548"/>
      <c r="LMJ93" s="1548"/>
      <c r="LMK93" s="1548"/>
      <c r="LML93" s="1548"/>
      <c r="LMM93" s="1548"/>
      <c r="LMN93" s="1548"/>
      <c r="LMO93" s="1548"/>
      <c r="LMP93" s="1548"/>
      <c r="LMQ93" s="1548"/>
      <c r="LMR93" s="1548"/>
      <c r="LMS93" s="1548"/>
      <c r="LMT93" s="1548"/>
      <c r="LMU93" s="1548"/>
      <c r="LMV93" s="1548"/>
      <c r="LMW93" s="1548"/>
      <c r="LMX93" s="1548"/>
      <c r="LMY93" s="1548"/>
      <c r="LMZ93" s="1548"/>
      <c r="LNA93" s="1548"/>
      <c r="LNB93" s="1548"/>
      <c r="LNC93" s="1548"/>
      <c r="LND93" s="1548"/>
      <c r="LNE93" s="1548"/>
      <c r="LNF93" s="1548"/>
      <c r="LNG93" s="1548"/>
      <c r="LNH93" s="1548"/>
      <c r="LNI93" s="1548"/>
      <c r="LNJ93" s="1548"/>
      <c r="LNK93" s="1548"/>
      <c r="LNL93" s="1548"/>
      <c r="LNM93" s="1548"/>
      <c r="LNN93" s="1548"/>
      <c r="LNO93" s="1548"/>
      <c r="LNP93" s="1548"/>
      <c r="LNQ93" s="1548"/>
      <c r="LNR93" s="1548"/>
      <c r="LNS93" s="1548"/>
      <c r="LNT93" s="1548"/>
      <c r="LNU93" s="1548"/>
      <c r="LNV93" s="1548"/>
      <c r="LNW93" s="1548"/>
      <c r="LNX93" s="1548"/>
      <c r="LNY93" s="1548"/>
      <c r="LNZ93" s="1548"/>
      <c r="LOA93" s="1548"/>
      <c r="LOB93" s="1548"/>
      <c r="LOC93" s="1548"/>
      <c r="LOD93" s="1548"/>
      <c r="LOE93" s="1548"/>
      <c r="LOF93" s="1548"/>
      <c r="LOG93" s="1548"/>
      <c r="LOH93" s="1548"/>
      <c r="LOI93" s="1548"/>
      <c r="LOJ93" s="1548"/>
      <c r="LOK93" s="1548"/>
      <c r="LOL93" s="1548"/>
      <c r="LOM93" s="1548"/>
      <c r="LON93" s="1548"/>
      <c r="LOO93" s="1548"/>
      <c r="LOP93" s="1548"/>
      <c r="LOQ93" s="1548"/>
      <c r="LOR93" s="1548"/>
      <c r="LOS93" s="1548"/>
      <c r="LOT93" s="1548"/>
      <c r="LOU93" s="1548"/>
      <c r="LOV93" s="1548"/>
      <c r="LOW93" s="1548"/>
      <c r="LOX93" s="1548"/>
      <c r="LOY93" s="1548"/>
      <c r="LOZ93" s="1548"/>
      <c r="LPA93" s="1548"/>
      <c r="LPB93" s="1548"/>
      <c r="LPC93" s="1548"/>
      <c r="LPD93" s="1548"/>
      <c r="LPE93" s="1548"/>
      <c r="LPF93" s="1548"/>
      <c r="LPG93" s="1548"/>
      <c r="LPH93" s="1548"/>
      <c r="LPI93" s="1548"/>
      <c r="LPJ93" s="1548"/>
      <c r="LPK93" s="1548"/>
      <c r="LPL93" s="1548"/>
      <c r="LPM93" s="1548"/>
      <c r="LPN93" s="1548"/>
      <c r="LPO93" s="1548"/>
      <c r="LPP93" s="1548"/>
      <c r="LPQ93" s="1548"/>
      <c r="LPR93" s="1548"/>
      <c r="LPS93" s="1548"/>
      <c r="LPT93" s="1548"/>
      <c r="LPU93" s="1548"/>
      <c r="LPV93" s="1548"/>
      <c r="LPW93" s="1548"/>
      <c r="LPX93" s="1548"/>
      <c r="LPY93" s="1548"/>
      <c r="LPZ93" s="1548"/>
      <c r="LQA93" s="1548"/>
      <c r="LQB93" s="1548"/>
      <c r="LQC93" s="1548"/>
      <c r="LQD93" s="1548"/>
      <c r="LQE93" s="1548"/>
      <c r="LQF93" s="1548"/>
      <c r="LQG93" s="1548"/>
      <c r="LQH93" s="1548"/>
      <c r="LQI93" s="1548"/>
      <c r="LQJ93" s="1548"/>
      <c r="LQK93" s="1548"/>
      <c r="LQL93" s="1548"/>
      <c r="LQM93" s="1548"/>
      <c r="LQN93" s="1548"/>
      <c r="LQO93" s="1548"/>
      <c r="LQP93" s="1548"/>
      <c r="LQQ93" s="1548"/>
      <c r="LQR93" s="1548"/>
      <c r="LQS93" s="1548"/>
      <c r="LQT93" s="1548"/>
      <c r="LQU93" s="1548"/>
      <c r="LQV93" s="1548"/>
      <c r="LQW93" s="1548"/>
      <c r="LQX93" s="1548"/>
      <c r="LQY93" s="1548"/>
      <c r="LQZ93" s="1548"/>
      <c r="LRA93" s="1548"/>
      <c r="LRB93" s="1548"/>
      <c r="LRC93" s="1548"/>
      <c r="LRD93" s="1548"/>
      <c r="LRE93" s="1548"/>
      <c r="LRF93" s="1548"/>
      <c r="LRG93" s="1548"/>
      <c r="LRH93" s="1548"/>
      <c r="LRI93" s="1548"/>
      <c r="LRJ93" s="1548"/>
      <c r="LRK93" s="1548"/>
      <c r="LRL93" s="1548"/>
      <c r="LRM93" s="1548"/>
      <c r="LRN93" s="1548"/>
      <c r="LRO93" s="1548"/>
      <c r="LRP93" s="1548"/>
      <c r="LRQ93" s="1548"/>
      <c r="LRR93" s="1548"/>
      <c r="LRS93" s="1548"/>
      <c r="LRT93" s="1548"/>
      <c r="LRU93" s="1548"/>
      <c r="LRV93" s="1548"/>
      <c r="LRW93" s="1548"/>
      <c r="LRX93" s="1548"/>
      <c r="LRY93" s="1548"/>
      <c r="LRZ93" s="1548"/>
      <c r="LSA93" s="1548"/>
      <c r="LSB93" s="1548"/>
      <c r="LSC93" s="1548"/>
      <c r="LSD93" s="1548"/>
      <c r="LSE93" s="1548"/>
      <c r="LSF93" s="1548"/>
      <c r="LSG93" s="1548"/>
      <c r="LSH93" s="1548"/>
      <c r="LSI93" s="1548"/>
      <c r="LSJ93" s="1548"/>
      <c r="LSK93" s="1548"/>
      <c r="LSL93" s="1548"/>
      <c r="LSM93" s="1548"/>
      <c r="LSN93" s="1548"/>
      <c r="LSO93" s="1548"/>
      <c r="LSP93" s="1548"/>
      <c r="LSQ93" s="1548"/>
      <c r="LSR93" s="1548"/>
      <c r="LSS93" s="1548"/>
      <c r="LST93" s="1548"/>
      <c r="LSU93" s="1548"/>
      <c r="LSV93" s="1548"/>
      <c r="LSW93" s="1548"/>
      <c r="LSX93" s="1548"/>
      <c r="LSY93" s="1548"/>
      <c r="LSZ93" s="1548"/>
      <c r="LTA93" s="1548"/>
      <c r="LTB93" s="1548"/>
      <c r="LTC93" s="1548"/>
      <c r="LTD93" s="1548"/>
      <c r="LTE93" s="1548"/>
      <c r="LTF93" s="1548"/>
      <c r="LTG93" s="1548"/>
      <c r="LTH93" s="1548"/>
      <c r="LTI93" s="1548"/>
      <c r="LTJ93" s="1548"/>
      <c r="LTK93" s="1548"/>
      <c r="LTL93" s="1548"/>
      <c r="LTM93" s="1548"/>
      <c r="LTN93" s="1548"/>
      <c r="LTO93" s="1548"/>
      <c r="LTP93" s="1548"/>
      <c r="LTQ93" s="1548"/>
      <c r="LTR93" s="1548"/>
      <c r="LTS93" s="1548"/>
      <c r="LTT93" s="1548"/>
      <c r="LTU93" s="1548"/>
      <c r="LTV93" s="1548"/>
      <c r="LTW93" s="1548"/>
      <c r="LTX93" s="1548"/>
      <c r="LTY93" s="1548"/>
      <c r="LTZ93" s="1548"/>
      <c r="LUA93" s="1548"/>
      <c r="LUB93" s="1548"/>
      <c r="LUC93" s="1548"/>
      <c r="LUD93" s="1548"/>
      <c r="LUE93" s="1548"/>
      <c r="LUF93" s="1548"/>
      <c r="LUG93" s="1548"/>
      <c r="LUH93" s="1548"/>
      <c r="LUI93" s="1548"/>
      <c r="LUJ93" s="1548"/>
      <c r="LUK93" s="1548"/>
      <c r="LUL93" s="1548"/>
      <c r="LUM93" s="1548"/>
      <c r="LUN93" s="1548"/>
      <c r="LUO93" s="1548"/>
      <c r="LUP93" s="1548"/>
      <c r="LUQ93" s="1548"/>
      <c r="LUR93" s="1548"/>
      <c r="LUS93" s="1548"/>
      <c r="LUT93" s="1548"/>
      <c r="LUU93" s="1548"/>
      <c r="LUV93" s="1548"/>
      <c r="LUW93" s="1548"/>
      <c r="LUX93" s="1548"/>
      <c r="LUY93" s="1548"/>
      <c r="LUZ93" s="1548"/>
      <c r="LVA93" s="1548"/>
      <c r="LVB93" s="1548"/>
      <c r="LVC93" s="1548"/>
      <c r="LVD93" s="1548"/>
      <c r="LVE93" s="1548"/>
      <c r="LVF93" s="1548"/>
      <c r="LVG93" s="1548"/>
      <c r="LVH93" s="1548"/>
      <c r="LVI93" s="1548"/>
      <c r="LVJ93" s="1548"/>
      <c r="LVK93" s="1548"/>
      <c r="LVL93" s="1548"/>
      <c r="LVM93" s="1548"/>
      <c r="LVN93" s="1548"/>
      <c r="LVO93" s="1548"/>
      <c r="LVP93" s="1548"/>
      <c r="LVQ93" s="1548"/>
      <c r="LVR93" s="1548"/>
      <c r="LVS93" s="1548"/>
      <c r="LVT93" s="1548"/>
      <c r="LVU93" s="1548"/>
      <c r="LVV93" s="1548"/>
      <c r="LVW93" s="1548"/>
      <c r="LVX93" s="1548"/>
      <c r="LVY93" s="1548"/>
      <c r="LVZ93" s="1548"/>
      <c r="LWA93" s="1548"/>
      <c r="LWB93" s="1548"/>
      <c r="LWC93" s="1548"/>
      <c r="LWD93" s="1548"/>
      <c r="LWE93" s="1548"/>
      <c r="LWF93" s="1548"/>
      <c r="LWG93" s="1548"/>
      <c r="LWH93" s="1548"/>
      <c r="LWI93" s="1548"/>
      <c r="LWJ93" s="1548"/>
      <c r="LWK93" s="1548"/>
      <c r="LWL93" s="1548"/>
      <c r="LWM93" s="1548"/>
      <c r="LWN93" s="1548"/>
      <c r="LWO93" s="1548"/>
      <c r="LWP93" s="1548"/>
      <c r="LWQ93" s="1548"/>
      <c r="LWR93" s="1548"/>
      <c r="LWS93" s="1548"/>
      <c r="LWT93" s="1548"/>
      <c r="LWU93" s="1548"/>
      <c r="LWV93" s="1548"/>
      <c r="LWW93" s="1548"/>
      <c r="LWX93" s="1548"/>
      <c r="LWY93" s="1548"/>
      <c r="LWZ93" s="1548"/>
      <c r="LXA93" s="1548"/>
      <c r="LXB93" s="1548"/>
      <c r="LXC93" s="1548"/>
      <c r="LXD93" s="1548"/>
      <c r="LXE93" s="1548"/>
      <c r="LXF93" s="1548"/>
      <c r="LXG93" s="1548"/>
      <c r="LXH93" s="1548"/>
      <c r="LXI93" s="1548"/>
      <c r="LXJ93" s="1548"/>
      <c r="LXK93" s="1548"/>
      <c r="LXL93" s="1548"/>
      <c r="LXM93" s="1548"/>
      <c r="LXN93" s="1548"/>
      <c r="LXO93" s="1548"/>
      <c r="LXP93" s="1548"/>
      <c r="LXQ93" s="1548"/>
      <c r="LXR93" s="1548"/>
      <c r="LXS93" s="1548"/>
      <c r="LXT93" s="1548"/>
      <c r="LXU93" s="1548"/>
      <c r="LXV93" s="1548"/>
      <c r="LXW93" s="1548"/>
      <c r="LXX93" s="1548"/>
      <c r="LXY93" s="1548"/>
      <c r="LXZ93" s="1548"/>
      <c r="LYA93" s="1548"/>
      <c r="LYB93" s="1548"/>
      <c r="LYC93" s="1548"/>
      <c r="LYD93" s="1548"/>
      <c r="LYE93" s="1548"/>
      <c r="LYF93" s="1548"/>
      <c r="LYG93" s="1548"/>
      <c r="LYH93" s="1548"/>
      <c r="LYI93" s="1548"/>
      <c r="LYJ93" s="1548"/>
      <c r="LYK93" s="1548"/>
      <c r="LYL93" s="1548"/>
      <c r="LYM93" s="1548"/>
      <c r="LYN93" s="1548"/>
      <c r="LYO93" s="1548"/>
      <c r="LYP93" s="1548"/>
      <c r="LYQ93" s="1548"/>
      <c r="LYR93" s="1548"/>
      <c r="LYS93" s="1548"/>
      <c r="LYT93" s="1548"/>
      <c r="LYU93" s="1548"/>
      <c r="LYV93" s="1548"/>
      <c r="LYW93" s="1548"/>
      <c r="LYX93" s="1548"/>
      <c r="LYY93" s="1548"/>
      <c r="LYZ93" s="1548"/>
      <c r="LZA93" s="1548"/>
      <c r="LZB93" s="1548"/>
      <c r="LZC93" s="1548"/>
      <c r="LZD93" s="1548"/>
      <c r="LZE93" s="1548"/>
      <c r="LZF93" s="1548"/>
      <c r="LZG93" s="1548"/>
      <c r="LZH93" s="1548"/>
      <c r="LZI93" s="1548"/>
      <c r="LZJ93" s="1548"/>
      <c r="LZK93" s="1548"/>
      <c r="LZL93" s="1548"/>
      <c r="LZM93" s="1548"/>
      <c r="LZN93" s="1548"/>
      <c r="LZO93" s="1548"/>
      <c r="LZP93" s="1548"/>
      <c r="LZQ93" s="1548"/>
      <c r="LZR93" s="1548"/>
      <c r="LZS93" s="1548"/>
      <c r="LZT93" s="1548"/>
      <c r="LZU93" s="1548"/>
      <c r="LZV93" s="1548"/>
      <c r="LZW93" s="1548"/>
      <c r="LZX93" s="1548"/>
      <c r="LZY93" s="1548"/>
      <c r="LZZ93" s="1548"/>
      <c r="MAA93" s="1548"/>
      <c r="MAB93" s="1548"/>
      <c r="MAC93" s="1548"/>
      <c r="MAD93" s="1548"/>
      <c r="MAE93" s="1548"/>
      <c r="MAF93" s="1548"/>
      <c r="MAG93" s="1548"/>
      <c r="MAH93" s="1548"/>
      <c r="MAI93" s="1548"/>
      <c r="MAJ93" s="1548"/>
      <c r="MAK93" s="1548"/>
      <c r="MAL93" s="1548"/>
      <c r="MAM93" s="1548"/>
      <c r="MAN93" s="1548"/>
      <c r="MAO93" s="1548"/>
      <c r="MAP93" s="1548"/>
      <c r="MAQ93" s="1548"/>
      <c r="MAR93" s="1548"/>
      <c r="MAS93" s="1548"/>
      <c r="MAT93" s="1548"/>
      <c r="MAU93" s="1548"/>
      <c r="MAV93" s="1548"/>
      <c r="MAW93" s="1548"/>
      <c r="MAX93" s="1548"/>
      <c r="MAY93" s="1548"/>
      <c r="MAZ93" s="1548"/>
      <c r="MBA93" s="1548"/>
      <c r="MBB93" s="1548"/>
      <c r="MBC93" s="1548"/>
      <c r="MBD93" s="1548"/>
      <c r="MBE93" s="1548"/>
      <c r="MBF93" s="1548"/>
      <c r="MBG93" s="1548"/>
      <c r="MBH93" s="1548"/>
      <c r="MBI93" s="1548"/>
      <c r="MBJ93" s="1548"/>
      <c r="MBK93" s="1548"/>
      <c r="MBL93" s="1548"/>
      <c r="MBM93" s="1548"/>
      <c r="MBN93" s="1548"/>
      <c r="MBO93" s="1548"/>
      <c r="MBP93" s="1548"/>
      <c r="MBQ93" s="1548"/>
      <c r="MBR93" s="1548"/>
      <c r="MBS93" s="1548"/>
      <c r="MBT93" s="1548"/>
      <c r="MBU93" s="1548"/>
      <c r="MBV93" s="1548"/>
      <c r="MBW93" s="1548"/>
      <c r="MBX93" s="1548"/>
      <c r="MBY93" s="1548"/>
      <c r="MBZ93" s="1548"/>
      <c r="MCA93" s="1548"/>
      <c r="MCB93" s="1548"/>
      <c r="MCC93" s="1548"/>
      <c r="MCD93" s="1548"/>
      <c r="MCE93" s="1548"/>
      <c r="MCF93" s="1548"/>
      <c r="MCG93" s="1548"/>
      <c r="MCH93" s="1548"/>
      <c r="MCI93" s="1548"/>
      <c r="MCJ93" s="1548"/>
      <c r="MCK93" s="1548"/>
      <c r="MCL93" s="1548"/>
      <c r="MCM93" s="1548"/>
      <c r="MCN93" s="1548"/>
      <c r="MCO93" s="1548"/>
      <c r="MCP93" s="1548"/>
      <c r="MCQ93" s="1548"/>
      <c r="MCR93" s="1548"/>
      <c r="MCS93" s="1548"/>
      <c r="MCT93" s="1548"/>
      <c r="MCU93" s="1548"/>
      <c r="MCV93" s="1548"/>
      <c r="MCW93" s="1548"/>
      <c r="MCX93" s="1548"/>
      <c r="MCY93" s="1548"/>
      <c r="MCZ93" s="1548"/>
      <c r="MDA93" s="1548"/>
      <c r="MDB93" s="1548"/>
      <c r="MDC93" s="1548"/>
      <c r="MDD93" s="1548"/>
      <c r="MDE93" s="1548"/>
      <c r="MDF93" s="1548"/>
      <c r="MDG93" s="1548"/>
      <c r="MDH93" s="1548"/>
      <c r="MDI93" s="1548"/>
      <c r="MDJ93" s="1548"/>
      <c r="MDK93" s="1548"/>
      <c r="MDL93" s="1548"/>
      <c r="MDM93" s="1548"/>
      <c r="MDN93" s="1548"/>
      <c r="MDO93" s="1548"/>
      <c r="MDP93" s="1548"/>
      <c r="MDQ93" s="1548"/>
      <c r="MDR93" s="1548"/>
      <c r="MDS93" s="1548"/>
      <c r="MDT93" s="1548"/>
      <c r="MDU93" s="1548"/>
      <c r="MDV93" s="1548"/>
      <c r="MDW93" s="1548"/>
      <c r="MDX93" s="1548"/>
      <c r="MDY93" s="1548"/>
      <c r="MDZ93" s="1548"/>
      <c r="MEA93" s="1548"/>
      <c r="MEB93" s="1548"/>
      <c r="MEC93" s="1548"/>
      <c r="MED93" s="1548"/>
      <c r="MEE93" s="1548"/>
      <c r="MEF93" s="1548"/>
      <c r="MEG93" s="1548"/>
      <c r="MEH93" s="1548"/>
      <c r="MEI93" s="1548"/>
      <c r="MEJ93" s="1548"/>
      <c r="MEK93" s="1548"/>
      <c r="MEL93" s="1548"/>
      <c r="MEM93" s="1548"/>
      <c r="MEN93" s="1548"/>
      <c r="MEO93" s="1548"/>
      <c r="MEP93" s="1548"/>
      <c r="MEQ93" s="1548"/>
      <c r="MER93" s="1548"/>
      <c r="MES93" s="1548"/>
      <c r="MET93" s="1548"/>
      <c r="MEU93" s="1548"/>
      <c r="MEV93" s="1548"/>
      <c r="MEW93" s="1548"/>
      <c r="MEX93" s="1548"/>
      <c r="MEY93" s="1548"/>
      <c r="MEZ93" s="1548"/>
      <c r="MFA93" s="1548"/>
      <c r="MFB93" s="1548"/>
      <c r="MFC93" s="1548"/>
      <c r="MFD93" s="1548"/>
      <c r="MFE93" s="1548"/>
      <c r="MFF93" s="1548"/>
      <c r="MFG93" s="1548"/>
      <c r="MFH93" s="1548"/>
      <c r="MFI93" s="1548"/>
      <c r="MFJ93" s="1548"/>
      <c r="MFK93" s="1548"/>
      <c r="MFL93" s="1548"/>
      <c r="MFM93" s="1548"/>
      <c r="MFN93" s="1548"/>
      <c r="MFO93" s="1548"/>
      <c r="MFP93" s="1548"/>
      <c r="MFQ93" s="1548"/>
      <c r="MFR93" s="1548"/>
      <c r="MFS93" s="1548"/>
      <c r="MFT93" s="1548"/>
      <c r="MFU93" s="1548"/>
      <c r="MFV93" s="1548"/>
      <c r="MFW93" s="1548"/>
      <c r="MFX93" s="1548"/>
      <c r="MFY93" s="1548"/>
      <c r="MFZ93" s="1548"/>
      <c r="MGA93" s="1548"/>
      <c r="MGB93" s="1548"/>
      <c r="MGC93" s="1548"/>
      <c r="MGD93" s="1548"/>
      <c r="MGE93" s="1548"/>
      <c r="MGF93" s="1548"/>
      <c r="MGG93" s="1548"/>
      <c r="MGH93" s="1548"/>
      <c r="MGI93" s="1548"/>
      <c r="MGJ93" s="1548"/>
      <c r="MGK93" s="1548"/>
      <c r="MGL93" s="1548"/>
      <c r="MGM93" s="1548"/>
      <c r="MGN93" s="1548"/>
      <c r="MGO93" s="1548"/>
      <c r="MGP93" s="1548"/>
      <c r="MGQ93" s="1548"/>
      <c r="MGR93" s="1548"/>
      <c r="MGS93" s="1548"/>
      <c r="MGT93" s="1548"/>
      <c r="MGU93" s="1548"/>
      <c r="MGV93" s="1548"/>
      <c r="MGW93" s="1548"/>
      <c r="MGX93" s="1548"/>
      <c r="MGY93" s="1548"/>
      <c r="MGZ93" s="1548"/>
      <c r="MHA93" s="1548"/>
      <c r="MHB93" s="1548"/>
      <c r="MHC93" s="1548"/>
      <c r="MHD93" s="1548"/>
      <c r="MHE93" s="1548"/>
      <c r="MHF93" s="1548"/>
      <c r="MHG93" s="1548"/>
      <c r="MHH93" s="1548"/>
      <c r="MHI93" s="1548"/>
      <c r="MHJ93" s="1548"/>
      <c r="MHK93" s="1548"/>
      <c r="MHL93" s="1548"/>
      <c r="MHM93" s="1548"/>
      <c r="MHN93" s="1548"/>
      <c r="MHO93" s="1548"/>
      <c r="MHP93" s="1548"/>
      <c r="MHQ93" s="1548"/>
      <c r="MHR93" s="1548"/>
      <c r="MHS93" s="1548"/>
      <c r="MHT93" s="1548"/>
      <c r="MHU93" s="1548"/>
      <c r="MHV93" s="1548"/>
      <c r="MHW93" s="1548"/>
      <c r="MHX93" s="1548"/>
      <c r="MHY93" s="1548"/>
      <c r="MHZ93" s="1548"/>
      <c r="MIA93" s="1548"/>
      <c r="MIB93" s="1548"/>
      <c r="MIC93" s="1548"/>
      <c r="MID93" s="1548"/>
      <c r="MIE93" s="1548"/>
      <c r="MIF93" s="1548"/>
      <c r="MIG93" s="1548"/>
      <c r="MIH93" s="1548"/>
      <c r="MII93" s="1548"/>
      <c r="MIJ93" s="1548"/>
      <c r="MIK93" s="1548"/>
      <c r="MIL93" s="1548"/>
      <c r="MIM93" s="1548"/>
      <c r="MIN93" s="1548"/>
      <c r="MIO93" s="1548"/>
      <c r="MIP93" s="1548"/>
      <c r="MIQ93" s="1548"/>
      <c r="MIR93" s="1548"/>
      <c r="MIS93" s="1548"/>
      <c r="MIT93" s="1548"/>
      <c r="MIU93" s="1548"/>
      <c r="MIV93" s="1548"/>
      <c r="MIW93" s="1548"/>
      <c r="MIX93" s="1548"/>
      <c r="MIY93" s="1548"/>
      <c r="MIZ93" s="1548"/>
      <c r="MJA93" s="1548"/>
      <c r="MJB93" s="1548"/>
      <c r="MJC93" s="1548"/>
      <c r="MJD93" s="1548"/>
      <c r="MJE93" s="1548"/>
      <c r="MJF93" s="1548"/>
      <c r="MJG93" s="1548"/>
      <c r="MJH93" s="1548"/>
      <c r="MJI93" s="1548"/>
      <c r="MJJ93" s="1548"/>
      <c r="MJK93" s="1548"/>
      <c r="MJL93" s="1548"/>
      <c r="MJM93" s="1548"/>
      <c r="MJN93" s="1548"/>
      <c r="MJO93" s="1548"/>
      <c r="MJP93" s="1548"/>
      <c r="MJQ93" s="1548"/>
      <c r="MJR93" s="1548"/>
      <c r="MJS93" s="1548"/>
      <c r="MJT93" s="1548"/>
      <c r="MJU93" s="1548"/>
      <c r="MJV93" s="1548"/>
      <c r="MJW93" s="1548"/>
      <c r="MJX93" s="1548"/>
      <c r="MJY93" s="1548"/>
      <c r="MJZ93" s="1548"/>
      <c r="MKA93" s="1548"/>
      <c r="MKB93" s="1548"/>
      <c r="MKC93" s="1548"/>
      <c r="MKD93" s="1548"/>
      <c r="MKE93" s="1548"/>
      <c r="MKF93" s="1548"/>
      <c r="MKG93" s="1548"/>
      <c r="MKH93" s="1548"/>
      <c r="MKI93" s="1548"/>
      <c r="MKJ93" s="1548"/>
      <c r="MKK93" s="1548"/>
      <c r="MKL93" s="1548"/>
      <c r="MKM93" s="1548"/>
      <c r="MKN93" s="1548"/>
      <c r="MKO93" s="1548"/>
      <c r="MKP93" s="1548"/>
      <c r="MKQ93" s="1548"/>
      <c r="MKR93" s="1548"/>
      <c r="MKS93" s="1548"/>
      <c r="MKT93" s="1548"/>
      <c r="MKU93" s="1548"/>
      <c r="MKV93" s="1548"/>
      <c r="MKW93" s="1548"/>
      <c r="MKX93" s="1548"/>
      <c r="MKY93" s="1548"/>
      <c r="MKZ93" s="1548"/>
      <c r="MLA93" s="1548"/>
      <c r="MLB93" s="1548"/>
      <c r="MLC93" s="1548"/>
      <c r="MLD93" s="1548"/>
      <c r="MLE93" s="1548"/>
      <c r="MLF93" s="1548"/>
      <c r="MLG93" s="1548"/>
      <c r="MLH93" s="1548"/>
      <c r="MLI93" s="1548"/>
      <c r="MLJ93" s="1548"/>
      <c r="MLK93" s="1548"/>
      <c r="MLL93" s="1548"/>
      <c r="MLM93" s="1548"/>
      <c r="MLN93" s="1548"/>
      <c r="MLO93" s="1548"/>
      <c r="MLP93" s="1548"/>
      <c r="MLQ93" s="1548"/>
      <c r="MLR93" s="1548"/>
      <c r="MLS93" s="1548"/>
      <c r="MLT93" s="1548"/>
      <c r="MLU93" s="1548"/>
      <c r="MLV93" s="1548"/>
      <c r="MLW93" s="1548"/>
      <c r="MLX93" s="1548"/>
      <c r="MLY93" s="1548"/>
      <c r="MLZ93" s="1548"/>
      <c r="MMA93" s="1548"/>
      <c r="MMB93" s="1548"/>
      <c r="MMC93" s="1548"/>
      <c r="MMD93" s="1548"/>
      <c r="MME93" s="1548"/>
      <c r="MMF93" s="1548"/>
      <c r="MMG93" s="1548"/>
      <c r="MMH93" s="1548"/>
      <c r="MMI93" s="1548"/>
      <c r="MMJ93" s="1548"/>
      <c r="MMK93" s="1548"/>
      <c r="MML93" s="1548"/>
      <c r="MMM93" s="1548"/>
      <c r="MMN93" s="1548"/>
      <c r="MMO93" s="1548"/>
      <c r="MMP93" s="1548"/>
      <c r="MMQ93" s="1548"/>
      <c r="MMR93" s="1548"/>
      <c r="MMS93" s="1548"/>
      <c r="MMT93" s="1548"/>
      <c r="MMU93" s="1548"/>
      <c r="MMV93" s="1548"/>
      <c r="MMW93" s="1548"/>
      <c r="MMX93" s="1548"/>
      <c r="MMY93" s="1548"/>
      <c r="MMZ93" s="1548"/>
      <c r="MNA93" s="1548"/>
      <c r="MNB93" s="1548"/>
      <c r="MNC93" s="1548"/>
      <c r="MND93" s="1548"/>
      <c r="MNE93" s="1548"/>
      <c r="MNF93" s="1548"/>
      <c r="MNG93" s="1548"/>
      <c r="MNH93" s="1548"/>
      <c r="MNI93" s="1548"/>
      <c r="MNJ93" s="1548"/>
      <c r="MNK93" s="1548"/>
      <c r="MNL93" s="1548"/>
      <c r="MNM93" s="1548"/>
      <c r="MNN93" s="1548"/>
      <c r="MNO93" s="1548"/>
      <c r="MNP93" s="1548"/>
      <c r="MNQ93" s="1548"/>
      <c r="MNR93" s="1548"/>
      <c r="MNS93" s="1548"/>
      <c r="MNT93" s="1548"/>
      <c r="MNU93" s="1548"/>
      <c r="MNV93" s="1548"/>
      <c r="MNW93" s="1548"/>
      <c r="MNX93" s="1548"/>
      <c r="MNY93" s="1548"/>
      <c r="MNZ93" s="1548"/>
      <c r="MOA93" s="1548"/>
      <c r="MOB93" s="1548"/>
      <c r="MOC93" s="1548"/>
      <c r="MOD93" s="1548"/>
      <c r="MOE93" s="1548"/>
      <c r="MOF93" s="1548"/>
      <c r="MOG93" s="1548"/>
      <c r="MOH93" s="1548"/>
      <c r="MOI93" s="1548"/>
      <c r="MOJ93" s="1548"/>
      <c r="MOK93" s="1548"/>
      <c r="MOL93" s="1548"/>
      <c r="MOM93" s="1548"/>
      <c r="MON93" s="1548"/>
      <c r="MOO93" s="1548"/>
      <c r="MOP93" s="1548"/>
      <c r="MOQ93" s="1548"/>
      <c r="MOR93" s="1548"/>
      <c r="MOS93" s="1548"/>
      <c r="MOT93" s="1548"/>
      <c r="MOU93" s="1548"/>
      <c r="MOV93" s="1548"/>
      <c r="MOW93" s="1548"/>
      <c r="MOX93" s="1548"/>
      <c r="MOY93" s="1548"/>
      <c r="MOZ93" s="1548"/>
      <c r="MPA93" s="1548"/>
      <c r="MPB93" s="1548"/>
      <c r="MPC93" s="1548"/>
      <c r="MPD93" s="1548"/>
      <c r="MPE93" s="1548"/>
      <c r="MPF93" s="1548"/>
      <c r="MPG93" s="1548"/>
      <c r="MPH93" s="1548"/>
      <c r="MPI93" s="1548"/>
      <c r="MPJ93" s="1548"/>
      <c r="MPK93" s="1548"/>
      <c r="MPL93" s="1548"/>
      <c r="MPM93" s="1548"/>
      <c r="MPN93" s="1548"/>
      <c r="MPO93" s="1548"/>
      <c r="MPP93" s="1548"/>
      <c r="MPQ93" s="1548"/>
      <c r="MPR93" s="1548"/>
      <c r="MPS93" s="1548"/>
      <c r="MPT93" s="1548"/>
      <c r="MPU93" s="1548"/>
      <c r="MPV93" s="1548"/>
      <c r="MPW93" s="1548"/>
      <c r="MPX93" s="1548"/>
      <c r="MPY93" s="1548"/>
      <c r="MPZ93" s="1548"/>
      <c r="MQA93" s="1548"/>
      <c r="MQB93" s="1548"/>
      <c r="MQC93" s="1548"/>
      <c r="MQD93" s="1548"/>
      <c r="MQE93" s="1548"/>
      <c r="MQF93" s="1548"/>
      <c r="MQG93" s="1548"/>
      <c r="MQH93" s="1548"/>
      <c r="MQI93" s="1548"/>
      <c r="MQJ93" s="1548"/>
      <c r="MQK93" s="1548"/>
      <c r="MQL93" s="1548"/>
      <c r="MQM93" s="1548"/>
      <c r="MQN93" s="1548"/>
      <c r="MQO93" s="1548"/>
      <c r="MQP93" s="1548"/>
      <c r="MQQ93" s="1548"/>
      <c r="MQR93" s="1548"/>
      <c r="MQS93" s="1548"/>
      <c r="MQT93" s="1548"/>
      <c r="MQU93" s="1548"/>
      <c r="MQV93" s="1548"/>
      <c r="MQW93" s="1548"/>
      <c r="MQX93" s="1548"/>
      <c r="MQY93" s="1548"/>
      <c r="MQZ93" s="1548"/>
      <c r="MRA93" s="1548"/>
      <c r="MRB93" s="1548"/>
      <c r="MRC93" s="1548"/>
      <c r="MRD93" s="1548"/>
      <c r="MRE93" s="1548"/>
      <c r="MRF93" s="1548"/>
      <c r="MRG93" s="1548"/>
      <c r="MRH93" s="1548"/>
      <c r="MRI93" s="1548"/>
      <c r="MRJ93" s="1548"/>
      <c r="MRK93" s="1548"/>
      <c r="MRL93" s="1548"/>
      <c r="MRM93" s="1548"/>
      <c r="MRN93" s="1548"/>
      <c r="MRO93" s="1548"/>
      <c r="MRP93" s="1548"/>
      <c r="MRQ93" s="1548"/>
      <c r="MRR93" s="1548"/>
      <c r="MRS93" s="1548"/>
      <c r="MRT93" s="1548"/>
      <c r="MRU93" s="1548"/>
      <c r="MRV93" s="1548"/>
      <c r="MRW93" s="1548"/>
      <c r="MRX93" s="1548"/>
      <c r="MRY93" s="1548"/>
      <c r="MRZ93" s="1548"/>
      <c r="MSA93" s="1548"/>
      <c r="MSB93" s="1548"/>
      <c r="MSC93" s="1548"/>
      <c r="MSD93" s="1548"/>
      <c r="MSE93" s="1548"/>
      <c r="MSF93" s="1548"/>
      <c r="MSG93" s="1548"/>
      <c r="MSH93" s="1548"/>
      <c r="MSI93" s="1548"/>
      <c r="MSJ93" s="1548"/>
      <c r="MSK93" s="1548"/>
      <c r="MSL93" s="1548"/>
      <c r="MSM93" s="1548"/>
      <c r="MSN93" s="1548"/>
      <c r="MSO93" s="1548"/>
      <c r="MSP93" s="1548"/>
      <c r="MSQ93" s="1548"/>
      <c r="MSR93" s="1548"/>
      <c r="MSS93" s="1548"/>
      <c r="MST93" s="1548"/>
      <c r="MSU93" s="1548"/>
      <c r="MSV93" s="1548"/>
      <c r="MSW93" s="1548"/>
      <c r="MSX93" s="1548"/>
      <c r="MSY93" s="1548"/>
      <c r="MSZ93" s="1548"/>
      <c r="MTA93" s="1548"/>
      <c r="MTB93" s="1548"/>
      <c r="MTC93" s="1548"/>
      <c r="MTD93" s="1548"/>
      <c r="MTE93" s="1548"/>
      <c r="MTF93" s="1548"/>
      <c r="MTG93" s="1548"/>
      <c r="MTH93" s="1548"/>
      <c r="MTI93" s="1548"/>
      <c r="MTJ93" s="1548"/>
      <c r="MTK93" s="1548"/>
      <c r="MTL93" s="1548"/>
      <c r="MTM93" s="1548"/>
      <c r="MTN93" s="1548"/>
      <c r="MTO93" s="1548"/>
      <c r="MTP93" s="1548"/>
      <c r="MTQ93" s="1548"/>
      <c r="MTR93" s="1548"/>
      <c r="MTS93" s="1548"/>
      <c r="MTT93" s="1548"/>
      <c r="MTU93" s="1548"/>
      <c r="MTV93" s="1548"/>
      <c r="MTW93" s="1548"/>
      <c r="MTX93" s="1548"/>
      <c r="MTY93" s="1548"/>
      <c r="MTZ93" s="1548"/>
      <c r="MUA93" s="1548"/>
      <c r="MUB93" s="1548"/>
      <c r="MUC93" s="1548"/>
      <c r="MUD93" s="1548"/>
      <c r="MUE93" s="1548"/>
      <c r="MUF93" s="1548"/>
      <c r="MUG93" s="1548"/>
      <c r="MUH93" s="1548"/>
      <c r="MUI93" s="1548"/>
      <c r="MUJ93" s="1548"/>
      <c r="MUK93" s="1548"/>
      <c r="MUL93" s="1548"/>
      <c r="MUM93" s="1548"/>
      <c r="MUN93" s="1548"/>
      <c r="MUO93" s="1548"/>
      <c r="MUP93" s="1548"/>
      <c r="MUQ93" s="1548"/>
      <c r="MUR93" s="1548"/>
      <c r="MUS93" s="1548"/>
      <c r="MUT93" s="1548"/>
      <c r="MUU93" s="1548"/>
      <c r="MUV93" s="1548"/>
      <c r="MUW93" s="1548"/>
      <c r="MUX93" s="1548"/>
      <c r="MUY93" s="1548"/>
      <c r="MUZ93" s="1548"/>
      <c r="MVA93" s="1548"/>
      <c r="MVB93" s="1548"/>
      <c r="MVC93" s="1548"/>
      <c r="MVD93" s="1548"/>
      <c r="MVE93" s="1548"/>
      <c r="MVF93" s="1548"/>
      <c r="MVG93" s="1548"/>
      <c r="MVH93" s="1548"/>
      <c r="MVI93" s="1548"/>
      <c r="MVJ93" s="1548"/>
      <c r="MVK93" s="1548"/>
      <c r="MVL93" s="1548"/>
      <c r="MVM93" s="1548"/>
      <c r="MVN93" s="1548"/>
      <c r="MVO93" s="1548"/>
      <c r="MVP93" s="1548"/>
      <c r="MVQ93" s="1548"/>
      <c r="MVR93" s="1548"/>
      <c r="MVS93" s="1548"/>
      <c r="MVT93" s="1548"/>
      <c r="MVU93" s="1548"/>
      <c r="MVV93" s="1548"/>
      <c r="MVW93" s="1548"/>
      <c r="MVX93" s="1548"/>
      <c r="MVY93" s="1548"/>
      <c r="MVZ93" s="1548"/>
      <c r="MWA93" s="1548"/>
      <c r="MWB93" s="1548"/>
      <c r="MWC93" s="1548"/>
      <c r="MWD93" s="1548"/>
      <c r="MWE93" s="1548"/>
      <c r="MWF93" s="1548"/>
      <c r="MWG93" s="1548"/>
      <c r="MWH93" s="1548"/>
      <c r="MWI93" s="1548"/>
      <c r="MWJ93" s="1548"/>
      <c r="MWK93" s="1548"/>
      <c r="MWL93" s="1548"/>
      <c r="MWM93" s="1548"/>
      <c r="MWN93" s="1548"/>
      <c r="MWO93" s="1548"/>
      <c r="MWP93" s="1548"/>
      <c r="MWQ93" s="1548"/>
      <c r="MWR93" s="1548"/>
      <c r="MWS93" s="1548"/>
      <c r="MWT93" s="1548"/>
      <c r="MWU93" s="1548"/>
      <c r="MWV93" s="1548"/>
      <c r="MWW93" s="1548"/>
      <c r="MWX93" s="1548"/>
      <c r="MWY93" s="1548"/>
      <c r="MWZ93" s="1548"/>
      <c r="MXA93" s="1548"/>
      <c r="MXB93" s="1548"/>
      <c r="MXC93" s="1548"/>
      <c r="MXD93" s="1548"/>
      <c r="MXE93" s="1548"/>
      <c r="MXF93" s="1548"/>
      <c r="MXG93" s="1548"/>
      <c r="MXH93" s="1548"/>
      <c r="MXI93" s="1548"/>
      <c r="MXJ93" s="1548"/>
      <c r="MXK93" s="1548"/>
      <c r="MXL93" s="1548"/>
      <c r="MXM93" s="1548"/>
      <c r="MXN93" s="1548"/>
      <c r="MXO93" s="1548"/>
      <c r="MXP93" s="1548"/>
      <c r="MXQ93" s="1548"/>
      <c r="MXR93" s="1548"/>
      <c r="MXS93" s="1548"/>
      <c r="MXT93" s="1548"/>
      <c r="MXU93" s="1548"/>
      <c r="MXV93" s="1548"/>
      <c r="MXW93" s="1548"/>
      <c r="MXX93" s="1548"/>
      <c r="MXY93" s="1548"/>
      <c r="MXZ93" s="1548"/>
      <c r="MYA93" s="1548"/>
      <c r="MYB93" s="1548"/>
      <c r="MYC93" s="1548"/>
      <c r="MYD93" s="1548"/>
      <c r="MYE93" s="1548"/>
      <c r="MYF93" s="1548"/>
      <c r="MYG93" s="1548"/>
      <c r="MYH93" s="1548"/>
      <c r="MYI93" s="1548"/>
      <c r="MYJ93" s="1548"/>
      <c r="MYK93" s="1548"/>
      <c r="MYL93" s="1548"/>
      <c r="MYM93" s="1548"/>
      <c r="MYN93" s="1548"/>
      <c r="MYO93" s="1548"/>
      <c r="MYP93" s="1548"/>
      <c r="MYQ93" s="1548"/>
      <c r="MYR93" s="1548"/>
      <c r="MYS93" s="1548"/>
      <c r="MYT93" s="1548"/>
      <c r="MYU93" s="1548"/>
      <c r="MYV93" s="1548"/>
      <c r="MYW93" s="1548"/>
      <c r="MYX93" s="1548"/>
      <c r="MYY93" s="1548"/>
      <c r="MYZ93" s="1548"/>
      <c r="MZA93" s="1548"/>
      <c r="MZB93" s="1548"/>
      <c r="MZC93" s="1548"/>
      <c r="MZD93" s="1548"/>
      <c r="MZE93" s="1548"/>
      <c r="MZF93" s="1548"/>
      <c r="MZG93" s="1548"/>
      <c r="MZH93" s="1548"/>
      <c r="MZI93" s="1548"/>
      <c r="MZJ93" s="1548"/>
      <c r="MZK93" s="1548"/>
      <c r="MZL93" s="1548"/>
      <c r="MZM93" s="1548"/>
      <c r="MZN93" s="1548"/>
      <c r="MZO93" s="1548"/>
      <c r="MZP93" s="1548"/>
      <c r="MZQ93" s="1548"/>
      <c r="MZR93" s="1548"/>
      <c r="MZS93" s="1548"/>
      <c r="MZT93" s="1548"/>
      <c r="MZU93" s="1548"/>
      <c r="MZV93" s="1548"/>
      <c r="MZW93" s="1548"/>
      <c r="MZX93" s="1548"/>
      <c r="MZY93" s="1548"/>
      <c r="MZZ93" s="1548"/>
      <c r="NAA93" s="1548"/>
      <c r="NAB93" s="1548"/>
      <c r="NAC93" s="1548"/>
      <c r="NAD93" s="1548"/>
      <c r="NAE93" s="1548"/>
      <c r="NAF93" s="1548"/>
      <c r="NAG93" s="1548"/>
      <c r="NAH93" s="1548"/>
      <c r="NAI93" s="1548"/>
      <c r="NAJ93" s="1548"/>
      <c r="NAK93" s="1548"/>
      <c r="NAL93" s="1548"/>
      <c r="NAM93" s="1548"/>
      <c r="NAN93" s="1548"/>
      <c r="NAO93" s="1548"/>
      <c r="NAP93" s="1548"/>
      <c r="NAQ93" s="1548"/>
      <c r="NAR93" s="1548"/>
      <c r="NAS93" s="1548"/>
      <c r="NAT93" s="1548"/>
      <c r="NAU93" s="1548"/>
      <c r="NAV93" s="1548"/>
      <c r="NAW93" s="1548"/>
      <c r="NAX93" s="1548"/>
      <c r="NAY93" s="1548"/>
      <c r="NAZ93" s="1548"/>
      <c r="NBA93" s="1548"/>
      <c r="NBB93" s="1548"/>
      <c r="NBC93" s="1548"/>
      <c r="NBD93" s="1548"/>
      <c r="NBE93" s="1548"/>
      <c r="NBF93" s="1548"/>
      <c r="NBG93" s="1548"/>
      <c r="NBH93" s="1548"/>
      <c r="NBI93" s="1548"/>
      <c r="NBJ93" s="1548"/>
      <c r="NBK93" s="1548"/>
      <c r="NBL93" s="1548"/>
      <c r="NBM93" s="1548"/>
      <c r="NBN93" s="1548"/>
      <c r="NBO93" s="1548"/>
      <c r="NBP93" s="1548"/>
      <c r="NBQ93" s="1548"/>
      <c r="NBR93" s="1548"/>
      <c r="NBS93" s="1548"/>
      <c r="NBT93" s="1548"/>
      <c r="NBU93" s="1548"/>
      <c r="NBV93" s="1548"/>
      <c r="NBW93" s="1548"/>
      <c r="NBX93" s="1548"/>
      <c r="NBY93" s="1548"/>
      <c r="NBZ93" s="1548"/>
      <c r="NCA93" s="1548"/>
      <c r="NCB93" s="1548"/>
      <c r="NCC93" s="1548"/>
      <c r="NCD93" s="1548"/>
      <c r="NCE93" s="1548"/>
      <c r="NCF93" s="1548"/>
      <c r="NCG93" s="1548"/>
      <c r="NCH93" s="1548"/>
      <c r="NCI93" s="1548"/>
      <c r="NCJ93" s="1548"/>
      <c r="NCK93" s="1548"/>
      <c r="NCL93" s="1548"/>
      <c r="NCM93" s="1548"/>
      <c r="NCN93" s="1548"/>
      <c r="NCO93" s="1548"/>
      <c r="NCP93" s="1548"/>
      <c r="NCQ93" s="1548"/>
      <c r="NCR93" s="1548"/>
      <c r="NCS93" s="1548"/>
      <c r="NCT93" s="1548"/>
      <c r="NCU93" s="1548"/>
      <c r="NCV93" s="1548"/>
      <c r="NCW93" s="1548"/>
      <c r="NCX93" s="1548"/>
      <c r="NCY93" s="1548"/>
      <c r="NCZ93" s="1548"/>
      <c r="NDA93" s="1548"/>
      <c r="NDB93" s="1548"/>
      <c r="NDC93" s="1548"/>
      <c r="NDD93" s="1548"/>
      <c r="NDE93" s="1548"/>
      <c r="NDF93" s="1548"/>
      <c r="NDG93" s="1548"/>
      <c r="NDH93" s="1548"/>
      <c r="NDI93" s="1548"/>
      <c r="NDJ93" s="1548"/>
      <c r="NDK93" s="1548"/>
      <c r="NDL93" s="1548"/>
      <c r="NDM93" s="1548"/>
      <c r="NDN93" s="1548"/>
      <c r="NDO93" s="1548"/>
      <c r="NDP93" s="1548"/>
      <c r="NDQ93" s="1548"/>
      <c r="NDR93" s="1548"/>
      <c r="NDS93" s="1548"/>
      <c r="NDT93" s="1548"/>
      <c r="NDU93" s="1548"/>
      <c r="NDV93" s="1548"/>
      <c r="NDW93" s="1548"/>
      <c r="NDX93" s="1548"/>
      <c r="NDY93" s="1548"/>
      <c r="NDZ93" s="1548"/>
      <c r="NEA93" s="1548"/>
      <c r="NEB93" s="1548"/>
      <c r="NEC93" s="1548"/>
      <c r="NED93" s="1548"/>
      <c r="NEE93" s="1548"/>
      <c r="NEF93" s="1548"/>
      <c r="NEG93" s="1548"/>
      <c r="NEH93" s="1548"/>
      <c r="NEI93" s="1548"/>
      <c r="NEJ93" s="1548"/>
      <c r="NEK93" s="1548"/>
      <c r="NEL93" s="1548"/>
      <c r="NEM93" s="1548"/>
      <c r="NEN93" s="1548"/>
      <c r="NEO93" s="1548"/>
      <c r="NEP93" s="1548"/>
      <c r="NEQ93" s="1548"/>
      <c r="NER93" s="1548"/>
      <c r="NES93" s="1548"/>
      <c r="NET93" s="1548"/>
      <c r="NEU93" s="1548"/>
      <c r="NEV93" s="1548"/>
      <c r="NEW93" s="1548"/>
      <c r="NEX93" s="1548"/>
      <c r="NEY93" s="1548"/>
      <c r="NEZ93" s="1548"/>
      <c r="NFA93" s="1548"/>
      <c r="NFB93" s="1548"/>
      <c r="NFC93" s="1548"/>
      <c r="NFD93" s="1548"/>
      <c r="NFE93" s="1548"/>
      <c r="NFF93" s="1548"/>
      <c r="NFG93" s="1548"/>
      <c r="NFH93" s="1548"/>
      <c r="NFI93" s="1548"/>
      <c r="NFJ93" s="1548"/>
      <c r="NFK93" s="1548"/>
      <c r="NFL93" s="1548"/>
      <c r="NFM93" s="1548"/>
      <c r="NFN93" s="1548"/>
      <c r="NFO93" s="1548"/>
      <c r="NFP93" s="1548"/>
      <c r="NFQ93" s="1548"/>
      <c r="NFR93" s="1548"/>
      <c r="NFS93" s="1548"/>
      <c r="NFT93" s="1548"/>
      <c r="NFU93" s="1548"/>
      <c r="NFV93" s="1548"/>
      <c r="NFW93" s="1548"/>
      <c r="NFX93" s="1548"/>
      <c r="NFY93" s="1548"/>
      <c r="NFZ93" s="1548"/>
      <c r="NGA93" s="1548"/>
      <c r="NGB93" s="1548"/>
      <c r="NGC93" s="1548"/>
      <c r="NGD93" s="1548"/>
      <c r="NGE93" s="1548"/>
      <c r="NGF93" s="1548"/>
      <c r="NGG93" s="1548"/>
      <c r="NGH93" s="1548"/>
      <c r="NGI93" s="1548"/>
      <c r="NGJ93" s="1548"/>
      <c r="NGK93" s="1548"/>
      <c r="NGL93" s="1548"/>
      <c r="NGM93" s="1548"/>
      <c r="NGN93" s="1548"/>
      <c r="NGO93" s="1548"/>
      <c r="NGP93" s="1548"/>
      <c r="NGQ93" s="1548"/>
      <c r="NGR93" s="1548"/>
      <c r="NGS93" s="1548"/>
      <c r="NGT93" s="1548"/>
      <c r="NGU93" s="1548"/>
      <c r="NGV93" s="1548"/>
      <c r="NGW93" s="1548"/>
      <c r="NGX93" s="1548"/>
      <c r="NGY93" s="1548"/>
      <c r="NGZ93" s="1548"/>
      <c r="NHA93" s="1548"/>
      <c r="NHB93" s="1548"/>
      <c r="NHC93" s="1548"/>
      <c r="NHD93" s="1548"/>
      <c r="NHE93" s="1548"/>
      <c r="NHF93" s="1548"/>
      <c r="NHG93" s="1548"/>
      <c r="NHH93" s="1548"/>
      <c r="NHI93" s="1548"/>
      <c r="NHJ93" s="1548"/>
      <c r="NHK93" s="1548"/>
      <c r="NHL93" s="1548"/>
      <c r="NHM93" s="1548"/>
      <c r="NHN93" s="1548"/>
      <c r="NHO93" s="1548"/>
      <c r="NHP93" s="1548"/>
      <c r="NHQ93" s="1548"/>
      <c r="NHR93" s="1548"/>
      <c r="NHS93" s="1548"/>
      <c r="NHT93" s="1548"/>
      <c r="NHU93" s="1548"/>
      <c r="NHV93" s="1548"/>
      <c r="NHW93" s="1548"/>
      <c r="NHX93" s="1548"/>
      <c r="NHY93" s="1548"/>
      <c r="NHZ93" s="1548"/>
      <c r="NIA93" s="1548"/>
      <c r="NIB93" s="1548"/>
      <c r="NIC93" s="1548"/>
      <c r="NID93" s="1548"/>
      <c r="NIE93" s="1548"/>
      <c r="NIF93" s="1548"/>
      <c r="NIG93" s="1548"/>
      <c r="NIH93" s="1548"/>
      <c r="NII93" s="1548"/>
      <c r="NIJ93" s="1548"/>
      <c r="NIK93" s="1548"/>
      <c r="NIL93" s="1548"/>
      <c r="NIM93" s="1548"/>
      <c r="NIN93" s="1548"/>
      <c r="NIO93" s="1548"/>
      <c r="NIP93" s="1548"/>
      <c r="NIQ93" s="1548"/>
      <c r="NIR93" s="1548"/>
      <c r="NIS93" s="1548"/>
      <c r="NIT93" s="1548"/>
      <c r="NIU93" s="1548"/>
      <c r="NIV93" s="1548"/>
      <c r="NIW93" s="1548"/>
      <c r="NIX93" s="1548"/>
      <c r="NIY93" s="1548"/>
      <c r="NIZ93" s="1548"/>
      <c r="NJA93" s="1548"/>
      <c r="NJB93" s="1548"/>
      <c r="NJC93" s="1548"/>
      <c r="NJD93" s="1548"/>
      <c r="NJE93" s="1548"/>
      <c r="NJF93" s="1548"/>
      <c r="NJG93" s="1548"/>
      <c r="NJH93" s="1548"/>
      <c r="NJI93" s="1548"/>
      <c r="NJJ93" s="1548"/>
      <c r="NJK93" s="1548"/>
      <c r="NJL93" s="1548"/>
      <c r="NJM93" s="1548"/>
      <c r="NJN93" s="1548"/>
      <c r="NJO93" s="1548"/>
      <c r="NJP93" s="1548"/>
      <c r="NJQ93" s="1548"/>
      <c r="NJR93" s="1548"/>
      <c r="NJS93" s="1548"/>
      <c r="NJT93" s="1548"/>
      <c r="NJU93" s="1548"/>
      <c r="NJV93" s="1548"/>
      <c r="NJW93" s="1548"/>
      <c r="NJX93" s="1548"/>
      <c r="NJY93" s="1548"/>
      <c r="NJZ93" s="1548"/>
      <c r="NKA93" s="1548"/>
      <c r="NKB93" s="1548"/>
      <c r="NKC93" s="1548"/>
      <c r="NKD93" s="1548"/>
      <c r="NKE93" s="1548"/>
      <c r="NKF93" s="1548"/>
      <c r="NKG93" s="1548"/>
      <c r="NKH93" s="1548"/>
      <c r="NKI93" s="1548"/>
      <c r="NKJ93" s="1548"/>
      <c r="NKK93" s="1548"/>
      <c r="NKL93" s="1548"/>
      <c r="NKM93" s="1548"/>
      <c r="NKN93" s="1548"/>
      <c r="NKO93" s="1548"/>
      <c r="NKP93" s="1548"/>
      <c r="NKQ93" s="1548"/>
      <c r="NKR93" s="1548"/>
      <c r="NKS93" s="1548"/>
      <c r="NKT93" s="1548"/>
      <c r="NKU93" s="1548"/>
      <c r="NKV93" s="1548"/>
      <c r="NKW93" s="1548"/>
      <c r="NKX93" s="1548"/>
      <c r="NKY93" s="1548"/>
      <c r="NKZ93" s="1548"/>
      <c r="NLA93" s="1548"/>
      <c r="NLB93" s="1548"/>
      <c r="NLC93" s="1548"/>
      <c r="NLD93" s="1548"/>
      <c r="NLE93" s="1548"/>
      <c r="NLF93" s="1548"/>
      <c r="NLG93" s="1548"/>
      <c r="NLH93" s="1548"/>
      <c r="NLI93" s="1548"/>
      <c r="NLJ93" s="1548"/>
      <c r="NLK93" s="1548"/>
      <c r="NLL93" s="1548"/>
      <c r="NLM93" s="1548"/>
      <c r="NLN93" s="1548"/>
      <c r="NLO93" s="1548"/>
      <c r="NLP93" s="1548"/>
      <c r="NLQ93" s="1548"/>
      <c r="NLR93" s="1548"/>
      <c r="NLS93" s="1548"/>
      <c r="NLT93" s="1548"/>
      <c r="NLU93" s="1548"/>
      <c r="NLV93" s="1548"/>
      <c r="NLW93" s="1548"/>
      <c r="NLX93" s="1548"/>
      <c r="NLY93" s="1548"/>
      <c r="NLZ93" s="1548"/>
      <c r="NMA93" s="1548"/>
      <c r="NMB93" s="1548"/>
      <c r="NMC93" s="1548"/>
      <c r="NMD93" s="1548"/>
      <c r="NME93" s="1548"/>
      <c r="NMF93" s="1548"/>
      <c r="NMG93" s="1548"/>
      <c r="NMH93" s="1548"/>
      <c r="NMI93" s="1548"/>
      <c r="NMJ93" s="1548"/>
      <c r="NMK93" s="1548"/>
      <c r="NML93" s="1548"/>
      <c r="NMM93" s="1548"/>
      <c r="NMN93" s="1548"/>
      <c r="NMO93" s="1548"/>
      <c r="NMP93" s="1548"/>
      <c r="NMQ93" s="1548"/>
      <c r="NMR93" s="1548"/>
      <c r="NMS93" s="1548"/>
      <c r="NMT93" s="1548"/>
      <c r="NMU93" s="1548"/>
      <c r="NMV93" s="1548"/>
      <c r="NMW93" s="1548"/>
      <c r="NMX93" s="1548"/>
      <c r="NMY93" s="1548"/>
      <c r="NMZ93" s="1548"/>
      <c r="NNA93" s="1548"/>
      <c r="NNB93" s="1548"/>
      <c r="NNC93" s="1548"/>
      <c r="NND93" s="1548"/>
      <c r="NNE93" s="1548"/>
      <c r="NNF93" s="1548"/>
      <c r="NNG93" s="1548"/>
      <c r="NNH93" s="1548"/>
      <c r="NNI93" s="1548"/>
      <c r="NNJ93" s="1548"/>
      <c r="NNK93" s="1548"/>
      <c r="NNL93" s="1548"/>
      <c r="NNM93" s="1548"/>
      <c r="NNN93" s="1548"/>
      <c r="NNO93" s="1548"/>
      <c r="NNP93" s="1548"/>
      <c r="NNQ93" s="1548"/>
      <c r="NNR93" s="1548"/>
      <c r="NNS93" s="1548"/>
      <c r="NNT93" s="1548"/>
      <c r="NNU93" s="1548"/>
      <c r="NNV93" s="1548"/>
      <c r="NNW93" s="1548"/>
      <c r="NNX93" s="1548"/>
      <c r="NNY93" s="1548"/>
      <c r="NNZ93" s="1548"/>
      <c r="NOA93" s="1548"/>
      <c r="NOB93" s="1548"/>
      <c r="NOC93" s="1548"/>
      <c r="NOD93" s="1548"/>
      <c r="NOE93" s="1548"/>
      <c r="NOF93" s="1548"/>
      <c r="NOG93" s="1548"/>
      <c r="NOH93" s="1548"/>
      <c r="NOI93" s="1548"/>
      <c r="NOJ93" s="1548"/>
      <c r="NOK93" s="1548"/>
      <c r="NOL93" s="1548"/>
      <c r="NOM93" s="1548"/>
      <c r="NON93" s="1548"/>
      <c r="NOO93" s="1548"/>
      <c r="NOP93" s="1548"/>
      <c r="NOQ93" s="1548"/>
      <c r="NOR93" s="1548"/>
      <c r="NOS93" s="1548"/>
      <c r="NOT93" s="1548"/>
      <c r="NOU93" s="1548"/>
      <c r="NOV93" s="1548"/>
      <c r="NOW93" s="1548"/>
      <c r="NOX93" s="1548"/>
      <c r="NOY93" s="1548"/>
      <c r="NOZ93" s="1548"/>
      <c r="NPA93" s="1548"/>
      <c r="NPB93" s="1548"/>
      <c r="NPC93" s="1548"/>
      <c r="NPD93" s="1548"/>
      <c r="NPE93" s="1548"/>
      <c r="NPF93" s="1548"/>
      <c r="NPG93" s="1548"/>
      <c r="NPH93" s="1548"/>
      <c r="NPI93" s="1548"/>
      <c r="NPJ93" s="1548"/>
      <c r="NPK93" s="1548"/>
      <c r="NPL93" s="1548"/>
      <c r="NPM93" s="1548"/>
      <c r="NPN93" s="1548"/>
      <c r="NPO93" s="1548"/>
      <c r="NPP93" s="1548"/>
      <c r="NPQ93" s="1548"/>
      <c r="NPR93" s="1548"/>
      <c r="NPS93" s="1548"/>
      <c r="NPT93" s="1548"/>
      <c r="NPU93" s="1548"/>
      <c r="NPV93" s="1548"/>
      <c r="NPW93" s="1548"/>
      <c r="NPX93" s="1548"/>
      <c r="NPY93" s="1548"/>
      <c r="NPZ93" s="1548"/>
      <c r="NQA93" s="1548"/>
      <c r="NQB93" s="1548"/>
      <c r="NQC93" s="1548"/>
      <c r="NQD93" s="1548"/>
      <c r="NQE93" s="1548"/>
      <c r="NQF93" s="1548"/>
      <c r="NQG93" s="1548"/>
      <c r="NQH93" s="1548"/>
      <c r="NQI93" s="1548"/>
      <c r="NQJ93" s="1548"/>
      <c r="NQK93" s="1548"/>
      <c r="NQL93" s="1548"/>
      <c r="NQM93" s="1548"/>
      <c r="NQN93" s="1548"/>
      <c r="NQO93" s="1548"/>
      <c r="NQP93" s="1548"/>
      <c r="NQQ93" s="1548"/>
      <c r="NQR93" s="1548"/>
      <c r="NQS93" s="1548"/>
      <c r="NQT93" s="1548"/>
      <c r="NQU93" s="1548"/>
      <c r="NQV93" s="1548"/>
      <c r="NQW93" s="1548"/>
      <c r="NQX93" s="1548"/>
      <c r="NQY93" s="1548"/>
      <c r="NQZ93" s="1548"/>
      <c r="NRA93" s="1548"/>
      <c r="NRB93" s="1548"/>
      <c r="NRC93" s="1548"/>
      <c r="NRD93" s="1548"/>
      <c r="NRE93" s="1548"/>
      <c r="NRF93" s="1548"/>
      <c r="NRG93" s="1548"/>
      <c r="NRH93" s="1548"/>
      <c r="NRI93" s="1548"/>
      <c r="NRJ93" s="1548"/>
      <c r="NRK93" s="1548"/>
      <c r="NRL93" s="1548"/>
      <c r="NRM93" s="1548"/>
      <c r="NRN93" s="1548"/>
      <c r="NRO93" s="1548"/>
      <c r="NRP93" s="1548"/>
      <c r="NRQ93" s="1548"/>
      <c r="NRR93" s="1548"/>
      <c r="NRS93" s="1548"/>
      <c r="NRT93" s="1548"/>
      <c r="NRU93" s="1548"/>
      <c r="NRV93" s="1548"/>
      <c r="NRW93" s="1548"/>
      <c r="NRX93" s="1548"/>
      <c r="NRY93" s="1548"/>
      <c r="NRZ93" s="1548"/>
      <c r="NSA93" s="1548"/>
      <c r="NSB93" s="1548"/>
      <c r="NSC93" s="1548"/>
      <c r="NSD93" s="1548"/>
      <c r="NSE93" s="1548"/>
      <c r="NSF93" s="1548"/>
      <c r="NSG93" s="1548"/>
      <c r="NSH93" s="1548"/>
      <c r="NSI93" s="1548"/>
      <c r="NSJ93" s="1548"/>
      <c r="NSK93" s="1548"/>
      <c r="NSL93" s="1548"/>
      <c r="NSM93" s="1548"/>
      <c r="NSN93" s="1548"/>
      <c r="NSO93" s="1548"/>
      <c r="NSP93" s="1548"/>
      <c r="NSQ93" s="1548"/>
      <c r="NSR93" s="1548"/>
      <c r="NSS93" s="1548"/>
      <c r="NST93" s="1548"/>
      <c r="NSU93" s="1548"/>
      <c r="NSV93" s="1548"/>
      <c r="NSW93" s="1548"/>
      <c r="NSX93" s="1548"/>
      <c r="NSY93" s="1548"/>
      <c r="NSZ93" s="1548"/>
      <c r="NTA93" s="1548"/>
      <c r="NTB93" s="1548"/>
      <c r="NTC93" s="1548"/>
      <c r="NTD93" s="1548"/>
      <c r="NTE93" s="1548"/>
      <c r="NTF93" s="1548"/>
      <c r="NTG93" s="1548"/>
      <c r="NTH93" s="1548"/>
      <c r="NTI93" s="1548"/>
      <c r="NTJ93" s="1548"/>
      <c r="NTK93" s="1548"/>
      <c r="NTL93" s="1548"/>
      <c r="NTM93" s="1548"/>
      <c r="NTN93" s="1548"/>
      <c r="NTO93" s="1548"/>
      <c r="NTP93" s="1548"/>
      <c r="NTQ93" s="1548"/>
      <c r="NTR93" s="1548"/>
      <c r="NTS93" s="1548"/>
      <c r="NTT93" s="1548"/>
      <c r="NTU93" s="1548"/>
      <c r="NTV93" s="1548"/>
      <c r="NTW93" s="1548"/>
      <c r="NTX93" s="1548"/>
      <c r="NTY93" s="1548"/>
      <c r="NTZ93" s="1548"/>
      <c r="NUA93" s="1548"/>
      <c r="NUB93" s="1548"/>
      <c r="NUC93" s="1548"/>
      <c r="NUD93" s="1548"/>
      <c r="NUE93" s="1548"/>
      <c r="NUF93" s="1548"/>
      <c r="NUG93" s="1548"/>
      <c r="NUH93" s="1548"/>
      <c r="NUI93" s="1548"/>
      <c r="NUJ93" s="1548"/>
      <c r="NUK93" s="1548"/>
      <c r="NUL93" s="1548"/>
      <c r="NUM93" s="1548"/>
      <c r="NUN93" s="1548"/>
      <c r="NUO93" s="1548"/>
      <c r="NUP93" s="1548"/>
      <c r="NUQ93" s="1548"/>
      <c r="NUR93" s="1548"/>
      <c r="NUS93" s="1548"/>
      <c r="NUT93" s="1548"/>
      <c r="NUU93" s="1548"/>
      <c r="NUV93" s="1548"/>
      <c r="NUW93" s="1548"/>
      <c r="NUX93" s="1548"/>
      <c r="NUY93" s="1548"/>
      <c r="NUZ93" s="1548"/>
      <c r="NVA93" s="1548"/>
      <c r="NVB93" s="1548"/>
      <c r="NVC93" s="1548"/>
      <c r="NVD93" s="1548"/>
      <c r="NVE93" s="1548"/>
      <c r="NVF93" s="1548"/>
      <c r="NVG93" s="1548"/>
      <c r="NVH93" s="1548"/>
      <c r="NVI93" s="1548"/>
      <c r="NVJ93" s="1548"/>
      <c r="NVK93" s="1548"/>
      <c r="NVL93" s="1548"/>
      <c r="NVM93" s="1548"/>
      <c r="NVN93" s="1548"/>
      <c r="NVO93" s="1548"/>
      <c r="NVP93" s="1548"/>
      <c r="NVQ93" s="1548"/>
      <c r="NVR93" s="1548"/>
      <c r="NVS93" s="1548"/>
      <c r="NVT93" s="1548"/>
      <c r="NVU93" s="1548"/>
      <c r="NVV93" s="1548"/>
      <c r="NVW93" s="1548"/>
      <c r="NVX93" s="1548"/>
      <c r="NVY93" s="1548"/>
      <c r="NVZ93" s="1548"/>
      <c r="NWA93" s="1548"/>
      <c r="NWB93" s="1548"/>
      <c r="NWC93" s="1548"/>
      <c r="NWD93" s="1548"/>
      <c r="NWE93" s="1548"/>
      <c r="NWF93" s="1548"/>
      <c r="NWG93" s="1548"/>
      <c r="NWH93" s="1548"/>
      <c r="NWI93" s="1548"/>
      <c r="NWJ93" s="1548"/>
      <c r="NWK93" s="1548"/>
      <c r="NWL93" s="1548"/>
      <c r="NWM93" s="1548"/>
      <c r="NWN93" s="1548"/>
      <c r="NWO93" s="1548"/>
      <c r="NWP93" s="1548"/>
      <c r="NWQ93" s="1548"/>
      <c r="NWR93" s="1548"/>
      <c r="NWS93" s="1548"/>
      <c r="NWT93" s="1548"/>
      <c r="NWU93" s="1548"/>
      <c r="NWV93" s="1548"/>
      <c r="NWW93" s="1548"/>
      <c r="NWX93" s="1548"/>
      <c r="NWY93" s="1548"/>
      <c r="NWZ93" s="1548"/>
      <c r="NXA93" s="1548"/>
      <c r="NXB93" s="1548"/>
      <c r="NXC93" s="1548"/>
      <c r="NXD93" s="1548"/>
      <c r="NXE93" s="1548"/>
      <c r="NXF93" s="1548"/>
      <c r="NXG93" s="1548"/>
      <c r="NXH93" s="1548"/>
      <c r="NXI93" s="1548"/>
      <c r="NXJ93" s="1548"/>
      <c r="NXK93" s="1548"/>
      <c r="NXL93" s="1548"/>
      <c r="NXM93" s="1548"/>
      <c r="NXN93" s="1548"/>
      <c r="NXO93" s="1548"/>
      <c r="NXP93" s="1548"/>
      <c r="NXQ93" s="1548"/>
      <c r="NXR93" s="1548"/>
      <c r="NXS93" s="1548"/>
      <c r="NXT93" s="1548"/>
      <c r="NXU93" s="1548"/>
      <c r="NXV93" s="1548"/>
      <c r="NXW93" s="1548"/>
      <c r="NXX93" s="1548"/>
      <c r="NXY93" s="1548"/>
      <c r="NXZ93" s="1548"/>
      <c r="NYA93" s="1548"/>
      <c r="NYB93" s="1548"/>
      <c r="NYC93" s="1548"/>
      <c r="NYD93" s="1548"/>
      <c r="NYE93" s="1548"/>
      <c r="NYF93" s="1548"/>
      <c r="NYG93" s="1548"/>
      <c r="NYH93" s="1548"/>
      <c r="NYI93" s="1548"/>
      <c r="NYJ93" s="1548"/>
      <c r="NYK93" s="1548"/>
      <c r="NYL93" s="1548"/>
      <c r="NYM93" s="1548"/>
      <c r="NYN93" s="1548"/>
      <c r="NYO93" s="1548"/>
      <c r="NYP93" s="1548"/>
      <c r="NYQ93" s="1548"/>
      <c r="NYR93" s="1548"/>
      <c r="NYS93" s="1548"/>
      <c r="NYT93" s="1548"/>
      <c r="NYU93" s="1548"/>
      <c r="NYV93" s="1548"/>
      <c r="NYW93" s="1548"/>
      <c r="NYX93" s="1548"/>
      <c r="NYY93" s="1548"/>
      <c r="NYZ93" s="1548"/>
      <c r="NZA93" s="1548"/>
      <c r="NZB93" s="1548"/>
      <c r="NZC93" s="1548"/>
      <c r="NZD93" s="1548"/>
      <c r="NZE93" s="1548"/>
      <c r="NZF93" s="1548"/>
      <c r="NZG93" s="1548"/>
      <c r="NZH93" s="1548"/>
      <c r="NZI93" s="1548"/>
      <c r="NZJ93" s="1548"/>
      <c r="NZK93" s="1548"/>
      <c r="NZL93" s="1548"/>
      <c r="NZM93" s="1548"/>
      <c r="NZN93" s="1548"/>
      <c r="NZO93" s="1548"/>
      <c r="NZP93" s="1548"/>
      <c r="NZQ93" s="1548"/>
      <c r="NZR93" s="1548"/>
      <c r="NZS93" s="1548"/>
      <c r="NZT93" s="1548"/>
      <c r="NZU93" s="1548"/>
      <c r="NZV93" s="1548"/>
      <c r="NZW93" s="1548"/>
      <c r="NZX93" s="1548"/>
      <c r="NZY93" s="1548"/>
      <c r="NZZ93" s="1548"/>
      <c r="OAA93" s="1548"/>
      <c r="OAB93" s="1548"/>
      <c r="OAC93" s="1548"/>
      <c r="OAD93" s="1548"/>
      <c r="OAE93" s="1548"/>
      <c r="OAF93" s="1548"/>
      <c r="OAG93" s="1548"/>
      <c r="OAH93" s="1548"/>
      <c r="OAI93" s="1548"/>
      <c r="OAJ93" s="1548"/>
      <c r="OAK93" s="1548"/>
      <c r="OAL93" s="1548"/>
      <c r="OAM93" s="1548"/>
      <c r="OAN93" s="1548"/>
      <c r="OAO93" s="1548"/>
      <c r="OAP93" s="1548"/>
      <c r="OAQ93" s="1548"/>
      <c r="OAR93" s="1548"/>
      <c r="OAS93" s="1548"/>
      <c r="OAT93" s="1548"/>
      <c r="OAU93" s="1548"/>
      <c r="OAV93" s="1548"/>
      <c r="OAW93" s="1548"/>
      <c r="OAX93" s="1548"/>
      <c r="OAY93" s="1548"/>
      <c r="OAZ93" s="1548"/>
      <c r="OBA93" s="1548"/>
      <c r="OBB93" s="1548"/>
      <c r="OBC93" s="1548"/>
      <c r="OBD93" s="1548"/>
      <c r="OBE93" s="1548"/>
      <c r="OBF93" s="1548"/>
      <c r="OBG93" s="1548"/>
      <c r="OBH93" s="1548"/>
      <c r="OBI93" s="1548"/>
      <c r="OBJ93" s="1548"/>
      <c r="OBK93" s="1548"/>
      <c r="OBL93" s="1548"/>
      <c r="OBM93" s="1548"/>
      <c r="OBN93" s="1548"/>
      <c r="OBO93" s="1548"/>
      <c r="OBP93" s="1548"/>
      <c r="OBQ93" s="1548"/>
      <c r="OBR93" s="1548"/>
      <c r="OBS93" s="1548"/>
      <c r="OBT93" s="1548"/>
      <c r="OBU93" s="1548"/>
      <c r="OBV93" s="1548"/>
      <c r="OBW93" s="1548"/>
      <c r="OBX93" s="1548"/>
      <c r="OBY93" s="1548"/>
      <c r="OBZ93" s="1548"/>
      <c r="OCA93" s="1548"/>
      <c r="OCB93" s="1548"/>
      <c r="OCC93" s="1548"/>
      <c r="OCD93" s="1548"/>
      <c r="OCE93" s="1548"/>
      <c r="OCF93" s="1548"/>
      <c r="OCG93" s="1548"/>
      <c r="OCH93" s="1548"/>
      <c r="OCI93" s="1548"/>
      <c r="OCJ93" s="1548"/>
      <c r="OCK93" s="1548"/>
      <c r="OCL93" s="1548"/>
      <c r="OCM93" s="1548"/>
      <c r="OCN93" s="1548"/>
      <c r="OCO93" s="1548"/>
      <c r="OCP93" s="1548"/>
      <c r="OCQ93" s="1548"/>
      <c r="OCR93" s="1548"/>
      <c r="OCS93" s="1548"/>
      <c r="OCT93" s="1548"/>
      <c r="OCU93" s="1548"/>
      <c r="OCV93" s="1548"/>
      <c r="OCW93" s="1548"/>
      <c r="OCX93" s="1548"/>
      <c r="OCY93" s="1548"/>
      <c r="OCZ93" s="1548"/>
      <c r="ODA93" s="1548"/>
      <c r="ODB93" s="1548"/>
      <c r="ODC93" s="1548"/>
      <c r="ODD93" s="1548"/>
      <c r="ODE93" s="1548"/>
      <c r="ODF93" s="1548"/>
      <c r="ODG93" s="1548"/>
      <c r="ODH93" s="1548"/>
      <c r="ODI93" s="1548"/>
      <c r="ODJ93" s="1548"/>
      <c r="ODK93" s="1548"/>
      <c r="ODL93" s="1548"/>
      <c r="ODM93" s="1548"/>
      <c r="ODN93" s="1548"/>
      <c r="ODO93" s="1548"/>
      <c r="ODP93" s="1548"/>
      <c r="ODQ93" s="1548"/>
      <c r="ODR93" s="1548"/>
      <c r="ODS93" s="1548"/>
      <c r="ODT93" s="1548"/>
      <c r="ODU93" s="1548"/>
      <c r="ODV93" s="1548"/>
      <c r="ODW93" s="1548"/>
      <c r="ODX93" s="1548"/>
      <c r="ODY93" s="1548"/>
      <c r="ODZ93" s="1548"/>
      <c r="OEA93" s="1548"/>
      <c r="OEB93" s="1548"/>
      <c r="OEC93" s="1548"/>
      <c r="OED93" s="1548"/>
      <c r="OEE93" s="1548"/>
      <c r="OEF93" s="1548"/>
      <c r="OEG93" s="1548"/>
      <c r="OEH93" s="1548"/>
      <c r="OEI93" s="1548"/>
      <c r="OEJ93" s="1548"/>
      <c r="OEK93" s="1548"/>
      <c r="OEL93" s="1548"/>
      <c r="OEM93" s="1548"/>
      <c r="OEN93" s="1548"/>
      <c r="OEO93" s="1548"/>
      <c r="OEP93" s="1548"/>
      <c r="OEQ93" s="1548"/>
      <c r="OER93" s="1548"/>
      <c r="OES93" s="1548"/>
      <c r="OET93" s="1548"/>
      <c r="OEU93" s="1548"/>
      <c r="OEV93" s="1548"/>
      <c r="OEW93" s="1548"/>
      <c r="OEX93" s="1548"/>
      <c r="OEY93" s="1548"/>
      <c r="OEZ93" s="1548"/>
      <c r="OFA93" s="1548"/>
      <c r="OFB93" s="1548"/>
      <c r="OFC93" s="1548"/>
      <c r="OFD93" s="1548"/>
      <c r="OFE93" s="1548"/>
      <c r="OFF93" s="1548"/>
      <c r="OFG93" s="1548"/>
      <c r="OFH93" s="1548"/>
      <c r="OFI93" s="1548"/>
      <c r="OFJ93" s="1548"/>
      <c r="OFK93" s="1548"/>
      <c r="OFL93" s="1548"/>
      <c r="OFM93" s="1548"/>
      <c r="OFN93" s="1548"/>
      <c r="OFO93" s="1548"/>
      <c r="OFP93" s="1548"/>
      <c r="OFQ93" s="1548"/>
      <c r="OFR93" s="1548"/>
      <c r="OFS93" s="1548"/>
      <c r="OFT93" s="1548"/>
      <c r="OFU93" s="1548"/>
      <c r="OFV93" s="1548"/>
      <c r="OFW93" s="1548"/>
      <c r="OFX93" s="1548"/>
      <c r="OFY93" s="1548"/>
      <c r="OFZ93" s="1548"/>
      <c r="OGA93" s="1548"/>
      <c r="OGB93" s="1548"/>
      <c r="OGC93" s="1548"/>
      <c r="OGD93" s="1548"/>
      <c r="OGE93" s="1548"/>
      <c r="OGF93" s="1548"/>
      <c r="OGG93" s="1548"/>
      <c r="OGH93" s="1548"/>
      <c r="OGI93" s="1548"/>
      <c r="OGJ93" s="1548"/>
      <c r="OGK93" s="1548"/>
      <c r="OGL93" s="1548"/>
      <c r="OGM93" s="1548"/>
      <c r="OGN93" s="1548"/>
      <c r="OGO93" s="1548"/>
      <c r="OGP93" s="1548"/>
      <c r="OGQ93" s="1548"/>
      <c r="OGR93" s="1548"/>
      <c r="OGS93" s="1548"/>
      <c r="OGT93" s="1548"/>
      <c r="OGU93" s="1548"/>
      <c r="OGV93" s="1548"/>
      <c r="OGW93" s="1548"/>
      <c r="OGX93" s="1548"/>
      <c r="OGY93" s="1548"/>
      <c r="OGZ93" s="1548"/>
      <c r="OHA93" s="1548"/>
      <c r="OHB93" s="1548"/>
      <c r="OHC93" s="1548"/>
      <c r="OHD93" s="1548"/>
      <c r="OHE93" s="1548"/>
      <c r="OHF93" s="1548"/>
      <c r="OHG93" s="1548"/>
      <c r="OHH93" s="1548"/>
      <c r="OHI93" s="1548"/>
      <c r="OHJ93" s="1548"/>
      <c r="OHK93" s="1548"/>
      <c r="OHL93" s="1548"/>
      <c r="OHM93" s="1548"/>
      <c r="OHN93" s="1548"/>
      <c r="OHO93" s="1548"/>
      <c r="OHP93" s="1548"/>
      <c r="OHQ93" s="1548"/>
      <c r="OHR93" s="1548"/>
      <c r="OHS93" s="1548"/>
      <c r="OHT93" s="1548"/>
      <c r="OHU93" s="1548"/>
      <c r="OHV93" s="1548"/>
      <c r="OHW93" s="1548"/>
      <c r="OHX93" s="1548"/>
      <c r="OHY93" s="1548"/>
      <c r="OHZ93" s="1548"/>
      <c r="OIA93" s="1548"/>
      <c r="OIB93" s="1548"/>
      <c r="OIC93" s="1548"/>
      <c r="OID93" s="1548"/>
      <c r="OIE93" s="1548"/>
      <c r="OIF93" s="1548"/>
      <c r="OIG93" s="1548"/>
      <c r="OIH93" s="1548"/>
      <c r="OII93" s="1548"/>
      <c r="OIJ93" s="1548"/>
      <c r="OIK93" s="1548"/>
      <c r="OIL93" s="1548"/>
      <c r="OIM93" s="1548"/>
      <c r="OIN93" s="1548"/>
      <c r="OIO93" s="1548"/>
      <c r="OIP93" s="1548"/>
      <c r="OIQ93" s="1548"/>
      <c r="OIR93" s="1548"/>
      <c r="OIS93" s="1548"/>
      <c r="OIT93" s="1548"/>
      <c r="OIU93" s="1548"/>
      <c r="OIV93" s="1548"/>
      <c r="OIW93" s="1548"/>
      <c r="OIX93" s="1548"/>
      <c r="OIY93" s="1548"/>
      <c r="OIZ93" s="1548"/>
      <c r="OJA93" s="1548"/>
      <c r="OJB93" s="1548"/>
      <c r="OJC93" s="1548"/>
      <c r="OJD93" s="1548"/>
      <c r="OJE93" s="1548"/>
      <c r="OJF93" s="1548"/>
      <c r="OJG93" s="1548"/>
      <c r="OJH93" s="1548"/>
      <c r="OJI93" s="1548"/>
      <c r="OJJ93" s="1548"/>
      <c r="OJK93" s="1548"/>
      <c r="OJL93" s="1548"/>
      <c r="OJM93" s="1548"/>
      <c r="OJN93" s="1548"/>
      <c r="OJO93" s="1548"/>
      <c r="OJP93" s="1548"/>
      <c r="OJQ93" s="1548"/>
      <c r="OJR93" s="1548"/>
      <c r="OJS93" s="1548"/>
      <c r="OJT93" s="1548"/>
      <c r="OJU93" s="1548"/>
      <c r="OJV93" s="1548"/>
      <c r="OJW93" s="1548"/>
      <c r="OJX93" s="1548"/>
      <c r="OJY93" s="1548"/>
      <c r="OJZ93" s="1548"/>
      <c r="OKA93" s="1548"/>
      <c r="OKB93" s="1548"/>
      <c r="OKC93" s="1548"/>
      <c r="OKD93" s="1548"/>
      <c r="OKE93" s="1548"/>
      <c r="OKF93" s="1548"/>
      <c r="OKG93" s="1548"/>
      <c r="OKH93" s="1548"/>
      <c r="OKI93" s="1548"/>
      <c r="OKJ93" s="1548"/>
      <c r="OKK93" s="1548"/>
      <c r="OKL93" s="1548"/>
      <c r="OKM93" s="1548"/>
      <c r="OKN93" s="1548"/>
      <c r="OKO93" s="1548"/>
      <c r="OKP93" s="1548"/>
      <c r="OKQ93" s="1548"/>
      <c r="OKR93" s="1548"/>
      <c r="OKS93" s="1548"/>
      <c r="OKT93" s="1548"/>
      <c r="OKU93" s="1548"/>
      <c r="OKV93" s="1548"/>
      <c r="OKW93" s="1548"/>
      <c r="OKX93" s="1548"/>
      <c r="OKY93" s="1548"/>
      <c r="OKZ93" s="1548"/>
      <c r="OLA93" s="1548"/>
      <c r="OLB93" s="1548"/>
      <c r="OLC93" s="1548"/>
      <c r="OLD93" s="1548"/>
      <c r="OLE93" s="1548"/>
      <c r="OLF93" s="1548"/>
      <c r="OLG93" s="1548"/>
      <c r="OLH93" s="1548"/>
      <c r="OLI93" s="1548"/>
      <c r="OLJ93" s="1548"/>
      <c r="OLK93" s="1548"/>
      <c r="OLL93" s="1548"/>
      <c r="OLM93" s="1548"/>
      <c r="OLN93" s="1548"/>
      <c r="OLO93" s="1548"/>
      <c r="OLP93" s="1548"/>
      <c r="OLQ93" s="1548"/>
      <c r="OLR93" s="1548"/>
      <c r="OLS93" s="1548"/>
      <c r="OLT93" s="1548"/>
      <c r="OLU93" s="1548"/>
      <c r="OLV93" s="1548"/>
      <c r="OLW93" s="1548"/>
      <c r="OLX93" s="1548"/>
      <c r="OLY93" s="1548"/>
      <c r="OLZ93" s="1548"/>
      <c r="OMA93" s="1548"/>
      <c r="OMB93" s="1548"/>
      <c r="OMC93" s="1548"/>
      <c r="OMD93" s="1548"/>
      <c r="OME93" s="1548"/>
      <c r="OMF93" s="1548"/>
      <c r="OMG93" s="1548"/>
      <c r="OMH93" s="1548"/>
      <c r="OMI93" s="1548"/>
      <c r="OMJ93" s="1548"/>
      <c r="OMK93" s="1548"/>
      <c r="OML93" s="1548"/>
      <c r="OMM93" s="1548"/>
      <c r="OMN93" s="1548"/>
      <c r="OMO93" s="1548"/>
      <c r="OMP93" s="1548"/>
      <c r="OMQ93" s="1548"/>
      <c r="OMR93" s="1548"/>
      <c r="OMS93" s="1548"/>
      <c r="OMT93" s="1548"/>
      <c r="OMU93" s="1548"/>
      <c r="OMV93" s="1548"/>
      <c r="OMW93" s="1548"/>
      <c r="OMX93" s="1548"/>
      <c r="OMY93" s="1548"/>
      <c r="OMZ93" s="1548"/>
      <c r="ONA93" s="1548"/>
      <c r="ONB93" s="1548"/>
      <c r="ONC93" s="1548"/>
      <c r="OND93" s="1548"/>
      <c r="ONE93" s="1548"/>
      <c r="ONF93" s="1548"/>
      <c r="ONG93" s="1548"/>
      <c r="ONH93" s="1548"/>
      <c r="ONI93" s="1548"/>
      <c r="ONJ93" s="1548"/>
      <c r="ONK93" s="1548"/>
      <c r="ONL93" s="1548"/>
      <c r="ONM93" s="1548"/>
      <c r="ONN93" s="1548"/>
      <c r="ONO93" s="1548"/>
      <c r="ONP93" s="1548"/>
      <c r="ONQ93" s="1548"/>
      <c r="ONR93" s="1548"/>
      <c r="ONS93" s="1548"/>
      <c r="ONT93" s="1548"/>
      <c r="ONU93" s="1548"/>
      <c r="ONV93" s="1548"/>
      <c r="ONW93" s="1548"/>
      <c r="ONX93" s="1548"/>
      <c r="ONY93" s="1548"/>
      <c r="ONZ93" s="1548"/>
      <c r="OOA93" s="1548"/>
      <c r="OOB93" s="1548"/>
      <c r="OOC93" s="1548"/>
      <c r="OOD93" s="1548"/>
      <c r="OOE93" s="1548"/>
      <c r="OOF93" s="1548"/>
      <c r="OOG93" s="1548"/>
      <c r="OOH93" s="1548"/>
      <c r="OOI93" s="1548"/>
      <c r="OOJ93" s="1548"/>
      <c r="OOK93" s="1548"/>
      <c r="OOL93" s="1548"/>
      <c r="OOM93" s="1548"/>
      <c r="OON93" s="1548"/>
      <c r="OOO93" s="1548"/>
      <c r="OOP93" s="1548"/>
      <c r="OOQ93" s="1548"/>
      <c r="OOR93" s="1548"/>
      <c r="OOS93" s="1548"/>
      <c r="OOT93" s="1548"/>
      <c r="OOU93" s="1548"/>
      <c r="OOV93" s="1548"/>
      <c r="OOW93" s="1548"/>
      <c r="OOX93" s="1548"/>
      <c r="OOY93" s="1548"/>
      <c r="OOZ93" s="1548"/>
      <c r="OPA93" s="1548"/>
      <c r="OPB93" s="1548"/>
      <c r="OPC93" s="1548"/>
      <c r="OPD93" s="1548"/>
      <c r="OPE93" s="1548"/>
      <c r="OPF93" s="1548"/>
      <c r="OPG93" s="1548"/>
      <c r="OPH93" s="1548"/>
      <c r="OPI93" s="1548"/>
      <c r="OPJ93" s="1548"/>
      <c r="OPK93" s="1548"/>
      <c r="OPL93" s="1548"/>
      <c r="OPM93" s="1548"/>
      <c r="OPN93" s="1548"/>
      <c r="OPO93" s="1548"/>
      <c r="OPP93" s="1548"/>
      <c r="OPQ93" s="1548"/>
      <c r="OPR93" s="1548"/>
      <c r="OPS93" s="1548"/>
      <c r="OPT93" s="1548"/>
      <c r="OPU93" s="1548"/>
      <c r="OPV93" s="1548"/>
      <c r="OPW93" s="1548"/>
      <c r="OPX93" s="1548"/>
      <c r="OPY93" s="1548"/>
      <c r="OPZ93" s="1548"/>
      <c r="OQA93" s="1548"/>
      <c r="OQB93" s="1548"/>
      <c r="OQC93" s="1548"/>
      <c r="OQD93" s="1548"/>
      <c r="OQE93" s="1548"/>
      <c r="OQF93" s="1548"/>
      <c r="OQG93" s="1548"/>
      <c r="OQH93" s="1548"/>
      <c r="OQI93" s="1548"/>
      <c r="OQJ93" s="1548"/>
      <c r="OQK93" s="1548"/>
      <c r="OQL93" s="1548"/>
      <c r="OQM93" s="1548"/>
      <c r="OQN93" s="1548"/>
      <c r="OQO93" s="1548"/>
      <c r="OQP93" s="1548"/>
      <c r="OQQ93" s="1548"/>
      <c r="OQR93" s="1548"/>
      <c r="OQS93" s="1548"/>
      <c r="OQT93" s="1548"/>
      <c r="OQU93" s="1548"/>
      <c r="OQV93" s="1548"/>
      <c r="OQW93" s="1548"/>
      <c r="OQX93" s="1548"/>
      <c r="OQY93" s="1548"/>
      <c r="OQZ93" s="1548"/>
      <c r="ORA93" s="1548"/>
      <c r="ORB93" s="1548"/>
      <c r="ORC93" s="1548"/>
      <c r="ORD93" s="1548"/>
      <c r="ORE93" s="1548"/>
      <c r="ORF93" s="1548"/>
      <c r="ORG93" s="1548"/>
      <c r="ORH93" s="1548"/>
      <c r="ORI93" s="1548"/>
      <c r="ORJ93" s="1548"/>
      <c r="ORK93" s="1548"/>
      <c r="ORL93" s="1548"/>
      <c r="ORM93" s="1548"/>
      <c r="ORN93" s="1548"/>
      <c r="ORO93" s="1548"/>
      <c r="ORP93" s="1548"/>
      <c r="ORQ93" s="1548"/>
      <c r="ORR93" s="1548"/>
      <c r="ORS93" s="1548"/>
      <c r="ORT93" s="1548"/>
      <c r="ORU93" s="1548"/>
      <c r="ORV93" s="1548"/>
      <c r="ORW93" s="1548"/>
      <c r="ORX93" s="1548"/>
      <c r="ORY93" s="1548"/>
      <c r="ORZ93" s="1548"/>
      <c r="OSA93" s="1548"/>
      <c r="OSB93" s="1548"/>
      <c r="OSC93" s="1548"/>
      <c r="OSD93" s="1548"/>
      <c r="OSE93" s="1548"/>
      <c r="OSF93" s="1548"/>
      <c r="OSG93" s="1548"/>
      <c r="OSH93" s="1548"/>
      <c r="OSI93" s="1548"/>
      <c r="OSJ93" s="1548"/>
      <c r="OSK93" s="1548"/>
      <c r="OSL93" s="1548"/>
      <c r="OSM93" s="1548"/>
      <c r="OSN93" s="1548"/>
      <c r="OSO93" s="1548"/>
      <c r="OSP93" s="1548"/>
      <c r="OSQ93" s="1548"/>
      <c r="OSR93" s="1548"/>
      <c r="OSS93" s="1548"/>
      <c r="OST93" s="1548"/>
      <c r="OSU93" s="1548"/>
      <c r="OSV93" s="1548"/>
      <c r="OSW93" s="1548"/>
      <c r="OSX93" s="1548"/>
      <c r="OSY93" s="1548"/>
      <c r="OSZ93" s="1548"/>
      <c r="OTA93" s="1548"/>
      <c r="OTB93" s="1548"/>
      <c r="OTC93" s="1548"/>
      <c r="OTD93" s="1548"/>
      <c r="OTE93" s="1548"/>
      <c r="OTF93" s="1548"/>
      <c r="OTG93" s="1548"/>
      <c r="OTH93" s="1548"/>
      <c r="OTI93" s="1548"/>
      <c r="OTJ93" s="1548"/>
      <c r="OTK93" s="1548"/>
      <c r="OTL93" s="1548"/>
      <c r="OTM93" s="1548"/>
      <c r="OTN93" s="1548"/>
      <c r="OTO93" s="1548"/>
      <c r="OTP93" s="1548"/>
      <c r="OTQ93" s="1548"/>
      <c r="OTR93" s="1548"/>
      <c r="OTS93" s="1548"/>
      <c r="OTT93" s="1548"/>
      <c r="OTU93" s="1548"/>
      <c r="OTV93" s="1548"/>
      <c r="OTW93" s="1548"/>
      <c r="OTX93" s="1548"/>
      <c r="OTY93" s="1548"/>
      <c r="OTZ93" s="1548"/>
      <c r="OUA93" s="1548"/>
      <c r="OUB93" s="1548"/>
      <c r="OUC93" s="1548"/>
      <c r="OUD93" s="1548"/>
      <c r="OUE93" s="1548"/>
      <c r="OUF93" s="1548"/>
      <c r="OUG93" s="1548"/>
      <c r="OUH93" s="1548"/>
      <c r="OUI93" s="1548"/>
      <c r="OUJ93" s="1548"/>
      <c r="OUK93" s="1548"/>
      <c r="OUL93" s="1548"/>
      <c r="OUM93" s="1548"/>
      <c r="OUN93" s="1548"/>
      <c r="OUO93" s="1548"/>
      <c r="OUP93" s="1548"/>
      <c r="OUQ93" s="1548"/>
      <c r="OUR93" s="1548"/>
      <c r="OUS93" s="1548"/>
      <c r="OUT93" s="1548"/>
      <c r="OUU93" s="1548"/>
      <c r="OUV93" s="1548"/>
      <c r="OUW93" s="1548"/>
      <c r="OUX93" s="1548"/>
      <c r="OUY93" s="1548"/>
      <c r="OUZ93" s="1548"/>
      <c r="OVA93" s="1548"/>
      <c r="OVB93" s="1548"/>
      <c r="OVC93" s="1548"/>
      <c r="OVD93" s="1548"/>
      <c r="OVE93" s="1548"/>
      <c r="OVF93" s="1548"/>
      <c r="OVG93" s="1548"/>
      <c r="OVH93" s="1548"/>
      <c r="OVI93" s="1548"/>
      <c r="OVJ93" s="1548"/>
      <c r="OVK93" s="1548"/>
      <c r="OVL93" s="1548"/>
      <c r="OVM93" s="1548"/>
      <c r="OVN93" s="1548"/>
      <c r="OVO93" s="1548"/>
      <c r="OVP93" s="1548"/>
      <c r="OVQ93" s="1548"/>
      <c r="OVR93" s="1548"/>
      <c r="OVS93" s="1548"/>
      <c r="OVT93" s="1548"/>
      <c r="OVU93" s="1548"/>
      <c r="OVV93" s="1548"/>
      <c r="OVW93" s="1548"/>
      <c r="OVX93" s="1548"/>
      <c r="OVY93" s="1548"/>
      <c r="OVZ93" s="1548"/>
      <c r="OWA93" s="1548"/>
      <c r="OWB93" s="1548"/>
      <c r="OWC93" s="1548"/>
      <c r="OWD93" s="1548"/>
      <c r="OWE93" s="1548"/>
      <c r="OWF93" s="1548"/>
      <c r="OWG93" s="1548"/>
      <c r="OWH93" s="1548"/>
      <c r="OWI93" s="1548"/>
      <c r="OWJ93" s="1548"/>
      <c r="OWK93" s="1548"/>
      <c r="OWL93" s="1548"/>
      <c r="OWM93" s="1548"/>
      <c r="OWN93" s="1548"/>
      <c r="OWO93" s="1548"/>
      <c r="OWP93" s="1548"/>
      <c r="OWQ93" s="1548"/>
      <c r="OWR93" s="1548"/>
      <c r="OWS93" s="1548"/>
      <c r="OWT93" s="1548"/>
      <c r="OWU93" s="1548"/>
      <c r="OWV93" s="1548"/>
      <c r="OWW93" s="1548"/>
      <c r="OWX93" s="1548"/>
      <c r="OWY93" s="1548"/>
      <c r="OWZ93" s="1548"/>
      <c r="OXA93" s="1548"/>
      <c r="OXB93" s="1548"/>
      <c r="OXC93" s="1548"/>
      <c r="OXD93" s="1548"/>
      <c r="OXE93" s="1548"/>
      <c r="OXF93" s="1548"/>
      <c r="OXG93" s="1548"/>
      <c r="OXH93" s="1548"/>
      <c r="OXI93" s="1548"/>
      <c r="OXJ93" s="1548"/>
      <c r="OXK93" s="1548"/>
      <c r="OXL93" s="1548"/>
      <c r="OXM93" s="1548"/>
      <c r="OXN93" s="1548"/>
      <c r="OXO93" s="1548"/>
      <c r="OXP93" s="1548"/>
      <c r="OXQ93" s="1548"/>
      <c r="OXR93" s="1548"/>
      <c r="OXS93" s="1548"/>
      <c r="OXT93" s="1548"/>
      <c r="OXU93" s="1548"/>
      <c r="OXV93" s="1548"/>
      <c r="OXW93" s="1548"/>
      <c r="OXX93" s="1548"/>
      <c r="OXY93" s="1548"/>
      <c r="OXZ93" s="1548"/>
      <c r="OYA93" s="1548"/>
      <c r="OYB93" s="1548"/>
      <c r="OYC93" s="1548"/>
      <c r="OYD93" s="1548"/>
      <c r="OYE93" s="1548"/>
      <c r="OYF93" s="1548"/>
      <c r="OYG93" s="1548"/>
      <c r="OYH93" s="1548"/>
      <c r="OYI93" s="1548"/>
      <c r="OYJ93" s="1548"/>
      <c r="OYK93" s="1548"/>
      <c r="OYL93" s="1548"/>
      <c r="OYM93" s="1548"/>
      <c r="OYN93" s="1548"/>
      <c r="OYO93" s="1548"/>
      <c r="OYP93" s="1548"/>
      <c r="OYQ93" s="1548"/>
      <c r="OYR93" s="1548"/>
      <c r="OYS93" s="1548"/>
      <c r="OYT93" s="1548"/>
      <c r="OYU93" s="1548"/>
      <c r="OYV93" s="1548"/>
      <c r="OYW93" s="1548"/>
      <c r="OYX93" s="1548"/>
      <c r="OYY93" s="1548"/>
      <c r="OYZ93" s="1548"/>
      <c r="OZA93" s="1548"/>
      <c r="OZB93" s="1548"/>
      <c r="OZC93" s="1548"/>
      <c r="OZD93" s="1548"/>
      <c r="OZE93" s="1548"/>
      <c r="OZF93" s="1548"/>
      <c r="OZG93" s="1548"/>
      <c r="OZH93" s="1548"/>
      <c r="OZI93" s="1548"/>
      <c r="OZJ93" s="1548"/>
      <c r="OZK93" s="1548"/>
      <c r="OZL93" s="1548"/>
      <c r="OZM93" s="1548"/>
      <c r="OZN93" s="1548"/>
      <c r="OZO93" s="1548"/>
      <c r="OZP93" s="1548"/>
      <c r="OZQ93" s="1548"/>
      <c r="OZR93" s="1548"/>
      <c r="OZS93" s="1548"/>
      <c r="OZT93" s="1548"/>
      <c r="OZU93" s="1548"/>
      <c r="OZV93" s="1548"/>
      <c r="OZW93" s="1548"/>
      <c r="OZX93" s="1548"/>
      <c r="OZY93" s="1548"/>
      <c r="OZZ93" s="1548"/>
      <c r="PAA93" s="1548"/>
      <c r="PAB93" s="1548"/>
      <c r="PAC93" s="1548"/>
      <c r="PAD93" s="1548"/>
      <c r="PAE93" s="1548"/>
      <c r="PAF93" s="1548"/>
      <c r="PAG93" s="1548"/>
      <c r="PAH93" s="1548"/>
      <c r="PAI93" s="1548"/>
      <c r="PAJ93" s="1548"/>
      <c r="PAK93" s="1548"/>
      <c r="PAL93" s="1548"/>
      <c r="PAM93" s="1548"/>
      <c r="PAN93" s="1548"/>
      <c r="PAO93" s="1548"/>
      <c r="PAP93" s="1548"/>
      <c r="PAQ93" s="1548"/>
      <c r="PAR93" s="1548"/>
      <c r="PAS93" s="1548"/>
      <c r="PAT93" s="1548"/>
      <c r="PAU93" s="1548"/>
      <c r="PAV93" s="1548"/>
      <c r="PAW93" s="1548"/>
      <c r="PAX93" s="1548"/>
      <c r="PAY93" s="1548"/>
      <c r="PAZ93" s="1548"/>
      <c r="PBA93" s="1548"/>
      <c r="PBB93" s="1548"/>
      <c r="PBC93" s="1548"/>
      <c r="PBD93" s="1548"/>
      <c r="PBE93" s="1548"/>
      <c r="PBF93" s="1548"/>
      <c r="PBG93" s="1548"/>
      <c r="PBH93" s="1548"/>
      <c r="PBI93" s="1548"/>
      <c r="PBJ93" s="1548"/>
      <c r="PBK93" s="1548"/>
      <c r="PBL93" s="1548"/>
      <c r="PBM93" s="1548"/>
      <c r="PBN93" s="1548"/>
      <c r="PBO93" s="1548"/>
      <c r="PBP93" s="1548"/>
      <c r="PBQ93" s="1548"/>
      <c r="PBR93" s="1548"/>
      <c r="PBS93" s="1548"/>
      <c r="PBT93" s="1548"/>
      <c r="PBU93" s="1548"/>
      <c r="PBV93" s="1548"/>
      <c r="PBW93" s="1548"/>
      <c r="PBX93" s="1548"/>
      <c r="PBY93" s="1548"/>
      <c r="PBZ93" s="1548"/>
      <c r="PCA93" s="1548"/>
      <c r="PCB93" s="1548"/>
      <c r="PCC93" s="1548"/>
      <c r="PCD93" s="1548"/>
      <c r="PCE93" s="1548"/>
      <c r="PCF93" s="1548"/>
      <c r="PCG93" s="1548"/>
      <c r="PCH93" s="1548"/>
      <c r="PCI93" s="1548"/>
      <c r="PCJ93" s="1548"/>
      <c r="PCK93" s="1548"/>
      <c r="PCL93" s="1548"/>
      <c r="PCM93" s="1548"/>
      <c r="PCN93" s="1548"/>
      <c r="PCO93" s="1548"/>
      <c r="PCP93" s="1548"/>
      <c r="PCQ93" s="1548"/>
      <c r="PCR93" s="1548"/>
      <c r="PCS93" s="1548"/>
      <c r="PCT93" s="1548"/>
      <c r="PCU93" s="1548"/>
      <c r="PCV93" s="1548"/>
      <c r="PCW93" s="1548"/>
      <c r="PCX93" s="1548"/>
      <c r="PCY93" s="1548"/>
      <c r="PCZ93" s="1548"/>
      <c r="PDA93" s="1548"/>
      <c r="PDB93" s="1548"/>
      <c r="PDC93" s="1548"/>
      <c r="PDD93" s="1548"/>
      <c r="PDE93" s="1548"/>
      <c r="PDF93" s="1548"/>
      <c r="PDG93" s="1548"/>
      <c r="PDH93" s="1548"/>
      <c r="PDI93" s="1548"/>
      <c r="PDJ93" s="1548"/>
      <c r="PDK93" s="1548"/>
      <c r="PDL93" s="1548"/>
      <c r="PDM93" s="1548"/>
      <c r="PDN93" s="1548"/>
      <c r="PDO93" s="1548"/>
      <c r="PDP93" s="1548"/>
      <c r="PDQ93" s="1548"/>
      <c r="PDR93" s="1548"/>
      <c r="PDS93" s="1548"/>
      <c r="PDT93" s="1548"/>
      <c r="PDU93" s="1548"/>
      <c r="PDV93" s="1548"/>
      <c r="PDW93" s="1548"/>
      <c r="PDX93" s="1548"/>
      <c r="PDY93" s="1548"/>
      <c r="PDZ93" s="1548"/>
      <c r="PEA93" s="1548"/>
      <c r="PEB93" s="1548"/>
      <c r="PEC93" s="1548"/>
      <c r="PED93" s="1548"/>
      <c r="PEE93" s="1548"/>
      <c r="PEF93" s="1548"/>
      <c r="PEG93" s="1548"/>
      <c r="PEH93" s="1548"/>
      <c r="PEI93" s="1548"/>
      <c r="PEJ93" s="1548"/>
      <c r="PEK93" s="1548"/>
      <c r="PEL93" s="1548"/>
      <c r="PEM93" s="1548"/>
      <c r="PEN93" s="1548"/>
      <c r="PEO93" s="1548"/>
      <c r="PEP93" s="1548"/>
      <c r="PEQ93" s="1548"/>
      <c r="PER93" s="1548"/>
      <c r="PES93" s="1548"/>
      <c r="PET93" s="1548"/>
      <c r="PEU93" s="1548"/>
      <c r="PEV93" s="1548"/>
      <c r="PEW93" s="1548"/>
      <c r="PEX93" s="1548"/>
      <c r="PEY93" s="1548"/>
      <c r="PEZ93" s="1548"/>
      <c r="PFA93" s="1548"/>
      <c r="PFB93" s="1548"/>
      <c r="PFC93" s="1548"/>
      <c r="PFD93" s="1548"/>
      <c r="PFE93" s="1548"/>
      <c r="PFF93" s="1548"/>
      <c r="PFG93" s="1548"/>
      <c r="PFH93" s="1548"/>
      <c r="PFI93" s="1548"/>
      <c r="PFJ93" s="1548"/>
      <c r="PFK93" s="1548"/>
      <c r="PFL93" s="1548"/>
      <c r="PFM93" s="1548"/>
      <c r="PFN93" s="1548"/>
      <c r="PFO93" s="1548"/>
      <c r="PFP93" s="1548"/>
      <c r="PFQ93" s="1548"/>
      <c r="PFR93" s="1548"/>
      <c r="PFS93" s="1548"/>
      <c r="PFT93" s="1548"/>
      <c r="PFU93" s="1548"/>
      <c r="PFV93" s="1548"/>
      <c r="PFW93" s="1548"/>
      <c r="PFX93" s="1548"/>
      <c r="PFY93" s="1548"/>
      <c r="PFZ93" s="1548"/>
      <c r="PGA93" s="1548"/>
      <c r="PGB93" s="1548"/>
      <c r="PGC93" s="1548"/>
      <c r="PGD93" s="1548"/>
      <c r="PGE93" s="1548"/>
      <c r="PGF93" s="1548"/>
      <c r="PGG93" s="1548"/>
      <c r="PGH93" s="1548"/>
      <c r="PGI93" s="1548"/>
      <c r="PGJ93" s="1548"/>
      <c r="PGK93" s="1548"/>
      <c r="PGL93" s="1548"/>
      <c r="PGM93" s="1548"/>
      <c r="PGN93" s="1548"/>
      <c r="PGO93" s="1548"/>
      <c r="PGP93" s="1548"/>
      <c r="PGQ93" s="1548"/>
      <c r="PGR93" s="1548"/>
      <c r="PGS93" s="1548"/>
      <c r="PGT93" s="1548"/>
      <c r="PGU93" s="1548"/>
      <c r="PGV93" s="1548"/>
      <c r="PGW93" s="1548"/>
      <c r="PGX93" s="1548"/>
      <c r="PGY93" s="1548"/>
      <c r="PGZ93" s="1548"/>
      <c r="PHA93" s="1548"/>
      <c r="PHB93" s="1548"/>
      <c r="PHC93" s="1548"/>
      <c r="PHD93" s="1548"/>
      <c r="PHE93" s="1548"/>
      <c r="PHF93" s="1548"/>
      <c r="PHG93" s="1548"/>
      <c r="PHH93" s="1548"/>
      <c r="PHI93" s="1548"/>
      <c r="PHJ93" s="1548"/>
      <c r="PHK93" s="1548"/>
      <c r="PHL93" s="1548"/>
      <c r="PHM93" s="1548"/>
      <c r="PHN93" s="1548"/>
      <c r="PHO93" s="1548"/>
      <c r="PHP93" s="1548"/>
      <c r="PHQ93" s="1548"/>
      <c r="PHR93" s="1548"/>
      <c r="PHS93" s="1548"/>
      <c r="PHT93" s="1548"/>
      <c r="PHU93" s="1548"/>
      <c r="PHV93" s="1548"/>
      <c r="PHW93" s="1548"/>
      <c r="PHX93" s="1548"/>
      <c r="PHY93" s="1548"/>
      <c r="PHZ93" s="1548"/>
      <c r="PIA93" s="1548"/>
      <c r="PIB93" s="1548"/>
      <c r="PIC93" s="1548"/>
      <c r="PID93" s="1548"/>
      <c r="PIE93" s="1548"/>
      <c r="PIF93" s="1548"/>
      <c r="PIG93" s="1548"/>
      <c r="PIH93" s="1548"/>
      <c r="PII93" s="1548"/>
      <c r="PIJ93" s="1548"/>
      <c r="PIK93" s="1548"/>
      <c r="PIL93" s="1548"/>
      <c r="PIM93" s="1548"/>
      <c r="PIN93" s="1548"/>
      <c r="PIO93" s="1548"/>
      <c r="PIP93" s="1548"/>
      <c r="PIQ93" s="1548"/>
      <c r="PIR93" s="1548"/>
      <c r="PIS93" s="1548"/>
      <c r="PIT93" s="1548"/>
      <c r="PIU93" s="1548"/>
      <c r="PIV93" s="1548"/>
      <c r="PIW93" s="1548"/>
      <c r="PIX93" s="1548"/>
      <c r="PIY93" s="1548"/>
      <c r="PIZ93" s="1548"/>
      <c r="PJA93" s="1548"/>
      <c r="PJB93" s="1548"/>
      <c r="PJC93" s="1548"/>
      <c r="PJD93" s="1548"/>
      <c r="PJE93" s="1548"/>
      <c r="PJF93" s="1548"/>
      <c r="PJG93" s="1548"/>
      <c r="PJH93" s="1548"/>
      <c r="PJI93" s="1548"/>
      <c r="PJJ93" s="1548"/>
      <c r="PJK93" s="1548"/>
      <c r="PJL93" s="1548"/>
      <c r="PJM93" s="1548"/>
      <c r="PJN93" s="1548"/>
      <c r="PJO93" s="1548"/>
      <c r="PJP93" s="1548"/>
      <c r="PJQ93" s="1548"/>
      <c r="PJR93" s="1548"/>
      <c r="PJS93" s="1548"/>
      <c r="PJT93" s="1548"/>
      <c r="PJU93" s="1548"/>
      <c r="PJV93" s="1548"/>
      <c r="PJW93" s="1548"/>
      <c r="PJX93" s="1548"/>
      <c r="PJY93" s="1548"/>
      <c r="PJZ93" s="1548"/>
      <c r="PKA93" s="1548"/>
      <c r="PKB93" s="1548"/>
      <c r="PKC93" s="1548"/>
      <c r="PKD93" s="1548"/>
      <c r="PKE93" s="1548"/>
      <c r="PKF93" s="1548"/>
      <c r="PKG93" s="1548"/>
      <c r="PKH93" s="1548"/>
      <c r="PKI93" s="1548"/>
      <c r="PKJ93" s="1548"/>
      <c r="PKK93" s="1548"/>
      <c r="PKL93" s="1548"/>
      <c r="PKM93" s="1548"/>
      <c r="PKN93" s="1548"/>
      <c r="PKO93" s="1548"/>
      <c r="PKP93" s="1548"/>
      <c r="PKQ93" s="1548"/>
      <c r="PKR93" s="1548"/>
      <c r="PKS93" s="1548"/>
      <c r="PKT93" s="1548"/>
      <c r="PKU93" s="1548"/>
      <c r="PKV93" s="1548"/>
      <c r="PKW93" s="1548"/>
      <c r="PKX93" s="1548"/>
      <c r="PKY93" s="1548"/>
      <c r="PKZ93" s="1548"/>
      <c r="PLA93" s="1548"/>
      <c r="PLB93" s="1548"/>
      <c r="PLC93" s="1548"/>
      <c r="PLD93" s="1548"/>
      <c r="PLE93" s="1548"/>
      <c r="PLF93" s="1548"/>
      <c r="PLG93" s="1548"/>
      <c r="PLH93" s="1548"/>
      <c r="PLI93" s="1548"/>
      <c r="PLJ93" s="1548"/>
      <c r="PLK93" s="1548"/>
      <c r="PLL93" s="1548"/>
      <c r="PLM93" s="1548"/>
      <c r="PLN93" s="1548"/>
      <c r="PLO93" s="1548"/>
      <c r="PLP93" s="1548"/>
      <c r="PLQ93" s="1548"/>
      <c r="PLR93" s="1548"/>
      <c r="PLS93" s="1548"/>
      <c r="PLT93" s="1548"/>
      <c r="PLU93" s="1548"/>
      <c r="PLV93" s="1548"/>
      <c r="PLW93" s="1548"/>
      <c r="PLX93" s="1548"/>
      <c r="PLY93" s="1548"/>
      <c r="PLZ93" s="1548"/>
      <c r="PMA93" s="1548"/>
      <c r="PMB93" s="1548"/>
      <c r="PMC93" s="1548"/>
      <c r="PMD93" s="1548"/>
      <c r="PME93" s="1548"/>
      <c r="PMF93" s="1548"/>
      <c r="PMG93" s="1548"/>
      <c r="PMH93" s="1548"/>
      <c r="PMI93" s="1548"/>
      <c r="PMJ93" s="1548"/>
      <c r="PMK93" s="1548"/>
      <c r="PML93" s="1548"/>
      <c r="PMM93" s="1548"/>
      <c r="PMN93" s="1548"/>
      <c r="PMO93" s="1548"/>
      <c r="PMP93" s="1548"/>
      <c r="PMQ93" s="1548"/>
      <c r="PMR93" s="1548"/>
      <c r="PMS93" s="1548"/>
      <c r="PMT93" s="1548"/>
      <c r="PMU93" s="1548"/>
      <c r="PMV93" s="1548"/>
      <c r="PMW93" s="1548"/>
      <c r="PMX93" s="1548"/>
      <c r="PMY93" s="1548"/>
      <c r="PMZ93" s="1548"/>
      <c r="PNA93" s="1548"/>
      <c r="PNB93" s="1548"/>
      <c r="PNC93" s="1548"/>
      <c r="PND93" s="1548"/>
      <c r="PNE93" s="1548"/>
      <c r="PNF93" s="1548"/>
      <c r="PNG93" s="1548"/>
      <c r="PNH93" s="1548"/>
      <c r="PNI93" s="1548"/>
      <c r="PNJ93" s="1548"/>
      <c r="PNK93" s="1548"/>
      <c r="PNL93" s="1548"/>
      <c r="PNM93" s="1548"/>
      <c r="PNN93" s="1548"/>
      <c r="PNO93" s="1548"/>
      <c r="PNP93" s="1548"/>
      <c r="PNQ93" s="1548"/>
      <c r="PNR93" s="1548"/>
      <c r="PNS93" s="1548"/>
      <c r="PNT93" s="1548"/>
      <c r="PNU93" s="1548"/>
      <c r="PNV93" s="1548"/>
      <c r="PNW93" s="1548"/>
      <c r="PNX93" s="1548"/>
      <c r="PNY93" s="1548"/>
      <c r="PNZ93" s="1548"/>
      <c r="POA93" s="1548"/>
      <c r="POB93" s="1548"/>
      <c r="POC93" s="1548"/>
      <c r="POD93" s="1548"/>
      <c r="POE93" s="1548"/>
      <c r="POF93" s="1548"/>
      <c r="POG93" s="1548"/>
      <c r="POH93" s="1548"/>
      <c r="POI93" s="1548"/>
      <c r="POJ93" s="1548"/>
      <c r="POK93" s="1548"/>
      <c r="POL93" s="1548"/>
      <c r="POM93" s="1548"/>
      <c r="PON93" s="1548"/>
      <c r="POO93" s="1548"/>
      <c r="POP93" s="1548"/>
      <c r="POQ93" s="1548"/>
      <c r="POR93" s="1548"/>
      <c r="POS93" s="1548"/>
      <c r="POT93" s="1548"/>
      <c r="POU93" s="1548"/>
      <c r="POV93" s="1548"/>
      <c r="POW93" s="1548"/>
      <c r="POX93" s="1548"/>
      <c r="POY93" s="1548"/>
      <c r="POZ93" s="1548"/>
      <c r="PPA93" s="1548"/>
      <c r="PPB93" s="1548"/>
      <c r="PPC93" s="1548"/>
      <c r="PPD93" s="1548"/>
      <c r="PPE93" s="1548"/>
      <c r="PPF93" s="1548"/>
      <c r="PPG93" s="1548"/>
      <c r="PPH93" s="1548"/>
      <c r="PPI93" s="1548"/>
      <c r="PPJ93" s="1548"/>
      <c r="PPK93" s="1548"/>
      <c r="PPL93" s="1548"/>
      <c r="PPM93" s="1548"/>
      <c r="PPN93" s="1548"/>
      <c r="PPO93" s="1548"/>
      <c r="PPP93" s="1548"/>
      <c r="PPQ93" s="1548"/>
      <c r="PPR93" s="1548"/>
      <c r="PPS93" s="1548"/>
      <c r="PPT93" s="1548"/>
      <c r="PPU93" s="1548"/>
      <c r="PPV93" s="1548"/>
      <c r="PPW93" s="1548"/>
      <c r="PPX93" s="1548"/>
      <c r="PPY93" s="1548"/>
      <c r="PPZ93" s="1548"/>
      <c r="PQA93" s="1548"/>
      <c r="PQB93" s="1548"/>
      <c r="PQC93" s="1548"/>
      <c r="PQD93" s="1548"/>
      <c r="PQE93" s="1548"/>
      <c r="PQF93" s="1548"/>
      <c r="PQG93" s="1548"/>
      <c r="PQH93" s="1548"/>
      <c r="PQI93" s="1548"/>
      <c r="PQJ93" s="1548"/>
      <c r="PQK93" s="1548"/>
      <c r="PQL93" s="1548"/>
      <c r="PQM93" s="1548"/>
      <c r="PQN93" s="1548"/>
      <c r="PQO93" s="1548"/>
      <c r="PQP93" s="1548"/>
      <c r="PQQ93" s="1548"/>
      <c r="PQR93" s="1548"/>
      <c r="PQS93" s="1548"/>
      <c r="PQT93" s="1548"/>
      <c r="PQU93" s="1548"/>
      <c r="PQV93" s="1548"/>
      <c r="PQW93" s="1548"/>
      <c r="PQX93" s="1548"/>
      <c r="PQY93" s="1548"/>
      <c r="PQZ93" s="1548"/>
      <c r="PRA93" s="1548"/>
      <c r="PRB93" s="1548"/>
      <c r="PRC93" s="1548"/>
      <c r="PRD93" s="1548"/>
      <c r="PRE93" s="1548"/>
      <c r="PRF93" s="1548"/>
      <c r="PRG93" s="1548"/>
      <c r="PRH93" s="1548"/>
      <c r="PRI93" s="1548"/>
      <c r="PRJ93" s="1548"/>
      <c r="PRK93" s="1548"/>
      <c r="PRL93" s="1548"/>
      <c r="PRM93" s="1548"/>
      <c r="PRN93" s="1548"/>
      <c r="PRO93" s="1548"/>
      <c r="PRP93" s="1548"/>
      <c r="PRQ93" s="1548"/>
      <c r="PRR93" s="1548"/>
      <c r="PRS93" s="1548"/>
      <c r="PRT93" s="1548"/>
      <c r="PRU93" s="1548"/>
      <c r="PRV93" s="1548"/>
      <c r="PRW93" s="1548"/>
      <c r="PRX93" s="1548"/>
      <c r="PRY93" s="1548"/>
      <c r="PRZ93" s="1548"/>
      <c r="PSA93" s="1548"/>
      <c r="PSB93" s="1548"/>
      <c r="PSC93" s="1548"/>
      <c r="PSD93" s="1548"/>
      <c r="PSE93" s="1548"/>
      <c r="PSF93" s="1548"/>
      <c r="PSG93" s="1548"/>
      <c r="PSH93" s="1548"/>
      <c r="PSI93" s="1548"/>
      <c r="PSJ93" s="1548"/>
      <c r="PSK93" s="1548"/>
      <c r="PSL93" s="1548"/>
      <c r="PSM93" s="1548"/>
      <c r="PSN93" s="1548"/>
      <c r="PSO93" s="1548"/>
      <c r="PSP93" s="1548"/>
      <c r="PSQ93" s="1548"/>
      <c r="PSR93" s="1548"/>
      <c r="PSS93" s="1548"/>
      <c r="PST93" s="1548"/>
      <c r="PSU93" s="1548"/>
      <c r="PSV93" s="1548"/>
      <c r="PSW93" s="1548"/>
      <c r="PSX93" s="1548"/>
      <c r="PSY93" s="1548"/>
      <c r="PSZ93" s="1548"/>
      <c r="PTA93" s="1548"/>
      <c r="PTB93" s="1548"/>
      <c r="PTC93" s="1548"/>
      <c r="PTD93" s="1548"/>
      <c r="PTE93" s="1548"/>
      <c r="PTF93" s="1548"/>
      <c r="PTG93" s="1548"/>
      <c r="PTH93" s="1548"/>
      <c r="PTI93" s="1548"/>
      <c r="PTJ93" s="1548"/>
      <c r="PTK93" s="1548"/>
      <c r="PTL93" s="1548"/>
      <c r="PTM93" s="1548"/>
      <c r="PTN93" s="1548"/>
      <c r="PTO93" s="1548"/>
      <c r="PTP93" s="1548"/>
      <c r="PTQ93" s="1548"/>
      <c r="PTR93" s="1548"/>
      <c r="PTS93" s="1548"/>
      <c r="PTT93" s="1548"/>
      <c r="PTU93" s="1548"/>
      <c r="PTV93" s="1548"/>
      <c r="PTW93" s="1548"/>
      <c r="PTX93" s="1548"/>
      <c r="PTY93" s="1548"/>
      <c r="PTZ93" s="1548"/>
      <c r="PUA93" s="1548"/>
      <c r="PUB93" s="1548"/>
      <c r="PUC93" s="1548"/>
      <c r="PUD93" s="1548"/>
      <c r="PUE93" s="1548"/>
      <c r="PUF93" s="1548"/>
      <c r="PUG93" s="1548"/>
      <c r="PUH93" s="1548"/>
      <c r="PUI93" s="1548"/>
      <c r="PUJ93" s="1548"/>
      <c r="PUK93" s="1548"/>
      <c r="PUL93" s="1548"/>
      <c r="PUM93" s="1548"/>
      <c r="PUN93" s="1548"/>
      <c r="PUO93" s="1548"/>
      <c r="PUP93" s="1548"/>
      <c r="PUQ93" s="1548"/>
      <c r="PUR93" s="1548"/>
      <c r="PUS93" s="1548"/>
      <c r="PUT93" s="1548"/>
      <c r="PUU93" s="1548"/>
      <c r="PUV93" s="1548"/>
      <c r="PUW93" s="1548"/>
      <c r="PUX93" s="1548"/>
      <c r="PUY93" s="1548"/>
      <c r="PUZ93" s="1548"/>
      <c r="PVA93" s="1548"/>
      <c r="PVB93" s="1548"/>
      <c r="PVC93" s="1548"/>
      <c r="PVD93" s="1548"/>
      <c r="PVE93" s="1548"/>
      <c r="PVF93" s="1548"/>
      <c r="PVG93" s="1548"/>
      <c r="PVH93" s="1548"/>
      <c r="PVI93" s="1548"/>
      <c r="PVJ93" s="1548"/>
      <c r="PVK93" s="1548"/>
      <c r="PVL93" s="1548"/>
      <c r="PVM93" s="1548"/>
      <c r="PVN93" s="1548"/>
      <c r="PVO93" s="1548"/>
      <c r="PVP93" s="1548"/>
      <c r="PVQ93" s="1548"/>
      <c r="PVR93" s="1548"/>
      <c r="PVS93" s="1548"/>
      <c r="PVT93" s="1548"/>
      <c r="PVU93" s="1548"/>
      <c r="PVV93" s="1548"/>
      <c r="PVW93" s="1548"/>
      <c r="PVX93" s="1548"/>
      <c r="PVY93" s="1548"/>
      <c r="PVZ93" s="1548"/>
      <c r="PWA93" s="1548"/>
      <c r="PWB93" s="1548"/>
      <c r="PWC93" s="1548"/>
      <c r="PWD93" s="1548"/>
      <c r="PWE93" s="1548"/>
      <c r="PWF93" s="1548"/>
      <c r="PWG93" s="1548"/>
      <c r="PWH93" s="1548"/>
      <c r="PWI93" s="1548"/>
      <c r="PWJ93" s="1548"/>
      <c r="PWK93" s="1548"/>
      <c r="PWL93" s="1548"/>
      <c r="PWM93" s="1548"/>
      <c r="PWN93" s="1548"/>
      <c r="PWO93" s="1548"/>
      <c r="PWP93" s="1548"/>
      <c r="PWQ93" s="1548"/>
      <c r="PWR93" s="1548"/>
      <c r="PWS93" s="1548"/>
      <c r="PWT93" s="1548"/>
      <c r="PWU93" s="1548"/>
      <c r="PWV93" s="1548"/>
      <c r="PWW93" s="1548"/>
      <c r="PWX93" s="1548"/>
      <c r="PWY93" s="1548"/>
      <c r="PWZ93" s="1548"/>
      <c r="PXA93" s="1548"/>
      <c r="PXB93" s="1548"/>
      <c r="PXC93" s="1548"/>
      <c r="PXD93" s="1548"/>
      <c r="PXE93" s="1548"/>
      <c r="PXF93" s="1548"/>
      <c r="PXG93" s="1548"/>
      <c r="PXH93" s="1548"/>
      <c r="PXI93" s="1548"/>
      <c r="PXJ93" s="1548"/>
      <c r="PXK93" s="1548"/>
      <c r="PXL93" s="1548"/>
      <c r="PXM93" s="1548"/>
      <c r="PXN93" s="1548"/>
      <c r="PXO93" s="1548"/>
      <c r="PXP93" s="1548"/>
      <c r="PXQ93" s="1548"/>
      <c r="PXR93" s="1548"/>
      <c r="PXS93" s="1548"/>
      <c r="PXT93" s="1548"/>
      <c r="PXU93" s="1548"/>
      <c r="PXV93" s="1548"/>
      <c r="PXW93" s="1548"/>
      <c r="PXX93" s="1548"/>
      <c r="PXY93" s="1548"/>
      <c r="PXZ93" s="1548"/>
      <c r="PYA93" s="1548"/>
      <c r="PYB93" s="1548"/>
      <c r="PYC93" s="1548"/>
      <c r="PYD93" s="1548"/>
      <c r="PYE93" s="1548"/>
      <c r="PYF93" s="1548"/>
      <c r="PYG93" s="1548"/>
      <c r="PYH93" s="1548"/>
      <c r="PYI93" s="1548"/>
      <c r="PYJ93" s="1548"/>
      <c r="PYK93" s="1548"/>
      <c r="PYL93" s="1548"/>
      <c r="PYM93" s="1548"/>
      <c r="PYN93" s="1548"/>
      <c r="PYO93" s="1548"/>
      <c r="PYP93" s="1548"/>
      <c r="PYQ93" s="1548"/>
      <c r="PYR93" s="1548"/>
      <c r="PYS93" s="1548"/>
      <c r="PYT93" s="1548"/>
      <c r="PYU93" s="1548"/>
      <c r="PYV93" s="1548"/>
      <c r="PYW93" s="1548"/>
      <c r="PYX93" s="1548"/>
      <c r="PYY93" s="1548"/>
      <c r="PYZ93" s="1548"/>
      <c r="PZA93" s="1548"/>
      <c r="PZB93" s="1548"/>
      <c r="PZC93" s="1548"/>
      <c r="PZD93" s="1548"/>
      <c r="PZE93" s="1548"/>
      <c r="PZF93" s="1548"/>
      <c r="PZG93" s="1548"/>
      <c r="PZH93" s="1548"/>
      <c r="PZI93" s="1548"/>
      <c r="PZJ93" s="1548"/>
      <c r="PZK93" s="1548"/>
      <c r="PZL93" s="1548"/>
      <c r="PZM93" s="1548"/>
      <c r="PZN93" s="1548"/>
      <c r="PZO93" s="1548"/>
      <c r="PZP93" s="1548"/>
      <c r="PZQ93" s="1548"/>
      <c r="PZR93" s="1548"/>
      <c r="PZS93" s="1548"/>
      <c r="PZT93" s="1548"/>
      <c r="PZU93" s="1548"/>
      <c r="PZV93" s="1548"/>
      <c r="PZW93" s="1548"/>
      <c r="PZX93" s="1548"/>
      <c r="PZY93" s="1548"/>
      <c r="PZZ93" s="1548"/>
      <c r="QAA93" s="1548"/>
      <c r="QAB93" s="1548"/>
      <c r="QAC93" s="1548"/>
      <c r="QAD93" s="1548"/>
      <c r="QAE93" s="1548"/>
      <c r="QAF93" s="1548"/>
      <c r="QAG93" s="1548"/>
      <c r="QAH93" s="1548"/>
      <c r="QAI93" s="1548"/>
      <c r="QAJ93" s="1548"/>
      <c r="QAK93" s="1548"/>
      <c r="QAL93" s="1548"/>
      <c r="QAM93" s="1548"/>
      <c r="QAN93" s="1548"/>
      <c r="QAO93" s="1548"/>
      <c r="QAP93" s="1548"/>
      <c r="QAQ93" s="1548"/>
      <c r="QAR93" s="1548"/>
      <c r="QAS93" s="1548"/>
      <c r="QAT93" s="1548"/>
      <c r="QAU93" s="1548"/>
      <c r="QAV93" s="1548"/>
      <c r="QAW93" s="1548"/>
      <c r="QAX93" s="1548"/>
      <c r="QAY93" s="1548"/>
      <c r="QAZ93" s="1548"/>
      <c r="QBA93" s="1548"/>
      <c r="QBB93" s="1548"/>
      <c r="QBC93" s="1548"/>
      <c r="QBD93" s="1548"/>
      <c r="QBE93" s="1548"/>
      <c r="QBF93" s="1548"/>
      <c r="QBG93" s="1548"/>
      <c r="QBH93" s="1548"/>
      <c r="QBI93" s="1548"/>
      <c r="QBJ93" s="1548"/>
      <c r="QBK93" s="1548"/>
      <c r="QBL93" s="1548"/>
      <c r="QBM93" s="1548"/>
      <c r="QBN93" s="1548"/>
      <c r="QBO93" s="1548"/>
      <c r="QBP93" s="1548"/>
      <c r="QBQ93" s="1548"/>
      <c r="QBR93" s="1548"/>
      <c r="QBS93" s="1548"/>
      <c r="QBT93" s="1548"/>
      <c r="QBU93" s="1548"/>
      <c r="QBV93" s="1548"/>
      <c r="QBW93" s="1548"/>
      <c r="QBX93" s="1548"/>
      <c r="QBY93" s="1548"/>
      <c r="QBZ93" s="1548"/>
      <c r="QCA93" s="1548"/>
      <c r="QCB93" s="1548"/>
      <c r="QCC93" s="1548"/>
      <c r="QCD93" s="1548"/>
      <c r="QCE93" s="1548"/>
      <c r="QCF93" s="1548"/>
      <c r="QCG93" s="1548"/>
      <c r="QCH93" s="1548"/>
      <c r="QCI93" s="1548"/>
      <c r="QCJ93" s="1548"/>
      <c r="QCK93" s="1548"/>
      <c r="QCL93" s="1548"/>
      <c r="QCM93" s="1548"/>
      <c r="QCN93" s="1548"/>
      <c r="QCO93" s="1548"/>
      <c r="QCP93" s="1548"/>
      <c r="QCQ93" s="1548"/>
      <c r="QCR93" s="1548"/>
      <c r="QCS93" s="1548"/>
      <c r="QCT93" s="1548"/>
      <c r="QCU93" s="1548"/>
      <c r="QCV93" s="1548"/>
      <c r="QCW93" s="1548"/>
      <c r="QCX93" s="1548"/>
      <c r="QCY93" s="1548"/>
      <c r="QCZ93" s="1548"/>
      <c r="QDA93" s="1548"/>
      <c r="QDB93" s="1548"/>
      <c r="QDC93" s="1548"/>
      <c r="QDD93" s="1548"/>
      <c r="QDE93" s="1548"/>
      <c r="QDF93" s="1548"/>
      <c r="QDG93" s="1548"/>
      <c r="QDH93" s="1548"/>
      <c r="QDI93" s="1548"/>
      <c r="QDJ93" s="1548"/>
      <c r="QDK93" s="1548"/>
      <c r="QDL93" s="1548"/>
      <c r="QDM93" s="1548"/>
      <c r="QDN93" s="1548"/>
      <c r="QDO93" s="1548"/>
      <c r="QDP93" s="1548"/>
      <c r="QDQ93" s="1548"/>
      <c r="QDR93" s="1548"/>
      <c r="QDS93" s="1548"/>
      <c r="QDT93" s="1548"/>
      <c r="QDU93" s="1548"/>
      <c r="QDV93" s="1548"/>
      <c r="QDW93" s="1548"/>
      <c r="QDX93" s="1548"/>
      <c r="QDY93" s="1548"/>
      <c r="QDZ93" s="1548"/>
      <c r="QEA93" s="1548"/>
      <c r="QEB93" s="1548"/>
      <c r="QEC93" s="1548"/>
      <c r="QED93" s="1548"/>
      <c r="QEE93" s="1548"/>
      <c r="QEF93" s="1548"/>
      <c r="QEG93" s="1548"/>
      <c r="QEH93" s="1548"/>
      <c r="QEI93" s="1548"/>
      <c r="QEJ93" s="1548"/>
      <c r="QEK93" s="1548"/>
      <c r="QEL93" s="1548"/>
      <c r="QEM93" s="1548"/>
      <c r="QEN93" s="1548"/>
      <c r="QEO93" s="1548"/>
      <c r="QEP93" s="1548"/>
      <c r="QEQ93" s="1548"/>
      <c r="QER93" s="1548"/>
      <c r="QES93" s="1548"/>
      <c r="QET93" s="1548"/>
      <c r="QEU93" s="1548"/>
      <c r="QEV93" s="1548"/>
      <c r="QEW93" s="1548"/>
      <c r="QEX93" s="1548"/>
      <c r="QEY93" s="1548"/>
      <c r="QEZ93" s="1548"/>
      <c r="QFA93" s="1548"/>
      <c r="QFB93" s="1548"/>
      <c r="QFC93" s="1548"/>
      <c r="QFD93" s="1548"/>
      <c r="QFE93" s="1548"/>
      <c r="QFF93" s="1548"/>
      <c r="QFG93" s="1548"/>
      <c r="QFH93" s="1548"/>
      <c r="QFI93" s="1548"/>
      <c r="QFJ93" s="1548"/>
      <c r="QFK93" s="1548"/>
      <c r="QFL93" s="1548"/>
      <c r="QFM93" s="1548"/>
      <c r="QFN93" s="1548"/>
      <c r="QFO93" s="1548"/>
      <c r="QFP93" s="1548"/>
      <c r="QFQ93" s="1548"/>
      <c r="QFR93" s="1548"/>
      <c r="QFS93" s="1548"/>
      <c r="QFT93" s="1548"/>
      <c r="QFU93" s="1548"/>
      <c r="QFV93" s="1548"/>
      <c r="QFW93" s="1548"/>
      <c r="QFX93" s="1548"/>
      <c r="QFY93" s="1548"/>
      <c r="QFZ93" s="1548"/>
      <c r="QGA93" s="1548"/>
      <c r="QGB93" s="1548"/>
      <c r="QGC93" s="1548"/>
      <c r="QGD93" s="1548"/>
      <c r="QGE93" s="1548"/>
      <c r="QGF93" s="1548"/>
      <c r="QGG93" s="1548"/>
      <c r="QGH93" s="1548"/>
      <c r="QGI93" s="1548"/>
      <c r="QGJ93" s="1548"/>
      <c r="QGK93" s="1548"/>
      <c r="QGL93" s="1548"/>
      <c r="QGM93" s="1548"/>
      <c r="QGN93" s="1548"/>
      <c r="QGO93" s="1548"/>
      <c r="QGP93" s="1548"/>
      <c r="QGQ93" s="1548"/>
      <c r="QGR93" s="1548"/>
      <c r="QGS93" s="1548"/>
      <c r="QGT93" s="1548"/>
      <c r="QGU93" s="1548"/>
      <c r="QGV93" s="1548"/>
      <c r="QGW93" s="1548"/>
      <c r="QGX93" s="1548"/>
      <c r="QGY93" s="1548"/>
      <c r="QGZ93" s="1548"/>
      <c r="QHA93" s="1548"/>
      <c r="QHB93" s="1548"/>
      <c r="QHC93" s="1548"/>
      <c r="QHD93" s="1548"/>
      <c r="QHE93" s="1548"/>
      <c r="QHF93" s="1548"/>
      <c r="QHG93" s="1548"/>
      <c r="QHH93" s="1548"/>
      <c r="QHI93" s="1548"/>
      <c r="QHJ93" s="1548"/>
      <c r="QHK93" s="1548"/>
      <c r="QHL93" s="1548"/>
      <c r="QHM93" s="1548"/>
      <c r="QHN93" s="1548"/>
      <c r="QHO93" s="1548"/>
      <c r="QHP93" s="1548"/>
      <c r="QHQ93" s="1548"/>
      <c r="QHR93" s="1548"/>
      <c r="QHS93" s="1548"/>
      <c r="QHT93" s="1548"/>
      <c r="QHU93" s="1548"/>
      <c r="QHV93" s="1548"/>
      <c r="QHW93" s="1548"/>
      <c r="QHX93" s="1548"/>
      <c r="QHY93" s="1548"/>
      <c r="QHZ93" s="1548"/>
      <c r="QIA93" s="1548"/>
      <c r="QIB93" s="1548"/>
      <c r="QIC93" s="1548"/>
      <c r="QID93" s="1548"/>
      <c r="QIE93" s="1548"/>
      <c r="QIF93" s="1548"/>
      <c r="QIG93" s="1548"/>
      <c r="QIH93" s="1548"/>
      <c r="QII93" s="1548"/>
      <c r="QIJ93" s="1548"/>
      <c r="QIK93" s="1548"/>
      <c r="QIL93" s="1548"/>
      <c r="QIM93" s="1548"/>
      <c r="QIN93" s="1548"/>
      <c r="QIO93" s="1548"/>
      <c r="QIP93" s="1548"/>
      <c r="QIQ93" s="1548"/>
      <c r="QIR93" s="1548"/>
      <c r="QIS93" s="1548"/>
      <c r="QIT93" s="1548"/>
      <c r="QIU93" s="1548"/>
      <c r="QIV93" s="1548"/>
      <c r="QIW93" s="1548"/>
      <c r="QIX93" s="1548"/>
      <c r="QIY93" s="1548"/>
      <c r="QIZ93" s="1548"/>
      <c r="QJA93" s="1548"/>
      <c r="QJB93" s="1548"/>
      <c r="QJC93" s="1548"/>
      <c r="QJD93" s="1548"/>
      <c r="QJE93" s="1548"/>
      <c r="QJF93" s="1548"/>
      <c r="QJG93" s="1548"/>
      <c r="QJH93" s="1548"/>
      <c r="QJI93" s="1548"/>
      <c r="QJJ93" s="1548"/>
      <c r="QJK93" s="1548"/>
      <c r="QJL93" s="1548"/>
      <c r="QJM93" s="1548"/>
      <c r="QJN93" s="1548"/>
      <c r="QJO93" s="1548"/>
      <c r="QJP93" s="1548"/>
      <c r="QJQ93" s="1548"/>
      <c r="QJR93" s="1548"/>
      <c r="QJS93" s="1548"/>
      <c r="QJT93" s="1548"/>
      <c r="QJU93" s="1548"/>
      <c r="QJV93" s="1548"/>
      <c r="QJW93" s="1548"/>
      <c r="QJX93" s="1548"/>
      <c r="QJY93" s="1548"/>
      <c r="QJZ93" s="1548"/>
      <c r="QKA93" s="1548"/>
      <c r="QKB93" s="1548"/>
      <c r="QKC93" s="1548"/>
      <c r="QKD93" s="1548"/>
      <c r="QKE93" s="1548"/>
      <c r="QKF93" s="1548"/>
      <c r="QKG93" s="1548"/>
      <c r="QKH93" s="1548"/>
      <c r="QKI93" s="1548"/>
      <c r="QKJ93" s="1548"/>
      <c r="QKK93" s="1548"/>
      <c r="QKL93" s="1548"/>
      <c r="QKM93" s="1548"/>
      <c r="QKN93" s="1548"/>
      <c r="QKO93" s="1548"/>
      <c r="QKP93" s="1548"/>
      <c r="QKQ93" s="1548"/>
      <c r="QKR93" s="1548"/>
      <c r="QKS93" s="1548"/>
      <c r="QKT93" s="1548"/>
      <c r="QKU93" s="1548"/>
      <c r="QKV93" s="1548"/>
      <c r="QKW93" s="1548"/>
      <c r="QKX93" s="1548"/>
      <c r="QKY93" s="1548"/>
      <c r="QKZ93" s="1548"/>
      <c r="QLA93" s="1548"/>
      <c r="QLB93" s="1548"/>
      <c r="QLC93" s="1548"/>
      <c r="QLD93" s="1548"/>
      <c r="QLE93" s="1548"/>
      <c r="QLF93" s="1548"/>
      <c r="QLG93" s="1548"/>
      <c r="QLH93" s="1548"/>
      <c r="QLI93" s="1548"/>
      <c r="QLJ93" s="1548"/>
      <c r="QLK93" s="1548"/>
      <c r="QLL93" s="1548"/>
      <c r="QLM93" s="1548"/>
      <c r="QLN93" s="1548"/>
      <c r="QLO93" s="1548"/>
      <c r="QLP93" s="1548"/>
      <c r="QLQ93" s="1548"/>
      <c r="QLR93" s="1548"/>
      <c r="QLS93" s="1548"/>
      <c r="QLT93" s="1548"/>
      <c r="QLU93" s="1548"/>
      <c r="QLV93" s="1548"/>
      <c r="QLW93" s="1548"/>
      <c r="QLX93" s="1548"/>
      <c r="QLY93" s="1548"/>
      <c r="QLZ93" s="1548"/>
      <c r="QMA93" s="1548"/>
      <c r="QMB93" s="1548"/>
      <c r="QMC93" s="1548"/>
      <c r="QMD93" s="1548"/>
      <c r="QME93" s="1548"/>
      <c r="QMF93" s="1548"/>
      <c r="QMG93" s="1548"/>
      <c r="QMH93" s="1548"/>
      <c r="QMI93" s="1548"/>
      <c r="QMJ93" s="1548"/>
      <c r="QMK93" s="1548"/>
      <c r="QML93" s="1548"/>
      <c r="QMM93" s="1548"/>
      <c r="QMN93" s="1548"/>
      <c r="QMO93" s="1548"/>
      <c r="QMP93" s="1548"/>
      <c r="QMQ93" s="1548"/>
      <c r="QMR93" s="1548"/>
      <c r="QMS93" s="1548"/>
      <c r="QMT93" s="1548"/>
      <c r="QMU93" s="1548"/>
      <c r="QMV93" s="1548"/>
      <c r="QMW93" s="1548"/>
      <c r="QMX93" s="1548"/>
      <c r="QMY93" s="1548"/>
      <c r="QMZ93" s="1548"/>
      <c r="QNA93" s="1548"/>
      <c r="QNB93" s="1548"/>
      <c r="QNC93" s="1548"/>
      <c r="QND93" s="1548"/>
      <c r="QNE93" s="1548"/>
      <c r="QNF93" s="1548"/>
      <c r="QNG93" s="1548"/>
      <c r="QNH93" s="1548"/>
      <c r="QNI93" s="1548"/>
      <c r="QNJ93" s="1548"/>
      <c r="QNK93" s="1548"/>
      <c r="QNL93" s="1548"/>
      <c r="QNM93" s="1548"/>
      <c r="QNN93" s="1548"/>
      <c r="QNO93" s="1548"/>
      <c r="QNP93" s="1548"/>
      <c r="QNQ93" s="1548"/>
      <c r="QNR93" s="1548"/>
      <c r="QNS93" s="1548"/>
      <c r="QNT93" s="1548"/>
      <c r="QNU93" s="1548"/>
      <c r="QNV93" s="1548"/>
      <c r="QNW93" s="1548"/>
      <c r="QNX93" s="1548"/>
      <c r="QNY93" s="1548"/>
      <c r="QNZ93" s="1548"/>
      <c r="QOA93" s="1548"/>
      <c r="QOB93" s="1548"/>
      <c r="QOC93" s="1548"/>
      <c r="QOD93" s="1548"/>
      <c r="QOE93" s="1548"/>
      <c r="QOF93" s="1548"/>
      <c r="QOG93" s="1548"/>
      <c r="QOH93" s="1548"/>
      <c r="QOI93" s="1548"/>
      <c r="QOJ93" s="1548"/>
      <c r="QOK93" s="1548"/>
      <c r="QOL93" s="1548"/>
      <c r="QOM93" s="1548"/>
      <c r="QON93" s="1548"/>
      <c r="QOO93" s="1548"/>
      <c r="QOP93" s="1548"/>
      <c r="QOQ93" s="1548"/>
      <c r="QOR93" s="1548"/>
      <c r="QOS93" s="1548"/>
      <c r="QOT93" s="1548"/>
      <c r="QOU93" s="1548"/>
      <c r="QOV93" s="1548"/>
      <c r="QOW93" s="1548"/>
      <c r="QOX93" s="1548"/>
      <c r="QOY93" s="1548"/>
      <c r="QOZ93" s="1548"/>
      <c r="QPA93" s="1548"/>
      <c r="QPB93" s="1548"/>
      <c r="QPC93" s="1548"/>
      <c r="QPD93" s="1548"/>
      <c r="QPE93" s="1548"/>
      <c r="QPF93" s="1548"/>
      <c r="QPG93" s="1548"/>
      <c r="QPH93" s="1548"/>
      <c r="QPI93" s="1548"/>
      <c r="QPJ93" s="1548"/>
      <c r="QPK93" s="1548"/>
      <c r="QPL93" s="1548"/>
      <c r="QPM93" s="1548"/>
      <c r="QPN93" s="1548"/>
      <c r="QPO93" s="1548"/>
      <c r="QPP93" s="1548"/>
      <c r="QPQ93" s="1548"/>
      <c r="QPR93" s="1548"/>
      <c r="QPS93" s="1548"/>
      <c r="QPT93" s="1548"/>
      <c r="QPU93" s="1548"/>
      <c r="QPV93" s="1548"/>
      <c r="QPW93" s="1548"/>
      <c r="QPX93" s="1548"/>
      <c r="QPY93" s="1548"/>
      <c r="QPZ93" s="1548"/>
      <c r="QQA93" s="1548"/>
      <c r="QQB93" s="1548"/>
      <c r="QQC93" s="1548"/>
      <c r="QQD93" s="1548"/>
      <c r="QQE93" s="1548"/>
      <c r="QQF93" s="1548"/>
      <c r="QQG93" s="1548"/>
      <c r="QQH93" s="1548"/>
      <c r="QQI93" s="1548"/>
      <c r="QQJ93" s="1548"/>
      <c r="QQK93" s="1548"/>
      <c r="QQL93" s="1548"/>
      <c r="QQM93" s="1548"/>
      <c r="QQN93" s="1548"/>
      <c r="QQO93" s="1548"/>
      <c r="QQP93" s="1548"/>
      <c r="QQQ93" s="1548"/>
      <c r="QQR93" s="1548"/>
      <c r="QQS93" s="1548"/>
      <c r="QQT93" s="1548"/>
      <c r="QQU93" s="1548"/>
      <c r="QQV93" s="1548"/>
      <c r="QQW93" s="1548"/>
      <c r="QQX93" s="1548"/>
      <c r="QQY93" s="1548"/>
      <c r="QQZ93" s="1548"/>
      <c r="QRA93" s="1548"/>
      <c r="QRB93" s="1548"/>
      <c r="QRC93" s="1548"/>
      <c r="QRD93" s="1548"/>
      <c r="QRE93" s="1548"/>
      <c r="QRF93" s="1548"/>
      <c r="QRG93" s="1548"/>
      <c r="QRH93" s="1548"/>
      <c r="QRI93" s="1548"/>
      <c r="QRJ93" s="1548"/>
      <c r="QRK93" s="1548"/>
      <c r="QRL93" s="1548"/>
      <c r="QRM93" s="1548"/>
      <c r="QRN93" s="1548"/>
      <c r="QRO93" s="1548"/>
      <c r="QRP93" s="1548"/>
      <c r="QRQ93" s="1548"/>
      <c r="QRR93" s="1548"/>
      <c r="QRS93" s="1548"/>
      <c r="QRT93" s="1548"/>
      <c r="QRU93" s="1548"/>
      <c r="QRV93" s="1548"/>
      <c r="QRW93" s="1548"/>
      <c r="QRX93" s="1548"/>
      <c r="QRY93" s="1548"/>
      <c r="QRZ93" s="1548"/>
      <c r="QSA93" s="1548"/>
      <c r="QSB93" s="1548"/>
      <c r="QSC93" s="1548"/>
      <c r="QSD93" s="1548"/>
      <c r="QSE93" s="1548"/>
      <c r="QSF93" s="1548"/>
      <c r="QSG93" s="1548"/>
      <c r="QSH93" s="1548"/>
      <c r="QSI93" s="1548"/>
      <c r="QSJ93" s="1548"/>
      <c r="QSK93" s="1548"/>
      <c r="QSL93" s="1548"/>
      <c r="QSM93" s="1548"/>
      <c r="QSN93" s="1548"/>
      <c r="QSO93" s="1548"/>
      <c r="QSP93" s="1548"/>
      <c r="QSQ93" s="1548"/>
      <c r="QSR93" s="1548"/>
      <c r="QSS93" s="1548"/>
      <c r="QST93" s="1548"/>
      <c r="QSU93" s="1548"/>
      <c r="QSV93" s="1548"/>
      <c r="QSW93" s="1548"/>
      <c r="QSX93" s="1548"/>
      <c r="QSY93" s="1548"/>
      <c r="QSZ93" s="1548"/>
      <c r="QTA93" s="1548"/>
      <c r="QTB93" s="1548"/>
      <c r="QTC93" s="1548"/>
      <c r="QTD93" s="1548"/>
      <c r="QTE93" s="1548"/>
      <c r="QTF93" s="1548"/>
      <c r="QTG93" s="1548"/>
      <c r="QTH93" s="1548"/>
      <c r="QTI93" s="1548"/>
      <c r="QTJ93" s="1548"/>
      <c r="QTK93" s="1548"/>
      <c r="QTL93" s="1548"/>
      <c r="QTM93" s="1548"/>
      <c r="QTN93" s="1548"/>
      <c r="QTO93" s="1548"/>
      <c r="QTP93" s="1548"/>
      <c r="QTQ93" s="1548"/>
      <c r="QTR93" s="1548"/>
      <c r="QTS93" s="1548"/>
      <c r="QTT93" s="1548"/>
      <c r="QTU93" s="1548"/>
      <c r="QTV93" s="1548"/>
      <c r="QTW93" s="1548"/>
      <c r="QTX93" s="1548"/>
      <c r="QTY93" s="1548"/>
      <c r="QTZ93" s="1548"/>
      <c r="QUA93" s="1548"/>
      <c r="QUB93" s="1548"/>
      <c r="QUC93" s="1548"/>
      <c r="QUD93" s="1548"/>
      <c r="QUE93" s="1548"/>
      <c r="QUF93" s="1548"/>
      <c r="QUG93" s="1548"/>
      <c r="QUH93" s="1548"/>
      <c r="QUI93" s="1548"/>
      <c r="QUJ93" s="1548"/>
      <c r="QUK93" s="1548"/>
      <c r="QUL93" s="1548"/>
      <c r="QUM93" s="1548"/>
      <c r="QUN93" s="1548"/>
      <c r="QUO93" s="1548"/>
      <c r="QUP93" s="1548"/>
      <c r="QUQ93" s="1548"/>
      <c r="QUR93" s="1548"/>
      <c r="QUS93" s="1548"/>
      <c r="QUT93" s="1548"/>
      <c r="QUU93" s="1548"/>
      <c r="QUV93" s="1548"/>
      <c r="QUW93" s="1548"/>
      <c r="QUX93" s="1548"/>
      <c r="QUY93" s="1548"/>
      <c r="QUZ93" s="1548"/>
      <c r="QVA93" s="1548"/>
      <c r="QVB93" s="1548"/>
      <c r="QVC93" s="1548"/>
      <c r="QVD93" s="1548"/>
      <c r="QVE93" s="1548"/>
      <c r="QVF93" s="1548"/>
      <c r="QVG93" s="1548"/>
      <c r="QVH93" s="1548"/>
      <c r="QVI93" s="1548"/>
      <c r="QVJ93" s="1548"/>
      <c r="QVK93" s="1548"/>
      <c r="QVL93" s="1548"/>
      <c r="QVM93" s="1548"/>
      <c r="QVN93" s="1548"/>
      <c r="QVO93" s="1548"/>
      <c r="QVP93" s="1548"/>
      <c r="QVQ93" s="1548"/>
      <c r="QVR93" s="1548"/>
      <c r="QVS93" s="1548"/>
      <c r="QVT93" s="1548"/>
      <c r="QVU93" s="1548"/>
      <c r="QVV93" s="1548"/>
      <c r="QVW93" s="1548"/>
      <c r="QVX93" s="1548"/>
      <c r="QVY93" s="1548"/>
      <c r="QVZ93" s="1548"/>
      <c r="QWA93" s="1548"/>
      <c r="QWB93" s="1548"/>
      <c r="QWC93" s="1548"/>
      <c r="QWD93" s="1548"/>
      <c r="QWE93" s="1548"/>
      <c r="QWF93" s="1548"/>
      <c r="QWG93" s="1548"/>
      <c r="QWH93" s="1548"/>
      <c r="QWI93" s="1548"/>
      <c r="QWJ93" s="1548"/>
      <c r="QWK93" s="1548"/>
      <c r="QWL93" s="1548"/>
      <c r="QWM93" s="1548"/>
      <c r="QWN93" s="1548"/>
      <c r="QWO93" s="1548"/>
      <c r="QWP93" s="1548"/>
      <c r="QWQ93" s="1548"/>
      <c r="QWR93" s="1548"/>
      <c r="QWS93" s="1548"/>
      <c r="QWT93" s="1548"/>
      <c r="QWU93" s="1548"/>
      <c r="QWV93" s="1548"/>
      <c r="QWW93" s="1548"/>
      <c r="QWX93" s="1548"/>
      <c r="QWY93" s="1548"/>
      <c r="QWZ93" s="1548"/>
      <c r="QXA93" s="1548"/>
      <c r="QXB93" s="1548"/>
      <c r="QXC93" s="1548"/>
      <c r="QXD93" s="1548"/>
      <c r="QXE93" s="1548"/>
      <c r="QXF93" s="1548"/>
      <c r="QXG93" s="1548"/>
      <c r="QXH93" s="1548"/>
      <c r="QXI93" s="1548"/>
      <c r="QXJ93" s="1548"/>
      <c r="QXK93" s="1548"/>
      <c r="QXL93" s="1548"/>
      <c r="QXM93" s="1548"/>
      <c r="QXN93" s="1548"/>
      <c r="QXO93" s="1548"/>
      <c r="QXP93" s="1548"/>
      <c r="QXQ93" s="1548"/>
      <c r="QXR93" s="1548"/>
      <c r="QXS93" s="1548"/>
      <c r="QXT93" s="1548"/>
      <c r="QXU93" s="1548"/>
      <c r="QXV93" s="1548"/>
      <c r="QXW93" s="1548"/>
      <c r="QXX93" s="1548"/>
      <c r="QXY93" s="1548"/>
      <c r="QXZ93" s="1548"/>
      <c r="QYA93" s="1548"/>
      <c r="QYB93" s="1548"/>
      <c r="QYC93" s="1548"/>
      <c r="QYD93" s="1548"/>
      <c r="QYE93" s="1548"/>
      <c r="QYF93" s="1548"/>
      <c r="QYG93" s="1548"/>
      <c r="QYH93" s="1548"/>
      <c r="QYI93" s="1548"/>
      <c r="QYJ93" s="1548"/>
      <c r="QYK93" s="1548"/>
      <c r="QYL93" s="1548"/>
      <c r="QYM93" s="1548"/>
      <c r="QYN93" s="1548"/>
      <c r="QYO93" s="1548"/>
      <c r="QYP93" s="1548"/>
      <c r="QYQ93" s="1548"/>
      <c r="QYR93" s="1548"/>
      <c r="QYS93" s="1548"/>
      <c r="QYT93" s="1548"/>
      <c r="QYU93" s="1548"/>
      <c r="QYV93" s="1548"/>
      <c r="QYW93" s="1548"/>
      <c r="QYX93" s="1548"/>
      <c r="QYY93" s="1548"/>
      <c r="QYZ93" s="1548"/>
      <c r="QZA93" s="1548"/>
      <c r="QZB93" s="1548"/>
      <c r="QZC93" s="1548"/>
      <c r="QZD93" s="1548"/>
      <c r="QZE93" s="1548"/>
      <c r="QZF93" s="1548"/>
      <c r="QZG93" s="1548"/>
      <c r="QZH93" s="1548"/>
      <c r="QZI93" s="1548"/>
      <c r="QZJ93" s="1548"/>
      <c r="QZK93" s="1548"/>
      <c r="QZL93" s="1548"/>
      <c r="QZM93" s="1548"/>
      <c r="QZN93" s="1548"/>
      <c r="QZO93" s="1548"/>
      <c r="QZP93" s="1548"/>
      <c r="QZQ93" s="1548"/>
      <c r="QZR93" s="1548"/>
      <c r="QZS93" s="1548"/>
      <c r="QZT93" s="1548"/>
      <c r="QZU93" s="1548"/>
      <c r="QZV93" s="1548"/>
      <c r="QZW93" s="1548"/>
      <c r="QZX93" s="1548"/>
      <c r="QZY93" s="1548"/>
      <c r="QZZ93" s="1548"/>
      <c r="RAA93" s="1548"/>
      <c r="RAB93" s="1548"/>
      <c r="RAC93" s="1548"/>
      <c r="RAD93" s="1548"/>
      <c r="RAE93" s="1548"/>
      <c r="RAF93" s="1548"/>
      <c r="RAG93" s="1548"/>
      <c r="RAH93" s="1548"/>
      <c r="RAI93" s="1548"/>
      <c r="RAJ93" s="1548"/>
      <c r="RAK93" s="1548"/>
      <c r="RAL93" s="1548"/>
      <c r="RAM93" s="1548"/>
      <c r="RAN93" s="1548"/>
      <c r="RAO93" s="1548"/>
      <c r="RAP93" s="1548"/>
      <c r="RAQ93" s="1548"/>
      <c r="RAR93" s="1548"/>
      <c r="RAS93" s="1548"/>
      <c r="RAT93" s="1548"/>
      <c r="RAU93" s="1548"/>
      <c r="RAV93" s="1548"/>
      <c r="RAW93" s="1548"/>
      <c r="RAX93" s="1548"/>
      <c r="RAY93" s="1548"/>
      <c r="RAZ93" s="1548"/>
      <c r="RBA93" s="1548"/>
      <c r="RBB93" s="1548"/>
      <c r="RBC93" s="1548"/>
      <c r="RBD93" s="1548"/>
      <c r="RBE93" s="1548"/>
      <c r="RBF93" s="1548"/>
      <c r="RBG93" s="1548"/>
      <c r="RBH93" s="1548"/>
      <c r="RBI93" s="1548"/>
      <c r="RBJ93" s="1548"/>
      <c r="RBK93" s="1548"/>
      <c r="RBL93" s="1548"/>
      <c r="RBM93" s="1548"/>
      <c r="RBN93" s="1548"/>
      <c r="RBO93" s="1548"/>
      <c r="RBP93" s="1548"/>
      <c r="RBQ93" s="1548"/>
      <c r="RBR93" s="1548"/>
      <c r="RBS93" s="1548"/>
      <c r="RBT93" s="1548"/>
      <c r="RBU93" s="1548"/>
      <c r="RBV93" s="1548"/>
      <c r="RBW93" s="1548"/>
      <c r="RBX93" s="1548"/>
      <c r="RBY93" s="1548"/>
      <c r="RBZ93" s="1548"/>
      <c r="RCA93" s="1548"/>
      <c r="RCB93" s="1548"/>
      <c r="RCC93" s="1548"/>
      <c r="RCD93" s="1548"/>
      <c r="RCE93" s="1548"/>
      <c r="RCF93" s="1548"/>
      <c r="RCG93" s="1548"/>
      <c r="RCH93" s="1548"/>
      <c r="RCI93" s="1548"/>
      <c r="RCJ93" s="1548"/>
      <c r="RCK93" s="1548"/>
      <c r="RCL93" s="1548"/>
      <c r="RCM93" s="1548"/>
      <c r="RCN93" s="1548"/>
      <c r="RCO93" s="1548"/>
      <c r="RCP93" s="1548"/>
      <c r="RCQ93" s="1548"/>
      <c r="RCR93" s="1548"/>
      <c r="RCS93" s="1548"/>
      <c r="RCT93" s="1548"/>
      <c r="RCU93" s="1548"/>
      <c r="RCV93" s="1548"/>
      <c r="RCW93" s="1548"/>
      <c r="RCX93" s="1548"/>
      <c r="RCY93" s="1548"/>
      <c r="RCZ93" s="1548"/>
      <c r="RDA93" s="1548"/>
      <c r="RDB93" s="1548"/>
      <c r="RDC93" s="1548"/>
      <c r="RDD93" s="1548"/>
      <c r="RDE93" s="1548"/>
      <c r="RDF93" s="1548"/>
      <c r="RDG93" s="1548"/>
      <c r="RDH93" s="1548"/>
      <c r="RDI93" s="1548"/>
      <c r="RDJ93" s="1548"/>
      <c r="RDK93" s="1548"/>
      <c r="RDL93" s="1548"/>
      <c r="RDM93" s="1548"/>
      <c r="RDN93" s="1548"/>
      <c r="RDO93" s="1548"/>
      <c r="RDP93" s="1548"/>
      <c r="RDQ93" s="1548"/>
      <c r="RDR93" s="1548"/>
      <c r="RDS93" s="1548"/>
      <c r="RDT93" s="1548"/>
      <c r="RDU93" s="1548"/>
      <c r="RDV93" s="1548"/>
      <c r="RDW93" s="1548"/>
      <c r="RDX93" s="1548"/>
      <c r="RDY93" s="1548"/>
      <c r="RDZ93" s="1548"/>
      <c r="REA93" s="1548"/>
      <c r="REB93" s="1548"/>
      <c r="REC93" s="1548"/>
      <c r="RED93" s="1548"/>
      <c r="REE93" s="1548"/>
      <c r="REF93" s="1548"/>
      <c r="REG93" s="1548"/>
      <c r="REH93" s="1548"/>
      <c r="REI93" s="1548"/>
      <c r="REJ93" s="1548"/>
      <c r="REK93" s="1548"/>
      <c r="REL93" s="1548"/>
      <c r="REM93" s="1548"/>
      <c r="REN93" s="1548"/>
      <c r="REO93" s="1548"/>
      <c r="REP93" s="1548"/>
      <c r="REQ93" s="1548"/>
      <c r="RER93" s="1548"/>
      <c r="RES93" s="1548"/>
      <c r="RET93" s="1548"/>
      <c r="REU93" s="1548"/>
      <c r="REV93" s="1548"/>
      <c r="REW93" s="1548"/>
      <c r="REX93" s="1548"/>
      <c r="REY93" s="1548"/>
      <c r="REZ93" s="1548"/>
      <c r="RFA93" s="1548"/>
      <c r="RFB93" s="1548"/>
      <c r="RFC93" s="1548"/>
      <c r="RFD93" s="1548"/>
      <c r="RFE93" s="1548"/>
      <c r="RFF93" s="1548"/>
      <c r="RFG93" s="1548"/>
      <c r="RFH93" s="1548"/>
      <c r="RFI93" s="1548"/>
      <c r="RFJ93" s="1548"/>
      <c r="RFK93" s="1548"/>
      <c r="RFL93" s="1548"/>
      <c r="RFM93" s="1548"/>
      <c r="RFN93" s="1548"/>
      <c r="RFO93" s="1548"/>
      <c r="RFP93" s="1548"/>
      <c r="RFQ93" s="1548"/>
      <c r="RFR93" s="1548"/>
      <c r="RFS93" s="1548"/>
      <c r="RFT93" s="1548"/>
      <c r="RFU93" s="1548"/>
      <c r="RFV93" s="1548"/>
      <c r="RFW93" s="1548"/>
      <c r="RFX93" s="1548"/>
      <c r="RFY93" s="1548"/>
      <c r="RFZ93" s="1548"/>
      <c r="RGA93" s="1548"/>
      <c r="RGB93" s="1548"/>
      <c r="RGC93" s="1548"/>
      <c r="RGD93" s="1548"/>
      <c r="RGE93" s="1548"/>
      <c r="RGF93" s="1548"/>
      <c r="RGG93" s="1548"/>
      <c r="RGH93" s="1548"/>
      <c r="RGI93" s="1548"/>
      <c r="RGJ93" s="1548"/>
      <c r="RGK93" s="1548"/>
      <c r="RGL93" s="1548"/>
      <c r="RGM93" s="1548"/>
      <c r="RGN93" s="1548"/>
      <c r="RGO93" s="1548"/>
      <c r="RGP93" s="1548"/>
      <c r="RGQ93" s="1548"/>
      <c r="RGR93" s="1548"/>
      <c r="RGS93" s="1548"/>
      <c r="RGT93" s="1548"/>
      <c r="RGU93" s="1548"/>
      <c r="RGV93" s="1548"/>
      <c r="RGW93" s="1548"/>
      <c r="RGX93" s="1548"/>
      <c r="RGY93" s="1548"/>
      <c r="RGZ93" s="1548"/>
      <c r="RHA93" s="1548"/>
      <c r="RHB93" s="1548"/>
      <c r="RHC93" s="1548"/>
      <c r="RHD93" s="1548"/>
      <c r="RHE93" s="1548"/>
      <c r="RHF93" s="1548"/>
      <c r="RHG93" s="1548"/>
      <c r="RHH93" s="1548"/>
      <c r="RHI93" s="1548"/>
      <c r="RHJ93" s="1548"/>
      <c r="RHK93" s="1548"/>
      <c r="RHL93" s="1548"/>
      <c r="RHM93" s="1548"/>
      <c r="RHN93" s="1548"/>
      <c r="RHO93" s="1548"/>
      <c r="RHP93" s="1548"/>
      <c r="RHQ93" s="1548"/>
      <c r="RHR93" s="1548"/>
      <c r="RHS93" s="1548"/>
      <c r="RHT93" s="1548"/>
      <c r="RHU93" s="1548"/>
      <c r="RHV93" s="1548"/>
      <c r="RHW93" s="1548"/>
      <c r="RHX93" s="1548"/>
      <c r="RHY93" s="1548"/>
      <c r="RHZ93" s="1548"/>
      <c r="RIA93" s="1548"/>
      <c r="RIB93" s="1548"/>
      <c r="RIC93" s="1548"/>
      <c r="RID93" s="1548"/>
      <c r="RIE93" s="1548"/>
      <c r="RIF93" s="1548"/>
      <c r="RIG93" s="1548"/>
      <c r="RIH93" s="1548"/>
      <c r="RII93" s="1548"/>
      <c r="RIJ93" s="1548"/>
      <c r="RIK93" s="1548"/>
      <c r="RIL93" s="1548"/>
      <c r="RIM93" s="1548"/>
      <c r="RIN93" s="1548"/>
      <c r="RIO93" s="1548"/>
      <c r="RIP93" s="1548"/>
      <c r="RIQ93" s="1548"/>
      <c r="RIR93" s="1548"/>
      <c r="RIS93" s="1548"/>
      <c r="RIT93" s="1548"/>
      <c r="RIU93" s="1548"/>
      <c r="RIV93" s="1548"/>
      <c r="RIW93" s="1548"/>
      <c r="RIX93" s="1548"/>
      <c r="RIY93" s="1548"/>
      <c r="RIZ93" s="1548"/>
      <c r="RJA93" s="1548"/>
      <c r="RJB93" s="1548"/>
      <c r="RJC93" s="1548"/>
      <c r="RJD93" s="1548"/>
      <c r="RJE93" s="1548"/>
      <c r="RJF93" s="1548"/>
      <c r="RJG93" s="1548"/>
      <c r="RJH93" s="1548"/>
      <c r="RJI93" s="1548"/>
      <c r="RJJ93" s="1548"/>
      <c r="RJK93" s="1548"/>
      <c r="RJL93" s="1548"/>
      <c r="RJM93" s="1548"/>
      <c r="RJN93" s="1548"/>
      <c r="RJO93" s="1548"/>
      <c r="RJP93" s="1548"/>
      <c r="RJQ93" s="1548"/>
      <c r="RJR93" s="1548"/>
      <c r="RJS93" s="1548"/>
      <c r="RJT93" s="1548"/>
      <c r="RJU93" s="1548"/>
      <c r="RJV93" s="1548"/>
      <c r="RJW93" s="1548"/>
      <c r="RJX93" s="1548"/>
      <c r="RJY93" s="1548"/>
      <c r="RJZ93" s="1548"/>
      <c r="RKA93" s="1548"/>
      <c r="RKB93" s="1548"/>
      <c r="RKC93" s="1548"/>
      <c r="RKD93" s="1548"/>
      <c r="RKE93" s="1548"/>
      <c r="RKF93" s="1548"/>
      <c r="RKG93" s="1548"/>
      <c r="RKH93" s="1548"/>
      <c r="RKI93" s="1548"/>
      <c r="RKJ93" s="1548"/>
      <c r="RKK93" s="1548"/>
      <c r="RKL93" s="1548"/>
      <c r="RKM93" s="1548"/>
      <c r="RKN93" s="1548"/>
      <c r="RKO93" s="1548"/>
      <c r="RKP93" s="1548"/>
      <c r="RKQ93" s="1548"/>
      <c r="RKR93" s="1548"/>
      <c r="RKS93" s="1548"/>
      <c r="RKT93" s="1548"/>
      <c r="RKU93" s="1548"/>
      <c r="RKV93" s="1548"/>
      <c r="RKW93" s="1548"/>
      <c r="RKX93" s="1548"/>
      <c r="RKY93" s="1548"/>
      <c r="RKZ93" s="1548"/>
      <c r="RLA93" s="1548"/>
      <c r="RLB93" s="1548"/>
      <c r="RLC93" s="1548"/>
      <c r="RLD93" s="1548"/>
      <c r="RLE93" s="1548"/>
      <c r="RLF93" s="1548"/>
      <c r="RLG93" s="1548"/>
      <c r="RLH93" s="1548"/>
      <c r="RLI93" s="1548"/>
      <c r="RLJ93" s="1548"/>
      <c r="RLK93" s="1548"/>
      <c r="RLL93" s="1548"/>
      <c r="RLM93" s="1548"/>
      <c r="RLN93" s="1548"/>
      <c r="RLO93" s="1548"/>
      <c r="RLP93" s="1548"/>
      <c r="RLQ93" s="1548"/>
      <c r="RLR93" s="1548"/>
      <c r="RLS93" s="1548"/>
      <c r="RLT93" s="1548"/>
      <c r="RLU93" s="1548"/>
      <c r="RLV93" s="1548"/>
      <c r="RLW93" s="1548"/>
      <c r="RLX93" s="1548"/>
      <c r="RLY93" s="1548"/>
      <c r="RLZ93" s="1548"/>
      <c r="RMA93" s="1548"/>
      <c r="RMB93" s="1548"/>
      <c r="RMC93" s="1548"/>
      <c r="RMD93" s="1548"/>
      <c r="RME93" s="1548"/>
      <c r="RMF93" s="1548"/>
      <c r="RMG93" s="1548"/>
      <c r="RMH93" s="1548"/>
      <c r="RMI93" s="1548"/>
      <c r="RMJ93" s="1548"/>
      <c r="RMK93" s="1548"/>
      <c r="RML93" s="1548"/>
      <c r="RMM93" s="1548"/>
      <c r="RMN93" s="1548"/>
      <c r="RMO93" s="1548"/>
      <c r="RMP93" s="1548"/>
      <c r="RMQ93" s="1548"/>
      <c r="RMR93" s="1548"/>
      <c r="RMS93" s="1548"/>
      <c r="RMT93" s="1548"/>
      <c r="RMU93" s="1548"/>
      <c r="RMV93" s="1548"/>
      <c r="RMW93" s="1548"/>
      <c r="RMX93" s="1548"/>
      <c r="RMY93" s="1548"/>
      <c r="RMZ93" s="1548"/>
      <c r="RNA93" s="1548"/>
      <c r="RNB93" s="1548"/>
      <c r="RNC93" s="1548"/>
      <c r="RND93" s="1548"/>
      <c r="RNE93" s="1548"/>
      <c r="RNF93" s="1548"/>
      <c r="RNG93" s="1548"/>
      <c r="RNH93" s="1548"/>
      <c r="RNI93" s="1548"/>
      <c r="RNJ93" s="1548"/>
      <c r="RNK93" s="1548"/>
      <c r="RNL93" s="1548"/>
      <c r="RNM93" s="1548"/>
      <c r="RNN93" s="1548"/>
      <c r="RNO93" s="1548"/>
      <c r="RNP93" s="1548"/>
      <c r="RNQ93" s="1548"/>
      <c r="RNR93" s="1548"/>
      <c r="RNS93" s="1548"/>
      <c r="RNT93" s="1548"/>
      <c r="RNU93" s="1548"/>
      <c r="RNV93" s="1548"/>
      <c r="RNW93" s="1548"/>
      <c r="RNX93" s="1548"/>
      <c r="RNY93" s="1548"/>
      <c r="RNZ93" s="1548"/>
      <c r="ROA93" s="1548"/>
      <c r="ROB93" s="1548"/>
      <c r="ROC93" s="1548"/>
      <c r="ROD93" s="1548"/>
      <c r="ROE93" s="1548"/>
      <c r="ROF93" s="1548"/>
      <c r="ROG93" s="1548"/>
      <c r="ROH93" s="1548"/>
      <c r="ROI93" s="1548"/>
      <c r="ROJ93" s="1548"/>
      <c r="ROK93" s="1548"/>
      <c r="ROL93" s="1548"/>
      <c r="ROM93" s="1548"/>
      <c r="RON93" s="1548"/>
      <c r="ROO93" s="1548"/>
      <c r="ROP93" s="1548"/>
      <c r="ROQ93" s="1548"/>
      <c r="ROR93" s="1548"/>
      <c r="ROS93" s="1548"/>
      <c r="ROT93" s="1548"/>
      <c r="ROU93" s="1548"/>
      <c r="ROV93" s="1548"/>
      <c r="ROW93" s="1548"/>
      <c r="ROX93" s="1548"/>
      <c r="ROY93" s="1548"/>
      <c r="ROZ93" s="1548"/>
      <c r="RPA93" s="1548"/>
      <c r="RPB93" s="1548"/>
      <c r="RPC93" s="1548"/>
      <c r="RPD93" s="1548"/>
      <c r="RPE93" s="1548"/>
      <c r="RPF93" s="1548"/>
      <c r="RPG93" s="1548"/>
      <c r="RPH93" s="1548"/>
      <c r="RPI93" s="1548"/>
      <c r="RPJ93" s="1548"/>
      <c r="RPK93" s="1548"/>
      <c r="RPL93" s="1548"/>
      <c r="RPM93" s="1548"/>
      <c r="RPN93" s="1548"/>
      <c r="RPO93" s="1548"/>
      <c r="RPP93" s="1548"/>
      <c r="RPQ93" s="1548"/>
      <c r="RPR93" s="1548"/>
      <c r="RPS93" s="1548"/>
      <c r="RPT93" s="1548"/>
      <c r="RPU93" s="1548"/>
      <c r="RPV93" s="1548"/>
      <c r="RPW93" s="1548"/>
      <c r="RPX93" s="1548"/>
      <c r="RPY93" s="1548"/>
      <c r="RPZ93" s="1548"/>
      <c r="RQA93" s="1548"/>
      <c r="RQB93" s="1548"/>
      <c r="RQC93" s="1548"/>
      <c r="RQD93" s="1548"/>
      <c r="RQE93" s="1548"/>
      <c r="RQF93" s="1548"/>
      <c r="RQG93" s="1548"/>
      <c r="RQH93" s="1548"/>
      <c r="RQI93" s="1548"/>
      <c r="RQJ93" s="1548"/>
      <c r="RQK93" s="1548"/>
      <c r="RQL93" s="1548"/>
      <c r="RQM93" s="1548"/>
      <c r="RQN93" s="1548"/>
      <c r="RQO93" s="1548"/>
      <c r="RQP93" s="1548"/>
      <c r="RQQ93" s="1548"/>
      <c r="RQR93" s="1548"/>
      <c r="RQS93" s="1548"/>
      <c r="RQT93" s="1548"/>
      <c r="RQU93" s="1548"/>
      <c r="RQV93" s="1548"/>
      <c r="RQW93" s="1548"/>
      <c r="RQX93" s="1548"/>
      <c r="RQY93" s="1548"/>
      <c r="RQZ93" s="1548"/>
      <c r="RRA93" s="1548"/>
      <c r="RRB93" s="1548"/>
      <c r="RRC93" s="1548"/>
      <c r="RRD93" s="1548"/>
      <c r="RRE93" s="1548"/>
      <c r="RRF93" s="1548"/>
      <c r="RRG93" s="1548"/>
      <c r="RRH93" s="1548"/>
      <c r="RRI93" s="1548"/>
      <c r="RRJ93" s="1548"/>
      <c r="RRK93" s="1548"/>
      <c r="RRL93" s="1548"/>
      <c r="RRM93" s="1548"/>
      <c r="RRN93" s="1548"/>
      <c r="RRO93" s="1548"/>
      <c r="RRP93" s="1548"/>
      <c r="RRQ93" s="1548"/>
      <c r="RRR93" s="1548"/>
      <c r="RRS93" s="1548"/>
      <c r="RRT93" s="1548"/>
      <c r="RRU93" s="1548"/>
      <c r="RRV93" s="1548"/>
      <c r="RRW93" s="1548"/>
      <c r="RRX93" s="1548"/>
      <c r="RRY93" s="1548"/>
      <c r="RRZ93" s="1548"/>
      <c r="RSA93" s="1548"/>
      <c r="RSB93" s="1548"/>
      <c r="RSC93" s="1548"/>
      <c r="RSD93" s="1548"/>
      <c r="RSE93" s="1548"/>
      <c r="RSF93" s="1548"/>
      <c r="RSG93" s="1548"/>
      <c r="RSH93" s="1548"/>
      <c r="RSI93" s="1548"/>
      <c r="RSJ93" s="1548"/>
      <c r="RSK93" s="1548"/>
      <c r="RSL93" s="1548"/>
      <c r="RSM93" s="1548"/>
      <c r="RSN93" s="1548"/>
      <c r="RSO93" s="1548"/>
      <c r="RSP93" s="1548"/>
      <c r="RSQ93" s="1548"/>
      <c r="RSR93" s="1548"/>
      <c r="RSS93" s="1548"/>
      <c r="RST93" s="1548"/>
      <c r="RSU93" s="1548"/>
      <c r="RSV93" s="1548"/>
      <c r="RSW93" s="1548"/>
      <c r="RSX93" s="1548"/>
      <c r="RSY93" s="1548"/>
      <c r="RSZ93" s="1548"/>
      <c r="RTA93" s="1548"/>
      <c r="RTB93" s="1548"/>
      <c r="RTC93" s="1548"/>
      <c r="RTD93" s="1548"/>
      <c r="RTE93" s="1548"/>
      <c r="RTF93" s="1548"/>
      <c r="RTG93" s="1548"/>
      <c r="RTH93" s="1548"/>
      <c r="RTI93" s="1548"/>
      <c r="RTJ93" s="1548"/>
      <c r="RTK93" s="1548"/>
      <c r="RTL93" s="1548"/>
      <c r="RTM93" s="1548"/>
      <c r="RTN93" s="1548"/>
      <c r="RTO93" s="1548"/>
      <c r="RTP93" s="1548"/>
      <c r="RTQ93" s="1548"/>
      <c r="RTR93" s="1548"/>
      <c r="RTS93" s="1548"/>
      <c r="RTT93" s="1548"/>
      <c r="RTU93" s="1548"/>
      <c r="RTV93" s="1548"/>
      <c r="RTW93" s="1548"/>
      <c r="RTX93" s="1548"/>
      <c r="RTY93" s="1548"/>
      <c r="RTZ93" s="1548"/>
      <c r="RUA93" s="1548"/>
      <c r="RUB93" s="1548"/>
      <c r="RUC93" s="1548"/>
      <c r="RUD93" s="1548"/>
      <c r="RUE93" s="1548"/>
      <c r="RUF93" s="1548"/>
      <c r="RUG93" s="1548"/>
      <c r="RUH93" s="1548"/>
      <c r="RUI93" s="1548"/>
      <c r="RUJ93" s="1548"/>
      <c r="RUK93" s="1548"/>
      <c r="RUL93" s="1548"/>
      <c r="RUM93" s="1548"/>
      <c r="RUN93" s="1548"/>
      <c r="RUO93" s="1548"/>
      <c r="RUP93" s="1548"/>
      <c r="RUQ93" s="1548"/>
      <c r="RUR93" s="1548"/>
      <c r="RUS93" s="1548"/>
      <c r="RUT93" s="1548"/>
      <c r="RUU93" s="1548"/>
      <c r="RUV93" s="1548"/>
      <c r="RUW93" s="1548"/>
      <c r="RUX93" s="1548"/>
      <c r="RUY93" s="1548"/>
      <c r="RUZ93" s="1548"/>
      <c r="RVA93" s="1548"/>
      <c r="RVB93" s="1548"/>
      <c r="RVC93" s="1548"/>
      <c r="RVD93" s="1548"/>
      <c r="RVE93" s="1548"/>
      <c r="RVF93" s="1548"/>
      <c r="RVG93" s="1548"/>
      <c r="RVH93" s="1548"/>
      <c r="RVI93" s="1548"/>
      <c r="RVJ93" s="1548"/>
      <c r="RVK93" s="1548"/>
      <c r="RVL93" s="1548"/>
      <c r="RVM93" s="1548"/>
      <c r="RVN93" s="1548"/>
      <c r="RVO93" s="1548"/>
      <c r="RVP93" s="1548"/>
      <c r="RVQ93" s="1548"/>
      <c r="RVR93" s="1548"/>
      <c r="RVS93" s="1548"/>
      <c r="RVT93" s="1548"/>
      <c r="RVU93" s="1548"/>
      <c r="RVV93" s="1548"/>
      <c r="RVW93" s="1548"/>
      <c r="RVX93" s="1548"/>
      <c r="RVY93" s="1548"/>
      <c r="RVZ93" s="1548"/>
      <c r="RWA93" s="1548"/>
      <c r="RWB93" s="1548"/>
      <c r="RWC93" s="1548"/>
      <c r="RWD93" s="1548"/>
      <c r="RWE93" s="1548"/>
      <c r="RWF93" s="1548"/>
      <c r="RWG93" s="1548"/>
      <c r="RWH93" s="1548"/>
      <c r="RWI93" s="1548"/>
      <c r="RWJ93" s="1548"/>
      <c r="RWK93" s="1548"/>
      <c r="RWL93" s="1548"/>
      <c r="RWM93" s="1548"/>
      <c r="RWN93" s="1548"/>
      <c r="RWO93" s="1548"/>
      <c r="RWP93" s="1548"/>
      <c r="RWQ93" s="1548"/>
      <c r="RWR93" s="1548"/>
      <c r="RWS93" s="1548"/>
      <c r="RWT93" s="1548"/>
      <c r="RWU93" s="1548"/>
      <c r="RWV93" s="1548"/>
      <c r="RWW93" s="1548"/>
      <c r="RWX93" s="1548"/>
      <c r="RWY93" s="1548"/>
      <c r="RWZ93" s="1548"/>
      <c r="RXA93" s="1548"/>
      <c r="RXB93" s="1548"/>
      <c r="RXC93" s="1548"/>
      <c r="RXD93" s="1548"/>
      <c r="RXE93" s="1548"/>
      <c r="RXF93" s="1548"/>
      <c r="RXG93" s="1548"/>
      <c r="RXH93" s="1548"/>
      <c r="RXI93" s="1548"/>
      <c r="RXJ93" s="1548"/>
      <c r="RXK93" s="1548"/>
      <c r="RXL93" s="1548"/>
      <c r="RXM93" s="1548"/>
      <c r="RXN93" s="1548"/>
      <c r="RXO93" s="1548"/>
      <c r="RXP93" s="1548"/>
      <c r="RXQ93" s="1548"/>
      <c r="RXR93" s="1548"/>
      <c r="RXS93" s="1548"/>
      <c r="RXT93" s="1548"/>
      <c r="RXU93" s="1548"/>
      <c r="RXV93" s="1548"/>
      <c r="RXW93" s="1548"/>
      <c r="RXX93" s="1548"/>
      <c r="RXY93" s="1548"/>
      <c r="RXZ93" s="1548"/>
      <c r="RYA93" s="1548"/>
      <c r="RYB93" s="1548"/>
      <c r="RYC93" s="1548"/>
      <c r="RYD93" s="1548"/>
      <c r="RYE93" s="1548"/>
      <c r="RYF93" s="1548"/>
      <c r="RYG93" s="1548"/>
      <c r="RYH93" s="1548"/>
      <c r="RYI93" s="1548"/>
      <c r="RYJ93" s="1548"/>
      <c r="RYK93" s="1548"/>
      <c r="RYL93" s="1548"/>
      <c r="RYM93" s="1548"/>
      <c r="RYN93" s="1548"/>
      <c r="RYO93" s="1548"/>
      <c r="RYP93" s="1548"/>
      <c r="RYQ93" s="1548"/>
      <c r="RYR93" s="1548"/>
      <c r="RYS93" s="1548"/>
      <c r="RYT93" s="1548"/>
      <c r="RYU93" s="1548"/>
      <c r="RYV93" s="1548"/>
      <c r="RYW93" s="1548"/>
      <c r="RYX93" s="1548"/>
      <c r="RYY93" s="1548"/>
      <c r="RYZ93" s="1548"/>
      <c r="RZA93" s="1548"/>
      <c r="RZB93" s="1548"/>
      <c r="RZC93" s="1548"/>
      <c r="RZD93" s="1548"/>
      <c r="RZE93" s="1548"/>
      <c r="RZF93" s="1548"/>
      <c r="RZG93" s="1548"/>
      <c r="RZH93" s="1548"/>
      <c r="RZI93" s="1548"/>
      <c r="RZJ93" s="1548"/>
      <c r="RZK93" s="1548"/>
      <c r="RZL93" s="1548"/>
      <c r="RZM93" s="1548"/>
      <c r="RZN93" s="1548"/>
      <c r="RZO93" s="1548"/>
      <c r="RZP93" s="1548"/>
      <c r="RZQ93" s="1548"/>
      <c r="RZR93" s="1548"/>
      <c r="RZS93" s="1548"/>
      <c r="RZT93" s="1548"/>
      <c r="RZU93" s="1548"/>
      <c r="RZV93" s="1548"/>
      <c r="RZW93" s="1548"/>
      <c r="RZX93" s="1548"/>
      <c r="RZY93" s="1548"/>
      <c r="RZZ93" s="1548"/>
      <c r="SAA93" s="1548"/>
      <c r="SAB93" s="1548"/>
      <c r="SAC93" s="1548"/>
      <c r="SAD93" s="1548"/>
      <c r="SAE93" s="1548"/>
      <c r="SAF93" s="1548"/>
      <c r="SAG93" s="1548"/>
      <c r="SAH93" s="1548"/>
      <c r="SAI93" s="1548"/>
      <c r="SAJ93" s="1548"/>
      <c r="SAK93" s="1548"/>
      <c r="SAL93" s="1548"/>
      <c r="SAM93" s="1548"/>
      <c r="SAN93" s="1548"/>
      <c r="SAO93" s="1548"/>
      <c r="SAP93" s="1548"/>
      <c r="SAQ93" s="1548"/>
      <c r="SAR93" s="1548"/>
      <c r="SAS93" s="1548"/>
      <c r="SAT93" s="1548"/>
      <c r="SAU93" s="1548"/>
      <c r="SAV93" s="1548"/>
      <c r="SAW93" s="1548"/>
      <c r="SAX93" s="1548"/>
      <c r="SAY93" s="1548"/>
      <c r="SAZ93" s="1548"/>
      <c r="SBA93" s="1548"/>
      <c r="SBB93" s="1548"/>
      <c r="SBC93" s="1548"/>
      <c r="SBD93" s="1548"/>
      <c r="SBE93" s="1548"/>
      <c r="SBF93" s="1548"/>
      <c r="SBG93" s="1548"/>
      <c r="SBH93" s="1548"/>
      <c r="SBI93" s="1548"/>
      <c r="SBJ93" s="1548"/>
      <c r="SBK93" s="1548"/>
      <c r="SBL93" s="1548"/>
      <c r="SBM93" s="1548"/>
      <c r="SBN93" s="1548"/>
      <c r="SBO93" s="1548"/>
      <c r="SBP93" s="1548"/>
      <c r="SBQ93" s="1548"/>
      <c r="SBR93" s="1548"/>
      <c r="SBS93" s="1548"/>
      <c r="SBT93" s="1548"/>
      <c r="SBU93" s="1548"/>
      <c r="SBV93" s="1548"/>
      <c r="SBW93" s="1548"/>
      <c r="SBX93" s="1548"/>
      <c r="SBY93" s="1548"/>
      <c r="SBZ93" s="1548"/>
      <c r="SCA93" s="1548"/>
      <c r="SCB93" s="1548"/>
      <c r="SCC93" s="1548"/>
      <c r="SCD93" s="1548"/>
      <c r="SCE93" s="1548"/>
      <c r="SCF93" s="1548"/>
      <c r="SCG93" s="1548"/>
      <c r="SCH93" s="1548"/>
      <c r="SCI93" s="1548"/>
      <c r="SCJ93" s="1548"/>
      <c r="SCK93" s="1548"/>
      <c r="SCL93" s="1548"/>
      <c r="SCM93" s="1548"/>
      <c r="SCN93" s="1548"/>
      <c r="SCO93" s="1548"/>
      <c r="SCP93" s="1548"/>
      <c r="SCQ93" s="1548"/>
      <c r="SCR93" s="1548"/>
      <c r="SCS93" s="1548"/>
      <c r="SCT93" s="1548"/>
      <c r="SCU93" s="1548"/>
      <c r="SCV93" s="1548"/>
      <c r="SCW93" s="1548"/>
      <c r="SCX93" s="1548"/>
      <c r="SCY93" s="1548"/>
      <c r="SCZ93" s="1548"/>
      <c r="SDA93" s="1548"/>
      <c r="SDB93" s="1548"/>
      <c r="SDC93" s="1548"/>
      <c r="SDD93" s="1548"/>
      <c r="SDE93" s="1548"/>
      <c r="SDF93" s="1548"/>
      <c r="SDG93" s="1548"/>
      <c r="SDH93" s="1548"/>
      <c r="SDI93" s="1548"/>
      <c r="SDJ93" s="1548"/>
      <c r="SDK93" s="1548"/>
      <c r="SDL93" s="1548"/>
      <c r="SDM93" s="1548"/>
      <c r="SDN93" s="1548"/>
      <c r="SDO93" s="1548"/>
      <c r="SDP93" s="1548"/>
      <c r="SDQ93" s="1548"/>
      <c r="SDR93" s="1548"/>
      <c r="SDS93" s="1548"/>
      <c r="SDT93" s="1548"/>
      <c r="SDU93" s="1548"/>
      <c r="SDV93" s="1548"/>
      <c r="SDW93" s="1548"/>
      <c r="SDX93" s="1548"/>
      <c r="SDY93" s="1548"/>
      <c r="SDZ93" s="1548"/>
      <c r="SEA93" s="1548"/>
      <c r="SEB93" s="1548"/>
      <c r="SEC93" s="1548"/>
      <c r="SED93" s="1548"/>
      <c r="SEE93" s="1548"/>
      <c r="SEF93" s="1548"/>
      <c r="SEG93" s="1548"/>
      <c r="SEH93" s="1548"/>
      <c r="SEI93" s="1548"/>
      <c r="SEJ93" s="1548"/>
      <c r="SEK93" s="1548"/>
      <c r="SEL93" s="1548"/>
      <c r="SEM93" s="1548"/>
      <c r="SEN93" s="1548"/>
      <c r="SEO93" s="1548"/>
      <c r="SEP93" s="1548"/>
      <c r="SEQ93" s="1548"/>
      <c r="SER93" s="1548"/>
      <c r="SES93" s="1548"/>
      <c r="SET93" s="1548"/>
      <c r="SEU93" s="1548"/>
      <c r="SEV93" s="1548"/>
      <c r="SEW93" s="1548"/>
      <c r="SEX93" s="1548"/>
      <c r="SEY93" s="1548"/>
      <c r="SEZ93" s="1548"/>
      <c r="SFA93" s="1548"/>
      <c r="SFB93" s="1548"/>
      <c r="SFC93" s="1548"/>
      <c r="SFD93" s="1548"/>
      <c r="SFE93" s="1548"/>
      <c r="SFF93" s="1548"/>
      <c r="SFG93" s="1548"/>
      <c r="SFH93" s="1548"/>
      <c r="SFI93" s="1548"/>
      <c r="SFJ93" s="1548"/>
      <c r="SFK93" s="1548"/>
      <c r="SFL93" s="1548"/>
      <c r="SFM93" s="1548"/>
      <c r="SFN93" s="1548"/>
      <c r="SFO93" s="1548"/>
      <c r="SFP93" s="1548"/>
      <c r="SFQ93" s="1548"/>
      <c r="SFR93" s="1548"/>
      <c r="SFS93" s="1548"/>
      <c r="SFT93" s="1548"/>
      <c r="SFU93" s="1548"/>
      <c r="SFV93" s="1548"/>
      <c r="SFW93" s="1548"/>
      <c r="SFX93" s="1548"/>
      <c r="SFY93" s="1548"/>
      <c r="SFZ93" s="1548"/>
      <c r="SGA93" s="1548"/>
      <c r="SGB93" s="1548"/>
      <c r="SGC93" s="1548"/>
      <c r="SGD93" s="1548"/>
      <c r="SGE93" s="1548"/>
      <c r="SGF93" s="1548"/>
      <c r="SGG93" s="1548"/>
      <c r="SGH93" s="1548"/>
      <c r="SGI93" s="1548"/>
      <c r="SGJ93" s="1548"/>
      <c r="SGK93" s="1548"/>
      <c r="SGL93" s="1548"/>
      <c r="SGM93" s="1548"/>
      <c r="SGN93" s="1548"/>
      <c r="SGO93" s="1548"/>
      <c r="SGP93" s="1548"/>
      <c r="SGQ93" s="1548"/>
      <c r="SGR93" s="1548"/>
      <c r="SGS93" s="1548"/>
      <c r="SGT93" s="1548"/>
      <c r="SGU93" s="1548"/>
      <c r="SGV93" s="1548"/>
      <c r="SGW93" s="1548"/>
      <c r="SGX93" s="1548"/>
      <c r="SGY93" s="1548"/>
      <c r="SGZ93" s="1548"/>
      <c r="SHA93" s="1548"/>
      <c r="SHB93" s="1548"/>
      <c r="SHC93" s="1548"/>
      <c r="SHD93" s="1548"/>
      <c r="SHE93" s="1548"/>
      <c r="SHF93" s="1548"/>
      <c r="SHG93" s="1548"/>
      <c r="SHH93" s="1548"/>
      <c r="SHI93" s="1548"/>
      <c r="SHJ93" s="1548"/>
      <c r="SHK93" s="1548"/>
      <c r="SHL93" s="1548"/>
      <c r="SHM93" s="1548"/>
      <c r="SHN93" s="1548"/>
      <c r="SHO93" s="1548"/>
      <c r="SHP93" s="1548"/>
      <c r="SHQ93" s="1548"/>
      <c r="SHR93" s="1548"/>
      <c r="SHS93" s="1548"/>
      <c r="SHT93" s="1548"/>
      <c r="SHU93" s="1548"/>
      <c r="SHV93" s="1548"/>
      <c r="SHW93" s="1548"/>
      <c r="SHX93" s="1548"/>
      <c r="SHY93" s="1548"/>
      <c r="SHZ93" s="1548"/>
      <c r="SIA93" s="1548"/>
      <c r="SIB93" s="1548"/>
      <c r="SIC93" s="1548"/>
      <c r="SID93" s="1548"/>
      <c r="SIE93" s="1548"/>
      <c r="SIF93" s="1548"/>
      <c r="SIG93" s="1548"/>
      <c r="SIH93" s="1548"/>
      <c r="SII93" s="1548"/>
      <c r="SIJ93" s="1548"/>
      <c r="SIK93" s="1548"/>
      <c r="SIL93" s="1548"/>
      <c r="SIM93" s="1548"/>
      <c r="SIN93" s="1548"/>
      <c r="SIO93" s="1548"/>
      <c r="SIP93" s="1548"/>
      <c r="SIQ93" s="1548"/>
      <c r="SIR93" s="1548"/>
      <c r="SIS93" s="1548"/>
      <c r="SIT93" s="1548"/>
      <c r="SIU93" s="1548"/>
      <c r="SIV93" s="1548"/>
      <c r="SIW93" s="1548"/>
      <c r="SIX93" s="1548"/>
      <c r="SIY93" s="1548"/>
      <c r="SIZ93" s="1548"/>
      <c r="SJA93" s="1548"/>
      <c r="SJB93" s="1548"/>
      <c r="SJC93" s="1548"/>
      <c r="SJD93" s="1548"/>
      <c r="SJE93" s="1548"/>
      <c r="SJF93" s="1548"/>
      <c r="SJG93" s="1548"/>
      <c r="SJH93" s="1548"/>
      <c r="SJI93" s="1548"/>
      <c r="SJJ93" s="1548"/>
      <c r="SJK93" s="1548"/>
      <c r="SJL93" s="1548"/>
      <c r="SJM93" s="1548"/>
      <c r="SJN93" s="1548"/>
      <c r="SJO93" s="1548"/>
      <c r="SJP93" s="1548"/>
      <c r="SJQ93" s="1548"/>
      <c r="SJR93" s="1548"/>
      <c r="SJS93" s="1548"/>
      <c r="SJT93" s="1548"/>
      <c r="SJU93" s="1548"/>
      <c r="SJV93" s="1548"/>
      <c r="SJW93" s="1548"/>
      <c r="SJX93" s="1548"/>
      <c r="SJY93" s="1548"/>
      <c r="SJZ93" s="1548"/>
      <c r="SKA93" s="1548"/>
      <c r="SKB93" s="1548"/>
      <c r="SKC93" s="1548"/>
      <c r="SKD93" s="1548"/>
      <c r="SKE93" s="1548"/>
      <c r="SKF93" s="1548"/>
      <c r="SKG93" s="1548"/>
      <c r="SKH93" s="1548"/>
      <c r="SKI93" s="1548"/>
      <c r="SKJ93" s="1548"/>
      <c r="SKK93" s="1548"/>
      <c r="SKL93" s="1548"/>
      <c r="SKM93" s="1548"/>
      <c r="SKN93" s="1548"/>
      <c r="SKO93" s="1548"/>
      <c r="SKP93" s="1548"/>
      <c r="SKQ93" s="1548"/>
      <c r="SKR93" s="1548"/>
      <c r="SKS93" s="1548"/>
      <c r="SKT93" s="1548"/>
      <c r="SKU93" s="1548"/>
      <c r="SKV93" s="1548"/>
      <c r="SKW93" s="1548"/>
      <c r="SKX93" s="1548"/>
      <c r="SKY93" s="1548"/>
      <c r="SKZ93" s="1548"/>
      <c r="SLA93" s="1548"/>
      <c r="SLB93" s="1548"/>
      <c r="SLC93" s="1548"/>
      <c r="SLD93" s="1548"/>
      <c r="SLE93" s="1548"/>
      <c r="SLF93" s="1548"/>
      <c r="SLG93" s="1548"/>
      <c r="SLH93" s="1548"/>
      <c r="SLI93" s="1548"/>
      <c r="SLJ93" s="1548"/>
      <c r="SLK93" s="1548"/>
      <c r="SLL93" s="1548"/>
      <c r="SLM93" s="1548"/>
      <c r="SLN93" s="1548"/>
      <c r="SLO93" s="1548"/>
      <c r="SLP93" s="1548"/>
      <c r="SLQ93" s="1548"/>
      <c r="SLR93" s="1548"/>
      <c r="SLS93" s="1548"/>
      <c r="SLT93" s="1548"/>
      <c r="SLU93" s="1548"/>
      <c r="SLV93" s="1548"/>
      <c r="SLW93" s="1548"/>
      <c r="SLX93" s="1548"/>
      <c r="SLY93" s="1548"/>
      <c r="SLZ93" s="1548"/>
      <c r="SMA93" s="1548"/>
      <c r="SMB93" s="1548"/>
      <c r="SMC93" s="1548"/>
      <c r="SMD93" s="1548"/>
      <c r="SME93" s="1548"/>
      <c r="SMF93" s="1548"/>
      <c r="SMG93" s="1548"/>
      <c r="SMH93" s="1548"/>
      <c r="SMI93" s="1548"/>
      <c r="SMJ93" s="1548"/>
      <c r="SMK93" s="1548"/>
      <c r="SML93" s="1548"/>
      <c r="SMM93" s="1548"/>
      <c r="SMN93" s="1548"/>
      <c r="SMO93" s="1548"/>
      <c r="SMP93" s="1548"/>
      <c r="SMQ93" s="1548"/>
      <c r="SMR93" s="1548"/>
      <c r="SMS93" s="1548"/>
      <c r="SMT93" s="1548"/>
      <c r="SMU93" s="1548"/>
      <c r="SMV93" s="1548"/>
      <c r="SMW93" s="1548"/>
      <c r="SMX93" s="1548"/>
      <c r="SMY93" s="1548"/>
      <c r="SMZ93" s="1548"/>
      <c r="SNA93" s="1548"/>
      <c r="SNB93" s="1548"/>
      <c r="SNC93" s="1548"/>
      <c r="SND93" s="1548"/>
      <c r="SNE93" s="1548"/>
      <c r="SNF93" s="1548"/>
      <c r="SNG93" s="1548"/>
      <c r="SNH93" s="1548"/>
      <c r="SNI93" s="1548"/>
      <c r="SNJ93" s="1548"/>
      <c r="SNK93" s="1548"/>
      <c r="SNL93" s="1548"/>
      <c r="SNM93" s="1548"/>
      <c r="SNN93" s="1548"/>
      <c r="SNO93" s="1548"/>
      <c r="SNP93" s="1548"/>
      <c r="SNQ93" s="1548"/>
      <c r="SNR93" s="1548"/>
      <c r="SNS93" s="1548"/>
      <c r="SNT93" s="1548"/>
      <c r="SNU93" s="1548"/>
      <c r="SNV93" s="1548"/>
      <c r="SNW93" s="1548"/>
      <c r="SNX93" s="1548"/>
      <c r="SNY93" s="1548"/>
      <c r="SNZ93" s="1548"/>
      <c r="SOA93" s="1548"/>
      <c r="SOB93" s="1548"/>
      <c r="SOC93" s="1548"/>
      <c r="SOD93" s="1548"/>
      <c r="SOE93" s="1548"/>
      <c r="SOF93" s="1548"/>
      <c r="SOG93" s="1548"/>
      <c r="SOH93" s="1548"/>
      <c r="SOI93" s="1548"/>
      <c r="SOJ93" s="1548"/>
      <c r="SOK93" s="1548"/>
      <c r="SOL93" s="1548"/>
      <c r="SOM93" s="1548"/>
      <c r="SON93" s="1548"/>
      <c r="SOO93" s="1548"/>
      <c r="SOP93" s="1548"/>
      <c r="SOQ93" s="1548"/>
      <c r="SOR93" s="1548"/>
      <c r="SOS93" s="1548"/>
      <c r="SOT93" s="1548"/>
      <c r="SOU93" s="1548"/>
      <c r="SOV93" s="1548"/>
      <c r="SOW93" s="1548"/>
      <c r="SOX93" s="1548"/>
      <c r="SOY93" s="1548"/>
      <c r="SOZ93" s="1548"/>
      <c r="SPA93" s="1548"/>
      <c r="SPB93" s="1548"/>
      <c r="SPC93" s="1548"/>
      <c r="SPD93" s="1548"/>
      <c r="SPE93" s="1548"/>
      <c r="SPF93" s="1548"/>
      <c r="SPG93" s="1548"/>
      <c r="SPH93" s="1548"/>
      <c r="SPI93" s="1548"/>
      <c r="SPJ93" s="1548"/>
      <c r="SPK93" s="1548"/>
      <c r="SPL93" s="1548"/>
      <c r="SPM93" s="1548"/>
      <c r="SPN93" s="1548"/>
      <c r="SPO93" s="1548"/>
      <c r="SPP93" s="1548"/>
      <c r="SPQ93" s="1548"/>
      <c r="SPR93" s="1548"/>
      <c r="SPS93" s="1548"/>
      <c r="SPT93" s="1548"/>
      <c r="SPU93" s="1548"/>
      <c r="SPV93" s="1548"/>
      <c r="SPW93" s="1548"/>
      <c r="SPX93" s="1548"/>
      <c r="SPY93" s="1548"/>
      <c r="SPZ93" s="1548"/>
      <c r="SQA93" s="1548"/>
      <c r="SQB93" s="1548"/>
      <c r="SQC93" s="1548"/>
      <c r="SQD93" s="1548"/>
      <c r="SQE93" s="1548"/>
      <c r="SQF93" s="1548"/>
      <c r="SQG93" s="1548"/>
      <c r="SQH93" s="1548"/>
      <c r="SQI93" s="1548"/>
      <c r="SQJ93" s="1548"/>
      <c r="SQK93" s="1548"/>
      <c r="SQL93" s="1548"/>
      <c r="SQM93" s="1548"/>
      <c r="SQN93" s="1548"/>
      <c r="SQO93" s="1548"/>
      <c r="SQP93" s="1548"/>
      <c r="SQQ93" s="1548"/>
      <c r="SQR93" s="1548"/>
      <c r="SQS93" s="1548"/>
      <c r="SQT93" s="1548"/>
      <c r="SQU93" s="1548"/>
      <c r="SQV93" s="1548"/>
      <c r="SQW93" s="1548"/>
      <c r="SQX93" s="1548"/>
      <c r="SQY93" s="1548"/>
      <c r="SQZ93" s="1548"/>
      <c r="SRA93" s="1548"/>
      <c r="SRB93" s="1548"/>
      <c r="SRC93" s="1548"/>
      <c r="SRD93" s="1548"/>
      <c r="SRE93" s="1548"/>
      <c r="SRF93" s="1548"/>
      <c r="SRG93" s="1548"/>
      <c r="SRH93" s="1548"/>
      <c r="SRI93" s="1548"/>
      <c r="SRJ93" s="1548"/>
      <c r="SRK93" s="1548"/>
      <c r="SRL93" s="1548"/>
      <c r="SRM93" s="1548"/>
      <c r="SRN93" s="1548"/>
      <c r="SRO93" s="1548"/>
      <c r="SRP93" s="1548"/>
      <c r="SRQ93" s="1548"/>
      <c r="SRR93" s="1548"/>
      <c r="SRS93" s="1548"/>
      <c r="SRT93" s="1548"/>
      <c r="SRU93" s="1548"/>
      <c r="SRV93" s="1548"/>
      <c r="SRW93" s="1548"/>
      <c r="SRX93" s="1548"/>
      <c r="SRY93" s="1548"/>
      <c r="SRZ93" s="1548"/>
      <c r="SSA93" s="1548"/>
      <c r="SSB93" s="1548"/>
      <c r="SSC93" s="1548"/>
      <c r="SSD93" s="1548"/>
      <c r="SSE93" s="1548"/>
      <c r="SSF93" s="1548"/>
      <c r="SSG93" s="1548"/>
      <c r="SSH93" s="1548"/>
      <c r="SSI93" s="1548"/>
      <c r="SSJ93" s="1548"/>
      <c r="SSK93" s="1548"/>
      <c r="SSL93" s="1548"/>
      <c r="SSM93" s="1548"/>
      <c r="SSN93" s="1548"/>
      <c r="SSO93" s="1548"/>
      <c r="SSP93" s="1548"/>
      <c r="SSQ93" s="1548"/>
      <c r="SSR93" s="1548"/>
      <c r="SSS93" s="1548"/>
      <c r="SST93" s="1548"/>
      <c r="SSU93" s="1548"/>
      <c r="SSV93" s="1548"/>
      <c r="SSW93" s="1548"/>
      <c r="SSX93" s="1548"/>
      <c r="SSY93" s="1548"/>
      <c r="SSZ93" s="1548"/>
      <c r="STA93" s="1548"/>
      <c r="STB93" s="1548"/>
      <c r="STC93" s="1548"/>
      <c r="STD93" s="1548"/>
      <c r="STE93" s="1548"/>
      <c r="STF93" s="1548"/>
      <c r="STG93" s="1548"/>
      <c r="STH93" s="1548"/>
      <c r="STI93" s="1548"/>
      <c r="STJ93" s="1548"/>
      <c r="STK93" s="1548"/>
      <c r="STL93" s="1548"/>
      <c r="STM93" s="1548"/>
      <c r="STN93" s="1548"/>
      <c r="STO93" s="1548"/>
      <c r="STP93" s="1548"/>
      <c r="STQ93" s="1548"/>
      <c r="STR93" s="1548"/>
      <c r="STS93" s="1548"/>
      <c r="STT93" s="1548"/>
      <c r="STU93" s="1548"/>
      <c r="STV93" s="1548"/>
      <c r="STW93" s="1548"/>
      <c r="STX93" s="1548"/>
      <c r="STY93" s="1548"/>
      <c r="STZ93" s="1548"/>
      <c r="SUA93" s="1548"/>
      <c r="SUB93" s="1548"/>
      <c r="SUC93" s="1548"/>
      <c r="SUD93" s="1548"/>
      <c r="SUE93" s="1548"/>
      <c r="SUF93" s="1548"/>
      <c r="SUG93" s="1548"/>
      <c r="SUH93" s="1548"/>
      <c r="SUI93" s="1548"/>
      <c r="SUJ93" s="1548"/>
      <c r="SUK93" s="1548"/>
      <c r="SUL93" s="1548"/>
      <c r="SUM93" s="1548"/>
      <c r="SUN93" s="1548"/>
      <c r="SUO93" s="1548"/>
      <c r="SUP93" s="1548"/>
      <c r="SUQ93" s="1548"/>
      <c r="SUR93" s="1548"/>
      <c r="SUS93" s="1548"/>
      <c r="SUT93" s="1548"/>
      <c r="SUU93" s="1548"/>
      <c r="SUV93" s="1548"/>
      <c r="SUW93" s="1548"/>
      <c r="SUX93" s="1548"/>
      <c r="SUY93" s="1548"/>
      <c r="SUZ93" s="1548"/>
      <c r="SVA93" s="1548"/>
      <c r="SVB93" s="1548"/>
      <c r="SVC93" s="1548"/>
      <c r="SVD93" s="1548"/>
      <c r="SVE93" s="1548"/>
      <c r="SVF93" s="1548"/>
      <c r="SVG93" s="1548"/>
      <c r="SVH93" s="1548"/>
      <c r="SVI93" s="1548"/>
      <c r="SVJ93" s="1548"/>
      <c r="SVK93" s="1548"/>
      <c r="SVL93" s="1548"/>
      <c r="SVM93" s="1548"/>
      <c r="SVN93" s="1548"/>
      <c r="SVO93" s="1548"/>
      <c r="SVP93" s="1548"/>
      <c r="SVQ93" s="1548"/>
      <c r="SVR93" s="1548"/>
      <c r="SVS93" s="1548"/>
      <c r="SVT93" s="1548"/>
      <c r="SVU93" s="1548"/>
      <c r="SVV93" s="1548"/>
      <c r="SVW93" s="1548"/>
      <c r="SVX93" s="1548"/>
      <c r="SVY93" s="1548"/>
      <c r="SVZ93" s="1548"/>
      <c r="SWA93" s="1548"/>
      <c r="SWB93" s="1548"/>
      <c r="SWC93" s="1548"/>
      <c r="SWD93" s="1548"/>
      <c r="SWE93" s="1548"/>
      <c r="SWF93" s="1548"/>
      <c r="SWG93" s="1548"/>
      <c r="SWH93" s="1548"/>
      <c r="SWI93" s="1548"/>
      <c r="SWJ93" s="1548"/>
      <c r="SWK93" s="1548"/>
      <c r="SWL93" s="1548"/>
      <c r="SWM93" s="1548"/>
      <c r="SWN93" s="1548"/>
      <c r="SWO93" s="1548"/>
      <c r="SWP93" s="1548"/>
      <c r="SWQ93" s="1548"/>
      <c r="SWR93" s="1548"/>
      <c r="SWS93" s="1548"/>
      <c r="SWT93" s="1548"/>
      <c r="SWU93" s="1548"/>
      <c r="SWV93" s="1548"/>
      <c r="SWW93" s="1548"/>
      <c r="SWX93" s="1548"/>
      <c r="SWY93" s="1548"/>
      <c r="SWZ93" s="1548"/>
      <c r="SXA93" s="1548"/>
      <c r="SXB93" s="1548"/>
      <c r="SXC93" s="1548"/>
      <c r="SXD93" s="1548"/>
      <c r="SXE93" s="1548"/>
      <c r="SXF93" s="1548"/>
      <c r="SXG93" s="1548"/>
      <c r="SXH93" s="1548"/>
      <c r="SXI93" s="1548"/>
      <c r="SXJ93" s="1548"/>
      <c r="SXK93" s="1548"/>
      <c r="SXL93" s="1548"/>
      <c r="SXM93" s="1548"/>
      <c r="SXN93" s="1548"/>
      <c r="SXO93" s="1548"/>
      <c r="SXP93" s="1548"/>
      <c r="SXQ93" s="1548"/>
      <c r="SXR93" s="1548"/>
      <c r="SXS93" s="1548"/>
      <c r="SXT93" s="1548"/>
      <c r="SXU93" s="1548"/>
      <c r="SXV93" s="1548"/>
      <c r="SXW93" s="1548"/>
      <c r="SXX93" s="1548"/>
      <c r="SXY93" s="1548"/>
      <c r="SXZ93" s="1548"/>
      <c r="SYA93" s="1548"/>
      <c r="SYB93" s="1548"/>
      <c r="SYC93" s="1548"/>
      <c r="SYD93" s="1548"/>
      <c r="SYE93" s="1548"/>
      <c r="SYF93" s="1548"/>
      <c r="SYG93" s="1548"/>
      <c r="SYH93" s="1548"/>
      <c r="SYI93" s="1548"/>
      <c r="SYJ93" s="1548"/>
      <c r="SYK93" s="1548"/>
      <c r="SYL93" s="1548"/>
      <c r="SYM93" s="1548"/>
      <c r="SYN93" s="1548"/>
      <c r="SYO93" s="1548"/>
      <c r="SYP93" s="1548"/>
      <c r="SYQ93" s="1548"/>
      <c r="SYR93" s="1548"/>
      <c r="SYS93" s="1548"/>
      <c r="SYT93" s="1548"/>
      <c r="SYU93" s="1548"/>
      <c r="SYV93" s="1548"/>
      <c r="SYW93" s="1548"/>
      <c r="SYX93" s="1548"/>
      <c r="SYY93" s="1548"/>
      <c r="SYZ93" s="1548"/>
      <c r="SZA93" s="1548"/>
      <c r="SZB93" s="1548"/>
      <c r="SZC93" s="1548"/>
      <c r="SZD93" s="1548"/>
      <c r="SZE93" s="1548"/>
      <c r="SZF93" s="1548"/>
      <c r="SZG93" s="1548"/>
      <c r="SZH93" s="1548"/>
      <c r="SZI93" s="1548"/>
      <c r="SZJ93" s="1548"/>
      <c r="SZK93" s="1548"/>
      <c r="SZL93" s="1548"/>
      <c r="SZM93" s="1548"/>
      <c r="SZN93" s="1548"/>
      <c r="SZO93" s="1548"/>
      <c r="SZP93" s="1548"/>
      <c r="SZQ93" s="1548"/>
      <c r="SZR93" s="1548"/>
      <c r="SZS93" s="1548"/>
      <c r="SZT93" s="1548"/>
      <c r="SZU93" s="1548"/>
      <c r="SZV93" s="1548"/>
      <c r="SZW93" s="1548"/>
      <c r="SZX93" s="1548"/>
      <c r="SZY93" s="1548"/>
      <c r="SZZ93" s="1548"/>
      <c r="TAA93" s="1548"/>
      <c r="TAB93" s="1548"/>
      <c r="TAC93" s="1548"/>
      <c r="TAD93" s="1548"/>
      <c r="TAE93" s="1548"/>
      <c r="TAF93" s="1548"/>
      <c r="TAG93" s="1548"/>
      <c r="TAH93" s="1548"/>
      <c r="TAI93" s="1548"/>
      <c r="TAJ93" s="1548"/>
      <c r="TAK93" s="1548"/>
      <c r="TAL93" s="1548"/>
      <c r="TAM93" s="1548"/>
      <c r="TAN93" s="1548"/>
      <c r="TAO93" s="1548"/>
      <c r="TAP93" s="1548"/>
      <c r="TAQ93" s="1548"/>
      <c r="TAR93" s="1548"/>
      <c r="TAS93" s="1548"/>
      <c r="TAT93" s="1548"/>
      <c r="TAU93" s="1548"/>
      <c r="TAV93" s="1548"/>
      <c r="TAW93" s="1548"/>
      <c r="TAX93" s="1548"/>
      <c r="TAY93" s="1548"/>
      <c r="TAZ93" s="1548"/>
      <c r="TBA93" s="1548"/>
      <c r="TBB93" s="1548"/>
      <c r="TBC93" s="1548"/>
      <c r="TBD93" s="1548"/>
      <c r="TBE93" s="1548"/>
      <c r="TBF93" s="1548"/>
      <c r="TBG93" s="1548"/>
      <c r="TBH93" s="1548"/>
      <c r="TBI93" s="1548"/>
      <c r="TBJ93" s="1548"/>
      <c r="TBK93" s="1548"/>
      <c r="TBL93" s="1548"/>
      <c r="TBM93" s="1548"/>
      <c r="TBN93" s="1548"/>
      <c r="TBO93" s="1548"/>
      <c r="TBP93" s="1548"/>
      <c r="TBQ93" s="1548"/>
      <c r="TBR93" s="1548"/>
      <c r="TBS93" s="1548"/>
      <c r="TBT93" s="1548"/>
      <c r="TBU93" s="1548"/>
      <c r="TBV93" s="1548"/>
      <c r="TBW93" s="1548"/>
      <c r="TBX93" s="1548"/>
      <c r="TBY93" s="1548"/>
      <c r="TBZ93" s="1548"/>
      <c r="TCA93" s="1548"/>
      <c r="TCB93" s="1548"/>
      <c r="TCC93" s="1548"/>
      <c r="TCD93" s="1548"/>
      <c r="TCE93" s="1548"/>
      <c r="TCF93" s="1548"/>
      <c r="TCG93" s="1548"/>
      <c r="TCH93" s="1548"/>
      <c r="TCI93" s="1548"/>
      <c r="TCJ93" s="1548"/>
      <c r="TCK93" s="1548"/>
      <c r="TCL93" s="1548"/>
      <c r="TCM93" s="1548"/>
      <c r="TCN93" s="1548"/>
      <c r="TCO93" s="1548"/>
      <c r="TCP93" s="1548"/>
      <c r="TCQ93" s="1548"/>
      <c r="TCR93" s="1548"/>
      <c r="TCS93" s="1548"/>
      <c r="TCT93" s="1548"/>
      <c r="TCU93" s="1548"/>
      <c r="TCV93" s="1548"/>
      <c r="TCW93" s="1548"/>
      <c r="TCX93" s="1548"/>
      <c r="TCY93" s="1548"/>
      <c r="TCZ93" s="1548"/>
      <c r="TDA93" s="1548"/>
      <c r="TDB93" s="1548"/>
      <c r="TDC93" s="1548"/>
      <c r="TDD93" s="1548"/>
      <c r="TDE93" s="1548"/>
      <c r="TDF93" s="1548"/>
      <c r="TDG93" s="1548"/>
      <c r="TDH93" s="1548"/>
      <c r="TDI93" s="1548"/>
      <c r="TDJ93" s="1548"/>
      <c r="TDK93" s="1548"/>
      <c r="TDL93" s="1548"/>
      <c r="TDM93" s="1548"/>
      <c r="TDN93" s="1548"/>
      <c r="TDO93" s="1548"/>
      <c r="TDP93" s="1548"/>
      <c r="TDQ93" s="1548"/>
      <c r="TDR93" s="1548"/>
      <c r="TDS93" s="1548"/>
      <c r="TDT93" s="1548"/>
      <c r="TDU93" s="1548"/>
      <c r="TDV93" s="1548"/>
      <c r="TDW93" s="1548"/>
      <c r="TDX93" s="1548"/>
      <c r="TDY93" s="1548"/>
      <c r="TDZ93" s="1548"/>
      <c r="TEA93" s="1548"/>
      <c r="TEB93" s="1548"/>
      <c r="TEC93" s="1548"/>
      <c r="TED93" s="1548"/>
      <c r="TEE93" s="1548"/>
      <c r="TEF93" s="1548"/>
      <c r="TEG93" s="1548"/>
      <c r="TEH93" s="1548"/>
      <c r="TEI93" s="1548"/>
      <c r="TEJ93" s="1548"/>
      <c r="TEK93" s="1548"/>
      <c r="TEL93" s="1548"/>
      <c r="TEM93" s="1548"/>
      <c r="TEN93" s="1548"/>
      <c r="TEO93" s="1548"/>
      <c r="TEP93" s="1548"/>
      <c r="TEQ93" s="1548"/>
      <c r="TER93" s="1548"/>
      <c r="TES93" s="1548"/>
      <c r="TET93" s="1548"/>
      <c r="TEU93" s="1548"/>
      <c r="TEV93" s="1548"/>
      <c r="TEW93" s="1548"/>
      <c r="TEX93" s="1548"/>
      <c r="TEY93" s="1548"/>
      <c r="TEZ93" s="1548"/>
      <c r="TFA93" s="1548"/>
      <c r="TFB93" s="1548"/>
      <c r="TFC93" s="1548"/>
      <c r="TFD93" s="1548"/>
      <c r="TFE93" s="1548"/>
      <c r="TFF93" s="1548"/>
      <c r="TFG93" s="1548"/>
      <c r="TFH93" s="1548"/>
      <c r="TFI93" s="1548"/>
      <c r="TFJ93" s="1548"/>
      <c r="TFK93" s="1548"/>
      <c r="TFL93" s="1548"/>
      <c r="TFM93" s="1548"/>
      <c r="TFN93" s="1548"/>
      <c r="TFO93" s="1548"/>
      <c r="TFP93" s="1548"/>
      <c r="TFQ93" s="1548"/>
      <c r="TFR93" s="1548"/>
      <c r="TFS93" s="1548"/>
      <c r="TFT93" s="1548"/>
      <c r="TFU93" s="1548"/>
      <c r="TFV93" s="1548"/>
      <c r="TFW93" s="1548"/>
      <c r="TFX93" s="1548"/>
      <c r="TFY93" s="1548"/>
      <c r="TFZ93" s="1548"/>
      <c r="TGA93" s="1548"/>
      <c r="TGB93" s="1548"/>
      <c r="TGC93" s="1548"/>
      <c r="TGD93" s="1548"/>
      <c r="TGE93" s="1548"/>
      <c r="TGF93" s="1548"/>
      <c r="TGG93" s="1548"/>
      <c r="TGH93" s="1548"/>
      <c r="TGI93" s="1548"/>
      <c r="TGJ93" s="1548"/>
      <c r="TGK93" s="1548"/>
      <c r="TGL93" s="1548"/>
      <c r="TGM93" s="1548"/>
      <c r="TGN93" s="1548"/>
      <c r="TGO93" s="1548"/>
      <c r="TGP93" s="1548"/>
      <c r="TGQ93" s="1548"/>
      <c r="TGR93" s="1548"/>
      <c r="TGS93" s="1548"/>
      <c r="TGT93" s="1548"/>
      <c r="TGU93" s="1548"/>
      <c r="TGV93" s="1548"/>
      <c r="TGW93" s="1548"/>
      <c r="TGX93" s="1548"/>
      <c r="TGY93" s="1548"/>
      <c r="TGZ93" s="1548"/>
      <c r="THA93" s="1548"/>
      <c r="THB93" s="1548"/>
      <c r="THC93" s="1548"/>
      <c r="THD93" s="1548"/>
      <c r="THE93" s="1548"/>
      <c r="THF93" s="1548"/>
      <c r="THG93" s="1548"/>
      <c r="THH93" s="1548"/>
      <c r="THI93" s="1548"/>
      <c r="THJ93" s="1548"/>
      <c r="THK93" s="1548"/>
      <c r="THL93" s="1548"/>
      <c r="THM93" s="1548"/>
      <c r="THN93" s="1548"/>
      <c r="THO93" s="1548"/>
      <c r="THP93" s="1548"/>
      <c r="THQ93" s="1548"/>
      <c r="THR93" s="1548"/>
      <c r="THS93" s="1548"/>
      <c r="THT93" s="1548"/>
      <c r="THU93" s="1548"/>
      <c r="THV93" s="1548"/>
      <c r="THW93" s="1548"/>
      <c r="THX93" s="1548"/>
      <c r="THY93" s="1548"/>
      <c r="THZ93" s="1548"/>
      <c r="TIA93" s="1548"/>
      <c r="TIB93" s="1548"/>
      <c r="TIC93" s="1548"/>
      <c r="TID93" s="1548"/>
      <c r="TIE93" s="1548"/>
      <c r="TIF93" s="1548"/>
      <c r="TIG93" s="1548"/>
      <c r="TIH93" s="1548"/>
      <c r="TII93" s="1548"/>
      <c r="TIJ93" s="1548"/>
      <c r="TIK93" s="1548"/>
      <c r="TIL93" s="1548"/>
      <c r="TIM93" s="1548"/>
      <c r="TIN93" s="1548"/>
      <c r="TIO93" s="1548"/>
      <c r="TIP93" s="1548"/>
      <c r="TIQ93" s="1548"/>
      <c r="TIR93" s="1548"/>
      <c r="TIS93" s="1548"/>
      <c r="TIT93" s="1548"/>
      <c r="TIU93" s="1548"/>
      <c r="TIV93" s="1548"/>
      <c r="TIW93" s="1548"/>
      <c r="TIX93" s="1548"/>
      <c r="TIY93" s="1548"/>
      <c r="TIZ93" s="1548"/>
      <c r="TJA93" s="1548"/>
      <c r="TJB93" s="1548"/>
      <c r="TJC93" s="1548"/>
      <c r="TJD93" s="1548"/>
      <c r="TJE93" s="1548"/>
      <c r="TJF93" s="1548"/>
      <c r="TJG93" s="1548"/>
      <c r="TJH93" s="1548"/>
      <c r="TJI93" s="1548"/>
      <c r="TJJ93" s="1548"/>
      <c r="TJK93" s="1548"/>
      <c r="TJL93" s="1548"/>
      <c r="TJM93" s="1548"/>
      <c r="TJN93" s="1548"/>
      <c r="TJO93" s="1548"/>
      <c r="TJP93" s="1548"/>
      <c r="TJQ93" s="1548"/>
      <c r="TJR93" s="1548"/>
      <c r="TJS93" s="1548"/>
      <c r="TJT93" s="1548"/>
      <c r="TJU93" s="1548"/>
      <c r="TJV93" s="1548"/>
      <c r="TJW93" s="1548"/>
      <c r="TJX93" s="1548"/>
      <c r="TJY93" s="1548"/>
      <c r="TJZ93" s="1548"/>
      <c r="TKA93" s="1548"/>
      <c r="TKB93" s="1548"/>
      <c r="TKC93" s="1548"/>
      <c r="TKD93" s="1548"/>
      <c r="TKE93" s="1548"/>
      <c r="TKF93" s="1548"/>
      <c r="TKG93" s="1548"/>
      <c r="TKH93" s="1548"/>
      <c r="TKI93" s="1548"/>
      <c r="TKJ93" s="1548"/>
      <c r="TKK93" s="1548"/>
      <c r="TKL93" s="1548"/>
      <c r="TKM93" s="1548"/>
      <c r="TKN93" s="1548"/>
      <c r="TKO93" s="1548"/>
      <c r="TKP93" s="1548"/>
      <c r="TKQ93" s="1548"/>
      <c r="TKR93" s="1548"/>
      <c r="TKS93" s="1548"/>
      <c r="TKT93" s="1548"/>
      <c r="TKU93" s="1548"/>
      <c r="TKV93" s="1548"/>
      <c r="TKW93" s="1548"/>
      <c r="TKX93" s="1548"/>
      <c r="TKY93" s="1548"/>
      <c r="TKZ93" s="1548"/>
      <c r="TLA93" s="1548"/>
      <c r="TLB93" s="1548"/>
      <c r="TLC93" s="1548"/>
      <c r="TLD93" s="1548"/>
      <c r="TLE93" s="1548"/>
      <c r="TLF93" s="1548"/>
      <c r="TLG93" s="1548"/>
      <c r="TLH93" s="1548"/>
      <c r="TLI93" s="1548"/>
      <c r="TLJ93" s="1548"/>
      <c r="TLK93" s="1548"/>
      <c r="TLL93" s="1548"/>
      <c r="TLM93" s="1548"/>
      <c r="TLN93" s="1548"/>
      <c r="TLO93" s="1548"/>
      <c r="TLP93" s="1548"/>
      <c r="TLQ93" s="1548"/>
      <c r="TLR93" s="1548"/>
      <c r="TLS93" s="1548"/>
      <c r="TLT93" s="1548"/>
      <c r="TLU93" s="1548"/>
      <c r="TLV93" s="1548"/>
      <c r="TLW93" s="1548"/>
      <c r="TLX93" s="1548"/>
      <c r="TLY93" s="1548"/>
      <c r="TLZ93" s="1548"/>
      <c r="TMA93" s="1548"/>
      <c r="TMB93" s="1548"/>
      <c r="TMC93" s="1548"/>
      <c r="TMD93" s="1548"/>
      <c r="TME93" s="1548"/>
      <c r="TMF93" s="1548"/>
      <c r="TMG93" s="1548"/>
      <c r="TMH93" s="1548"/>
      <c r="TMI93" s="1548"/>
      <c r="TMJ93" s="1548"/>
      <c r="TMK93" s="1548"/>
      <c r="TML93" s="1548"/>
      <c r="TMM93" s="1548"/>
      <c r="TMN93" s="1548"/>
      <c r="TMO93" s="1548"/>
      <c r="TMP93" s="1548"/>
      <c r="TMQ93" s="1548"/>
      <c r="TMR93" s="1548"/>
      <c r="TMS93" s="1548"/>
      <c r="TMT93" s="1548"/>
      <c r="TMU93" s="1548"/>
      <c r="TMV93" s="1548"/>
      <c r="TMW93" s="1548"/>
      <c r="TMX93" s="1548"/>
      <c r="TMY93" s="1548"/>
      <c r="TMZ93" s="1548"/>
      <c r="TNA93" s="1548"/>
      <c r="TNB93" s="1548"/>
      <c r="TNC93" s="1548"/>
      <c r="TND93" s="1548"/>
      <c r="TNE93" s="1548"/>
      <c r="TNF93" s="1548"/>
      <c r="TNG93" s="1548"/>
      <c r="TNH93" s="1548"/>
      <c r="TNI93" s="1548"/>
      <c r="TNJ93" s="1548"/>
      <c r="TNK93" s="1548"/>
      <c r="TNL93" s="1548"/>
      <c r="TNM93" s="1548"/>
      <c r="TNN93" s="1548"/>
      <c r="TNO93" s="1548"/>
      <c r="TNP93" s="1548"/>
      <c r="TNQ93" s="1548"/>
      <c r="TNR93" s="1548"/>
      <c r="TNS93" s="1548"/>
      <c r="TNT93" s="1548"/>
      <c r="TNU93" s="1548"/>
      <c r="TNV93" s="1548"/>
      <c r="TNW93" s="1548"/>
      <c r="TNX93" s="1548"/>
      <c r="TNY93" s="1548"/>
      <c r="TNZ93" s="1548"/>
      <c r="TOA93" s="1548"/>
      <c r="TOB93" s="1548"/>
      <c r="TOC93" s="1548"/>
      <c r="TOD93" s="1548"/>
      <c r="TOE93" s="1548"/>
      <c r="TOF93" s="1548"/>
      <c r="TOG93" s="1548"/>
      <c r="TOH93" s="1548"/>
      <c r="TOI93" s="1548"/>
      <c r="TOJ93" s="1548"/>
      <c r="TOK93" s="1548"/>
      <c r="TOL93" s="1548"/>
      <c r="TOM93" s="1548"/>
      <c r="TON93" s="1548"/>
      <c r="TOO93" s="1548"/>
      <c r="TOP93" s="1548"/>
      <c r="TOQ93" s="1548"/>
      <c r="TOR93" s="1548"/>
      <c r="TOS93" s="1548"/>
      <c r="TOT93" s="1548"/>
      <c r="TOU93" s="1548"/>
      <c r="TOV93" s="1548"/>
      <c r="TOW93" s="1548"/>
      <c r="TOX93" s="1548"/>
      <c r="TOY93" s="1548"/>
      <c r="TOZ93" s="1548"/>
      <c r="TPA93" s="1548"/>
      <c r="TPB93" s="1548"/>
      <c r="TPC93" s="1548"/>
      <c r="TPD93" s="1548"/>
      <c r="TPE93" s="1548"/>
      <c r="TPF93" s="1548"/>
      <c r="TPG93" s="1548"/>
      <c r="TPH93" s="1548"/>
      <c r="TPI93" s="1548"/>
      <c r="TPJ93" s="1548"/>
      <c r="TPK93" s="1548"/>
      <c r="TPL93" s="1548"/>
      <c r="TPM93" s="1548"/>
      <c r="TPN93" s="1548"/>
      <c r="TPO93" s="1548"/>
      <c r="TPP93" s="1548"/>
      <c r="TPQ93" s="1548"/>
      <c r="TPR93" s="1548"/>
      <c r="TPS93" s="1548"/>
      <c r="TPT93" s="1548"/>
      <c r="TPU93" s="1548"/>
      <c r="TPV93" s="1548"/>
      <c r="TPW93" s="1548"/>
      <c r="TPX93" s="1548"/>
      <c r="TPY93" s="1548"/>
      <c r="TPZ93" s="1548"/>
      <c r="TQA93" s="1548"/>
      <c r="TQB93" s="1548"/>
      <c r="TQC93" s="1548"/>
      <c r="TQD93" s="1548"/>
      <c r="TQE93" s="1548"/>
      <c r="TQF93" s="1548"/>
      <c r="TQG93" s="1548"/>
      <c r="TQH93" s="1548"/>
      <c r="TQI93" s="1548"/>
      <c r="TQJ93" s="1548"/>
      <c r="TQK93" s="1548"/>
      <c r="TQL93" s="1548"/>
      <c r="TQM93" s="1548"/>
      <c r="TQN93" s="1548"/>
      <c r="TQO93" s="1548"/>
      <c r="TQP93" s="1548"/>
      <c r="TQQ93" s="1548"/>
      <c r="TQR93" s="1548"/>
      <c r="TQS93" s="1548"/>
      <c r="TQT93" s="1548"/>
      <c r="TQU93" s="1548"/>
      <c r="TQV93" s="1548"/>
      <c r="TQW93" s="1548"/>
      <c r="TQX93" s="1548"/>
      <c r="TQY93" s="1548"/>
      <c r="TQZ93" s="1548"/>
      <c r="TRA93" s="1548"/>
      <c r="TRB93" s="1548"/>
      <c r="TRC93" s="1548"/>
      <c r="TRD93" s="1548"/>
      <c r="TRE93" s="1548"/>
      <c r="TRF93" s="1548"/>
      <c r="TRG93" s="1548"/>
      <c r="TRH93" s="1548"/>
      <c r="TRI93" s="1548"/>
      <c r="TRJ93" s="1548"/>
      <c r="TRK93" s="1548"/>
      <c r="TRL93" s="1548"/>
      <c r="TRM93" s="1548"/>
      <c r="TRN93" s="1548"/>
      <c r="TRO93" s="1548"/>
      <c r="TRP93" s="1548"/>
      <c r="TRQ93" s="1548"/>
      <c r="TRR93" s="1548"/>
      <c r="TRS93" s="1548"/>
      <c r="TRT93" s="1548"/>
      <c r="TRU93" s="1548"/>
      <c r="TRV93" s="1548"/>
      <c r="TRW93" s="1548"/>
      <c r="TRX93" s="1548"/>
      <c r="TRY93" s="1548"/>
      <c r="TRZ93" s="1548"/>
      <c r="TSA93" s="1548"/>
      <c r="TSB93" s="1548"/>
      <c r="TSC93" s="1548"/>
      <c r="TSD93" s="1548"/>
      <c r="TSE93" s="1548"/>
      <c r="TSF93" s="1548"/>
      <c r="TSG93" s="1548"/>
      <c r="TSH93" s="1548"/>
      <c r="TSI93" s="1548"/>
      <c r="TSJ93" s="1548"/>
      <c r="TSK93" s="1548"/>
      <c r="TSL93" s="1548"/>
      <c r="TSM93" s="1548"/>
      <c r="TSN93" s="1548"/>
      <c r="TSO93" s="1548"/>
      <c r="TSP93" s="1548"/>
      <c r="TSQ93" s="1548"/>
      <c r="TSR93" s="1548"/>
      <c r="TSS93" s="1548"/>
      <c r="TST93" s="1548"/>
      <c r="TSU93" s="1548"/>
      <c r="TSV93" s="1548"/>
      <c r="TSW93" s="1548"/>
      <c r="TSX93" s="1548"/>
      <c r="TSY93" s="1548"/>
      <c r="TSZ93" s="1548"/>
      <c r="TTA93" s="1548"/>
      <c r="TTB93" s="1548"/>
      <c r="TTC93" s="1548"/>
      <c r="TTD93" s="1548"/>
      <c r="TTE93" s="1548"/>
      <c r="TTF93" s="1548"/>
      <c r="TTG93" s="1548"/>
      <c r="TTH93" s="1548"/>
      <c r="TTI93" s="1548"/>
      <c r="TTJ93" s="1548"/>
      <c r="TTK93" s="1548"/>
      <c r="TTL93" s="1548"/>
      <c r="TTM93" s="1548"/>
      <c r="TTN93" s="1548"/>
      <c r="TTO93" s="1548"/>
      <c r="TTP93" s="1548"/>
      <c r="TTQ93" s="1548"/>
      <c r="TTR93" s="1548"/>
      <c r="TTS93" s="1548"/>
      <c r="TTT93" s="1548"/>
      <c r="TTU93" s="1548"/>
      <c r="TTV93" s="1548"/>
      <c r="TTW93" s="1548"/>
      <c r="TTX93" s="1548"/>
      <c r="TTY93" s="1548"/>
      <c r="TTZ93" s="1548"/>
      <c r="TUA93" s="1548"/>
      <c r="TUB93" s="1548"/>
      <c r="TUC93" s="1548"/>
      <c r="TUD93" s="1548"/>
      <c r="TUE93" s="1548"/>
      <c r="TUF93" s="1548"/>
      <c r="TUG93" s="1548"/>
      <c r="TUH93" s="1548"/>
      <c r="TUI93" s="1548"/>
      <c r="TUJ93" s="1548"/>
      <c r="TUK93" s="1548"/>
      <c r="TUL93" s="1548"/>
      <c r="TUM93" s="1548"/>
      <c r="TUN93" s="1548"/>
      <c r="TUO93" s="1548"/>
      <c r="TUP93" s="1548"/>
      <c r="TUQ93" s="1548"/>
      <c r="TUR93" s="1548"/>
      <c r="TUS93" s="1548"/>
      <c r="TUT93" s="1548"/>
      <c r="TUU93" s="1548"/>
      <c r="TUV93" s="1548"/>
      <c r="TUW93" s="1548"/>
      <c r="TUX93" s="1548"/>
      <c r="TUY93" s="1548"/>
      <c r="TUZ93" s="1548"/>
      <c r="TVA93" s="1548"/>
      <c r="TVB93" s="1548"/>
      <c r="TVC93" s="1548"/>
      <c r="TVD93" s="1548"/>
      <c r="TVE93" s="1548"/>
      <c r="TVF93" s="1548"/>
      <c r="TVG93" s="1548"/>
      <c r="TVH93" s="1548"/>
      <c r="TVI93" s="1548"/>
      <c r="TVJ93" s="1548"/>
      <c r="TVK93" s="1548"/>
      <c r="TVL93" s="1548"/>
      <c r="TVM93" s="1548"/>
      <c r="TVN93" s="1548"/>
      <c r="TVO93" s="1548"/>
      <c r="TVP93" s="1548"/>
      <c r="TVQ93" s="1548"/>
      <c r="TVR93" s="1548"/>
      <c r="TVS93" s="1548"/>
      <c r="TVT93" s="1548"/>
      <c r="TVU93" s="1548"/>
      <c r="TVV93" s="1548"/>
      <c r="TVW93" s="1548"/>
      <c r="TVX93" s="1548"/>
      <c r="TVY93" s="1548"/>
      <c r="TVZ93" s="1548"/>
      <c r="TWA93" s="1548"/>
      <c r="TWB93" s="1548"/>
      <c r="TWC93" s="1548"/>
      <c r="TWD93" s="1548"/>
      <c r="TWE93" s="1548"/>
      <c r="TWF93" s="1548"/>
      <c r="TWG93" s="1548"/>
      <c r="TWH93" s="1548"/>
      <c r="TWI93" s="1548"/>
      <c r="TWJ93" s="1548"/>
      <c r="TWK93" s="1548"/>
      <c r="TWL93" s="1548"/>
      <c r="TWM93" s="1548"/>
      <c r="TWN93" s="1548"/>
      <c r="TWO93" s="1548"/>
      <c r="TWP93" s="1548"/>
      <c r="TWQ93" s="1548"/>
      <c r="TWR93" s="1548"/>
      <c r="TWS93" s="1548"/>
      <c r="TWT93" s="1548"/>
      <c r="TWU93" s="1548"/>
      <c r="TWV93" s="1548"/>
      <c r="TWW93" s="1548"/>
      <c r="TWX93" s="1548"/>
      <c r="TWY93" s="1548"/>
      <c r="TWZ93" s="1548"/>
      <c r="TXA93" s="1548"/>
      <c r="TXB93" s="1548"/>
      <c r="TXC93" s="1548"/>
      <c r="TXD93" s="1548"/>
      <c r="TXE93" s="1548"/>
      <c r="TXF93" s="1548"/>
      <c r="TXG93" s="1548"/>
      <c r="TXH93" s="1548"/>
      <c r="TXI93" s="1548"/>
      <c r="TXJ93" s="1548"/>
      <c r="TXK93" s="1548"/>
      <c r="TXL93" s="1548"/>
      <c r="TXM93" s="1548"/>
      <c r="TXN93" s="1548"/>
      <c r="TXO93" s="1548"/>
      <c r="TXP93" s="1548"/>
      <c r="TXQ93" s="1548"/>
      <c r="TXR93" s="1548"/>
      <c r="TXS93" s="1548"/>
      <c r="TXT93" s="1548"/>
      <c r="TXU93" s="1548"/>
      <c r="TXV93" s="1548"/>
      <c r="TXW93" s="1548"/>
      <c r="TXX93" s="1548"/>
      <c r="TXY93" s="1548"/>
      <c r="TXZ93" s="1548"/>
      <c r="TYA93" s="1548"/>
      <c r="TYB93" s="1548"/>
      <c r="TYC93" s="1548"/>
      <c r="TYD93" s="1548"/>
      <c r="TYE93" s="1548"/>
      <c r="TYF93" s="1548"/>
      <c r="TYG93" s="1548"/>
      <c r="TYH93" s="1548"/>
      <c r="TYI93" s="1548"/>
      <c r="TYJ93" s="1548"/>
      <c r="TYK93" s="1548"/>
      <c r="TYL93" s="1548"/>
      <c r="TYM93" s="1548"/>
      <c r="TYN93" s="1548"/>
      <c r="TYO93" s="1548"/>
      <c r="TYP93" s="1548"/>
      <c r="TYQ93" s="1548"/>
      <c r="TYR93" s="1548"/>
      <c r="TYS93" s="1548"/>
      <c r="TYT93" s="1548"/>
      <c r="TYU93" s="1548"/>
      <c r="TYV93" s="1548"/>
      <c r="TYW93" s="1548"/>
      <c r="TYX93" s="1548"/>
      <c r="TYY93" s="1548"/>
      <c r="TYZ93" s="1548"/>
      <c r="TZA93" s="1548"/>
      <c r="TZB93" s="1548"/>
      <c r="TZC93" s="1548"/>
      <c r="TZD93" s="1548"/>
      <c r="TZE93" s="1548"/>
      <c r="TZF93" s="1548"/>
      <c r="TZG93" s="1548"/>
      <c r="TZH93" s="1548"/>
      <c r="TZI93" s="1548"/>
      <c r="TZJ93" s="1548"/>
      <c r="TZK93" s="1548"/>
      <c r="TZL93" s="1548"/>
      <c r="TZM93" s="1548"/>
      <c r="TZN93" s="1548"/>
      <c r="TZO93" s="1548"/>
      <c r="TZP93" s="1548"/>
      <c r="TZQ93" s="1548"/>
      <c r="TZR93" s="1548"/>
      <c r="TZS93" s="1548"/>
      <c r="TZT93" s="1548"/>
      <c r="TZU93" s="1548"/>
      <c r="TZV93" s="1548"/>
      <c r="TZW93" s="1548"/>
      <c r="TZX93" s="1548"/>
      <c r="TZY93" s="1548"/>
      <c r="TZZ93" s="1548"/>
      <c r="UAA93" s="1548"/>
      <c r="UAB93" s="1548"/>
      <c r="UAC93" s="1548"/>
      <c r="UAD93" s="1548"/>
      <c r="UAE93" s="1548"/>
      <c r="UAF93" s="1548"/>
      <c r="UAG93" s="1548"/>
      <c r="UAH93" s="1548"/>
      <c r="UAI93" s="1548"/>
      <c r="UAJ93" s="1548"/>
      <c r="UAK93" s="1548"/>
      <c r="UAL93" s="1548"/>
      <c r="UAM93" s="1548"/>
      <c r="UAN93" s="1548"/>
      <c r="UAO93" s="1548"/>
      <c r="UAP93" s="1548"/>
      <c r="UAQ93" s="1548"/>
      <c r="UAR93" s="1548"/>
      <c r="UAS93" s="1548"/>
      <c r="UAT93" s="1548"/>
      <c r="UAU93" s="1548"/>
      <c r="UAV93" s="1548"/>
      <c r="UAW93" s="1548"/>
      <c r="UAX93" s="1548"/>
      <c r="UAY93" s="1548"/>
      <c r="UAZ93" s="1548"/>
      <c r="UBA93" s="1548"/>
      <c r="UBB93" s="1548"/>
      <c r="UBC93" s="1548"/>
      <c r="UBD93" s="1548"/>
      <c r="UBE93" s="1548"/>
      <c r="UBF93" s="1548"/>
      <c r="UBG93" s="1548"/>
      <c r="UBH93" s="1548"/>
      <c r="UBI93" s="1548"/>
      <c r="UBJ93" s="1548"/>
      <c r="UBK93" s="1548"/>
      <c r="UBL93" s="1548"/>
      <c r="UBM93" s="1548"/>
      <c r="UBN93" s="1548"/>
      <c r="UBO93" s="1548"/>
      <c r="UBP93" s="1548"/>
      <c r="UBQ93" s="1548"/>
      <c r="UBR93" s="1548"/>
      <c r="UBS93" s="1548"/>
      <c r="UBT93" s="1548"/>
      <c r="UBU93" s="1548"/>
      <c r="UBV93" s="1548"/>
      <c r="UBW93" s="1548"/>
      <c r="UBX93" s="1548"/>
      <c r="UBY93" s="1548"/>
      <c r="UBZ93" s="1548"/>
      <c r="UCA93" s="1548"/>
      <c r="UCB93" s="1548"/>
      <c r="UCC93" s="1548"/>
      <c r="UCD93" s="1548"/>
      <c r="UCE93" s="1548"/>
      <c r="UCF93" s="1548"/>
      <c r="UCG93" s="1548"/>
      <c r="UCH93" s="1548"/>
      <c r="UCI93" s="1548"/>
      <c r="UCJ93" s="1548"/>
      <c r="UCK93" s="1548"/>
      <c r="UCL93" s="1548"/>
      <c r="UCM93" s="1548"/>
      <c r="UCN93" s="1548"/>
      <c r="UCO93" s="1548"/>
      <c r="UCP93" s="1548"/>
      <c r="UCQ93" s="1548"/>
      <c r="UCR93" s="1548"/>
      <c r="UCS93" s="1548"/>
      <c r="UCT93" s="1548"/>
      <c r="UCU93" s="1548"/>
      <c r="UCV93" s="1548"/>
      <c r="UCW93" s="1548"/>
      <c r="UCX93" s="1548"/>
      <c r="UCY93" s="1548"/>
      <c r="UCZ93" s="1548"/>
      <c r="UDA93" s="1548"/>
      <c r="UDB93" s="1548"/>
      <c r="UDC93" s="1548"/>
      <c r="UDD93" s="1548"/>
      <c r="UDE93" s="1548"/>
      <c r="UDF93" s="1548"/>
      <c r="UDG93" s="1548"/>
      <c r="UDH93" s="1548"/>
      <c r="UDI93" s="1548"/>
      <c r="UDJ93" s="1548"/>
      <c r="UDK93" s="1548"/>
      <c r="UDL93" s="1548"/>
      <c r="UDM93" s="1548"/>
      <c r="UDN93" s="1548"/>
      <c r="UDO93" s="1548"/>
      <c r="UDP93" s="1548"/>
      <c r="UDQ93" s="1548"/>
      <c r="UDR93" s="1548"/>
      <c r="UDS93" s="1548"/>
      <c r="UDT93" s="1548"/>
      <c r="UDU93" s="1548"/>
      <c r="UDV93" s="1548"/>
      <c r="UDW93" s="1548"/>
      <c r="UDX93" s="1548"/>
      <c r="UDY93" s="1548"/>
      <c r="UDZ93" s="1548"/>
      <c r="UEA93" s="1548"/>
      <c r="UEB93" s="1548"/>
      <c r="UEC93" s="1548"/>
      <c r="UED93" s="1548"/>
      <c r="UEE93" s="1548"/>
      <c r="UEF93" s="1548"/>
      <c r="UEG93" s="1548"/>
      <c r="UEH93" s="1548"/>
      <c r="UEI93" s="1548"/>
      <c r="UEJ93" s="1548"/>
      <c r="UEK93" s="1548"/>
      <c r="UEL93" s="1548"/>
      <c r="UEM93" s="1548"/>
      <c r="UEN93" s="1548"/>
      <c r="UEO93" s="1548"/>
      <c r="UEP93" s="1548"/>
      <c r="UEQ93" s="1548"/>
      <c r="UER93" s="1548"/>
      <c r="UES93" s="1548"/>
      <c r="UET93" s="1548"/>
      <c r="UEU93" s="1548"/>
      <c r="UEV93" s="1548"/>
      <c r="UEW93" s="1548"/>
      <c r="UEX93" s="1548"/>
      <c r="UEY93" s="1548"/>
      <c r="UEZ93" s="1548"/>
      <c r="UFA93" s="1548"/>
      <c r="UFB93" s="1548"/>
      <c r="UFC93" s="1548"/>
      <c r="UFD93" s="1548"/>
      <c r="UFE93" s="1548"/>
      <c r="UFF93" s="1548"/>
      <c r="UFG93" s="1548"/>
      <c r="UFH93" s="1548"/>
      <c r="UFI93" s="1548"/>
      <c r="UFJ93" s="1548"/>
      <c r="UFK93" s="1548"/>
      <c r="UFL93" s="1548"/>
      <c r="UFM93" s="1548"/>
      <c r="UFN93" s="1548"/>
      <c r="UFO93" s="1548"/>
      <c r="UFP93" s="1548"/>
      <c r="UFQ93" s="1548"/>
      <c r="UFR93" s="1548"/>
      <c r="UFS93" s="1548"/>
      <c r="UFT93" s="1548"/>
      <c r="UFU93" s="1548"/>
      <c r="UFV93" s="1548"/>
      <c r="UFW93" s="1548"/>
      <c r="UFX93" s="1548"/>
      <c r="UFY93" s="1548"/>
      <c r="UFZ93" s="1548"/>
      <c r="UGA93" s="1548"/>
      <c r="UGB93" s="1548"/>
      <c r="UGC93" s="1548"/>
      <c r="UGD93" s="1548"/>
      <c r="UGE93" s="1548"/>
      <c r="UGF93" s="1548"/>
      <c r="UGG93" s="1548"/>
      <c r="UGH93" s="1548"/>
      <c r="UGI93" s="1548"/>
      <c r="UGJ93" s="1548"/>
      <c r="UGK93" s="1548"/>
      <c r="UGL93" s="1548"/>
      <c r="UGM93" s="1548"/>
      <c r="UGN93" s="1548"/>
      <c r="UGO93" s="1548"/>
      <c r="UGP93" s="1548"/>
      <c r="UGQ93" s="1548"/>
      <c r="UGR93" s="1548"/>
      <c r="UGS93" s="1548"/>
      <c r="UGT93" s="1548"/>
      <c r="UGU93" s="1548"/>
      <c r="UGV93" s="1548"/>
      <c r="UGW93" s="1548"/>
      <c r="UGX93" s="1548"/>
      <c r="UGY93" s="1548"/>
      <c r="UGZ93" s="1548"/>
      <c r="UHA93" s="1548"/>
      <c r="UHB93" s="1548"/>
      <c r="UHC93" s="1548"/>
      <c r="UHD93" s="1548"/>
      <c r="UHE93" s="1548"/>
      <c r="UHF93" s="1548"/>
      <c r="UHG93" s="1548"/>
      <c r="UHH93" s="1548"/>
      <c r="UHI93" s="1548"/>
      <c r="UHJ93" s="1548"/>
      <c r="UHK93" s="1548"/>
      <c r="UHL93" s="1548"/>
      <c r="UHM93" s="1548"/>
      <c r="UHN93" s="1548"/>
      <c r="UHO93" s="1548"/>
      <c r="UHP93" s="1548"/>
      <c r="UHQ93" s="1548"/>
      <c r="UHR93" s="1548"/>
      <c r="UHS93" s="1548"/>
      <c r="UHT93" s="1548"/>
      <c r="UHU93" s="1548"/>
      <c r="UHV93" s="1548"/>
      <c r="UHW93" s="1548"/>
      <c r="UHX93" s="1548"/>
      <c r="UHY93" s="1548"/>
      <c r="UHZ93" s="1548"/>
      <c r="UIA93" s="1548"/>
      <c r="UIB93" s="1548"/>
      <c r="UIC93" s="1548"/>
      <c r="UID93" s="1548"/>
      <c r="UIE93" s="1548"/>
      <c r="UIF93" s="1548"/>
      <c r="UIG93" s="1548"/>
      <c r="UIH93" s="1548"/>
      <c r="UII93" s="1548"/>
      <c r="UIJ93" s="1548"/>
      <c r="UIK93" s="1548"/>
      <c r="UIL93" s="1548"/>
      <c r="UIM93" s="1548"/>
      <c r="UIN93" s="1548"/>
      <c r="UIO93" s="1548"/>
      <c r="UIP93" s="1548"/>
      <c r="UIQ93" s="1548"/>
      <c r="UIR93" s="1548"/>
      <c r="UIS93" s="1548"/>
      <c r="UIT93" s="1548"/>
      <c r="UIU93" s="1548"/>
      <c r="UIV93" s="1548"/>
      <c r="UIW93" s="1548"/>
      <c r="UIX93" s="1548"/>
      <c r="UIY93" s="1548"/>
      <c r="UIZ93" s="1548"/>
      <c r="UJA93" s="1548"/>
      <c r="UJB93" s="1548"/>
      <c r="UJC93" s="1548"/>
      <c r="UJD93" s="1548"/>
      <c r="UJE93" s="1548"/>
      <c r="UJF93" s="1548"/>
      <c r="UJG93" s="1548"/>
      <c r="UJH93" s="1548"/>
      <c r="UJI93" s="1548"/>
      <c r="UJJ93" s="1548"/>
      <c r="UJK93" s="1548"/>
      <c r="UJL93" s="1548"/>
      <c r="UJM93" s="1548"/>
      <c r="UJN93" s="1548"/>
      <c r="UJO93" s="1548"/>
      <c r="UJP93" s="1548"/>
      <c r="UJQ93" s="1548"/>
      <c r="UJR93" s="1548"/>
      <c r="UJS93" s="1548"/>
      <c r="UJT93" s="1548"/>
      <c r="UJU93" s="1548"/>
      <c r="UJV93" s="1548"/>
      <c r="UJW93" s="1548"/>
      <c r="UJX93" s="1548"/>
      <c r="UJY93" s="1548"/>
      <c r="UJZ93" s="1548"/>
      <c r="UKA93" s="1548"/>
      <c r="UKB93" s="1548"/>
      <c r="UKC93" s="1548"/>
      <c r="UKD93" s="1548"/>
      <c r="UKE93" s="1548"/>
      <c r="UKF93" s="1548"/>
      <c r="UKG93" s="1548"/>
      <c r="UKH93" s="1548"/>
      <c r="UKI93" s="1548"/>
      <c r="UKJ93" s="1548"/>
      <c r="UKK93" s="1548"/>
      <c r="UKL93" s="1548"/>
      <c r="UKM93" s="1548"/>
      <c r="UKN93" s="1548"/>
      <c r="UKO93" s="1548"/>
      <c r="UKP93" s="1548"/>
      <c r="UKQ93" s="1548"/>
      <c r="UKR93" s="1548"/>
      <c r="UKS93" s="1548"/>
      <c r="UKT93" s="1548"/>
      <c r="UKU93" s="1548"/>
      <c r="UKV93" s="1548"/>
      <c r="UKW93" s="1548"/>
      <c r="UKX93" s="1548"/>
      <c r="UKY93" s="1548"/>
      <c r="UKZ93" s="1548"/>
      <c r="ULA93" s="1548"/>
      <c r="ULB93" s="1548"/>
      <c r="ULC93" s="1548"/>
      <c r="ULD93" s="1548"/>
      <c r="ULE93" s="1548"/>
      <c r="ULF93" s="1548"/>
      <c r="ULG93" s="1548"/>
      <c r="ULH93" s="1548"/>
      <c r="ULI93" s="1548"/>
      <c r="ULJ93" s="1548"/>
      <c r="ULK93" s="1548"/>
      <c r="ULL93" s="1548"/>
      <c r="ULM93" s="1548"/>
      <c r="ULN93" s="1548"/>
      <c r="ULO93" s="1548"/>
      <c r="ULP93" s="1548"/>
      <c r="ULQ93" s="1548"/>
      <c r="ULR93" s="1548"/>
      <c r="ULS93" s="1548"/>
      <c r="ULT93" s="1548"/>
      <c r="ULU93" s="1548"/>
      <c r="ULV93" s="1548"/>
      <c r="ULW93" s="1548"/>
      <c r="ULX93" s="1548"/>
      <c r="ULY93" s="1548"/>
      <c r="ULZ93" s="1548"/>
      <c r="UMA93" s="1548"/>
      <c r="UMB93" s="1548"/>
      <c r="UMC93" s="1548"/>
      <c r="UMD93" s="1548"/>
      <c r="UME93" s="1548"/>
      <c r="UMF93" s="1548"/>
      <c r="UMG93" s="1548"/>
      <c r="UMH93" s="1548"/>
      <c r="UMI93" s="1548"/>
      <c r="UMJ93" s="1548"/>
      <c r="UMK93" s="1548"/>
      <c r="UML93" s="1548"/>
      <c r="UMM93" s="1548"/>
      <c r="UMN93" s="1548"/>
      <c r="UMO93" s="1548"/>
      <c r="UMP93" s="1548"/>
      <c r="UMQ93" s="1548"/>
      <c r="UMR93" s="1548"/>
      <c r="UMS93" s="1548"/>
      <c r="UMT93" s="1548"/>
      <c r="UMU93" s="1548"/>
      <c r="UMV93" s="1548"/>
      <c r="UMW93" s="1548"/>
      <c r="UMX93" s="1548"/>
      <c r="UMY93" s="1548"/>
      <c r="UMZ93" s="1548"/>
      <c r="UNA93" s="1548"/>
      <c r="UNB93" s="1548"/>
      <c r="UNC93" s="1548"/>
      <c r="UND93" s="1548"/>
      <c r="UNE93" s="1548"/>
      <c r="UNF93" s="1548"/>
      <c r="UNG93" s="1548"/>
      <c r="UNH93" s="1548"/>
      <c r="UNI93" s="1548"/>
      <c r="UNJ93" s="1548"/>
      <c r="UNK93" s="1548"/>
      <c r="UNL93" s="1548"/>
      <c r="UNM93" s="1548"/>
      <c r="UNN93" s="1548"/>
      <c r="UNO93" s="1548"/>
      <c r="UNP93" s="1548"/>
      <c r="UNQ93" s="1548"/>
      <c r="UNR93" s="1548"/>
      <c r="UNS93" s="1548"/>
      <c r="UNT93" s="1548"/>
      <c r="UNU93" s="1548"/>
      <c r="UNV93" s="1548"/>
      <c r="UNW93" s="1548"/>
      <c r="UNX93" s="1548"/>
      <c r="UNY93" s="1548"/>
      <c r="UNZ93" s="1548"/>
      <c r="UOA93" s="1548"/>
      <c r="UOB93" s="1548"/>
      <c r="UOC93" s="1548"/>
      <c r="UOD93" s="1548"/>
      <c r="UOE93" s="1548"/>
      <c r="UOF93" s="1548"/>
      <c r="UOG93" s="1548"/>
      <c r="UOH93" s="1548"/>
      <c r="UOI93" s="1548"/>
      <c r="UOJ93" s="1548"/>
      <c r="UOK93" s="1548"/>
      <c r="UOL93" s="1548"/>
      <c r="UOM93" s="1548"/>
      <c r="UON93" s="1548"/>
      <c r="UOO93" s="1548"/>
      <c r="UOP93" s="1548"/>
      <c r="UOQ93" s="1548"/>
      <c r="UOR93" s="1548"/>
      <c r="UOS93" s="1548"/>
      <c r="UOT93" s="1548"/>
      <c r="UOU93" s="1548"/>
      <c r="UOV93" s="1548"/>
      <c r="UOW93" s="1548"/>
      <c r="UOX93" s="1548"/>
      <c r="UOY93" s="1548"/>
      <c r="UOZ93" s="1548"/>
      <c r="UPA93" s="1548"/>
      <c r="UPB93" s="1548"/>
      <c r="UPC93" s="1548"/>
      <c r="UPD93" s="1548"/>
      <c r="UPE93" s="1548"/>
      <c r="UPF93" s="1548"/>
      <c r="UPG93" s="1548"/>
      <c r="UPH93" s="1548"/>
      <c r="UPI93" s="1548"/>
      <c r="UPJ93" s="1548"/>
      <c r="UPK93" s="1548"/>
      <c r="UPL93" s="1548"/>
      <c r="UPM93" s="1548"/>
      <c r="UPN93" s="1548"/>
      <c r="UPO93" s="1548"/>
      <c r="UPP93" s="1548"/>
      <c r="UPQ93" s="1548"/>
      <c r="UPR93" s="1548"/>
      <c r="UPS93" s="1548"/>
      <c r="UPT93" s="1548"/>
      <c r="UPU93" s="1548"/>
      <c r="UPV93" s="1548"/>
      <c r="UPW93" s="1548"/>
      <c r="UPX93" s="1548"/>
      <c r="UPY93" s="1548"/>
      <c r="UPZ93" s="1548"/>
      <c r="UQA93" s="1548"/>
      <c r="UQB93" s="1548"/>
      <c r="UQC93" s="1548"/>
      <c r="UQD93" s="1548"/>
      <c r="UQE93" s="1548"/>
      <c r="UQF93" s="1548"/>
      <c r="UQG93" s="1548"/>
      <c r="UQH93" s="1548"/>
      <c r="UQI93" s="1548"/>
      <c r="UQJ93" s="1548"/>
      <c r="UQK93" s="1548"/>
      <c r="UQL93" s="1548"/>
      <c r="UQM93" s="1548"/>
      <c r="UQN93" s="1548"/>
      <c r="UQO93" s="1548"/>
      <c r="UQP93" s="1548"/>
      <c r="UQQ93" s="1548"/>
      <c r="UQR93" s="1548"/>
      <c r="UQS93" s="1548"/>
      <c r="UQT93" s="1548"/>
      <c r="UQU93" s="1548"/>
      <c r="UQV93" s="1548"/>
      <c r="UQW93" s="1548"/>
      <c r="UQX93" s="1548"/>
      <c r="UQY93" s="1548"/>
      <c r="UQZ93" s="1548"/>
      <c r="URA93" s="1548"/>
      <c r="URB93" s="1548"/>
      <c r="URC93" s="1548"/>
      <c r="URD93" s="1548"/>
      <c r="URE93" s="1548"/>
      <c r="URF93" s="1548"/>
      <c r="URG93" s="1548"/>
      <c r="URH93" s="1548"/>
      <c r="URI93" s="1548"/>
      <c r="URJ93" s="1548"/>
      <c r="URK93" s="1548"/>
      <c r="URL93" s="1548"/>
      <c r="URM93" s="1548"/>
      <c r="URN93" s="1548"/>
      <c r="URO93" s="1548"/>
      <c r="URP93" s="1548"/>
      <c r="URQ93" s="1548"/>
      <c r="URR93" s="1548"/>
      <c r="URS93" s="1548"/>
      <c r="URT93" s="1548"/>
      <c r="URU93" s="1548"/>
      <c r="URV93" s="1548"/>
      <c r="URW93" s="1548"/>
      <c r="URX93" s="1548"/>
      <c r="URY93" s="1548"/>
      <c r="URZ93" s="1548"/>
      <c r="USA93" s="1548"/>
      <c r="USB93" s="1548"/>
      <c r="USC93" s="1548"/>
      <c r="USD93" s="1548"/>
      <c r="USE93" s="1548"/>
      <c r="USF93" s="1548"/>
      <c r="USG93" s="1548"/>
      <c r="USH93" s="1548"/>
      <c r="USI93" s="1548"/>
      <c r="USJ93" s="1548"/>
      <c r="USK93" s="1548"/>
      <c r="USL93" s="1548"/>
      <c r="USM93" s="1548"/>
      <c r="USN93" s="1548"/>
      <c r="USO93" s="1548"/>
      <c r="USP93" s="1548"/>
      <c r="USQ93" s="1548"/>
      <c r="USR93" s="1548"/>
      <c r="USS93" s="1548"/>
      <c r="UST93" s="1548"/>
      <c r="USU93" s="1548"/>
      <c r="USV93" s="1548"/>
      <c r="USW93" s="1548"/>
      <c r="USX93" s="1548"/>
      <c r="USY93" s="1548"/>
      <c r="USZ93" s="1548"/>
      <c r="UTA93" s="1548"/>
      <c r="UTB93" s="1548"/>
      <c r="UTC93" s="1548"/>
      <c r="UTD93" s="1548"/>
      <c r="UTE93" s="1548"/>
      <c r="UTF93" s="1548"/>
      <c r="UTG93" s="1548"/>
      <c r="UTH93" s="1548"/>
      <c r="UTI93" s="1548"/>
      <c r="UTJ93" s="1548"/>
      <c r="UTK93" s="1548"/>
      <c r="UTL93" s="1548"/>
      <c r="UTM93" s="1548"/>
      <c r="UTN93" s="1548"/>
      <c r="UTO93" s="1548"/>
      <c r="UTP93" s="1548"/>
      <c r="UTQ93" s="1548"/>
      <c r="UTR93" s="1548"/>
      <c r="UTS93" s="1548"/>
      <c r="UTT93" s="1548"/>
      <c r="UTU93" s="1548"/>
      <c r="UTV93" s="1548"/>
      <c r="UTW93" s="1548"/>
      <c r="UTX93" s="1548"/>
      <c r="UTY93" s="1548"/>
      <c r="UTZ93" s="1548"/>
      <c r="UUA93" s="1548"/>
      <c r="UUB93" s="1548"/>
      <c r="UUC93" s="1548"/>
      <c r="UUD93" s="1548"/>
      <c r="UUE93" s="1548"/>
      <c r="UUF93" s="1548"/>
      <c r="UUG93" s="1548"/>
      <c r="UUH93" s="1548"/>
      <c r="UUI93" s="1548"/>
      <c r="UUJ93" s="1548"/>
      <c r="UUK93" s="1548"/>
      <c r="UUL93" s="1548"/>
      <c r="UUM93" s="1548"/>
      <c r="UUN93" s="1548"/>
      <c r="UUO93" s="1548"/>
      <c r="UUP93" s="1548"/>
      <c r="UUQ93" s="1548"/>
      <c r="UUR93" s="1548"/>
      <c r="UUS93" s="1548"/>
      <c r="UUT93" s="1548"/>
      <c r="UUU93" s="1548"/>
      <c r="UUV93" s="1548"/>
      <c r="UUW93" s="1548"/>
      <c r="UUX93" s="1548"/>
      <c r="UUY93" s="1548"/>
      <c r="UUZ93" s="1548"/>
      <c r="UVA93" s="1548"/>
      <c r="UVB93" s="1548"/>
      <c r="UVC93" s="1548"/>
      <c r="UVD93" s="1548"/>
      <c r="UVE93" s="1548"/>
      <c r="UVF93" s="1548"/>
      <c r="UVG93" s="1548"/>
      <c r="UVH93" s="1548"/>
      <c r="UVI93" s="1548"/>
      <c r="UVJ93" s="1548"/>
      <c r="UVK93" s="1548"/>
      <c r="UVL93" s="1548"/>
      <c r="UVM93" s="1548"/>
      <c r="UVN93" s="1548"/>
      <c r="UVO93" s="1548"/>
      <c r="UVP93" s="1548"/>
      <c r="UVQ93" s="1548"/>
      <c r="UVR93" s="1548"/>
      <c r="UVS93" s="1548"/>
      <c r="UVT93" s="1548"/>
      <c r="UVU93" s="1548"/>
      <c r="UVV93" s="1548"/>
      <c r="UVW93" s="1548"/>
      <c r="UVX93" s="1548"/>
      <c r="UVY93" s="1548"/>
      <c r="UVZ93" s="1548"/>
      <c r="UWA93" s="1548"/>
      <c r="UWB93" s="1548"/>
      <c r="UWC93" s="1548"/>
      <c r="UWD93" s="1548"/>
      <c r="UWE93" s="1548"/>
      <c r="UWF93" s="1548"/>
      <c r="UWG93" s="1548"/>
      <c r="UWH93" s="1548"/>
      <c r="UWI93" s="1548"/>
      <c r="UWJ93" s="1548"/>
      <c r="UWK93" s="1548"/>
      <c r="UWL93" s="1548"/>
      <c r="UWM93" s="1548"/>
      <c r="UWN93" s="1548"/>
      <c r="UWO93" s="1548"/>
      <c r="UWP93" s="1548"/>
      <c r="UWQ93" s="1548"/>
      <c r="UWR93" s="1548"/>
      <c r="UWS93" s="1548"/>
      <c r="UWT93" s="1548"/>
      <c r="UWU93" s="1548"/>
      <c r="UWV93" s="1548"/>
      <c r="UWW93" s="1548"/>
      <c r="UWX93" s="1548"/>
      <c r="UWY93" s="1548"/>
      <c r="UWZ93" s="1548"/>
      <c r="UXA93" s="1548"/>
      <c r="UXB93" s="1548"/>
      <c r="UXC93" s="1548"/>
      <c r="UXD93" s="1548"/>
      <c r="UXE93" s="1548"/>
      <c r="UXF93" s="1548"/>
      <c r="UXG93" s="1548"/>
      <c r="UXH93" s="1548"/>
      <c r="UXI93" s="1548"/>
      <c r="UXJ93" s="1548"/>
      <c r="UXK93" s="1548"/>
      <c r="UXL93" s="1548"/>
      <c r="UXM93" s="1548"/>
      <c r="UXN93" s="1548"/>
      <c r="UXO93" s="1548"/>
      <c r="UXP93" s="1548"/>
      <c r="UXQ93" s="1548"/>
      <c r="UXR93" s="1548"/>
      <c r="UXS93" s="1548"/>
      <c r="UXT93" s="1548"/>
      <c r="UXU93" s="1548"/>
      <c r="UXV93" s="1548"/>
      <c r="UXW93" s="1548"/>
      <c r="UXX93" s="1548"/>
      <c r="UXY93" s="1548"/>
      <c r="UXZ93" s="1548"/>
      <c r="UYA93" s="1548"/>
      <c r="UYB93" s="1548"/>
      <c r="UYC93" s="1548"/>
      <c r="UYD93" s="1548"/>
      <c r="UYE93" s="1548"/>
      <c r="UYF93" s="1548"/>
      <c r="UYG93" s="1548"/>
      <c r="UYH93" s="1548"/>
      <c r="UYI93" s="1548"/>
      <c r="UYJ93" s="1548"/>
      <c r="UYK93" s="1548"/>
      <c r="UYL93" s="1548"/>
      <c r="UYM93" s="1548"/>
      <c r="UYN93" s="1548"/>
      <c r="UYO93" s="1548"/>
      <c r="UYP93" s="1548"/>
      <c r="UYQ93" s="1548"/>
      <c r="UYR93" s="1548"/>
      <c r="UYS93" s="1548"/>
      <c r="UYT93" s="1548"/>
      <c r="UYU93" s="1548"/>
      <c r="UYV93" s="1548"/>
      <c r="UYW93" s="1548"/>
      <c r="UYX93" s="1548"/>
      <c r="UYY93" s="1548"/>
      <c r="UYZ93" s="1548"/>
      <c r="UZA93" s="1548"/>
      <c r="UZB93" s="1548"/>
      <c r="UZC93" s="1548"/>
      <c r="UZD93" s="1548"/>
      <c r="UZE93" s="1548"/>
      <c r="UZF93" s="1548"/>
      <c r="UZG93" s="1548"/>
      <c r="UZH93" s="1548"/>
      <c r="UZI93" s="1548"/>
      <c r="UZJ93" s="1548"/>
      <c r="UZK93" s="1548"/>
      <c r="UZL93" s="1548"/>
      <c r="UZM93" s="1548"/>
      <c r="UZN93" s="1548"/>
      <c r="UZO93" s="1548"/>
      <c r="UZP93" s="1548"/>
      <c r="UZQ93" s="1548"/>
      <c r="UZR93" s="1548"/>
      <c r="UZS93" s="1548"/>
      <c r="UZT93" s="1548"/>
      <c r="UZU93" s="1548"/>
      <c r="UZV93" s="1548"/>
      <c r="UZW93" s="1548"/>
      <c r="UZX93" s="1548"/>
      <c r="UZY93" s="1548"/>
      <c r="UZZ93" s="1548"/>
      <c r="VAA93" s="1548"/>
      <c r="VAB93" s="1548"/>
      <c r="VAC93" s="1548"/>
      <c r="VAD93" s="1548"/>
      <c r="VAE93" s="1548"/>
      <c r="VAF93" s="1548"/>
      <c r="VAG93" s="1548"/>
      <c r="VAH93" s="1548"/>
      <c r="VAI93" s="1548"/>
      <c r="VAJ93" s="1548"/>
      <c r="VAK93" s="1548"/>
      <c r="VAL93" s="1548"/>
      <c r="VAM93" s="1548"/>
      <c r="VAN93" s="1548"/>
      <c r="VAO93" s="1548"/>
      <c r="VAP93" s="1548"/>
      <c r="VAQ93" s="1548"/>
      <c r="VAR93" s="1548"/>
      <c r="VAS93" s="1548"/>
      <c r="VAT93" s="1548"/>
      <c r="VAU93" s="1548"/>
      <c r="VAV93" s="1548"/>
      <c r="VAW93" s="1548"/>
      <c r="VAX93" s="1548"/>
      <c r="VAY93" s="1548"/>
      <c r="VAZ93" s="1548"/>
      <c r="VBA93" s="1548"/>
      <c r="VBB93" s="1548"/>
      <c r="VBC93" s="1548"/>
      <c r="VBD93" s="1548"/>
      <c r="VBE93" s="1548"/>
      <c r="VBF93" s="1548"/>
      <c r="VBG93" s="1548"/>
      <c r="VBH93" s="1548"/>
      <c r="VBI93" s="1548"/>
      <c r="VBJ93" s="1548"/>
      <c r="VBK93" s="1548"/>
      <c r="VBL93" s="1548"/>
      <c r="VBM93" s="1548"/>
      <c r="VBN93" s="1548"/>
      <c r="VBO93" s="1548"/>
      <c r="VBP93" s="1548"/>
      <c r="VBQ93" s="1548"/>
      <c r="VBR93" s="1548"/>
      <c r="VBS93" s="1548"/>
      <c r="VBT93" s="1548"/>
      <c r="VBU93" s="1548"/>
      <c r="VBV93" s="1548"/>
      <c r="VBW93" s="1548"/>
      <c r="VBX93" s="1548"/>
      <c r="VBY93" s="1548"/>
      <c r="VBZ93" s="1548"/>
      <c r="VCA93" s="1548"/>
      <c r="VCB93" s="1548"/>
      <c r="VCC93" s="1548"/>
      <c r="VCD93" s="1548"/>
      <c r="VCE93" s="1548"/>
      <c r="VCF93" s="1548"/>
      <c r="VCG93" s="1548"/>
      <c r="VCH93" s="1548"/>
      <c r="VCI93" s="1548"/>
      <c r="VCJ93" s="1548"/>
      <c r="VCK93" s="1548"/>
      <c r="VCL93" s="1548"/>
      <c r="VCM93" s="1548"/>
      <c r="VCN93" s="1548"/>
      <c r="VCO93" s="1548"/>
      <c r="VCP93" s="1548"/>
      <c r="VCQ93" s="1548"/>
      <c r="VCR93" s="1548"/>
      <c r="VCS93" s="1548"/>
      <c r="VCT93" s="1548"/>
      <c r="VCU93" s="1548"/>
      <c r="VCV93" s="1548"/>
      <c r="VCW93" s="1548"/>
      <c r="VCX93" s="1548"/>
      <c r="VCY93" s="1548"/>
      <c r="VCZ93" s="1548"/>
      <c r="VDA93" s="1548"/>
      <c r="VDB93" s="1548"/>
      <c r="VDC93" s="1548"/>
      <c r="VDD93" s="1548"/>
      <c r="VDE93" s="1548"/>
      <c r="VDF93" s="1548"/>
      <c r="VDG93" s="1548"/>
      <c r="VDH93" s="1548"/>
      <c r="VDI93" s="1548"/>
      <c r="VDJ93" s="1548"/>
      <c r="VDK93" s="1548"/>
      <c r="VDL93" s="1548"/>
      <c r="VDM93" s="1548"/>
      <c r="VDN93" s="1548"/>
      <c r="VDO93" s="1548"/>
      <c r="VDP93" s="1548"/>
      <c r="VDQ93" s="1548"/>
      <c r="VDR93" s="1548"/>
      <c r="VDS93" s="1548"/>
      <c r="VDT93" s="1548"/>
      <c r="VDU93" s="1548"/>
      <c r="VDV93" s="1548"/>
      <c r="VDW93" s="1548"/>
      <c r="VDX93" s="1548"/>
      <c r="VDY93" s="1548"/>
      <c r="VDZ93" s="1548"/>
      <c r="VEA93" s="1548"/>
      <c r="VEB93" s="1548"/>
      <c r="VEC93" s="1548"/>
      <c r="VED93" s="1548"/>
      <c r="VEE93" s="1548"/>
      <c r="VEF93" s="1548"/>
      <c r="VEG93" s="1548"/>
      <c r="VEH93" s="1548"/>
      <c r="VEI93" s="1548"/>
      <c r="VEJ93" s="1548"/>
      <c r="VEK93" s="1548"/>
      <c r="VEL93" s="1548"/>
      <c r="VEM93" s="1548"/>
      <c r="VEN93" s="1548"/>
      <c r="VEO93" s="1548"/>
      <c r="VEP93" s="1548"/>
      <c r="VEQ93" s="1548"/>
      <c r="VER93" s="1548"/>
      <c r="VES93" s="1548"/>
      <c r="VET93" s="1548"/>
      <c r="VEU93" s="1548"/>
      <c r="VEV93" s="1548"/>
      <c r="VEW93" s="1548"/>
      <c r="VEX93" s="1548"/>
      <c r="VEY93" s="1548"/>
      <c r="VEZ93" s="1548"/>
      <c r="VFA93" s="1548"/>
      <c r="VFB93" s="1548"/>
      <c r="VFC93" s="1548"/>
      <c r="VFD93" s="1548"/>
      <c r="VFE93" s="1548"/>
      <c r="VFF93" s="1548"/>
      <c r="VFG93" s="1548"/>
      <c r="VFH93" s="1548"/>
      <c r="VFI93" s="1548"/>
      <c r="VFJ93" s="1548"/>
      <c r="VFK93" s="1548"/>
      <c r="VFL93" s="1548"/>
      <c r="VFM93" s="1548"/>
      <c r="VFN93" s="1548"/>
      <c r="VFO93" s="1548"/>
      <c r="VFP93" s="1548"/>
      <c r="VFQ93" s="1548"/>
      <c r="VFR93" s="1548"/>
      <c r="VFS93" s="1548"/>
      <c r="VFT93" s="1548"/>
      <c r="VFU93" s="1548"/>
      <c r="VFV93" s="1548"/>
      <c r="VFW93" s="1548"/>
      <c r="VFX93" s="1548"/>
      <c r="VFY93" s="1548"/>
      <c r="VFZ93" s="1548"/>
      <c r="VGA93" s="1548"/>
      <c r="VGB93" s="1548"/>
      <c r="VGC93" s="1548"/>
      <c r="VGD93" s="1548"/>
      <c r="VGE93" s="1548"/>
      <c r="VGF93" s="1548"/>
      <c r="VGG93" s="1548"/>
      <c r="VGH93" s="1548"/>
      <c r="VGI93" s="1548"/>
      <c r="VGJ93" s="1548"/>
      <c r="VGK93" s="1548"/>
      <c r="VGL93" s="1548"/>
      <c r="VGM93" s="1548"/>
      <c r="VGN93" s="1548"/>
      <c r="VGO93" s="1548"/>
      <c r="VGP93" s="1548"/>
      <c r="VGQ93" s="1548"/>
      <c r="VGR93" s="1548"/>
      <c r="VGS93" s="1548"/>
      <c r="VGT93" s="1548"/>
      <c r="VGU93" s="1548"/>
      <c r="VGV93" s="1548"/>
      <c r="VGW93" s="1548"/>
      <c r="VGX93" s="1548"/>
      <c r="VGY93" s="1548"/>
      <c r="VGZ93" s="1548"/>
      <c r="VHA93" s="1548"/>
      <c r="VHB93" s="1548"/>
      <c r="VHC93" s="1548"/>
      <c r="VHD93" s="1548"/>
      <c r="VHE93" s="1548"/>
      <c r="VHF93" s="1548"/>
      <c r="VHG93" s="1548"/>
      <c r="VHH93" s="1548"/>
      <c r="VHI93" s="1548"/>
      <c r="VHJ93" s="1548"/>
      <c r="VHK93" s="1548"/>
      <c r="VHL93" s="1548"/>
      <c r="VHM93" s="1548"/>
      <c r="VHN93" s="1548"/>
      <c r="VHO93" s="1548"/>
      <c r="VHP93" s="1548"/>
      <c r="VHQ93" s="1548"/>
      <c r="VHR93" s="1548"/>
      <c r="VHS93" s="1548"/>
      <c r="VHT93" s="1548"/>
      <c r="VHU93" s="1548"/>
      <c r="VHV93" s="1548"/>
      <c r="VHW93" s="1548"/>
      <c r="VHX93" s="1548"/>
      <c r="VHY93" s="1548"/>
      <c r="VHZ93" s="1548"/>
      <c r="VIA93" s="1548"/>
      <c r="VIB93" s="1548"/>
      <c r="VIC93" s="1548"/>
      <c r="VID93" s="1548"/>
      <c r="VIE93" s="1548"/>
      <c r="VIF93" s="1548"/>
      <c r="VIG93" s="1548"/>
      <c r="VIH93" s="1548"/>
      <c r="VII93" s="1548"/>
      <c r="VIJ93" s="1548"/>
      <c r="VIK93" s="1548"/>
      <c r="VIL93" s="1548"/>
      <c r="VIM93" s="1548"/>
      <c r="VIN93" s="1548"/>
      <c r="VIO93" s="1548"/>
      <c r="VIP93" s="1548"/>
      <c r="VIQ93" s="1548"/>
      <c r="VIR93" s="1548"/>
      <c r="VIS93" s="1548"/>
      <c r="VIT93" s="1548"/>
      <c r="VIU93" s="1548"/>
      <c r="VIV93" s="1548"/>
      <c r="VIW93" s="1548"/>
      <c r="VIX93" s="1548"/>
      <c r="VIY93" s="1548"/>
      <c r="VIZ93" s="1548"/>
      <c r="VJA93" s="1548"/>
      <c r="VJB93" s="1548"/>
      <c r="VJC93" s="1548"/>
      <c r="VJD93" s="1548"/>
      <c r="VJE93" s="1548"/>
      <c r="VJF93" s="1548"/>
      <c r="VJG93" s="1548"/>
      <c r="VJH93" s="1548"/>
      <c r="VJI93" s="1548"/>
      <c r="VJJ93" s="1548"/>
      <c r="VJK93" s="1548"/>
      <c r="VJL93" s="1548"/>
      <c r="VJM93" s="1548"/>
      <c r="VJN93" s="1548"/>
      <c r="VJO93" s="1548"/>
      <c r="VJP93" s="1548"/>
      <c r="VJQ93" s="1548"/>
      <c r="VJR93" s="1548"/>
      <c r="VJS93" s="1548"/>
      <c r="VJT93" s="1548"/>
      <c r="VJU93" s="1548"/>
      <c r="VJV93" s="1548"/>
      <c r="VJW93" s="1548"/>
      <c r="VJX93" s="1548"/>
      <c r="VJY93" s="1548"/>
      <c r="VJZ93" s="1548"/>
      <c r="VKA93" s="1548"/>
      <c r="VKB93" s="1548"/>
      <c r="VKC93" s="1548"/>
      <c r="VKD93" s="1548"/>
      <c r="VKE93" s="1548"/>
      <c r="VKF93" s="1548"/>
      <c r="VKG93" s="1548"/>
      <c r="VKH93" s="1548"/>
      <c r="VKI93" s="1548"/>
      <c r="VKJ93" s="1548"/>
      <c r="VKK93" s="1548"/>
      <c r="VKL93" s="1548"/>
      <c r="VKM93" s="1548"/>
      <c r="VKN93" s="1548"/>
      <c r="VKO93" s="1548"/>
      <c r="VKP93" s="1548"/>
      <c r="VKQ93" s="1548"/>
      <c r="VKR93" s="1548"/>
      <c r="VKS93" s="1548"/>
      <c r="VKT93" s="1548"/>
      <c r="VKU93" s="1548"/>
      <c r="VKV93" s="1548"/>
      <c r="VKW93" s="1548"/>
      <c r="VKX93" s="1548"/>
      <c r="VKY93" s="1548"/>
      <c r="VKZ93" s="1548"/>
      <c r="VLA93" s="1548"/>
      <c r="VLB93" s="1548"/>
      <c r="VLC93" s="1548"/>
      <c r="VLD93" s="1548"/>
      <c r="VLE93" s="1548"/>
      <c r="VLF93" s="1548"/>
      <c r="VLG93" s="1548"/>
      <c r="VLH93" s="1548"/>
      <c r="VLI93" s="1548"/>
      <c r="VLJ93" s="1548"/>
      <c r="VLK93" s="1548"/>
      <c r="VLL93" s="1548"/>
      <c r="VLM93" s="1548"/>
      <c r="VLN93" s="1548"/>
      <c r="VLO93" s="1548"/>
      <c r="VLP93" s="1548"/>
      <c r="VLQ93" s="1548"/>
      <c r="VLR93" s="1548"/>
      <c r="VLS93" s="1548"/>
      <c r="VLT93" s="1548"/>
      <c r="VLU93" s="1548"/>
      <c r="VLV93" s="1548"/>
      <c r="VLW93" s="1548"/>
      <c r="VLX93" s="1548"/>
      <c r="VLY93" s="1548"/>
      <c r="VLZ93" s="1548"/>
      <c r="VMA93" s="1548"/>
      <c r="VMB93" s="1548"/>
      <c r="VMC93" s="1548"/>
      <c r="VMD93" s="1548"/>
      <c r="VME93" s="1548"/>
      <c r="VMF93" s="1548"/>
      <c r="VMG93" s="1548"/>
      <c r="VMH93" s="1548"/>
      <c r="VMI93" s="1548"/>
      <c r="VMJ93" s="1548"/>
      <c r="VMK93" s="1548"/>
      <c r="VML93" s="1548"/>
      <c r="VMM93" s="1548"/>
      <c r="VMN93" s="1548"/>
      <c r="VMO93" s="1548"/>
      <c r="VMP93" s="1548"/>
      <c r="VMQ93" s="1548"/>
      <c r="VMR93" s="1548"/>
      <c r="VMS93" s="1548"/>
      <c r="VMT93" s="1548"/>
      <c r="VMU93" s="1548"/>
      <c r="VMV93" s="1548"/>
      <c r="VMW93" s="1548"/>
      <c r="VMX93" s="1548"/>
      <c r="VMY93" s="1548"/>
      <c r="VMZ93" s="1548"/>
      <c r="VNA93" s="1548"/>
      <c r="VNB93" s="1548"/>
      <c r="VNC93" s="1548"/>
      <c r="VND93" s="1548"/>
      <c r="VNE93" s="1548"/>
      <c r="VNF93" s="1548"/>
      <c r="VNG93" s="1548"/>
      <c r="VNH93" s="1548"/>
      <c r="VNI93" s="1548"/>
      <c r="VNJ93" s="1548"/>
      <c r="VNK93" s="1548"/>
      <c r="VNL93" s="1548"/>
      <c r="VNM93" s="1548"/>
      <c r="VNN93" s="1548"/>
      <c r="VNO93" s="1548"/>
      <c r="VNP93" s="1548"/>
      <c r="VNQ93" s="1548"/>
      <c r="VNR93" s="1548"/>
      <c r="VNS93" s="1548"/>
      <c r="VNT93" s="1548"/>
      <c r="VNU93" s="1548"/>
      <c r="VNV93" s="1548"/>
      <c r="VNW93" s="1548"/>
      <c r="VNX93" s="1548"/>
      <c r="VNY93" s="1548"/>
      <c r="VNZ93" s="1548"/>
      <c r="VOA93" s="1548"/>
      <c r="VOB93" s="1548"/>
      <c r="VOC93" s="1548"/>
      <c r="VOD93" s="1548"/>
      <c r="VOE93" s="1548"/>
      <c r="VOF93" s="1548"/>
      <c r="VOG93" s="1548"/>
      <c r="VOH93" s="1548"/>
      <c r="VOI93" s="1548"/>
      <c r="VOJ93" s="1548"/>
      <c r="VOK93" s="1548"/>
      <c r="VOL93" s="1548"/>
      <c r="VOM93" s="1548"/>
      <c r="VON93" s="1548"/>
      <c r="VOO93" s="1548"/>
      <c r="VOP93" s="1548"/>
      <c r="VOQ93" s="1548"/>
      <c r="VOR93" s="1548"/>
      <c r="VOS93" s="1548"/>
      <c r="VOT93" s="1548"/>
      <c r="VOU93" s="1548"/>
      <c r="VOV93" s="1548"/>
      <c r="VOW93" s="1548"/>
      <c r="VOX93" s="1548"/>
      <c r="VOY93" s="1548"/>
      <c r="VOZ93" s="1548"/>
      <c r="VPA93" s="1548"/>
      <c r="VPB93" s="1548"/>
      <c r="VPC93" s="1548"/>
      <c r="VPD93" s="1548"/>
      <c r="VPE93" s="1548"/>
      <c r="VPF93" s="1548"/>
      <c r="VPG93" s="1548"/>
      <c r="VPH93" s="1548"/>
      <c r="VPI93" s="1548"/>
      <c r="VPJ93" s="1548"/>
      <c r="VPK93" s="1548"/>
      <c r="VPL93" s="1548"/>
      <c r="VPM93" s="1548"/>
      <c r="VPN93" s="1548"/>
      <c r="VPO93" s="1548"/>
      <c r="VPP93" s="1548"/>
      <c r="VPQ93" s="1548"/>
      <c r="VPR93" s="1548"/>
      <c r="VPS93" s="1548"/>
      <c r="VPT93" s="1548"/>
      <c r="VPU93" s="1548"/>
      <c r="VPV93" s="1548"/>
      <c r="VPW93" s="1548"/>
      <c r="VPX93" s="1548"/>
      <c r="VPY93" s="1548"/>
      <c r="VPZ93" s="1548"/>
      <c r="VQA93" s="1548"/>
      <c r="VQB93" s="1548"/>
      <c r="VQC93" s="1548"/>
      <c r="VQD93" s="1548"/>
      <c r="VQE93" s="1548"/>
      <c r="VQF93" s="1548"/>
      <c r="VQG93" s="1548"/>
      <c r="VQH93" s="1548"/>
      <c r="VQI93" s="1548"/>
      <c r="VQJ93" s="1548"/>
      <c r="VQK93" s="1548"/>
      <c r="VQL93" s="1548"/>
      <c r="VQM93" s="1548"/>
      <c r="VQN93" s="1548"/>
      <c r="VQO93" s="1548"/>
      <c r="VQP93" s="1548"/>
      <c r="VQQ93" s="1548"/>
      <c r="VQR93" s="1548"/>
      <c r="VQS93" s="1548"/>
      <c r="VQT93" s="1548"/>
      <c r="VQU93" s="1548"/>
      <c r="VQV93" s="1548"/>
      <c r="VQW93" s="1548"/>
      <c r="VQX93" s="1548"/>
      <c r="VQY93" s="1548"/>
      <c r="VQZ93" s="1548"/>
      <c r="VRA93" s="1548"/>
      <c r="VRB93" s="1548"/>
      <c r="VRC93" s="1548"/>
      <c r="VRD93" s="1548"/>
      <c r="VRE93" s="1548"/>
      <c r="VRF93" s="1548"/>
      <c r="VRG93" s="1548"/>
      <c r="VRH93" s="1548"/>
      <c r="VRI93" s="1548"/>
      <c r="VRJ93" s="1548"/>
      <c r="VRK93" s="1548"/>
      <c r="VRL93" s="1548"/>
      <c r="VRM93" s="1548"/>
      <c r="VRN93" s="1548"/>
      <c r="VRO93" s="1548"/>
      <c r="VRP93" s="1548"/>
      <c r="VRQ93" s="1548"/>
      <c r="VRR93" s="1548"/>
      <c r="VRS93" s="1548"/>
      <c r="VRT93" s="1548"/>
      <c r="VRU93" s="1548"/>
      <c r="VRV93" s="1548"/>
      <c r="VRW93" s="1548"/>
      <c r="VRX93" s="1548"/>
      <c r="VRY93" s="1548"/>
      <c r="VRZ93" s="1548"/>
      <c r="VSA93" s="1548"/>
      <c r="VSB93" s="1548"/>
      <c r="VSC93" s="1548"/>
      <c r="VSD93" s="1548"/>
      <c r="VSE93" s="1548"/>
      <c r="VSF93" s="1548"/>
      <c r="VSG93" s="1548"/>
      <c r="VSH93" s="1548"/>
      <c r="VSI93" s="1548"/>
      <c r="VSJ93" s="1548"/>
      <c r="VSK93" s="1548"/>
      <c r="VSL93" s="1548"/>
      <c r="VSM93" s="1548"/>
      <c r="VSN93" s="1548"/>
      <c r="VSO93" s="1548"/>
      <c r="VSP93" s="1548"/>
      <c r="VSQ93" s="1548"/>
      <c r="VSR93" s="1548"/>
      <c r="VSS93" s="1548"/>
      <c r="VST93" s="1548"/>
      <c r="VSU93" s="1548"/>
      <c r="VSV93" s="1548"/>
      <c r="VSW93" s="1548"/>
      <c r="VSX93" s="1548"/>
      <c r="VSY93" s="1548"/>
      <c r="VSZ93" s="1548"/>
      <c r="VTA93" s="1548"/>
      <c r="VTB93" s="1548"/>
      <c r="VTC93" s="1548"/>
      <c r="VTD93" s="1548"/>
      <c r="VTE93" s="1548"/>
      <c r="VTF93" s="1548"/>
      <c r="VTG93" s="1548"/>
      <c r="VTH93" s="1548"/>
      <c r="VTI93" s="1548"/>
      <c r="VTJ93" s="1548"/>
      <c r="VTK93" s="1548"/>
      <c r="VTL93" s="1548"/>
      <c r="VTM93" s="1548"/>
      <c r="VTN93" s="1548"/>
      <c r="VTO93" s="1548"/>
      <c r="VTP93" s="1548"/>
      <c r="VTQ93" s="1548"/>
      <c r="VTR93" s="1548"/>
      <c r="VTS93" s="1548"/>
      <c r="VTT93" s="1548"/>
      <c r="VTU93" s="1548"/>
      <c r="VTV93" s="1548"/>
      <c r="VTW93" s="1548"/>
      <c r="VTX93" s="1548"/>
      <c r="VTY93" s="1548"/>
      <c r="VTZ93" s="1548"/>
      <c r="VUA93" s="1548"/>
      <c r="VUB93" s="1548"/>
      <c r="VUC93" s="1548"/>
      <c r="VUD93" s="1548"/>
      <c r="VUE93" s="1548"/>
      <c r="VUF93" s="1548"/>
      <c r="VUG93" s="1548"/>
      <c r="VUH93" s="1548"/>
      <c r="VUI93" s="1548"/>
      <c r="VUJ93" s="1548"/>
      <c r="VUK93" s="1548"/>
      <c r="VUL93" s="1548"/>
      <c r="VUM93" s="1548"/>
      <c r="VUN93" s="1548"/>
      <c r="VUO93" s="1548"/>
      <c r="VUP93" s="1548"/>
      <c r="VUQ93" s="1548"/>
      <c r="VUR93" s="1548"/>
      <c r="VUS93" s="1548"/>
      <c r="VUT93" s="1548"/>
      <c r="VUU93" s="1548"/>
      <c r="VUV93" s="1548"/>
      <c r="VUW93" s="1548"/>
      <c r="VUX93" s="1548"/>
      <c r="VUY93" s="1548"/>
      <c r="VUZ93" s="1548"/>
      <c r="VVA93" s="1548"/>
      <c r="VVB93" s="1548"/>
      <c r="VVC93" s="1548"/>
      <c r="VVD93" s="1548"/>
      <c r="VVE93" s="1548"/>
      <c r="VVF93" s="1548"/>
      <c r="VVG93" s="1548"/>
      <c r="VVH93" s="1548"/>
      <c r="VVI93" s="1548"/>
      <c r="VVJ93" s="1548"/>
      <c r="VVK93" s="1548"/>
      <c r="VVL93" s="1548"/>
      <c r="VVM93" s="1548"/>
      <c r="VVN93" s="1548"/>
      <c r="VVO93" s="1548"/>
      <c r="VVP93" s="1548"/>
      <c r="VVQ93" s="1548"/>
      <c r="VVR93" s="1548"/>
      <c r="VVS93" s="1548"/>
      <c r="VVT93" s="1548"/>
      <c r="VVU93" s="1548"/>
      <c r="VVV93" s="1548"/>
      <c r="VVW93" s="1548"/>
      <c r="VVX93" s="1548"/>
      <c r="VVY93" s="1548"/>
      <c r="VVZ93" s="1548"/>
      <c r="VWA93" s="1548"/>
      <c r="VWB93" s="1548"/>
      <c r="VWC93" s="1548"/>
      <c r="VWD93" s="1548"/>
      <c r="VWE93" s="1548"/>
      <c r="VWF93" s="1548"/>
      <c r="VWG93" s="1548"/>
      <c r="VWH93" s="1548"/>
      <c r="VWI93" s="1548"/>
      <c r="VWJ93" s="1548"/>
      <c r="VWK93" s="1548"/>
      <c r="VWL93" s="1548"/>
      <c r="VWM93" s="1548"/>
      <c r="VWN93" s="1548"/>
      <c r="VWO93" s="1548"/>
      <c r="VWP93" s="1548"/>
      <c r="VWQ93" s="1548"/>
      <c r="VWR93" s="1548"/>
      <c r="VWS93" s="1548"/>
      <c r="VWT93" s="1548"/>
      <c r="VWU93" s="1548"/>
      <c r="VWV93" s="1548"/>
      <c r="VWW93" s="1548"/>
      <c r="VWX93" s="1548"/>
      <c r="VWY93" s="1548"/>
      <c r="VWZ93" s="1548"/>
      <c r="VXA93" s="1548"/>
      <c r="VXB93" s="1548"/>
      <c r="VXC93" s="1548"/>
      <c r="VXD93" s="1548"/>
      <c r="VXE93" s="1548"/>
      <c r="VXF93" s="1548"/>
      <c r="VXG93" s="1548"/>
      <c r="VXH93" s="1548"/>
      <c r="VXI93" s="1548"/>
      <c r="VXJ93" s="1548"/>
      <c r="VXK93" s="1548"/>
      <c r="VXL93" s="1548"/>
      <c r="VXM93" s="1548"/>
      <c r="VXN93" s="1548"/>
      <c r="VXO93" s="1548"/>
      <c r="VXP93" s="1548"/>
      <c r="VXQ93" s="1548"/>
      <c r="VXR93" s="1548"/>
      <c r="VXS93" s="1548"/>
      <c r="VXT93" s="1548"/>
      <c r="VXU93" s="1548"/>
      <c r="VXV93" s="1548"/>
      <c r="VXW93" s="1548"/>
      <c r="VXX93" s="1548"/>
      <c r="VXY93" s="1548"/>
      <c r="VXZ93" s="1548"/>
      <c r="VYA93" s="1548"/>
      <c r="VYB93" s="1548"/>
      <c r="VYC93" s="1548"/>
      <c r="VYD93" s="1548"/>
      <c r="VYE93" s="1548"/>
      <c r="VYF93" s="1548"/>
      <c r="VYG93" s="1548"/>
      <c r="VYH93" s="1548"/>
      <c r="VYI93" s="1548"/>
      <c r="VYJ93" s="1548"/>
      <c r="VYK93" s="1548"/>
      <c r="VYL93" s="1548"/>
      <c r="VYM93" s="1548"/>
      <c r="VYN93" s="1548"/>
      <c r="VYO93" s="1548"/>
      <c r="VYP93" s="1548"/>
      <c r="VYQ93" s="1548"/>
      <c r="VYR93" s="1548"/>
      <c r="VYS93" s="1548"/>
      <c r="VYT93" s="1548"/>
      <c r="VYU93" s="1548"/>
      <c r="VYV93" s="1548"/>
      <c r="VYW93" s="1548"/>
      <c r="VYX93" s="1548"/>
      <c r="VYY93" s="1548"/>
      <c r="VYZ93" s="1548"/>
      <c r="VZA93" s="1548"/>
      <c r="VZB93" s="1548"/>
      <c r="VZC93" s="1548"/>
      <c r="VZD93" s="1548"/>
      <c r="VZE93" s="1548"/>
      <c r="VZF93" s="1548"/>
      <c r="VZG93" s="1548"/>
      <c r="VZH93" s="1548"/>
      <c r="VZI93" s="1548"/>
      <c r="VZJ93" s="1548"/>
      <c r="VZK93" s="1548"/>
      <c r="VZL93" s="1548"/>
      <c r="VZM93" s="1548"/>
      <c r="VZN93" s="1548"/>
      <c r="VZO93" s="1548"/>
      <c r="VZP93" s="1548"/>
      <c r="VZQ93" s="1548"/>
      <c r="VZR93" s="1548"/>
      <c r="VZS93" s="1548"/>
      <c r="VZT93" s="1548"/>
      <c r="VZU93" s="1548"/>
      <c r="VZV93" s="1548"/>
      <c r="VZW93" s="1548"/>
      <c r="VZX93" s="1548"/>
      <c r="VZY93" s="1548"/>
      <c r="VZZ93" s="1548"/>
      <c r="WAA93" s="1548"/>
      <c r="WAB93" s="1548"/>
      <c r="WAC93" s="1548"/>
      <c r="WAD93" s="1548"/>
      <c r="WAE93" s="1548"/>
      <c r="WAF93" s="1548"/>
      <c r="WAG93" s="1548"/>
      <c r="WAH93" s="1548"/>
      <c r="WAI93" s="1548"/>
      <c r="WAJ93" s="1548"/>
      <c r="WAK93" s="1548"/>
      <c r="WAL93" s="1548"/>
      <c r="WAM93" s="1548"/>
      <c r="WAN93" s="1548"/>
      <c r="WAO93" s="1548"/>
      <c r="WAP93" s="1548"/>
      <c r="WAQ93" s="1548"/>
      <c r="WAR93" s="1548"/>
      <c r="WAS93" s="1548"/>
      <c r="WAT93" s="1548"/>
      <c r="WAU93" s="1548"/>
      <c r="WAV93" s="1548"/>
      <c r="WAW93" s="1548"/>
      <c r="WAX93" s="1548"/>
      <c r="WAY93" s="1548"/>
      <c r="WAZ93" s="1548"/>
      <c r="WBA93" s="1548"/>
      <c r="WBB93" s="1548"/>
      <c r="WBC93" s="1548"/>
      <c r="WBD93" s="1548"/>
      <c r="WBE93" s="1548"/>
      <c r="WBF93" s="1548"/>
      <c r="WBG93" s="1548"/>
      <c r="WBH93" s="1548"/>
      <c r="WBI93" s="1548"/>
      <c r="WBJ93" s="1548"/>
      <c r="WBK93" s="1548"/>
      <c r="WBL93" s="1548"/>
      <c r="WBM93" s="1548"/>
      <c r="WBN93" s="1548"/>
      <c r="WBO93" s="1548"/>
      <c r="WBP93" s="1548"/>
      <c r="WBQ93" s="1548"/>
      <c r="WBR93" s="1548"/>
      <c r="WBS93" s="1548"/>
      <c r="WBT93" s="1548"/>
      <c r="WBU93" s="1548"/>
      <c r="WBV93" s="1548"/>
      <c r="WBW93" s="1548"/>
      <c r="WBX93" s="1548"/>
      <c r="WBY93" s="1548"/>
      <c r="WBZ93" s="1548"/>
      <c r="WCA93" s="1548"/>
      <c r="WCB93" s="1548"/>
      <c r="WCC93" s="1548"/>
      <c r="WCD93" s="1548"/>
      <c r="WCE93" s="1548"/>
      <c r="WCF93" s="1548"/>
      <c r="WCG93" s="1548"/>
      <c r="WCH93" s="1548"/>
      <c r="WCI93" s="1548"/>
      <c r="WCJ93" s="1548"/>
      <c r="WCK93" s="1548"/>
      <c r="WCL93" s="1548"/>
      <c r="WCM93" s="1548"/>
      <c r="WCN93" s="1548"/>
      <c r="WCO93" s="1548"/>
      <c r="WCP93" s="1548"/>
      <c r="WCQ93" s="1548"/>
      <c r="WCR93" s="1548"/>
      <c r="WCS93" s="1548"/>
      <c r="WCT93" s="1548"/>
      <c r="WCU93" s="1548"/>
      <c r="WCV93" s="1548"/>
      <c r="WCW93" s="1548"/>
      <c r="WCX93" s="1548"/>
      <c r="WCY93" s="1548"/>
      <c r="WCZ93" s="1548"/>
      <c r="WDA93" s="1548"/>
      <c r="WDB93" s="1548"/>
      <c r="WDC93" s="1548"/>
      <c r="WDD93" s="1548"/>
      <c r="WDE93" s="1548"/>
      <c r="WDF93" s="1548"/>
      <c r="WDG93" s="1548"/>
      <c r="WDH93" s="1548"/>
      <c r="WDI93" s="1548"/>
      <c r="WDJ93" s="1548"/>
      <c r="WDK93" s="1548"/>
      <c r="WDL93" s="1548"/>
      <c r="WDM93" s="1548"/>
      <c r="WDN93" s="1548"/>
      <c r="WDO93" s="1548"/>
      <c r="WDP93" s="1548"/>
      <c r="WDQ93" s="1548"/>
      <c r="WDR93" s="1548"/>
      <c r="WDS93" s="1548"/>
      <c r="WDT93" s="1548"/>
      <c r="WDU93" s="1548"/>
      <c r="WDV93" s="1548"/>
      <c r="WDW93" s="1548"/>
      <c r="WDX93" s="1548"/>
      <c r="WDY93" s="1548"/>
      <c r="WDZ93" s="1548"/>
      <c r="WEA93" s="1548"/>
      <c r="WEB93" s="1548"/>
      <c r="WEC93" s="1548"/>
      <c r="WED93" s="1548"/>
      <c r="WEE93" s="1548"/>
      <c r="WEF93" s="1548"/>
      <c r="WEG93" s="1548"/>
      <c r="WEH93" s="1548"/>
      <c r="WEI93" s="1548"/>
      <c r="WEJ93" s="1548"/>
      <c r="WEK93" s="1548"/>
      <c r="WEL93" s="1548"/>
      <c r="WEM93" s="1548"/>
      <c r="WEN93" s="1548"/>
      <c r="WEO93" s="1548"/>
      <c r="WEP93" s="1548"/>
      <c r="WEQ93" s="1548"/>
      <c r="WER93" s="1548"/>
      <c r="WES93" s="1548"/>
      <c r="WET93" s="1548"/>
      <c r="WEU93" s="1548"/>
      <c r="WEV93" s="1548"/>
      <c r="WEW93" s="1548"/>
      <c r="WEX93" s="1548"/>
      <c r="WEY93" s="1548"/>
      <c r="WEZ93" s="1548"/>
      <c r="WFA93" s="1548"/>
      <c r="WFB93" s="1548"/>
      <c r="WFC93" s="1548"/>
      <c r="WFD93" s="1548"/>
      <c r="WFE93" s="1548"/>
      <c r="WFF93" s="1548"/>
      <c r="WFG93" s="1548"/>
      <c r="WFH93" s="1548"/>
      <c r="WFI93" s="1548"/>
      <c r="WFJ93" s="1548"/>
      <c r="WFK93" s="1548"/>
      <c r="WFL93" s="1548"/>
      <c r="WFM93" s="1548"/>
      <c r="WFN93" s="1548"/>
      <c r="WFO93" s="1548"/>
      <c r="WFP93" s="1548"/>
      <c r="WFQ93" s="1548"/>
      <c r="WFR93" s="1548"/>
      <c r="WFS93" s="1548"/>
      <c r="WFT93" s="1548"/>
      <c r="WFU93" s="1548"/>
      <c r="WFV93" s="1548"/>
      <c r="WFW93" s="1548"/>
      <c r="WFX93" s="1548"/>
      <c r="WFY93" s="1548"/>
      <c r="WFZ93" s="1548"/>
      <c r="WGA93" s="1548"/>
      <c r="WGB93" s="1548"/>
      <c r="WGC93" s="1548"/>
      <c r="WGD93" s="1548"/>
      <c r="WGE93" s="1548"/>
      <c r="WGF93" s="1548"/>
      <c r="WGG93" s="1548"/>
      <c r="WGH93" s="1548"/>
      <c r="WGI93" s="1548"/>
      <c r="WGJ93" s="1548"/>
      <c r="WGK93" s="1548"/>
      <c r="WGL93" s="1548"/>
      <c r="WGM93" s="1548"/>
      <c r="WGN93" s="1548"/>
      <c r="WGO93" s="1548"/>
      <c r="WGP93" s="1548"/>
      <c r="WGQ93" s="1548"/>
      <c r="WGR93" s="1548"/>
      <c r="WGS93" s="1548"/>
      <c r="WGT93" s="1548"/>
      <c r="WGU93" s="1548"/>
      <c r="WGV93" s="1548"/>
      <c r="WGW93" s="1548"/>
      <c r="WGX93" s="1548"/>
      <c r="WGY93" s="1548"/>
      <c r="WGZ93" s="1548"/>
      <c r="WHA93" s="1548"/>
      <c r="WHB93" s="1548"/>
      <c r="WHC93" s="1548"/>
      <c r="WHD93" s="1548"/>
      <c r="WHE93" s="1548"/>
      <c r="WHF93" s="1548"/>
      <c r="WHG93" s="1548"/>
      <c r="WHH93" s="1548"/>
      <c r="WHI93" s="1548"/>
      <c r="WHJ93" s="1548"/>
      <c r="WHK93" s="1548"/>
      <c r="WHL93" s="1548"/>
      <c r="WHM93" s="1548"/>
      <c r="WHN93" s="1548"/>
      <c r="WHO93" s="1548"/>
      <c r="WHP93" s="1548"/>
      <c r="WHQ93" s="1548"/>
      <c r="WHR93" s="1548"/>
      <c r="WHS93" s="1548"/>
      <c r="WHT93" s="1548"/>
      <c r="WHU93" s="1548"/>
      <c r="WHV93" s="1548"/>
      <c r="WHW93" s="1548"/>
      <c r="WHX93" s="1548"/>
      <c r="WHY93" s="1548"/>
      <c r="WHZ93" s="1548"/>
      <c r="WIA93" s="1548"/>
      <c r="WIB93" s="1548"/>
      <c r="WIC93" s="1548"/>
      <c r="WID93" s="1548"/>
      <c r="WIE93" s="1548"/>
      <c r="WIF93" s="1548"/>
      <c r="WIG93" s="1548"/>
      <c r="WIH93" s="1548"/>
      <c r="WII93" s="1548"/>
      <c r="WIJ93" s="1548"/>
      <c r="WIK93" s="1548"/>
      <c r="WIL93" s="1548"/>
      <c r="WIM93" s="1548"/>
      <c r="WIN93" s="1548"/>
      <c r="WIO93" s="1548"/>
      <c r="WIP93" s="1548"/>
      <c r="WIQ93" s="1548"/>
      <c r="WIR93" s="1548"/>
      <c r="WIS93" s="1548"/>
      <c r="WIT93" s="1548"/>
      <c r="WIU93" s="1548"/>
      <c r="WIV93" s="1548"/>
      <c r="WIW93" s="1548"/>
      <c r="WIX93" s="1548"/>
      <c r="WIY93" s="1548"/>
      <c r="WIZ93" s="1548"/>
      <c r="WJA93" s="1548"/>
      <c r="WJB93" s="1548"/>
      <c r="WJC93" s="1548"/>
      <c r="WJD93" s="1548"/>
      <c r="WJE93" s="1548"/>
      <c r="WJF93" s="1548"/>
      <c r="WJG93" s="1548"/>
      <c r="WJH93" s="1548"/>
      <c r="WJI93" s="1548"/>
      <c r="WJJ93" s="1548"/>
      <c r="WJK93" s="1548"/>
      <c r="WJL93" s="1548"/>
      <c r="WJM93" s="1548"/>
      <c r="WJN93" s="1548"/>
      <c r="WJO93" s="1548"/>
      <c r="WJP93" s="1548"/>
      <c r="WJQ93" s="1548"/>
      <c r="WJR93" s="1548"/>
      <c r="WJS93" s="1548"/>
      <c r="WJT93" s="1548"/>
      <c r="WJU93" s="1548"/>
      <c r="WJV93" s="1548"/>
      <c r="WJW93" s="1548"/>
      <c r="WJX93" s="1548"/>
      <c r="WJY93" s="1548"/>
      <c r="WJZ93" s="1548"/>
      <c r="WKA93" s="1548"/>
      <c r="WKB93" s="1548"/>
      <c r="WKC93" s="1548"/>
      <c r="WKD93" s="1548"/>
      <c r="WKE93" s="1548"/>
      <c r="WKF93" s="1548"/>
      <c r="WKG93" s="1548"/>
      <c r="WKH93" s="1548"/>
      <c r="WKI93" s="1548"/>
      <c r="WKJ93" s="1548"/>
      <c r="WKK93" s="1548"/>
      <c r="WKL93" s="1548"/>
      <c r="WKM93" s="1548"/>
      <c r="WKN93" s="1548"/>
      <c r="WKO93" s="1548"/>
      <c r="WKP93" s="1548"/>
      <c r="WKQ93" s="1548"/>
      <c r="WKR93" s="1548"/>
      <c r="WKS93" s="1548"/>
      <c r="WKT93" s="1548"/>
      <c r="WKU93" s="1548"/>
      <c r="WKV93" s="1548"/>
      <c r="WKW93" s="1548"/>
      <c r="WKX93" s="1548"/>
      <c r="WKY93" s="1548"/>
      <c r="WKZ93" s="1548"/>
      <c r="WLA93" s="1548"/>
      <c r="WLB93" s="1548"/>
      <c r="WLC93" s="1548"/>
      <c r="WLD93" s="1548"/>
      <c r="WLE93" s="1548"/>
      <c r="WLF93" s="1548"/>
      <c r="WLG93" s="1548"/>
      <c r="WLH93" s="1548"/>
      <c r="WLI93" s="1548"/>
      <c r="WLJ93" s="1548"/>
      <c r="WLK93" s="1548"/>
      <c r="WLL93" s="1548"/>
      <c r="WLM93" s="1548"/>
      <c r="WLN93" s="1548"/>
      <c r="WLO93" s="1548"/>
      <c r="WLP93" s="1548"/>
      <c r="WLQ93" s="1548"/>
      <c r="WLR93" s="1548"/>
      <c r="WLS93" s="1548"/>
      <c r="WLT93" s="1548"/>
      <c r="WLU93" s="1548"/>
      <c r="WLV93" s="1548"/>
      <c r="WLW93" s="1548"/>
      <c r="WLX93" s="1548"/>
      <c r="WLY93" s="1548"/>
      <c r="WLZ93" s="1548"/>
      <c r="WMA93" s="1548"/>
      <c r="WMB93" s="1548"/>
      <c r="WMC93" s="1548"/>
      <c r="WMD93" s="1548"/>
      <c r="WME93" s="1548"/>
      <c r="WMF93" s="1548"/>
      <c r="WMG93" s="1548"/>
      <c r="WMH93" s="1548"/>
      <c r="WMI93" s="1548"/>
      <c r="WMJ93" s="1548"/>
      <c r="WMK93" s="1548"/>
      <c r="WML93" s="1548"/>
      <c r="WMM93" s="1548"/>
      <c r="WMN93" s="1548"/>
      <c r="WMO93" s="1548"/>
      <c r="WMP93" s="1548"/>
      <c r="WMQ93" s="1548"/>
      <c r="WMR93" s="1548"/>
      <c r="WMS93" s="1548"/>
      <c r="WMT93" s="1548"/>
      <c r="WMU93" s="1548"/>
      <c r="WMV93" s="1548"/>
      <c r="WMW93" s="1548"/>
      <c r="WMX93" s="1548"/>
      <c r="WMY93" s="1548"/>
      <c r="WMZ93" s="1548"/>
      <c r="WNA93" s="1548"/>
      <c r="WNB93" s="1548"/>
      <c r="WNC93" s="1548"/>
      <c r="WND93" s="1548"/>
      <c r="WNE93" s="1548"/>
      <c r="WNF93" s="1548"/>
      <c r="WNG93" s="1548"/>
      <c r="WNH93" s="1548"/>
      <c r="WNI93" s="1548"/>
      <c r="WNJ93" s="1548"/>
      <c r="WNK93" s="1548"/>
      <c r="WNL93" s="1548"/>
      <c r="WNM93" s="1548"/>
      <c r="WNN93" s="1548"/>
      <c r="WNO93" s="1548"/>
      <c r="WNP93" s="1548"/>
      <c r="WNQ93" s="1548"/>
      <c r="WNR93" s="1548"/>
      <c r="WNS93" s="1548"/>
      <c r="WNT93" s="1548"/>
      <c r="WNU93" s="1548"/>
      <c r="WNV93" s="1548"/>
      <c r="WNW93" s="1548"/>
      <c r="WNX93" s="1548"/>
      <c r="WNY93" s="1548"/>
      <c r="WNZ93" s="1548"/>
      <c r="WOA93" s="1548"/>
      <c r="WOB93" s="1548"/>
      <c r="WOC93" s="1548"/>
      <c r="WOD93" s="1548"/>
      <c r="WOE93" s="1548"/>
      <c r="WOF93" s="1548"/>
      <c r="WOG93" s="1548"/>
      <c r="WOH93" s="1548"/>
      <c r="WOI93" s="1548"/>
      <c r="WOJ93" s="1548"/>
      <c r="WOK93" s="1548"/>
      <c r="WOL93" s="1548"/>
      <c r="WOM93" s="1548"/>
      <c r="WON93" s="1548"/>
      <c r="WOO93" s="1548"/>
      <c r="WOP93" s="1548"/>
      <c r="WOQ93" s="1548"/>
      <c r="WOR93" s="1548"/>
      <c r="WOS93" s="1548"/>
      <c r="WOT93" s="1548"/>
      <c r="WOU93" s="1548"/>
      <c r="WOV93" s="1548"/>
      <c r="WOW93" s="1548"/>
      <c r="WOX93" s="1548"/>
      <c r="WOY93" s="1548"/>
      <c r="WOZ93" s="1548"/>
      <c r="WPA93" s="1548"/>
      <c r="WPB93" s="1548"/>
      <c r="WPC93" s="1548"/>
      <c r="WPD93" s="1548"/>
      <c r="WPE93" s="1548"/>
      <c r="WPF93" s="1548"/>
      <c r="WPG93" s="1548"/>
      <c r="WPH93" s="1548"/>
      <c r="WPI93" s="1548"/>
      <c r="WPJ93" s="1548"/>
      <c r="WPK93" s="1548"/>
      <c r="WPL93" s="1548"/>
      <c r="WPM93" s="1548"/>
      <c r="WPN93" s="1548"/>
      <c r="WPO93" s="1548"/>
      <c r="WPP93" s="1548"/>
      <c r="WPQ93" s="1548"/>
      <c r="WPR93" s="1548"/>
      <c r="WPS93" s="1548"/>
      <c r="WPT93" s="1548"/>
      <c r="WPU93" s="1548"/>
      <c r="WPV93" s="1548"/>
      <c r="WPW93" s="1548"/>
      <c r="WPX93" s="1548"/>
      <c r="WPY93" s="1548"/>
      <c r="WPZ93" s="1548"/>
      <c r="WQA93" s="1548"/>
      <c r="WQB93" s="1548"/>
      <c r="WQC93" s="1548"/>
      <c r="WQD93" s="1548"/>
      <c r="WQE93" s="1548"/>
      <c r="WQF93" s="1548"/>
      <c r="WQG93" s="1548"/>
      <c r="WQH93" s="1548"/>
      <c r="WQI93" s="1548"/>
      <c r="WQJ93" s="1548"/>
      <c r="WQK93" s="1548"/>
      <c r="WQL93" s="1548"/>
      <c r="WQM93" s="1548"/>
      <c r="WQN93" s="1548"/>
      <c r="WQO93" s="1548"/>
      <c r="WQP93" s="1548"/>
      <c r="WQQ93" s="1548"/>
      <c r="WQR93" s="1548"/>
      <c r="WQS93" s="1548"/>
      <c r="WQT93" s="1548"/>
      <c r="WQU93" s="1548"/>
      <c r="WQV93" s="1548"/>
      <c r="WQW93" s="1548"/>
      <c r="WQX93" s="1548"/>
      <c r="WQY93" s="1548"/>
      <c r="WQZ93" s="1548"/>
      <c r="WRA93" s="1548"/>
      <c r="WRB93" s="1548"/>
      <c r="WRC93" s="1548"/>
      <c r="WRD93" s="1548"/>
      <c r="WRE93" s="1548"/>
      <c r="WRF93" s="1548"/>
      <c r="WRG93" s="1548"/>
      <c r="WRH93" s="1548"/>
      <c r="WRI93" s="1548"/>
      <c r="WRJ93" s="1548"/>
      <c r="WRK93" s="1548"/>
      <c r="WRL93" s="1548"/>
      <c r="WRM93" s="1548"/>
      <c r="WRN93" s="1548"/>
      <c r="WRO93" s="1548"/>
      <c r="WRP93" s="1548"/>
      <c r="WRQ93" s="1548"/>
      <c r="WRR93" s="1548"/>
      <c r="WRS93" s="1548"/>
      <c r="WRT93" s="1548"/>
      <c r="WRU93" s="1548"/>
      <c r="WRV93" s="1548"/>
      <c r="WRW93" s="1548"/>
      <c r="WRX93" s="1548"/>
      <c r="WRY93" s="1548"/>
      <c r="WRZ93" s="1548"/>
      <c r="WSA93" s="1548"/>
      <c r="WSB93" s="1548"/>
      <c r="WSC93" s="1548"/>
      <c r="WSD93" s="1548"/>
      <c r="WSE93" s="1548"/>
      <c r="WSF93" s="1548"/>
      <c r="WSG93" s="1548"/>
      <c r="WSH93" s="1548"/>
      <c r="WSI93" s="1548"/>
      <c r="WSJ93" s="1548"/>
      <c r="WSK93" s="1548"/>
      <c r="WSL93" s="1548"/>
      <c r="WSM93" s="1548"/>
      <c r="WSN93" s="1548"/>
      <c r="WSO93" s="1548"/>
      <c r="WSP93" s="1548"/>
      <c r="WSQ93" s="1548"/>
      <c r="WSR93" s="1548"/>
      <c r="WSS93" s="1548"/>
      <c r="WST93" s="1548"/>
      <c r="WSU93" s="1548"/>
      <c r="WSV93" s="1548"/>
      <c r="WSW93" s="1548"/>
      <c r="WSX93" s="1548"/>
      <c r="WSY93" s="1548"/>
      <c r="WSZ93" s="1548"/>
      <c r="WTA93" s="1548"/>
      <c r="WTB93" s="1548"/>
      <c r="WTC93" s="1548"/>
      <c r="WTD93" s="1548"/>
      <c r="WTE93" s="1548"/>
      <c r="WTF93" s="1548"/>
      <c r="WTG93" s="1548"/>
      <c r="WTH93" s="1548"/>
      <c r="WTI93" s="1548"/>
      <c r="WTJ93" s="1548"/>
      <c r="WTK93" s="1548"/>
      <c r="WTL93" s="1548"/>
      <c r="WTM93" s="1548"/>
      <c r="WTN93" s="1548"/>
      <c r="WTO93" s="1548"/>
      <c r="WTP93" s="1548"/>
      <c r="WTQ93" s="1548"/>
      <c r="WTR93" s="1548"/>
      <c r="WTS93" s="1548"/>
      <c r="WTT93" s="1548"/>
      <c r="WTU93" s="1548"/>
      <c r="WTV93" s="1548"/>
      <c r="WTW93" s="1548"/>
      <c r="WTX93" s="1548"/>
      <c r="WTY93" s="1548"/>
      <c r="WTZ93" s="1548"/>
      <c r="WUA93" s="1548"/>
      <c r="WUB93" s="1548"/>
      <c r="WUC93" s="1548"/>
      <c r="WUD93" s="1548"/>
      <c r="WUE93" s="1548"/>
      <c r="WUF93" s="1548"/>
      <c r="WUG93" s="1548"/>
      <c r="WUH93" s="1548"/>
      <c r="WUI93" s="1548"/>
      <c r="WUJ93" s="1548"/>
      <c r="WUK93" s="1548"/>
      <c r="WUL93" s="1548"/>
      <c r="WUM93" s="1548"/>
      <c r="WUN93" s="1548"/>
      <c r="WUO93" s="1548"/>
      <c r="WUP93" s="1548"/>
      <c r="WUQ93" s="1548"/>
      <c r="WUR93" s="1548"/>
      <c r="WUS93" s="1548"/>
      <c r="WUT93" s="1548"/>
      <c r="WUU93" s="1548"/>
      <c r="WUV93" s="1548"/>
      <c r="WUW93" s="1548"/>
      <c r="WUX93" s="1548"/>
      <c r="WUY93" s="1548"/>
      <c r="WUZ93" s="1548"/>
      <c r="WVA93" s="1548"/>
      <c r="WVB93" s="1548"/>
      <c r="WVC93" s="1548"/>
      <c r="WVD93" s="1548"/>
      <c r="WVE93" s="1548"/>
      <c r="WVF93" s="1548"/>
      <c r="WVG93" s="1548"/>
      <c r="WVH93" s="1548"/>
      <c r="WVI93" s="1548"/>
      <c r="WVJ93" s="1548"/>
      <c r="WVK93" s="1548"/>
      <c r="WVL93" s="1548"/>
      <c r="WVM93" s="1548"/>
      <c r="WVN93" s="1548"/>
      <c r="WVO93" s="1548"/>
      <c r="WVP93" s="1548"/>
      <c r="WVQ93" s="1548"/>
      <c r="WVR93" s="1548"/>
      <c r="WVS93" s="1548"/>
      <c r="WVT93" s="1548"/>
      <c r="WVU93" s="1548"/>
      <c r="WVV93" s="1548"/>
      <c r="WVW93" s="1548"/>
      <c r="WVX93" s="1548"/>
      <c r="WVY93" s="1548"/>
      <c r="WVZ93" s="1548"/>
      <c r="WWA93" s="1548"/>
      <c r="WWB93" s="1548"/>
      <c r="WWC93" s="1548"/>
      <c r="WWD93" s="1548"/>
      <c r="WWE93" s="1548"/>
      <c r="WWF93" s="1548"/>
      <c r="WWG93" s="1548"/>
      <c r="WWH93" s="1548"/>
      <c r="WWI93" s="1548"/>
      <c r="WWJ93" s="1548"/>
      <c r="WWK93" s="1548"/>
      <c r="WWL93" s="1548"/>
      <c r="WWM93" s="1548"/>
      <c r="WWN93" s="1548"/>
      <c r="WWO93" s="1548"/>
      <c r="WWP93" s="1548"/>
      <c r="WWQ93" s="1548"/>
      <c r="WWR93" s="1548"/>
      <c r="WWS93" s="1548"/>
      <c r="WWT93" s="1548"/>
      <c r="WWU93" s="1548"/>
      <c r="WWV93" s="1548"/>
      <c r="WWW93" s="1548"/>
      <c r="WWX93" s="1548"/>
      <c r="WWY93" s="1548"/>
      <c r="WWZ93" s="1548"/>
      <c r="WXA93" s="1548"/>
      <c r="WXB93" s="1548"/>
      <c r="WXC93" s="1548"/>
      <c r="WXD93" s="1548"/>
      <c r="WXE93" s="1548"/>
      <c r="WXF93" s="1548"/>
      <c r="WXG93" s="1548"/>
      <c r="WXH93" s="1548"/>
      <c r="WXI93" s="1548"/>
      <c r="WXJ93" s="1548"/>
      <c r="WXK93" s="1548"/>
      <c r="WXL93" s="1548"/>
      <c r="WXM93" s="1548"/>
      <c r="WXN93" s="1548"/>
      <c r="WXO93" s="1548"/>
      <c r="WXP93" s="1548"/>
      <c r="WXQ93" s="1548"/>
      <c r="WXR93" s="1548"/>
      <c r="WXS93" s="1548"/>
      <c r="WXT93" s="1548"/>
      <c r="WXU93" s="1548"/>
      <c r="WXV93" s="1548"/>
      <c r="WXW93" s="1548"/>
      <c r="WXX93" s="1548"/>
      <c r="WXY93" s="1548"/>
      <c r="WXZ93" s="1548"/>
      <c r="WYA93" s="1548"/>
      <c r="WYB93" s="1548"/>
      <c r="WYC93" s="1548"/>
      <c r="WYD93" s="1548"/>
      <c r="WYE93" s="1548"/>
      <c r="WYF93" s="1548"/>
      <c r="WYG93" s="1548"/>
      <c r="WYH93" s="1548"/>
      <c r="WYI93" s="1548"/>
      <c r="WYJ93" s="1548"/>
      <c r="WYK93" s="1548"/>
      <c r="WYL93" s="1548"/>
      <c r="WYM93" s="1548"/>
      <c r="WYN93" s="1548"/>
      <c r="WYO93" s="1548"/>
      <c r="WYP93" s="1548"/>
      <c r="WYQ93" s="1548"/>
      <c r="WYR93" s="1548"/>
      <c r="WYS93" s="1548"/>
      <c r="WYT93" s="1548"/>
      <c r="WYU93" s="1548"/>
      <c r="WYV93" s="1548"/>
      <c r="WYW93" s="1548"/>
      <c r="WYX93" s="1548"/>
      <c r="WYY93" s="1548"/>
      <c r="WYZ93" s="1548"/>
      <c r="WZA93" s="1548"/>
      <c r="WZB93" s="1548"/>
      <c r="WZC93" s="1548"/>
      <c r="WZD93" s="1548"/>
      <c r="WZE93" s="1548"/>
      <c r="WZF93" s="1548"/>
      <c r="WZG93" s="1548"/>
      <c r="WZH93" s="1548"/>
      <c r="WZI93" s="1548"/>
      <c r="WZJ93" s="1548"/>
      <c r="WZK93" s="1548"/>
      <c r="WZL93" s="1548"/>
      <c r="WZM93" s="1548"/>
      <c r="WZN93" s="1548"/>
      <c r="WZO93" s="1548"/>
      <c r="WZP93" s="1548"/>
      <c r="WZQ93" s="1548"/>
      <c r="WZR93" s="1548"/>
      <c r="WZS93" s="1548"/>
      <c r="WZT93" s="1548"/>
      <c r="WZU93" s="1548"/>
      <c r="WZV93" s="1548"/>
      <c r="WZW93" s="1548"/>
      <c r="WZX93" s="1548"/>
      <c r="WZY93" s="1548"/>
      <c r="WZZ93" s="1548"/>
      <c r="XAA93" s="1548"/>
      <c r="XAB93" s="1548"/>
      <c r="XAC93" s="1548"/>
      <c r="XAD93" s="1548"/>
      <c r="XAE93" s="1548"/>
      <c r="XAF93" s="1548"/>
      <c r="XAG93" s="1548"/>
      <c r="XAH93" s="1548"/>
      <c r="XAI93" s="1548"/>
      <c r="XAJ93" s="1548"/>
      <c r="XAK93" s="1548"/>
      <c r="XAL93" s="1548"/>
      <c r="XAM93" s="1548"/>
      <c r="XAN93" s="1548"/>
      <c r="XAO93" s="1548"/>
      <c r="XAP93" s="1548"/>
      <c r="XAQ93" s="1548"/>
      <c r="XAR93" s="1548"/>
      <c r="XAS93" s="1548"/>
      <c r="XAT93" s="1548"/>
      <c r="XAU93" s="1548"/>
      <c r="XAV93" s="1548"/>
      <c r="XAW93" s="1548"/>
      <c r="XAX93" s="1548"/>
      <c r="XAY93" s="1548"/>
      <c r="XAZ93" s="1548"/>
      <c r="XBA93" s="1548"/>
      <c r="XBB93" s="1548"/>
      <c r="XBC93" s="1548"/>
      <c r="XBD93" s="1548"/>
      <c r="XBE93" s="1548"/>
      <c r="XBF93" s="1548"/>
      <c r="XBG93" s="1548"/>
      <c r="XBH93" s="1548"/>
      <c r="XBI93" s="1548"/>
      <c r="XBJ93" s="1548"/>
      <c r="XBK93" s="1548"/>
      <c r="XBL93" s="1548"/>
      <c r="XBM93" s="1548"/>
      <c r="XBN93" s="1548"/>
      <c r="XBO93" s="1548"/>
      <c r="XBP93" s="1548"/>
      <c r="XBQ93" s="1548"/>
      <c r="XBR93" s="1548"/>
      <c r="XBS93" s="1548"/>
      <c r="XBT93" s="1548"/>
      <c r="XBU93" s="1548"/>
      <c r="XBV93" s="1548"/>
      <c r="XBW93" s="1548"/>
      <c r="XBX93" s="1548"/>
      <c r="XBY93" s="1548"/>
      <c r="XBZ93" s="1548"/>
      <c r="XCA93" s="1548"/>
      <c r="XCB93" s="1548"/>
      <c r="XCC93" s="1548"/>
      <c r="XCD93" s="1548"/>
      <c r="XCE93" s="1548"/>
      <c r="XCF93" s="1548"/>
      <c r="XCG93" s="1548"/>
      <c r="XCH93" s="1548"/>
      <c r="XCI93" s="1548"/>
      <c r="XCJ93" s="1548"/>
      <c r="XCK93" s="1548"/>
      <c r="XCL93" s="1548"/>
      <c r="XCM93" s="1548"/>
      <c r="XCN93" s="1548"/>
      <c r="XCO93" s="1548"/>
      <c r="XCP93" s="1548"/>
      <c r="XCQ93" s="1548"/>
      <c r="XCR93" s="1548"/>
      <c r="XCS93" s="1548"/>
      <c r="XCT93" s="1548"/>
      <c r="XCU93" s="1548"/>
      <c r="XCV93" s="1548"/>
      <c r="XCW93" s="1548"/>
      <c r="XCX93" s="1548"/>
      <c r="XCY93" s="1548"/>
      <c r="XCZ93" s="1548"/>
      <c r="XDA93" s="1548"/>
      <c r="XDB93" s="1548"/>
      <c r="XDC93" s="1548"/>
      <c r="XDD93" s="1548"/>
      <c r="XDE93" s="1548"/>
      <c r="XDF93" s="1548"/>
      <c r="XDG93" s="1548"/>
      <c r="XDH93" s="1548"/>
      <c r="XDI93" s="1548"/>
      <c r="XDJ93" s="1548"/>
      <c r="XDK93" s="1548"/>
      <c r="XDL93" s="1548"/>
      <c r="XDM93" s="1548"/>
      <c r="XDN93" s="1548"/>
      <c r="XDO93" s="1548"/>
      <c r="XDP93" s="1548"/>
      <c r="XDQ93" s="1548"/>
      <c r="XDR93" s="1548"/>
      <c r="XDS93" s="1548"/>
      <c r="XDT93" s="1548"/>
      <c r="XDU93" s="1548"/>
      <c r="XDV93" s="1548"/>
      <c r="XDW93" s="1548"/>
      <c r="XDX93" s="1548"/>
      <c r="XDY93" s="1548"/>
      <c r="XDZ93" s="1548"/>
      <c r="XEA93" s="1548"/>
      <c r="XEB93" s="1548"/>
      <c r="XEC93" s="1548"/>
      <c r="XED93" s="1548"/>
      <c r="XEE93" s="1548"/>
      <c r="XEF93" s="1548"/>
      <c r="XEG93" s="1548"/>
      <c r="XEH93" s="1548"/>
      <c r="XEI93" s="1548"/>
      <c r="XEJ93" s="1548"/>
      <c r="XEK93" s="1548"/>
      <c r="XEL93" s="1548"/>
      <c r="XEM93" s="1548"/>
      <c r="XEN93" s="1548"/>
      <c r="XEO93" s="1548"/>
      <c r="XEP93" s="1548"/>
      <c r="XEQ93" s="1548"/>
      <c r="XER93" s="1548"/>
      <c r="XES93" s="1548"/>
      <c r="XET93" s="1548"/>
      <c r="XEU93" s="1548"/>
      <c r="XEV93" s="1548"/>
      <c r="XEW93" s="1548"/>
      <c r="XEX93" s="1548"/>
      <c r="XEY93" s="1548"/>
      <c r="XEZ93" s="1548"/>
      <c r="XFA93" s="1548"/>
      <c r="XFB93" s="1548"/>
      <c r="XFC93" s="1548"/>
      <c r="XFD93" s="1548"/>
    </row>
    <row r="94" spans="1:16384" s="1622" customFormat="1" ht="20.100000000000001" customHeight="1">
      <c r="A94" s="1556">
        <v>9</v>
      </c>
      <c r="B94" s="1567" t="s">
        <v>5402</v>
      </c>
      <c r="C94" s="1556" t="s">
        <v>5403</v>
      </c>
      <c r="D94" s="1556" t="s">
        <v>30</v>
      </c>
      <c r="E94" s="1556">
        <v>329</v>
      </c>
      <c r="F94" s="1548"/>
      <c r="G94" s="1592" t="s">
        <v>31</v>
      </c>
      <c r="H94" s="1616" t="s">
        <v>32</v>
      </c>
      <c r="I94" s="1545"/>
      <c r="J94" s="1547" t="s">
        <v>1905</v>
      </c>
      <c r="K94" s="1547" t="s">
        <v>5404</v>
      </c>
      <c r="L94" s="1617">
        <v>4852.75</v>
      </c>
      <c r="M94" s="1618">
        <v>3946.91</v>
      </c>
      <c r="N94" s="1619">
        <v>2017.11</v>
      </c>
      <c r="O94" s="1620" t="s">
        <v>5405</v>
      </c>
      <c r="P94" s="1592" t="s">
        <v>5406</v>
      </c>
      <c r="Q94" s="1621">
        <v>18935151265</v>
      </c>
      <c r="R94" s="1592" t="s">
        <v>5407</v>
      </c>
      <c r="S94" s="1592" t="s">
        <v>5258</v>
      </c>
      <c r="T94" s="1549"/>
    </row>
    <row r="95" spans="1:16384" s="1622" customFormat="1" ht="20.100000000000001" customHeight="1">
      <c r="A95" s="1556">
        <v>10</v>
      </c>
      <c r="B95" s="1567" t="s">
        <v>5408</v>
      </c>
      <c r="C95" s="1548"/>
      <c r="D95" s="1556" t="s">
        <v>30</v>
      </c>
      <c r="E95" s="1556">
        <v>320</v>
      </c>
      <c r="F95" s="1548"/>
      <c r="G95" s="1592" t="s">
        <v>31</v>
      </c>
      <c r="H95" s="1616" t="s">
        <v>32</v>
      </c>
      <c r="I95" s="1545"/>
      <c r="J95" s="1551"/>
      <c r="K95" s="1551"/>
      <c r="L95" s="1623">
        <v>3600</v>
      </c>
      <c r="M95" s="1618">
        <v>2928</v>
      </c>
      <c r="N95" s="1619">
        <v>2017.11</v>
      </c>
      <c r="O95" s="1624"/>
      <c r="P95" s="1592" t="s">
        <v>5406</v>
      </c>
      <c r="Q95" s="1621">
        <v>18935151265</v>
      </c>
      <c r="R95" s="1592" t="s">
        <v>5407</v>
      </c>
      <c r="S95" s="1592" t="s">
        <v>5258</v>
      </c>
      <c r="T95" s="1549"/>
    </row>
    <row r="96" spans="1:16384" s="1622" customFormat="1" ht="20.100000000000001" customHeight="1">
      <c r="A96" s="1556">
        <v>11</v>
      </c>
      <c r="B96" s="1567" t="s">
        <v>5409</v>
      </c>
      <c r="C96" s="1548"/>
      <c r="D96" s="1556" t="s">
        <v>30</v>
      </c>
      <c r="E96" s="1556">
        <v>7</v>
      </c>
      <c r="F96" s="1548"/>
      <c r="G96" s="1592" t="s">
        <v>31</v>
      </c>
      <c r="H96" s="1616" t="s">
        <v>32</v>
      </c>
      <c r="I96" s="1545"/>
      <c r="J96" s="1551"/>
      <c r="K96" s="1551"/>
      <c r="L96" s="1623">
        <v>103.25</v>
      </c>
      <c r="M96" s="1618">
        <v>83.97</v>
      </c>
      <c r="N96" s="1619">
        <v>2017.11</v>
      </c>
      <c r="O96" s="1624"/>
      <c r="P96" s="1592" t="s">
        <v>5406</v>
      </c>
      <c r="Q96" s="1621">
        <v>18935151265</v>
      </c>
      <c r="R96" s="1592" t="s">
        <v>5407</v>
      </c>
      <c r="S96" s="1592" t="s">
        <v>5258</v>
      </c>
      <c r="T96" s="1549"/>
    </row>
    <row r="97" spans="1:20" s="1622" customFormat="1" ht="20.100000000000001" customHeight="1">
      <c r="A97" s="1556">
        <v>12</v>
      </c>
      <c r="B97" s="1567" t="s">
        <v>5410</v>
      </c>
      <c r="C97" s="1548"/>
      <c r="D97" s="1556" t="s">
        <v>30</v>
      </c>
      <c r="E97" s="1556">
        <v>55</v>
      </c>
      <c r="F97" s="1548"/>
      <c r="G97" s="1592" t="s">
        <v>31</v>
      </c>
      <c r="H97" s="1616" t="s">
        <v>32</v>
      </c>
      <c r="I97" s="1545"/>
      <c r="J97" s="1615"/>
      <c r="K97" s="1615"/>
      <c r="L97" s="1623">
        <v>9625</v>
      </c>
      <c r="M97" s="1618">
        <v>7828.32</v>
      </c>
      <c r="N97" s="1619">
        <v>2017.11</v>
      </c>
      <c r="O97" s="1625"/>
      <c r="P97" s="1592" t="s">
        <v>5406</v>
      </c>
      <c r="Q97" s="1621">
        <v>18935151265</v>
      </c>
      <c r="R97" s="1592" t="s">
        <v>5407</v>
      </c>
      <c r="S97" s="1592" t="s">
        <v>5258</v>
      </c>
      <c r="T97" s="1549"/>
    </row>
    <row r="98" spans="1:20" s="1622" customFormat="1" ht="20.100000000000001" customHeight="1">
      <c r="A98" s="1556">
        <v>13</v>
      </c>
      <c r="B98" s="1567" t="s">
        <v>39</v>
      </c>
      <c r="C98" s="1548" t="s">
        <v>5411</v>
      </c>
      <c r="D98" s="1626" t="s">
        <v>45</v>
      </c>
      <c r="E98" s="1548"/>
      <c r="F98" s="1627">
        <v>4.8840000000000003</v>
      </c>
      <c r="G98" s="1592" t="s">
        <v>31</v>
      </c>
      <c r="H98" s="1616" t="s">
        <v>32</v>
      </c>
      <c r="I98" s="1545"/>
      <c r="J98" s="1547" t="s">
        <v>1905</v>
      </c>
      <c r="K98" s="1624" t="s">
        <v>5412</v>
      </c>
      <c r="L98" s="1628">
        <v>23443.200000000001</v>
      </c>
      <c r="M98" s="1618">
        <v>7032.95</v>
      </c>
      <c r="N98" s="1548">
        <v>2018.6</v>
      </c>
      <c r="O98" s="1620" t="s">
        <v>5405</v>
      </c>
      <c r="P98" s="1592" t="s">
        <v>5406</v>
      </c>
      <c r="Q98" s="1621">
        <v>18935151265</v>
      </c>
      <c r="R98" s="1592" t="s">
        <v>5407</v>
      </c>
      <c r="S98" s="1592" t="s">
        <v>5258</v>
      </c>
      <c r="T98" s="1549"/>
    </row>
    <row r="99" spans="1:20" s="1622" customFormat="1" ht="20.100000000000001" customHeight="1">
      <c r="A99" s="1556">
        <v>14</v>
      </c>
      <c r="B99" s="1567" t="s">
        <v>89</v>
      </c>
      <c r="C99" s="1548" t="s">
        <v>5413</v>
      </c>
      <c r="D99" s="1626" t="s">
        <v>45</v>
      </c>
      <c r="E99" s="1548"/>
      <c r="F99" s="1629">
        <v>10.92</v>
      </c>
      <c r="G99" s="1592" t="s">
        <v>31</v>
      </c>
      <c r="H99" s="1551" t="s">
        <v>32</v>
      </c>
      <c r="I99" s="1545"/>
      <c r="J99" s="1551"/>
      <c r="K99" s="1624"/>
      <c r="L99" s="1630">
        <v>52416</v>
      </c>
      <c r="M99" s="1631">
        <v>15724.8</v>
      </c>
      <c r="N99" s="1547">
        <v>2018.6</v>
      </c>
      <c r="O99" s="1624"/>
      <c r="P99" s="1592" t="s">
        <v>5406</v>
      </c>
      <c r="Q99" s="1621">
        <v>18935151265</v>
      </c>
      <c r="R99" s="1592" t="s">
        <v>5407</v>
      </c>
      <c r="S99" s="1592" t="s">
        <v>5258</v>
      </c>
      <c r="T99" s="1549"/>
    </row>
    <row r="100" spans="1:20" s="1622" customFormat="1" ht="20.100000000000001" customHeight="1">
      <c r="A100" s="1556">
        <v>15</v>
      </c>
      <c r="B100" s="1567" t="s">
        <v>89</v>
      </c>
      <c r="C100" s="1548" t="s">
        <v>5414</v>
      </c>
      <c r="D100" s="1626" t="s">
        <v>45</v>
      </c>
      <c r="E100" s="1548"/>
      <c r="F100" s="1632"/>
      <c r="G100" s="1592" t="s">
        <v>31</v>
      </c>
      <c r="H100" s="1615"/>
      <c r="I100" s="1545"/>
      <c r="J100" s="1551"/>
      <c r="K100" s="1624"/>
      <c r="L100" s="1633"/>
      <c r="M100" s="1634"/>
      <c r="N100" s="1615"/>
      <c r="O100" s="1624"/>
      <c r="P100" s="1592" t="s">
        <v>5406</v>
      </c>
      <c r="Q100" s="1621">
        <v>18935151265</v>
      </c>
      <c r="R100" s="1592" t="s">
        <v>5407</v>
      </c>
      <c r="S100" s="1592" t="s">
        <v>5258</v>
      </c>
      <c r="T100" s="1549"/>
    </row>
    <row r="101" spans="1:20" s="1622" customFormat="1" ht="20.100000000000001" customHeight="1">
      <c r="A101" s="1556">
        <v>16</v>
      </c>
      <c r="B101" s="1567" t="s">
        <v>89</v>
      </c>
      <c r="C101" s="1548" t="s">
        <v>5413</v>
      </c>
      <c r="D101" s="1626" t="s">
        <v>45</v>
      </c>
      <c r="E101" s="1548"/>
      <c r="F101" s="1629">
        <v>10.48</v>
      </c>
      <c r="G101" s="1592" t="s">
        <v>31</v>
      </c>
      <c r="H101" s="1551" t="s">
        <v>32</v>
      </c>
      <c r="I101" s="1545"/>
      <c r="J101" s="1551"/>
      <c r="K101" s="1624"/>
      <c r="L101" s="1630">
        <v>50304</v>
      </c>
      <c r="M101" s="1631">
        <v>15091.2</v>
      </c>
      <c r="N101" s="1547">
        <v>2018.6</v>
      </c>
      <c r="O101" s="1624"/>
      <c r="P101" s="1592" t="s">
        <v>5406</v>
      </c>
      <c r="Q101" s="1621">
        <v>18935151265</v>
      </c>
      <c r="R101" s="1592" t="s">
        <v>5407</v>
      </c>
      <c r="S101" s="1592" t="s">
        <v>5258</v>
      </c>
      <c r="T101" s="1549"/>
    </row>
    <row r="102" spans="1:20" s="1622" customFormat="1" ht="20.100000000000001" customHeight="1">
      <c r="A102" s="1556">
        <v>17</v>
      </c>
      <c r="B102" s="1567" t="s">
        <v>89</v>
      </c>
      <c r="C102" s="1548" t="s">
        <v>5415</v>
      </c>
      <c r="D102" s="1626" t="s">
        <v>45</v>
      </c>
      <c r="E102" s="1548"/>
      <c r="F102" s="1629"/>
      <c r="G102" s="1592" t="s">
        <v>31</v>
      </c>
      <c r="H102" s="1551"/>
      <c r="I102" s="1545"/>
      <c r="J102" s="1551"/>
      <c r="K102" s="1624"/>
      <c r="L102" s="1635"/>
      <c r="M102" s="1631"/>
      <c r="N102" s="1551"/>
      <c r="O102" s="1624"/>
      <c r="P102" s="1592" t="s">
        <v>5406</v>
      </c>
      <c r="Q102" s="1621">
        <v>18935151265</v>
      </c>
      <c r="R102" s="1592" t="s">
        <v>5407</v>
      </c>
      <c r="S102" s="1592" t="s">
        <v>5258</v>
      </c>
      <c r="T102" s="1549"/>
    </row>
    <row r="103" spans="1:20" s="1622" customFormat="1" ht="20.100000000000001" customHeight="1">
      <c r="A103" s="1556">
        <v>18</v>
      </c>
      <c r="B103" s="1567" t="s">
        <v>89</v>
      </c>
      <c r="C103" s="1548" t="s">
        <v>5414</v>
      </c>
      <c r="D103" s="1626" t="s">
        <v>45</v>
      </c>
      <c r="E103" s="1548"/>
      <c r="F103" s="1632"/>
      <c r="G103" s="1592" t="s">
        <v>31</v>
      </c>
      <c r="H103" s="1615"/>
      <c r="I103" s="1545"/>
      <c r="J103" s="1615"/>
      <c r="K103" s="1625"/>
      <c r="L103" s="1633"/>
      <c r="M103" s="1634"/>
      <c r="N103" s="1615"/>
      <c r="O103" s="1625"/>
      <c r="P103" s="1592" t="s">
        <v>5406</v>
      </c>
      <c r="Q103" s="1621">
        <v>18935151265</v>
      </c>
      <c r="R103" s="1592" t="s">
        <v>5407</v>
      </c>
      <c r="S103" s="1592" t="s">
        <v>5258</v>
      </c>
      <c r="T103" s="1549"/>
    </row>
    <row r="104" spans="1:20" s="1402" customFormat="1" ht="273.60000000000002">
      <c r="A104" s="1556">
        <v>19</v>
      </c>
      <c r="B104" s="1636" t="s">
        <v>147</v>
      </c>
      <c r="C104" s="1636" t="s">
        <v>5416</v>
      </c>
      <c r="D104" s="1637" t="s">
        <v>1850</v>
      </c>
      <c r="E104" s="1636"/>
      <c r="F104" s="1636">
        <v>54.84</v>
      </c>
      <c r="G104" s="1636" t="s">
        <v>31</v>
      </c>
      <c r="H104" s="1638" t="s">
        <v>32</v>
      </c>
      <c r="I104" s="1636" t="s">
        <v>5417</v>
      </c>
      <c r="J104" s="1636" t="s">
        <v>5302</v>
      </c>
      <c r="K104" s="1636" t="s">
        <v>3096</v>
      </c>
      <c r="L104" s="1639">
        <v>335719.84649999999</v>
      </c>
      <c r="M104" s="1640">
        <v>100715.7265</v>
      </c>
      <c r="N104" s="1636">
        <v>2018.12</v>
      </c>
      <c r="O104" s="1636" t="s">
        <v>5418</v>
      </c>
      <c r="P104" s="1637" t="s">
        <v>5419</v>
      </c>
      <c r="Q104" s="1636">
        <v>18235424112</v>
      </c>
      <c r="R104" s="1641" t="s">
        <v>1670</v>
      </c>
      <c r="S104" s="1427" t="s">
        <v>5258</v>
      </c>
      <c r="T104" s="1427"/>
    </row>
    <row r="105" spans="1:20" s="1402" customFormat="1" ht="100.8">
      <c r="A105" s="1556">
        <v>20</v>
      </c>
      <c r="B105" s="1636" t="s">
        <v>1805</v>
      </c>
      <c r="C105" s="1636" t="s">
        <v>5420</v>
      </c>
      <c r="D105" s="1637" t="s">
        <v>1850</v>
      </c>
      <c r="E105" s="1636"/>
      <c r="F105" s="1636">
        <v>84.05</v>
      </c>
      <c r="G105" s="1636" t="s">
        <v>31</v>
      </c>
      <c r="H105" s="1638" t="s">
        <v>32</v>
      </c>
      <c r="I105" s="1636" t="s">
        <v>5421</v>
      </c>
      <c r="J105" s="1636" t="s">
        <v>5302</v>
      </c>
      <c r="K105" s="1636" t="s">
        <v>3096</v>
      </c>
      <c r="L105" s="1639">
        <v>589509.31000000006</v>
      </c>
      <c r="M105" s="1640">
        <v>176852.31</v>
      </c>
      <c r="N105" s="1636">
        <v>2019.06</v>
      </c>
      <c r="O105" s="1636" t="s">
        <v>5418</v>
      </c>
      <c r="P105" s="1637" t="s">
        <v>5419</v>
      </c>
      <c r="Q105" s="1636">
        <v>18235424112</v>
      </c>
      <c r="R105" s="1641" t="s">
        <v>1670</v>
      </c>
      <c r="S105" s="1427" t="s">
        <v>5258</v>
      </c>
      <c r="T105" s="1427"/>
    </row>
    <row r="106" spans="1:20" s="1402" customFormat="1" ht="144">
      <c r="A106" s="1556">
        <v>21</v>
      </c>
      <c r="B106" s="1636" t="s">
        <v>173</v>
      </c>
      <c r="C106" s="1636" t="s">
        <v>5422</v>
      </c>
      <c r="D106" s="1637" t="s">
        <v>1850</v>
      </c>
      <c r="E106" s="1636"/>
      <c r="F106" s="1636">
        <v>150.52000000000001</v>
      </c>
      <c r="G106" s="1636" t="s">
        <v>31</v>
      </c>
      <c r="H106" s="1638" t="s">
        <v>32</v>
      </c>
      <c r="I106" s="1636" t="s">
        <v>5421</v>
      </c>
      <c r="J106" s="1636" t="s">
        <v>5302</v>
      </c>
      <c r="K106" s="1636" t="s">
        <v>3096</v>
      </c>
      <c r="L106" s="1639">
        <v>927096.33</v>
      </c>
      <c r="M106" s="1640">
        <v>278128.90000000002</v>
      </c>
      <c r="N106" s="1636">
        <v>2019.09</v>
      </c>
      <c r="O106" s="1636" t="s">
        <v>5418</v>
      </c>
      <c r="P106" s="1637" t="s">
        <v>5419</v>
      </c>
      <c r="Q106" s="1636">
        <v>18235424112</v>
      </c>
      <c r="R106" s="1641" t="s">
        <v>1670</v>
      </c>
      <c r="S106" s="1427" t="s">
        <v>5258</v>
      </c>
      <c r="T106" s="1427"/>
    </row>
    <row r="107" spans="1:20" s="1402" customFormat="1" ht="94.05" customHeight="1">
      <c r="A107" s="1556">
        <v>22</v>
      </c>
      <c r="B107" s="1642" t="s">
        <v>123</v>
      </c>
      <c r="C107" s="1643" t="s">
        <v>955</v>
      </c>
      <c r="D107" s="1637" t="s">
        <v>1850</v>
      </c>
      <c r="E107" s="1636"/>
      <c r="F107" s="1644">
        <v>114.64</v>
      </c>
      <c r="G107" s="1636" t="s">
        <v>31</v>
      </c>
      <c r="H107" s="1638" t="s">
        <v>32</v>
      </c>
      <c r="I107" s="1636" t="s">
        <v>5423</v>
      </c>
      <c r="J107" s="1636" t="s">
        <v>5302</v>
      </c>
      <c r="K107" s="1636" t="s">
        <v>3096</v>
      </c>
      <c r="L107" s="1644">
        <v>797894.4</v>
      </c>
      <c r="M107" s="1640">
        <v>239368.4</v>
      </c>
      <c r="N107" s="1636">
        <v>2021.06</v>
      </c>
      <c r="O107" s="1636" t="s">
        <v>5418</v>
      </c>
      <c r="P107" s="1637" t="s">
        <v>5419</v>
      </c>
      <c r="Q107" s="1636">
        <v>18235424112</v>
      </c>
      <c r="R107" s="1641" t="s">
        <v>1670</v>
      </c>
      <c r="S107" s="1427" t="s">
        <v>5258</v>
      </c>
      <c r="T107" s="1427"/>
    </row>
    <row r="108" spans="1:20" s="1550" customFormat="1" ht="33" customHeight="1">
      <c r="A108" s="1556">
        <v>23</v>
      </c>
      <c r="B108" s="1548" t="s">
        <v>145</v>
      </c>
      <c r="C108" s="1552" t="s">
        <v>5424</v>
      </c>
      <c r="D108" s="1545" t="s">
        <v>65</v>
      </c>
      <c r="E108" s="1548">
        <v>30</v>
      </c>
      <c r="F108" s="1556">
        <v>27.88</v>
      </c>
      <c r="G108" s="1548" t="s">
        <v>31</v>
      </c>
      <c r="H108" s="1548" t="s">
        <v>32</v>
      </c>
      <c r="I108" s="1580"/>
      <c r="J108" s="1645" t="s">
        <v>2153</v>
      </c>
      <c r="K108" s="1645" t="s">
        <v>5265</v>
      </c>
      <c r="L108" s="1576">
        <v>173776.32</v>
      </c>
      <c r="M108" s="1576">
        <v>52132.896000000001</v>
      </c>
      <c r="N108" s="1556">
        <v>2020.08</v>
      </c>
      <c r="O108" s="1559" t="s">
        <v>5425</v>
      </c>
      <c r="P108" s="1545" t="s">
        <v>5261</v>
      </c>
      <c r="Q108" s="1548">
        <v>19902766690</v>
      </c>
      <c r="R108" s="1548" t="s">
        <v>5262</v>
      </c>
      <c r="S108" s="1549" t="s">
        <v>5258</v>
      </c>
      <c r="T108" s="1549"/>
    </row>
    <row r="109" spans="1:20" s="1646" customFormat="1" ht="33" customHeight="1">
      <c r="A109" s="1556">
        <v>24</v>
      </c>
      <c r="B109" s="1549" t="s">
        <v>145</v>
      </c>
      <c r="C109" s="1549" t="s">
        <v>5426</v>
      </c>
      <c r="D109" s="1549" t="s">
        <v>65</v>
      </c>
      <c r="E109" s="1549">
        <v>18</v>
      </c>
      <c r="F109" s="1549">
        <v>29.19</v>
      </c>
      <c r="G109" s="1549" t="s">
        <v>31</v>
      </c>
      <c r="H109" s="1549" t="s">
        <v>32</v>
      </c>
      <c r="I109" s="1580"/>
      <c r="J109" s="1645"/>
      <c r="K109" s="1645"/>
      <c r="L109" s="1549">
        <v>181941.56</v>
      </c>
      <c r="M109" s="1549">
        <v>54582.468000000001</v>
      </c>
      <c r="N109" s="1549">
        <v>2020.08</v>
      </c>
      <c r="O109" s="1559"/>
      <c r="P109" s="1545" t="s">
        <v>5261</v>
      </c>
      <c r="Q109" s="1548">
        <v>19902766690</v>
      </c>
      <c r="R109" s="1548" t="s">
        <v>5262</v>
      </c>
      <c r="S109" s="1549" t="s">
        <v>5258</v>
      </c>
      <c r="T109" s="1549"/>
    </row>
    <row r="110" spans="1:20" s="1550" customFormat="1" ht="32.1" customHeight="1">
      <c r="A110" s="1556">
        <v>25</v>
      </c>
      <c r="B110" s="1647" t="s">
        <v>2122</v>
      </c>
      <c r="C110" s="1648" t="s">
        <v>5427</v>
      </c>
      <c r="D110" s="1649" t="s">
        <v>65</v>
      </c>
      <c r="E110" s="1649">
        <v>2</v>
      </c>
      <c r="F110" s="1507">
        <v>34.228000000000002</v>
      </c>
      <c r="G110" s="1650" t="s">
        <v>31</v>
      </c>
      <c r="H110" s="1650" t="s">
        <v>41</v>
      </c>
      <c r="I110" s="1651" t="s">
        <v>5428</v>
      </c>
      <c r="J110" s="1652" t="s">
        <v>5341</v>
      </c>
      <c r="K110" s="1506" t="s">
        <v>5345</v>
      </c>
      <c r="L110" s="1506">
        <v>276121.75</v>
      </c>
      <c r="M110" s="1592">
        <v>58763.3</v>
      </c>
      <c r="N110" s="1653">
        <v>43770</v>
      </c>
      <c r="O110" s="1547" t="s">
        <v>5343</v>
      </c>
      <c r="P110" s="1604" t="s">
        <v>5344</v>
      </c>
      <c r="Q110" s="1553">
        <v>17373170973</v>
      </c>
      <c r="R110" s="1553" t="s">
        <v>5104</v>
      </c>
      <c r="S110" s="1561" t="s">
        <v>5258</v>
      </c>
      <c r="T110" s="1549"/>
    </row>
    <row r="111" spans="1:20" s="1550" customFormat="1" ht="32.1" customHeight="1">
      <c r="A111" s="1556">
        <v>26</v>
      </c>
      <c r="B111" s="1647" t="s">
        <v>2122</v>
      </c>
      <c r="C111" s="1648" t="s">
        <v>5429</v>
      </c>
      <c r="D111" s="1649" t="s">
        <v>65</v>
      </c>
      <c r="E111" s="1649">
        <v>2</v>
      </c>
      <c r="F111" s="1507">
        <v>35.244</v>
      </c>
      <c r="G111" s="1650" t="s">
        <v>31</v>
      </c>
      <c r="H111" s="1650" t="s">
        <v>41</v>
      </c>
      <c r="I111" s="1651" t="s">
        <v>5430</v>
      </c>
      <c r="J111" s="1652" t="s">
        <v>5341</v>
      </c>
      <c r="K111" s="1506" t="s">
        <v>5345</v>
      </c>
      <c r="L111" s="1506">
        <v>284317.96000000002</v>
      </c>
      <c r="M111" s="1592">
        <v>60507.51</v>
      </c>
      <c r="N111" s="1653">
        <v>43770</v>
      </c>
      <c r="O111" s="1551"/>
      <c r="P111" s="1604" t="s">
        <v>5344</v>
      </c>
      <c r="Q111" s="1553">
        <v>17373170973</v>
      </c>
      <c r="R111" s="1553" t="s">
        <v>5104</v>
      </c>
      <c r="S111" s="1561" t="s">
        <v>5258</v>
      </c>
      <c r="T111" s="1549"/>
    </row>
    <row r="112" spans="1:20" s="1550" customFormat="1" ht="32.1" customHeight="1">
      <c r="A112" s="1556">
        <v>27</v>
      </c>
      <c r="B112" s="1647" t="s">
        <v>2122</v>
      </c>
      <c r="C112" s="1648" t="s">
        <v>5431</v>
      </c>
      <c r="D112" s="1649" t="s">
        <v>65</v>
      </c>
      <c r="E112" s="1649">
        <v>1</v>
      </c>
      <c r="F112" s="1507">
        <v>14.095000000000001</v>
      </c>
      <c r="G112" s="1650" t="s">
        <v>31</v>
      </c>
      <c r="H112" s="1650" t="s">
        <v>41</v>
      </c>
      <c r="I112" s="1651" t="s">
        <v>5432</v>
      </c>
      <c r="J112" s="1652" t="s">
        <v>5341</v>
      </c>
      <c r="K112" s="1506" t="s">
        <v>5345</v>
      </c>
      <c r="L112" s="1506">
        <v>113706.21</v>
      </c>
      <c r="M112" s="1592">
        <v>24198.55</v>
      </c>
      <c r="N112" s="1653">
        <v>43770</v>
      </c>
      <c r="O112" s="1551"/>
      <c r="P112" s="1604" t="s">
        <v>5344</v>
      </c>
      <c r="Q112" s="1553">
        <v>17373170973</v>
      </c>
      <c r="R112" s="1553" t="s">
        <v>5104</v>
      </c>
      <c r="S112" s="1561" t="s">
        <v>5258</v>
      </c>
      <c r="T112" s="1549"/>
    </row>
    <row r="113" spans="1:20" s="1550" customFormat="1" ht="32.1" customHeight="1">
      <c r="A113" s="1556">
        <v>28</v>
      </c>
      <c r="B113" s="1647" t="s">
        <v>2122</v>
      </c>
      <c r="C113" s="1648" t="s">
        <v>55</v>
      </c>
      <c r="D113" s="1649" t="s">
        <v>65</v>
      </c>
      <c r="E113" s="1649">
        <v>1</v>
      </c>
      <c r="F113" s="1507">
        <v>5.93</v>
      </c>
      <c r="G113" s="1650" t="s">
        <v>31</v>
      </c>
      <c r="H113" s="1650" t="s">
        <v>41</v>
      </c>
      <c r="I113" s="1651" t="s">
        <v>5433</v>
      </c>
      <c r="J113" s="1652" t="s">
        <v>5341</v>
      </c>
      <c r="K113" s="1506" t="s">
        <v>5345</v>
      </c>
      <c r="L113" s="1506">
        <v>62430.57</v>
      </c>
      <c r="M113" s="1592">
        <v>14557.4900000001</v>
      </c>
      <c r="N113" s="1653">
        <v>44105</v>
      </c>
      <c r="O113" s="1551"/>
      <c r="P113" s="1604" t="s">
        <v>5344</v>
      </c>
      <c r="Q113" s="1553">
        <v>17373170973</v>
      </c>
      <c r="R113" s="1553" t="s">
        <v>5104</v>
      </c>
      <c r="S113" s="1561" t="s">
        <v>5258</v>
      </c>
      <c r="T113" s="1549"/>
    </row>
    <row r="114" spans="1:20" s="1655" customFormat="1" ht="32.1" customHeight="1">
      <c r="A114" s="1556">
        <v>29</v>
      </c>
      <c r="B114" s="1647" t="s">
        <v>5434</v>
      </c>
      <c r="C114" s="1648" t="s">
        <v>5435</v>
      </c>
      <c r="D114" s="1649" t="s">
        <v>65</v>
      </c>
      <c r="E114" s="1649">
        <v>4</v>
      </c>
      <c r="F114" s="1507">
        <v>1.964</v>
      </c>
      <c r="G114" s="1650" t="s">
        <v>31</v>
      </c>
      <c r="H114" s="1650" t="s">
        <v>41</v>
      </c>
      <c r="I114" s="1651" t="s">
        <v>5436</v>
      </c>
      <c r="J114" s="1652" t="s">
        <v>5341</v>
      </c>
      <c r="K114" s="1506" t="s">
        <v>5345</v>
      </c>
      <c r="L114" s="1506">
        <v>15843.84</v>
      </c>
      <c r="M114" s="1592">
        <v>3371.76</v>
      </c>
      <c r="N114" s="1653">
        <v>43770</v>
      </c>
      <c r="O114" s="1551"/>
      <c r="P114" s="1604" t="s">
        <v>5344</v>
      </c>
      <c r="Q114" s="1553">
        <v>17373170973</v>
      </c>
      <c r="R114" s="1553" t="s">
        <v>5104</v>
      </c>
      <c r="S114" s="1561" t="s">
        <v>5258</v>
      </c>
      <c r="T114" s="1654"/>
    </row>
    <row r="115" spans="1:20" s="1655" customFormat="1" ht="32.1" customHeight="1">
      <c r="A115" s="1556">
        <v>30</v>
      </c>
      <c r="B115" s="1506" t="s">
        <v>5437</v>
      </c>
      <c r="C115" s="1656" t="s">
        <v>5438</v>
      </c>
      <c r="D115" s="1649" t="s">
        <v>65</v>
      </c>
      <c r="E115" s="1506">
        <v>2</v>
      </c>
      <c r="F115" s="1506">
        <v>0.748</v>
      </c>
      <c r="G115" s="1650" t="s">
        <v>31</v>
      </c>
      <c r="H115" s="1650" t="s">
        <v>41</v>
      </c>
      <c r="I115" s="1651" t="s">
        <v>5439</v>
      </c>
      <c r="J115" s="1652" t="s">
        <v>5341</v>
      </c>
      <c r="K115" s="1506" t="s">
        <v>5345</v>
      </c>
      <c r="L115" s="1506">
        <v>6034.21</v>
      </c>
      <c r="M115" s="1592">
        <v>1284.24</v>
      </c>
      <c r="N115" s="1653">
        <v>43770</v>
      </c>
      <c r="O115" s="1551"/>
      <c r="P115" s="1604" t="s">
        <v>5344</v>
      </c>
      <c r="Q115" s="1553">
        <v>17373170973</v>
      </c>
      <c r="R115" s="1553" t="s">
        <v>5104</v>
      </c>
      <c r="S115" s="1561" t="s">
        <v>5258</v>
      </c>
      <c r="T115" s="1654"/>
    </row>
    <row r="116" spans="1:20" s="1655" customFormat="1" ht="32.1" customHeight="1">
      <c r="A116" s="1556">
        <v>31</v>
      </c>
      <c r="B116" s="1506" t="s">
        <v>5440</v>
      </c>
      <c r="C116" s="1656" t="s">
        <v>5438</v>
      </c>
      <c r="D116" s="1649" t="s">
        <v>65</v>
      </c>
      <c r="E116" s="1506">
        <v>3</v>
      </c>
      <c r="F116" s="1506">
        <v>4.0940000000000003</v>
      </c>
      <c r="G116" s="1650" t="s">
        <v>31</v>
      </c>
      <c r="H116" s="1650" t="s">
        <v>41</v>
      </c>
      <c r="I116" s="1651" t="s">
        <v>5439</v>
      </c>
      <c r="J116" s="1652" t="s">
        <v>5341</v>
      </c>
      <c r="K116" s="1506" t="s">
        <v>5345</v>
      </c>
      <c r="L116" s="1506">
        <v>33026.83</v>
      </c>
      <c r="M116" s="1592">
        <v>7028.6300000000101</v>
      </c>
      <c r="N116" s="1653">
        <v>43770</v>
      </c>
      <c r="O116" s="1551"/>
      <c r="P116" s="1604" t="s">
        <v>5344</v>
      </c>
      <c r="Q116" s="1553">
        <v>17373170973</v>
      </c>
      <c r="R116" s="1553" t="s">
        <v>5104</v>
      </c>
      <c r="S116" s="1561" t="s">
        <v>5258</v>
      </c>
      <c r="T116" s="1654"/>
    </row>
    <row r="117" spans="1:20" s="1655" customFormat="1" ht="32.1" customHeight="1">
      <c r="A117" s="1556">
        <v>32</v>
      </c>
      <c r="B117" s="1506" t="s">
        <v>5441</v>
      </c>
      <c r="C117" s="1656" t="s">
        <v>5438</v>
      </c>
      <c r="D117" s="1506" t="s">
        <v>65</v>
      </c>
      <c r="E117" s="1506">
        <v>1</v>
      </c>
      <c r="F117" s="1506">
        <v>1.4350000000000001</v>
      </c>
      <c r="G117" s="1650" t="s">
        <v>31</v>
      </c>
      <c r="H117" s="1650" t="s">
        <v>41</v>
      </c>
      <c r="I117" s="1651" t="s">
        <v>5439</v>
      </c>
      <c r="J117" s="1652" t="s">
        <v>5341</v>
      </c>
      <c r="K117" s="1506" t="s">
        <v>5345</v>
      </c>
      <c r="L117" s="1506">
        <v>11576.33</v>
      </c>
      <c r="M117" s="1592">
        <v>2463.64</v>
      </c>
      <c r="N117" s="1653">
        <v>43770</v>
      </c>
      <c r="O117" s="1551"/>
      <c r="P117" s="1604" t="s">
        <v>5344</v>
      </c>
      <c r="Q117" s="1553">
        <v>17373170973</v>
      </c>
      <c r="R117" s="1553" t="s">
        <v>5104</v>
      </c>
      <c r="S117" s="1561" t="s">
        <v>5258</v>
      </c>
      <c r="T117" s="1654"/>
    </row>
    <row r="118" spans="1:20" s="1655" customFormat="1" ht="32.1" customHeight="1">
      <c r="A118" s="1556">
        <v>33</v>
      </c>
      <c r="B118" s="1506" t="s">
        <v>5442</v>
      </c>
      <c r="C118" s="1656" t="s">
        <v>5443</v>
      </c>
      <c r="D118" s="1649" t="s">
        <v>65</v>
      </c>
      <c r="E118" s="1506">
        <v>3</v>
      </c>
      <c r="F118" s="1506">
        <v>3.0659999999999998</v>
      </c>
      <c r="G118" s="1650" t="s">
        <v>31</v>
      </c>
      <c r="H118" s="1650" t="s">
        <v>41</v>
      </c>
      <c r="I118" s="1651" t="s">
        <v>5439</v>
      </c>
      <c r="J118" s="1652" t="s">
        <v>5341</v>
      </c>
      <c r="K118" s="1506" t="s">
        <v>5345</v>
      </c>
      <c r="L118" s="1506">
        <v>24733.82</v>
      </c>
      <c r="M118" s="1592">
        <v>5263.8</v>
      </c>
      <c r="N118" s="1653">
        <v>43770</v>
      </c>
      <c r="O118" s="1551"/>
      <c r="P118" s="1604" t="s">
        <v>5344</v>
      </c>
      <c r="Q118" s="1553">
        <v>17373170973</v>
      </c>
      <c r="R118" s="1553" t="s">
        <v>5104</v>
      </c>
      <c r="S118" s="1561" t="s">
        <v>5258</v>
      </c>
      <c r="T118" s="1654"/>
    </row>
    <row r="119" spans="1:20" s="1655" customFormat="1" ht="32.1" customHeight="1">
      <c r="A119" s="1556">
        <v>34</v>
      </c>
      <c r="B119" s="1506" t="s">
        <v>5444</v>
      </c>
      <c r="C119" s="1506"/>
      <c r="D119" s="1506" t="s">
        <v>5445</v>
      </c>
      <c r="E119" s="1506">
        <v>1</v>
      </c>
      <c r="F119" s="1506">
        <v>1.427</v>
      </c>
      <c r="G119" s="1650" t="s">
        <v>31</v>
      </c>
      <c r="H119" s="1650" t="s">
        <v>41</v>
      </c>
      <c r="I119" s="1651" t="s">
        <v>5446</v>
      </c>
      <c r="J119" s="1652" t="s">
        <v>5341</v>
      </c>
      <c r="K119" s="1506" t="s">
        <v>5345</v>
      </c>
      <c r="L119" s="1506">
        <v>11511.8</v>
      </c>
      <c r="M119" s="1592">
        <v>2449.94</v>
      </c>
      <c r="N119" s="1653">
        <v>43770</v>
      </c>
      <c r="O119" s="1551"/>
      <c r="P119" s="1604" t="s">
        <v>5344</v>
      </c>
      <c r="Q119" s="1553">
        <v>17373170973</v>
      </c>
      <c r="R119" s="1553" t="s">
        <v>5104</v>
      </c>
      <c r="S119" s="1561" t="s">
        <v>5258</v>
      </c>
      <c r="T119" s="1654"/>
    </row>
    <row r="120" spans="1:20" s="1655" customFormat="1" ht="32.1" customHeight="1">
      <c r="A120" s="1556">
        <v>35</v>
      </c>
      <c r="B120" s="1506" t="s">
        <v>5447</v>
      </c>
      <c r="C120" s="1506"/>
      <c r="D120" s="1506" t="s">
        <v>5445</v>
      </c>
      <c r="E120" s="1506">
        <v>1</v>
      </c>
      <c r="F120" s="1506">
        <v>1.377</v>
      </c>
      <c r="G120" s="1650" t="s">
        <v>31</v>
      </c>
      <c r="H120" s="1650" t="s">
        <v>41</v>
      </c>
      <c r="I120" s="1651" t="s">
        <v>5446</v>
      </c>
      <c r="J120" s="1652" t="s">
        <v>5341</v>
      </c>
      <c r="K120" s="1506" t="s">
        <v>5345</v>
      </c>
      <c r="L120" s="1506">
        <v>11108.44</v>
      </c>
      <c r="M120" s="1592">
        <v>2364.08</v>
      </c>
      <c r="N120" s="1653">
        <v>43770</v>
      </c>
      <c r="O120" s="1551"/>
      <c r="P120" s="1604" t="s">
        <v>5344</v>
      </c>
      <c r="Q120" s="1553">
        <v>17373170973</v>
      </c>
      <c r="R120" s="1553" t="s">
        <v>5104</v>
      </c>
      <c r="S120" s="1561" t="s">
        <v>5258</v>
      </c>
      <c r="T120" s="1654"/>
    </row>
    <row r="121" spans="1:20" s="1655" customFormat="1" ht="32.1" customHeight="1">
      <c r="A121" s="1556">
        <v>36</v>
      </c>
      <c r="B121" s="1506" t="s">
        <v>5448</v>
      </c>
      <c r="C121" s="1656" t="s">
        <v>5449</v>
      </c>
      <c r="D121" s="1649" t="s">
        <v>65</v>
      </c>
      <c r="E121" s="1506">
        <v>2</v>
      </c>
      <c r="F121" s="1506">
        <v>0.745</v>
      </c>
      <c r="G121" s="1650" t="s">
        <v>31</v>
      </c>
      <c r="H121" s="1650" t="s">
        <v>41</v>
      </c>
      <c r="I121" s="1651" t="s">
        <v>5450</v>
      </c>
      <c r="J121" s="1652" t="s">
        <v>5341</v>
      </c>
      <c r="K121" s="1506" t="s">
        <v>5345</v>
      </c>
      <c r="L121" s="1506">
        <v>6010.01</v>
      </c>
      <c r="M121" s="1592">
        <v>1278.96</v>
      </c>
      <c r="N121" s="1653">
        <v>43770</v>
      </c>
      <c r="O121" s="1551"/>
      <c r="P121" s="1604" t="s">
        <v>5344</v>
      </c>
      <c r="Q121" s="1553">
        <v>17373170973</v>
      </c>
      <c r="R121" s="1553" t="s">
        <v>5104</v>
      </c>
      <c r="S121" s="1561" t="s">
        <v>5258</v>
      </c>
      <c r="T121" s="1654"/>
    </row>
    <row r="122" spans="1:20" s="1655" customFormat="1" ht="32.1" customHeight="1">
      <c r="A122" s="1556">
        <v>37</v>
      </c>
      <c r="B122" s="1506" t="s">
        <v>5451</v>
      </c>
      <c r="C122" s="1656" t="s">
        <v>5452</v>
      </c>
      <c r="D122" s="1649" t="s">
        <v>65</v>
      </c>
      <c r="E122" s="1506">
        <v>2</v>
      </c>
      <c r="F122" s="1506">
        <v>3.363</v>
      </c>
      <c r="G122" s="1650" t="s">
        <v>31</v>
      </c>
      <c r="H122" s="1650" t="s">
        <v>41</v>
      </c>
      <c r="I122" s="1651" t="s">
        <v>5450</v>
      </c>
      <c r="J122" s="1652" t="s">
        <v>5341</v>
      </c>
      <c r="K122" s="1506" t="s">
        <v>5345</v>
      </c>
      <c r="L122" s="1506">
        <v>27129.759999999998</v>
      </c>
      <c r="M122" s="1592">
        <v>5773.68</v>
      </c>
      <c r="N122" s="1653">
        <v>43770</v>
      </c>
      <c r="O122" s="1551"/>
      <c r="P122" s="1604" t="s">
        <v>5344</v>
      </c>
      <c r="Q122" s="1553">
        <v>17373170973</v>
      </c>
      <c r="R122" s="1553" t="s">
        <v>5104</v>
      </c>
      <c r="S122" s="1561" t="s">
        <v>5258</v>
      </c>
      <c r="T122" s="1654"/>
    </row>
    <row r="123" spans="1:20" s="1655" customFormat="1" ht="32.1" customHeight="1">
      <c r="A123" s="1556">
        <v>38</v>
      </c>
      <c r="B123" s="1506" t="s">
        <v>5453</v>
      </c>
      <c r="C123" s="1656" t="s">
        <v>5452</v>
      </c>
      <c r="D123" s="1649" t="s">
        <v>65</v>
      </c>
      <c r="E123" s="1506">
        <v>1</v>
      </c>
      <c r="F123" s="1506">
        <v>1.7270000000000001</v>
      </c>
      <c r="G123" s="1650" t="s">
        <v>31</v>
      </c>
      <c r="H123" s="1650" t="s">
        <v>41</v>
      </c>
      <c r="I123" s="1651" t="s">
        <v>5450</v>
      </c>
      <c r="J123" s="1652" t="s">
        <v>5341</v>
      </c>
      <c r="K123" s="1506" t="s">
        <v>5345</v>
      </c>
      <c r="L123" s="1506">
        <v>13931.93</v>
      </c>
      <c r="M123" s="1592">
        <v>2964.97</v>
      </c>
      <c r="N123" s="1653">
        <v>43770</v>
      </c>
      <c r="O123" s="1551"/>
      <c r="P123" s="1604" t="s">
        <v>5344</v>
      </c>
      <c r="Q123" s="1553">
        <v>17373170973</v>
      </c>
      <c r="R123" s="1553" t="s">
        <v>5104</v>
      </c>
      <c r="S123" s="1561" t="s">
        <v>5258</v>
      </c>
      <c r="T123" s="1654"/>
    </row>
    <row r="124" spans="1:20" s="1655" customFormat="1" ht="32.1" customHeight="1">
      <c r="A124" s="1556">
        <v>39</v>
      </c>
      <c r="B124" s="1506" t="s">
        <v>5454</v>
      </c>
      <c r="C124" s="1656" t="s">
        <v>5455</v>
      </c>
      <c r="D124" s="1649" t="s">
        <v>65</v>
      </c>
      <c r="E124" s="1506">
        <v>2</v>
      </c>
      <c r="F124" s="1506">
        <v>2.2490000000000001</v>
      </c>
      <c r="G124" s="1650" t="s">
        <v>31</v>
      </c>
      <c r="H124" s="1650" t="s">
        <v>41</v>
      </c>
      <c r="I124" s="1651" t="s">
        <v>5450</v>
      </c>
      <c r="J124" s="1652" t="s">
        <v>5341</v>
      </c>
      <c r="K124" s="1506" t="s">
        <v>5345</v>
      </c>
      <c r="L124" s="1506">
        <v>18142.98</v>
      </c>
      <c r="M124" s="1592">
        <v>3861.14</v>
      </c>
      <c r="N124" s="1653">
        <v>43770</v>
      </c>
      <c r="O124" s="1551"/>
      <c r="P124" s="1604" t="s">
        <v>5344</v>
      </c>
      <c r="Q124" s="1553">
        <v>17373170973</v>
      </c>
      <c r="R124" s="1553" t="s">
        <v>5104</v>
      </c>
      <c r="S124" s="1561" t="s">
        <v>5258</v>
      </c>
      <c r="T124" s="1654"/>
    </row>
    <row r="125" spans="1:20" s="1655" customFormat="1" ht="32.1" customHeight="1">
      <c r="A125" s="1556">
        <v>40</v>
      </c>
      <c r="B125" s="1506" t="s">
        <v>5456</v>
      </c>
      <c r="C125" s="1657"/>
      <c r="D125" s="1649" t="s">
        <v>65</v>
      </c>
      <c r="E125" s="1506">
        <v>2</v>
      </c>
      <c r="F125" s="1506">
        <v>4.3520000000000003</v>
      </c>
      <c r="G125" s="1650" t="s">
        <v>31</v>
      </c>
      <c r="H125" s="1650" t="s">
        <v>41</v>
      </c>
      <c r="I125" s="1651" t="s">
        <v>5457</v>
      </c>
      <c r="J125" s="1652" t="s">
        <v>5341</v>
      </c>
      <c r="K125" s="1506" t="s">
        <v>5345</v>
      </c>
      <c r="L125" s="1506">
        <v>35108.15</v>
      </c>
      <c r="M125" s="1592">
        <v>7471.5</v>
      </c>
      <c r="N125" s="1653">
        <v>43770</v>
      </c>
      <c r="O125" s="1551"/>
      <c r="P125" s="1604" t="s">
        <v>5344</v>
      </c>
      <c r="Q125" s="1553">
        <v>17373170973</v>
      </c>
      <c r="R125" s="1553" t="s">
        <v>5104</v>
      </c>
      <c r="S125" s="1561" t="s">
        <v>5258</v>
      </c>
      <c r="T125" s="1654"/>
    </row>
    <row r="126" spans="1:20" s="1655" customFormat="1" ht="32.1" customHeight="1">
      <c r="A126" s="1556">
        <v>41</v>
      </c>
      <c r="B126" s="1506" t="s">
        <v>5458</v>
      </c>
      <c r="C126" s="1657"/>
      <c r="D126" s="1649" t="s">
        <v>65</v>
      </c>
      <c r="E126" s="1506">
        <v>2</v>
      </c>
      <c r="F126" s="1506">
        <v>3.528</v>
      </c>
      <c r="G126" s="1650" t="s">
        <v>31</v>
      </c>
      <c r="H126" s="1650" t="s">
        <v>41</v>
      </c>
      <c r="I126" s="1651" t="s">
        <v>5457</v>
      </c>
      <c r="J126" s="1652" t="s">
        <v>5341</v>
      </c>
      <c r="K126" s="1506" t="s">
        <v>5345</v>
      </c>
      <c r="L126" s="1506">
        <v>28460.84</v>
      </c>
      <c r="M126" s="1592">
        <v>6056.9000000000096</v>
      </c>
      <c r="N126" s="1653">
        <v>43770</v>
      </c>
      <c r="O126" s="1551"/>
      <c r="P126" s="1604" t="s">
        <v>5344</v>
      </c>
      <c r="Q126" s="1553">
        <v>17373170973</v>
      </c>
      <c r="R126" s="1553" t="s">
        <v>5104</v>
      </c>
      <c r="S126" s="1561" t="s">
        <v>5258</v>
      </c>
      <c r="T126" s="1654"/>
    </row>
    <row r="127" spans="1:20" s="1655" customFormat="1" ht="32.1" customHeight="1">
      <c r="A127" s="1556">
        <v>42</v>
      </c>
      <c r="B127" s="1506" t="s">
        <v>5459</v>
      </c>
      <c r="C127" s="1657"/>
      <c r="D127" s="1649" t="s">
        <v>65</v>
      </c>
      <c r="E127" s="1506">
        <v>5</v>
      </c>
      <c r="F127" s="1506">
        <v>3.4340000000000002</v>
      </c>
      <c r="G127" s="1650" t="s">
        <v>31</v>
      </c>
      <c r="H127" s="1650" t="s">
        <v>41</v>
      </c>
      <c r="I127" s="1651" t="s">
        <v>5457</v>
      </c>
      <c r="J127" s="1652" t="s">
        <v>5341</v>
      </c>
      <c r="K127" s="1506" t="s">
        <v>5345</v>
      </c>
      <c r="L127" s="1506">
        <v>27702.53</v>
      </c>
      <c r="M127" s="1592">
        <v>5895.49</v>
      </c>
      <c r="N127" s="1653">
        <v>43770</v>
      </c>
      <c r="O127" s="1551"/>
      <c r="P127" s="1604" t="s">
        <v>5344</v>
      </c>
      <c r="Q127" s="1553">
        <v>17373170973</v>
      </c>
      <c r="R127" s="1553" t="s">
        <v>5104</v>
      </c>
      <c r="S127" s="1561" t="s">
        <v>5258</v>
      </c>
      <c r="T127" s="1654"/>
    </row>
    <row r="128" spans="1:20" s="1655" customFormat="1" ht="32.1" customHeight="1">
      <c r="A128" s="1556">
        <v>43</v>
      </c>
      <c r="B128" s="1506" t="s">
        <v>5460</v>
      </c>
      <c r="C128" s="1657"/>
      <c r="D128" s="1649" t="s">
        <v>65</v>
      </c>
      <c r="E128" s="1506">
        <v>0.5</v>
      </c>
      <c r="F128" s="1506">
        <v>0.40100000000000002</v>
      </c>
      <c r="G128" s="1650" t="s">
        <v>31</v>
      </c>
      <c r="H128" s="1650" t="s">
        <v>41</v>
      </c>
      <c r="I128" s="1651" t="s">
        <v>5457</v>
      </c>
      <c r="J128" s="1652" t="s">
        <v>5341</v>
      </c>
      <c r="K128" s="1506" t="s">
        <v>5345</v>
      </c>
      <c r="L128" s="1506">
        <v>3234.92</v>
      </c>
      <c r="M128" s="1592">
        <v>688.38</v>
      </c>
      <c r="N128" s="1653">
        <v>43770</v>
      </c>
      <c r="O128" s="1551"/>
      <c r="P128" s="1604" t="s">
        <v>5344</v>
      </c>
      <c r="Q128" s="1553">
        <v>17373170973</v>
      </c>
      <c r="R128" s="1553" t="s">
        <v>5104</v>
      </c>
      <c r="S128" s="1561" t="s">
        <v>5258</v>
      </c>
      <c r="T128" s="1654"/>
    </row>
    <row r="129" spans="1:20" s="1655" customFormat="1" ht="32.1" customHeight="1">
      <c r="A129" s="1556">
        <v>44</v>
      </c>
      <c r="B129" s="1506" t="s">
        <v>5461</v>
      </c>
      <c r="C129" s="1506"/>
      <c r="D129" s="1649" t="s">
        <v>65</v>
      </c>
      <c r="E129" s="1506">
        <v>1</v>
      </c>
      <c r="F129" s="1506">
        <v>2.7120000000000002</v>
      </c>
      <c r="G129" s="1650" t="s">
        <v>31</v>
      </c>
      <c r="H129" s="1650" t="s">
        <v>41</v>
      </c>
      <c r="I129" s="1651" t="s">
        <v>5457</v>
      </c>
      <c r="J129" s="1652" t="s">
        <v>5341</v>
      </c>
      <c r="K129" s="1506" t="s">
        <v>5345</v>
      </c>
      <c r="L129" s="1506">
        <v>21878.06</v>
      </c>
      <c r="M129" s="1592">
        <v>4655.99999999999</v>
      </c>
      <c r="N129" s="1653">
        <v>43770</v>
      </c>
      <c r="O129" s="1551"/>
      <c r="P129" s="1604" t="s">
        <v>5344</v>
      </c>
      <c r="Q129" s="1553">
        <v>17373170973</v>
      </c>
      <c r="R129" s="1553" t="s">
        <v>5104</v>
      </c>
      <c r="S129" s="1561" t="s">
        <v>5258</v>
      </c>
      <c r="T129" s="1654"/>
    </row>
    <row r="130" spans="1:20" s="1655" customFormat="1" ht="32.1" customHeight="1">
      <c r="A130" s="1556">
        <v>45</v>
      </c>
      <c r="B130" s="1506" t="s">
        <v>5462</v>
      </c>
      <c r="C130" s="1506"/>
      <c r="D130" s="1649" t="s">
        <v>65</v>
      </c>
      <c r="E130" s="1506">
        <v>1</v>
      </c>
      <c r="F130" s="1506">
        <v>1.669</v>
      </c>
      <c r="G130" s="1650" t="s">
        <v>31</v>
      </c>
      <c r="H130" s="1650" t="s">
        <v>41</v>
      </c>
      <c r="I130" s="1651" t="s">
        <v>5457</v>
      </c>
      <c r="J130" s="1652" t="s">
        <v>5341</v>
      </c>
      <c r="K130" s="1506" t="s">
        <v>5345</v>
      </c>
      <c r="L130" s="1506">
        <v>13464.04</v>
      </c>
      <c r="M130" s="1592">
        <v>2865.2799999999902</v>
      </c>
      <c r="N130" s="1653">
        <v>43770</v>
      </c>
      <c r="O130" s="1551"/>
      <c r="P130" s="1604" t="s">
        <v>5344</v>
      </c>
      <c r="Q130" s="1553">
        <v>17373170973</v>
      </c>
      <c r="R130" s="1553" t="s">
        <v>5104</v>
      </c>
      <c r="S130" s="1561" t="s">
        <v>5258</v>
      </c>
      <c r="T130" s="1654"/>
    </row>
    <row r="131" spans="1:20" s="1655" customFormat="1" ht="32.1" customHeight="1">
      <c r="A131" s="1556">
        <v>46</v>
      </c>
      <c r="B131" s="1506" t="s">
        <v>5463</v>
      </c>
      <c r="C131" s="1506"/>
      <c r="D131" s="1649" t="s">
        <v>65</v>
      </c>
      <c r="E131" s="1506">
        <v>1</v>
      </c>
      <c r="F131" s="1506">
        <v>2.4980000000000002</v>
      </c>
      <c r="G131" s="1650" t="s">
        <v>31</v>
      </c>
      <c r="H131" s="1650" t="s">
        <v>41</v>
      </c>
      <c r="I131" s="1651" t="s">
        <v>5464</v>
      </c>
      <c r="J131" s="1652" t="s">
        <v>5341</v>
      </c>
      <c r="K131" s="1506" t="s">
        <v>5345</v>
      </c>
      <c r="L131" s="1506">
        <v>20151.689999999999</v>
      </c>
      <c r="M131" s="1592">
        <v>4288.68</v>
      </c>
      <c r="N131" s="1653">
        <v>43770</v>
      </c>
      <c r="O131" s="1551"/>
      <c r="P131" s="1604" t="s">
        <v>5344</v>
      </c>
      <c r="Q131" s="1553">
        <v>17373170973</v>
      </c>
      <c r="R131" s="1553" t="s">
        <v>5104</v>
      </c>
      <c r="S131" s="1561" t="s">
        <v>5258</v>
      </c>
      <c r="T131" s="1654"/>
    </row>
    <row r="132" spans="1:20" s="1655" customFormat="1" ht="32.1" customHeight="1">
      <c r="A132" s="1556">
        <v>47</v>
      </c>
      <c r="B132" s="1506" t="s">
        <v>5465</v>
      </c>
      <c r="C132" s="1506"/>
      <c r="D132" s="1649" t="s">
        <v>65</v>
      </c>
      <c r="E132" s="1506">
        <v>1</v>
      </c>
      <c r="F132" s="1506">
        <v>2.0150000000000001</v>
      </c>
      <c r="G132" s="1650" t="s">
        <v>31</v>
      </c>
      <c r="H132" s="1650" t="s">
        <v>41</v>
      </c>
      <c r="I132" s="1651" t="s">
        <v>5464</v>
      </c>
      <c r="J132" s="1652" t="s">
        <v>5341</v>
      </c>
      <c r="K132" s="1506" t="s">
        <v>5345</v>
      </c>
      <c r="L132" s="1506">
        <v>16255.27</v>
      </c>
      <c r="M132" s="1592">
        <v>3459.3800000000101</v>
      </c>
      <c r="N132" s="1653">
        <v>43770</v>
      </c>
      <c r="O132" s="1551"/>
      <c r="P132" s="1604" t="s">
        <v>5344</v>
      </c>
      <c r="Q132" s="1553">
        <v>17373170973</v>
      </c>
      <c r="R132" s="1553" t="s">
        <v>5104</v>
      </c>
      <c r="S132" s="1561" t="s">
        <v>5258</v>
      </c>
      <c r="T132" s="1654"/>
    </row>
    <row r="133" spans="1:20" s="1655" customFormat="1" ht="32.1" customHeight="1">
      <c r="A133" s="1556">
        <v>48</v>
      </c>
      <c r="B133" s="1506" t="s">
        <v>5466</v>
      </c>
      <c r="C133" s="1506"/>
      <c r="D133" s="1649" t="s">
        <v>65</v>
      </c>
      <c r="E133" s="1506">
        <v>1</v>
      </c>
      <c r="F133" s="1506">
        <v>0.67200000000000004</v>
      </c>
      <c r="G133" s="1650" t="s">
        <v>31</v>
      </c>
      <c r="H133" s="1650" t="s">
        <v>41</v>
      </c>
      <c r="I133" s="1651" t="s">
        <v>5464</v>
      </c>
      <c r="J133" s="1652" t="s">
        <v>5341</v>
      </c>
      <c r="K133" s="1506" t="s">
        <v>5345</v>
      </c>
      <c r="L133" s="1506">
        <v>5421.11</v>
      </c>
      <c r="M133" s="1592">
        <v>1153.6300000000001</v>
      </c>
      <c r="N133" s="1653">
        <v>43770</v>
      </c>
      <c r="O133" s="1551"/>
      <c r="P133" s="1604" t="s">
        <v>5344</v>
      </c>
      <c r="Q133" s="1553">
        <v>17373170973</v>
      </c>
      <c r="R133" s="1553" t="s">
        <v>5104</v>
      </c>
      <c r="S133" s="1561" t="s">
        <v>5258</v>
      </c>
      <c r="T133" s="1654"/>
    </row>
    <row r="134" spans="1:20" s="1655" customFormat="1" ht="32.1" customHeight="1">
      <c r="A134" s="1556">
        <v>49</v>
      </c>
      <c r="B134" s="1506" t="s">
        <v>5467</v>
      </c>
      <c r="C134" s="1656" t="s">
        <v>5468</v>
      </c>
      <c r="D134" s="1656"/>
      <c r="E134" s="1506"/>
      <c r="F134" s="1506">
        <v>0.28699999999999998</v>
      </c>
      <c r="G134" s="1650" t="s">
        <v>31</v>
      </c>
      <c r="H134" s="1650" t="s">
        <v>41</v>
      </c>
      <c r="I134" s="1651" t="s">
        <v>5439</v>
      </c>
      <c r="J134" s="1652" t="s">
        <v>5341</v>
      </c>
      <c r="K134" s="1506" t="s">
        <v>5345</v>
      </c>
      <c r="L134" s="1506">
        <v>2315.27</v>
      </c>
      <c r="M134" s="1592">
        <v>492.78</v>
      </c>
      <c r="N134" s="1653">
        <v>43770</v>
      </c>
      <c r="O134" s="1551"/>
      <c r="P134" s="1604" t="s">
        <v>5344</v>
      </c>
      <c r="Q134" s="1553">
        <v>17373170973</v>
      </c>
      <c r="R134" s="1553" t="s">
        <v>5104</v>
      </c>
      <c r="S134" s="1561" t="s">
        <v>5258</v>
      </c>
      <c r="T134" s="1654"/>
    </row>
    <row r="135" spans="1:20" s="1655" customFormat="1" ht="32.1" customHeight="1">
      <c r="A135" s="1556">
        <v>50</v>
      </c>
      <c r="B135" s="1506" t="s">
        <v>5469</v>
      </c>
      <c r="C135" s="1656" t="s">
        <v>5470</v>
      </c>
      <c r="D135" s="1656"/>
      <c r="E135" s="1506"/>
      <c r="F135" s="1506">
        <v>1.3240000000000001</v>
      </c>
      <c r="G135" s="1650" t="s">
        <v>31</v>
      </c>
      <c r="H135" s="1650" t="s">
        <v>41</v>
      </c>
      <c r="I135" s="1651" t="s">
        <v>5439</v>
      </c>
      <c r="J135" s="1652" t="s">
        <v>5341</v>
      </c>
      <c r="K135" s="1506" t="s">
        <v>5345</v>
      </c>
      <c r="L135" s="1506">
        <v>10680.88</v>
      </c>
      <c r="M135" s="1592">
        <v>2273.0700000000002</v>
      </c>
      <c r="N135" s="1653">
        <v>43770</v>
      </c>
      <c r="O135" s="1551"/>
      <c r="P135" s="1604" t="s">
        <v>5344</v>
      </c>
      <c r="Q135" s="1553">
        <v>17373170973</v>
      </c>
      <c r="R135" s="1553" t="s">
        <v>5104</v>
      </c>
      <c r="S135" s="1561" t="s">
        <v>5258</v>
      </c>
      <c r="T135" s="1654"/>
    </row>
    <row r="136" spans="1:20" s="1655" customFormat="1" ht="32.1" customHeight="1">
      <c r="A136" s="1556">
        <v>51</v>
      </c>
      <c r="B136" s="1506" t="s">
        <v>5471</v>
      </c>
      <c r="C136" s="1656" t="s">
        <v>5472</v>
      </c>
      <c r="D136" s="1656"/>
      <c r="E136" s="1656"/>
      <c r="F136" s="1506">
        <v>0.26200000000000001</v>
      </c>
      <c r="G136" s="1650" t="s">
        <v>31</v>
      </c>
      <c r="H136" s="1650" t="s">
        <v>41</v>
      </c>
      <c r="I136" s="1651" t="s">
        <v>5450</v>
      </c>
      <c r="J136" s="1652" t="s">
        <v>5341</v>
      </c>
      <c r="K136" s="1506" t="s">
        <v>5345</v>
      </c>
      <c r="L136" s="1506">
        <v>2113.59</v>
      </c>
      <c r="M136" s="1592">
        <v>449.79</v>
      </c>
      <c r="N136" s="1653">
        <v>43770</v>
      </c>
      <c r="O136" s="1551"/>
      <c r="P136" s="1604" t="s">
        <v>5344</v>
      </c>
      <c r="Q136" s="1553">
        <v>17373170973</v>
      </c>
      <c r="R136" s="1553" t="s">
        <v>5104</v>
      </c>
      <c r="S136" s="1561" t="s">
        <v>5258</v>
      </c>
      <c r="T136" s="1654"/>
    </row>
    <row r="137" spans="1:20" s="1655" customFormat="1" ht="32.1" customHeight="1">
      <c r="A137" s="1556">
        <v>52</v>
      </c>
      <c r="B137" s="1506" t="s">
        <v>5473</v>
      </c>
      <c r="C137" s="1656" t="s">
        <v>5470</v>
      </c>
      <c r="D137" s="1656"/>
      <c r="E137" s="1656"/>
      <c r="F137" s="1506">
        <v>1.157</v>
      </c>
      <c r="G137" s="1650" t="s">
        <v>31</v>
      </c>
      <c r="H137" s="1650" t="s">
        <v>41</v>
      </c>
      <c r="I137" s="1651" t="s">
        <v>5450</v>
      </c>
      <c r="J137" s="1652" t="s">
        <v>5341</v>
      </c>
      <c r="K137" s="1506" t="s">
        <v>5345</v>
      </c>
      <c r="L137" s="1506">
        <v>9333.67</v>
      </c>
      <c r="M137" s="1592">
        <v>1986.45</v>
      </c>
      <c r="N137" s="1653">
        <v>43770</v>
      </c>
      <c r="O137" s="1551"/>
      <c r="P137" s="1604" t="s">
        <v>5344</v>
      </c>
      <c r="Q137" s="1553">
        <v>17373170973</v>
      </c>
      <c r="R137" s="1553" t="s">
        <v>5104</v>
      </c>
      <c r="S137" s="1561" t="s">
        <v>5258</v>
      </c>
      <c r="T137" s="1654"/>
    </row>
    <row r="138" spans="1:20" s="1655" customFormat="1" ht="32.1" customHeight="1">
      <c r="A138" s="1556">
        <v>53</v>
      </c>
      <c r="B138" s="1506" t="s">
        <v>200</v>
      </c>
      <c r="C138" s="1656"/>
      <c r="D138" s="1656"/>
      <c r="E138" s="1656"/>
      <c r="F138" s="1506">
        <v>5.48</v>
      </c>
      <c r="G138" s="1650" t="s">
        <v>31</v>
      </c>
      <c r="H138" s="1650" t="s">
        <v>41</v>
      </c>
      <c r="I138" s="1651" t="s">
        <v>5474</v>
      </c>
      <c r="J138" s="1652" t="s">
        <v>5341</v>
      </c>
      <c r="K138" s="1506" t="s">
        <v>5345</v>
      </c>
      <c r="L138" s="1506">
        <v>49746.1</v>
      </c>
      <c r="M138" s="1592">
        <v>11068.46</v>
      </c>
      <c r="N138" s="1653">
        <v>44105</v>
      </c>
      <c r="O138" s="1551"/>
      <c r="P138" s="1604" t="s">
        <v>5344</v>
      </c>
      <c r="Q138" s="1553">
        <v>17373170973</v>
      </c>
      <c r="R138" s="1553" t="s">
        <v>5104</v>
      </c>
      <c r="S138" s="1561" t="s">
        <v>5258</v>
      </c>
      <c r="T138" s="1654"/>
    </row>
    <row r="139" spans="1:20" s="1655" customFormat="1" ht="32.1" customHeight="1">
      <c r="A139" s="1556">
        <v>54</v>
      </c>
      <c r="B139" s="1650" t="s">
        <v>5475</v>
      </c>
      <c r="C139" s="1656" t="s">
        <v>5476</v>
      </c>
      <c r="D139" s="1649" t="s">
        <v>65</v>
      </c>
      <c r="E139" s="1656">
        <v>5</v>
      </c>
      <c r="F139" s="1656">
        <v>4.7610000000000001</v>
      </c>
      <c r="G139" s="1650" t="s">
        <v>31</v>
      </c>
      <c r="H139" s="1650" t="s">
        <v>41</v>
      </c>
      <c r="I139" s="1651" t="s">
        <v>5477</v>
      </c>
      <c r="J139" s="1652" t="s">
        <v>5341</v>
      </c>
      <c r="K139" s="1506" t="s">
        <v>5345</v>
      </c>
      <c r="L139" s="1506">
        <v>38407.61</v>
      </c>
      <c r="M139" s="1592">
        <v>8173.71</v>
      </c>
      <c r="N139" s="1653">
        <v>43770</v>
      </c>
      <c r="O139" s="1551"/>
      <c r="P139" s="1604" t="s">
        <v>5344</v>
      </c>
      <c r="Q139" s="1553">
        <v>17373170973</v>
      </c>
      <c r="R139" s="1553" t="s">
        <v>5104</v>
      </c>
      <c r="S139" s="1561" t="s">
        <v>5258</v>
      </c>
      <c r="T139" s="1654"/>
    </row>
    <row r="140" spans="1:20" s="1655" customFormat="1" ht="32.1" customHeight="1">
      <c r="A140" s="1556">
        <v>55</v>
      </c>
      <c r="B140" s="1650" t="s">
        <v>5478</v>
      </c>
      <c r="C140" s="1656" t="s">
        <v>5476</v>
      </c>
      <c r="D140" s="1649" t="s">
        <v>65</v>
      </c>
      <c r="E140" s="1656">
        <v>3</v>
      </c>
      <c r="F140" s="1656">
        <v>3.1970000000000001</v>
      </c>
      <c r="G140" s="1650" t="s">
        <v>31</v>
      </c>
      <c r="H140" s="1650" t="s">
        <v>41</v>
      </c>
      <c r="I140" s="1651" t="s">
        <v>5477</v>
      </c>
      <c r="J140" s="1652" t="s">
        <v>5341</v>
      </c>
      <c r="K140" s="1506" t="s">
        <v>5345</v>
      </c>
      <c r="L140" s="1506">
        <v>25790.62</v>
      </c>
      <c r="M140" s="1592">
        <v>5488.57</v>
      </c>
      <c r="N140" s="1653">
        <v>43770</v>
      </c>
      <c r="O140" s="1551"/>
      <c r="P140" s="1604" t="s">
        <v>5344</v>
      </c>
      <c r="Q140" s="1553">
        <v>17373170973</v>
      </c>
      <c r="R140" s="1553" t="s">
        <v>5104</v>
      </c>
      <c r="S140" s="1561" t="s">
        <v>5258</v>
      </c>
      <c r="T140" s="1654"/>
    </row>
    <row r="141" spans="1:20" s="1655" customFormat="1" ht="32.1" customHeight="1">
      <c r="A141" s="1556">
        <v>56</v>
      </c>
      <c r="B141" s="1650" t="s">
        <v>5479</v>
      </c>
      <c r="C141" s="1656" t="s">
        <v>5480</v>
      </c>
      <c r="D141" s="1649" t="s">
        <v>65</v>
      </c>
      <c r="E141" s="1656">
        <v>1</v>
      </c>
      <c r="F141" s="1656">
        <v>0.38600000000000001</v>
      </c>
      <c r="G141" s="1650" t="s">
        <v>31</v>
      </c>
      <c r="H141" s="1650" t="s">
        <v>41</v>
      </c>
      <c r="I141" s="1651" t="s">
        <v>5477</v>
      </c>
      <c r="J141" s="1652" t="s">
        <v>5341</v>
      </c>
      <c r="K141" s="1506" t="s">
        <v>5345</v>
      </c>
      <c r="L141" s="1506">
        <v>3113.91</v>
      </c>
      <c r="M141" s="1592">
        <v>662.61000000000297</v>
      </c>
      <c r="N141" s="1653">
        <v>43770</v>
      </c>
      <c r="O141" s="1551"/>
      <c r="P141" s="1604" t="s">
        <v>5344</v>
      </c>
      <c r="Q141" s="1553">
        <v>17373170973</v>
      </c>
      <c r="R141" s="1553" t="s">
        <v>5104</v>
      </c>
      <c r="S141" s="1561" t="s">
        <v>5258</v>
      </c>
      <c r="T141" s="1654"/>
    </row>
    <row r="142" spans="1:20" s="1655" customFormat="1" ht="32.1" customHeight="1">
      <c r="A142" s="1556">
        <v>57</v>
      </c>
      <c r="B142" s="1506" t="s">
        <v>5481</v>
      </c>
      <c r="C142" s="1656" t="s">
        <v>5482</v>
      </c>
      <c r="D142" s="1649" t="s">
        <v>65</v>
      </c>
      <c r="E142" s="1656">
        <v>2</v>
      </c>
      <c r="F142" s="1656">
        <v>1.573</v>
      </c>
      <c r="G142" s="1650" t="s">
        <v>31</v>
      </c>
      <c r="H142" s="1650" t="s">
        <v>41</v>
      </c>
      <c r="I142" s="1651" t="s">
        <v>5477</v>
      </c>
      <c r="J142" s="1652" t="s">
        <v>5341</v>
      </c>
      <c r="K142" s="1506" t="s">
        <v>5345</v>
      </c>
      <c r="L142" s="1506">
        <v>12689.6</v>
      </c>
      <c r="M142" s="1592">
        <v>2700.6000000000799</v>
      </c>
      <c r="N142" s="1653">
        <v>43770</v>
      </c>
      <c r="O142" s="1551"/>
      <c r="P142" s="1604" t="s">
        <v>5344</v>
      </c>
      <c r="Q142" s="1553">
        <v>17373170973</v>
      </c>
      <c r="R142" s="1553" t="s">
        <v>5104</v>
      </c>
      <c r="S142" s="1561" t="s">
        <v>5258</v>
      </c>
      <c r="T142" s="1654"/>
    </row>
    <row r="143" spans="1:20" s="1655" customFormat="1" ht="32.1" customHeight="1">
      <c r="A143" s="1556">
        <v>58</v>
      </c>
      <c r="B143" s="1506" t="s">
        <v>5483</v>
      </c>
      <c r="C143" s="1656" t="s">
        <v>5484</v>
      </c>
      <c r="D143" s="1649" t="s">
        <v>65</v>
      </c>
      <c r="E143" s="1656">
        <v>2</v>
      </c>
      <c r="F143" s="1506">
        <v>6.58</v>
      </c>
      <c r="G143" s="1650" t="s">
        <v>31</v>
      </c>
      <c r="H143" s="1650" t="s">
        <v>41</v>
      </c>
      <c r="I143" s="1651" t="s">
        <v>5477</v>
      </c>
      <c r="J143" s="1652" t="s">
        <v>5341</v>
      </c>
      <c r="K143" s="1506" t="s">
        <v>5345</v>
      </c>
      <c r="L143" s="1506">
        <v>53081.72</v>
      </c>
      <c r="M143" s="1592">
        <v>11296.69</v>
      </c>
      <c r="N143" s="1653">
        <v>43770</v>
      </c>
      <c r="O143" s="1551"/>
      <c r="P143" s="1604" t="s">
        <v>5344</v>
      </c>
      <c r="Q143" s="1553">
        <v>17373170973</v>
      </c>
      <c r="R143" s="1553" t="s">
        <v>5104</v>
      </c>
      <c r="S143" s="1561" t="s">
        <v>5258</v>
      </c>
      <c r="T143" s="1654"/>
    </row>
    <row r="144" spans="1:20" s="1655" customFormat="1" ht="32.1" customHeight="1">
      <c r="A144" s="1556">
        <v>59</v>
      </c>
      <c r="B144" s="1506" t="s">
        <v>5485</v>
      </c>
      <c r="C144" s="1656" t="s">
        <v>5484</v>
      </c>
      <c r="D144" s="1649" t="s">
        <v>65</v>
      </c>
      <c r="E144" s="1656">
        <v>2</v>
      </c>
      <c r="F144" s="1506">
        <v>6.5910000000000002</v>
      </c>
      <c r="G144" s="1650" t="s">
        <v>31</v>
      </c>
      <c r="H144" s="1650" t="s">
        <v>41</v>
      </c>
      <c r="I144" s="1651" t="s">
        <v>5477</v>
      </c>
      <c r="J144" s="1652" t="s">
        <v>5341</v>
      </c>
      <c r="K144" s="1506" t="s">
        <v>5345</v>
      </c>
      <c r="L144" s="1506">
        <v>53170.46</v>
      </c>
      <c r="M144" s="1592">
        <v>11315.55</v>
      </c>
      <c r="N144" s="1653">
        <v>43770</v>
      </c>
      <c r="O144" s="1551"/>
      <c r="P144" s="1604" t="s">
        <v>5344</v>
      </c>
      <c r="Q144" s="1553">
        <v>17373170973</v>
      </c>
      <c r="R144" s="1553" t="s">
        <v>5104</v>
      </c>
      <c r="S144" s="1561" t="s">
        <v>5258</v>
      </c>
      <c r="T144" s="1654"/>
    </row>
    <row r="145" spans="1:20" s="1655" customFormat="1" ht="32.1" customHeight="1">
      <c r="A145" s="1556">
        <v>60</v>
      </c>
      <c r="B145" s="1506" t="s">
        <v>5486</v>
      </c>
      <c r="C145" s="1656" t="s">
        <v>5484</v>
      </c>
      <c r="D145" s="1649" t="s">
        <v>65</v>
      </c>
      <c r="E145" s="1656">
        <v>2</v>
      </c>
      <c r="F145" s="1506">
        <v>1.8640000000000001</v>
      </c>
      <c r="G145" s="1650" t="s">
        <v>31</v>
      </c>
      <c r="H145" s="1650" t="s">
        <v>41</v>
      </c>
      <c r="I145" s="1651" t="s">
        <v>5477</v>
      </c>
      <c r="J145" s="1652" t="s">
        <v>5341</v>
      </c>
      <c r="K145" s="1506" t="s">
        <v>5345</v>
      </c>
      <c r="L145" s="1506">
        <v>15037.13</v>
      </c>
      <c r="M145" s="1592">
        <v>3200.1700000000201</v>
      </c>
      <c r="N145" s="1653">
        <v>43770</v>
      </c>
      <c r="O145" s="1551"/>
      <c r="P145" s="1604" t="s">
        <v>5344</v>
      </c>
      <c r="Q145" s="1553">
        <v>17373170973</v>
      </c>
      <c r="R145" s="1553" t="s">
        <v>5104</v>
      </c>
      <c r="S145" s="1561" t="s">
        <v>5258</v>
      </c>
      <c r="T145" s="1654"/>
    </row>
    <row r="146" spans="1:20" s="1655" customFormat="1" ht="32.1" customHeight="1">
      <c r="A146" s="1556">
        <v>61</v>
      </c>
      <c r="B146" s="1506" t="s">
        <v>5487</v>
      </c>
      <c r="C146" s="1656" t="s">
        <v>5484</v>
      </c>
      <c r="D146" s="1649" t="s">
        <v>65</v>
      </c>
      <c r="E146" s="1656">
        <v>2</v>
      </c>
      <c r="F146" s="1506">
        <v>0.81299999999999994</v>
      </c>
      <c r="G146" s="1650" t="s">
        <v>31</v>
      </c>
      <c r="H146" s="1650" t="s">
        <v>41</v>
      </c>
      <c r="I146" s="1651" t="s">
        <v>5477</v>
      </c>
      <c r="J146" s="1652" t="s">
        <v>5341</v>
      </c>
      <c r="K146" s="1506" t="s">
        <v>5345</v>
      </c>
      <c r="L146" s="1506">
        <v>6558.58</v>
      </c>
      <c r="M146" s="1592">
        <v>1395.87</v>
      </c>
      <c r="N146" s="1653">
        <v>43770</v>
      </c>
      <c r="O146" s="1551"/>
      <c r="P146" s="1604" t="s">
        <v>5344</v>
      </c>
      <c r="Q146" s="1553">
        <v>17373170973</v>
      </c>
      <c r="R146" s="1553" t="s">
        <v>5104</v>
      </c>
      <c r="S146" s="1561" t="s">
        <v>5258</v>
      </c>
      <c r="T146" s="1654"/>
    </row>
    <row r="147" spans="1:20" s="1655" customFormat="1" ht="32.1" customHeight="1">
      <c r="A147" s="1556">
        <v>62</v>
      </c>
      <c r="B147" s="1650" t="s">
        <v>5488</v>
      </c>
      <c r="C147" s="1657"/>
      <c r="D147" s="1649" t="s">
        <v>65</v>
      </c>
      <c r="E147" s="1656">
        <v>1</v>
      </c>
      <c r="F147" s="1506">
        <v>1.115</v>
      </c>
      <c r="G147" s="1650" t="s">
        <v>31</v>
      </c>
      <c r="H147" s="1650" t="s">
        <v>41</v>
      </c>
      <c r="I147" s="1651" t="s">
        <v>5477</v>
      </c>
      <c r="J147" s="1652" t="s">
        <v>5341</v>
      </c>
      <c r="K147" s="1506" t="s">
        <v>5345</v>
      </c>
      <c r="L147" s="1506">
        <v>8994.85</v>
      </c>
      <c r="M147" s="1592">
        <v>1914.28999999998</v>
      </c>
      <c r="N147" s="1653">
        <v>43770</v>
      </c>
      <c r="O147" s="1551"/>
      <c r="P147" s="1604" t="s">
        <v>5344</v>
      </c>
      <c r="Q147" s="1553">
        <v>17373170973</v>
      </c>
      <c r="R147" s="1553" t="s">
        <v>5104</v>
      </c>
      <c r="S147" s="1561" t="s">
        <v>5258</v>
      </c>
      <c r="T147" s="1654"/>
    </row>
    <row r="148" spans="1:20" s="1655" customFormat="1" ht="32.1" customHeight="1">
      <c r="A148" s="1556">
        <v>63</v>
      </c>
      <c r="B148" s="1650" t="s">
        <v>5489</v>
      </c>
      <c r="C148" s="1657"/>
      <c r="D148" s="1649" t="s">
        <v>65</v>
      </c>
      <c r="E148" s="1656">
        <v>1</v>
      </c>
      <c r="F148" s="1506">
        <v>1.4239999999999999</v>
      </c>
      <c r="G148" s="1650" t="s">
        <v>31</v>
      </c>
      <c r="H148" s="1650" t="s">
        <v>41</v>
      </c>
      <c r="I148" s="1651" t="s">
        <v>5477</v>
      </c>
      <c r="J148" s="1652" t="s">
        <v>5341</v>
      </c>
      <c r="K148" s="1506" t="s">
        <v>5345</v>
      </c>
      <c r="L148" s="1506">
        <v>11487.59</v>
      </c>
      <c r="M148" s="1592">
        <v>2444.7800000000002</v>
      </c>
      <c r="N148" s="1653">
        <v>43770</v>
      </c>
      <c r="O148" s="1551"/>
      <c r="P148" s="1604" t="s">
        <v>5344</v>
      </c>
      <c r="Q148" s="1553">
        <v>17373170973</v>
      </c>
      <c r="R148" s="1553" t="s">
        <v>5104</v>
      </c>
      <c r="S148" s="1561" t="s">
        <v>5258</v>
      </c>
      <c r="T148" s="1654"/>
    </row>
    <row r="149" spans="1:20" s="1655" customFormat="1" ht="32.1" customHeight="1">
      <c r="A149" s="1556">
        <v>64</v>
      </c>
      <c r="B149" s="1650" t="s">
        <v>5490</v>
      </c>
      <c r="C149" s="1657"/>
      <c r="D149" s="1649" t="s">
        <v>65</v>
      </c>
      <c r="E149" s="1656">
        <v>3</v>
      </c>
      <c r="F149" s="1656">
        <v>3.0089999999999999</v>
      </c>
      <c r="G149" s="1650" t="s">
        <v>31</v>
      </c>
      <c r="H149" s="1650" t="s">
        <v>41</v>
      </c>
      <c r="I149" s="1651" t="s">
        <v>5477</v>
      </c>
      <c r="J149" s="1652" t="s">
        <v>5341</v>
      </c>
      <c r="K149" s="1506" t="s">
        <v>5345</v>
      </c>
      <c r="L149" s="1506">
        <v>24274</v>
      </c>
      <c r="M149" s="1592">
        <v>5165.99999999998</v>
      </c>
      <c r="N149" s="1653">
        <v>43770</v>
      </c>
      <c r="O149" s="1551"/>
      <c r="P149" s="1604" t="s">
        <v>5344</v>
      </c>
      <c r="Q149" s="1553">
        <v>17373170973</v>
      </c>
      <c r="R149" s="1553" t="s">
        <v>5104</v>
      </c>
      <c r="S149" s="1561" t="s">
        <v>5258</v>
      </c>
      <c r="T149" s="1654"/>
    </row>
    <row r="150" spans="1:20" s="1655" customFormat="1" ht="32.1" customHeight="1">
      <c r="A150" s="1556">
        <v>65</v>
      </c>
      <c r="B150" s="1650" t="s">
        <v>5491</v>
      </c>
      <c r="C150" s="1657"/>
      <c r="D150" s="1649" t="s">
        <v>65</v>
      </c>
      <c r="E150" s="1656">
        <v>2</v>
      </c>
      <c r="F150" s="1656">
        <v>4.2679999999999998</v>
      </c>
      <c r="G150" s="1650" t="s">
        <v>31</v>
      </c>
      <c r="H150" s="1650" t="s">
        <v>41</v>
      </c>
      <c r="I150" s="1651" t="s">
        <v>5477</v>
      </c>
      <c r="J150" s="1652" t="s">
        <v>5341</v>
      </c>
      <c r="K150" s="1506" t="s">
        <v>5345</v>
      </c>
      <c r="L150" s="1506">
        <v>34430.51</v>
      </c>
      <c r="M150" s="1592">
        <v>7327.31</v>
      </c>
      <c r="N150" s="1653">
        <v>43770</v>
      </c>
      <c r="O150" s="1551"/>
      <c r="P150" s="1604" t="s">
        <v>5344</v>
      </c>
      <c r="Q150" s="1553">
        <v>17373170973</v>
      </c>
      <c r="R150" s="1553" t="s">
        <v>5104</v>
      </c>
      <c r="S150" s="1561" t="s">
        <v>5258</v>
      </c>
      <c r="T150" s="1654"/>
    </row>
    <row r="151" spans="1:20" s="1655" customFormat="1" ht="32.1" customHeight="1">
      <c r="A151" s="1556">
        <v>66</v>
      </c>
      <c r="B151" s="1506" t="s">
        <v>5492</v>
      </c>
      <c r="C151" s="1657"/>
      <c r="D151" s="1649" t="s">
        <v>65</v>
      </c>
      <c r="E151" s="1656">
        <v>1</v>
      </c>
      <c r="F151" s="1656">
        <v>0.77200000000000002</v>
      </c>
      <c r="G151" s="1650" t="s">
        <v>31</v>
      </c>
      <c r="H151" s="1650" t="s">
        <v>41</v>
      </c>
      <c r="I151" s="1651" t="s">
        <v>5477</v>
      </c>
      <c r="J151" s="1652" t="s">
        <v>5341</v>
      </c>
      <c r="K151" s="1506" t="s">
        <v>5345</v>
      </c>
      <c r="L151" s="1506">
        <v>6227.83</v>
      </c>
      <c r="M151" s="1592">
        <v>1325.35</v>
      </c>
      <c r="N151" s="1653">
        <v>43770</v>
      </c>
      <c r="O151" s="1551"/>
      <c r="P151" s="1604" t="s">
        <v>5344</v>
      </c>
      <c r="Q151" s="1553">
        <v>17373170973</v>
      </c>
      <c r="R151" s="1553" t="s">
        <v>5104</v>
      </c>
      <c r="S151" s="1561" t="s">
        <v>5258</v>
      </c>
      <c r="T151" s="1654"/>
    </row>
    <row r="152" spans="1:20" s="1655" customFormat="1" ht="32.1" customHeight="1">
      <c r="A152" s="1556">
        <v>67</v>
      </c>
      <c r="B152" s="1650" t="s">
        <v>5493</v>
      </c>
      <c r="C152" s="1657"/>
      <c r="D152" s="1649" t="s">
        <v>65</v>
      </c>
      <c r="E152" s="1656">
        <v>1</v>
      </c>
      <c r="F152" s="1656">
        <v>0.442</v>
      </c>
      <c r="G152" s="1650" t="s">
        <v>31</v>
      </c>
      <c r="H152" s="1650" t="s">
        <v>41</v>
      </c>
      <c r="I152" s="1651" t="s">
        <v>5477</v>
      </c>
      <c r="J152" s="1652" t="s">
        <v>5341</v>
      </c>
      <c r="K152" s="1506" t="s">
        <v>5345</v>
      </c>
      <c r="L152" s="1506">
        <v>3565.67</v>
      </c>
      <c r="M152" s="1592">
        <v>758.77999999999599</v>
      </c>
      <c r="N152" s="1653">
        <v>43770</v>
      </c>
      <c r="O152" s="1551"/>
      <c r="P152" s="1604" t="s">
        <v>5344</v>
      </c>
      <c r="Q152" s="1553">
        <v>17373170973</v>
      </c>
      <c r="R152" s="1553" t="s">
        <v>5104</v>
      </c>
      <c r="S152" s="1561" t="s">
        <v>5258</v>
      </c>
      <c r="T152" s="1654"/>
    </row>
    <row r="153" spans="1:20" s="1655" customFormat="1" ht="32.1" customHeight="1">
      <c r="A153" s="1556">
        <v>68</v>
      </c>
      <c r="B153" s="1650" t="s">
        <v>5494</v>
      </c>
      <c r="C153" s="1650"/>
      <c r="D153" s="1649" t="s">
        <v>65</v>
      </c>
      <c r="E153" s="1650">
        <v>3</v>
      </c>
      <c r="F153" s="1506">
        <v>3.6480000000000001</v>
      </c>
      <c r="G153" s="1650" t="s">
        <v>31</v>
      </c>
      <c r="H153" s="1650" t="s">
        <v>41</v>
      </c>
      <c r="I153" s="1651" t="s">
        <v>5495</v>
      </c>
      <c r="J153" s="1652" t="s">
        <v>5341</v>
      </c>
      <c r="K153" s="1506" t="s">
        <v>5345</v>
      </c>
      <c r="L153" s="1506">
        <v>29428.89</v>
      </c>
      <c r="M153" s="1592">
        <v>6263.0600000000104</v>
      </c>
      <c r="N153" s="1653">
        <v>43770</v>
      </c>
      <c r="O153" s="1551"/>
      <c r="P153" s="1604" t="s">
        <v>5344</v>
      </c>
      <c r="Q153" s="1553">
        <v>17373170973</v>
      </c>
      <c r="R153" s="1553" t="s">
        <v>5104</v>
      </c>
      <c r="S153" s="1561" t="s">
        <v>5258</v>
      </c>
      <c r="T153" s="1654"/>
    </row>
    <row r="154" spans="1:20" s="1655" customFormat="1" ht="32.1" customHeight="1">
      <c r="A154" s="1556">
        <v>69</v>
      </c>
      <c r="B154" s="1650" t="s">
        <v>5496</v>
      </c>
      <c r="C154" s="1650"/>
      <c r="D154" s="1649" t="s">
        <v>65</v>
      </c>
      <c r="E154" s="1650">
        <v>3</v>
      </c>
      <c r="F154" s="1506">
        <v>5.1870000000000003</v>
      </c>
      <c r="G154" s="1650" t="s">
        <v>31</v>
      </c>
      <c r="H154" s="1650" t="s">
        <v>41</v>
      </c>
      <c r="I154" s="1651" t="s">
        <v>5495</v>
      </c>
      <c r="J154" s="1652" t="s">
        <v>5341</v>
      </c>
      <c r="K154" s="1506" t="s">
        <v>5345</v>
      </c>
      <c r="L154" s="1506">
        <v>41844.21</v>
      </c>
      <c r="M154" s="1592">
        <v>8905.08</v>
      </c>
      <c r="N154" s="1653">
        <v>43770</v>
      </c>
      <c r="O154" s="1551"/>
      <c r="P154" s="1604" t="s">
        <v>5344</v>
      </c>
      <c r="Q154" s="1553">
        <v>17373170973</v>
      </c>
      <c r="R154" s="1553" t="s">
        <v>5104</v>
      </c>
      <c r="S154" s="1561" t="s">
        <v>5258</v>
      </c>
      <c r="T154" s="1654"/>
    </row>
    <row r="155" spans="1:20" s="1655" customFormat="1" ht="32.1" customHeight="1">
      <c r="A155" s="1556">
        <v>70</v>
      </c>
      <c r="B155" s="1650" t="s">
        <v>5497</v>
      </c>
      <c r="C155" s="1650"/>
      <c r="D155" s="1649" t="s">
        <v>65</v>
      </c>
      <c r="E155" s="1650">
        <v>2</v>
      </c>
      <c r="F155" s="1506">
        <v>1.3859999999999999</v>
      </c>
      <c r="G155" s="1650" t="s">
        <v>31</v>
      </c>
      <c r="H155" s="1650" t="s">
        <v>41</v>
      </c>
      <c r="I155" s="1651" t="s">
        <v>5495</v>
      </c>
      <c r="J155" s="1652" t="s">
        <v>5341</v>
      </c>
      <c r="K155" s="1506" t="s">
        <v>5345</v>
      </c>
      <c r="L155" s="1506">
        <v>11181.04</v>
      </c>
      <c r="M155" s="1592">
        <v>2379.54</v>
      </c>
      <c r="N155" s="1653">
        <v>43770</v>
      </c>
      <c r="O155" s="1551"/>
      <c r="P155" s="1604" t="s">
        <v>5344</v>
      </c>
      <c r="Q155" s="1553">
        <v>17373170973</v>
      </c>
      <c r="R155" s="1553" t="s">
        <v>5104</v>
      </c>
      <c r="S155" s="1561" t="s">
        <v>5258</v>
      </c>
      <c r="T155" s="1654"/>
    </row>
    <row r="156" spans="1:20" s="1550" customFormat="1" ht="32.1" customHeight="1">
      <c r="A156" s="1556">
        <v>71</v>
      </c>
      <c r="B156" s="1650" t="s">
        <v>5498</v>
      </c>
      <c r="C156" s="1657"/>
      <c r="D156" s="1649" t="s">
        <v>65</v>
      </c>
      <c r="E156" s="1650">
        <v>1</v>
      </c>
      <c r="F156" s="1506">
        <v>1.147</v>
      </c>
      <c r="G156" s="1650" t="s">
        <v>31</v>
      </c>
      <c r="H156" s="1650" t="s">
        <v>41</v>
      </c>
      <c r="I156" s="1651" t="s">
        <v>5495</v>
      </c>
      <c r="J156" s="1652" t="s">
        <v>5341</v>
      </c>
      <c r="K156" s="1506" t="s">
        <v>5345</v>
      </c>
      <c r="L156" s="1506">
        <v>9253</v>
      </c>
      <c r="M156" s="1592">
        <v>1969.23000000001</v>
      </c>
      <c r="N156" s="1653">
        <v>43770</v>
      </c>
      <c r="O156" s="1551"/>
      <c r="P156" s="1604" t="s">
        <v>5344</v>
      </c>
      <c r="Q156" s="1553">
        <v>17373170973</v>
      </c>
      <c r="R156" s="1553" t="s">
        <v>5104</v>
      </c>
      <c r="S156" s="1561" t="s">
        <v>5258</v>
      </c>
      <c r="T156" s="1549"/>
    </row>
    <row r="157" spans="1:20" s="1550" customFormat="1" ht="32.1" customHeight="1">
      <c r="A157" s="1556">
        <v>72</v>
      </c>
      <c r="B157" s="1650" t="s">
        <v>5499</v>
      </c>
      <c r="C157" s="1657"/>
      <c r="D157" s="1649" t="s">
        <v>65</v>
      </c>
      <c r="E157" s="1650">
        <v>1</v>
      </c>
      <c r="F157" s="1506">
        <v>1.7130000000000001</v>
      </c>
      <c r="G157" s="1650" t="s">
        <v>31</v>
      </c>
      <c r="H157" s="1650" t="s">
        <v>41</v>
      </c>
      <c r="I157" s="1651" t="s">
        <v>5495</v>
      </c>
      <c r="J157" s="1652" t="s">
        <v>5341</v>
      </c>
      <c r="K157" s="1506" t="s">
        <v>5345</v>
      </c>
      <c r="L157" s="1506">
        <v>13819</v>
      </c>
      <c r="M157" s="1592">
        <v>2940.8299999999799</v>
      </c>
      <c r="N157" s="1653">
        <v>43770</v>
      </c>
      <c r="O157" s="1551"/>
      <c r="P157" s="1604" t="s">
        <v>5344</v>
      </c>
      <c r="Q157" s="1553">
        <v>17373170973</v>
      </c>
      <c r="R157" s="1553" t="s">
        <v>5104</v>
      </c>
      <c r="S157" s="1561" t="s">
        <v>5258</v>
      </c>
      <c r="T157" s="1549"/>
    </row>
    <row r="158" spans="1:20" s="1550" customFormat="1" ht="32.1" customHeight="1">
      <c r="A158" s="1556">
        <v>73</v>
      </c>
      <c r="B158" s="1650" t="s">
        <v>5500</v>
      </c>
      <c r="C158" s="1658"/>
      <c r="D158" s="1649" t="s">
        <v>65</v>
      </c>
      <c r="E158" s="1658">
        <v>2</v>
      </c>
      <c r="F158" s="1658">
        <v>0.86599999999999999</v>
      </c>
      <c r="G158" s="1650" t="s">
        <v>31</v>
      </c>
      <c r="H158" s="1650" t="s">
        <v>41</v>
      </c>
      <c r="I158" s="1651" t="s">
        <v>5495</v>
      </c>
      <c r="J158" s="1652" t="s">
        <v>5341</v>
      </c>
      <c r="K158" s="1506" t="s">
        <v>5345</v>
      </c>
      <c r="L158" s="1506">
        <v>6986.14</v>
      </c>
      <c r="M158" s="1592">
        <v>1486.76</v>
      </c>
      <c r="N158" s="1653">
        <v>43770</v>
      </c>
      <c r="O158" s="1551"/>
      <c r="P158" s="1604" t="s">
        <v>5344</v>
      </c>
      <c r="Q158" s="1553">
        <v>17373170973</v>
      </c>
      <c r="R158" s="1553" t="s">
        <v>5104</v>
      </c>
      <c r="S158" s="1561" t="s">
        <v>5258</v>
      </c>
      <c r="T158" s="1549"/>
    </row>
    <row r="159" spans="1:20" s="1550" customFormat="1" ht="32.1" customHeight="1">
      <c r="A159" s="1556">
        <v>74</v>
      </c>
      <c r="B159" s="1659" t="s">
        <v>5501</v>
      </c>
      <c r="C159" s="1659" t="s">
        <v>5502</v>
      </c>
      <c r="D159" s="1649" t="s">
        <v>65</v>
      </c>
      <c r="E159" s="1650">
        <v>4</v>
      </c>
      <c r="F159" s="1650">
        <v>6.8609999999999998</v>
      </c>
      <c r="G159" s="1650" t="s">
        <v>31</v>
      </c>
      <c r="H159" s="1650" t="s">
        <v>41</v>
      </c>
      <c r="I159" s="1651" t="s">
        <v>5503</v>
      </c>
      <c r="J159" s="1652" t="s">
        <v>5341</v>
      </c>
      <c r="K159" s="1506" t="s">
        <v>5345</v>
      </c>
      <c r="L159" s="1506">
        <v>55348.58</v>
      </c>
      <c r="M159" s="1592">
        <v>11779.16</v>
      </c>
      <c r="N159" s="1653">
        <v>43770</v>
      </c>
      <c r="O159" s="1551"/>
      <c r="P159" s="1604" t="s">
        <v>5344</v>
      </c>
      <c r="Q159" s="1553">
        <v>17373170973</v>
      </c>
      <c r="R159" s="1553" t="s">
        <v>5104</v>
      </c>
      <c r="S159" s="1561" t="s">
        <v>5258</v>
      </c>
      <c r="T159" s="1549"/>
    </row>
    <row r="160" spans="1:20" s="1550" customFormat="1" ht="32.1" customHeight="1">
      <c r="A160" s="1556">
        <v>75</v>
      </c>
      <c r="B160" s="1659" t="s">
        <v>5504</v>
      </c>
      <c r="C160" s="1659"/>
      <c r="D160" s="1649" t="s">
        <v>65</v>
      </c>
      <c r="E160" s="1650">
        <v>1</v>
      </c>
      <c r="F160" s="1650">
        <v>0.78300000000000003</v>
      </c>
      <c r="G160" s="1650" t="s">
        <v>31</v>
      </c>
      <c r="H160" s="1650" t="s">
        <v>41</v>
      </c>
      <c r="I160" s="1651" t="s">
        <v>5503</v>
      </c>
      <c r="J160" s="1652" t="s">
        <v>5341</v>
      </c>
      <c r="K160" s="1506" t="s">
        <v>5345</v>
      </c>
      <c r="L160" s="1506">
        <v>6316.56</v>
      </c>
      <c r="M160" s="1592">
        <v>1344.33</v>
      </c>
      <c r="N160" s="1653">
        <v>43770</v>
      </c>
      <c r="O160" s="1551"/>
      <c r="P160" s="1604" t="s">
        <v>5344</v>
      </c>
      <c r="Q160" s="1553">
        <v>17373170973</v>
      </c>
      <c r="R160" s="1553" t="s">
        <v>5104</v>
      </c>
      <c r="S160" s="1561" t="s">
        <v>5258</v>
      </c>
      <c r="T160" s="1549"/>
    </row>
    <row r="161" spans="1:20" s="1550" customFormat="1" ht="32.1" customHeight="1">
      <c r="A161" s="1556">
        <v>76</v>
      </c>
      <c r="B161" s="1650" t="s">
        <v>5505</v>
      </c>
      <c r="C161" s="1659"/>
      <c r="D161" s="1649" t="s">
        <v>65</v>
      </c>
      <c r="E161" s="1650">
        <v>1</v>
      </c>
      <c r="F161" s="1650">
        <v>0.72499999999999998</v>
      </c>
      <c r="G161" s="1650" t="s">
        <v>31</v>
      </c>
      <c r="H161" s="1650" t="s">
        <v>41</v>
      </c>
      <c r="I161" s="1651" t="s">
        <v>5503</v>
      </c>
      <c r="J161" s="1652" t="s">
        <v>5341</v>
      </c>
      <c r="K161" s="1506" t="s">
        <v>5345</v>
      </c>
      <c r="L161" s="1506">
        <v>5848.67</v>
      </c>
      <c r="M161" s="1592">
        <v>1244.6400000000001</v>
      </c>
      <c r="N161" s="1653">
        <v>43770</v>
      </c>
      <c r="O161" s="1551"/>
      <c r="P161" s="1604" t="s">
        <v>5344</v>
      </c>
      <c r="Q161" s="1553">
        <v>17373170973</v>
      </c>
      <c r="R161" s="1553" t="s">
        <v>5104</v>
      </c>
      <c r="S161" s="1561" t="s">
        <v>5258</v>
      </c>
      <c r="T161" s="1549"/>
    </row>
    <row r="162" spans="1:20" s="1550" customFormat="1" ht="32.1" customHeight="1">
      <c r="A162" s="1556">
        <v>77</v>
      </c>
      <c r="B162" s="1650" t="s">
        <v>5506</v>
      </c>
      <c r="C162" s="1659"/>
      <c r="D162" s="1649" t="s">
        <v>65</v>
      </c>
      <c r="E162" s="1650">
        <v>2</v>
      </c>
      <c r="F162" s="1650">
        <v>1.2110000000000001</v>
      </c>
      <c r="G162" s="1650" t="s">
        <v>31</v>
      </c>
      <c r="H162" s="1650" t="s">
        <v>41</v>
      </c>
      <c r="I162" s="1651" t="s">
        <v>5503</v>
      </c>
      <c r="J162" s="1652" t="s">
        <v>5341</v>
      </c>
      <c r="K162" s="1506" t="s">
        <v>5345</v>
      </c>
      <c r="L162" s="1506">
        <v>9769.2999999999993</v>
      </c>
      <c r="M162" s="1592">
        <v>2079.0999999999899</v>
      </c>
      <c r="N162" s="1653">
        <v>43770</v>
      </c>
      <c r="O162" s="1551"/>
      <c r="P162" s="1604" t="s">
        <v>5344</v>
      </c>
      <c r="Q162" s="1553">
        <v>17373170973</v>
      </c>
      <c r="R162" s="1553" t="s">
        <v>5104</v>
      </c>
      <c r="S162" s="1561" t="s">
        <v>5258</v>
      </c>
      <c r="T162" s="1549"/>
    </row>
    <row r="163" spans="1:20" s="1550" customFormat="1" ht="32.1" customHeight="1">
      <c r="A163" s="1556">
        <v>78</v>
      </c>
      <c r="B163" s="1650" t="s">
        <v>5507</v>
      </c>
      <c r="C163" s="1659"/>
      <c r="D163" s="1649" t="s">
        <v>65</v>
      </c>
      <c r="E163" s="1650">
        <v>2</v>
      </c>
      <c r="F163" s="1506">
        <v>4.21</v>
      </c>
      <c r="G163" s="1650" t="s">
        <v>31</v>
      </c>
      <c r="H163" s="1650" t="s">
        <v>41</v>
      </c>
      <c r="I163" s="1651" t="s">
        <v>5503</v>
      </c>
      <c r="J163" s="1652" t="s">
        <v>5341</v>
      </c>
      <c r="K163" s="1506" t="s">
        <v>5345</v>
      </c>
      <c r="L163" s="1506">
        <v>33962.620000000003</v>
      </c>
      <c r="M163" s="1592">
        <v>7227.75000000002</v>
      </c>
      <c r="N163" s="1653">
        <v>43770</v>
      </c>
      <c r="O163" s="1551"/>
      <c r="P163" s="1604" t="s">
        <v>5344</v>
      </c>
      <c r="Q163" s="1553">
        <v>17373170973</v>
      </c>
      <c r="R163" s="1553" t="s">
        <v>5104</v>
      </c>
      <c r="S163" s="1561" t="s">
        <v>5258</v>
      </c>
      <c r="T163" s="1549"/>
    </row>
    <row r="164" spans="1:20" s="1550" customFormat="1" ht="32.1" customHeight="1">
      <c r="A164" s="1556">
        <v>79</v>
      </c>
      <c r="B164" s="1506" t="s">
        <v>5508</v>
      </c>
      <c r="C164" s="1659" t="s">
        <v>5509</v>
      </c>
      <c r="D164" s="1649" t="s">
        <v>65</v>
      </c>
      <c r="E164" s="1506">
        <v>1</v>
      </c>
      <c r="F164" s="1506">
        <v>0.92100000000000004</v>
      </c>
      <c r="G164" s="1650" t="s">
        <v>31</v>
      </c>
      <c r="H164" s="1650" t="s">
        <v>41</v>
      </c>
      <c r="I164" s="1651" t="s">
        <v>5477</v>
      </c>
      <c r="J164" s="1652" t="s">
        <v>5341</v>
      </c>
      <c r="K164" s="1506" t="s">
        <v>5345</v>
      </c>
      <c r="L164" s="1506">
        <v>7429.83</v>
      </c>
      <c r="M164" s="1592">
        <v>1581.28999999999</v>
      </c>
      <c r="N164" s="1653">
        <v>43770</v>
      </c>
      <c r="O164" s="1551"/>
      <c r="P164" s="1604" t="s">
        <v>5344</v>
      </c>
      <c r="Q164" s="1553">
        <v>17373170973</v>
      </c>
      <c r="R164" s="1553" t="s">
        <v>5104</v>
      </c>
      <c r="S164" s="1561" t="s">
        <v>5258</v>
      </c>
      <c r="T164" s="1549"/>
    </row>
    <row r="165" spans="1:20" s="1550" customFormat="1" ht="32.1" customHeight="1">
      <c r="A165" s="1556">
        <v>80</v>
      </c>
      <c r="B165" s="1506" t="s">
        <v>5510</v>
      </c>
      <c r="C165" s="1659" t="s">
        <v>5511</v>
      </c>
      <c r="D165" s="1649" t="s">
        <v>65</v>
      </c>
      <c r="E165" s="1506">
        <v>1</v>
      </c>
      <c r="F165" s="1506">
        <v>1.3480000000000001</v>
      </c>
      <c r="G165" s="1650" t="s">
        <v>31</v>
      </c>
      <c r="H165" s="1650" t="s">
        <v>41</v>
      </c>
      <c r="I165" s="1651" t="s">
        <v>5477</v>
      </c>
      <c r="J165" s="1652" t="s">
        <v>5341</v>
      </c>
      <c r="K165" s="1506" t="s">
        <v>5345</v>
      </c>
      <c r="L165" s="1506">
        <v>10874.49</v>
      </c>
      <c r="M165" s="1592">
        <v>2314.3000000000102</v>
      </c>
      <c r="N165" s="1653">
        <v>43770</v>
      </c>
      <c r="O165" s="1551"/>
      <c r="P165" s="1604" t="s">
        <v>5344</v>
      </c>
      <c r="Q165" s="1553">
        <v>17373170973</v>
      </c>
      <c r="R165" s="1553" t="s">
        <v>5104</v>
      </c>
      <c r="S165" s="1561" t="s">
        <v>5258</v>
      </c>
      <c r="T165" s="1549"/>
    </row>
    <row r="166" spans="1:20" s="1550" customFormat="1" ht="32.1" customHeight="1">
      <c r="A166" s="1556">
        <v>81</v>
      </c>
      <c r="B166" s="1506" t="s">
        <v>5512</v>
      </c>
      <c r="C166" s="1659" t="s">
        <v>5513</v>
      </c>
      <c r="D166" s="1649" t="s">
        <v>65</v>
      </c>
      <c r="E166" s="1506">
        <v>1</v>
      </c>
      <c r="F166" s="1506">
        <v>0.59099999999999997</v>
      </c>
      <c r="G166" s="1650" t="s">
        <v>31</v>
      </c>
      <c r="H166" s="1650" t="s">
        <v>41</v>
      </c>
      <c r="I166" s="1651" t="s">
        <v>5477</v>
      </c>
      <c r="J166" s="1652" t="s">
        <v>5341</v>
      </c>
      <c r="K166" s="1506" t="s">
        <v>5345</v>
      </c>
      <c r="L166" s="1506">
        <v>4767.67</v>
      </c>
      <c r="M166" s="1592">
        <v>1014.72</v>
      </c>
      <c r="N166" s="1653">
        <v>43770</v>
      </c>
      <c r="O166" s="1551"/>
      <c r="P166" s="1604" t="s">
        <v>5344</v>
      </c>
      <c r="Q166" s="1553">
        <v>17373170973</v>
      </c>
      <c r="R166" s="1553" t="s">
        <v>5104</v>
      </c>
      <c r="S166" s="1561" t="s">
        <v>5258</v>
      </c>
      <c r="T166" s="1549"/>
    </row>
    <row r="167" spans="1:20" s="1550" customFormat="1" ht="32.1" customHeight="1">
      <c r="A167" s="1556">
        <v>82</v>
      </c>
      <c r="B167" s="1506" t="s">
        <v>5514</v>
      </c>
      <c r="C167" s="1659" t="s">
        <v>5515</v>
      </c>
      <c r="D167" s="1649" t="s">
        <v>65</v>
      </c>
      <c r="E167" s="1506">
        <v>1</v>
      </c>
      <c r="F167" s="1506">
        <v>0.17799999999999999</v>
      </c>
      <c r="G167" s="1650" t="s">
        <v>31</v>
      </c>
      <c r="H167" s="1650" t="s">
        <v>41</v>
      </c>
      <c r="I167" s="1651" t="s">
        <v>5477</v>
      </c>
      <c r="J167" s="1652" t="s">
        <v>5341</v>
      </c>
      <c r="K167" s="1506" t="s">
        <v>5345</v>
      </c>
      <c r="L167" s="1506">
        <v>1435.95</v>
      </c>
      <c r="M167" s="1592">
        <v>305.59999999999798</v>
      </c>
      <c r="N167" s="1653">
        <v>43770</v>
      </c>
      <c r="O167" s="1551"/>
      <c r="P167" s="1604" t="s">
        <v>5344</v>
      </c>
      <c r="Q167" s="1553">
        <v>17373170973</v>
      </c>
      <c r="R167" s="1553" t="s">
        <v>5104</v>
      </c>
      <c r="S167" s="1561" t="s">
        <v>5258</v>
      </c>
      <c r="T167" s="1549"/>
    </row>
    <row r="168" spans="1:20" s="1550" customFormat="1" ht="32.1" customHeight="1">
      <c r="A168" s="1556">
        <v>83</v>
      </c>
      <c r="B168" s="1506" t="s">
        <v>5512</v>
      </c>
      <c r="C168" s="1659" t="s">
        <v>5516</v>
      </c>
      <c r="D168" s="1649" t="s">
        <v>65</v>
      </c>
      <c r="E168" s="1506">
        <v>1</v>
      </c>
      <c r="F168" s="1506">
        <v>0.86699999999999999</v>
      </c>
      <c r="G168" s="1650" t="s">
        <v>31</v>
      </c>
      <c r="H168" s="1650" t="s">
        <v>41</v>
      </c>
      <c r="I168" s="1651" t="s">
        <v>5477</v>
      </c>
      <c r="J168" s="1652" t="s">
        <v>5341</v>
      </c>
      <c r="K168" s="1506" t="s">
        <v>5345</v>
      </c>
      <c r="L168" s="1506">
        <v>6994.2</v>
      </c>
      <c r="M168" s="1592">
        <v>1488.51999999998</v>
      </c>
      <c r="N168" s="1653">
        <v>43770</v>
      </c>
      <c r="O168" s="1551"/>
      <c r="P168" s="1604" t="s">
        <v>5344</v>
      </c>
      <c r="Q168" s="1553">
        <v>17373170973</v>
      </c>
      <c r="R168" s="1553" t="s">
        <v>5104</v>
      </c>
      <c r="S168" s="1561" t="s">
        <v>5258</v>
      </c>
      <c r="T168" s="1549"/>
    </row>
    <row r="169" spans="1:20" s="1550" customFormat="1" ht="32.1" customHeight="1">
      <c r="A169" s="1556">
        <v>84</v>
      </c>
      <c r="B169" s="1506" t="s">
        <v>5514</v>
      </c>
      <c r="C169" s="1659" t="s">
        <v>5517</v>
      </c>
      <c r="D169" s="1649" t="s">
        <v>65</v>
      </c>
      <c r="E169" s="1506">
        <v>1</v>
      </c>
      <c r="F169" s="1506">
        <v>0.42799999999999999</v>
      </c>
      <c r="G169" s="1650" t="s">
        <v>31</v>
      </c>
      <c r="H169" s="1650" t="s">
        <v>41</v>
      </c>
      <c r="I169" s="1651" t="s">
        <v>5477</v>
      </c>
      <c r="J169" s="1652" t="s">
        <v>5341</v>
      </c>
      <c r="K169" s="1506" t="s">
        <v>5345</v>
      </c>
      <c r="L169" s="1506">
        <v>3452.73</v>
      </c>
      <c r="M169" s="1592">
        <v>734.76999999999396</v>
      </c>
      <c r="N169" s="1653">
        <v>43770</v>
      </c>
      <c r="O169" s="1551"/>
      <c r="P169" s="1604" t="s">
        <v>5344</v>
      </c>
      <c r="Q169" s="1553">
        <v>17373170973</v>
      </c>
      <c r="R169" s="1553" t="s">
        <v>5104</v>
      </c>
      <c r="S169" s="1561" t="s">
        <v>5258</v>
      </c>
      <c r="T169" s="1549"/>
    </row>
    <row r="170" spans="1:20" s="1550" customFormat="1" ht="32.1" customHeight="1">
      <c r="A170" s="1556">
        <v>85</v>
      </c>
      <c r="B170" s="1506" t="s">
        <v>5510</v>
      </c>
      <c r="C170" s="1659" t="s">
        <v>5518</v>
      </c>
      <c r="D170" s="1649" t="s">
        <v>65</v>
      </c>
      <c r="E170" s="1506">
        <v>1</v>
      </c>
      <c r="F170" s="1506">
        <v>1.494</v>
      </c>
      <c r="G170" s="1650" t="s">
        <v>31</v>
      </c>
      <c r="H170" s="1650" t="s">
        <v>41</v>
      </c>
      <c r="I170" s="1651" t="s">
        <v>5477</v>
      </c>
      <c r="J170" s="1652" t="s">
        <v>5341</v>
      </c>
      <c r="K170" s="1506" t="s">
        <v>5345</v>
      </c>
      <c r="L170" s="1506">
        <v>12052.29</v>
      </c>
      <c r="M170" s="1592">
        <v>2564.95999999999</v>
      </c>
      <c r="N170" s="1653">
        <v>43770</v>
      </c>
      <c r="O170" s="1551"/>
      <c r="P170" s="1604" t="s">
        <v>5344</v>
      </c>
      <c r="Q170" s="1553">
        <v>17373170973</v>
      </c>
      <c r="R170" s="1553" t="s">
        <v>5104</v>
      </c>
      <c r="S170" s="1561" t="s">
        <v>5258</v>
      </c>
      <c r="T170" s="1549"/>
    </row>
    <row r="171" spans="1:20" s="1550" customFormat="1" ht="32.1" customHeight="1">
      <c r="A171" s="1556">
        <v>86</v>
      </c>
      <c r="B171" s="1506" t="s">
        <v>5519</v>
      </c>
      <c r="C171" s="1659" t="s">
        <v>5509</v>
      </c>
      <c r="D171" s="1649" t="s">
        <v>65</v>
      </c>
      <c r="E171" s="1506">
        <v>1</v>
      </c>
      <c r="F171" s="1506">
        <v>0.92100000000000004</v>
      </c>
      <c r="G171" s="1650" t="s">
        <v>31</v>
      </c>
      <c r="H171" s="1650" t="s">
        <v>41</v>
      </c>
      <c r="I171" s="1651" t="s">
        <v>5477</v>
      </c>
      <c r="J171" s="1652" t="s">
        <v>5341</v>
      </c>
      <c r="K171" s="1506" t="s">
        <v>5345</v>
      </c>
      <c r="L171" s="1506">
        <v>7429.83</v>
      </c>
      <c r="M171" s="1592">
        <v>1581.28999999999</v>
      </c>
      <c r="N171" s="1653">
        <v>43770</v>
      </c>
      <c r="O171" s="1551"/>
      <c r="P171" s="1604" t="s">
        <v>5344</v>
      </c>
      <c r="Q171" s="1553">
        <v>17373170973</v>
      </c>
      <c r="R171" s="1553" t="s">
        <v>5104</v>
      </c>
      <c r="S171" s="1561" t="s">
        <v>5258</v>
      </c>
      <c r="T171" s="1549"/>
    </row>
    <row r="172" spans="1:20" s="1550" customFormat="1" ht="32.1" customHeight="1">
      <c r="A172" s="1556">
        <v>87</v>
      </c>
      <c r="B172" s="1506" t="s">
        <v>5519</v>
      </c>
      <c r="C172" s="1659" t="s">
        <v>5520</v>
      </c>
      <c r="D172" s="1649" t="s">
        <v>65</v>
      </c>
      <c r="E172" s="1506">
        <v>1</v>
      </c>
      <c r="F172" s="1506">
        <v>0.35</v>
      </c>
      <c r="G172" s="1650" t="s">
        <v>31</v>
      </c>
      <c r="H172" s="1650" t="s">
        <v>41</v>
      </c>
      <c r="I172" s="1651" t="s">
        <v>5477</v>
      </c>
      <c r="J172" s="1652" t="s">
        <v>5341</v>
      </c>
      <c r="K172" s="1506" t="s">
        <v>5345</v>
      </c>
      <c r="L172" s="1506">
        <v>2823.5</v>
      </c>
      <c r="M172" s="1592">
        <v>600.88999999999805</v>
      </c>
      <c r="N172" s="1653">
        <v>43770</v>
      </c>
      <c r="O172" s="1551"/>
      <c r="P172" s="1604" t="s">
        <v>5344</v>
      </c>
      <c r="Q172" s="1553">
        <v>17373170973</v>
      </c>
      <c r="R172" s="1553" t="s">
        <v>5104</v>
      </c>
      <c r="S172" s="1561" t="s">
        <v>5258</v>
      </c>
      <c r="T172" s="1549"/>
    </row>
    <row r="173" spans="1:20" s="1550" customFormat="1" ht="32.1" customHeight="1">
      <c r="A173" s="1556">
        <v>88</v>
      </c>
      <c r="B173" s="1506" t="s">
        <v>5521</v>
      </c>
      <c r="C173" s="1659" t="s">
        <v>5522</v>
      </c>
      <c r="D173" s="1649" t="s">
        <v>65</v>
      </c>
      <c r="E173" s="1506">
        <v>1</v>
      </c>
      <c r="F173" s="1506">
        <v>4.9189999999999996</v>
      </c>
      <c r="G173" s="1650" t="s">
        <v>31</v>
      </c>
      <c r="H173" s="1650" t="s">
        <v>41</v>
      </c>
      <c r="I173" s="1651" t="s">
        <v>5477</v>
      </c>
      <c r="J173" s="1652" t="s">
        <v>5341</v>
      </c>
      <c r="K173" s="1506" t="s">
        <v>5345</v>
      </c>
      <c r="L173" s="1506">
        <v>39682.22</v>
      </c>
      <c r="M173" s="1592">
        <v>8444.9900000000198</v>
      </c>
      <c r="N173" s="1653">
        <v>43770</v>
      </c>
      <c r="O173" s="1551"/>
      <c r="P173" s="1604" t="s">
        <v>5344</v>
      </c>
      <c r="Q173" s="1553">
        <v>17373170973</v>
      </c>
      <c r="R173" s="1553" t="s">
        <v>5104</v>
      </c>
      <c r="S173" s="1561" t="s">
        <v>5258</v>
      </c>
      <c r="T173" s="1549"/>
    </row>
    <row r="174" spans="1:20" s="1550" customFormat="1" ht="32.1" customHeight="1">
      <c r="A174" s="1556">
        <v>89</v>
      </c>
      <c r="B174" s="1506" t="s">
        <v>5521</v>
      </c>
      <c r="C174" s="1659" t="s">
        <v>5511</v>
      </c>
      <c r="D174" s="1649" t="s">
        <v>65</v>
      </c>
      <c r="E174" s="1506">
        <v>1</v>
      </c>
      <c r="F174" s="1506">
        <v>1.3480000000000001</v>
      </c>
      <c r="G174" s="1650" t="s">
        <v>31</v>
      </c>
      <c r="H174" s="1650" t="s">
        <v>41</v>
      </c>
      <c r="I174" s="1651" t="s">
        <v>5477</v>
      </c>
      <c r="J174" s="1652" t="s">
        <v>5341</v>
      </c>
      <c r="K174" s="1506" t="s">
        <v>5345</v>
      </c>
      <c r="L174" s="1506">
        <v>10874.49</v>
      </c>
      <c r="M174" s="1592">
        <v>2314.3000000000102</v>
      </c>
      <c r="N174" s="1653">
        <v>43770</v>
      </c>
      <c r="O174" s="1551"/>
      <c r="P174" s="1604" t="s">
        <v>5344</v>
      </c>
      <c r="Q174" s="1553">
        <v>17373170973</v>
      </c>
      <c r="R174" s="1553" t="s">
        <v>5104</v>
      </c>
      <c r="S174" s="1561" t="s">
        <v>5258</v>
      </c>
      <c r="T174" s="1549"/>
    </row>
    <row r="175" spans="1:20" s="1550" customFormat="1" ht="32.1" customHeight="1">
      <c r="A175" s="1556">
        <v>90</v>
      </c>
      <c r="B175" s="1506" t="s">
        <v>5523</v>
      </c>
      <c r="C175" s="1659" t="s">
        <v>5516</v>
      </c>
      <c r="D175" s="1649" t="s">
        <v>65</v>
      </c>
      <c r="E175" s="1506">
        <v>1</v>
      </c>
      <c r="F175" s="1506">
        <v>0.86699999999999999</v>
      </c>
      <c r="G175" s="1650" t="s">
        <v>31</v>
      </c>
      <c r="H175" s="1650" t="s">
        <v>41</v>
      </c>
      <c r="I175" s="1651" t="s">
        <v>5477</v>
      </c>
      <c r="J175" s="1652" t="s">
        <v>5341</v>
      </c>
      <c r="K175" s="1506" t="s">
        <v>5345</v>
      </c>
      <c r="L175" s="1506">
        <v>6994.2</v>
      </c>
      <c r="M175" s="1592">
        <v>1488.51999999998</v>
      </c>
      <c r="N175" s="1653">
        <v>43770</v>
      </c>
      <c r="O175" s="1551"/>
      <c r="P175" s="1604" t="s">
        <v>5344</v>
      </c>
      <c r="Q175" s="1553">
        <v>17373170973</v>
      </c>
      <c r="R175" s="1553" t="s">
        <v>5104</v>
      </c>
      <c r="S175" s="1561" t="s">
        <v>5258</v>
      </c>
      <c r="T175" s="1549"/>
    </row>
    <row r="176" spans="1:20" s="1550" customFormat="1" ht="32.1" customHeight="1">
      <c r="A176" s="1556">
        <v>91</v>
      </c>
      <c r="B176" s="1506" t="s">
        <v>5523</v>
      </c>
      <c r="C176" s="1659" t="s">
        <v>5513</v>
      </c>
      <c r="D176" s="1649" t="s">
        <v>65</v>
      </c>
      <c r="E176" s="1506">
        <v>1</v>
      </c>
      <c r="F176" s="1506">
        <v>0.59099999999999997</v>
      </c>
      <c r="G176" s="1650" t="s">
        <v>31</v>
      </c>
      <c r="H176" s="1650" t="s">
        <v>41</v>
      </c>
      <c r="I176" s="1651" t="s">
        <v>5477</v>
      </c>
      <c r="J176" s="1652" t="s">
        <v>5341</v>
      </c>
      <c r="K176" s="1506" t="s">
        <v>5345</v>
      </c>
      <c r="L176" s="1506">
        <v>4767.67</v>
      </c>
      <c r="M176" s="1592">
        <v>1014.72</v>
      </c>
      <c r="N176" s="1653">
        <v>43770</v>
      </c>
      <c r="O176" s="1551"/>
      <c r="P176" s="1604" t="s">
        <v>5344</v>
      </c>
      <c r="Q176" s="1553">
        <v>17373170973</v>
      </c>
      <c r="R176" s="1553" t="s">
        <v>5104</v>
      </c>
      <c r="S176" s="1561" t="s">
        <v>5258</v>
      </c>
      <c r="T176" s="1549"/>
    </row>
    <row r="177" spans="1:20" s="1550" customFormat="1" ht="32.1" customHeight="1">
      <c r="A177" s="1556">
        <v>92</v>
      </c>
      <c r="B177" s="1506" t="s">
        <v>246</v>
      </c>
      <c r="C177" s="1659"/>
      <c r="D177" s="1649"/>
      <c r="E177" s="1506"/>
      <c r="F177" s="1506">
        <v>25.143999999999998</v>
      </c>
      <c r="G177" s="1650" t="s">
        <v>31</v>
      </c>
      <c r="H177" s="1650" t="s">
        <v>41</v>
      </c>
      <c r="I177" s="1651" t="s">
        <v>5477</v>
      </c>
      <c r="J177" s="1652" t="s">
        <v>5341</v>
      </c>
      <c r="K177" s="1506" t="s">
        <v>5345</v>
      </c>
      <c r="L177" s="1506">
        <v>228251.08</v>
      </c>
      <c r="M177" s="1592">
        <v>50785.739999999903</v>
      </c>
      <c r="N177" s="1653">
        <v>44105</v>
      </c>
      <c r="O177" s="1551"/>
      <c r="P177" s="1604" t="s">
        <v>5344</v>
      </c>
      <c r="Q177" s="1553">
        <v>17373170973</v>
      </c>
      <c r="R177" s="1553" t="s">
        <v>5104</v>
      </c>
      <c r="S177" s="1561" t="s">
        <v>5258</v>
      </c>
      <c r="T177" s="1549"/>
    </row>
    <row r="178" spans="1:20" s="1550" customFormat="1" ht="32.1" customHeight="1">
      <c r="A178" s="1556">
        <v>93</v>
      </c>
      <c r="B178" s="1659" t="s">
        <v>163</v>
      </c>
      <c r="C178" s="1659"/>
      <c r="D178" s="1649" t="s">
        <v>65</v>
      </c>
      <c r="E178" s="1650">
        <v>2</v>
      </c>
      <c r="F178" s="1650">
        <v>85.516000000000005</v>
      </c>
      <c r="G178" s="1650" t="s">
        <v>31</v>
      </c>
      <c r="H178" s="1650" t="s">
        <v>41</v>
      </c>
      <c r="I178" s="1651" t="s">
        <v>5524</v>
      </c>
      <c r="J178" s="1652" t="s">
        <v>5341</v>
      </c>
      <c r="K178" s="1506" t="s">
        <v>5345</v>
      </c>
      <c r="L178" s="1506">
        <v>1434761.11</v>
      </c>
      <c r="M178" s="1592">
        <v>258608.84</v>
      </c>
      <c r="N178" s="1653">
        <v>44105</v>
      </c>
      <c r="O178" s="1551"/>
      <c r="P178" s="1604" t="s">
        <v>5344</v>
      </c>
      <c r="Q178" s="1553">
        <v>17373170973</v>
      </c>
      <c r="R178" s="1553" t="s">
        <v>5104</v>
      </c>
      <c r="S178" s="1561" t="s">
        <v>5258</v>
      </c>
      <c r="T178" s="1549"/>
    </row>
    <row r="179" spans="1:20" s="1550" customFormat="1" ht="32.1" customHeight="1">
      <c r="A179" s="1556">
        <v>94</v>
      </c>
      <c r="B179" s="1659" t="s">
        <v>5525</v>
      </c>
      <c r="C179" s="1659"/>
      <c r="D179" s="1649" t="s">
        <v>65</v>
      </c>
      <c r="E179" s="1650">
        <v>1</v>
      </c>
      <c r="F179" s="1650">
        <v>67.069999999999993</v>
      </c>
      <c r="G179" s="1650" t="s">
        <v>31</v>
      </c>
      <c r="H179" s="1650" t="s">
        <v>41</v>
      </c>
      <c r="I179" s="1651" t="s">
        <v>5477</v>
      </c>
      <c r="J179" s="1652" t="s">
        <v>5341</v>
      </c>
      <c r="K179" s="1506" t="s">
        <v>5345</v>
      </c>
      <c r="L179" s="1506">
        <v>435574.69</v>
      </c>
      <c r="M179" s="1592">
        <v>13513.53</v>
      </c>
      <c r="N179" s="1653">
        <v>44105</v>
      </c>
      <c r="O179" s="1551"/>
      <c r="P179" s="1604" t="s">
        <v>5344</v>
      </c>
      <c r="Q179" s="1553">
        <v>17373170973</v>
      </c>
      <c r="R179" s="1553" t="s">
        <v>5104</v>
      </c>
      <c r="S179" s="1561" t="s">
        <v>5258</v>
      </c>
      <c r="T179" s="1549"/>
    </row>
    <row r="180" spans="1:20" s="1550" customFormat="1" ht="32.1" customHeight="1">
      <c r="A180" s="1556">
        <v>95</v>
      </c>
      <c r="B180" s="1659" t="s">
        <v>5526</v>
      </c>
      <c r="C180" s="1659"/>
      <c r="D180" s="1649" t="s">
        <v>65</v>
      </c>
      <c r="E180" s="1650">
        <v>3</v>
      </c>
      <c r="F180" s="1650">
        <v>30.166</v>
      </c>
      <c r="G180" s="1650" t="s">
        <v>31</v>
      </c>
      <c r="H180" s="1650" t="s">
        <v>41</v>
      </c>
      <c r="I180" s="1651" t="s">
        <v>5527</v>
      </c>
      <c r="J180" s="1652" t="s">
        <v>5341</v>
      </c>
      <c r="K180" s="1506" t="s">
        <v>5345</v>
      </c>
      <c r="L180" s="1506">
        <v>243353.08</v>
      </c>
      <c r="M180" s="1592">
        <v>51789.610000000102</v>
      </c>
      <c r="N180" s="1653">
        <v>43891</v>
      </c>
      <c r="O180" s="1551"/>
      <c r="P180" s="1604" t="s">
        <v>5344</v>
      </c>
      <c r="Q180" s="1553">
        <v>17373170973</v>
      </c>
      <c r="R180" s="1553" t="s">
        <v>5104</v>
      </c>
      <c r="S180" s="1561" t="s">
        <v>5258</v>
      </c>
      <c r="T180" s="1549" t="s">
        <v>5528</v>
      </c>
    </row>
    <row r="181" spans="1:20" s="1550" customFormat="1" ht="32.1" customHeight="1">
      <c r="A181" s="1556">
        <v>96</v>
      </c>
      <c r="B181" s="1659" t="s">
        <v>5526</v>
      </c>
      <c r="C181" s="1659"/>
      <c r="D181" s="1649" t="s">
        <v>65</v>
      </c>
      <c r="E181" s="1650">
        <v>3</v>
      </c>
      <c r="F181" s="1650">
        <v>32.97</v>
      </c>
      <c r="G181" s="1650" t="s">
        <v>31</v>
      </c>
      <c r="H181" s="1650" t="s">
        <v>41</v>
      </c>
      <c r="I181" s="1651" t="s">
        <v>5527</v>
      </c>
      <c r="J181" s="1652" t="s">
        <v>5341</v>
      </c>
      <c r="K181" s="1506" t="s">
        <v>5345</v>
      </c>
      <c r="L181" s="1506">
        <v>299293.59000000003</v>
      </c>
      <c r="M181" s="1592">
        <v>66592.63</v>
      </c>
      <c r="N181" s="1653">
        <v>44105</v>
      </c>
      <c r="O181" s="1551"/>
      <c r="P181" s="1604" t="s">
        <v>5344</v>
      </c>
      <c r="Q181" s="1553">
        <v>17373170973</v>
      </c>
      <c r="R181" s="1553" t="s">
        <v>5104</v>
      </c>
      <c r="S181" s="1561" t="s">
        <v>5258</v>
      </c>
      <c r="T181" s="1549"/>
    </row>
    <row r="182" spans="1:20" s="1550" customFormat="1" ht="32.1" customHeight="1">
      <c r="A182" s="1556">
        <v>97</v>
      </c>
      <c r="B182" s="1659" t="s">
        <v>5526</v>
      </c>
      <c r="C182" s="1659"/>
      <c r="D182" s="1649" t="s">
        <v>65</v>
      </c>
      <c r="E182" s="1650">
        <v>6</v>
      </c>
      <c r="F182" s="1650">
        <v>85.89</v>
      </c>
      <c r="G182" s="1650"/>
      <c r="H182" s="1650" t="s">
        <v>41</v>
      </c>
      <c r="I182" s="1651"/>
      <c r="J182" s="1652"/>
      <c r="K182" s="1506"/>
      <c r="L182" s="1506">
        <v>296842.74</v>
      </c>
      <c r="M182" s="1592">
        <v>23785.040000000001</v>
      </c>
      <c r="N182" s="1653">
        <v>44197</v>
      </c>
      <c r="O182" s="1615"/>
      <c r="P182" s="1604" t="s">
        <v>5344</v>
      </c>
      <c r="Q182" s="1553">
        <v>17373170973</v>
      </c>
      <c r="R182" s="1553" t="s">
        <v>5104</v>
      </c>
      <c r="S182" s="1561" t="s">
        <v>5258</v>
      </c>
      <c r="T182" s="1549"/>
    </row>
    <row r="183" spans="1:20" s="1550" customFormat="1" ht="43.05" customHeight="1">
      <c r="A183" s="1596">
        <v>4</v>
      </c>
      <c r="B183" s="1597" t="s">
        <v>356</v>
      </c>
      <c r="C183" s="1548"/>
      <c r="D183" s="1545"/>
      <c r="E183" s="1576"/>
      <c r="F183" s="1576"/>
      <c r="G183" s="1548"/>
      <c r="H183" s="1548"/>
      <c r="I183" s="1548"/>
      <c r="J183" s="1548"/>
      <c r="K183" s="1548"/>
      <c r="L183" s="1576"/>
      <c r="M183" s="1576"/>
      <c r="N183" s="1600"/>
      <c r="O183" s="1548"/>
      <c r="P183" s="1545"/>
      <c r="Q183" s="1548"/>
      <c r="R183" s="1548"/>
      <c r="S183" s="1548"/>
      <c r="T183" s="1549"/>
    </row>
    <row r="184" spans="1:20" s="1550" customFormat="1" ht="33" customHeight="1">
      <c r="A184" s="1545">
        <v>1</v>
      </c>
      <c r="B184" s="1548" t="s">
        <v>401</v>
      </c>
      <c r="C184" s="1553" t="s">
        <v>5529</v>
      </c>
      <c r="D184" s="1553" t="s">
        <v>45</v>
      </c>
      <c r="E184" s="1548">
        <v>6</v>
      </c>
      <c r="F184" s="1548">
        <v>318.32</v>
      </c>
      <c r="G184" s="1548" t="s">
        <v>31</v>
      </c>
      <c r="H184" s="1548" t="s">
        <v>32</v>
      </c>
      <c r="I184" s="1580" t="s">
        <v>5530</v>
      </c>
      <c r="J184" s="1559" t="s">
        <v>5306</v>
      </c>
      <c r="K184" s="1559" t="s">
        <v>91</v>
      </c>
      <c r="L184" s="1548">
        <v>2087390.53</v>
      </c>
      <c r="M184" s="1555">
        <v>626217.15899999999</v>
      </c>
      <c r="N184" s="1548" t="s">
        <v>5531</v>
      </c>
      <c r="O184" s="1559" t="s">
        <v>5308</v>
      </c>
      <c r="P184" s="1553" t="s">
        <v>5309</v>
      </c>
      <c r="Q184" s="1553">
        <v>19906957772</v>
      </c>
      <c r="R184" s="1553" t="s">
        <v>3873</v>
      </c>
      <c r="S184" s="1549" t="s">
        <v>5258</v>
      </c>
      <c r="T184" s="1549"/>
    </row>
    <row r="185" spans="1:20" s="1550" customFormat="1" ht="33" customHeight="1">
      <c r="A185" s="1545">
        <v>2</v>
      </c>
      <c r="B185" s="1553" t="s">
        <v>401</v>
      </c>
      <c r="C185" s="1553" t="s">
        <v>5532</v>
      </c>
      <c r="D185" s="1553" t="s">
        <v>45</v>
      </c>
      <c r="E185" s="1548">
        <v>2</v>
      </c>
      <c r="F185" s="1549">
        <v>93.68</v>
      </c>
      <c r="G185" s="1548" t="s">
        <v>31</v>
      </c>
      <c r="H185" s="1548" t="s">
        <v>32</v>
      </c>
      <c r="I185" s="1580" t="s">
        <v>5533</v>
      </c>
      <c r="J185" s="1559"/>
      <c r="K185" s="1559"/>
      <c r="L185" s="1548">
        <v>601873.29</v>
      </c>
      <c r="M185" s="1555">
        <v>180561.98699999999</v>
      </c>
      <c r="N185" s="1548" t="s">
        <v>5534</v>
      </c>
      <c r="O185" s="1559"/>
      <c r="P185" s="1553" t="s">
        <v>5309</v>
      </c>
      <c r="Q185" s="1553">
        <v>19906957772</v>
      </c>
      <c r="R185" s="1553" t="s">
        <v>3873</v>
      </c>
      <c r="S185" s="1549" t="s">
        <v>5258</v>
      </c>
      <c r="T185" s="1549"/>
    </row>
    <row r="186" spans="1:20" s="1550" customFormat="1" ht="33" customHeight="1">
      <c r="A186" s="1545">
        <v>3</v>
      </c>
      <c r="B186" s="1553" t="s">
        <v>401</v>
      </c>
      <c r="C186" s="1553" t="s">
        <v>5532</v>
      </c>
      <c r="D186" s="1553" t="s">
        <v>45</v>
      </c>
      <c r="E186" s="1548">
        <v>2</v>
      </c>
      <c r="F186" s="1549">
        <v>55.7</v>
      </c>
      <c r="G186" s="1548" t="s">
        <v>31</v>
      </c>
      <c r="H186" s="1548" t="s">
        <v>32</v>
      </c>
      <c r="I186" s="1580" t="s">
        <v>5530</v>
      </c>
      <c r="J186" s="1559"/>
      <c r="K186" s="1559"/>
      <c r="L186" s="1548">
        <v>361803.52000000002</v>
      </c>
      <c r="M186" s="1555">
        <v>108541.056</v>
      </c>
      <c r="N186" s="1548" t="s">
        <v>5534</v>
      </c>
      <c r="O186" s="1559"/>
      <c r="P186" s="1553" t="s">
        <v>5309</v>
      </c>
      <c r="Q186" s="1553">
        <v>19906957772</v>
      </c>
      <c r="R186" s="1553" t="s">
        <v>3873</v>
      </c>
      <c r="S186" s="1549" t="s">
        <v>5258</v>
      </c>
      <c r="T186" s="1549"/>
    </row>
    <row r="187" spans="1:20" s="1550" customFormat="1" ht="33" customHeight="1">
      <c r="A187" s="1596">
        <v>5</v>
      </c>
      <c r="B187" s="1597" t="s">
        <v>482</v>
      </c>
      <c r="C187" s="1548"/>
      <c r="D187" s="1545"/>
      <c r="E187" s="1548"/>
      <c r="F187" s="1548"/>
      <c r="G187" s="1548"/>
      <c r="H187" s="1548"/>
      <c r="I187" s="1548"/>
      <c r="J187" s="1548"/>
      <c r="K187" s="1548"/>
      <c r="L187" s="1576"/>
      <c r="M187" s="1576"/>
      <c r="N187" s="1600"/>
      <c r="O187" s="1548"/>
      <c r="P187" s="1545"/>
      <c r="Q187" s="1548"/>
      <c r="R187" s="1548"/>
      <c r="S187" s="1549"/>
      <c r="T187" s="1549"/>
    </row>
    <row r="188" spans="1:20" s="1550" customFormat="1" ht="33" customHeight="1">
      <c r="A188" s="1545">
        <v>1</v>
      </c>
      <c r="B188" s="1548" t="s">
        <v>5535</v>
      </c>
      <c r="C188" s="1574" t="s">
        <v>5536</v>
      </c>
      <c r="D188" s="1659" t="s">
        <v>45</v>
      </c>
      <c r="E188" s="1548">
        <v>1</v>
      </c>
      <c r="F188" s="1660">
        <v>25</v>
      </c>
      <c r="G188" s="1548" t="s">
        <v>31</v>
      </c>
      <c r="H188" s="1661" t="s">
        <v>41</v>
      </c>
      <c r="I188" s="1662" t="s">
        <v>55</v>
      </c>
      <c r="J188" s="1650" t="s">
        <v>5537</v>
      </c>
      <c r="K188" s="1548" t="s">
        <v>5538</v>
      </c>
      <c r="L188" s="1660">
        <v>136061.95000000001</v>
      </c>
      <c r="M188" s="1553">
        <v>49477.15</v>
      </c>
      <c r="N188" s="1576">
        <v>2019.7</v>
      </c>
      <c r="O188" s="1559" t="s">
        <v>5539</v>
      </c>
      <c r="P188" s="1663" t="s">
        <v>5540</v>
      </c>
      <c r="Q188" s="1570">
        <v>17335084560</v>
      </c>
      <c r="R188" s="1548" t="s">
        <v>5541</v>
      </c>
      <c r="S188" s="1553" t="s">
        <v>5258</v>
      </c>
      <c r="T188" s="1549"/>
    </row>
    <row r="189" spans="1:20" s="1550" customFormat="1" ht="33" customHeight="1">
      <c r="A189" s="1545">
        <v>2</v>
      </c>
      <c r="B189" s="1548" t="s">
        <v>5535</v>
      </c>
      <c r="C189" s="1574" t="s">
        <v>5542</v>
      </c>
      <c r="D189" s="1659" t="s">
        <v>45</v>
      </c>
      <c r="E189" s="1548">
        <v>1</v>
      </c>
      <c r="F189" s="1660">
        <v>46</v>
      </c>
      <c r="G189" s="1548" t="s">
        <v>31</v>
      </c>
      <c r="H189" s="1661" t="s">
        <v>41</v>
      </c>
      <c r="I189" s="1662" t="s">
        <v>55</v>
      </c>
      <c r="J189" s="1650" t="s">
        <v>5537</v>
      </c>
      <c r="K189" s="1548" t="s">
        <v>5538</v>
      </c>
      <c r="L189" s="1570">
        <v>250353.98</v>
      </c>
      <c r="M189" s="1553">
        <v>91037.78</v>
      </c>
      <c r="N189" s="1576">
        <v>2019.7</v>
      </c>
      <c r="O189" s="1559"/>
      <c r="P189" s="1663" t="s">
        <v>5540</v>
      </c>
      <c r="Q189" s="1570">
        <v>17335084560</v>
      </c>
      <c r="R189" s="1548" t="s">
        <v>5541</v>
      </c>
      <c r="S189" s="1553" t="s">
        <v>5258</v>
      </c>
      <c r="T189" s="1549"/>
    </row>
    <row r="190" spans="1:20" s="1550" customFormat="1" ht="33" customHeight="1">
      <c r="A190" s="1545">
        <v>3</v>
      </c>
      <c r="B190" s="1548" t="s">
        <v>5535</v>
      </c>
      <c r="C190" s="1574" t="s">
        <v>5543</v>
      </c>
      <c r="D190" s="1659" t="s">
        <v>45</v>
      </c>
      <c r="E190" s="1548"/>
      <c r="F190" s="1660">
        <v>5</v>
      </c>
      <c r="G190" s="1548" t="s">
        <v>31</v>
      </c>
      <c r="H190" s="1661" t="s">
        <v>41</v>
      </c>
      <c r="I190" s="1662" t="s">
        <v>55</v>
      </c>
      <c r="J190" s="1650" t="s">
        <v>5537</v>
      </c>
      <c r="K190" s="1548" t="s">
        <v>5538</v>
      </c>
      <c r="L190" s="1570">
        <v>27212.41</v>
      </c>
      <c r="M190" s="1553">
        <v>9895.41</v>
      </c>
      <c r="N190" s="1576">
        <v>2019.7</v>
      </c>
      <c r="O190" s="1559"/>
      <c r="P190" s="1663" t="s">
        <v>5540</v>
      </c>
      <c r="Q190" s="1570">
        <v>17335084560</v>
      </c>
      <c r="R190" s="1548" t="s">
        <v>5541</v>
      </c>
      <c r="S190" s="1553" t="s">
        <v>5258</v>
      </c>
      <c r="T190" s="1549"/>
    </row>
    <row r="191" spans="1:20" s="1550" customFormat="1" ht="33" customHeight="1">
      <c r="A191" s="1545">
        <v>4</v>
      </c>
      <c r="B191" s="1548" t="s">
        <v>5535</v>
      </c>
      <c r="C191" s="1574" t="s">
        <v>5544</v>
      </c>
      <c r="D191" s="1659" t="s">
        <v>45</v>
      </c>
      <c r="E191" s="1548"/>
      <c r="F191" s="1660">
        <v>4</v>
      </c>
      <c r="G191" s="1548" t="s">
        <v>31</v>
      </c>
      <c r="H191" s="1661" t="s">
        <v>41</v>
      </c>
      <c r="I191" s="1662" t="s">
        <v>55</v>
      </c>
      <c r="J191" s="1650" t="s">
        <v>5537</v>
      </c>
      <c r="K191" s="1548" t="s">
        <v>5538</v>
      </c>
      <c r="L191" s="1570">
        <v>21769.91</v>
      </c>
      <c r="M191" s="1553">
        <v>7916.31</v>
      </c>
      <c r="N191" s="1576">
        <v>2019.7</v>
      </c>
      <c r="O191" s="1559"/>
      <c r="P191" s="1663" t="s">
        <v>5540</v>
      </c>
      <c r="Q191" s="1570">
        <v>17335084560</v>
      </c>
      <c r="R191" s="1548" t="s">
        <v>5541</v>
      </c>
      <c r="S191" s="1553" t="s">
        <v>5258</v>
      </c>
      <c r="T191" s="1549"/>
    </row>
    <row r="192" spans="1:20" s="1550" customFormat="1" ht="33" customHeight="1">
      <c r="A192" s="1545">
        <v>5</v>
      </c>
      <c r="B192" s="1574" t="s">
        <v>5545</v>
      </c>
      <c r="C192" s="1574" t="s">
        <v>5546</v>
      </c>
      <c r="D192" s="1574" t="s">
        <v>65</v>
      </c>
      <c r="E192" s="1548">
        <v>30</v>
      </c>
      <c r="F192" s="1570"/>
      <c r="G192" s="1548" t="s">
        <v>31</v>
      </c>
      <c r="H192" s="1553" t="s">
        <v>41</v>
      </c>
      <c r="I192" s="1570" t="s">
        <v>175</v>
      </c>
      <c r="J192" s="1663" t="s">
        <v>5547</v>
      </c>
      <c r="K192" s="1548" t="s">
        <v>5547</v>
      </c>
      <c r="L192" s="1570">
        <v>20000</v>
      </c>
      <c r="M192" s="1553">
        <v>6000</v>
      </c>
      <c r="N192" s="1576" t="s">
        <v>5548</v>
      </c>
      <c r="O192" s="1547" t="s">
        <v>5549</v>
      </c>
      <c r="P192" s="1663" t="s">
        <v>5550</v>
      </c>
      <c r="Q192" s="1570">
        <v>18008778281</v>
      </c>
      <c r="R192" s="1548" t="s">
        <v>5551</v>
      </c>
      <c r="S192" s="1553" t="s">
        <v>5258</v>
      </c>
      <c r="T192" s="1549"/>
    </row>
    <row r="193" spans="1:16384" s="1550" customFormat="1" ht="33" customHeight="1">
      <c r="A193" s="1545">
        <v>6</v>
      </c>
      <c r="B193" s="1574" t="s">
        <v>5552</v>
      </c>
      <c r="C193" s="1574" t="s">
        <v>5553</v>
      </c>
      <c r="D193" s="1574" t="s">
        <v>65</v>
      </c>
      <c r="E193" s="1548">
        <v>20</v>
      </c>
      <c r="F193" s="1570"/>
      <c r="G193" s="1548" t="s">
        <v>31</v>
      </c>
      <c r="H193" s="1553" t="s">
        <v>41</v>
      </c>
      <c r="I193" s="1570" t="s">
        <v>175</v>
      </c>
      <c r="J193" s="1663" t="s">
        <v>5547</v>
      </c>
      <c r="K193" s="1548" t="s">
        <v>5547</v>
      </c>
      <c r="L193" s="1570">
        <v>111206.9</v>
      </c>
      <c r="M193" s="1553">
        <v>33362.07</v>
      </c>
      <c r="N193" s="1576" t="s">
        <v>5554</v>
      </c>
      <c r="O193" s="1615"/>
      <c r="P193" s="1663" t="s">
        <v>5550</v>
      </c>
      <c r="Q193" s="1570">
        <v>18008778281</v>
      </c>
      <c r="R193" s="1548" t="s">
        <v>5551</v>
      </c>
      <c r="S193" s="1553" t="s">
        <v>5258</v>
      </c>
      <c r="T193" s="1549"/>
    </row>
    <row r="194" spans="1:16384" s="1550" customFormat="1" ht="33" customHeight="1">
      <c r="A194" s="1545">
        <v>7</v>
      </c>
      <c r="B194" s="1548" t="s">
        <v>1831</v>
      </c>
      <c r="C194" s="1548" t="s">
        <v>5555</v>
      </c>
      <c r="D194" s="1548" t="s">
        <v>45</v>
      </c>
      <c r="E194" s="1548"/>
      <c r="F194" s="1548">
        <v>1.06</v>
      </c>
      <c r="G194" s="1548" t="s">
        <v>31</v>
      </c>
      <c r="H194" s="1548" t="s">
        <v>32</v>
      </c>
      <c r="I194" s="1548"/>
      <c r="J194" s="1548" t="s">
        <v>1905</v>
      </c>
      <c r="K194" s="1548" t="s">
        <v>5412</v>
      </c>
      <c r="L194" s="1548">
        <v>5088</v>
      </c>
      <c r="M194" s="1548">
        <v>1526.4</v>
      </c>
      <c r="N194" s="1548">
        <v>2018.6</v>
      </c>
      <c r="O194" s="1547" t="s">
        <v>5405</v>
      </c>
      <c r="P194" s="1548" t="s">
        <v>5406</v>
      </c>
      <c r="Q194" s="1548">
        <v>18935151265</v>
      </c>
      <c r="R194" s="1548" t="s">
        <v>5407</v>
      </c>
      <c r="S194" s="1548" t="s">
        <v>5258</v>
      </c>
      <c r="T194" s="1548"/>
      <c r="U194" s="1548"/>
      <c r="V194" s="1548"/>
      <c r="W194" s="1548"/>
      <c r="X194" s="1548"/>
      <c r="Y194" s="1548"/>
      <c r="Z194" s="1548"/>
      <c r="AA194" s="1548"/>
      <c r="AB194" s="1548"/>
      <c r="AC194" s="1548"/>
      <c r="AD194" s="1548"/>
      <c r="AE194" s="1548"/>
      <c r="AF194" s="1548"/>
      <c r="AG194" s="1548"/>
      <c r="AH194" s="1548"/>
      <c r="AI194" s="1548"/>
      <c r="AJ194" s="1548"/>
      <c r="AK194" s="1548"/>
      <c r="AL194" s="1548"/>
      <c r="AM194" s="1548"/>
      <c r="AN194" s="1548"/>
      <c r="AO194" s="1548"/>
      <c r="AP194" s="1548"/>
      <c r="AQ194" s="1548"/>
      <c r="AR194" s="1548"/>
      <c r="AS194" s="1548"/>
      <c r="AT194" s="1548"/>
      <c r="AU194" s="1548"/>
      <c r="AV194" s="1548"/>
      <c r="AW194" s="1548"/>
      <c r="AX194" s="1548"/>
      <c r="AY194" s="1548"/>
      <c r="AZ194" s="1548"/>
      <c r="BA194" s="1548"/>
      <c r="BB194" s="1548"/>
      <c r="BC194" s="1548"/>
      <c r="BD194" s="1548"/>
      <c r="BE194" s="1548"/>
      <c r="BF194" s="1548"/>
      <c r="BG194" s="1548"/>
      <c r="BH194" s="1548"/>
      <c r="BI194" s="1548"/>
      <c r="BJ194" s="1548"/>
      <c r="BK194" s="1548"/>
      <c r="BL194" s="1548"/>
      <c r="BM194" s="1548"/>
      <c r="BN194" s="1548"/>
      <c r="BO194" s="1548"/>
      <c r="BP194" s="1548"/>
      <c r="BQ194" s="1548"/>
      <c r="BR194" s="1548"/>
      <c r="BS194" s="1548"/>
      <c r="BT194" s="1548"/>
      <c r="BU194" s="1548"/>
      <c r="BV194" s="1548"/>
      <c r="BW194" s="1548"/>
      <c r="BX194" s="1548"/>
      <c r="BY194" s="1548"/>
      <c r="BZ194" s="1548"/>
      <c r="CA194" s="1548"/>
      <c r="CB194" s="1548"/>
      <c r="CC194" s="1548"/>
      <c r="CD194" s="1548"/>
      <c r="CE194" s="1548"/>
      <c r="CF194" s="1548"/>
      <c r="CG194" s="1548"/>
      <c r="CH194" s="1548"/>
      <c r="CI194" s="1548"/>
      <c r="CJ194" s="1548"/>
      <c r="CK194" s="1548"/>
      <c r="CL194" s="1548"/>
      <c r="CM194" s="1548"/>
      <c r="CN194" s="1548"/>
      <c r="CO194" s="1548"/>
      <c r="CP194" s="1548"/>
      <c r="CQ194" s="1548"/>
      <c r="CR194" s="1548"/>
      <c r="CS194" s="1548"/>
      <c r="CT194" s="1548"/>
      <c r="CU194" s="1548"/>
      <c r="CV194" s="1548"/>
      <c r="CW194" s="1548"/>
      <c r="CX194" s="1548"/>
      <c r="CY194" s="1548"/>
      <c r="CZ194" s="1548"/>
      <c r="DA194" s="1548"/>
      <c r="DB194" s="1548"/>
      <c r="DC194" s="1548"/>
      <c r="DD194" s="1548"/>
      <c r="DE194" s="1548"/>
      <c r="DF194" s="1548"/>
      <c r="DG194" s="1548"/>
      <c r="DH194" s="1548"/>
      <c r="DI194" s="1548"/>
      <c r="DJ194" s="1548"/>
      <c r="DK194" s="1548"/>
      <c r="DL194" s="1548"/>
      <c r="DM194" s="1548"/>
      <c r="DN194" s="1548"/>
      <c r="DO194" s="1548"/>
      <c r="DP194" s="1548"/>
      <c r="DQ194" s="1548"/>
      <c r="DR194" s="1548"/>
      <c r="DS194" s="1548"/>
      <c r="DT194" s="1548"/>
      <c r="DU194" s="1548"/>
      <c r="DV194" s="1548"/>
      <c r="DW194" s="1548"/>
      <c r="DX194" s="1548"/>
      <c r="DY194" s="1548"/>
      <c r="DZ194" s="1548"/>
      <c r="EA194" s="1548"/>
      <c r="EB194" s="1548"/>
      <c r="EC194" s="1548"/>
      <c r="ED194" s="1548"/>
      <c r="EE194" s="1548"/>
      <c r="EF194" s="1548"/>
      <c r="EG194" s="1548"/>
      <c r="EH194" s="1548"/>
      <c r="EI194" s="1548"/>
      <c r="EJ194" s="1548"/>
      <c r="EK194" s="1548"/>
      <c r="EL194" s="1548"/>
      <c r="EM194" s="1548"/>
      <c r="EN194" s="1548"/>
      <c r="EO194" s="1548"/>
      <c r="EP194" s="1548"/>
      <c r="EQ194" s="1548"/>
      <c r="ER194" s="1548"/>
      <c r="ES194" s="1548"/>
      <c r="ET194" s="1548"/>
      <c r="EU194" s="1548"/>
      <c r="EV194" s="1548"/>
      <c r="EW194" s="1548"/>
      <c r="EX194" s="1548"/>
      <c r="EY194" s="1548"/>
      <c r="EZ194" s="1548"/>
      <c r="FA194" s="1548"/>
      <c r="FB194" s="1548"/>
      <c r="FC194" s="1548"/>
      <c r="FD194" s="1548"/>
      <c r="FE194" s="1548"/>
      <c r="FF194" s="1548"/>
      <c r="FG194" s="1548"/>
      <c r="FH194" s="1548"/>
      <c r="FI194" s="1548"/>
      <c r="FJ194" s="1548"/>
      <c r="FK194" s="1548"/>
      <c r="FL194" s="1548"/>
      <c r="FM194" s="1548"/>
      <c r="FN194" s="1548"/>
      <c r="FO194" s="1548"/>
      <c r="FP194" s="1548"/>
      <c r="FQ194" s="1548"/>
      <c r="FR194" s="1548"/>
      <c r="FS194" s="1548"/>
      <c r="FT194" s="1548"/>
      <c r="FU194" s="1548"/>
      <c r="FV194" s="1548"/>
      <c r="FW194" s="1548"/>
      <c r="FX194" s="1548"/>
      <c r="FY194" s="1548"/>
      <c r="FZ194" s="1548"/>
      <c r="GA194" s="1548"/>
      <c r="GB194" s="1548"/>
      <c r="GC194" s="1548"/>
      <c r="GD194" s="1548"/>
      <c r="GE194" s="1548"/>
      <c r="GF194" s="1548"/>
      <c r="GG194" s="1548"/>
      <c r="GH194" s="1548"/>
      <c r="GI194" s="1548"/>
      <c r="GJ194" s="1548"/>
      <c r="GK194" s="1548"/>
      <c r="GL194" s="1548"/>
      <c r="GM194" s="1548"/>
      <c r="GN194" s="1548"/>
      <c r="GO194" s="1548"/>
      <c r="GP194" s="1548"/>
      <c r="GQ194" s="1548"/>
      <c r="GR194" s="1548"/>
      <c r="GS194" s="1548"/>
      <c r="GT194" s="1548"/>
      <c r="GU194" s="1548"/>
      <c r="GV194" s="1548"/>
      <c r="GW194" s="1548"/>
      <c r="GX194" s="1548"/>
      <c r="GY194" s="1548"/>
      <c r="GZ194" s="1548"/>
      <c r="HA194" s="1548"/>
      <c r="HB194" s="1548"/>
      <c r="HC194" s="1548"/>
      <c r="HD194" s="1548"/>
      <c r="HE194" s="1548"/>
      <c r="HF194" s="1548"/>
      <c r="HG194" s="1548"/>
      <c r="HH194" s="1548"/>
      <c r="HI194" s="1548"/>
      <c r="HJ194" s="1548"/>
      <c r="HK194" s="1548"/>
      <c r="HL194" s="1548"/>
      <c r="HM194" s="1548"/>
      <c r="HN194" s="1548"/>
      <c r="HO194" s="1548"/>
      <c r="HP194" s="1548"/>
      <c r="HQ194" s="1548"/>
      <c r="HR194" s="1548"/>
      <c r="HS194" s="1548"/>
      <c r="HT194" s="1548"/>
      <c r="HU194" s="1548"/>
      <c r="HV194" s="1548"/>
      <c r="HW194" s="1548"/>
      <c r="HX194" s="1548"/>
      <c r="HY194" s="1548"/>
      <c r="HZ194" s="1548"/>
      <c r="IA194" s="1548"/>
      <c r="IB194" s="1548"/>
      <c r="IC194" s="1548"/>
      <c r="ID194" s="1548"/>
      <c r="IE194" s="1548"/>
      <c r="IF194" s="1548"/>
      <c r="IG194" s="1548"/>
      <c r="IH194" s="1548"/>
      <c r="II194" s="1548"/>
      <c r="IJ194" s="1548"/>
      <c r="IK194" s="1548"/>
      <c r="IL194" s="1548"/>
      <c r="IM194" s="1548"/>
      <c r="IN194" s="1548"/>
      <c r="IO194" s="1548"/>
      <c r="IP194" s="1548"/>
      <c r="IQ194" s="1548"/>
      <c r="IR194" s="1548"/>
      <c r="IS194" s="1548"/>
      <c r="IT194" s="1548"/>
      <c r="IU194" s="1548"/>
      <c r="IV194" s="1548"/>
      <c r="IW194" s="1548"/>
      <c r="IX194" s="1548"/>
      <c r="IY194" s="1548"/>
      <c r="IZ194" s="1548"/>
      <c r="JA194" s="1548"/>
      <c r="JB194" s="1548"/>
      <c r="JC194" s="1548"/>
      <c r="JD194" s="1548"/>
      <c r="JE194" s="1548"/>
      <c r="JF194" s="1548"/>
      <c r="JG194" s="1548"/>
      <c r="JH194" s="1548"/>
      <c r="JI194" s="1548"/>
      <c r="JJ194" s="1548"/>
      <c r="JK194" s="1548"/>
      <c r="JL194" s="1548"/>
      <c r="JM194" s="1548"/>
      <c r="JN194" s="1548"/>
      <c r="JO194" s="1548"/>
      <c r="JP194" s="1548"/>
      <c r="JQ194" s="1548"/>
      <c r="JR194" s="1548"/>
      <c r="JS194" s="1548"/>
      <c r="JT194" s="1548"/>
      <c r="JU194" s="1548"/>
      <c r="JV194" s="1548"/>
      <c r="JW194" s="1548"/>
      <c r="JX194" s="1548"/>
      <c r="JY194" s="1548"/>
      <c r="JZ194" s="1548"/>
      <c r="KA194" s="1548"/>
      <c r="KB194" s="1548"/>
      <c r="KC194" s="1548"/>
      <c r="KD194" s="1548"/>
      <c r="KE194" s="1548"/>
      <c r="KF194" s="1548"/>
      <c r="KG194" s="1548"/>
      <c r="KH194" s="1548"/>
      <c r="KI194" s="1548"/>
      <c r="KJ194" s="1548"/>
      <c r="KK194" s="1548"/>
      <c r="KL194" s="1548"/>
      <c r="KM194" s="1548"/>
      <c r="KN194" s="1548"/>
      <c r="KO194" s="1548"/>
      <c r="KP194" s="1548"/>
      <c r="KQ194" s="1548"/>
      <c r="KR194" s="1548"/>
      <c r="KS194" s="1548"/>
      <c r="KT194" s="1548"/>
      <c r="KU194" s="1548"/>
      <c r="KV194" s="1548"/>
      <c r="KW194" s="1548"/>
      <c r="KX194" s="1548"/>
      <c r="KY194" s="1548"/>
      <c r="KZ194" s="1548"/>
      <c r="LA194" s="1548"/>
      <c r="LB194" s="1548"/>
      <c r="LC194" s="1548"/>
      <c r="LD194" s="1548"/>
      <c r="LE194" s="1548"/>
      <c r="LF194" s="1548"/>
      <c r="LG194" s="1548"/>
      <c r="LH194" s="1548"/>
      <c r="LI194" s="1548"/>
      <c r="LJ194" s="1548"/>
      <c r="LK194" s="1548"/>
      <c r="LL194" s="1548"/>
      <c r="LM194" s="1548"/>
      <c r="LN194" s="1548"/>
      <c r="LO194" s="1548"/>
      <c r="LP194" s="1548"/>
      <c r="LQ194" s="1548"/>
      <c r="LR194" s="1548"/>
      <c r="LS194" s="1548"/>
      <c r="LT194" s="1548"/>
      <c r="LU194" s="1548"/>
      <c r="LV194" s="1548"/>
      <c r="LW194" s="1548"/>
      <c r="LX194" s="1548"/>
      <c r="LY194" s="1548"/>
      <c r="LZ194" s="1548"/>
      <c r="MA194" s="1548"/>
      <c r="MB194" s="1548"/>
      <c r="MC194" s="1548"/>
      <c r="MD194" s="1548"/>
      <c r="ME194" s="1548"/>
      <c r="MF194" s="1548"/>
      <c r="MG194" s="1548"/>
      <c r="MH194" s="1548"/>
      <c r="MI194" s="1548"/>
      <c r="MJ194" s="1548"/>
      <c r="MK194" s="1548"/>
      <c r="ML194" s="1548"/>
      <c r="MM194" s="1548"/>
      <c r="MN194" s="1548"/>
      <c r="MO194" s="1548"/>
      <c r="MP194" s="1548"/>
      <c r="MQ194" s="1548"/>
      <c r="MR194" s="1548"/>
      <c r="MS194" s="1548"/>
      <c r="MT194" s="1548"/>
      <c r="MU194" s="1548"/>
      <c r="MV194" s="1548"/>
      <c r="MW194" s="1548"/>
      <c r="MX194" s="1548"/>
      <c r="MY194" s="1548"/>
      <c r="MZ194" s="1548"/>
      <c r="NA194" s="1548"/>
      <c r="NB194" s="1548"/>
      <c r="NC194" s="1548"/>
      <c r="ND194" s="1548"/>
      <c r="NE194" s="1548"/>
      <c r="NF194" s="1548"/>
      <c r="NG194" s="1548"/>
      <c r="NH194" s="1548"/>
      <c r="NI194" s="1548"/>
      <c r="NJ194" s="1548"/>
      <c r="NK194" s="1548"/>
      <c r="NL194" s="1548"/>
      <c r="NM194" s="1548"/>
      <c r="NN194" s="1548"/>
      <c r="NO194" s="1548"/>
      <c r="NP194" s="1548"/>
      <c r="NQ194" s="1548"/>
      <c r="NR194" s="1548"/>
      <c r="NS194" s="1548"/>
      <c r="NT194" s="1548"/>
      <c r="NU194" s="1548"/>
      <c r="NV194" s="1548"/>
      <c r="NW194" s="1548"/>
      <c r="NX194" s="1548"/>
      <c r="NY194" s="1548"/>
      <c r="NZ194" s="1548"/>
      <c r="OA194" s="1548"/>
      <c r="OB194" s="1548"/>
      <c r="OC194" s="1548"/>
      <c r="OD194" s="1548"/>
      <c r="OE194" s="1548"/>
      <c r="OF194" s="1548"/>
      <c r="OG194" s="1548"/>
      <c r="OH194" s="1548"/>
      <c r="OI194" s="1548"/>
      <c r="OJ194" s="1548"/>
      <c r="OK194" s="1548"/>
      <c r="OL194" s="1548"/>
      <c r="OM194" s="1548"/>
      <c r="ON194" s="1548"/>
      <c r="OO194" s="1548"/>
      <c r="OP194" s="1548"/>
      <c r="OQ194" s="1548"/>
      <c r="OR194" s="1548"/>
      <c r="OS194" s="1548"/>
      <c r="OT194" s="1548"/>
      <c r="OU194" s="1548"/>
      <c r="OV194" s="1548"/>
      <c r="OW194" s="1548"/>
      <c r="OX194" s="1548"/>
      <c r="OY194" s="1548"/>
      <c r="OZ194" s="1548"/>
      <c r="PA194" s="1548"/>
      <c r="PB194" s="1548"/>
      <c r="PC194" s="1548"/>
      <c r="PD194" s="1548"/>
      <c r="PE194" s="1548"/>
      <c r="PF194" s="1548"/>
      <c r="PG194" s="1548"/>
      <c r="PH194" s="1548"/>
      <c r="PI194" s="1548"/>
      <c r="PJ194" s="1548"/>
      <c r="PK194" s="1548"/>
      <c r="PL194" s="1548"/>
      <c r="PM194" s="1548"/>
      <c r="PN194" s="1548"/>
      <c r="PO194" s="1548"/>
      <c r="PP194" s="1548"/>
      <c r="PQ194" s="1548"/>
      <c r="PR194" s="1548"/>
      <c r="PS194" s="1548"/>
      <c r="PT194" s="1548"/>
      <c r="PU194" s="1548"/>
      <c r="PV194" s="1548"/>
      <c r="PW194" s="1548"/>
      <c r="PX194" s="1548"/>
      <c r="PY194" s="1548"/>
      <c r="PZ194" s="1548"/>
      <c r="QA194" s="1548"/>
      <c r="QB194" s="1548"/>
      <c r="QC194" s="1548"/>
      <c r="QD194" s="1548"/>
      <c r="QE194" s="1548"/>
      <c r="QF194" s="1548"/>
      <c r="QG194" s="1548"/>
      <c r="QH194" s="1548"/>
      <c r="QI194" s="1548"/>
      <c r="QJ194" s="1548"/>
      <c r="QK194" s="1548"/>
      <c r="QL194" s="1548"/>
      <c r="QM194" s="1548"/>
      <c r="QN194" s="1548"/>
      <c r="QO194" s="1548"/>
      <c r="QP194" s="1548"/>
      <c r="QQ194" s="1548"/>
      <c r="QR194" s="1548"/>
      <c r="QS194" s="1548"/>
      <c r="QT194" s="1548"/>
      <c r="QU194" s="1548"/>
      <c r="QV194" s="1548"/>
      <c r="QW194" s="1548"/>
      <c r="QX194" s="1548"/>
      <c r="QY194" s="1548"/>
      <c r="QZ194" s="1548"/>
      <c r="RA194" s="1548"/>
      <c r="RB194" s="1548"/>
      <c r="RC194" s="1548"/>
      <c r="RD194" s="1548"/>
      <c r="RE194" s="1548"/>
      <c r="RF194" s="1548"/>
      <c r="RG194" s="1548"/>
      <c r="RH194" s="1548"/>
      <c r="RI194" s="1548"/>
      <c r="RJ194" s="1548"/>
      <c r="RK194" s="1548"/>
      <c r="RL194" s="1548"/>
      <c r="RM194" s="1548"/>
      <c r="RN194" s="1548"/>
      <c r="RO194" s="1548"/>
      <c r="RP194" s="1548"/>
      <c r="RQ194" s="1548"/>
      <c r="RR194" s="1548"/>
      <c r="RS194" s="1548"/>
      <c r="RT194" s="1548"/>
      <c r="RU194" s="1548"/>
      <c r="RV194" s="1548"/>
      <c r="RW194" s="1548"/>
      <c r="RX194" s="1548"/>
      <c r="RY194" s="1548"/>
      <c r="RZ194" s="1548"/>
      <c r="SA194" s="1548"/>
      <c r="SB194" s="1548"/>
      <c r="SC194" s="1548"/>
      <c r="SD194" s="1548"/>
      <c r="SE194" s="1548"/>
      <c r="SF194" s="1548"/>
      <c r="SG194" s="1548"/>
      <c r="SH194" s="1548"/>
      <c r="SI194" s="1548"/>
      <c r="SJ194" s="1548"/>
      <c r="SK194" s="1548"/>
      <c r="SL194" s="1548"/>
      <c r="SM194" s="1548"/>
      <c r="SN194" s="1548"/>
      <c r="SO194" s="1548"/>
      <c r="SP194" s="1548"/>
      <c r="SQ194" s="1548"/>
      <c r="SR194" s="1548"/>
      <c r="SS194" s="1548"/>
      <c r="ST194" s="1548"/>
      <c r="SU194" s="1548"/>
      <c r="SV194" s="1548"/>
      <c r="SW194" s="1548"/>
      <c r="SX194" s="1548"/>
      <c r="SY194" s="1548"/>
      <c r="SZ194" s="1548"/>
      <c r="TA194" s="1548"/>
      <c r="TB194" s="1548"/>
      <c r="TC194" s="1548"/>
      <c r="TD194" s="1548"/>
      <c r="TE194" s="1548"/>
      <c r="TF194" s="1548"/>
      <c r="TG194" s="1548"/>
      <c r="TH194" s="1548"/>
      <c r="TI194" s="1548"/>
      <c r="TJ194" s="1548"/>
      <c r="TK194" s="1548"/>
      <c r="TL194" s="1548"/>
      <c r="TM194" s="1548"/>
      <c r="TN194" s="1548"/>
      <c r="TO194" s="1548"/>
      <c r="TP194" s="1548"/>
      <c r="TQ194" s="1548"/>
      <c r="TR194" s="1548"/>
      <c r="TS194" s="1548"/>
      <c r="TT194" s="1548"/>
      <c r="TU194" s="1548"/>
      <c r="TV194" s="1548"/>
      <c r="TW194" s="1548"/>
      <c r="TX194" s="1548"/>
      <c r="TY194" s="1548"/>
      <c r="TZ194" s="1548"/>
      <c r="UA194" s="1548"/>
      <c r="UB194" s="1548"/>
      <c r="UC194" s="1548"/>
      <c r="UD194" s="1548"/>
      <c r="UE194" s="1548"/>
      <c r="UF194" s="1548"/>
      <c r="UG194" s="1548"/>
      <c r="UH194" s="1548"/>
      <c r="UI194" s="1548"/>
      <c r="UJ194" s="1548"/>
      <c r="UK194" s="1548"/>
      <c r="UL194" s="1548"/>
      <c r="UM194" s="1548"/>
      <c r="UN194" s="1548"/>
      <c r="UO194" s="1548"/>
      <c r="UP194" s="1548"/>
      <c r="UQ194" s="1548"/>
      <c r="UR194" s="1548"/>
      <c r="US194" s="1548"/>
      <c r="UT194" s="1548"/>
      <c r="UU194" s="1548"/>
      <c r="UV194" s="1548"/>
      <c r="UW194" s="1548"/>
      <c r="UX194" s="1548"/>
      <c r="UY194" s="1548"/>
      <c r="UZ194" s="1548"/>
      <c r="VA194" s="1548"/>
      <c r="VB194" s="1548"/>
      <c r="VC194" s="1548"/>
      <c r="VD194" s="1548"/>
      <c r="VE194" s="1548"/>
      <c r="VF194" s="1548"/>
      <c r="VG194" s="1548"/>
      <c r="VH194" s="1548"/>
      <c r="VI194" s="1548"/>
      <c r="VJ194" s="1548"/>
      <c r="VK194" s="1548"/>
      <c r="VL194" s="1548"/>
      <c r="VM194" s="1548"/>
      <c r="VN194" s="1548"/>
      <c r="VO194" s="1548"/>
      <c r="VP194" s="1548"/>
      <c r="VQ194" s="1548"/>
      <c r="VR194" s="1548"/>
      <c r="VS194" s="1548"/>
      <c r="VT194" s="1548"/>
      <c r="VU194" s="1548"/>
      <c r="VV194" s="1548"/>
      <c r="VW194" s="1548"/>
      <c r="VX194" s="1548"/>
      <c r="VY194" s="1548"/>
      <c r="VZ194" s="1548"/>
      <c r="WA194" s="1548"/>
      <c r="WB194" s="1548"/>
      <c r="WC194" s="1548"/>
      <c r="WD194" s="1548"/>
      <c r="WE194" s="1548"/>
      <c r="WF194" s="1548"/>
      <c r="WG194" s="1548"/>
      <c r="WH194" s="1548"/>
      <c r="WI194" s="1548"/>
      <c r="WJ194" s="1548"/>
      <c r="WK194" s="1548"/>
      <c r="WL194" s="1548"/>
      <c r="WM194" s="1548"/>
      <c r="WN194" s="1548"/>
      <c r="WO194" s="1548"/>
      <c r="WP194" s="1548"/>
      <c r="WQ194" s="1548"/>
      <c r="WR194" s="1548"/>
      <c r="WS194" s="1548"/>
      <c r="WT194" s="1548"/>
      <c r="WU194" s="1548"/>
      <c r="WV194" s="1548"/>
      <c r="WW194" s="1548"/>
      <c r="WX194" s="1548"/>
      <c r="WY194" s="1548"/>
      <c r="WZ194" s="1548"/>
      <c r="XA194" s="1548"/>
      <c r="XB194" s="1548"/>
      <c r="XC194" s="1548"/>
      <c r="XD194" s="1548"/>
      <c r="XE194" s="1548"/>
      <c r="XF194" s="1548"/>
      <c r="XG194" s="1548"/>
      <c r="XH194" s="1548"/>
      <c r="XI194" s="1548"/>
      <c r="XJ194" s="1548"/>
      <c r="XK194" s="1548"/>
      <c r="XL194" s="1548"/>
      <c r="XM194" s="1548"/>
      <c r="XN194" s="1548"/>
      <c r="XO194" s="1548"/>
      <c r="XP194" s="1548"/>
      <c r="XQ194" s="1548"/>
      <c r="XR194" s="1548"/>
      <c r="XS194" s="1548"/>
      <c r="XT194" s="1548"/>
      <c r="XU194" s="1548"/>
      <c r="XV194" s="1548"/>
      <c r="XW194" s="1548"/>
      <c r="XX194" s="1548"/>
      <c r="XY194" s="1548"/>
      <c r="XZ194" s="1548"/>
      <c r="YA194" s="1548"/>
      <c r="YB194" s="1548"/>
      <c r="YC194" s="1548"/>
      <c r="YD194" s="1548"/>
      <c r="YE194" s="1548"/>
      <c r="YF194" s="1548"/>
      <c r="YG194" s="1548"/>
      <c r="YH194" s="1548"/>
      <c r="YI194" s="1548"/>
      <c r="YJ194" s="1548"/>
      <c r="YK194" s="1548"/>
      <c r="YL194" s="1548"/>
      <c r="YM194" s="1548"/>
      <c r="YN194" s="1548"/>
      <c r="YO194" s="1548"/>
      <c r="YP194" s="1548"/>
      <c r="YQ194" s="1548"/>
      <c r="YR194" s="1548"/>
      <c r="YS194" s="1548"/>
      <c r="YT194" s="1548"/>
      <c r="YU194" s="1548"/>
      <c r="YV194" s="1548"/>
      <c r="YW194" s="1548"/>
      <c r="YX194" s="1548"/>
      <c r="YY194" s="1548"/>
      <c r="YZ194" s="1548"/>
      <c r="ZA194" s="1548"/>
      <c r="ZB194" s="1548"/>
      <c r="ZC194" s="1548"/>
      <c r="ZD194" s="1548"/>
      <c r="ZE194" s="1548"/>
      <c r="ZF194" s="1548"/>
      <c r="ZG194" s="1548"/>
      <c r="ZH194" s="1548"/>
      <c r="ZI194" s="1548"/>
      <c r="ZJ194" s="1548"/>
      <c r="ZK194" s="1548"/>
      <c r="ZL194" s="1548"/>
      <c r="ZM194" s="1548"/>
      <c r="ZN194" s="1548"/>
      <c r="ZO194" s="1548"/>
      <c r="ZP194" s="1548"/>
      <c r="ZQ194" s="1548"/>
      <c r="ZR194" s="1548"/>
      <c r="ZS194" s="1548"/>
      <c r="ZT194" s="1548"/>
      <c r="ZU194" s="1548"/>
      <c r="ZV194" s="1548"/>
      <c r="ZW194" s="1548"/>
      <c r="ZX194" s="1548"/>
      <c r="ZY194" s="1548"/>
      <c r="ZZ194" s="1548"/>
      <c r="AAA194" s="1548"/>
      <c r="AAB194" s="1548"/>
      <c r="AAC194" s="1548"/>
      <c r="AAD194" s="1548"/>
      <c r="AAE194" s="1548"/>
      <c r="AAF194" s="1548"/>
      <c r="AAG194" s="1548"/>
      <c r="AAH194" s="1548"/>
      <c r="AAI194" s="1548"/>
      <c r="AAJ194" s="1548"/>
      <c r="AAK194" s="1548"/>
      <c r="AAL194" s="1548"/>
      <c r="AAM194" s="1548"/>
      <c r="AAN194" s="1548"/>
      <c r="AAO194" s="1548"/>
      <c r="AAP194" s="1548"/>
      <c r="AAQ194" s="1548"/>
      <c r="AAR194" s="1548"/>
      <c r="AAS194" s="1548"/>
      <c r="AAT194" s="1548"/>
      <c r="AAU194" s="1548"/>
      <c r="AAV194" s="1548"/>
      <c r="AAW194" s="1548"/>
      <c r="AAX194" s="1548"/>
      <c r="AAY194" s="1548"/>
      <c r="AAZ194" s="1548"/>
      <c r="ABA194" s="1548"/>
      <c r="ABB194" s="1548"/>
      <c r="ABC194" s="1548"/>
      <c r="ABD194" s="1548"/>
      <c r="ABE194" s="1548"/>
      <c r="ABF194" s="1548"/>
      <c r="ABG194" s="1548"/>
      <c r="ABH194" s="1548"/>
      <c r="ABI194" s="1548"/>
      <c r="ABJ194" s="1548"/>
      <c r="ABK194" s="1548"/>
      <c r="ABL194" s="1548"/>
      <c r="ABM194" s="1548"/>
      <c r="ABN194" s="1548"/>
      <c r="ABO194" s="1548"/>
      <c r="ABP194" s="1548"/>
      <c r="ABQ194" s="1548"/>
      <c r="ABR194" s="1548"/>
      <c r="ABS194" s="1548"/>
      <c r="ABT194" s="1548"/>
      <c r="ABU194" s="1548"/>
      <c r="ABV194" s="1548"/>
      <c r="ABW194" s="1548"/>
      <c r="ABX194" s="1548"/>
      <c r="ABY194" s="1548"/>
      <c r="ABZ194" s="1548"/>
      <c r="ACA194" s="1548"/>
      <c r="ACB194" s="1548"/>
      <c r="ACC194" s="1548"/>
      <c r="ACD194" s="1548"/>
      <c r="ACE194" s="1548"/>
      <c r="ACF194" s="1548"/>
      <c r="ACG194" s="1548"/>
      <c r="ACH194" s="1548"/>
      <c r="ACI194" s="1548"/>
      <c r="ACJ194" s="1548"/>
      <c r="ACK194" s="1548"/>
      <c r="ACL194" s="1548"/>
      <c r="ACM194" s="1548"/>
      <c r="ACN194" s="1548"/>
      <c r="ACO194" s="1548"/>
      <c r="ACP194" s="1548"/>
      <c r="ACQ194" s="1548"/>
      <c r="ACR194" s="1548"/>
      <c r="ACS194" s="1548"/>
      <c r="ACT194" s="1548"/>
      <c r="ACU194" s="1548"/>
      <c r="ACV194" s="1548"/>
      <c r="ACW194" s="1548"/>
      <c r="ACX194" s="1548"/>
      <c r="ACY194" s="1548"/>
      <c r="ACZ194" s="1548"/>
      <c r="ADA194" s="1548"/>
      <c r="ADB194" s="1548"/>
      <c r="ADC194" s="1548"/>
      <c r="ADD194" s="1548"/>
      <c r="ADE194" s="1548"/>
      <c r="ADF194" s="1548"/>
      <c r="ADG194" s="1548"/>
      <c r="ADH194" s="1548"/>
      <c r="ADI194" s="1548"/>
      <c r="ADJ194" s="1548"/>
      <c r="ADK194" s="1548"/>
      <c r="ADL194" s="1548"/>
      <c r="ADM194" s="1548"/>
      <c r="ADN194" s="1548"/>
      <c r="ADO194" s="1548"/>
      <c r="ADP194" s="1548"/>
      <c r="ADQ194" s="1548"/>
      <c r="ADR194" s="1548"/>
      <c r="ADS194" s="1548"/>
      <c r="ADT194" s="1548"/>
      <c r="ADU194" s="1548"/>
      <c r="ADV194" s="1548"/>
      <c r="ADW194" s="1548"/>
      <c r="ADX194" s="1548"/>
      <c r="ADY194" s="1548"/>
      <c r="ADZ194" s="1548"/>
      <c r="AEA194" s="1548"/>
      <c r="AEB194" s="1548"/>
      <c r="AEC194" s="1548"/>
      <c r="AED194" s="1548"/>
      <c r="AEE194" s="1548"/>
      <c r="AEF194" s="1548"/>
      <c r="AEG194" s="1548"/>
      <c r="AEH194" s="1548"/>
      <c r="AEI194" s="1548"/>
      <c r="AEJ194" s="1548"/>
      <c r="AEK194" s="1548"/>
      <c r="AEL194" s="1548"/>
      <c r="AEM194" s="1548"/>
      <c r="AEN194" s="1548"/>
      <c r="AEO194" s="1548"/>
      <c r="AEP194" s="1548"/>
      <c r="AEQ194" s="1548"/>
      <c r="AER194" s="1548"/>
      <c r="AES194" s="1548"/>
      <c r="AET194" s="1548"/>
      <c r="AEU194" s="1548"/>
      <c r="AEV194" s="1548"/>
      <c r="AEW194" s="1548"/>
      <c r="AEX194" s="1548"/>
      <c r="AEY194" s="1548"/>
      <c r="AEZ194" s="1548"/>
      <c r="AFA194" s="1548"/>
      <c r="AFB194" s="1548"/>
      <c r="AFC194" s="1548"/>
      <c r="AFD194" s="1548"/>
      <c r="AFE194" s="1548"/>
      <c r="AFF194" s="1548"/>
      <c r="AFG194" s="1548"/>
      <c r="AFH194" s="1548"/>
      <c r="AFI194" s="1548"/>
      <c r="AFJ194" s="1548"/>
      <c r="AFK194" s="1548"/>
      <c r="AFL194" s="1548"/>
      <c r="AFM194" s="1548"/>
      <c r="AFN194" s="1548"/>
      <c r="AFO194" s="1548"/>
      <c r="AFP194" s="1548"/>
      <c r="AFQ194" s="1548"/>
      <c r="AFR194" s="1548"/>
      <c r="AFS194" s="1548"/>
      <c r="AFT194" s="1548"/>
      <c r="AFU194" s="1548"/>
      <c r="AFV194" s="1548"/>
      <c r="AFW194" s="1548"/>
      <c r="AFX194" s="1548"/>
      <c r="AFY194" s="1548"/>
      <c r="AFZ194" s="1548"/>
      <c r="AGA194" s="1548"/>
      <c r="AGB194" s="1548"/>
      <c r="AGC194" s="1548"/>
      <c r="AGD194" s="1548"/>
      <c r="AGE194" s="1548"/>
      <c r="AGF194" s="1548"/>
      <c r="AGG194" s="1548"/>
      <c r="AGH194" s="1548"/>
      <c r="AGI194" s="1548"/>
      <c r="AGJ194" s="1548"/>
      <c r="AGK194" s="1548"/>
      <c r="AGL194" s="1548"/>
      <c r="AGM194" s="1548"/>
      <c r="AGN194" s="1548"/>
      <c r="AGO194" s="1548"/>
      <c r="AGP194" s="1548"/>
      <c r="AGQ194" s="1548"/>
      <c r="AGR194" s="1548"/>
      <c r="AGS194" s="1548"/>
      <c r="AGT194" s="1548"/>
      <c r="AGU194" s="1548"/>
      <c r="AGV194" s="1548"/>
      <c r="AGW194" s="1548"/>
      <c r="AGX194" s="1548"/>
      <c r="AGY194" s="1548"/>
      <c r="AGZ194" s="1548"/>
      <c r="AHA194" s="1548"/>
      <c r="AHB194" s="1548"/>
      <c r="AHC194" s="1548"/>
      <c r="AHD194" s="1548"/>
      <c r="AHE194" s="1548"/>
      <c r="AHF194" s="1548"/>
      <c r="AHG194" s="1548"/>
      <c r="AHH194" s="1548"/>
      <c r="AHI194" s="1548"/>
      <c r="AHJ194" s="1548"/>
      <c r="AHK194" s="1548"/>
      <c r="AHL194" s="1548"/>
      <c r="AHM194" s="1548"/>
      <c r="AHN194" s="1548"/>
      <c r="AHO194" s="1548"/>
      <c r="AHP194" s="1548"/>
      <c r="AHQ194" s="1548"/>
      <c r="AHR194" s="1548"/>
      <c r="AHS194" s="1548"/>
      <c r="AHT194" s="1548"/>
      <c r="AHU194" s="1548"/>
      <c r="AHV194" s="1548"/>
      <c r="AHW194" s="1548"/>
      <c r="AHX194" s="1548"/>
      <c r="AHY194" s="1548"/>
      <c r="AHZ194" s="1548"/>
      <c r="AIA194" s="1548"/>
      <c r="AIB194" s="1548"/>
      <c r="AIC194" s="1548"/>
      <c r="AID194" s="1548"/>
      <c r="AIE194" s="1548"/>
      <c r="AIF194" s="1548"/>
      <c r="AIG194" s="1548"/>
      <c r="AIH194" s="1548"/>
      <c r="AII194" s="1548"/>
      <c r="AIJ194" s="1548"/>
      <c r="AIK194" s="1548"/>
      <c r="AIL194" s="1548"/>
      <c r="AIM194" s="1548"/>
      <c r="AIN194" s="1548"/>
      <c r="AIO194" s="1548"/>
      <c r="AIP194" s="1548"/>
      <c r="AIQ194" s="1548"/>
      <c r="AIR194" s="1548"/>
      <c r="AIS194" s="1548"/>
      <c r="AIT194" s="1548"/>
      <c r="AIU194" s="1548"/>
      <c r="AIV194" s="1548"/>
      <c r="AIW194" s="1548"/>
      <c r="AIX194" s="1548"/>
      <c r="AIY194" s="1548"/>
      <c r="AIZ194" s="1548"/>
      <c r="AJA194" s="1548"/>
      <c r="AJB194" s="1548"/>
      <c r="AJC194" s="1548"/>
      <c r="AJD194" s="1548"/>
      <c r="AJE194" s="1548"/>
      <c r="AJF194" s="1548"/>
      <c r="AJG194" s="1548"/>
      <c r="AJH194" s="1548"/>
      <c r="AJI194" s="1548"/>
      <c r="AJJ194" s="1548"/>
      <c r="AJK194" s="1548"/>
      <c r="AJL194" s="1548"/>
      <c r="AJM194" s="1548"/>
      <c r="AJN194" s="1548"/>
      <c r="AJO194" s="1548"/>
      <c r="AJP194" s="1548"/>
      <c r="AJQ194" s="1548"/>
      <c r="AJR194" s="1548"/>
      <c r="AJS194" s="1548"/>
      <c r="AJT194" s="1548"/>
      <c r="AJU194" s="1548"/>
      <c r="AJV194" s="1548"/>
      <c r="AJW194" s="1548"/>
      <c r="AJX194" s="1548"/>
      <c r="AJY194" s="1548"/>
      <c r="AJZ194" s="1548"/>
      <c r="AKA194" s="1548"/>
      <c r="AKB194" s="1548"/>
      <c r="AKC194" s="1548"/>
      <c r="AKD194" s="1548"/>
      <c r="AKE194" s="1548"/>
      <c r="AKF194" s="1548"/>
      <c r="AKG194" s="1548"/>
      <c r="AKH194" s="1548"/>
      <c r="AKI194" s="1548"/>
      <c r="AKJ194" s="1548"/>
      <c r="AKK194" s="1548"/>
      <c r="AKL194" s="1548"/>
      <c r="AKM194" s="1548"/>
      <c r="AKN194" s="1548"/>
      <c r="AKO194" s="1548"/>
      <c r="AKP194" s="1548"/>
      <c r="AKQ194" s="1548"/>
      <c r="AKR194" s="1548"/>
      <c r="AKS194" s="1548"/>
      <c r="AKT194" s="1548"/>
      <c r="AKU194" s="1548"/>
      <c r="AKV194" s="1548"/>
      <c r="AKW194" s="1548"/>
      <c r="AKX194" s="1548"/>
      <c r="AKY194" s="1548"/>
      <c r="AKZ194" s="1548"/>
      <c r="ALA194" s="1548"/>
      <c r="ALB194" s="1548"/>
      <c r="ALC194" s="1548"/>
      <c r="ALD194" s="1548"/>
      <c r="ALE194" s="1548"/>
      <c r="ALF194" s="1548"/>
      <c r="ALG194" s="1548"/>
      <c r="ALH194" s="1548"/>
      <c r="ALI194" s="1548"/>
      <c r="ALJ194" s="1548"/>
      <c r="ALK194" s="1548"/>
      <c r="ALL194" s="1548"/>
      <c r="ALM194" s="1548"/>
      <c r="ALN194" s="1548"/>
      <c r="ALO194" s="1548"/>
      <c r="ALP194" s="1548"/>
      <c r="ALQ194" s="1548"/>
      <c r="ALR194" s="1548"/>
      <c r="ALS194" s="1548"/>
      <c r="ALT194" s="1548"/>
      <c r="ALU194" s="1548"/>
      <c r="ALV194" s="1548"/>
      <c r="ALW194" s="1548"/>
      <c r="ALX194" s="1548"/>
      <c r="ALY194" s="1548"/>
      <c r="ALZ194" s="1548"/>
      <c r="AMA194" s="1548"/>
      <c r="AMB194" s="1548"/>
      <c r="AMC194" s="1548"/>
      <c r="AMD194" s="1548"/>
      <c r="AME194" s="1548"/>
      <c r="AMF194" s="1548"/>
      <c r="AMG194" s="1548"/>
      <c r="AMH194" s="1548"/>
      <c r="AMI194" s="1548"/>
      <c r="AMJ194" s="1548"/>
      <c r="AMK194" s="1548"/>
      <c r="AML194" s="1548"/>
      <c r="AMM194" s="1548"/>
      <c r="AMN194" s="1548"/>
      <c r="AMO194" s="1548"/>
      <c r="AMP194" s="1548"/>
      <c r="AMQ194" s="1548"/>
      <c r="AMR194" s="1548"/>
      <c r="AMS194" s="1548"/>
      <c r="AMT194" s="1548"/>
      <c r="AMU194" s="1548"/>
      <c r="AMV194" s="1548"/>
      <c r="AMW194" s="1548"/>
      <c r="AMX194" s="1548"/>
      <c r="AMY194" s="1548"/>
      <c r="AMZ194" s="1548"/>
      <c r="ANA194" s="1548"/>
      <c r="ANB194" s="1548"/>
      <c r="ANC194" s="1548"/>
      <c r="AND194" s="1548"/>
      <c r="ANE194" s="1548"/>
      <c r="ANF194" s="1548"/>
      <c r="ANG194" s="1548"/>
      <c r="ANH194" s="1548"/>
      <c r="ANI194" s="1548"/>
      <c r="ANJ194" s="1548"/>
      <c r="ANK194" s="1548"/>
      <c r="ANL194" s="1548"/>
      <c r="ANM194" s="1548"/>
      <c r="ANN194" s="1548"/>
      <c r="ANO194" s="1548"/>
      <c r="ANP194" s="1548"/>
      <c r="ANQ194" s="1548"/>
      <c r="ANR194" s="1548"/>
      <c r="ANS194" s="1548"/>
      <c r="ANT194" s="1548"/>
      <c r="ANU194" s="1548"/>
      <c r="ANV194" s="1548"/>
      <c r="ANW194" s="1548"/>
      <c r="ANX194" s="1548"/>
      <c r="ANY194" s="1548"/>
      <c r="ANZ194" s="1548"/>
      <c r="AOA194" s="1548"/>
      <c r="AOB194" s="1548"/>
      <c r="AOC194" s="1548"/>
      <c r="AOD194" s="1548"/>
      <c r="AOE194" s="1548"/>
      <c r="AOF194" s="1548"/>
      <c r="AOG194" s="1548"/>
      <c r="AOH194" s="1548"/>
      <c r="AOI194" s="1548"/>
      <c r="AOJ194" s="1548"/>
      <c r="AOK194" s="1548"/>
      <c r="AOL194" s="1548"/>
      <c r="AOM194" s="1548"/>
      <c r="AON194" s="1548"/>
      <c r="AOO194" s="1548"/>
      <c r="AOP194" s="1548"/>
      <c r="AOQ194" s="1548"/>
      <c r="AOR194" s="1548"/>
      <c r="AOS194" s="1548"/>
      <c r="AOT194" s="1548"/>
      <c r="AOU194" s="1548"/>
      <c r="AOV194" s="1548"/>
      <c r="AOW194" s="1548"/>
      <c r="AOX194" s="1548"/>
      <c r="AOY194" s="1548"/>
      <c r="AOZ194" s="1548"/>
      <c r="APA194" s="1548"/>
      <c r="APB194" s="1548"/>
      <c r="APC194" s="1548"/>
      <c r="APD194" s="1548"/>
      <c r="APE194" s="1548"/>
      <c r="APF194" s="1548"/>
      <c r="APG194" s="1548"/>
      <c r="APH194" s="1548"/>
      <c r="API194" s="1548"/>
      <c r="APJ194" s="1548"/>
      <c r="APK194" s="1548"/>
      <c r="APL194" s="1548"/>
      <c r="APM194" s="1548"/>
      <c r="APN194" s="1548"/>
      <c r="APO194" s="1548"/>
      <c r="APP194" s="1548"/>
      <c r="APQ194" s="1548"/>
      <c r="APR194" s="1548"/>
      <c r="APS194" s="1548"/>
      <c r="APT194" s="1548"/>
      <c r="APU194" s="1548"/>
      <c r="APV194" s="1548"/>
      <c r="APW194" s="1548"/>
      <c r="APX194" s="1548"/>
      <c r="APY194" s="1548"/>
      <c r="APZ194" s="1548"/>
      <c r="AQA194" s="1548"/>
      <c r="AQB194" s="1548"/>
      <c r="AQC194" s="1548"/>
      <c r="AQD194" s="1548"/>
      <c r="AQE194" s="1548"/>
      <c r="AQF194" s="1548"/>
      <c r="AQG194" s="1548"/>
      <c r="AQH194" s="1548"/>
      <c r="AQI194" s="1548"/>
      <c r="AQJ194" s="1548"/>
      <c r="AQK194" s="1548"/>
      <c r="AQL194" s="1548"/>
      <c r="AQM194" s="1548"/>
      <c r="AQN194" s="1548"/>
      <c r="AQO194" s="1548"/>
      <c r="AQP194" s="1548"/>
      <c r="AQQ194" s="1548"/>
      <c r="AQR194" s="1548"/>
      <c r="AQS194" s="1548"/>
      <c r="AQT194" s="1548"/>
      <c r="AQU194" s="1548"/>
      <c r="AQV194" s="1548"/>
      <c r="AQW194" s="1548"/>
      <c r="AQX194" s="1548"/>
      <c r="AQY194" s="1548"/>
      <c r="AQZ194" s="1548"/>
      <c r="ARA194" s="1548"/>
      <c r="ARB194" s="1548"/>
      <c r="ARC194" s="1548"/>
      <c r="ARD194" s="1548"/>
      <c r="ARE194" s="1548"/>
      <c r="ARF194" s="1548"/>
      <c r="ARG194" s="1548"/>
      <c r="ARH194" s="1548"/>
      <c r="ARI194" s="1548"/>
      <c r="ARJ194" s="1548"/>
      <c r="ARK194" s="1548"/>
      <c r="ARL194" s="1548"/>
      <c r="ARM194" s="1548"/>
      <c r="ARN194" s="1548"/>
      <c r="ARO194" s="1548"/>
      <c r="ARP194" s="1548"/>
      <c r="ARQ194" s="1548"/>
      <c r="ARR194" s="1548"/>
      <c r="ARS194" s="1548"/>
      <c r="ART194" s="1548"/>
      <c r="ARU194" s="1548"/>
      <c r="ARV194" s="1548"/>
      <c r="ARW194" s="1548"/>
      <c r="ARX194" s="1548"/>
      <c r="ARY194" s="1548"/>
      <c r="ARZ194" s="1548"/>
      <c r="ASA194" s="1548"/>
      <c r="ASB194" s="1548"/>
      <c r="ASC194" s="1548"/>
      <c r="ASD194" s="1548"/>
      <c r="ASE194" s="1548"/>
      <c r="ASF194" s="1548"/>
      <c r="ASG194" s="1548"/>
      <c r="ASH194" s="1548"/>
      <c r="ASI194" s="1548"/>
      <c r="ASJ194" s="1548"/>
      <c r="ASK194" s="1548"/>
      <c r="ASL194" s="1548"/>
      <c r="ASM194" s="1548"/>
      <c r="ASN194" s="1548"/>
      <c r="ASO194" s="1548"/>
      <c r="ASP194" s="1548"/>
      <c r="ASQ194" s="1548"/>
      <c r="ASR194" s="1548"/>
      <c r="ASS194" s="1548"/>
      <c r="AST194" s="1548"/>
      <c r="ASU194" s="1548"/>
      <c r="ASV194" s="1548"/>
      <c r="ASW194" s="1548"/>
      <c r="ASX194" s="1548"/>
      <c r="ASY194" s="1548"/>
      <c r="ASZ194" s="1548"/>
      <c r="ATA194" s="1548"/>
      <c r="ATB194" s="1548"/>
      <c r="ATC194" s="1548"/>
      <c r="ATD194" s="1548"/>
      <c r="ATE194" s="1548"/>
      <c r="ATF194" s="1548"/>
      <c r="ATG194" s="1548"/>
      <c r="ATH194" s="1548"/>
      <c r="ATI194" s="1548"/>
      <c r="ATJ194" s="1548"/>
      <c r="ATK194" s="1548"/>
      <c r="ATL194" s="1548"/>
      <c r="ATM194" s="1548"/>
      <c r="ATN194" s="1548"/>
      <c r="ATO194" s="1548"/>
      <c r="ATP194" s="1548"/>
      <c r="ATQ194" s="1548"/>
      <c r="ATR194" s="1548"/>
      <c r="ATS194" s="1548"/>
      <c r="ATT194" s="1548"/>
      <c r="ATU194" s="1548"/>
      <c r="ATV194" s="1548"/>
      <c r="ATW194" s="1548"/>
      <c r="ATX194" s="1548"/>
      <c r="ATY194" s="1548"/>
      <c r="ATZ194" s="1548"/>
      <c r="AUA194" s="1548"/>
      <c r="AUB194" s="1548"/>
      <c r="AUC194" s="1548"/>
      <c r="AUD194" s="1548"/>
      <c r="AUE194" s="1548"/>
      <c r="AUF194" s="1548"/>
      <c r="AUG194" s="1548"/>
      <c r="AUH194" s="1548"/>
      <c r="AUI194" s="1548"/>
      <c r="AUJ194" s="1548"/>
      <c r="AUK194" s="1548"/>
      <c r="AUL194" s="1548"/>
      <c r="AUM194" s="1548"/>
      <c r="AUN194" s="1548"/>
      <c r="AUO194" s="1548"/>
      <c r="AUP194" s="1548"/>
      <c r="AUQ194" s="1548"/>
      <c r="AUR194" s="1548"/>
      <c r="AUS194" s="1548"/>
      <c r="AUT194" s="1548"/>
      <c r="AUU194" s="1548"/>
      <c r="AUV194" s="1548"/>
      <c r="AUW194" s="1548"/>
      <c r="AUX194" s="1548"/>
      <c r="AUY194" s="1548"/>
      <c r="AUZ194" s="1548"/>
      <c r="AVA194" s="1548"/>
      <c r="AVB194" s="1548"/>
      <c r="AVC194" s="1548"/>
      <c r="AVD194" s="1548"/>
      <c r="AVE194" s="1548"/>
      <c r="AVF194" s="1548"/>
      <c r="AVG194" s="1548"/>
      <c r="AVH194" s="1548"/>
      <c r="AVI194" s="1548"/>
      <c r="AVJ194" s="1548"/>
      <c r="AVK194" s="1548"/>
      <c r="AVL194" s="1548"/>
      <c r="AVM194" s="1548"/>
      <c r="AVN194" s="1548"/>
      <c r="AVO194" s="1548"/>
      <c r="AVP194" s="1548"/>
      <c r="AVQ194" s="1548"/>
      <c r="AVR194" s="1548"/>
      <c r="AVS194" s="1548"/>
      <c r="AVT194" s="1548"/>
      <c r="AVU194" s="1548"/>
      <c r="AVV194" s="1548"/>
      <c r="AVW194" s="1548"/>
      <c r="AVX194" s="1548"/>
      <c r="AVY194" s="1548"/>
      <c r="AVZ194" s="1548"/>
      <c r="AWA194" s="1548"/>
      <c r="AWB194" s="1548"/>
      <c r="AWC194" s="1548"/>
      <c r="AWD194" s="1548"/>
      <c r="AWE194" s="1548"/>
      <c r="AWF194" s="1548"/>
      <c r="AWG194" s="1548"/>
      <c r="AWH194" s="1548"/>
      <c r="AWI194" s="1548"/>
      <c r="AWJ194" s="1548"/>
      <c r="AWK194" s="1548"/>
      <c r="AWL194" s="1548"/>
      <c r="AWM194" s="1548"/>
      <c r="AWN194" s="1548"/>
      <c r="AWO194" s="1548"/>
      <c r="AWP194" s="1548"/>
      <c r="AWQ194" s="1548"/>
      <c r="AWR194" s="1548"/>
      <c r="AWS194" s="1548"/>
      <c r="AWT194" s="1548"/>
      <c r="AWU194" s="1548"/>
      <c r="AWV194" s="1548"/>
      <c r="AWW194" s="1548"/>
      <c r="AWX194" s="1548"/>
      <c r="AWY194" s="1548"/>
      <c r="AWZ194" s="1548"/>
      <c r="AXA194" s="1548"/>
      <c r="AXB194" s="1548"/>
      <c r="AXC194" s="1548"/>
      <c r="AXD194" s="1548"/>
      <c r="AXE194" s="1548"/>
      <c r="AXF194" s="1548"/>
      <c r="AXG194" s="1548"/>
      <c r="AXH194" s="1548"/>
      <c r="AXI194" s="1548"/>
      <c r="AXJ194" s="1548"/>
      <c r="AXK194" s="1548"/>
      <c r="AXL194" s="1548"/>
      <c r="AXM194" s="1548"/>
      <c r="AXN194" s="1548"/>
      <c r="AXO194" s="1548"/>
      <c r="AXP194" s="1548"/>
      <c r="AXQ194" s="1548"/>
      <c r="AXR194" s="1548"/>
      <c r="AXS194" s="1548"/>
      <c r="AXT194" s="1548"/>
      <c r="AXU194" s="1548"/>
      <c r="AXV194" s="1548"/>
      <c r="AXW194" s="1548"/>
      <c r="AXX194" s="1548"/>
      <c r="AXY194" s="1548"/>
      <c r="AXZ194" s="1548"/>
      <c r="AYA194" s="1548"/>
      <c r="AYB194" s="1548"/>
      <c r="AYC194" s="1548"/>
      <c r="AYD194" s="1548"/>
      <c r="AYE194" s="1548"/>
      <c r="AYF194" s="1548"/>
      <c r="AYG194" s="1548"/>
      <c r="AYH194" s="1548"/>
      <c r="AYI194" s="1548"/>
      <c r="AYJ194" s="1548"/>
      <c r="AYK194" s="1548"/>
      <c r="AYL194" s="1548"/>
      <c r="AYM194" s="1548"/>
      <c r="AYN194" s="1548"/>
      <c r="AYO194" s="1548"/>
      <c r="AYP194" s="1548"/>
      <c r="AYQ194" s="1548"/>
      <c r="AYR194" s="1548"/>
      <c r="AYS194" s="1548"/>
      <c r="AYT194" s="1548"/>
      <c r="AYU194" s="1548"/>
      <c r="AYV194" s="1548"/>
      <c r="AYW194" s="1548"/>
      <c r="AYX194" s="1548"/>
      <c r="AYY194" s="1548"/>
      <c r="AYZ194" s="1548"/>
      <c r="AZA194" s="1548"/>
      <c r="AZB194" s="1548"/>
      <c r="AZC194" s="1548"/>
      <c r="AZD194" s="1548"/>
      <c r="AZE194" s="1548"/>
      <c r="AZF194" s="1548"/>
      <c r="AZG194" s="1548"/>
      <c r="AZH194" s="1548"/>
      <c r="AZI194" s="1548"/>
      <c r="AZJ194" s="1548"/>
      <c r="AZK194" s="1548"/>
      <c r="AZL194" s="1548"/>
      <c r="AZM194" s="1548"/>
      <c r="AZN194" s="1548"/>
      <c r="AZO194" s="1548"/>
      <c r="AZP194" s="1548"/>
      <c r="AZQ194" s="1548"/>
      <c r="AZR194" s="1548"/>
      <c r="AZS194" s="1548"/>
      <c r="AZT194" s="1548"/>
      <c r="AZU194" s="1548"/>
      <c r="AZV194" s="1548"/>
      <c r="AZW194" s="1548"/>
      <c r="AZX194" s="1548"/>
      <c r="AZY194" s="1548"/>
      <c r="AZZ194" s="1548"/>
      <c r="BAA194" s="1548"/>
      <c r="BAB194" s="1548"/>
      <c r="BAC194" s="1548"/>
      <c r="BAD194" s="1548"/>
      <c r="BAE194" s="1548"/>
      <c r="BAF194" s="1548"/>
      <c r="BAG194" s="1548"/>
      <c r="BAH194" s="1548"/>
      <c r="BAI194" s="1548"/>
      <c r="BAJ194" s="1548"/>
      <c r="BAK194" s="1548"/>
      <c r="BAL194" s="1548"/>
      <c r="BAM194" s="1548"/>
      <c r="BAN194" s="1548"/>
      <c r="BAO194" s="1548"/>
      <c r="BAP194" s="1548"/>
      <c r="BAQ194" s="1548"/>
      <c r="BAR194" s="1548"/>
      <c r="BAS194" s="1548"/>
      <c r="BAT194" s="1548"/>
      <c r="BAU194" s="1548"/>
      <c r="BAV194" s="1548"/>
      <c r="BAW194" s="1548"/>
      <c r="BAX194" s="1548"/>
      <c r="BAY194" s="1548"/>
      <c r="BAZ194" s="1548"/>
      <c r="BBA194" s="1548"/>
      <c r="BBB194" s="1548"/>
      <c r="BBC194" s="1548"/>
      <c r="BBD194" s="1548"/>
      <c r="BBE194" s="1548"/>
      <c r="BBF194" s="1548"/>
      <c r="BBG194" s="1548"/>
      <c r="BBH194" s="1548"/>
      <c r="BBI194" s="1548"/>
      <c r="BBJ194" s="1548"/>
      <c r="BBK194" s="1548"/>
      <c r="BBL194" s="1548"/>
      <c r="BBM194" s="1548"/>
      <c r="BBN194" s="1548"/>
      <c r="BBO194" s="1548"/>
      <c r="BBP194" s="1548"/>
      <c r="BBQ194" s="1548"/>
      <c r="BBR194" s="1548"/>
      <c r="BBS194" s="1548"/>
      <c r="BBT194" s="1548"/>
      <c r="BBU194" s="1548"/>
      <c r="BBV194" s="1548"/>
      <c r="BBW194" s="1548"/>
      <c r="BBX194" s="1548"/>
      <c r="BBY194" s="1548"/>
      <c r="BBZ194" s="1548"/>
      <c r="BCA194" s="1548"/>
      <c r="BCB194" s="1548"/>
      <c r="BCC194" s="1548"/>
      <c r="BCD194" s="1548"/>
      <c r="BCE194" s="1548"/>
      <c r="BCF194" s="1548"/>
      <c r="BCG194" s="1548"/>
      <c r="BCH194" s="1548"/>
      <c r="BCI194" s="1548"/>
      <c r="BCJ194" s="1548"/>
      <c r="BCK194" s="1548"/>
      <c r="BCL194" s="1548"/>
      <c r="BCM194" s="1548"/>
      <c r="BCN194" s="1548"/>
      <c r="BCO194" s="1548"/>
      <c r="BCP194" s="1548"/>
      <c r="BCQ194" s="1548"/>
      <c r="BCR194" s="1548"/>
      <c r="BCS194" s="1548"/>
      <c r="BCT194" s="1548"/>
      <c r="BCU194" s="1548"/>
      <c r="BCV194" s="1548"/>
      <c r="BCW194" s="1548"/>
      <c r="BCX194" s="1548"/>
      <c r="BCY194" s="1548"/>
      <c r="BCZ194" s="1548"/>
      <c r="BDA194" s="1548"/>
      <c r="BDB194" s="1548"/>
      <c r="BDC194" s="1548"/>
      <c r="BDD194" s="1548"/>
      <c r="BDE194" s="1548"/>
      <c r="BDF194" s="1548"/>
      <c r="BDG194" s="1548"/>
      <c r="BDH194" s="1548"/>
      <c r="BDI194" s="1548"/>
      <c r="BDJ194" s="1548"/>
      <c r="BDK194" s="1548"/>
      <c r="BDL194" s="1548"/>
      <c r="BDM194" s="1548"/>
      <c r="BDN194" s="1548"/>
      <c r="BDO194" s="1548"/>
      <c r="BDP194" s="1548"/>
      <c r="BDQ194" s="1548"/>
      <c r="BDR194" s="1548"/>
      <c r="BDS194" s="1548"/>
      <c r="BDT194" s="1548"/>
      <c r="BDU194" s="1548"/>
      <c r="BDV194" s="1548"/>
      <c r="BDW194" s="1548"/>
      <c r="BDX194" s="1548"/>
      <c r="BDY194" s="1548"/>
      <c r="BDZ194" s="1548"/>
      <c r="BEA194" s="1548"/>
      <c r="BEB194" s="1548"/>
      <c r="BEC194" s="1548"/>
      <c r="BED194" s="1548"/>
      <c r="BEE194" s="1548"/>
      <c r="BEF194" s="1548"/>
      <c r="BEG194" s="1548"/>
      <c r="BEH194" s="1548"/>
      <c r="BEI194" s="1548"/>
      <c r="BEJ194" s="1548"/>
      <c r="BEK194" s="1548"/>
      <c r="BEL194" s="1548"/>
      <c r="BEM194" s="1548"/>
      <c r="BEN194" s="1548"/>
      <c r="BEO194" s="1548"/>
      <c r="BEP194" s="1548"/>
      <c r="BEQ194" s="1548"/>
      <c r="BER194" s="1548"/>
      <c r="BES194" s="1548"/>
      <c r="BET194" s="1548"/>
      <c r="BEU194" s="1548"/>
      <c r="BEV194" s="1548"/>
      <c r="BEW194" s="1548"/>
      <c r="BEX194" s="1548"/>
      <c r="BEY194" s="1548"/>
      <c r="BEZ194" s="1548"/>
      <c r="BFA194" s="1548"/>
      <c r="BFB194" s="1548"/>
      <c r="BFC194" s="1548"/>
      <c r="BFD194" s="1548"/>
      <c r="BFE194" s="1548"/>
      <c r="BFF194" s="1548"/>
      <c r="BFG194" s="1548"/>
      <c r="BFH194" s="1548"/>
      <c r="BFI194" s="1548"/>
      <c r="BFJ194" s="1548"/>
      <c r="BFK194" s="1548"/>
      <c r="BFL194" s="1548"/>
      <c r="BFM194" s="1548"/>
      <c r="BFN194" s="1548"/>
      <c r="BFO194" s="1548"/>
      <c r="BFP194" s="1548"/>
      <c r="BFQ194" s="1548"/>
      <c r="BFR194" s="1548"/>
      <c r="BFS194" s="1548"/>
      <c r="BFT194" s="1548"/>
      <c r="BFU194" s="1548"/>
      <c r="BFV194" s="1548"/>
      <c r="BFW194" s="1548"/>
      <c r="BFX194" s="1548"/>
      <c r="BFY194" s="1548"/>
      <c r="BFZ194" s="1548"/>
      <c r="BGA194" s="1548"/>
      <c r="BGB194" s="1548"/>
      <c r="BGC194" s="1548"/>
      <c r="BGD194" s="1548"/>
      <c r="BGE194" s="1548"/>
      <c r="BGF194" s="1548"/>
      <c r="BGG194" s="1548"/>
      <c r="BGH194" s="1548"/>
      <c r="BGI194" s="1548"/>
      <c r="BGJ194" s="1548"/>
      <c r="BGK194" s="1548"/>
      <c r="BGL194" s="1548"/>
      <c r="BGM194" s="1548"/>
      <c r="BGN194" s="1548"/>
      <c r="BGO194" s="1548"/>
      <c r="BGP194" s="1548"/>
      <c r="BGQ194" s="1548"/>
      <c r="BGR194" s="1548"/>
      <c r="BGS194" s="1548"/>
      <c r="BGT194" s="1548"/>
      <c r="BGU194" s="1548"/>
      <c r="BGV194" s="1548"/>
      <c r="BGW194" s="1548"/>
      <c r="BGX194" s="1548"/>
      <c r="BGY194" s="1548"/>
      <c r="BGZ194" s="1548"/>
      <c r="BHA194" s="1548"/>
      <c r="BHB194" s="1548"/>
      <c r="BHC194" s="1548"/>
      <c r="BHD194" s="1548"/>
      <c r="BHE194" s="1548"/>
      <c r="BHF194" s="1548"/>
      <c r="BHG194" s="1548"/>
      <c r="BHH194" s="1548"/>
      <c r="BHI194" s="1548"/>
      <c r="BHJ194" s="1548"/>
      <c r="BHK194" s="1548"/>
      <c r="BHL194" s="1548"/>
      <c r="BHM194" s="1548"/>
      <c r="BHN194" s="1548"/>
      <c r="BHO194" s="1548"/>
      <c r="BHP194" s="1548"/>
      <c r="BHQ194" s="1548"/>
      <c r="BHR194" s="1548"/>
      <c r="BHS194" s="1548"/>
      <c r="BHT194" s="1548"/>
      <c r="BHU194" s="1548"/>
      <c r="BHV194" s="1548"/>
      <c r="BHW194" s="1548"/>
      <c r="BHX194" s="1548"/>
      <c r="BHY194" s="1548"/>
      <c r="BHZ194" s="1548"/>
      <c r="BIA194" s="1548"/>
      <c r="BIB194" s="1548"/>
      <c r="BIC194" s="1548"/>
      <c r="BID194" s="1548"/>
      <c r="BIE194" s="1548"/>
      <c r="BIF194" s="1548"/>
      <c r="BIG194" s="1548"/>
      <c r="BIH194" s="1548"/>
      <c r="BII194" s="1548"/>
      <c r="BIJ194" s="1548"/>
      <c r="BIK194" s="1548"/>
      <c r="BIL194" s="1548"/>
      <c r="BIM194" s="1548"/>
      <c r="BIN194" s="1548"/>
      <c r="BIO194" s="1548"/>
      <c r="BIP194" s="1548"/>
      <c r="BIQ194" s="1548"/>
      <c r="BIR194" s="1548"/>
      <c r="BIS194" s="1548"/>
      <c r="BIT194" s="1548"/>
      <c r="BIU194" s="1548"/>
      <c r="BIV194" s="1548"/>
      <c r="BIW194" s="1548"/>
      <c r="BIX194" s="1548"/>
      <c r="BIY194" s="1548"/>
      <c r="BIZ194" s="1548"/>
      <c r="BJA194" s="1548"/>
      <c r="BJB194" s="1548"/>
      <c r="BJC194" s="1548"/>
      <c r="BJD194" s="1548"/>
      <c r="BJE194" s="1548"/>
      <c r="BJF194" s="1548"/>
      <c r="BJG194" s="1548"/>
      <c r="BJH194" s="1548"/>
      <c r="BJI194" s="1548"/>
      <c r="BJJ194" s="1548"/>
      <c r="BJK194" s="1548"/>
      <c r="BJL194" s="1548"/>
      <c r="BJM194" s="1548"/>
      <c r="BJN194" s="1548"/>
      <c r="BJO194" s="1548"/>
      <c r="BJP194" s="1548"/>
      <c r="BJQ194" s="1548"/>
      <c r="BJR194" s="1548"/>
      <c r="BJS194" s="1548"/>
      <c r="BJT194" s="1548"/>
      <c r="BJU194" s="1548"/>
      <c r="BJV194" s="1548"/>
      <c r="BJW194" s="1548"/>
      <c r="BJX194" s="1548"/>
      <c r="BJY194" s="1548"/>
      <c r="BJZ194" s="1548"/>
      <c r="BKA194" s="1548"/>
      <c r="BKB194" s="1548"/>
      <c r="BKC194" s="1548"/>
      <c r="BKD194" s="1548"/>
      <c r="BKE194" s="1548"/>
      <c r="BKF194" s="1548"/>
      <c r="BKG194" s="1548"/>
      <c r="BKH194" s="1548"/>
      <c r="BKI194" s="1548"/>
      <c r="BKJ194" s="1548"/>
      <c r="BKK194" s="1548"/>
      <c r="BKL194" s="1548"/>
      <c r="BKM194" s="1548"/>
      <c r="BKN194" s="1548"/>
      <c r="BKO194" s="1548"/>
      <c r="BKP194" s="1548"/>
      <c r="BKQ194" s="1548"/>
      <c r="BKR194" s="1548"/>
      <c r="BKS194" s="1548"/>
      <c r="BKT194" s="1548"/>
      <c r="BKU194" s="1548"/>
      <c r="BKV194" s="1548"/>
      <c r="BKW194" s="1548"/>
      <c r="BKX194" s="1548"/>
      <c r="BKY194" s="1548"/>
      <c r="BKZ194" s="1548"/>
      <c r="BLA194" s="1548"/>
      <c r="BLB194" s="1548"/>
      <c r="BLC194" s="1548"/>
      <c r="BLD194" s="1548"/>
      <c r="BLE194" s="1548"/>
      <c r="BLF194" s="1548"/>
      <c r="BLG194" s="1548"/>
      <c r="BLH194" s="1548"/>
      <c r="BLI194" s="1548"/>
      <c r="BLJ194" s="1548"/>
      <c r="BLK194" s="1548"/>
      <c r="BLL194" s="1548"/>
      <c r="BLM194" s="1548"/>
      <c r="BLN194" s="1548"/>
      <c r="BLO194" s="1548"/>
      <c r="BLP194" s="1548"/>
      <c r="BLQ194" s="1548"/>
      <c r="BLR194" s="1548"/>
      <c r="BLS194" s="1548"/>
      <c r="BLT194" s="1548"/>
      <c r="BLU194" s="1548"/>
      <c r="BLV194" s="1548"/>
      <c r="BLW194" s="1548"/>
      <c r="BLX194" s="1548"/>
      <c r="BLY194" s="1548"/>
      <c r="BLZ194" s="1548"/>
      <c r="BMA194" s="1548"/>
      <c r="BMB194" s="1548"/>
      <c r="BMC194" s="1548"/>
      <c r="BMD194" s="1548"/>
      <c r="BME194" s="1548"/>
      <c r="BMF194" s="1548"/>
      <c r="BMG194" s="1548"/>
      <c r="BMH194" s="1548"/>
      <c r="BMI194" s="1548"/>
      <c r="BMJ194" s="1548"/>
      <c r="BMK194" s="1548"/>
      <c r="BML194" s="1548"/>
      <c r="BMM194" s="1548"/>
      <c r="BMN194" s="1548"/>
      <c r="BMO194" s="1548"/>
      <c r="BMP194" s="1548"/>
      <c r="BMQ194" s="1548"/>
      <c r="BMR194" s="1548"/>
      <c r="BMS194" s="1548"/>
      <c r="BMT194" s="1548"/>
      <c r="BMU194" s="1548"/>
      <c r="BMV194" s="1548"/>
      <c r="BMW194" s="1548"/>
      <c r="BMX194" s="1548"/>
      <c r="BMY194" s="1548"/>
      <c r="BMZ194" s="1548"/>
      <c r="BNA194" s="1548"/>
      <c r="BNB194" s="1548"/>
      <c r="BNC194" s="1548"/>
      <c r="BND194" s="1548"/>
      <c r="BNE194" s="1548"/>
      <c r="BNF194" s="1548"/>
      <c r="BNG194" s="1548"/>
      <c r="BNH194" s="1548"/>
      <c r="BNI194" s="1548"/>
      <c r="BNJ194" s="1548"/>
      <c r="BNK194" s="1548"/>
      <c r="BNL194" s="1548"/>
      <c r="BNM194" s="1548"/>
      <c r="BNN194" s="1548"/>
      <c r="BNO194" s="1548"/>
      <c r="BNP194" s="1548"/>
      <c r="BNQ194" s="1548"/>
      <c r="BNR194" s="1548"/>
      <c r="BNS194" s="1548"/>
      <c r="BNT194" s="1548"/>
      <c r="BNU194" s="1548"/>
      <c r="BNV194" s="1548"/>
      <c r="BNW194" s="1548"/>
      <c r="BNX194" s="1548"/>
      <c r="BNY194" s="1548"/>
      <c r="BNZ194" s="1548"/>
      <c r="BOA194" s="1548"/>
      <c r="BOB194" s="1548"/>
      <c r="BOC194" s="1548"/>
      <c r="BOD194" s="1548"/>
      <c r="BOE194" s="1548"/>
      <c r="BOF194" s="1548"/>
      <c r="BOG194" s="1548"/>
      <c r="BOH194" s="1548"/>
      <c r="BOI194" s="1548"/>
      <c r="BOJ194" s="1548"/>
      <c r="BOK194" s="1548"/>
      <c r="BOL194" s="1548"/>
      <c r="BOM194" s="1548"/>
      <c r="BON194" s="1548"/>
      <c r="BOO194" s="1548"/>
      <c r="BOP194" s="1548"/>
      <c r="BOQ194" s="1548"/>
      <c r="BOR194" s="1548"/>
      <c r="BOS194" s="1548"/>
      <c r="BOT194" s="1548"/>
      <c r="BOU194" s="1548"/>
      <c r="BOV194" s="1548"/>
      <c r="BOW194" s="1548"/>
      <c r="BOX194" s="1548"/>
      <c r="BOY194" s="1548"/>
      <c r="BOZ194" s="1548"/>
      <c r="BPA194" s="1548"/>
      <c r="BPB194" s="1548"/>
      <c r="BPC194" s="1548"/>
      <c r="BPD194" s="1548"/>
      <c r="BPE194" s="1548"/>
      <c r="BPF194" s="1548"/>
      <c r="BPG194" s="1548"/>
      <c r="BPH194" s="1548"/>
      <c r="BPI194" s="1548"/>
      <c r="BPJ194" s="1548"/>
      <c r="BPK194" s="1548"/>
      <c r="BPL194" s="1548"/>
      <c r="BPM194" s="1548"/>
      <c r="BPN194" s="1548"/>
      <c r="BPO194" s="1548"/>
      <c r="BPP194" s="1548"/>
      <c r="BPQ194" s="1548"/>
      <c r="BPR194" s="1548"/>
      <c r="BPS194" s="1548"/>
      <c r="BPT194" s="1548"/>
      <c r="BPU194" s="1548"/>
      <c r="BPV194" s="1548"/>
      <c r="BPW194" s="1548"/>
      <c r="BPX194" s="1548"/>
      <c r="BPY194" s="1548"/>
      <c r="BPZ194" s="1548"/>
      <c r="BQA194" s="1548"/>
      <c r="BQB194" s="1548"/>
      <c r="BQC194" s="1548"/>
      <c r="BQD194" s="1548"/>
      <c r="BQE194" s="1548"/>
      <c r="BQF194" s="1548"/>
      <c r="BQG194" s="1548"/>
      <c r="BQH194" s="1548"/>
      <c r="BQI194" s="1548"/>
      <c r="BQJ194" s="1548"/>
      <c r="BQK194" s="1548"/>
      <c r="BQL194" s="1548"/>
      <c r="BQM194" s="1548"/>
      <c r="BQN194" s="1548"/>
      <c r="BQO194" s="1548"/>
      <c r="BQP194" s="1548"/>
      <c r="BQQ194" s="1548"/>
      <c r="BQR194" s="1548"/>
      <c r="BQS194" s="1548"/>
      <c r="BQT194" s="1548"/>
      <c r="BQU194" s="1548"/>
      <c r="BQV194" s="1548"/>
      <c r="BQW194" s="1548"/>
      <c r="BQX194" s="1548"/>
      <c r="BQY194" s="1548"/>
      <c r="BQZ194" s="1548"/>
      <c r="BRA194" s="1548"/>
      <c r="BRB194" s="1548"/>
      <c r="BRC194" s="1548"/>
      <c r="BRD194" s="1548"/>
      <c r="BRE194" s="1548"/>
      <c r="BRF194" s="1548"/>
      <c r="BRG194" s="1548"/>
      <c r="BRH194" s="1548"/>
      <c r="BRI194" s="1548"/>
      <c r="BRJ194" s="1548"/>
      <c r="BRK194" s="1548"/>
      <c r="BRL194" s="1548"/>
      <c r="BRM194" s="1548"/>
      <c r="BRN194" s="1548"/>
      <c r="BRO194" s="1548"/>
      <c r="BRP194" s="1548"/>
      <c r="BRQ194" s="1548"/>
      <c r="BRR194" s="1548"/>
      <c r="BRS194" s="1548"/>
      <c r="BRT194" s="1548"/>
      <c r="BRU194" s="1548"/>
      <c r="BRV194" s="1548"/>
      <c r="BRW194" s="1548"/>
      <c r="BRX194" s="1548"/>
      <c r="BRY194" s="1548"/>
      <c r="BRZ194" s="1548"/>
      <c r="BSA194" s="1548"/>
      <c r="BSB194" s="1548"/>
      <c r="BSC194" s="1548"/>
      <c r="BSD194" s="1548"/>
      <c r="BSE194" s="1548"/>
      <c r="BSF194" s="1548"/>
      <c r="BSG194" s="1548"/>
      <c r="BSH194" s="1548"/>
      <c r="BSI194" s="1548"/>
      <c r="BSJ194" s="1548"/>
      <c r="BSK194" s="1548"/>
      <c r="BSL194" s="1548"/>
      <c r="BSM194" s="1548"/>
      <c r="BSN194" s="1548"/>
      <c r="BSO194" s="1548"/>
      <c r="BSP194" s="1548"/>
      <c r="BSQ194" s="1548"/>
      <c r="BSR194" s="1548"/>
      <c r="BSS194" s="1548"/>
      <c r="BST194" s="1548"/>
      <c r="BSU194" s="1548"/>
      <c r="BSV194" s="1548"/>
      <c r="BSW194" s="1548"/>
      <c r="BSX194" s="1548"/>
      <c r="BSY194" s="1548"/>
      <c r="BSZ194" s="1548"/>
      <c r="BTA194" s="1548"/>
      <c r="BTB194" s="1548"/>
      <c r="BTC194" s="1548"/>
      <c r="BTD194" s="1548"/>
      <c r="BTE194" s="1548"/>
      <c r="BTF194" s="1548"/>
      <c r="BTG194" s="1548"/>
      <c r="BTH194" s="1548"/>
      <c r="BTI194" s="1548"/>
      <c r="BTJ194" s="1548"/>
      <c r="BTK194" s="1548"/>
      <c r="BTL194" s="1548"/>
      <c r="BTM194" s="1548"/>
      <c r="BTN194" s="1548"/>
      <c r="BTO194" s="1548"/>
      <c r="BTP194" s="1548"/>
      <c r="BTQ194" s="1548"/>
      <c r="BTR194" s="1548"/>
      <c r="BTS194" s="1548"/>
      <c r="BTT194" s="1548"/>
      <c r="BTU194" s="1548"/>
      <c r="BTV194" s="1548"/>
      <c r="BTW194" s="1548"/>
      <c r="BTX194" s="1548"/>
      <c r="BTY194" s="1548"/>
      <c r="BTZ194" s="1548"/>
      <c r="BUA194" s="1548"/>
      <c r="BUB194" s="1548"/>
      <c r="BUC194" s="1548"/>
      <c r="BUD194" s="1548"/>
      <c r="BUE194" s="1548"/>
      <c r="BUF194" s="1548"/>
      <c r="BUG194" s="1548"/>
      <c r="BUH194" s="1548"/>
      <c r="BUI194" s="1548"/>
      <c r="BUJ194" s="1548"/>
      <c r="BUK194" s="1548"/>
      <c r="BUL194" s="1548"/>
      <c r="BUM194" s="1548"/>
      <c r="BUN194" s="1548"/>
      <c r="BUO194" s="1548"/>
      <c r="BUP194" s="1548"/>
      <c r="BUQ194" s="1548"/>
      <c r="BUR194" s="1548"/>
      <c r="BUS194" s="1548"/>
      <c r="BUT194" s="1548"/>
      <c r="BUU194" s="1548"/>
      <c r="BUV194" s="1548"/>
      <c r="BUW194" s="1548"/>
      <c r="BUX194" s="1548"/>
      <c r="BUY194" s="1548"/>
      <c r="BUZ194" s="1548"/>
      <c r="BVA194" s="1548"/>
      <c r="BVB194" s="1548"/>
      <c r="BVC194" s="1548"/>
      <c r="BVD194" s="1548"/>
      <c r="BVE194" s="1548"/>
      <c r="BVF194" s="1548"/>
      <c r="BVG194" s="1548"/>
      <c r="BVH194" s="1548"/>
      <c r="BVI194" s="1548"/>
      <c r="BVJ194" s="1548"/>
      <c r="BVK194" s="1548"/>
      <c r="BVL194" s="1548"/>
      <c r="BVM194" s="1548"/>
      <c r="BVN194" s="1548"/>
      <c r="BVO194" s="1548"/>
      <c r="BVP194" s="1548"/>
      <c r="BVQ194" s="1548"/>
      <c r="BVR194" s="1548"/>
      <c r="BVS194" s="1548"/>
      <c r="BVT194" s="1548"/>
      <c r="BVU194" s="1548"/>
      <c r="BVV194" s="1548"/>
      <c r="BVW194" s="1548"/>
      <c r="BVX194" s="1548"/>
      <c r="BVY194" s="1548"/>
      <c r="BVZ194" s="1548"/>
      <c r="BWA194" s="1548"/>
      <c r="BWB194" s="1548"/>
      <c r="BWC194" s="1548"/>
      <c r="BWD194" s="1548"/>
      <c r="BWE194" s="1548"/>
      <c r="BWF194" s="1548"/>
      <c r="BWG194" s="1548"/>
      <c r="BWH194" s="1548"/>
      <c r="BWI194" s="1548"/>
      <c r="BWJ194" s="1548"/>
      <c r="BWK194" s="1548"/>
      <c r="BWL194" s="1548"/>
      <c r="BWM194" s="1548"/>
      <c r="BWN194" s="1548"/>
      <c r="BWO194" s="1548"/>
      <c r="BWP194" s="1548"/>
      <c r="BWQ194" s="1548"/>
      <c r="BWR194" s="1548"/>
      <c r="BWS194" s="1548"/>
      <c r="BWT194" s="1548"/>
      <c r="BWU194" s="1548"/>
      <c r="BWV194" s="1548"/>
      <c r="BWW194" s="1548"/>
      <c r="BWX194" s="1548"/>
      <c r="BWY194" s="1548"/>
      <c r="BWZ194" s="1548"/>
      <c r="BXA194" s="1548"/>
      <c r="BXB194" s="1548"/>
      <c r="BXC194" s="1548"/>
      <c r="BXD194" s="1548"/>
      <c r="BXE194" s="1548"/>
      <c r="BXF194" s="1548"/>
      <c r="BXG194" s="1548"/>
      <c r="BXH194" s="1548"/>
      <c r="BXI194" s="1548"/>
      <c r="BXJ194" s="1548"/>
      <c r="BXK194" s="1548"/>
      <c r="BXL194" s="1548"/>
      <c r="BXM194" s="1548"/>
      <c r="BXN194" s="1548"/>
      <c r="BXO194" s="1548"/>
      <c r="BXP194" s="1548"/>
      <c r="BXQ194" s="1548"/>
      <c r="BXR194" s="1548"/>
      <c r="BXS194" s="1548"/>
      <c r="BXT194" s="1548"/>
      <c r="BXU194" s="1548"/>
      <c r="BXV194" s="1548"/>
      <c r="BXW194" s="1548"/>
      <c r="BXX194" s="1548"/>
      <c r="BXY194" s="1548"/>
      <c r="BXZ194" s="1548"/>
      <c r="BYA194" s="1548"/>
      <c r="BYB194" s="1548"/>
      <c r="BYC194" s="1548"/>
      <c r="BYD194" s="1548"/>
      <c r="BYE194" s="1548"/>
      <c r="BYF194" s="1548"/>
      <c r="BYG194" s="1548"/>
      <c r="BYH194" s="1548"/>
      <c r="BYI194" s="1548"/>
      <c r="BYJ194" s="1548"/>
      <c r="BYK194" s="1548"/>
      <c r="BYL194" s="1548"/>
      <c r="BYM194" s="1548"/>
      <c r="BYN194" s="1548"/>
      <c r="BYO194" s="1548"/>
      <c r="BYP194" s="1548"/>
      <c r="BYQ194" s="1548"/>
      <c r="BYR194" s="1548"/>
      <c r="BYS194" s="1548"/>
      <c r="BYT194" s="1548"/>
      <c r="BYU194" s="1548"/>
      <c r="BYV194" s="1548"/>
      <c r="BYW194" s="1548"/>
      <c r="BYX194" s="1548"/>
      <c r="BYY194" s="1548"/>
      <c r="BYZ194" s="1548"/>
      <c r="BZA194" s="1548"/>
      <c r="BZB194" s="1548"/>
      <c r="BZC194" s="1548"/>
      <c r="BZD194" s="1548"/>
      <c r="BZE194" s="1548"/>
      <c r="BZF194" s="1548"/>
      <c r="BZG194" s="1548"/>
      <c r="BZH194" s="1548"/>
      <c r="BZI194" s="1548"/>
      <c r="BZJ194" s="1548"/>
      <c r="BZK194" s="1548"/>
      <c r="BZL194" s="1548"/>
      <c r="BZM194" s="1548"/>
      <c r="BZN194" s="1548"/>
      <c r="BZO194" s="1548"/>
      <c r="BZP194" s="1548"/>
      <c r="BZQ194" s="1548"/>
      <c r="BZR194" s="1548"/>
      <c r="BZS194" s="1548"/>
      <c r="BZT194" s="1548"/>
      <c r="BZU194" s="1548"/>
      <c r="BZV194" s="1548"/>
      <c r="BZW194" s="1548"/>
      <c r="BZX194" s="1548"/>
      <c r="BZY194" s="1548"/>
      <c r="BZZ194" s="1548"/>
      <c r="CAA194" s="1548"/>
      <c r="CAB194" s="1548"/>
      <c r="CAC194" s="1548"/>
      <c r="CAD194" s="1548"/>
      <c r="CAE194" s="1548"/>
      <c r="CAF194" s="1548"/>
      <c r="CAG194" s="1548"/>
      <c r="CAH194" s="1548"/>
      <c r="CAI194" s="1548"/>
      <c r="CAJ194" s="1548"/>
      <c r="CAK194" s="1548"/>
      <c r="CAL194" s="1548"/>
      <c r="CAM194" s="1548"/>
      <c r="CAN194" s="1548"/>
      <c r="CAO194" s="1548"/>
      <c r="CAP194" s="1548"/>
      <c r="CAQ194" s="1548"/>
      <c r="CAR194" s="1548"/>
      <c r="CAS194" s="1548"/>
      <c r="CAT194" s="1548"/>
      <c r="CAU194" s="1548"/>
      <c r="CAV194" s="1548"/>
      <c r="CAW194" s="1548"/>
      <c r="CAX194" s="1548"/>
      <c r="CAY194" s="1548"/>
      <c r="CAZ194" s="1548"/>
      <c r="CBA194" s="1548"/>
      <c r="CBB194" s="1548"/>
      <c r="CBC194" s="1548"/>
      <c r="CBD194" s="1548"/>
      <c r="CBE194" s="1548"/>
      <c r="CBF194" s="1548"/>
      <c r="CBG194" s="1548"/>
      <c r="CBH194" s="1548"/>
      <c r="CBI194" s="1548"/>
      <c r="CBJ194" s="1548"/>
      <c r="CBK194" s="1548"/>
      <c r="CBL194" s="1548"/>
      <c r="CBM194" s="1548"/>
      <c r="CBN194" s="1548"/>
      <c r="CBO194" s="1548"/>
      <c r="CBP194" s="1548"/>
      <c r="CBQ194" s="1548"/>
      <c r="CBR194" s="1548"/>
      <c r="CBS194" s="1548"/>
      <c r="CBT194" s="1548"/>
      <c r="CBU194" s="1548"/>
      <c r="CBV194" s="1548"/>
      <c r="CBW194" s="1548"/>
      <c r="CBX194" s="1548"/>
      <c r="CBY194" s="1548"/>
      <c r="CBZ194" s="1548"/>
      <c r="CCA194" s="1548"/>
      <c r="CCB194" s="1548"/>
      <c r="CCC194" s="1548"/>
      <c r="CCD194" s="1548"/>
      <c r="CCE194" s="1548"/>
      <c r="CCF194" s="1548"/>
      <c r="CCG194" s="1548"/>
      <c r="CCH194" s="1548"/>
      <c r="CCI194" s="1548"/>
      <c r="CCJ194" s="1548"/>
      <c r="CCK194" s="1548"/>
      <c r="CCL194" s="1548"/>
      <c r="CCM194" s="1548"/>
      <c r="CCN194" s="1548"/>
      <c r="CCO194" s="1548"/>
      <c r="CCP194" s="1548"/>
      <c r="CCQ194" s="1548"/>
      <c r="CCR194" s="1548"/>
      <c r="CCS194" s="1548"/>
      <c r="CCT194" s="1548"/>
      <c r="CCU194" s="1548"/>
      <c r="CCV194" s="1548"/>
      <c r="CCW194" s="1548"/>
      <c r="CCX194" s="1548"/>
      <c r="CCY194" s="1548"/>
      <c r="CCZ194" s="1548"/>
      <c r="CDA194" s="1548"/>
      <c r="CDB194" s="1548"/>
      <c r="CDC194" s="1548"/>
      <c r="CDD194" s="1548"/>
      <c r="CDE194" s="1548"/>
      <c r="CDF194" s="1548"/>
      <c r="CDG194" s="1548"/>
      <c r="CDH194" s="1548"/>
      <c r="CDI194" s="1548"/>
      <c r="CDJ194" s="1548"/>
      <c r="CDK194" s="1548"/>
      <c r="CDL194" s="1548"/>
      <c r="CDM194" s="1548"/>
      <c r="CDN194" s="1548"/>
      <c r="CDO194" s="1548"/>
      <c r="CDP194" s="1548"/>
      <c r="CDQ194" s="1548"/>
      <c r="CDR194" s="1548"/>
      <c r="CDS194" s="1548"/>
      <c r="CDT194" s="1548"/>
      <c r="CDU194" s="1548"/>
      <c r="CDV194" s="1548"/>
      <c r="CDW194" s="1548"/>
      <c r="CDX194" s="1548"/>
      <c r="CDY194" s="1548"/>
      <c r="CDZ194" s="1548"/>
      <c r="CEA194" s="1548"/>
      <c r="CEB194" s="1548"/>
      <c r="CEC194" s="1548"/>
      <c r="CED194" s="1548"/>
      <c r="CEE194" s="1548"/>
      <c r="CEF194" s="1548"/>
      <c r="CEG194" s="1548"/>
      <c r="CEH194" s="1548"/>
      <c r="CEI194" s="1548"/>
      <c r="CEJ194" s="1548"/>
      <c r="CEK194" s="1548"/>
      <c r="CEL194" s="1548"/>
      <c r="CEM194" s="1548"/>
      <c r="CEN194" s="1548"/>
      <c r="CEO194" s="1548"/>
      <c r="CEP194" s="1548"/>
      <c r="CEQ194" s="1548"/>
      <c r="CER194" s="1548"/>
      <c r="CES194" s="1548"/>
      <c r="CET194" s="1548"/>
      <c r="CEU194" s="1548"/>
      <c r="CEV194" s="1548"/>
      <c r="CEW194" s="1548"/>
      <c r="CEX194" s="1548"/>
      <c r="CEY194" s="1548"/>
      <c r="CEZ194" s="1548"/>
      <c r="CFA194" s="1548"/>
      <c r="CFB194" s="1548"/>
      <c r="CFC194" s="1548"/>
      <c r="CFD194" s="1548"/>
      <c r="CFE194" s="1548"/>
      <c r="CFF194" s="1548"/>
      <c r="CFG194" s="1548"/>
      <c r="CFH194" s="1548"/>
      <c r="CFI194" s="1548"/>
      <c r="CFJ194" s="1548"/>
      <c r="CFK194" s="1548"/>
      <c r="CFL194" s="1548"/>
      <c r="CFM194" s="1548"/>
      <c r="CFN194" s="1548"/>
      <c r="CFO194" s="1548"/>
      <c r="CFP194" s="1548"/>
      <c r="CFQ194" s="1548"/>
      <c r="CFR194" s="1548"/>
      <c r="CFS194" s="1548"/>
      <c r="CFT194" s="1548"/>
      <c r="CFU194" s="1548"/>
      <c r="CFV194" s="1548"/>
      <c r="CFW194" s="1548"/>
      <c r="CFX194" s="1548"/>
      <c r="CFY194" s="1548"/>
      <c r="CFZ194" s="1548"/>
      <c r="CGA194" s="1548"/>
      <c r="CGB194" s="1548"/>
      <c r="CGC194" s="1548"/>
      <c r="CGD194" s="1548"/>
      <c r="CGE194" s="1548"/>
      <c r="CGF194" s="1548"/>
      <c r="CGG194" s="1548"/>
      <c r="CGH194" s="1548"/>
      <c r="CGI194" s="1548"/>
      <c r="CGJ194" s="1548"/>
      <c r="CGK194" s="1548"/>
      <c r="CGL194" s="1548"/>
      <c r="CGM194" s="1548"/>
      <c r="CGN194" s="1548"/>
      <c r="CGO194" s="1548"/>
      <c r="CGP194" s="1548"/>
      <c r="CGQ194" s="1548"/>
      <c r="CGR194" s="1548"/>
      <c r="CGS194" s="1548"/>
      <c r="CGT194" s="1548"/>
      <c r="CGU194" s="1548"/>
      <c r="CGV194" s="1548"/>
      <c r="CGW194" s="1548"/>
      <c r="CGX194" s="1548"/>
      <c r="CGY194" s="1548"/>
      <c r="CGZ194" s="1548"/>
      <c r="CHA194" s="1548"/>
      <c r="CHB194" s="1548"/>
      <c r="CHC194" s="1548"/>
      <c r="CHD194" s="1548"/>
      <c r="CHE194" s="1548"/>
      <c r="CHF194" s="1548"/>
      <c r="CHG194" s="1548"/>
      <c r="CHH194" s="1548"/>
      <c r="CHI194" s="1548"/>
      <c r="CHJ194" s="1548"/>
      <c r="CHK194" s="1548"/>
      <c r="CHL194" s="1548"/>
      <c r="CHM194" s="1548"/>
      <c r="CHN194" s="1548"/>
      <c r="CHO194" s="1548"/>
      <c r="CHP194" s="1548"/>
      <c r="CHQ194" s="1548"/>
      <c r="CHR194" s="1548"/>
      <c r="CHS194" s="1548"/>
      <c r="CHT194" s="1548"/>
      <c r="CHU194" s="1548"/>
      <c r="CHV194" s="1548"/>
      <c r="CHW194" s="1548"/>
      <c r="CHX194" s="1548"/>
      <c r="CHY194" s="1548"/>
      <c r="CHZ194" s="1548"/>
      <c r="CIA194" s="1548"/>
      <c r="CIB194" s="1548"/>
      <c r="CIC194" s="1548"/>
      <c r="CID194" s="1548"/>
      <c r="CIE194" s="1548"/>
      <c r="CIF194" s="1548"/>
      <c r="CIG194" s="1548"/>
      <c r="CIH194" s="1548"/>
      <c r="CII194" s="1548"/>
      <c r="CIJ194" s="1548"/>
      <c r="CIK194" s="1548"/>
      <c r="CIL194" s="1548"/>
      <c r="CIM194" s="1548"/>
      <c r="CIN194" s="1548"/>
      <c r="CIO194" s="1548"/>
      <c r="CIP194" s="1548"/>
      <c r="CIQ194" s="1548"/>
      <c r="CIR194" s="1548"/>
      <c r="CIS194" s="1548"/>
      <c r="CIT194" s="1548"/>
      <c r="CIU194" s="1548"/>
      <c r="CIV194" s="1548"/>
      <c r="CIW194" s="1548"/>
      <c r="CIX194" s="1548"/>
      <c r="CIY194" s="1548"/>
      <c r="CIZ194" s="1548"/>
      <c r="CJA194" s="1548"/>
      <c r="CJB194" s="1548"/>
      <c r="CJC194" s="1548"/>
      <c r="CJD194" s="1548"/>
      <c r="CJE194" s="1548"/>
      <c r="CJF194" s="1548"/>
      <c r="CJG194" s="1548"/>
      <c r="CJH194" s="1548"/>
      <c r="CJI194" s="1548"/>
      <c r="CJJ194" s="1548"/>
      <c r="CJK194" s="1548"/>
      <c r="CJL194" s="1548"/>
      <c r="CJM194" s="1548"/>
      <c r="CJN194" s="1548"/>
      <c r="CJO194" s="1548"/>
      <c r="CJP194" s="1548"/>
      <c r="CJQ194" s="1548"/>
      <c r="CJR194" s="1548"/>
      <c r="CJS194" s="1548"/>
      <c r="CJT194" s="1548"/>
      <c r="CJU194" s="1548"/>
      <c r="CJV194" s="1548"/>
      <c r="CJW194" s="1548"/>
      <c r="CJX194" s="1548"/>
      <c r="CJY194" s="1548"/>
      <c r="CJZ194" s="1548"/>
      <c r="CKA194" s="1548"/>
      <c r="CKB194" s="1548"/>
      <c r="CKC194" s="1548"/>
      <c r="CKD194" s="1548"/>
      <c r="CKE194" s="1548"/>
      <c r="CKF194" s="1548"/>
      <c r="CKG194" s="1548"/>
      <c r="CKH194" s="1548"/>
      <c r="CKI194" s="1548"/>
      <c r="CKJ194" s="1548"/>
      <c r="CKK194" s="1548"/>
      <c r="CKL194" s="1548"/>
      <c r="CKM194" s="1548"/>
      <c r="CKN194" s="1548"/>
      <c r="CKO194" s="1548"/>
      <c r="CKP194" s="1548"/>
      <c r="CKQ194" s="1548"/>
      <c r="CKR194" s="1548"/>
      <c r="CKS194" s="1548"/>
      <c r="CKT194" s="1548"/>
      <c r="CKU194" s="1548"/>
      <c r="CKV194" s="1548"/>
      <c r="CKW194" s="1548"/>
      <c r="CKX194" s="1548"/>
      <c r="CKY194" s="1548"/>
      <c r="CKZ194" s="1548"/>
      <c r="CLA194" s="1548"/>
      <c r="CLB194" s="1548"/>
      <c r="CLC194" s="1548"/>
      <c r="CLD194" s="1548"/>
      <c r="CLE194" s="1548"/>
      <c r="CLF194" s="1548"/>
      <c r="CLG194" s="1548"/>
      <c r="CLH194" s="1548"/>
      <c r="CLI194" s="1548"/>
      <c r="CLJ194" s="1548"/>
      <c r="CLK194" s="1548"/>
      <c r="CLL194" s="1548"/>
      <c r="CLM194" s="1548"/>
      <c r="CLN194" s="1548"/>
      <c r="CLO194" s="1548"/>
      <c r="CLP194" s="1548"/>
      <c r="CLQ194" s="1548"/>
      <c r="CLR194" s="1548"/>
      <c r="CLS194" s="1548"/>
      <c r="CLT194" s="1548"/>
      <c r="CLU194" s="1548"/>
      <c r="CLV194" s="1548"/>
      <c r="CLW194" s="1548"/>
      <c r="CLX194" s="1548"/>
      <c r="CLY194" s="1548"/>
      <c r="CLZ194" s="1548"/>
      <c r="CMA194" s="1548"/>
      <c r="CMB194" s="1548"/>
      <c r="CMC194" s="1548"/>
      <c r="CMD194" s="1548"/>
      <c r="CME194" s="1548"/>
      <c r="CMF194" s="1548"/>
      <c r="CMG194" s="1548"/>
      <c r="CMH194" s="1548"/>
      <c r="CMI194" s="1548"/>
      <c r="CMJ194" s="1548"/>
      <c r="CMK194" s="1548"/>
      <c r="CML194" s="1548"/>
      <c r="CMM194" s="1548"/>
      <c r="CMN194" s="1548"/>
      <c r="CMO194" s="1548"/>
      <c r="CMP194" s="1548"/>
      <c r="CMQ194" s="1548"/>
      <c r="CMR194" s="1548"/>
      <c r="CMS194" s="1548"/>
      <c r="CMT194" s="1548"/>
      <c r="CMU194" s="1548"/>
      <c r="CMV194" s="1548"/>
      <c r="CMW194" s="1548"/>
      <c r="CMX194" s="1548"/>
      <c r="CMY194" s="1548"/>
      <c r="CMZ194" s="1548"/>
      <c r="CNA194" s="1548"/>
      <c r="CNB194" s="1548"/>
      <c r="CNC194" s="1548"/>
      <c r="CND194" s="1548"/>
      <c r="CNE194" s="1548"/>
      <c r="CNF194" s="1548"/>
      <c r="CNG194" s="1548"/>
      <c r="CNH194" s="1548"/>
      <c r="CNI194" s="1548"/>
      <c r="CNJ194" s="1548"/>
      <c r="CNK194" s="1548"/>
      <c r="CNL194" s="1548"/>
      <c r="CNM194" s="1548"/>
      <c r="CNN194" s="1548"/>
      <c r="CNO194" s="1548"/>
      <c r="CNP194" s="1548"/>
      <c r="CNQ194" s="1548"/>
      <c r="CNR194" s="1548"/>
      <c r="CNS194" s="1548"/>
      <c r="CNT194" s="1548"/>
      <c r="CNU194" s="1548"/>
      <c r="CNV194" s="1548"/>
      <c r="CNW194" s="1548"/>
      <c r="CNX194" s="1548"/>
      <c r="CNY194" s="1548"/>
      <c r="CNZ194" s="1548"/>
      <c r="COA194" s="1548"/>
      <c r="COB194" s="1548"/>
      <c r="COC194" s="1548"/>
      <c r="COD194" s="1548"/>
      <c r="COE194" s="1548"/>
      <c r="COF194" s="1548"/>
      <c r="COG194" s="1548"/>
      <c r="COH194" s="1548"/>
      <c r="COI194" s="1548"/>
      <c r="COJ194" s="1548"/>
      <c r="COK194" s="1548"/>
      <c r="COL194" s="1548"/>
      <c r="COM194" s="1548"/>
      <c r="CON194" s="1548"/>
      <c r="COO194" s="1548"/>
      <c r="COP194" s="1548"/>
      <c r="COQ194" s="1548"/>
      <c r="COR194" s="1548"/>
      <c r="COS194" s="1548"/>
      <c r="COT194" s="1548"/>
      <c r="COU194" s="1548"/>
      <c r="COV194" s="1548"/>
      <c r="COW194" s="1548"/>
      <c r="COX194" s="1548"/>
      <c r="COY194" s="1548"/>
      <c r="COZ194" s="1548"/>
      <c r="CPA194" s="1548"/>
      <c r="CPB194" s="1548"/>
      <c r="CPC194" s="1548"/>
      <c r="CPD194" s="1548"/>
      <c r="CPE194" s="1548"/>
      <c r="CPF194" s="1548"/>
      <c r="CPG194" s="1548"/>
      <c r="CPH194" s="1548"/>
      <c r="CPI194" s="1548"/>
      <c r="CPJ194" s="1548"/>
      <c r="CPK194" s="1548"/>
      <c r="CPL194" s="1548"/>
      <c r="CPM194" s="1548"/>
      <c r="CPN194" s="1548"/>
      <c r="CPO194" s="1548"/>
      <c r="CPP194" s="1548"/>
      <c r="CPQ194" s="1548"/>
      <c r="CPR194" s="1548"/>
      <c r="CPS194" s="1548"/>
      <c r="CPT194" s="1548"/>
      <c r="CPU194" s="1548"/>
      <c r="CPV194" s="1548"/>
      <c r="CPW194" s="1548"/>
      <c r="CPX194" s="1548"/>
      <c r="CPY194" s="1548"/>
      <c r="CPZ194" s="1548"/>
      <c r="CQA194" s="1548"/>
      <c r="CQB194" s="1548"/>
      <c r="CQC194" s="1548"/>
      <c r="CQD194" s="1548"/>
      <c r="CQE194" s="1548"/>
      <c r="CQF194" s="1548"/>
      <c r="CQG194" s="1548"/>
      <c r="CQH194" s="1548"/>
      <c r="CQI194" s="1548"/>
      <c r="CQJ194" s="1548"/>
      <c r="CQK194" s="1548"/>
      <c r="CQL194" s="1548"/>
      <c r="CQM194" s="1548"/>
      <c r="CQN194" s="1548"/>
      <c r="CQO194" s="1548"/>
      <c r="CQP194" s="1548"/>
      <c r="CQQ194" s="1548"/>
      <c r="CQR194" s="1548"/>
      <c r="CQS194" s="1548"/>
      <c r="CQT194" s="1548"/>
      <c r="CQU194" s="1548"/>
      <c r="CQV194" s="1548"/>
      <c r="CQW194" s="1548"/>
      <c r="CQX194" s="1548"/>
      <c r="CQY194" s="1548"/>
      <c r="CQZ194" s="1548"/>
      <c r="CRA194" s="1548"/>
      <c r="CRB194" s="1548"/>
      <c r="CRC194" s="1548"/>
      <c r="CRD194" s="1548"/>
      <c r="CRE194" s="1548"/>
      <c r="CRF194" s="1548"/>
      <c r="CRG194" s="1548"/>
      <c r="CRH194" s="1548"/>
      <c r="CRI194" s="1548"/>
      <c r="CRJ194" s="1548"/>
      <c r="CRK194" s="1548"/>
      <c r="CRL194" s="1548"/>
      <c r="CRM194" s="1548"/>
      <c r="CRN194" s="1548"/>
      <c r="CRO194" s="1548"/>
      <c r="CRP194" s="1548"/>
      <c r="CRQ194" s="1548"/>
      <c r="CRR194" s="1548"/>
      <c r="CRS194" s="1548"/>
      <c r="CRT194" s="1548"/>
      <c r="CRU194" s="1548"/>
      <c r="CRV194" s="1548"/>
      <c r="CRW194" s="1548"/>
      <c r="CRX194" s="1548"/>
      <c r="CRY194" s="1548"/>
      <c r="CRZ194" s="1548"/>
      <c r="CSA194" s="1548"/>
      <c r="CSB194" s="1548"/>
      <c r="CSC194" s="1548"/>
      <c r="CSD194" s="1548"/>
      <c r="CSE194" s="1548"/>
      <c r="CSF194" s="1548"/>
      <c r="CSG194" s="1548"/>
      <c r="CSH194" s="1548"/>
      <c r="CSI194" s="1548"/>
      <c r="CSJ194" s="1548"/>
      <c r="CSK194" s="1548"/>
      <c r="CSL194" s="1548"/>
      <c r="CSM194" s="1548"/>
      <c r="CSN194" s="1548"/>
      <c r="CSO194" s="1548"/>
      <c r="CSP194" s="1548"/>
      <c r="CSQ194" s="1548"/>
      <c r="CSR194" s="1548"/>
      <c r="CSS194" s="1548"/>
      <c r="CST194" s="1548"/>
      <c r="CSU194" s="1548"/>
      <c r="CSV194" s="1548"/>
      <c r="CSW194" s="1548"/>
      <c r="CSX194" s="1548"/>
      <c r="CSY194" s="1548"/>
      <c r="CSZ194" s="1548"/>
      <c r="CTA194" s="1548"/>
      <c r="CTB194" s="1548"/>
      <c r="CTC194" s="1548"/>
      <c r="CTD194" s="1548"/>
      <c r="CTE194" s="1548"/>
      <c r="CTF194" s="1548"/>
      <c r="CTG194" s="1548"/>
      <c r="CTH194" s="1548"/>
      <c r="CTI194" s="1548"/>
      <c r="CTJ194" s="1548"/>
      <c r="CTK194" s="1548"/>
      <c r="CTL194" s="1548"/>
      <c r="CTM194" s="1548"/>
      <c r="CTN194" s="1548"/>
      <c r="CTO194" s="1548"/>
      <c r="CTP194" s="1548"/>
      <c r="CTQ194" s="1548"/>
      <c r="CTR194" s="1548"/>
      <c r="CTS194" s="1548"/>
      <c r="CTT194" s="1548"/>
      <c r="CTU194" s="1548"/>
      <c r="CTV194" s="1548"/>
      <c r="CTW194" s="1548"/>
      <c r="CTX194" s="1548"/>
      <c r="CTY194" s="1548"/>
      <c r="CTZ194" s="1548"/>
      <c r="CUA194" s="1548"/>
      <c r="CUB194" s="1548"/>
      <c r="CUC194" s="1548"/>
      <c r="CUD194" s="1548"/>
      <c r="CUE194" s="1548"/>
      <c r="CUF194" s="1548"/>
      <c r="CUG194" s="1548"/>
      <c r="CUH194" s="1548"/>
      <c r="CUI194" s="1548"/>
      <c r="CUJ194" s="1548"/>
      <c r="CUK194" s="1548"/>
      <c r="CUL194" s="1548"/>
      <c r="CUM194" s="1548"/>
      <c r="CUN194" s="1548"/>
      <c r="CUO194" s="1548"/>
      <c r="CUP194" s="1548"/>
      <c r="CUQ194" s="1548"/>
      <c r="CUR194" s="1548"/>
      <c r="CUS194" s="1548"/>
      <c r="CUT194" s="1548"/>
      <c r="CUU194" s="1548"/>
      <c r="CUV194" s="1548"/>
      <c r="CUW194" s="1548"/>
      <c r="CUX194" s="1548"/>
      <c r="CUY194" s="1548"/>
      <c r="CUZ194" s="1548"/>
      <c r="CVA194" s="1548"/>
      <c r="CVB194" s="1548"/>
      <c r="CVC194" s="1548"/>
      <c r="CVD194" s="1548"/>
      <c r="CVE194" s="1548"/>
      <c r="CVF194" s="1548"/>
      <c r="CVG194" s="1548"/>
      <c r="CVH194" s="1548"/>
      <c r="CVI194" s="1548"/>
      <c r="CVJ194" s="1548"/>
      <c r="CVK194" s="1548"/>
      <c r="CVL194" s="1548"/>
      <c r="CVM194" s="1548"/>
      <c r="CVN194" s="1548"/>
      <c r="CVO194" s="1548"/>
      <c r="CVP194" s="1548"/>
      <c r="CVQ194" s="1548"/>
      <c r="CVR194" s="1548"/>
      <c r="CVS194" s="1548"/>
      <c r="CVT194" s="1548"/>
      <c r="CVU194" s="1548"/>
      <c r="CVV194" s="1548"/>
      <c r="CVW194" s="1548"/>
      <c r="CVX194" s="1548"/>
      <c r="CVY194" s="1548"/>
      <c r="CVZ194" s="1548"/>
      <c r="CWA194" s="1548"/>
      <c r="CWB194" s="1548"/>
      <c r="CWC194" s="1548"/>
      <c r="CWD194" s="1548"/>
      <c r="CWE194" s="1548"/>
      <c r="CWF194" s="1548"/>
      <c r="CWG194" s="1548"/>
      <c r="CWH194" s="1548"/>
      <c r="CWI194" s="1548"/>
      <c r="CWJ194" s="1548"/>
      <c r="CWK194" s="1548"/>
      <c r="CWL194" s="1548"/>
      <c r="CWM194" s="1548"/>
      <c r="CWN194" s="1548"/>
      <c r="CWO194" s="1548"/>
      <c r="CWP194" s="1548"/>
      <c r="CWQ194" s="1548"/>
      <c r="CWR194" s="1548"/>
      <c r="CWS194" s="1548"/>
      <c r="CWT194" s="1548"/>
      <c r="CWU194" s="1548"/>
      <c r="CWV194" s="1548"/>
      <c r="CWW194" s="1548"/>
      <c r="CWX194" s="1548"/>
      <c r="CWY194" s="1548"/>
      <c r="CWZ194" s="1548"/>
      <c r="CXA194" s="1548"/>
      <c r="CXB194" s="1548"/>
      <c r="CXC194" s="1548"/>
      <c r="CXD194" s="1548"/>
      <c r="CXE194" s="1548"/>
      <c r="CXF194" s="1548"/>
      <c r="CXG194" s="1548"/>
      <c r="CXH194" s="1548"/>
      <c r="CXI194" s="1548"/>
      <c r="CXJ194" s="1548"/>
      <c r="CXK194" s="1548"/>
      <c r="CXL194" s="1548"/>
      <c r="CXM194" s="1548"/>
      <c r="CXN194" s="1548"/>
      <c r="CXO194" s="1548"/>
      <c r="CXP194" s="1548"/>
      <c r="CXQ194" s="1548"/>
      <c r="CXR194" s="1548"/>
      <c r="CXS194" s="1548"/>
      <c r="CXT194" s="1548"/>
      <c r="CXU194" s="1548"/>
      <c r="CXV194" s="1548"/>
      <c r="CXW194" s="1548"/>
      <c r="CXX194" s="1548"/>
      <c r="CXY194" s="1548"/>
      <c r="CXZ194" s="1548"/>
      <c r="CYA194" s="1548"/>
      <c r="CYB194" s="1548"/>
      <c r="CYC194" s="1548"/>
      <c r="CYD194" s="1548"/>
      <c r="CYE194" s="1548"/>
      <c r="CYF194" s="1548"/>
      <c r="CYG194" s="1548"/>
      <c r="CYH194" s="1548"/>
      <c r="CYI194" s="1548"/>
      <c r="CYJ194" s="1548"/>
      <c r="CYK194" s="1548"/>
      <c r="CYL194" s="1548"/>
      <c r="CYM194" s="1548"/>
      <c r="CYN194" s="1548"/>
      <c r="CYO194" s="1548"/>
      <c r="CYP194" s="1548"/>
      <c r="CYQ194" s="1548"/>
      <c r="CYR194" s="1548"/>
      <c r="CYS194" s="1548"/>
      <c r="CYT194" s="1548"/>
      <c r="CYU194" s="1548"/>
      <c r="CYV194" s="1548"/>
      <c r="CYW194" s="1548"/>
      <c r="CYX194" s="1548"/>
      <c r="CYY194" s="1548"/>
      <c r="CYZ194" s="1548"/>
      <c r="CZA194" s="1548"/>
      <c r="CZB194" s="1548"/>
      <c r="CZC194" s="1548"/>
      <c r="CZD194" s="1548"/>
      <c r="CZE194" s="1548"/>
      <c r="CZF194" s="1548"/>
      <c r="CZG194" s="1548"/>
      <c r="CZH194" s="1548"/>
      <c r="CZI194" s="1548"/>
      <c r="CZJ194" s="1548"/>
      <c r="CZK194" s="1548"/>
      <c r="CZL194" s="1548"/>
      <c r="CZM194" s="1548"/>
      <c r="CZN194" s="1548"/>
      <c r="CZO194" s="1548"/>
      <c r="CZP194" s="1548"/>
      <c r="CZQ194" s="1548"/>
      <c r="CZR194" s="1548"/>
      <c r="CZS194" s="1548"/>
      <c r="CZT194" s="1548"/>
      <c r="CZU194" s="1548"/>
      <c r="CZV194" s="1548"/>
      <c r="CZW194" s="1548"/>
      <c r="CZX194" s="1548"/>
      <c r="CZY194" s="1548"/>
      <c r="CZZ194" s="1548"/>
      <c r="DAA194" s="1548"/>
      <c r="DAB194" s="1548"/>
      <c r="DAC194" s="1548"/>
      <c r="DAD194" s="1548"/>
      <c r="DAE194" s="1548"/>
      <c r="DAF194" s="1548"/>
      <c r="DAG194" s="1548"/>
      <c r="DAH194" s="1548"/>
      <c r="DAI194" s="1548"/>
      <c r="DAJ194" s="1548"/>
      <c r="DAK194" s="1548"/>
      <c r="DAL194" s="1548"/>
      <c r="DAM194" s="1548"/>
      <c r="DAN194" s="1548"/>
      <c r="DAO194" s="1548"/>
      <c r="DAP194" s="1548"/>
      <c r="DAQ194" s="1548"/>
      <c r="DAR194" s="1548"/>
      <c r="DAS194" s="1548"/>
      <c r="DAT194" s="1548"/>
      <c r="DAU194" s="1548"/>
      <c r="DAV194" s="1548"/>
      <c r="DAW194" s="1548"/>
      <c r="DAX194" s="1548"/>
      <c r="DAY194" s="1548"/>
      <c r="DAZ194" s="1548"/>
      <c r="DBA194" s="1548"/>
      <c r="DBB194" s="1548"/>
      <c r="DBC194" s="1548"/>
      <c r="DBD194" s="1548"/>
      <c r="DBE194" s="1548"/>
      <c r="DBF194" s="1548"/>
      <c r="DBG194" s="1548"/>
      <c r="DBH194" s="1548"/>
      <c r="DBI194" s="1548"/>
      <c r="DBJ194" s="1548"/>
      <c r="DBK194" s="1548"/>
      <c r="DBL194" s="1548"/>
      <c r="DBM194" s="1548"/>
      <c r="DBN194" s="1548"/>
      <c r="DBO194" s="1548"/>
      <c r="DBP194" s="1548"/>
      <c r="DBQ194" s="1548"/>
      <c r="DBR194" s="1548"/>
      <c r="DBS194" s="1548"/>
      <c r="DBT194" s="1548"/>
      <c r="DBU194" s="1548"/>
      <c r="DBV194" s="1548"/>
      <c r="DBW194" s="1548"/>
      <c r="DBX194" s="1548"/>
      <c r="DBY194" s="1548"/>
      <c r="DBZ194" s="1548"/>
      <c r="DCA194" s="1548"/>
      <c r="DCB194" s="1548"/>
      <c r="DCC194" s="1548"/>
      <c r="DCD194" s="1548"/>
      <c r="DCE194" s="1548"/>
      <c r="DCF194" s="1548"/>
      <c r="DCG194" s="1548"/>
      <c r="DCH194" s="1548"/>
      <c r="DCI194" s="1548"/>
      <c r="DCJ194" s="1548"/>
      <c r="DCK194" s="1548"/>
      <c r="DCL194" s="1548"/>
      <c r="DCM194" s="1548"/>
      <c r="DCN194" s="1548"/>
      <c r="DCO194" s="1548"/>
      <c r="DCP194" s="1548"/>
      <c r="DCQ194" s="1548"/>
      <c r="DCR194" s="1548"/>
      <c r="DCS194" s="1548"/>
      <c r="DCT194" s="1548"/>
      <c r="DCU194" s="1548"/>
      <c r="DCV194" s="1548"/>
      <c r="DCW194" s="1548"/>
      <c r="DCX194" s="1548"/>
      <c r="DCY194" s="1548"/>
      <c r="DCZ194" s="1548"/>
      <c r="DDA194" s="1548"/>
      <c r="DDB194" s="1548"/>
      <c r="DDC194" s="1548"/>
      <c r="DDD194" s="1548"/>
      <c r="DDE194" s="1548"/>
      <c r="DDF194" s="1548"/>
      <c r="DDG194" s="1548"/>
      <c r="DDH194" s="1548"/>
      <c r="DDI194" s="1548"/>
      <c r="DDJ194" s="1548"/>
      <c r="DDK194" s="1548"/>
      <c r="DDL194" s="1548"/>
      <c r="DDM194" s="1548"/>
      <c r="DDN194" s="1548"/>
      <c r="DDO194" s="1548"/>
      <c r="DDP194" s="1548"/>
      <c r="DDQ194" s="1548"/>
      <c r="DDR194" s="1548"/>
      <c r="DDS194" s="1548"/>
      <c r="DDT194" s="1548"/>
      <c r="DDU194" s="1548"/>
      <c r="DDV194" s="1548"/>
      <c r="DDW194" s="1548"/>
      <c r="DDX194" s="1548"/>
      <c r="DDY194" s="1548"/>
      <c r="DDZ194" s="1548"/>
      <c r="DEA194" s="1548"/>
      <c r="DEB194" s="1548"/>
      <c r="DEC194" s="1548"/>
      <c r="DED194" s="1548"/>
      <c r="DEE194" s="1548"/>
      <c r="DEF194" s="1548"/>
      <c r="DEG194" s="1548"/>
      <c r="DEH194" s="1548"/>
      <c r="DEI194" s="1548"/>
      <c r="DEJ194" s="1548"/>
      <c r="DEK194" s="1548"/>
      <c r="DEL194" s="1548"/>
      <c r="DEM194" s="1548"/>
      <c r="DEN194" s="1548"/>
      <c r="DEO194" s="1548"/>
      <c r="DEP194" s="1548"/>
      <c r="DEQ194" s="1548"/>
      <c r="DER194" s="1548"/>
      <c r="DES194" s="1548"/>
      <c r="DET194" s="1548"/>
      <c r="DEU194" s="1548"/>
      <c r="DEV194" s="1548"/>
      <c r="DEW194" s="1548"/>
      <c r="DEX194" s="1548"/>
      <c r="DEY194" s="1548"/>
      <c r="DEZ194" s="1548"/>
      <c r="DFA194" s="1548"/>
      <c r="DFB194" s="1548"/>
      <c r="DFC194" s="1548"/>
      <c r="DFD194" s="1548"/>
      <c r="DFE194" s="1548"/>
      <c r="DFF194" s="1548"/>
      <c r="DFG194" s="1548"/>
      <c r="DFH194" s="1548"/>
      <c r="DFI194" s="1548"/>
      <c r="DFJ194" s="1548"/>
      <c r="DFK194" s="1548"/>
      <c r="DFL194" s="1548"/>
      <c r="DFM194" s="1548"/>
      <c r="DFN194" s="1548"/>
      <c r="DFO194" s="1548"/>
      <c r="DFP194" s="1548"/>
      <c r="DFQ194" s="1548"/>
      <c r="DFR194" s="1548"/>
      <c r="DFS194" s="1548"/>
      <c r="DFT194" s="1548"/>
      <c r="DFU194" s="1548"/>
      <c r="DFV194" s="1548"/>
      <c r="DFW194" s="1548"/>
      <c r="DFX194" s="1548"/>
      <c r="DFY194" s="1548"/>
      <c r="DFZ194" s="1548"/>
      <c r="DGA194" s="1548"/>
      <c r="DGB194" s="1548"/>
      <c r="DGC194" s="1548"/>
      <c r="DGD194" s="1548"/>
      <c r="DGE194" s="1548"/>
      <c r="DGF194" s="1548"/>
      <c r="DGG194" s="1548"/>
      <c r="DGH194" s="1548"/>
      <c r="DGI194" s="1548"/>
      <c r="DGJ194" s="1548"/>
      <c r="DGK194" s="1548"/>
      <c r="DGL194" s="1548"/>
      <c r="DGM194" s="1548"/>
      <c r="DGN194" s="1548"/>
      <c r="DGO194" s="1548"/>
      <c r="DGP194" s="1548"/>
      <c r="DGQ194" s="1548"/>
      <c r="DGR194" s="1548"/>
      <c r="DGS194" s="1548"/>
      <c r="DGT194" s="1548"/>
      <c r="DGU194" s="1548"/>
      <c r="DGV194" s="1548"/>
      <c r="DGW194" s="1548"/>
      <c r="DGX194" s="1548"/>
      <c r="DGY194" s="1548"/>
      <c r="DGZ194" s="1548"/>
      <c r="DHA194" s="1548"/>
      <c r="DHB194" s="1548"/>
      <c r="DHC194" s="1548"/>
      <c r="DHD194" s="1548"/>
      <c r="DHE194" s="1548"/>
      <c r="DHF194" s="1548"/>
      <c r="DHG194" s="1548"/>
      <c r="DHH194" s="1548"/>
      <c r="DHI194" s="1548"/>
      <c r="DHJ194" s="1548"/>
      <c r="DHK194" s="1548"/>
      <c r="DHL194" s="1548"/>
      <c r="DHM194" s="1548"/>
      <c r="DHN194" s="1548"/>
      <c r="DHO194" s="1548"/>
      <c r="DHP194" s="1548"/>
      <c r="DHQ194" s="1548"/>
      <c r="DHR194" s="1548"/>
      <c r="DHS194" s="1548"/>
      <c r="DHT194" s="1548"/>
      <c r="DHU194" s="1548"/>
      <c r="DHV194" s="1548"/>
      <c r="DHW194" s="1548"/>
      <c r="DHX194" s="1548"/>
      <c r="DHY194" s="1548"/>
      <c r="DHZ194" s="1548"/>
      <c r="DIA194" s="1548"/>
      <c r="DIB194" s="1548"/>
      <c r="DIC194" s="1548"/>
      <c r="DID194" s="1548"/>
      <c r="DIE194" s="1548"/>
      <c r="DIF194" s="1548"/>
      <c r="DIG194" s="1548"/>
      <c r="DIH194" s="1548"/>
      <c r="DII194" s="1548"/>
      <c r="DIJ194" s="1548"/>
      <c r="DIK194" s="1548"/>
      <c r="DIL194" s="1548"/>
      <c r="DIM194" s="1548"/>
      <c r="DIN194" s="1548"/>
      <c r="DIO194" s="1548"/>
      <c r="DIP194" s="1548"/>
      <c r="DIQ194" s="1548"/>
      <c r="DIR194" s="1548"/>
      <c r="DIS194" s="1548"/>
      <c r="DIT194" s="1548"/>
      <c r="DIU194" s="1548"/>
      <c r="DIV194" s="1548"/>
      <c r="DIW194" s="1548"/>
      <c r="DIX194" s="1548"/>
      <c r="DIY194" s="1548"/>
      <c r="DIZ194" s="1548"/>
      <c r="DJA194" s="1548"/>
      <c r="DJB194" s="1548"/>
      <c r="DJC194" s="1548"/>
      <c r="DJD194" s="1548"/>
      <c r="DJE194" s="1548"/>
      <c r="DJF194" s="1548"/>
      <c r="DJG194" s="1548"/>
      <c r="DJH194" s="1548"/>
      <c r="DJI194" s="1548"/>
      <c r="DJJ194" s="1548"/>
      <c r="DJK194" s="1548"/>
      <c r="DJL194" s="1548"/>
      <c r="DJM194" s="1548"/>
      <c r="DJN194" s="1548"/>
      <c r="DJO194" s="1548"/>
      <c r="DJP194" s="1548"/>
      <c r="DJQ194" s="1548"/>
      <c r="DJR194" s="1548"/>
      <c r="DJS194" s="1548"/>
      <c r="DJT194" s="1548"/>
      <c r="DJU194" s="1548"/>
      <c r="DJV194" s="1548"/>
      <c r="DJW194" s="1548"/>
      <c r="DJX194" s="1548"/>
      <c r="DJY194" s="1548"/>
      <c r="DJZ194" s="1548"/>
      <c r="DKA194" s="1548"/>
      <c r="DKB194" s="1548"/>
      <c r="DKC194" s="1548"/>
      <c r="DKD194" s="1548"/>
      <c r="DKE194" s="1548"/>
      <c r="DKF194" s="1548"/>
      <c r="DKG194" s="1548"/>
      <c r="DKH194" s="1548"/>
      <c r="DKI194" s="1548"/>
      <c r="DKJ194" s="1548"/>
      <c r="DKK194" s="1548"/>
      <c r="DKL194" s="1548"/>
      <c r="DKM194" s="1548"/>
      <c r="DKN194" s="1548"/>
      <c r="DKO194" s="1548"/>
      <c r="DKP194" s="1548"/>
      <c r="DKQ194" s="1548"/>
      <c r="DKR194" s="1548"/>
      <c r="DKS194" s="1548"/>
      <c r="DKT194" s="1548"/>
      <c r="DKU194" s="1548"/>
      <c r="DKV194" s="1548"/>
      <c r="DKW194" s="1548"/>
      <c r="DKX194" s="1548"/>
      <c r="DKY194" s="1548"/>
      <c r="DKZ194" s="1548"/>
      <c r="DLA194" s="1548"/>
      <c r="DLB194" s="1548"/>
      <c r="DLC194" s="1548"/>
      <c r="DLD194" s="1548"/>
      <c r="DLE194" s="1548"/>
      <c r="DLF194" s="1548"/>
      <c r="DLG194" s="1548"/>
      <c r="DLH194" s="1548"/>
      <c r="DLI194" s="1548"/>
      <c r="DLJ194" s="1548"/>
      <c r="DLK194" s="1548"/>
      <c r="DLL194" s="1548"/>
      <c r="DLM194" s="1548"/>
      <c r="DLN194" s="1548"/>
      <c r="DLO194" s="1548"/>
      <c r="DLP194" s="1548"/>
      <c r="DLQ194" s="1548"/>
      <c r="DLR194" s="1548"/>
      <c r="DLS194" s="1548"/>
      <c r="DLT194" s="1548"/>
      <c r="DLU194" s="1548"/>
      <c r="DLV194" s="1548"/>
      <c r="DLW194" s="1548"/>
      <c r="DLX194" s="1548"/>
      <c r="DLY194" s="1548"/>
      <c r="DLZ194" s="1548"/>
      <c r="DMA194" s="1548"/>
      <c r="DMB194" s="1548"/>
      <c r="DMC194" s="1548"/>
      <c r="DMD194" s="1548"/>
      <c r="DME194" s="1548"/>
      <c r="DMF194" s="1548"/>
      <c r="DMG194" s="1548"/>
      <c r="DMH194" s="1548"/>
      <c r="DMI194" s="1548"/>
      <c r="DMJ194" s="1548"/>
      <c r="DMK194" s="1548"/>
      <c r="DML194" s="1548"/>
      <c r="DMM194" s="1548"/>
      <c r="DMN194" s="1548"/>
      <c r="DMO194" s="1548"/>
      <c r="DMP194" s="1548"/>
      <c r="DMQ194" s="1548"/>
      <c r="DMR194" s="1548"/>
      <c r="DMS194" s="1548"/>
      <c r="DMT194" s="1548"/>
      <c r="DMU194" s="1548"/>
      <c r="DMV194" s="1548"/>
      <c r="DMW194" s="1548"/>
      <c r="DMX194" s="1548"/>
      <c r="DMY194" s="1548"/>
      <c r="DMZ194" s="1548"/>
      <c r="DNA194" s="1548"/>
      <c r="DNB194" s="1548"/>
      <c r="DNC194" s="1548"/>
      <c r="DND194" s="1548"/>
      <c r="DNE194" s="1548"/>
      <c r="DNF194" s="1548"/>
      <c r="DNG194" s="1548"/>
      <c r="DNH194" s="1548"/>
      <c r="DNI194" s="1548"/>
      <c r="DNJ194" s="1548"/>
      <c r="DNK194" s="1548"/>
      <c r="DNL194" s="1548"/>
      <c r="DNM194" s="1548"/>
      <c r="DNN194" s="1548"/>
      <c r="DNO194" s="1548"/>
      <c r="DNP194" s="1548"/>
      <c r="DNQ194" s="1548"/>
      <c r="DNR194" s="1548"/>
      <c r="DNS194" s="1548"/>
      <c r="DNT194" s="1548"/>
      <c r="DNU194" s="1548"/>
      <c r="DNV194" s="1548"/>
      <c r="DNW194" s="1548"/>
      <c r="DNX194" s="1548"/>
      <c r="DNY194" s="1548"/>
      <c r="DNZ194" s="1548"/>
      <c r="DOA194" s="1548"/>
      <c r="DOB194" s="1548"/>
      <c r="DOC194" s="1548"/>
      <c r="DOD194" s="1548"/>
      <c r="DOE194" s="1548"/>
      <c r="DOF194" s="1548"/>
      <c r="DOG194" s="1548"/>
      <c r="DOH194" s="1548"/>
      <c r="DOI194" s="1548"/>
      <c r="DOJ194" s="1548"/>
      <c r="DOK194" s="1548"/>
      <c r="DOL194" s="1548"/>
      <c r="DOM194" s="1548"/>
      <c r="DON194" s="1548"/>
      <c r="DOO194" s="1548"/>
      <c r="DOP194" s="1548"/>
      <c r="DOQ194" s="1548"/>
      <c r="DOR194" s="1548"/>
      <c r="DOS194" s="1548"/>
      <c r="DOT194" s="1548"/>
      <c r="DOU194" s="1548"/>
      <c r="DOV194" s="1548"/>
      <c r="DOW194" s="1548"/>
      <c r="DOX194" s="1548"/>
      <c r="DOY194" s="1548"/>
      <c r="DOZ194" s="1548"/>
      <c r="DPA194" s="1548"/>
      <c r="DPB194" s="1548"/>
      <c r="DPC194" s="1548"/>
      <c r="DPD194" s="1548"/>
      <c r="DPE194" s="1548"/>
      <c r="DPF194" s="1548"/>
      <c r="DPG194" s="1548"/>
      <c r="DPH194" s="1548"/>
      <c r="DPI194" s="1548"/>
      <c r="DPJ194" s="1548"/>
      <c r="DPK194" s="1548"/>
      <c r="DPL194" s="1548"/>
      <c r="DPM194" s="1548"/>
      <c r="DPN194" s="1548"/>
      <c r="DPO194" s="1548"/>
      <c r="DPP194" s="1548"/>
      <c r="DPQ194" s="1548"/>
      <c r="DPR194" s="1548"/>
      <c r="DPS194" s="1548"/>
      <c r="DPT194" s="1548"/>
      <c r="DPU194" s="1548"/>
      <c r="DPV194" s="1548"/>
      <c r="DPW194" s="1548"/>
      <c r="DPX194" s="1548"/>
      <c r="DPY194" s="1548"/>
      <c r="DPZ194" s="1548"/>
      <c r="DQA194" s="1548"/>
      <c r="DQB194" s="1548"/>
      <c r="DQC194" s="1548"/>
      <c r="DQD194" s="1548"/>
      <c r="DQE194" s="1548"/>
      <c r="DQF194" s="1548"/>
      <c r="DQG194" s="1548"/>
      <c r="DQH194" s="1548"/>
      <c r="DQI194" s="1548"/>
      <c r="DQJ194" s="1548"/>
      <c r="DQK194" s="1548"/>
      <c r="DQL194" s="1548"/>
      <c r="DQM194" s="1548"/>
      <c r="DQN194" s="1548"/>
      <c r="DQO194" s="1548"/>
      <c r="DQP194" s="1548"/>
      <c r="DQQ194" s="1548"/>
      <c r="DQR194" s="1548"/>
      <c r="DQS194" s="1548"/>
      <c r="DQT194" s="1548"/>
      <c r="DQU194" s="1548"/>
      <c r="DQV194" s="1548"/>
      <c r="DQW194" s="1548"/>
      <c r="DQX194" s="1548"/>
      <c r="DQY194" s="1548"/>
      <c r="DQZ194" s="1548"/>
      <c r="DRA194" s="1548"/>
      <c r="DRB194" s="1548"/>
      <c r="DRC194" s="1548"/>
      <c r="DRD194" s="1548"/>
      <c r="DRE194" s="1548"/>
      <c r="DRF194" s="1548"/>
      <c r="DRG194" s="1548"/>
      <c r="DRH194" s="1548"/>
      <c r="DRI194" s="1548"/>
      <c r="DRJ194" s="1548"/>
      <c r="DRK194" s="1548"/>
      <c r="DRL194" s="1548"/>
      <c r="DRM194" s="1548"/>
      <c r="DRN194" s="1548"/>
      <c r="DRO194" s="1548"/>
      <c r="DRP194" s="1548"/>
      <c r="DRQ194" s="1548"/>
      <c r="DRR194" s="1548"/>
      <c r="DRS194" s="1548"/>
      <c r="DRT194" s="1548"/>
      <c r="DRU194" s="1548"/>
      <c r="DRV194" s="1548"/>
      <c r="DRW194" s="1548"/>
      <c r="DRX194" s="1548"/>
      <c r="DRY194" s="1548"/>
      <c r="DRZ194" s="1548"/>
      <c r="DSA194" s="1548"/>
      <c r="DSB194" s="1548"/>
      <c r="DSC194" s="1548"/>
      <c r="DSD194" s="1548"/>
      <c r="DSE194" s="1548"/>
      <c r="DSF194" s="1548"/>
      <c r="DSG194" s="1548"/>
      <c r="DSH194" s="1548"/>
      <c r="DSI194" s="1548"/>
      <c r="DSJ194" s="1548"/>
      <c r="DSK194" s="1548"/>
      <c r="DSL194" s="1548"/>
      <c r="DSM194" s="1548"/>
      <c r="DSN194" s="1548"/>
      <c r="DSO194" s="1548"/>
      <c r="DSP194" s="1548"/>
      <c r="DSQ194" s="1548"/>
      <c r="DSR194" s="1548"/>
      <c r="DSS194" s="1548"/>
      <c r="DST194" s="1548"/>
      <c r="DSU194" s="1548"/>
      <c r="DSV194" s="1548"/>
      <c r="DSW194" s="1548"/>
      <c r="DSX194" s="1548"/>
      <c r="DSY194" s="1548"/>
      <c r="DSZ194" s="1548"/>
      <c r="DTA194" s="1548"/>
      <c r="DTB194" s="1548"/>
      <c r="DTC194" s="1548"/>
      <c r="DTD194" s="1548"/>
      <c r="DTE194" s="1548"/>
      <c r="DTF194" s="1548"/>
      <c r="DTG194" s="1548"/>
      <c r="DTH194" s="1548"/>
      <c r="DTI194" s="1548"/>
      <c r="DTJ194" s="1548"/>
      <c r="DTK194" s="1548"/>
      <c r="DTL194" s="1548"/>
      <c r="DTM194" s="1548"/>
      <c r="DTN194" s="1548"/>
      <c r="DTO194" s="1548"/>
      <c r="DTP194" s="1548"/>
      <c r="DTQ194" s="1548"/>
      <c r="DTR194" s="1548"/>
      <c r="DTS194" s="1548"/>
      <c r="DTT194" s="1548"/>
      <c r="DTU194" s="1548"/>
      <c r="DTV194" s="1548"/>
      <c r="DTW194" s="1548"/>
      <c r="DTX194" s="1548"/>
      <c r="DTY194" s="1548"/>
      <c r="DTZ194" s="1548"/>
      <c r="DUA194" s="1548"/>
      <c r="DUB194" s="1548"/>
      <c r="DUC194" s="1548"/>
      <c r="DUD194" s="1548"/>
      <c r="DUE194" s="1548"/>
      <c r="DUF194" s="1548"/>
      <c r="DUG194" s="1548"/>
      <c r="DUH194" s="1548"/>
      <c r="DUI194" s="1548"/>
      <c r="DUJ194" s="1548"/>
      <c r="DUK194" s="1548"/>
      <c r="DUL194" s="1548"/>
      <c r="DUM194" s="1548"/>
      <c r="DUN194" s="1548"/>
      <c r="DUO194" s="1548"/>
      <c r="DUP194" s="1548"/>
      <c r="DUQ194" s="1548"/>
      <c r="DUR194" s="1548"/>
      <c r="DUS194" s="1548"/>
      <c r="DUT194" s="1548"/>
      <c r="DUU194" s="1548"/>
      <c r="DUV194" s="1548"/>
      <c r="DUW194" s="1548"/>
      <c r="DUX194" s="1548"/>
      <c r="DUY194" s="1548"/>
      <c r="DUZ194" s="1548"/>
      <c r="DVA194" s="1548"/>
      <c r="DVB194" s="1548"/>
      <c r="DVC194" s="1548"/>
      <c r="DVD194" s="1548"/>
      <c r="DVE194" s="1548"/>
      <c r="DVF194" s="1548"/>
      <c r="DVG194" s="1548"/>
      <c r="DVH194" s="1548"/>
      <c r="DVI194" s="1548"/>
      <c r="DVJ194" s="1548"/>
      <c r="DVK194" s="1548"/>
      <c r="DVL194" s="1548"/>
      <c r="DVM194" s="1548"/>
      <c r="DVN194" s="1548"/>
      <c r="DVO194" s="1548"/>
      <c r="DVP194" s="1548"/>
      <c r="DVQ194" s="1548"/>
      <c r="DVR194" s="1548"/>
      <c r="DVS194" s="1548"/>
      <c r="DVT194" s="1548"/>
      <c r="DVU194" s="1548"/>
      <c r="DVV194" s="1548"/>
      <c r="DVW194" s="1548"/>
      <c r="DVX194" s="1548"/>
      <c r="DVY194" s="1548"/>
      <c r="DVZ194" s="1548"/>
      <c r="DWA194" s="1548"/>
      <c r="DWB194" s="1548"/>
      <c r="DWC194" s="1548"/>
      <c r="DWD194" s="1548"/>
      <c r="DWE194" s="1548"/>
      <c r="DWF194" s="1548"/>
      <c r="DWG194" s="1548"/>
      <c r="DWH194" s="1548"/>
      <c r="DWI194" s="1548"/>
      <c r="DWJ194" s="1548"/>
      <c r="DWK194" s="1548"/>
      <c r="DWL194" s="1548"/>
      <c r="DWM194" s="1548"/>
      <c r="DWN194" s="1548"/>
      <c r="DWO194" s="1548"/>
      <c r="DWP194" s="1548"/>
      <c r="DWQ194" s="1548"/>
      <c r="DWR194" s="1548"/>
      <c r="DWS194" s="1548"/>
      <c r="DWT194" s="1548"/>
      <c r="DWU194" s="1548"/>
      <c r="DWV194" s="1548"/>
      <c r="DWW194" s="1548"/>
      <c r="DWX194" s="1548"/>
      <c r="DWY194" s="1548"/>
      <c r="DWZ194" s="1548"/>
      <c r="DXA194" s="1548"/>
      <c r="DXB194" s="1548"/>
      <c r="DXC194" s="1548"/>
      <c r="DXD194" s="1548"/>
      <c r="DXE194" s="1548"/>
      <c r="DXF194" s="1548"/>
      <c r="DXG194" s="1548"/>
      <c r="DXH194" s="1548"/>
      <c r="DXI194" s="1548"/>
      <c r="DXJ194" s="1548"/>
      <c r="DXK194" s="1548"/>
      <c r="DXL194" s="1548"/>
      <c r="DXM194" s="1548"/>
      <c r="DXN194" s="1548"/>
      <c r="DXO194" s="1548"/>
      <c r="DXP194" s="1548"/>
      <c r="DXQ194" s="1548"/>
      <c r="DXR194" s="1548"/>
      <c r="DXS194" s="1548"/>
      <c r="DXT194" s="1548"/>
      <c r="DXU194" s="1548"/>
      <c r="DXV194" s="1548"/>
      <c r="DXW194" s="1548"/>
      <c r="DXX194" s="1548"/>
      <c r="DXY194" s="1548"/>
      <c r="DXZ194" s="1548"/>
      <c r="DYA194" s="1548"/>
      <c r="DYB194" s="1548"/>
      <c r="DYC194" s="1548"/>
      <c r="DYD194" s="1548"/>
      <c r="DYE194" s="1548"/>
      <c r="DYF194" s="1548"/>
      <c r="DYG194" s="1548"/>
      <c r="DYH194" s="1548"/>
      <c r="DYI194" s="1548"/>
      <c r="DYJ194" s="1548"/>
      <c r="DYK194" s="1548"/>
      <c r="DYL194" s="1548"/>
      <c r="DYM194" s="1548"/>
      <c r="DYN194" s="1548"/>
      <c r="DYO194" s="1548"/>
      <c r="DYP194" s="1548"/>
      <c r="DYQ194" s="1548"/>
      <c r="DYR194" s="1548"/>
      <c r="DYS194" s="1548"/>
      <c r="DYT194" s="1548"/>
      <c r="DYU194" s="1548"/>
      <c r="DYV194" s="1548"/>
      <c r="DYW194" s="1548"/>
      <c r="DYX194" s="1548"/>
      <c r="DYY194" s="1548"/>
      <c r="DYZ194" s="1548"/>
      <c r="DZA194" s="1548"/>
      <c r="DZB194" s="1548"/>
      <c r="DZC194" s="1548"/>
      <c r="DZD194" s="1548"/>
      <c r="DZE194" s="1548"/>
      <c r="DZF194" s="1548"/>
      <c r="DZG194" s="1548"/>
      <c r="DZH194" s="1548"/>
      <c r="DZI194" s="1548"/>
      <c r="DZJ194" s="1548"/>
      <c r="DZK194" s="1548"/>
      <c r="DZL194" s="1548"/>
      <c r="DZM194" s="1548"/>
      <c r="DZN194" s="1548"/>
      <c r="DZO194" s="1548"/>
      <c r="DZP194" s="1548"/>
      <c r="DZQ194" s="1548"/>
      <c r="DZR194" s="1548"/>
      <c r="DZS194" s="1548"/>
      <c r="DZT194" s="1548"/>
      <c r="DZU194" s="1548"/>
      <c r="DZV194" s="1548"/>
      <c r="DZW194" s="1548"/>
      <c r="DZX194" s="1548"/>
      <c r="DZY194" s="1548"/>
      <c r="DZZ194" s="1548"/>
      <c r="EAA194" s="1548"/>
      <c r="EAB194" s="1548"/>
      <c r="EAC194" s="1548"/>
      <c r="EAD194" s="1548"/>
      <c r="EAE194" s="1548"/>
      <c r="EAF194" s="1548"/>
      <c r="EAG194" s="1548"/>
      <c r="EAH194" s="1548"/>
      <c r="EAI194" s="1548"/>
      <c r="EAJ194" s="1548"/>
      <c r="EAK194" s="1548"/>
      <c r="EAL194" s="1548"/>
      <c r="EAM194" s="1548"/>
      <c r="EAN194" s="1548"/>
      <c r="EAO194" s="1548"/>
      <c r="EAP194" s="1548"/>
      <c r="EAQ194" s="1548"/>
      <c r="EAR194" s="1548"/>
      <c r="EAS194" s="1548"/>
      <c r="EAT194" s="1548"/>
      <c r="EAU194" s="1548"/>
      <c r="EAV194" s="1548"/>
      <c r="EAW194" s="1548"/>
      <c r="EAX194" s="1548"/>
      <c r="EAY194" s="1548"/>
      <c r="EAZ194" s="1548"/>
      <c r="EBA194" s="1548"/>
      <c r="EBB194" s="1548"/>
      <c r="EBC194" s="1548"/>
      <c r="EBD194" s="1548"/>
      <c r="EBE194" s="1548"/>
      <c r="EBF194" s="1548"/>
      <c r="EBG194" s="1548"/>
      <c r="EBH194" s="1548"/>
      <c r="EBI194" s="1548"/>
      <c r="EBJ194" s="1548"/>
      <c r="EBK194" s="1548"/>
      <c r="EBL194" s="1548"/>
      <c r="EBM194" s="1548"/>
      <c r="EBN194" s="1548"/>
      <c r="EBO194" s="1548"/>
      <c r="EBP194" s="1548"/>
      <c r="EBQ194" s="1548"/>
      <c r="EBR194" s="1548"/>
      <c r="EBS194" s="1548"/>
      <c r="EBT194" s="1548"/>
      <c r="EBU194" s="1548"/>
      <c r="EBV194" s="1548"/>
      <c r="EBW194" s="1548"/>
      <c r="EBX194" s="1548"/>
      <c r="EBY194" s="1548"/>
      <c r="EBZ194" s="1548"/>
      <c r="ECA194" s="1548"/>
      <c r="ECB194" s="1548"/>
      <c r="ECC194" s="1548"/>
      <c r="ECD194" s="1548"/>
      <c r="ECE194" s="1548"/>
      <c r="ECF194" s="1548"/>
      <c r="ECG194" s="1548"/>
      <c r="ECH194" s="1548"/>
      <c r="ECI194" s="1548"/>
      <c r="ECJ194" s="1548"/>
      <c r="ECK194" s="1548"/>
      <c r="ECL194" s="1548"/>
      <c r="ECM194" s="1548"/>
      <c r="ECN194" s="1548"/>
      <c r="ECO194" s="1548"/>
      <c r="ECP194" s="1548"/>
      <c r="ECQ194" s="1548"/>
      <c r="ECR194" s="1548"/>
      <c r="ECS194" s="1548"/>
      <c r="ECT194" s="1548"/>
      <c r="ECU194" s="1548"/>
      <c r="ECV194" s="1548"/>
      <c r="ECW194" s="1548"/>
      <c r="ECX194" s="1548"/>
      <c r="ECY194" s="1548"/>
      <c r="ECZ194" s="1548"/>
      <c r="EDA194" s="1548"/>
      <c r="EDB194" s="1548"/>
      <c r="EDC194" s="1548"/>
      <c r="EDD194" s="1548"/>
      <c r="EDE194" s="1548"/>
      <c r="EDF194" s="1548"/>
      <c r="EDG194" s="1548"/>
      <c r="EDH194" s="1548"/>
      <c r="EDI194" s="1548"/>
      <c r="EDJ194" s="1548"/>
      <c r="EDK194" s="1548"/>
      <c r="EDL194" s="1548"/>
      <c r="EDM194" s="1548"/>
      <c r="EDN194" s="1548"/>
      <c r="EDO194" s="1548"/>
      <c r="EDP194" s="1548"/>
      <c r="EDQ194" s="1548"/>
      <c r="EDR194" s="1548"/>
      <c r="EDS194" s="1548"/>
      <c r="EDT194" s="1548"/>
      <c r="EDU194" s="1548"/>
      <c r="EDV194" s="1548"/>
      <c r="EDW194" s="1548"/>
      <c r="EDX194" s="1548"/>
      <c r="EDY194" s="1548"/>
      <c r="EDZ194" s="1548"/>
      <c r="EEA194" s="1548"/>
      <c r="EEB194" s="1548"/>
      <c r="EEC194" s="1548"/>
      <c r="EED194" s="1548"/>
      <c r="EEE194" s="1548"/>
      <c r="EEF194" s="1548"/>
      <c r="EEG194" s="1548"/>
      <c r="EEH194" s="1548"/>
      <c r="EEI194" s="1548"/>
      <c r="EEJ194" s="1548"/>
      <c r="EEK194" s="1548"/>
      <c r="EEL194" s="1548"/>
      <c r="EEM194" s="1548"/>
      <c r="EEN194" s="1548"/>
      <c r="EEO194" s="1548"/>
      <c r="EEP194" s="1548"/>
      <c r="EEQ194" s="1548"/>
      <c r="EER194" s="1548"/>
      <c r="EES194" s="1548"/>
      <c r="EET194" s="1548"/>
      <c r="EEU194" s="1548"/>
      <c r="EEV194" s="1548"/>
      <c r="EEW194" s="1548"/>
      <c r="EEX194" s="1548"/>
      <c r="EEY194" s="1548"/>
      <c r="EEZ194" s="1548"/>
      <c r="EFA194" s="1548"/>
      <c r="EFB194" s="1548"/>
      <c r="EFC194" s="1548"/>
      <c r="EFD194" s="1548"/>
      <c r="EFE194" s="1548"/>
      <c r="EFF194" s="1548"/>
      <c r="EFG194" s="1548"/>
      <c r="EFH194" s="1548"/>
      <c r="EFI194" s="1548"/>
      <c r="EFJ194" s="1548"/>
      <c r="EFK194" s="1548"/>
      <c r="EFL194" s="1548"/>
      <c r="EFM194" s="1548"/>
      <c r="EFN194" s="1548"/>
      <c r="EFO194" s="1548"/>
      <c r="EFP194" s="1548"/>
      <c r="EFQ194" s="1548"/>
      <c r="EFR194" s="1548"/>
      <c r="EFS194" s="1548"/>
      <c r="EFT194" s="1548"/>
      <c r="EFU194" s="1548"/>
      <c r="EFV194" s="1548"/>
      <c r="EFW194" s="1548"/>
      <c r="EFX194" s="1548"/>
      <c r="EFY194" s="1548"/>
      <c r="EFZ194" s="1548"/>
      <c r="EGA194" s="1548"/>
      <c r="EGB194" s="1548"/>
      <c r="EGC194" s="1548"/>
      <c r="EGD194" s="1548"/>
      <c r="EGE194" s="1548"/>
      <c r="EGF194" s="1548"/>
      <c r="EGG194" s="1548"/>
      <c r="EGH194" s="1548"/>
      <c r="EGI194" s="1548"/>
      <c r="EGJ194" s="1548"/>
      <c r="EGK194" s="1548"/>
      <c r="EGL194" s="1548"/>
      <c r="EGM194" s="1548"/>
      <c r="EGN194" s="1548"/>
      <c r="EGO194" s="1548"/>
      <c r="EGP194" s="1548"/>
      <c r="EGQ194" s="1548"/>
      <c r="EGR194" s="1548"/>
      <c r="EGS194" s="1548"/>
      <c r="EGT194" s="1548"/>
      <c r="EGU194" s="1548"/>
      <c r="EGV194" s="1548"/>
      <c r="EGW194" s="1548"/>
      <c r="EGX194" s="1548"/>
      <c r="EGY194" s="1548"/>
      <c r="EGZ194" s="1548"/>
      <c r="EHA194" s="1548"/>
      <c r="EHB194" s="1548"/>
      <c r="EHC194" s="1548"/>
      <c r="EHD194" s="1548"/>
      <c r="EHE194" s="1548"/>
      <c r="EHF194" s="1548"/>
      <c r="EHG194" s="1548"/>
      <c r="EHH194" s="1548"/>
      <c r="EHI194" s="1548"/>
      <c r="EHJ194" s="1548"/>
      <c r="EHK194" s="1548"/>
      <c r="EHL194" s="1548"/>
      <c r="EHM194" s="1548"/>
      <c r="EHN194" s="1548"/>
      <c r="EHO194" s="1548"/>
      <c r="EHP194" s="1548"/>
      <c r="EHQ194" s="1548"/>
      <c r="EHR194" s="1548"/>
      <c r="EHS194" s="1548"/>
      <c r="EHT194" s="1548"/>
      <c r="EHU194" s="1548"/>
      <c r="EHV194" s="1548"/>
      <c r="EHW194" s="1548"/>
      <c r="EHX194" s="1548"/>
      <c r="EHY194" s="1548"/>
      <c r="EHZ194" s="1548"/>
      <c r="EIA194" s="1548"/>
      <c r="EIB194" s="1548"/>
      <c r="EIC194" s="1548"/>
      <c r="EID194" s="1548"/>
      <c r="EIE194" s="1548"/>
      <c r="EIF194" s="1548"/>
      <c r="EIG194" s="1548"/>
      <c r="EIH194" s="1548"/>
      <c r="EII194" s="1548"/>
      <c r="EIJ194" s="1548"/>
      <c r="EIK194" s="1548"/>
      <c r="EIL194" s="1548"/>
      <c r="EIM194" s="1548"/>
      <c r="EIN194" s="1548"/>
      <c r="EIO194" s="1548"/>
      <c r="EIP194" s="1548"/>
      <c r="EIQ194" s="1548"/>
      <c r="EIR194" s="1548"/>
      <c r="EIS194" s="1548"/>
      <c r="EIT194" s="1548"/>
      <c r="EIU194" s="1548"/>
      <c r="EIV194" s="1548"/>
      <c r="EIW194" s="1548"/>
      <c r="EIX194" s="1548"/>
      <c r="EIY194" s="1548"/>
      <c r="EIZ194" s="1548"/>
      <c r="EJA194" s="1548"/>
      <c r="EJB194" s="1548"/>
      <c r="EJC194" s="1548"/>
      <c r="EJD194" s="1548"/>
      <c r="EJE194" s="1548"/>
      <c r="EJF194" s="1548"/>
      <c r="EJG194" s="1548"/>
      <c r="EJH194" s="1548"/>
      <c r="EJI194" s="1548"/>
      <c r="EJJ194" s="1548"/>
      <c r="EJK194" s="1548"/>
      <c r="EJL194" s="1548"/>
      <c r="EJM194" s="1548"/>
      <c r="EJN194" s="1548"/>
      <c r="EJO194" s="1548"/>
      <c r="EJP194" s="1548"/>
      <c r="EJQ194" s="1548"/>
      <c r="EJR194" s="1548"/>
      <c r="EJS194" s="1548"/>
      <c r="EJT194" s="1548"/>
      <c r="EJU194" s="1548"/>
      <c r="EJV194" s="1548"/>
      <c r="EJW194" s="1548"/>
      <c r="EJX194" s="1548"/>
      <c r="EJY194" s="1548"/>
      <c r="EJZ194" s="1548"/>
      <c r="EKA194" s="1548"/>
      <c r="EKB194" s="1548"/>
      <c r="EKC194" s="1548"/>
      <c r="EKD194" s="1548"/>
      <c r="EKE194" s="1548"/>
      <c r="EKF194" s="1548"/>
      <c r="EKG194" s="1548"/>
      <c r="EKH194" s="1548"/>
      <c r="EKI194" s="1548"/>
      <c r="EKJ194" s="1548"/>
      <c r="EKK194" s="1548"/>
      <c r="EKL194" s="1548"/>
      <c r="EKM194" s="1548"/>
      <c r="EKN194" s="1548"/>
      <c r="EKO194" s="1548"/>
      <c r="EKP194" s="1548"/>
      <c r="EKQ194" s="1548"/>
      <c r="EKR194" s="1548"/>
      <c r="EKS194" s="1548"/>
      <c r="EKT194" s="1548"/>
      <c r="EKU194" s="1548"/>
      <c r="EKV194" s="1548"/>
      <c r="EKW194" s="1548"/>
      <c r="EKX194" s="1548"/>
      <c r="EKY194" s="1548"/>
      <c r="EKZ194" s="1548"/>
      <c r="ELA194" s="1548"/>
      <c r="ELB194" s="1548"/>
      <c r="ELC194" s="1548"/>
      <c r="ELD194" s="1548"/>
      <c r="ELE194" s="1548"/>
      <c r="ELF194" s="1548"/>
      <c r="ELG194" s="1548"/>
      <c r="ELH194" s="1548"/>
      <c r="ELI194" s="1548"/>
      <c r="ELJ194" s="1548"/>
      <c r="ELK194" s="1548"/>
      <c r="ELL194" s="1548"/>
      <c r="ELM194" s="1548"/>
      <c r="ELN194" s="1548"/>
      <c r="ELO194" s="1548"/>
      <c r="ELP194" s="1548"/>
      <c r="ELQ194" s="1548"/>
      <c r="ELR194" s="1548"/>
      <c r="ELS194" s="1548"/>
      <c r="ELT194" s="1548"/>
      <c r="ELU194" s="1548"/>
      <c r="ELV194" s="1548"/>
      <c r="ELW194" s="1548"/>
      <c r="ELX194" s="1548"/>
      <c r="ELY194" s="1548"/>
      <c r="ELZ194" s="1548"/>
      <c r="EMA194" s="1548"/>
      <c r="EMB194" s="1548"/>
      <c r="EMC194" s="1548"/>
      <c r="EMD194" s="1548"/>
      <c r="EME194" s="1548"/>
      <c r="EMF194" s="1548"/>
      <c r="EMG194" s="1548"/>
      <c r="EMH194" s="1548"/>
      <c r="EMI194" s="1548"/>
      <c r="EMJ194" s="1548"/>
      <c r="EMK194" s="1548"/>
      <c r="EML194" s="1548"/>
      <c r="EMM194" s="1548"/>
      <c r="EMN194" s="1548"/>
      <c r="EMO194" s="1548"/>
      <c r="EMP194" s="1548"/>
      <c r="EMQ194" s="1548"/>
      <c r="EMR194" s="1548"/>
      <c r="EMS194" s="1548"/>
      <c r="EMT194" s="1548"/>
      <c r="EMU194" s="1548"/>
      <c r="EMV194" s="1548"/>
      <c r="EMW194" s="1548"/>
      <c r="EMX194" s="1548"/>
      <c r="EMY194" s="1548"/>
      <c r="EMZ194" s="1548"/>
      <c r="ENA194" s="1548"/>
      <c r="ENB194" s="1548"/>
      <c r="ENC194" s="1548"/>
      <c r="END194" s="1548"/>
      <c r="ENE194" s="1548"/>
      <c r="ENF194" s="1548"/>
      <c r="ENG194" s="1548"/>
      <c r="ENH194" s="1548"/>
      <c r="ENI194" s="1548"/>
      <c r="ENJ194" s="1548"/>
      <c r="ENK194" s="1548"/>
      <c r="ENL194" s="1548"/>
      <c r="ENM194" s="1548"/>
      <c r="ENN194" s="1548"/>
      <c r="ENO194" s="1548"/>
      <c r="ENP194" s="1548"/>
      <c r="ENQ194" s="1548"/>
      <c r="ENR194" s="1548"/>
      <c r="ENS194" s="1548"/>
      <c r="ENT194" s="1548"/>
      <c r="ENU194" s="1548"/>
      <c r="ENV194" s="1548"/>
      <c r="ENW194" s="1548"/>
      <c r="ENX194" s="1548"/>
      <c r="ENY194" s="1548"/>
      <c r="ENZ194" s="1548"/>
      <c r="EOA194" s="1548"/>
      <c r="EOB194" s="1548"/>
      <c r="EOC194" s="1548"/>
      <c r="EOD194" s="1548"/>
      <c r="EOE194" s="1548"/>
      <c r="EOF194" s="1548"/>
      <c r="EOG194" s="1548"/>
      <c r="EOH194" s="1548"/>
      <c r="EOI194" s="1548"/>
      <c r="EOJ194" s="1548"/>
      <c r="EOK194" s="1548"/>
      <c r="EOL194" s="1548"/>
      <c r="EOM194" s="1548"/>
      <c r="EON194" s="1548"/>
      <c r="EOO194" s="1548"/>
      <c r="EOP194" s="1548"/>
      <c r="EOQ194" s="1548"/>
      <c r="EOR194" s="1548"/>
      <c r="EOS194" s="1548"/>
      <c r="EOT194" s="1548"/>
      <c r="EOU194" s="1548"/>
      <c r="EOV194" s="1548"/>
      <c r="EOW194" s="1548"/>
      <c r="EOX194" s="1548"/>
      <c r="EOY194" s="1548"/>
      <c r="EOZ194" s="1548"/>
      <c r="EPA194" s="1548"/>
      <c r="EPB194" s="1548"/>
      <c r="EPC194" s="1548"/>
      <c r="EPD194" s="1548"/>
      <c r="EPE194" s="1548"/>
      <c r="EPF194" s="1548"/>
      <c r="EPG194" s="1548"/>
      <c r="EPH194" s="1548"/>
      <c r="EPI194" s="1548"/>
      <c r="EPJ194" s="1548"/>
      <c r="EPK194" s="1548"/>
      <c r="EPL194" s="1548"/>
      <c r="EPM194" s="1548"/>
      <c r="EPN194" s="1548"/>
      <c r="EPO194" s="1548"/>
      <c r="EPP194" s="1548"/>
      <c r="EPQ194" s="1548"/>
      <c r="EPR194" s="1548"/>
      <c r="EPS194" s="1548"/>
      <c r="EPT194" s="1548"/>
      <c r="EPU194" s="1548"/>
      <c r="EPV194" s="1548"/>
      <c r="EPW194" s="1548"/>
      <c r="EPX194" s="1548"/>
      <c r="EPY194" s="1548"/>
      <c r="EPZ194" s="1548"/>
      <c r="EQA194" s="1548"/>
      <c r="EQB194" s="1548"/>
      <c r="EQC194" s="1548"/>
      <c r="EQD194" s="1548"/>
      <c r="EQE194" s="1548"/>
      <c r="EQF194" s="1548"/>
      <c r="EQG194" s="1548"/>
      <c r="EQH194" s="1548"/>
      <c r="EQI194" s="1548"/>
      <c r="EQJ194" s="1548"/>
      <c r="EQK194" s="1548"/>
      <c r="EQL194" s="1548"/>
      <c r="EQM194" s="1548"/>
      <c r="EQN194" s="1548"/>
      <c r="EQO194" s="1548"/>
      <c r="EQP194" s="1548"/>
      <c r="EQQ194" s="1548"/>
      <c r="EQR194" s="1548"/>
      <c r="EQS194" s="1548"/>
      <c r="EQT194" s="1548"/>
      <c r="EQU194" s="1548"/>
      <c r="EQV194" s="1548"/>
      <c r="EQW194" s="1548"/>
      <c r="EQX194" s="1548"/>
      <c r="EQY194" s="1548"/>
      <c r="EQZ194" s="1548"/>
      <c r="ERA194" s="1548"/>
      <c r="ERB194" s="1548"/>
      <c r="ERC194" s="1548"/>
      <c r="ERD194" s="1548"/>
      <c r="ERE194" s="1548"/>
      <c r="ERF194" s="1548"/>
      <c r="ERG194" s="1548"/>
      <c r="ERH194" s="1548"/>
      <c r="ERI194" s="1548"/>
      <c r="ERJ194" s="1548"/>
      <c r="ERK194" s="1548"/>
      <c r="ERL194" s="1548"/>
      <c r="ERM194" s="1548"/>
      <c r="ERN194" s="1548"/>
      <c r="ERO194" s="1548"/>
      <c r="ERP194" s="1548"/>
      <c r="ERQ194" s="1548"/>
      <c r="ERR194" s="1548"/>
      <c r="ERS194" s="1548"/>
      <c r="ERT194" s="1548"/>
      <c r="ERU194" s="1548"/>
      <c r="ERV194" s="1548"/>
      <c r="ERW194" s="1548"/>
      <c r="ERX194" s="1548"/>
      <c r="ERY194" s="1548"/>
      <c r="ERZ194" s="1548"/>
      <c r="ESA194" s="1548"/>
      <c r="ESB194" s="1548"/>
      <c r="ESC194" s="1548"/>
      <c r="ESD194" s="1548"/>
      <c r="ESE194" s="1548"/>
      <c r="ESF194" s="1548"/>
      <c r="ESG194" s="1548"/>
      <c r="ESH194" s="1548"/>
      <c r="ESI194" s="1548"/>
      <c r="ESJ194" s="1548"/>
      <c r="ESK194" s="1548"/>
      <c r="ESL194" s="1548"/>
      <c r="ESM194" s="1548"/>
      <c r="ESN194" s="1548"/>
      <c r="ESO194" s="1548"/>
      <c r="ESP194" s="1548"/>
      <c r="ESQ194" s="1548"/>
      <c r="ESR194" s="1548"/>
      <c r="ESS194" s="1548"/>
      <c r="EST194" s="1548"/>
      <c r="ESU194" s="1548"/>
      <c r="ESV194" s="1548"/>
      <c r="ESW194" s="1548"/>
      <c r="ESX194" s="1548"/>
      <c r="ESY194" s="1548"/>
      <c r="ESZ194" s="1548"/>
      <c r="ETA194" s="1548"/>
      <c r="ETB194" s="1548"/>
      <c r="ETC194" s="1548"/>
      <c r="ETD194" s="1548"/>
      <c r="ETE194" s="1548"/>
      <c r="ETF194" s="1548"/>
      <c r="ETG194" s="1548"/>
      <c r="ETH194" s="1548"/>
      <c r="ETI194" s="1548"/>
      <c r="ETJ194" s="1548"/>
      <c r="ETK194" s="1548"/>
      <c r="ETL194" s="1548"/>
      <c r="ETM194" s="1548"/>
      <c r="ETN194" s="1548"/>
      <c r="ETO194" s="1548"/>
      <c r="ETP194" s="1548"/>
      <c r="ETQ194" s="1548"/>
      <c r="ETR194" s="1548"/>
      <c r="ETS194" s="1548"/>
      <c r="ETT194" s="1548"/>
      <c r="ETU194" s="1548"/>
      <c r="ETV194" s="1548"/>
      <c r="ETW194" s="1548"/>
      <c r="ETX194" s="1548"/>
      <c r="ETY194" s="1548"/>
      <c r="ETZ194" s="1548"/>
      <c r="EUA194" s="1548"/>
      <c r="EUB194" s="1548"/>
      <c r="EUC194" s="1548"/>
      <c r="EUD194" s="1548"/>
      <c r="EUE194" s="1548"/>
      <c r="EUF194" s="1548"/>
      <c r="EUG194" s="1548"/>
      <c r="EUH194" s="1548"/>
      <c r="EUI194" s="1548"/>
      <c r="EUJ194" s="1548"/>
      <c r="EUK194" s="1548"/>
      <c r="EUL194" s="1548"/>
      <c r="EUM194" s="1548"/>
      <c r="EUN194" s="1548"/>
      <c r="EUO194" s="1548"/>
      <c r="EUP194" s="1548"/>
      <c r="EUQ194" s="1548"/>
      <c r="EUR194" s="1548"/>
      <c r="EUS194" s="1548"/>
      <c r="EUT194" s="1548"/>
      <c r="EUU194" s="1548"/>
      <c r="EUV194" s="1548"/>
      <c r="EUW194" s="1548"/>
      <c r="EUX194" s="1548"/>
      <c r="EUY194" s="1548"/>
      <c r="EUZ194" s="1548"/>
      <c r="EVA194" s="1548"/>
      <c r="EVB194" s="1548"/>
      <c r="EVC194" s="1548"/>
      <c r="EVD194" s="1548"/>
      <c r="EVE194" s="1548"/>
      <c r="EVF194" s="1548"/>
      <c r="EVG194" s="1548"/>
      <c r="EVH194" s="1548"/>
      <c r="EVI194" s="1548"/>
      <c r="EVJ194" s="1548"/>
      <c r="EVK194" s="1548"/>
      <c r="EVL194" s="1548"/>
      <c r="EVM194" s="1548"/>
      <c r="EVN194" s="1548"/>
      <c r="EVO194" s="1548"/>
      <c r="EVP194" s="1548"/>
      <c r="EVQ194" s="1548"/>
      <c r="EVR194" s="1548"/>
      <c r="EVS194" s="1548"/>
      <c r="EVT194" s="1548"/>
      <c r="EVU194" s="1548"/>
      <c r="EVV194" s="1548"/>
      <c r="EVW194" s="1548"/>
      <c r="EVX194" s="1548"/>
      <c r="EVY194" s="1548"/>
      <c r="EVZ194" s="1548"/>
      <c r="EWA194" s="1548"/>
      <c r="EWB194" s="1548"/>
      <c r="EWC194" s="1548"/>
      <c r="EWD194" s="1548"/>
      <c r="EWE194" s="1548"/>
      <c r="EWF194" s="1548"/>
      <c r="EWG194" s="1548"/>
      <c r="EWH194" s="1548"/>
      <c r="EWI194" s="1548"/>
      <c r="EWJ194" s="1548"/>
      <c r="EWK194" s="1548"/>
      <c r="EWL194" s="1548"/>
      <c r="EWM194" s="1548"/>
      <c r="EWN194" s="1548"/>
      <c r="EWO194" s="1548"/>
      <c r="EWP194" s="1548"/>
      <c r="EWQ194" s="1548"/>
      <c r="EWR194" s="1548"/>
      <c r="EWS194" s="1548"/>
      <c r="EWT194" s="1548"/>
      <c r="EWU194" s="1548"/>
      <c r="EWV194" s="1548"/>
      <c r="EWW194" s="1548"/>
      <c r="EWX194" s="1548"/>
      <c r="EWY194" s="1548"/>
      <c r="EWZ194" s="1548"/>
      <c r="EXA194" s="1548"/>
      <c r="EXB194" s="1548"/>
      <c r="EXC194" s="1548"/>
      <c r="EXD194" s="1548"/>
      <c r="EXE194" s="1548"/>
      <c r="EXF194" s="1548"/>
      <c r="EXG194" s="1548"/>
      <c r="EXH194" s="1548"/>
      <c r="EXI194" s="1548"/>
      <c r="EXJ194" s="1548"/>
      <c r="EXK194" s="1548"/>
      <c r="EXL194" s="1548"/>
      <c r="EXM194" s="1548"/>
      <c r="EXN194" s="1548"/>
      <c r="EXO194" s="1548"/>
      <c r="EXP194" s="1548"/>
      <c r="EXQ194" s="1548"/>
      <c r="EXR194" s="1548"/>
      <c r="EXS194" s="1548"/>
      <c r="EXT194" s="1548"/>
      <c r="EXU194" s="1548"/>
      <c r="EXV194" s="1548"/>
      <c r="EXW194" s="1548"/>
      <c r="EXX194" s="1548"/>
      <c r="EXY194" s="1548"/>
      <c r="EXZ194" s="1548"/>
      <c r="EYA194" s="1548"/>
      <c r="EYB194" s="1548"/>
      <c r="EYC194" s="1548"/>
      <c r="EYD194" s="1548"/>
      <c r="EYE194" s="1548"/>
      <c r="EYF194" s="1548"/>
      <c r="EYG194" s="1548"/>
      <c r="EYH194" s="1548"/>
      <c r="EYI194" s="1548"/>
      <c r="EYJ194" s="1548"/>
      <c r="EYK194" s="1548"/>
      <c r="EYL194" s="1548"/>
      <c r="EYM194" s="1548"/>
      <c r="EYN194" s="1548"/>
      <c r="EYO194" s="1548"/>
      <c r="EYP194" s="1548"/>
      <c r="EYQ194" s="1548"/>
      <c r="EYR194" s="1548"/>
      <c r="EYS194" s="1548"/>
      <c r="EYT194" s="1548"/>
      <c r="EYU194" s="1548"/>
      <c r="EYV194" s="1548"/>
      <c r="EYW194" s="1548"/>
      <c r="EYX194" s="1548"/>
      <c r="EYY194" s="1548"/>
      <c r="EYZ194" s="1548"/>
      <c r="EZA194" s="1548"/>
      <c r="EZB194" s="1548"/>
      <c r="EZC194" s="1548"/>
      <c r="EZD194" s="1548"/>
      <c r="EZE194" s="1548"/>
      <c r="EZF194" s="1548"/>
      <c r="EZG194" s="1548"/>
      <c r="EZH194" s="1548"/>
      <c r="EZI194" s="1548"/>
      <c r="EZJ194" s="1548"/>
      <c r="EZK194" s="1548"/>
      <c r="EZL194" s="1548"/>
      <c r="EZM194" s="1548"/>
      <c r="EZN194" s="1548"/>
      <c r="EZO194" s="1548"/>
      <c r="EZP194" s="1548"/>
      <c r="EZQ194" s="1548"/>
      <c r="EZR194" s="1548"/>
      <c r="EZS194" s="1548"/>
      <c r="EZT194" s="1548"/>
      <c r="EZU194" s="1548"/>
      <c r="EZV194" s="1548"/>
      <c r="EZW194" s="1548"/>
      <c r="EZX194" s="1548"/>
      <c r="EZY194" s="1548"/>
      <c r="EZZ194" s="1548"/>
      <c r="FAA194" s="1548"/>
      <c r="FAB194" s="1548"/>
      <c r="FAC194" s="1548"/>
      <c r="FAD194" s="1548"/>
      <c r="FAE194" s="1548"/>
      <c r="FAF194" s="1548"/>
      <c r="FAG194" s="1548"/>
      <c r="FAH194" s="1548"/>
      <c r="FAI194" s="1548"/>
      <c r="FAJ194" s="1548"/>
      <c r="FAK194" s="1548"/>
      <c r="FAL194" s="1548"/>
      <c r="FAM194" s="1548"/>
      <c r="FAN194" s="1548"/>
      <c r="FAO194" s="1548"/>
      <c r="FAP194" s="1548"/>
      <c r="FAQ194" s="1548"/>
      <c r="FAR194" s="1548"/>
      <c r="FAS194" s="1548"/>
      <c r="FAT194" s="1548"/>
      <c r="FAU194" s="1548"/>
      <c r="FAV194" s="1548"/>
      <c r="FAW194" s="1548"/>
      <c r="FAX194" s="1548"/>
      <c r="FAY194" s="1548"/>
      <c r="FAZ194" s="1548"/>
      <c r="FBA194" s="1548"/>
      <c r="FBB194" s="1548"/>
      <c r="FBC194" s="1548"/>
      <c r="FBD194" s="1548"/>
      <c r="FBE194" s="1548"/>
      <c r="FBF194" s="1548"/>
      <c r="FBG194" s="1548"/>
      <c r="FBH194" s="1548"/>
      <c r="FBI194" s="1548"/>
      <c r="FBJ194" s="1548"/>
      <c r="FBK194" s="1548"/>
      <c r="FBL194" s="1548"/>
      <c r="FBM194" s="1548"/>
      <c r="FBN194" s="1548"/>
      <c r="FBO194" s="1548"/>
      <c r="FBP194" s="1548"/>
      <c r="FBQ194" s="1548"/>
      <c r="FBR194" s="1548"/>
      <c r="FBS194" s="1548"/>
      <c r="FBT194" s="1548"/>
      <c r="FBU194" s="1548"/>
      <c r="FBV194" s="1548"/>
      <c r="FBW194" s="1548"/>
      <c r="FBX194" s="1548"/>
      <c r="FBY194" s="1548"/>
      <c r="FBZ194" s="1548"/>
      <c r="FCA194" s="1548"/>
      <c r="FCB194" s="1548"/>
      <c r="FCC194" s="1548"/>
      <c r="FCD194" s="1548"/>
      <c r="FCE194" s="1548"/>
      <c r="FCF194" s="1548"/>
      <c r="FCG194" s="1548"/>
      <c r="FCH194" s="1548"/>
      <c r="FCI194" s="1548"/>
      <c r="FCJ194" s="1548"/>
      <c r="FCK194" s="1548"/>
      <c r="FCL194" s="1548"/>
      <c r="FCM194" s="1548"/>
      <c r="FCN194" s="1548"/>
      <c r="FCO194" s="1548"/>
      <c r="FCP194" s="1548"/>
      <c r="FCQ194" s="1548"/>
      <c r="FCR194" s="1548"/>
      <c r="FCS194" s="1548"/>
      <c r="FCT194" s="1548"/>
      <c r="FCU194" s="1548"/>
      <c r="FCV194" s="1548"/>
      <c r="FCW194" s="1548"/>
      <c r="FCX194" s="1548"/>
      <c r="FCY194" s="1548"/>
      <c r="FCZ194" s="1548"/>
      <c r="FDA194" s="1548"/>
      <c r="FDB194" s="1548"/>
      <c r="FDC194" s="1548"/>
      <c r="FDD194" s="1548"/>
      <c r="FDE194" s="1548"/>
      <c r="FDF194" s="1548"/>
      <c r="FDG194" s="1548"/>
      <c r="FDH194" s="1548"/>
      <c r="FDI194" s="1548"/>
      <c r="FDJ194" s="1548"/>
      <c r="FDK194" s="1548"/>
      <c r="FDL194" s="1548"/>
      <c r="FDM194" s="1548"/>
      <c r="FDN194" s="1548"/>
      <c r="FDO194" s="1548"/>
      <c r="FDP194" s="1548"/>
      <c r="FDQ194" s="1548"/>
      <c r="FDR194" s="1548"/>
      <c r="FDS194" s="1548"/>
      <c r="FDT194" s="1548"/>
      <c r="FDU194" s="1548"/>
      <c r="FDV194" s="1548"/>
      <c r="FDW194" s="1548"/>
      <c r="FDX194" s="1548"/>
      <c r="FDY194" s="1548"/>
      <c r="FDZ194" s="1548"/>
      <c r="FEA194" s="1548"/>
      <c r="FEB194" s="1548"/>
      <c r="FEC194" s="1548"/>
      <c r="FED194" s="1548"/>
      <c r="FEE194" s="1548"/>
      <c r="FEF194" s="1548"/>
      <c r="FEG194" s="1548"/>
      <c r="FEH194" s="1548"/>
      <c r="FEI194" s="1548"/>
      <c r="FEJ194" s="1548"/>
      <c r="FEK194" s="1548"/>
      <c r="FEL194" s="1548"/>
      <c r="FEM194" s="1548"/>
      <c r="FEN194" s="1548"/>
      <c r="FEO194" s="1548"/>
      <c r="FEP194" s="1548"/>
      <c r="FEQ194" s="1548"/>
      <c r="FER194" s="1548"/>
      <c r="FES194" s="1548"/>
      <c r="FET194" s="1548"/>
      <c r="FEU194" s="1548"/>
      <c r="FEV194" s="1548"/>
      <c r="FEW194" s="1548"/>
      <c r="FEX194" s="1548"/>
      <c r="FEY194" s="1548"/>
      <c r="FEZ194" s="1548"/>
      <c r="FFA194" s="1548"/>
      <c r="FFB194" s="1548"/>
      <c r="FFC194" s="1548"/>
      <c r="FFD194" s="1548"/>
      <c r="FFE194" s="1548"/>
      <c r="FFF194" s="1548"/>
      <c r="FFG194" s="1548"/>
      <c r="FFH194" s="1548"/>
      <c r="FFI194" s="1548"/>
      <c r="FFJ194" s="1548"/>
      <c r="FFK194" s="1548"/>
      <c r="FFL194" s="1548"/>
      <c r="FFM194" s="1548"/>
      <c r="FFN194" s="1548"/>
      <c r="FFO194" s="1548"/>
      <c r="FFP194" s="1548"/>
      <c r="FFQ194" s="1548"/>
      <c r="FFR194" s="1548"/>
      <c r="FFS194" s="1548"/>
      <c r="FFT194" s="1548"/>
      <c r="FFU194" s="1548"/>
      <c r="FFV194" s="1548"/>
      <c r="FFW194" s="1548"/>
      <c r="FFX194" s="1548"/>
      <c r="FFY194" s="1548"/>
      <c r="FFZ194" s="1548"/>
      <c r="FGA194" s="1548"/>
      <c r="FGB194" s="1548"/>
      <c r="FGC194" s="1548"/>
      <c r="FGD194" s="1548"/>
      <c r="FGE194" s="1548"/>
      <c r="FGF194" s="1548"/>
      <c r="FGG194" s="1548"/>
      <c r="FGH194" s="1548"/>
      <c r="FGI194" s="1548"/>
      <c r="FGJ194" s="1548"/>
      <c r="FGK194" s="1548"/>
      <c r="FGL194" s="1548"/>
      <c r="FGM194" s="1548"/>
      <c r="FGN194" s="1548"/>
      <c r="FGO194" s="1548"/>
      <c r="FGP194" s="1548"/>
      <c r="FGQ194" s="1548"/>
      <c r="FGR194" s="1548"/>
      <c r="FGS194" s="1548"/>
      <c r="FGT194" s="1548"/>
      <c r="FGU194" s="1548"/>
      <c r="FGV194" s="1548"/>
      <c r="FGW194" s="1548"/>
      <c r="FGX194" s="1548"/>
      <c r="FGY194" s="1548"/>
      <c r="FGZ194" s="1548"/>
      <c r="FHA194" s="1548"/>
      <c r="FHB194" s="1548"/>
      <c r="FHC194" s="1548"/>
      <c r="FHD194" s="1548"/>
      <c r="FHE194" s="1548"/>
      <c r="FHF194" s="1548"/>
      <c r="FHG194" s="1548"/>
      <c r="FHH194" s="1548"/>
      <c r="FHI194" s="1548"/>
      <c r="FHJ194" s="1548"/>
      <c r="FHK194" s="1548"/>
      <c r="FHL194" s="1548"/>
      <c r="FHM194" s="1548"/>
      <c r="FHN194" s="1548"/>
      <c r="FHO194" s="1548"/>
      <c r="FHP194" s="1548"/>
      <c r="FHQ194" s="1548"/>
      <c r="FHR194" s="1548"/>
      <c r="FHS194" s="1548"/>
      <c r="FHT194" s="1548"/>
      <c r="FHU194" s="1548"/>
      <c r="FHV194" s="1548"/>
      <c r="FHW194" s="1548"/>
      <c r="FHX194" s="1548"/>
      <c r="FHY194" s="1548"/>
      <c r="FHZ194" s="1548"/>
      <c r="FIA194" s="1548"/>
      <c r="FIB194" s="1548"/>
      <c r="FIC194" s="1548"/>
      <c r="FID194" s="1548"/>
      <c r="FIE194" s="1548"/>
      <c r="FIF194" s="1548"/>
      <c r="FIG194" s="1548"/>
      <c r="FIH194" s="1548"/>
      <c r="FII194" s="1548"/>
      <c r="FIJ194" s="1548"/>
      <c r="FIK194" s="1548"/>
      <c r="FIL194" s="1548"/>
      <c r="FIM194" s="1548"/>
      <c r="FIN194" s="1548"/>
      <c r="FIO194" s="1548"/>
      <c r="FIP194" s="1548"/>
      <c r="FIQ194" s="1548"/>
      <c r="FIR194" s="1548"/>
      <c r="FIS194" s="1548"/>
      <c r="FIT194" s="1548"/>
      <c r="FIU194" s="1548"/>
      <c r="FIV194" s="1548"/>
      <c r="FIW194" s="1548"/>
      <c r="FIX194" s="1548"/>
      <c r="FIY194" s="1548"/>
      <c r="FIZ194" s="1548"/>
      <c r="FJA194" s="1548"/>
      <c r="FJB194" s="1548"/>
      <c r="FJC194" s="1548"/>
      <c r="FJD194" s="1548"/>
      <c r="FJE194" s="1548"/>
      <c r="FJF194" s="1548"/>
      <c r="FJG194" s="1548"/>
      <c r="FJH194" s="1548"/>
      <c r="FJI194" s="1548"/>
      <c r="FJJ194" s="1548"/>
      <c r="FJK194" s="1548"/>
      <c r="FJL194" s="1548"/>
      <c r="FJM194" s="1548"/>
      <c r="FJN194" s="1548"/>
      <c r="FJO194" s="1548"/>
      <c r="FJP194" s="1548"/>
      <c r="FJQ194" s="1548"/>
      <c r="FJR194" s="1548"/>
      <c r="FJS194" s="1548"/>
      <c r="FJT194" s="1548"/>
      <c r="FJU194" s="1548"/>
      <c r="FJV194" s="1548"/>
      <c r="FJW194" s="1548"/>
      <c r="FJX194" s="1548"/>
      <c r="FJY194" s="1548"/>
      <c r="FJZ194" s="1548"/>
      <c r="FKA194" s="1548"/>
      <c r="FKB194" s="1548"/>
      <c r="FKC194" s="1548"/>
      <c r="FKD194" s="1548"/>
      <c r="FKE194" s="1548"/>
      <c r="FKF194" s="1548"/>
      <c r="FKG194" s="1548"/>
      <c r="FKH194" s="1548"/>
      <c r="FKI194" s="1548"/>
      <c r="FKJ194" s="1548"/>
      <c r="FKK194" s="1548"/>
      <c r="FKL194" s="1548"/>
      <c r="FKM194" s="1548"/>
      <c r="FKN194" s="1548"/>
      <c r="FKO194" s="1548"/>
      <c r="FKP194" s="1548"/>
      <c r="FKQ194" s="1548"/>
      <c r="FKR194" s="1548"/>
      <c r="FKS194" s="1548"/>
      <c r="FKT194" s="1548"/>
      <c r="FKU194" s="1548"/>
      <c r="FKV194" s="1548"/>
      <c r="FKW194" s="1548"/>
      <c r="FKX194" s="1548"/>
      <c r="FKY194" s="1548"/>
      <c r="FKZ194" s="1548"/>
      <c r="FLA194" s="1548"/>
      <c r="FLB194" s="1548"/>
      <c r="FLC194" s="1548"/>
      <c r="FLD194" s="1548"/>
      <c r="FLE194" s="1548"/>
      <c r="FLF194" s="1548"/>
      <c r="FLG194" s="1548"/>
      <c r="FLH194" s="1548"/>
      <c r="FLI194" s="1548"/>
      <c r="FLJ194" s="1548"/>
      <c r="FLK194" s="1548"/>
      <c r="FLL194" s="1548"/>
      <c r="FLM194" s="1548"/>
      <c r="FLN194" s="1548"/>
      <c r="FLO194" s="1548"/>
      <c r="FLP194" s="1548"/>
      <c r="FLQ194" s="1548"/>
      <c r="FLR194" s="1548"/>
      <c r="FLS194" s="1548"/>
      <c r="FLT194" s="1548"/>
      <c r="FLU194" s="1548"/>
      <c r="FLV194" s="1548"/>
      <c r="FLW194" s="1548"/>
      <c r="FLX194" s="1548"/>
      <c r="FLY194" s="1548"/>
      <c r="FLZ194" s="1548"/>
      <c r="FMA194" s="1548"/>
      <c r="FMB194" s="1548"/>
      <c r="FMC194" s="1548"/>
      <c r="FMD194" s="1548"/>
      <c r="FME194" s="1548"/>
      <c r="FMF194" s="1548"/>
      <c r="FMG194" s="1548"/>
      <c r="FMH194" s="1548"/>
      <c r="FMI194" s="1548"/>
      <c r="FMJ194" s="1548"/>
      <c r="FMK194" s="1548"/>
      <c r="FML194" s="1548"/>
      <c r="FMM194" s="1548"/>
      <c r="FMN194" s="1548"/>
      <c r="FMO194" s="1548"/>
      <c r="FMP194" s="1548"/>
      <c r="FMQ194" s="1548"/>
      <c r="FMR194" s="1548"/>
      <c r="FMS194" s="1548"/>
      <c r="FMT194" s="1548"/>
      <c r="FMU194" s="1548"/>
      <c r="FMV194" s="1548"/>
      <c r="FMW194" s="1548"/>
      <c r="FMX194" s="1548"/>
      <c r="FMY194" s="1548"/>
      <c r="FMZ194" s="1548"/>
      <c r="FNA194" s="1548"/>
      <c r="FNB194" s="1548"/>
      <c r="FNC194" s="1548"/>
      <c r="FND194" s="1548"/>
      <c r="FNE194" s="1548"/>
      <c r="FNF194" s="1548"/>
      <c r="FNG194" s="1548"/>
      <c r="FNH194" s="1548"/>
      <c r="FNI194" s="1548"/>
      <c r="FNJ194" s="1548"/>
      <c r="FNK194" s="1548"/>
      <c r="FNL194" s="1548"/>
      <c r="FNM194" s="1548"/>
      <c r="FNN194" s="1548"/>
      <c r="FNO194" s="1548"/>
      <c r="FNP194" s="1548"/>
      <c r="FNQ194" s="1548"/>
      <c r="FNR194" s="1548"/>
      <c r="FNS194" s="1548"/>
      <c r="FNT194" s="1548"/>
      <c r="FNU194" s="1548"/>
      <c r="FNV194" s="1548"/>
      <c r="FNW194" s="1548"/>
      <c r="FNX194" s="1548"/>
      <c r="FNY194" s="1548"/>
      <c r="FNZ194" s="1548"/>
      <c r="FOA194" s="1548"/>
      <c r="FOB194" s="1548"/>
      <c r="FOC194" s="1548"/>
      <c r="FOD194" s="1548"/>
      <c r="FOE194" s="1548"/>
      <c r="FOF194" s="1548"/>
      <c r="FOG194" s="1548"/>
      <c r="FOH194" s="1548"/>
      <c r="FOI194" s="1548"/>
      <c r="FOJ194" s="1548"/>
      <c r="FOK194" s="1548"/>
      <c r="FOL194" s="1548"/>
      <c r="FOM194" s="1548"/>
      <c r="FON194" s="1548"/>
      <c r="FOO194" s="1548"/>
      <c r="FOP194" s="1548"/>
      <c r="FOQ194" s="1548"/>
      <c r="FOR194" s="1548"/>
      <c r="FOS194" s="1548"/>
      <c r="FOT194" s="1548"/>
      <c r="FOU194" s="1548"/>
      <c r="FOV194" s="1548"/>
      <c r="FOW194" s="1548"/>
      <c r="FOX194" s="1548"/>
      <c r="FOY194" s="1548"/>
      <c r="FOZ194" s="1548"/>
      <c r="FPA194" s="1548"/>
      <c r="FPB194" s="1548"/>
      <c r="FPC194" s="1548"/>
      <c r="FPD194" s="1548"/>
      <c r="FPE194" s="1548"/>
      <c r="FPF194" s="1548"/>
      <c r="FPG194" s="1548"/>
      <c r="FPH194" s="1548"/>
      <c r="FPI194" s="1548"/>
      <c r="FPJ194" s="1548"/>
      <c r="FPK194" s="1548"/>
      <c r="FPL194" s="1548"/>
      <c r="FPM194" s="1548"/>
      <c r="FPN194" s="1548"/>
      <c r="FPO194" s="1548"/>
      <c r="FPP194" s="1548"/>
      <c r="FPQ194" s="1548"/>
      <c r="FPR194" s="1548"/>
      <c r="FPS194" s="1548"/>
      <c r="FPT194" s="1548"/>
      <c r="FPU194" s="1548"/>
      <c r="FPV194" s="1548"/>
      <c r="FPW194" s="1548"/>
      <c r="FPX194" s="1548"/>
      <c r="FPY194" s="1548"/>
      <c r="FPZ194" s="1548"/>
      <c r="FQA194" s="1548"/>
      <c r="FQB194" s="1548"/>
      <c r="FQC194" s="1548"/>
      <c r="FQD194" s="1548"/>
      <c r="FQE194" s="1548"/>
      <c r="FQF194" s="1548"/>
      <c r="FQG194" s="1548"/>
      <c r="FQH194" s="1548"/>
      <c r="FQI194" s="1548"/>
      <c r="FQJ194" s="1548"/>
      <c r="FQK194" s="1548"/>
      <c r="FQL194" s="1548"/>
      <c r="FQM194" s="1548"/>
      <c r="FQN194" s="1548"/>
      <c r="FQO194" s="1548"/>
      <c r="FQP194" s="1548"/>
      <c r="FQQ194" s="1548"/>
      <c r="FQR194" s="1548"/>
      <c r="FQS194" s="1548"/>
      <c r="FQT194" s="1548"/>
      <c r="FQU194" s="1548"/>
      <c r="FQV194" s="1548"/>
      <c r="FQW194" s="1548"/>
      <c r="FQX194" s="1548"/>
      <c r="FQY194" s="1548"/>
      <c r="FQZ194" s="1548"/>
      <c r="FRA194" s="1548"/>
      <c r="FRB194" s="1548"/>
      <c r="FRC194" s="1548"/>
      <c r="FRD194" s="1548"/>
      <c r="FRE194" s="1548"/>
      <c r="FRF194" s="1548"/>
      <c r="FRG194" s="1548"/>
      <c r="FRH194" s="1548"/>
      <c r="FRI194" s="1548"/>
      <c r="FRJ194" s="1548"/>
      <c r="FRK194" s="1548"/>
      <c r="FRL194" s="1548"/>
      <c r="FRM194" s="1548"/>
      <c r="FRN194" s="1548"/>
      <c r="FRO194" s="1548"/>
      <c r="FRP194" s="1548"/>
      <c r="FRQ194" s="1548"/>
      <c r="FRR194" s="1548"/>
      <c r="FRS194" s="1548"/>
      <c r="FRT194" s="1548"/>
      <c r="FRU194" s="1548"/>
      <c r="FRV194" s="1548"/>
      <c r="FRW194" s="1548"/>
      <c r="FRX194" s="1548"/>
      <c r="FRY194" s="1548"/>
      <c r="FRZ194" s="1548"/>
      <c r="FSA194" s="1548"/>
      <c r="FSB194" s="1548"/>
      <c r="FSC194" s="1548"/>
      <c r="FSD194" s="1548"/>
      <c r="FSE194" s="1548"/>
      <c r="FSF194" s="1548"/>
      <c r="FSG194" s="1548"/>
      <c r="FSH194" s="1548"/>
      <c r="FSI194" s="1548"/>
      <c r="FSJ194" s="1548"/>
      <c r="FSK194" s="1548"/>
      <c r="FSL194" s="1548"/>
      <c r="FSM194" s="1548"/>
      <c r="FSN194" s="1548"/>
      <c r="FSO194" s="1548"/>
      <c r="FSP194" s="1548"/>
      <c r="FSQ194" s="1548"/>
      <c r="FSR194" s="1548"/>
      <c r="FSS194" s="1548"/>
      <c r="FST194" s="1548"/>
      <c r="FSU194" s="1548"/>
      <c r="FSV194" s="1548"/>
      <c r="FSW194" s="1548"/>
      <c r="FSX194" s="1548"/>
      <c r="FSY194" s="1548"/>
      <c r="FSZ194" s="1548"/>
      <c r="FTA194" s="1548"/>
      <c r="FTB194" s="1548"/>
      <c r="FTC194" s="1548"/>
      <c r="FTD194" s="1548"/>
      <c r="FTE194" s="1548"/>
      <c r="FTF194" s="1548"/>
      <c r="FTG194" s="1548"/>
      <c r="FTH194" s="1548"/>
      <c r="FTI194" s="1548"/>
      <c r="FTJ194" s="1548"/>
      <c r="FTK194" s="1548"/>
      <c r="FTL194" s="1548"/>
      <c r="FTM194" s="1548"/>
      <c r="FTN194" s="1548"/>
      <c r="FTO194" s="1548"/>
      <c r="FTP194" s="1548"/>
      <c r="FTQ194" s="1548"/>
      <c r="FTR194" s="1548"/>
      <c r="FTS194" s="1548"/>
      <c r="FTT194" s="1548"/>
      <c r="FTU194" s="1548"/>
      <c r="FTV194" s="1548"/>
      <c r="FTW194" s="1548"/>
      <c r="FTX194" s="1548"/>
      <c r="FTY194" s="1548"/>
      <c r="FTZ194" s="1548"/>
      <c r="FUA194" s="1548"/>
      <c r="FUB194" s="1548"/>
      <c r="FUC194" s="1548"/>
      <c r="FUD194" s="1548"/>
      <c r="FUE194" s="1548"/>
      <c r="FUF194" s="1548"/>
      <c r="FUG194" s="1548"/>
      <c r="FUH194" s="1548"/>
      <c r="FUI194" s="1548"/>
      <c r="FUJ194" s="1548"/>
      <c r="FUK194" s="1548"/>
      <c r="FUL194" s="1548"/>
      <c r="FUM194" s="1548"/>
      <c r="FUN194" s="1548"/>
      <c r="FUO194" s="1548"/>
      <c r="FUP194" s="1548"/>
      <c r="FUQ194" s="1548"/>
      <c r="FUR194" s="1548"/>
      <c r="FUS194" s="1548"/>
      <c r="FUT194" s="1548"/>
      <c r="FUU194" s="1548"/>
      <c r="FUV194" s="1548"/>
      <c r="FUW194" s="1548"/>
      <c r="FUX194" s="1548"/>
      <c r="FUY194" s="1548"/>
      <c r="FUZ194" s="1548"/>
      <c r="FVA194" s="1548"/>
      <c r="FVB194" s="1548"/>
      <c r="FVC194" s="1548"/>
      <c r="FVD194" s="1548"/>
      <c r="FVE194" s="1548"/>
      <c r="FVF194" s="1548"/>
      <c r="FVG194" s="1548"/>
      <c r="FVH194" s="1548"/>
      <c r="FVI194" s="1548"/>
      <c r="FVJ194" s="1548"/>
      <c r="FVK194" s="1548"/>
      <c r="FVL194" s="1548"/>
      <c r="FVM194" s="1548"/>
      <c r="FVN194" s="1548"/>
      <c r="FVO194" s="1548"/>
      <c r="FVP194" s="1548"/>
      <c r="FVQ194" s="1548"/>
      <c r="FVR194" s="1548"/>
      <c r="FVS194" s="1548"/>
      <c r="FVT194" s="1548"/>
      <c r="FVU194" s="1548"/>
      <c r="FVV194" s="1548"/>
      <c r="FVW194" s="1548"/>
      <c r="FVX194" s="1548"/>
      <c r="FVY194" s="1548"/>
      <c r="FVZ194" s="1548"/>
      <c r="FWA194" s="1548"/>
      <c r="FWB194" s="1548"/>
      <c r="FWC194" s="1548"/>
      <c r="FWD194" s="1548"/>
      <c r="FWE194" s="1548"/>
      <c r="FWF194" s="1548"/>
      <c r="FWG194" s="1548"/>
      <c r="FWH194" s="1548"/>
      <c r="FWI194" s="1548"/>
      <c r="FWJ194" s="1548"/>
      <c r="FWK194" s="1548"/>
      <c r="FWL194" s="1548"/>
      <c r="FWM194" s="1548"/>
      <c r="FWN194" s="1548"/>
      <c r="FWO194" s="1548"/>
      <c r="FWP194" s="1548"/>
      <c r="FWQ194" s="1548"/>
      <c r="FWR194" s="1548"/>
      <c r="FWS194" s="1548"/>
      <c r="FWT194" s="1548"/>
      <c r="FWU194" s="1548"/>
      <c r="FWV194" s="1548"/>
      <c r="FWW194" s="1548"/>
      <c r="FWX194" s="1548"/>
      <c r="FWY194" s="1548"/>
      <c r="FWZ194" s="1548"/>
      <c r="FXA194" s="1548"/>
      <c r="FXB194" s="1548"/>
      <c r="FXC194" s="1548"/>
      <c r="FXD194" s="1548"/>
      <c r="FXE194" s="1548"/>
      <c r="FXF194" s="1548"/>
      <c r="FXG194" s="1548"/>
      <c r="FXH194" s="1548"/>
      <c r="FXI194" s="1548"/>
      <c r="FXJ194" s="1548"/>
      <c r="FXK194" s="1548"/>
      <c r="FXL194" s="1548"/>
      <c r="FXM194" s="1548"/>
      <c r="FXN194" s="1548"/>
      <c r="FXO194" s="1548"/>
      <c r="FXP194" s="1548"/>
      <c r="FXQ194" s="1548"/>
      <c r="FXR194" s="1548"/>
      <c r="FXS194" s="1548"/>
      <c r="FXT194" s="1548"/>
      <c r="FXU194" s="1548"/>
      <c r="FXV194" s="1548"/>
      <c r="FXW194" s="1548"/>
      <c r="FXX194" s="1548"/>
      <c r="FXY194" s="1548"/>
      <c r="FXZ194" s="1548"/>
      <c r="FYA194" s="1548"/>
      <c r="FYB194" s="1548"/>
      <c r="FYC194" s="1548"/>
      <c r="FYD194" s="1548"/>
      <c r="FYE194" s="1548"/>
      <c r="FYF194" s="1548"/>
      <c r="FYG194" s="1548"/>
      <c r="FYH194" s="1548"/>
      <c r="FYI194" s="1548"/>
      <c r="FYJ194" s="1548"/>
      <c r="FYK194" s="1548"/>
      <c r="FYL194" s="1548"/>
      <c r="FYM194" s="1548"/>
      <c r="FYN194" s="1548"/>
      <c r="FYO194" s="1548"/>
      <c r="FYP194" s="1548"/>
      <c r="FYQ194" s="1548"/>
      <c r="FYR194" s="1548"/>
      <c r="FYS194" s="1548"/>
      <c r="FYT194" s="1548"/>
      <c r="FYU194" s="1548"/>
      <c r="FYV194" s="1548"/>
      <c r="FYW194" s="1548"/>
      <c r="FYX194" s="1548"/>
      <c r="FYY194" s="1548"/>
      <c r="FYZ194" s="1548"/>
      <c r="FZA194" s="1548"/>
      <c r="FZB194" s="1548"/>
      <c r="FZC194" s="1548"/>
      <c r="FZD194" s="1548"/>
      <c r="FZE194" s="1548"/>
      <c r="FZF194" s="1548"/>
      <c r="FZG194" s="1548"/>
      <c r="FZH194" s="1548"/>
      <c r="FZI194" s="1548"/>
      <c r="FZJ194" s="1548"/>
      <c r="FZK194" s="1548"/>
      <c r="FZL194" s="1548"/>
      <c r="FZM194" s="1548"/>
      <c r="FZN194" s="1548"/>
      <c r="FZO194" s="1548"/>
      <c r="FZP194" s="1548"/>
      <c r="FZQ194" s="1548"/>
      <c r="FZR194" s="1548"/>
      <c r="FZS194" s="1548"/>
      <c r="FZT194" s="1548"/>
      <c r="FZU194" s="1548"/>
      <c r="FZV194" s="1548"/>
      <c r="FZW194" s="1548"/>
      <c r="FZX194" s="1548"/>
      <c r="FZY194" s="1548"/>
      <c r="FZZ194" s="1548"/>
      <c r="GAA194" s="1548"/>
      <c r="GAB194" s="1548"/>
      <c r="GAC194" s="1548"/>
      <c r="GAD194" s="1548"/>
      <c r="GAE194" s="1548"/>
      <c r="GAF194" s="1548"/>
      <c r="GAG194" s="1548"/>
      <c r="GAH194" s="1548"/>
      <c r="GAI194" s="1548"/>
      <c r="GAJ194" s="1548"/>
      <c r="GAK194" s="1548"/>
      <c r="GAL194" s="1548"/>
      <c r="GAM194" s="1548"/>
      <c r="GAN194" s="1548"/>
      <c r="GAO194" s="1548"/>
      <c r="GAP194" s="1548"/>
      <c r="GAQ194" s="1548"/>
      <c r="GAR194" s="1548"/>
      <c r="GAS194" s="1548"/>
      <c r="GAT194" s="1548"/>
      <c r="GAU194" s="1548"/>
      <c r="GAV194" s="1548"/>
      <c r="GAW194" s="1548"/>
      <c r="GAX194" s="1548"/>
      <c r="GAY194" s="1548"/>
      <c r="GAZ194" s="1548"/>
      <c r="GBA194" s="1548"/>
      <c r="GBB194" s="1548"/>
      <c r="GBC194" s="1548"/>
      <c r="GBD194" s="1548"/>
      <c r="GBE194" s="1548"/>
      <c r="GBF194" s="1548"/>
      <c r="GBG194" s="1548"/>
      <c r="GBH194" s="1548"/>
      <c r="GBI194" s="1548"/>
      <c r="GBJ194" s="1548"/>
      <c r="GBK194" s="1548"/>
      <c r="GBL194" s="1548"/>
      <c r="GBM194" s="1548"/>
      <c r="GBN194" s="1548"/>
      <c r="GBO194" s="1548"/>
      <c r="GBP194" s="1548"/>
      <c r="GBQ194" s="1548"/>
      <c r="GBR194" s="1548"/>
      <c r="GBS194" s="1548"/>
      <c r="GBT194" s="1548"/>
      <c r="GBU194" s="1548"/>
      <c r="GBV194" s="1548"/>
      <c r="GBW194" s="1548"/>
      <c r="GBX194" s="1548"/>
      <c r="GBY194" s="1548"/>
      <c r="GBZ194" s="1548"/>
      <c r="GCA194" s="1548"/>
      <c r="GCB194" s="1548"/>
      <c r="GCC194" s="1548"/>
      <c r="GCD194" s="1548"/>
      <c r="GCE194" s="1548"/>
      <c r="GCF194" s="1548"/>
      <c r="GCG194" s="1548"/>
      <c r="GCH194" s="1548"/>
      <c r="GCI194" s="1548"/>
      <c r="GCJ194" s="1548"/>
      <c r="GCK194" s="1548"/>
      <c r="GCL194" s="1548"/>
      <c r="GCM194" s="1548"/>
      <c r="GCN194" s="1548"/>
      <c r="GCO194" s="1548"/>
      <c r="GCP194" s="1548"/>
      <c r="GCQ194" s="1548"/>
      <c r="GCR194" s="1548"/>
      <c r="GCS194" s="1548"/>
      <c r="GCT194" s="1548"/>
      <c r="GCU194" s="1548"/>
      <c r="GCV194" s="1548"/>
      <c r="GCW194" s="1548"/>
      <c r="GCX194" s="1548"/>
      <c r="GCY194" s="1548"/>
      <c r="GCZ194" s="1548"/>
      <c r="GDA194" s="1548"/>
      <c r="GDB194" s="1548"/>
      <c r="GDC194" s="1548"/>
      <c r="GDD194" s="1548"/>
      <c r="GDE194" s="1548"/>
      <c r="GDF194" s="1548"/>
      <c r="GDG194" s="1548"/>
      <c r="GDH194" s="1548"/>
      <c r="GDI194" s="1548"/>
      <c r="GDJ194" s="1548"/>
      <c r="GDK194" s="1548"/>
      <c r="GDL194" s="1548"/>
      <c r="GDM194" s="1548"/>
      <c r="GDN194" s="1548"/>
      <c r="GDO194" s="1548"/>
      <c r="GDP194" s="1548"/>
      <c r="GDQ194" s="1548"/>
      <c r="GDR194" s="1548"/>
      <c r="GDS194" s="1548"/>
      <c r="GDT194" s="1548"/>
      <c r="GDU194" s="1548"/>
      <c r="GDV194" s="1548"/>
      <c r="GDW194" s="1548"/>
      <c r="GDX194" s="1548"/>
      <c r="GDY194" s="1548"/>
      <c r="GDZ194" s="1548"/>
      <c r="GEA194" s="1548"/>
      <c r="GEB194" s="1548"/>
      <c r="GEC194" s="1548"/>
      <c r="GED194" s="1548"/>
      <c r="GEE194" s="1548"/>
      <c r="GEF194" s="1548"/>
      <c r="GEG194" s="1548"/>
      <c r="GEH194" s="1548"/>
      <c r="GEI194" s="1548"/>
      <c r="GEJ194" s="1548"/>
      <c r="GEK194" s="1548"/>
      <c r="GEL194" s="1548"/>
      <c r="GEM194" s="1548"/>
      <c r="GEN194" s="1548"/>
      <c r="GEO194" s="1548"/>
      <c r="GEP194" s="1548"/>
      <c r="GEQ194" s="1548"/>
      <c r="GER194" s="1548"/>
      <c r="GES194" s="1548"/>
      <c r="GET194" s="1548"/>
      <c r="GEU194" s="1548"/>
      <c r="GEV194" s="1548"/>
      <c r="GEW194" s="1548"/>
      <c r="GEX194" s="1548"/>
      <c r="GEY194" s="1548"/>
      <c r="GEZ194" s="1548"/>
      <c r="GFA194" s="1548"/>
      <c r="GFB194" s="1548"/>
      <c r="GFC194" s="1548"/>
      <c r="GFD194" s="1548"/>
      <c r="GFE194" s="1548"/>
      <c r="GFF194" s="1548"/>
      <c r="GFG194" s="1548"/>
      <c r="GFH194" s="1548"/>
      <c r="GFI194" s="1548"/>
      <c r="GFJ194" s="1548"/>
      <c r="GFK194" s="1548"/>
      <c r="GFL194" s="1548"/>
      <c r="GFM194" s="1548"/>
      <c r="GFN194" s="1548"/>
      <c r="GFO194" s="1548"/>
      <c r="GFP194" s="1548"/>
      <c r="GFQ194" s="1548"/>
      <c r="GFR194" s="1548"/>
      <c r="GFS194" s="1548"/>
      <c r="GFT194" s="1548"/>
      <c r="GFU194" s="1548"/>
      <c r="GFV194" s="1548"/>
      <c r="GFW194" s="1548"/>
      <c r="GFX194" s="1548"/>
      <c r="GFY194" s="1548"/>
      <c r="GFZ194" s="1548"/>
      <c r="GGA194" s="1548"/>
      <c r="GGB194" s="1548"/>
      <c r="GGC194" s="1548"/>
      <c r="GGD194" s="1548"/>
      <c r="GGE194" s="1548"/>
      <c r="GGF194" s="1548"/>
      <c r="GGG194" s="1548"/>
      <c r="GGH194" s="1548"/>
      <c r="GGI194" s="1548"/>
      <c r="GGJ194" s="1548"/>
      <c r="GGK194" s="1548"/>
      <c r="GGL194" s="1548"/>
      <c r="GGM194" s="1548"/>
      <c r="GGN194" s="1548"/>
      <c r="GGO194" s="1548"/>
      <c r="GGP194" s="1548"/>
      <c r="GGQ194" s="1548"/>
      <c r="GGR194" s="1548"/>
      <c r="GGS194" s="1548"/>
      <c r="GGT194" s="1548"/>
      <c r="GGU194" s="1548"/>
      <c r="GGV194" s="1548"/>
      <c r="GGW194" s="1548"/>
      <c r="GGX194" s="1548"/>
      <c r="GGY194" s="1548"/>
      <c r="GGZ194" s="1548"/>
      <c r="GHA194" s="1548"/>
      <c r="GHB194" s="1548"/>
      <c r="GHC194" s="1548"/>
      <c r="GHD194" s="1548"/>
      <c r="GHE194" s="1548"/>
      <c r="GHF194" s="1548"/>
      <c r="GHG194" s="1548"/>
      <c r="GHH194" s="1548"/>
      <c r="GHI194" s="1548"/>
      <c r="GHJ194" s="1548"/>
      <c r="GHK194" s="1548"/>
      <c r="GHL194" s="1548"/>
      <c r="GHM194" s="1548"/>
      <c r="GHN194" s="1548"/>
      <c r="GHO194" s="1548"/>
      <c r="GHP194" s="1548"/>
      <c r="GHQ194" s="1548"/>
      <c r="GHR194" s="1548"/>
      <c r="GHS194" s="1548"/>
      <c r="GHT194" s="1548"/>
      <c r="GHU194" s="1548"/>
      <c r="GHV194" s="1548"/>
      <c r="GHW194" s="1548"/>
      <c r="GHX194" s="1548"/>
      <c r="GHY194" s="1548"/>
      <c r="GHZ194" s="1548"/>
      <c r="GIA194" s="1548"/>
      <c r="GIB194" s="1548"/>
      <c r="GIC194" s="1548"/>
      <c r="GID194" s="1548"/>
      <c r="GIE194" s="1548"/>
      <c r="GIF194" s="1548"/>
      <c r="GIG194" s="1548"/>
      <c r="GIH194" s="1548"/>
      <c r="GII194" s="1548"/>
      <c r="GIJ194" s="1548"/>
      <c r="GIK194" s="1548"/>
      <c r="GIL194" s="1548"/>
      <c r="GIM194" s="1548"/>
      <c r="GIN194" s="1548"/>
      <c r="GIO194" s="1548"/>
      <c r="GIP194" s="1548"/>
      <c r="GIQ194" s="1548"/>
      <c r="GIR194" s="1548"/>
      <c r="GIS194" s="1548"/>
      <c r="GIT194" s="1548"/>
      <c r="GIU194" s="1548"/>
      <c r="GIV194" s="1548"/>
      <c r="GIW194" s="1548"/>
      <c r="GIX194" s="1548"/>
      <c r="GIY194" s="1548"/>
      <c r="GIZ194" s="1548"/>
      <c r="GJA194" s="1548"/>
      <c r="GJB194" s="1548"/>
      <c r="GJC194" s="1548"/>
      <c r="GJD194" s="1548"/>
      <c r="GJE194" s="1548"/>
      <c r="GJF194" s="1548"/>
      <c r="GJG194" s="1548"/>
      <c r="GJH194" s="1548"/>
      <c r="GJI194" s="1548"/>
      <c r="GJJ194" s="1548"/>
      <c r="GJK194" s="1548"/>
      <c r="GJL194" s="1548"/>
      <c r="GJM194" s="1548"/>
      <c r="GJN194" s="1548"/>
      <c r="GJO194" s="1548"/>
      <c r="GJP194" s="1548"/>
      <c r="GJQ194" s="1548"/>
      <c r="GJR194" s="1548"/>
      <c r="GJS194" s="1548"/>
      <c r="GJT194" s="1548"/>
      <c r="GJU194" s="1548"/>
      <c r="GJV194" s="1548"/>
      <c r="GJW194" s="1548"/>
      <c r="GJX194" s="1548"/>
      <c r="GJY194" s="1548"/>
      <c r="GJZ194" s="1548"/>
      <c r="GKA194" s="1548"/>
      <c r="GKB194" s="1548"/>
      <c r="GKC194" s="1548"/>
      <c r="GKD194" s="1548"/>
      <c r="GKE194" s="1548"/>
      <c r="GKF194" s="1548"/>
      <c r="GKG194" s="1548"/>
      <c r="GKH194" s="1548"/>
      <c r="GKI194" s="1548"/>
      <c r="GKJ194" s="1548"/>
      <c r="GKK194" s="1548"/>
      <c r="GKL194" s="1548"/>
      <c r="GKM194" s="1548"/>
      <c r="GKN194" s="1548"/>
      <c r="GKO194" s="1548"/>
      <c r="GKP194" s="1548"/>
      <c r="GKQ194" s="1548"/>
      <c r="GKR194" s="1548"/>
      <c r="GKS194" s="1548"/>
      <c r="GKT194" s="1548"/>
      <c r="GKU194" s="1548"/>
      <c r="GKV194" s="1548"/>
      <c r="GKW194" s="1548"/>
      <c r="GKX194" s="1548"/>
      <c r="GKY194" s="1548"/>
      <c r="GKZ194" s="1548"/>
      <c r="GLA194" s="1548"/>
      <c r="GLB194" s="1548"/>
      <c r="GLC194" s="1548"/>
      <c r="GLD194" s="1548"/>
      <c r="GLE194" s="1548"/>
      <c r="GLF194" s="1548"/>
      <c r="GLG194" s="1548"/>
      <c r="GLH194" s="1548"/>
      <c r="GLI194" s="1548"/>
      <c r="GLJ194" s="1548"/>
      <c r="GLK194" s="1548"/>
      <c r="GLL194" s="1548"/>
      <c r="GLM194" s="1548"/>
      <c r="GLN194" s="1548"/>
      <c r="GLO194" s="1548"/>
      <c r="GLP194" s="1548"/>
      <c r="GLQ194" s="1548"/>
      <c r="GLR194" s="1548"/>
      <c r="GLS194" s="1548"/>
      <c r="GLT194" s="1548"/>
      <c r="GLU194" s="1548"/>
      <c r="GLV194" s="1548"/>
      <c r="GLW194" s="1548"/>
      <c r="GLX194" s="1548"/>
      <c r="GLY194" s="1548"/>
      <c r="GLZ194" s="1548"/>
      <c r="GMA194" s="1548"/>
      <c r="GMB194" s="1548"/>
      <c r="GMC194" s="1548"/>
      <c r="GMD194" s="1548"/>
      <c r="GME194" s="1548"/>
      <c r="GMF194" s="1548"/>
      <c r="GMG194" s="1548"/>
      <c r="GMH194" s="1548"/>
      <c r="GMI194" s="1548"/>
      <c r="GMJ194" s="1548"/>
      <c r="GMK194" s="1548"/>
      <c r="GML194" s="1548"/>
      <c r="GMM194" s="1548"/>
      <c r="GMN194" s="1548"/>
      <c r="GMO194" s="1548"/>
      <c r="GMP194" s="1548"/>
      <c r="GMQ194" s="1548"/>
      <c r="GMR194" s="1548"/>
      <c r="GMS194" s="1548"/>
      <c r="GMT194" s="1548"/>
      <c r="GMU194" s="1548"/>
      <c r="GMV194" s="1548"/>
      <c r="GMW194" s="1548"/>
      <c r="GMX194" s="1548"/>
      <c r="GMY194" s="1548"/>
      <c r="GMZ194" s="1548"/>
      <c r="GNA194" s="1548"/>
      <c r="GNB194" s="1548"/>
      <c r="GNC194" s="1548"/>
      <c r="GND194" s="1548"/>
      <c r="GNE194" s="1548"/>
      <c r="GNF194" s="1548"/>
      <c r="GNG194" s="1548"/>
      <c r="GNH194" s="1548"/>
      <c r="GNI194" s="1548"/>
      <c r="GNJ194" s="1548"/>
      <c r="GNK194" s="1548"/>
      <c r="GNL194" s="1548"/>
      <c r="GNM194" s="1548"/>
      <c r="GNN194" s="1548"/>
      <c r="GNO194" s="1548"/>
      <c r="GNP194" s="1548"/>
      <c r="GNQ194" s="1548"/>
      <c r="GNR194" s="1548"/>
      <c r="GNS194" s="1548"/>
      <c r="GNT194" s="1548"/>
      <c r="GNU194" s="1548"/>
      <c r="GNV194" s="1548"/>
      <c r="GNW194" s="1548"/>
      <c r="GNX194" s="1548"/>
      <c r="GNY194" s="1548"/>
      <c r="GNZ194" s="1548"/>
      <c r="GOA194" s="1548"/>
      <c r="GOB194" s="1548"/>
      <c r="GOC194" s="1548"/>
      <c r="GOD194" s="1548"/>
      <c r="GOE194" s="1548"/>
      <c r="GOF194" s="1548"/>
      <c r="GOG194" s="1548"/>
      <c r="GOH194" s="1548"/>
      <c r="GOI194" s="1548"/>
      <c r="GOJ194" s="1548"/>
      <c r="GOK194" s="1548"/>
      <c r="GOL194" s="1548"/>
      <c r="GOM194" s="1548"/>
      <c r="GON194" s="1548"/>
      <c r="GOO194" s="1548"/>
      <c r="GOP194" s="1548"/>
      <c r="GOQ194" s="1548"/>
      <c r="GOR194" s="1548"/>
      <c r="GOS194" s="1548"/>
      <c r="GOT194" s="1548"/>
      <c r="GOU194" s="1548"/>
      <c r="GOV194" s="1548"/>
      <c r="GOW194" s="1548"/>
      <c r="GOX194" s="1548"/>
      <c r="GOY194" s="1548"/>
      <c r="GOZ194" s="1548"/>
      <c r="GPA194" s="1548"/>
      <c r="GPB194" s="1548"/>
      <c r="GPC194" s="1548"/>
      <c r="GPD194" s="1548"/>
      <c r="GPE194" s="1548"/>
      <c r="GPF194" s="1548"/>
      <c r="GPG194" s="1548"/>
      <c r="GPH194" s="1548"/>
      <c r="GPI194" s="1548"/>
      <c r="GPJ194" s="1548"/>
      <c r="GPK194" s="1548"/>
      <c r="GPL194" s="1548"/>
      <c r="GPM194" s="1548"/>
      <c r="GPN194" s="1548"/>
      <c r="GPO194" s="1548"/>
      <c r="GPP194" s="1548"/>
      <c r="GPQ194" s="1548"/>
      <c r="GPR194" s="1548"/>
      <c r="GPS194" s="1548"/>
      <c r="GPT194" s="1548"/>
      <c r="GPU194" s="1548"/>
      <c r="GPV194" s="1548"/>
      <c r="GPW194" s="1548"/>
      <c r="GPX194" s="1548"/>
      <c r="GPY194" s="1548"/>
      <c r="GPZ194" s="1548"/>
      <c r="GQA194" s="1548"/>
      <c r="GQB194" s="1548"/>
      <c r="GQC194" s="1548"/>
      <c r="GQD194" s="1548"/>
      <c r="GQE194" s="1548"/>
      <c r="GQF194" s="1548"/>
      <c r="GQG194" s="1548"/>
      <c r="GQH194" s="1548"/>
      <c r="GQI194" s="1548"/>
      <c r="GQJ194" s="1548"/>
      <c r="GQK194" s="1548"/>
      <c r="GQL194" s="1548"/>
      <c r="GQM194" s="1548"/>
      <c r="GQN194" s="1548"/>
      <c r="GQO194" s="1548"/>
      <c r="GQP194" s="1548"/>
      <c r="GQQ194" s="1548"/>
      <c r="GQR194" s="1548"/>
      <c r="GQS194" s="1548"/>
      <c r="GQT194" s="1548"/>
      <c r="GQU194" s="1548"/>
      <c r="GQV194" s="1548"/>
      <c r="GQW194" s="1548"/>
      <c r="GQX194" s="1548"/>
      <c r="GQY194" s="1548"/>
      <c r="GQZ194" s="1548"/>
      <c r="GRA194" s="1548"/>
      <c r="GRB194" s="1548"/>
      <c r="GRC194" s="1548"/>
      <c r="GRD194" s="1548"/>
      <c r="GRE194" s="1548"/>
      <c r="GRF194" s="1548"/>
      <c r="GRG194" s="1548"/>
      <c r="GRH194" s="1548"/>
      <c r="GRI194" s="1548"/>
      <c r="GRJ194" s="1548"/>
      <c r="GRK194" s="1548"/>
      <c r="GRL194" s="1548"/>
      <c r="GRM194" s="1548"/>
      <c r="GRN194" s="1548"/>
      <c r="GRO194" s="1548"/>
      <c r="GRP194" s="1548"/>
      <c r="GRQ194" s="1548"/>
      <c r="GRR194" s="1548"/>
      <c r="GRS194" s="1548"/>
      <c r="GRT194" s="1548"/>
      <c r="GRU194" s="1548"/>
      <c r="GRV194" s="1548"/>
      <c r="GRW194" s="1548"/>
      <c r="GRX194" s="1548"/>
      <c r="GRY194" s="1548"/>
      <c r="GRZ194" s="1548"/>
      <c r="GSA194" s="1548"/>
      <c r="GSB194" s="1548"/>
      <c r="GSC194" s="1548"/>
      <c r="GSD194" s="1548"/>
      <c r="GSE194" s="1548"/>
      <c r="GSF194" s="1548"/>
      <c r="GSG194" s="1548"/>
      <c r="GSH194" s="1548"/>
      <c r="GSI194" s="1548"/>
      <c r="GSJ194" s="1548"/>
      <c r="GSK194" s="1548"/>
      <c r="GSL194" s="1548"/>
      <c r="GSM194" s="1548"/>
      <c r="GSN194" s="1548"/>
      <c r="GSO194" s="1548"/>
      <c r="GSP194" s="1548"/>
      <c r="GSQ194" s="1548"/>
      <c r="GSR194" s="1548"/>
      <c r="GSS194" s="1548"/>
      <c r="GST194" s="1548"/>
      <c r="GSU194" s="1548"/>
      <c r="GSV194" s="1548"/>
      <c r="GSW194" s="1548"/>
      <c r="GSX194" s="1548"/>
      <c r="GSY194" s="1548"/>
      <c r="GSZ194" s="1548"/>
      <c r="GTA194" s="1548"/>
      <c r="GTB194" s="1548"/>
      <c r="GTC194" s="1548"/>
      <c r="GTD194" s="1548"/>
      <c r="GTE194" s="1548"/>
      <c r="GTF194" s="1548"/>
      <c r="GTG194" s="1548"/>
      <c r="GTH194" s="1548"/>
      <c r="GTI194" s="1548"/>
      <c r="GTJ194" s="1548"/>
      <c r="GTK194" s="1548"/>
      <c r="GTL194" s="1548"/>
      <c r="GTM194" s="1548"/>
      <c r="GTN194" s="1548"/>
      <c r="GTO194" s="1548"/>
      <c r="GTP194" s="1548"/>
      <c r="GTQ194" s="1548"/>
      <c r="GTR194" s="1548"/>
      <c r="GTS194" s="1548"/>
      <c r="GTT194" s="1548"/>
      <c r="GTU194" s="1548"/>
      <c r="GTV194" s="1548"/>
      <c r="GTW194" s="1548"/>
      <c r="GTX194" s="1548"/>
      <c r="GTY194" s="1548"/>
      <c r="GTZ194" s="1548"/>
      <c r="GUA194" s="1548"/>
      <c r="GUB194" s="1548"/>
      <c r="GUC194" s="1548"/>
      <c r="GUD194" s="1548"/>
      <c r="GUE194" s="1548"/>
      <c r="GUF194" s="1548"/>
      <c r="GUG194" s="1548"/>
      <c r="GUH194" s="1548"/>
      <c r="GUI194" s="1548"/>
      <c r="GUJ194" s="1548"/>
      <c r="GUK194" s="1548"/>
      <c r="GUL194" s="1548"/>
      <c r="GUM194" s="1548"/>
      <c r="GUN194" s="1548"/>
      <c r="GUO194" s="1548"/>
      <c r="GUP194" s="1548"/>
      <c r="GUQ194" s="1548"/>
      <c r="GUR194" s="1548"/>
      <c r="GUS194" s="1548"/>
      <c r="GUT194" s="1548"/>
      <c r="GUU194" s="1548"/>
      <c r="GUV194" s="1548"/>
      <c r="GUW194" s="1548"/>
      <c r="GUX194" s="1548"/>
      <c r="GUY194" s="1548"/>
      <c r="GUZ194" s="1548"/>
      <c r="GVA194" s="1548"/>
      <c r="GVB194" s="1548"/>
      <c r="GVC194" s="1548"/>
      <c r="GVD194" s="1548"/>
      <c r="GVE194" s="1548"/>
      <c r="GVF194" s="1548"/>
      <c r="GVG194" s="1548"/>
      <c r="GVH194" s="1548"/>
      <c r="GVI194" s="1548"/>
      <c r="GVJ194" s="1548"/>
      <c r="GVK194" s="1548"/>
      <c r="GVL194" s="1548"/>
      <c r="GVM194" s="1548"/>
      <c r="GVN194" s="1548"/>
      <c r="GVO194" s="1548"/>
      <c r="GVP194" s="1548"/>
      <c r="GVQ194" s="1548"/>
      <c r="GVR194" s="1548"/>
      <c r="GVS194" s="1548"/>
      <c r="GVT194" s="1548"/>
      <c r="GVU194" s="1548"/>
      <c r="GVV194" s="1548"/>
      <c r="GVW194" s="1548"/>
      <c r="GVX194" s="1548"/>
      <c r="GVY194" s="1548"/>
      <c r="GVZ194" s="1548"/>
      <c r="GWA194" s="1548"/>
      <c r="GWB194" s="1548"/>
      <c r="GWC194" s="1548"/>
      <c r="GWD194" s="1548"/>
      <c r="GWE194" s="1548"/>
      <c r="GWF194" s="1548"/>
      <c r="GWG194" s="1548"/>
      <c r="GWH194" s="1548"/>
      <c r="GWI194" s="1548"/>
      <c r="GWJ194" s="1548"/>
      <c r="GWK194" s="1548"/>
      <c r="GWL194" s="1548"/>
      <c r="GWM194" s="1548"/>
      <c r="GWN194" s="1548"/>
      <c r="GWO194" s="1548"/>
      <c r="GWP194" s="1548"/>
      <c r="GWQ194" s="1548"/>
      <c r="GWR194" s="1548"/>
      <c r="GWS194" s="1548"/>
      <c r="GWT194" s="1548"/>
      <c r="GWU194" s="1548"/>
      <c r="GWV194" s="1548"/>
      <c r="GWW194" s="1548"/>
      <c r="GWX194" s="1548"/>
      <c r="GWY194" s="1548"/>
      <c r="GWZ194" s="1548"/>
      <c r="GXA194" s="1548"/>
      <c r="GXB194" s="1548"/>
      <c r="GXC194" s="1548"/>
      <c r="GXD194" s="1548"/>
      <c r="GXE194" s="1548"/>
      <c r="GXF194" s="1548"/>
      <c r="GXG194" s="1548"/>
      <c r="GXH194" s="1548"/>
      <c r="GXI194" s="1548"/>
      <c r="GXJ194" s="1548"/>
      <c r="GXK194" s="1548"/>
      <c r="GXL194" s="1548"/>
      <c r="GXM194" s="1548"/>
      <c r="GXN194" s="1548"/>
      <c r="GXO194" s="1548"/>
      <c r="GXP194" s="1548"/>
      <c r="GXQ194" s="1548"/>
      <c r="GXR194" s="1548"/>
      <c r="GXS194" s="1548"/>
      <c r="GXT194" s="1548"/>
      <c r="GXU194" s="1548"/>
      <c r="GXV194" s="1548"/>
      <c r="GXW194" s="1548"/>
      <c r="GXX194" s="1548"/>
      <c r="GXY194" s="1548"/>
      <c r="GXZ194" s="1548"/>
      <c r="GYA194" s="1548"/>
      <c r="GYB194" s="1548"/>
      <c r="GYC194" s="1548"/>
      <c r="GYD194" s="1548"/>
      <c r="GYE194" s="1548"/>
      <c r="GYF194" s="1548"/>
      <c r="GYG194" s="1548"/>
      <c r="GYH194" s="1548"/>
      <c r="GYI194" s="1548"/>
      <c r="GYJ194" s="1548"/>
      <c r="GYK194" s="1548"/>
      <c r="GYL194" s="1548"/>
      <c r="GYM194" s="1548"/>
      <c r="GYN194" s="1548"/>
      <c r="GYO194" s="1548"/>
      <c r="GYP194" s="1548"/>
      <c r="GYQ194" s="1548"/>
      <c r="GYR194" s="1548"/>
      <c r="GYS194" s="1548"/>
      <c r="GYT194" s="1548"/>
      <c r="GYU194" s="1548"/>
      <c r="GYV194" s="1548"/>
      <c r="GYW194" s="1548"/>
      <c r="GYX194" s="1548"/>
      <c r="GYY194" s="1548"/>
      <c r="GYZ194" s="1548"/>
      <c r="GZA194" s="1548"/>
      <c r="GZB194" s="1548"/>
      <c r="GZC194" s="1548"/>
      <c r="GZD194" s="1548"/>
      <c r="GZE194" s="1548"/>
      <c r="GZF194" s="1548"/>
      <c r="GZG194" s="1548"/>
      <c r="GZH194" s="1548"/>
      <c r="GZI194" s="1548"/>
      <c r="GZJ194" s="1548"/>
      <c r="GZK194" s="1548"/>
      <c r="GZL194" s="1548"/>
      <c r="GZM194" s="1548"/>
      <c r="GZN194" s="1548"/>
      <c r="GZO194" s="1548"/>
      <c r="GZP194" s="1548"/>
      <c r="GZQ194" s="1548"/>
      <c r="GZR194" s="1548"/>
      <c r="GZS194" s="1548"/>
      <c r="GZT194" s="1548"/>
      <c r="GZU194" s="1548"/>
      <c r="GZV194" s="1548"/>
      <c r="GZW194" s="1548"/>
      <c r="GZX194" s="1548"/>
      <c r="GZY194" s="1548"/>
      <c r="GZZ194" s="1548"/>
      <c r="HAA194" s="1548"/>
      <c r="HAB194" s="1548"/>
      <c r="HAC194" s="1548"/>
      <c r="HAD194" s="1548"/>
      <c r="HAE194" s="1548"/>
      <c r="HAF194" s="1548"/>
      <c r="HAG194" s="1548"/>
      <c r="HAH194" s="1548"/>
      <c r="HAI194" s="1548"/>
      <c r="HAJ194" s="1548"/>
      <c r="HAK194" s="1548"/>
      <c r="HAL194" s="1548"/>
      <c r="HAM194" s="1548"/>
      <c r="HAN194" s="1548"/>
      <c r="HAO194" s="1548"/>
      <c r="HAP194" s="1548"/>
      <c r="HAQ194" s="1548"/>
      <c r="HAR194" s="1548"/>
      <c r="HAS194" s="1548"/>
      <c r="HAT194" s="1548"/>
      <c r="HAU194" s="1548"/>
      <c r="HAV194" s="1548"/>
      <c r="HAW194" s="1548"/>
      <c r="HAX194" s="1548"/>
      <c r="HAY194" s="1548"/>
      <c r="HAZ194" s="1548"/>
      <c r="HBA194" s="1548"/>
      <c r="HBB194" s="1548"/>
      <c r="HBC194" s="1548"/>
      <c r="HBD194" s="1548"/>
      <c r="HBE194" s="1548"/>
      <c r="HBF194" s="1548"/>
      <c r="HBG194" s="1548"/>
      <c r="HBH194" s="1548"/>
      <c r="HBI194" s="1548"/>
      <c r="HBJ194" s="1548"/>
      <c r="HBK194" s="1548"/>
      <c r="HBL194" s="1548"/>
      <c r="HBM194" s="1548"/>
      <c r="HBN194" s="1548"/>
      <c r="HBO194" s="1548"/>
      <c r="HBP194" s="1548"/>
      <c r="HBQ194" s="1548"/>
      <c r="HBR194" s="1548"/>
      <c r="HBS194" s="1548"/>
      <c r="HBT194" s="1548"/>
      <c r="HBU194" s="1548"/>
      <c r="HBV194" s="1548"/>
      <c r="HBW194" s="1548"/>
      <c r="HBX194" s="1548"/>
      <c r="HBY194" s="1548"/>
      <c r="HBZ194" s="1548"/>
      <c r="HCA194" s="1548"/>
      <c r="HCB194" s="1548"/>
      <c r="HCC194" s="1548"/>
      <c r="HCD194" s="1548"/>
      <c r="HCE194" s="1548"/>
      <c r="HCF194" s="1548"/>
      <c r="HCG194" s="1548"/>
      <c r="HCH194" s="1548"/>
      <c r="HCI194" s="1548"/>
      <c r="HCJ194" s="1548"/>
      <c r="HCK194" s="1548"/>
      <c r="HCL194" s="1548"/>
      <c r="HCM194" s="1548"/>
      <c r="HCN194" s="1548"/>
      <c r="HCO194" s="1548"/>
      <c r="HCP194" s="1548"/>
      <c r="HCQ194" s="1548"/>
      <c r="HCR194" s="1548"/>
      <c r="HCS194" s="1548"/>
      <c r="HCT194" s="1548"/>
      <c r="HCU194" s="1548"/>
      <c r="HCV194" s="1548"/>
      <c r="HCW194" s="1548"/>
      <c r="HCX194" s="1548"/>
      <c r="HCY194" s="1548"/>
      <c r="HCZ194" s="1548"/>
      <c r="HDA194" s="1548"/>
      <c r="HDB194" s="1548"/>
      <c r="HDC194" s="1548"/>
      <c r="HDD194" s="1548"/>
      <c r="HDE194" s="1548"/>
      <c r="HDF194" s="1548"/>
      <c r="HDG194" s="1548"/>
      <c r="HDH194" s="1548"/>
      <c r="HDI194" s="1548"/>
      <c r="HDJ194" s="1548"/>
      <c r="HDK194" s="1548"/>
      <c r="HDL194" s="1548"/>
      <c r="HDM194" s="1548"/>
      <c r="HDN194" s="1548"/>
      <c r="HDO194" s="1548"/>
      <c r="HDP194" s="1548"/>
      <c r="HDQ194" s="1548"/>
      <c r="HDR194" s="1548"/>
      <c r="HDS194" s="1548"/>
      <c r="HDT194" s="1548"/>
      <c r="HDU194" s="1548"/>
      <c r="HDV194" s="1548"/>
      <c r="HDW194" s="1548"/>
      <c r="HDX194" s="1548"/>
      <c r="HDY194" s="1548"/>
      <c r="HDZ194" s="1548"/>
      <c r="HEA194" s="1548"/>
      <c r="HEB194" s="1548"/>
      <c r="HEC194" s="1548"/>
      <c r="HED194" s="1548"/>
      <c r="HEE194" s="1548"/>
      <c r="HEF194" s="1548"/>
      <c r="HEG194" s="1548"/>
      <c r="HEH194" s="1548"/>
      <c r="HEI194" s="1548"/>
      <c r="HEJ194" s="1548"/>
      <c r="HEK194" s="1548"/>
      <c r="HEL194" s="1548"/>
      <c r="HEM194" s="1548"/>
      <c r="HEN194" s="1548"/>
      <c r="HEO194" s="1548"/>
      <c r="HEP194" s="1548"/>
      <c r="HEQ194" s="1548"/>
      <c r="HER194" s="1548"/>
      <c r="HES194" s="1548"/>
      <c r="HET194" s="1548"/>
      <c r="HEU194" s="1548"/>
      <c r="HEV194" s="1548"/>
      <c r="HEW194" s="1548"/>
      <c r="HEX194" s="1548"/>
      <c r="HEY194" s="1548"/>
      <c r="HEZ194" s="1548"/>
      <c r="HFA194" s="1548"/>
      <c r="HFB194" s="1548"/>
      <c r="HFC194" s="1548"/>
      <c r="HFD194" s="1548"/>
      <c r="HFE194" s="1548"/>
      <c r="HFF194" s="1548"/>
      <c r="HFG194" s="1548"/>
      <c r="HFH194" s="1548"/>
      <c r="HFI194" s="1548"/>
      <c r="HFJ194" s="1548"/>
      <c r="HFK194" s="1548"/>
      <c r="HFL194" s="1548"/>
      <c r="HFM194" s="1548"/>
      <c r="HFN194" s="1548"/>
      <c r="HFO194" s="1548"/>
      <c r="HFP194" s="1548"/>
      <c r="HFQ194" s="1548"/>
      <c r="HFR194" s="1548"/>
      <c r="HFS194" s="1548"/>
      <c r="HFT194" s="1548"/>
      <c r="HFU194" s="1548"/>
      <c r="HFV194" s="1548"/>
      <c r="HFW194" s="1548"/>
      <c r="HFX194" s="1548"/>
      <c r="HFY194" s="1548"/>
      <c r="HFZ194" s="1548"/>
      <c r="HGA194" s="1548"/>
      <c r="HGB194" s="1548"/>
      <c r="HGC194" s="1548"/>
      <c r="HGD194" s="1548"/>
      <c r="HGE194" s="1548"/>
      <c r="HGF194" s="1548"/>
      <c r="HGG194" s="1548"/>
      <c r="HGH194" s="1548"/>
      <c r="HGI194" s="1548"/>
      <c r="HGJ194" s="1548"/>
      <c r="HGK194" s="1548"/>
      <c r="HGL194" s="1548"/>
      <c r="HGM194" s="1548"/>
      <c r="HGN194" s="1548"/>
      <c r="HGO194" s="1548"/>
      <c r="HGP194" s="1548"/>
      <c r="HGQ194" s="1548"/>
      <c r="HGR194" s="1548"/>
      <c r="HGS194" s="1548"/>
      <c r="HGT194" s="1548"/>
      <c r="HGU194" s="1548"/>
      <c r="HGV194" s="1548"/>
      <c r="HGW194" s="1548"/>
      <c r="HGX194" s="1548"/>
      <c r="HGY194" s="1548"/>
      <c r="HGZ194" s="1548"/>
      <c r="HHA194" s="1548"/>
      <c r="HHB194" s="1548"/>
      <c r="HHC194" s="1548"/>
      <c r="HHD194" s="1548"/>
      <c r="HHE194" s="1548"/>
      <c r="HHF194" s="1548"/>
      <c r="HHG194" s="1548"/>
      <c r="HHH194" s="1548"/>
      <c r="HHI194" s="1548"/>
      <c r="HHJ194" s="1548"/>
      <c r="HHK194" s="1548"/>
      <c r="HHL194" s="1548"/>
      <c r="HHM194" s="1548"/>
      <c r="HHN194" s="1548"/>
      <c r="HHO194" s="1548"/>
      <c r="HHP194" s="1548"/>
      <c r="HHQ194" s="1548"/>
      <c r="HHR194" s="1548"/>
      <c r="HHS194" s="1548"/>
      <c r="HHT194" s="1548"/>
      <c r="HHU194" s="1548"/>
      <c r="HHV194" s="1548"/>
      <c r="HHW194" s="1548"/>
      <c r="HHX194" s="1548"/>
      <c r="HHY194" s="1548"/>
      <c r="HHZ194" s="1548"/>
      <c r="HIA194" s="1548"/>
      <c r="HIB194" s="1548"/>
      <c r="HIC194" s="1548"/>
      <c r="HID194" s="1548"/>
      <c r="HIE194" s="1548"/>
      <c r="HIF194" s="1548"/>
      <c r="HIG194" s="1548"/>
      <c r="HIH194" s="1548"/>
      <c r="HII194" s="1548"/>
      <c r="HIJ194" s="1548"/>
      <c r="HIK194" s="1548"/>
      <c r="HIL194" s="1548"/>
      <c r="HIM194" s="1548"/>
      <c r="HIN194" s="1548"/>
      <c r="HIO194" s="1548"/>
      <c r="HIP194" s="1548"/>
      <c r="HIQ194" s="1548"/>
      <c r="HIR194" s="1548"/>
      <c r="HIS194" s="1548"/>
      <c r="HIT194" s="1548"/>
      <c r="HIU194" s="1548"/>
      <c r="HIV194" s="1548"/>
      <c r="HIW194" s="1548"/>
      <c r="HIX194" s="1548"/>
      <c r="HIY194" s="1548"/>
      <c r="HIZ194" s="1548"/>
      <c r="HJA194" s="1548"/>
      <c r="HJB194" s="1548"/>
      <c r="HJC194" s="1548"/>
      <c r="HJD194" s="1548"/>
      <c r="HJE194" s="1548"/>
      <c r="HJF194" s="1548"/>
      <c r="HJG194" s="1548"/>
      <c r="HJH194" s="1548"/>
      <c r="HJI194" s="1548"/>
      <c r="HJJ194" s="1548"/>
      <c r="HJK194" s="1548"/>
      <c r="HJL194" s="1548"/>
      <c r="HJM194" s="1548"/>
      <c r="HJN194" s="1548"/>
      <c r="HJO194" s="1548"/>
      <c r="HJP194" s="1548"/>
      <c r="HJQ194" s="1548"/>
      <c r="HJR194" s="1548"/>
      <c r="HJS194" s="1548"/>
      <c r="HJT194" s="1548"/>
      <c r="HJU194" s="1548"/>
      <c r="HJV194" s="1548"/>
      <c r="HJW194" s="1548"/>
      <c r="HJX194" s="1548"/>
      <c r="HJY194" s="1548"/>
      <c r="HJZ194" s="1548"/>
      <c r="HKA194" s="1548"/>
      <c r="HKB194" s="1548"/>
      <c r="HKC194" s="1548"/>
      <c r="HKD194" s="1548"/>
      <c r="HKE194" s="1548"/>
      <c r="HKF194" s="1548"/>
      <c r="HKG194" s="1548"/>
      <c r="HKH194" s="1548"/>
      <c r="HKI194" s="1548"/>
      <c r="HKJ194" s="1548"/>
      <c r="HKK194" s="1548"/>
      <c r="HKL194" s="1548"/>
      <c r="HKM194" s="1548"/>
      <c r="HKN194" s="1548"/>
      <c r="HKO194" s="1548"/>
      <c r="HKP194" s="1548"/>
      <c r="HKQ194" s="1548"/>
      <c r="HKR194" s="1548"/>
      <c r="HKS194" s="1548"/>
      <c r="HKT194" s="1548"/>
      <c r="HKU194" s="1548"/>
      <c r="HKV194" s="1548"/>
      <c r="HKW194" s="1548"/>
      <c r="HKX194" s="1548"/>
      <c r="HKY194" s="1548"/>
      <c r="HKZ194" s="1548"/>
      <c r="HLA194" s="1548"/>
      <c r="HLB194" s="1548"/>
      <c r="HLC194" s="1548"/>
      <c r="HLD194" s="1548"/>
      <c r="HLE194" s="1548"/>
      <c r="HLF194" s="1548"/>
      <c r="HLG194" s="1548"/>
      <c r="HLH194" s="1548"/>
      <c r="HLI194" s="1548"/>
      <c r="HLJ194" s="1548"/>
      <c r="HLK194" s="1548"/>
      <c r="HLL194" s="1548"/>
      <c r="HLM194" s="1548"/>
      <c r="HLN194" s="1548"/>
      <c r="HLO194" s="1548"/>
      <c r="HLP194" s="1548"/>
      <c r="HLQ194" s="1548"/>
      <c r="HLR194" s="1548"/>
      <c r="HLS194" s="1548"/>
      <c r="HLT194" s="1548"/>
      <c r="HLU194" s="1548"/>
      <c r="HLV194" s="1548"/>
      <c r="HLW194" s="1548"/>
      <c r="HLX194" s="1548"/>
      <c r="HLY194" s="1548"/>
      <c r="HLZ194" s="1548"/>
      <c r="HMA194" s="1548"/>
      <c r="HMB194" s="1548"/>
      <c r="HMC194" s="1548"/>
      <c r="HMD194" s="1548"/>
      <c r="HME194" s="1548"/>
      <c r="HMF194" s="1548"/>
      <c r="HMG194" s="1548"/>
      <c r="HMH194" s="1548"/>
      <c r="HMI194" s="1548"/>
      <c r="HMJ194" s="1548"/>
      <c r="HMK194" s="1548"/>
      <c r="HML194" s="1548"/>
      <c r="HMM194" s="1548"/>
      <c r="HMN194" s="1548"/>
      <c r="HMO194" s="1548"/>
      <c r="HMP194" s="1548"/>
      <c r="HMQ194" s="1548"/>
      <c r="HMR194" s="1548"/>
      <c r="HMS194" s="1548"/>
      <c r="HMT194" s="1548"/>
      <c r="HMU194" s="1548"/>
      <c r="HMV194" s="1548"/>
      <c r="HMW194" s="1548"/>
      <c r="HMX194" s="1548"/>
      <c r="HMY194" s="1548"/>
      <c r="HMZ194" s="1548"/>
      <c r="HNA194" s="1548"/>
      <c r="HNB194" s="1548"/>
      <c r="HNC194" s="1548"/>
      <c r="HND194" s="1548"/>
      <c r="HNE194" s="1548"/>
      <c r="HNF194" s="1548"/>
      <c r="HNG194" s="1548"/>
      <c r="HNH194" s="1548"/>
      <c r="HNI194" s="1548"/>
      <c r="HNJ194" s="1548"/>
      <c r="HNK194" s="1548"/>
      <c r="HNL194" s="1548"/>
      <c r="HNM194" s="1548"/>
      <c r="HNN194" s="1548"/>
      <c r="HNO194" s="1548"/>
      <c r="HNP194" s="1548"/>
      <c r="HNQ194" s="1548"/>
      <c r="HNR194" s="1548"/>
      <c r="HNS194" s="1548"/>
      <c r="HNT194" s="1548"/>
      <c r="HNU194" s="1548"/>
      <c r="HNV194" s="1548"/>
      <c r="HNW194" s="1548"/>
      <c r="HNX194" s="1548"/>
      <c r="HNY194" s="1548"/>
      <c r="HNZ194" s="1548"/>
      <c r="HOA194" s="1548"/>
      <c r="HOB194" s="1548"/>
      <c r="HOC194" s="1548"/>
      <c r="HOD194" s="1548"/>
      <c r="HOE194" s="1548"/>
      <c r="HOF194" s="1548"/>
      <c r="HOG194" s="1548"/>
      <c r="HOH194" s="1548"/>
      <c r="HOI194" s="1548"/>
      <c r="HOJ194" s="1548"/>
      <c r="HOK194" s="1548"/>
      <c r="HOL194" s="1548"/>
      <c r="HOM194" s="1548"/>
      <c r="HON194" s="1548"/>
      <c r="HOO194" s="1548"/>
      <c r="HOP194" s="1548"/>
      <c r="HOQ194" s="1548"/>
      <c r="HOR194" s="1548"/>
      <c r="HOS194" s="1548"/>
      <c r="HOT194" s="1548"/>
      <c r="HOU194" s="1548"/>
      <c r="HOV194" s="1548"/>
      <c r="HOW194" s="1548"/>
      <c r="HOX194" s="1548"/>
      <c r="HOY194" s="1548"/>
      <c r="HOZ194" s="1548"/>
      <c r="HPA194" s="1548"/>
      <c r="HPB194" s="1548"/>
      <c r="HPC194" s="1548"/>
      <c r="HPD194" s="1548"/>
      <c r="HPE194" s="1548"/>
      <c r="HPF194" s="1548"/>
      <c r="HPG194" s="1548"/>
      <c r="HPH194" s="1548"/>
      <c r="HPI194" s="1548"/>
      <c r="HPJ194" s="1548"/>
      <c r="HPK194" s="1548"/>
      <c r="HPL194" s="1548"/>
      <c r="HPM194" s="1548"/>
      <c r="HPN194" s="1548"/>
      <c r="HPO194" s="1548"/>
      <c r="HPP194" s="1548"/>
      <c r="HPQ194" s="1548"/>
      <c r="HPR194" s="1548"/>
      <c r="HPS194" s="1548"/>
      <c r="HPT194" s="1548"/>
      <c r="HPU194" s="1548"/>
      <c r="HPV194" s="1548"/>
      <c r="HPW194" s="1548"/>
      <c r="HPX194" s="1548"/>
      <c r="HPY194" s="1548"/>
      <c r="HPZ194" s="1548"/>
      <c r="HQA194" s="1548"/>
      <c r="HQB194" s="1548"/>
      <c r="HQC194" s="1548"/>
      <c r="HQD194" s="1548"/>
      <c r="HQE194" s="1548"/>
      <c r="HQF194" s="1548"/>
      <c r="HQG194" s="1548"/>
      <c r="HQH194" s="1548"/>
      <c r="HQI194" s="1548"/>
      <c r="HQJ194" s="1548"/>
      <c r="HQK194" s="1548"/>
      <c r="HQL194" s="1548"/>
      <c r="HQM194" s="1548"/>
      <c r="HQN194" s="1548"/>
      <c r="HQO194" s="1548"/>
      <c r="HQP194" s="1548"/>
      <c r="HQQ194" s="1548"/>
      <c r="HQR194" s="1548"/>
      <c r="HQS194" s="1548"/>
      <c r="HQT194" s="1548"/>
      <c r="HQU194" s="1548"/>
      <c r="HQV194" s="1548"/>
      <c r="HQW194" s="1548"/>
      <c r="HQX194" s="1548"/>
      <c r="HQY194" s="1548"/>
      <c r="HQZ194" s="1548"/>
      <c r="HRA194" s="1548"/>
      <c r="HRB194" s="1548"/>
      <c r="HRC194" s="1548"/>
      <c r="HRD194" s="1548"/>
      <c r="HRE194" s="1548"/>
      <c r="HRF194" s="1548"/>
      <c r="HRG194" s="1548"/>
      <c r="HRH194" s="1548"/>
      <c r="HRI194" s="1548"/>
      <c r="HRJ194" s="1548"/>
      <c r="HRK194" s="1548"/>
      <c r="HRL194" s="1548"/>
      <c r="HRM194" s="1548"/>
      <c r="HRN194" s="1548"/>
      <c r="HRO194" s="1548"/>
      <c r="HRP194" s="1548"/>
      <c r="HRQ194" s="1548"/>
      <c r="HRR194" s="1548"/>
      <c r="HRS194" s="1548"/>
      <c r="HRT194" s="1548"/>
      <c r="HRU194" s="1548"/>
      <c r="HRV194" s="1548"/>
      <c r="HRW194" s="1548"/>
      <c r="HRX194" s="1548"/>
      <c r="HRY194" s="1548"/>
      <c r="HRZ194" s="1548"/>
      <c r="HSA194" s="1548"/>
      <c r="HSB194" s="1548"/>
      <c r="HSC194" s="1548"/>
      <c r="HSD194" s="1548"/>
      <c r="HSE194" s="1548"/>
      <c r="HSF194" s="1548"/>
      <c r="HSG194" s="1548"/>
      <c r="HSH194" s="1548"/>
      <c r="HSI194" s="1548"/>
      <c r="HSJ194" s="1548"/>
      <c r="HSK194" s="1548"/>
      <c r="HSL194" s="1548"/>
      <c r="HSM194" s="1548"/>
      <c r="HSN194" s="1548"/>
      <c r="HSO194" s="1548"/>
      <c r="HSP194" s="1548"/>
      <c r="HSQ194" s="1548"/>
      <c r="HSR194" s="1548"/>
      <c r="HSS194" s="1548"/>
      <c r="HST194" s="1548"/>
      <c r="HSU194" s="1548"/>
      <c r="HSV194" s="1548"/>
      <c r="HSW194" s="1548"/>
      <c r="HSX194" s="1548"/>
      <c r="HSY194" s="1548"/>
      <c r="HSZ194" s="1548"/>
      <c r="HTA194" s="1548"/>
      <c r="HTB194" s="1548"/>
      <c r="HTC194" s="1548"/>
      <c r="HTD194" s="1548"/>
      <c r="HTE194" s="1548"/>
      <c r="HTF194" s="1548"/>
      <c r="HTG194" s="1548"/>
      <c r="HTH194" s="1548"/>
      <c r="HTI194" s="1548"/>
      <c r="HTJ194" s="1548"/>
      <c r="HTK194" s="1548"/>
      <c r="HTL194" s="1548"/>
      <c r="HTM194" s="1548"/>
      <c r="HTN194" s="1548"/>
      <c r="HTO194" s="1548"/>
      <c r="HTP194" s="1548"/>
      <c r="HTQ194" s="1548"/>
      <c r="HTR194" s="1548"/>
      <c r="HTS194" s="1548"/>
      <c r="HTT194" s="1548"/>
      <c r="HTU194" s="1548"/>
      <c r="HTV194" s="1548"/>
      <c r="HTW194" s="1548"/>
      <c r="HTX194" s="1548"/>
      <c r="HTY194" s="1548"/>
      <c r="HTZ194" s="1548"/>
      <c r="HUA194" s="1548"/>
      <c r="HUB194" s="1548"/>
      <c r="HUC194" s="1548"/>
      <c r="HUD194" s="1548"/>
      <c r="HUE194" s="1548"/>
      <c r="HUF194" s="1548"/>
      <c r="HUG194" s="1548"/>
      <c r="HUH194" s="1548"/>
      <c r="HUI194" s="1548"/>
      <c r="HUJ194" s="1548"/>
      <c r="HUK194" s="1548"/>
      <c r="HUL194" s="1548"/>
      <c r="HUM194" s="1548"/>
      <c r="HUN194" s="1548"/>
      <c r="HUO194" s="1548"/>
      <c r="HUP194" s="1548"/>
      <c r="HUQ194" s="1548"/>
      <c r="HUR194" s="1548"/>
      <c r="HUS194" s="1548"/>
      <c r="HUT194" s="1548"/>
      <c r="HUU194" s="1548"/>
      <c r="HUV194" s="1548"/>
      <c r="HUW194" s="1548"/>
      <c r="HUX194" s="1548"/>
      <c r="HUY194" s="1548"/>
      <c r="HUZ194" s="1548"/>
      <c r="HVA194" s="1548"/>
      <c r="HVB194" s="1548"/>
      <c r="HVC194" s="1548"/>
      <c r="HVD194" s="1548"/>
      <c r="HVE194" s="1548"/>
      <c r="HVF194" s="1548"/>
      <c r="HVG194" s="1548"/>
      <c r="HVH194" s="1548"/>
      <c r="HVI194" s="1548"/>
      <c r="HVJ194" s="1548"/>
      <c r="HVK194" s="1548"/>
      <c r="HVL194" s="1548"/>
      <c r="HVM194" s="1548"/>
      <c r="HVN194" s="1548"/>
      <c r="HVO194" s="1548"/>
      <c r="HVP194" s="1548"/>
      <c r="HVQ194" s="1548"/>
      <c r="HVR194" s="1548"/>
      <c r="HVS194" s="1548"/>
      <c r="HVT194" s="1548"/>
      <c r="HVU194" s="1548"/>
      <c r="HVV194" s="1548"/>
      <c r="HVW194" s="1548"/>
      <c r="HVX194" s="1548"/>
      <c r="HVY194" s="1548"/>
      <c r="HVZ194" s="1548"/>
      <c r="HWA194" s="1548"/>
      <c r="HWB194" s="1548"/>
      <c r="HWC194" s="1548"/>
      <c r="HWD194" s="1548"/>
      <c r="HWE194" s="1548"/>
      <c r="HWF194" s="1548"/>
      <c r="HWG194" s="1548"/>
      <c r="HWH194" s="1548"/>
      <c r="HWI194" s="1548"/>
      <c r="HWJ194" s="1548"/>
      <c r="HWK194" s="1548"/>
      <c r="HWL194" s="1548"/>
      <c r="HWM194" s="1548"/>
      <c r="HWN194" s="1548"/>
      <c r="HWO194" s="1548"/>
      <c r="HWP194" s="1548"/>
      <c r="HWQ194" s="1548"/>
      <c r="HWR194" s="1548"/>
      <c r="HWS194" s="1548"/>
      <c r="HWT194" s="1548"/>
      <c r="HWU194" s="1548"/>
      <c r="HWV194" s="1548"/>
      <c r="HWW194" s="1548"/>
      <c r="HWX194" s="1548"/>
      <c r="HWY194" s="1548"/>
      <c r="HWZ194" s="1548"/>
      <c r="HXA194" s="1548"/>
      <c r="HXB194" s="1548"/>
      <c r="HXC194" s="1548"/>
      <c r="HXD194" s="1548"/>
      <c r="HXE194" s="1548"/>
      <c r="HXF194" s="1548"/>
      <c r="HXG194" s="1548"/>
      <c r="HXH194" s="1548"/>
      <c r="HXI194" s="1548"/>
      <c r="HXJ194" s="1548"/>
      <c r="HXK194" s="1548"/>
      <c r="HXL194" s="1548"/>
      <c r="HXM194" s="1548"/>
      <c r="HXN194" s="1548"/>
      <c r="HXO194" s="1548"/>
      <c r="HXP194" s="1548"/>
      <c r="HXQ194" s="1548"/>
      <c r="HXR194" s="1548"/>
      <c r="HXS194" s="1548"/>
      <c r="HXT194" s="1548"/>
      <c r="HXU194" s="1548"/>
      <c r="HXV194" s="1548"/>
      <c r="HXW194" s="1548"/>
      <c r="HXX194" s="1548"/>
      <c r="HXY194" s="1548"/>
      <c r="HXZ194" s="1548"/>
      <c r="HYA194" s="1548"/>
      <c r="HYB194" s="1548"/>
      <c r="HYC194" s="1548"/>
      <c r="HYD194" s="1548"/>
      <c r="HYE194" s="1548"/>
      <c r="HYF194" s="1548"/>
      <c r="HYG194" s="1548"/>
      <c r="HYH194" s="1548"/>
      <c r="HYI194" s="1548"/>
      <c r="HYJ194" s="1548"/>
      <c r="HYK194" s="1548"/>
      <c r="HYL194" s="1548"/>
      <c r="HYM194" s="1548"/>
      <c r="HYN194" s="1548"/>
      <c r="HYO194" s="1548"/>
      <c r="HYP194" s="1548"/>
      <c r="HYQ194" s="1548"/>
      <c r="HYR194" s="1548"/>
      <c r="HYS194" s="1548"/>
      <c r="HYT194" s="1548"/>
      <c r="HYU194" s="1548"/>
      <c r="HYV194" s="1548"/>
      <c r="HYW194" s="1548"/>
      <c r="HYX194" s="1548"/>
      <c r="HYY194" s="1548"/>
      <c r="HYZ194" s="1548"/>
      <c r="HZA194" s="1548"/>
      <c r="HZB194" s="1548"/>
      <c r="HZC194" s="1548"/>
      <c r="HZD194" s="1548"/>
      <c r="HZE194" s="1548"/>
      <c r="HZF194" s="1548"/>
      <c r="HZG194" s="1548"/>
      <c r="HZH194" s="1548"/>
      <c r="HZI194" s="1548"/>
      <c r="HZJ194" s="1548"/>
      <c r="HZK194" s="1548"/>
      <c r="HZL194" s="1548"/>
      <c r="HZM194" s="1548"/>
      <c r="HZN194" s="1548"/>
      <c r="HZO194" s="1548"/>
      <c r="HZP194" s="1548"/>
      <c r="HZQ194" s="1548"/>
      <c r="HZR194" s="1548"/>
      <c r="HZS194" s="1548"/>
      <c r="HZT194" s="1548"/>
      <c r="HZU194" s="1548"/>
      <c r="HZV194" s="1548"/>
      <c r="HZW194" s="1548"/>
      <c r="HZX194" s="1548"/>
      <c r="HZY194" s="1548"/>
      <c r="HZZ194" s="1548"/>
      <c r="IAA194" s="1548"/>
      <c r="IAB194" s="1548"/>
      <c r="IAC194" s="1548"/>
      <c r="IAD194" s="1548"/>
      <c r="IAE194" s="1548"/>
      <c r="IAF194" s="1548"/>
      <c r="IAG194" s="1548"/>
      <c r="IAH194" s="1548"/>
      <c r="IAI194" s="1548"/>
      <c r="IAJ194" s="1548"/>
      <c r="IAK194" s="1548"/>
      <c r="IAL194" s="1548"/>
      <c r="IAM194" s="1548"/>
      <c r="IAN194" s="1548"/>
      <c r="IAO194" s="1548"/>
      <c r="IAP194" s="1548"/>
      <c r="IAQ194" s="1548"/>
      <c r="IAR194" s="1548"/>
      <c r="IAS194" s="1548"/>
      <c r="IAT194" s="1548"/>
      <c r="IAU194" s="1548"/>
      <c r="IAV194" s="1548"/>
      <c r="IAW194" s="1548"/>
      <c r="IAX194" s="1548"/>
      <c r="IAY194" s="1548"/>
      <c r="IAZ194" s="1548"/>
      <c r="IBA194" s="1548"/>
      <c r="IBB194" s="1548"/>
      <c r="IBC194" s="1548"/>
      <c r="IBD194" s="1548"/>
      <c r="IBE194" s="1548"/>
      <c r="IBF194" s="1548"/>
      <c r="IBG194" s="1548"/>
      <c r="IBH194" s="1548"/>
      <c r="IBI194" s="1548"/>
      <c r="IBJ194" s="1548"/>
      <c r="IBK194" s="1548"/>
      <c r="IBL194" s="1548"/>
      <c r="IBM194" s="1548"/>
      <c r="IBN194" s="1548"/>
      <c r="IBO194" s="1548"/>
      <c r="IBP194" s="1548"/>
      <c r="IBQ194" s="1548"/>
      <c r="IBR194" s="1548"/>
      <c r="IBS194" s="1548"/>
      <c r="IBT194" s="1548"/>
      <c r="IBU194" s="1548"/>
      <c r="IBV194" s="1548"/>
      <c r="IBW194" s="1548"/>
      <c r="IBX194" s="1548"/>
      <c r="IBY194" s="1548"/>
      <c r="IBZ194" s="1548"/>
      <c r="ICA194" s="1548"/>
      <c r="ICB194" s="1548"/>
      <c r="ICC194" s="1548"/>
      <c r="ICD194" s="1548"/>
      <c r="ICE194" s="1548"/>
      <c r="ICF194" s="1548"/>
      <c r="ICG194" s="1548"/>
      <c r="ICH194" s="1548"/>
      <c r="ICI194" s="1548"/>
      <c r="ICJ194" s="1548"/>
      <c r="ICK194" s="1548"/>
      <c r="ICL194" s="1548"/>
      <c r="ICM194" s="1548"/>
      <c r="ICN194" s="1548"/>
      <c r="ICO194" s="1548"/>
      <c r="ICP194" s="1548"/>
      <c r="ICQ194" s="1548"/>
      <c r="ICR194" s="1548"/>
      <c r="ICS194" s="1548"/>
      <c r="ICT194" s="1548"/>
      <c r="ICU194" s="1548"/>
      <c r="ICV194" s="1548"/>
      <c r="ICW194" s="1548"/>
      <c r="ICX194" s="1548"/>
      <c r="ICY194" s="1548"/>
      <c r="ICZ194" s="1548"/>
      <c r="IDA194" s="1548"/>
      <c r="IDB194" s="1548"/>
      <c r="IDC194" s="1548"/>
      <c r="IDD194" s="1548"/>
      <c r="IDE194" s="1548"/>
      <c r="IDF194" s="1548"/>
      <c r="IDG194" s="1548"/>
      <c r="IDH194" s="1548"/>
      <c r="IDI194" s="1548"/>
      <c r="IDJ194" s="1548"/>
      <c r="IDK194" s="1548"/>
      <c r="IDL194" s="1548"/>
      <c r="IDM194" s="1548"/>
      <c r="IDN194" s="1548"/>
      <c r="IDO194" s="1548"/>
      <c r="IDP194" s="1548"/>
      <c r="IDQ194" s="1548"/>
      <c r="IDR194" s="1548"/>
      <c r="IDS194" s="1548"/>
      <c r="IDT194" s="1548"/>
      <c r="IDU194" s="1548"/>
      <c r="IDV194" s="1548"/>
      <c r="IDW194" s="1548"/>
      <c r="IDX194" s="1548"/>
      <c r="IDY194" s="1548"/>
      <c r="IDZ194" s="1548"/>
      <c r="IEA194" s="1548"/>
      <c r="IEB194" s="1548"/>
      <c r="IEC194" s="1548"/>
      <c r="IED194" s="1548"/>
      <c r="IEE194" s="1548"/>
      <c r="IEF194" s="1548"/>
      <c r="IEG194" s="1548"/>
      <c r="IEH194" s="1548"/>
      <c r="IEI194" s="1548"/>
      <c r="IEJ194" s="1548"/>
      <c r="IEK194" s="1548"/>
      <c r="IEL194" s="1548"/>
      <c r="IEM194" s="1548"/>
      <c r="IEN194" s="1548"/>
      <c r="IEO194" s="1548"/>
      <c r="IEP194" s="1548"/>
      <c r="IEQ194" s="1548"/>
      <c r="IER194" s="1548"/>
      <c r="IES194" s="1548"/>
      <c r="IET194" s="1548"/>
      <c r="IEU194" s="1548"/>
      <c r="IEV194" s="1548"/>
      <c r="IEW194" s="1548"/>
      <c r="IEX194" s="1548"/>
      <c r="IEY194" s="1548"/>
      <c r="IEZ194" s="1548"/>
      <c r="IFA194" s="1548"/>
      <c r="IFB194" s="1548"/>
      <c r="IFC194" s="1548"/>
      <c r="IFD194" s="1548"/>
      <c r="IFE194" s="1548"/>
      <c r="IFF194" s="1548"/>
      <c r="IFG194" s="1548"/>
      <c r="IFH194" s="1548"/>
      <c r="IFI194" s="1548"/>
      <c r="IFJ194" s="1548"/>
      <c r="IFK194" s="1548"/>
      <c r="IFL194" s="1548"/>
      <c r="IFM194" s="1548"/>
      <c r="IFN194" s="1548"/>
      <c r="IFO194" s="1548"/>
      <c r="IFP194" s="1548"/>
      <c r="IFQ194" s="1548"/>
      <c r="IFR194" s="1548"/>
      <c r="IFS194" s="1548"/>
      <c r="IFT194" s="1548"/>
      <c r="IFU194" s="1548"/>
      <c r="IFV194" s="1548"/>
      <c r="IFW194" s="1548"/>
      <c r="IFX194" s="1548"/>
      <c r="IFY194" s="1548"/>
      <c r="IFZ194" s="1548"/>
      <c r="IGA194" s="1548"/>
      <c r="IGB194" s="1548"/>
      <c r="IGC194" s="1548"/>
      <c r="IGD194" s="1548"/>
      <c r="IGE194" s="1548"/>
      <c r="IGF194" s="1548"/>
      <c r="IGG194" s="1548"/>
      <c r="IGH194" s="1548"/>
      <c r="IGI194" s="1548"/>
      <c r="IGJ194" s="1548"/>
      <c r="IGK194" s="1548"/>
      <c r="IGL194" s="1548"/>
      <c r="IGM194" s="1548"/>
      <c r="IGN194" s="1548"/>
      <c r="IGO194" s="1548"/>
      <c r="IGP194" s="1548"/>
      <c r="IGQ194" s="1548"/>
      <c r="IGR194" s="1548"/>
      <c r="IGS194" s="1548"/>
      <c r="IGT194" s="1548"/>
      <c r="IGU194" s="1548"/>
      <c r="IGV194" s="1548"/>
      <c r="IGW194" s="1548"/>
      <c r="IGX194" s="1548"/>
      <c r="IGY194" s="1548"/>
      <c r="IGZ194" s="1548"/>
      <c r="IHA194" s="1548"/>
      <c r="IHB194" s="1548"/>
      <c r="IHC194" s="1548"/>
      <c r="IHD194" s="1548"/>
      <c r="IHE194" s="1548"/>
      <c r="IHF194" s="1548"/>
      <c r="IHG194" s="1548"/>
      <c r="IHH194" s="1548"/>
      <c r="IHI194" s="1548"/>
      <c r="IHJ194" s="1548"/>
      <c r="IHK194" s="1548"/>
      <c r="IHL194" s="1548"/>
      <c r="IHM194" s="1548"/>
      <c r="IHN194" s="1548"/>
      <c r="IHO194" s="1548"/>
      <c r="IHP194" s="1548"/>
      <c r="IHQ194" s="1548"/>
      <c r="IHR194" s="1548"/>
      <c r="IHS194" s="1548"/>
      <c r="IHT194" s="1548"/>
      <c r="IHU194" s="1548"/>
      <c r="IHV194" s="1548"/>
      <c r="IHW194" s="1548"/>
      <c r="IHX194" s="1548"/>
      <c r="IHY194" s="1548"/>
      <c r="IHZ194" s="1548"/>
      <c r="IIA194" s="1548"/>
      <c r="IIB194" s="1548"/>
      <c r="IIC194" s="1548"/>
      <c r="IID194" s="1548"/>
      <c r="IIE194" s="1548"/>
      <c r="IIF194" s="1548"/>
      <c r="IIG194" s="1548"/>
      <c r="IIH194" s="1548"/>
      <c r="III194" s="1548"/>
      <c r="IIJ194" s="1548"/>
      <c r="IIK194" s="1548"/>
      <c r="IIL194" s="1548"/>
      <c r="IIM194" s="1548"/>
      <c r="IIN194" s="1548"/>
      <c r="IIO194" s="1548"/>
      <c r="IIP194" s="1548"/>
      <c r="IIQ194" s="1548"/>
      <c r="IIR194" s="1548"/>
      <c r="IIS194" s="1548"/>
      <c r="IIT194" s="1548"/>
      <c r="IIU194" s="1548"/>
      <c r="IIV194" s="1548"/>
      <c r="IIW194" s="1548"/>
      <c r="IIX194" s="1548"/>
      <c r="IIY194" s="1548"/>
      <c r="IIZ194" s="1548"/>
      <c r="IJA194" s="1548"/>
      <c r="IJB194" s="1548"/>
      <c r="IJC194" s="1548"/>
      <c r="IJD194" s="1548"/>
      <c r="IJE194" s="1548"/>
      <c r="IJF194" s="1548"/>
      <c r="IJG194" s="1548"/>
      <c r="IJH194" s="1548"/>
      <c r="IJI194" s="1548"/>
      <c r="IJJ194" s="1548"/>
      <c r="IJK194" s="1548"/>
      <c r="IJL194" s="1548"/>
      <c r="IJM194" s="1548"/>
      <c r="IJN194" s="1548"/>
      <c r="IJO194" s="1548"/>
      <c r="IJP194" s="1548"/>
      <c r="IJQ194" s="1548"/>
      <c r="IJR194" s="1548"/>
      <c r="IJS194" s="1548"/>
      <c r="IJT194" s="1548"/>
      <c r="IJU194" s="1548"/>
      <c r="IJV194" s="1548"/>
      <c r="IJW194" s="1548"/>
      <c r="IJX194" s="1548"/>
      <c r="IJY194" s="1548"/>
      <c r="IJZ194" s="1548"/>
      <c r="IKA194" s="1548"/>
      <c r="IKB194" s="1548"/>
      <c r="IKC194" s="1548"/>
      <c r="IKD194" s="1548"/>
      <c r="IKE194" s="1548"/>
      <c r="IKF194" s="1548"/>
      <c r="IKG194" s="1548"/>
      <c r="IKH194" s="1548"/>
      <c r="IKI194" s="1548"/>
      <c r="IKJ194" s="1548"/>
      <c r="IKK194" s="1548"/>
      <c r="IKL194" s="1548"/>
      <c r="IKM194" s="1548"/>
      <c r="IKN194" s="1548"/>
      <c r="IKO194" s="1548"/>
      <c r="IKP194" s="1548"/>
      <c r="IKQ194" s="1548"/>
      <c r="IKR194" s="1548"/>
      <c r="IKS194" s="1548"/>
      <c r="IKT194" s="1548"/>
      <c r="IKU194" s="1548"/>
      <c r="IKV194" s="1548"/>
      <c r="IKW194" s="1548"/>
      <c r="IKX194" s="1548"/>
      <c r="IKY194" s="1548"/>
      <c r="IKZ194" s="1548"/>
      <c r="ILA194" s="1548"/>
      <c r="ILB194" s="1548"/>
      <c r="ILC194" s="1548"/>
      <c r="ILD194" s="1548"/>
      <c r="ILE194" s="1548"/>
      <c r="ILF194" s="1548"/>
      <c r="ILG194" s="1548"/>
      <c r="ILH194" s="1548"/>
      <c r="ILI194" s="1548"/>
      <c r="ILJ194" s="1548"/>
      <c r="ILK194" s="1548"/>
      <c r="ILL194" s="1548"/>
      <c r="ILM194" s="1548"/>
      <c r="ILN194" s="1548"/>
      <c r="ILO194" s="1548"/>
      <c r="ILP194" s="1548"/>
      <c r="ILQ194" s="1548"/>
      <c r="ILR194" s="1548"/>
      <c r="ILS194" s="1548"/>
      <c r="ILT194" s="1548"/>
      <c r="ILU194" s="1548"/>
      <c r="ILV194" s="1548"/>
      <c r="ILW194" s="1548"/>
      <c r="ILX194" s="1548"/>
      <c r="ILY194" s="1548"/>
      <c r="ILZ194" s="1548"/>
      <c r="IMA194" s="1548"/>
      <c r="IMB194" s="1548"/>
      <c r="IMC194" s="1548"/>
      <c r="IMD194" s="1548"/>
      <c r="IME194" s="1548"/>
      <c r="IMF194" s="1548"/>
      <c r="IMG194" s="1548"/>
      <c r="IMH194" s="1548"/>
      <c r="IMI194" s="1548"/>
      <c r="IMJ194" s="1548"/>
      <c r="IMK194" s="1548"/>
      <c r="IML194" s="1548"/>
      <c r="IMM194" s="1548"/>
      <c r="IMN194" s="1548"/>
      <c r="IMO194" s="1548"/>
      <c r="IMP194" s="1548"/>
      <c r="IMQ194" s="1548"/>
      <c r="IMR194" s="1548"/>
      <c r="IMS194" s="1548"/>
      <c r="IMT194" s="1548"/>
      <c r="IMU194" s="1548"/>
      <c r="IMV194" s="1548"/>
      <c r="IMW194" s="1548"/>
      <c r="IMX194" s="1548"/>
      <c r="IMY194" s="1548"/>
      <c r="IMZ194" s="1548"/>
      <c r="INA194" s="1548"/>
      <c r="INB194" s="1548"/>
      <c r="INC194" s="1548"/>
      <c r="IND194" s="1548"/>
      <c r="INE194" s="1548"/>
      <c r="INF194" s="1548"/>
      <c r="ING194" s="1548"/>
      <c r="INH194" s="1548"/>
      <c r="INI194" s="1548"/>
      <c r="INJ194" s="1548"/>
      <c r="INK194" s="1548"/>
      <c r="INL194" s="1548"/>
      <c r="INM194" s="1548"/>
      <c r="INN194" s="1548"/>
      <c r="INO194" s="1548"/>
      <c r="INP194" s="1548"/>
      <c r="INQ194" s="1548"/>
      <c r="INR194" s="1548"/>
      <c r="INS194" s="1548"/>
      <c r="INT194" s="1548"/>
      <c r="INU194" s="1548"/>
      <c r="INV194" s="1548"/>
      <c r="INW194" s="1548"/>
      <c r="INX194" s="1548"/>
      <c r="INY194" s="1548"/>
      <c r="INZ194" s="1548"/>
      <c r="IOA194" s="1548"/>
      <c r="IOB194" s="1548"/>
      <c r="IOC194" s="1548"/>
      <c r="IOD194" s="1548"/>
      <c r="IOE194" s="1548"/>
      <c r="IOF194" s="1548"/>
      <c r="IOG194" s="1548"/>
      <c r="IOH194" s="1548"/>
      <c r="IOI194" s="1548"/>
      <c r="IOJ194" s="1548"/>
      <c r="IOK194" s="1548"/>
      <c r="IOL194" s="1548"/>
      <c r="IOM194" s="1548"/>
      <c r="ION194" s="1548"/>
      <c r="IOO194" s="1548"/>
      <c r="IOP194" s="1548"/>
      <c r="IOQ194" s="1548"/>
      <c r="IOR194" s="1548"/>
      <c r="IOS194" s="1548"/>
      <c r="IOT194" s="1548"/>
      <c r="IOU194" s="1548"/>
      <c r="IOV194" s="1548"/>
      <c r="IOW194" s="1548"/>
      <c r="IOX194" s="1548"/>
      <c r="IOY194" s="1548"/>
      <c r="IOZ194" s="1548"/>
      <c r="IPA194" s="1548"/>
      <c r="IPB194" s="1548"/>
      <c r="IPC194" s="1548"/>
      <c r="IPD194" s="1548"/>
      <c r="IPE194" s="1548"/>
      <c r="IPF194" s="1548"/>
      <c r="IPG194" s="1548"/>
      <c r="IPH194" s="1548"/>
      <c r="IPI194" s="1548"/>
      <c r="IPJ194" s="1548"/>
      <c r="IPK194" s="1548"/>
      <c r="IPL194" s="1548"/>
      <c r="IPM194" s="1548"/>
      <c r="IPN194" s="1548"/>
      <c r="IPO194" s="1548"/>
      <c r="IPP194" s="1548"/>
      <c r="IPQ194" s="1548"/>
      <c r="IPR194" s="1548"/>
      <c r="IPS194" s="1548"/>
      <c r="IPT194" s="1548"/>
      <c r="IPU194" s="1548"/>
      <c r="IPV194" s="1548"/>
      <c r="IPW194" s="1548"/>
      <c r="IPX194" s="1548"/>
      <c r="IPY194" s="1548"/>
      <c r="IPZ194" s="1548"/>
      <c r="IQA194" s="1548"/>
      <c r="IQB194" s="1548"/>
      <c r="IQC194" s="1548"/>
      <c r="IQD194" s="1548"/>
      <c r="IQE194" s="1548"/>
      <c r="IQF194" s="1548"/>
      <c r="IQG194" s="1548"/>
      <c r="IQH194" s="1548"/>
      <c r="IQI194" s="1548"/>
      <c r="IQJ194" s="1548"/>
      <c r="IQK194" s="1548"/>
      <c r="IQL194" s="1548"/>
      <c r="IQM194" s="1548"/>
      <c r="IQN194" s="1548"/>
      <c r="IQO194" s="1548"/>
      <c r="IQP194" s="1548"/>
      <c r="IQQ194" s="1548"/>
      <c r="IQR194" s="1548"/>
      <c r="IQS194" s="1548"/>
      <c r="IQT194" s="1548"/>
      <c r="IQU194" s="1548"/>
      <c r="IQV194" s="1548"/>
      <c r="IQW194" s="1548"/>
      <c r="IQX194" s="1548"/>
      <c r="IQY194" s="1548"/>
      <c r="IQZ194" s="1548"/>
      <c r="IRA194" s="1548"/>
      <c r="IRB194" s="1548"/>
      <c r="IRC194" s="1548"/>
      <c r="IRD194" s="1548"/>
      <c r="IRE194" s="1548"/>
      <c r="IRF194" s="1548"/>
      <c r="IRG194" s="1548"/>
      <c r="IRH194" s="1548"/>
      <c r="IRI194" s="1548"/>
      <c r="IRJ194" s="1548"/>
      <c r="IRK194" s="1548"/>
      <c r="IRL194" s="1548"/>
      <c r="IRM194" s="1548"/>
      <c r="IRN194" s="1548"/>
      <c r="IRO194" s="1548"/>
      <c r="IRP194" s="1548"/>
      <c r="IRQ194" s="1548"/>
      <c r="IRR194" s="1548"/>
      <c r="IRS194" s="1548"/>
      <c r="IRT194" s="1548"/>
      <c r="IRU194" s="1548"/>
      <c r="IRV194" s="1548"/>
      <c r="IRW194" s="1548"/>
      <c r="IRX194" s="1548"/>
      <c r="IRY194" s="1548"/>
      <c r="IRZ194" s="1548"/>
      <c r="ISA194" s="1548"/>
      <c r="ISB194" s="1548"/>
      <c r="ISC194" s="1548"/>
      <c r="ISD194" s="1548"/>
      <c r="ISE194" s="1548"/>
      <c r="ISF194" s="1548"/>
      <c r="ISG194" s="1548"/>
      <c r="ISH194" s="1548"/>
      <c r="ISI194" s="1548"/>
      <c r="ISJ194" s="1548"/>
      <c r="ISK194" s="1548"/>
      <c r="ISL194" s="1548"/>
      <c r="ISM194" s="1548"/>
      <c r="ISN194" s="1548"/>
      <c r="ISO194" s="1548"/>
      <c r="ISP194" s="1548"/>
      <c r="ISQ194" s="1548"/>
      <c r="ISR194" s="1548"/>
      <c r="ISS194" s="1548"/>
      <c r="IST194" s="1548"/>
      <c r="ISU194" s="1548"/>
      <c r="ISV194" s="1548"/>
      <c r="ISW194" s="1548"/>
      <c r="ISX194" s="1548"/>
      <c r="ISY194" s="1548"/>
      <c r="ISZ194" s="1548"/>
      <c r="ITA194" s="1548"/>
      <c r="ITB194" s="1548"/>
      <c r="ITC194" s="1548"/>
      <c r="ITD194" s="1548"/>
      <c r="ITE194" s="1548"/>
      <c r="ITF194" s="1548"/>
      <c r="ITG194" s="1548"/>
      <c r="ITH194" s="1548"/>
      <c r="ITI194" s="1548"/>
      <c r="ITJ194" s="1548"/>
      <c r="ITK194" s="1548"/>
      <c r="ITL194" s="1548"/>
      <c r="ITM194" s="1548"/>
      <c r="ITN194" s="1548"/>
      <c r="ITO194" s="1548"/>
      <c r="ITP194" s="1548"/>
      <c r="ITQ194" s="1548"/>
      <c r="ITR194" s="1548"/>
      <c r="ITS194" s="1548"/>
      <c r="ITT194" s="1548"/>
      <c r="ITU194" s="1548"/>
      <c r="ITV194" s="1548"/>
      <c r="ITW194" s="1548"/>
      <c r="ITX194" s="1548"/>
      <c r="ITY194" s="1548"/>
      <c r="ITZ194" s="1548"/>
      <c r="IUA194" s="1548"/>
      <c r="IUB194" s="1548"/>
      <c r="IUC194" s="1548"/>
      <c r="IUD194" s="1548"/>
      <c r="IUE194" s="1548"/>
      <c r="IUF194" s="1548"/>
      <c r="IUG194" s="1548"/>
      <c r="IUH194" s="1548"/>
      <c r="IUI194" s="1548"/>
      <c r="IUJ194" s="1548"/>
      <c r="IUK194" s="1548"/>
      <c r="IUL194" s="1548"/>
      <c r="IUM194" s="1548"/>
      <c r="IUN194" s="1548"/>
      <c r="IUO194" s="1548"/>
      <c r="IUP194" s="1548"/>
      <c r="IUQ194" s="1548"/>
      <c r="IUR194" s="1548"/>
      <c r="IUS194" s="1548"/>
      <c r="IUT194" s="1548"/>
      <c r="IUU194" s="1548"/>
      <c r="IUV194" s="1548"/>
      <c r="IUW194" s="1548"/>
      <c r="IUX194" s="1548"/>
      <c r="IUY194" s="1548"/>
      <c r="IUZ194" s="1548"/>
      <c r="IVA194" s="1548"/>
      <c r="IVB194" s="1548"/>
      <c r="IVC194" s="1548"/>
      <c r="IVD194" s="1548"/>
      <c r="IVE194" s="1548"/>
      <c r="IVF194" s="1548"/>
      <c r="IVG194" s="1548"/>
      <c r="IVH194" s="1548"/>
      <c r="IVI194" s="1548"/>
      <c r="IVJ194" s="1548"/>
      <c r="IVK194" s="1548"/>
      <c r="IVL194" s="1548"/>
      <c r="IVM194" s="1548"/>
      <c r="IVN194" s="1548"/>
      <c r="IVO194" s="1548"/>
      <c r="IVP194" s="1548"/>
      <c r="IVQ194" s="1548"/>
      <c r="IVR194" s="1548"/>
      <c r="IVS194" s="1548"/>
      <c r="IVT194" s="1548"/>
      <c r="IVU194" s="1548"/>
      <c r="IVV194" s="1548"/>
      <c r="IVW194" s="1548"/>
      <c r="IVX194" s="1548"/>
      <c r="IVY194" s="1548"/>
      <c r="IVZ194" s="1548"/>
      <c r="IWA194" s="1548"/>
      <c r="IWB194" s="1548"/>
      <c r="IWC194" s="1548"/>
      <c r="IWD194" s="1548"/>
      <c r="IWE194" s="1548"/>
      <c r="IWF194" s="1548"/>
      <c r="IWG194" s="1548"/>
      <c r="IWH194" s="1548"/>
      <c r="IWI194" s="1548"/>
      <c r="IWJ194" s="1548"/>
      <c r="IWK194" s="1548"/>
      <c r="IWL194" s="1548"/>
      <c r="IWM194" s="1548"/>
      <c r="IWN194" s="1548"/>
      <c r="IWO194" s="1548"/>
      <c r="IWP194" s="1548"/>
      <c r="IWQ194" s="1548"/>
      <c r="IWR194" s="1548"/>
      <c r="IWS194" s="1548"/>
      <c r="IWT194" s="1548"/>
      <c r="IWU194" s="1548"/>
      <c r="IWV194" s="1548"/>
      <c r="IWW194" s="1548"/>
      <c r="IWX194" s="1548"/>
      <c r="IWY194" s="1548"/>
      <c r="IWZ194" s="1548"/>
      <c r="IXA194" s="1548"/>
      <c r="IXB194" s="1548"/>
      <c r="IXC194" s="1548"/>
      <c r="IXD194" s="1548"/>
      <c r="IXE194" s="1548"/>
      <c r="IXF194" s="1548"/>
      <c r="IXG194" s="1548"/>
      <c r="IXH194" s="1548"/>
      <c r="IXI194" s="1548"/>
      <c r="IXJ194" s="1548"/>
      <c r="IXK194" s="1548"/>
      <c r="IXL194" s="1548"/>
      <c r="IXM194" s="1548"/>
      <c r="IXN194" s="1548"/>
      <c r="IXO194" s="1548"/>
      <c r="IXP194" s="1548"/>
      <c r="IXQ194" s="1548"/>
      <c r="IXR194" s="1548"/>
      <c r="IXS194" s="1548"/>
      <c r="IXT194" s="1548"/>
      <c r="IXU194" s="1548"/>
      <c r="IXV194" s="1548"/>
      <c r="IXW194" s="1548"/>
      <c r="IXX194" s="1548"/>
      <c r="IXY194" s="1548"/>
      <c r="IXZ194" s="1548"/>
      <c r="IYA194" s="1548"/>
      <c r="IYB194" s="1548"/>
      <c r="IYC194" s="1548"/>
      <c r="IYD194" s="1548"/>
      <c r="IYE194" s="1548"/>
      <c r="IYF194" s="1548"/>
      <c r="IYG194" s="1548"/>
      <c r="IYH194" s="1548"/>
      <c r="IYI194" s="1548"/>
      <c r="IYJ194" s="1548"/>
      <c r="IYK194" s="1548"/>
      <c r="IYL194" s="1548"/>
      <c r="IYM194" s="1548"/>
      <c r="IYN194" s="1548"/>
      <c r="IYO194" s="1548"/>
      <c r="IYP194" s="1548"/>
      <c r="IYQ194" s="1548"/>
      <c r="IYR194" s="1548"/>
      <c r="IYS194" s="1548"/>
      <c r="IYT194" s="1548"/>
      <c r="IYU194" s="1548"/>
      <c r="IYV194" s="1548"/>
      <c r="IYW194" s="1548"/>
      <c r="IYX194" s="1548"/>
      <c r="IYY194" s="1548"/>
      <c r="IYZ194" s="1548"/>
      <c r="IZA194" s="1548"/>
      <c r="IZB194" s="1548"/>
      <c r="IZC194" s="1548"/>
      <c r="IZD194" s="1548"/>
      <c r="IZE194" s="1548"/>
      <c r="IZF194" s="1548"/>
      <c r="IZG194" s="1548"/>
      <c r="IZH194" s="1548"/>
      <c r="IZI194" s="1548"/>
      <c r="IZJ194" s="1548"/>
      <c r="IZK194" s="1548"/>
      <c r="IZL194" s="1548"/>
      <c r="IZM194" s="1548"/>
      <c r="IZN194" s="1548"/>
      <c r="IZO194" s="1548"/>
      <c r="IZP194" s="1548"/>
      <c r="IZQ194" s="1548"/>
      <c r="IZR194" s="1548"/>
      <c r="IZS194" s="1548"/>
      <c r="IZT194" s="1548"/>
      <c r="IZU194" s="1548"/>
      <c r="IZV194" s="1548"/>
      <c r="IZW194" s="1548"/>
      <c r="IZX194" s="1548"/>
      <c r="IZY194" s="1548"/>
      <c r="IZZ194" s="1548"/>
      <c r="JAA194" s="1548"/>
      <c r="JAB194" s="1548"/>
      <c r="JAC194" s="1548"/>
      <c r="JAD194" s="1548"/>
      <c r="JAE194" s="1548"/>
      <c r="JAF194" s="1548"/>
      <c r="JAG194" s="1548"/>
      <c r="JAH194" s="1548"/>
      <c r="JAI194" s="1548"/>
      <c r="JAJ194" s="1548"/>
      <c r="JAK194" s="1548"/>
      <c r="JAL194" s="1548"/>
      <c r="JAM194" s="1548"/>
      <c r="JAN194" s="1548"/>
      <c r="JAO194" s="1548"/>
      <c r="JAP194" s="1548"/>
      <c r="JAQ194" s="1548"/>
      <c r="JAR194" s="1548"/>
      <c r="JAS194" s="1548"/>
      <c r="JAT194" s="1548"/>
      <c r="JAU194" s="1548"/>
      <c r="JAV194" s="1548"/>
      <c r="JAW194" s="1548"/>
      <c r="JAX194" s="1548"/>
      <c r="JAY194" s="1548"/>
      <c r="JAZ194" s="1548"/>
      <c r="JBA194" s="1548"/>
      <c r="JBB194" s="1548"/>
      <c r="JBC194" s="1548"/>
      <c r="JBD194" s="1548"/>
      <c r="JBE194" s="1548"/>
      <c r="JBF194" s="1548"/>
      <c r="JBG194" s="1548"/>
      <c r="JBH194" s="1548"/>
      <c r="JBI194" s="1548"/>
      <c r="JBJ194" s="1548"/>
      <c r="JBK194" s="1548"/>
      <c r="JBL194" s="1548"/>
      <c r="JBM194" s="1548"/>
      <c r="JBN194" s="1548"/>
      <c r="JBO194" s="1548"/>
      <c r="JBP194" s="1548"/>
      <c r="JBQ194" s="1548"/>
      <c r="JBR194" s="1548"/>
      <c r="JBS194" s="1548"/>
      <c r="JBT194" s="1548"/>
      <c r="JBU194" s="1548"/>
      <c r="JBV194" s="1548"/>
      <c r="JBW194" s="1548"/>
      <c r="JBX194" s="1548"/>
      <c r="JBY194" s="1548"/>
      <c r="JBZ194" s="1548"/>
      <c r="JCA194" s="1548"/>
      <c r="JCB194" s="1548"/>
      <c r="JCC194" s="1548"/>
      <c r="JCD194" s="1548"/>
      <c r="JCE194" s="1548"/>
      <c r="JCF194" s="1548"/>
      <c r="JCG194" s="1548"/>
      <c r="JCH194" s="1548"/>
      <c r="JCI194" s="1548"/>
      <c r="JCJ194" s="1548"/>
      <c r="JCK194" s="1548"/>
      <c r="JCL194" s="1548"/>
      <c r="JCM194" s="1548"/>
      <c r="JCN194" s="1548"/>
      <c r="JCO194" s="1548"/>
      <c r="JCP194" s="1548"/>
      <c r="JCQ194" s="1548"/>
      <c r="JCR194" s="1548"/>
      <c r="JCS194" s="1548"/>
      <c r="JCT194" s="1548"/>
      <c r="JCU194" s="1548"/>
      <c r="JCV194" s="1548"/>
      <c r="JCW194" s="1548"/>
      <c r="JCX194" s="1548"/>
      <c r="JCY194" s="1548"/>
      <c r="JCZ194" s="1548"/>
      <c r="JDA194" s="1548"/>
      <c r="JDB194" s="1548"/>
      <c r="JDC194" s="1548"/>
      <c r="JDD194" s="1548"/>
      <c r="JDE194" s="1548"/>
      <c r="JDF194" s="1548"/>
      <c r="JDG194" s="1548"/>
      <c r="JDH194" s="1548"/>
      <c r="JDI194" s="1548"/>
      <c r="JDJ194" s="1548"/>
      <c r="JDK194" s="1548"/>
      <c r="JDL194" s="1548"/>
      <c r="JDM194" s="1548"/>
      <c r="JDN194" s="1548"/>
      <c r="JDO194" s="1548"/>
      <c r="JDP194" s="1548"/>
      <c r="JDQ194" s="1548"/>
      <c r="JDR194" s="1548"/>
      <c r="JDS194" s="1548"/>
      <c r="JDT194" s="1548"/>
      <c r="JDU194" s="1548"/>
      <c r="JDV194" s="1548"/>
      <c r="JDW194" s="1548"/>
      <c r="JDX194" s="1548"/>
      <c r="JDY194" s="1548"/>
      <c r="JDZ194" s="1548"/>
      <c r="JEA194" s="1548"/>
      <c r="JEB194" s="1548"/>
      <c r="JEC194" s="1548"/>
      <c r="JED194" s="1548"/>
      <c r="JEE194" s="1548"/>
      <c r="JEF194" s="1548"/>
      <c r="JEG194" s="1548"/>
      <c r="JEH194" s="1548"/>
      <c r="JEI194" s="1548"/>
      <c r="JEJ194" s="1548"/>
      <c r="JEK194" s="1548"/>
      <c r="JEL194" s="1548"/>
      <c r="JEM194" s="1548"/>
      <c r="JEN194" s="1548"/>
      <c r="JEO194" s="1548"/>
      <c r="JEP194" s="1548"/>
      <c r="JEQ194" s="1548"/>
      <c r="JER194" s="1548"/>
      <c r="JES194" s="1548"/>
      <c r="JET194" s="1548"/>
      <c r="JEU194" s="1548"/>
      <c r="JEV194" s="1548"/>
      <c r="JEW194" s="1548"/>
      <c r="JEX194" s="1548"/>
      <c r="JEY194" s="1548"/>
      <c r="JEZ194" s="1548"/>
      <c r="JFA194" s="1548"/>
      <c r="JFB194" s="1548"/>
      <c r="JFC194" s="1548"/>
      <c r="JFD194" s="1548"/>
      <c r="JFE194" s="1548"/>
      <c r="JFF194" s="1548"/>
      <c r="JFG194" s="1548"/>
      <c r="JFH194" s="1548"/>
      <c r="JFI194" s="1548"/>
      <c r="JFJ194" s="1548"/>
      <c r="JFK194" s="1548"/>
      <c r="JFL194" s="1548"/>
      <c r="JFM194" s="1548"/>
      <c r="JFN194" s="1548"/>
      <c r="JFO194" s="1548"/>
      <c r="JFP194" s="1548"/>
      <c r="JFQ194" s="1548"/>
      <c r="JFR194" s="1548"/>
      <c r="JFS194" s="1548"/>
      <c r="JFT194" s="1548"/>
      <c r="JFU194" s="1548"/>
      <c r="JFV194" s="1548"/>
      <c r="JFW194" s="1548"/>
      <c r="JFX194" s="1548"/>
      <c r="JFY194" s="1548"/>
      <c r="JFZ194" s="1548"/>
      <c r="JGA194" s="1548"/>
      <c r="JGB194" s="1548"/>
      <c r="JGC194" s="1548"/>
      <c r="JGD194" s="1548"/>
      <c r="JGE194" s="1548"/>
      <c r="JGF194" s="1548"/>
      <c r="JGG194" s="1548"/>
      <c r="JGH194" s="1548"/>
      <c r="JGI194" s="1548"/>
      <c r="JGJ194" s="1548"/>
      <c r="JGK194" s="1548"/>
      <c r="JGL194" s="1548"/>
      <c r="JGM194" s="1548"/>
      <c r="JGN194" s="1548"/>
      <c r="JGO194" s="1548"/>
      <c r="JGP194" s="1548"/>
      <c r="JGQ194" s="1548"/>
      <c r="JGR194" s="1548"/>
      <c r="JGS194" s="1548"/>
      <c r="JGT194" s="1548"/>
      <c r="JGU194" s="1548"/>
      <c r="JGV194" s="1548"/>
      <c r="JGW194" s="1548"/>
      <c r="JGX194" s="1548"/>
      <c r="JGY194" s="1548"/>
      <c r="JGZ194" s="1548"/>
      <c r="JHA194" s="1548"/>
      <c r="JHB194" s="1548"/>
      <c r="JHC194" s="1548"/>
      <c r="JHD194" s="1548"/>
      <c r="JHE194" s="1548"/>
      <c r="JHF194" s="1548"/>
      <c r="JHG194" s="1548"/>
      <c r="JHH194" s="1548"/>
      <c r="JHI194" s="1548"/>
      <c r="JHJ194" s="1548"/>
      <c r="JHK194" s="1548"/>
      <c r="JHL194" s="1548"/>
      <c r="JHM194" s="1548"/>
      <c r="JHN194" s="1548"/>
      <c r="JHO194" s="1548"/>
      <c r="JHP194" s="1548"/>
      <c r="JHQ194" s="1548"/>
      <c r="JHR194" s="1548"/>
      <c r="JHS194" s="1548"/>
      <c r="JHT194" s="1548"/>
      <c r="JHU194" s="1548"/>
      <c r="JHV194" s="1548"/>
      <c r="JHW194" s="1548"/>
      <c r="JHX194" s="1548"/>
      <c r="JHY194" s="1548"/>
      <c r="JHZ194" s="1548"/>
      <c r="JIA194" s="1548"/>
      <c r="JIB194" s="1548"/>
      <c r="JIC194" s="1548"/>
      <c r="JID194" s="1548"/>
      <c r="JIE194" s="1548"/>
      <c r="JIF194" s="1548"/>
      <c r="JIG194" s="1548"/>
      <c r="JIH194" s="1548"/>
      <c r="JII194" s="1548"/>
      <c r="JIJ194" s="1548"/>
      <c r="JIK194" s="1548"/>
      <c r="JIL194" s="1548"/>
      <c r="JIM194" s="1548"/>
      <c r="JIN194" s="1548"/>
      <c r="JIO194" s="1548"/>
      <c r="JIP194" s="1548"/>
      <c r="JIQ194" s="1548"/>
      <c r="JIR194" s="1548"/>
      <c r="JIS194" s="1548"/>
      <c r="JIT194" s="1548"/>
      <c r="JIU194" s="1548"/>
      <c r="JIV194" s="1548"/>
      <c r="JIW194" s="1548"/>
      <c r="JIX194" s="1548"/>
      <c r="JIY194" s="1548"/>
      <c r="JIZ194" s="1548"/>
      <c r="JJA194" s="1548"/>
      <c r="JJB194" s="1548"/>
      <c r="JJC194" s="1548"/>
      <c r="JJD194" s="1548"/>
      <c r="JJE194" s="1548"/>
      <c r="JJF194" s="1548"/>
      <c r="JJG194" s="1548"/>
      <c r="JJH194" s="1548"/>
      <c r="JJI194" s="1548"/>
      <c r="JJJ194" s="1548"/>
      <c r="JJK194" s="1548"/>
      <c r="JJL194" s="1548"/>
      <c r="JJM194" s="1548"/>
      <c r="JJN194" s="1548"/>
      <c r="JJO194" s="1548"/>
      <c r="JJP194" s="1548"/>
      <c r="JJQ194" s="1548"/>
      <c r="JJR194" s="1548"/>
      <c r="JJS194" s="1548"/>
      <c r="JJT194" s="1548"/>
      <c r="JJU194" s="1548"/>
      <c r="JJV194" s="1548"/>
      <c r="JJW194" s="1548"/>
      <c r="JJX194" s="1548"/>
      <c r="JJY194" s="1548"/>
      <c r="JJZ194" s="1548"/>
      <c r="JKA194" s="1548"/>
      <c r="JKB194" s="1548"/>
      <c r="JKC194" s="1548"/>
      <c r="JKD194" s="1548"/>
      <c r="JKE194" s="1548"/>
      <c r="JKF194" s="1548"/>
      <c r="JKG194" s="1548"/>
      <c r="JKH194" s="1548"/>
      <c r="JKI194" s="1548"/>
      <c r="JKJ194" s="1548"/>
      <c r="JKK194" s="1548"/>
      <c r="JKL194" s="1548"/>
      <c r="JKM194" s="1548"/>
      <c r="JKN194" s="1548"/>
      <c r="JKO194" s="1548"/>
      <c r="JKP194" s="1548"/>
      <c r="JKQ194" s="1548"/>
      <c r="JKR194" s="1548"/>
      <c r="JKS194" s="1548"/>
      <c r="JKT194" s="1548"/>
      <c r="JKU194" s="1548"/>
      <c r="JKV194" s="1548"/>
      <c r="JKW194" s="1548"/>
      <c r="JKX194" s="1548"/>
      <c r="JKY194" s="1548"/>
      <c r="JKZ194" s="1548"/>
      <c r="JLA194" s="1548"/>
      <c r="JLB194" s="1548"/>
      <c r="JLC194" s="1548"/>
      <c r="JLD194" s="1548"/>
      <c r="JLE194" s="1548"/>
      <c r="JLF194" s="1548"/>
      <c r="JLG194" s="1548"/>
      <c r="JLH194" s="1548"/>
      <c r="JLI194" s="1548"/>
      <c r="JLJ194" s="1548"/>
      <c r="JLK194" s="1548"/>
      <c r="JLL194" s="1548"/>
      <c r="JLM194" s="1548"/>
      <c r="JLN194" s="1548"/>
      <c r="JLO194" s="1548"/>
      <c r="JLP194" s="1548"/>
      <c r="JLQ194" s="1548"/>
      <c r="JLR194" s="1548"/>
      <c r="JLS194" s="1548"/>
      <c r="JLT194" s="1548"/>
      <c r="JLU194" s="1548"/>
      <c r="JLV194" s="1548"/>
      <c r="JLW194" s="1548"/>
      <c r="JLX194" s="1548"/>
      <c r="JLY194" s="1548"/>
      <c r="JLZ194" s="1548"/>
      <c r="JMA194" s="1548"/>
      <c r="JMB194" s="1548"/>
      <c r="JMC194" s="1548"/>
      <c r="JMD194" s="1548"/>
      <c r="JME194" s="1548"/>
      <c r="JMF194" s="1548"/>
      <c r="JMG194" s="1548"/>
      <c r="JMH194" s="1548"/>
      <c r="JMI194" s="1548"/>
      <c r="JMJ194" s="1548"/>
      <c r="JMK194" s="1548"/>
      <c r="JML194" s="1548"/>
      <c r="JMM194" s="1548"/>
      <c r="JMN194" s="1548"/>
      <c r="JMO194" s="1548"/>
      <c r="JMP194" s="1548"/>
      <c r="JMQ194" s="1548"/>
      <c r="JMR194" s="1548"/>
      <c r="JMS194" s="1548"/>
      <c r="JMT194" s="1548"/>
      <c r="JMU194" s="1548"/>
      <c r="JMV194" s="1548"/>
      <c r="JMW194" s="1548"/>
      <c r="JMX194" s="1548"/>
      <c r="JMY194" s="1548"/>
      <c r="JMZ194" s="1548"/>
      <c r="JNA194" s="1548"/>
      <c r="JNB194" s="1548"/>
      <c r="JNC194" s="1548"/>
      <c r="JND194" s="1548"/>
      <c r="JNE194" s="1548"/>
      <c r="JNF194" s="1548"/>
      <c r="JNG194" s="1548"/>
      <c r="JNH194" s="1548"/>
      <c r="JNI194" s="1548"/>
      <c r="JNJ194" s="1548"/>
      <c r="JNK194" s="1548"/>
      <c r="JNL194" s="1548"/>
      <c r="JNM194" s="1548"/>
      <c r="JNN194" s="1548"/>
      <c r="JNO194" s="1548"/>
      <c r="JNP194" s="1548"/>
      <c r="JNQ194" s="1548"/>
      <c r="JNR194" s="1548"/>
      <c r="JNS194" s="1548"/>
      <c r="JNT194" s="1548"/>
      <c r="JNU194" s="1548"/>
      <c r="JNV194" s="1548"/>
      <c r="JNW194" s="1548"/>
      <c r="JNX194" s="1548"/>
      <c r="JNY194" s="1548"/>
      <c r="JNZ194" s="1548"/>
      <c r="JOA194" s="1548"/>
      <c r="JOB194" s="1548"/>
      <c r="JOC194" s="1548"/>
      <c r="JOD194" s="1548"/>
      <c r="JOE194" s="1548"/>
      <c r="JOF194" s="1548"/>
      <c r="JOG194" s="1548"/>
      <c r="JOH194" s="1548"/>
      <c r="JOI194" s="1548"/>
      <c r="JOJ194" s="1548"/>
      <c r="JOK194" s="1548"/>
      <c r="JOL194" s="1548"/>
      <c r="JOM194" s="1548"/>
      <c r="JON194" s="1548"/>
      <c r="JOO194" s="1548"/>
      <c r="JOP194" s="1548"/>
      <c r="JOQ194" s="1548"/>
      <c r="JOR194" s="1548"/>
      <c r="JOS194" s="1548"/>
      <c r="JOT194" s="1548"/>
      <c r="JOU194" s="1548"/>
      <c r="JOV194" s="1548"/>
      <c r="JOW194" s="1548"/>
      <c r="JOX194" s="1548"/>
      <c r="JOY194" s="1548"/>
      <c r="JOZ194" s="1548"/>
      <c r="JPA194" s="1548"/>
      <c r="JPB194" s="1548"/>
      <c r="JPC194" s="1548"/>
      <c r="JPD194" s="1548"/>
      <c r="JPE194" s="1548"/>
      <c r="JPF194" s="1548"/>
      <c r="JPG194" s="1548"/>
      <c r="JPH194" s="1548"/>
      <c r="JPI194" s="1548"/>
      <c r="JPJ194" s="1548"/>
      <c r="JPK194" s="1548"/>
      <c r="JPL194" s="1548"/>
      <c r="JPM194" s="1548"/>
      <c r="JPN194" s="1548"/>
      <c r="JPO194" s="1548"/>
      <c r="JPP194" s="1548"/>
      <c r="JPQ194" s="1548"/>
      <c r="JPR194" s="1548"/>
      <c r="JPS194" s="1548"/>
      <c r="JPT194" s="1548"/>
      <c r="JPU194" s="1548"/>
      <c r="JPV194" s="1548"/>
      <c r="JPW194" s="1548"/>
      <c r="JPX194" s="1548"/>
      <c r="JPY194" s="1548"/>
      <c r="JPZ194" s="1548"/>
      <c r="JQA194" s="1548"/>
      <c r="JQB194" s="1548"/>
      <c r="JQC194" s="1548"/>
      <c r="JQD194" s="1548"/>
      <c r="JQE194" s="1548"/>
      <c r="JQF194" s="1548"/>
      <c r="JQG194" s="1548"/>
      <c r="JQH194" s="1548"/>
      <c r="JQI194" s="1548"/>
      <c r="JQJ194" s="1548"/>
      <c r="JQK194" s="1548"/>
      <c r="JQL194" s="1548"/>
      <c r="JQM194" s="1548"/>
      <c r="JQN194" s="1548"/>
      <c r="JQO194" s="1548"/>
      <c r="JQP194" s="1548"/>
      <c r="JQQ194" s="1548"/>
      <c r="JQR194" s="1548"/>
      <c r="JQS194" s="1548"/>
      <c r="JQT194" s="1548"/>
      <c r="JQU194" s="1548"/>
      <c r="JQV194" s="1548"/>
      <c r="JQW194" s="1548"/>
      <c r="JQX194" s="1548"/>
      <c r="JQY194" s="1548"/>
      <c r="JQZ194" s="1548"/>
      <c r="JRA194" s="1548"/>
      <c r="JRB194" s="1548"/>
      <c r="JRC194" s="1548"/>
      <c r="JRD194" s="1548"/>
      <c r="JRE194" s="1548"/>
      <c r="JRF194" s="1548"/>
      <c r="JRG194" s="1548"/>
      <c r="JRH194" s="1548"/>
      <c r="JRI194" s="1548"/>
      <c r="JRJ194" s="1548"/>
      <c r="JRK194" s="1548"/>
      <c r="JRL194" s="1548"/>
      <c r="JRM194" s="1548"/>
      <c r="JRN194" s="1548"/>
      <c r="JRO194" s="1548"/>
      <c r="JRP194" s="1548"/>
      <c r="JRQ194" s="1548"/>
      <c r="JRR194" s="1548"/>
      <c r="JRS194" s="1548"/>
      <c r="JRT194" s="1548"/>
      <c r="JRU194" s="1548"/>
      <c r="JRV194" s="1548"/>
      <c r="JRW194" s="1548"/>
      <c r="JRX194" s="1548"/>
      <c r="JRY194" s="1548"/>
      <c r="JRZ194" s="1548"/>
      <c r="JSA194" s="1548"/>
      <c r="JSB194" s="1548"/>
      <c r="JSC194" s="1548"/>
      <c r="JSD194" s="1548"/>
      <c r="JSE194" s="1548"/>
      <c r="JSF194" s="1548"/>
      <c r="JSG194" s="1548"/>
      <c r="JSH194" s="1548"/>
      <c r="JSI194" s="1548"/>
      <c r="JSJ194" s="1548"/>
      <c r="JSK194" s="1548"/>
      <c r="JSL194" s="1548"/>
      <c r="JSM194" s="1548"/>
      <c r="JSN194" s="1548"/>
      <c r="JSO194" s="1548"/>
      <c r="JSP194" s="1548"/>
      <c r="JSQ194" s="1548"/>
      <c r="JSR194" s="1548"/>
      <c r="JSS194" s="1548"/>
      <c r="JST194" s="1548"/>
      <c r="JSU194" s="1548"/>
      <c r="JSV194" s="1548"/>
      <c r="JSW194" s="1548"/>
      <c r="JSX194" s="1548"/>
      <c r="JSY194" s="1548"/>
      <c r="JSZ194" s="1548"/>
      <c r="JTA194" s="1548"/>
      <c r="JTB194" s="1548"/>
      <c r="JTC194" s="1548"/>
      <c r="JTD194" s="1548"/>
      <c r="JTE194" s="1548"/>
      <c r="JTF194" s="1548"/>
      <c r="JTG194" s="1548"/>
      <c r="JTH194" s="1548"/>
      <c r="JTI194" s="1548"/>
      <c r="JTJ194" s="1548"/>
      <c r="JTK194" s="1548"/>
      <c r="JTL194" s="1548"/>
      <c r="JTM194" s="1548"/>
      <c r="JTN194" s="1548"/>
      <c r="JTO194" s="1548"/>
      <c r="JTP194" s="1548"/>
      <c r="JTQ194" s="1548"/>
      <c r="JTR194" s="1548"/>
      <c r="JTS194" s="1548"/>
      <c r="JTT194" s="1548"/>
      <c r="JTU194" s="1548"/>
      <c r="JTV194" s="1548"/>
      <c r="JTW194" s="1548"/>
      <c r="JTX194" s="1548"/>
      <c r="JTY194" s="1548"/>
      <c r="JTZ194" s="1548"/>
      <c r="JUA194" s="1548"/>
      <c r="JUB194" s="1548"/>
      <c r="JUC194" s="1548"/>
      <c r="JUD194" s="1548"/>
      <c r="JUE194" s="1548"/>
      <c r="JUF194" s="1548"/>
      <c r="JUG194" s="1548"/>
      <c r="JUH194" s="1548"/>
      <c r="JUI194" s="1548"/>
      <c r="JUJ194" s="1548"/>
      <c r="JUK194" s="1548"/>
      <c r="JUL194" s="1548"/>
      <c r="JUM194" s="1548"/>
      <c r="JUN194" s="1548"/>
      <c r="JUO194" s="1548"/>
      <c r="JUP194" s="1548"/>
      <c r="JUQ194" s="1548"/>
      <c r="JUR194" s="1548"/>
      <c r="JUS194" s="1548"/>
      <c r="JUT194" s="1548"/>
      <c r="JUU194" s="1548"/>
      <c r="JUV194" s="1548"/>
      <c r="JUW194" s="1548"/>
      <c r="JUX194" s="1548"/>
      <c r="JUY194" s="1548"/>
      <c r="JUZ194" s="1548"/>
      <c r="JVA194" s="1548"/>
      <c r="JVB194" s="1548"/>
      <c r="JVC194" s="1548"/>
      <c r="JVD194" s="1548"/>
      <c r="JVE194" s="1548"/>
      <c r="JVF194" s="1548"/>
      <c r="JVG194" s="1548"/>
      <c r="JVH194" s="1548"/>
      <c r="JVI194" s="1548"/>
      <c r="JVJ194" s="1548"/>
      <c r="JVK194" s="1548"/>
      <c r="JVL194" s="1548"/>
      <c r="JVM194" s="1548"/>
      <c r="JVN194" s="1548"/>
      <c r="JVO194" s="1548"/>
      <c r="JVP194" s="1548"/>
      <c r="JVQ194" s="1548"/>
      <c r="JVR194" s="1548"/>
      <c r="JVS194" s="1548"/>
      <c r="JVT194" s="1548"/>
      <c r="JVU194" s="1548"/>
      <c r="JVV194" s="1548"/>
      <c r="JVW194" s="1548"/>
      <c r="JVX194" s="1548"/>
      <c r="JVY194" s="1548"/>
      <c r="JVZ194" s="1548"/>
      <c r="JWA194" s="1548"/>
      <c r="JWB194" s="1548"/>
      <c r="JWC194" s="1548"/>
      <c r="JWD194" s="1548"/>
      <c r="JWE194" s="1548"/>
      <c r="JWF194" s="1548"/>
      <c r="JWG194" s="1548"/>
      <c r="JWH194" s="1548"/>
      <c r="JWI194" s="1548"/>
      <c r="JWJ194" s="1548"/>
      <c r="JWK194" s="1548"/>
      <c r="JWL194" s="1548"/>
      <c r="JWM194" s="1548"/>
      <c r="JWN194" s="1548"/>
      <c r="JWO194" s="1548"/>
      <c r="JWP194" s="1548"/>
      <c r="JWQ194" s="1548"/>
      <c r="JWR194" s="1548"/>
      <c r="JWS194" s="1548"/>
      <c r="JWT194" s="1548"/>
      <c r="JWU194" s="1548"/>
      <c r="JWV194" s="1548"/>
      <c r="JWW194" s="1548"/>
      <c r="JWX194" s="1548"/>
      <c r="JWY194" s="1548"/>
      <c r="JWZ194" s="1548"/>
      <c r="JXA194" s="1548"/>
      <c r="JXB194" s="1548"/>
      <c r="JXC194" s="1548"/>
      <c r="JXD194" s="1548"/>
      <c r="JXE194" s="1548"/>
      <c r="JXF194" s="1548"/>
      <c r="JXG194" s="1548"/>
      <c r="JXH194" s="1548"/>
      <c r="JXI194" s="1548"/>
      <c r="JXJ194" s="1548"/>
      <c r="JXK194" s="1548"/>
      <c r="JXL194" s="1548"/>
      <c r="JXM194" s="1548"/>
      <c r="JXN194" s="1548"/>
      <c r="JXO194" s="1548"/>
      <c r="JXP194" s="1548"/>
      <c r="JXQ194" s="1548"/>
      <c r="JXR194" s="1548"/>
      <c r="JXS194" s="1548"/>
      <c r="JXT194" s="1548"/>
      <c r="JXU194" s="1548"/>
      <c r="JXV194" s="1548"/>
      <c r="JXW194" s="1548"/>
      <c r="JXX194" s="1548"/>
      <c r="JXY194" s="1548"/>
      <c r="JXZ194" s="1548"/>
      <c r="JYA194" s="1548"/>
      <c r="JYB194" s="1548"/>
      <c r="JYC194" s="1548"/>
      <c r="JYD194" s="1548"/>
      <c r="JYE194" s="1548"/>
      <c r="JYF194" s="1548"/>
      <c r="JYG194" s="1548"/>
      <c r="JYH194" s="1548"/>
      <c r="JYI194" s="1548"/>
      <c r="JYJ194" s="1548"/>
      <c r="JYK194" s="1548"/>
      <c r="JYL194" s="1548"/>
      <c r="JYM194" s="1548"/>
      <c r="JYN194" s="1548"/>
      <c r="JYO194" s="1548"/>
      <c r="JYP194" s="1548"/>
      <c r="JYQ194" s="1548"/>
      <c r="JYR194" s="1548"/>
      <c r="JYS194" s="1548"/>
      <c r="JYT194" s="1548"/>
      <c r="JYU194" s="1548"/>
      <c r="JYV194" s="1548"/>
      <c r="JYW194" s="1548"/>
      <c r="JYX194" s="1548"/>
      <c r="JYY194" s="1548"/>
      <c r="JYZ194" s="1548"/>
      <c r="JZA194" s="1548"/>
      <c r="JZB194" s="1548"/>
      <c r="JZC194" s="1548"/>
      <c r="JZD194" s="1548"/>
      <c r="JZE194" s="1548"/>
      <c r="JZF194" s="1548"/>
      <c r="JZG194" s="1548"/>
      <c r="JZH194" s="1548"/>
      <c r="JZI194" s="1548"/>
      <c r="JZJ194" s="1548"/>
      <c r="JZK194" s="1548"/>
      <c r="JZL194" s="1548"/>
      <c r="JZM194" s="1548"/>
      <c r="JZN194" s="1548"/>
      <c r="JZO194" s="1548"/>
      <c r="JZP194" s="1548"/>
      <c r="JZQ194" s="1548"/>
      <c r="JZR194" s="1548"/>
      <c r="JZS194" s="1548"/>
      <c r="JZT194" s="1548"/>
      <c r="JZU194" s="1548"/>
      <c r="JZV194" s="1548"/>
      <c r="JZW194" s="1548"/>
      <c r="JZX194" s="1548"/>
      <c r="JZY194" s="1548"/>
      <c r="JZZ194" s="1548"/>
      <c r="KAA194" s="1548"/>
      <c r="KAB194" s="1548"/>
      <c r="KAC194" s="1548"/>
      <c r="KAD194" s="1548"/>
      <c r="KAE194" s="1548"/>
      <c r="KAF194" s="1548"/>
      <c r="KAG194" s="1548"/>
      <c r="KAH194" s="1548"/>
      <c r="KAI194" s="1548"/>
      <c r="KAJ194" s="1548"/>
      <c r="KAK194" s="1548"/>
      <c r="KAL194" s="1548"/>
      <c r="KAM194" s="1548"/>
      <c r="KAN194" s="1548"/>
      <c r="KAO194" s="1548"/>
      <c r="KAP194" s="1548"/>
      <c r="KAQ194" s="1548"/>
      <c r="KAR194" s="1548"/>
      <c r="KAS194" s="1548"/>
      <c r="KAT194" s="1548"/>
      <c r="KAU194" s="1548"/>
      <c r="KAV194" s="1548"/>
      <c r="KAW194" s="1548"/>
      <c r="KAX194" s="1548"/>
      <c r="KAY194" s="1548"/>
      <c r="KAZ194" s="1548"/>
      <c r="KBA194" s="1548"/>
      <c r="KBB194" s="1548"/>
      <c r="KBC194" s="1548"/>
      <c r="KBD194" s="1548"/>
      <c r="KBE194" s="1548"/>
      <c r="KBF194" s="1548"/>
      <c r="KBG194" s="1548"/>
      <c r="KBH194" s="1548"/>
      <c r="KBI194" s="1548"/>
      <c r="KBJ194" s="1548"/>
      <c r="KBK194" s="1548"/>
      <c r="KBL194" s="1548"/>
      <c r="KBM194" s="1548"/>
      <c r="KBN194" s="1548"/>
      <c r="KBO194" s="1548"/>
      <c r="KBP194" s="1548"/>
      <c r="KBQ194" s="1548"/>
      <c r="KBR194" s="1548"/>
      <c r="KBS194" s="1548"/>
      <c r="KBT194" s="1548"/>
      <c r="KBU194" s="1548"/>
      <c r="KBV194" s="1548"/>
      <c r="KBW194" s="1548"/>
      <c r="KBX194" s="1548"/>
      <c r="KBY194" s="1548"/>
      <c r="KBZ194" s="1548"/>
      <c r="KCA194" s="1548"/>
      <c r="KCB194" s="1548"/>
      <c r="KCC194" s="1548"/>
      <c r="KCD194" s="1548"/>
      <c r="KCE194" s="1548"/>
      <c r="KCF194" s="1548"/>
      <c r="KCG194" s="1548"/>
      <c r="KCH194" s="1548"/>
      <c r="KCI194" s="1548"/>
      <c r="KCJ194" s="1548"/>
      <c r="KCK194" s="1548"/>
      <c r="KCL194" s="1548"/>
      <c r="KCM194" s="1548"/>
      <c r="KCN194" s="1548"/>
      <c r="KCO194" s="1548"/>
      <c r="KCP194" s="1548"/>
      <c r="KCQ194" s="1548"/>
      <c r="KCR194" s="1548"/>
      <c r="KCS194" s="1548"/>
      <c r="KCT194" s="1548"/>
      <c r="KCU194" s="1548"/>
      <c r="KCV194" s="1548"/>
      <c r="KCW194" s="1548"/>
      <c r="KCX194" s="1548"/>
      <c r="KCY194" s="1548"/>
      <c r="KCZ194" s="1548"/>
      <c r="KDA194" s="1548"/>
      <c r="KDB194" s="1548"/>
      <c r="KDC194" s="1548"/>
      <c r="KDD194" s="1548"/>
      <c r="KDE194" s="1548"/>
      <c r="KDF194" s="1548"/>
      <c r="KDG194" s="1548"/>
      <c r="KDH194" s="1548"/>
      <c r="KDI194" s="1548"/>
      <c r="KDJ194" s="1548"/>
      <c r="KDK194" s="1548"/>
      <c r="KDL194" s="1548"/>
      <c r="KDM194" s="1548"/>
      <c r="KDN194" s="1548"/>
      <c r="KDO194" s="1548"/>
      <c r="KDP194" s="1548"/>
      <c r="KDQ194" s="1548"/>
      <c r="KDR194" s="1548"/>
      <c r="KDS194" s="1548"/>
      <c r="KDT194" s="1548"/>
      <c r="KDU194" s="1548"/>
      <c r="KDV194" s="1548"/>
      <c r="KDW194" s="1548"/>
      <c r="KDX194" s="1548"/>
      <c r="KDY194" s="1548"/>
      <c r="KDZ194" s="1548"/>
      <c r="KEA194" s="1548"/>
      <c r="KEB194" s="1548"/>
      <c r="KEC194" s="1548"/>
      <c r="KED194" s="1548"/>
      <c r="KEE194" s="1548"/>
      <c r="KEF194" s="1548"/>
      <c r="KEG194" s="1548"/>
      <c r="KEH194" s="1548"/>
      <c r="KEI194" s="1548"/>
      <c r="KEJ194" s="1548"/>
      <c r="KEK194" s="1548"/>
      <c r="KEL194" s="1548"/>
      <c r="KEM194" s="1548"/>
      <c r="KEN194" s="1548"/>
      <c r="KEO194" s="1548"/>
      <c r="KEP194" s="1548"/>
      <c r="KEQ194" s="1548"/>
      <c r="KER194" s="1548"/>
      <c r="KES194" s="1548"/>
      <c r="KET194" s="1548"/>
      <c r="KEU194" s="1548"/>
      <c r="KEV194" s="1548"/>
      <c r="KEW194" s="1548"/>
      <c r="KEX194" s="1548"/>
      <c r="KEY194" s="1548"/>
      <c r="KEZ194" s="1548"/>
      <c r="KFA194" s="1548"/>
      <c r="KFB194" s="1548"/>
      <c r="KFC194" s="1548"/>
      <c r="KFD194" s="1548"/>
      <c r="KFE194" s="1548"/>
      <c r="KFF194" s="1548"/>
      <c r="KFG194" s="1548"/>
      <c r="KFH194" s="1548"/>
      <c r="KFI194" s="1548"/>
      <c r="KFJ194" s="1548"/>
      <c r="KFK194" s="1548"/>
      <c r="KFL194" s="1548"/>
      <c r="KFM194" s="1548"/>
      <c r="KFN194" s="1548"/>
      <c r="KFO194" s="1548"/>
      <c r="KFP194" s="1548"/>
      <c r="KFQ194" s="1548"/>
      <c r="KFR194" s="1548"/>
      <c r="KFS194" s="1548"/>
      <c r="KFT194" s="1548"/>
      <c r="KFU194" s="1548"/>
      <c r="KFV194" s="1548"/>
      <c r="KFW194" s="1548"/>
      <c r="KFX194" s="1548"/>
      <c r="KFY194" s="1548"/>
      <c r="KFZ194" s="1548"/>
      <c r="KGA194" s="1548"/>
      <c r="KGB194" s="1548"/>
      <c r="KGC194" s="1548"/>
      <c r="KGD194" s="1548"/>
      <c r="KGE194" s="1548"/>
      <c r="KGF194" s="1548"/>
      <c r="KGG194" s="1548"/>
      <c r="KGH194" s="1548"/>
      <c r="KGI194" s="1548"/>
      <c r="KGJ194" s="1548"/>
      <c r="KGK194" s="1548"/>
      <c r="KGL194" s="1548"/>
      <c r="KGM194" s="1548"/>
      <c r="KGN194" s="1548"/>
      <c r="KGO194" s="1548"/>
      <c r="KGP194" s="1548"/>
      <c r="KGQ194" s="1548"/>
      <c r="KGR194" s="1548"/>
      <c r="KGS194" s="1548"/>
      <c r="KGT194" s="1548"/>
      <c r="KGU194" s="1548"/>
      <c r="KGV194" s="1548"/>
      <c r="KGW194" s="1548"/>
      <c r="KGX194" s="1548"/>
      <c r="KGY194" s="1548"/>
      <c r="KGZ194" s="1548"/>
      <c r="KHA194" s="1548"/>
      <c r="KHB194" s="1548"/>
      <c r="KHC194" s="1548"/>
      <c r="KHD194" s="1548"/>
      <c r="KHE194" s="1548"/>
      <c r="KHF194" s="1548"/>
      <c r="KHG194" s="1548"/>
      <c r="KHH194" s="1548"/>
      <c r="KHI194" s="1548"/>
      <c r="KHJ194" s="1548"/>
      <c r="KHK194" s="1548"/>
      <c r="KHL194" s="1548"/>
      <c r="KHM194" s="1548"/>
      <c r="KHN194" s="1548"/>
      <c r="KHO194" s="1548"/>
      <c r="KHP194" s="1548"/>
      <c r="KHQ194" s="1548"/>
      <c r="KHR194" s="1548"/>
      <c r="KHS194" s="1548"/>
      <c r="KHT194" s="1548"/>
      <c r="KHU194" s="1548"/>
      <c r="KHV194" s="1548"/>
      <c r="KHW194" s="1548"/>
      <c r="KHX194" s="1548"/>
      <c r="KHY194" s="1548"/>
      <c r="KHZ194" s="1548"/>
      <c r="KIA194" s="1548"/>
      <c r="KIB194" s="1548"/>
      <c r="KIC194" s="1548"/>
      <c r="KID194" s="1548"/>
      <c r="KIE194" s="1548"/>
      <c r="KIF194" s="1548"/>
      <c r="KIG194" s="1548"/>
      <c r="KIH194" s="1548"/>
      <c r="KII194" s="1548"/>
      <c r="KIJ194" s="1548"/>
      <c r="KIK194" s="1548"/>
      <c r="KIL194" s="1548"/>
      <c r="KIM194" s="1548"/>
      <c r="KIN194" s="1548"/>
      <c r="KIO194" s="1548"/>
      <c r="KIP194" s="1548"/>
      <c r="KIQ194" s="1548"/>
      <c r="KIR194" s="1548"/>
      <c r="KIS194" s="1548"/>
      <c r="KIT194" s="1548"/>
      <c r="KIU194" s="1548"/>
      <c r="KIV194" s="1548"/>
      <c r="KIW194" s="1548"/>
      <c r="KIX194" s="1548"/>
      <c r="KIY194" s="1548"/>
      <c r="KIZ194" s="1548"/>
      <c r="KJA194" s="1548"/>
      <c r="KJB194" s="1548"/>
      <c r="KJC194" s="1548"/>
      <c r="KJD194" s="1548"/>
      <c r="KJE194" s="1548"/>
      <c r="KJF194" s="1548"/>
      <c r="KJG194" s="1548"/>
      <c r="KJH194" s="1548"/>
      <c r="KJI194" s="1548"/>
      <c r="KJJ194" s="1548"/>
      <c r="KJK194" s="1548"/>
      <c r="KJL194" s="1548"/>
      <c r="KJM194" s="1548"/>
      <c r="KJN194" s="1548"/>
      <c r="KJO194" s="1548"/>
      <c r="KJP194" s="1548"/>
      <c r="KJQ194" s="1548"/>
      <c r="KJR194" s="1548"/>
      <c r="KJS194" s="1548"/>
      <c r="KJT194" s="1548"/>
      <c r="KJU194" s="1548"/>
      <c r="KJV194" s="1548"/>
      <c r="KJW194" s="1548"/>
      <c r="KJX194" s="1548"/>
      <c r="KJY194" s="1548"/>
      <c r="KJZ194" s="1548"/>
      <c r="KKA194" s="1548"/>
      <c r="KKB194" s="1548"/>
      <c r="KKC194" s="1548"/>
      <c r="KKD194" s="1548"/>
      <c r="KKE194" s="1548"/>
      <c r="KKF194" s="1548"/>
      <c r="KKG194" s="1548"/>
      <c r="KKH194" s="1548"/>
      <c r="KKI194" s="1548"/>
      <c r="KKJ194" s="1548"/>
      <c r="KKK194" s="1548"/>
      <c r="KKL194" s="1548"/>
      <c r="KKM194" s="1548"/>
      <c r="KKN194" s="1548"/>
      <c r="KKO194" s="1548"/>
      <c r="KKP194" s="1548"/>
      <c r="KKQ194" s="1548"/>
      <c r="KKR194" s="1548"/>
      <c r="KKS194" s="1548"/>
      <c r="KKT194" s="1548"/>
      <c r="KKU194" s="1548"/>
      <c r="KKV194" s="1548"/>
      <c r="KKW194" s="1548"/>
      <c r="KKX194" s="1548"/>
      <c r="KKY194" s="1548"/>
      <c r="KKZ194" s="1548"/>
      <c r="KLA194" s="1548"/>
      <c r="KLB194" s="1548"/>
      <c r="KLC194" s="1548"/>
      <c r="KLD194" s="1548"/>
      <c r="KLE194" s="1548"/>
      <c r="KLF194" s="1548"/>
      <c r="KLG194" s="1548"/>
      <c r="KLH194" s="1548"/>
      <c r="KLI194" s="1548"/>
      <c r="KLJ194" s="1548"/>
      <c r="KLK194" s="1548"/>
      <c r="KLL194" s="1548"/>
      <c r="KLM194" s="1548"/>
      <c r="KLN194" s="1548"/>
      <c r="KLO194" s="1548"/>
      <c r="KLP194" s="1548"/>
      <c r="KLQ194" s="1548"/>
      <c r="KLR194" s="1548"/>
      <c r="KLS194" s="1548"/>
      <c r="KLT194" s="1548"/>
      <c r="KLU194" s="1548"/>
      <c r="KLV194" s="1548"/>
      <c r="KLW194" s="1548"/>
      <c r="KLX194" s="1548"/>
      <c r="KLY194" s="1548"/>
      <c r="KLZ194" s="1548"/>
      <c r="KMA194" s="1548"/>
      <c r="KMB194" s="1548"/>
      <c r="KMC194" s="1548"/>
      <c r="KMD194" s="1548"/>
      <c r="KME194" s="1548"/>
      <c r="KMF194" s="1548"/>
      <c r="KMG194" s="1548"/>
      <c r="KMH194" s="1548"/>
      <c r="KMI194" s="1548"/>
      <c r="KMJ194" s="1548"/>
      <c r="KMK194" s="1548"/>
      <c r="KML194" s="1548"/>
      <c r="KMM194" s="1548"/>
      <c r="KMN194" s="1548"/>
      <c r="KMO194" s="1548"/>
      <c r="KMP194" s="1548"/>
      <c r="KMQ194" s="1548"/>
      <c r="KMR194" s="1548"/>
      <c r="KMS194" s="1548"/>
      <c r="KMT194" s="1548"/>
      <c r="KMU194" s="1548"/>
      <c r="KMV194" s="1548"/>
      <c r="KMW194" s="1548"/>
      <c r="KMX194" s="1548"/>
      <c r="KMY194" s="1548"/>
      <c r="KMZ194" s="1548"/>
      <c r="KNA194" s="1548"/>
      <c r="KNB194" s="1548"/>
      <c r="KNC194" s="1548"/>
      <c r="KND194" s="1548"/>
      <c r="KNE194" s="1548"/>
      <c r="KNF194" s="1548"/>
      <c r="KNG194" s="1548"/>
      <c r="KNH194" s="1548"/>
      <c r="KNI194" s="1548"/>
      <c r="KNJ194" s="1548"/>
      <c r="KNK194" s="1548"/>
      <c r="KNL194" s="1548"/>
      <c r="KNM194" s="1548"/>
      <c r="KNN194" s="1548"/>
      <c r="KNO194" s="1548"/>
      <c r="KNP194" s="1548"/>
      <c r="KNQ194" s="1548"/>
      <c r="KNR194" s="1548"/>
      <c r="KNS194" s="1548"/>
      <c r="KNT194" s="1548"/>
      <c r="KNU194" s="1548"/>
      <c r="KNV194" s="1548"/>
      <c r="KNW194" s="1548"/>
      <c r="KNX194" s="1548"/>
      <c r="KNY194" s="1548"/>
      <c r="KNZ194" s="1548"/>
      <c r="KOA194" s="1548"/>
      <c r="KOB194" s="1548"/>
      <c r="KOC194" s="1548"/>
      <c r="KOD194" s="1548"/>
      <c r="KOE194" s="1548"/>
      <c r="KOF194" s="1548"/>
      <c r="KOG194" s="1548"/>
      <c r="KOH194" s="1548"/>
      <c r="KOI194" s="1548"/>
      <c r="KOJ194" s="1548"/>
      <c r="KOK194" s="1548"/>
      <c r="KOL194" s="1548"/>
      <c r="KOM194" s="1548"/>
      <c r="KON194" s="1548"/>
      <c r="KOO194" s="1548"/>
      <c r="KOP194" s="1548"/>
      <c r="KOQ194" s="1548"/>
      <c r="KOR194" s="1548"/>
      <c r="KOS194" s="1548"/>
      <c r="KOT194" s="1548"/>
      <c r="KOU194" s="1548"/>
      <c r="KOV194" s="1548"/>
      <c r="KOW194" s="1548"/>
      <c r="KOX194" s="1548"/>
      <c r="KOY194" s="1548"/>
      <c r="KOZ194" s="1548"/>
      <c r="KPA194" s="1548"/>
      <c r="KPB194" s="1548"/>
      <c r="KPC194" s="1548"/>
      <c r="KPD194" s="1548"/>
      <c r="KPE194" s="1548"/>
      <c r="KPF194" s="1548"/>
      <c r="KPG194" s="1548"/>
      <c r="KPH194" s="1548"/>
      <c r="KPI194" s="1548"/>
      <c r="KPJ194" s="1548"/>
      <c r="KPK194" s="1548"/>
      <c r="KPL194" s="1548"/>
      <c r="KPM194" s="1548"/>
      <c r="KPN194" s="1548"/>
      <c r="KPO194" s="1548"/>
      <c r="KPP194" s="1548"/>
      <c r="KPQ194" s="1548"/>
      <c r="KPR194" s="1548"/>
      <c r="KPS194" s="1548"/>
      <c r="KPT194" s="1548"/>
      <c r="KPU194" s="1548"/>
      <c r="KPV194" s="1548"/>
      <c r="KPW194" s="1548"/>
      <c r="KPX194" s="1548"/>
      <c r="KPY194" s="1548"/>
      <c r="KPZ194" s="1548"/>
      <c r="KQA194" s="1548"/>
      <c r="KQB194" s="1548"/>
      <c r="KQC194" s="1548"/>
      <c r="KQD194" s="1548"/>
      <c r="KQE194" s="1548"/>
      <c r="KQF194" s="1548"/>
      <c r="KQG194" s="1548"/>
      <c r="KQH194" s="1548"/>
      <c r="KQI194" s="1548"/>
      <c r="KQJ194" s="1548"/>
      <c r="KQK194" s="1548"/>
      <c r="KQL194" s="1548"/>
      <c r="KQM194" s="1548"/>
      <c r="KQN194" s="1548"/>
      <c r="KQO194" s="1548"/>
      <c r="KQP194" s="1548"/>
      <c r="KQQ194" s="1548"/>
      <c r="KQR194" s="1548"/>
      <c r="KQS194" s="1548"/>
      <c r="KQT194" s="1548"/>
      <c r="KQU194" s="1548"/>
      <c r="KQV194" s="1548"/>
      <c r="KQW194" s="1548"/>
      <c r="KQX194" s="1548"/>
      <c r="KQY194" s="1548"/>
      <c r="KQZ194" s="1548"/>
      <c r="KRA194" s="1548"/>
      <c r="KRB194" s="1548"/>
      <c r="KRC194" s="1548"/>
      <c r="KRD194" s="1548"/>
      <c r="KRE194" s="1548"/>
      <c r="KRF194" s="1548"/>
      <c r="KRG194" s="1548"/>
      <c r="KRH194" s="1548"/>
      <c r="KRI194" s="1548"/>
      <c r="KRJ194" s="1548"/>
      <c r="KRK194" s="1548"/>
      <c r="KRL194" s="1548"/>
      <c r="KRM194" s="1548"/>
      <c r="KRN194" s="1548"/>
      <c r="KRO194" s="1548"/>
      <c r="KRP194" s="1548"/>
      <c r="KRQ194" s="1548"/>
      <c r="KRR194" s="1548"/>
      <c r="KRS194" s="1548"/>
      <c r="KRT194" s="1548"/>
      <c r="KRU194" s="1548"/>
      <c r="KRV194" s="1548"/>
      <c r="KRW194" s="1548"/>
      <c r="KRX194" s="1548"/>
      <c r="KRY194" s="1548"/>
      <c r="KRZ194" s="1548"/>
      <c r="KSA194" s="1548"/>
      <c r="KSB194" s="1548"/>
      <c r="KSC194" s="1548"/>
      <c r="KSD194" s="1548"/>
      <c r="KSE194" s="1548"/>
      <c r="KSF194" s="1548"/>
      <c r="KSG194" s="1548"/>
      <c r="KSH194" s="1548"/>
      <c r="KSI194" s="1548"/>
      <c r="KSJ194" s="1548"/>
      <c r="KSK194" s="1548"/>
      <c r="KSL194" s="1548"/>
      <c r="KSM194" s="1548"/>
      <c r="KSN194" s="1548"/>
      <c r="KSO194" s="1548"/>
      <c r="KSP194" s="1548"/>
      <c r="KSQ194" s="1548"/>
      <c r="KSR194" s="1548"/>
      <c r="KSS194" s="1548"/>
      <c r="KST194" s="1548"/>
      <c r="KSU194" s="1548"/>
      <c r="KSV194" s="1548"/>
      <c r="KSW194" s="1548"/>
      <c r="KSX194" s="1548"/>
      <c r="KSY194" s="1548"/>
      <c r="KSZ194" s="1548"/>
      <c r="KTA194" s="1548"/>
      <c r="KTB194" s="1548"/>
      <c r="KTC194" s="1548"/>
      <c r="KTD194" s="1548"/>
      <c r="KTE194" s="1548"/>
      <c r="KTF194" s="1548"/>
      <c r="KTG194" s="1548"/>
      <c r="KTH194" s="1548"/>
      <c r="KTI194" s="1548"/>
      <c r="KTJ194" s="1548"/>
      <c r="KTK194" s="1548"/>
      <c r="KTL194" s="1548"/>
      <c r="KTM194" s="1548"/>
      <c r="KTN194" s="1548"/>
      <c r="KTO194" s="1548"/>
      <c r="KTP194" s="1548"/>
      <c r="KTQ194" s="1548"/>
      <c r="KTR194" s="1548"/>
      <c r="KTS194" s="1548"/>
      <c r="KTT194" s="1548"/>
      <c r="KTU194" s="1548"/>
      <c r="KTV194" s="1548"/>
      <c r="KTW194" s="1548"/>
      <c r="KTX194" s="1548"/>
      <c r="KTY194" s="1548"/>
      <c r="KTZ194" s="1548"/>
      <c r="KUA194" s="1548"/>
      <c r="KUB194" s="1548"/>
      <c r="KUC194" s="1548"/>
      <c r="KUD194" s="1548"/>
      <c r="KUE194" s="1548"/>
      <c r="KUF194" s="1548"/>
      <c r="KUG194" s="1548"/>
      <c r="KUH194" s="1548"/>
      <c r="KUI194" s="1548"/>
      <c r="KUJ194" s="1548"/>
      <c r="KUK194" s="1548"/>
      <c r="KUL194" s="1548"/>
      <c r="KUM194" s="1548"/>
      <c r="KUN194" s="1548"/>
      <c r="KUO194" s="1548"/>
      <c r="KUP194" s="1548"/>
      <c r="KUQ194" s="1548"/>
      <c r="KUR194" s="1548"/>
      <c r="KUS194" s="1548"/>
      <c r="KUT194" s="1548"/>
      <c r="KUU194" s="1548"/>
      <c r="KUV194" s="1548"/>
      <c r="KUW194" s="1548"/>
      <c r="KUX194" s="1548"/>
      <c r="KUY194" s="1548"/>
      <c r="KUZ194" s="1548"/>
      <c r="KVA194" s="1548"/>
      <c r="KVB194" s="1548"/>
      <c r="KVC194" s="1548"/>
      <c r="KVD194" s="1548"/>
      <c r="KVE194" s="1548"/>
      <c r="KVF194" s="1548"/>
      <c r="KVG194" s="1548"/>
      <c r="KVH194" s="1548"/>
      <c r="KVI194" s="1548"/>
      <c r="KVJ194" s="1548"/>
      <c r="KVK194" s="1548"/>
      <c r="KVL194" s="1548"/>
      <c r="KVM194" s="1548"/>
      <c r="KVN194" s="1548"/>
      <c r="KVO194" s="1548"/>
      <c r="KVP194" s="1548"/>
      <c r="KVQ194" s="1548"/>
      <c r="KVR194" s="1548"/>
      <c r="KVS194" s="1548"/>
      <c r="KVT194" s="1548"/>
      <c r="KVU194" s="1548"/>
      <c r="KVV194" s="1548"/>
      <c r="KVW194" s="1548"/>
      <c r="KVX194" s="1548"/>
      <c r="KVY194" s="1548"/>
      <c r="KVZ194" s="1548"/>
      <c r="KWA194" s="1548"/>
      <c r="KWB194" s="1548"/>
      <c r="KWC194" s="1548"/>
      <c r="KWD194" s="1548"/>
      <c r="KWE194" s="1548"/>
      <c r="KWF194" s="1548"/>
      <c r="KWG194" s="1548"/>
      <c r="KWH194" s="1548"/>
      <c r="KWI194" s="1548"/>
      <c r="KWJ194" s="1548"/>
      <c r="KWK194" s="1548"/>
      <c r="KWL194" s="1548"/>
      <c r="KWM194" s="1548"/>
      <c r="KWN194" s="1548"/>
      <c r="KWO194" s="1548"/>
      <c r="KWP194" s="1548"/>
      <c r="KWQ194" s="1548"/>
      <c r="KWR194" s="1548"/>
      <c r="KWS194" s="1548"/>
      <c r="KWT194" s="1548"/>
      <c r="KWU194" s="1548"/>
      <c r="KWV194" s="1548"/>
      <c r="KWW194" s="1548"/>
      <c r="KWX194" s="1548"/>
      <c r="KWY194" s="1548"/>
      <c r="KWZ194" s="1548"/>
      <c r="KXA194" s="1548"/>
      <c r="KXB194" s="1548"/>
      <c r="KXC194" s="1548"/>
      <c r="KXD194" s="1548"/>
      <c r="KXE194" s="1548"/>
      <c r="KXF194" s="1548"/>
      <c r="KXG194" s="1548"/>
      <c r="KXH194" s="1548"/>
      <c r="KXI194" s="1548"/>
      <c r="KXJ194" s="1548"/>
      <c r="KXK194" s="1548"/>
      <c r="KXL194" s="1548"/>
      <c r="KXM194" s="1548"/>
      <c r="KXN194" s="1548"/>
      <c r="KXO194" s="1548"/>
      <c r="KXP194" s="1548"/>
      <c r="KXQ194" s="1548"/>
      <c r="KXR194" s="1548"/>
      <c r="KXS194" s="1548"/>
      <c r="KXT194" s="1548"/>
      <c r="KXU194" s="1548"/>
      <c r="KXV194" s="1548"/>
      <c r="KXW194" s="1548"/>
      <c r="KXX194" s="1548"/>
      <c r="KXY194" s="1548"/>
      <c r="KXZ194" s="1548"/>
      <c r="KYA194" s="1548"/>
      <c r="KYB194" s="1548"/>
      <c r="KYC194" s="1548"/>
      <c r="KYD194" s="1548"/>
      <c r="KYE194" s="1548"/>
      <c r="KYF194" s="1548"/>
      <c r="KYG194" s="1548"/>
      <c r="KYH194" s="1548"/>
      <c r="KYI194" s="1548"/>
      <c r="KYJ194" s="1548"/>
      <c r="KYK194" s="1548"/>
      <c r="KYL194" s="1548"/>
      <c r="KYM194" s="1548"/>
      <c r="KYN194" s="1548"/>
      <c r="KYO194" s="1548"/>
      <c r="KYP194" s="1548"/>
      <c r="KYQ194" s="1548"/>
      <c r="KYR194" s="1548"/>
      <c r="KYS194" s="1548"/>
      <c r="KYT194" s="1548"/>
      <c r="KYU194" s="1548"/>
      <c r="KYV194" s="1548"/>
      <c r="KYW194" s="1548"/>
      <c r="KYX194" s="1548"/>
      <c r="KYY194" s="1548"/>
      <c r="KYZ194" s="1548"/>
      <c r="KZA194" s="1548"/>
      <c r="KZB194" s="1548"/>
      <c r="KZC194" s="1548"/>
      <c r="KZD194" s="1548"/>
      <c r="KZE194" s="1548"/>
      <c r="KZF194" s="1548"/>
      <c r="KZG194" s="1548"/>
      <c r="KZH194" s="1548"/>
      <c r="KZI194" s="1548"/>
      <c r="KZJ194" s="1548"/>
      <c r="KZK194" s="1548"/>
      <c r="KZL194" s="1548"/>
      <c r="KZM194" s="1548"/>
      <c r="KZN194" s="1548"/>
      <c r="KZO194" s="1548"/>
      <c r="KZP194" s="1548"/>
      <c r="KZQ194" s="1548"/>
      <c r="KZR194" s="1548"/>
      <c r="KZS194" s="1548"/>
      <c r="KZT194" s="1548"/>
      <c r="KZU194" s="1548"/>
      <c r="KZV194" s="1548"/>
      <c r="KZW194" s="1548"/>
      <c r="KZX194" s="1548"/>
      <c r="KZY194" s="1548"/>
      <c r="KZZ194" s="1548"/>
      <c r="LAA194" s="1548"/>
      <c r="LAB194" s="1548"/>
      <c r="LAC194" s="1548"/>
      <c r="LAD194" s="1548"/>
      <c r="LAE194" s="1548"/>
      <c r="LAF194" s="1548"/>
      <c r="LAG194" s="1548"/>
      <c r="LAH194" s="1548"/>
      <c r="LAI194" s="1548"/>
      <c r="LAJ194" s="1548"/>
      <c r="LAK194" s="1548"/>
      <c r="LAL194" s="1548"/>
      <c r="LAM194" s="1548"/>
      <c r="LAN194" s="1548"/>
      <c r="LAO194" s="1548"/>
      <c r="LAP194" s="1548"/>
      <c r="LAQ194" s="1548"/>
      <c r="LAR194" s="1548"/>
      <c r="LAS194" s="1548"/>
      <c r="LAT194" s="1548"/>
      <c r="LAU194" s="1548"/>
      <c r="LAV194" s="1548"/>
      <c r="LAW194" s="1548"/>
      <c r="LAX194" s="1548"/>
      <c r="LAY194" s="1548"/>
      <c r="LAZ194" s="1548"/>
      <c r="LBA194" s="1548"/>
      <c r="LBB194" s="1548"/>
      <c r="LBC194" s="1548"/>
      <c r="LBD194" s="1548"/>
      <c r="LBE194" s="1548"/>
      <c r="LBF194" s="1548"/>
      <c r="LBG194" s="1548"/>
      <c r="LBH194" s="1548"/>
      <c r="LBI194" s="1548"/>
      <c r="LBJ194" s="1548"/>
      <c r="LBK194" s="1548"/>
      <c r="LBL194" s="1548"/>
      <c r="LBM194" s="1548"/>
      <c r="LBN194" s="1548"/>
      <c r="LBO194" s="1548"/>
      <c r="LBP194" s="1548"/>
      <c r="LBQ194" s="1548"/>
      <c r="LBR194" s="1548"/>
      <c r="LBS194" s="1548"/>
      <c r="LBT194" s="1548"/>
      <c r="LBU194" s="1548"/>
      <c r="LBV194" s="1548"/>
      <c r="LBW194" s="1548"/>
      <c r="LBX194" s="1548"/>
      <c r="LBY194" s="1548"/>
      <c r="LBZ194" s="1548"/>
      <c r="LCA194" s="1548"/>
      <c r="LCB194" s="1548"/>
      <c r="LCC194" s="1548"/>
      <c r="LCD194" s="1548"/>
      <c r="LCE194" s="1548"/>
      <c r="LCF194" s="1548"/>
      <c r="LCG194" s="1548"/>
      <c r="LCH194" s="1548"/>
      <c r="LCI194" s="1548"/>
      <c r="LCJ194" s="1548"/>
      <c r="LCK194" s="1548"/>
      <c r="LCL194" s="1548"/>
      <c r="LCM194" s="1548"/>
      <c r="LCN194" s="1548"/>
      <c r="LCO194" s="1548"/>
      <c r="LCP194" s="1548"/>
      <c r="LCQ194" s="1548"/>
      <c r="LCR194" s="1548"/>
      <c r="LCS194" s="1548"/>
      <c r="LCT194" s="1548"/>
      <c r="LCU194" s="1548"/>
      <c r="LCV194" s="1548"/>
      <c r="LCW194" s="1548"/>
      <c r="LCX194" s="1548"/>
      <c r="LCY194" s="1548"/>
      <c r="LCZ194" s="1548"/>
      <c r="LDA194" s="1548"/>
      <c r="LDB194" s="1548"/>
      <c r="LDC194" s="1548"/>
      <c r="LDD194" s="1548"/>
      <c r="LDE194" s="1548"/>
      <c r="LDF194" s="1548"/>
      <c r="LDG194" s="1548"/>
      <c r="LDH194" s="1548"/>
      <c r="LDI194" s="1548"/>
      <c r="LDJ194" s="1548"/>
      <c r="LDK194" s="1548"/>
      <c r="LDL194" s="1548"/>
      <c r="LDM194" s="1548"/>
      <c r="LDN194" s="1548"/>
      <c r="LDO194" s="1548"/>
      <c r="LDP194" s="1548"/>
      <c r="LDQ194" s="1548"/>
      <c r="LDR194" s="1548"/>
      <c r="LDS194" s="1548"/>
      <c r="LDT194" s="1548"/>
      <c r="LDU194" s="1548"/>
      <c r="LDV194" s="1548"/>
      <c r="LDW194" s="1548"/>
      <c r="LDX194" s="1548"/>
      <c r="LDY194" s="1548"/>
      <c r="LDZ194" s="1548"/>
      <c r="LEA194" s="1548"/>
      <c r="LEB194" s="1548"/>
      <c r="LEC194" s="1548"/>
      <c r="LED194" s="1548"/>
      <c r="LEE194" s="1548"/>
      <c r="LEF194" s="1548"/>
      <c r="LEG194" s="1548"/>
      <c r="LEH194" s="1548"/>
      <c r="LEI194" s="1548"/>
      <c r="LEJ194" s="1548"/>
      <c r="LEK194" s="1548"/>
      <c r="LEL194" s="1548"/>
      <c r="LEM194" s="1548"/>
      <c r="LEN194" s="1548"/>
      <c r="LEO194" s="1548"/>
      <c r="LEP194" s="1548"/>
      <c r="LEQ194" s="1548"/>
      <c r="LER194" s="1548"/>
      <c r="LES194" s="1548"/>
      <c r="LET194" s="1548"/>
      <c r="LEU194" s="1548"/>
      <c r="LEV194" s="1548"/>
      <c r="LEW194" s="1548"/>
      <c r="LEX194" s="1548"/>
      <c r="LEY194" s="1548"/>
      <c r="LEZ194" s="1548"/>
      <c r="LFA194" s="1548"/>
      <c r="LFB194" s="1548"/>
      <c r="LFC194" s="1548"/>
      <c r="LFD194" s="1548"/>
      <c r="LFE194" s="1548"/>
      <c r="LFF194" s="1548"/>
      <c r="LFG194" s="1548"/>
      <c r="LFH194" s="1548"/>
      <c r="LFI194" s="1548"/>
      <c r="LFJ194" s="1548"/>
      <c r="LFK194" s="1548"/>
      <c r="LFL194" s="1548"/>
      <c r="LFM194" s="1548"/>
      <c r="LFN194" s="1548"/>
      <c r="LFO194" s="1548"/>
      <c r="LFP194" s="1548"/>
      <c r="LFQ194" s="1548"/>
      <c r="LFR194" s="1548"/>
      <c r="LFS194" s="1548"/>
      <c r="LFT194" s="1548"/>
      <c r="LFU194" s="1548"/>
      <c r="LFV194" s="1548"/>
      <c r="LFW194" s="1548"/>
      <c r="LFX194" s="1548"/>
      <c r="LFY194" s="1548"/>
      <c r="LFZ194" s="1548"/>
      <c r="LGA194" s="1548"/>
      <c r="LGB194" s="1548"/>
      <c r="LGC194" s="1548"/>
      <c r="LGD194" s="1548"/>
      <c r="LGE194" s="1548"/>
      <c r="LGF194" s="1548"/>
      <c r="LGG194" s="1548"/>
      <c r="LGH194" s="1548"/>
      <c r="LGI194" s="1548"/>
      <c r="LGJ194" s="1548"/>
      <c r="LGK194" s="1548"/>
      <c r="LGL194" s="1548"/>
      <c r="LGM194" s="1548"/>
      <c r="LGN194" s="1548"/>
      <c r="LGO194" s="1548"/>
      <c r="LGP194" s="1548"/>
      <c r="LGQ194" s="1548"/>
      <c r="LGR194" s="1548"/>
      <c r="LGS194" s="1548"/>
      <c r="LGT194" s="1548"/>
      <c r="LGU194" s="1548"/>
      <c r="LGV194" s="1548"/>
      <c r="LGW194" s="1548"/>
      <c r="LGX194" s="1548"/>
      <c r="LGY194" s="1548"/>
      <c r="LGZ194" s="1548"/>
      <c r="LHA194" s="1548"/>
      <c r="LHB194" s="1548"/>
      <c r="LHC194" s="1548"/>
      <c r="LHD194" s="1548"/>
      <c r="LHE194" s="1548"/>
      <c r="LHF194" s="1548"/>
      <c r="LHG194" s="1548"/>
      <c r="LHH194" s="1548"/>
      <c r="LHI194" s="1548"/>
      <c r="LHJ194" s="1548"/>
      <c r="LHK194" s="1548"/>
      <c r="LHL194" s="1548"/>
      <c r="LHM194" s="1548"/>
      <c r="LHN194" s="1548"/>
      <c r="LHO194" s="1548"/>
      <c r="LHP194" s="1548"/>
      <c r="LHQ194" s="1548"/>
      <c r="LHR194" s="1548"/>
      <c r="LHS194" s="1548"/>
      <c r="LHT194" s="1548"/>
      <c r="LHU194" s="1548"/>
      <c r="LHV194" s="1548"/>
      <c r="LHW194" s="1548"/>
      <c r="LHX194" s="1548"/>
      <c r="LHY194" s="1548"/>
      <c r="LHZ194" s="1548"/>
      <c r="LIA194" s="1548"/>
      <c r="LIB194" s="1548"/>
      <c r="LIC194" s="1548"/>
      <c r="LID194" s="1548"/>
      <c r="LIE194" s="1548"/>
      <c r="LIF194" s="1548"/>
      <c r="LIG194" s="1548"/>
      <c r="LIH194" s="1548"/>
      <c r="LII194" s="1548"/>
      <c r="LIJ194" s="1548"/>
      <c r="LIK194" s="1548"/>
      <c r="LIL194" s="1548"/>
      <c r="LIM194" s="1548"/>
      <c r="LIN194" s="1548"/>
      <c r="LIO194" s="1548"/>
      <c r="LIP194" s="1548"/>
      <c r="LIQ194" s="1548"/>
      <c r="LIR194" s="1548"/>
      <c r="LIS194" s="1548"/>
      <c r="LIT194" s="1548"/>
      <c r="LIU194" s="1548"/>
      <c r="LIV194" s="1548"/>
      <c r="LIW194" s="1548"/>
      <c r="LIX194" s="1548"/>
      <c r="LIY194" s="1548"/>
      <c r="LIZ194" s="1548"/>
      <c r="LJA194" s="1548"/>
      <c r="LJB194" s="1548"/>
      <c r="LJC194" s="1548"/>
      <c r="LJD194" s="1548"/>
      <c r="LJE194" s="1548"/>
      <c r="LJF194" s="1548"/>
      <c r="LJG194" s="1548"/>
      <c r="LJH194" s="1548"/>
      <c r="LJI194" s="1548"/>
      <c r="LJJ194" s="1548"/>
      <c r="LJK194" s="1548"/>
      <c r="LJL194" s="1548"/>
      <c r="LJM194" s="1548"/>
      <c r="LJN194" s="1548"/>
      <c r="LJO194" s="1548"/>
      <c r="LJP194" s="1548"/>
      <c r="LJQ194" s="1548"/>
      <c r="LJR194" s="1548"/>
      <c r="LJS194" s="1548"/>
      <c r="LJT194" s="1548"/>
      <c r="LJU194" s="1548"/>
      <c r="LJV194" s="1548"/>
      <c r="LJW194" s="1548"/>
      <c r="LJX194" s="1548"/>
      <c r="LJY194" s="1548"/>
      <c r="LJZ194" s="1548"/>
      <c r="LKA194" s="1548"/>
      <c r="LKB194" s="1548"/>
      <c r="LKC194" s="1548"/>
      <c r="LKD194" s="1548"/>
      <c r="LKE194" s="1548"/>
      <c r="LKF194" s="1548"/>
      <c r="LKG194" s="1548"/>
      <c r="LKH194" s="1548"/>
      <c r="LKI194" s="1548"/>
      <c r="LKJ194" s="1548"/>
      <c r="LKK194" s="1548"/>
      <c r="LKL194" s="1548"/>
      <c r="LKM194" s="1548"/>
      <c r="LKN194" s="1548"/>
      <c r="LKO194" s="1548"/>
      <c r="LKP194" s="1548"/>
      <c r="LKQ194" s="1548"/>
      <c r="LKR194" s="1548"/>
      <c r="LKS194" s="1548"/>
      <c r="LKT194" s="1548"/>
      <c r="LKU194" s="1548"/>
      <c r="LKV194" s="1548"/>
      <c r="LKW194" s="1548"/>
      <c r="LKX194" s="1548"/>
      <c r="LKY194" s="1548"/>
      <c r="LKZ194" s="1548"/>
      <c r="LLA194" s="1548"/>
      <c r="LLB194" s="1548"/>
      <c r="LLC194" s="1548"/>
      <c r="LLD194" s="1548"/>
      <c r="LLE194" s="1548"/>
      <c r="LLF194" s="1548"/>
      <c r="LLG194" s="1548"/>
      <c r="LLH194" s="1548"/>
      <c r="LLI194" s="1548"/>
      <c r="LLJ194" s="1548"/>
      <c r="LLK194" s="1548"/>
      <c r="LLL194" s="1548"/>
      <c r="LLM194" s="1548"/>
      <c r="LLN194" s="1548"/>
      <c r="LLO194" s="1548"/>
      <c r="LLP194" s="1548"/>
      <c r="LLQ194" s="1548"/>
      <c r="LLR194" s="1548"/>
      <c r="LLS194" s="1548"/>
      <c r="LLT194" s="1548"/>
      <c r="LLU194" s="1548"/>
      <c r="LLV194" s="1548"/>
      <c r="LLW194" s="1548"/>
      <c r="LLX194" s="1548"/>
      <c r="LLY194" s="1548"/>
      <c r="LLZ194" s="1548"/>
      <c r="LMA194" s="1548"/>
      <c r="LMB194" s="1548"/>
      <c r="LMC194" s="1548"/>
      <c r="LMD194" s="1548"/>
      <c r="LME194" s="1548"/>
      <c r="LMF194" s="1548"/>
      <c r="LMG194" s="1548"/>
      <c r="LMH194" s="1548"/>
      <c r="LMI194" s="1548"/>
      <c r="LMJ194" s="1548"/>
      <c r="LMK194" s="1548"/>
      <c r="LML194" s="1548"/>
      <c r="LMM194" s="1548"/>
      <c r="LMN194" s="1548"/>
      <c r="LMO194" s="1548"/>
      <c r="LMP194" s="1548"/>
      <c r="LMQ194" s="1548"/>
      <c r="LMR194" s="1548"/>
      <c r="LMS194" s="1548"/>
      <c r="LMT194" s="1548"/>
      <c r="LMU194" s="1548"/>
      <c r="LMV194" s="1548"/>
      <c r="LMW194" s="1548"/>
      <c r="LMX194" s="1548"/>
      <c r="LMY194" s="1548"/>
      <c r="LMZ194" s="1548"/>
      <c r="LNA194" s="1548"/>
      <c r="LNB194" s="1548"/>
      <c r="LNC194" s="1548"/>
      <c r="LND194" s="1548"/>
      <c r="LNE194" s="1548"/>
      <c r="LNF194" s="1548"/>
      <c r="LNG194" s="1548"/>
      <c r="LNH194" s="1548"/>
      <c r="LNI194" s="1548"/>
      <c r="LNJ194" s="1548"/>
      <c r="LNK194" s="1548"/>
      <c r="LNL194" s="1548"/>
      <c r="LNM194" s="1548"/>
      <c r="LNN194" s="1548"/>
      <c r="LNO194" s="1548"/>
      <c r="LNP194" s="1548"/>
      <c r="LNQ194" s="1548"/>
      <c r="LNR194" s="1548"/>
      <c r="LNS194" s="1548"/>
      <c r="LNT194" s="1548"/>
      <c r="LNU194" s="1548"/>
      <c r="LNV194" s="1548"/>
      <c r="LNW194" s="1548"/>
      <c r="LNX194" s="1548"/>
      <c r="LNY194" s="1548"/>
      <c r="LNZ194" s="1548"/>
      <c r="LOA194" s="1548"/>
      <c r="LOB194" s="1548"/>
      <c r="LOC194" s="1548"/>
      <c r="LOD194" s="1548"/>
      <c r="LOE194" s="1548"/>
      <c r="LOF194" s="1548"/>
      <c r="LOG194" s="1548"/>
      <c r="LOH194" s="1548"/>
      <c r="LOI194" s="1548"/>
      <c r="LOJ194" s="1548"/>
      <c r="LOK194" s="1548"/>
      <c r="LOL194" s="1548"/>
      <c r="LOM194" s="1548"/>
      <c r="LON194" s="1548"/>
      <c r="LOO194" s="1548"/>
      <c r="LOP194" s="1548"/>
      <c r="LOQ194" s="1548"/>
      <c r="LOR194" s="1548"/>
      <c r="LOS194" s="1548"/>
      <c r="LOT194" s="1548"/>
      <c r="LOU194" s="1548"/>
      <c r="LOV194" s="1548"/>
      <c r="LOW194" s="1548"/>
      <c r="LOX194" s="1548"/>
      <c r="LOY194" s="1548"/>
      <c r="LOZ194" s="1548"/>
      <c r="LPA194" s="1548"/>
      <c r="LPB194" s="1548"/>
      <c r="LPC194" s="1548"/>
      <c r="LPD194" s="1548"/>
      <c r="LPE194" s="1548"/>
      <c r="LPF194" s="1548"/>
      <c r="LPG194" s="1548"/>
      <c r="LPH194" s="1548"/>
      <c r="LPI194" s="1548"/>
      <c r="LPJ194" s="1548"/>
      <c r="LPK194" s="1548"/>
      <c r="LPL194" s="1548"/>
      <c r="LPM194" s="1548"/>
      <c r="LPN194" s="1548"/>
      <c r="LPO194" s="1548"/>
      <c r="LPP194" s="1548"/>
      <c r="LPQ194" s="1548"/>
      <c r="LPR194" s="1548"/>
      <c r="LPS194" s="1548"/>
      <c r="LPT194" s="1548"/>
      <c r="LPU194" s="1548"/>
      <c r="LPV194" s="1548"/>
      <c r="LPW194" s="1548"/>
      <c r="LPX194" s="1548"/>
      <c r="LPY194" s="1548"/>
      <c r="LPZ194" s="1548"/>
      <c r="LQA194" s="1548"/>
      <c r="LQB194" s="1548"/>
      <c r="LQC194" s="1548"/>
      <c r="LQD194" s="1548"/>
      <c r="LQE194" s="1548"/>
      <c r="LQF194" s="1548"/>
      <c r="LQG194" s="1548"/>
      <c r="LQH194" s="1548"/>
      <c r="LQI194" s="1548"/>
      <c r="LQJ194" s="1548"/>
      <c r="LQK194" s="1548"/>
      <c r="LQL194" s="1548"/>
      <c r="LQM194" s="1548"/>
      <c r="LQN194" s="1548"/>
      <c r="LQO194" s="1548"/>
      <c r="LQP194" s="1548"/>
      <c r="LQQ194" s="1548"/>
      <c r="LQR194" s="1548"/>
      <c r="LQS194" s="1548"/>
      <c r="LQT194" s="1548"/>
      <c r="LQU194" s="1548"/>
      <c r="LQV194" s="1548"/>
      <c r="LQW194" s="1548"/>
      <c r="LQX194" s="1548"/>
      <c r="LQY194" s="1548"/>
      <c r="LQZ194" s="1548"/>
      <c r="LRA194" s="1548"/>
      <c r="LRB194" s="1548"/>
      <c r="LRC194" s="1548"/>
      <c r="LRD194" s="1548"/>
      <c r="LRE194" s="1548"/>
      <c r="LRF194" s="1548"/>
      <c r="LRG194" s="1548"/>
      <c r="LRH194" s="1548"/>
      <c r="LRI194" s="1548"/>
      <c r="LRJ194" s="1548"/>
      <c r="LRK194" s="1548"/>
      <c r="LRL194" s="1548"/>
      <c r="LRM194" s="1548"/>
      <c r="LRN194" s="1548"/>
      <c r="LRO194" s="1548"/>
      <c r="LRP194" s="1548"/>
      <c r="LRQ194" s="1548"/>
      <c r="LRR194" s="1548"/>
      <c r="LRS194" s="1548"/>
      <c r="LRT194" s="1548"/>
      <c r="LRU194" s="1548"/>
      <c r="LRV194" s="1548"/>
      <c r="LRW194" s="1548"/>
      <c r="LRX194" s="1548"/>
      <c r="LRY194" s="1548"/>
      <c r="LRZ194" s="1548"/>
      <c r="LSA194" s="1548"/>
      <c r="LSB194" s="1548"/>
      <c r="LSC194" s="1548"/>
      <c r="LSD194" s="1548"/>
      <c r="LSE194" s="1548"/>
      <c r="LSF194" s="1548"/>
      <c r="LSG194" s="1548"/>
      <c r="LSH194" s="1548"/>
      <c r="LSI194" s="1548"/>
      <c r="LSJ194" s="1548"/>
      <c r="LSK194" s="1548"/>
      <c r="LSL194" s="1548"/>
      <c r="LSM194" s="1548"/>
      <c r="LSN194" s="1548"/>
      <c r="LSO194" s="1548"/>
      <c r="LSP194" s="1548"/>
      <c r="LSQ194" s="1548"/>
      <c r="LSR194" s="1548"/>
      <c r="LSS194" s="1548"/>
      <c r="LST194" s="1548"/>
      <c r="LSU194" s="1548"/>
      <c r="LSV194" s="1548"/>
      <c r="LSW194" s="1548"/>
      <c r="LSX194" s="1548"/>
      <c r="LSY194" s="1548"/>
      <c r="LSZ194" s="1548"/>
      <c r="LTA194" s="1548"/>
      <c r="LTB194" s="1548"/>
      <c r="LTC194" s="1548"/>
      <c r="LTD194" s="1548"/>
      <c r="LTE194" s="1548"/>
      <c r="LTF194" s="1548"/>
      <c r="LTG194" s="1548"/>
      <c r="LTH194" s="1548"/>
      <c r="LTI194" s="1548"/>
      <c r="LTJ194" s="1548"/>
      <c r="LTK194" s="1548"/>
      <c r="LTL194" s="1548"/>
      <c r="LTM194" s="1548"/>
      <c r="LTN194" s="1548"/>
      <c r="LTO194" s="1548"/>
      <c r="LTP194" s="1548"/>
      <c r="LTQ194" s="1548"/>
      <c r="LTR194" s="1548"/>
      <c r="LTS194" s="1548"/>
      <c r="LTT194" s="1548"/>
      <c r="LTU194" s="1548"/>
      <c r="LTV194" s="1548"/>
      <c r="LTW194" s="1548"/>
      <c r="LTX194" s="1548"/>
      <c r="LTY194" s="1548"/>
      <c r="LTZ194" s="1548"/>
      <c r="LUA194" s="1548"/>
      <c r="LUB194" s="1548"/>
      <c r="LUC194" s="1548"/>
      <c r="LUD194" s="1548"/>
      <c r="LUE194" s="1548"/>
      <c r="LUF194" s="1548"/>
      <c r="LUG194" s="1548"/>
      <c r="LUH194" s="1548"/>
      <c r="LUI194" s="1548"/>
      <c r="LUJ194" s="1548"/>
      <c r="LUK194" s="1548"/>
      <c r="LUL194" s="1548"/>
      <c r="LUM194" s="1548"/>
      <c r="LUN194" s="1548"/>
      <c r="LUO194" s="1548"/>
      <c r="LUP194" s="1548"/>
      <c r="LUQ194" s="1548"/>
      <c r="LUR194" s="1548"/>
      <c r="LUS194" s="1548"/>
      <c r="LUT194" s="1548"/>
      <c r="LUU194" s="1548"/>
      <c r="LUV194" s="1548"/>
      <c r="LUW194" s="1548"/>
      <c r="LUX194" s="1548"/>
      <c r="LUY194" s="1548"/>
      <c r="LUZ194" s="1548"/>
      <c r="LVA194" s="1548"/>
      <c r="LVB194" s="1548"/>
      <c r="LVC194" s="1548"/>
      <c r="LVD194" s="1548"/>
      <c r="LVE194" s="1548"/>
      <c r="LVF194" s="1548"/>
      <c r="LVG194" s="1548"/>
      <c r="LVH194" s="1548"/>
      <c r="LVI194" s="1548"/>
      <c r="LVJ194" s="1548"/>
      <c r="LVK194" s="1548"/>
      <c r="LVL194" s="1548"/>
      <c r="LVM194" s="1548"/>
      <c r="LVN194" s="1548"/>
      <c r="LVO194" s="1548"/>
      <c r="LVP194" s="1548"/>
      <c r="LVQ194" s="1548"/>
      <c r="LVR194" s="1548"/>
      <c r="LVS194" s="1548"/>
      <c r="LVT194" s="1548"/>
      <c r="LVU194" s="1548"/>
      <c r="LVV194" s="1548"/>
      <c r="LVW194" s="1548"/>
      <c r="LVX194" s="1548"/>
      <c r="LVY194" s="1548"/>
      <c r="LVZ194" s="1548"/>
      <c r="LWA194" s="1548"/>
      <c r="LWB194" s="1548"/>
      <c r="LWC194" s="1548"/>
      <c r="LWD194" s="1548"/>
      <c r="LWE194" s="1548"/>
      <c r="LWF194" s="1548"/>
      <c r="LWG194" s="1548"/>
      <c r="LWH194" s="1548"/>
      <c r="LWI194" s="1548"/>
      <c r="LWJ194" s="1548"/>
      <c r="LWK194" s="1548"/>
      <c r="LWL194" s="1548"/>
      <c r="LWM194" s="1548"/>
      <c r="LWN194" s="1548"/>
      <c r="LWO194" s="1548"/>
      <c r="LWP194" s="1548"/>
      <c r="LWQ194" s="1548"/>
      <c r="LWR194" s="1548"/>
      <c r="LWS194" s="1548"/>
      <c r="LWT194" s="1548"/>
      <c r="LWU194" s="1548"/>
      <c r="LWV194" s="1548"/>
      <c r="LWW194" s="1548"/>
      <c r="LWX194" s="1548"/>
      <c r="LWY194" s="1548"/>
      <c r="LWZ194" s="1548"/>
      <c r="LXA194" s="1548"/>
      <c r="LXB194" s="1548"/>
      <c r="LXC194" s="1548"/>
      <c r="LXD194" s="1548"/>
      <c r="LXE194" s="1548"/>
      <c r="LXF194" s="1548"/>
      <c r="LXG194" s="1548"/>
      <c r="LXH194" s="1548"/>
      <c r="LXI194" s="1548"/>
      <c r="LXJ194" s="1548"/>
      <c r="LXK194" s="1548"/>
      <c r="LXL194" s="1548"/>
      <c r="LXM194" s="1548"/>
      <c r="LXN194" s="1548"/>
      <c r="LXO194" s="1548"/>
      <c r="LXP194" s="1548"/>
      <c r="LXQ194" s="1548"/>
      <c r="LXR194" s="1548"/>
      <c r="LXS194" s="1548"/>
      <c r="LXT194" s="1548"/>
      <c r="LXU194" s="1548"/>
      <c r="LXV194" s="1548"/>
      <c r="LXW194" s="1548"/>
      <c r="LXX194" s="1548"/>
      <c r="LXY194" s="1548"/>
      <c r="LXZ194" s="1548"/>
      <c r="LYA194" s="1548"/>
      <c r="LYB194" s="1548"/>
      <c r="LYC194" s="1548"/>
      <c r="LYD194" s="1548"/>
      <c r="LYE194" s="1548"/>
      <c r="LYF194" s="1548"/>
      <c r="LYG194" s="1548"/>
      <c r="LYH194" s="1548"/>
      <c r="LYI194" s="1548"/>
      <c r="LYJ194" s="1548"/>
      <c r="LYK194" s="1548"/>
      <c r="LYL194" s="1548"/>
      <c r="LYM194" s="1548"/>
      <c r="LYN194" s="1548"/>
      <c r="LYO194" s="1548"/>
      <c r="LYP194" s="1548"/>
      <c r="LYQ194" s="1548"/>
      <c r="LYR194" s="1548"/>
      <c r="LYS194" s="1548"/>
      <c r="LYT194" s="1548"/>
      <c r="LYU194" s="1548"/>
      <c r="LYV194" s="1548"/>
      <c r="LYW194" s="1548"/>
      <c r="LYX194" s="1548"/>
      <c r="LYY194" s="1548"/>
      <c r="LYZ194" s="1548"/>
      <c r="LZA194" s="1548"/>
      <c r="LZB194" s="1548"/>
      <c r="LZC194" s="1548"/>
      <c r="LZD194" s="1548"/>
      <c r="LZE194" s="1548"/>
      <c r="LZF194" s="1548"/>
      <c r="LZG194" s="1548"/>
      <c r="LZH194" s="1548"/>
      <c r="LZI194" s="1548"/>
      <c r="LZJ194" s="1548"/>
      <c r="LZK194" s="1548"/>
      <c r="LZL194" s="1548"/>
      <c r="LZM194" s="1548"/>
      <c r="LZN194" s="1548"/>
      <c r="LZO194" s="1548"/>
      <c r="LZP194" s="1548"/>
      <c r="LZQ194" s="1548"/>
      <c r="LZR194" s="1548"/>
      <c r="LZS194" s="1548"/>
      <c r="LZT194" s="1548"/>
      <c r="LZU194" s="1548"/>
      <c r="LZV194" s="1548"/>
      <c r="LZW194" s="1548"/>
      <c r="LZX194" s="1548"/>
      <c r="LZY194" s="1548"/>
      <c r="LZZ194" s="1548"/>
      <c r="MAA194" s="1548"/>
      <c r="MAB194" s="1548"/>
      <c r="MAC194" s="1548"/>
      <c r="MAD194" s="1548"/>
      <c r="MAE194" s="1548"/>
      <c r="MAF194" s="1548"/>
      <c r="MAG194" s="1548"/>
      <c r="MAH194" s="1548"/>
      <c r="MAI194" s="1548"/>
      <c r="MAJ194" s="1548"/>
      <c r="MAK194" s="1548"/>
      <c r="MAL194" s="1548"/>
      <c r="MAM194" s="1548"/>
      <c r="MAN194" s="1548"/>
      <c r="MAO194" s="1548"/>
      <c r="MAP194" s="1548"/>
      <c r="MAQ194" s="1548"/>
      <c r="MAR194" s="1548"/>
      <c r="MAS194" s="1548"/>
      <c r="MAT194" s="1548"/>
      <c r="MAU194" s="1548"/>
      <c r="MAV194" s="1548"/>
      <c r="MAW194" s="1548"/>
      <c r="MAX194" s="1548"/>
      <c r="MAY194" s="1548"/>
      <c r="MAZ194" s="1548"/>
      <c r="MBA194" s="1548"/>
      <c r="MBB194" s="1548"/>
      <c r="MBC194" s="1548"/>
      <c r="MBD194" s="1548"/>
      <c r="MBE194" s="1548"/>
      <c r="MBF194" s="1548"/>
      <c r="MBG194" s="1548"/>
      <c r="MBH194" s="1548"/>
      <c r="MBI194" s="1548"/>
      <c r="MBJ194" s="1548"/>
      <c r="MBK194" s="1548"/>
      <c r="MBL194" s="1548"/>
      <c r="MBM194" s="1548"/>
      <c r="MBN194" s="1548"/>
      <c r="MBO194" s="1548"/>
      <c r="MBP194" s="1548"/>
      <c r="MBQ194" s="1548"/>
      <c r="MBR194" s="1548"/>
      <c r="MBS194" s="1548"/>
      <c r="MBT194" s="1548"/>
      <c r="MBU194" s="1548"/>
      <c r="MBV194" s="1548"/>
      <c r="MBW194" s="1548"/>
      <c r="MBX194" s="1548"/>
      <c r="MBY194" s="1548"/>
      <c r="MBZ194" s="1548"/>
      <c r="MCA194" s="1548"/>
      <c r="MCB194" s="1548"/>
      <c r="MCC194" s="1548"/>
      <c r="MCD194" s="1548"/>
      <c r="MCE194" s="1548"/>
      <c r="MCF194" s="1548"/>
      <c r="MCG194" s="1548"/>
      <c r="MCH194" s="1548"/>
      <c r="MCI194" s="1548"/>
      <c r="MCJ194" s="1548"/>
      <c r="MCK194" s="1548"/>
      <c r="MCL194" s="1548"/>
      <c r="MCM194" s="1548"/>
      <c r="MCN194" s="1548"/>
      <c r="MCO194" s="1548"/>
      <c r="MCP194" s="1548"/>
      <c r="MCQ194" s="1548"/>
      <c r="MCR194" s="1548"/>
      <c r="MCS194" s="1548"/>
      <c r="MCT194" s="1548"/>
      <c r="MCU194" s="1548"/>
      <c r="MCV194" s="1548"/>
      <c r="MCW194" s="1548"/>
      <c r="MCX194" s="1548"/>
      <c r="MCY194" s="1548"/>
      <c r="MCZ194" s="1548"/>
      <c r="MDA194" s="1548"/>
      <c r="MDB194" s="1548"/>
      <c r="MDC194" s="1548"/>
      <c r="MDD194" s="1548"/>
      <c r="MDE194" s="1548"/>
      <c r="MDF194" s="1548"/>
      <c r="MDG194" s="1548"/>
      <c r="MDH194" s="1548"/>
      <c r="MDI194" s="1548"/>
      <c r="MDJ194" s="1548"/>
      <c r="MDK194" s="1548"/>
      <c r="MDL194" s="1548"/>
      <c r="MDM194" s="1548"/>
      <c r="MDN194" s="1548"/>
      <c r="MDO194" s="1548"/>
      <c r="MDP194" s="1548"/>
      <c r="MDQ194" s="1548"/>
      <c r="MDR194" s="1548"/>
      <c r="MDS194" s="1548"/>
      <c r="MDT194" s="1548"/>
      <c r="MDU194" s="1548"/>
      <c r="MDV194" s="1548"/>
      <c r="MDW194" s="1548"/>
      <c r="MDX194" s="1548"/>
      <c r="MDY194" s="1548"/>
      <c r="MDZ194" s="1548"/>
      <c r="MEA194" s="1548"/>
      <c r="MEB194" s="1548"/>
      <c r="MEC194" s="1548"/>
      <c r="MED194" s="1548"/>
      <c r="MEE194" s="1548"/>
      <c r="MEF194" s="1548"/>
      <c r="MEG194" s="1548"/>
      <c r="MEH194" s="1548"/>
      <c r="MEI194" s="1548"/>
      <c r="MEJ194" s="1548"/>
      <c r="MEK194" s="1548"/>
      <c r="MEL194" s="1548"/>
      <c r="MEM194" s="1548"/>
      <c r="MEN194" s="1548"/>
      <c r="MEO194" s="1548"/>
      <c r="MEP194" s="1548"/>
      <c r="MEQ194" s="1548"/>
      <c r="MER194" s="1548"/>
      <c r="MES194" s="1548"/>
      <c r="MET194" s="1548"/>
      <c r="MEU194" s="1548"/>
      <c r="MEV194" s="1548"/>
      <c r="MEW194" s="1548"/>
      <c r="MEX194" s="1548"/>
      <c r="MEY194" s="1548"/>
      <c r="MEZ194" s="1548"/>
      <c r="MFA194" s="1548"/>
      <c r="MFB194" s="1548"/>
      <c r="MFC194" s="1548"/>
      <c r="MFD194" s="1548"/>
      <c r="MFE194" s="1548"/>
      <c r="MFF194" s="1548"/>
      <c r="MFG194" s="1548"/>
      <c r="MFH194" s="1548"/>
      <c r="MFI194" s="1548"/>
      <c r="MFJ194" s="1548"/>
      <c r="MFK194" s="1548"/>
      <c r="MFL194" s="1548"/>
      <c r="MFM194" s="1548"/>
      <c r="MFN194" s="1548"/>
      <c r="MFO194" s="1548"/>
      <c r="MFP194" s="1548"/>
      <c r="MFQ194" s="1548"/>
      <c r="MFR194" s="1548"/>
      <c r="MFS194" s="1548"/>
      <c r="MFT194" s="1548"/>
      <c r="MFU194" s="1548"/>
      <c r="MFV194" s="1548"/>
      <c r="MFW194" s="1548"/>
      <c r="MFX194" s="1548"/>
      <c r="MFY194" s="1548"/>
      <c r="MFZ194" s="1548"/>
      <c r="MGA194" s="1548"/>
      <c r="MGB194" s="1548"/>
      <c r="MGC194" s="1548"/>
      <c r="MGD194" s="1548"/>
      <c r="MGE194" s="1548"/>
      <c r="MGF194" s="1548"/>
      <c r="MGG194" s="1548"/>
      <c r="MGH194" s="1548"/>
      <c r="MGI194" s="1548"/>
      <c r="MGJ194" s="1548"/>
      <c r="MGK194" s="1548"/>
      <c r="MGL194" s="1548"/>
      <c r="MGM194" s="1548"/>
      <c r="MGN194" s="1548"/>
      <c r="MGO194" s="1548"/>
      <c r="MGP194" s="1548"/>
      <c r="MGQ194" s="1548"/>
      <c r="MGR194" s="1548"/>
      <c r="MGS194" s="1548"/>
      <c r="MGT194" s="1548"/>
      <c r="MGU194" s="1548"/>
      <c r="MGV194" s="1548"/>
      <c r="MGW194" s="1548"/>
      <c r="MGX194" s="1548"/>
      <c r="MGY194" s="1548"/>
      <c r="MGZ194" s="1548"/>
      <c r="MHA194" s="1548"/>
      <c r="MHB194" s="1548"/>
      <c r="MHC194" s="1548"/>
      <c r="MHD194" s="1548"/>
      <c r="MHE194" s="1548"/>
      <c r="MHF194" s="1548"/>
      <c r="MHG194" s="1548"/>
      <c r="MHH194" s="1548"/>
      <c r="MHI194" s="1548"/>
      <c r="MHJ194" s="1548"/>
      <c r="MHK194" s="1548"/>
      <c r="MHL194" s="1548"/>
      <c r="MHM194" s="1548"/>
      <c r="MHN194" s="1548"/>
      <c r="MHO194" s="1548"/>
      <c r="MHP194" s="1548"/>
      <c r="MHQ194" s="1548"/>
      <c r="MHR194" s="1548"/>
      <c r="MHS194" s="1548"/>
      <c r="MHT194" s="1548"/>
      <c r="MHU194" s="1548"/>
      <c r="MHV194" s="1548"/>
      <c r="MHW194" s="1548"/>
      <c r="MHX194" s="1548"/>
      <c r="MHY194" s="1548"/>
      <c r="MHZ194" s="1548"/>
      <c r="MIA194" s="1548"/>
      <c r="MIB194" s="1548"/>
      <c r="MIC194" s="1548"/>
      <c r="MID194" s="1548"/>
      <c r="MIE194" s="1548"/>
      <c r="MIF194" s="1548"/>
      <c r="MIG194" s="1548"/>
      <c r="MIH194" s="1548"/>
      <c r="MII194" s="1548"/>
      <c r="MIJ194" s="1548"/>
      <c r="MIK194" s="1548"/>
      <c r="MIL194" s="1548"/>
      <c r="MIM194" s="1548"/>
      <c r="MIN194" s="1548"/>
      <c r="MIO194" s="1548"/>
      <c r="MIP194" s="1548"/>
      <c r="MIQ194" s="1548"/>
      <c r="MIR194" s="1548"/>
      <c r="MIS194" s="1548"/>
      <c r="MIT194" s="1548"/>
      <c r="MIU194" s="1548"/>
      <c r="MIV194" s="1548"/>
      <c r="MIW194" s="1548"/>
      <c r="MIX194" s="1548"/>
      <c r="MIY194" s="1548"/>
      <c r="MIZ194" s="1548"/>
      <c r="MJA194" s="1548"/>
      <c r="MJB194" s="1548"/>
      <c r="MJC194" s="1548"/>
      <c r="MJD194" s="1548"/>
      <c r="MJE194" s="1548"/>
      <c r="MJF194" s="1548"/>
      <c r="MJG194" s="1548"/>
      <c r="MJH194" s="1548"/>
      <c r="MJI194" s="1548"/>
      <c r="MJJ194" s="1548"/>
      <c r="MJK194" s="1548"/>
      <c r="MJL194" s="1548"/>
      <c r="MJM194" s="1548"/>
      <c r="MJN194" s="1548"/>
      <c r="MJO194" s="1548"/>
      <c r="MJP194" s="1548"/>
      <c r="MJQ194" s="1548"/>
      <c r="MJR194" s="1548"/>
      <c r="MJS194" s="1548"/>
      <c r="MJT194" s="1548"/>
      <c r="MJU194" s="1548"/>
      <c r="MJV194" s="1548"/>
      <c r="MJW194" s="1548"/>
      <c r="MJX194" s="1548"/>
      <c r="MJY194" s="1548"/>
      <c r="MJZ194" s="1548"/>
      <c r="MKA194" s="1548"/>
      <c r="MKB194" s="1548"/>
      <c r="MKC194" s="1548"/>
      <c r="MKD194" s="1548"/>
      <c r="MKE194" s="1548"/>
      <c r="MKF194" s="1548"/>
      <c r="MKG194" s="1548"/>
      <c r="MKH194" s="1548"/>
      <c r="MKI194" s="1548"/>
      <c r="MKJ194" s="1548"/>
      <c r="MKK194" s="1548"/>
      <c r="MKL194" s="1548"/>
      <c r="MKM194" s="1548"/>
      <c r="MKN194" s="1548"/>
      <c r="MKO194" s="1548"/>
      <c r="MKP194" s="1548"/>
      <c r="MKQ194" s="1548"/>
      <c r="MKR194" s="1548"/>
      <c r="MKS194" s="1548"/>
      <c r="MKT194" s="1548"/>
      <c r="MKU194" s="1548"/>
      <c r="MKV194" s="1548"/>
      <c r="MKW194" s="1548"/>
      <c r="MKX194" s="1548"/>
      <c r="MKY194" s="1548"/>
      <c r="MKZ194" s="1548"/>
      <c r="MLA194" s="1548"/>
      <c r="MLB194" s="1548"/>
      <c r="MLC194" s="1548"/>
      <c r="MLD194" s="1548"/>
      <c r="MLE194" s="1548"/>
      <c r="MLF194" s="1548"/>
      <c r="MLG194" s="1548"/>
      <c r="MLH194" s="1548"/>
      <c r="MLI194" s="1548"/>
      <c r="MLJ194" s="1548"/>
      <c r="MLK194" s="1548"/>
      <c r="MLL194" s="1548"/>
      <c r="MLM194" s="1548"/>
      <c r="MLN194" s="1548"/>
      <c r="MLO194" s="1548"/>
      <c r="MLP194" s="1548"/>
      <c r="MLQ194" s="1548"/>
      <c r="MLR194" s="1548"/>
      <c r="MLS194" s="1548"/>
      <c r="MLT194" s="1548"/>
      <c r="MLU194" s="1548"/>
      <c r="MLV194" s="1548"/>
      <c r="MLW194" s="1548"/>
      <c r="MLX194" s="1548"/>
      <c r="MLY194" s="1548"/>
      <c r="MLZ194" s="1548"/>
      <c r="MMA194" s="1548"/>
      <c r="MMB194" s="1548"/>
      <c r="MMC194" s="1548"/>
      <c r="MMD194" s="1548"/>
      <c r="MME194" s="1548"/>
      <c r="MMF194" s="1548"/>
      <c r="MMG194" s="1548"/>
      <c r="MMH194" s="1548"/>
      <c r="MMI194" s="1548"/>
      <c r="MMJ194" s="1548"/>
      <c r="MMK194" s="1548"/>
      <c r="MML194" s="1548"/>
      <c r="MMM194" s="1548"/>
      <c r="MMN194" s="1548"/>
      <c r="MMO194" s="1548"/>
      <c r="MMP194" s="1548"/>
      <c r="MMQ194" s="1548"/>
      <c r="MMR194" s="1548"/>
      <c r="MMS194" s="1548"/>
      <c r="MMT194" s="1548"/>
      <c r="MMU194" s="1548"/>
      <c r="MMV194" s="1548"/>
      <c r="MMW194" s="1548"/>
      <c r="MMX194" s="1548"/>
      <c r="MMY194" s="1548"/>
      <c r="MMZ194" s="1548"/>
      <c r="MNA194" s="1548"/>
      <c r="MNB194" s="1548"/>
      <c r="MNC194" s="1548"/>
      <c r="MND194" s="1548"/>
      <c r="MNE194" s="1548"/>
      <c r="MNF194" s="1548"/>
      <c r="MNG194" s="1548"/>
      <c r="MNH194" s="1548"/>
      <c r="MNI194" s="1548"/>
      <c r="MNJ194" s="1548"/>
      <c r="MNK194" s="1548"/>
      <c r="MNL194" s="1548"/>
      <c r="MNM194" s="1548"/>
      <c r="MNN194" s="1548"/>
      <c r="MNO194" s="1548"/>
      <c r="MNP194" s="1548"/>
      <c r="MNQ194" s="1548"/>
      <c r="MNR194" s="1548"/>
      <c r="MNS194" s="1548"/>
      <c r="MNT194" s="1548"/>
      <c r="MNU194" s="1548"/>
      <c r="MNV194" s="1548"/>
      <c r="MNW194" s="1548"/>
      <c r="MNX194" s="1548"/>
      <c r="MNY194" s="1548"/>
      <c r="MNZ194" s="1548"/>
      <c r="MOA194" s="1548"/>
      <c r="MOB194" s="1548"/>
      <c r="MOC194" s="1548"/>
      <c r="MOD194" s="1548"/>
      <c r="MOE194" s="1548"/>
      <c r="MOF194" s="1548"/>
      <c r="MOG194" s="1548"/>
      <c r="MOH194" s="1548"/>
      <c r="MOI194" s="1548"/>
      <c r="MOJ194" s="1548"/>
      <c r="MOK194" s="1548"/>
      <c r="MOL194" s="1548"/>
      <c r="MOM194" s="1548"/>
      <c r="MON194" s="1548"/>
      <c r="MOO194" s="1548"/>
      <c r="MOP194" s="1548"/>
      <c r="MOQ194" s="1548"/>
      <c r="MOR194" s="1548"/>
      <c r="MOS194" s="1548"/>
      <c r="MOT194" s="1548"/>
      <c r="MOU194" s="1548"/>
      <c r="MOV194" s="1548"/>
      <c r="MOW194" s="1548"/>
      <c r="MOX194" s="1548"/>
      <c r="MOY194" s="1548"/>
      <c r="MOZ194" s="1548"/>
      <c r="MPA194" s="1548"/>
      <c r="MPB194" s="1548"/>
      <c r="MPC194" s="1548"/>
      <c r="MPD194" s="1548"/>
      <c r="MPE194" s="1548"/>
      <c r="MPF194" s="1548"/>
      <c r="MPG194" s="1548"/>
      <c r="MPH194" s="1548"/>
      <c r="MPI194" s="1548"/>
      <c r="MPJ194" s="1548"/>
      <c r="MPK194" s="1548"/>
      <c r="MPL194" s="1548"/>
      <c r="MPM194" s="1548"/>
      <c r="MPN194" s="1548"/>
      <c r="MPO194" s="1548"/>
      <c r="MPP194" s="1548"/>
      <c r="MPQ194" s="1548"/>
      <c r="MPR194" s="1548"/>
      <c r="MPS194" s="1548"/>
      <c r="MPT194" s="1548"/>
      <c r="MPU194" s="1548"/>
      <c r="MPV194" s="1548"/>
      <c r="MPW194" s="1548"/>
      <c r="MPX194" s="1548"/>
      <c r="MPY194" s="1548"/>
      <c r="MPZ194" s="1548"/>
      <c r="MQA194" s="1548"/>
      <c r="MQB194" s="1548"/>
      <c r="MQC194" s="1548"/>
      <c r="MQD194" s="1548"/>
      <c r="MQE194" s="1548"/>
      <c r="MQF194" s="1548"/>
      <c r="MQG194" s="1548"/>
      <c r="MQH194" s="1548"/>
      <c r="MQI194" s="1548"/>
      <c r="MQJ194" s="1548"/>
      <c r="MQK194" s="1548"/>
      <c r="MQL194" s="1548"/>
      <c r="MQM194" s="1548"/>
      <c r="MQN194" s="1548"/>
      <c r="MQO194" s="1548"/>
      <c r="MQP194" s="1548"/>
      <c r="MQQ194" s="1548"/>
      <c r="MQR194" s="1548"/>
      <c r="MQS194" s="1548"/>
      <c r="MQT194" s="1548"/>
      <c r="MQU194" s="1548"/>
      <c r="MQV194" s="1548"/>
      <c r="MQW194" s="1548"/>
      <c r="MQX194" s="1548"/>
      <c r="MQY194" s="1548"/>
      <c r="MQZ194" s="1548"/>
      <c r="MRA194" s="1548"/>
      <c r="MRB194" s="1548"/>
      <c r="MRC194" s="1548"/>
      <c r="MRD194" s="1548"/>
      <c r="MRE194" s="1548"/>
      <c r="MRF194" s="1548"/>
      <c r="MRG194" s="1548"/>
      <c r="MRH194" s="1548"/>
      <c r="MRI194" s="1548"/>
      <c r="MRJ194" s="1548"/>
      <c r="MRK194" s="1548"/>
      <c r="MRL194" s="1548"/>
      <c r="MRM194" s="1548"/>
      <c r="MRN194" s="1548"/>
      <c r="MRO194" s="1548"/>
      <c r="MRP194" s="1548"/>
      <c r="MRQ194" s="1548"/>
      <c r="MRR194" s="1548"/>
      <c r="MRS194" s="1548"/>
      <c r="MRT194" s="1548"/>
      <c r="MRU194" s="1548"/>
      <c r="MRV194" s="1548"/>
      <c r="MRW194" s="1548"/>
      <c r="MRX194" s="1548"/>
      <c r="MRY194" s="1548"/>
      <c r="MRZ194" s="1548"/>
      <c r="MSA194" s="1548"/>
      <c r="MSB194" s="1548"/>
      <c r="MSC194" s="1548"/>
      <c r="MSD194" s="1548"/>
      <c r="MSE194" s="1548"/>
      <c r="MSF194" s="1548"/>
      <c r="MSG194" s="1548"/>
      <c r="MSH194" s="1548"/>
      <c r="MSI194" s="1548"/>
      <c r="MSJ194" s="1548"/>
      <c r="MSK194" s="1548"/>
      <c r="MSL194" s="1548"/>
      <c r="MSM194" s="1548"/>
      <c r="MSN194" s="1548"/>
      <c r="MSO194" s="1548"/>
      <c r="MSP194" s="1548"/>
      <c r="MSQ194" s="1548"/>
      <c r="MSR194" s="1548"/>
      <c r="MSS194" s="1548"/>
      <c r="MST194" s="1548"/>
      <c r="MSU194" s="1548"/>
      <c r="MSV194" s="1548"/>
      <c r="MSW194" s="1548"/>
      <c r="MSX194" s="1548"/>
      <c r="MSY194" s="1548"/>
      <c r="MSZ194" s="1548"/>
      <c r="MTA194" s="1548"/>
      <c r="MTB194" s="1548"/>
      <c r="MTC194" s="1548"/>
      <c r="MTD194" s="1548"/>
      <c r="MTE194" s="1548"/>
      <c r="MTF194" s="1548"/>
      <c r="MTG194" s="1548"/>
      <c r="MTH194" s="1548"/>
      <c r="MTI194" s="1548"/>
      <c r="MTJ194" s="1548"/>
      <c r="MTK194" s="1548"/>
      <c r="MTL194" s="1548"/>
      <c r="MTM194" s="1548"/>
      <c r="MTN194" s="1548"/>
      <c r="MTO194" s="1548"/>
      <c r="MTP194" s="1548"/>
      <c r="MTQ194" s="1548"/>
      <c r="MTR194" s="1548"/>
      <c r="MTS194" s="1548"/>
      <c r="MTT194" s="1548"/>
      <c r="MTU194" s="1548"/>
      <c r="MTV194" s="1548"/>
      <c r="MTW194" s="1548"/>
      <c r="MTX194" s="1548"/>
      <c r="MTY194" s="1548"/>
      <c r="MTZ194" s="1548"/>
      <c r="MUA194" s="1548"/>
      <c r="MUB194" s="1548"/>
      <c r="MUC194" s="1548"/>
      <c r="MUD194" s="1548"/>
      <c r="MUE194" s="1548"/>
      <c r="MUF194" s="1548"/>
      <c r="MUG194" s="1548"/>
      <c r="MUH194" s="1548"/>
      <c r="MUI194" s="1548"/>
      <c r="MUJ194" s="1548"/>
      <c r="MUK194" s="1548"/>
      <c r="MUL194" s="1548"/>
      <c r="MUM194" s="1548"/>
      <c r="MUN194" s="1548"/>
      <c r="MUO194" s="1548"/>
      <c r="MUP194" s="1548"/>
      <c r="MUQ194" s="1548"/>
      <c r="MUR194" s="1548"/>
      <c r="MUS194" s="1548"/>
      <c r="MUT194" s="1548"/>
      <c r="MUU194" s="1548"/>
      <c r="MUV194" s="1548"/>
      <c r="MUW194" s="1548"/>
      <c r="MUX194" s="1548"/>
      <c r="MUY194" s="1548"/>
      <c r="MUZ194" s="1548"/>
      <c r="MVA194" s="1548"/>
      <c r="MVB194" s="1548"/>
      <c r="MVC194" s="1548"/>
      <c r="MVD194" s="1548"/>
      <c r="MVE194" s="1548"/>
      <c r="MVF194" s="1548"/>
      <c r="MVG194" s="1548"/>
      <c r="MVH194" s="1548"/>
      <c r="MVI194" s="1548"/>
      <c r="MVJ194" s="1548"/>
      <c r="MVK194" s="1548"/>
      <c r="MVL194" s="1548"/>
      <c r="MVM194" s="1548"/>
      <c r="MVN194" s="1548"/>
      <c r="MVO194" s="1548"/>
      <c r="MVP194" s="1548"/>
      <c r="MVQ194" s="1548"/>
      <c r="MVR194" s="1548"/>
      <c r="MVS194" s="1548"/>
      <c r="MVT194" s="1548"/>
      <c r="MVU194" s="1548"/>
      <c r="MVV194" s="1548"/>
      <c r="MVW194" s="1548"/>
      <c r="MVX194" s="1548"/>
      <c r="MVY194" s="1548"/>
      <c r="MVZ194" s="1548"/>
      <c r="MWA194" s="1548"/>
      <c r="MWB194" s="1548"/>
      <c r="MWC194" s="1548"/>
      <c r="MWD194" s="1548"/>
      <c r="MWE194" s="1548"/>
      <c r="MWF194" s="1548"/>
      <c r="MWG194" s="1548"/>
      <c r="MWH194" s="1548"/>
      <c r="MWI194" s="1548"/>
      <c r="MWJ194" s="1548"/>
      <c r="MWK194" s="1548"/>
      <c r="MWL194" s="1548"/>
      <c r="MWM194" s="1548"/>
      <c r="MWN194" s="1548"/>
      <c r="MWO194" s="1548"/>
      <c r="MWP194" s="1548"/>
      <c r="MWQ194" s="1548"/>
      <c r="MWR194" s="1548"/>
      <c r="MWS194" s="1548"/>
      <c r="MWT194" s="1548"/>
      <c r="MWU194" s="1548"/>
      <c r="MWV194" s="1548"/>
      <c r="MWW194" s="1548"/>
      <c r="MWX194" s="1548"/>
      <c r="MWY194" s="1548"/>
      <c r="MWZ194" s="1548"/>
      <c r="MXA194" s="1548"/>
      <c r="MXB194" s="1548"/>
      <c r="MXC194" s="1548"/>
      <c r="MXD194" s="1548"/>
      <c r="MXE194" s="1548"/>
      <c r="MXF194" s="1548"/>
      <c r="MXG194" s="1548"/>
      <c r="MXH194" s="1548"/>
      <c r="MXI194" s="1548"/>
      <c r="MXJ194" s="1548"/>
      <c r="MXK194" s="1548"/>
      <c r="MXL194" s="1548"/>
      <c r="MXM194" s="1548"/>
      <c r="MXN194" s="1548"/>
      <c r="MXO194" s="1548"/>
      <c r="MXP194" s="1548"/>
      <c r="MXQ194" s="1548"/>
      <c r="MXR194" s="1548"/>
      <c r="MXS194" s="1548"/>
      <c r="MXT194" s="1548"/>
      <c r="MXU194" s="1548"/>
      <c r="MXV194" s="1548"/>
      <c r="MXW194" s="1548"/>
      <c r="MXX194" s="1548"/>
      <c r="MXY194" s="1548"/>
      <c r="MXZ194" s="1548"/>
      <c r="MYA194" s="1548"/>
      <c r="MYB194" s="1548"/>
      <c r="MYC194" s="1548"/>
      <c r="MYD194" s="1548"/>
      <c r="MYE194" s="1548"/>
      <c r="MYF194" s="1548"/>
      <c r="MYG194" s="1548"/>
      <c r="MYH194" s="1548"/>
      <c r="MYI194" s="1548"/>
      <c r="MYJ194" s="1548"/>
      <c r="MYK194" s="1548"/>
      <c r="MYL194" s="1548"/>
      <c r="MYM194" s="1548"/>
      <c r="MYN194" s="1548"/>
      <c r="MYO194" s="1548"/>
      <c r="MYP194" s="1548"/>
      <c r="MYQ194" s="1548"/>
      <c r="MYR194" s="1548"/>
      <c r="MYS194" s="1548"/>
      <c r="MYT194" s="1548"/>
      <c r="MYU194" s="1548"/>
      <c r="MYV194" s="1548"/>
      <c r="MYW194" s="1548"/>
      <c r="MYX194" s="1548"/>
      <c r="MYY194" s="1548"/>
      <c r="MYZ194" s="1548"/>
      <c r="MZA194" s="1548"/>
      <c r="MZB194" s="1548"/>
      <c r="MZC194" s="1548"/>
      <c r="MZD194" s="1548"/>
      <c r="MZE194" s="1548"/>
      <c r="MZF194" s="1548"/>
      <c r="MZG194" s="1548"/>
      <c r="MZH194" s="1548"/>
      <c r="MZI194" s="1548"/>
      <c r="MZJ194" s="1548"/>
      <c r="MZK194" s="1548"/>
      <c r="MZL194" s="1548"/>
      <c r="MZM194" s="1548"/>
      <c r="MZN194" s="1548"/>
      <c r="MZO194" s="1548"/>
      <c r="MZP194" s="1548"/>
      <c r="MZQ194" s="1548"/>
      <c r="MZR194" s="1548"/>
      <c r="MZS194" s="1548"/>
      <c r="MZT194" s="1548"/>
      <c r="MZU194" s="1548"/>
      <c r="MZV194" s="1548"/>
      <c r="MZW194" s="1548"/>
      <c r="MZX194" s="1548"/>
      <c r="MZY194" s="1548"/>
      <c r="MZZ194" s="1548"/>
      <c r="NAA194" s="1548"/>
      <c r="NAB194" s="1548"/>
      <c r="NAC194" s="1548"/>
      <c r="NAD194" s="1548"/>
      <c r="NAE194" s="1548"/>
      <c r="NAF194" s="1548"/>
      <c r="NAG194" s="1548"/>
      <c r="NAH194" s="1548"/>
      <c r="NAI194" s="1548"/>
      <c r="NAJ194" s="1548"/>
      <c r="NAK194" s="1548"/>
      <c r="NAL194" s="1548"/>
      <c r="NAM194" s="1548"/>
      <c r="NAN194" s="1548"/>
      <c r="NAO194" s="1548"/>
      <c r="NAP194" s="1548"/>
      <c r="NAQ194" s="1548"/>
      <c r="NAR194" s="1548"/>
      <c r="NAS194" s="1548"/>
      <c r="NAT194" s="1548"/>
      <c r="NAU194" s="1548"/>
      <c r="NAV194" s="1548"/>
      <c r="NAW194" s="1548"/>
      <c r="NAX194" s="1548"/>
      <c r="NAY194" s="1548"/>
      <c r="NAZ194" s="1548"/>
      <c r="NBA194" s="1548"/>
      <c r="NBB194" s="1548"/>
      <c r="NBC194" s="1548"/>
      <c r="NBD194" s="1548"/>
      <c r="NBE194" s="1548"/>
      <c r="NBF194" s="1548"/>
      <c r="NBG194" s="1548"/>
      <c r="NBH194" s="1548"/>
      <c r="NBI194" s="1548"/>
      <c r="NBJ194" s="1548"/>
      <c r="NBK194" s="1548"/>
      <c r="NBL194" s="1548"/>
      <c r="NBM194" s="1548"/>
      <c r="NBN194" s="1548"/>
      <c r="NBO194" s="1548"/>
      <c r="NBP194" s="1548"/>
      <c r="NBQ194" s="1548"/>
      <c r="NBR194" s="1548"/>
      <c r="NBS194" s="1548"/>
      <c r="NBT194" s="1548"/>
      <c r="NBU194" s="1548"/>
      <c r="NBV194" s="1548"/>
      <c r="NBW194" s="1548"/>
      <c r="NBX194" s="1548"/>
      <c r="NBY194" s="1548"/>
      <c r="NBZ194" s="1548"/>
      <c r="NCA194" s="1548"/>
      <c r="NCB194" s="1548"/>
      <c r="NCC194" s="1548"/>
      <c r="NCD194" s="1548"/>
      <c r="NCE194" s="1548"/>
      <c r="NCF194" s="1548"/>
      <c r="NCG194" s="1548"/>
      <c r="NCH194" s="1548"/>
      <c r="NCI194" s="1548"/>
      <c r="NCJ194" s="1548"/>
      <c r="NCK194" s="1548"/>
      <c r="NCL194" s="1548"/>
      <c r="NCM194" s="1548"/>
      <c r="NCN194" s="1548"/>
      <c r="NCO194" s="1548"/>
      <c r="NCP194" s="1548"/>
      <c r="NCQ194" s="1548"/>
      <c r="NCR194" s="1548"/>
      <c r="NCS194" s="1548"/>
      <c r="NCT194" s="1548"/>
      <c r="NCU194" s="1548"/>
      <c r="NCV194" s="1548"/>
      <c r="NCW194" s="1548"/>
      <c r="NCX194" s="1548"/>
      <c r="NCY194" s="1548"/>
      <c r="NCZ194" s="1548"/>
      <c r="NDA194" s="1548"/>
      <c r="NDB194" s="1548"/>
      <c r="NDC194" s="1548"/>
      <c r="NDD194" s="1548"/>
      <c r="NDE194" s="1548"/>
      <c r="NDF194" s="1548"/>
      <c r="NDG194" s="1548"/>
      <c r="NDH194" s="1548"/>
      <c r="NDI194" s="1548"/>
      <c r="NDJ194" s="1548"/>
      <c r="NDK194" s="1548"/>
      <c r="NDL194" s="1548"/>
      <c r="NDM194" s="1548"/>
      <c r="NDN194" s="1548"/>
      <c r="NDO194" s="1548"/>
      <c r="NDP194" s="1548"/>
      <c r="NDQ194" s="1548"/>
      <c r="NDR194" s="1548"/>
      <c r="NDS194" s="1548"/>
      <c r="NDT194" s="1548"/>
      <c r="NDU194" s="1548"/>
      <c r="NDV194" s="1548"/>
      <c r="NDW194" s="1548"/>
      <c r="NDX194" s="1548"/>
      <c r="NDY194" s="1548"/>
      <c r="NDZ194" s="1548"/>
      <c r="NEA194" s="1548"/>
      <c r="NEB194" s="1548"/>
      <c r="NEC194" s="1548"/>
      <c r="NED194" s="1548"/>
      <c r="NEE194" s="1548"/>
      <c r="NEF194" s="1548"/>
      <c r="NEG194" s="1548"/>
      <c r="NEH194" s="1548"/>
      <c r="NEI194" s="1548"/>
      <c r="NEJ194" s="1548"/>
      <c r="NEK194" s="1548"/>
      <c r="NEL194" s="1548"/>
      <c r="NEM194" s="1548"/>
      <c r="NEN194" s="1548"/>
      <c r="NEO194" s="1548"/>
      <c r="NEP194" s="1548"/>
      <c r="NEQ194" s="1548"/>
      <c r="NER194" s="1548"/>
      <c r="NES194" s="1548"/>
      <c r="NET194" s="1548"/>
      <c r="NEU194" s="1548"/>
      <c r="NEV194" s="1548"/>
      <c r="NEW194" s="1548"/>
      <c r="NEX194" s="1548"/>
      <c r="NEY194" s="1548"/>
      <c r="NEZ194" s="1548"/>
      <c r="NFA194" s="1548"/>
      <c r="NFB194" s="1548"/>
      <c r="NFC194" s="1548"/>
      <c r="NFD194" s="1548"/>
      <c r="NFE194" s="1548"/>
      <c r="NFF194" s="1548"/>
      <c r="NFG194" s="1548"/>
      <c r="NFH194" s="1548"/>
      <c r="NFI194" s="1548"/>
      <c r="NFJ194" s="1548"/>
      <c r="NFK194" s="1548"/>
      <c r="NFL194" s="1548"/>
      <c r="NFM194" s="1548"/>
      <c r="NFN194" s="1548"/>
      <c r="NFO194" s="1548"/>
      <c r="NFP194" s="1548"/>
      <c r="NFQ194" s="1548"/>
      <c r="NFR194" s="1548"/>
      <c r="NFS194" s="1548"/>
      <c r="NFT194" s="1548"/>
      <c r="NFU194" s="1548"/>
      <c r="NFV194" s="1548"/>
      <c r="NFW194" s="1548"/>
      <c r="NFX194" s="1548"/>
      <c r="NFY194" s="1548"/>
      <c r="NFZ194" s="1548"/>
      <c r="NGA194" s="1548"/>
      <c r="NGB194" s="1548"/>
      <c r="NGC194" s="1548"/>
      <c r="NGD194" s="1548"/>
      <c r="NGE194" s="1548"/>
      <c r="NGF194" s="1548"/>
      <c r="NGG194" s="1548"/>
      <c r="NGH194" s="1548"/>
      <c r="NGI194" s="1548"/>
      <c r="NGJ194" s="1548"/>
      <c r="NGK194" s="1548"/>
      <c r="NGL194" s="1548"/>
      <c r="NGM194" s="1548"/>
      <c r="NGN194" s="1548"/>
      <c r="NGO194" s="1548"/>
      <c r="NGP194" s="1548"/>
      <c r="NGQ194" s="1548"/>
      <c r="NGR194" s="1548"/>
      <c r="NGS194" s="1548"/>
      <c r="NGT194" s="1548"/>
      <c r="NGU194" s="1548"/>
      <c r="NGV194" s="1548"/>
      <c r="NGW194" s="1548"/>
      <c r="NGX194" s="1548"/>
      <c r="NGY194" s="1548"/>
      <c r="NGZ194" s="1548"/>
      <c r="NHA194" s="1548"/>
      <c r="NHB194" s="1548"/>
      <c r="NHC194" s="1548"/>
      <c r="NHD194" s="1548"/>
      <c r="NHE194" s="1548"/>
      <c r="NHF194" s="1548"/>
      <c r="NHG194" s="1548"/>
      <c r="NHH194" s="1548"/>
      <c r="NHI194" s="1548"/>
      <c r="NHJ194" s="1548"/>
      <c r="NHK194" s="1548"/>
      <c r="NHL194" s="1548"/>
      <c r="NHM194" s="1548"/>
      <c r="NHN194" s="1548"/>
      <c r="NHO194" s="1548"/>
      <c r="NHP194" s="1548"/>
      <c r="NHQ194" s="1548"/>
      <c r="NHR194" s="1548"/>
      <c r="NHS194" s="1548"/>
      <c r="NHT194" s="1548"/>
      <c r="NHU194" s="1548"/>
      <c r="NHV194" s="1548"/>
      <c r="NHW194" s="1548"/>
      <c r="NHX194" s="1548"/>
      <c r="NHY194" s="1548"/>
      <c r="NHZ194" s="1548"/>
      <c r="NIA194" s="1548"/>
      <c r="NIB194" s="1548"/>
      <c r="NIC194" s="1548"/>
      <c r="NID194" s="1548"/>
      <c r="NIE194" s="1548"/>
      <c r="NIF194" s="1548"/>
      <c r="NIG194" s="1548"/>
      <c r="NIH194" s="1548"/>
      <c r="NII194" s="1548"/>
      <c r="NIJ194" s="1548"/>
      <c r="NIK194" s="1548"/>
      <c r="NIL194" s="1548"/>
      <c r="NIM194" s="1548"/>
      <c r="NIN194" s="1548"/>
      <c r="NIO194" s="1548"/>
      <c r="NIP194" s="1548"/>
      <c r="NIQ194" s="1548"/>
      <c r="NIR194" s="1548"/>
      <c r="NIS194" s="1548"/>
      <c r="NIT194" s="1548"/>
      <c r="NIU194" s="1548"/>
      <c r="NIV194" s="1548"/>
      <c r="NIW194" s="1548"/>
      <c r="NIX194" s="1548"/>
      <c r="NIY194" s="1548"/>
      <c r="NIZ194" s="1548"/>
      <c r="NJA194" s="1548"/>
      <c r="NJB194" s="1548"/>
      <c r="NJC194" s="1548"/>
      <c r="NJD194" s="1548"/>
      <c r="NJE194" s="1548"/>
      <c r="NJF194" s="1548"/>
      <c r="NJG194" s="1548"/>
      <c r="NJH194" s="1548"/>
      <c r="NJI194" s="1548"/>
      <c r="NJJ194" s="1548"/>
      <c r="NJK194" s="1548"/>
      <c r="NJL194" s="1548"/>
      <c r="NJM194" s="1548"/>
      <c r="NJN194" s="1548"/>
      <c r="NJO194" s="1548"/>
      <c r="NJP194" s="1548"/>
      <c r="NJQ194" s="1548"/>
      <c r="NJR194" s="1548"/>
      <c r="NJS194" s="1548"/>
      <c r="NJT194" s="1548"/>
      <c r="NJU194" s="1548"/>
      <c r="NJV194" s="1548"/>
      <c r="NJW194" s="1548"/>
      <c r="NJX194" s="1548"/>
      <c r="NJY194" s="1548"/>
      <c r="NJZ194" s="1548"/>
      <c r="NKA194" s="1548"/>
      <c r="NKB194" s="1548"/>
      <c r="NKC194" s="1548"/>
      <c r="NKD194" s="1548"/>
      <c r="NKE194" s="1548"/>
      <c r="NKF194" s="1548"/>
      <c r="NKG194" s="1548"/>
      <c r="NKH194" s="1548"/>
      <c r="NKI194" s="1548"/>
      <c r="NKJ194" s="1548"/>
      <c r="NKK194" s="1548"/>
      <c r="NKL194" s="1548"/>
      <c r="NKM194" s="1548"/>
      <c r="NKN194" s="1548"/>
      <c r="NKO194" s="1548"/>
      <c r="NKP194" s="1548"/>
      <c r="NKQ194" s="1548"/>
      <c r="NKR194" s="1548"/>
      <c r="NKS194" s="1548"/>
      <c r="NKT194" s="1548"/>
      <c r="NKU194" s="1548"/>
      <c r="NKV194" s="1548"/>
      <c r="NKW194" s="1548"/>
      <c r="NKX194" s="1548"/>
      <c r="NKY194" s="1548"/>
      <c r="NKZ194" s="1548"/>
      <c r="NLA194" s="1548"/>
      <c r="NLB194" s="1548"/>
      <c r="NLC194" s="1548"/>
      <c r="NLD194" s="1548"/>
      <c r="NLE194" s="1548"/>
      <c r="NLF194" s="1548"/>
      <c r="NLG194" s="1548"/>
      <c r="NLH194" s="1548"/>
      <c r="NLI194" s="1548"/>
      <c r="NLJ194" s="1548"/>
      <c r="NLK194" s="1548"/>
      <c r="NLL194" s="1548"/>
      <c r="NLM194" s="1548"/>
      <c r="NLN194" s="1548"/>
      <c r="NLO194" s="1548"/>
      <c r="NLP194" s="1548"/>
      <c r="NLQ194" s="1548"/>
      <c r="NLR194" s="1548"/>
      <c r="NLS194" s="1548"/>
      <c r="NLT194" s="1548"/>
      <c r="NLU194" s="1548"/>
      <c r="NLV194" s="1548"/>
      <c r="NLW194" s="1548"/>
      <c r="NLX194" s="1548"/>
      <c r="NLY194" s="1548"/>
      <c r="NLZ194" s="1548"/>
      <c r="NMA194" s="1548"/>
      <c r="NMB194" s="1548"/>
      <c r="NMC194" s="1548"/>
      <c r="NMD194" s="1548"/>
      <c r="NME194" s="1548"/>
      <c r="NMF194" s="1548"/>
      <c r="NMG194" s="1548"/>
      <c r="NMH194" s="1548"/>
      <c r="NMI194" s="1548"/>
      <c r="NMJ194" s="1548"/>
      <c r="NMK194" s="1548"/>
      <c r="NML194" s="1548"/>
      <c r="NMM194" s="1548"/>
      <c r="NMN194" s="1548"/>
      <c r="NMO194" s="1548"/>
      <c r="NMP194" s="1548"/>
      <c r="NMQ194" s="1548"/>
      <c r="NMR194" s="1548"/>
      <c r="NMS194" s="1548"/>
      <c r="NMT194" s="1548"/>
      <c r="NMU194" s="1548"/>
      <c r="NMV194" s="1548"/>
      <c r="NMW194" s="1548"/>
      <c r="NMX194" s="1548"/>
      <c r="NMY194" s="1548"/>
      <c r="NMZ194" s="1548"/>
      <c r="NNA194" s="1548"/>
      <c r="NNB194" s="1548"/>
      <c r="NNC194" s="1548"/>
      <c r="NND194" s="1548"/>
      <c r="NNE194" s="1548"/>
      <c r="NNF194" s="1548"/>
      <c r="NNG194" s="1548"/>
      <c r="NNH194" s="1548"/>
      <c r="NNI194" s="1548"/>
      <c r="NNJ194" s="1548"/>
      <c r="NNK194" s="1548"/>
      <c r="NNL194" s="1548"/>
      <c r="NNM194" s="1548"/>
      <c r="NNN194" s="1548"/>
      <c r="NNO194" s="1548"/>
      <c r="NNP194" s="1548"/>
      <c r="NNQ194" s="1548"/>
      <c r="NNR194" s="1548"/>
      <c r="NNS194" s="1548"/>
      <c r="NNT194" s="1548"/>
      <c r="NNU194" s="1548"/>
      <c r="NNV194" s="1548"/>
      <c r="NNW194" s="1548"/>
      <c r="NNX194" s="1548"/>
      <c r="NNY194" s="1548"/>
      <c r="NNZ194" s="1548"/>
      <c r="NOA194" s="1548"/>
      <c r="NOB194" s="1548"/>
      <c r="NOC194" s="1548"/>
      <c r="NOD194" s="1548"/>
      <c r="NOE194" s="1548"/>
      <c r="NOF194" s="1548"/>
      <c r="NOG194" s="1548"/>
      <c r="NOH194" s="1548"/>
      <c r="NOI194" s="1548"/>
      <c r="NOJ194" s="1548"/>
      <c r="NOK194" s="1548"/>
      <c r="NOL194" s="1548"/>
      <c r="NOM194" s="1548"/>
      <c r="NON194" s="1548"/>
      <c r="NOO194" s="1548"/>
      <c r="NOP194" s="1548"/>
      <c r="NOQ194" s="1548"/>
      <c r="NOR194" s="1548"/>
      <c r="NOS194" s="1548"/>
      <c r="NOT194" s="1548"/>
      <c r="NOU194" s="1548"/>
      <c r="NOV194" s="1548"/>
      <c r="NOW194" s="1548"/>
      <c r="NOX194" s="1548"/>
      <c r="NOY194" s="1548"/>
      <c r="NOZ194" s="1548"/>
      <c r="NPA194" s="1548"/>
      <c r="NPB194" s="1548"/>
      <c r="NPC194" s="1548"/>
      <c r="NPD194" s="1548"/>
      <c r="NPE194" s="1548"/>
      <c r="NPF194" s="1548"/>
      <c r="NPG194" s="1548"/>
      <c r="NPH194" s="1548"/>
      <c r="NPI194" s="1548"/>
      <c r="NPJ194" s="1548"/>
      <c r="NPK194" s="1548"/>
      <c r="NPL194" s="1548"/>
      <c r="NPM194" s="1548"/>
      <c r="NPN194" s="1548"/>
      <c r="NPO194" s="1548"/>
      <c r="NPP194" s="1548"/>
      <c r="NPQ194" s="1548"/>
      <c r="NPR194" s="1548"/>
      <c r="NPS194" s="1548"/>
      <c r="NPT194" s="1548"/>
      <c r="NPU194" s="1548"/>
      <c r="NPV194" s="1548"/>
      <c r="NPW194" s="1548"/>
      <c r="NPX194" s="1548"/>
      <c r="NPY194" s="1548"/>
      <c r="NPZ194" s="1548"/>
      <c r="NQA194" s="1548"/>
      <c r="NQB194" s="1548"/>
      <c r="NQC194" s="1548"/>
      <c r="NQD194" s="1548"/>
      <c r="NQE194" s="1548"/>
      <c r="NQF194" s="1548"/>
      <c r="NQG194" s="1548"/>
      <c r="NQH194" s="1548"/>
      <c r="NQI194" s="1548"/>
      <c r="NQJ194" s="1548"/>
      <c r="NQK194" s="1548"/>
      <c r="NQL194" s="1548"/>
      <c r="NQM194" s="1548"/>
      <c r="NQN194" s="1548"/>
      <c r="NQO194" s="1548"/>
      <c r="NQP194" s="1548"/>
      <c r="NQQ194" s="1548"/>
      <c r="NQR194" s="1548"/>
      <c r="NQS194" s="1548"/>
      <c r="NQT194" s="1548"/>
      <c r="NQU194" s="1548"/>
      <c r="NQV194" s="1548"/>
      <c r="NQW194" s="1548"/>
      <c r="NQX194" s="1548"/>
      <c r="NQY194" s="1548"/>
      <c r="NQZ194" s="1548"/>
      <c r="NRA194" s="1548"/>
      <c r="NRB194" s="1548"/>
      <c r="NRC194" s="1548"/>
      <c r="NRD194" s="1548"/>
      <c r="NRE194" s="1548"/>
      <c r="NRF194" s="1548"/>
      <c r="NRG194" s="1548"/>
      <c r="NRH194" s="1548"/>
      <c r="NRI194" s="1548"/>
      <c r="NRJ194" s="1548"/>
      <c r="NRK194" s="1548"/>
      <c r="NRL194" s="1548"/>
      <c r="NRM194" s="1548"/>
      <c r="NRN194" s="1548"/>
      <c r="NRO194" s="1548"/>
      <c r="NRP194" s="1548"/>
      <c r="NRQ194" s="1548"/>
      <c r="NRR194" s="1548"/>
      <c r="NRS194" s="1548"/>
      <c r="NRT194" s="1548"/>
      <c r="NRU194" s="1548"/>
      <c r="NRV194" s="1548"/>
      <c r="NRW194" s="1548"/>
      <c r="NRX194" s="1548"/>
      <c r="NRY194" s="1548"/>
      <c r="NRZ194" s="1548"/>
      <c r="NSA194" s="1548"/>
      <c r="NSB194" s="1548"/>
      <c r="NSC194" s="1548"/>
      <c r="NSD194" s="1548"/>
      <c r="NSE194" s="1548"/>
      <c r="NSF194" s="1548"/>
      <c r="NSG194" s="1548"/>
      <c r="NSH194" s="1548"/>
      <c r="NSI194" s="1548"/>
      <c r="NSJ194" s="1548"/>
      <c r="NSK194" s="1548"/>
      <c r="NSL194" s="1548"/>
      <c r="NSM194" s="1548"/>
      <c r="NSN194" s="1548"/>
      <c r="NSO194" s="1548"/>
      <c r="NSP194" s="1548"/>
      <c r="NSQ194" s="1548"/>
      <c r="NSR194" s="1548"/>
      <c r="NSS194" s="1548"/>
      <c r="NST194" s="1548"/>
      <c r="NSU194" s="1548"/>
      <c r="NSV194" s="1548"/>
      <c r="NSW194" s="1548"/>
      <c r="NSX194" s="1548"/>
      <c r="NSY194" s="1548"/>
      <c r="NSZ194" s="1548"/>
      <c r="NTA194" s="1548"/>
      <c r="NTB194" s="1548"/>
      <c r="NTC194" s="1548"/>
      <c r="NTD194" s="1548"/>
      <c r="NTE194" s="1548"/>
      <c r="NTF194" s="1548"/>
      <c r="NTG194" s="1548"/>
      <c r="NTH194" s="1548"/>
      <c r="NTI194" s="1548"/>
      <c r="NTJ194" s="1548"/>
      <c r="NTK194" s="1548"/>
      <c r="NTL194" s="1548"/>
      <c r="NTM194" s="1548"/>
      <c r="NTN194" s="1548"/>
      <c r="NTO194" s="1548"/>
      <c r="NTP194" s="1548"/>
      <c r="NTQ194" s="1548"/>
      <c r="NTR194" s="1548"/>
      <c r="NTS194" s="1548"/>
      <c r="NTT194" s="1548"/>
      <c r="NTU194" s="1548"/>
      <c r="NTV194" s="1548"/>
      <c r="NTW194" s="1548"/>
      <c r="NTX194" s="1548"/>
      <c r="NTY194" s="1548"/>
      <c r="NTZ194" s="1548"/>
      <c r="NUA194" s="1548"/>
      <c r="NUB194" s="1548"/>
      <c r="NUC194" s="1548"/>
      <c r="NUD194" s="1548"/>
      <c r="NUE194" s="1548"/>
      <c r="NUF194" s="1548"/>
      <c r="NUG194" s="1548"/>
      <c r="NUH194" s="1548"/>
      <c r="NUI194" s="1548"/>
      <c r="NUJ194" s="1548"/>
      <c r="NUK194" s="1548"/>
      <c r="NUL194" s="1548"/>
      <c r="NUM194" s="1548"/>
      <c r="NUN194" s="1548"/>
      <c r="NUO194" s="1548"/>
      <c r="NUP194" s="1548"/>
      <c r="NUQ194" s="1548"/>
      <c r="NUR194" s="1548"/>
      <c r="NUS194" s="1548"/>
      <c r="NUT194" s="1548"/>
      <c r="NUU194" s="1548"/>
      <c r="NUV194" s="1548"/>
      <c r="NUW194" s="1548"/>
      <c r="NUX194" s="1548"/>
      <c r="NUY194" s="1548"/>
      <c r="NUZ194" s="1548"/>
      <c r="NVA194" s="1548"/>
      <c r="NVB194" s="1548"/>
      <c r="NVC194" s="1548"/>
      <c r="NVD194" s="1548"/>
      <c r="NVE194" s="1548"/>
      <c r="NVF194" s="1548"/>
      <c r="NVG194" s="1548"/>
      <c r="NVH194" s="1548"/>
      <c r="NVI194" s="1548"/>
      <c r="NVJ194" s="1548"/>
      <c r="NVK194" s="1548"/>
      <c r="NVL194" s="1548"/>
      <c r="NVM194" s="1548"/>
      <c r="NVN194" s="1548"/>
      <c r="NVO194" s="1548"/>
      <c r="NVP194" s="1548"/>
      <c r="NVQ194" s="1548"/>
      <c r="NVR194" s="1548"/>
      <c r="NVS194" s="1548"/>
      <c r="NVT194" s="1548"/>
      <c r="NVU194" s="1548"/>
      <c r="NVV194" s="1548"/>
      <c r="NVW194" s="1548"/>
      <c r="NVX194" s="1548"/>
      <c r="NVY194" s="1548"/>
      <c r="NVZ194" s="1548"/>
      <c r="NWA194" s="1548"/>
      <c r="NWB194" s="1548"/>
      <c r="NWC194" s="1548"/>
      <c r="NWD194" s="1548"/>
      <c r="NWE194" s="1548"/>
      <c r="NWF194" s="1548"/>
      <c r="NWG194" s="1548"/>
      <c r="NWH194" s="1548"/>
      <c r="NWI194" s="1548"/>
      <c r="NWJ194" s="1548"/>
      <c r="NWK194" s="1548"/>
      <c r="NWL194" s="1548"/>
      <c r="NWM194" s="1548"/>
      <c r="NWN194" s="1548"/>
      <c r="NWO194" s="1548"/>
      <c r="NWP194" s="1548"/>
      <c r="NWQ194" s="1548"/>
      <c r="NWR194" s="1548"/>
      <c r="NWS194" s="1548"/>
      <c r="NWT194" s="1548"/>
      <c r="NWU194" s="1548"/>
      <c r="NWV194" s="1548"/>
      <c r="NWW194" s="1548"/>
      <c r="NWX194" s="1548"/>
      <c r="NWY194" s="1548"/>
      <c r="NWZ194" s="1548"/>
      <c r="NXA194" s="1548"/>
      <c r="NXB194" s="1548"/>
      <c r="NXC194" s="1548"/>
      <c r="NXD194" s="1548"/>
      <c r="NXE194" s="1548"/>
      <c r="NXF194" s="1548"/>
      <c r="NXG194" s="1548"/>
      <c r="NXH194" s="1548"/>
      <c r="NXI194" s="1548"/>
      <c r="NXJ194" s="1548"/>
      <c r="NXK194" s="1548"/>
      <c r="NXL194" s="1548"/>
      <c r="NXM194" s="1548"/>
      <c r="NXN194" s="1548"/>
      <c r="NXO194" s="1548"/>
      <c r="NXP194" s="1548"/>
      <c r="NXQ194" s="1548"/>
      <c r="NXR194" s="1548"/>
      <c r="NXS194" s="1548"/>
      <c r="NXT194" s="1548"/>
      <c r="NXU194" s="1548"/>
      <c r="NXV194" s="1548"/>
      <c r="NXW194" s="1548"/>
      <c r="NXX194" s="1548"/>
      <c r="NXY194" s="1548"/>
      <c r="NXZ194" s="1548"/>
      <c r="NYA194" s="1548"/>
      <c r="NYB194" s="1548"/>
      <c r="NYC194" s="1548"/>
      <c r="NYD194" s="1548"/>
      <c r="NYE194" s="1548"/>
      <c r="NYF194" s="1548"/>
      <c r="NYG194" s="1548"/>
      <c r="NYH194" s="1548"/>
      <c r="NYI194" s="1548"/>
      <c r="NYJ194" s="1548"/>
      <c r="NYK194" s="1548"/>
      <c r="NYL194" s="1548"/>
      <c r="NYM194" s="1548"/>
      <c r="NYN194" s="1548"/>
      <c r="NYO194" s="1548"/>
      <c r="NYP194" s="1548"/>
      <c r="NYQ194" s="1548"/>
      <c r="NYR194" s="1548"/>
      <c r="NYS194" s="1548"/>
      <c r="NYT194" s="1548"/>
      <c r="NYU194" s="1548"/>
      <c r="NYV194" s="1548"/>
      <c r="NYW194" s="1548"/>
      <c r="NYX194" s="1548"/>
      <c r="NYY194" s="1548"/>
      <c r="NYZ194" s="1548"/>
      <c r="NZA194" s="1548"/>
      <c r="NZB194" s="1548"/>
      <c r="NZC194" s="1548"/>
      <c r="NZD194" s="1548"/>
      <c r="NZE194" s="1548"/>
      <c r="NZF194" s="1548"/>
      <c r="NZG194" s="1548"/>
      <c r="NZH194" s="1548"/>
      <c r="NZI194" s="1548"/>
      <c r="NZJ194" s="1548"/>
      <c r="NZK194" s="1548"/>
      <c r="NZL194" s="1548"/>
      <c r="NZM194" s="1548"/>
      <c r="NZN194" s="1548"/>
      <c r="NZO194" s="1548"/>
      <c r="NZP194" s="1548"/>
      <c r="NZQ194" s="1548"/>
      <c r="NZR194" s="1548"/>
      <c r="NZS194" s="1548"/>
      <c r="NZT194" s="1548"/>
      <c r="NZU194" s="1548"/>
      <c r="NZV194" s="1548"/>
      <c r="NZW194" s="1548"/>
      <c r="NZX194" s="1548"/>
      <c r="NZY194" s="1548"/>
      <c r="NZZ194" s="1548"/>
      <c r="OAA194" s="1548"/>
      <c r="OAB194" s="1548"/>
      <c r="OAC194" s="1548"/>
      <c r="OAD194" s="1548"/>
      <c r="OAE194" s="1548"/>
      <c r="OAF194" s="1548"/>
      <c r="OAG194" s="1548"/>
      <c r="OAH194" s="1548"/>
      <c r="OAI194" s="1548"/>
      <c r="OAJ194" s="1548"/>
      <c r="OAK194" s="1548"/>
      <c r="OAL194" s="1548"/>
      <c r="OAM194" s="1548"/>
      <c r="OAN194" s="1548"/>
      <c r="OAO194" s="1548"/>
      <c r="OAP194" s="1548"/>
      <c r="OAQ194" s="1548"/>
      <c r="OAR194" s="1548"/>
      <c r="OAS194" s="1548"/>
      <c r="OAT194" s="1548"/>
      <c r="OAU194" s="1548"/>
      <c r="OAV194" s="1548"/>
      <c r="OAW194" s="1548"/>
      <c r="OAX194" s="1548"/>
      <c r="OAY194" s="1548"/>
      <c r="OAZ194" s="1548"/>
      <c r="OBA194" s="1548"/>
      <c r="OBB194" s="1548"/>
      <c r="OBC194" s="1548"/>
      <c r="OBD194" s="1548"/>
      <c r="OBE194" s="1548"/>
      <c r="OBF194" s="1548"/>
      <c r="OBG194" s="1548"/>
      <c r="OBH194" s="1548"/>
      <c r="OBI194" s="1548"/>
      <c r="OBJ194" s="1548"/>
      <c r="OBK194" s="1548"/>
      <c r="OBL194" s="1548"/>
      <c r="OBM194" s="1548"/>
      <c r="OBN194" s="1548"/>
      <c r="OBO194" s="1548"/>
      <c r="OBP194" s="1548"/>
      <c r="OBQ194" s="1548"/>
      <c r="OBR194" s="1548"/>
      <c r="OBS194" s="1548"/>
      <c r="OBT194" s="1548"/>
      <c r="OBU194" s="1548"/>
      <c r="OBV194" s="1548"/>
      <c r="OBW194" s="1548"/>
      <c r="OBX194" s="1548"/>
      <c r="OBY194" s="1548"/>
      <c r="OBZ194" s="1548"/>
      <c r="OCA194" s="1548"/>
      <c r="OCB194" s="1548"/>
      <c r="OCC194" s="1548"/>
      <c r="OCD194" s="1548"/>
      <c r="OCE194" s="1548"/>
      <c r="OCF194" s="1548"/>
      <c r="OCG194" s="1548"/>
      <c r="OCH194" s="1548"/>
      <c r="OCI194" s="1548"/>
      <c r="OCJ194" s="1548"/>
      <c r="OCK194" s="1548"/>
      <c r="OCL194" s="1548"/>
      <c r="OCM194" s="1548"/>
      <c r="OCN194" s="1548"/>
      <c r="OCO194" s="1548"/>
      <c r="OCP194" s="1548"/>
      <c r="OCQ194" s="1548"/>
      <c r="OCR194" s="1548"/>
      <c r="OCS194" s="1548"/>
      <c r="OCT194" s="1548"/>
      <c r="OCU194" s="1548"/>
      <c r="OCV194" s="1548"/>
      <c r="OCW194" s="1548"/>
      <c r="OCX194" s="1548"/>
      <c r="OCY194" s="1548"/>
      <c r="OCZ194" s="1548"/>
      <c r="ODA194" s="1548"/>
      <c r="ODB194" s="1548"/>
      <c r="ODC194" s="1548"/>
      <c r="ODD194" s="1548"/>
      <c r="ODE194" s="1548"/>
      <c r="ODF194" s="1548"/>
      <c r="ODG194" s="1548"/>
      <c r="ODH194" s="1548"/>
      <c r="ODI194" s="1548"/>
      <c r="ODJ194" s="1548"/>
      <c r="ODK194" s="1548"/>
      <c r="ODL194" s="1548"/>
      <c r="ODM194" s="1548"/>
      <c r="ODN194" s="1548"/>
      <c r="ODO194" s="1548"/>
      <c r="ODP194" s="1548"/>
      <c r="ODQ194" s="1548"/>
      <c r="ODR194" s="1548"/>
      <c r="ODS194" s="1548"/>
      <c r="ODT194" s="1548"/>
      <c r="ODU194" s="1548"/>
      <c r="ODV194" s="1548"/>
      <c r="ODW194" s="1548"/>
      <c r="ODX194" s="1548"/>
      <c r="ODY194" s="1548"/>
      <c r="ODZ194" s="1548"/>
      <c r="OEA194" s="1548"/>
      <c r="OEB194" s="1548"/>
      <c r="OEC194" s="1548"/>
      <c r="OED194" s="1548"/>
      <c r="OEE194" s="1548"/>
      <c r="OEF194" s="1548"/>
      <c r="OEG194" s="1548"/>
      <c r="OEH194" s="1548"/>
      <c r="OEI194" s="1548"/>
      <c r="OEJ194" s="1548"/>
      <c r="OEK194" s="1548"/>
      <c r="OEL194" s="1548"/>
      <c r="OEM194" s="1548"/>
      <c r="OEN194" s="1548"/>
      <c r="OEO194" s="1548"/>
      <c r="OEP194" s="1548"/>
      <c r="OEQ194" s="1548"/>
      <c r="OER194" s="1548"/>
      <c r="OES194" s="1548"/>
      <c r="OET194" s="1548"/>
      <c r="OEU194" s="1548"/>
      <c r="OEV194" s="1548"/>
      <c r="OEW194" s="1548"/>
      <c r="OEX194" s="1548"/>
      <c r="OEY194" s="1548"/>
      <c r="OEZ194" s="1548"/>
      <c r="OFA194" s="1548"/>
      <c r="OFB194" s="1548"/>
      <c r="OFC194" s="1548"/>
      <c r="OFD194" s="1548"/>
      <c r="OFE194" s="1548"/>
      <c r="OFF194" s="1548"/>
      <c r="OFG194" s="1548"/>
      <c r="OFH194" s="1548"/>
      <c r="OFI194" s="1548"/>
      <c r="OFJ194" s="1548"/>
      <c r="OFK194" s="1548"/>
      <c r="OFL194" s="1548"/>
      <c r="OFM194" s="1548"/>
      <c r="OFN194" s="1548"/>
      <c r="OFO194" s="1548"/>
      <c r="OFP194" s="1548"/>
      <c r="OFQ194" s="1548"/>
      <c r="OFR194" s="1548"/>
      <c r="OFS194" s="1548"/>
      <c r="OFT194" s="1548"/>
      <c r="OFU194" s="1548"/>
      <c r="OFV194" s="1548"/>
      <c r="OFW194" s="1548"/>
      <c r="OFX194" s="1548"/>
      <c r="OFY194" s="1548"/>
      <c r="OFZ194" s="1548"/>
      <c r="OGA194" s="1548"/>
      <c r="OGB194" s="1548"/>
      <c r="OGC194" s="1548"/>
      <c r="OGD194" s="1548"/>
      <c r="OGE194" s="1548"/>
      <c r="OGF194" s="1548"/>
      <c r="OGG194" s="1548"/>
      <c r="OGH194" s="1548"/>
      <c r="OGI194" s="1548"/>
      <c r="OGJ194" s="1548"/>
      <c r="OGK194" s="1548"/>
      <c r="OGL194" s="1548"/>
      <c r="OGM194" s="1548"/>
      <c r="OGN194" s="1548"/>
      <c r="OGO194" s="1548"/>
      <c r="OGP194" s="1548"/>
      <c r="OGQ194" s="1548"/>
      <c r="OGR194" s="1548"/>
      <c r="OGS194" s="1548"/>
      <c r="OGT194" s="1548"/>
      <c r="OGU194" s="1548"/>
      <c r="OGV194" s="1548"/>
      <c r="OGW194" s="1548"/>
      <c r="OGX194" s="1548"/>
      <c r="OGY194" s="1548"/>
      <c r="OGZ194" s="1548"/>
      <c r="OHA194" s="1548"/>
      <c r="OHB194" s="1548"/>
      <c r="OHC194" s="1548"/>
      <c r="OHD194" s="1548"/>
      <c r="OHE194" s="1548"/>
      <c r="OHF194" s="1548"/>
      <c r="OHG194" s="1548"/>
      <c r="OHH194" s="1548"/>
      <c r="OHI194" s="1548"/>
      <c r="OHJ194" s="1548"/>
      <c r="OHK194" s="1548"/>
      <c r="OHL194" s="1548"/>
      <c r="OHM194" s="1548"/>
      <c r="OHN194" s="1548"/>
      <c r="OHO194" s="1548"/>
      <c r="OHP194" s="1548"/>
      <c r="OHQ194" s="1548"/>
      <c r="OHR194" s="1548"/>
      <c r="OHS194" s="1548"/>
      <c r="OHT194" s="1548"/>
      <c r="OHU194" s="1548"/>
      <c r="OHV194" s="1548"/>
      <c r="OHW194" s="1548"/>
      <c r="OHX194" s="1548"/>
      <c r="OHY194" s="1548"/>
      <c r="OHZ194" s="1548"/>
      <c r="OIA194" s="1548"/>
      <c r="OIB194" s="1548"/>
      <c r="OIC194" s="1548"/>
      <c r="OID194" s="1548"/>
      <c r="OIE194" s="1548"/>
      <c r="OIF194" s="1548"/>
      <c r="OIG194" s="1548"/>
      <c r="OIH194" s="1548"/>
      <c r="OII194" s="1548"/>
      <c r="OIJ194" s="1548"/>
      <c r="OIK194" s="1548"/>
      <c r="OIL194" s="1548"/>
      <c r="OIM194" s="1548"/>
      <c r="OIN194" s="1548"/>
      <c r="OIO194" s="1548"/>
      <c r="OIP194" s="1548"/>
      <c r="OIQ194" s="1548"/>
      <c r="OIR194" s="1548"/>
      <c r="OIS194" s="1548"/>
      <c r="OIT194" s="1548"/>
      <c r="OIU194" s="1548"/>
      <c r="OIV194" s="1548"/>
      <c r="OIW194" s="1548"/>
      <c r="OIX194" s="1548"/>
      <c r="OIY194" s="1548"/>
      <c r="OIZ194" s="1548"/>
      <c r="OJA194" s="1548"/>
      <c r="OJB194" s="1548"/>
      <c r="OJC194" s="1548"/>
      <c r="OJD194" s="1548"/>
      <c r="OJE194" s="1548"/>
      <c r="OJF194" s="1548"/>
      <c r="OJG194" s="1548"/>
      <c r="OJH194" s="1548"/>
      <c r="OJI194" s="1548"/>
      <c r="OJJ194" s="1548"/>
      <c r="OJK194" s="1548"/>
      <c r="OJL194" s="1548"/>
      <c r="OJM194" s="1548"/>
      <c r="OJN194" s="1548"/>
      <c r="OJO194" s="1548"/>
      <c r="OJP194" s="1548"/>
      <c r="OJQ194" s="1548"/>
      <c r="OJR194" s="1548"/>
      <c r="OJS194" s="1548"/>
      <c r="OJT194" s="1548"/>
      <c r="OJU194" s="1548"/>
      <c r="OJV194" s="1548"/>
      <c r="OJW194" s="1548"/>
      <c r="OJX194" s="1548"/>
      <c r="OJY194" s="1548"/>
      <c r="OJZ194" s="1548"/>
      <c r="OKA194" s="1548"/>
      <c r="OKB194" s="1548"/>
      <c r="OKC194" s="1548"/>
      <c r="OKD194" s="1548"/>
      <c r="OKE194" s="1548"/>
      <c r="OKF194" s="1548"/>
      <c r="OKG194" s="1548"/>
      <c r="OKH194" s="1548"/>
      <c r="OKI194" s="1548"/>
      <c r="OKJ194" s="1548"/>
      <c r="OKK194" s="1548"/>
      <c r="OKL194" s="1548"/>
      <c r="OKM194" s="1548"/>
      <c r="OKN194" s="1548"/>
      <c r="OKO194" s="1548"/>
      <c r="OKP194" s="1548"/>
      <c r="OKQ194" s="1548"/>
      <c r="OKR194" s="1548"/>
      <c r="OKS194" s="1548"/>
      <c r="OKT194" s="1548"/>
      <c r="OKU194" s="1548"/>
      <c r="OKV194" s="1548"/>
      <c r="OKW194" s="1548"/>
      <c r="OKX194" s="1548"/>
      <c r="OKY194" s="1548"/>
      <c r="OKZ194" s="1548"/>
      <c r="OLA194" s="1548"/>
      <c r="OLB194" s="1548"/>
      <c r="OLC194" s="1548"/>
      <c r="OLD194" s="1548"/>
      <c r="OLE194" s="1548"/>
      <c r="OLF194" s="1548"/>
      <c r="OLG194" s="1548"/>
      <c r="OLH194" s="1548"/>
      <c r="OLI194" s="1548"/>
      <c r="OLJ194" s="1548"/>
      <c r="OLK194" s="1548"/>
      <c r="OLL194" s="1548"/>
      <c r="OLM194" s="1548"/>
      <c r="OLN194" s="1548"/>
      <c r="OLO194" s="1548"/>
      <c r="OLP194" s="1548"/>
      <c r="OLQ194" s="1548"/>
      <c r="OLR194" s="1548"/>
      <c r="OLS194" s="1548"/>
      <c r="OLT194" s="1548"/>
      <c r="OLU194" s="1548"/>
      <c r="OLV194" s="1548"/>
      <c r="OLW194" s="1548"/>
      <c r="OLX194" s="1548"/>
      <c r="OLY194" s="1548"/>
      <c r="OLZ194" s="1548"/>
      <c r="OMA194" s="1548"/>
      <c r="OMB194" s="1548"/>
      <c r="OMC194" s="1548"/>
      <c r="OMD194" s="1548"/>
      <c r="OME194" s="1548"/>
      <c r="OMF194" s="1548"/>
      <c r="OMG194" s="1548"/>
      <c r="OMH194" s="1548"/>
      <c r="OMI194" s="1548"/>
      <c r="OMJ194" s="1548"/>
      <c r="OMK194" s="1548"/>
      <c r="OML194" s="1548"/>
      <c r="OMM194" s="1548"/>
      <c r="OMN194" s="1548"/>
      <c r="OMO194" s="1548"/>
      <c r="OMP194" s="1548"/>
      <c r="OMQ194" s="1548"/>
      <c r="OMR194" s="1548"/>
      <c r="OMS194" s="1548"/>
      <c r="OMT194" s="1548"/>
      <c r="OMU194" s="1548"/>
      <c r="OMV194" s="1548"/>
      <c r="OMW194" s="1548"/>
      <c r="OMX194" s="1548"/>
      <c r="OMY194" s="1548"/>
      <c r="OMZ194" s="1548"/>
      <c r="ONA194" s="1548"/>
      <c r="ONB194" s="1548"/>
      <c r="ONC194" s="1548"/>
      <c r="OND194" s="1548"/>
      <c r="ONE194" s="1548"/>
      <c r="ONF194" s="1548"/>
      <c r="ONG194" s="1548"/>
      <c r="ONH194" s="1548"/>
      <c r="ONI194" s="1548"/>
      <c r="ONJ194" s="1548"/>
      <c r="ONK194" s="1548"/>
      <c r="ONL194" s="1548"/>
      <c r="ONM194" s="1548"/>
      <c r="ONN194" s="1548"/>
      <c r="ONO194" s="1548"/>
      <c r="ONP194" s="1548"/>
      <c r="ONQ194" s="1548"/>
      <c r="ONR194" s="1548"/>
      <c r="ONS194" s="1548"/>
      <c r="ONT194" s="1548"/>
      <c r="ONU194" s="1548"/>
      <c r="ONV194" s="1548"/>
      <c r="ONW194" s="1548"/>
      <c r="ONX194" s="1548"/>
      <c r="ONY194" s="1548"/>
      <c r="ONZ194" s="1548"/>
      <c r="OOA194" s="1548"/>
      <c r="OOB194" s="1548"/>
      <c r="OOC194" s="1548"/>
      <c r="OOD194" s="1548"/>
      <c r="OOE194" s="1548"/>
      <c r="OOF194" s="1548"/>
      <c r="OOG194" s="1548"/>
      <c r="OOH194" s="1548"/>
      <c r="OOI194" s="1548"/>
      <c r="OOJ194" s="1548"/>
      <c r="OOK194" s="1548"/>
      <c r="OOL194" s="1548"/>
      <c r="OOM194" s="1548"/>
      <c r="OON194" s="1548"/>
      <c r="OOO194" s="1548"/>
      <c r="OOP194" s="1548"/>
      <c r="OOQ194" s="1548"/>
      <c r="OOR194" s="1548"/>
      <c r="OOS194" s="1548"/>
      <c r="OOT194" s="1548"/>
      <c r="OOU194" s="1548"/>
      <c r="OOV194" s="1548"/>
      <c r="OOW194" s="1548"/>
      <c r="OOX194" s="1548"/>
      <c r="OOY194" s="1548"/>
      <c r="OOZ194" s="1548"/>
      <c r="OPA194" s="1548"/>
      <c r="OPB194" s="1548"/>
      <c r="OPC194" s="1548"/>
      <c r="OPD194" s="1548"/>
      <c r="OPE194" s="1548"/>
      <c r="OPF194" s="1548"/>
      <c r="OPG194" s="1548"/>
      <c r="OPH194" s="1548"/>
      <c r="OPI194" s="1548"/>
      <c r="OPJ194" s="1548"/>
      <c r="OPK194" s="1548"/>
      <c r="OPL194" s="1548"/>
      <c r="OPM194" s="1548"/>
      <c r="OPN194" s="1548"/>
      <c r="OPO194" s="1548"/>
      <c r="OPP194" s="1548"/>
      <c r="OPQ194" s="1548"/>
      <c r="OPR194" s="1548"/>
      <c r="OPS194" s="1548"/>
      <c r="OPT194" s="1548"/>
      <c r="OPU194" s="1548"/>
      <c r="OPV194" s="1548"/>
      <c r="OPW194" s="1548"/>
      <c r="OPX194" s="1548"/>
      <c r="OPY194" s="1548"/>
      <c r="OPZ194" s="1548"/>
      <c r="OQA194" s="1548"/>
      <c r="OQB194" s="1548"/>
      <c r="OQC194" s="1548"/>
      <c r="OQD194" s="1548"/>
      <c r="OQE194" s="1548"/>
      <c r="OQF194" s="1548"/>
      <c r="OQG194" s="1548"/>
      <c r="OQH194" s="1548"/>
      <c r="OQI194" s="1548"/>
      <c r="OQJ194" s="1548"/>
      <c r="OQK194" s="1548"/>
      <c r="OQL194" s="1548"/>
      <c r="OQM194" s="1548"/>
      <c r="OQN194" s="1548"/>
      <c r="OQO194" s="1548"/>
      <c r="OQP194" s="1548"/>
      <c r="OQQ194" s="1548"/>
      <c r="OQR194" s="1548"/>
      <c r="OQS194" s="1548"/>
      <c r="OQT194" s="1548"/>
      <c r="OQU194" s="1548"/>
      <c r="OQV194" s="1548"/>
      <c r="OQW194" s="1548"/>
      <c r="OQX194" s="1548"/>
      <c r="OQY194" s="1548"/>
      <c r="OQZ194" s="1548"/>
      <c r="ORA194" s="1548"/>
      <c r="ORB194" s="1548"/>
      <c r="ORC194" s="1548"/>
      <c r="ORD194" s="1548"/>
      <c r="ORE194" s="1548"/>
      <c r="ORF194" s="1548"/>
      <c r="ORG194" s="1548"/>
      <c r="ORH194" s="1548"/>
      <c r="ORI194" s="1548"/>
      <c r="ORJ194" s="1548"/>
      <c r="ORK194" s="1548"/>
      <c r="ORL194" s="1548"/>
      <c r="ORM194" s="1548"/>
      <c r="ORN194" s="1548"/>
      <c r="ORO194" s="1548"/>
      <c r="ORP194" s="1548"/>
      <c r="ORQ194" s="1548"/>
      <c r="ORR194" s="1548"/>
      <c r="ORS194" s="1548"/>
      <c r="ORT194" s="1548"/>
      <c r="ORU194" s="1548"/>
      <c r="ORV194" s="1548"/>
      <c r="ORW194" s="1548"/>
      <c r="ORX194" s="1548"/>
      <c r="ORY194" s="1548"/>
      <c r="ORZ194" s="1548"/>
      <c r="OSA194" s="1548"/>
      <c r="OSB194" s="1548"/>
      <c r="OSC194" s="1548"/>
      <c r="OSD194" s="1548"/>
      <c r="OSE194" s="1548"/>
      <c r="OSF194" s="1548"/>
      <c r="OSG194" s="1548"/>
      <c r="OSH194" s="1548"/>
      <c r="OSI194" s="1548"/>
      <c r="OSJ194" s="1548"/>
      <c r="OSK194" s="1548"/>
      <c r="OSL194" s="1548"/>
      <c r="OSM194" s="1548"/>
      <c r="OSN194" s="1548"/>
      <c r="OSO194" s="1548"/>
      <c r="OSP194" s="1548"/>
      <c r="OSQ194" s="1548"/>
      <c r="OSR194" s="1548"/>
      <c r="OSS194" s="1548"/>
      <c r="OST194" s="1548"/>
      <c r="OSU194" s="1548"/>
      <c r="OSV194" s="1548"/>
      <c r="OSW194" s="1548"/>
      <c r="OSX194" s="1548"/>
      <c r="OSY194" s="1548"/>
      <c r="OSZ194" s="1548"/>
      <c r="OTA194" s="1548"/>
      <c r="OTB194" s="1548"/>
      <c r="OTC194" s="1548"/>
      <c r="OTD194" s="1548"/>
      <c r="OTE194" s="1548"/>
      <c r="OTF194" s="1548"/>
      <c r="OTG194" s="1548"/>
      <c r="OTH194" s="1548"/>
      <c r="OTI194" s="1548"/>
      <c r="OTJ194" s="1548"/>
      <c r="OTK194" s="1548"/>
      <c r="OTL194" s="1548"/>
      <c r="OTM194" s="1548"/>
      <c r="OTN194" s="1548"/>
      <c r="OTO194" s="1548"/>
      <c r="OTP194" s="1548"/>
      <c r="OTQ194" s="1548"/>
      <c r="OTR194" s="1548"/>
      <c r="OTS194" s="1548"/>
      <c r="OTT194" s="1548"/>
      <c r="OTU194" s="1548"/>
      <c r="OTV194" s="1548"/>
      <c r="OTW194" s="1548"/>
      <c r="OTX194" s="1548"/>
      <c r="OTY194" s="1548"/>
      <c r="OTZ194" s="1548"/>
      <c r="OUA194" s="1548"/>
      <c r="OUB194" s="1548"/>
      <c r="OUC194" s="1548"/>
      <c r="OUD194" s="1548"/>
      <c r="OUE194" s="1548"/>
      <c r="OUF194" s="1548"/>
      <c r="OUG194" s="1548"/>
      <c r="OUH194" s="1548"/>
      <c r="OUI194" s="1548"/>
      <c r="OUJ194" s="1548"/>
      <c r="OUK194" s="1548"/>
      <c r="OUL194" s="1548"/>
      <c r="OUM194" s="1548"/>
      <c r="OUN194" s="1548"/>
      <c r="OUO194" s="1548"/>
      <c r="OUP194" s="1548"/>
      <c r="OUQ194" s="1548"/>
      <c r="OUR194" s="1548"/>
      <c r="OUS194" s="1548"/>
      <c r="OUT194" s="1548"/>
      <c r="OUU194" s="1548"/>
      <c r="OUV194" s="1548"/>
      <c r="OUW194" s="1548"/>
      <c r="OUX194" s="1548"/>
      <c r="OUY194" s="1548"/>
      <c r="OUZ194" s="1548"/>
      <c r="OVA194" s="1548"/>
      <c r="OVB194" s="1548"/>
      <c r="OVC194" s="1548"/>
      <c r="OVD194" s="1548"/>
      <c r="OVE194" s="1548"/>
      <c r="OVF194" s="1548"/>
      <c r="OVG194" s="1548"/>
      <c r="OVH194" s="1548"/>
      <c r="OVI194" s="1548"/>
      <c r="OVJ194" s="1548"/>
      <c r="OVK194" s="1548"/>
      <c r="OVL194" s="1548"/>
      <c r="OVM194" s="1548"/>
      <c r="OVN194" s="1548"/>
      <c r="OVO194" s="1548"/>
      <c r="OVP194" s="1548"/>
      <c r="OVQ194" s="1548"/>
      <c r="OVR194" s="1548"/>
      <c r="OVS194" s="1548"/>
      <c r="OVT194" s="1548"/>
      <c r="OVU194" s="1548"/>
      <c r="OVV194" s="1548"/>
      <c r="OVW194" s="1548"/>
      <c r="OVX194" s="1548"/>
      <c r="OVY194" s="1548"/>
      <c r="OVZ194" s="1548"/>
      <c r="OWA194" s="1548"/>
      <c r="OWB194" s="1548"/>
      <c r="OWC194" s="1548"/>
      <c r="OWD194" s="1548"/>
      <c r="OWE194" s="1548"/>
      <c r="OWF194" s="1548"/>
      <c r="OWG194" s="1548"/>
      <c r="OWH194" s="1548"/>
      <c r="OWI194" s="1548"/>
      <c r="OWJ194" s="1548"/>
      <c r="OWK194" s="1548"/>
      <c r="OWL194" s="1548"/>
      <c r="OWM194" s="1548"/>
      <c r="OWN194" s="1548"/>
      <c r="OWO194" s="1548"/>
      <c r="OWP194" s="1548"/>
      <c r="OWQ194" s="1548"/>
      <c r="OWR194" s="1548"/>
      <c r="OWS194" s="1548"/>
      <c r="OWT194" s="1548"/>
      <c r="OWU194" s="1548"/>
      <c r="OWV194" s="1548"/>
      <c r="OWW194" s="1548"/>
      <c r="OWX194" s="1548"/>
      <c r="OWY194" s="1548"/>
      <c r="OWZ194" s="1548"/>
      <c r="OXA194" s="1548"/>
      <c r="OXB194" s="1548"/>
      <c r="OXC194" s="1548"/>
      <c r="OXD194" s="1548"/>
      <c r="OXE194" s="1548"/>
      <c r="OXF194" s="1548"/>
      <c r="OXG194" s="1548"/>
      <c r="OXH194" s="1548"/>
      <c r="OXI194" s="1548"/>
      <c r="OXJ194" s="1548"/>
      <c r="OXK194" s="1548"/>
      <c r="OXL194" s="1548"/>
      <c r="OXM194" s="1548"/>
      <c r="OXN194" s="1548"/>
      <c r="OXO194" s="1548"/>
      <c r="OXP194" s="1548"/>
      <c r="OXQ194" s="1548"/>
      <c r="OXR194" s="1548"/>
      <c r="OXS194" s="1548"/>
      <c r="OXT194" s="1548"/>
      <c r="OXU194" s="1548"/>
      <c r="OXV194" s="1548"/>
      <c r="OXW194" s="1548"/>
      <c r="OXX194" s="1548"/>
      <c r="OXY194" s="1548"/>
      <c r="OXZ194" s="1548"/>
      <c r="OYA194" s="1548"/>
      <c r="OYB194" s="1548"/>
      <c r="OYC194" s="1548"/>
      <c r="OYD194" s="1548"/>
      <c r="OYE194" s="1548"/>
      <c r="OYF194" s="1548"/>
      <c r="OYG194" s="1548"/>
      <c r="OYH194" s="1548"/>
      <c r="OYI194" s="1548"/>
      <c r="OYJ194" s="1548"/>
      <c r="OYK194" s="1548"/>
      <c r="OYL194" s="1548"/>
      <c r="OYM194" s="1548"/>
      <c r="OYN194" s="1548"/>
      <c r="OYO194" s="1548"/>
      <c r="OYP194" s="1548"/>
      <c r="OYQ194" s="1548"/>
      <c r="OYR194" s="1548"/>
      <c r="OYS194" s="1548"/>
      <c r="OYT194" s="1548"/>
      <c r="OYU194" s="1548"/>
      <c r="OYV194" s="1548"/>
      <c r="OYW194" s="1548"/>
      <c r="OYX194" s="1548"/>
      <c r="OYY194" s="1548"/>
      <c r="OYZ194" s="1548"/>
      <c r="OZA194" s="1548"/>
      <c r="OZB194" s="1548"/>
      <c r="OZC194" s="1548"/>
      <c r="OZD194" s="1548"/>
      <c r="OZE194" s="1548"/>
      <c r="OZF194" s="1548"/>
      <c r="OZG194" s="1548"/>
      <c r="OZH194" s="1548"/>
      <c r="OZI194" s="1548"/>
      <c r="OZJ194" s="1548"/>
      <c r="OZK194" s="1548"/>
      <c r="OZL194" s="1548"/>
      <c r="OZM194" s="1548"/>
      <c r="OZN194" s="1548"/>
      <c r="OZO194" s="1548"/>
      <c r="OZP194" s="1548"/>
      <c r="OZQ194" s="1548"/>
      <c r="OZR194" s="1548"/>
      <c r="OZS194" s="1548"/>
      <c r="OZT194" s="1548"/>
      <c r="OZU194" s="1548"/>
      <c r="OZV194" s="1548"/>
      <c r="OZW194" s="1548"/>
      <c r="OZX194" s="1548"/>
      <c r="OZY194" s="1548"/>
      <c r="OZZ194" s="1548"/>
      <c r="PAA194" s="1548"/>
      <c r="PAB194" s="1548"/>
      <c r="PAC194" s="1548"/>
      <c r="PAD194" s="1548"/>
      <c r="PAE194" s="1548"/>
      <c r="PAF194" s="1548"/>
      <c r="PAG194" s="1548"/>
      <c r="PAH194" s="1548"/>
      <c r="PAI194" s="1548"/>
      <c r="PAJ194" s="1548"/>
      <c r="PAK194" s="1548"/>
      <c r="PAL194" s="1548"/>
      <c r="PAM194" s="1548"/>
      <c r="PAN194" s="1548"/>
      <c r="PAO194" s="1548"/>
      <c r="PAP194" s="1548"/>
      <c r="PAQ194" s="1548"/>
      <c r="PAR194" s="1548"/>
      <c r="PAS194" s="1548"/>
      <c r="PAT194" s="1548"/>
      <c r="PAU194" s="1548"/>
      <c r="PAV194" s="1548"/>
      <c r="PAW194" s="1548"/>
      <c r="PAX194" s="1548"/>
      <c r="PAY194" s="1548"/>
      <c r="PAZ194" s="1548"/>
      <c r="PBA194" s="1548"/>
      <c r="PBB194" s="1548"/>
      <c r="PBC194" s="1548"/>
      <c r="PBD194" s="1548"/>
      <c r="PBE194" s="1548"/>
      <c r="PBF194" s="1548"/>
      <c r="PBG194" s="1548"/>
      <c r="PBH194" s="1548"/>
      <c r="PBI194" s="1548"/>
      <c r="PBJ194" s="1548"/>
      <c r="PBK194" s="1548"/>
      <c r="PBL194" s="1548"/>
      <c r="PBM194" s="1548"/>
      <c r="PBN194" s="1548"/>
      <c r="PBO194" s="1548"/>
      <c r="PBP194" s="1548"/>
      <c r="PBQ194" s="1548"/>
      <c r="PBR194" s="1548"/>
      <c r="PBS194" s="1548"/>
      <c r="PBT194" s="1548"/>
      <c r="PBU194" s="1548"/>
      <c r="PBV194" s="1548"/>
      <c r="PBW194" s="1548"/>
      <c r="PBX194" s="1548"/>
      <c r="PBY194" s="1548"/>
      <c r="PBZ194" s="1548"/>
      <c r="PCA194" s="1548"/>
      <c r="PCB194" s="1548"/>
      <c r="PCC194" s="1548"/>
      <c r="PCD194" s="1548"/>
      <c r="PCE194" s="1548"/>
      <c r="PCF194" s="1548"/>
      <c r="PCG194" s="1548"/>
      <c r="PCH194" s="1548"/>
      <c r="PCI194" s="1548"/>
      <c r="PCJ194" s="1548"/>
      <c r="PCK194" s="1548"/>
      <c r="PCL194" s="1548"/>
      <c r="PCM194" s="1548"/>
      <c r="PCN194" s="1548"/>
      <c r="PCO194" s="1548"/>
      <c r="PCP194" s="1548"/>
      <c r="PCQ194" s="1548"/>
      <c r="PCR194" s="1548"/>
      <c r="PCS194" s="1548"/>
      <c r="PCT194" s="1548"/>
      <c r="PCU194" s="1548"/>
      <c r="PCV194" s="1548"/>
      <c r="PCW194" s="1548"/>
      <c r="PCX194" s="1548"/>
      <c r="PCY194" s="1548"/>
      <c r="PCZ194" s="1548"/>
      <c r="PDA194" s="1548"/>
      <c r="PDB194" s="1548"/>
      <c r="PDC194" s="1548"/>
      <c r="PDD194" s="1548"/>
      <c r="PDE194" s="1548"/>
      <c r="PDF194" s="1548"/>
      <c r="PDG194" s="1548"/>
      <c r="PDH194" s="1548"/>
      <c r="PDI194" s="1548"/>
      <c r="PDJ194" s="1548"/>
      <c r="PDK194" s="1548"/>
      <c r="PDL194" s="1548"/>
      <c r="PDM194" s="1548"/>
      <c r="PDN194" s="1548"/>
      <c r="PDO194" s="1548"/>
      <c r="PDP194" s="1548"/>
      <c r="PDQ194" s="1548"/>
      <c r="PDR194" s="1548"/>
      <c r="PDS194" s="1548"/>
      <c r="PDT194" s="1548"/>
      <c r="PDU194" s="1548"/>
      <c r="PDV194" s="1548"/>
      <c r="PDW194" s="1548"/>
      <c r="PDX194" s="1548"/>
      <c r="PDY194" s="1548"/>
      <c r="PDZ194" s="1548"/>
      <c r="PEA194" s="1548"/>
      <c r="PEB194" s="1548"/>
      <c r="PEC194" s="1548"/>
      <c r="PED194" s="1548"/>
      <c r="PEE194" s="1548"/>
      <c r="PEF194" s="1548"/>
      <c r="PEG194" s="1548"/>
      <c r="PEH194" s="1548"/>
      <c r="PEI194" s="1548"/>
      <c r="PEJ194" s="1548"/>
      <c r="PEK194" s="1548"/>
      <c r="PEL194" s="1548"/>
      <c r="PEM194" s="1548"/>
      <c r="PEN194" s="1548"/>
      <c r="PEO194" s="1548"/>
      <c r="PEP194" s="1548"/>
      <c r="PEQ194" s="1548"/>
      <c r="PER194" s="1548"/>
      <c r="PES194" s="1548"/>
      <c r="PET194" s="1548"/>
      <c r="PEU194" s="1548"/>
      <c r="PEV194" s="1548"/>
      <c r="PEW194" s="1548"/>
      <c r="PEX194" s="1548"/>
      <c r="PEY194" s="1548"/>
      <c r="PEZ194" s="1548"/>
      <c r="PFA194" s="1548"/>
      <c r="PFB194" s="1548"/>
      <c r="PFC194" s="1548"/>
      <c r="PFD194" s="1548"/>
      <c r="PFE194" s="1548"/>
      <c r="PFF194" s="1548"/>
      <c r="PFG194" s="1548"/>
      <c r="PFH194" s="1548"/>
      <c r="PFI194" s="1548"/>
      <c r="PFJ194" s="1548"/>
      <c r="PFK194" s="1548"/>
      <c r="PFL194" s="1548"/>
      <c r="PFM194" s="1548"/>
      <c r="PFN194" s="1548"/>
      <c r="PFO194" s="1548"/>
      <c r="PFP194" s="1548"/>
      <c r="PFQ194" s="1548"/>
      <c r="PFR194" s="1548"/>
      <c r="PFS194" s="1548"/>
      <c r="PFT194" s="1548"/>
      <c r="PFU194" s="1548"/>
      <c r="PFV194" s="1548"/>
      <c r="PFW194" s="1548"/>
      <c r="PFX194" s="1548"/>
      <c r="PFY194" s="1548"/>
      <c r="PFZ194" s="1548"/>
      <c r="PGA194" s="1548"/>
      <c r="PGB194" s="1548"/>
      <c r="PGC194" s="1548"/>
      <c r="PGD194" s="1548"/>
      <c r="PGE194" s="1548"/>
      <c r="PGF194" s="1548"/>
      <c r="PGG194" s="1548"/>
      <c r="PGH194" s="1548"/>
      <c r="PGI194" s="1548"/>
      <c r="PGJ194" s="1548"/>
      <c r="PGK194" s="1548"/>
      <c r="PGL194" s="1548"/>
      <c r="PGM194" s="1548"/>
      <c r="PGN194" s="1548"/>
      <c r="PGO194" s="1548"/>
      <c r="PGP194" s="1548"/>
      <c r="PGQ194" s="1548"/>
      <c r="PGR194" s="1548"/>
      <c r="PGS194" s="1548"/>
      <c r="PGT194" s="1548"/>
      <c r="PGU194" s="1548"/>
      <c r="PGV194" s="1548"/>
      <c r="PGW194" s="1548"/>
      <c r="PGX194" s="1548"/>
      <c r="PGY194" s="1548"/>
      <c r="PGZ194" s="1548"/>
      <c r="PHA194" s="1548"/>
      <c r="PHB194" s="1548"/>
      <c r="PHC194" s="1548"/>
      <c r="PHD194" s="1548"/>
      <c r="PHE194" s="1548"/>
      <c r="PHF194" s="1548"/>
      <c r="PHG194" s="1548"/>
      <c r="PHH194" s="1548"/>
      <c r="PHI194" s="1548"/>
      <c r="PHJ194" s="1548"/>
      <c r="PHK194" s="1548"/>
      <c r="PHL194" s="1548"/>
      <c r="PHM194" s="1548"/>
      <c r="PHN194" s="1548"/>
      <c r="PHO194" s="1548"/>
      <c r="PHP194" s="1548"/>
      <c r="PHQ194" s="1548"/>
      <c r="PHR194" s="1548"/>
      <c r="PHS194" s="1548"/>
      <c r="PHT194" s="1548"/>
      <c r="PHU194" s="1548"/>
      <c r="PHV194" s="1548"/>
      <c r="PHW194" s="1548"/>
      <c r="PHX194" s="1548"/>
      <c r="PHY194" s="1548"/>
      <c r="PHZ194" s="1548"/>
      <c r="PIA194" s="1548"/>
      <c r="PIB194" s="1548"/>
      <c r="PIC194" s="1548"/>
      <c r="PID194" s="1548"/>
      <c r="PIE194" s="1548"/>
      <c r="PIF194" s="1548"/>
      <c r="PIG194" s="1548"/>
      <c r="PIH194" s="1548"/>
      <c r="PII194" s="1548"/>
      <c r="PIJ194" s="1548"/>
      <c r="PIK194" s="1548"/>
      <c r="PIL194" s="1548"/>
      <c r="PIM194" s="1548"/>
      <c r="PIN194" s="1548"/>
      <c r="PIO194" s="1548"/>
      <c r="PIP194" s="1548"/>
      <c r="PIQ194" s="1548"/>
      <c r="PIR194" s="1548"/>
      <c r="PIS194" s="1548"/>
      <c r="PIT194" s="1548"/>
      <c r="PIU194" s="1548"/>
      <c r="PIV194" s="1548"/>
      <c r="PIW194" s="1548"/>
      <c r="PIX194" s="1548"/>
      <c r="PIY194" s="1548"/>
      <c r="PIZ194" s="1548"/>
      <c r="PJA194" s="1548"/>
      <c r="PJB194" s="1548"/>
      <c r="PJC194" s="1548"/>
      <c r="PJD194" s="1548"/>
      <c r="PJE194" s="1548"/>
      <c r="PJF194" s="1548"/>
      <c r="PJG194" s="1548"/>
      <c r="PJH194" s="1548"/>
      <c r="PJI194" s="1548"/>
      <c r="PJJ194" s="1548"/>
      <c r="PJK194" s="1548"/>
      <c r="PJL194" s="1548"/>
      <c r="PJM194" s="1548"/>
      <c r="PJN194" s="1548"/>
      <c r="PJO194" s="1548"/>
      <c r="PJP194" s="1548"/>
      <c r="PJQ194" s="1548"/>
      <c r="PJR194" s="1548"/>
      <c r="PJS194" s="1548"/>
      <c r="PJT194" s="1548"/>
      <c r="PJU194" s="1548"/>
      <c r="PJV194" s="1548"/>
      <c r="PJW194" s="1548"/>
      <c r="PJX194" s="1548"/>
      <c r="PJY194" s="1548"/>
      <c r="PJZ194" s="1548"/>
      <c r="PKA194" s="1548"/>
      <c r="PKB194" s="1548"/>
      <c r="PKC194" s="1548"/>
      <c r="PKD194" s="1548"/>
      <c r="PKE194" s="1548"/>
      <c r="PKF194" s="1548"/>
      <c r="PKG194" s="1548"/>
      <c r="PKH194" s="1548"/>
      <c r="PKI194" s="1548"/>
      <c r="PKJ194" s="1548"/>
      <c r="PKK194" s="1548"/>
      <c r="PKL194" s="1548"/>
      <c r="PKM194" s="1548"/>
      <c r="PKN194" s="1548"/>
      <c r="PKO194" s="1548"/>
      <c r="PKP194" s="1548"/>
      <c r="PKQ194" s="1548"/>
      <c r="PKR194" s="1548"/>
      <c r="PKS194" s="1548"/>
      <c r="PKT194" s="1548"/>
      <c r="PKU194" s="1548"/>
      <c r="PKV194" s="1548"/>
      <c r="PKW194" s="1548"/>
      <c r="PKX194" s="1548"/>
      <c r="PKY194" s="1548"/>
      <c r="PKZ194" s="1548"/>
      <c r="PLA194" s="1548"/>
      <c r="PLB194" s="1548"/>
      <c r="PLC194" s="1548"/>
      <c r="PLD194" s="1548"/>
      <c r="PLE194" s="1548"/>
      <c r="PLF194" s="1548"/>
      <c r="PLG194" s="1548"/>
      <c r="PLH194" s="1548"/>
      <c r="PLI194" s="1548"/>
      <c r="PLJ194" s="1548"/>
      <c r="PLK194" s="1548"/>
      <c r="PLL194" s="1548"/>
      <c r="PLM194" s="1548"/>
      <c r="PLN194" s="1548"/>
      <c r="PLO194" s="1548"/>
      <c r="PLP194" s="1548"/>
      <c r="PLQ194" s="1548"/>
      <c r="PLR194" s="1548"/>
      <c r="PLS194" s="1548"/>
      <c r="PLT194" s="1548"/>
      <c r="PLU194" s="1548"/>
      <c r="PLV194" s="1548"/>
      <c r="PLW194" s="1548"/>
      <c r="PLX194" s="1548"/>
      <c r="PLY194" s="1548"/>
      <c r="PLZ194" s="1548"/>
      <c r="PMA194" s="1548"/>
      <c r="PMB194" s="1548"/>
      <c r="PMC194" s="1548"/>
      <c r="PMD194" s="1548"/>
      <c r="PME194" s="1548"/>
      <c r="PMF194" s="1548"/>
      <c r="PMG194" s="1548"/>
      <c r="PMH194" s="1548"/>
      <c r="PMI194" s="1548"/>
      <c r="PMJ194" s="1548"/>
      <c r="PMK194" s="1548"/>
      <c r="PML194" s="1548"/>
      <c r="PMM194" s="1548"/>
      <c r="PMN194" s="1548"/>
      <c r="PMO194" s="1548"/>
      <c r="PMP194" s="1548"/>
      <c r="PMQ194" s="1548"/>
      <c r="PMR194" s="1548"/>
      <c r="PMS194" s="1548"/>
      <c r="PMT194" s="1548"/>
      <c r="PMU194" s="1548"/>
      <c r="PMV194" s="1548"/>
      <c r="PMW194" s="1548"/>
      <c r="PMX194" s="1548"/>
      <c r="PMY194" s="1548"/>
      <c r="PMZ194" s="1548"/>
      <c r="PNA194" s="1548"/>
      <c r="PNB194" s="1548"/>
      <c r="PNC194" s="1548"/>
      <c r="PND194" s="1548"/>
      <c r="PNE194" s="1548"/>
      <c r="PNF194" s="1548"/>
      <c r="PNG194" s="1548"/>
      <c r="PNH194" s="1548"/>
      <c r="PNI194" s="1548"/>
      <c r="PNJ194" s="1548"/>
      <c r="PNK194" s="1548"/>
      <c r="PNL194" s="1548"/>
      <c r="PNM194" s="1548"/>
      <c r="PNN194" s="1548"/>
      <c r="PNO194" s="1548"/>
      <c r="PNP194" s="1548"/>
      <c r="PNQ194" s="1548"/>
      <c r="PNR194" s="1548"/>
      <c r="PNS194" s="1548"/>
      <c r="PNT194" s="1548"/>
      <c r="PNU194" s="1548"/>
      <c r="PNV194" s="1548"/>
      <c r="PNW194" s="1548"/>
      <c r="PNX194" s="1548"/>
      <c r="PNY194" s="1548"/>
      <c r="PNZ194" s="1548"/>
      <c r="POA194" s="1548"/>
      <c r="POB194" s="1548"/>
      <c r="POC194" s="1548"/>
      <c r="POD194" s="1548"/>
      <c r="POE194" s="1548"/>
      <c r="POF194" s="1548"/>
      <c r="POG194" s="1548"/>
      <c r="POH194" s="1548"/>
      <c r="POI194" s="1548"/>
      <c r="POJ194" s="1548"/>
      <c r="POK194" s="1548"/>
      <c r="POL194" s="1548"/>
      <c r="POM194" s="1548"/>
      <c r="PON194" s="1548"/>
      <c r="POO194" s="1548"/>
      <c r="POP194" s="1548"/>
      <c r="POQ194" s="1548"/>
      <c r="POR194" s="1548"/>
      <c r="POS194" s="1548"/>
      <c r="POT194" s="1548"/>
      <c r="POU194" s="1548"/>
      <c r="POV194" s="1548"/>
      <c r="POW194" s="1548"/>
      <c r="POX194" s="1548"/>
      <c r="POY194" s="1548"/>
      <c r="POZ194" s="1548"/>
      <c r="PPA194" s="1548"/>
      <c r="PPB194" s="1548"/>
      <c r="PPC194" s="1548"/>
      <c r="PPD194" s="1548"/>
      <c r="PPE194" s="1548"/>
      <c r="PPF194" s="1548"/>
      <c r="PPG194" s="1548"/>
      <c r="PPH194" s="1548"/>
      <c r="PPI194" s="1548"/>
      <c r="PPJ194" s="1548"/>
      <c r="PPK194" s="1548"/>
      <c r="PPL194" s="1548"/>
      <c r="PPM194" s="1548"/>
      <c r="PPN194" s="1548"/>
      <c r="PPO194" s="1548"/>
      <c r="PPP194" s="1548"/>
      <c r="PPQ194" s="1548"/>
      <c r="PPR194" s="1548"/>
      <c r="PPS194" s="1548"/>
      <c r="PPT194" s="1548"/>
      <c r="PPU194" s="1548"/>
      <c r="PPV194" s="1548"/>
      <c r="PPW194" s="1548"/>
      <c r="PPX194" s="1548"/>
      <c r="PPY194" s="1548"/>
      <c r="PPZ194" s="1548"/>
      <c r="PQA194" s="1548"/>
      <c r="PQB194" s="1548"/>
      <c r="PQC194" s="1548"/>
      <c r="PQD194" s="1548"/>
      <c r="PQE194" s="1548"/>
      <c r="PQF194" s="1548"/>
      <c r="PQG194" s="1548"/>
      <c r="PQH194" s="1548"/>
      <c r="PQI194" s="1548"/>
      <c r="PQJ194" s="1548"/>
      <c r="PQK194" s="1548"/>
      <c r="PQL194" s="1548"/>
      <c r="PQM194" s="1548"/>
      <c r="PQN194" s="1548"/>
      <c r="PQO194" s="1548"/>
      <c r="PQP194" s="1548"/>
      <c r="PQQ194" s="1548"/>
      <c r="PQR194" s="1548"/>
      <c r="PQS194" s="1548"/>
      <c r="PQT194" s="1548"/>
      <c r="PQU194" s="1548"/>
      <c r="PQV194" s="1548"/>
      <c r="PQW194" s="1548"/>
      <c r="PQX194" s="1548"/>
      <c r="PQY194" s="1548"/>
      <c r="PQZ194" s="1548"/>
      <c r="PRA194" s="1548"/>
      <c r="PRB194" s="1548"/>
      <c r="PRC194" s="1548"/>
      <c r="PRD194" s="1548"/>
      <c r="PRE194" s="1548"/>
      <c r="PRF194" s="1548"/>
      <c r="PRG194" s="1548"/>
      <c r="PRH194" s="1548"/>
      <c r="PRI194" s="1548"/>
      <c r="PRJ194" s="1548"/>
      <c r="PRK194" s="1548"/>
      <c r="PRL194" s="1548"/>
      <c r="PRM194" s="1548"/>
      <c r="PRN194" s="1548"/>
      <c r="PRO194" s="1548"/>
      <c r="PRP194" s="1548"/>
      <c r="PRQ194" s="1548"/>
      <c r="PRR194" s="1548"/>
      <c r="PRS194" s="1548"/>
      <c r="PRT194" s="1548"/>
      <c r="PRU194" s="1548"/>
      <c r="PRV194" s="1548"/>
      <c r="PRW194" s="1548"/>
      <c r="PRX194" s="1548"/>
      <c r="PRY194" s="1548"/>
      <c r="PRZ194" s="1548"/>
      <c r="PSA194" s="1548"/>
      <c r="PSB194" s="1548"/>
      <c r="PSC194" s="1548"/>
      <c r="PSD194" s="1548"/>
      <c r="PSE194" s="1548"/>
      <c r="PSF194" s="1548"/>
      <c r="PSG194" s="1548"/>
      <c r="PSH194" s="1548"/>
      <c r="PSI194" s="1548"/>
      <c r="PSJ194" s="1548"/>
      <c r="PSK194" s="1548"/>
      <c r="PSL194" s="1548"/>
      <c r="PSM194" s="1548"/>
      <c r="PSN194" s="1548"/>
      <c r="PSO194" s="1548"/>
      <c r="PSP194" s="1548"/>
      <c r="PSQ194" s="1548"/>
      <c r="PSR194" s="1548"/>
      <c r="PSS194" s="1548"/>
      <c r="PST194" s="1548"/>
      <c r="PSU194" s="1548"/>
      <c r="PSV194" s="1548"/>
      <c r="PSW194" s="1548"/>
      <c r="PSX194" s="1548"/>
      <c r="PSY194" s="1548"/>
      <c r="PSZ194" s="1548"/>
      <c r="PTA194" s="1548"/>
      <c r="PTB194" s="1548"/>
      <c r="PTC194" s="1548"/>
      <c r="PTD194" s="1548"/>
      <c r="PTE194" s="1548"/>
      <c r="PTF194" s="1548"/>
      <c r="PTG194" s="1548"/>
      <c r="PTH194" s="1548"/>
      <c r="PTI194" s="1548"/>
      <c r="PTJ194" s="1548"/>
      <c r="PTK194" s="1548"/>
      <c r="PTL194" s="1548"/>
      <c r="PTM194" s="1548"/>
      <c r="PTN194" s="1548"/>
      <c r="PTO194" s="1548"/>
      <c r="PTP194" s="1548"/>
      <c r="PTQ194" s="1548"/>
      <c r="PTR194" s="1548"/>
      <c r="PTS194" s="1548"/>
      <c r="PTT194" s="1548"/>
      <c r="PTU194" s="1548"/>
      <c r="PTV194" s="1548"/>
      <c r="PTW194" s="1548"/>
      <c r="PTX194" s="1548"/>
      <c r="PTY194" s="1548"/>
      <c r="PTZ194" s="1548"/>
      <c r="PUA194" s="1548"/>
      <c r="PUB194" s="1548"/>
      <c r="PUC194" s="1548"/>
      <c r="PUD194" s="1548"/>
      <c r="PUE194" s="1548"/>
      <c r="PUF194" s="1548"/>
      <c r="PUG194" s="1548"/>
      <c r="PUH194" s="1548"/>
      <c r="PUI194" s="1548"/>
      <c r="PUJ194" s="1548"/>
      <c r="PUK194" s="1548"/>
      <c r="PUL194" s="1548"/>
      <c r="PUM194" s="1548"/>
      <c r="PUN194" s="1548"/>
      <c r="PUO194" s="1548"/>
      <c r="PUP194" s="1548"/>
      <c r="PUQ194" s="1548"/>
      <c r="PUR194" s="1548"/>
      <c r="PUS194" s="1548"/>
      <c r="PUT194" s="1548"/>
      <c r="PUU194" s="1548"/>
      <c r="PUV194" s="1548"/>
      <c r="PUW194" s="1548"/>
      <c r="PUX194" s="1548"/>
      <c r="PUY194" s="1548"/>
      <c r="PUZ194" s="1548"/>
      <c r="PVA194" s="1548"/>
      <c r="PVB194" s="1548"/>
      <c r="PVC194" s="1548"/>
      <c r="PVD194" s="1548"/>
      <c r="PVE194" s="1548"/>
      <c r="PVF194" s="1548"/>
      <c r="PVG194" s="1548"/>
      <c r="PVH194" s="1548"/>
      <c r="PVI194" s="1548"/>
      <c r="PVJ194" s="1548"/>
      <c r="PVK194" s="1548"/>
      <c r="PVL194" s="1548"/>
      <c r="PVM194" s="1548"/>
      <c r="PVN194" s="1548"/>
      <c r="PVO194" s="1548"/>
      <c r="PVP194" s="1548"/>
      <c r="PVQ194" s="1548"/>
      <c r="PVR194" s="1548"/>
      <c r="PVS194" s="1548"/>
      <c r="PVT194" s="1548"/>
      <c r="PVU194" s="1548"/>
      <c r="PVV194" s="1548"/>
      <c r="PVW194" s="1548"/>
      <c r="PVX194" s="1548"/>
      <c r="PVY194" s="1548"/>
      <c r="PVZ194" s="1548"/>
      <c r="PWA194" s="1548"/>
      <c r="PWB194" s="1548"/>
      <c r="PWC194" s="1548"/>
      <c r="PWD194" s="1548"/>
      <c r="PWE194" s="1548"/>
      <c r="PWF194" s="1548"/>
      <c r="PWG194" s="1548"/>
      <c r="PWH194" s="1548"/>
      <c r="PWI194" s="1548"/>
      <c r="PWJ194" s="1548"/>
      <c r="PWK194" s="1548"/>
      <c r="PWL194" s="1548"/>
      <c r="PWM194" s="1548"/>
      <c r="PWN194" s="1548"/>
      <c r="PWO194" s="1548"/>
      <c r="PWP194" s="1548"/>
      <c r="PWQ194" s="1548"/>
      <c r="PWR194" s="1548"/>
      <c r="PWS194" s="1548"/>
      <c r="PWT194" s="1548"/>
      <c r="PWU194" s="1548"/>
      <c r="PWV194" s="1548"/>
      <c r="PWW194" s="1548"/>
      <c r="PWX194" s="1548"/>
      <c r="PWY194" s="1548"/>
      <c r="PWZ194" s="1548"/>
      <c r="PXA194" s="1548"/>
      <c r="PXB194" s="1548"/>
      <c r="PXC194" s="1548"/>
      <c r="PXD194" s="1548"/>
      <c r="PXE194" s="1548"/>
      <c r="PXF194" s="1548"/>
      <c r="PXG194" s="1548"/>
      <c r="PXH194" s="1548"/>
      <c r="PXI194" s="1548"/>
      <c r="PXJ194" s="1548"/>
      <c r="PXK194" s="1548"/>
      <c r="PXL194" s="1548"/>
      <c r="PXM194" s="1548"/>
      <c r="PXN194" s="1548"/>
      <c r="PXO194" s="1548"/>
      <c r="PXP194" s="1548"/>
      <c r="PXQ194" s="1548"/>
      <c r="PXR194" s="1548"/>
      <c r="PXS194" s="1548"/>
      <c r="PXT194" s="1548"/>
      <c r="PXU194" s="1548"/>
      <c r="PXV194" s="1548"/>
      <c r="PXW194" s="1548"/>
      <c r="PXX194" s="1548"/>
      <c r="PXY194" s="1548"/>
      <c r="PXZ194" s="1548"/>
      <c r="PYA194" s="1548"/>
      <c r="PYB194" s="1548"/>
      <c r="PYC194" s="1548"/>
      <c r="PYD194" s="1548"/>
      <c r="PYE194" s="1548"/>
      <c r="PYF194" s="1548"/>
      <c r="PYG194" s="1548"/>
      <c r="PYH194" s="1548"/>
      <c r="PYI194" s="1548"/>
      <c r="PYJ194" s="1548"/>
      <c r="PYK194" s="1548"/>
      <c r="PYL194" s="1548"/>
      <c r="PYM194" s="1548"/>
      <c r="PYN194" s="1548"/>
      <c r="PYO194" s="1548"/>
      <c r="PYP194" s="1548"/>
      <c r="PYQ194" s="1548"/>
      <c r="PYR194" s="1548"/>
      <c r="PYS194" s="1548"/>
      <c r="PYT194" s="1548"/>
      <c r="PYU194" s="1548"/>
      <c r="PYV194" s="1548"/>
      <c r="PYW194" s="1548"/>
      <c r="PYX194" s="1548"/>
      <c r="PYY194" s="1548"/>
      <c r="PYZ194" s="1548"/>
      <c r="PZA194" s="1548"/>
      <c r="PZB194" s="1548"/>
      <c r="PZC194" s="1548"/>
      <c r="PZD194" s="1548"/>
      <c r="PZE194" s="1548"/>
      <c r="PZF194" s="1548"/>
      <c r="PZG194" s="1548"/>
      <c r="PZH194" s="1548"/>
      <c r="PZI194" s="1548"/>
      <c r="PZJ194" s="1548"/>
      <c r="PZK194" s="1548"/>
      <c r="PZL194" s="1548"/>
      <c r="PZM194" s="1548"/>
      <c r="PZN194" s="1548"/>
      <c r="PZO194" s="1548"/>
      <c r="PZP194" s="1548"/>
      <c r="PZQ194" s="1548"/>
      <c r="PZR194" s="1548"/>
      <c r="PZS194" s="1548"/>
      <c r="PZT194" s="1548"/>
      <c r="PZU194" s="1548"/>
      <c r="PZV194" s="1548"/>
      <c r="PZW194" s="1548"/>
      <c r="PZX194" s="1548"/>
      <c r="PZY194" s="1548"/>
      <c r="PZZ194" s="1548"/>
      <c r="QAA194" s="1548"/>
      <c r="QAB194" s="1548"/>
      <c r="QAC194" s="1548"/>
      <c r="QAD194" s="1548"/>
      <c r="QAE194" s="1548"/>
      <c r="QAF194" s="1548"/>
      <c r="QAG194" s="1548"/>
      <c r="QAH194" s="1548"/>
      <c r="QAI194" s="1548"/>
      <c r="QAJ194" s="1548"/>
      <c r="QAK194" s="1548"/>
      <c r="QAL194" s="1548"/>
      <c r="QAM194" s="1548"/>
      <c r="QAN194" s="1548"/>
      <c r="QAO194" s="1548"/>
      <c r="QAP194" s="1548"/>
      <c r="QAQ194" s="1548"/>
      <c r="QAR194" s="1548"/>
      <c r="QAS194" s="1548"/>
      <c r="QAT194" s="1548"/>
      <c r="QAU194" s="1548"/>
      <c r="QAV194" s="1548"/>
      <c r="QAW194" s="1548"/>
      <c r="QAX194" s="1548"/>
      <c r="QAY194" s="1548"/>
      <c r="QAZ194" s="1548"/>
      <c r="QBA194" s="1548"/>
      <c r="QBB194" s="1548"/>
      <c r="QBC194" s="1548"/>
      <c r="QBD194" s="1548"/>
      <c r="QBE194" s="1548"/>
      <c r="QBF194" s="1548"/>
      <c r="QBG194" s="1548"/>
      <c r="QBH194" s="1548"/>
      <c r="QBI194" s="1548"/>
      <c r="QBJ194" s="1548"/>
      <c r="QBK194" s="1548"/>
      <c r="QBL194" s="1548"/>
      <c r="QBM194" s="1548"/>
      <c r="QBN194" s="1548"/>
      <c r="QBO194" s="1548"/>
      <c r="QBP194" s="1548"/>
      <c r="QBQ194" s="1548"/>
      <c r="QBR194" s="1548"/>
      <c r="QBS194" s="1548"/>
      <c r="QBT194" s="1548"/>
      <c r="QBU194" s="1548"/>
      <c r="QBV194" s="1548"/>
      <c r="QBW194" s="1548"/>
      <c r="QBX194" s="1548"/>
      <c r="QBY194" s="1548"/>
      <c r="QBZ194" s="1548"/>
      <c r="QCA194" s="1548"/>
      <c r="QCB194" s="1548"/>
      <c r="QCC194" s="1548"/>
      <c r="QCD194" s="1548"/>
      <c r="QCE194" s="1548"/>
      <c r="QCF194" s="1548"/>
      <c r="QCG194" s="1548"/>
      <c r="QCH194" s="1548"/>
      <c r="QCI194" s="1548"/>
      <c r="QCJ194" s="1548"/>
      <c r="QCK194" s="1548"/>
      <c r="QCL194" s="1548"/>
      <c r="QCM194" s="1548"/>
      <c r="QCN194" s="1548"/>
      <c r="QCO194" s="1548"/>
      <c r="QCP194" s="1548"/>
      <c r="QCQ194" s="1548"/>
      <c r="QCR194" s="1548"/>
      <c r="QCS194" s="1548"/>
      <c r="QCT194" s="1548"/>
      <c r="QCU194" s="1548"/>
      <c r="QCV194" s="1548"/>
      <c r="QCW194" s="1548"/>
      <c r="QCX194" s="1548"/>
      <c r="QCY194" s="1548"/>
      <c r="QCZ194" s="1548"/>
      <c r="QDA194" s="1548"/>
      <c r="QDB194" s="1548"/>
      <c r="QDC194" s="1548"/>
      <c r="QDD194" s="1548"/>
      <c r="QDE194" s="1548"/>
      <c r="QDF194" s="1548"/>
      <c r="QDG194" s="1548"/>
      <c r="QDH194" s="1548"/>
      <c r="QDI194" s="1548"/>
      <c r="QDJ194" s="1548"/>
      <c r="QDK194" s="1548"/>
      <c r="QDL194" s="1548"/>
      <c r="QDM194" s="1548"/>
      <c r="QDN194" s="1548"/>
      <c r="QDO194" s="1548"/>
      <c r="QDP194" s="1548"/>
      <c r="QDQ194" s="1548"/>
      <c r="QDR194" s="1548"/>
      <c r="QDS194" s="1548"/>
      <c r="QDT194" s="1548"/>
      <c r="QDU194" s="1548"/>
      <c r="QDV194" s="1548"/>
      <c r="QDW194" s="1548"/>
      <c r="QDX194" s="1548"/>
      <c r="QDY194" s="1548"/>
      <c r="QDZ194" s="1548"/>
      <c r="QEA194" s="1548"/>
      <c r="QEB194" s="1548"/>
      <c r="QEC194" s="1548"/>
      <c r="QED194" s="1548"/>
      <c r="QEE194" s="1548"/>
      <c r="QEF194" s="1548"/>
      <c r="QEG194" s="1548"/>
      <c r="QEH194" s="1548"/>
      <c r="QEI194" s="1548"/>
      <c r="QEJ194" s="1548"/>
      <c r="QEK194" s="1548"/>
      <c r="QEL194" s="1548"/>
      <c r="QEM194" s="1548"/>
      <c r="QEN194" s="1548"/>
      <c r="QEO194" s="1548"/>
      <c r="QEP194" s="1548"/>
      <c r="QEQ194" s="1548"/>
      <c r="QER194" s="1548"/>
      <c r="QES194" s="1548"/>
      <c r="QET194" s="1548"/>
      <c r="QEU194" s="1548"/>
      <c r="QEV194" s="1548"/>
      <c r="QEW194" s="1548"/>
      <c r="QEX194" s="1548"/>
      <c r="QEY194" s="1548"/>
      <c r="QEZ194" s="1548"/>
      <c r="QFA194" s="1548"/>
      <c r="QFB194" s="1548"/>
      <c r="QFC194" s="1548"/>
      <c r="QFD194" s="1548"/>
      <c r="QFE194" s="1548"/>
      <c r="QFF194" s="1548"/>
      <c r="QFG194" s="1548"/>
      <c r="QFH194" s="1548"/>
      <c r="QFI194" s="1548"/>
      <c r="QFJ194" s="1548"/>
      <c r="QFK194" s="1548"/>
      <c r="QFL194" s="1548"/>
      <c r="QFM194" s="1548"/>
      <c r="QFN194" s="1548"/>
      <c r="QFO194" s="1548"/>
      <c r="QFP194" s="1548"/>
      <c r="QFQ194" s="1548"/>
      <c r="QFR194" s="1548"/>
      <c r="QFS194" s="1548"/>
      <c r="QFT194" s="1548"/>
      <c r="QFU194" s="1548"/>
      <c r="QFV194" s="1548"/>
      <c r="QFW194" s="1548"/>
      <c r="QFX194" s="1548"/>
      <c r="QFY194" s="1548"/>
      <c r="QFZ194" s="1548"/>
      <c r="QGA194" s="1548"/>
      <c r="QGB194" s="1548"/>
      <c r="QGC194" s="1548"/>
      <c r="QGD194" s="1548"/>
      <c r="QGE194" s="1548"/>
      <c r="QGF194" s="1548"/>
      <c r="QGG194" s="1548"/>
      <c r="QGH194" s="1548"/>
      <c r="QGI194" s="1548"/>
      <c r="QGJ194" s="1548"/>
      <c r="QGK194" s="1548"/>
      <c r="QGL194" s="1548"/>
      <c r="QGM194" s="1548"/>
      <c r="QGN194" s="1548"/>
      <c r="QGO194" s="1548"/>
      <c r="QGP194" s="1548"/>
      <c r="QGQ194" s="1548"/>
      <c r="QGR194" s="1548"/>
      <c r="QGS194" s="1548"/>
      <c r="QGT194" s="1548"/>
      <c r="QGU194" s="1548"/>
      <c r="QGV194" s="1548"/>
      <c r="QGW194" s="1548"/>
      <c r="QGX194" s="1548"/>
      <c r="QGY194" s="1548"/>
      <c r="QGZ194" s="1548"/>
      <c r="QHA194" s="1548"/>
      <c r="QHB194" s="1548"/>
      <c r="QHC194" s="1548"/>
      <c r="QHD194" s="1548"/>
      <c r="QHE194" s="1548"/>
      <c r="QHF194" s="1548"/>
      <c r="QHG194" s="1548"/>
      <c r="QHH194" s="1548"/>
      <c r="QHI194" s="1548"/>
      <c r="QHJ194" s="1548"/>
      <c r="QHK194" s="1548"/>
      <c r="QHL194" s="1548"/>
      <c r="QHM194" s="1548"/>
      <c r="QHN194" s="1548"/>
      <c r="QHO194" s="1548"/>
      <c r="QHP194" s="1548"/>
      <c r="QHQ194" s="1548"/>
      <c r="QHR194" s="1548"/>
      <c r="QHS194" s="1548"/>
      <c r="QHT194" s="1548"/>
      <c r="QHU194" s="1548"/>
      <c r="QHV194" s="1548"/>
      <c r="QHW194" s="1548"/>
      <c r="QHX194" s="1548"/>
      <c r="QHY194" s="1548"/>
      <c r="QHZ194" s="1548"/>
      <c r="QIA194" s="1548"/>
      <c r="QIB194" s="1548"/>
      <c r="QIC194" s="1548"/>
      <c r="QID194" s="1548"/>
      <c r="QIE194" s="1548"/>
      <c r="QIF194" s="1548"/>
      <c r="QIG194" s="1548"/>
      <c r="QIH194" s="1548"/>
      <c r="QII194" s="1548"/>
      <c r="QIJ194" s="1548"/>
      <c r="QIK194" s="1548"/>
      <c r="QIL194" s="1548"/>
      <c r="QIM194" s="1548"/>
      <c r="QIN194" s="1548"/>
      <c r="QIO194" s="1548"/>
      <c r="QIP194" s="1548"/>
      <c r="QIQ194" s="1548"/>
      <c r="QIR194" s="1548"/>
      <c r="QIS194" s="1548"/>
      <c r="QIT194" s="1548"/>
      <c r="QIU194" s="1548"/>
      <c r="QIV194" s="1548"/>
      <c r="QIW194" s="1548"/>
      <c r="QIX194" s="1548"/>
      <c r="QIY194" s="1548"/>
      <c r="QIZ194" s="1548"/>
      <c r="QJA194" s="1548"/>
      <c r="QJB194" s="1548"/>
      <c r="QJC194" s="1548"/>
      <c r="QJD194" s="1548"/>
      <c r="QJE194" s="1548"/>
      <c r="QJF194" s="1548"/>
      <c r="QJG194" s="1548"/>
      <c r="QJH194" s="1548"/>
      <c r="QJI194" s="1548"/>
      <c r="QJJ194" s="1548"/>
      <c r="QJK194" s="1548"/>
      <c r="QJL194" s="1548"/>
      <c r="QJM194" s="1548"/>
      <c r="QJN194" s="1548"/>
      <c r="QJO194" s="1548"/>
      <c r="QJP194" s="1548"/>
      <c r="QJQ194" s="1548"/>
      <c r="QJR194" s="1548"/>
      <c r="QJS194" s="1548"/>
      <c r="QJT194" s="1548"/>
      <c r="QJU194" s="1548"/>
      <c r="QJV194" s="1548"/>
      <c r="QJW194" s="1548"/>
      <c r="QJX194" s="1548"/>
      <c r="QJY194" s="1548"/>
      <c r="QJZ194" s="1548"/>
      <c r="QKA194" s="1548"/>
      <c r="QKB194" s="1548"/>
      <c r="QKC194" s="1548"/>
      <c r="QKD194" s="1548"/>
      <c r="QKE194" s="1548"/>
      <c r="QKF194" s="1548"/>
      <c r="QKG194" s="1548"/>
      <c r="QKH194" s="1548"/>
      <c r="QKI194" s="1548"/>
      <c r="QKJ194" s="1548"/>
      <c r="QKK194" s="1548"/>
      <c r="QKL194" s="1548"/>
      <c r="QKM194" s="1548"/>
      <c r="QKN194" s="1548"/>
      <c r="QKO194" s="1548"/>
      <c r="QKP194" s="1548"/>
      <c r="QKQ194" s="1548"/>
      <c r="QKR194" s="1548"/>
      <c r="QKS194" s="1548"/>
      <c r="QKT194" s="1548"/>
      <c r="QKU194" s="1548"/>
      <c r="QKV194" s="1548"/>
      <c r="QKW194" s="1548"/>
      <c r="QKX194" s="1548"/>
      <c r="QKY194" s="1548"/>
      <c r="QKZ194" s="1548"/>
      <c r="QLA194" s="1548"/>
      <c r="QLB194" s="1548"/>
      <c r="QLC194" s="1548"/>
      <c r="QLD194" s="1548"/>
      <c r="QLE194" s="1548"/>
      <c r="QLF194" s="1548"/>
      <c r="QLG194" s="1548"/>
      <c r="QLH194" s="1548"/>
      <c r="QLI194" s="1548"/>
      <c r="QLJ194" s="1548"/>
      <c r="QLK194" s="1548"/>
      <c r="QLL194" s="1548"/>
      <c r="QLM194" s="1548"/>
      <c r="QLN194" s="1548"/>
      <c r="QLO194" s="1548"/>
      <c r="QLP194" s="1548"/>
      <c r="QLQ194" s="1548"/>
      <c r="QLR194" s="1548"/>
      <c r="QLS194" s="1548"/>
      <c r="QLT194" s="1548"/>
      <c r="QLU194" s="1548"/>
      <c r="QLV194" s="1548"/>
      <c r="QLW194" s="1548"/>
      <c r="QLX194" s="1548"/>
      <c r="QLY194" s="1548"/>
      <c r="QLZ194" s="1548"/>
      <c r="QMA194" s="1548"/>
      <c r="QMB194" s="1548"/>
      <c r="QMC194" s="1548"/>
      <c r="QMD194" s="1548"/>
      <c r="QME194" s="1548"/>
      <c r="QMF194" s="1548"/>
      <c r="QMG194" s="1548"/>
      <c r="QMH194" s="1548"/>
      <c r="QMI194" s="1548"/>
      <c r="QMJ194" s="1548"/>
      <c r="QMK194" s="1548"/>
      <c r="QML194" s="1548"/>
      <c r="QMM194" s="1548"/>
      <c r="QMN194" s="1548"/>
      <c r="QMO194" s="1548"/>
      <c r="QMP194" s="1548"/>
      <c r="QMQ194" s="1548"/>
      <c r="QMR194" s="1548"/>
      <c r="QMS194" s="1548"/>
      <c r="QMT194" s="1548"/>
      <c r="QMU194" s="1548"/>
      <c r="QMV194" s="1548"/>
      <c r="QMW194" s="1548"/>
      <c r="QMX194" s="1548"/>
      <c r="QMY194" s="1548"/>
      <c r="QMZ194" s="1548"/>
      <c r="QNA194" s="1548"/>
      <c r="QNB194" s="1548"/>
      <c r="QNC194" s="1548"/>
      <c r="QND194" s="1548"/>
      <c r="QNE194" s="1548"/>
      <c r="QNF194" s="1548"/>
      <c r="QNG194" s="1548"/>
      <c r="QNH194" s="1548"/>
      <c r="QNI194" s="1548"/>
      <c r="QNJ194" s="1548"/>
      <c r="QNK194" s="1548"/>
      <c r="QNL194" s="1548"/>
      <c r="QNM194" s="1548"/>
      <c r="QNN194" s="1548"/>
      <c r="QNO194" s="1548"/>
      <c r="QNP194" s="1548"/>
      <c r="QNQ194" s="1548"/>
      <c r="QNR194" s="1548"/>
      <c r="QNS194" s="1548"/>
      <c r="QNT194" s="1548"/>
      <c r="QNU194" s="1548"/>
      <c r="QNV194" s="1548"/>
      <c r="QNW194" s="1548"/>
      <c r="QNX194" s="1548"/>
      <c r="QNY194" s="1548"/>
      <c r="QNZ194" s="1548"/>
      <c r="QOA194" s="1548"/>
      <c r="QOB194" s="1548"/>
      <c r="QOC194" s="1548"/>
      <c r="QOD194" s="1548"/>
      <c r="QOE194" s="1548"/>
      <c r="QOF194" s="1548"/>
      <c r="QOG194" s="1548"/>
      <c r="QOH194" s="1548"/>
      <c r="QOI194" s="1548"/>
      <c r="QOJ194" s="1548"/>
      <c r="QOK194" s="1548"/>
      <c r="QOL194" s="1548"/>
      <c r="QOM194" s="1548"/>
      <c r="QON194" s="1548"/>
      <c r="QOO194" s="1548"/>
      <c r="QOP194" s="1548"/>
      <c r="QOQ194" s="1548"/>
      <c r="QOR194" s="1548"/>
      <c r="QOS194" s="1548"/>
      <c r="QOT194" s="1548"/>
      <c r="QOU194" s="1548"/>
      <c r="QOV194" s="1548"/>
      <c r="QOW194" s="1548"/>
      <c r="QOX194" s="1548"/>
      <c r="QOY194" s="1548"/>
      <c r="QOZ194" s="1548"/>
      <c r="QPA194" s="1548"/>
      <c r="QPB194" s="1548"/>
      <c r="QPC194" s="1548"/>
      <c r="QPD194" s="1548"/>
      <c r="QPE194" s="1548"/>
      <c r="QPF194" s="1548"/>
      <c r="QPG194" s="1548"/>
      <c r="QPH194" s="1548"/>
      <c r="QPI194" s="1548"/>
      <c r="QPJ194" s="1548"/>
      <c r="QPK194" s="1548"/>
      <c r="QPL194" s="1548"/>
      <c r="QPM194" s="1548"/>
      <c r="QPN194" s="1548"/>
      <c r="QPO194" s="1548"/>
      <c r="QPP194" s="1548"/>
      <c r="QPQ194" s="1548"/>
      <c r="QPR194" s="1548"/>
      <c r="QPS194" s="1548"/>
      <c r="QPT194" s="1548"/>
      <c r="QPU194" s="1548"/>
      <c r="QPV194" s="1548"/>
      <c r="QPW194" s="1548"/>
      <c r="QPX194" s="1548"/>
      <c r="QPY194" s="1548"/>
      <c r="QPZ194" s="1548"/>
      <c r="QQA194" s="1548"/>
      <c r="QQB194" s="1548"/>
      <c r="QQC194" s="1548"/>
      <c r="QQD194" s="1548"/>
      <c r="QQE194" s="1548"/>
      <c r="QQF194" s="1548"/>
      <c r="QQG194" s="1548"/>
      <c r="QQH194" s="1548"/>
      <c r="QQI194" s="1548"/>
      <c r="QQJ194" s="1548"/>
      <c r="QQK194" s="1548"/>
      <c r="QQL194" s="1548"/>
      <c r="QQM194" s="1548"/>
      <c r="QQN194" s="1548"/>
      <c r="QQO194" s="1548"/>
      <c r="QQP194" s="1548"/>
      <c r="QQQ194" s="1548"/>
      <c r="QQR194" s="1548"/>
      <c r="QQS194" s="1548"/>
      <c r="QQT194" s="1548"/>
      <c r="QQU194" s="1548"/>
      <c r="QQV194" s="1548"/>
      <c r="QQW194" s="1548"/>
      <c r="QQX194" s="1548"/>
      <c r="QQY194" s="1548"/>
      <c r="QQZ194" s="1548"/>
      <c r="QRA194" s="1548"/>
      <c r="QRB194" s="1548"/>
      <c r="QRC194" s="1548"/>
      <c r="QRD194" s="1548"/>
      <c r="QRE194" s="1548"/>
      <c r="QRF194" s="1548"/>
      <c r="QRG194" s="1548"/>
      <c r="QRH194" s="1548"/>
      <c r="QRI194" s="1548"/>
      <c r="QRJ194" s="1548"/>
      <c r="QRK194" s="1548"/>
      <c r="QRL194" s="1548"/>
      <c r="QRM194" s="1548"/>
      <c r="QRN194" s="1548"/>
      <c r="QRO194" s="1548"/>
      <c r="QRP194" s="1548"/>
      <c r="QRQ194" s="1548"/>
      <c r="QRR194" s="1548"/>
      <c r="QRS194" s="1548"/>
      <c r="QRT194" s="1548"/>
      <c r="QRU194" s="1548"/>
      <c r="QRV194" s="1548"/>
      <c r="QRW194" s="1548"/>
      <c r="QRX194" s="1548"/>
      <c r="QRY194" s="1548"/>
      <c r="QRZ194" s="1548"/>
      <c r="QSA194" s="1548"/>
      <c r="QSB194" s="1548"/>
      <c r="QSC194" s="1548"/>
      <c r="QSD194" s="1548"/>
      <c r="QSE194" s="1548"/>
      <c r="QSF194" s="1548"/>
      <c r="QSG194" s="1548"/>
      <c r="QSH194" s="1548"/>
      <c r="QSI194" s="1548"/>
      <c r="QSJ194" s="1548"/>
      <c r="QSK194" s="1548"/>
      <c r="QSL194" s="1548"/>
      <c r="QSM194" s="1548"/>
      <c r="QSN194" s="1548"/>
      <c r="QSO194" s="1548"/>
      <c r="QSP194" s="1548"/>
      <c r="QSQ194" s="1548"/>
      <c r="QSR194" s="1548"/>
      <c r="QSS194" s="1548"/>
      <c r="QST194" s="1548"/>
      <c r="QSU194" s="1548"/>
      <c r="QSV194" s="1548"/>
      <c r="QSW194" s="1548"/>
      <c r="QSX194" s="1548"/>
      <c r="QSY194" s="1548"/>
      <c r="QSZ194" s="1548"/>
      <c r="QTA194" s="1548"/>
      <c r="QTB194" s="1548"/>
      <c r="QTC194" s="1548"/>
      <c r="QTD194" s="1548"/>
      <c r="QTE194" s="1548"/>
      <c r="QTF194" s="1548"/>
      <c r="QTG194" s="1548"/>
      <c r="QTH194" s="1548"/>
      <c r="QTI194" s="1548"/>
      <c r="QTJ194" s="1548"/>
      <c r="QTK194" s="1548"/>
      <c r="QTL194" s="1548"/>
      <c r="QTM194" s="1548"/>
      <c r="QTN194" s="1548"/>
      <c r="QTO194" s="1548"/>
      <c r="QTP194" s="1548"/>
      <c r="QTQ194" s="1548"/>
      <c r="QTR194" s="1548"/>
      <c r="QTS194" s="1548"/>
      <c r="QTT194" s="1548"/>
      <c r="QTU194" s="1548"/>
      <c r="QTV194" s="1548"/>
      <c r="QTW194" s="1548"/>
      <c r="QTX194" s="1548"/>
      <c r="QTY194" s="1548"/>
      <c r="QTZ194" s="1548"/>
      <c r="QUA194" s="1548"/>
      <c r="QUB194" s="1548"/>
      <c r="QUC194" s="1548"/>
      <c r="QUD194" s="1548"/>
      <c r="QUE194" s="1548"/>
      <c r="QUF194" s="1548"/>
      <c r="QUG194" s="1548"/>
      <c r="QUH194" s="1548"/>
      <c r="QUI194" s="1548"/>
      <c r="QUJ194" s="1548"/>
      <c r="QUK194" s="1548"/>
      <c r="QUL194" s="1548"/>
      <c r="QUM194" s="1548"/>
      <c r="QUN194" s="1548"/>
      <c r="QUO194" s="1548"/>
      <c r="QUP194" s="1548"/>
      <c r="QUQ194" s="1548"/>
      <c r="QUR194" s="1548"/>
      <c r="QUS194" s="1548"/>
      <c r="QUT194" s="1548"/>
      <c r="QUU194" s="1548"/>
      <c r="QUV194" s="1548"/>
      <c r="QUW194" s="1548"/>
      <c r="QUX194" s="1548"/>
      <c r="QUY194" s="1548"/>
      <c r="QUZ194" s="1548"/>
      <c r="QVA194" s="1548"/>
      <c r="QVB194" s="1548"/>
      <c r="QVC194" s="1548"/>
      <c r="QVD194" s="1548"/>
      <c r="QVE194" s="1548"/>
      <c r="QVF194" s="1548"/>
      <c r="QVG194" s="1548"/>
      <c r="QVH194" s="1548"/>
      <c r="QVI194" s="1548"/>
      <c r="QVJ194" s="1548"/>
      <c r="QVK194" s="1548"/>
      <c r="QVL194" s="1548"/>
      <c r="QVM194" s="1548"/>
      <c r="QVN194" s="1548"/>
      <c r="QVO194" s="1548"/>
      <c r="QVP194" s="1548"/>
      <c r="QVQ194" s="1548"/>
      <c r="QVR194" s="1548"/>
      <c r="QVS194" s="1548"/>
      <c r="QVT194" s="1548"/>
      <c r="QVU194" s="1548"/>
      <c r="QVV194" s="1548"/>
      <c r="QVW194" s="1548"/>
      <c r="QVX194" s="1548"/>
      <c r="QVY194" s="1548"/>
      <c r="QVZ194" s="1548"/>
      <c r="QWA194" s="1548"/>
      <c r="QWB194" s="1548"/>
      <c r="QWC194" s="1548"/>
      <c r="QWD194" s="1548"/>
      <c r="QWE194" s="1548"/>
      <c r="QWF194" s="1548"/>
      <c r="QWG194" s="1548"/>
      <c r="QWH194" s="1548"/>
      <c r="QWI194" s="1548"/>
      <c r="QWJ194" s="1548"/>
      <c r="QWK194" s="1548"/>
      <c r="QWL194" s="1548"/>
      <c r="QWM194" s="1548"/>
      <c r="QWN194" s="1548"/>
      <c r="QWO194" s="1548"/>
      <c r="QWP194" s="1548"/>
      <c r="QWQ194" s="1548"/>
      <c r="QWR194" s="1548"/>
      <c r="QWS194" s="1548"/>
      <c r="QWT194" s="1548"/>
      <c r="QWU194" s="1548"/>
      <c r="QWV194" s="1548"/>
      <c r="QWW194" s="1548"/>
      <c r="QWX194" s="1548"/>
      <c r="QWY194" s="1548"/>
      <c r="QWZ194" s="1548"/>
      <c r="QXA194" s="1548"/>
      <c r="QXB194" s="1548"/>
      <c r="QXC194" s="1548"/>
      <c r="QXD194" s="1548"/>
      <c r="QXE194" s="1548"/>
      <c r="QXF194" s="1548"/>
      <c r="QXG194" s="1548"/>
      <c r="QXH194" s="1548"/>
      <c r="QXI194" s="1548"/>
      <c r="QXJ194" s="1548"/>
      <c r="QXK194" s="1548"/>
      <c r="QXL194" s="1548"/>
      <c r="QXM194" s="1548"/>
      <c r="QXN194" s="1548"/>
      <c r="QXO194" s="1548"/>
      <c r="QXP194" s="1548"/>
      <c r="QXQ194" s="1548"/>
      <c r="QXR194" s="1548"/>
      <c r="QXS194" s="1548"/>
      <c r="QXT194" s="1548"/>
      <c r="QXU194" s="1548"/>
      <c r="QXV194" s="1548"/>
      <c r="QXW194" s="1548"/>
      <c r="QXX194" s="1548"/>
      <c r="QXY194" s="1548"/>
      <c r="QXZ194" s="1548"/>
      <c r="QYA194" s="1548"/>
      <c r="QYB194" s="1548"/>
      <c r="QYC194" s="1548"/>
      <c r="QYD194" s="1548"/>
      <c r="QYE194" s="1548"/>
      <c r="QYF194" s="1548"/>
      <c r="QYG194" s="1548"/>
      <c r="QYH194" s="1548"/>
      <c r="QYI194" s="1548"/>
      <c r="QYJ194" s="1548"/>
      <c r="QYK194" s="1548"/>
      <c r="QYL194" s="1548"/>
      <c r="QYM194" s="1548"/>
      <c r="QYN194" s="1548"/>
      <c r="QYO194" s="1548"/>
      <c r="QYP194" s="1548"/>
      <c r="QYQ194" s="1548"/>
      <c r="QYR194" s="1548"/>
      <c r="QYS194" s="1548"/>
      <c r="QYT194" s="1548"/>
      <c r="QYU194" s="1548"/>
      <c r="QYV194" s="1548"/>
      <c r="QYW194" s="1548"/>
      <c r="QYX194" s="1548"/>
      <c r="QYY194" s="1548"/>
      <c r="QYZ194" s="1548"/>
      <c r="QZA194" s="1548"/>
      <c r="QZB194" s="1548"/>
      <c r="QZC194" s="1548"/>
      <c r="QZD194" s="1548"/>
      <c r="QZE194" s="1548"/>
      <c r="QZF194" s="1548"/>
      <c r="QZG194" s="1548"/>
      <c r="QZH194" s="1548"/>
      <c r="QZI194" s="1548"/>
      <c r="QZJ194" s="1548"/>
      <c r="QZK194" s="1548"/>
      <c r="QZL194" s="1548"/>
      <c r="QZM194" s="1548"/>
      <c r="QZN194" s="1548"/>
      <c r="QZO194" s="1548"/>
      <c r="QZP194" s="1548"/>
      <c r="QZQ194" s="1548"/>
      <c r="QZR194" s="1548"/>
      <c r="QZS194" s="1548"/>
      <c r="QZT194" s="1548"/>
      <c r="QZU194" s="1548"/>
      <c r="QZV194" s="1548"/>
      <c r="QZW194" s="1548"/>
      <c r="QZX194" s="1548"/>
      <c r="QZY194" s="1548"/>
      <c r="QZZ194" s="1548"/>
      <c r="RAA194" s="1548"/>
      <c r="RAB194" s="1548"/>
      <c r="RAC194" s="1548"/>
      <c r="RAD194" s="1548"/>
      <c r="RAE194" s="1548"/>
      <c r="RAF194" s="1548"/>
      <c r="RAG194" s="1548"/>
      <c r="RAH194" s="1548"/>
      <c r="RAI194" s="1548"/>
      <c r="RAJ194" s="1548"/>
      <c r="RAK194" s="1548"/>
      <c r="RAL194" s="1548"/>
      <c r="RAM194" s="1548"/>
      <c r="RAN194" s="1548"/>
      <c r="RAO194" s="1548"/>
      <c r="RAP194" s="1548"/>
      <c r="RAQ194" s="1548"/>
      <c r="RAR194" s="1548"/>
      <c r="RAS194" s="1548"/>
      <c r="RAT194" s="1548"/>
      <c r="RAU194" s="1548"/>
      <c r="RAV194" s="1548"/>
      <c r="RAW194" s="1548"/>
      <c r="RAX194" s="1548"/>
      <c r="RAY194" s="1548"/>
      <c r="RAZ194" s="1548"/>
      <c r="RBA194" s="1548"/>
      <c r="RBB194" s="1548"/>
      <c r="RBC194" s="1548"/>
      <c r="RBD194" s="1548"/>
      <c r="RBE194" s="1548"/>
      <c r="RBF194" s="1548"/>
      <c r="RBG194" s="1548"/>
      <c r="RBH194" s="1548"/>
      <c r="RBI194" s="1548"/>
      <c r="RBJ194" s="1548"/>
      <c r="RBK194" s="1548"/>
      <c r="RBL194" s="1548"/>
      <c r="RBM194" s="1548"/>
      <c r="RBN194" s="1548"/>
      <c r="RBO194" s="1548"/>
      <c r="RBP194" s="1548"/>
      <c r="RBQ194" s="1548"/>
      <c r="RBR194" s="1548"/>
      <c r="RBS194" s="1548"/>
      <c r="RBT194" s="1548"/>
      <c r="RBU194" s="1548"/>
      <c r="RBV194" s="1548"/>
      <c r="RBW194" s="1548"/>
      <c r="RBX194" s="1548"/>
      <c r="RBY194" s="1548"/>
      <c r="RBZ194" s="1548"/>
      <c r="RCA194" s="1548"/>
      <c r="RCB194" s="1548"/>
      <c r="RCC194" s="1548"/>
      <c r="RCD194" s="1548"/>
      <c r="RCE194" s="1548"/>
      <c r="RCF194" s="1548"/>
      <c r="RCG194" s="1548"/>
      <c r="RCH194" s="1548"/>
      <c r="RCI194" s="1548"/>
      <c r="RCJ194" s="1548"/>
      <c r="RCK194" s="1548"/>
      <c r="RCL194" s="1548"/>
      <c r="RCM194" s="1548"/>
      <c r="RCN194" s="1548"/>
      <c r="RCO194" s="1548"/>
      <c r="RCP194" s="1548"/>
      <c r="RCQ194" s="1548"/>
      <c r="RCR194" s="1548"/>
      <c r="RCS194" s="1548"/>
      <c r="RCT194" s="1548"/>
      <c r="RCU194" s="1548"/>
      <c r="RCV194" s="1548"/>
      <c r="RCW194" s="1548"/>
      <c r="RCX194" s="1548"/>
      <c r="RCY194" s="1548"/>
      <c r="RCZ194" s="1548"/>
      <c r="RDA194" s="1548"/>
      <c r="RDB194" s="1548"/>
      <c r="RDC194" s="1548"/>
      <c r="RDD194" s="1548"/>
      <c r="RDE194" s="1548"/>
      <c r="RDF194" s="1548"/>
      <c r="RDG194" s="1548"/>
      <c r="RDH194" s="1548"/>
      <c r="RDI194" s="1548"/>
      <c r="RDJ194" s="1548"/>
      <c r="RDK194" s="1548"/>
      <c r="RDL194" s="1548"/>
      <c r="RDM194" s="1548"/>
      <c r="RDN194" s="1548"/>
      <c r="RDO194" s="1548"/>
      <c r="RDP194" s="1548"/>
      <c r="RDQ194" s="1548"/>
      <c r="RDR194" s="1548"/>
      <c r="RDS194" s="1548"/>
      <c r="RDT194" s="1548"/>
      <c r="RDU194" s="1548"/>
      <c r="RDV194" s="1548"/>
      <c r="RDW194" s="1548"/>
      <c r="RDX194" s="1548"/>
      <c r="RDY194" s="1548"/>
      <c r="RDZ194" s="1548"/>
      <c r="REA194" s="1548"/>
      <c r="REB194" s="1548"/>
      <c r="REC194" s="1548"/>
      <c r="RED194" s="1548"/>
      <c r="REE194" s="1548"/>
      <c r="REF194" s="1548"/>
      <c r="REG194" s="1548"/>
      <c r="REH194" s="1548"/>
      <c r="REI194" s="1548"/>
      <c r="REJ194" s="1548"/>
      <c r="REK194" s="1548"/>
      <c r="REL194" s="1548"/>
      <c r="REM194" s="1548"/>
      <c r="REN194" s="1548"/>
      <c r="REO194" s="1548"/>
      <c r="REP194" s="1548"/>
      <c r="REQ194" s="1548"/>
      <c r="RER194" s="1548"/>
      <c r="RES194" s="1548"/>
      <c r="RET194" s="1548"/>
      <c r="REU194" s="1548"/>
      <c r="REV194" s="1548"/>
      <c r="REW194" s="1548"/>
      <c r="REX194" s="1548"/>
      <c r="REY194" s="1548"/>
      <c r="REZ194" s="1548"/>
      <c r="RFA194" s="1548"/>
      <c r="RFB194" s="1548"/>
      <c r="RFC194" s="1548"/>
      <c r="RFD194" s="1548"/>
      <c r="RFE194" s="1548"/>
      <c r="RFF194" s="1548"/>
      <c r="RFG194" s="1548"/>
      <c r="RFH194" s="1548"/>
      <c r="RFI194" s="1548"/>
      <c r="RFJ194" s="1548"/>
      <c r="RFK194" s="1548"/>
      <c r="RFL194" s="1548"/>
      <c r="RFM194" s="1548"/>
      <c r="RFN194" s="1548"/>
      <c r="RFO194" s="1548"/>
      <c r="RFP194" s="1548"/>
      <c r="RFQ194" s="1548"/>
      <c r="RFR194" s="1548"/>
      <c r="RFS194" s="1548"/>
      <c r="RFT194" s="1548"/>
      <c r="RFU194" s="1548"/>
      <c r="RFV194" s="1548"/>
      <c r="RFW194" s="1548"/>
      <c r="RFX194" s="1548"/>
      <c r="RFY194" s="1548"/>
      <c r="RFZ194" s="1548"/>
      <c r="RGA194" s="1548"/>
      <c r="RGB194" s="1548"/>
      <c r="RGC194" s="1548"/>
      <c r="RGD194" s="1548"/>
      <c r="RGE194" s="1548"/>
      <c r="RGF194" s="1548"/>
      <c r="RGG194" s="1548"/>
      <c r="RGH194" s="1548"/>
      <c r="RGI194" s="1548"/>
      <c r="RGJ194" s="1548"/>
      <c r="RGK194" s="1548"/>
      <c r="RGL194" s="1548"/>
      <c r="RGM194" s="1548"/>
      <c r="RGN194" s="1548"/>
      <c r="RGO194" s="1548"/>
      <c r="RGP194" s="1548"/>
      <c r="RGQ194" s="1548"/>
      <c r="RGR194" s="1548"/>
      <c r="RGS194" s="1548"/>
      <c r="RGT194" s="1548"/>
      <c r="RGU194" s="1548"/>
      <c r="RGV194" s="1548"/>
      <c r="RGW194" s="1548"/>
      <c r="RGX194" s="1548"/>
      <c r="RGY194" s="1548"/>
      <c r="RGZ194" s="1548"/>
      <c r="RHA194" s="1548"/>
      <c r="RHB194" s="1548"/>
      <c r="RHC194" s="1548"/>
      <c r="RHD194" s="1548"/>
      <c r="RHE194" s="1548"/>
      <c r="RHF194" s="1548"/>
      <c r="RHG194" s="1548"/>
      <c r="RHH194" s="1548"/>
      <c r="RHI194" s="1548"/>
      <c r="RHJ194" s="1548"/>
      <c r="RHK194" s="1548"/>
      <c r="RHL194" s="1548"/>
      <c r="RHM194" s="1548"/>
      <c r="RHN194" s="1548"/>
      <c r="RHO194" s="1548"/>
      <c r="RHP194" s="1548"/>
      <c r="RHQ194" s="1548"/>
      <c r="RHR194" s="1548"/>
      <c r="RHS194" s="1548"/>
      <c r="RHT194" s="1548"/>
      <c r="RHU194" s="1548"/>
      <c r="RHV194" s="1548"/>
      <c r="RHW194" s="1548"/>
      <c r="RHX194" s="1548"/>
      <c r="RHY194" s="1548"/>
      <c r="RHZ194" s="1548"/>
      <c r="RIA194" s="1548"/>
      <c r="RIB194" s="1548"/>
      <c r="RIC194" s="1548"/>
      <c r="RID194" s="1548"/>
      <c r="RIE194" s="1548"/>
      <c r="RIF194" s="1548"/>
      <c r="RIG194" s="1548"/>
      <c r="RIH194" s="1548"/>
      <c r="RII194" s="1548"/>
      <c r="RIJ194" s="1548"/>
      <c r="RIK194" s="1548"/>
      <c r="RIL194" s="1548"/>
      <c r="RIM194" s="1548"/>
      <c r="RIN194" s="1548"/>
      <c r="RIO194" s="1548"/>
      <c r="RIP194" s="1548"/>
      <c r="RIQ194" s="1548"/>
      <c r="RIR194" s="1548"/>
      <c r="RIS194" s="1548"/>
      <c r="RIT194" s="1548"/>
      <c r="RIU194" s="1548"/>
      <c r="RIV194" s="1548"/>
      <c r="RIW194" s="1548"/>
      <c r="RIX194" s="1548"/>
      <c r="RIY194" s="1548"/>
      <c r="RIZ194" s="1548"/>
      <c r="RJA194" s="1548"/>
      <c r="RJB194" s="1548"/>
      <c r="RJC194" s="1548"/>
      <c r="RJD194" s="1548"/>
      <c r="RJE194" s="1548"/>
      <c r="RJF194" s="1548"/>
      <c r="RJG194" s="1548"/>
      <c r="RJH194" s="1548"/>
      <c r="RJI194" s="1548"/>
      <c r="RJJ194" s="1548"/>
      <c r="RJK194" s="1548"/>
      <c r="RJL194" s="1548"/>
      <c r="RJM194" s="1548"/>
      <c r="RJN194" s="1548"/>
      <c r="RJO194" s="1548"/>
      <c r="RJP194" s="1548"/>
      <c r="RJQ194" s="1548"/>
      <c r="RJR194" s="1548"/>
      <c r="RJS194" s="1548"/>
      <c r="RJT194" s="1548"/>
      <c r="RJU194" s="1548"/>
      <c r="RJV194" s="1548"/>
      <c r="RJW194" s="1548"/>
      <c r="RJX194" s="1548"/>
      <c r="RJY194" s="1548"/>
      <c r="RJZ194" s="1548"/>
      <c r="RKA194" s="1548"/>
      <c r="RKB194" s="1548"/>
      <c r="RKC194" s="1548"/>
      <c r="RKD194" s="1548"/>
      <c r="RKE194" s="1548"/>
      <c r="RKF194" s="1548"/>
      <c r="RKG194" s="1548"/>
      <c r="RKH194" s="1548"/>
      <c r="RKI194" s="1548"/>
      <c r="RKJ194" s="1548"/>
      <c r="RKK194" s="1548"/>
      <c r="RKL194" s="1548"/>
      <c r="RKM194" s="1548"/>
      <c r="RKN194" s="1548"/>
      <c r="RKO194" s="1548"/>
      <c r="RKP194" s="1548"/>
      <c r="RKQ194" s="1548"/>
      <c r="RKR194" s="1548"/>
      <c r="RKS194" s="1548"/>
      <c r="RKT194" s="1548"/>
      <c r="RKU194" s="1548"/>
      <c r="RKV194" s="1548"/>
      <c r="RKW194" s="1548"/>
      <c r="RKX194" s="1548"/>
      <c r="RKY194" s="1548"/>
      <c r="RKZ194" s="1548"/>
      <c r="RLA194" s="1548"/>
      <c r="RLB194" s="1548"/>
      <c r="RLC194" s="1548"/>
      <c r="RLD194" s="1548"/>
      <c r="RLE194" s="1548"/>
      <c r="RLF194" s="1548"/>
      <c r="RLG194" s="1548"/>
      <c r="RLH194" s="1548"/>
      <c r="RLI194" s="1548"/>
      <c r="RLJ194" s="1548"/>
      <c r="RLK194" s="1548"/>
      <c r="RLL194" s="1548"/>
      <c r="RLM194" s="1548"/>
      <c r="RLN194" s="1548"/>
      <c r="RLO194" s="1548"/>
      <c r="RLP194" s="1548"/>
      <c r="RLQ194" s="1548"/>
      <c r="RLR194" s="1548"/>
      <c r="RLS194" s="1548"/>
      <c r="RLT194" s="1548"/>
      <c r="RLU194" s="1548"/>
      <c r="RLV194" s="1548"/>
      <c r="RLW194" s="1548"/>
      <c r="RLX194" s="1548"/>
      <c r="RLY194" s="1548"/>
      <c r="RLZ194" s="1548"/>
      <c r="RMA194" s="1548"/>
      <c r="RMB194" s="1548"/>
      <c r="RMC194" s="1548"/>
      <c r="RMD194" s="1548"/>
      <c r="RME194" s="1548"/>
      <c r="RMF194" s="1548"/>
      <c r="RMG194" s="1548"/>
      <c r="RMH194" s="1548"/>
      <c r="RMI194" s="1548"/>
      <c r="RMJ194" s="1548"/>
      <c r="RMK194" s="1548"/>
      <c r="RML194" s="1548"/>
      <c r="RMM194" s="1548"/>
      <c r="RMN194" s="1548"/>
      <c r="RMO194" s="1548"/>
      <c r="RMP194" s="1548"/>
      <c r="RMQ194" s="1548"/>
      <c r="RMR194" s="1548"/>
      <c r="RMS194" s="1548"/>
      <c r="RMT194" s="1548"/>
      <c r="RMU194" s="1548"/>
      <c r="RMV194" s="1548"/>
      <c r="RMW194" s="1548"/>
      <c r="RMX194" s="1548"/>
      <c r="RMY194" s="1548"/>
      <c r="RMZ194" s="1548"/>
      <c r="RNA194" s="1548"/>
      <c r="RNB194" s="1548"/>
      <c r="RNC194" s="1548"/>
      <c r="RND194" s="1548"/>
      <c r="RNE194" s="1548"/>
      <c r="RNF194" s="1548"/>
      <c r="RNG194" s="1548"/>
      <c r="RNH194" s="1548"/>
      <c r="RNI194" s="1548"/>
      <c r="RNJ194" s="1548"/>
      <c r="RNK194" s="1548"/>
      <c r="RNL194" s="1548"/>
      <c r="RNM194" s="1548"/>
      <c r="RNN194" s="1548"/>
      <c r="RNO194" s="1548"/>
      <c r="RNP194" s="1548"/>
      <c r="RNQ194" s="1548"/>
      <c r="RNR194" s="1548"/>
      <c r="RNS194" s="1548"/>
      <c r="RNT194" s="1548"/>
      <c r="RNU194" s="1548"/>
      <c r="RNV194" s="1548"/>
      <c r="RNW194" s="1548"/>
      <c r="RNX194" s="1548"/>
      <c r="RNY194" s="1548"/>
      <c r="RNZ194" s="1548"/>
      <c r="ROA194" s="1548"/>
      <c r="ROB194" s="1548"/>
      <c r="ROC194" s="1548"/>
      <c r="ROD194" s="1548"/>
      <c r="ROE194" s="1548"/>
      <c r="ROF194" s="1548"/>
      <c r="ROG194" s="1548"/>
      <c r="ROH194" s="1548"/>
      <c r="ROI194" s="1548"/>
      <c r="ROJ194" s="1548"/>
      <c r="ROK194" s="1548"/>
      <c r="ROL194" s="1548"/>
      <c r="ROM194" s="1548"/>
      <c r="RON194" s="1548"/>
      <c r="ROO194" s="1548"/>
      <c r="ROP194" s="1548"/>
      <c r="ROQ194" s="1548"/>
      <c r="ROR194" s="1548"/>
      <c r="ROS194" s="1548"/>
      <c r="ROT194" s="1548"/>
      <c r="ROU194" s="1548"/>
      <c r="ROV194" s="1548"/>
      <c r="ROW194" s="1548"/>
      <c r="ROX194" s="1548"/>
      <c r="ROY194" s="1548"/>
      <c r="ROZ194" s="1548"/>
      <c r="RPA194" s="1548"/>
      <c r="RPB194" s="1548"/>
      <c r="RPC194" s="1548"/>
      <c r="RPD194" s="1548"/>
      <c r="RPE194" s="1548"/>
      <c r="RPF194" s="1548"/>
      <c r="RPG194" s="1548"/>
      <c r="RPH194" s="1548"/>
      <c r="RPI194" s="1548"/>
      <c r="RPJ194" s="1548"/>
      <c r="RPK194" s="1548"/>
      <c r="RPL194" s="1548"/>
      <c r="RPM194" s="1548"/>
      <c r="RPN194" s="1548"/>
      <c r="RPO194" s="1548"/>
      <c r="RPP194" s="1548"/>
      <c r="RPQ194" s="1548"/>
      <c r="RPR194" s="1548"/>
      <c r="RPS194" s="1548"/>
      <c r="RPT194" s="1548"/>
      <c r="RPU194" s="1548"/>
      <c r="RPV194" s="1548"/>
      <c r="RPW194" s="1548"/>
      <c r="RPX194" s="1548"/>
      <c r="RPY194" s="1548"/>
      <c r="RPZ194" s="1548"/>
      <c r="RQA194" s="1548"/>
      <c r="RQB194" s="1548"/>
      <c r="RQC194" s="1548"/>
      <c r="RQD194" s="1548"/>
      <c r="RQE194" s="1548"/>
      <c r="RQF194" s="1548"/>
      <c r="RQG194" s="1548"/>
      <c r="RQH194" s="1548"/>
      <c r="RQI194" s="1548"/>
      <c r="RQJ194" s="1548"/>
      <c r="RQK194" s="1548"/>
      <c r="RQL194" s="1548"/>
      <c r="RQM194" s="1548"/>
      <c r="RQN194" s="1548"/>
      <c r="RQO194" s="1548"/>
      <c r="RQP194" s="1548"/>
      <c r="RQQ194" s="1548"/>
      <c r="RQR194" s="1548"/>
      <c r="RQS194" s="1548"/>
      <c r="RQT194" s="1548"/>
      <c r="RQU194" s="1548"/>
      <c r="RQV194" s="1548"/>
      <c r="RQW194" s="1548"/>
      <c r="RQX194" s="1548"/>
      <c r="RQY194" s="1548"/>
      <c r="RQZ194" s="1548"/>
      <c r="RRA194" s="1548"/>
      <c r="RRB194" s="1548"/>
      <c r="RRC194" s="1548"/>
      <c r="RRD194" s="1548"/>
      <c r="RRE194" s="1548"/>
      <c r="RRF194" s="1548"/>
      <c r="RRG194" s="1548"/>
      <c r="RRH194" s="1548"/>
      <c r="RRI194" s="1548"/>
      <c r="RRJ194" s="1548"/>
      <c r="RRK194" s="1548"/>
      <c r="RRL194" s="1548"/>
      <c r="RRM194" s="1548"/>
      <c r="RRN194" s="1548"/>
      <c r="RRO194" s="1548"/>
      <c r="RRP194" s="1548"/>
      <c r="RRQ194" s="1548"/>
      <c r="RRR194" s="1548"/>
      <c r="RRS194" s="1548"/>
      <c r="RRT194" s="1548"/>
      <c r="RRU194" s="1548"/>
      <c r="RRV194" s="1548"/>
      <c r="RRW194" s="1548"/>
      <c r="RRX194" s="1548"/>
      <c r="RRY194" s="1548"/>
      <c r="RRZ194" s="1548"/>
      <c r="RSA194" s="1548"/>
      <c r="RSB194" s="1548"/>
      <c r="RSC194" s="1548"/>
      <c r="RSD194" s="1548"/>
      <c r="RSE194" s="1548"/>
      <c r="RSF194" s="1548"/>
      <c r="RSG194" s="1548"/>
      <c r="RSH194" s="1548"/>
      <c r="RSI194" s="1548"/>
      <c r="RSJ194" s="1548"/>
      <c r="RSK194" s="1548"/>
      <c r="RSL194" s="1548"/>
      <c r="RSM194" s="1548"/>
      <c r="RSN194" s="1548"/>
      <c r="RSO194" s="1548"/>
      <c r="RSP194" s="1548"/>
      <c r="RSQ194" s="1548"/>
      <c r="RSR194" s="1548"/>
      <c r="RSS194" s="1548"/>
      <c r="RST194" s="1548"/>
      <c r="RSU194" s="1548"/>
      <c r="RSV194" s="1548"/>
      <c r="RSW194" s="1548"/>
      <c r="RSX194" s="1548"/>
      <c r="RSY194" s="1548"/>
      <c r="RSZ194" s="1548"/>
      <c r="RTA194" s="1548"/>
      <c r="RTB194" s="1548"/>
      <c r="RTC194" s="1548"/>
      <c r="RTD194" s="1548"/>
      <c r="RTE194" s="1548"/>
      <c r="RTF194" s="1548"/>
      <c r="RTG194" s="1548"/>
      <c r="RTH194" s="1548"/>
      <c r="RTI194" s="1548"/>
      <c r="RTJ194" s="1548"/>
      <c r="RTK194" s="1548"/>
      <c r="RTL194" s="1548"/>
      <c r="RTM194" s="1548"/>
      <c r="RTN194" s="1548"/>
      <c r="RTO194" s="1548"/>
      <c r="RTP194" s="1548"/>
      <c r="RTQ194" s="1548"/>
      <c r="RTR194" s="1548"/>
      <c r="RTS194" s="1548"/>
      <c r="RTT194" s="1548"/>
      <c r="RTU194" s="1548"/>
      <c r="RTV194" s="1548"/>
      <c r="RTW194" s="1548"/>
      <c r="RTX194" s="1548"/>
      <c r="RTY194" s="1548"/>
      <c r="RTZ194" s="1548"/>
      <c r="RUA194" s="1548"/>
      <c r="RUB194" s="1548"/>
      <c r="RUC194" s="1548"/>
      <c r="RUD194" s="1548"/>
      <c r="RUE194" s="1548"/>
      <c r="RUF194" s="1548"/>
      <c r="RUG194" s="1548"/>
      <c r="RUH194" s="1548"/>
      <c r="RUI194" s="1548"/>
      <c r="RUJ194" s="1548"/>
      <c r="RUK194" s="1548"/>
      <c r="RUL194" s="1548"/>
      <c r="RUM194" s="1548"/>
      <c r="RUN194" s="1548"/>
      <c r="RUO194" s="1548"/>
      <c r="RUP194" s="1548"/>
      <c r="RUQ194" s="1548"/>
      <c r="RUR194" s="1548"/>
      <c r="RUS194" s="1548"/>
      <c r="RUT194" s="1548"/>
      <c r="RUU194" s="1548"/>
      <c r="RUV194" s="1548"/>
      <c r="RUW194" s="1548"/>
      <c r="RUX194" s="1548"/>
      <c r="RUY194" s="1548"/>
      <c r="RUZ194" s="1548"/>
      <c r="RVA194" s="1548"/>
      <c r="RVB194" s="1548"/>
      <c r="RVC194" s="1548"/>
      <c r="RVD194" s="1548"/>
      <c r="RVE194" s="1548"/>
      <c r="RVF194" s="1548"/>
      <c r="RVG194" s="1548"/>
      <c r="RVH194" s="1548"/>
      <c r="RVI194" s="1548"/>
      <c r="RVJ194" s="1548"/>
      <c r="RVK194" s="1548"/>
      <c r="RVL194" s="1548"/>
      <c r="RVM194" s="1548"/>
      <c r="RVN194" s="1548"/>
      <c r="RVO194" s="1548"/>
      <c r="RVP194" s="1548"/>
      <c r="RVQ194" s="1548"/>
      <c r="RVR194" s="1548"/>
      <c r="RVS194" s="1548"/>
      <c r="RVT194" s="1548"/>
      <c r="RVU194" s="1548"/>
      <c r="RVV194" s="1548"/>
      <c r="RVW194" s="1548"/>
      <c r="RVX194" s="1548"/>
      <c r="RVY194" s="1548"/>
      <c r="RVZ194" s="1548"/>
      <c r="RWA194" s="1548"/>
      <c r="RWB194" s="1548"/>
      <c r="RWC194" s="1548"/>
      <c r="RWD194" s="1548"/>
      <c r="RWE194" s="1548"/>
      <c r="RWF194" s="1548"/>
      <c r="RWG194" s="1548"/>
      <c r="RWH194" s="1548"/>
      <c r="RWI194" s="1548"/>
      <c r="RWJ194" s="1548"/>
      <c r="RWK194" s="1548"/>
      <c r="RWL194" s="1548"/>
      <c r="RWM194" s="1548"/>
      <c r="RWN194" s="1548"/>
      <c r="RWO194" s="1548"/>
      <c r="RWP194" s="1548"/>
      <c r="RWQ194" s="1548"/>
      <c r="RWR194" s="1548"/>
      <c r="RWS194" s="1548"/>
      <c r="RWT194" s="1548"/>
      <c r="RWU194" s="1548"/>
      <c r="RWV194" s="1548"/>
      <c r="RWW194" s="1548"/>
      <c r="RWX194" s="1548"/>
      <c r="RWY194" s="1548"/>
      <c r="RWZ194" s="1548"/>
      <c r="RXA194" s="1548"/>
      <c r="RXB194" s="1548"/>
      <c r="RXC194" s="1548"/>
      <c r="RXD194" s="1548"/>
      <c r="RXE194" s="1548"/>
      <c r="RXF194" s="1548"/>
      <c r="RXG194" s="1548"/>
      <c r="RXH194" s="1548"/>
      <c r="RXI194" s="1548"/>
      <c r="RXJ194" s="1548"/>
      <c r="RXK194" s="1548"/>
      <c r="RXL194" s="1548"/>
      <c r="RXM194" s="1548"/>
      <c r="RXN194" s="1548"/>
      <c r="RXO194" s="1548"/>
      <c r="RXP194" s="1548"/>
      <c r="RXQ194" s="1548"/>
      <c r="RXR194" s="1548"/>
      <c r="RXS194" s="1548"/>
      <c r="RXT194" s="1548"/>
      <c r="RXU194" s="1548"/>
      <c r="RXV194" s="1548"/>
      <c r="RXW194" s="1548"/>
      <c r="RXX194" s="1548"/>
      <c r="RXY194" s="1548"/>
      <c r="RXZ194" s="1548"/>
      <c r="RYA194" s="1548"/>
      <c r="RYB194" s="1548"/>
      <c r="RYC194" s="1548"/>
      <c r="RYD194" s="1548"/>
      <c r="RYE194" s="1548"/>
      <c r="RYF194" s="1548"/>
      <c r="RYG194" s="1548"/>
      <c r="RYH194" s="1548"/>
      <c r="RYI194" s="1548"/>
      <c r="RYJ194" s="1548"/>
      <c r="RYK194" s="1548"/>
      <c r="RYL194" s="1548"/>
      <c r="RYM194" s="1548"/>
      <c r="RYN194" s="1548"/>
      <c r="RYO194" s="1548"/>
      <c r="RYP194" s="1548"/>
      <c r="RYQ194" s="1548"/>
      <c r="RYR194" s="1548"/>
      <c r="RYS194" s="1548"/>
      <c r="RYT194" s="1548"/>
      <c r="RYU194" s="1548"/>
      <c r="RYV194" s="1548"/>
      <c r="RYW194" s="1548"/>
      <c r="RYX194" s="1548"/>
      <c r="RYY194" s="1548"/>
      <c r="RYZ194" s="1548"/>
      <c r="RZA194" s="1548"/>
      <c r="RZB194" s="1548"/>
      <c r="RZC194" s="1548"/>
      <c r="RZD194" s="1548"/>
      <c r="RZE194" s="1548"/>
      <c r="RZF194" s="1548"/>
      <c r="RZG194" s="1548"/>
      <c r="RZH194" s="1548"/>
      <c r="RZI194" s="1548"/>
      <c r="RZJ194" s="1548"/>
      <c r="RZK194" s="1548"/>
      <c r="RZL194" s="1548"/>
      <c r="RZM194" s="1548"/>
      <c r="RZN194" s="1548"/>
      <c r="RZO194" s="1548"/>
      <c r="RZP194" s="1548"/>
      <c r="RZQ194" s="1548"/>
      <c r="RZR194" s="1548"/>
      <c r="RZS194" s="1548"/>
      <c r="RZT194" s="1548"/>
      <c r="RZU194" s="1548"/>
      <c r="RZV194" s="1548"/>
      <c r="RZW194" s="1548"/>
      <c r="RZX194" s="1548"/>
      <c r="RZY194" s="1548"/>
      <c r="RZZ194" s="1548"/>
      <c r="SAA194" s="1548"/>
      <c r="SAB194" s="1548"/>
      <c r="SAC194" s="1548"/>
      <c r="SAD194" s="1548"/>
      <c r="SAE194" s="1548"/>
      <c r="SAF194" s="1548"/>
      <c r="SAG194" s="1548"/>
      <c r="SAH194" s="1548"/>
      <c r="SAI194" s="1548"/>
      <c r="SAJ194" s="1548"/>
      <c r="SAK194" s="1548"/>
      <c r="SAL194" s="1548"/>
      <c r="SAM194" s="1548"/>
      <c r="SAN194" s="1548"/>
      <c r="SAO194" s="1548"/>
      <c r="SAP194" s="1548"/>
      <c r="SAQ194" s="1548"/>
      <c r="SAR194" s="1548"/>
      <c r="SAS194" s="1548"/>
      <c r="SAT194" s="1548"/>
      <c r="SAU194" s="1548"/>
      <c r="SAV194" s="1548"/>
      <c r="SAW194" s="1548"/>
      <c r="SAX194" s="1548"/>
      <c r="SAY194" s="1548"/>
      <c r="SAZ194" s="1548"/>
      <c r="SBA194" s="1548"/>
      <c r="SBB194" s="1548"/>
      <c r="SBC194" s="1548"/>
      <c r="SBD194" s="1548"/>
      <c r="SBE194" s="1548"/>
      <c r="SBF194" s="1548"/>
      <c r="SBG194" s="1548"/>
      <c r="SBH194" s="1548"/>
      <c r="SBI194" s="1548"/>
      <c r="SBJ194" s="1548"/>
      <c r="SBK194" s="1548"/>
      <c r="SBL194" s="1548"/>
      <c r="SBM194" s="1548"/>
      <c r="SBN194" s="1548"/>
      <c r="SBO194" s="1548"/>
      <c r="SBP194" s="1548"/>
      <c r="SBQ194" s="1548"/>
      <c r="SBR194" s="1548"/>
      <c r="SBS194" s="1548"/>
      <c r="SBT194" s="1548"/>
      <c r="SBU194" s="1548"/>
      <c r="SBV194" s="1548"/>
      <c r="SBW194" s="1548"/>
      <c r="SBX194" s="1548"/>
      <c r="SBY194" s="1548"/>
      <c r="SBZ194" s="1548"/>
      <c r="SCA194" s="1548"/>
      <c r="SCB194" s="1548"/>
      <c r="SCC194" s="1548"/>
      <c r="SCD194" s="1548"/>
      <c r="SCE194" s="1548"/>
      <c r="SCF194" s="1548"/>
      <c r="SCG194" s="1548"/>
      <c r="SCH194" s="1548"/>
      <c r="SCI194" s="1548"/>
      <c r="SCJ194" s="1548"/>
      <c r="SCK194" s="1548"/>
      <c r="SCL194" s="1548"/>
      <c r="SCM194" s="1548"/>
      <c r="SCN194" s="1548"/>
      <c r="SCO194" s="1548"/>
      <c r="SCP194" s="1548"/>
      <c r="SCQ194" s="1548"/>
      <c r="SCR194" s="1548"/>
      <c r="SCS194" s="1548"/>
      <c r="SCT194" s="1548"/>
      <c r="SCU194" s="1548"/>
      <c r="SCV194" s="1548"/>
      <c r="SCW194" s="1548"/>
      <c r="SCX194" s="1548"/>
      <c r="SCY194" s="1548"/>
      <c r="SCZ194" s="1548"/>
      <c r="SDA194" s="1548"/>
      <c r="SDB194" s="1548"/>
      <c r="SDC194" s="1548"/>
      <c r="SDD194" s="1548"/>
      <c r="SDE194" s="1548"/>
      <c r="SDF194" s="1548"/>
      <c r="SDG194" s="1548"/>
      <c r="SDH194" s="1548"/>
      <c r="SDI194" s="1548"/>
      <c r="SDJ194" s="1548"/>
      <c r="SDK194" s="1548"/>
      <c r="SDL194" s="1548"/>
      <c r="SDM194" s="1548"/>
      <c r="SDN194" s="1548"/>
      <c r="SDO194" s="1548"/>
      <c r="SDP194" s="1548"/>
      <c r="SDQ194" s="1548"/>
      <c r="SDR194" s="1548"/>
      <c r="SDS194" s="1548"/>
      <c r="SDT194" s="1548"/>
      <c r="SDU194" s="1548"/>
      <c r="SDV194" s="1548"/>
      <c r="SDW194" s="1548"/>
      <c r="SDX194" s="1548"/>
      <c r="SDY194" s="1548"/>
      <c r="SDZ194" s="1548"/>
      <c r="SEA194" s="1548"/>
      <c r="SEB194" s="1548"/>
      <c r="SEC194" s="1548"/>
      <c r="SED194" s="1548"/>
      <c r="SEE194" s="1548"/>
      <c r="SEF194" s="1548"/>
      <c r="SEG194" s="1548"/>
      <c r="SEH194" s="1548"/>
      <c r="SEI194" s="1548"/>
      <c r="SEJ194" s="1548"/>
      <c r="SEK194" s="1548"/>
      <c r="SEL194" s="1548"/>
      <c r="SEM194" s="1548"/>
      <c r="SEN194" s="1548"/>
      <c r="SEO194" s="1548"/>
      <c r="SEP194" s="1548"/>
      <c r="SEQ194" s="1548"/>
      <c r="SER194" s="1548"/>
      <c r="SES194" s="1548"/>
      <c r="SET194" s="1548"/>
      <c r="SEU194" s="1548"/>
      <c r="SEV194" s="1548"/>
      <c r="SEW194" s="1548"/>
      <c r="SEX194" s="1548"/>
      <c r="SEY194" s="1548"/>
      <c r="SEZ194" s="1548"/>
      <c r="SFA194" s="1548"/>
      <c r="SFB194" s="1548"/>
      <c r="SFC194" s="1548"/>
      <c r="SFD194" s="1548"/>
      <c r="SFE194" s="1548"/>
      <c r="SFF194" s="1548"/>
      <c r="SFG194" s="1548"/>
      <c r="SFH194" s="1548"/>
      <c r="SFI194" s="1548"/>
      <c r="SFJ194" s="1548"/>
      <c r="SFK194" s="1548"/>
      <c r="SFL194" s="1548"/>
      <c r="SFM194" s="1548"/>
      <c r="SFN194" s="1548"/>
      <c r="SFO194" s="1548"/>
      <c r="SFP194" s="1548"/>
      <c r="SFQ194" s="1548"/>
      <c r="SFR194" s="1548"/>
      <c r="SFS194" s="1548"/>
      <c r="SFT194" s="1548"/>
      <c r="SFU194" s="1548"/>
      <c r="SFV194" s="1548"/>
      <c r="SFW194" s="1548"/>
      <c r="SFX194" s="1548"/>
      <c r="SFY194" s="1548"/>
      <c r="SFZ194" s="1548"/>
      <c r="SGA194" s="1548"/>
      <c r="SGB194" s="1548"/>
      <c r="SGC194" s="1548"/>
      <c r="SGD194" s="1548"/>
      <c r="SGE194" s="1548"/>
      <c r="SGF194" s="1548"/>
      <c r="SGG194" s="1548"/>
      <c r="SGH194" s="1548"/>
      <c r="SGI194" s="1548"/>
      <c r="SGJ194" s="1548"/>
      <c r="SGK194" s="1548"/>
      <c r="SGL194" s="1548"/>
      <c r="SGM194" s="1548"/>
      <c r="SGN194" s="1548"/>
      <c r="SGO194" s="1548"/>
      <c r="SGP194" s="1548"/>
      <c r="SGQ194" s="1548"/>
      <c r="SGR194" s="1548"/>
      <c r="SGS194" s="1548"/>
      <c r="SGT194" s="1548"/>
      <c r="SGU194" s="1548"/>
      <c r="SGV194" s="1548"/>
      <c r="SGW194" s="1548"/>
      <c r="SGX194" s="1548"/>
      <c r="SGY194" s="1548"/>
      <c r="SGZ194" s="1548"/>
      <c r="SHA194" s="1548"/>
      <c r="SHB194" s="1548"/>
      <c r="SHC194" s="1548"/>
      <c r="SHD194" s="1548"/>
      <c r="SHE194" s="1548"/>
      <c r="SHF194" s="1548"/>
      <c r="SHG194" s="1548"/>
      <c r="SHH194" s="1548"/>
      <c r="SHI194" s="1548"/>
      <c r="SHJ194" s="1548"/>
      <c r="SHK194" s="1548"/>
      <c r="SHL194" s="1548"/>
      <c r="SHM194" s="1548"/>
      <c r="SHN194" s="1548"/>
      <c r="SHO194" s="1548"/>
      <c r="SHP194" s="1548"/>
      <c r="SHQ194" s="1548"/>
      <c r="SHR194" s="1548"/>
      <c r="SHS194" s="1548"/>
      <c r="SHT194" s="1548"/>
      <c r="SHU194" s="1548"/>
      <c r="SHV194" s="1548"/>
      <c r="SHW194" s="1548"/>
      <c r="SHX194" s="1548"/>
      <c r="SHY194" s="1548"/>
      <c r="SHZ194" s="1548"/>
      <c r="SIA194" s="1548"/>
      <c r="SIB194" s="1548"/>
      <c r="SIC194" s="1548"/>
      <c r="SID194" s="1548"/>
      <c r="SIE194" s="1548"/>
      <c r="SIF194" s="1548"/>
      <c r="SIG194" s="1548"/>
      <c r="SIH194" s="1548"/>
      <c r="SII194" s="1548"/>
      <c r="SIJ194" s="1548"/>
      <c r="SIK194" s="1548"/>
      <c r="SIL194" s="1548"/>
      <c r="SIM194" s="1548"/>
      <c r="SIN194" s="1548"/>
      <c r="SIO194" s="1548"/>
      <c r="SIP194" s="1548"/>
      <c r="SIQ194" s="1548"/>
      <c r="SIR194" s="1548"/>
      <c r="SIS194" s="1548"/>
      <c r="SIT194" s="1548"/>
      <c r="SIU194" s="1548"/>
      <c r="SIV194" s="1548"/>
      <c r="SIW194" s="1548"/>
      <c r="SIX194" s="1548"/>
      <c r="SIY194" s="1548"/>
      <c r="SIZ194" s="1548"/>
      <c r="SJA194" s="1548"/>
      <c r="SJB194" s="1548"/>
      <c r="SJC194" s="1548"/>
      <c r="SJD194" s="1548"/>
      <c r="SJE194" s="1548"/>
      <c r="SJF194" s="1548"/>
      <c r="SJG194" s="1548"/>
      <c r="SJH194" s="1548"/>
      <c r="SJI194" s="1548"/>
      <c r="SJJ194" s="1548"/>
      <c r="SJK194" s="1548"/>
      <c r="SJL194" s="1548"/>
      <c r="SJM194" s="1548"/>
      <c r="SJN194" s="1548"/>
      <c r="SJO194" s="1548"/>
      <c r="SJP194" s="1548"/>
      <c r="SJQ194" s="1548"/>
      <c r="SJR194" s="1548"/>
      <c r="SJS194" s="1548"/>
      <c r="SJT194" s="1548"/>
      <c r="SJU194" s="1548"/>
      <c r="SJV194" s="1548"/>
      <c r="SJW194" s="1548"/>
      <c r="SJX194" s="1548"/>
      <c r="SJY194" s="1548"/>
      <c r="SJZ194" s="1548"/>
      <c r="SKA194" s="1548"/>
      <c r="SKB194" s="1548"/>
      <c r="SKC194" s="1548"/>
      <c r="SKD194" s="1548"/>
      <c r="SKE194" s="1548"/>
      <c r="SKF194" s="1548"/>
      <c r="SKG194" s="1548"/>
      <c r="SKH194" s="1548"/>
      <c r="SKI194" s="1548"/>
      <c r="SKJ194" s="1548"/>
      <c r="SKK194" s="1548"/>
      <c r="SKL194" s="1548"/>
      <c r="SKM194" s="1548"/>
      <c r="SKN194" s="1548"/>
      <c r="SKO194" s="1548"/>
      <c r="SKP194" s="1548"/>
      <c r="SKQ194" s="1548"/>
      <c r="SKR194" s="1548"/>
      <c r="SKS194" s="1548"/>
      <c r="SKT194" s="1548"/>
      <c r="SKU194" s="1548"/>
      <c r="SKV194" s="1548"/>
      <c r="SKW194" s="1548"/>
      <c r="SKX194" s="1548"/>
      <c r="SKY194" s="1548"/>
      <c r="SKZ194" s="1548"/>
      <c r="SLA194" s="1548"/>
      <c r="SLB194" s="1548"/>
      <c r="SLC194" s="1548"/>
      <c r="SLD194" s="1548"/>
      <c r="SLE194" s="1548"/>
      <c r="SLF194" s="1548"/>
      <c r="SLG194" s="1548"/>
      <c r="SLH194" s="1548"/>
      <c r="SLI194" s="1548"/>
      <c r="SLJ194" s="1548"/>
      <c r="SLK194" s="1548"/>
      <c r="SLL194" s="1548"/>
      <c r="SLM194" s="1548"/>
      <c r="SLN194" s="1548"/>
      <c r="SLO194" s="1548"/>
      <c r="SLP194" s="1548"/>
      <c r="SLQ194" s="1548"/>
      <c r="SLR194" s="1548"/>
      <c r="SLS194" s="1548"/>
      <c r="SLT194" s="1548"/>
      <c r="SLU194" s="1548"/>
      <c r="SLV194" s="1548"/>
      <c r="SLW194" s="1548"/>
      <c r="SLX194" s="1548"/>
      <c r="SLY194" s="1548"/>
      <c r="SLZ194" s="1548"/>
      <c r="SMA194" s="1548"/>
      <c r="SMB194" s="1548"/>
      <c r="SMC194" s="1548"/>
      <c r="SMD194" s="1548"/>
      <c r="SME194" s="1548"/>
      <c r="SMF194" s="1548"/>
      <c r="SMG194" s="1548"/>
      <c r="SMH194" s="1548"/>
      <c r="SMI194" s="1548"/>
      <c r="SMJ194" s="1548"/>
      <c r="SMK194" s="1548"/>
      <c r="SML194" s="1548"/>
      <c r="SMM194" s="1548"/>
      <c r="SMN194" s="1548"/>
      <c r="SMO194" s="1548"/>
      <c r="SMP194" s="1548"/>
      <c r="SMQ194" s="1548"/>
      <c r="SMR194" s="1548"/>
      <c r="SMS194" s="1548"/>
      <c r="SMT194" s="1548"/>
      <c r="SMU194" s="1548"/>
      <c r="SMV194" s="1548"/>
      <c r="SMW194" s="1548"/>
      <c r="SMX194" s="1548"/>
      <c r="SMY194" s="1548"/>
      <c r="SMZ194" s="1548"/>
      <c r="SNA194" s="1548"/>
      <c r="SNB194" s="1548"/>
      <c r="SNC194" s="1548"/>
      <c r="SND194" s="1548"/>
      <c r="SNE194" s="1548"/>
      <c r="SNF194" s="1548"/>
      <c r="SNG194" s="1548"/>
      <c r="SNH194" s="1548"/>
      <c r="SNI194" s="1548"/>
      <c r="SNJ194" s="1548"/>
      <c r="SNK194" s="1548"/>
      <c r="SNL194" s="1548"/>
      <c r="SNM194" s="1548"/>
      <c r="SNN194" s="1548"/>
      <c r="SNO194" s="1548"/>
      <c r="SNP194" s="1548"/>
      <c r="SNQ194" s="1548"/>
      <c r="SNR194" s="1548"/>
      <c r="SNS194" s="1548"/>
      <c r="SNT194" s="1548"/>
      <c r="SNU194" s="1548"/>
      <c r="SNV194" s="1548"/>
      <c r="SNW194" s="1548"/>
      <c r="SNX194" s="1548"/>
      <c r="SNY194" s="1548"/>
      <c r="SNZ194" s="1548"/>
      <c r="SOA194" s="1548"/>
      <c r="SOB194" s="1548"/>
      <c r="SOC194" s="1548"/>
      <c r="SOD194" s="1548"/>
      <c r="SOE194" s="1548"/>
      <c r="SOF194" s="1548"/>
      <c r="SOG194" s="1548"/>
      <c r="SOH194" s="1548"/>
      <c r="SOI194" s="1548"/>
      <c r="SOJ194" s="1548"/>
      <c r="SOK194" s="1548"/>
      <c r="SOL194" s="1548"/>
      <c r="SOM194" s="1548"/>
      <c r="SON194" s="1548"/>
      <c r="SOO194" s="1548"/>
      <c r="SOP194" s="1548"/>
      <c r="SOQ194" s="1548"/>
      <c r="SOR194" s="1548"/>
      <c r="SOS194" s="1548"/>
      <c r="SOT194" s="1548"/>
      <c r="SOU194" s="1548"/>
      <c r="SOV194" s="1548"/>
      <c r="SOW194" s="1548"/>
      <c r="SOX194" s="1548"/>
      <c r="SOY194" s="1548"/>
      <c r="SOZ194" s="1548"/>
      <c r="SPA194" s="1548"/>
      <c r="SPB194" s="1548"/>
      <c r="SPC194" s="1548"/>
      <c r="SPD194" s="1548"/>
      <c r="SPE194" s="1548"/>
      <c r="SPF194" s="1548"/>
      <c r="SPG194" s="1548"/>
      <c r="SPH194" s="1548"/>
      <c r="SPI194" s="1548"/>
      <c r="SPJ194" s="1548"/>
      <c r="SPK194" s="1548"/>
      <c r="SPL194" s="1548"/>
      <c r="SPM194" s="1548"/>
      <c r="SPN194" s="1548"/>
      <c r="SPO194" s="1548"/>
      <c r="SPP194" s="1548"/>
      <c r="SPQ194" s="1548"/>
      <c r="SPR194" s="1548"/>
      <c r="SPS194" s="1548"/>
      <c r="SPT194" s="1548"/>
      <c r="SPU194" s="1548"/>
      <c r="SPV194" s="1548"/>
      <c r="SPW194" s="1548"/>
      <c r="SPX194" s="1548"/>
      <c r="SPY194" s="1548"/>
      <c r="SPZ194" s="1548"/>
      <c r="SQA194" s="1548"/>
      <c r="SQB194" s="1548"/>
      <c r="SQC194" s="1548"/>
      <c r="SQD194" s="1548"/>
      <c r="SQE194" s="1548"/>
      <c r="SQF194" s="1548"/>
      <c r="SQG194" s="1548"/>
      <c r="SQH194" s="1548"/>
      <c r="SQI194" s="1548"/>
      <c r="SQJ194" s="1548"/>
      <c r="SQK194" s="1548"/>
      <c r="SQL194" s="1548"/>
      <c r="SQM194" s="1548"/>
      <c r="SQN194" s="1548"/>
      <c r="SQO194" s="1548"/>
      <c r="SQP194" s="1548"/>
      <c r="SQQ194" s="1548"/>
      <c r="SQR194" s="1548"/>
      <c r="SQS194" s="1548"/>
      <c r="SQT194" s="1548"/>
      <c r="SQU194" s="1548"/>
      <c r="SQV194" s="1548"/>
      <c r="SQW194" s="1548"/>
      <c r="SQX194" s="1548"/>
      <c r="SQY194" s="1548"/>
      <c r="SQZ194" s="1548"/>
      <c r="SRA194" s="1548"/>
      <c r="SRB194" s="1548"/>
      <c r="SRC194" s="1548"/>
      <c r="SRD194" s="1548"/>
      <c r="SRE194" s="1548"/>
      <c r="SRF194" s="1548"/>
      <c r="SRG194" s="1548"/>
      <c r="SRH194" s="1548"/>
      <c r="SRI194" s="1548"/>
      <c r="SRJ194" s="1548"/>
      <c r="SRK194" s="1548"/>
      <c r="SRL194" s="1548"/>
      <c r="SRM194" s="1548"/>
      <c r="SRN194" s="1548"/>
      <c r="SRO194" s="1548"/>
      <c r="SRP194" s="1548"/>
      <c r="SRQ194" s="1548"/>
      <c r="SRR194" s="1548"/>
      <c r="SRS194" s="1548"/>
      <c r="SRT194" s="1548"/>
      <c r="SRU194" s="1548"/>
      <c r="SRV194" s="1548"/>
      <c r="SRW194" s="1548"/>
      <c r="SRX194" s="1548"/>
      <c r="SRY194" s="1548"/>
      <c r="SRZ194" s="1548"/>
      <c r="SSA194" s="1548"/>
      <c r="SSB194" s="1548"/>
      <c r="SSC194" s="1548"/>
      <c r="SSD194" s="1548"/>
      <c r="SSE194" s="1548"/>
      <c r="SSF194" s="1548"/>
      <c r="SSG194" s="1548"/>
      <c r="SSH194" s="1548"/>
      <c r="SSI194" s="1548"/>
      <c r="SSJ194" s="1548"/>
      <c r="SSK194" s="1548"/>
      <c r="SSL194" s="1548"/>
      <c r="SSM194" s="1548"/>
      <c r="SSN194" s="1548"/>
      <c r="SSO194" s="1548"/>
      <c r="SSP194" s="1548"/>
      <c r="SSQ194" s="1548"/>
      <c r="SSR194" s="1548"/>
      <c r="SSS194" s="1548"/>
      <c r="SST194" s="1548"/>
      <c r="SSU194" s="1548"/>
      <c r="SSV194" s="1548"/>
      <c r="SSW194" s="1548"/>
      <c r="SSX194" s="1548"/>
      <c r="SSY194" s="1548"/>
      <c r="SSZ194" s="1548"/>
      <c r="STA194" s="1548"/>
      <c r="STB194" s="1548"/>
      <c r="STC194" s="1548"/>
      <c r="STD194" s="1548"/>
      <c r="STE194" s="1548"/>
      <c r="STF194" s="1548"/>
      <c r="STG194" s="1548"/>
      <c r="STH194" s="1548"/>
      <c r="STI194" s="1548"/>
      <c r="STJ194" s="1548"/>
      <c r="STK194" s="1548"/>
      <c r="STL194" s="1548"/>
      <c r="STM194" s="1548"/>
      <c r="STN194" s="1548"/>
      <c r="STO194" s="1548"/>
      <c r="STP194" s="1548"/>
      <c r="STQ194" s="1548"/>
      <c r="STR194" s="1548"/>
      <c r="STS194" s="1548"/>
      <c r="STT194" s="1548"/>
      <c r="STU194" s="1548"/>
      <c r="STV194" s="1548"/>
      <c r="STW194" s="1548"/>
      <c r="STX194" s="1548"/>
      <c r="STY194" s="1548"/>
      <c r="STZ194" s="1548"/>
      <c r="SUA194" s="1548"/>
      <c r="SUB194" s="1548"/>
      <c r="SUC194" s="1548"/>
      <c r="SUD194" s="1548"/>
      <c r="SUE194" s="1548"/>
      <c r="SUF194" s="1548"/>
      <c r="SUG194" s="1548"/>
      <c r="SUH194" s="1548"/>
      <c r="SUI194" s="1548"/>
      <c r="SUJ194" s="1548"/>
      <c r="SUK194" s="1548"/>
      <c r="SUL194" s="1548"/>
      <c r="SUM194" s="1548"/>
      <c r="SUN194" s="1548"/>
      <c r="SUO194" s="1548"/>
      <c r="SUP194" s="1548"/>
      <c r="SUQ194" s="1548"/>
      <c r="SUR194" s="1548"/>
      <c r="SUS194" s="1548"/>
      <c r="SUT194" s="1548"/>
      <c r="SUU194" s="1548"/>
      <c r="SUV194" s="1548"/>
      <c r="SUW194" s="1548"/>
      <c r="SUX194" s="1548"/>
      <c r="SUY194" s="1548"/>
      <c r="SUZ194" s="1548"/>
      <c r="SVA194" s="1548"/>
      <c r="SVB194" s="1548"/>
      <c r="SVC194" s="1548"/>
      <c r="SVD194" s="1548"/>
      <c r="SVE194" s="1548"/>
      <c r="SVF194" s="1548"/>
      <c r="SVG194" s="1548"/>
      <c r="SVH194" s="1548"/>
      <c r="SVI194" s="1548"/>
      <c r="SVJ194" s="1548"/>
      <c r="SVK194" s="1548"/>
      <c r="SVL194" s="1548"/>
      <c r="SVM194" s="1548"/>
      <c r="SVN194" s="1548"/>
      <c r="SVO194" s="1548"/>
      <c r="SVP194" s="1548"/>
      <c r="SVQ194" s="1548"/>
      <c r="SVR194" s="1548"/>
      <c r="SVS194" s="1548"/>
      <c r="SVT194" s="1548"/>
      <c r="SVU194" s="1548"/>
      <c r="SVV194" s="1548"/>
      <c r="SVW194" s="1548"/>
      <c r="SVX194" s="1548"/>
      <c r="SVY194" s="1548"/>
      <c r="SVZ194" s="1548"/>
      <c r="SWA194" s="1548"/>
      <c r="SWB194" s="1548"/>
      <c r="SWC194" s="1548"/>
      <c r="SWD194" s="1548"/>
      <c r="SWE194" s="1548"/>
      <c r="SWF194" s="1548"/>
      <c r="SWG194" s="1548"/>
      <c r="SWH194" s="1548"/>
      <c r="SWI194" s="1548"/>
      <c r="SWJ194" s="1548"/>
      <c r="SWK194" s="1548"/>
      <c r="SWL194" s="1548"/>
      <c r="SWM194" s="1548"/>
      <c r="SWN194" s="1548"/>
      <c r="SWO194" s="1548"/>
      <c r="SWP194" s="1548"/>
      <c r="SWQ194" s="1548"/>
      <c r="SWR194" s="1548"/>
      <c r="SWS194" s="1548"/>
      <c r="SWT194" s="1548"/>
      <c r="SWU194" s="1548"/>
      <c r="SWV194" s="1548"/>
      <c r="SWW194" s="1548"/>
      <c r="SWX194" s="1548"/>
      <c r="SWY194" s="1548"/>
      <c r="SWZ194" s="1548"/>
      <c r="SXA194" s="1548"/>
      <c r="SXB194" s="1548"/>
      <c r="SXC194" s="1548"/>
      <c r="SXD194" s="1548"/>
      <c r="SXE194" s="1548"/>
      <c r="SXF194" s="1548"/>
      <c r="SXG194" s="1548"/>
      <c r="SXH194" s="1548"/>
      <c r="SXI194" s="1548"/>
      <c r="SXJ194" s="1548"/>
      <c r="SXK194" s="1548"/>
      <c r="SXL194" s="1548"/>
      <c r="SXM194" s="1548"/>
      <c r="SXN194" s="1548"/>
      <c r="SXO194" s="1548"/>
      <c r="SXP194" s="1548"/>
      <c r="SXQ194" s="1548"/>
      <c r="SXR194" s="1548"/>
      <c r="SXS194" s="1548"/>
      <c r="SXT194" s="1548"/>
      <c r="SXU194" s="1548"/>
      <c r="SXV194" s="1548"/>
      <c r="SXW194" s="1548"/>
      <c r="SXX194" s="1548"/>
      <c r="SXY194" s="1548"/>
      <c r="SXZ194" s="1548"/>
      <c r="SYA194" s="1548"/>
      <c r="SYB194" s="1548"/>
      <c r="SYC194" s="1548"/>
      <c r="SYD194" s="1548"/>
      <c r="SYE194" s="1548"/>
      <c r="SYF194" s="1548"/>
      <c r="SYG194" s="1548"/>
      <c r="SYH194" s="1548"/>
      <c r="SYI194" s="1548"/>
      <c r="SYJ194" s="1548"/>
      <c r="SYK194" s="1548"/>
      <c r="SYL194" s="1548"/>
      <c r="SYM194" s="1548"/>
      <c r="SYN194" s="1548"/>
      <c r="SYO194" s="1548"/>
      <c r="SYP194" s="1548"/>
      <c r="SYQ194" s="1548"/>
      <c r="SYR194" s="1548"/>
      <c r="SYS194" s="1548"/>
      <c r="SYT194" s="1548"/>
      <c r="SYU194" s="1548"/>
      <c r="SYV194" s="1548"/>
      <c r="SYW194" s="1548"/>
      <c r="SYX194" s="1548"/>
      <c r="SYY194" s="1548"/>
      <c r="SYZ194" s="1548"/>
      <c r="SZA194" s="1548"/>
      <c r="SZB194" s="1548"/>
      <c r="SZC194" s="1548"/>
      <c r="SZD194" s="1548"/>
      <c r="SZE194" s="1548"/>
      <c r="SZF194" s="1548"/>
      <c r="SZG194" s="1548"/>
      <c r="SZH194" s="1548"/>
      <c r="SZI194" s="1548"/>
      <c r="SZJ194" s="1548"/>
      <c r="SZK194" s="1548"/>
      <c r="SZL194" s="1548"/>
      <c r="SZM194" s="1548"/>
      <c r="SZN194" s="1548"/>
      <c r="SZO194" s="1548"/>
      <c r="SZP194" s="1548"/>
      <c r="SZQ194" s="1548"/>
      <c r="SZR194" s="1548"/>
      <c r="SZS194" s="1548"/>
      <c r="SZT194" s="1548"/>
      <c r="SZU194" s="1548"/>
      <c r="SZV194" s="1548"/>
      <c r="SZW194" s="1548"/>
      <c r="SZX194" s="1548"/>
      <c r="SZY194" s="1548"/>
      <c r="SZZ194" s="1548"/>
      <c r="TAA194" s="1548"/>
      <c r="TAB194" s="1548"/>
      <c r="TAC194" s="1548"/>
      <c r="TAD194" s="1548"/>
      <c r="TAE194" s="1548"/>
      <c r="TAF194" s="1548"/>
      <c r="TAG194" s="1548"/>
      <c r="TAH194" s="1548"/>
      <c r="TAI194" s="1548"/>
      <c r="TAJ194" s="1548"/>
      <c r="TAK194" s="1548"/>
      <c r="TAL194" s="1548"/>
      <c r="TAM194" s="1548"/>
      <c r="TAN194" s="1548"/>
      <c r="TAO194" s="1548"/>
      <c r="TAP194" s="1548"/>
      <c r="TAQ194" s="1548"/>
      <c r="TAR194" s="1548"/>
      <c r="TAS194" s="1548"/>
      <c r="TAT194" s="1548"/>
      <c r="TAU194" s="1548"/>
      <c r="TAV194" s="1548"/>
      <c r="TAW194" s="1548"/>
      <c r="TAX194" s="1548"/>
      <c r="TAY194" s="1548"/>
      <c r="TAZ194" s="1548"/>
      <c r="TBA194" s="1548"/>
      <c r="TBB194" s="1548"/>
      <c r="TBC194" s="1548"/>
      <c r="TBD194" s="1548"/>
      <c r="TBE194" s="1548"/>
      <c r="TBF194" s="1548"/>
      <c r="TBG194" s="1548"/>
      <c r="TBH194" s="1548"/>
      <c r="TBI194" s="1548"/>
      <c r="TBJ194" s="1548"/>
      <c r="TBK194" s="1548"/>
      <c r="TBL194" s="1548"/>
      <c r="TBM194" s="1548"/>
      <c r="TBN194" s="1548"/>
      <c r="TBO194" s="1548"/>
      <c r="TBP194" s="1548"/>
      <c r="TBQ194" s="1548"/>
      <c r="TBR194" s="1548"/>
      <c r="TBS194" s="1548"/>
      <c r="TBT194" s="1548"/>
      <c r="TBU194" s="1548"/>
      <c r="TBV194" s="1548"/>
      <c r="TBW194" s="1548"/>
      <c r="TBX194" s="1548"/>
      <c r="TBY194" s="1548"/>
      <c r="TBZ194" s="1548"/>
      <c r="TCA194" s="1548"/>
      <c r="TCB194" s="1548"/>
      <c r="TCC194" s="1548"/>
      <c r="TCD194" s="1548"/>
      <c r="TCE194" s="1548"/>
      <c r="TCF194" s="1548"/>
      <c r="TCG194" s="1548"/>
      <c r="TCH194" s="1548"/>
      <c r="TCI194" s="1548"/>
      <c r="TCJ194" s="1548"/>
      <c r="TCK194" s="1548"/>
      <c r="TCL194" s="1548"/>
      <c r="TCM194" s="1548"/>
      <c r="TCN194" s="1548"/>
      <c r="TCO194" s="1548"/>
      <c r="TCP194" s="1548"/>
      <c r="TCQ194" s="1548"/>
      <c r="TCR194" s="1548"/>
      <c r="TCS194" s="1548"/>
      <c r="TCT194" s="1548"/>
      <c r="TCU194" s="1548"/>
      <c r="TCV194" s="1548"/>
      <c r="TCW194" s="1548"/>
      <c r="TCX194" s="1548"/>
      <c r="TCY194" s="1548"/>
      <c r="TCZ194" s="1548"/>
      <c r="TDA194" s="1548"/>
      <c r="TDB194" s="1548"/>
      <c r="TDC194" s="1548"/>
      <c r="TDD194" s="1548"/>
      <c r="TDE194" s="1548"/>
      <c r="TDF194" s="1548"/>
      <c r="TDG194" s="1548"/>
      <c r="TDH194" s="1548"/>
      <c r="TDI194" s="1548"/>
      <c r="TDJ194" s="1548"/>
      <c r="TDK194" s="1548"/>
      <c r="TDL194" s="1548"/>
      <c r="TDM194" s="1548"/>
      <c r="TDN194" s="1548"/>
      <c r="TDO194" s="1548"/>
      <c r="TDP194" s="1548"/>
      <c r="TDQ194" s="1548"/>
      <c r="TDR194" s="1548"/>
      <c r="TDS194" s="1548"/>
      <c r="TDT194" s="1548"/>
      <c r="TDU194" s="1548"/>
      <c r="TDV194" s="1548"/>
      <c r="TDW194" s="1548"/>
      <c r="TDX194" s="1548"/>
      <c r="TDY194" s="1548"/>
      <c r="TDZ194" s="1548"/>
      <c r="TEA194" s="1548"/>
      <c r="TEB194" s="1548"/>
      <c r="TEC194" s="1548"/>
      <c r="TED194" s="1548"/>
      <c r="TEE194" s="1548"/>
      <c r="TEF194" s="1548"/>
      <c r="TEG194" s="1548"/>
      <c r="TEH194" s="1548"/>
      <c r="TEI194" s="1548"/>
      <c r="TEJ194" s="1548"/>
      <c r="TEK194" s="1548"/>
      <c r="TEL194" s="1548"/>
      <c r="TEM194" s="1548"/>
      <c r="TEN194" s="1548"/>
      <c r="TEO194" s="1548"/>
      <c r="TEP194" s="1548"/>
      <c r="TEQ194" s="1548"/>
      <c r="TER194" s="1548"/>
      <c r="TES194" s="1548"/>
      <c r="TET194" s="1548"/>
      <c r="TEU194" s="1548"/>
      <c r="TEV194" s="1548"/>
      <c r="TEW194" s="1548"/>
      <c r="TEX194" s="1548"/>
      <c r="TEY194" s="1548"/>
      <c r="TEZ194" s="1548"/>
      <c r="TFA194" s="1548"/>
      <c r="TFB194" s="1548"/>
      <c r="TFC194" s="1548"/>
      <c r="TFD194" s="1548"/>
      <c r="TFE194" s="1548"/>
      <c r="TFF194" s="1548"/>
      <c r="TFG194" s="1548"/>
      <c r="TFH194" s="1548"/>
      <c r="TFI194" s="1548"/>
      <c r="TFJ194" s="1548"/>
      <c r="TFK194" s="1548"/>
      <c r="TFL194" s="1548"/>
      <c r="TFM194" s="1548"/>
      <c r="TFN194" s="1548"/>
      <c r="TFO194" s="1548"/>
      <c r="TFP194" s="1548"/>
      <c r="TFQ194" s="1548"/>
      <c r="TFR194" s="1548"/>
      <c r="TFS194" s="1548"/>
      <c r="TFT194" s="1548"/>
      <c r="TFU194" s="1548"/>
      <c r="TFV194" s="1548"/>
      <c r="TFW194" s="1548"/>
      <c r="TFX194" s="1548"/>
      <c r="TFY194" s="1548"/>
      <c r="TFZ194" s="1548"/>
      <c r="TGA194" s="1548"/>
      <c r="TGB194" s="1548"/>
      <c r="TGC194" s="1548"/>
      <c r="TGD194" s="1548"/>
      <c r="TGE194" s="1548"/>
      <c r="TGF194" s="1548"/>
      <c r="TGG194" s="1548"/>
      <c r="TGH194" s="1548"/>
      <c r="TGI194" s="1548"/>
      <c r="TGJ194" s="1548"/>
      <c r="TGK194" s="1548"/>
      <c r="TGL194" s="1548"/>
      <c r="TGM194" s="1548"/>
      <c r="TGN194" s="1548"/>
      <c r="TGO194" s="1548"/>
      <c r="TGP194" s="1548"/>
      <c r="TGQ194" s="1548"/>
      <c r="TGR194" s="1548"/>
      <c r="TGS194" s="1548"/>
      <c r="TGT194" s="1548"/>
      <c r="TGU194" s="1548"/>
      <c r="TGV194" s="1548"/>
      <c r="TGW194" s="1548"/>
      <c r="TGX194" s="1548"/>
      <c r="TGY194" s="1548"/>
      <c r="TGZ194" s="1548"/>
      <c r="THA194" s="1548"/>
      <c r="THB194" s="1548"/>
      <c r="THC194" s="1548"/>
      <c r="THD194" s="1548"/>
      <c r="THE194" s="1548"/>
      <c r="THF194" s="1548"/>
      <c r="THG194" s="1548"/>
      <c r="THH194" s="1548"/>
      <c r="THI194" s="1548"/>
      <c r="THJ194" s="1548"/>
      <c r="THK194" s="1548"/>
      <c r="THL194" s="1548"/>
      <c r="THM194" s="1548"/>
      <c r="THN194" s="1548"/>
      <c r="THO194" s="1548"/>
      <c r="THP194" s="1548"/>
      <c r="THQ194" s="1548"/>
      <c r="THR194" s="1548"/>
      <c r="THS194" s="1548"/>
      <c r="THT194" s="1548"/>
      <c r="THU194" s="1548"/>
      <c r="THV194" s="1548"/>
      <c r="THW194" s="1548"/>
      <c r="THX194" s="1548"/>
      <c r="THY194" s="1548"/>
      <c r="THZ194" s="1548"/>
      <c r="TIA194" s="1548"/>
      <c r="TIB194" s="1548"/>
      <c r="TIC194" s="1548"/>
      <c r="TID194" s="1548"/>
      <c r="TIE194" s="1548"/>
      <c r="TIF194" s="1548"/>
      <c r="TIG194" s="1548"/>
      <c r="TIH194" s="1548"/>
      <c r="TII194" s="1548"/>
      <c r="TIJ194" s="1548"/>
      <c r="TIK194" s="1548"/>
      <c r="TIL194" s="1548"/>
      <c r="TIM194" s="1548"/>
      <c r="TIN194" s="1548"/>
      <c r="TIO194" s="1548"/>
      <c r="TIP194" s="1548"/>
      <c r="TIQ194" s="1548"/>
      <c r="TIR194" s="1548"/>
      <c r="TIS194" s="1548"/>
      <c r="TIT194" s="1548"/>
      <c r="TIU194" s="1548"/>
      <c r="TIV194" s="1548"/>
      <c r="TIW194" s="1548"/>
      <c r="TIX194" s="1548"/>
      <c r="TIY194" s="1548"/>
      <c r="TIZ194" s="1548"/>
      <c r="TJA194" s="1548"/>
      <c r="TJB194" s="1548"/>
      <c r="TJC194" s="1548"/>
      <c r="TJD194" s="1548"/>
      <c r="TJE194" s="1548"/>
      <c r="TJF194" s="1548"/>
      <c r="TJG194" s="1548"/>
      <c r="TJH194" s="1548"/>
      <c r="TJI194" s="1548"/>
      <c r="TJJ194" s="1548"/>
      <c r="TJK194" s="1548"/>
      <c r="TJL194" s="1548"/>
      <c r="TJM194" s="1548"/>
      <c r="TJN194" s="1548"/>
      <c r="TJO194" s="1548"/>
      <c r="TJP194" s="1548"/>
      <c r="TJQ194" s="1548"/>
      <c r="TJR194" s="1548"/>
      <c r="TJS194" s="1548"/>
      <c r="TJT194" s="1548"/>
      <c r="TJU194" s="1548"/>
      <c r="TJV194" s="1548"/>
      <c r="TJW194" s="1548"/>
      <c r="TJX194" s="1548"/>
      <c r="TJY194" s="1548"/>
      <c r="TJZ194" s="1548"/>
      <c r="TKA194" s="1548"/>
      <c r="TKB194" s="1548"/>
      <c r="TKC194" s="1548"/>
      <c r="TKD194" s="1548"/>
      <c r="TKE194" s="1548"/>
      <c r="TKF194" s="1548"/>
      <c r="TKG194" s="1548"/>
      <c r="TKH194" s="1548"/>
      <c r="TKI194" s="1548"/>
      <c r="TKJ194" s="1548"/>
      <c r="TKK194" s="1548"/>
      <c r="TKL194" s="1548"/>
      <c r="TKM194" s="1548"/>
      <c r="TKN194" s="1548"/>
      <c r="TKO194" s="1548"/>
      <c r="TKP194" s="1548"/>
      <c r="TKQ194" s="1548"/>
      <c r="TKR194" s="1548"/>
      <c r="TKS194" s="1548"/>
      <c r="TKT194" s="1548"/>
      <c r="TKU194" s="1548"/>
      <c r="TKV194" s="1548"/>
      <c r="TKW194" s="1548"/>
      <c r="TKX194" s="1548"/>
      <c r="TKY194" s="1548"/>
      <c r="TKZ194" s="1548"/>
      <c r="TLA194" s="1548"/>
      <c r="TLB194" s="1548"/>
      <c r="TLC194" s="1548"/>
      <c r="TLD194" s="1548"/>
      <c r="TLE194" s="1548"/>
      <c r="TLF194" s="1548"/>
      <c r="TLG194" s="1548"/>
      <c r="TLH194" s="1548"/>
      <c r="TLI194" s="1548"/>
      <c r="TLJ194" s="1548"/>
      <c r="TLK194" s="1548"/>
      <c r="TLL194" s="1548"/>
      <c r="TLM194" s="1548"/>
      <c r="TLN194" s="1548"/>
      <c r="TLO194" s="1548"/>
      <c r="TLP194" s="1548"/>
      <c r="TLQ194" s="1548"/>
      <c r="TLR194" s="1548"/>
      <c r="TLS194" s="1548"/>
      <c r="TLT194" s="1548"/>
      <c r="TLU194" s="1548"/>
      <c r="TLV194" s="1548"/>
      <c r="TLW194" s="1548"/>
      <c r="TLX194" s="1548"/>
      <c r="TLY194" s="1548"/>
      <c r="TLZ194" s="1548"/>
      <c r="TMA194" s="1548"/>
      <c r="TMB194" s="1548"/>
      <c r="TMC194" s="1548"/>
      <c r="TMD194" s="1548"/>
      <c r="TME194" s="1548"/>
      <c r="TMF194" s="1548"/>
      <c r="TMG194" s="1548"/>
      <c r="TMH194" s="1548"/>
      <c r="TMI194" s="1548"/>
      <c r="TMJ194" s="1548"/>
      <c r="TMK194" s="1548"/>
      <c r="TML194" s="1548"/>
      <c r="TMM194" s="1548"/>
      <c r="TMN194" s="1548"/>
      <c r="TMO194" s="1548"/>
      <c r="TMP194" s="1548"/>
      <c r="TMQ194" s="1548"/>
      <c r="TMR194" s="1548"/>
      <c r="TMS194" s="1548"/>
      <c r="TMT194" s="1548"/>
      <c r="TMU194" s="1548"/>
      <c r="TMV194" s="1548"/>
      <c r="TMW194" s="1548"/>
      <c r="TMX194" s="1548"/>
      <c r="TMY194" s="1548"/>
      <c r="TMZ194" s="1548"/>
      <c r="TNA194" s="1548"/>
      <c r="TNB194" s="1548"/>
      <c r="TNC194" s="1548"/>
      <c r="TND194" s="1548"/>
      <c r="TNE194" s="1548"/>
      <c r="TNF194" s="1548"/>
      <c r="TNG194" s="1548"/>
      <c r="TNH194" s="1548"/>
      <c r="TNI194" s="1548"/>
      <c r="TNJ194" s="1548"/>
      <c r="TNK194" s="1548"/>
      <c r="TNL194" s="1548"/>
      <c r="TNM194" s="1548"/>
      <c r="TNN194" s="1548"/>
      <c r="TNO194" s="1548"/>
      <c r="TNP194" s="1548"/>
      <c r="TNQ194" s="1548"/>
      <c r="TNR194" s="1548"/>
      <c r="TNS194" s="1548"/>
      <c r="TNT194" s="1548"/>
      <c r="TNU194" s="1548"/>
      <c r="TNV194" s="1548"/>
      <c r="TNW194" s="1548"/>
      <c r="TNX194" s="1548"/>
      <c r="TNY194" s="1548"/>
      <c r="TNZ194" s="1548"/>
      <c r="TOA194" s="1548"/>
      <c r="TOB194" s="1548"/>
      <c r="TOC194" s="1548"/>
      <c r="TOD194" s="1548"/>
      <c r="TOE194" s="1548"/>
      <c r="TOF194" s="1548"/>
      <c r="TOG194" s="1548"/>
      <c r="TOH194" s="1548"/>
      <c r="TOI194" s="1548"/>
      <c r="TOJ194" s="1548"/>
      <c r="TOK194" s="1548"/>
      <c r="TOL194" s="1548"/>
      <c r="TOM194" s="1548"/>
      <c r="TON194" s="1548"/>
      <c r="TOO194" s="1548"/>
      <c r="TOP194" s="1548"/>
      <c r="TOQ194" s="1548"/>
      <c r="TOR194" s="1548"/>
      <c r="TOS194" s="1548"/>
      <c r="TOT194" s="1548"/>
      <c r="TOU194" s="1548"/>
      <c r="TOV194" s="1548"/>
      <c r="TOW194" s="1548"/>
      <c r="TOX194" s="1548"/>
      <c r="TOY194" s="1548"/>
      <c r="TOZ194" s="1548"/>
      <c r="TPA194" s="1548"/>
      <c r="TPB194" s="1548"/>
      <c r="TPC194" s="1548"/>
      <c r="TPD194" s="1548"/>
      <c r="TPE194" s="1548"/>
      <c r="TPF194" s="1548"/>
      <c r="TPG194" s="1548"/>
      <c r="TPH194" s="1548"/>
      <c r="TPI194" s="1548"/>
      <c r="TPJ194" s="1548"/>
      <c r="TPK194" s="1548"/>
      <c r="TPL194" s="1548"/>
      <c r="TPM194" s="1548"/>
      <c r="TPN194" s="1548"/>
      <c r="TPO194" s="1548"/>
      <c r="TPP194" s="1548"/>
      <c r="TPQ194" s="1548"/>
      <c r="TPR194" s="1548"/>
      <c r="TPS194" s="1548"/>
      <c r="TPT194" s="1548"/>
      <c r="TPU194" s="1548"/>
      <c r="TPV194" s="1548"/>
      <c r="TPW194" s="1548"/>
      <c r="TPX194" s="1548"/>
      <c r="TPY194" s="1548"/>
      <c r="TPZ194" s="1548"/>
      <c r="TQA194" s="1548"/>
      <c r="TQB194" s="1548"/>
      <c r="TQC194" s="1548"/>
      <c r="TQD194" s="1548"/>
      <c r="TQE194" s="1548"/>
      <c r="TQF194" s="1548"/>
      <c r="TQG194" s="1548"/>
      <c r="TQH194" s="1548"/>
      <c r="TQI194" s="1548"/>
      <c r="TQJ194" s="1548"/>
      <c r="TQK194" s="1548"/>
      <c r="TQL194" s="1548"/>
      <c r="TQM194" s="1548"/>
      <c r="TQN194" s="1548"/>
      <c r="TQO194" s="1548"/>
      <c r="TQP194" s="1548"/>
      <c r="TQQ194" s="1548"/>
      <c r="TQR194" s="1548"/>
      <c r="TQS194" s="1548"/>
      <c r="TQT194" s="1548"/>
      <c r="TQU194" s="1548"/>
      <c r="TQV194" s="1548"/>
      <c r="TQW194" s="1548"/>
      <c r="TQX194" s="1548"/>
      <c r="TQY194" s="1548"/>
      <c r="TQZ194" s="1548"/>
      <c r="TRA194" s="1548"/>
      <c r="TRB194" s="1548"/>
      <c r="TRC194" s="1548"/>
      <c r="TRD194" s="1548"/>
      <c r="TRE194" s="1548"/>
      <c r="TRF194" s="1548"/>
      <c r="TRG194" s="1548"/>
      <c r="TRH194" s="1548"/>
      <c r="TRI194" s="1548"/>
      <c r="TRJ194" s="1548"/>
      <c r="TRK194" s="1548"/>
      <c r="TRL194" s="1548"/>
      <c r="TRM194" s="1548"/>
      <c r="TRN194" s="1548"/>
      <c r="TRO194" s="1548"/>
      <c r="TRP194" s="1548"/>
      <c r="TRQ194" s="1548"/>
      <c r="TRR194" s="1548"/>
      <c r="TRS194" s="1548"/>
      <c r="TRT194" s="1548"/>
      <c r="TRU194" s="1548"/>
      <c r="TRV194" s="1548"/>
      <c r="TRW194" s="1548"/>
      <c r="TRX194" s="1548"/>
      <c r="TRY194" s="1548"/>
      <c r="TRZ194" s="1548"/>
      <c r="TSA194" s="1548"/>
      <c r="TSB194" s="1548"/>
      <c r="TSC194" s="1548"/>
      <c r="TSD194" s="1548"/>
      <c r="TSE194" s="1548"/>
      <c r="TSF194" s="1548"/>
      <c r="TSG194" s="1548"/>
      <c r="TSH194" s="1548"/>
      <c r="TSI194" s="1548"/>
      <c r="TSJ194" s="1548"/>
      <c r="TSK194" s="1548"/>
      <c r="TSL194" s="1548"/>
      <c r="TSM194" s="1548"/>
      <c r="TSN194" s="1548"/>
      <c r="TSO194" s="1548"/>
      <c r="TSP194" s="1548"/>
      <c r="TSQ194" s="1548"/>
      <c r="TSR194" s="1548"/>
      <c r="TSS194" s="1548"/>
      <c r="TST194" s="1548"/>
      <c r="TSU194" s="1548"/>
      <c r="TSV194" s="1548"/>
      <c r="TSW194" s="1548"/>
      <c r="TSX194" s="1548"/>
      <c r="TSY194" s="1548"/>
      <c r="TSZ194" s="1548"/>
      <c r="TTA194" s="1548"/>
      <c r="TTB194" s="1548"/>
      <c r="TTC194" s="1548"/>
      <c r="TTD194" s="1548"/>
      <c r="TTE194" s="1548"/>
      <c r="TTF194" s="1548"/>
      <c r="TTG194" s="1548"/>
      <c r="TTH194" s="1548"/>
      <c r="TTI194" s="1548"/>
      <c r="TTJ194" s="1548"/>
      <c r="TTK194" s="1548"/>
      <c r="TTL194" s="1548"/>
      <c r="TTM194" s="1548"/>
      <c r="TTN194" s="1548"/>
      <c r="TTO194" s="1548"/>
      <c r="TTP194" s="1548"/>
      <c r="TTQ194" s="1548"/>
      <c r="TTR194" s="1548"/>
      <c r="TTS194" s="1548"/>
      <c r="TTT194" s="1548"/>
      <c r="TTU194" s="1548"/>
      <c r="TTV194" s="1548"/>
      <c r="TTW194" s="1548"/>
      <c r="TTX194" s="1548"/>
      <c r="TTY194" s="1548"/>
      <c r="TTZ194" s="1548"/>
      <c r="TUA194" s="1548"/>
      <c r="TUB194" s="1548"/>
      <c r="TUC194" s="1548"/>
      <c r="TUD194" s="1548"/>
      <c r="TUE194" s="1548"/>
      <c r="TUF194" s="1548"/>
      <c r="TUG194" s="1548"/>
      <c r="TUH194" s="1548"/>
      <c r="TUI194" s="1548"/>
      <c r="TUJ194" s="1548"/>
      <c r="TUK194" s="1548"/>
      <c r="TUL194" s="1548"/>
      <c r="TUM194" s="1548"/>
      <c r="TUN194" s="1548"/>
      <c r="TUO194" s="1548"/>
      <c r="TUP194" s="1548"/>
      <c r="TUQ194" s="1548"/>
      <c r="TUR194" s="1548"/>
      <c r="TUS194" s="1548"/>
      <c r="TUT194" s="1548"/>
      <c r="TUU194" s="1548"/>
      <c r="TUV194" s="1548"/>
      <c r="TUW194" s="1548"/>
      <c r="TUX194" s="1548"/>
      <c r="TUY194" s="1548"/>
      <c r="TUZ194" s="1548"/>
      <c r="TVA194" s="1548"/>
      <c r="TVB194" s="1548"/>
      <c r="TVC194" s="1548"/>
      <c r="TVD194" s="1548"/>
      <c r="TVE194" s="1548"/>
      <c r="TVF194" s="1548"/>
      <c r="TVG194" s="1548"/>
      <c r="TVH194" s="1548"/>
      <c r="TVI194" s="1548"/>
      <c r="TVJ194" s="1548"/>
      <c r="TVK194" s="1548"/>
      <c r="TVL194" s="1548"/>
      <c r="TVM194" s="1548"/>
      <c r="TVN194" s="1548"/>
      <c r="TVO194" s="1548"/>
      <c r="TVP194" s="1548"/>
      <c r="TVQ194" s="1548"/>
      <c r="TVR194" s="1548"/>
      <c r="TVS194" s="1548"/>
      <c r="TVT194" s="1548"/>
      <c r="TVU194" s="1548"/>
      <c r="TVV194" s="1548"/>
      <c r="TVW194" s="1548"/>
      <c r="TVX194" s="1548"/>
      <c r="TVY194" s="1548"/>
      <c r="TVZ194" s="1548"/>
      <c r="TWA194" s="1548"/>
      <c r="TWB194" s="1548"/>
      <c r="TWC194" s="1548"/>
      <c r="TWD194" s="1548"/>
      <c r="TWE194" s="1548"/>
      <c r="TWF194" s="1548"/>
      <c r="TWG194" s="1548"/>
      <c r="TWH194" s="1548"/>
      <c r="TWI194" s="1548"/>
      <c r="TWJ194" s="1548"/>
      <c r="TWK194" s="1548"/>
      <c r="TWL194" s="1548"/>
      <c r="TWM194" s="1548"/>
      <c r="TWN194" s="1548"/>
      <c r="TWO194" s="1548"/>
      <c r="TWP194" s="1548"/>
      <c r="TWQ194" s="1548"/>
      <c r="TWR194" s="1548"/>
      <c r="TWS194" s="1548"/>
      <c r="TWT194" s="1548"/>
      <c r="TWU194" s="1548"/>
      <c r="TWV194" s="1548"/>
      <c r="TWW194" s="1548"/>
      <c r="TWX194" s="1548"/>
      <c r="TWY194" s="1548"/>
      <c r="TWZ194" s="1548"/>
      <c r="TXA194" s="1548"/>
      <c r="TXB194" s="1548"/>
      <c r="TXC194" s="1548"/>
      <c r="TXD194" s="1548"/>
      <c r="TXE194" s="1548"/>
      <c r="TXF194" s="1548"/>
      <c r="TXG194" s="1548"/>
      <c r="TXH194" s="1548"/>
      <c r="TXI194" s="1548"/>
      <c r="TXJ194" s="1548"/>
      <c r="TXK194" s="1548"/>
      <c r="TXL194" s="1548"/>
      <c r="TXM194" s="1548"/>
      <c r="TXN194" s="1548"/>
      <c r="TXO194" s="1548"/>
      <c r="TXP194" s="1548"/>
      <c r="TXQ194" s="1548"/>
      <c r="TXR194" s="1548"/>
      <c r="TXS194" s="1548"/>
      <c r="TXT194" s="1548"/>
      <c r="TXU194" s="1548"/>
      <c r="TXV194" s="1548"/>
      <c r="TXW194" s="1548"/>
      <c r="TXX194" s="1548"/>
      <c r="TXY194" s="1548"/>
      <c r="TXZ194" s="1548"/>
      <c r="TYA194" s="1548"/>
      <c r="TYB194" s="1548"/>
      <c r="TYC194" s="1548"/>
      <c r="TYD194" s="1548"/>
      <c r="TYE194" s="1548"/>
      <c r="TYF194" s="1548"/>
      <c r="TYG194" s="1548"/>
      <c r="TYH194" s="1548"/>
      <c r="TYI194" s="1548"/>
      <c r="TYJ194" s="1548"/>
      <c r="TYK194" s="1548"/>
      <c r="TYL194" s="1548"/>
      <c r="TYM194" s="1548"/>
      <c r="TYN194" s="1548"/>
      <c r="TYO194" s="1548"/>
      <c r="TYP194" s="1548"/>
      <c r="TYQ194" s="1548"/>
      <c r="TYR194" s="1548"/>
      <c r="TYS194" s="1548"/>
      <c r="TYT194" s="1548"/>
      <c r="TYU194" s="1548"/>
      <c r="TYV194" s="1548"/>
      <c r="TYW194" s="1548"/>
      <c r="TYX194" s="1548"/>
      <c r="TYY194" s="1548"/>
      <c r="TYZ194" s="1548"/>
      <c r="TZA194" s="1548"/>
      <c r="TZB194" s="1548"/>
      <c r="TZC194" s="1548"/>
      <c r="TZD194" s="1548"/>
      <c r="TZE194" s="1548"/>
      <c r="TZF194" s="1548"/>
      <c r="TZG194" s="1548"/>
      <c r="TZH194" s="1548"/>
      <c r="TZI194" s="1548"/>
      <c r="TZJ194" s="1548"/>
      <c r="TZK194" s="1548"/>
      <c r="TZL194" s="1548"/>
      <c r="TZM194" s="1548"/>
      <c r="TZN194" s="1548"/>
      <c r="TZO194" s="1548"/>
      <c r="TZP194" s="1548"/>
      <c r="TZQ194" s="1548"/>
      <c r="TZR194" s="1548"/>
      <c r="TZS194" s="1548"/>
      <c r="TZT194" s="1548"/>
      <c r="TZU194" s="1548"/>
      <c r="TZV194" s="1548"/>
      <c r="TZW194" s="1548"/>
      <c r="TZX194" s="1548"/>
      <c r="TZY194" s="1548"/>
      <c r="TZZ194" s="1548"/>
      <c r="UAA194" s="1548"/>
      <c r="UAB194" s="1548"/>
      <c r="UAC194" s="1548"/>
      <c r="UAD194" s="1548"/>
      <c r="UAE194" s="1548"/>
      <c r="UAF194" s="1548"/>
      <c r="UAG194" s="1548"/>
      <c r="UAH194" s="1548"/>
      <c r="UAI194" s="1548"/>
      <c r="UAJ194" s="1548"/>
      <c r="UAK194" s="1548"/>
      <c r="UAL194" s="1548"/>
      <c r="UAM194" s="1548"/>
      <c r="UAN194" s="1548"/>
      <c r="UAO194" s="1548"/>
      <c r="UAP194" s="1548"/>
      <c r="UAQ194" s="1548"/>
      <c r="UAR194" s="1548"/>
      <c r="UAS194" s="1548"/>
      <c r="UAT194" s="1548"/>
      <c r="UAU194" s="1548"/>
      <c r="UAV194" s="1548"/>
      <c r="UAW194" s="1548"/>
      <c r="UAX194" s="1548"/>
      <c r="UAY194" s="1548"/>
      <c r="UAZ194" s="1548"/>
      <c r="UBA194" s="1548"/>
      <c r="UBB194" s="1548"/>
      <c r="UBC194" s="1548"/>
      <c r="UBD194" s="1548"/>
      <c r="UBE194" s="1548"/>
      <c r="UBF194" s="1548"/>
      <c r="UBG194" s="1548"/>
      <c r="UBH194" s="1548"/>
      <c r="UBI194" s="1548"/>
      <c r="UBJ194" s="1548"/>
      <c r="UBK194" s="1548"/>
      <c r="UBL194" s="1548"/>
      <c r="UBM194" s="1548"/>
      <c r="UBN194" s="1548"/>
      <c r="UBO194" s="1548"/>
      <c r="UBP194" s="1548"/>
      <c r="UBQ194" s="1548"/>
      <c r="UBR194" s="1548"/>
      <c r="UBS194" s="1548"/>
      <c r="UBT194" s="1548"/>
      <c r="UBU194" s="1548"/>
      <c r="UBV194" s="1548"/>
      <c r="UBW194" s="1548"/>
      <c r="UBX194" s="1548"/>
      <c r="UBY194" s="1548"/>
      <c r="UBZ194" s="1548"/>
      <c r="UCA194" s="1548"/>
      <c r="UCB194" s="1548"/>
      <c r="UCC194" s="1548"/>
      <c r="UCD194" s="1548"/>
      <c r="UCE194" s="1548"/>
      <c r="UCF194" s="1548"/>
      <c r="UCG194" s="1548"/>
      <c r="UCH194" s="1548"/>
      <c r="UCI194" s="1548"/>
      <c r="UCJ194" s="1548"/>
      <c r="UCK194" s="1548"/>
      <c r="UCL194" s="1548"/>
      <c r="UCM194" s="1548"/>
      <c r="UCN194" s="1548"/>
      <c r="UCO194" s="1548"/>
      <c r="UCP194" s="1548"/>
      <c r="UCQ194" s="1548"/>
      <c r="UCR194" s="1548"/>
      <c r="UCS194" s="1548"/>
      <c r="UCT194" s="1548"/>
      <c r="UCU194" s="1548"/>
      <c r="UCV194" s="1548"/>
      <c r="UCW194" s="1548"/>
      <c r="UCX194" s="1548"/>
      <c r="UCY194" s="1548"/>
      <c r="UCZ194" s="1548"/>
      <c r="UDA194" s="1548"/>
      <c r="UDB194" s="1548"/>
      <c r="UDC194" s="1548"/>
      <c r="UDD194" s="1548"/>
      <c r="UDE194" s="1548"/>
      <c r="UDF194" s="1548"/>
      <c r="UDG194" s="1548"/>
      <c r="UDH194" s="1548"/>
      <c r="UDI194" s="1548"/>
      <c r="UDJ194" s="1548"/>
      <c r="UDK194" s="1548"/>
      <c r="UDL194" s="1548"/>
      <c r="UDM194" s="1548"/>
      <c r="UDN194" s="1548"/>
      <c r="UDO194" s="1548"/>
      <c r="UDP194" s="1548"/>
      <c r="UDQ194" s="1548"/>
      <c r="UDR194" s="1548"/>
      <c r="UDS194" s="1548"/>
      <c r="UDT194" s="1548"/>
      <c r="UDU194" s="1548"/>
      <c r="UDV194" s="1548"/>
      <c r="UDW194" s="1548"/>
      <c r="UDX194" s="1548"/>
      <c r="UDY194" s="1548"/>
      <c r="UDZ194" s="1548"/>
      <c r="UEA194" s="1548"/>
      <c r="UEB194" s="1548"/>
      <c r="UEC194" s="1548"/>
      <c r="UED194" s="1548"/>
      <c r="UEE194" s="1548"/>
      <c r="UEF194" s="1548"/>
      <c r="UEG194" s="1548"/>
      <c r="UEH194" s="1548"/>
      <c r="UEI194" s="1548"/>
      <c r="UEJ194" s="1548"/>
      <c r="UEK194" s="1548"/>
      <c r="UEL194" s="1548"/>
      <c r="UEM194" s="1548"/>
      <c r="UEN194" s="1548"/>
      <c r="UEO194" s="1548"/>
      <c r="UEP194" s="1548"/>
      <c r="UEQ194" s="1548"/>
      <c r="UER194" s="1548"/>
      <c r="UES194" s="1548"/>
      <c r="UET194" s="1548"/>
      <c r="UEU194" s="1548"/>
      <c r="UEV194" s="1548"/>
      <c r="UEW194" s="1548"/>
      <c r="UEX194" s="1548"/>
      <c r="UEY194" s="1548"/>
      <c r="UEZ194" s="1548"/>
      <c r="UFA194" s="1548"/>
      <c r="UFB194" s="1548"/>
      <c r="UFC194" s="1548"/>
      <c r="UFD194" s="1548"/>
      <c r="UFE194" s="1548"/>
      <c r="UFF194" s="1548"/>
      <c r="UFG194" s="1548"/>
      <c r="UFH194" s="1548"/>
      <c r="UFI194" s="1548"/>
      <c r="UFJ194" s="1548"/>
      <c r="UFK194" s="1548"/>
      <c r="UFL194" s="1548"/>
      <c r="UFM194" s="1548"/>
      <c r="UFN194" s="1548"/>
      <c r="UFO194" s="1548"/>
      <c r="UFP194" s="1548"/>
      <c r="UFQ194" s="1548"/>
      <c r="UFR194" s="1548"/>
      <c r="UFS194" s="1548"/>
      <c r="UFT194" s="1548"/>
      <c r="UFU194" s="1548"/>
      <c r="UFV194" s="1548"/>
      <c r="UFW194" s="1548"/>
      <c r="UFX194" s="1548"/>
      <c r="UFY194" s="1548"/>
      <c r="UFZ194" s="1548"/>
      <c r="UGA194" s="1548"/>
      <c r="UGB194" s="1548"/>
      <c r="UGC194" s="1548"/>
      <c r="UGD194" s="1548"/>
      <c r="UGE194" s="1548"/>
      <c r="UGF194" s="1548"/>
      <c r="UGG194" s="1548"/>
      <c r="UGH194" s="1548"/>
      <c r="UGI194" s="1548"/>
      <c r="UGJ194" s="1548"/>
      <c r="UGK194" s="1548"/>
      <c r="UGL194" s="1548"/>
      <c r="UGM194" s="1548"/>
      <c r="UGN194" s="1548"/>
      <c r="UGO194" s="1548"/>
      <c r="UGP194" s="1548"/>
      <c r="UGQ194" s="1548"/>
      <c r="UGR194" s="1548"/>
      <c r="UGS194" s="1548"/>
      <c r="UGT194" s="1548"/>
      <c r="UGU194" s="1548"/>
      <c r="UGV194" s="1548"/>
      <c r="UGW194" s="1548"/>
      <c r="UGX194" s="1548"/>
      <c r="UGY194" s="1548"/>
      <c r="UGZ194" s="1548"/>
      <c r="UHA194" s="1548"/>
      <c r="UHB194" s="1548"/>
      <c r="UHC194" s="1548"/>
      <c r="UHD194" s="1548"/>
      <c r="UHE194" s="1548"/>
      <c r="UHF194" s="1548"/>
      <c r="UHG194" s="1548"/>
      <c r="UHH194" s="1548"/>
      <c r="UHI194" s="1548"/>
      <c r="UHJ194" s="1548"/>
      <c r="UHK194" s="1548"/>
      <c r="UHL194" s="1548"/>
      <c r="UHM194" s="1548"/>
      <c r="UHN194" s="1548"/>
      <c r="UHO194" s="1548"/>
      <c r="UHP194" s="1548"/>
      <c r="UHQ194" s="1548"/>
      <c r="UHR194" s="1548"/>
      <c r="UHS194" s="1548"/>
      <c r="UHT194" s="1548"/>
      <c r="UHU194" s="1548"/>
      <c r="UHV194" s="1548"/>
      <c r="UHW194" s="1548"/>
      <c r="UHX194" s="1548"/>
      <c r="UHY194" s="1548"/>
      <c r="UHZ194" s="1548"/>
      <c r="UIA194" s="1548"/>
      <c r="UIB194" s="1548"/>
      <c r="UIC194" s="1548"/>
      <c r="UID194" s="1548"/>
      <c r="UIE194" s="1548"/>
      <c r="UIF194" s="1548"/>
      <c r="UIG194" s="1548"/>
      <c r="UIH194" s="1548"/>
      <c r="UII194" s="1548"/>
      <c r="UIJ194" s="1548"/>
      <c r="UIK194" s="1548"/>
      <c r="UIL194" s="1548"/>
      <c r="UIM194" s="1548"/>
      <c r="UIN194" s="1548"/>
      <c r="UIO194" s="1548"/>
      <c r="UIP194" s="1548"/>
      <c r="UIQ194" s="1548"/>
      <c r="UIR194" s="1548"/>
      <c r="UIS194" s="1548"/>
      <c r="UIT194" s="1548"/>
      <c r="UIU194" s="1548"/>
      <c r="UIV194" s="1548"/>
      <c r="UIW194" s="1548"/>
      <c r="UIX194" s="1548"/>
      <c r="UIY194" s="1548"/>
      <c r="UIZ194" s="1548"/>
      <c r="UJA194" s="1548"/>
      <c r="UJB194" s="1548"/>
      <c r="UJC194" s="1548"/>
      <c r="UJD194" s="1548"/>
      <c r="UJE194" s="1548"/>
      <c r="UJF194" s="1548"/>
      <c r="UJG194" s="1548"/>
      <c r="UJH194" s="1548"/>
      <c r="UJI194" s="1548"/>
      <c r="UJJ194" s="1548"/>
      <c r="UJK194" s="1548"/>
      <c r="UJL194" s="1548"/>
      <c r="UJM194" s="1548"/>
      <c r="UJN194" s="1548"/>
      <c r="UJO194" s="1548"/>
      <c r="UJP194" s="1548"/>
      <c r="UJQ194" s="1548"/>
      <c r="UJR194" s="1548"/>
      <c r="UJS194" s="1548"/>
      <c r="UJT194" s="1548"/>
      <c r="UJU194" s="1548"/>
      <c r="UJV194" s="1548"/>
      <c r="UJW194" s="1548"/>
      <c r="UJX194" s="1548"/>
      <c r="UJY194" s="1548"/>
      <c r="UJZ194" s="1548"/>
      <c r="UKA194" s="1548"/>
      <c r="UKB194" s="1548"/>
      <c r="UKC194" s="1548"/>
      <c r="UKD194" s="1548"/>
      <c r="UKE194" s="1548"/>
      <c r="UKF194" s="1548"/>
      <c r="UKG194" s="1548"/>
      <c r="UKH194" s="1548"/>
      <c r="UKI194" s="1548"/>
      <c r="UKJ194" s="1548"/>
      <c r="UKK194" s="1548"/>
      <c r="UKL194" s="1548"/>
      <c r="UKM194" s="1548"/>
      <c r="UKN194" s="1548"/>
      <c r="UKO194" s="1548"/>
      <c r="UKP194" s="1548"/>
      <c r="UKQ194" s="1548"/>
      <c r="UKR194" s="1548"/>
      <c r="UKS194" s="1548"/>
      <c r="UKT194" s="1548"/>
      <c r="UKU194" s="1548"/>
      <c r="UKV194" s="1548"/>
      <c r="UKW194" s="1548"/>
      <c r="UKX194" s="1548"/>
      <c r="UKY194" s="1548"/>
      <c r="UKZ194" s="1548"/>
      <c r="ULA194" s="1548"/>
      <c r="ULB194" s="1548"/>
      <c r="ULC194" s="1548"/>
      <c r="ULD194" s="1548"/>
      <c r="ULE194" s="1548"/>
      <c r="ULF194" s="1548"/>
      <c r="ULG194" s="1548"/>
      <c r="ULH194" s="1548"/>
      <c r="ULI194" s="1548"/>
      <c r="ULJ194" s="1548"/>
      <c r="ULK194" s="1548"/>
      <c r="ULL194" s="1548"/>
      <c r="ULM194" s="1548"/>
      <c r="ULN194" s="1548"/>
      <c r="ULO194" s="1548"/>
      <c r="ULP194" s="1548"/>
      <c r="ULQ194" s="1548"/>
      <c r="ULR194" s="1548"/>
      <c r="ULS194" s="1548"/>
      <c r="ULT194" s="1548"/>
      <c r="ULU194" s="1548"/>
      <c r="ULV194" s="1548"/>
      <c r="ULW194" s="1548"/>
      <c r="ULX194" s="1548"/>
      <c r="ULY194" s="1548"/>
      <c r="ULZ194" s="1548"/>
      <c r="UMA194" s="1548"/>
      <c r="UMB194" s="1548"/>
      <c r="UMC194" s="1548"/>
      <c r="UMD194" s="1548"/>
      <c r="UME194" s="1548"/>
      <c r="UMF194" s="1548"/>
      <c r="UMG194" s="1548"/>
      <c r="UMH194" s="1548"/>
      <c r="UMI194" s="1548"/>
      <c r="UMJ194" s="1548"/>
      <c r="UMK194" s="1548"/>
      <c r="UML194" s="1548"/>
      <c r="UMM194" s="1548"/>
      <c r="UMN194" s="1548"/>
      <c r="UMO194" s="1548"/>
      <c r="UMP194" s="1548"/>
      <c r="UMQ194" s="1548"/>
      <c r="UMR194" s="1548"/>
      <c r="UMS194" s="1548"/>
      <c r="UMT194" s="1548"/>
      <c r="UMU194" s="1548"/>
      <c r="UMV194" s="1548"/>
      <c r="UMW194" s="1548"/>
      <c r="UMX194" s="1548"/>
      <c r="UMY194" s="1548"/>
      <c r="UMZ194" s="1548"/>
      <c r="UNA194" s="1548"/>
      <c r="UNB194" s="1548"/>
      <c r="UNC194" s="1548"/>
      <c r="UND194" s="1548"/>
      <c r="UNE194" s="1548"/>
      <c r="UNF194" s="1548"/>
      <c r="UNG194" s="1548"/>
      <c r="UNH194" s="1548"/>
      <c r="UNI194" s="1548"/>
      <c r="UNJ194" s="1548"/>
      <c r="UNK194" s="1548"/>
      <c r="UNL194" s="1548"/>
      <c r="UNM194" s="1548"/>
      <c r="UNN194" s="1548"/>
      <c r="UNO194" s="1548"/>
      <c r="UNP194" s="1548"/>
      <c r="UNQ194" s="1548"/>
      <c r="UNR194" s="1548"/>
      <c r="UNS194" s="1548"/>
      <c r="UNT194" s="1548"/>
      <c r="UNU194" s="1548"/>
      <c r="UNV194" s="1548"/>
      <c r="UNW194" s="1548"/>
      <c r="UNX194" s="1548"/>
      <c r="UNY194" s="1548"/>
      <c r="UNZ194" s="1548"/>
      <c r="UOA194" s="1548"/>
      <c r="UOB194" s="1548"/>
      <c r="UOC194" s="1548"/>
      <c r="UOD194" s="1548"/>
      <c r="UOE194" s="1548"/>
      <c r="UOF194" s="1548"/>
      <c r="UOG194" s="1548"/>
      <c r="UOH194" s="1548"/>
      <c r="UOI194" s="1548"/>
      <c r="UOJ194" s="1548"/>
      <c r="UOK194" s="1548"/>
      <c r="UOL194" s="1548"/>
      <c r="UOM194" s="1548"/>
      <c r="UON194" s="1548"/>
      <c r="UOO194" s="1548"/>
      <c r="UOP194" s="1548"/>
      <c r="UOQ194" s="1548"/>
      <c r="UOR194" s="1548"/>
      <c r="UOS194" s="1548"/>
      <c r="UOT194" s="1548"/>
      <c r="UOU194" s="1548"/>
      <c r="UOV194" s="1548"/>
      <c r="UOW194" s="1548"/>
      <c r="UOX194" s="1548"/>
      <c r="UOY194" s="1548"/>
      <c r="UOZ194" s="1548"/>
      <c r="UPA194" s="1548"/>
      <c r="UPB194" s="1548"/>
      <c r="UPC194" s="1548"/>
      <c r="UPD194" s="1548"/>
      <c r="UPE194" s="1548"/>
      <c r="UPF194" s="1548"/>
      <c r="UPG194" s="1548"/>
      <c r="UPH194" s="1548"/>
      <c r="UPI194" s="1548"/>
      <c r="UPJ194" s="1548"/>
      <c r="UPK194" s="1548"/>
      <c r="UPL194" s="1548"/>
      <c r="UPM194" s="1548"/>
      <c r="UPN194" s="1548"/>
      <c r="UPO194" s="1548"/>
      <c r="UPP194" s="1548"/>
      <c r="UPQ194" s="1548"/>
      <c r="UPR194" s="1548"/>
      <c r="UPS194" s="1548"/>
      <c r="UPT194" s="1548"/>
      <c r="UPU194" s="1548"/>
      <c r="UPV194" s="1548"/>
      <c r="UPW194" s="1548"/>
      <c r="UPX194" s="1548"/>
      <c r="UPY194" s="1548"/>
      <c r="UPZ194" s="1548"/>
      <c r="UQA194" s="1548"/>
      <c r="UQB194" s="1548"/>
      <c r="UQC194" s="1548"/>
      <c r="UQD194" s="1548"/>
      <c r="UQE194" s="1548"/>
      <c r="UQF194" s="1548"/>
      <c r="UQG194" s="1548"/>
      <c r="UQH194" s="1548"/>
      <c r="UQI194" s="1548"/>
      <c r="UQJ194" s="1548"/>
      <c r="UQK194" s="1548"/>
      <c r="UQL194" s="1548"/>
      <c r="UQM194" s="1548"/>
      <c r="UQN194" s="1548"/>
      <c r="UQO194" s="1548"/>
      <c r="UQP194" s="1548"/>
      <c r="UQQ194" s="1548"/>
      <c r="UQR194" s="1548"/>
      <c r="UQS194" s="1548"/>
      <c r="UQT194" s="1548"/>
      <c r="UQU194" s="1548"/>
      <c r="UQV194" s="1548"/>
      <c r="UQW194" s="1548"/>
      <c r="UQX194" s="1548"/>
      <c r="UQY194" s="1548"/>
      <c r="UQZ194" s="1548"/>
      <c r="URA194" s="1548"/>
      <c r="URB194" s="1548"/>
      <c r="URC194" s="1548"/>
      <c r="URD194" s="1548"/>
      <c r="URE194" s="1548"/>
      <c r="URF194" s="1548"/>
      <c r="URG194" s="1548"/>
      <c r="URH194" s="1548"/>
      <c r="URI194" s="1548"/>
      <c r="URJ194" s="1548"/>
      <c r="URK194" s="1548"/>
      <c r="URL194" s="1548"/>
      <c r="URM194" s="1548"/>
      <c r="URN194" s="1548"/>
      <c r="URO194" s="1548"/>
      <c r="URP194" s="1548"/>
      <c r="URQ194" s="1548"/>
      <c r="URR194" s="1548"/>
      <c r="URS194" s="1548"/>
      <c r="URT194" s="1548"/>
      <c r="URU194" s="1548"/>
      <c r="URV194" s="1548"/>
      <c r="URW194" s="1548"/>
      <c r="URX194" s="1548"/>
      <c r="URY194" s="1548"/>
      <c r="URZ194" s="1548"/>
      <c r="USA194" s="1548"/>
      <c r="USB194" s="1548"/>
      <c r="USC194" s="1548"/>
      <c r="USD194" s="1548"/>
      <c r="USE194" s="1548"/>
      <c r="USF194" s="1548"/>
      <c r="USG194" s="1548"/>
      <c r="USH194" s="1548"/>
      <c r="USI194" s="1548"/>
      <c r="USJ194" s="1548"/>
      <c r="USK194" s="1548"/>
      <c r="USL194" s="1548"/>
      <c r="USM194" s="1548"/>
      <c r="USN194" s="1548"/>
      <c r="USO194" s="1548"/>
      <c r="USP194" s="1548"/>
      <c r="USQ194" s="1548"/>
      <c r="USR194" s="1548"/>
      <c r="USS194" s="1548"/>
      <c r="UST194" s="1548"/>
      <c r="USU194" s="1548"/>
      <c r="USV194" s="1548"/>
      <c r="USW194" s="1548"/>
      <c r="USX194" s="1548"/>
      <c r="USY194" s="1548"/>
      <c r="USZ194" s="1548"/>
      <c r="UTA194" s="1548"/>
      <c r="UTB194" s="1548"/>
      <c r="UTC194" s="1548"/>
      <c r="UTD194" s="1548"/>
      <c r="UTE194" s="1548"/>
      <c r="UTF194" s="1548"/>
      <c r="UTG194" s="1548"/>
      <c r="UTH194" s="1548"/>
      <c r="UTI194" s="1548"/>
      <c r="UTJ194" s="1548"/>
      <c r="UTK194" s="1548"/>
      <c r="UTL194" s="1548"/>
      <c r="UTM194" s="1548"/>
      <c r="UTN194" s="1548"/>
      <c r="UTO194" s="1548"/>
      <c r="UTP194" s="1548"/>
      <c r="UTQ194" s="1548"/>
      <c r="UTR194" s="1548"/>
      <c r="UTS194" s="1548"/>
      <c r="UTT194" s="1548"/>
      <c r="UTU194" s="1548"/>
      <c r="UTV194" s="1548"/>
      <c r="UTW194" s="1548"/>
      <c r="UTX194" s="1548"/>
      <c r="UTY194" s="1548"/>
      <c r="UTZ194" s="1548"/>
      <c r="UUA194" s="1548"/>
      <c r="UUB194" s="1548"/>
      <c r="UUC194" s="1548"/>
      <c r="UUD194" s="1548"/>
      <c r="UUE194" s="1548"/>
      <c r="UUF194" s="1548"/>
      <c r="UUG194" s="1548"/>
      <c r="UUH194" s="1548"/>
      <c r="UUI194" s="1548"/>
      <c r="UUJ194" s="1548"/>
      <c r="UUK194" s="1548"/>
      <c r="UUL194" s="1548"/>
      <c r="UUM194" s="1548"/>
      <c r="UUN194" s="1548"/>
      <c r="UUO194" s="1548"/>
      <c r="UUP194" s="1548"/>
      <c r="UUQ194" s="1548"/>
      <c r="UUR194" s="1548"/>
      <c r="UUS194" s="1548"/>
      <c r="UUT194" s="1548"/>
      <c r="UUU194" s="1548"/>
      <c r="UUV194" s="1548"/>
      <c r="UUW194" s="1548"/>
      <c r="UUX194" s="1548"/>
      <c r="UUY194" s="1548"/>
      <c r="UUZ194" s="1548"/>
      <c r="UVA194" s="1548"/>
      <c r="UVB194" s="1548"/>
      <c r="UVC194" s="1548"/>
      <c r="UVD194" s="1548"/>
      <c r="UVE194" s="1548"/>
      <c r="UVF194" s="1548"/>
      <c r="UVG194" s="1548"/>
      <c r="UVH194" s="1548"/>
      <c r="UVI194" s="1548"/>
      <c r="UVJ194" s="1548"/>
      <c r="UVK194" s="1548"/>
      <c r="UVL194" s="1548"/>
      <c r="UVM194" s="1548"/>
      <c r="UVN194" s="1548"/>
      <c r="UVO194" s="1548"/>
      <c r="UVP194" s="1548"/>
      <c r="UVQ194" s="1548"/>
      <c r="UVR194" s="1548"/>
      <c r="UVS194" s="1548"/>
      <c r="UVT194" s="1548"/>
      <c r="UVU194" s="1548"/>
      <c r="UVV194" s="1548"/>
      <c r="UVW194" s="1548"/>
      <c r="UVX194" s="1548"/>
      <c r="UVY194" s="1548"/>
      <c r="UVZ194" s="1548"/>
      <c r="UWA194" s="1548"/>
      <c r="UWB194" s="1548"/>
      <c r="UWC194" s="1548"/>
      <c r="UWD194" s="1548"/>
      <c r="UWE194" s="1548"/>
      <c r="UWF194" s="1548"/>
      <c r="UWG194" s="1548"/>
      <c r="UWH194" s="1548"/>
      <c r="UWI194" s="1548"/>
      <c r="UWJ194" s="1548"/>
      <c r="UWK194" s="1548"/>
      <c r="UWL194" s="1548"/>
      <c r="UWM194" s="1548"/>
      <c r="UWN194" s="1548"/>
      <c r="UWO194" s="1548"/>
      <c r="UWP194" s="1548"/>
      <c r="UWQ194" s="1548"/>
      <c r="UWR194" s="1548"/>
      <c r="UWS194" s="1548"/>
      <c r="UWT194" s="1548"/>
      <c r="UWU194" s="1548"/>
      <c r="UWV194" s="1548"/>
      <c r="UWW194" s="1548"/>
      <c r="UWX194" s="1548"/>
      <c r="UWY194" s="1548"/>
      <c r="UWZ194" s="1548"/>
      <c r="UXA194" s="1548"/>
      <c r="UXB194" s="1548"/>
      <c r="UXC194" s="1548"/>
      <c r="UXD194" s="1548"/>
      <c r="UXE194" s="1548"/>
      <c r="UXF194" s="1548"/>
      <c r="UXG194" s="1548"/>
      <c r="UXH194" s="1548"/>
      <c r="UXI194" s="1548"/>
      <c r="UXJ194" s="1548"/>
      <c r="UXK194" s="1548"/>
      <c r="UXL194" s="1548"/>
      <c r="UXM194" s="1548"/>
      <c r="UXN194" s="1548"/>
      <c r="UXO194" s="1548"/>
      <c r="UXP194" s="1548"/>
      <c r="UXQ194" s="1548"/>
      <c r="UXR194" s="1548"/>
      <c r="UXS194" s="1548"/>
      <c r="UXT194" s="1548"/>
      <c r="UXU194" s="1548"/>
      <c r="UXV194" s="1548"/>
      <c r="UXW194" s="1548"/>
      <c r="UXX194" s="1548"/>
      <c r="UXY194" s="1548"/>
      <c r="UXZ194" s="1548"/>
      <c r="UYA194" s="1548"/>
      <c r="UYB194" s="1548"/>
      <c r="UYC194" s="1548"/>
      <c r="UYD194" s="1548"/>
      <c r="UYE194" s="1548"/>
      <c r="UYF194" s="1548"/>
      <c r="UYG194" s="1548"/>
      <c r="UYH194" s="1548"/>
      <c r="UYI194" s="1548"/>
      <c r="UYJ194" s="1548"/>
      <c r="UYK194" s="1548"/>
      <c r="UYL194" s="1548"/>
      <c r="UYM194" s="1548"/>
      <c r="UYN194" s="1548"/>
      <c r="UYO194" s="1548"/>
      <c r="UYP194" s="1548"/>
      <c r="UYQ194" s="1548"/>
      <c r="UYR194" s="1548"/>
      <c r="UYS194" s="1548"/>
      <c r="UYT194" s="1548"/>
      <c r="UYU194" s="1548"/>
      <c r="UYV194" s="1548"/>
      <c r="UYW194" s="1548"/>
      <c r="UYX194" s="1548"/>
      <c r="UYY194" s="1548"/>
      <c r="UYZ194" s="1548"/>
      <c r="UZA194" s="1548"/>
      <c r="UZB194" s="1548"/>
      <c r="UZC194" s="1548"/>
      <c r="UZD194" s="1548"/>
      <c r="UZE194" s="1548"/>
      <c r="UZF194" s="1548"/>
      <c r="UZG194" s="1548"/>
      <c r="UZH194" s="1548"/>
      <c r="UZI194" s="1548"/>
      <c r="UZJ194" s="1548"/>
      <c r="UZK194" s="1548"/>
      <c r="UZL194" s="1548"/>
      <c r="UZM194" s="1548"/>
      <c r="UZN194" s="1548"/>
      <c r="UZO194" s="1548"/>
      <c r="UZP194" s="1548"/>
      <c r="UZQ194" s="1548"/>
      <c r="UZR194" s="1548"/>
      <c r="UZS194" s="1548"/>
      <c r="UZT194" s="1548"/>
      <c r="UZU194" s="1548"/>
      <c r="UZV194" s="1548"/>
      <c r="UZW194" s="1548"/>
      <c r="UZX194" s="1548"/>
      <c r="UZY194" s="1548"/>
      <c r="UZZ194" s="1548"/>
      <c r="VAA194" s="1548"/>
      <c r="VAB194" s="1548"/>
      <c r="VAC194" s="1548"/>
      <c r="VAD194" s="1548"/>
      <c r="VAE194" s="1548"/>
      <c r="VAF194" s="1548"/>
      <c r="VAG194" s="1548"/>
      <c r="VAH194" s="1548"/>
      <c r="VAI194" s="1548"/>
      <c r="VAJ194" s="1548"/>
      <c r="VAK194" s="1548"/>
      <c r="VAL194" s="1548"/>
      <c r="VAM194" s="1548"/>
      <c r="VAN194" s="1548"/>
      <c r="VAO194" s="1548"/>
      <c r="VAP194" s="1548"/>
      <c r="VAQ194" s="1548"/>
      <c r="VAR194" s="1548"/>
      <c r="VAS194" s="1548"/>
      <c r="VAT194" s="1548"/>
      <c r="VAU194" s="1548"/>
      <c r="VAV194" s="1548"/>
      <c r="VAW194" s="1548"/>
      <c r="VAX194" s="1548"/>
      <c r="VAY194" s="1548"/>
      <c r="VAZ194" s="1548"/>
      <c r="VBA194" s="1548"/>
      <c r="VBB194" s="1548"/>
      <c r="VBC194" s="1548"/>
      <c r="VBD194" s="1548"/>
      <c r="VBE194" s="1548"/>
      <c r="VBF194" s="1548"/>
      <c r="VBG194" s="1548"/>
      <c r="VBH194" s="1548"/>
      <c r="VBI194" s="1548"/>
      <c r="VBJ194" s="1548"/>
      <c r="VBK194" s="1548"/>
      <c r="VBL194" s="1548"/>
      <c r="VBM194" s="1548"/>
      <c r="VBN194" s="1548"/>
      <c r="VBO194" s="1548"/>
      <c r="VBP194" s="1548"/>
      <c r="VBQ194" s="1548"/>
      <c r="VBR194" s="1548"/>
      <c r="VBS194" s="1548"/>
      <c r="VBT194" s="1548"/>
      <c r="VBU194" s="1548"/>
      <c r="VBV194" s="1548"/>
      <c r="VBW194" s="1548"/>
      <c r="VBX194" s="1548"/>
      <c r="VBY194" s="1548"/>
      <c r="VBZ194" s="1548"/>
      <c r="VCA194" s="1548"/>
      <c r="VCB194" s="1548"/>
      <c r="VCC194" s="1548"/>
      <c r="VCD194" s="1548"/>
      <c r="VCE194" s="1548"/>
      <c r="VCF194" s="1548"/>
      <c r="VCG194" s="1548"/>
      <c r="VCH194" s="1548"/>
      <c r="VCI194" s="1548"/>
      <c r="VCJ194" s="1548"/>
      <c r="VCK194" s="1548"/>
      <c r="VCL194" s="1548"/>
      <c r="VCM194" s="1548"/>
      <c r="VCN194" s="1548"/>
      <c r="VCO194" s="1548"/>
      <c r="VCP194" s="1548"/>
      <c r="VCQ194" s="1548"/>
      <c r="VCR194" s="1548"/>
      <c r="VCS194" s="1548"/>
      <c r="VCT194" s="1548"/>
      <c r="VCU194" s="1548"/>
      <c r="VCV194" s="1548"/>
      <c r="VCW194" s="1548"/>
      <c r="VCX194" s="1548"/>
      <c r="VCY194" s="1548"/>
      <c r="VCZ194" s="1548"/>
      <c r="VDA194" s="1548"/>
      <c r="VDB194" s="1548"/>
      <c r="VDC194" s="1548"/>
      <c r="VDD194" s="1548"/>
      <c r="VDE194" s="1548"/>
      <c r="VDF194" s="1548"/>
      <c r="VDG194" s="1548"/>
      <c r="VDH194" s="1548"/>
      <c r="VDI194" s="1548"/>
      <c r="VDJ194" s="1548"/>
      <c r="VDK194" s="1548"/>
      <c r="VDL194" s="1548"/>
      <c r="VDM194" s="1548"/>
      <c r="VDN194" s="1548"/>
      <c r="VDO194" s="1548"/>
      <c r="VDP194" s="1548"/>
      <c r="VDQ194" s="1548"/>
      <c r="VDR194" s="1548"/>
      <c r="VDS194" s="1548"/>
      <c r="VDT194" s="1548"/>
      <c r="VDU194" s="1548"/>
      <c r="VDV194" s="1548"/>
      <c r="VDW194" s="1548"/>
      <c r="VDX194" s="1548"/>
      <c r="VDY194" s="1548"/>
      <c r="VDZ194" s="1548"/>
      <c r="VEA194" s="1548"/>
      <c r="VEB194" s="1548"/>
      <c r="VEC194" s="1548"/>
      <c r="VED194" s="1548"/>
      <c r="VEE194" s="1548"/>
      <c r="VEF194" s="1548"/>
      <c r="VEG194" s="1548"/>
      <c r="VEH194" s="1548"/>
      <c r="VEI194" s="1548"/>
      <c r="VEJ194" s="1548"/>
      <c r="VEK194" s="1548"/>
      <c r="VEL194" s="1548"/>
      <c r="VEM194" s="1548"/>
      <c r="VEN194" s="1548"/>
      <c r="VEO194" s="1548"/>
      <c r="VEP194" s="1548"/>
      <c r="VEQ194" s="1548"/>
      <c r="VER194" s="1548"/>
      <c r="VES194" s="1548"/>
      <c r="VET194" s="1548"/>
      <c r="VEU194" s="1548"/>
      <c r="VEV194" s="1548"/>
      <c r="VEW194" s="1548"/>
      <c r="VEX194" s="1548"/>
      <c r="VEY194" s="1548"/>
      <c r="VEZ194" s="1548"/>
      <c r="VFA194" s="1548"/>
      <c r="VFB194" s="1548"/>
      <c r="VFC194" s="1548"/>
      <c r="VFD194" s="1548"/>
      <c r="VFE194" s="1548"/>
      <c r="VFF194" s="1548"/>
      <c r="VFG194" s="1548"/>
      <c r="VFH194" s="1548"/>
      <c r="VFI194" s="1548"/>
      <c r="VFJ194" s="1548"/>
      <c r="VFK194" s="1548"/>
      <c r="VFL194" s="1548"/>
      <c r="VFM194" s="1548"/>
      <c r="VFN194" s="1548"/>
      <c r="VFO194" s="1548"/>
      <c r="VFP194" s="1548"/>
      <c r="VFQ194" s="1548"/>
      <c r="VFR194" s="1548"/>
      <c r="VFS194" s="1548"/>
      <c r="VFT194" s="1548"/>
      <c r="VFU194" s="1548"/>
      <c r="VFV194" s="1548"/>
      <c r="VFW194" s="1548"/>
      <c r="VFX194" s="1548"/>
      <c r="VFY194" s="1548"/>
      <c r="VFZ194" s="1548"/>
      <c r="VGA194" s="1548"/>
      <c r="VGB194" s="1548"/>
      <c r="VGC194" s="1548"/>
      <c r="VGD194" s="1548"/>
      <c r="VGE194" s="1548"/>
      <c r="VGF194" s="1548"/>
      <c r="VGG194" s="1548"/>
      <c r="VGH194" s="1548"/>
      <c r="VGI194" s="1548"/>
      <c r="VGJ194" s="1548"/>
      <c r="VGK194" s="1548"/>
      <c r="VGL194" s="1548"/>
      <c r="VGM194" s="1548"/>
      <c r="VGN194" s="1548"/>
      <c r="VGO194" s="1548"/>
      <c r="VGP194" s="1548"/>
      <c r="VGQ194" s="1548"/>
      <c r="VGR194" s="1548"/>
      <c r="VGS194" s="1548"/>
      <c r="VGT194" s="1548"/>
      <c r="VGU194" s="1548"/>
      <c r="VGV194" s="1548"/>
      <c r="VGW194" s="1548"/>
      <c r="VGX194" s="1548"/>
      <c r="VGY194" s="1548"/>
      <c r="VGZ194" s="1548"/>
      <c r="VHA194" s="1548"/>
      <c r="VHB194" s="1548"/>
      <c r="VHC194" s="1548"/>
      <c r="VHD194" s="1548"/>
      <c r="VHE194" s="1548"/>
      <c r="VHF194" s="1548"/>
      <c r="VHG194" s="1548"/>
      <c r="VHH194" s="1548"/>
      <c r="VHI194" s="1548"/>
      <c r="VHJ194" s="1548"/>
      <c r="VHK194" s="1548"/>
      <c r="VHL194" s="1548"/>
      <c r="VHM194" s="1548"/>
      <c r="VHN194" s="1548"/>
      <c r="VHO194" s="1548"/>
      <c r="VHP194" s="1548"/>
      <c r="VHQ194" s="1548"/>
      <c r="VHR194" s="1548"/>
      <c r="VHS194" s="1548"/>
      <c r="VHT194" s="1548"/>
      <c r="VHU194" s="1548"/>
      <c r="VHV194" s="1548"/>
      <c r="VHW194" s="1548"/>
      <c r="VHX194" s="1548"/>
      <c r="VHY194" s="1548"/>
      <c r="VHZ194" s="1548"/>
      <c r="VIA194" s="1548"/>
      <c r="VIB194" s="1548"/>
      <c r="VIC194" s="1548"/>
      <c r="VID194" s="1548"/>
      <c r="VIE194" s="1548"/>
      <c r="VIF194" s="1548"/>
      <c r="VIG194" s="1548"/>
      <c r="VIH194" s="1548"/>
      <c r="VII194" s="1548"/>
      <c r="VIJ194" s="1548"/>
      <c r="VIK194" s="1548"/>
      <c r="VIL194" s="1548"/>
      <c r="VIM194" s="1548"/>
      <c r="VIN194" s="1548"/>
      <c r="VIO194" s="1548"/>
      <c r="VIP194" s="1548"/>
      <c r="VIQ194" s="1548"/>
      <c r="VIR194" s="1548"/>
      <c r="VIS194" s="1548"/>
      <c r="VIT194" s="1548"/>
      <c r="VIU194" s="1548"/>
      <c r="VIV194" s="1548"/>
      <c r="VIW194" s="1548"/>
      <c r="VIX194" s="1548"/>
      <c r="VIY194" s="1548"/>
      <c r="VIZ194" s="1548"/>
      <c r="VJA194" s="1548"/>
      <c r="VJB194" s="1548"/>
      <c r="VJC194" s="1548"/>
      <c r="VJD194" s="1548"/>
      <c r="VJE194" s="1548"/>
      <c r="VJF194" s="1548"/>
      <c r="VJG194" s="1548"/>
      <c r="VJH194" s="1548"/>
      <c r="VJI194" s="1548"/>
      <c r="VJJ194" s="1548"/>
      <c r="VJK194" s="1548"/>
      <c r="VJL194" s="1548"/>
      <c r="VJM194" s="1548"/>
      <c r="VJN194" s="1548"/>
      <c r="VJO194" s="1548"/>
      <c r="VJP194" s="1548"/>
      <c r="VJQ194" s="1548"/>
      <c r="VJR194" s="1548"/>
      <c r="VJS194" s="1548"/>
      <c r="VJT194" s="1548"/>
      <c r="VJU194" s="1548"/>
      <c r="VJV194" s="1548"/>
      <c r="VJW194" s="1548"/>
      <c r="VJX194" s="1548"/>
      <c r="VJY194" s="1548"/>
      <c r="VJZ194" s="1548"/>
      <c r="VKA194" s="1548"/>
      <c r="VKB194" s="1548"/>
      <c r="VKC194" s="1548"/>
      <c r="VKD194" s="1548"/>
      <c r="VKE194" s="1548"/>
      <c r="VKF194" s="1548"/>
      <c r="VKG194" s="1548"/>
      <c r="VKH194" s="1548"/>
      <c r="VKI194" s="1548"/>
      <c r="VKJ194" s="1548"/>
      <c r="VKK194" s="1548"/>
      <c r="VKL194" s="1548"/>
      <c r="VKM194" s="1548"/>
      <c r="VKN194" s="1548"/>
      <c r="VKO194" s="1548"/>
      <c r="VKP194" s="1548"/>
      <c r="VKQ194" s="1548"/>
      <c r="VKR194" s="1548"/>
      <c r="VKS194" s="1548"/>
      <c r="VKT194" s="1548"/>
      <c r="VKU194" s="1548"/>
      <c r="VKV194" s="1548"/>
      <c r="VKW194" s="1548"/>
      <c r="VKX194" s="1548"/>
      <c r="VKY194" s="1548"/>
      <c r="VKZ194" s="1548"/>
      <c r="VLA194" s="1548"/>
      <c r="VLB194" s="1548"/>
      <c r="VLC194" s="1548"/>
      <c r="VLD194" s="1548"/>
      <c r="VLE194" s="1548"/>
      <c r="VLF194" s="1548"/>
      <c r="VLG194" s="1548"/>
      <c r="VLH194" s="1548"/>
      <c r="VLI194" s="1548"/>
      <c r="VLJ194" s="1548"/>
      <c r="VLK194" s="1548"/>
      <c r="VLL194" s="1548"/>
      <c r="VLM194" s="1548"/>
      <c r="VLN194" s="1548"/>
      <c r="VLO194" s="1548"/>
      <c r="VLP194" s="1548"/>
      <c r="VLQ194" s="1548"/>
      <c r="VLR194" s="1548"/>
      <c r="VLS194" s="1548"/>
      <c r="VLT194" s="1548"/>
      <c r="VLU194" s="1548"/>
      <c r="VLV194" s="1548"/>
      <c r="VLW194" s="1548"/>
      <c r="VLX194" s="1548"/>
      <c r="VLY194" s="1548"/>
      <c r="VLZ194" s="1548"/>
      <c r="VMA194" s="1548"/>
      <c r="VMB194" s="1548"/>
      <c r="VMC194" s="1548"/>
      <c r="VMD194" s="1548"/>
      <c r="VME194" s="1548"/>
      <c r="VMF194" s="1548"/>
      <c r="VMG194" s="1548"/>
      <c r="VMH194" s="1548"/>
      <c r="VMI194" s="1548"/>
      <c r="VMJ194" s="1548"/>
      <c r="VMK194" s="1548"/>
      <c r="VML194" s="1548"/>
      <c r="VMM194" s="1548"/>
      <c r="VMN194" s="1548"/>
      <c r="VMO194" s="1548"/>
      <c r="VMP194" s="1548"/>
      <c r="VMQ194" s="1548"/>
      <c r="VMR194" s="1548"/>
      <c r="VMS194" s="1548"/>
      <c r="VMT194" s="1548"/>
      <c r="VMU194" s="1548"/>
      <c r="VMV194" s="1548"/>
      <c r="VMW194" s="1548"/>
      <c r="VMX194" s="1548"/>
      <c r="VMY194" s="1548"/>
      <c r="VMZ194" s="1548"/>
      <c r="VNA194" s="1548"/>
      <c r="VNB194" s="1548"/>
      <c r="VNC194" s="1548"/>
      <c r="VND194" s="1548"/>
      <c r="VNE194" s="1548"/>
      <c r="VNF194" s="1548"/>
      <c r="VNG194" s="1548"/>
      <c r="VNH194" s="1548"/>
      <c r="VNI194" s="1548"/>
      <c r="VNJ194" s="1548"/>
      <c r="VNK194" s="1548"/>
      <c r="VNL194" s="1548"/>
      <c r="VNM194" s="1548"/>
      <c r="VNN194" s="1548"/>
      <c r="VNO194" s="1548"/>
      <c r="VNP194" s="1548"/>
      <c r="VNQ194" s="1548"/>
      <c r="VNR194" s="1548"/>
      <c r="VNS194" s="1548"/>
      <c r="VNT194" s="1548"/>
      <c r="VNU194" s="1548"/>
      <c r="VNV194" s="1548"/>
      <c r="VNW194" s="1548"/>
      <c r="VNX194" s="1548"/>
      <c r="VNY194" s="1548"/>
      <c r="VNZ194" s="1548"/>
      <c r="VOA194" s="1548"/>
      <c r="VOB194" s="1548"/>
      <c r="VOC194" s="1548"/>
      <c r="VOD194" s="1548"/>
      <c r="VOE194" s="1548"/>
      <c r="VOF194" s="1548"/>
      <c r="VOG194" s="1548"/>
      <c r="VOH194" s="1548"/>
      <c r="VOI194" s="1548"/>
      <c r="VOJ194" s="1548"/>
      <c r="VOK194" s="1548"/>
      <c r="VOL194" s="1548"/>
      <c r="VOM194" s="1548"/>
      <c r="VON194" s="1548"/>
      <c r="VOO194" s="1548"/>
      <c r="VOP194" s="1548"/>
      <c r="VOQ194" s="1548"/>
      <c r="VOR194" s="1548"/>
      <c r="VOS194" s="1548"/>
      <c r="VOT194" s="1548"/>
      <c r="VOU194" s="1548"/>
      <c r="VOV194" s="1548"/>
      <c r="VOW194" s="1548"/>
      <c r="VOX194" s="1548"/>
      <c r="VOY194" s="1548"/>
      <c r="VOZ194" s="1548"/>
      <c r="VPA194" s="1548"/>
      <c r="VPB194" s="1548"/>
      <c r="VPC194" s="1548"/>
      <c r="VPD194" s="1548"/>
      <c r="VPE194" s="1548"/>
      <c r="VPF194" s="1548"/>
      <c r="VPG194" s="1548"/>
      <c r="VPH194" s="1548"/>
      <c r="VPI194" s="1548"/>
      <c r="VPJ194" s="1548"/>
      <c r="VPK194" s="1548"/>
      <c r="VPL194" s="1548"/>
      <c r="VPM194" s="1548"/>
      <c r="VPN194" s="1548"/>
      <c r="VPO194" s="1548"/>
      <c r="VPP194" s="1548"/>
      <c r="VPQ194" s="1548"/>
      <c r="VPR194" s="1548"/>
      <c r="VPS194" s="1548"/>
      <c r="VPT194" s="1548"/>
      <c r="VPU194" s="1548"/>
      <c r="VPV194" s="1548"/>
      <c r="VPW194" s="1548"/>
      <c r="VPX194" s="1548"/>
      <c r="VPY194" s="1548"/>
      <c r="VPZ194" s="1548"/>
      <c r="VQA194" s="1548"/>
      <c r="VQB194" s="1548"/>
      <c r="VQC194" s="1548"/>
      <c r="VQD194" s="1548"/>
      <c r="VQE194" s="1548"/>
      <c r="VQF194" s="1548"/>
      <c r="VQG194" s="1548"/>
      <c r="VQH194" s="1548"/>
      <c r="VQI194" s="1548"/>
      <c r="VQJ194" s="1548"/>
      <c r="VQK194" s="1548"/>
      <c r="VQL194" s="1548"/>
      <c r="VQM194" s="1548"/>
      <c r="VQN194" s="1548"/>
      <c r="VQO194" s="1548"/>
      <c r="VQP194" s="1548"/>
      <c r="VQQ194" s="1548"/>
      <c r="VQR194" s="1548"/>
      <c r="VQS194" s="1548"/>
      <c r="VQT194" s="1548"/>
      <c r="VQU194" s="1548"/>
      <c r="VQV194" s="1548"/>
      <c r="VQW194" s="1548"/>
      <c r="VQX194" s="1548"/>
      <c r="VQY194" s="1548"/>
      <c r="VQZ194" s="1548"/>
      <c r="VRA194" s="1548"/>
      <c r="VRB194" s="1548"/>
      <c r="VRC194" s="1548"/>
      <c r="VRD194" s="1548"/>
      <c r="VRE194" s="1548"/>
      <c r="VRF194" s="1548"/>
      <c r="VRG194" s="1548"/>
      <c r="VRH194" s="1548"/>
      <c r="VRI194" s="1548"/>
      <c r="VRJ194" s="1548"/>
      <c r="VRK194" s="1548"/>
      <c r="VRL194" s="1548"/>
      <c r="VRM194" s="1548"/>
      <c r="VRN194" s="1548"/>
      <c r="VRO194" s="1548"/>
      <c r="VRP194" s="1548"/>
      <c r="VRQ194" s="1548"/>
      <c r="VRR194" s="1548"/>
      <c r="VRS194" s="1548"/>
      <c r="VRT194" s="1548"/>
      <c r="VRU194" s="1548"/>
      <c r="VRV194" s="1548"/>
      <c r="VRW194" s="1548"/>
      <c r="VRX194" s="1548"/>
      <c r="VRY194" s="1548"/>
      <c r="VRZ194" s="1548"/>
      <c r="VSA194" s="1548"/>
      <c r="VSB194" s="1548"/>
      <c r="VSC194" s="1548"/>
      <c r="VSD194" s="1548"/>
      <c r="VSE194" s="1548"/>
      <c r="VSF194" s="1548"/>
      <c r="VSG194" s="1548"/>
      <c r="VSH194" s="1548"/>
      <c r="VSI194" s="1548"/>
      <c r="VSJ194" s="1548"/>
      <c r="VSK194" s="1548"/>
      <c r="VSL194" s="1548"/>
      <c r="VSM194" s="1548"/>
      <c r="VSN194" s="1548"/>
      <c r="VSO194" s="1548"/>
      <c r="VSP194" s="1548"/>
      <c r="VSQ194" s="1548"/>
      <c r="VSR194" s="1548"/>
      <c r="VSS194" s="1548"/>
      <c r="VST194" s="1548"/>
      <c r="VSU194" s="1548"/>
      <c r="VSV194" s="1548"/>
      <c r="VSW194" s="1548"/>
      <c r="VSX194" s="1548"/>
      <c r="VSY194" s="1548"/>
      <c r="VSZ194" s="1548"/>
      <c r="VTA194" s="1548"/>
      <c r="VTB194" s="1548"/>
      <c r="VTC194" s="1548"/>
      <c r="VTD194" s="1548"/>
      <c r="VTE194" s="1548"/>
      <c r="VTF194" s="1548"/>
      <c r="VTG194" s="1548"/>
      <c r="VTH194" s="1548"/>
      <c r="VTI194" s="1548"/>
      <c r="VTJ194" s="1548"/>
      <c r="VTK194" s="1548"/>
      <c r="VTL194" s="1548"/>
      <c r="VTM194" s="1548"/>
      <c r="VTN194" s="1548"/>
      <c r="VTO194" s="1548"/>
      <c r="VTP194" s="1548"/>
      <c r="VTQ194" s="1548"/>
      <c r="VTR194" s="1548"/>
      <c r="VTS194" s="1548"/>
      <c r="VTT194" s="1548"/>
      <c r="VTU194" s="1548"/>
      <c r="VTV194" s="1548"/>
      <c r="VTW194" s="1548"/>
      <c r="VTX194" s="1548"/>
      <c r="VTY194" s="1548"/>
      <c r="VTZ194" s="1548"/>
      <c r="VUA194" s="1548"/>
      <c r="VUB194" s="1548"/>
      <c r="VUC194" s="1548"/>
      <c r="VUD194" s="1548"/>
      <c r="VUE194" s="1548"/>
      <c r="VUF194" s="1548"/>
      <c r="VUG194" s="1548"/>
      <c r="VUH194" s="1548"/>
      <c r="VUI194" s="1548"/>
      <c r="VUJ194" s="1548"/>
      <c r="VUK194" s="1548"/>
      <c r="VUL194" s="1548"/>
      <c r="VUM194" s="1548"/>
      <c r="VUN194" s="1548"/>
      <c r="VUO194" s="1548"/>
      <c r="VUP194" s="1548"/>
      <c r="VUQ194" s="1548"/>
      <c r="VUR194" s="1548"/>
      <c r="VUS194" s="1548"/>
      <c r="VUT194" s="1548"/>
      <c r="VUU194" s="1548"/>
      <c r="VUV194" s="1548"/>
      <c r="VUW194" s="1548"/>
      <c r="VUX194" s="1548"/>
      <c r="VUY194" s="1548"/>
      <c r="VUZ194" s="1548"/>
      <c r="VVA194" s="1548"/>
      <c r="VVB194" s="1548"/>
      <c r="VVC194" s="1548"/>
      <c r="VVD194" s="1548"/>
      <c r="VVE194" s="1548"/>
      <c r="VVF194" s="1548"/>
      <c r="VVG194" s="1548"/>
      <c r="VVH194" s="1548"/>
      <c r="VVI194" s="1548"/>
      <c r="VVJ194" s="1548"/>
      <c r="VVK194" s="1548"/>
      <c r="VVL194" s="1548"/>
      <c r="VVM194" s="1548"/>
      <c r="VVN194" s="1548"/>
      <c r="VVO194" s="1548"/>
      <c r="VVP194" s="1548"/>
      <c r="VVQ194" s="1548"/>
      <c r="VVR194" s="1548"/>
      <c r="VVS194" s="1548"/>
      <c r="VVT194" s="1548"/>
      <c r="VVU194" s="1548"/>
      <c r="VVV194" s="1548"/>
      <c r="VVW194" s="1548"/>
      <c r="VVX194" s="1548"/>
      <c r="VVY194" s="1548"/>
      <c r="VVZ194" s="1548"/>
      <c r="VWA194" s="1548"/>
      <c r="VWB194" s="1548"/>
      <c r="VWC194" s="1548"/>
      <c r="VWD194" s="1548"/>
      <c r="VWE194" s="1548"/>
      <c r="VWF194" s="1548"/>
      <c r="VWG194" s="1548"/>
      <c r="VWH194" s="1548"/>
      <c r="VWI194" s="1548"/>
      <c r="VWJ194" s="1548"/>
      <c r="VWK194" s="1548"/>
      <c r="VWL194" s="1548"/>
      <c r="VWM194" s="1548"/>
      <c r="VWN194" s="1548"/>
      <c r="VWO194" s="1548"/>
      <c r="VWP194" s="1548"/>
      <c r="VWQ194" s="1548"/>
      <c r="VWR194" s="1548"/>
      <c r="VWS194" s="1548"/>
      <c r="VWT194" s="1548"/>
      <c r="VWU194" s="1548"/>
      <c r="VWV194" s="1548"/>
      <c r="VWW194" s="1548"/>
      <c r="VWX194" s="1548"/>
      <c r="VWY194" s="1548"/>
      <c r="VWZ194" s="1548"/>
      <c r="VXA194" s="1548"/>
      <c r="VXB194" s="1548"/>
      <c r="VXC194" s="1548"/>
      <c r="VXD194" s="1548"/>
      <c r="VXE194" s="1548"/>
      <c r="VXF194" s="1548"/>
      <c r="VXG194" s="1548"/>
      <c r="VXH194" s="1548"/>
      <c r="VXI194" s="1548"/>
      <c r="VXJ194" s="1548"/>
      <c r="VXK194" s="1548"/>
      <c r="VXL194" s="1548"/>
      <c r="VXM194" s="1548"/>
      <c r="VXN194" s="1548"/>
      <c r="VXO194" s="1548"/>
      <c r="VXP194" s="1548"/>
      <c r="VXQ194" s="1548"/>
      <c r="VXR194" s="1548"/>
      <c r="VXS194" s="1548"/>
      <c r="VXT194" s="1548"/>
      <c r="VXU194" s="1548"/>
      <c r="VXV194" s="1548"/>
      <c r="VXW194" s="1548"/>
      <c r="VXX194" s="1548"/>
      <c r="VXY194" s="1548"/>
      <c r="VXZ194" s="1548"/>
      <c r="VYA194" s="1548"/>
      <c r="VYB194" s="1548"/>
      <c r="VYC194" s="1548"/>
      <c r="VYD194" s="1548"/>
      <c r="VYE194" s="1548"/>
      <c r="VYF194" s="1548"/>
      <c r="VYG194" s="1548"/>
      <c r="VYH194" s="1548"/>
      <c r="VYI194" s="1548"/>
      <c r="VYJ194" s="1548"/>
      <c r="VYK194" s="1548"/>
      <c r="VYL194" s="1548"/>
      <c r="VYM194" s="1548"/>
      <c r="VYN194" s="1548"/>
      <c r="VYO194" s="1548"/>
      <c r="VYP194" s="1548"/>
      <c r="VYQ194" s="1548"/>
      <c r="VYR194" s="1548"/>
      <c r="VYS194" s="1548"/>
      <c r="VYT194" s="1548"/>
      <c r="VYU194" s="1548"/>
      <c r="VYV194" s="1548"/>
      <c r="VYW194" s="1548"/>
      <c r="VYX194" s="1548"/>
      <c r="VYY194" s="1548"/>
      <c r="VYZ194" s="1548"/>
      <c r="VZA194" s="1548"/>
      <c r="VZB194" s="1548"/>
      <c r="VZC194" s="1548"/>
      <c r="VZD194" s="1548"/>
      <c r="VZE194" s="1548"/>
      <c r="VZF194" s="1548"/>
      <c r="VZG194" s="1548"/>
      <c r="VZH194" s="1548"/>
      <c r="VZI194" s="1548"/>
      <c r="VZJ194" s="1548"/>
      <c r="VZK194" s="1548"/>
      <c r="VZL194" s="1548"/>
      <c r="VZM194" s="1548"/>
      <c r="VZN194" s="1548"/>
      <c r="VZO194" s="1548"/>
      <c r="VZP194" s="1548"/>
      <c r="VZQ194" s="1548"/>
      <c r="VZR194" s="1548"/>
      <c r="VZS194" s="1548"/>
      <c r="VZT194" s="1548"/>
      <c r="VZU194" s="1548"/>
      <c r="VZV194" s="1548"/>
      <c r="VZW194" s="1548"/>
      <c r="VZX194" s="1548"/>
      <c r="VZY194" s="1548"/>
      <c r="VZZ194" s="1548"/>
      <c r="WAA194" s="1548"/>
      <c r="WAB194" s="1548"/>
      <c r="WAC194" s="1548"/>
      <c r="WAD194" s="1548"/>
      <c r="WAE194" s="1548"/>
      <c r="WAF194" s="1548"/>
      <c r="WAG194" s="1548"/>
      <c r="WAH194" s="1548"/>
      <c r="WAI194" s="1548"/>
      <c r="WAJ194" s="1548"/>
      <c r="WAK194" s="1548"/>
      <c r="WAL194" s="1548"/>
      <c r="WAM194" s="1548"/>
      <c r="WAN194" s="1548"/>
      <c r="WAO194" s="1548"/>
      <c r="WAP194" s="1548"/>
      <c r="WAQ194" s="1548"/>
      <c r="WAR194" s="1548"/>
      <c r="WAS194" s="1548"/>
      <c r="WAT194" s="1548"/>
      <c r="WAU194" s="1548"/>
      <c r="WAV194" s="1548"/>
      <c r="WAW194" s="1548"/>
      <c r="WAX194" s="1548"/>
      <c r="WAY194" s="1548"/>
      <c r="WAZ194" s="1548"/>
      <c r="WBA194" s="1548"/>
      <c r="WBB194" s="1548"/>
      <c r="WBC194" s="1548"/>
      <c r="WBD194" s="1548"/>
      <c r="WBE194" s="1548"/>
      <c r="WBF194" s="1548"/>
      <c r="WBG194" s="1548"/>
      <c r="WBH194" s="1548"/>
      <c r="WBI194" s="1548"/>
      <c r="WBJ194" s="1548"/>
      <c r="WBK194" s="1548"/>
      <c r="WBL194" s="1548"/>
      <c r="WBM194" s="1548"/>
      <c r="WBN194" s="1548"/>
      <c r="WBO194" s="1548"/>
      <c r="WBP194" s="1548"/>
      <c r="WBQ194" s="1548"/>
      <c r="WBR194" s="1548"/>
      <c r="WBS194" s="1548"/>
      <c r="WBT194" s="1548"/>
      <c r="WBU194" s="1548"/>
      <c r="WBV194" s="1548"/>
      <c r="WBW194" s="1548"/>
      <c r="WBX194" s="1548"/>
      <c r="WBY194" s="1548"/>
      <c r="WBZ194" s="1548"/>
      <c r="WCA194" s="1548"/>
      <c r="WCB194" s="1548"/>
      <c r="WCC194" s="1548"/>
      <c r="WCD194" s="1548"/>
      <c r="WCE194" s="1548"/>
      <c r="WCF194" s="1548"/>
      <c r="WCG194" s="1548"/>
      <c r="WCH194" s="1548"/>
      <c r="WCI194" s="1548"/>
      <c r="WCJ194" s="1548"/>
      <c r="WCK194" s="1548"/>
      <c r="WCL194" s="1548"/>
      <c r="WCM194" s="1548"/>
      <c r="WCN194" s="1548"/>
      <c r="WCO194" s="1548"/>
      <c r="WCP194" s="1548"/>
      <c r="WCQ194" s="1548"/>
      <c r="WCR194" s="1548"/>
      <c r="WCS194" s="1548"/>
      <c r="WCT194" s="1548"/>
      <c r="WCU194" s="1548"/>
      <c r="WCV194" s="1548"/>
      <c r="WCW194" s="1548"/>
      <c r="WCX194" s="1548"/>
      <c r="WCY194" s="1548"/>
      <c r="WCZ194" s="1548"/>
      <c r="WDA194" s="1548"/>
      <c r="WDB194" s="1548"/>
      <c r="WDC194" s="1548"/>
      <c r="WDD194" s="1548"/>
      <c r="WDE194" s="1548"/>
      <c r="WDF194" s="1548"/>
      <c r="WDG194" s="1548"/>
      <c r="WDH194" s="1548"/>
      <c r="WDI194" s="1548"/>
      <c r="WDJ194" s="1548"/>
      <c r="WDK194" s="1548"/>
      <c r="WDL194" s="1548"/>
      <c r="WDM194" s="1548"/>
      <c r="WDN194" s="1548"/>
      <c r="WDO194" s="1548"/>
      <c r="WDP194" s="1548"/>
      <c r="WDQ194" s="1548"/>
      <c r="WDR194" s="1548"/>
      <c r="WDS194" s="1548"/>
      <c r="WDT194" s="1548"/>
      <c r="WDU194" s="1548"/>
      <c r="WDV194" s="1548"/>
      <c r="WDW194" s="1548"/>
      <c r="WDX194" s="1548"/>
      <c r="WDY194" s="1548"/>
      <c r="WDZ194" s="1548"/>
      <c r="WEA194" s="1548"/>
      <c r="WEB194" s="1548"/>
      <c r="WEC194" s="1548"/>
      <c r="WED194" s="1548"/>
      <c r="WEE194" s="1548"/>
      <c r="WEF194" s="1548"/>
      <c r="WEG194" s="1548"/>
      <c r="WEH194" s="1548"/>
      <c r="WEI194" s="1548"/>
      <c r="WEJ194" s="1548"/>
      <c r="WEK194" s="1548"/>
      <c r="WEL194" s="1548"/>
      <c r="WEM194" s="1548"/>
      <c r="WEN194" s="1548"/>
      <c r="WEO194" s="1548"/>
      <c r="WEP194" s="1548"/>
      <c r="WEQ194" s="1548"/>
      <c r="WER194" s="1548"/>
      <c r="WES194" s="1548"/>
      <c r="WET194" s="1548"/>
      <c r="WEU194" s="1548"/>
      <c r="WEV194" s="1548"/>
      <c r="WEW194" s="1548"/>
      <c r="WEX194" s="1548"/>
      <c r="WEY194" s="1548"/>
      <c r="WEZ194" s="1548"/>
      <c r="WFA194" s="1548"/>
      <c r="WFB194" s="1548"/>
      <c r="WFC194" s="1548"/>
      <c r="WFD194" s="1548"/>
      <c r="WFE194" s="1548"/>
      <c r="WFF194" s="1548"/>
      <c r="WFG194" s="1548"/>
      <c r="WFH194" s="1548"/>
      <c r="WFI194" s="1548"/>
      <c r="WFJ194" s="1548"/>
      <c r="WFK194" s="1548"/>
      <c r="WFL194" s="1548"/>
      <c r="WFM194" s="1548"/>
      <c r="WFN194" s="1548"/>
      <c r="WFO194" s="1548"/>
      <c r="WFP194" s="1548"/>
      <c r="WFQ194" s="1548"/>
      <c r="WFR194" s="1548"/>
      <c r="WFS194" s="1548"/>
      <c r="WFT194" s="1548"/>
      <c r="WFU194" s="1548"/>
      <c r="WFV194" s="1548"/>
      <c r="WFW194" s="1548"/>
      <c r="WFX194" s="1548"/>
      <c r="WFY194" s="1548"/>
      <c r="WFZ194" s="1548"/>
      <c r="WGA194" s="1548"/>
      <c r="WGB194" s="1548"/>
      <c r="WGC194" s="1548"/>
      <c r="WGD194" s="1548"/>
      <c r="WGE194" s="1548"/>
      <c r="WGF194" s="1548"/>
      <c r="WGG194" s="1548"/>
      <c r="WGH194" s="1548"/>
      <c r="WGI194" s="1548"/>
      <c r="WGJ194" s="1548"/>
      <c r="WGK194" s="1548"/>
      <c r="WGL194" s="1548"/>
      <c r="WGM194" s="1548"/>
      <c r="WGN194" s="1548"/>
      <c r="WGO194" s="1548"/>
      <c r="WGP194" s="1548"/>
      <c r="WGQ194" s="1548"/>
      <c r="WGR194" s="1548"/>
      <c r="WGS194" s="1548"/>
      <c r="WGT194" s="1548"/>
      <c r="WGU194" s="1548"/>
      <c r="WGV194" s="1548"/>
      <c r="WGW194" s="1548"/>
      <c r="WGX194" s="1548"/>
      <c r="WGY194" s="1548"/>
      <c r="WGZ194" s="1548"/>
      <c r="WHA194" s="1548"/>
      <c r="WHB194" s="1548"/>
      <c r="WHC194" s="1548"/>
      <c r="WHD194" s="1548"/>
      <c r="WHE194" s="1548"/>
      <c r="WHF194" s="1548"/>
      <c r="WHG194" s="1548"/>
      <c r="WHH194" s="1548"/>
      <c r="WHI194" s="1548"/>
      <c r="WHJ194" s="1548"/>
      <c r="WHK194" s="1548"/>
      <c r="WHL194" s="1548"/>
      <c r="WHM194" s="1548"/>
      <c r="WHN194" s="1548"/>
      <c r="WHO194" s="1548"/>
      <c r="WHP194" s="1548"/>
      <c r="WHQ194" s="1548"/>
      <c r="WHR194" s="1548"/>
      <c r="WHS194" s="1548"/>
      <c r="WHT194" s="1548"/>
      <c r="WHU194" s="1548"/>
      <c r="WHV194" s="1548"/>
      <c r="WHW194" s="1548"/>
      <c r="WHX194" s="1548"/>
      <c r="WHY194" s="1548"/>
      <c r="WHZ194" s="1548"/>
      <c r="WIA194" s="1548"/>
      <c r="WIB194" s="1548"/>
      <c r="WIC194" s="1548"/>
      <c r="WID194" s="1548"/>
      <c r="WIE194" s="1548"/>
      <c r="WIF194" s="1548"/>
      <c r="WIG194" s="1548"/>
      <c r="WIH194" s="1548"/>
      <c r="WII194" s="1548"/>
      <c r="WIJ194" s="1548"/>
      <c r="WIK194" s="1548"/>
      <c r="WIL194" s="1548"/>
      <c r="WIM194" s="1548"/>
      <c r="WIN194" s="1548"/>
      <c r="WIO194" s="1548"/>
      <c r="WIP194" s="1548"/>
      <c r="WIQ194" s="1548"/>
      <c r="WIR194" s="1548"/>
      <c r="WIS194" s="1548"/>
      <c r="WIT194" s="1548"/>
      <c r="WIU194" s="1548"/>
      <c r="WIV194" s="1548"/>
      <c r="WIW194" s="1548"/>
      <c r="WIX194" s="1548"/>
      <c r="WIY194" s="1548"/>
      <c r="WIZ194" s="1548"/>
      <c r="WJA194" s="1548"/>
      <c r="WJB194" s="1548"/>
      <c r="WJC194" s="1548"/>
      <c r="WJD194" s="1548"/>
      <c r="WJE194" s="1548"/>
      <c r="WJF194" s="1548"/>
      <c r="WJG194" s="1548"/>
      <c r="WJH194" s="1548"/>
      <c r="WJI194" s="1548"/>
      <c r="WJJ194" s="1548"/>
      <c r="WJK194" s="1548"/>
      <c r="WJL194" s="1548"/>
      <c r="WJM194" s="1548"/>
      <c r="WJN194" s="1548"/>
      <c r="WJO194" s="1548"/>
      <c r="WJP194" s="1548"/>
      <c r="WJQ194" s="1548"/>
      <c r="WJR194" s="1548"/>
      <c r="WJS194" s="1548"/>
      <c r="WJT194" s="1548"/>
      <c r="WJU194" s="1548"/>
      <c r="WJV194" s="1548"/>
      <c r="WJW194" s="1548"/>
      <c r="WJX194" s="1548"/>
      <c r="WJY194" s="1548"/>
      <c r="WJZ194" s="1548"/>
      <c r="WKA194" s="1548"/>
      <c r="WKB194" s="1548"/>
      <c r="WKC194" s="1548"/>
      <c r="WKD194" s="1548"/>
      <c r="WKE194" s="1548"/>
      <c r="WKF194" s="1548"/>
      <c r="WKG194" s="1548"/>
      <c r="WKH194" s="1548"/>
      <c r="WKI194" s="1548"/>
      <c r="WKJ194" s="1548"/>
      <c r="WKK194" s="1548"/>
      <c r="WKL194" s="1548"/>
      <c r="WKM194" s="1548"/>
      <c r="WKN194" s="1548"/>
      <c r="WKO194" s="1548"/>
      <c r="WKP194" s="1548"/>
      <c r="WKQ194" s="1548"/>
      <c r="WKR194" s="1548"/>
      <c r="WKS194" s="1548"/>
      <c r="WKT194" s="1548"/>
      <c r="WKU194" s="1548"/>
      <c r="WKV194" s="1548"/>
      <c r="WKW194" s="1548"/>
      <c r="WKX194" s="1548"/>
      <c r="WKY194" s="1548"/>
      <c r="WKZ194" s="1548"/>
      <c r="WLA194" s="1548"/>
      <c r="WLB194" s="1548"/>
      <c r="WLC194" s="1548"/>
      <c r="WLD194" s="1548"/>
      <c r="WLE194" s="1548"/>
      <c r="WLF194" s="1548"/>
      <c r="WLG194" s="1548"/>
      <c r="WLH194" s="1548"/>
      <c r="WLI194" s="1548"/>
      <c r="WLJ194" s="1548"/>
      <c r="WLK194" s="1548"/>
      <c r="WLL194" s="1548"/>
      <c r="WLM194" s="1548"/>
      <c r="WLN194" s="1548"/>
      <c r="WLO194" s="1548"/>
      <c r="WLP194" s="1548"/>
      <c r="WLQ194" s="1548"/>
      <c r="WLR194" s="1548"/>
      <c r="WLS194" s="1548"/>
      <c r="WLT194" s="1548"/>
      <c r="WLU194" s="1548"/>
      <c r="WLV194" s="1548"/>
      <c r="WLW194" s="1548"/>
      <c r="WLX194" s="1548"/>
      <c r="WLY194" s="1548"/>
      <c r="WLZ194" s="1548"/>
      <c r="WMA194" s="1548"/>
      <c r="WMB194" s="1548"/>
      <c r="WMC194" s="1548"/>
      <c r="WMD194" s="1548"/>
      <c r="WME194" s="1548"/>
      <c r="WMF194" s="1548"/>
      <c r="WMG194" s="1548"/>
      <c r="WMH194" s="1548"/>
      <c r="WMI194" s="1548"/>
      <c r="WMJ194" s="1548"/>
      <c r="WMK194" s="1548"/>
      <c r="WML194" s="1548"/>
      <c r="WMM194" s="1548"/>
      <c r="WMN194" s="1548"/>
      <c r="WMO194" s="1548"/>
      <c r="WMP194" s="1548"/>
      <c r="WMQ194" s="1548"/>
      <c r="WMR194" s="1548"/>
      <c r="WMS194" s="1548"/>
      <c r="WMT194" s="1548"/>
      <c r="WMU194" s="1548"/>
      <c r="WMV194" s="1548"/>
      <c r="WMW194" s="1548"/>
      <c r="WMX194" s="1548"/>
      <c r="WMY194" s="1548"/>
      <c r="WMZ194" s="1548"/>
      <c r="WNA194" s="1548"/>
      <c r="WNB194" s="1548"/>
      <c r="WNC194" s="1548"/>
      <c r="WND194" s="1548"/>
      <c r="WNE194" s="1548"/>
      <c r="WNF194" s="1548"/>
      <c r="WNG194" s="1548"/>
      <c r="WNH194" s="1548"/>
      <c r="WNI194" s="1548"/>
      <c r="WNJ194" s="1548"/>
      <c r="WNK194" s="1548"/>
      <c r="WNL194" s="1548"/>
      <c r="WNM194" s="1548"/>
      <c r="WNN194" s="1548"/>
      <c r="WNO194" s="1548"/>
      <c r="WNP194" s="1548"/>
      <c r="WNQ194" s="1548"/>
      <c r="WNR194" s="1548"/>
      <c r="WNS194" s="1548"/>
      <c r="WNT194" s="1548"/>
      <c r="WNU194" s="1548"/>
      <c r="WNV194" s="1548"/>
      <c r="WNW194" s="1548"/>
      <c r="WNX194" s="1548"/>
      <c r="WNY194" s="1548"/>
      <c r="WNZ194" s="1548"/>
      <c r="WOA194" s="1548"/>
      <c r="WOB194" s="1548"/>
      <c r="WOC194" s="1548"/>
      <c r="WOD194" s="1548"/>
      <c r="WOE194" s="1548"/>
      <c r="WOF194" s="1548"/>
      <c r="WOG194" s="1548"/>
      <c r="WOH194" s="1548"/>
      <c r="WOI194" s="1548"/>
      <c r="WOJ194" s="1548"/>
      <c r="WOK194" s="1548"/>
      <c r="WOL194" s="1548"/>
      <c r="WOM194" s="1548"/>
      <c r="WON194" s="1548"/>
      <c r="WOO194" s="1548"/>
      <c r="WOP194" s="1548"/>
      <c r="WOQ194" s="1548"/>
      <c r="WOR194" s="1548"/>
      <c r="WOS194" s="1548"/>
      <c r="WOT194" s="1548"/>
      <c r="WOU194" s="1548"/>
      <c r="WOV194" s="1548"/>
      <c r="WOW194" s="1548"/>
      <c r="WOX194" s="1548"/>
      <c r="WOY194" s="1548"/>
      <c r="WOZ194" s="1548"/>
      <c r="WPA194" s="1548"/>
      <c r="WPB194" s="1548"/>
      <c r="WPC194" s="1548"/>
      <c r="WPD194" s="1548"/>
      <c r="WPE194" s="1548"/>
      <c r="WPF194" s="1548"/>
      <c r="WPG194" s="1548"/>
      <c r="WPH194" s="1548"/>
      <c r="WPI194" s="1548"/>
      <c r="WPJ194" s="1548"/>
      <c r="WPK194" s="1548"/>
      <c r="WPL194" s="1548"/>
      <c r="WPM194" s="1548"/>
      <c r="WPN194" s="1548"/>
      <c r="WPO194" s="1548"/>
      <c r="WPP194" s="1548"/>
      <c r="WPQ194" s="1548"/>
      <c r="WPR194" s="1548"/>
      <c r="WPS194" s="1548"/>
      <c r="WPT194" s="1548"/>
      <c r="WPU194" s="1548"/>
      <c r="WPV194" s="1548"/>
      <c r="WPW194" s="1548"/>
      <c r="WPX194" s="1548"/>
      <c r="WPY194" s="1548"/>
      <c r="WPZ194" s="1548"/>
      <c r="WQA194" s="1548"/>
      <c r="WQB194" s="1548"/>
      <c r="WQC194" s="1548"/>
      <c r="WQD194" s="1548"/>
      <c r="WQE194" s="1548"/>
      <c r="WQF194" s="1548"/>
      <c r="WQG194" s="1548"/>
      <c r="WQH194" s="1548"/>
      <c r="WQI194" s="1548"/>
      <c r="WQJ194" s="1548"/>
      <c r="WQK194" s="1548"/>
      <c r="WQL194" s="1548"/>
      <c r="WQM194" s="1548"/>
      <c r="WQN194" s="1548"/>
      <c r="WQO194" s="1548"/>
      <c r="WQP194" s="1548"/>
      <c r="WQQ194" s="1548"/>
      <c r="WQR194" s="1548"/>
      <c r="WQS194" s="1548"/>
      <c r="WQT194" s="1548"/>
      <c r="WQU194" s="1548"/>
      <c r="WQV194" s="1548"/>
      <c r="WQW194" s="1548"/>
      <c r="WQX194" s="1548"/>
      <c r="WQY194" s="1548"/>
      <c r="WQZ194" s="1548"/>
      <c r="WRA194" s="1548"/>
      <c r="WRB194" s="1548"/>
      <c r="WRC194" s="1548"/>
      <c r="WRD194" s="1548"/>
      <c r="WRE194" s="1548"/>
      <c r="WRF194" s="1548"/>
      <c r="WRG194" s="1548"/>
      <c r="WRH194" s="1548"/>
      <c r="WRI194" s="1548"/>
      <c r="WRJ194" s="1548"/>
      <c r="WRK194" s="1548"/>
      <c r="WRL194" s="1548"/>
      <c r="WRM194" s="1548"/>
      <c r="WRN194" s="1548"/>
      <c r="WRO194" s="1548"/>
      <c r="WRP194" s="1548"/>
      <c r="WRQ194" s="1548"/>
      <c r="WRR194" s="1548"/>
      <c r="WRS194" s="1548"/>
      <c r="WRT194" s="1548"/>
      <c r="WRU194" s="1548"/>
      <c r="WRV194" s="1548"/>
      <c r="WRW194" s="1548"/>
      <c r="WRX194" s="1548"/>
      <c r="WRY194" s="1548"/>
      <c r="WRZ194" s="1548"/>
      <c r="WSA194" s="1548"/>
      <c r="WSB194" s="1548"/>
      <c r="WSC194" s="1548"/>
      <c r="WSD194" s="1548"/>
      <c r="WSE194" s="1548"/>
      <c r="WSF194" s="1548"/>
      <c r="WSG194" s="1548"/>
      <c r="WSH194" s="1548"/>
      <c r="WSI194" s="1548"/>
      <c r="WSJ194" s="1548"/>
      <c r="WSK194" s="1548"/>
      <c r="WSL194" s="1548"/>
      <c r="WSM194" s="1548"/>
      <c r="WSN194" s="1548"/>
      <c r="WSO194" s="1548"/>
      <c r="WSP194" s="1548"/>
      <c r="WSQ194" s="1548"/>
      <c r="WSR194" s="1548"/>
      <c r="WSS194" s="1548"/>
      <c r="WST194" s="1548"/>
      <c r="WSU194" s="1548"/>
      <c r="WSV194" s="1548"/>
      <c r="WSW194" s="1548"/>
      <c r="WSX194" s="1548"/>
      <c r="WSY194" s="1548"/>
      <c r="WSZ194" s="1548"/>
      <c r="WTA194" s="1548"/>
      <c r="WTB194" s="1548"/>
      <c r="WTC194" s="1548"/>
      <c r="WTD194" s="1548"/>
      <c r="WTE194" s="1548"/>
      <c r="WTF194" s="1548"/>
      <c r="WTG194" s="1548"/>
      <c r="WTH194" s="1548"/>
      <c r="WTI194" s="1548"/>
      <c r="WTJ194" s="1548"/>
      <c r="WTK194" s="1548"/>
      <c r="WTL194" s="1548"/>
      <c r="WTM194" s="1548"/>
      <c r="WTN194" s="1548"/>
      <c r="WTO194" s="1548"/>
      <c r="WTP194" s="1548"/>
      <c r="WTQ194" s="1548"/>
      <c r="WTR194" s="1548"/>
      <c r="WTS194" s="1548"/>
      <c r="WTT194" s="1548"/>
      <c r="WTU194" s="1548"/>
      <c r="WTV194" s="1548"/>
      <c r="WTW194" s="1548"/>
      <c r="WTX194" s="1548"/>
      <c r="WTY194" s="1548"/>
      <c r="WTZ194" s="1548"/>
      <c r="WUA194" s="1548"/>
      <c r="WUB194" s="1548"/>
      <c r="WUC194" s="1548"/>
      <c r="WUD194" s="1548"/>
      <c r="WUE194" s="1548"/>
      <c r="WUF194" s="1548"/>
      <c r="WUG194" s="1548"/>
      <c r="WUH194" s="1548"/>
      <c r="WUI194" s="1548"/>
      <c r="WUJ194" s="1548"/>
      <c r="WUK194" s="1548"/>
      <c r="WUL194" s="1548"/>
      <c r="WUM194" s="1548"/>
      <c r="WUN194" s="1548"/>
      <c r="WUO194" s="1548"/>
      <c r="WUP194" s="1548"/>
      <c r="WUQ194" s="1548"/>
      <c r="WUR194" s="1548"/>
      <c r="WUS194" s="1548"/>
      <c r="WUT194" s="1548"/>
      <c r="WUU194" s="1548"/>
      <c r="WUV194" s="1548"/>
      <c r="WUW194" s="1548"/>
      <c r="WUX194" s="1548"/>
      <c r="WUY194" s="1548"/>
      <c r="WUZ194" s="1548"/>
      <c r="WVA194" s="1548"/>
      <c r="WVB194" s="1548"/>
      <c r="WVC194" s="1548"/>
      <c r="WVD194" s="1548"/>
      <c r="WVE194" s="1548"/>
      <c r="WVF194" s="1548"/>
      <c r="WVG194" s="1548"/>
      <c r="WVH194" s="1548"/>
      <c r="WVI194" s="1548"/>
      <c r="WVJ194" s="1548"/>
      <c r="WVK194" s="1548"/>
      <c r="WVL194" s="1548"/>
      <c r="WVM194" s="1548"/>
      <c r="WVN194" s="1548"/>
      <c r="WVO194" s="1548"/>
      <c r="WVP194" s="1548"/>
      <c r="WVQ194" s="1548"/>
      <c r="WVR194" s="1548"/>
      <c r="WVS194" s="1548"/>
      <c r="WVT194" s="1548"/>
      <c r="WVU194" s="1548"/>
      <c r="WVV194" s="1548"/>
      <c r="WVW194" s="1548"/>
      <c r="WVX194" s="1548"/>
      <c r="WVY194" s="1548"/>
      <c r="WVZ194" s="1548"/>
      <c r="WWA194" s="1548"/>
      <c r="WWB194" s="1548"/>
      <c r="WWC194" s="1548"/>
      <c r="WWD194" s="1548"/>
      <c r="WWE194" s="1548"/>
      <c r="WWF194" s="1548"/>
      <c r="WWG194" s="1548"/>
      <c r="WWH194" s="1548"/>
      <c r="WWI194" s="1548"/>
      <c r="WWJ194" s="1548"/>
      <c r="WWK194" s="1548"/>
      <c r="WWL194" s="1548"/>
      <c r="WWM194" s="1548"/>
      <c r="WWN194" s="1548"/>
      <c r="WWO194" s="1548"/>
      <c r="WWP194" s="1548"/>
      <c r="WWQ194" s="1548"/>
      <c r="WWR194" s="1548"/>
      <c r="WWS194" s="1548"/>
      <c r="WWT194" s="1548"/>
      <c r="WWU194" s="1548"/>
      <c r="WWV194" s="1548"/>
      <c r="WWW194" s="1548"/>
      <c r="WWX194" s="1548"/>
      <c r="WWY194" s="1548"/>
      <c r="WWZ194" s="1548"/>
      <c r="WXA194" s="1548"/>
      <c r="WXB194" s="1548"/>
      <c r="WXC194" s="1548"/>
      <c r="WXD194" s="1548"/>
      <c r="WXE194" s="1548"/>
      <c r="WXF194" s="1548"/>
      <c r="WXG194" s="1548"/>
      <c r="WXH194" s="1548"/>
      <c r="WXI194" s="1548"/>
      <c r="WXJ194" s="1548"/>
      <c r="WXK194" s="1548"/>
      <c r="WXL194" s="1548"/>
      <c r="WXM194" s="1548"/>
      <c r="WXN194" s="1548"/>
      <c r="WXO194" s="1548"/>
      <c r="WXP194" s="1548"/>
      <c r="WXQ194" s="1548"/>
      <c r="WXR194" s="1548"/>
      <c r="WXS194" s="1548"/>
      <c r="WXT194" s="1548"/>
      <c r="WXU194" s="1548"/>
      <c r="WXV194" s="1548"/>
      <c r="WXW194" s="1548"/>
      <c r="WXX194" s="1548"/>
      <c r="WXY194" s="1548"/>
      <c r="WXZ194" s="1548"/>
      <c r="WYA194" s="1548"/>
      <c r="WYB194" s="1548"/>
      <c r="WYC194" s="1548"/>
      <c r="WYD194" s="1548"/>
      <c r="WYE194" s="1548"/>
      <c r="WYF194" s="1548"/>
      <c r="WYG194" s="1548"/>
      <c r="WYH194" s="1548"/>
      <c r="WYI194" s="1548"/>
      <c r="WYJ194" s="1548"/>
      <c r="WYK194" s="1548"/>
      <c r="WYL194" s="1548"/>
      <c r="WYM194" s="1548"/>
      <c r="WYN194" s="1548"/>
      <c r="WYO194" s="1548"/>
      <c r="WYP194" s="1548"/>
      <c r="WYQ194" s="1548"/>
      <c r="WYR194" s="1548"/>
      <c r="WYS194" s="1548"/>
      <c r="WYT194" s="1548"/>
      <c r="WYU194" s="1548"/>
      <c r="WYV194" s="1548"/>
      <c r="WYW194" s="1548"/>
      <c r="WYX194" s="1548"/>
      <c r="WYY194" s="1548"/>
      <c r="WYZ194" s="1548"/>
      <c r="WZA194" s="1548"/>
      <c r="WZB194" s="1548"/>
      <c r="WZC194" s="1548"/>
      <c r="WZD194" s="1548"/>
      <c r="WZE194" s="1548"/>
      <c r="WZF194" s="1548"/>
      <c r="WZG194" s="1548"/>
      <c r="WZH194" s="1548"/>
      <c r="WZI194" s="1548"/>
      <c r="WZJ194" s="1548"/>
      <c r="WZK194" s="1548"/>
      <c r="WZL194" s="1548"/>
      <c r="WZM194" s="1548"/>
      <c r="WZN194" s="1548"/>
      <c r="WZO194" s="1548"/>
      <c r="WZP194" s="1548"/>
      <c r="WZQ194" s="1548"/>
      <c r="WZR194" s="1548"/>
      <c r="WZS194" s="1548"/>
      <c r="WZT194" s="1548"/>
      <c r="WZU194" s="1548"/>
      <c r="WZV194" s="1548"/>
      <c r="WZW194" s="1548"/>
      <c r="WZX194" s="1548"/>
      <c r="WZY194" s="1548"/>
      <c r="WZZ194" s="1548"/>
      <c r="XAA194" s="1548"/>
      <c r="XAB194" s="1548"/>
      <c r="XAC194" s="1548"/>
      <c r="XAD194" s="1548"/>
      <c r="XAE194" s="1548"/>
      <c r="XAF194" s="1548"/>
      <c r="XAG194" s="1548"/>
      <c r="XAH194" s="1548"/>
      <c r="XAI194" s="1548"/>
      <c r="XAJ194" s="1548"/>
      <c r="XAK194" s="1548"/>
      <c r="XAL194" s="1548"/>
      <c r="XAM194" s="1548"/>
      <c r="XAN194" s="1548"/>
      <c r="XAO194" s="1548"/>
      <c r="XAP194" s="1548"/>
      <c r="XAQ194" s="1548"/>
      <c r="XAR194" s="1548"/>
      <c r="XAS194" s="1548"/>
      <c r="XAT194" s="1548"/>
      <c r="XAU194" s="1548"/>
      <c r="XAV194" s="1548"/>
      <c r="XAW194" s="1548"/>
      <c r="XAX194" s="1548"/>
      <c r="XAY194" s="1548"/>
      <c r="XAZ194" s="1548"/>
      <c r="XBA194" s="1548"/>
      <c r="XBB194" s="1548"/>
      <c r="XBC194" s="1548"/>
      <c r="XBD194" s="1548"/>
      <c r="XBE194" s="1548"/>
      <c r="XBF194" s="1548"/>
      <c r="XBG194" s="1548"/>
      <c r="XBH194" s="1548"/>
      <c r="XBI194" s="1548"/>
      <c r="XBJ194" s="1548"/>
      <c r="XBK194" s="1548"/>
      <c r="XBL194" s="1548"/>
      <c r="XBM194" s="1548"/>
      <c r="XBN194" s="1548"/>
      <c r="XBO194" s="1548"/>
      <c r="XBP194" s="1548"/>
      <c r="XBQ194" s="1548"/>
      <c r="XBR194" s="1548"/>
      <c r="XBS194" s="1548"/>
      <c r="XBT194" s="1548"/>
      <c r="XBU194" s="1548"/>
      <c r="XBV194" s="1548"/>
      <c r="XBW194" s="1548"/>
      <c r="XBX194" s="1548"/>
      <c r="XBY194" s="1548"/>
      <c r="XBZ194" s="1548"/>
      <c r="XCA194" s="1548"/>
      <c r="XCB194" s="1548"/>
      <c r="XCC194" s="1548"/>
      <c r="XCD194" s="1548"/>
      <c r="XCE194" s="1548"/>
      <c r="XCF194" s="1548"/>
      <c r="XCG194" s="1548"/>
      <c r="XCH194" s="1548"/>
      <c r="XCI194" s="1548"/>
      <c r="XCJ194" s="1548"/>
      <c r="XCK194" s="1548"/>
      <c r="XCL194" s="1548"/>
      <c r="XCM194" s="1548"/>
      <c r="XCN194" s="1548"/>
      <c r="XCO194" s="1548"/>
      <c r="XCP194" s="1548"/>
      <c r="XCQ194" s="1548"/>
      <c r="XCR194" s="1548"/>
      <c r="XCS194" s="1548"/>
      <c r="XCT194" s="1548"/>
      <c r="XCU194" s="1548"/>
      <c r="XCV194" s="1548"/>
      <c r="XCW194" s="1548"/>
      <c r="XCX194" s="1548"/>
      <c r="XCY194" s="1548"/>
      <c r="XCZ194" s="1548"/>
      <c r="XDA194" s="1548"/>
      <c r="XDB194" s="1548"/>
      <c r="XDC194" s="1548"/>
      <c r="XDD194" s="1548"/>
      <c r="XDE194" s="1548"/>
      <c r="XDF194" s="1548"/>
      <c r="XDG194" s="1548"/>
      <c r="XDH194" s="1548"/>
      <c r="XDI194" s="1548"/>
      <c r="XDJ194" s="1548"/>
      <c r="XDK194" s="1548"/>
      <c r="XDL194" s="1548"/>
      <c r="XDM194" s="1548"/>
      <c r="XDN194" s="1548"/>
      <c r="XDO194" s="1548"/>
      <c r="XDP194" s="1548"/>
      <c r="XDQ194" s="1548"/>
      <c r="XDR194" s="1548"/>
      <c r="XDS194" s="1548"/>
      <c r="XDT194" s="1548"/>
      <c r="XDU194" s="1548"/>
      <c r="XDV194" s="1548"/>
      <c r="XDW194" s="1548"/>
      <c r="XDX194" s="1548"/>
      <c r="XDY194" s="1548"/>
      <c r="XDZ194" s="1548"/>
      <c r="XEA194" s="1548"/>
      <c r="XEB194" s="1548"/>
      <c r="XEC194" s="1548"/>
      <c r="XED194" s="1548"/>
      <c r="XEE194" s="1548"/>
      <c r="XEF194" s="1548"/>
      <c r="XEG194" s="1548"/>
      <c r="XEH194" s="1548"/>
      <c r="XEI194" s="1548"/>
      <c r="XEJ194" s="1548"/>
      <c r="XEK194" s="1548"/>
      <c r="XEL194" s="1548"/>
      <c r="XEM194" s="1548"/>
      <c r="XEN194" s="1548"/>
      <c r="XEO194" s="1548"/>
      <c r="XEP194" s="1548"/>
      <c r="XEQ194" s="1548"/>
      <c r="XER194" s="1548"/>
      <c r="XES194" s="1548"/>
      <c r="XET194" s="1548"/>
      <c r="XEU194" s="1548"/>
      <c r="XEV194" s="1548"/>
      <c r="XEW194" s="1548"/>
      <c r="XEX194" s="1548"/>
      <c r="XEY194" s="1548"/>
      <c r="XEZ194" s="1548"/>
      <c r="XFA194" s="1548"/>
      <c r="XFB194" s="1548"/>
      <c r="XFC194" s="1548"/>
      <c r="XFD194" s="1548"/>
    </row>
    <row r="195" spans="1:16384" s="1550" customFormat="1" ht="33" customHeight="1">
      <c r="A195" s="1545">
        <v>8</v>
      </c>
      <c r="B195" s="1548" t="s">
        <v>2435</v>
      </c>
      <c r="C195" s="1548" t="s">
        <v>3174</v>
      </c>
      <c r="D195" s="1548" t="s">
        <v>161</v>
      </c>
      <c r="E195" s="1548"/>
      <c r="F195" s="1548">
        <v>100</v>
      </c>
      <c r="G195" s="1548" t="s">
        <v>31</v>
      </c>
      <c r="H195" s="1548" t="s">
        <v>32</v>
      </c>
      <c r="I195" s="1548"/>
      <c r="J195" s="1548"/>
      <c r="K195" s="1548" t="s">
        <v>5412</v>
      </c>
      <c r="L195" s="1548">
        <v>55000</v>
      </c>
      <c r="M195" s="1548">
        <v>16500</v>
      </c>
      <c r="N195" s="1548">
        <v>2018.6</v>
      </c>
      <c r="O195" s="1615"/>
      <c r="P195" s="1548" t="s">
        <v>5406</v>
      </c>
      <c r="Q195" s="1548">
        <v>18935151265</v>
      </c>
      <c r="R195" s="1548" t="s">
        <v>5407</v>
      </c>
      <c r="S195" s="1548" t="s">
        <v>5258</v>
      </c>
      <c r="T195" s="1548"/>
      <c r="U195" s="1548"/>
      <c r="V195" s="1548"/>
      <c r="W195" s="1548"/>
      <c r="X195" s="1548"/>
      <c r="Y195" s="1548"/>
      <c r="Z195" s="1548"/>
      <c r="AA195" s="1548"/>
      <c r="AB195" s="1548"/>
      <c r="AC195" s="1548"/>
      <c r="AD195" s="1548"/>
      <c r="AE195" s="1548"/>
      <c r="AF195" s="1548"/>
      <c r="AG195" s="1548"/>
      <c r="AH195" s="1548"/>
      <c r="AI195" s="1548"/>
      <c r="AJ195" s="1548"/>
      <c r="AK195" s="1548"/>
      <c r="AL195" s="1548"/>
      <c r="AM195" s="1548"/>
      <c r="AN195" s="1548"/>
      <c r="AO195" s="1548"/>
      <c r="AP195" s="1548"/>
      <c r="AQ195" s="1548"/>
      <c r="AR195" s="1548"/>
      <c r="AS195" s="1548"/>
      <c r="AT195" s="1548"/>
      <c r="AU195" s="1548"/>
      <c r="AV195" s="1548"/>
      <c r="AW195" s="1548"/>
      <c r="AX195" s="1548"/>
      <c r="AY195" s="1548"/>
      <c r="AZ195" s="1548"/>
      <c r="BA195" s="1548"/>
      <c r="BB195" s="1548"/>
      <c r="BC195" s="1548"/>
      <c r="BD195" s="1548"/>
      <c r="BE195" s="1548"/>
      <c r="BF195" s="1548"/>
      <c r="BG195" s="1548"/>
      <c r="BH195" s="1548"/>
      <c r="BI195" s="1548"/>
      <c r="BJ195" s="1548"/>
      <c r="BK195" s="1548"/>
      <c r="BL195" s="1548"/>
      <c r="BM195" s="1548"/>
      <c r="BN195" s="1548"/>
      <c r="BO195" s="1548"/>
      <c r="BP195" s="1548"/>
      <c r="BQ195" s="1548"/>
      <c r="BR195" s="1548"/>
      <c r="BS195" s="1548"/>
      <c r="BT195" s="1548"/>
      <c r="BU195" s="1548"/>
      <c r="BV195" s="1548"/>
      <c r="BW195" s="1548"/>
      <c r="BX195" s="1548"/>
      <c r="BY195" s="1548"/>
      <c r="BZ195" s="1548"/>
      <c r="CA195" s="1548"/>
      <c r="CB195" s="1548"/>
      <c r="CC195" s="1548"/>
      <c r="CD195" s="1548"/>
      <c r="CE195" s="1548"/>
      <c r="CF195" s="1548"/>
      <c r="CG195" s="1548"/>
      <c r="CH195" s="1548"/>
      <c r="CI195" s="1548"/>
      <c r="CJ195" s="1548"/>
      <c r="CK195" s="1548"/>
      <c r="CL195" s="1548"/>
      <c r="CM195" s="1548"/>
      <c r="CN195" s="1548"/>
      <c r="CO195" s="1548"/>
      <c r="CP195" s="1548"/>
      <c r="CQ195" s="1548"/>
      <c r="CR195" s="1548"/>
      <c r="CS195" s="1548"/>
      <c r="CT195" s="1548"/>
      <c r="CU195" s="1548"/>
      <c r="CV195" s="1548"/>
      <c r="CW195" s="1548"/>
      <c r="CX195" s="1548"/>
      <c r="CY195" s="1548"/>
      <c r="CZ195" s="1548"/>
      <c r="DA195" s="1548"/>
      <c r="DB195" s="1548"/>
      <c r="DC195" s="1548"/>
      <c r="DD195" s="1548"/>
      <c r="DE195" s="1548"/>
      <c r="DF195" s="1548"/>
      <c r="DG195" s="1548"/>
      <c r="DH195" s="1548"/>
      <c r="DI195" s="1548"/>
      <c r="DJ195" s="1548"/>
      <c r="DK195" s="1548"/>
      <c r="DL195" s="1548"/>
      <c r="DM195" s="1548"/>
      <c r="DN195" s="1548"/>
      <c r="DO195" s="1548"/>
      <c r="DP195" s="1548"/>
      <c r="DQ195" s="1548"/>
      <c r="DR195" s="1548"/>
      <c r="DS195" s="1548"/>
      <c r="DT195" s="1548"/>
      <c r="DU195" s="1548"/>
      <c r="DV195" s="1548"/>
      <c r="DW195" s="1548"/>
      <c r="DX195" s="1548"/>
      <c r="DY195" s="1548"/>
      <c r="DZ195" s="1548"/>
      <c r="EA195" s="1548"/>
      <c r="EB195" s="1548"/>
      <c r="EC195" s="1548"/>
      <c r="ED195" s="1548"/>
      <c r="EE195" s="1548"/>
      <c r="EF195" s="1548"/>
      <c r="EG195" s="1548"/>
      <c r="EH195" s="1548"/>
      <c r="EI195" s="1548"/>
      <c r="EJ195" s="1548"/>
      <c r="EK195" s="1548"/>
      <c r="EL195" s="1548"/>
      <c r="EM195" s="1548"/>
      <c r="EN195" s="1548"/>
      <c r="EO195" s="1548"/>
      <c r="EP195" s="1548"/>
      <c r="EQ195" s="1548"/>
      <c r="ER195" s="1548"/>
      <c r="ES195" s="1548"/>
      <c r="ET195" s="1548"/>
      <c r="EU195" s="1548"/>
      <c r="EV195" s="1548"/>
      <c r="EW195" s="1548"/>
      <c r="EX195" s="1548"/>
      <c r="EY195" s="1548"/>
      <c r="EZ195" s="1548"/>
      <c r="FA195" s="1548"/>
      <c r="FB195" s="1548"/>
      <c r="FC195" s="1548"/>
      <c r="FD195" s="1548"/>
      <c r="FE195" s="1548"/>
      <c r="FF195" s="1548"/>
      <c r="FG195" s="1548"/>
      <c r="FH195" s="1548"/>
      <c r="FI195" s="1548"/>
      <c r="FJ195" s="1548"/>
      <c r="FK195" s="1548"/>
      <c r="FL195" s="1548"/>
      <c r="FM195" s="1548"/>
      <c r="FN195" s="1548"/>
      <c r="FO195" s="1548"/>
      <c r="FP195" s="1548"/>
      <c r="FQ195" s="1548"/>
      <c r="FR195" s="1548"/>
      <c r="FS195" s="1548"/>
      <c r="FT195" s="1548"/>
      <c r="FU195" s="1548"/>
      <c r="FV195" s="1548"/>
      <c r="FW195" s="1548"/>
      <c r="FX195" s="1548"/>
      <c r="FY195" s="1548"/>
      <c r="FZ195" s="1548"/>
      <c r="GA195" s="1548"/>
      <c r="GB195" s="1548"/>
      <c r="GC195" s="1548"/>
      <c r="GD195" s="1548"/>
      <c r="GE195" s="1548"/>
      <c r="GF195" s="1548"/>
      <c r="GG195" s="1548"/>
      <c r="GH195" s="1548"/>
      <c r="GI195" s="1548"/>
      <c r="GJ195" s="1548"/>
      <c r="GK195" s="1548"/>
      <c r="GL195" s="1548"/>
      <c r="GM195" s="1548"/>
      <c r="GN195" s="1548"/>
      <c r="GO195" s="1548"/>
      <c r="GP195" s="1548"/>
      <c r="GQ195" s="1548"/>
      <c r="GR195" s="1548"/>
      <c r="GS195" s="1548"/>
      <c r="GT195" s="1548"/>
      <c r="GU195" s="1548"/>
      <c r="GV195" s="1548"/>
      <c r="GW195" s="1548"/>
      <c r="GX195" s="1548"/>
      <c r="GY195" s="1548"/>
      <c r="GZ195" s="1548"/>
      <c r="HA195" s="1548"/>
      <c r="HB195" s="1548"/>
      <c r="HC195" s="1548"/>
      <c r="HD195" s="1548"/>
      <c r="HE195" s="1548"/>
      <c r="HF195" s="1548"/>
      <c r="HG195" s="1548"/>
      <c r="HH195" s="1548"/>
      <c r="HI195" s="1548"/>
      <c r="HJ195" s="1548"/>
      <c r="HK195" s="1548"/>
      <c r="HL195" s="1548"/>
      <c r="HM195" s="1548"/>
      <c r="HN195" s="1548"/>
      <c r="HO195" s="1548"/>
      <c r="HP195" s="1548"/>
      <c r="HQ195" s="1548"/>
      <c r="HR195" s="1548"/>
      <c r="HS195" s="1548"/>
      <c r="HT195" s="1548"/>
      <c r="HU195" s="1548"/>
      <c r="HV195" s="1548"/>
      <c r="HW195" s="1548"/>
      <c r="HX195" s="1548"/>
      <c r="HY195" s="1548"/>
      <c r="HZ195" s="1548"/>
      <c r="IA195" s="1548"/>
      <c r="IB195" s="1548"/>
      <c r="IC195" s="1548"/>
      <c r="ID195" s="1548"/>
      <c r="IE195" s="1548"/>
      <c r="IF195" s="1548"/>
      <c r="IG195" s="1548"/>
      <c r="IH195" s="1548"/>
      <c r="II195" s="1548"/>
      <c r="IJ195" s="1548"/>
      <c r="IK195" s="1548"/>
      <c r="IL195" s="1548"/>
      <c r="IM195" s="1548"/>
      <c r="IN195" s="1548"/>
      <c r="IO195" s="1548"/>
      <c r="IP195" s="1548"/>
      <c r="IQ195" s="1548"/>
      <c r="IR195" s="1548"/>
      <c r="IS195" s="1548"/>
      <c r="IT195" s="1548"/>
      <c r="IU195" s="1548"/>
      <c r="IV195" s="1548"/>
      <c r="IW195" s="1548"/>
      <c r="IX195" s="1548"/>
      <c r="IY195" s="1548"/>
      <c r="IZ195" s="1548"/>
      <c r="JA195" s="1548"/>
      <c r="JB195" s="1548"/>
      <c r="JC195" s="1548"/>
      <c r="JD195" s="1548"/>
      <c r="JE195" s="1548"/>
      <c r="JF195" s="1548"/>
      <c r="JG195" s="1548"/>
      <c r="JH195" s="1548"/>
      <c r="JI195" s="1548"/>
      <c r="JJ195" s="1548"/>
      <c r="JK195" s="1548"/>
      <c r="JL195" s="1548"/>
      <c r="JM195" s="1548"/>
      <c r="JN195" s="1548"/>
      <c r="JO195" s="1548"/>
      <c r="JP195" s="1548"/>
      <c r="JQ195" s="1548"/>
      <c r="JR195" s="1548"/>
      <c r="JS195" s="1548"/>
      <c r="JT195" s="1548"/>
      <c r="JU195" s="1548"/>
      <c r="JV195" s="1548"/>
      <c r="JW195" s="1548"/>
      <c r="JX195" s="1548"/>
      <c r="JY195" s="1548"/>
      <c r="JZ195" s="1548"/>
      <c r="KA195" s="1548"/>
      <c r="KB195" s="1548"/>
      <c r="KC195" s="1548"/>
      <c r="KD195" s="1548"/>
      <c r="KE195" s="1548"/>
      <c r="KF195" s="1548"/>
      <c r="KG195" s="1548"/>
      <c r="KH195" s="1548"/>
      <c r="KI195" s="1548"/>
      <c r="KJ195" s="1548"/>
      <c r="KK195" s="1548"/>
      <c r="KL195" s="1548"/>
      <c r="KM195" s="1548"/>
      <c r="KN195" s="1548"/>
      <c r="KO195" s="1548"/>
      <c r="KP195" s="1548"/>
      <c r="KQ195" s="1548"/>
      <c r="KR195" s="1548"/>
      <c r="KS195" s="1548"/>
      <c r="KT195" s="1548"/>
      <c r="KU195" s="1548"/>
      <c r="KV195" s="1548"/>
      <c r="KW195" s="1548"/>
      <c r="KX195" s="1548"/>
      <c r="KY195" s="1548"/>
      <c r="KZ195" s="1548"/>
      <c r="LA195" s="1548"/>
      <c r="LB195" s="1548"/>
      <c r="LC195" s="1548"/>
      <c r="LD195" s="1548"/>
      <c r="LE195" s="1548"/>
      <c r="LF195" s="1548"/>
      <c r="LG195" s="1548"/>
      <c r="LH195" s="1548"/>
      <c r="LI195" s="1548"/>
      <c r="LJ195" s="1548"/>
      <c r="LK195" s="1548"/>
      <c r="LL195" s="1548"/>
      <c r="LM195" s="1548"/>
      <c r="LN195" s="1548"/>
      <c r="LO195" s="1548"/>
      <c r="LP195" s="1548"/>
      <c r="LQ195" s="1548"/>
      <c r="LR195" s="1548"/>
      <c r="LS195" s="1548"/>
      <c r="LT195" s="1548"/>
      <c r="LU195" s="1548"/>
      <c r="LV195" s="1548"/>
      <c r="LW195" s="1548"/>
      <c r="LX195" s="1548"/>
      <c r="LY195" s="1548"/>
      <c r="LZ195" s="1548"/>
      <c r="MA195" s="1548"/>
      <c r="MB195" s="1548"/>
      <c r="MC195" s="1548"/>
      <c r="MD195" s="1548"/>
      <c r="ME195" s="1548"/>
      <c r="MF195" s="1548"/>
      <c r="MG195" s="1548"/>
      <c r="MH195" s="1548"/>
      <c r="MI195" s="1548"/>
      <c r="MJ195" s="1548"/>
      <c r="MK195" s="1548"/>
      <c r="ML195" s="1548"/>
      <c r="MM195" s="1548"/>
      <c r="MN195" s="1548"/>
      <c r="MO195" s="1548"/>
      <c r="MP195" s="1548"/>
      <c r="MQ195" s="1548"/>
      <c r="MR195" s="1548"/>
      <c r="MS195" s="1548"/>
      <c r="MT195" s="1548"/>
      <c r="MU195" s="1548"/>
      <c r="MV195" s="1548"/>
      <c r="MW195" s="1548"/>
      <c r="MX195" s="1548"/>
      <c r="MY195" s="1548"/>
      <c r="MZ195" s="1548"/>
      <c r="NA195" s="1548"/>
      <c r="NB195" s="1548"/>
      <c r="NC195" s="1548"/>
      <c r="ND195" s="1548"/>
      <c r="NE195" s="1548"/>
      <c r="NF195" s="1548"/>
      <c r="NG195" s="1548"/>
      <c r="NH195" s="1548"/>
      <c r="NI195" s="1548"/>
      <c r="NJ195" s="1548"/>
      <c r="NK195" s="1548"/>
      <c r="NL195" s="1548"/>
      <c r="NM195" s="1548"/>
      <c r="NN195" s="1548"/>
      <c r="NO195" s="1548"/>
      <c r="NP195" s="1548"/>
      <c r="NQ195" s="1548"/>
      <c r="NR195" s="1548"/>
      <c r="NS195" s="1548"/>
      <c r="NT195" s="1548"/>
      <c r="NU195" s="1548"/>
      <c r="NV195" s="1548"/>
      <c r="NW195" s="1548"/>
      <c r="NX195" s="1548"/>
      <c r="NY195" s="1548"/>
      <c r="NZ195" s="1548"/>
      <c r="OA195" s="1548"/>
      <c r="OB195" s="1548"/>
      <c r="OC195" s="1548"/>
      <c r="OD195" s="1548"/>
      <c r="OE195" s="1548"/>
      <c r="OF195" s="1548"/>
      <c r="OG195" s="1548"/>
      <c r="OH195" s="1548"/>
      <c r="OI195" s="1548"/>
      <c r="OJ195" s="1548"/>
      <c r="OK195" s="1548"/>
      <c r="OL195" s="1548"/>
      <c r="OM195" s="1548"/>
      <c r="ON195" s="1548"/>
      <c r="OO195" s="1548"/>
      <c r="OP195" s="1548"/>
      <c r="OQ195" s="1548"/>
      <c r="OR195" s="1548"/>
      <c r="OS195" s="1548"/>
      <c r="OT195" s="1548"/>
      <c r="OU195" s="1548"/>
      <c r="OV195" s="1548"/>
      <c r="OW195" s="1548"/>
      <c r="OX195" s="1548"/>
      <c r="OY195" s="1548"/>
      <c r="OZ195" s="1548"/>
      <c r="PA195" s="1548"/>
      <c r="PB195" s="1548"/>
      <c r="PC195" s="1548"/>
      <c r="PD195" s="1548"/>
      <c r="PE195" s="1548"/>
      <c r="PF195" s="1548"/>
      <c r="PG195" s="1548"/>
      <c r="PH195" s="1548"/>
      <c r="PI195" s="1548"/>
      <c r="PJ195" s="1548"/>
      <c r="PK195" s="1548"/>
      <c r="PL195" s="1548"/>
      <c r="PM195" s="1548"/>
      <c r="PN195" s="1548"/>
      <c r="PO195" s="1548"/>
      <c r="PP195" s="1548"/>
      <c r="PQ195" s="1548"/>
      <c r="PR195" s="1548"/>
      <c r="PS195" s="1548"/>
      <c r="PT195" s="1548"/>
      <c r="PU195" s="1548"/>
      <c r="PV195" s="1548"/>
      <c r="PW195" s="1548"/>
      <c r="PX195" s="1548"/>
      <c r="PY195" s="1548"/>
      <c r="PZ195" s="1548"/>
      <c r="QA195" s="1548"/>
      <c r="QB195" s="1548"/>
      <c r="QC195" s="1548"/>
      <c r="QD195" s="1548"/>
      <c r="QE195" s="1548"/>
      <c r="QF195" s="1548"/>
      <c r="QG195" s="1548"/>
      <c r="QH195" s="1548"/>
      <c r="QI195" s="1548"/>
      <c r="QJ195" s="1548"/>
      <c r="QK195" s="1548"/>
      <c r="QL195" s="1548"/>
      <c r="QM195" s="1548"/>
      <c r="QN195" s="1548"/>
      <c r="QO195" s="1548"/>
      <c r="QP195" s="1548"/>
      <c r="QQ195" s="1548"/>
      <c r="QR195" s="1548"/>
      <c r="QS195" s="1548"/>
      <c r="QT195" s="1548"/>
      <c r="QU195" s="1548"/>
      <c r="QV195" s="1548"/>
      <c r="QW195" s="1548"/>
      <c r="QX195" s="1548"/>
      <c r="QY195" s="1548"/>
      <c r="QZ195" s="1548"/>
      <c r="RA195" s="1548"/>
      <c r="RB195" s="1548"/>
      <c r="RC195" s="1548"/>
      <c r="RD195" s="1548"/>
      <c r="RE195" s="1548"/>
      <c r="RF195" s="1548"/>
      <c r="RG195" s="1548"/>
      <c r="RH195" s="1548"/>
      <c r="RI195" s="1548"/>
      <c r="RJ195" s="1548"/>
      <c r="RK195" s="1548"/>
      <c r="RL195" s="1548"/>
      <c r="RM195" s="1548"/>
      <c r="RN195" s="1548"/>
      <c r="RO195" s="1548"/>
      <c r="RP195" s="1548"/>
      <c r="RQ195" s="1548"/>
      <c r="RR195" s="1548"/>
      <c r="RS195" s="1548"/>
      <c r="RT195" s="1548"/>
      <c r="RU195" s="1548"/>
      <c r="RV195" s="1548"/>
      <c r="RW195" s="1548"/>
      <c r="RX195" s="1548"/>
      <c r="RY195" s="1548"/>
      <c r="RZ195" s="1548"/>
      <c r="SA195" s="1548"/>
      <c r="SB195" s="1548"/>
      <c r="SC195" s="1548"/>
      <c r="SD195" s="1548"/>
      <c r="SE195" s="1548"/>
      <c r="SF195" s="1548"/>
      <c r="SG195" s="1548"/>
      <c r="SH195" s="1548"/>
      <c r="SI195" s="1548"/>
      <c r="SJ195" s="1548"/>
      <c r="SK195" s="1548"/>
      <c r="SL195" s="1548"/>
      <c r="SM195" s="1548"/>
      <c r="SN195" s="1548"/>
      <c r="SO195" s="1548"/>
      <c r="SP195" s="1548"/>
      <c r="SQ195" s="1548"/>
      <c r="SR195" s="1548"/>
      <c r="SS195" s="1548"/>
      <c r="ST195" s="1548"/>
      <c r="SU195" s="1548"/>
      <c r="SV195" s="1548"/>
      <c r="SW195" s="1548"/>
      <c r="SX195" s="1548"/>
      <c r="SY195" s="1548"/>
      <c r="SZ195" s="1548"/>
      <c r="TA195" s="1548"/>
      <c r="TB195" s="1548"/>
      <c r="TC195" s="1548"/>
      <c r="TD195" s="1548"/>
      <c r="TE195" s="1548"/>
      <c r="TF195" s="1548"/>
      <c r="TG195" s="1548"/>
      <c r="TH195" s="1548"/>
      <c r="TI195" s="1548"/>
      <c r="TJ195" s="1548"/>
      <c r="TK195" s="1548"/>
      <c r="TL195" s="1548"/>
      <c r="TM195" s="1548"/>
      <c r="TN195" s="1548"/>
      <c r="TO195" s="1548"/>
      <c r="TP195" s="1548"/>
      <c r="TQ195" s="1548"/>
      <c r="TR195" s="1548"/>
      <c r="TS195" s="1548"/>
      <c r="TT195" s="1548"/>
      <c r="TU195" s="1548"/>
      <c r="TV195" s="1548"/>
      <c r="TW195" s="1548"/>
      <c r="TX195" s="1548"/>
      <c r="TY195" s="1548"/>
      <c r="TZ195" s="1548"/>
      <c r="UA195" s="1548"/>
      <c r="UB195" s="1548"/>
      <c r="UC195" s="1548"/>
      <c r="UD195" s="1548"/>
      <c r="UE195" s="1548"/>
      <c r="UF195" s="1548"/>
      <c r="UG195" s="1548"/>
      <c r="UH195" s="1548"/>
      <c r="UI195" s="1548"/>
      <c r="UJ195" s="1548"/>
      <c r="UK195" s="1548"/>
      <c r="UL195" s="1548"/>
      <c r="UM195" s="1548"/>
      <c r="UN195" s="1548"/>
      <c r="UO195" s="1548"/>
      <c r="UP195" s="1548"/>
      <c r="UQ195" s="1548"/>
      <c r="UR195" s="1548"/>
      <c r="US195" s="1548"/>
      <c r="UT195" s="1548"/>
      <c r="UU195" s="1548"/>
      <c r="UV195" s="1548"/>
      <c r="UW195" s="1548"/>
      <c r="UX195" s="1548"/>
      <c r="UY195" s="1548"/>
      <c r="UZ195" s="1548"/>
      <c r="VA195" s="1548"/>
      <c r="VB195" s="1548"/>
      <c r="VC195" s="1548"/>
      <c r="VD195" s="1548"/>
      <c r="VE195" s="1548"/>
      <c r="VF195" s="1548"/>
      <c r="VG195" s="1548"/>
      <c r="VH195" s="1548"/>
      <c r="VI195" s="1548"/>
      <c r="VJ195" s="1548"/>
      <c r="VK195" s="1548"/>
      <c r="VL195" s="1548"/>
      <c r="VM195" s="1548"/>
      <c r="VN195" s="1548"/>
      <c r="VO195" s="1548"/>
      <c r="VP195" s="1548"/>
      <c r="VQ195" s="1548"/>
      <c r="VR195" s="1548"/>
      <c r="VS195" s="1548"/>
      <c r="VT195" s="1548"/>
      <c r="VU195" s="1548"/>
      <c r="VV195" s="1548"/>
      <c r="VW195" s="1548"/>
      <c r="VX195" s="1548"/>
      <c r="VY195" s="1548"/>
      <c r="VZ195" s="1548"/>
      <c r="WA195" s="1548"/>
      <c r="WB195" s="1548"/>
      <c r="WC195" s="1548"/>
      <c r="WD195" s="1548"/>
      <c r="WE195" s="1548"/>
      <c r="WF195" s="1548"/>
      <c r="WG195" s="1548"/>
      <c r="WH195" s="1548"/>
      <c r="WI195" s="1548"/>
      <c r="WJ195" s="1548"/>
      <c r="WK195" s="1548"/>
      <c r="WL195" s="1548"/>
      <c r="WM195" s="1548"/>
      <c r="WN195" s="1548"/>
      <c r="WO195" s="1548"/>
      <c r="WP195" s="1548"/>
      <c r="WQ195" s="1548"/>
      <c r="WR195" s="1548"/>
      <c r="WS195" s="1548"/>
      <c r="WT195" s="1548"/>
      <c r="WU195" s="1548"/>
      <c r="WV195" s="1548"/>
      <c r="WW195" s="1548"/>
      <c r="WX195" s="1548"/>
      <c r="WY195" s="1548"/>
      <c r="WZ195" s="1548"/>
      <c r="XA195" s="1548"/>
      <c r="XB195" s="1548"/>
      <c r="XC195" s="1548"/>
      <c r="XD195" s="1548"/>
      <c r="XE195" s="1548"/>
      <c r="XF195" s="1548"/>
      <c r="XG195" s="1548"/>
      <c r="XH195" s="1548"/>
      <c r="XI195" s="1548"/>
      <c r="XJ195" s="1548"/>
      <c r="XK195" s="1548"/>
      <c r="XL195" s="1548"/>
      <c r="XM195" s="1548"/>
      <c r="XN195" s="1548"/>
      <c r="XO195" s="1548"/>
      <c r="XP195" s="1548"/>
      <c r="XQ195" s="1548"/>
      <c r="XR195" s="1548"/>
      <c r="XS195" s="1548"/>
      <c r="XT195" s="1548"/>
      <c r="XU195" s="1548"/>
      <c r="XV195" s="1548"/>
      <c r="XW195" s="1548"/>
      <c r="XX195" s="1548"/>
      <c r="XY195" s="1548"/>
      <c r="XZ195" s="1548"/>
      <c r="YA195" s="1548"/>
      <c r="YB195" s="1548"/>
      <c r="YC195" s="1548"/>
      <c r="YD195" s="1548"/>
      <c r="YE195" s="1548"/>
      <c r="YF195" s="1548"/>
      <c r="YG195" s="1548"/>
      <c r="YH195" s="1548"/>
      <c r="YI195" s="1548"/>
      <c r="YJ195" s="1548"/>
      <c r="YK195" s="1548"/>
      <c r="YL195" s="1548"/>
      <c r="YM195" s="1548"/>
      <c r="YN195" s="1548"/>
      <c r="YO195" s="1548"/>
      <c r="YP195" s="1548"/>
      <c r="YQ195" s="1548"/>
      <c r="YR195" s="1548"/>
      <c r="YS195" s="1548"/>
      <c r="YT195" s="1548"/>
      <c r="YU195" s="1548"/>
      <c r="YV195" s="1548"/>
      <c r="YW195" s="1548"/>
      <c r="YX195" s="1548"/>
      <c r="YY195" s="1548"/>
      <c r="YZ195" s="1548"/>
      <c r="ZA195" s="1548"/>
      <c r="ZB195" s="1548"/>
      <c r="ZC195" s="1548"/>
      <c r="ZD195" s="1548"/>
      <c r="ZE195" s="1548"/>
      <c r="ZF195" s="1548"/>
      <c r="ZG195" s="1548"/>
      <c r="ZH195" s="1548"/>
      <c r="ZI195" s="1548"/>
      <c r="ZJ195" s="1548"/>
      <c r="ZK195" s="1548"/>
      <c r="ZL195" s="1548"/>
      <c r="ZM195" s="1548"/>
      <c r="ZN195" s="1548"/>
      <c r="ZO195" s="1548"/>
      <c r="ZP195" s="1548"/>
      <c r="ZQ195" s="1548"/>
      <c r="ZR195" s="1548"/>
      <c r="ZS195" s="1548"/>
      <c r="ZT195" s="1548"/>
      <c r="ZU195" s="1548"/>
      <c r="ZV195" s="1548"/>
      <c r="ZW195" s="1548"/>
      <c r="ZX195" s="1548"/>
      <c r="ZY195" s="1548"/>
      <c r="ZZ195" s="1548"/>
      <c r="AAA195" s="1548"/>
      <c r="AAB195" s="1548"/>
      <c r="AAC195" s="1548"/>
      <c r="AAD195" s="1548"/>
      <c r="AAE195" s="1548"/>
      <c r="AAF195" s="1548"/>
      <c r="AAG195" s="1548"/>
      <c r="AAH195" s="1548"/>
      <c r="AAI195" s="1548"/>
      <c r="AAJ195" s="1548"/>
      <c r="AAK195" s="1548"/>
      <c r="AAL195" s="1548"/>
      <c r="AAM195" s="1548"/>
      <c r="AAN195" s="1548"/>
      <c r="AAO195" s="1548"/>
      <c r="AAP195" s="1548"/>
      <c r="AAQ195" s="1548"/>
      <c r="AAR195" s="1548"/>
      <c r="AAS195" s="1548"/>
      <c r="AAT195" s="1548"/>
      <c r="AAU195" s="1548"/>
      <c r="AAV195" s="1548"/>
      <c r="AAW195" s="1548"/>
      <c r="AAX195" s="1548"/>
      <c r="AAY195" s="1548"/>
      <c r="AAZ195" s="1548"/>
      <c r="ABA195" s="1548"/>
      <c r="ABB195" s="1548"/>
      <c r="ABC195" s="1548"/>
      <c r="ABD195" s="1548"/>
      <c r="ABE195" s="1548"/>
      <c r="ABF195" s="1548"/>
      <c r="ABG195" s="1548"/>
      <c r="ABH195" s="1548"/>
      <c r="ABI195" s="1548"/>
      <c r="ABJ195" s="1548"/>
      <c r="ABK195" s="1548"/>
      <c r="ABL195" s="1548"/>
      <c r="ABM195" s="1548"/>
      <c r="ABN195" s="1548"/>
      <c r="ABO195" s="1548"/>
      <c r="ABP195" s="1548"/>
      <c r="ABQ195" s="1548"/>
      <c r="ABR195" s="1548"/>
      <c r="ABS195" s="1548"/>
      <c r="ABT195" s="1548"/>
      <c r="ABU195" s="1548"/>
      <c r="ABV195" s="1548"/>
      <c r="ABW195" s="1548"/>
      <c r="ABX195" s="1548"/>
      <c r="ABY195" s="1548"/>
      <c r="ABZ195" s="1548"/>
      <c r="ACA195" s="1548"/>
      <c r="ACB195" s="1548"/>
      <c r="ACC195" s="1548"/>
      <c r="ACD195" s="1548"/>
      <c r="ACE195" s="1548"/>
      <c r="ACF195" s="1548"/>
      <c r="ACG195" s="1548"/>
      <c r="ACH195" s="1548"/>
      <c r="ACI195" s="1548"/>
      <c r="ACJ195" s="1548"/>
      <c r="ACK195" s="1548"/>
      <c r="ACL195" s="1548"/>
      <c r="ACM195" s="1548"/>
      <c r="ACN195" s="1548"/>
      <c r="ACO195" s="1548"/>
      <c r="ACP195" s="1548"/>
      <c r="ACQ195" s="1548"/>
      <c r="ACR195" s="1548"/>
      <c r="ACS195" s="1548"/>
      <c r="ACT195" s="1548"/>
      <c r="ACU195" s="1548"/>
      <c r="ACV195" s="1548"/>
      <c r="ACW195" s="1548"/>
      <c r="ACX195" s="1548"/>
      <c r="ACY195" s="1548"/>
      <c r="ACZ195" s="1548"/>
      <c r="ADA195" s="1548"/>
      <c r="ADB195" s="1548"/>
      <c r="ADC195" s="1548"/>
      <c r="ADD195" s="1548"/>
      <c r="ADE195" s="1548"/>
      <c r="ADF195" s="1548"/>
      <c r="ADG195" s="1548"/>
      <c r="ADH195" s="1548"/>
      <c r="ADI195" s="1548"/>
      <c r="ADJ195" s="1548"/>
      <c r="ADK195" s="1548"/>
      <c r="ADL195" s="1548"/>
      <c r="ADM195" s="1548"/>
      <c r="ADN195" s="1548"/>
      <c r="ADO195" s="1548"/>
      <c r="ADP195" s="1548"/>
      <c r="ADQ195" s="1548"/>
      <c r="ADR195" s="1548"/>
      <c r="ADS195" s="1548"/>
      <c r="ADT195" s="1548"/>
      <c r="ADU195" s="1548"/>
      <c r="ADV195" s="1548"/>
      <c r="ADW195" s="1548"/>
      <c r="ADX195" s="1548"/>
      <c r="ADY195" s="1548"/>
      <c r="ADZ195" s="1548"/>
      <c r="AEA195" s="1548"/>
      <c r="AEB195" s="1548"/>
      <c r="AEC195" s="1548"/>
      <c r="AED195" s="1548"/>
      <c r="AEE195" s="1548"/>
      <c r="AEF195" s="1548"/>
      <c r="AEG195" s="1548"/>
      <c r="AEH195" s="1548"/>
      <c r="AEI195" s="1548"/>
      <c r="AEJ195" s="1548"/>
      <c r="AEK195" s="1548"/>
      <c r="AEL195" s="1548"/>
      <c r="AEM195" s="1548"/>
      <c r="AEN195" s="1548"/>
      <c r="AEO195" s="1548"/>
      <c r="AEP195" s="1548"/>
      <c r="AEQ195" s="1548"/>
      <c r="AER195" s="1548"/>
      <c r="AES195" s="1548"/>
      <c r="AET195" s="1548"/>
      <c r="AEU195" s="1548"/>
      <c r="AEV195" s="1548"/>
      <c r="AEW195" s="1548"/>
      <c r="AEX195" s="1548"/>
      <c r="AEY195" s="1548"/>
      <c r="AEZ195" s="1548"/>
      <c r="AFA195" s="1548"/>
      <c r="AFB195" s="1548"/>
      <c r="AFC195" s="1548"/>
      <c r="AFD195" s="1548"/>
      <c r="AFE195" s="1548"/>
      <c r="AFF195" s="1548"/>
      <c r="AFG195" s="1548"/>
      <c r="AFH195" s="1548"/>
      <c r="AFI195" s="1548"/>
      <c r="AFJ195" s="1548"/>
      <c r="AFK195" s="1548"/>
      <c r="AFL195" s="1548"/>
      <c r="AFM195" s="1548"/>
      <c r="AFN195" s="1548"/>
      <c r="AFO195" s="1548"/>
      <c r="AFP195" s="1548"/>
      <c r="AFQ195" s="1548"/>
      <c r="AFR195" s="1548"/>
      <c r="AFS195" s="1548"/>
      <c r="AFT195" s="1548"/>
      <c r="AFU195" s="1548"/>
      <c r="AFV195" s="1548"/>
      <c r="AFW195" s="1548"/>
      <c r="AFX195" s="1548"/>
      <c r="AFY195" s="1548"/>
      <c r="AFZ195" s="1548"/>
      <c r="AGA195" s="1548"/>
      <c r="AGB195" s="1548"/>
      <c r="AGC195" s="1548"/>
      <c r="AGD195" s="1548"/>
      <c r="AGE195" s="1548"/>
      <c r="AGF195" s="1548"/>
      <c r="AGG195" s="1548"/>
      <c r="AGH195" s="1548"/>
      <c r="AGI195" s="1548"/>
      <c r="AGJ195" s="1548"/>
      <c r="AGK195" s="1548"/>
      <c r="AGL195" s="1548"/>
      <c r="AGM195" s="1548"/>
      <c r="AGN195" s="1548"/>
      <c r="AGO195" s="1548"/>
      <c r="AGP195" s="1548"/>
      <c r="AGQ195" s="1548"/>
      <c r="AGR195" s="1548"/>
      <c r="AGS195" s="1548"/>
      <c r="AGT195" s="1548"/>
      <c r="AGU195" s="1548"/>
      <c r="AGV195" s="1548"/>
      <c r="AGW195" s="1548"/>
      <c r="AGX195" s="1548"/>
      <c r="AGY195" s="1548"/>
      <c r="AGZ195" s="1548"/>
      <c r="AHA195" s="1548"/>
      <c r="AHB195" s="1548"/>
      <c r="AHC195" s="1548"/>
      <c r="AHD195" s="1548"/>
      <c r="AHE195" s="1548"/>
      <c r="AHF195" s="1548"/>
      <c r="AHG195" s="1548"/>
      <c r="AHH195" s="1548"/>
      <c r="AHI195" s="1548"/>
      <c r="AHJ195" s="1548"/>
      <c r="AHK195" s="1548"/>
      <c r="AHL195" s="1548"/>
      <c r="AHM195" s="1548"/>
      <c r="AHN195" s="1548"/>
      <c r="AHO195" s="1548"/>
      <c r="AHP195" s="1548"/>
      <c r="AHQ195" s="1548"/>
      <c r="AHR195" s="1548"/>
      <c r="AHS195" s="1548"/>
      <c r="AHT195" s="1548"/>
      <c r="AHU195" s="1548"/>
      <c r="AHV195" s="1548"/>
      <c r="AHW195" s="1548"/>
      <c r="AHX195" s="1548"/>
      <c r="AHY195" s="1548"/>
      <c r="AHZ195" s="1548"/>
      <c r="AIA195" s="1548"/>
      <c r="AIB195" s="1548"/>
      <c r="AIC195" s="1548"/>
      <c r="AID195" s="1548"/>
      <c r="AIE195" s="1548"/>
      <c r="AIF195" s="1548"/>
      <c r="AIG195" s="1548"/>
      <c r="AIH195" s="1548"/>
      <c r="AII195" s="1548"/>
      <c r="AIJ195" s="1548"/>
      <c r="AIK195" s="1548"/>
      <c r="AIL195" s="1548"/>
      <c r="AIM195" s="1548"/>
      <c r="AIN195" s="1548"/>
      <c r="AIO195" s="1548"/>
      <c r="AIP195" s="1548"/>
      <c r="AIQ195" s="1548"/>
      <c r="AIR195" s="1548"/>
      <c r="AIS195" s="1548"/>
      <c r="AIT195" s="1548"/>
      <c r="AIU195" s="1548"/>
      <c r="AIV195" s="1548"/>
      <c r="AIW195" s="1548"/>
      <c r="AIX195" s="1548"/>
      <c r="AIY195" s="1548"/>
      <c r="AIZ195" s="1548"/>
      <c r="AJA195" s="1548"/>
      <c r="AJB195" s="1548"/>
      <c r="AJC195" s="1548"/>
      <c r="AJD195" s="1548"/>
      <c r="AJE195" s="1548"/>
      <c r="AJF195" s="1548"/>
      <c r="AJG195" s="1548"/>
      <c r="AJH195" s="1548"/>
      <c r="AJI195" s="1548"/>
      <c r="AJJ195" s="1548"/>
      <c r="AJK195" s="1548"/>
      <c r="AJL195" s="1548"/>
      <c r="AJM195" s="1548"/>
      <c r="AJN195" s="1548"/>
      <c r="AJO195" s="1548"/>
      <c r="AJP195" s="1548"/>
      <c r="AJQ195" s="1548"/>
      <c r="AJR195" s="1548"/>
      <c r="AJS195" s="1548"/>
      <c r="AJT195" s="1548"/>
      <c r="AJU195" s="1548"/>
      <c r="AJV195" s="1548"/>
      <c r="AJW195" s="1548"/>
      <c r="AJX195" s="1548"/>
      <c r="AJY195" s="1548"/>
      <c r="AJZ195" s="1548"/>
      <c r="AKA195" s="1548"/>
      <c r="AKB195" s="1548"/>
      <c r="AKC195" s="1548"/>
      <c r="AKD195" s="1548"/>
      <c r="AKE195" s="1548"/>
      <c r="AKF195" s="1548"/>
      <c r="AKG195" s="1548"/>
      <c r="AKH195" s="1548"/>
      <c r="AKI195" s="1548"/>
      <c r="AKJ195" s="1548"/>
      <c r="AKK195" s="1548"/>
      <c r="AKL195" s="1548"/>
      <c r="AKM195" s="1548"/>
      <c r="AKN195" s="1548"/>
      <c r="AKO195" s="1548"/>
      <c r="AKP195" s="1548"/>
      <c r="AKQ195" s="1548"/>
      <c r="AKR195" s="1548"/>
      <c r="AKS195" s="1548"/>
      <c r="AKT195" s="1548"/>
      <c r="AKU195" s="1548"/>
      <c r="AKV195" s="1548"/>
      <c r="AKW195" s="1548"/>
      <c r="AKX195" s="1548"/>
      <c r="AKY195" s="1548"/>
      <c r="AKZ195" s="1548"/>
      <c r="ALA195" s="1548"/>
      <c r="ALB195" s="1548"/>
      <c r="ALC195" s="1548"/>
      <c r="ALD195" s="1548"/>
      <c r="ALE195" s="1548"/>
      <c r="ALF195" s="1548"/>
      <c r="ALG195" s="1548"/>
      <c r="ALH195" s="1548"/>
      <c r="ALI195" s="1548"/>
      <c r="ALJ195" s="1548"/>
      <c r="ALK195" s="1548"/>
      <c r="ALL195" s="1548"/>
      <c r="ALM195" s="1548"/>
      <c r="ALN195" s="1548"/>
      <c r="ALO195" s="1548"/>
      <c r="ALP195" s="1548"/>
      <c r="ALQ195" s="1548"/>
      <c r="ALR195" s="1548"/>
      <c r="ALS195" s="1548"/>
      <c r="ALT195" s="1548"/>
      <c r="ALU195" s="1548"/>
      <c r="ALV195" s="1548"/>
      <c r="ALW195" s="1548"/>
      <c r="ALX195" s="1548"/>
      <c r="ALY195" s="1548"/>
      <c r="ALZ195" s="1548"/>
      <c r="AMA195" s="1548"/>
      <c r="AMB195" s="1548"/>
      <c r="AMC195" s="1548"/>
      <c r="AMD195" s="1548"/>
      <c r="AME195" s="1548"/>
      <c r="AMF195" s="1548"/>
      <c r="AMG195" s="1548"/>
      <c r="AMH195" s="1548"/>
      <c r="AMI195" s="1548"/>
      <c r="AMJ195" s="1548"/>
      <c r="AMK195" s="1548"/>
      <c r="AML195" s="1548"/>
      <c r="AMM195" s="1548"/>
      <c r="AMN195" s="1548"/>
      <c r="AMO195" s="1548"/>
      <c r="AMP195" s="1548"/>
      <c r="AMQ195" s="1548"/>
      <c r="AMR195" s="1548"/>
      <c r="AMS195" s="1548"/>
      <c r="AMT195" s="1548"/>
      <c r="AMU195" s="1548"/>
      <c r="AMV195" s="1548"/>
      <c r="AMW195" s="1548"/>
      <c r="AMX195" s="1548"/>
      <c r="AMY195" s="1548"/>
      <c r="AMZ195" s="1548"/>
      <c r="ANA195" s="1548"/>
      <c r="ANB195" s="1548"/>
      <c r="ANC195" s="1548"/>
      <c r="AND195" s="1548"/>
      <c r="ANE195" s="1548"/>
      <c r="ANF195" s="1548"/>
      <c r="ANG195" s="1548"/>
      <c r="ANH195" s="1548"/>
      <c r="ANI195" s="1548"/>
      <c r="ANJ195" s="1548"/>
      <c r="ANK195" s="1548"/>
      <c r="ANL195" s="1548"/>
      <c r="ANM195" s="1548"/>
      <c r="ANN195" s="1548"/>
      <c r="ANO195" s="1548"/>
      <c r="ANP195" s="1548"/>
      <c r="ANQ195" s="1548"/>
      <c r="ANR195" s="1548"/>
      <c r="ANS195" s="1548"/>
      <c r="ANT195" s="1548"/>
      <c r="ANU195" s="1548"/>
      <c r="ANV195" s="1548"/>
      <c r="ANW195" s="1548"/>
      <c r="ANX195" s="1548"/>
      <c r="ANY195" s="1548"/>
      <c r="ANZ195" s="1548"/>
      <c r="AOA195" s="1548"/>
      <c r="AOB195" s="1548"/>
      <c r="AOC195" s="1548"/>
      <c r="AOD195" s="1548"/>
      <c r="AOE195" s="1548"/>
      <c r="AOF195" s="1548"/>
      <c r="AOG195" s="1548"/>
      <c r="AOH195" s="1548"/>
      <c r="AOI195" s="1548"/>
      <c r="AOJ195" s="1548"/>
      <c r="AOK195" s="1548"/>
      <c r="AOL195" s="1548"/>
      <c r="AOM195" s="1548"/>
      <c r="AON195" s="1548"/>
      <c r="AOO195" s="1548"/>
      <c r="AOP195" s="1548"/>
      <c r="AOQ195" s="1548"/>
      <c r="AOR195" s="1548"/>
      <c r="AOS195" s="1548"/>
      <c r="AOT195" s="1548"/>
      <c r="AOU195" s="1548"/>
      <c r="AOV195" s="1548"/>
      <c r="AOW195" s="1548"/>
      <c r="AOX195" s="1548"/>
      <c r="AOY195" s="1548"/>
      <c r="AOZ195" s="1548"/>
      <c r="APA195" s="1548"/>
      <c r="APB195" s="1548"/>
      <c r="APC195" s="1548"/>
      <c r="APD195" s="1548"/>
      <c r="APE195" s="1548"/>
      <c r="APF195" s="1548"/>
      <c r="APG195" s="1548"/>
      <c r="APH195" s="1548"/>
      <c r="API195" s="1548"/>
      <c r="APJ195" s="1548"/>
      <c r="APK195" s="1548"/>
      <c r="APL195" s="1548"/>
      <c r="APM195" s="1548"/>
      <c r="APN195" s="1548"/>
      <c r="APO195" s="1548"/>
      <c r="APP195" s="1548"/>
      <c r="APQ195" s="1548"/>
      <c r="APR195" s="1548"/>
      <c r="APS195" s="1548"/>
      <c r="APT195" s="1548"/>
      <c r="APU195" s="1548"/>
      <c r="APV195" s="1548"/>
      <c r="APW195" s="1548"/>
      <c r="APX195" s="1548"/>
      <c r="APY195" s="1548"/>
      <c r="APZ195" s="1548"/>
      <c r="AQA195" s="1548"/>
      <c r="AQB195" s="1548"/>
      <c r="AQC195" s="1548"/>
      <c r="AQD195" s="1548"/>
      <c r="AQE195" s="1548"/>
      <c r="AQF195" s="1548"/>
      <c r="AQG195" s="1548"/>
      <c r="AQH195" s="1548"/>
      <c r="AQI195" s="1548"/>
      <c r="AQJ195" s="1548"/>
      <c r="AQK195" s="1548"/>
      <c r="AQL195" s="1548"/>
      <c r="AQM195" s="1548"/>
      <c r="AQN195" s="1548"/>
      <c r="AQO195" s="1548"/>
      <c r="AQP195" s="1548"/>
      <c r="AQQ195" s="1548"/>
      <c r="AQR195" s="1548"/>
      <c r="AQS195" s="1548"/>
      <c r="AQT195" s="1548"/>
      <c r="AQU195" s="1548"/>
      <c r="AQV195" s="1548"/>
      <c r="AQW195" s="1548"/>
      <c r="AQX195" s="1548"/>
      <c r="AQY195" s="1548"/>
      <c r="AQZ195" s="1548"/>
      <c r="ARA195" s="1548"/>
      <c r="ARB195" s="1548"/>
      <c r="ARC195" s="1548"/>
      <c r="ARD195" s="1548"/>
      <c r="ARE195" s="1548"/>
      <c r="ARF195" s="1548"/>
      <c r="ARG195" s="1548"/>
      <c r="ARH195" s="1548"/>
      <c r="ARI195" s="1548"/>
      <c r="ARJ195" s="1548"/>
      <c r="ARK195" s="1548"/>
      <c r="ARL195" s="1548"/>
      <c r="ARM195" s="1548"/>
      <c r="ARN195" s="1548"/>
      <c r="ARO195" s="1548"/>
      <c r="ARP195" s="1548"/>
      <c r="ARQ195" s="1548"/>
      <c r="ARR195" s="1548"/>
      <c r="ARS195" s="1548"/>
      <c r="ART195" s="1548"/>
      <c r="ARU195" s="1548"/>
      <c r="ARV195" s="1548"/>
      <c r="ARW195" s="1548"/>
      <c r="ARX195" s="1548"/>
      <c r="ARY195" s="1548"/>
      <c r="ARZ195" s="1548"/>
      <c r="ASA195" s="1548"/>
      <c r="ASB195" s="1548"/>
      <c r="ASC195" s="1548"/>
      <c r="ASD195" s="1548"/>
      <c r="ASE195" s="1548"/>
      <c r="ASF195" s="1548"/>
      <c r="ASG195" s="1548"/>
      <c r="ASH195" s="1548"/>
      <c r="ASI195" s="1548"/>
      <c r="ASJ195" s="1548"/>
      <c r="ASK195" s="1548"/>
      <c r="ASL195" s="1548"/>
      <c r="ASM195" s="1548"/>
      <c r="ASN195" s="1548"/>
      <c r="ASO195" s="1548"/>
      <c r="ASP195" s="1548"/>
      <c r="ASQ195" s="1548"/>
      <c r="ASR195" s="1548"/>
      <c r="ASS195" s="1548"/>
      <c r="AST195" s="1548"/>
      <c r="ASU195" s="1548"/>
      <c r="ASV195" s="1548"/>
      <c r="ASW195" s="1548"/>
      <c r="ASX195" s="1548"/>
      <c r="ASY195" s="1548"/>
      <c r="ASZ195" s="1548"/>
      <c r="ATA195" s="1548"/>
      <c r="ATB195" s="1548"/>
      <c r="ATC195" s="1548"/>
      <c r="ATD195" s="1548"/>
      <c r="ATE195" s="1548"/>
      <c r="ATF195" s="1548"/>
      <c r="ATG195" s="1548"/>
      <c r="ATH195" s="1548"/>
      <c r="ATI195" s="1548"/>
      <c r="ATJ195" s="1548"/>
      <c r="ATK195" s="1548"/>
      <c r="ATL195" s="1548"/>
      <c r="ATM195" s="1548"/>
      <c r="ATN195" s="1548"/>
      <c r="ATO195" s="1548"/>
      <c r="ATP195" s="1548"/>
      <c r="ATQ195" s="1548"/>
      <c r="ATR195" s="1548"/>
      <c r="ATS195" s="1548"/>
      <c r="ATT195" s="1548"/>
      <c r="ATU195" s="1548"/>
      <c r="ATV195" s="1548"/>
      <c r="ATW195" s="1548"/>
      <c r="ATX195" s="1548"/>
      <c r="ATY195" s="1548"/>
      <c r="ATZ195" s="1548"/>
      <c r="AUA195" s="1548"/>
      <c r="AUB195" s="1548"/>
      <c r="AUC195" s="1548"/>
      <c r="AUD195" s="1548"/>
      <c r="AUE195" s="1548"/>
      <c r="AUF195" s="1548"/>
      <c r="AUG195" s="1548"/>
      <c r="AUH195" s="1548"/>
      <c r="AUI195" s="1548"/>
      <c r="AUJ195" s="1548"/>
      <c r="AUK195" s="1548"/>
      <c r="AUL195" s="1548"/>
      <c r="AUM195" s="1548"/>
      <c r="AUN195" s="1548"/>
      <c r="AUO195" s="1548"/>
      <c r="AUP195" s="1548"/>
      <c r="AUQ195" s="1548"/>
      <c r="AUR195" s="1548"/>
      <c r="AUS195" s="1548"/>
      <c r="AUT195" s="1548"/>
      <c r="AUU195" s="1548"/>
      <c r="AUV195" s="1548"/>
      <c r="AUW195" s="1548"/>
      <c r="AUX195" s="1548"/>
      <c r="AUY195" s="1548"/>
      <c r="AUZ195" s="1548"/>
      <c r="AVA195" s="1548"/>
      <c r="AVB195" s="1548"/>
      <c r="AVC195" s="1548"/>
      <c r="AVD195" s="1548"/>
      <c r="AVE195" s="1548"/>
      <c r="AVF195" s="1548"/>
      <c r="AVG195" s="1548"/>
      <c r="AVH195" s="1548"/>
      <c r="AVI195" s="1548"/>
      <c r="AVJ195" s="1548"/>
      <c r="AVK195" s="1548"/>
      <c r="AVL195" s="1548"/>
      <c r="AVM195" s="1548"/>
      <c r="AVN195" s="1548"/>
      <c r="AVO195" s="1548"/>
      <c r="AVP195" s="1548"/>
      <c r="AVQ195" s="1548"/>
      <c r="AVR195" s="1548"/>
      <c r="AVS195" s="1548"/>
      <c r="AVT195" s="1548"/>
      <c r="AVU195" s="1548"/>
      <c r="AVV195" s="1548"/>
      <c r="AVW195" s="1548"/>
      <c r="AVX195" s="1548"/>
      <c r="AVY195" s="1548"/>
      <c r="AVZ195" s="1548"/>
      <c r="AWA195" s="1548"/>
      <c r="AWB195" s="1548"/>
      <c r="AWC195" s="1548"/>
      <c r="AWD195" s="1548"/>
      <c r="AWE195" s="1548"/>
      <c r="AWF195" s="1548"/>
      <c r="AWG195" s="1548"/>
      <c r="AWH195" s="1548"/>
      <c r="AWI195" s="1548"/>
      <c r="AWJ195" s="1548"/>
      <c r="AWK195" s="1548"/>
      <c r="AWL195" s="1548"/>
      <c r="AWM195" s="1548"/>
      <c r="AWN195" s="1548"/>
      <c r="AWO195" s="1548"/>
      <c r="AWP195" s="1548"/>
      <c r="AWQ195" s="1548"/>
      <c r="AWR195" s="1548"/>
      <c r="AWS195" s="1548"/>
      <c r="AWT195" s="1548"/>
      <c r="AWU195" s="1548"/>
      <c r="AWV195" s="1548"/>
      <c r="AWW195" s="1548"/>
      <c r="AWX195" s="1548"/>
      <c r="AWY195" s="1548"/>
      <c r="AWZ195" s="1548"/>
      <c r="AXA195" s="1548"/>
      <c r="AXB195" s="1548"/>
      <c r="AXC195" s="1548"/>
      <c r="AXD195" s="1548"/>
      <c r="AXE195" s="1548"/>
      <c r="AXF195" s="1548"/>
      <c r="AXG195" s="1548"/>
      <c r="AXH195" s="1548"/>
      <c r="AXI195" s="1548"/>
      <c r="AXJ195" s="1548"/>
      <c r="AXK195" s="1548"/>
      <c r="AXL195" s="1548"/>
      <c r="AXM195" s="1548"/>
      <c r="AXN195" s="1548"/>
      <c r="AXO195" s="1548"/>
      <c r="AXP195" s="1548"/>
      <c r="AXQ195" s="1548"/>
      <c r="AXR195" s="1548"/>
      <c r="AXS195" s="1548"/>
      <c r="AXT195" s="1548"/>
      <c r="AXU195" s="1548"/>
      <c r="AXV195" s="1548"/>
      <c r="AXW195" s="1548"/>
      <c r="AXX195" s="1548"/>
      <c r="AXY195" s="1548"/>
      <c r="AXZ195" s="1548"/>
      <c r="AYA195" s="1548"/>
      <c r="AYB195" s="1548"/>
      <c r="AYC195" s="1548"/>
      <c r="AYD195" s="1548"/>
      <c r="AYE195" s="1548"/>
      <c r="AYF195" s="1548"/>
      <c r="AYG195" s="1548"/>
      <c r="AYH195" s="1548"/>
      <c r="AYI195" s="1548"/>
      <c r="AYJ195" s="1548"/>
      <c r="AYK195" s="1548"/>
      <c r="AYL195" s="1548"/>
      <c r="AYM195" s="1548"/>
      <c r="AYN195" s="1548"/>
      <c r="AYO195" s="1548"/>
      <c r="AYP195" s="1548"/>
      <c r="AYQ195" s="1548"/>
      <c r="AYR195" s="1548"/>
      <c r="AYS195" s="1548"/>
      <c r="AYT195" s="1548"/>
      <c r="AYU195" s="1548"/>
      <c r="AYV195" s="1548"/>
      <c r="AYW195" s="1548"/>
      <c r="AYX195" s="1548"/>
      <c r="AYY195" s="1548"/>
      <c r="AYZ195" s="1548"/>
      <c r="AZA195" s="1548"/>
      <c r="AZB195" s="1548"/>
      <c r="AZC195" s="1548"/>
      <c r="AZD195" s="1548"/>
      <c r="AZE195" s="1548"/>
      <c r="AZF195" s="1548"/>
      <c r="AZG195" s="1548"/>
      <c r="AZH195" s="1548"/>
      <c r="AZI195" s="1548"/>
      <c r="AZJ195" s="1548"/>
      <c r="AZK195" s="1548"/>
      <c r="AZL195" s="1548"/>
      <c r="AZM195" s="1548"/>
      <c r="AZN195" s="1548"/>
      <c r="AZO195" s="1548"/>
      <c r="AZP195" s="1548"/>
      <c r="AZQ195" s="1548"/>
      <c r="AZR195" s="1548"/>
      <c r="AZS195" s="1548"/>
      <c r="AZT195" s="1548"/>
      <c r="AZU195" s="1548"/>
      <c r="AZV195" s="1548"/>
      <c r="AZW195" s="1548"/>
      <c r="AZX195" s="1548"/>
      <c r="AZY195" s="1548"/>
      <c r="AZZ195" s="1548"/>
      <c r="BAA195" s="1548"/>
      <c r="BAB195" s="1548"/>
      <c r="BAC195" s="1548"/>
      <c r="BAD195" s="1548"/>
      <c r="BAE195" s="1548"/>
      <c r="BAF195" s="1548"/>
      <c r="BAG195" s="1548"/>
      <c r="BAH195" s="1548"/>
      <c r="BAI195" s="1548"/>
      <c r="BAJ195" s="1548"/>
      <c r="BAK195" s="1548"/>
      <c r="BAL195" s="1548"/>
      <c r="BAM195" s="1548"/>
      <c r="BAN195" s="1548"/>
      <c r="BAO195" s="1548"/>
      <c r="BAP195" s="1548"/>
      <c r="BAQ195" s="1548"/>
      <c r="BAR195" s="1548"/>
      <c r="BAS195" s="1548"/>
      <c r="BAT195" s="1548"/>
      <c r="BAU195" s="1548"/>
      <c r="BAV195" s="1548"/>
      <c r="BAW195" s="1548"/>
      <c r="BAX195" s="1548"/>
      <c r="BAY195" s="1548"/>
      <c r="BAZ195" s="1548"/>
      <c r="BBA195" s="1548"/>
      <c r="BBB195" s="1548"/>
      <c r="BBC195" s="1548"/>
      <c r="BBD195" s="1548"/>
      <c r="BBE195" s="1548"/>
      <c r="BBF195" s="1548"/>
      <c r="BBG195" s="1548"/>
      <c r="BBH195" s="1548"/>
      <c r="BBI195" s="1548"/>
      <c r="BBJ195" s="1548"/>
      <c r="BBK195" s="1548"/>
      <c r="BBL195" s="1548"/>
      <c r="BBM195" s="1548"/>
      <c r="BBN195" s="1548"/>
      <c r="BBO195" s="1548"/>
      <c r="BBP195" s="1548"/>
      <c r="BBQ195" s="1548"/>
      <c r="BBR195" s="1548"/>
      <c r="BBS195" s="1548"/>
      <c r="BBT195" s="1548"/>
      <c r="BBU195" s="1548"/>
      <c r="BBV195" s="1548"/>
      <c r="BBW195" s="1548"/>
      <c r="BBX195" s="1548"/>
      <c r="BBY195" s="1548"/>
      <c r="BBZ195" s="1548"/>
      <c r="BCA195" s="1548"/>
      <c r="BCB195" s="1548"/>
      <c r="BCC195" s="1548"/>
      <c r="BCD195" s="1548"/>
      <c r="BCE195" s="1548"/>
      <c r="BCF195" s="1548"/>
      <c r="BCG195" s="1548"/>
      <c r="BCH195" s="1548"/>
      <c r="BCI195" s="1548"/>
      <c r="BCJ195" s="1548"/>
      <c r="BCK195" s="1548"/>
      <c r="BCL195" s="1548"/>
      <c r="BCM195" s="1548"/>
      <c r="BCN195" s="1548"/>
      <c r="BCO195" s="1548"/>
      <c r="BCP195" s="1548"/>
      <c r="BCQ195" s="1548"/>
      <c r="BCR195" s="1548"/>
      <c r="BCS195" s="1548"/>
      <c r="BCT195" s="1548"/>
      <c r="BCU195" s="1548"/>
      <c r="BCV195" s="1548"/>
      <c r="BCW195" s="1548"/>
      <c r="BCX195" s="1548"/>
      <c r="BCY195" s="1548"/>
      <c r="BCZ195" s="1548"/>
      <c r="BDA195" s="1548"/>
      <c r="BDB195" s="1548"/>
      <c r="BDC195" s="1548"/>
      <c r="BDD195" s="1548"/>
      <c r="BDE195" s="1548"/>
      <c r="BDF195" s="1548"/>
      <c r="BDG195" s="1548"/>
      <c r="BDH195" s="1548"/>
      <c r="BDI195" s="1548"/>
      <c r="BDJ195" s="1548"/>
      <c r="BDK195" s="1548"/>
      <c r="BDL195" s="1548"/>
      <c r="BDM195" s="1548"/>
      <c r="BDN195" s="1548"/>
      <c r="BDO195" s="1548"/>
      <c r="BDP195" s="1548"/>
      <c r="BDQ195" s="1548"/>
      <c r="BDR195" s="1548"/>
      <c r="BDS195" s="1548"/>
      <c r="BDT195" s="1548"/>
      <c r="BDU195" s="1548"/>
      <c r="BDV195" s="1548"/>
      <c r="BDW195" s="1548"/>
      <c r="BDX195" s="1548"/>
      <c r="BDY195" s="1548"/>
      <c r="BDZ195" s="1548"/>
      <c r="BEA195" s="1548"/>
      <c r="BEB195" s="1548"/>
      <c r="BEC195" s="1548"/>
      <c r="BED195" s="1548"/>
      <c r="BEE195" s="1548"/>
      <c r="BEF195" s="1548"/>
      <c r="BEG195" s="1548"/>
      <c r="BEH195" s="1548"/>
      <c r="BEI195" s="1548"/>
      <c r="BEJ195" s="1548"/>
      <c r="BEK195" s="1548"/>
      <c r="BEL195" s="1548"/>
      <c r="BEM195" s="1548"/>
      <c r="BEN195" s="1548"/>
      <c r="BEO195" s="1548"/>
      <c r="BEP195" s="1548"/>
      <c r="BEQ195" s="1548"/>
      <c r="BER195" s="1548"/>
      <c r="BES195" s="1548"/>
      <c r="BET195" s="1548"/>
      <c r="BEU195" s="1548"/>
      <c r="BEV195" s="1548"/>
      <c r="BEW195" s="1548"/>
      <c r="BEX195" s="1548"/>
      <c r="BEY195" s="1548"/>
      <c r="BEZ195" s="1548"/>
      <c r="BFA195" s="1548"/>
      <c r="BFB195" s="1548"/>
      <c r="BFC195" s="1548"/>
      <c r="BFD195" s="1548"/>
      <c r="BFE195" s="1548"/>
      <c r="BFF195" s="1548"/>
      <c r="BFG195" s="1548"/>
      <c r="BFH195" s="1548"/>
      <c r="BFI195" s="1548"/>
      <c r="BFJ195" s="1548"/>
      <c r="BFK195" s="1548"/>
      <c r="BFL195" s="1548"/>
      <c r="BFM195" s="1548"/>
      <c r="BFN195" s="1548"/>
      <c r="BFO195" s="1548"/>
      <c r="BFP195" s="1548"/>
      <c r="BFQ195" s="1548"/>
      <c r="BFR195" s="1548"/>
      <c r="BFS195" s="1548"/>
      <c r="BFT195" s="1548"/>
      <c r="BFU195" s="1548"/>
      <c r="BFV195" s="1548"/>
      <c r="BFW195" s="1548"/>
      <c r="BFX195" s="1548"/>
      <c r="BFY195" s="1548"/>
      <c r="BFZ195" s="1548"/>
      <c r="BGA195" s="1548"/>
      <c r="BGB195" s="1548"/>
      <c r="BGC195" s="1548"/>
      <c r="BGD195" s="1548"/>
      <c r="BGE195" s="1548"/>
      <c r="BGF195" s="1548"/>
      <c r="BGG195" s="1548"/>
      <c r="BGH195" s="1548"/>
      <c r="BGI195" s="1548"/>
      <c r="BGJ195" s="1548"/>
      <c r="BGK195" s="1548"/>
      <c r="BGL195" s="1548"/>
      <c r="BGM195" s="1548"/>
      <c r="BGN195" s="1548"/>
      <c r="BGO195" s="1548"/>
      <c r="BGP195" s="1548"/>
      <c r="BGQ195" s="1548"/>
      <c r="BGR195" s="1548"/>
      <c r="BGS195" s="1548"/>
      <c r="BGT195" s="1548"/>
      <c r="BGU195" s="1548"/>
      <c r="BGV195" s="1548"/>
      <c r="BGW195" s="1548"/>
      <c r="BGX195" s="1548"/>
      <c r="BGY195" s="1548"/>
      <c r="BGZ195" s="1548"/>
      <c r="BHA195" s="1548"/>
      <c r="BHB195" s="1548"/>
      <c r="BHC195" s="1548"/>
      <c r="BHD195" s="1548"/>
      <c r="BHE195" s="1548"/>
      <c r="BHF195" s="1548"/>
      <c r="BHG195" s="1548"/>
      <c r="BHH195" s="1548"/>
      <c r="BHI195" s="1548"/>
      <c r="BHJ195" s="1548"/>
      <c r="BHK195" s="1548"/>
      <c r="BHL195" s="1548"/>
      <c r="BHM195" s="1548"/>
      <c r="BHN195" s="1548"/>
      <c r="BHO195" s="1548"/>
      <c r="BHP195" s="1548"/>
      <c r="BHQ195" s="1548"/>
      <c r="BHR195" s="1548"/>
      <c r="BHS195" s="1548"/>
      <c r="BHT195" s="1548"/>
      <c r="BHU195" s="1548"/>
      <c r="BHV195" s="1548"/>
      <c r="BHW195" s="1548"/>
      <c r="BHX195" s="1548"/>
      <c r="BHY195" s="1548"/>
      <c r="BHZ195" s="1548"/>
      <c r="BIA195" s="1548"/>
      <c r="BIB195" s="1548"/>
      <c r="BIC195" s="1548"/>
      <c r="BID195" s="1548"/>
      <c r="BIE195" s="1548"/>
      <c r="BIF195" s="1548"/>
      <c r="BIG195" s="1548"/>
      <c r="BIH195" s="1548"/>
      <c r="BII195" s="1548"/>
      <c r="BIJ195" s="1548"/>
      <c r="BIK195" s="1548"/>
      <c r="BIL195" s="1548"/>
      <c r="BIM195" s="1548"/>
      <c r="BIN195" s="1548"/>
      <c r="BIO195" s="1548"/>
      <c r="BIP195" s="1548"/>
      <c r="BIQ195" s="1548"/>
      <c r="BIR195" s="1548"/>
      <c r="BIS195" s="1548"/>
      <c r="BIT195" s="1548"/>
      <c r="BIU195" s="1548"/>
      <c r="BIV195" s="1548"/>
      <c r="BIW195" s="1548"/>
      <c r="BIX195" s="1548"/>
      <c r="BIY195" s="1548"/>
      <c r="BIZ195" s="1548"/>
      <c r="BJA195" s="1548"/>
      <c r="BJB195" s="1548"/>
      <c r="BJC195" s="1548"/>
      <c r="BJD195" s="1548"/>
      <c r="BJE195" s="1548"/>
      <c r="BJF195" s="1548"/>
      <c r="BJG195" s="1548"/>
      <c r="BJH195" s="1548"/>
      <c r="BJI195" s="1548"/>
      <c r="BJJ195" s="1548"/>
      <c r="BJK195" s="1548"/>
      <c r="BJL195" s="1548"/>
      <c r="BJM195" s="1548"/>
      <c r="BJN195" s="1548"/>
      <c r="BJO195" s="1548"/>
      <c r="BJP195" s="1548"/>
      <c r="BJQ195" s="1548"/>
      <c r="BJR195" s="1548"/>
      <c r="BJS195" s="1548"/>
      <c r="BJT195" s="1548"/>
      <c r="BJU195" s="1548"/>
      <c r="BJV195" s="1548"/>
      <c r="BJW195" s="1548"/>
      <c r="BJX195" s="1548"/>
      <c r="BJY195" s="1548"/>
      <c r="BJZ195" s="1548"/>
      <c r="BKA195" s="1548"/>
      <c r="BKB195" s="1548"/>
      <c r="BKC195" s="1548"/>
      <c r="BKD195" s="1548"/>
      <c r="BKE195" s="1548"/>
      <c r="BKF195" s="1548"/>
      <c r="BKG195" s="1548"/>
      <c r="BKH195" s="1548"/>
      <c r="BKI195" s="1548"/>
      <c r="BKJ195" s="1548"/>
      <c r="BKK195" s="1548"/>
      <c r="BKL195" s="1548"/>
      <c r="BKM195" s="1548"/>
      <c r="BKN195" s="1548"/>
      <c r="BKO195" s="1548"/>
      <c r="BKP195" s="1548"/>
      <c r="BKQ195" s="1548"/>
      <c r="BKR195" s="1548"/>
      <c r="BKS195" s="1548"/>
      <c r="BKT195" s="1548"/>
      <c r="BKU195" s="1548"/>
      <c r="BKV195" s="1548"/>
      <c r="BKW195" s="1548"/>
      <c r="BKX195" s="1548"/>
      <c r="BKY195" s="1548"/>
      <c r="BKZ195" s="1548"/>
      <c r="BLA195" s="1548"/>
      <c r="BLB195" s="1548"/>
      <c r="BLC195" s="1548"/>
      <c r="BLD195" s="1548"/>
      <c r="BLE195" s="1548"/>
      <c r="BLF195" s="1548"/>
      <c r="BLG195" s="1548"/>
      <c r="BLH195" s="1548"/>
      <c r="BLI195" s="1548"/>
      <c r="BLJ195" s="1548"/>
      <c r="BLK195" s="1548"/>
      <c r="BLL195" s="1548"/>
      <c r="BLM195" s="1548"/>
      <c r="BLN195" s="1548"/>
      <c r="BLO195" s="1548"/>
      <c r="BLP195" s="1548"/>
      <c r="BLQ195" s="1548"/>
      <c r="BLR195" s="1548"/>
      <c r="BLS195" s="1548"/>
      <c r="BLT195" s="1548"/>
      <c r="BLU195" s="1548"/>
      <c r="BLV195" s="1548"/>
      <c r="BLW195" s="1548"/>
      <c r="BLX195" s="1548"/>
      <c r="BLY195" s="1548"/>
      <c r="BLZ195" s="1548"/>
      <c r="BMA195" s="1548"/>
      <c r="BMB195" s="1548"/>
      <c r="BMC195" s="1548"/>
      <c r="BMD195" s="1548"/>
      <c r="BME195" s="1548"/>
      <c r="BMF195" s="1548"/>
      <c r="BMG195" s="1548"/>
      <c r="BMH195" s="1548"/>
      <c r="BMI195" s="1548"/>
      <c r="BMJ195" s="1548"/>
      <c r="BMK195" s="1548"/>
      <c r="BML195" s="1548"/>
      <c r="BMM195" s="1548"/>
      <c r="BMN195" s="1548"/>
      <c r="BMO195" s="1548"/>
      <c r="BMP195" s="1548"/>
      <c r="BMQ195" s="1548"/>
      <c r="BMR195" s="1548"/>
      <c r="BMS195" s="1548"/>
      <c r="BMT195" s="1548"/>
      <c r="BMU195" s="1548"/>
      <c r="BMV195" s="1548"/>
      <c r="BMW195" s="1548"/>
      <c r="BMX195" s="1548"/>
      <c r="BMY195" s="1548"/>
      <c r="BMZ195" s="1548"/>
      <c r="BNA195" s="1548"/>
      <c r="BNB195" s="1548"/>
      <c r="BNC195" s="1548"/>
      <c r="BND195" s="1548"/>
      <c r="BNE195" s="1548"/>
      <c r="BNF195" s="1548"/>
      <c r="BNG195" s="1548"/>
      <c r="BNH195" s="1548"/>
      <c r="BNI195" s="1548"/>
      <c r="BNJ195" s="1548"/>
      <c r="BNK195" s="1548"/>
      <c r="BNL195" s="1548"/>
      <c r="BNM195" s="1548"/>
      <c r="BNN195" s="1548"/>
      <c r="BNO195" s="1548"/>
      <c r="BNP195" s="1548"/>
      <c r="BNQ195" s="1548"/>
      <c r="BNR195" s="1548"/>
      <c r="BNS195" s="1548"/>
      <c r="BNT195" s="1548"/>
      <c r="BNU195" s="1548"/>
      <c r="BNV195" s="1548"/>
      <c r="BNW195" s="1548"/>
      <c r="BNX195" s="1548"/>
      <c r="BNY195" s="1548"/>
      <c r="BNZ195" s="1548"/>
      <c r="BOA195" s="1548"/>
      <c r="BOB195" s="1548"/>
      <c r="BOC195" s="1548"/>
      <c r="BOD195" s="1548"/>
      <c r="BOE195" s="1548"/>
      <c r="BOF195" s="1548"/>
      <c r="BOG195" s="1548"/>
      <c r="BOH195" s="1548"/>
      <c r="BOI195" s="1548"/>
      <c r="BOJ195" s="1548"/>
      <c r="BOK195" s="1548"/>
      <c r="BOL195" s="1548"/>
      <c r="BOM195" s="1548"/>
      <c r="BON195" s="1548"/>
      <c r="BOO195" s="1548"/>
      <c r="BOP195" s="1548"/>
      <c r="BOQ195" s="1548"/>
      <c r="BOR195" s="1548"/>
      <c r="BOS195" s="1548"/>
      <c r="BOT195" s="1548"/>
      <c r="BOU195" s="1548"/>
      <c r="BOV195" s="1548"/>
      <c r="BOW195" s="1548"/>
      <c r="BOX195" s="1548"/>
      <c r="BOY195" s="1548"/>
      <c r="BOZ195" s="1548"/>
      <c r="BPA195" s="1548"/>
      <c r="BPB195" s="1548"/>
      <c r="BPC195" s="1548"/>
      <c r="BPD195" s="1548"/>
      <c r="BPE195" s="1548"/>
      <c r="BPF195" s="1548"/>
      <c r="BPG195" s="1548"/>
      <c r="BPH195" s="1548"/>
      <c r="BPI195" s="1548"/>
      <c r="BPJ195" s="1548"/>
      <c r="BPK195" s="1548"/>
      <c r="BPL195" s="1548"/>
      <c r="BPM195" s="1548"/>
      <c r="BPN195" s="1548"/>
      <c r="BPO195" s="1548"/>
      <c r="BPP195" s="1548"/>
      <c r="BPQ195" s="1548"/>
      <c r="BPR195" s="1548"/>
      <c r="BPS195" s="1548"/>
      <c r="BPT195" s="1548"/>
      <c r="BPU195" s="1548"/>
      <c r="BPV195" s="1548"/>
      <c r="BPW195" s="1548"/>
      <c r="BPX195" s="1548"/>
      <c r="BPY195" s="1548"/>
      <c r="BPZ195" s="1548"/>
      <c r="BQA195" s="1548"/>
      <c r="BQB195" s="1548"/>
      <c r="BQC195" s="1548"/>
      <c r="BQD195" s="1548"/>
      <c r="BQE195" s="1548"/>
      <c r="BQF195" s="1548"/>
      <c r="BQG195" s="1548"/>
      <c r="BQH195" s="1548"/>
      <c r="BQI195" s="1548"/>
      <c r="BQJ195" s="1548"/>
      <c r="BQK195" s="1548"/>
      <c r="BQL195" s="1548"/>
      <c r="BQM195" s="1548"/>
      <c r="BQN195" s="1548"/>
      <c r="BQO195" s="1548"/>
      <c r="BQP195" s="1548"/>
      <c r="BQQ195" s="1548"/>
      <c r="BQR195" s="1548"/>
      <c r="BQS195" s="1548"/>
      <c r="BQT195" s="1548"/>
      <c r="BQU195" s="1548"/>
      <c r="BQV195" s="1548"/>
      <c r="BQW195" s="1548"/>
      <c r="BQX195" s="1548"/>
      <c r="BQY195" s="1548"/>
      <c r="BQZ195" s="1548"/>
      <c r="BRA195" s="1548"/>
      <c r="BRB195" s="1548"/>
      <c r="BRC195" s="1548"/>
      <c r="BRD195" s="1548"/>
      <c r="BRE195" s="1548"/>
      <c r="BRF195" s="1548"/>
      <c r="BRG195" s="1548"/>
      <c r="BRH195" s="1548"/>
      <c r="BRI195" s="1548"/>
      <c r="BRJ195" s="1548"/>
      <c r="BRK195" s="1548"/>
      <c r="BRL195" s="1548"/>
      <c r="BRM195" s="1548"/>
      <c r="BRN195" s="1548"/>
      <c r="BRO195" s="1548"/>
      <c r="BRP195" s="1548"/>
      <c r="BRQ195" s="1548"/>
      <c r="BRR195" s="1548"/>
      <c r="BRS195" s="1548"/>
      <c r="BRT195" s="1548"/>
      <c r="BRU195" s="1548"/>
      <c r="BRV195" s="1548"/>
      <c r="BRW195" s="1548"/>
      <c r="BRX195" s="1548"/>
      <c r="BRY195" s="1548"/>
      <c r="BRZ195" s="1548"/>
      <c r="BSA195" s="1548"/>
      <c r="BSB195" s="1548"/>
      <c r="BSC195" s="1548"/>
      <c r="BSD195" s="1548"/>
      <c r="BSE195" s="1548"/>
      <c r="BSF195" s="1548"/>
      <c r="BSG195" s="1548"/>
      <c r="BSH195" s="1548"/>
      <c r="BSI195" s="1548"/>
      <c r="BSJ195" s="1548"/>
      <c r="BSK195" s="1548"/>
      <c r="BSL195" s="1548"/>
      <c r="BSM195" s="1548"/>
      <c r="BSN195" s="1548"/>
      <c r="BSO195" s="1548"/>
      <c r="BSP195" s="1548"/>
      <c r="BSQ195" s="1548"/>
      <c r="BSR195" s="1548"/>
      <c r="BSS195" s="1548"/>
      <c r="BST195" s="1548"/>
      <c r="BSU195" s="1548"/>
      <c r="BSV195" s="1548"/>
      <c r="BSW195" s="1548"/>
      <c r="BSX195" s="1548"/>
      <c r="BSY195" s="1548"/>
      <c r="BSZ195" s="1548"/>
      <c r="BTA195" s="1548"/>
      <c r="BTB195" s="1548"/>
      <c r="BTC195" s="1548"/>
      <c r="BTD195" s="1548"/>
      <c r="BTE195" s="1548"/>
      <c r="BTF195" s="1548"/>
      <c r="BTG195" s="1548"/>
      <c r="BTH195" s="1548"/>
      <c r="BTI195" s="1548"/>
      <c r="BTJ195" s="1548"/>
      <c r="BTK195" s="1548"/>
      <c r="BTL195" s="1548"/>
      <c r="BTM195" s="1548"/>
      <c r="BTN195" s="1548"/>
      <c r="BTO195" s="1548"/>
      <c r="BTP195" s="1548"/>
      <c r="BTQ195" s="1548"/>
      <c r="BTR195" s="1548"/>
      <c r="BTS195" s="1548"/>
      <c r="BTT195" s="1548"/>
      <c r="BTU195" s="1548"/>
      <c r="BTV195" s="1548"/>
      <c r="BTW195" s="1548"/>
      <c r="BTX195" s="1548"/>
      <c r="BTY195" s="1548"/>
      <c r="BTZ195" s="1548"/>
      <c r="BUA195" s="1548"/>
      <c r="BUB195" s="1548"/>
      <c r="BUC195" s="1548"/>
      <c r="BUD195" s="1548"/>
      <c r="BUE195" s="1548"/>
      <c r="BUF195" s="1548"/>
      <c r="BUG195" s="1548"/>
      <c r="BUH195" s="1548"/>
      <c r="BUI195" s="1548"/>
      <c r="BUJ195" s="1548"/>
      <c r="BUK195" s="1548"/>
      <c r="BUL195" s="1548"/>
      <c r="BUM195" s="1548"/>
      <c r="BUN195" s="1548"/>
      <c r="BUO195" s="1548"/>
      <c r="BUP195" s="1548"/>
      <c r="BUQ195" s="1548"/>
      <c r="BUR195" s="1548"/>
      <c r="BUS195" s="1548"/>
      <c r="BUT195" s="1548"/>
      <c r="BUU195" s="1548"/>
      <c r="BUV195" s="1548"/>
      <c r="BUW195" s="1548"/>
      <c r="BUX195" s="1548"/>
      <c r="BUY195" s="1548"/>
      <c r="BUZ195" s="1548"/>
      <c r="BVA195" s="1548"/>
      <c r="BVB195" s="1548"/>
      <c r="BVC195" s="1548"/>
      <c r="BVD195" s="1548"/>
      <c r="BVE195" s="1548"/>
      <c r="BVF195" s="1548"/>
      <c r="BVG195" s="1548"/>
      <c r="BVH195" s="1548"/>
      <c r="BVI195" s="1548"/>
      <c r="BVJ195" s="1548"/>
      <c r="BVK195" s="1548"/>
      <c r="BVL195" s="1548"/>
      <c r="BVM195" s="1548"/>
      <c r="BVN195" s="1548"/>
      <c r="BVO195" s="1548"/>
      <c r="BVP195" s="1548"/>
      <c r="BVQ195" s="1548"/>
      <c r="BVR195" s="1548"/>
      <c r="BVS195" s="1548"/>
      <c r="BVT195" s="1548"/>
      <c r="BVU195" s="1548"/>
      <c r="BVV195" s="1548"/>
      <c r="BVW195" s="1548"/>
      <c r="BVX195" s="1548"/>
      <c r="BVY195" s="1548"/>
      <c r="BVZ195" s="1548"/>
      <c r="BWA195" s="1548"/>
      <c r="BWB195" s="1548"/>
      <c r="BWC195" s="1548"/>
      <c r="BWD195" s="1548"/>
      <c r="BWE195" s="1548"/>
      <c r="BWF195" s="1548"/>
      <c r="BWG195" s="1548"/>
      <c r="BWH195" s="1548"/>
      <c r="BWI195" s="1548"/>
      <c r="BWJ195" s="1548"/>
      <c r="BWK195" s="1548"/>
      <c r="BWL195" s="1548"/>
      <c r="BWM195" s="1548"/>
      <c r="BWN195" s="1548"/>
      <c r="BWO195" s="1548"/>
      <c r="BWP195" s="1548"/>
      <c r="BWQ195" s="1548"/>
      <c r="BWR195" s="1548"/>
      <c r="BWS195" s="1548"/>
      <c r="BWT195" s="1548"/>
      <c r="BWU195" s="1548"/>
      <c r="BWV195" s="1548"/>
      <c r="BWW195" s="1548"/>
      <c r="BWX195" s="1548"/>
      <c r="BWY195" s="1548"/>
      <c r="BWZ195" s="1548"/>
      <c r="BXA195" s="1548"/>
      <c r="BXB195" s="1548"/>
      <c r="BXC195" s="1548"/>
      <c r="BXD195" s="1548"/>
      <c r="BXE195" s="1548"/>
      <c r="BXF195" s="1548"/>
      <c r="BXG195" s="1548"/>
      <c r="BXH195" s="1548"/>
      <c r="BXI195" s="1548"/>
      <c r="BXJ195" s="1548"/>
      <c r="BXK195" s="1548"/>
      <c r="BXL195" s="1548"/>
      <c r="BXM195" s="1548"/>
      <c r="BXN195" s="1548"/>
      <c r="BXO195" s="1548"/>
      <c r="BXP195" s="1548"/>
      <c r="BXQ195" s="1548"/>
      <c r="BXR195" s="1548"/>
      <c r="BXS195" s="1548"/>
      <c r="BXT195" s="1548"/>
      <c r="BXU195" s="1548"/>
      <c r="BXV195" s="1548"/>
      <c r="BXW195" s="1548"/>
      <c r="BXX195" s="1548"/>
      <c r="BXY195" s="1548"/>
      <c r="BXZ195" s="1548"/>
      <c r="BYA195" s="1548"/>
      <c r="BYB195" s="1548"/>
      <c r="BYC195" s="1548"/>
      <c r="BYD195" s="1548"/>
      <c r="BYE195" s="1548"/>
      <c r="BYF195" s="1548"/>
      <c r="BYG195" s="1548"/>
      <c r="BYH195" s="1548"/>
      <c r="BYI195" s="1548"/>
      <c r="BYJ195" s="1548"/>
      <c r="BYK195" s="1548"/>
      <c r="BYL195" s="1548"/>
      <c r="BYM195" s="1548"/>
      <c r="BYN195" s="1548"/>
      <c r="BYO195" s="1548"/>
      <c r="BYP195" s="1548"/>
      <c r="BYQ195" s="1548"/>
      <c r="BYR195" s="1548"/>
      <c r="BYS195" s="1548"/>
      <c r="BYT195" s="1548"/>
      <c r="BYU195" s="1548"/>
      <c r="BYV195" s="1548"/>
      <c r="BYW195" s="1548"/>
      <c r="BYX195" s="1548"/>
      <c r="BYY195" s="1548"/>
      <c r="BYZ195" s="1548"/>
      <c r="BZA195" s="1548"/>
      <c r="BZB195" s="1548"/>
      <c r="BZC195" s="1548"/>
      <c r="BZD195" s="1548"/>
      <c r="BZE195" s="1548"/>
      <c r="BZF195" s="1548"/>
      <c r="BZG195" s="1548"/>
      <c r="BZH195" s="1548"/>
      <c r="BZI195" s="1548"/>
      <c r="BZJ195" s="1548"/>
      <c r="BZK195" s="1548"/>
      <c r="BZL195" s="1548"/>
      <c r="BZM195" s="1548"/>
      <c r="BZN195" s="1548"/>
      <c r="BZO195" s="1548"/>
      <c r="BZP195" s="1548"/>
      <c r="BZQ195" s="1548"/>
      <c r="BZR195" s="1548"/>
      <c r="BZS195" s="1548"/>
      <c r="BZT195" s="1548"/>
      <c r="BZU195" s="1548"/>
      <c r="BZV195" s="1548"/>
      <c r="BZW195" s="1548"/>
      <c r="BZX195" s="1548"/>
      <c r="BZY195" s="1548"/>
      <c r="BZZ195" s="1548"/>
      <c r="CAA195" s="1548"/>
      <c r="CAB195" s="1548"/>
      <c r="CAC195" s="1548"/>
      <c r="CAD195" s="1548"/>
      <c r="CAE195" s="1548"/>
      <c r="CAF195" s="1548"/>
      <c r="CAG195" s="1548"/>
      <c r="CAH195" s="1548"/>
      <c r="CAI195" s="1548"/>
      <c r="CAJ195" s="1548"/>
      <c r="CAK195" s="1548"/>
      <c r="CAL195" s="1548"/>
      <c r="CAM195" s="1548"/>
      <c r="CAN195" s="1548"/>
      <c r="CAO195" s="1548"/>
      <c r="CAP195" s="1548"/>
      <c r="CAQ195" s="1548"/>
      <c r="CAR195" s="1548"/>
      <c r="CAS195" s="1548"/>
      <c r="CAT195" s="1548"/>
      <c r="CAU195" s="1548"/>
      <c r="CAV195" s="1548"/>
      <c r="CAW195" s="1548"/>
      <c r="CAX195" s="1548"/>
      <c r="CAY195" s="1548"/>
      <c r="CAZ195" s="1548"/>
      <c r="CBA195" s="1548"/>
      <c r="CBB195" s="1548"/>
      <c r="CBC195" s="1548"/>
      <c r="CBD195" s="1548"/>
      <c r="CBE195" s="1548"/>
      <c r="CBF195" s="1548"/>
      <c r="CBG195" s="1548"/>
      <c r="CBH195" s="1548"/>
      <c r="CBI195" s="1548"/>
      <c r="CBJ195" s="1548"/>
      <c r="CBK195" s="1548"/>
      <c r="CBL195" s="1548"/>
      <c r="CBM195" s="1548"/>
      <c r="CBN195" s="1548"/>
      <c r="CBO195" s="1548"/>
      <c r="CBP195" s="1548"/>
      <c r="CBQ195" s="1548"/>
      <c r="CBR195" s="1548"/>
      <c r="CBS195" s="1548"/>
      <c r="CBT195" s="1548"/>
      <c r="CBU195" s="1548"/>
      <c r="CBV195" s="1548"/>
      <c r="CBW195" s="1548"/>
      <c r="CBX195" s="1548"/>
      <c r="CBY195" s="1548"/>
      <c r="CBZ195" s="1548"/>
      <c r="CCA195" s="1548"/>
      <c r="CCB195" s="1548"/>
      <c r="CCC195" s="1548"/>
      <c r="CCD195" s="1548"/>
      <c r="CCE195" s="1548"/>
      <c r="CCF195" s="1548"/>
      <c r="CCG195" s="1548"/>
      <c r="CCH195" s="1548"/>
      <c r="CCI195" s="1548"/>
      <c r="CCJ195" s="1548"/>
      <c r="CCK195" s="1548"/>
      <c r="CCL195" s="1548"/>
      <c r="CCM195" s="1548"/>
      <c r="CCN195" s="1548"/>
      <c r="CCO195" s="1548"/>
      <c r="CCP195" s="1548"/>
      <c r="CCQ195" s="1548"/>
      <c r="CCR195" s="1548"/>
      <c r="CCS195" s="1548"/>
      <c r="CCT195" s="1548"/>
      <c r="CCU195" s="1548"/>
      <c r="CCV195" s="1548"/>
      <c r="CCW195" s="1548"/>
      <c r="CCX195" s="1548"/>
      <c r="CCY195" s="1548"/>
      <c r="CCZ195" s="1548"/>
      <c r="CDA195" s="1548"/>
      <c r="CDB195" s="1548"/>
      <c r="CDC195" s="1548"/>
      <c r="CDD195" s="1548"/>
      <c r="CDE195" s="1548"/>
      <c r="CDF195" s="1548"/>
      <c r="CDG195" s="1548"/>
      <c r="CDH195" s="1548"/>
      <c r="CDI195" s="1548"/>
      <c r="CDJ195" s="1548"/>
      <c r="CDK195" s="1548"/>
      <c r="CDL195" s="1548"/>
      <c r="CDM195" s="1548"/>
      <c r="CDN195" s="1548"/>
      <c r="CDO195" s="1548"/>
      <c r="CDP195" s="1548"/>
      <c r="CDQ195" s="1548"/>
      <c r="CDR195" s="1548"/>
      <c r="CDS195" s="1548"/>
      <c r="CDT195" s="1548"/>
      <c r="CDU195" s="1548"/>
      <c r="CDV195" s="1548"/>
      <c r="CDW195" s="1548"/>
      <c r="CDX195" s="1548"/>
      <c r="CDY195" s="1548"/>
      <c r="CDZ195" s="1548"/>
      <c r="CEA195" s="1548"/>
      <c r="CEB195" s="1548"/>
      <c r="CEC195" s="1548"/>
      <c r="CED195" s="1548"/>
      <c r="CEE195" s="1548"/>
      <c r="CEF195" s="1548"/>
      <c r="CEG195" s="1548"/>
      <c r="CEH195" s="1548"/>
      <c r="CEI195" s="1548"/>
      <c r="CEJ195" s="1548"/>
      <c r="CEK195" s="1548"/>
      <c r="CEL195" s="1548"/>
      <c r="CEM195" s="1548"/>
      <c r="CEN195" s="1548"/>
      <c r="CEO195" s="1548"/>
      <c r="CEP195" s="1548"/>
      <c r="CEQ195" s="1548"/>
      <c r="CER195" s="1548"/>
      <c r="CES195" s="1548"/>
      <c r="CET195" s="1548"/>
      <c r="CEU195" s="1548"/>
      <c r="CEV195" s="1548"/>
      <c r="CEW195" s="1548"/>
      <c r="CEX195" s="1548"/>
      <c r="CEY195" s="1548"/>
      <c r="CEZ195" s="1548"/>
      <c r="CFA195" s="1548"/>
      <c r="CFB195" s="1548"/>
      <c r="CFC195" s="1548"/>
      <c r="CFD195" s="1548"/>
      <c r="CFE195" s="1548"/>
      <c r="CFF195" s="1548"/>
      <c r="CFG195" s="1548"/>
      <c r="CFH195" s="1548"/>
      <c r="CFI195" s="1548"/>
      <c r="CFJ195" s="1548"/>
      <c r="CFK195" s="1548"/>
      <c r="CFL195" s="1548"/>
      <c r="CFM195" s="1548"/>
      <c r="CFN195" s="1548"/>
      <c r="CFO195" s="1548"/>
      <c r="CFP195" s="1548"/>
      <c r="CFQ195" s="1548"/>
      <c r="CFR195" s="1548"/>
      <c r="CFS195" s="1548"/>
      <c r="CFT195" s="1548"/>
      <c r="CFU195" s="1548"/>
      <c r="CFV195" s="1548"/>
      <c r="CFW195" s="1548"/>
      <c r="CFX195" s="1548"/>
      <c r="CFY195" s="1548"/>
      <c r="CFZ195" s="1548"/>
      <c r="CGA195" s="1548"/>
      <c r="CGB195" s="1548"/>
      <c r="CGC195" s="1548"/>
      <c r="CGD195" s="1548"/>
      <c r="CGE195" s="1548"/>
      <c r="CGF195" s="1548"/>
      <c r="CGG195" s="1548"/>
      <c r="CGH195" s="1548"/>
      <c r="CGI195" s="1548"/>
      <c r="CGJ195" s="1548"/>
      <c r="CGK195" s="1548"/>
      <c r="CGL195" s="1548"/>
      <c r="CGM195" s="1548"/>
      <c r="CGN195" s="1548"/>
      <c r="CGO195" s="1548"/>
      <c r="CGP195" s="1548"/>
      <c r="CGQ195" s="1548"/>
      <c r="CGR195" s="1548"/>
      <c r="CGS195" s="1548"/>
      <c r="CGT195" s="1548"/>
      <c r="CGU195" s="1548"/>
      <c r="CGV195" s="1548"/>
      <c r="CGW195" s="1548"/>
      <c r="CGX195" s="1548"/>
      <c r="CGY195" s="1548"/>
      <c r="CGZ195" s="1548"/>
      <c r="CHA195" s="1548"/>
      <c r="CHB195" s="1548"/>
      <c r="CHC195" s="1548"/>
      <c r="CHD195" s="1548"/>
      <c r="CHE195" s="1548"/>
      <c r="CHF195" s="1548"/>
      <c r="CHG195" s="1548"/>
      <c r="CHH195" s="1548"/>
      <c r="CHI195" s="1548"/>
      <c r="CHJ195" s="1548"/>
      <c r="CHK195" s="1548"/>
      <c r="CHL195" s="1548"/>
      <c r="CHM195" s="1548"/>
      <c r="CHN195" s="1548"/>
      <c r="CHO195" s="1548"/>
      <c r="CHP195" s="1548"/>
      <c r="CHQ195" s="1548"/>
      <c r="CHR195" s="1548"/>
      <c r="CHS195" s="1548"/>
      <c r="CHT195" s="1548"/>
      <c r="CHU195" s="1548"/>
      <c r="CHV195" s="1548"/>
      <c r="CHW195" s="1548"/>
      <c r="CHX195" s="1548"/>
      <c r="CHY195" s="1548"/>
      <c r="CHZ195" s="1548"/>
      <c r="CIA195" s="1548"/>
      <c r="CIB195" s="1548"/>
      <c r="CIC195" s="1548"/>
      <c r="CID195" s="1548"/>
      <c r="CIE195" s="1548"/>
      <c r="CIF195" s="1548"/>
      <c r="CIG195" s="1548"/>
      <c r="CIH195" s="1548"/>
      <c r="CII195" s="1548"/>
      <c r="CIJ195" s="1548"/>
      <c r="CIK195" s="1548"/>
      <c r="CIL195" s="1548"/>
      <c r="CIM195" s="1548"/>
      <c r="CIN195" s="1548"/>
      <c r="CIO195" s="1548"/>
      <c r="CIP195" s="1548"/>
      <c r="CIQ195" s="1548"/>
      <c r="CIR195" s="1548"/>
      <c r="CIS195" s="1548"/>
      <c r="CIT195" s="1548"/>
      <c r="CIU195" s="1548"/>
      <c r="CIV195" s="1548"/>
      <c r="CIW195" s="1548"/>
      <c r="CIX195" s="1548"/>
      <c r="CIY195" s="1548"/>
      <c r="CIZ195" s="1548"/>
      <c r="CJA195" s="1548"/>
      <c r="CJB195" s="1548"/>
      <c r="CJC195" s="1548"/>
      <c r="CJD195" s="1548"/>
      <c r="CJE195" s="1548"/>
      <c r="CJF195" s="1548"/>
      <c r="CJG195" s="1548"/>
      <c r="CJH195" s="1548"/>
      <c r="CJI195" s="1548"/>
      <c r="CJJ195" s="1548"/>
      <c r="CJK195" s="1548"/>
      <c r="CJL195" s="1548"/>
      <c r="CJM195" s="1548"/>
      <c r="CJN195" s="1548"/>
      <c r="CJO195" s="1548"/>
      <c r="CJP195" s="1548"/>
      <c r="CJQ195" s="1548"/>
      <c r="CJR195" s="1548"/>
      <c r="CJS195" s="1548"/>
      <c r="CJT195" s="1548"/>
      <c r="CJU195" s="1548"/>
      <c r="CJV195" s="1548"/>
      <c r="CJW195" s="1548"/>
      <c r="CJX195" s="1548"/>
      <c r="CJY195" s="1548"/>
      <c r="CJZ195" s="1548"/>
      <c r="CKA195" s="1548"/>
      <c r="CKB195" s="1548"/>
      <c r="CKC195" s="1548"/>
      <c r="CKD195" s="1548"/>
      <c r="CKE195" s="1548"/>
      <c r="CKF195" s="1548"/>
      <c r="CKG195" s="1548"/>
      <c r="CKH195" s="1548"/>
      <c r="CKI195" s="1548"/>
      <c r="CKJ195" s="1548"/>
      <c r="CKK195" s="1548"/>
      <c r="CKL195" s="1548"/>
      <c r="CKM195" s="1548"/>
      <c r="CKN195" s="1548"/>
      <c r="CKO195" s="1548"/>
      <c r="CKP195" s="1548"/>
      <c r="CKQ195" s="1548"/>
      <c r="CKR195" s="1548"/>
      <c r="CKS195" s="1548"/>
      <c r="CKT195" s="1548"/>
      <c r="CKU195" s="1548"/>
      <c r="CKV195" s="1548"/>
      <c r="CKW195" s="1548"/>
      <c r="CKX195" s="1548"/>
      <c r="CKY195" s="1548"/>
      <c r="CKZ195" s="1548"/>
      <c r="CLA195" s="1548"/>
      <c r="CLB195" s="1548"/>
      <c r="CLC195" s="1548"/>
      <c r="CLD195" s="1548"/>
      <c r="CLE195" s="1548"/>
      <c r="CLF195" s="1548"/>
      <c r="CLG195" s="1548"/>
      <c r="CLH195" s="1548"/>
      <c r="CLI195" s="1548"/>
      <c r="CLJ195" s="1548"/>
      <c r="CLK195" s="1548"/>
      <c r="CLL195" s="1548"/>
      <c r="CLM195" s="1548"/>
      <c r="CLN195" s="1548"/>
      <c r="CLO195" s="1548"/>
      <c r="CLP195" s="1548"/>
      <c r="CLQ195" s="1548"/>
      <c r="CLR195" s="1548"/>
      <c r="CLS195" s="1548"/>
      <c r="CLT195" s="1548"/>
      <c r="CLU195" s="1548"/>
      <c r="CLV195" s="1548"/>
      <c r="CLW195" s="1548"/>
      <c r="CLX195" s="1548"/>
      <c r="CLY195" s="1548"/>
      <c r="CLZ195" s="1548"/>
      <c r="CMA195" s="1548"/>
      <c r="CMB195" s="1548"/>
      <c r="CMC195" s="1548"/>
      <c r="CMD195" s="1548"/>
      <c r="CME195" s="1548"/>
      <c r="CMF195" s="1548"/>
      <c r="CMG195" s="1548"/>
      <c r="CMH195" s="1548"/>
      <c r="CMI195" s="1548"/>
      <c r="CMJ195" s="1548"/>
      <c r="CMK195" s="1548"/>
      <c r="CML195" s="1548"/>
      <c r="CMM195" s="1548"/>
      <c r="CMN195" s="1548"/>
      <c r="CMO195" s="1548"/>
      <c r="CMP195" s="1548"/>
      <c r="CMQ195" s="1548"/>
      <c r="CMR195" s="1548"/>
      <c r="CMS195" s="1548"/>
      <c r="CMT195" s="1548"/>
      <c r="CMU195" s="1548"/>
      <c r="CMV195" s="1548"/>
      <c r="CMW195" s="1548"/>
      <c r="CMX195" s="1548"/>
      <c r="CMY195" s="1548"/>
      <c r="CMZ195" s="1548"/>
      <c r="CNA195" s="1548"/>
      <c r="CNB195" s="1548"/>
      <c r="CNC195" s="1548"/>
      <c r="CND195" s="1548"/>
      <c r="CNE195" s="1548"/>
      <c r="CNF195" s="1548"/>
      <c r="CNG195" s="1548"/>
      <c r="CNH195" s="1548"/>
      <c r="CNI195" s="1548"/>
      <c r="CNJ195" s="1548"/>
      <c r="CNK195" s="1548"/>
      <c r="CNL195" s="1548"/>
      <c r="CNM195" s="1548"/>
      <c r="CNN195" s="1548"/>
      <c r="CNO195" s="1548"/>
      <c r="CNP195" s="1548"/>
      <c r="CNQ195" s="1548"/>
      <c r="CNR195" s="1548"/>
      <c r="CNS195" s="1548"/>
      <c r="CNT195" s="1548"/>
      <c r="CNU195" s="1548"/>
      <c r="CNV195" s="1548"/>
      <c r="CNW195" s="1548"/>
      <c r="CNX195" s="1548"/>
      <c r="CNY195" s="1548"/>
      <c r="CNZ195" s="1548"/>
      <c r="COA195" s="1548"/>
      <c r="COB195" s="1548"/>
      <c r="COC195" s="1548"/>
      <c r="COD195" s="1548"/>
      <c r="COE195" s="1548"/>
      <c r="COF195" s="1548"/>
      <c r="COG195" s="1548"/>
      <c r="COH195" s="1548"/>
      <c r="COI195" s="1548"/>
      <c r="COJ195" s="1548"/>
      <c r="COK195" s="1548"/>
      <c r="COL195" s="1548"/>
      <c r="COM195" s="1548"/>
      <c r="CON195" s="1548"/>
      <c r="COO195" s="1548"/>
      <c r="COP195" s="1548"/>
      <c r="COQ195" s="1548"/>
      <c r="COR195" s="1548"/>
      <c r="COS195" s="1548"/>
      <c r="COT195" s="1548"/>
      <c r="COU195" s="1548"/>
      <c r="COV195" s="1548"/>
      <c r="COW195" s="1548"/>
      <c r="COX195" s="1548"/>
      <c r="COY195" s="1548"/>
      <c r="COZ195" s="1548"/>
      <c r="CPA195" s="1548"/>
      <c r="CPB195" s="1548"/>
      <c r="CPC195" s="1548"/>
      <c r="CPD195" s="1548"/>
      <c r="CPE195" s="1548"/>
      <c r="CPF195" s="1548"/>
      <c r="CPG195" s="1548"/>
      <c r="CPH195" s="1548"/>
      <c r="CPI195" s="1548"/>
      <c r="CPJ195" s="1548"/>
      <c r="CPK195" s="1548"/>
      <c r="CPL195" s="1548"/>
      <c r="CPM195" s="1548"/>
      <c r="CPN195" s="1548"/>
      <c r="CPO195" s="1548"/>
      <c r="CPP195" s="1548"/>
      <c r="CPQ195" s="1548"/>
      <c r="CPR195" s="1548"/>
      <c r="CPS195" s="1548"/>
      <c r="CPT195" s="1548"/>
      <c r="CPU195" s="1548"/>
      <c r="CPV195" s="1548"/>
      <c r="CPW195" s="1548"/>
      <c r="CPX195" s="1548"/>
      <c r="CPY195" s="1548"/>
      <c r="CPZ195" s="1548"/>
      <c r="CQA195" s="1548"/>
      <c r="CQB195" s="1548"/>
      <c r="CQC195" s="1548"/>
      <c r="CQD195" s="1548"/>
      <c r="CQE195" s="1548"/>
      <c r="CQF195" s="1548"/>
      <c r="CQG195" s="1548"/>
      <c r="CQH195" s="1548"/>
      <c r="CQI195" s="1548"/>
      <c r="CQJ195" s="1548"/>
      <c r="CQK195" s="1548"/>
      <c r="CQL195" s="1548"/>
      <c r="CQM195" s="1548"/>
      <c r="CQN195" s="1548"/>
      <c r="CQO195" s="1548"/>
      <c r="CQP195" s="1548"/>
      <c r="CQQ195" s="1548"/>
      <c r="CQR195" s="1548"/>
      <c r="CQS195" s="1548"/>
      <c r="CQT195" s="1548"/>
      <c r="CQU195" s="1548"/>
      <c r="CQV195" s="1548"/>
      <c r="CQW195" s="1548"/>
      <c r="CQX195" s="1548"/>
      <c r="CQY195" s="1548"/>
      <c r="CQZ195" s="1548"/>
      <c r="CRA195" s="1548"/>
      <c r="CRB195" s="1548"/>
      <c r="CRC195" s="1548"/>
      <c r="CRD195" s="1548"/>
      <c r="CRE195" s="1548"/>
      <c r="CRF195" s="1548"/>
      <c r="CRG195" s="1548"/>
      <c r="CRH195" s="1548"/>
      <c r="CRI195" s="1548"/>
      <c r="CRJ195" s="1548"/>
      <c r="CRK195" s="1548"/>
      <c r="CRL195" s="1548"/>
      <c r="CRM195" s="1548"/>
      <c r="CRN195" s="1548"/>
      <c r="CRO195" s="1548"/>
      <c r="CRP195" s="1548"/>
      <c r="CRQ195" s="1548"/>
      <c r="CRR195" s="1548"/>
      <c r="CRS195" s="1548"/>
      <c r="CRT195" s="1548"/>
      <c r="CRU195" s="1548"/>
      <c r="CRV195" s="1548"/>
      <c r="CRW195" s="1548"/>
      <c r="CRX195" s="1548"/>
      <c r="CRY195" s="1548"/>
      <c r="CRZ195" s="1548"/>
      <c r="CSA195" s="1548"/>
      <c r="CSB195" s="1548"/>
      <c r="CSC195" s="1548"/>
      <c r="CSD195" s="1548"/>
      <c r="CSE195" s="1548"/>
      <c r="CSF195" s="1548"/>
      <c r="CSG195" s="1548"/>
      <c r="CSH195" s="1548"/>
      <c r="CSI195" s="1548"/>
      <c r="CSJ195" s="1548"/>
      <c r="CSK195" s="1548"/>
      <c r="CSL195" s="1548"/>
      <c r="CSM195" s="1548"/>
      <c r="CSN195" s="1548"/>
      <c r="CSO195" s="1548"/>
      <c r="CSP195" s="1548"/>
      <c r="CSQ195" s="1548"/>
      <c r="CSR195" s="1548"/>
      <c r="CSS195" s="1548"/>
      <c r="CST195" s="1548"/>
      <c r="CSU195" s="1548"/>
      <c r="CSV195" s="1548"/>
      <c r="CSW195" s="1548"/>
      <c r="CSX195" s="1548"/>
      <c r="CSY195" s="1548"/>
      <c r="CSZ195" s="1548"/>
      <c r="CTA195" s="1548"/>
      <c r="CTB195" s="1548"/>
      <c r="CTC195" s="1548"/>
      <c r="CTD195" s="1548"/>
      <c r="CTE195" s="1548"/>
      <c r="CTF195" s="1548"/>
      <c r="CTG195" s="1548"/>
      <c r="CTH195" s="1548"/>
      <c r="CTI195" s="1548"/>
      <c r="CTJ195" s="1548"/>
      <c r="CTK195" s="1548"/>
      <c r="CTL195" s="1548"/>
      <c r="CTM195" s="1548"/>
      <c r="CTN195" s="1548"/>
      <c r="CTO195" s="1548"/>
      <c r="CTP195" s="1548"/>
      <c r="CTQ195" s="1548"/>
      <c r="CTR195" s="1548"/>
      <c r="CTS195" s="1548"/>
      <c r="CTT195" s="1548"/>
      <c r="CTU195" s="1548"/>
      <c r="CTV195" s="1548"/>
      <c r="CTW195" s="1548"/>
      <c r="CTX195" s="1548"/>
      <c r="CTY195" s="1548"/>
      <c r="CTZ195" s="1548"/>
      <c r="CUA195" s="1548"/>
      <c r="CUB195" s="1548"/>
      <c r="CUC195" s="1548"/>
      <c r="CUD195" s="1548"/>
      <c r="CUE195" s="1548"/>
      <c r="CUF195" s="1548"/>
      <c r="CUG195" s="1548"/>
      <c r="CUH195" s="1548"/>
      <c r="CUI195" s="1548"/>
      <c r="CUJ195" s="1548"/>
      <c r="CUK195" s="1548"/>
      <c r="CUL195" s="1548"/>
      <c r="CUM195" s="1548"/>
      <c r="CUN195" s="1548"/>
      <c r="CUO195" s="1548"/>
      <c r="CUP195" s="1548"/>
      <c r="CUQ195" s="1548"/>
      <c r="CUR195" s="1548"/>
      <c r="CUS195" s="1548"/>
      <c r="CUT195" s="1548"/>
      <c r="CUU195" s="1548"/>
      <c r="CUV195" s="1548"/>
      <c r="CUW195" s="1548"/>
      <c r="CUX195" s="1548"/>
      <c r="CUY195" s="1548"/>
      <c r="CUZ195" s="1548"/>
      <c r="CVA195" s="1548"/>
      <c r="CVB195" s="1548"/>
      <c r="CVC195" s="1548"/>
      <c r="CVD195" s="1548"/>
      <c r="CVE195" s="1548"/>
      <c r="CVF195" s="1548"/>
      <c r="CVG195" s="1548"/>
      <c r="CVH195" s="1548"/>
      <c r="CVI195" s="1548"/>
      <c r="CVJ195" s="1548"/>
      <c r="CVK195" s="1548"/>
      <c r="CVL195" s="1548"/>
      <c r="CVM195" s="1548"/>
      <c r="CVN195" s="1548"/>
      <c r="CVO195" s="1548"/>
      <c r="CVP195" s="1548"/>
      <c r="CVQ195" s="1548"/>
      <c r="CVR195" s="1548"/>
      <c r="CVS195" s="1548"/>
      <c r="CVT195" s="1548"/>
      <c r="CVU195" s="1548"/>
      <c r="CVV195" s="1548"/>
      <c r="CVW195" s="1548"/>
      <c r="CVX195" s="1548"/>
      <c r="CVY195" s="1548"/>
      <c r="CVZ195" s="1548"/>
      <c r="CWA195" s="1548"/>
      <c r="CWB195" s="1548"/>
      <c r="CWC195" s="1548"/>
      <c r="CWD195" s="1548"/>
      <c r="CWE195" s="1548"/>
      <c r="CWF195" s="1548"/>
      <c r="CWG195" s="1548"/>
      <c r="CWH195" s="1548"/>
      <c r="CWI195" s="1548"/>
      <c r="CWJ195" s="1548"/>
      <c r="CWK195" s="1548"/>
      <c r="CWL195" s="1548"/>
      <c r="CWM195" s="1548"/>
      <c r="CWN195" s="1548"/>
      <c r="CWO195" s="1548"/>
      <c r="CWP195" s="1548"/>
      <c r="CWQ195" s="1548"/>
      <c r="CWR195" s="1548"/>
      <c r="CWS195" s="1548"/>
      <c r="CWT195" s="1548"/>
      <c r="CWU195" s="1548"/>
      <c r="CWV195" s="1548"/>
      <c r="CWW195" s="1548"/>
      <c r="CWX195" s="1548"/>
      <c r="CWY195" s="1548"/>
      <c r="CWZ195" s="1548"/>
      <c r="CXA195" s="1548"/>
      <c r="CXB195" s="1548"/>
      <c r="CXC195" s="1548"/>
      <c r="CXD195" s="1548"/>
      <c r="CXE195" s="1548"/>
      <c r="CXF195" s="1548"/>
      <c r="CXG195" s="1548"/>
      <c r="CXH195" s="1548"/>
      <c r="CXI195" s="1548"/>
      <c r="CXJ195" s="1548"/>
      <c r="CXK195" s="1548"/>
      <c r="CXL195" s="1548"/>
      <c r="CXM195" s="1548"/>
      <c r="CXN195" s="1548"/>
      <c r="CXO195" s="1548"/>
      <c r="CXP195" s="1548"/>
      <c r="CXQ195" s="1548"/>
      <c r="CXR195" s="1548"/>
      <c r="CXS195" s="1548"/>
      <c r="CXT195" s="1548"/>
      <c r="CXU195" s="1548"/>
      <c r="CXV195" s="1548"/>
      <c r="CXW195" s="1548"/>
      <c r="CXX195" s="1548"/>
      <c r="CXY195" s="1548"/>
      <c r="CXZ195" s="1548"/>
      <c r="CYA195" s="1548"/>
      <c r="CYB195" s="1548"/>
      <c r="CYC195" s="1548"/>
      <c r="CYD195" s="1548"/>
      <c r="CYE195" s="1548"/>
      <c r="CYF195" s="1548"/>
      <c r="CYG195" s="1548"/>
      <c r="CYH195" s="1548"/>
      <c r="CYI195" s="1548"/>
      <c r="CYJ195" s="1548"/>
      <c r="CYK195" s="1548"/>
      <c r="CYL195" s="1548"/>
      <c r="CYM195" s="1548"/>
      <c r="CYN195" s="1548"/>
      <c r="CYO195" s="1548"/>
      <c r="CYP195" s="1548"/>
      <c r="CYQ195" s="1548"/>
      <c r="CYR195" s="1548"/>
      <c r="CYS195" s="1548"/>
      <c r="CYT195" s="1548"/>
      <c r="CYU195" s="1548"/>
      <c r="CYV195" s="1548"/>
      <c r="CYW195" s="1548"/>
      <c r="CYX195" s="1548"/>
      <c r="CYY195" s="1548"/>
      <c r="CYZ195" s="1548"/>
      <c r="CZA195" s="1548"/>
      <c r="CZB195" s="1548"/>
      <c r="CZC195" s="1548"/>
      <c r="CZD195" s="1548"/>
      <c r="CZE195" s="1548"/>
      <c r="CZF195" s="1548"/>
      <c r="CZG195" s="1548"/>
      <c r="CZH195" s="1548"/>
      <c r="CZI195" s="1548"/>
      <c r="CZJ195" s="1548"/>
      <c r="CZK195" s="1548"/>
      <c r="CZL195" s="1548"/>
      <c r="CZM195" s="1548"/>
      <c r="CZN195" s="1548"/>
      <c r="CZO195" s="1548"/>
      <c r="CZP195" s="1548"/>
      <c r="CZQ195" s="1548"/>
      <c r="CZR195" s="1548"/>
      <c r="CZS195" s="1548"/>
      <c r="CZT195" s="1548"/>
      <c r="CZU195" s="1548"/>
      <c r="CZV195" s="1548"/>
      <c r="CZW195" s="1548"/>
      <c r="CZX195" s="1548"/>
      <c r="CZY195" s="1548"/>
      <c r="CZZ195" s="1548"/>
      <c r="DAA195" s="1548"/>
      <c r="DAB195" s="1548"/>
      <c r="DAC195" s="1548"/>
      <c r="DAD195" s="1548"/>
      <c r="DAE195" s="1548"/>
      <c r="DAF195" s="1548"/>
      <c r="DAG195" s="1548"/>
      <c r="DAH195" s="1548"/>
      <c r="DAI195" s="1548"/>
      <c r="DAJ195" s="1548"/>
      <c r="DAK195" s="1548"/>
      <c r="DAL195" s="1548"/>
      <c r="DAM195" s="1548"/>
      <c r="DAN195" s="1548"/>
      <c r="DAO195" s="1548"/>
      <c r="DAP195" s="1548"/>
      <c r="DAQ195" s="1548"/>
      <c r="DAR195" s="1548"/>
      <c r="DAS195" s="1548"/>
      <c r="DAT195" s="1548"/>
      <c r="DAU195" s="1548"/>
      <c r="DAV195" s="1548"/>
      <c r="DAW195" s="1548"/>
      <c r="DAX195" s="1548"/>
      <c r="DAY195" s="1548"/>
      <c r="DAZ195" s="1548"/>
      <c r="DBA195" s="1548"/>
      <c r="DBB195" s="1548"/>
      <c r="DBC195" s="1548"/>
      <c r="DBD195" s="1548"/>
      <c r="DBE195" s="1548"/>
      <c r="DBF195" s="1548"/>
      <c r="DBG195" s="1548"/>
      <c r="DBH195" s="1548"/>
      <c r="DBI195" s="1548"/>
      <c r="DBJ195" s="1548"/>
      <c r="DBK195" s="1548"/>
      <c r="DBL195" s="1548"/>
      <c r="DBM195" s="1548"/>
      <c r="DBN195" s="1548"/>
      <c r="DBO195" s="1548"/>
      <c r="DBP195" s="1548"/>
      <c r="DBQ195" s="1548"/>
      <c r="DBR195" s="1548"/>
      <c r="DBS195" s="1548"/>
      <c r="DBT195" s="1548"/>
      <c r="DBU195" s="1548"/>
      <c r="DBV195" s="1548"/>
      <c r="DBW195" s="1548"/>
      <c r="DBX195" s="1548"/>
      <c r="DBY195" s="1548"/>
      <c r="DBZ195" s="1548"/>
      <c r="DCA195" s="1548"/>
      <c r="DCB195" s="1548"/>
      <c r="DCC195" s="1548"/>
      <c r="DCD195" s="1548"/>
      <c r="DCE195" s="1548"/>
      <c r="DCF195" s="1548"/>
      <c r="DCG195" s="1548"/>
      <c r="DCH195" s="1548"/>
      <c r="DCI195" s="1548"/>
      <c r="DCJ195" s="1548"/>
      <c r="DCK195" s="1548"/>
      <c r="DCL195" s="1548"/>
      <c r="DCM195" s="1548"/>
      <c r="DCN195" s="1548"/>
      <c r="DCO195" s="1548"/>
      <c r="DCP195" s="1548"/>
      <c r="DCQ195" s="1548"/>
      <c r="DCR195" s="1548"/>
      <c r="DCS195" s="1548"/>
      <c r="DCT195" s="1548"/>
      <c r="DCU195" s="1548"/>
      <c r="DCV195" s="1548"/>
      <c r="DCW195" s="1548"/>
      <c r="DCX195" s="1548"/>
      <c r="DCY195" s="1548"/>
      <c r="DCZ195" s="1548"/>
      <c r="DDA195" s="1548"/>
      <c r="DDB195" s="1548"/>
      <c r="DDC195" s="1548"/>
      <c r="DDD195" s="1548"/>
      <c r="DDE195" s="1548"/>
      <c r="DDF195" s="1548"/>
      <c r="DDG195" s="1548"/>
      <c r="DDH195" s="1548"/>
      <c r="DDI195" s="1548"/>
      <c r="DDJ195" s="1548"/>
      <c r="DDK195" s="1548"/>
      <c r="DDL195" s="1548"/>
      <c r="DDM195" s="1548"/>
      <c r="DDN195" s="1548"/>
      <c r="DDO195" s="1548"/>
      <c r="DDP195" s="1548"/>
      <c r="DDQ195" s="1548"/>
      <c r="DDR195" s="1548"/>
      <c r="DDS195" s="1548"/>
      <c r="DDT195" s="1548"/>
      <c r="DDU195" s="1548"/>
      <c r="DDV195" s="1548"/>
      <c r="DDW195" s="1548"/>
      <c r="DDX195" s="1548"/>
      <c r="DDY195" s="1548"/>
      <c r="DDZ195" s="1548"/>
      <c r="DEA195" s="1548"/>
      <c r="DEB195" s="1548"/>
      <c r="DEC195" s="1548"/>
      <c r="DED195" s="1548"/>
      <c r="DEE195" s="1548"/>
      <c r="DEF195" s="1548"/>
      <c r="DEG195" s="1548"/>
      <c r="DEH195" s="1548"/>
      <c r="DEI195" s="1548"/>
      <c r="DEJ195" s="1548"/>
      <c r="DEK195" s="1548"/>
      <c r="DEL195" s="1548"/>
      <c r="DEM195" s="1548"/>
      <c r="DEN195" s="1548"/>
      <c r="DEO195" s="1548"/>
      <c r="DEP195" s="1548"/>
      <c r="DEQ195" s="1548"/>
      <c r="DER195" s="1548"/>
      <c r="DES195" s="1548"/>
      <c r="DET195" s="1548"/>
      <c r="DEU195" s="1548"/>
      <c r="DEV195" s="1548"/>
      <c r="DEW195" s="1548"/>
      <c r="DEX195" s="1548"/>
      <c r="DEY195" s="1548"/>
      <c r="DEZ195" s="1548"/>
      <c r="DFA195" s="1548"/>
      <c r="DFB195" s="1548"/>
      <c r="DFC195" s="1548"/>
      <c r="DFD195" s="1548"/>
      <c r="DFE195" s="1548"/>
      <c r="DFF195" s="1548"/>
      <c r="DFG195" s="1548"/>
      <c r="DFH195" s="1548"/>
      <c r="DFI195" s="1548"/>
      <c r="DFJ195" s="1548"/>
      <c r="DFK195" s="1548"/>
      <c r="DFL195" s="1548"/>
      <c r="DFM195" s="1548"/>
      <c r="DFN195" s="1548"/>
      <c r="DFO195" s="1548"/>
      <c r="DFP195" s="1548"/>
      <c r="DFQ195" s="1548"/>
      <c r="DFR195" s="1548"/>
      <c r="DFS195" s="1548"/>
      <c r="DFT195" s="1548"/>
      <c r="DFU195" s="1548"/>
      <c r="DFV195" s="1548"/>
      <c r="DFW195" s="1548"/>
      <c r="DFX195" s="1548"/>
      <c r="DFY195" s="1548"/>
      <c r="DFZ195" s="1548"/>
      <c r="DGA195" s="1548"/>
      <c r="DGB195" s="1548"/>
      <c r="DGC195" s="1548"/>
      <c r="DGD195" s="1548"/>
      <c r="DGE195" s="1548"/>
      <c r="DGF195" s="1548"/>
      <c r="DGG195" s="1548"/>
      <c r="DGH195" s="1548"/>
      <c r="DGI195" s="1548"/>
      <c r="DGJ195" s="1548"/>
      <c r="DGK195" s="1548"/>
      <c r="DGL195" s="1548"/>
      <c r="DGM195" s="1548"/>
      <c r="DGN195" s="1548"/>
      <c r="DGO195" s="1548"/>
      <c r="DGP195" s="1548"/>
      <c r="DGQ195" s="1548"/>
      <c r="DGR195" s="1548"/>
      <c r="DGS195" s="1548"/>
      <c r="DGT195" s="1548"/>
      <c r="DGU195" s="1548"/>
      <c r="DGV195" s="1548"/>
      <c r="DGW195" s="1548"/>
      <c r="DGX195" s="1548"/>
      <c r="DGY195" s="1548"/>
      <c r="DGZ195" s="1548"/>
      <c r="DHA195" s="1548"/>
      <c r="DHB195" s="1548"/>
      <c r="DHC195" s="1548"/>
      <c r="DHD195" s="1548"/>
      <c r="DHE195" s="1548"/>
      <c r="DHF195" s="1548"/>
      <c r="DHG195" s="1548"/>
      <c r="DHH195" s="1548"/>
      <c r="DHI195" s="1548"/>
      <c r="DHJ195" s="1548"/>
      <c r="DHK195" s="1548"/>
      <c r="DHL195" s="1548"/>
      <c r="DHM195" s="1548"/>
      <c r="DHN195" s="1548"/>
      <c r="DHO195" s="1548"/>
      <c r="DHP195" s="1548"/>
      <c r="DHQ195" s="1548"/>
      <c r="DHR195" s="1548"/>
      <c r="DHS195" s="1548"/>
      <c r="DHT195" s="1548"/>
      <c r="DHU195" s="1548"/>
      <c r="DHV195" s="1548"/>
      <c r="DHW195" s="1548"/>
      <c r="DHX195" s="1548"/>
      <c r="DHY195" s="1548"/>
      <c r="DHZ195" s="1548"/>
      <c r="DIA195" s="1548"/>
      <c r="DIB195" s="1548"/>
      <c r="DIC195" s="1548"/>
      <c r="DID195" s="1548"/>
      <c r="DIE195" s="1548"/>
      <c r="DIF195" s="1548"/>
      <c r="DIG195" s="1548"/>
      <c r="DIH195" s="1548"/>
      <c r="DII195" s="1548"/>
      <c r="DIJ195" s="1548"/>
      <c r="DIK195" s="1548"/>
      <c r="DIL195" s="1548"/>
      <c r="DIM195" s="1548"/>
      <c r="DIN195" s="1548"/>
      <c r="DIO195" s="1548"/>
      <c r="DIP195" s="1548"/>
      <c r="DIQ195" s="1548"/>
      <c r="DIR195" s="1548"/>
      <c r="DIS195" s="1548"/>
      <c r="DIT195" s="1548"/>
      <c r="DIU195" s="1548"/>
      <c r="DIV195" s="1548"/>
      <c r="DIW195" s="1548"/>
      <c r="DIX195" s="1548"/>
      <c r="DIY195" s="1548"/>
      <c r="DIZ195" s="1548"/>
      <c r="DJA195" s="1548"/>
      <c r="DJB195" s="1548"/>
      <c r="DJC195" s="1548"/>
      <c r="DJD195" s="1548"/>
      <c r="DJE195" s="1548"/>
      <c r="DJF195" s="1548"/>
      <c r="DJG195" s="1548"/>
      <c r="DJH195" s="1548"/>
      <c r="DJI195" s="1548"/>
      <c r="DJJ195" s="1548"/>
      <c r="DJK195" s="1548"/>
      <c r="DJL195" s="1548"/>
      <c r="DJM195" s="1548"/>
      <c r="DJN195" s="1548"/>
      <c r="DJO195" s="1548"/>
      <c r="DJP195" s="1548"/>
      <c r="DJQ195" s="1548"/>
      <c r="DJR195" s="1548"/>
      <c r="DJS195" s="1548"/>
      <c r="DJT195" s="1548"/>
      <c r="DJU195" s="1548"/>
      <c r="DJV195" s="1548"/>
      <c r="DJW195" s="1548"/>
      <c r="DJX195" s="1548"/>
      <c r="DJY195" s="1548"/>
      <c r="DJZ195" s="1548"/>
      <c r="DKA195" s="1548"/>
      <c r="DKB195" s="1548"/>
      <c r="DKC195" s="1548"/>
      <c r="DKD195" s="1548"/>
      <c r="DKE195" s="1548"/>
      <c r="DKF195" s="1548"/>
      <c r="DKG195" s="1548"/>
      <c r="DKH195" s="1548"/>
      <c r="DKI195" s="1548"/>
      <c r="DKJ195" s="1548"/>
      <c r="DKK195" s="1548"/>
      <c r="DKL195" s="1548"/>
      <c r="DKM195" s="1548"/>
      <c r="DKN195" s="1548"/>
      <c r="DKO195" s="1548"/>
      <c r="DKP195" s="1548"/>
      <c r="DKQ195" s="1548"/>
      <c r="DKR195" s="1548"/>
      <c r="DKS195" s="1548"/>
      <c r="DKT195" s="1548"/>
      <c r="DKU195" s="1548"/>
      <c r="DKV195" s="1548"/>
      <c r="DKW195" s="1548"/>
      <c r="DKX195" s="1548"/>
      <c r="DKY195" s="1548"/>
      <c r="DKZ195" s="1548"/>
      <c r="DLA195" s="1548"/>
      <c r="DLB195" s="1548"/>
      <c r="DLC195" s="1548"/>
      <c r="DLD195" s="1548"/>
      <c r="DLE195" s="1548"/>
      <c r="DLF195" s="1548"/>
      <c r="DLG195" s="1548"/>
      <c r="DLH195" s="1548"/>
      <c r="DLI195" s="1548"/>
      <c r="DLJ195" s="1548"/>
      <c r="DLK195" s="1548"/>
      <c r="DLL195" s="1548"/>
      <c r="DLM195" s="1548"/>
      <c r="DLN195" s="1548"/>
      <c r="DLO195" s="1548"/>
      <c r="DLP195" s="1548"/>
      <c r="DLQ195" s="1548"/>
      <c r="DLR195" s="1548"/>
      <c r="DLS195" s="1548"/>
      <c r="DLT195" s="1548"/>
      <c r="DLU195" s="1548"/>
      <c r="DLV195" s="1548"/>
      <c r="DLW195" s="1548"/>
      <c r="DLX195" s="1548"/>
      <c r="DLY195" s="1548"/>
      <c r="DLZ195" s="1548"/>
      <c r="DMA195" s="1548"/>
      <c r="DMB195" s="1548"/>
      <c r="DMC195" s="1548"/>
      <c r="DMD195" s="1548"/>
      <c r="DME195" s="1548"/>
      <c r="DMF195" s="1548"/>
      <c r="DMG195" s="1548"/>
      <c r="DMH195" s="1548"/>
      <c r="DMI195" s="1548"/>
      <c r="DMJ195" s="1548"/>
      <c r="DMK195" s="1548"/>
      <c r="DML195" s="1548"/>
      <c r="DMM195" s="1548"/>
      <c r="DMN195" s="1548"/>
      <c r="DMO195" s="1548"/>
      <c r="DMP195" s="1548"/>
      <c r="DMQ195" s="1548"/>
      <c r="DMR195" s="1548"/>
      <c r="DMS195" s="1548"/>
      <c r="DMT195" s="1548"/>
      <c r="DMU195" s="1548"/>
      <c r="DMV195" s="1548"/>
      <c r="DMW195" s="1548"/>
      <c r="DMX195" s="1548"/>
      <c r="DMY195" s="1548"/>
      <c r="DMZ195" s="1548"/>
      <c r="DNA195" s="1548"/>
      <c r="DNB195" s="1548"/>
      <c r="DNC195" s="1548"/>
      <c r="DND195" s="1548"/>
      <c r="DNE195" s="1548"/>
      <c r="DNF195" s="1548"/>
      <c r="DNG195" s="1548"/>
      <c r="DNH195" s="1548"/>
      <c r="DNI195" s="1548"/>
      <c r="DNJ195" s="1548"/>
      <c r="DNK195" s="1548"/>
      <c r="DNL195" s="1548"/>
      <c r="DNM195" s="1548"/>
      <c r="DNN195" s="1548"/>
      <c r="DNO195" s="1548"/>
      <c r="DNP195" s="1548"/>
      <c r="DNQ195" s="1548"/>
      <c r="DNR195" s="1548"/>
      <c r="DNS195" s="1548"/>
      <c r="DNT195" s="1548"/>
      <c r="DNU195" s="1548"/>
      <c r="DNV195" s="1548"/>
      <c r="DNW195" s="1548"/>
      <c r="DNX195" s="1548"/>
      <c r="DNY195" s="1548"/>
      <c r="DNZ195" s="1548"/>
      <c r="DOA195" s="1548"/>
      <c r="DOB195" s="1548"/>
      <c r="DOC195" s="1548"/>
      <c r="DOD195" s="1548"/>
      <c r="DOE195" s="1548"/>
      <c r="DOF195" s="1548"/>
      <c r="DOG195" s="1548"/>
      <c r="DOH195" s="1548"/>
      <c r="DOI195" s="1548"/>
      <c r="DOJ195" s="1548"/>
      <c r="DOK195" s="1548"/>
      <c r="DOL195" s="1548"/>
      <c r="DOM195" s="1548"/>
      <c r="DON195" s="1548"/>
      <c r="DOO195" s="1548"/>
      <c r="DOP195" s="1548"/>
      <c r="DOQ195" s="1548"/>
      <c r="DOR195" s="1548"/>
      <c r="DOS195" s="1548"/>
      <c r="DOT195" s="1548"/>
      <c r="DOU195" s="1548"/>
      <c r="DOV195" s="1548"/>
      <c r="DOW195" s="1548"/>
      <c r="DOX195" s="1548"/>
      <c r="DOY195" s="1548"/>
      <c r="DOZ195" s="1548"/>
      <c r="DPA195" s="1548"/>
      <c r="DPB195" s="1548"/>
      <c r="DPC195" s="1548"/>
      <c r="DPD195" s="1548"/>
      <c r="DPE195" s="1548"/>
      <c r="DPF195" s="1548"/>
      <c r="DPG195" s="1548"/>
      <c r="DPH195" s="1548"/>
      <c r="DPI195" s="1548"/>
      <c r="DPJ195" s="1548"/>
      <c r="DPK195" s="1548"/>
      <c r="DPL195" s="1548"/>
      <c r="DPM195" s="1548"/>
      <c r="DPN195" s="1548"/>
      <c r="DPO195" s="1548"/>
      <c r="DPP195" s="1548"/>
      <c r="DPQ195" s="1548"/>
      <c r="DPR195" s="1548"/>
      <c r="DPS195" s="1548"/>
      <c r="DPT195" s="1548"/>
      <c r="DPU195" s="1548"/>
      <c r="DPV195" s="1548"/>
      <c r="DPW195" s="1548"/>
      <c r="DPX195" s="1548"/>
      <c r="DPY195" s="1548"/>
      <c r="DPZ195" s="1548"/>
      <c r="DQA195" s="1548"/>
      <c r="DQB195" s="1548"/>
      <c r="DQC195" s="1548"/>
      <c r="DQD195" s="1548"/>
      <c r="DQE195" s="1548"/>
      <c r="DQF195" s="1548"/>
      <c r="DQG195" s="1548"/>
      <c r="DQH195" s="1548"/>
      <c r="DQI195" s="1548"/>
      <c r="DQJ195" s="1548"/>
      <c r="DQK195" s="1548"/>
      <c r="DQL195" s="1548"/>
      <c r="DQM195" s="1548"/>
      <c r="DQN195" s="1548"/>
      <c r="DQO195" s="1548"/>
      <c r="DQP195" s="1548"/>
      <c r="DQQ195" s="1548"/>
      <c r="DQR195" s="1548"/>
      <c r="DQS195" s="1548"/>
      <c r="DQT195" s="1548"/>
      <c r="DQU195" s="1548"/>
      <c r="DQV195" s="1548"/>
      <c r="DQW195" s="1548"/>
      <c r="DQX195" s="1548"/>
      <c r="DQY195" s="1548"/>
      <c r="DQZ195" s="1548"/>
      <c r="DRA195" s="1548"/>
      <c r="DRB195" s="1548"/>
      <c r="DRC195" s="1548"/>
      <c r="DRD195" s="1548"/>
      <c r="DRE195" s="1548"/>
      <c r="DRF195" s="1548"/>
      <c r="DRG195" s="1548"/>
      <c r="DRH195" s="1548"/>
      <c r="DRI195" s="1548"/>
      <c r="DRJ195" s="1548"/>
      <c r="DRK195" s="1548"/>
      <c r="DRL195" s="1548"/>
      <c r="DRM195" s="1548"/>
      <c r="DRN195" s="1548"/>
      <c r="DRO195" s="1548"/>
      <c r="DRP195" s="1548"/>
      <c r="DRQ195" s="1548"/>
      <c r="DRR195" s="1548"/>
      <c r="DRS195" s="1548"/>
      <c r="DRT195" s="1548"/>
      <c r="DRU195" s="1548"/>
      <c r="DRV195" s="1548"/>
      <c r="DRW195" s="1548"/>
      <c r="DRX195" s="1548"/>
      <c r="DRY195" s="1548"/>
      <c r="DRZ195" s="1548"/>
      <c r="DSA195" s="1548"/>
      <c r="DSB195" s="1548"/>
      <c r="DSC195" s="1548"/>
      <c r="DSD195" s="1548"/>
      <c r="DSE195" s="1548"/>
      <c r="DSF195" s="1548"/>
      <c r="DSG195" s="1548"/>
      <c r="DSH195" s="1548"/>
      <c r="DSI195" s="1548"/>
      <c r="DSJ195" s="1548"/>
      <c r="DSK195" s="1548"/>
      <c r="DSL195" s="1548"/>
      <c r="DSM195" s="1548"/>
      <c r="DSN195" s="1548"/>
      <c r="DSO195" s="1548"/>
      <c r="DSP195" s="1548"/>
      <c r="DSQ195" s="1548"/>
      <c r="DSR195" s="1548"/>
      <c r="DSS195" s="1548"/>
      <c r="DST195" s="1548"/>
      <c r="DSU195" s="1548"/>
      <c r="DSV195" s="1548"/>
      <c r="DSW195" s="1548"/>
      <c r="DSX195" s="1548"/>
      <c r="DSY195" s="1548"/>
      <c r="DSZ195" s="1548"/>
      <c r="DTA195" s="1548"/>
      <c r="DTB195" s="1548"/>
      <c r="DTC195" s="1548"/>
      <c r="DTD195" s="1548"/>
      <c r="DTE195" s="1548"/>
      <c r="DTF195" s="1548"/>
      <c r="DTG195" s="1548"/>
      <c r="DTH195" s="1548"/>
      <c r="DTI195" s="1548"/>
      <c r="DTJ195" s="1548"/>
      <c r="DTK195" s="1548"/>
      <c r="DTL195" s="1548"/>
      <c r="DTM195" s="1548"/>
      <c r="DTN195" s="1548"/>
      <c r="DTO195" s="1548"/>
      <c r="DTP195" s="1548"/>
      <c r="DTQ195" s="1548"/>
      <c r="DTR195" s="1548"/>
      <c r="DTS195" s="1548"/>
      <c r="DTT195" s="1548"/>
      <c r="DTU195" s="1548"/>
      <c r="DTV195" s="1548"/>
      <c r="DTW195" s="1548"/>
      <c r="DTX195" s="1548"/>
      <c r="DTY195" s="1548"/>
      <c r="DTZ195" s="1548"/>
      <c r="DUA195" s="1548"/>
      <c r="DUB195" s="1548"/>
      <c r="DUC195" s="1548"/>
      <c r="DUD195" s="1548"/>
      <c r="DUE195" s="1548"/>
      <c r="DUF195" s="1548"/>
      <c r="DUG195" s="1548"/>
      <c r="DUH195" s="1548"/>
      <c r="DUI195" s="1548"/>
      <c r="DUJ195" s="1548"/>
      <c r="DUK195" s="1548"/>
      <c r="DUL195" s="1548"/>
      <c r="DUM195" s="1548"/>
      <c r="DUN195" s="1548"/>
      <c r="DUO195" s="1548"/>
      <c r="DUP195" s="1548"/>
      <c r="DUQ195" s="1548"/>
      <c r="DUR195" s="1548"/>
      <c r="DUS195" s="1548"/>
      <c r="DUT195" s="1548"/>
      <c r="DUU195" s="1548"/>
      <c r="DUV195" s="1548"/>
      <c r="DUW195" s="1548"/>
      <c r="DUX195" s="1548"/>
      <c r="DUY195" s="1548"/>
      <c r="DUZ195" s="1548"/>
      <c r="DVA195" s="1548"/>
      <c r="DVB195" s="1548"/>
      <c r="DVC195" s="1548"/>
      <c r="DVD195" s="1548"/>
      <c r="DVE195" s="1548"/>
      <c r="DVF195" s="1548"/>
      <c r="DVG195" s="1548"/>
      <c r="DVH195" s="1548"/>
      <c r="DVI195" s="1548"/>
      <c r="DVJ195" s="1548"/>
      <c r="DVK195" s="1548"/>
      <c r="DVL195" s="1548"/>
      <c r="DVM195" s="1548"/>
      <c r="DVN195" s="1548"/>
      <c r="DVO195" s="1548"/>
      <c r="DVP195" s="1548"/>
      <c r="DVQ195" s="1548"/>
      <c r="DVR195" s="1548"/>
      <c r="DVS195" s="1548"/>
      <c r="DVT195" s="1548"/>
      <c r="DVU195" s="1548"/>
      <c r="DVV195" s="1548"/>
      <c r="DVW195" s="1548"/>
      <c r="DVX195" s="1548"/>
      <c r="DVY195" s="1548"/>
      <c r="DVZ195" s="1548"/>
      <c r="DWA195" s="1548"/>
      <c r="DWB195" s="1548"/>
      <c r="DWC195" s="1548"/>
      <c r="DWD195" s="1548"/>
      <c r="DWE195" s="1548"/>
      <c r="DWF195" s="1548"/>
      <c r="DWG195" s="1548"/>
      <c r="DWH195" s="1548"/>
      <c r="DWI195" s="1548"/>
      <c r="DWJ195" s="1548"/>
      <c r="DWK195" s="1548"/>
      <c r="DWL195" s="1548"/>
      <c r="DWM195" s="1548"/>
      <c r="DWN195" s="1548"/>
      <c r="DWO195" s="1548"/>
      <c r="DWP195" s="1548"/>
      <c r="DWQ195" s="1548"/>
      <c r="DWR195" s="1548"/>
      <c r="DWS195" s="1548"/>
      <c r="DWT195" s="1548"/>
      <c r="DWU195" s="1548"/>
      <c r="DWV195" s="1548"/>
      <c r="DWW195" s="1548"/>
      <c r="DWX195" s="1548"/>
      <c r="DWY195" s="1548"/>
      <c r="DWZ195" s="1548"/>
      <c r="DXA195" s="1548"/>
      <c r="DXB195" s="1548"/>
      <c r="DXC195" s="1548"/>
      <c r="DXD195" s="1548"/>
      <c r="DXE195" s="1548"/>
      <c r="DXF195" s="1548"/>
      <c r="DXG195" s="1548"/>
      <c r="DXH195" s="1548"/>
      <c r="DXI195" s="1548"/>
      <c r="DXJ195" s="1548"/>
      <c r="DXK195" s="1548"/>
      <c r="DXL195" s="1548"/>
      <c r="DXM195" s="1548"/>
      <c r="DXN195" s="1548"/>
      <c r="DXO195" s="1548"/>
      <c r="DXP195" s="1548"/>
      <c r="DXQ195" s="1548"/>
      <c r="DXR195" s="1548"/>
      <c r="DXS195" s="1548"/>
      <c r="DXT195" s="1548"/>
      <c r="DXU195" s="1548"/>
      <c r="DXV195" s="1548"/>
      <c r="DXW195" s="1548"/>
      <c r="DXX195" s="1548"/>
      <c r="DXY195" s="1548"/>
      <c r="DXZ195" s="1548"/>
      <c r="DYA195" s="1548"/>
      <c r="DYB195" s="1548"/>
      <c r="DYC195" s="1548"/>
      <c r="DYD195" s="1548"/>
      <c r="DYE195" s="1548"/>
      <c r="DYF195" s="1548"/>
      <c r="DYG195" s="1548"/>
      <c r="DYH195" s="1548"/>
      <c r="DYI195" s="1548"/>
      <c r="DYJ195" s="1548"/>
      <c r="DYK195" s="1548"/>
      <c r="DYL195" s="1548"/>
      <c r="DYM195" s="1548"/>
      <c r="DYN195" s="1548"/>
      <c r="DYO195" s="1548"/>
      <c r="DYP195" s="1548"/>
      <c r="DYQ195" s="1548"/>
      <c r="DYR195" s="1548"/>
      <c r="DYS195" s="1548"/>
      <c r="DYT195" s="1548"/>
      <c r="DYU195" s="1548"/>
      <c r="DYV195" s="1548"/>
      <c r="DYW195" s="1548"/>
      <c r="DYX195" s="1548"/>
      <c r="DYY195" s="1548"/>
      <c r="DYZ195" s="1548"/>
      <c r="DZA195" s="1548"/>
      <c r="DZB195" s="1548"/>
      <c r="DZC195" s="1548"/>
      <c r="DZD195" s="1548"/>
      <c r="DZE195" s="1548"/>
      <c r="DZF195" s="1548"/>
      <c r="DZG195" s="1548"/>
      <c r="DZH195" s="1548"/>
      <c r="DZI195" s="1548"/>
      <c r="DZJ195" s="1548"/>
      <c r="DZK195" s="1548"/>
      <c r="DZL195" s="1548"/>
      <c r="DZM195" s="1548"/>
      <c r="DZN195" s="1548"/>
      <c r="DZO195" s="1548"/>
      <c r="DZP195" s="1548"/>
      <c r="DZQ195" s="1548"/>
      <c r="DZR195" s="1548"/>
      <c r="DZS195" s="1548"/>
      <c r="DZT195" s="1548"/>
      <c r="DZU195" s="1548"/>
      <c r="DZV195" s="1548"/>
      <c r="DZW195" s="1548"/>
      <c r="DZX195" s="1548"/>
      <c r="DZY195" s="1548"/>
      <c r="DZZ195" s="1548"/>
      <c r="EAA195" s="1548"/>
      <c r="EAB195" s="1548"/>
      <c r="EAC195" s="1548"/>
      <c r="EAD195" s="1548"/>
      <c r="EAE195" s="1548"/>
      <c r="EAF195" s="1548"/>
      <c r="EAG195" s="1548"/>
      <c r="EAH195" s="1548"/>
      <c r="EAI195" s="1548"/>
      <c r="EAJ195" s="1548"/>
      <c r="EAK195" s="1548"/>
      <c r="EAL195" s="1548"/>
      <c r="EAM195" s="1548"/>
      <c r="EAN195" s="1548"/>
      <c r="EAO195" s="1548"/>
      <c r="EAP195" s="1548"/>
      <c r="EAQ195" s="1548"/>
      <c r="EAR195" s="1548"/>
      <c r="EAS195" s="1548"/>
      <c r="EAT195" s="1548"/>
      <c r="EAU195" s="1548"/>
      <c r="EAV195" s="1548"/>
      <c r="EAW195" s="1548"/>
      <c r="EAX195" s="1548"/>
      <c r="EAY195" s="1548"/>
      <c r="EAZ195" s="1548"/>
      <c r="EBA195" s="1548"/>
      <c r="EBB195" s="1548"/>
      <c r="EBC195" s="1548"/>
      <c r="EBD195" s="1548"/>
      <c r="EBE195" s="1548"/>
      <c r="EBF195" s="1548"/>
      <c r="EBG195" s="1548"/>
      <c r="EBH195" s="1548"/>
      <c r="EBI195" s="1548"/>
      <c r="EBJ195" s="1548"/>
      <c r="EBK195" s="1548"/>
      <c r="EBL195" s="1548"/>
      <c r="EBM195" s="1548"/>
      <c r="EBN195" s="1548"/>
      <c r="EBO195" s="1548"/>
      <c r="EBP195" s="1548"/>
      <c r="EBQ195" s="1548"/>
      <c r="EBR195" s="1548"/>
      <c r="EBS195" s="1548"/>
      <c r="EBT195" s="1548"/>
      <c r="EBU195" s="1548"/>
      <c r="EBV195" s="1548"/>
      <c r="EBW195" s="1548"/>
      <c r="EBX195" s="1548"/>
      <c r="EBY195" s="1548"/>
      <c r="EBZ195" s="1548"/>
      <c r="ECA195" s="1548"/>
      <c r="ECB195" s="1548"/>
      <c r="ECC195" s="1548"/>
      <c r="ECD195" s="1548"/>
      <c r="ECE195" s="1548"/>
      <c r="ECF195" s="1548"/>
      <c r="ECG195" s="1548"/>
      <c r="ECH195" s="1548"/>
      <c r="ECI195" s="1548"/>
      <c r="ECJ195" s="1548"/>
      <c r="ECK195" s="1548"/>
      <c r="ECL195" s="1548"/>
      <c r="ECM195" s="1548"/>
      <c r="ECN195" s="1548"/>
      <c r="ECO195" s="1548"/>
      <c r="ECP195" s="1548"/>
      <c r="ECQ195" s="1548"/>
      <c r="ECR195" s="1548"/>
      <c r="ECS195" s="1548"/>
      <c r="ECT195" s="1548"/>
      <c r="ECU195" s="1548"/>
      <c r="ECV195" s="1548"/>
      <c r="ECW195" s="1548"/>
      <c r="ECX195" s="1548"/>
      <c r="ECY195" s="1548"/>
      <c r="ECZ195" s="1548"/>
      <c r="EDA195" s="1548"/>
      <c r="EDB195" s="1548"/>
      <c r="EDC195" s="1548"/>
      <c r="EDD195" s="1548"/>
      <c r="EDE195" s="1548"/>
      <c r="EDF195" s="1548"/>
      <c r="EDG195" s="1548"/>
      <c r="EDH195" s="1548"/>
      <c r="EDI195" s="1548"/>
      <c r="EDJ195" s="1548"/>
      <c r="EDK195" s="1548"/>
      <c r="EDL195" s="1548"/>
      <c r="EDM195" s="1548"/>
      <c r="EDN195" s="1548"/>
      <c r="EDO195" s="1548"/>
      <c r="EDP195" s="1548"/>
      <c r="EDQ195" s="1548"/>
      <c r="EDR195" s="1548"/>
      <c r="EDS195" s="1548"/>
      <c r="EDT195" s="1548"/>
      <c r="EDU195" s="1548"/>
      <c r="EDV195" s="1548"/>
      <c r="EDW195" s="1548"/>
      <c r="EDX195" s="1548"/>
      <c r="EDY195" s="1548"/>
      <c r="EDZ195" s="1548"/>
      <c r="EEA195" s="1548"/>
      <c r="EEB195" s="1548"/>
      <c r="EEC195" s="1548"/>
      <c r="EED195" s="1548"/>
      <c r="EEE195" s="1548"/>
      <c r="EEF195" s="1548"/>
      <c r="EEG195" s="1548"/>
      <c r="EEH195" s="1548"/>
      <c r="EEI195" s="1548"/>
      <c r="EEJ195" s="1548"/>
      <c r="EEK195" s="1548"/>
      <c r="EEL195" s="1548"/>
      <c r="EEM195" s="1548"/>
      <c r="EEN195" s="1548"/>
      <c r="EEO195" s="1548"/>
      <c r="EEP195" s="1548"/>
      <c r="EEQ195" s="1548"/>
      <c r="EER195" s="1548"/>
      <c r="EES195" s="1548"/>
      <c r="EET195" s="1548"/>
      <c r="EEU195" s="1548"/>
      <c r="EEV195" s="1548"/>
      <c r="EEW195" s="1548"/>
      <c r="EEX195" s="1548"/>
      <c r="EEY195" s="1548"/>
      <c r="EEZ195" s="1548"/>
      <c r="EFA195" s="1548"/>
      <c r="EFB195" s="1548"/>
      <c r="EFC195" s="1548"/>
      <c r="EFD195" s="1548"/>
      <c r="EFE195" s="1548"/>
      <c r="EFF195" s="1548"/>
      <c r="EFG195" s="1548"/>
      <c r="EFH195" s="1548"/>
      <c r="EFI195" s="1548"/>
      <c r="EFJ195" s="1548"/>
      <c r="EFK195" s="1548"/>
      <c r="EFL195" s="1548"/>
      <c r="EFM195" s="1548"/>
      <c r="EFN195" s="1548"/>
      <c r="EFO195" s="1548"/>
      <c r="EFP195" s="1548"/>
      <c r="EFQ195" s="1548"/>
      <c r="EFR195" s="1548"/>
      <c r="EFS195" s="1548"/>
      <c r="EFT195" s="1548"/>
      <c r="EFU195" s="1548"/>
      <c r="EFV195" s="1548"/>
      <c r="EFW195" s="1548"/>
      <c r="EFX195" s="1548"/>
      <c r="EFY195" s="1548"/>
      <c r="EFZ195" s="1548"/>
      <c r="EGA195" s="1548"/>
      <c r="EGB195" s="1548"/>
      <c r="EGC195" s="1548"/>
      <c r="EGD195" s="1548"/>
      <c r="EGE195" s="1548"/>
      <c r="EGF195" s="1548"/>
      <c r="EGG195" s="1548"/>
      <c r="EGH195" s="1548"/>
      <c r="EGI195" s="1548"/>
      <c r="EGJ195" s="1548"/>
      <c r="EGK195" s="1548"/>
      <c r="EGL195" s="1548"/>
      <c r="EGM195" s="1548"/>
      <c r="EGN195" s="1548"/>
      <c r="EGO195" s="1548"/>
      <c r="EGP195" s="1548"/>
      <c r="EGQ195" s="1548"/>
      <c r="EGR195" s="1548"/>
      <c r="EGS195" s="1548"/>
      <c r="EGT195" s="1548"/>
      <c r="EGU195" s="1548"/>
      <c r="EGV195" s="1548"/>
      <c r="EGW195" s="1548"/>
      <c r="EGX195" s="1548"/>
      <c r="EGY195" s="1548"/>
      <c r="EGZ195" s="1548"/>
      <c r="EHA195" s="1548"/>
      <c r="EHB195" s="1548"/>
      <c r="EHC195" s="1548"/>
      <c r="EHD195" s="1548"/>
      <c r="EHE195" s="1548"/>
      <c r="EHF195" s="1548"/>
      <c r="EHG195" s="1548"/>
      <c r="EHH195" s="1548"/>
      <c r="EHI195" s="1548"/>
      <c r="EHJ195" s="1548"/>
      <c r="EHK195" s="1548"/>
      <c r="EHL195" s="1548"/>
      <c r="EHM195" s="1548"/>
      <c r="EHN195" s="1548"/>
      <c r="EHO195" s="1548"/>
      <c r="EHP195" s="1548"/>
      <c r="EHQ195" s="1548"/>
      <c r="EHR195" s="1548"/>
      <c r="EHS195" s="1548"/>
      <c r="EHT195" s="1548"/>
      <c r="EHU195" s="1548"/>
      <c r="EHV195" s="1548"/>
      <c r="EHW195" s="1548"/>
      <c r="EHX195" s="1548"/>
      <c r="EHY195" s="1548"/>
      <c r="EHZ195" s="1548"/>
      <c r="EIA195" s="1548"/>
      <c r="EIB195" s="1548"/>
      <c r="EIC195" s="1548"/>
      <c r="EID195" s="1548"/>
      <c r="EIE195" s="1548"/>
      <c r="EIF195" s="1548"/>
      <c r="EIG195" s="1548"/>
      <c r="EIH195" s="1548"/>
      <c r="EII195" s="1548"/>
      <c r="EIJ195" s="1548"/>
      <c r="EIK195" s="1548"/>
      <c r="EIL195" s="1548"/>
      <c r="EIM195" s="1548"/>
      <c r="EIN195" s="1548"/>
      <c r="EIO195" s="1548"/>
      <c r="EIP195" s="1548"/>
      <c r="EIQ195" s="1548"/>
      <c r="EIR195" s="1548"/>
      <c r="EIS195" s="1548"/>
      <c r="EIT195" s="1548"/>
      <c r="EIU195" s="1548"/>
      <c r="EIV195" s="1548"/>
      <c r="EIW195" s="1548"/>
      <c r="EIX195" s="1548"/>
      <c r="EIY195" s="1548"/>
      <c r="EIZ195" s="1548"/>
      <c r="EJA195" s="1548"/>
      <c r="EJB195" s="1548"/>
      <c r="EJC195" s="1548"/>
      <c r="EJD195" s="1548"/>
      <c r="EJE195" s="1548"/>
      <c r="EJF195" s="1548"/>
      <c r="EJG195" s="1548"/>
      <c r="EJH195" s="1548"/>
      <c r="EJI195" s="1548"/>
      <c r="EJJ195" s="1548"/>
      <c r="EJK195" s="1548"/>
      <c r="EJL195" s="1548"/>
      <c r="EJM195" s="1548"/>
      <c r="EJN195" s="1548"/>
      <c r="EJO195" s="1548"/>
      <c r="EJP195" s="1548"/>
      <c r="EJQ195" s="1548"/>
      <c r="EJR195" s="1548"/>
      <c r="EJS195" s="1548"/>
      <c r="EJT195" s="1548"/>
      <c r="EJU195" s="1548"/>
      <c r="EJV195" s="1548"/>
      <c r="EJW195" s="1548"/>
      <c r="EJX195" s="1548"/>
      <c r="EJY195" s="1548"/>
      <c r="EJZ195" s="1548"/>
      <c r="EKA195" s="1548"/>
      <c r="EKB195" s="1548"/>
      <c r="EKC195" s="1548"/>
      <c r="EKD195" s="1548"/>
      <c r="EKE195" s="1548"/>
      <c r="EKF195" s="1548"/>
      <c r="EKG195" s="1548"/>
      <c r="EKH195" s="1548"/>
      <c r="EKI195" s="1548"/>
      <c r="EKJ195" s="1548"/>
      <c r="EKK195" s="1548"/>
      <c r="EKL195" s="1548"/>
      <c r="EKM195" s="1548"/>
      <c r="EKN195" s="1548"/>
      <c r="EKO195" s="1548"/>
      <c r="EKP195" s="1548"/>
      <c r="EKQ195" s="1548"/>
      <c r="EKR195" s="1548"/>
      <c r="EKS195" s="1548"/>
      <c r="EKT195" s="1548"/>
      <c r="EKU195" s="1548"/>
      <c r="EKV195" s="1548"/>
      <c r="EKW195" s="1548"/>
      <c r="EKX195" s="1548"/>
      <c r="EKY195" s="1548"/>
      <c r="EKZ195" s="1548"/>
      <c r="ELA195" s="1548"/>
      <c r="ELB195" s="1548"/>
      <c r="ELC195" s="1548"/>
      <c r="ELD195" s="1548"/>
      <c r="ELE195" s="1548"/>
      <c r="ELF195" s="1548"/>
      <c r="ELG195" s="1548"/>
      <c r="ELH195" s="1548"/>
      <c r="ELI195" s="1548"/>
      <c r="ELJ195" s="1548"/>
      <c r="ELK195" s="1548"/>
      <c r="ELL195" s="1548"/>
      <c r="ELM195" s="1548"/>
      <c r="ELN195" s="1548"/>
      <c r="ELO195" s="1548"/>
      <c r="ELP195" s="1548"/>
      <c r="ELQ195" s="1548"/>
      <c r="ELR195" s="1548"/>
      <c r="ELS195" s="1548"/>
      <c r="ELT195" s="1548"/>
      <c r="ELU195" s="1548"/>
      <c r="ELV195" s="1548"/>
      <c r="ELW195" s="1548"/>
      <c r="ELX195" s="1548"/>
      <c r="ELY195" s="1548"/>
      <c r="ELZ195" s="1548"/>
      <c r="EMA195" s="1548"/>
      <c r="EMB195" s="1548"/>
      <c r="EMC195" s="1548"/>
      <c r="EMD195" s="1548"/>
      <c r="EME195" s="1548"/>
      <c r="EMF195" s="1548"/>
      <c r="EMG195" s="1548"/>
      <c r="EMH195" s="1548"/>
      <c r="EMI195" s="1548"/>
      <c r="EMJ195" s="1548"/>
      <c r="EMK195" s="1548"/>
      <c r="EML195" s="1548"/>
      <c r="EMM195" s="1548"/>
      <c r="EMN195" s="1548"/>
      <c r="EMO195" s="1548"/>
      <c r="EMP195" s="1548"/>
      <c r="EMQ195" s="1548"/>
      <c r="EMR195" s="1548"/>
      <c r="EMS195" s="1548"/>
      <c r="EMT195" s="1548"/>
      <c r="EMU195" s="1548"/>
      <c r="EMV195" s="1548"/>
      <c r="EMW195" s="1548"/>
      <c r="EMX195" s="1548"/>
      <c r="EMY195" s="1548"/>
      <c r="EMZ195" s="1548"/>
      <c r="ENA195" s="1548"/>
      <c r="ENB195" s="1548"/>
      <c r="ENC195" s="1548"/>
      <c r="END195" s="1548"/>
      <c r="ENE195" s="1548"/>
      <c r="ENF195" s="1548"/>
      <c r="ENG195" s="1548"/>
      <c r="ENH195" s="1548"/>
      <c r="ENI195" s="1548"/>
      <c r="ENJ195" s="1548"/>
      <c r="ENK195" s="1548"/>
      <c r="ENL195" s="1548"/>
      <c r="ENM195" s="1548"/>
      <c r="ENN195" s="1548"/>
      <c r="ENO195" s="1548"/>
      <c r="ENP195" s="1548"/>
      <c r="ENQ195" s="1548"/>
      <c r="ENR195" s="1548"/>
      <c r="ENS195" s="1548"/>
      <c r="ENT195" s="1548"/>
      <c r="ENU195" s="1548"/>
      <c r="ENV195" s="1548"/>
      <c r="ENW195" s="1548"/>
      <c r="ENX195" s="1548"/>
      <c r="ENY195" s="1548"/>
      <c r="ENZ195" s="1548"/>
      <c r="EOA195" s="1548"/>
      <c r="EOB195" s="1548"/>
      <c r="EOC195" s="1548"/>
      <c r="EOD195" s="1548"/>
      <c r="EOE195" s="1548"/>
      <c r="EOF195" s="1548"/>
      <c r="EOG195" s="1548"/>
      <c r="EOH195" s="1548"/>
      <c r="EOI195" s="1548"/>
      <c r="EOJ195" s="1548"/>
      <c r="EOK195" s="1548"/>
      <c r="EOL195" s="1548"/>
      <c r="EOM195" s="1548"/>
      <c r="EON195" s="1548"/>
      <c r="EOO195" s="1548"/>
      <c r="EOP195" s="1548"/>
      <c r="EOQ195" s="1548"/>
      <c r="EOR195" s="1548"/>
      <c r="EOS195" s="1548"/>
      <c r="EOT195" s="1548"/>
      <c r="EOU195" s="1548"/>
      <c r="EOV195" s="1548"/>
      <c r="EOW195" s="1548"/>
      <c r="EOX195" s="1548"/>
      <c r="EOY195" s="1548"/>
      <c r="EOZ195" s="1548"/>
      <c r="EPA195" s="1548"/>
      <c r="EPB195" s="1548"/>
      <c r="EPC195" s="1548"/>
      <c r="EPD195" s="1548"/>
      <c r="EPE195" s="1548"/>
      <c r="EPF195" s="1548"/>
      <c r="EPG195" s="1548"/>
      <c r="EPH195" s="1548"/>
      <c r="EPI195" s="1548"/>
      <c r="EPJ195" s="1548"/>
      <c r="EPK195" s="1548"/>
      <c r="EPL195" s="1548"/>
      <c r="EPM195" s="1548"/>
      <c r="EPN195" s="1548"/>
      <c r="EPO195" s="1548"/>
      <c r="EPP195" s="1548"/>
      <c r="EPQ195" s="1548"/>
      <c r="EPR195" s="1548"/>
      <c r="EPS195" s="1548"/>
      <c r="EPT195" s="1548"/>
      <c r="EPU195" s="1548"/>
      <c r="EPV195" s="1548"/>
      <c r="EPW195" s="1548"/>
      <c r="EPX195" s="1548"/>
      <c r="EPY195" s="1548"/>
      <c r="EPZ195" s="1548"/>
      <c r="EQA195" s="1548"/>
      <c r="EQB195" s="1548"/>
      <c r="EQC195" s="1548"/>
      <c r="EQD195" s="1548"/>
      <c r="EQE195" s="1548"/>
      <c r="EQF195" s="1548"/>
      <c r="EQG195" s="1548"/>
      <c r="EQH195" s="1548"/>
      <c r="EQI195" s="1548"/>
      <c r="EQJ195" s="1548"/>
      <c r="EQK195" s="1548"/>
      <c r="EQL195" s="1548"/>
      <c r="EQM195" s="1548"/>
      <c r="EQN195" s="1548"/>
      <c r="EQO195" s="1548"/>
      <c r="EQP195" s="1548"/>
      <c r="EQQ195" s="1548"/>
      <c r="EQR195" s="1548"/>
      <c r="EQS195" s="1548"/>
      <c r="EQT195" s="1548"/>
      <c r="EQU195" s="1548"/>
      <c r="EQV195" s="1548"/>
      <c r="EQW195" s="1548"/>
      <c r="EQX195" s="1548"/>
      <c r="EQY195" s="1548"/>
      <c r="EQZ195" s="1548"/>
      <c r="ERA195" s="1548"/>
      <c r="ERB195" s="1548"/>
      <c r="ERC195" s="1548"/>
      <c r="ERD195" s="1548"/>
      <c r="ERE195" s="1548"/>
      <c r="ERF195" s="1548"/>
      <c r="ERG195" s="1548"/>
      <c r="ERH195" s="1548"/>
      <c r="ERI195" s="1548"/>
      <c r="ERJ195" s="1548"/>
      <c r="ERK195" s="1548"/>
      <c r="ERL195" s="1548"/>
      <c r="ERM195" s="1548"/>
      <c r="ERN195" s="1548"/>
      <c r="ERO195" s="1548"/>
      <c r="ERP195" s="1548"/>
      <c r="ERQ195" s="1548"/>
      <c r="ERR195" s="1548"/>
      <c r="ERS195" s="1548"/>
      <c r="ERT195" s="1548"/>
      <c r="ERU195" s="1548"/>
      <c r="ERV195" s="1548"/>
      <c r="ERW195" s="1548"/>
      <c r="ERX195" s="1548"/>
      <c r="ERY195" s="1548"/>
      <c r="ERZ195" s="1548"/>
      <c r="ESA195" s="1548"/>
      <c r="ESB195" s="1548"/>
      <c r="ESC195" s="1548"/>
      <c r="ESD195" s="1548"/>
      <c r="ESE195" s="1548"/>
      <c r="ESF195" s="1548"/>
      <c r="ESG195" s="1548"/>
      <c r="ESH195" s="1548"/>
      <c r="ESI195" s="1548"/>
      <c r="ESJ195" s="1548"/>
      <c r="ESK195" s="1548"/>
      <c r="ESL195" s="1548"/>
      <c r="ESM195" s="1548"/>
      <c r="ESN195" s="1548"/>
      <c r="ESO195" s="1548"/>
      <c r="ESP195" s="1548"/>
      <c r="ESQ195" s="1548"/>
      <c r="ESR195" s="1548"/>
      <c r="ESS195" s="1548"/>
      <c r="EST195" s="1548"/>
      <c r="ESU195" s="1548"/>
      <c r="ESV195" s="1548"/>
      <c r="ESW195" s="1548"/>
      <c r="ESX195" s="1548"/>
      <c r="ESY195" s="1548"/>
      <c r="ESZ195" s="1548"/>
      <c r="ETA195" s="1548"/>
      <c r="ETB195" s="1548"/>
      <c r="ETC195" s="1548"/>
      <c r="ETD195" s="1548"/>
      <c r="ETE195" s="1548"/>
      <c r="ETF195" s="1548"/>
      <c r="ETG195" s="1548"/>
      <c r="ETH195" s="1548"/>
      <c r="ETI195" s="1548"/>
      <c r="ETJ195" s="1548"/>
      <c r="ETK195" s="1548"/>
      <c r="ETL195" s="1548"/>
      <c r="ETM195" s="1548"/>
      <c r="ETN195" s="1548"/>
      <c r="ETO195" s="1548"/>
      <c r="ETP195" s="1548"/>
      <c r="ETQ195" s="1548"/>
      <c r="ETR195" s="1548"/>
      <c r="ETS195" s="1548"/>
      <c r="ETT195" s="1548"/>
      <c r="ETU195" s="1548"/>
      <c r="ETV195" s="1548"/>
      <c r="ETW195" s="1548"/>
      <c r="ETX195" s="1548"/>
      <c r="ETY195" s="1548"/>
      <c r="ETZ195" s="1548"/>
      <c r="EUA195" s="1548"/>
      <c r="EUB195" s="1548"/>
      <c r="EUC195" s="1548"/>
      <c r="EUD195" s="1548"/>
      <c r="EUE195" s="1548"/>
      <c r="EUF195" s="1548"/>
      <c r="EUG195" s="1548"/>
      <c r="EUH195" s="1548"/>
      <c r="EUI195" s="1548"/>
      <c r="EUJ195" s="1548"/>
      <c r="EUK195" s="1548"/>
      <c r="EUL195" s="1548"/>
      <c r="EUM195" s="1548"/>
      <c r="EUN195" s="1548"/>
      <c r="EUO195" s="1548"/>
      <c r="EUP195" s="1548"/>
      <c r="EUQ195" s="1548"/>
      <c r="EUR195" s="1548"/>
      <c r="EUS195" s="1548"/>
      <c r="EUT195" s="1548"/>
      <c r="EUU195" s="1548"/>
      <c r="EUV195" s="1548"/>
      <c r="EUW195" s="1548"/>
      <c r="EUX195" s="1548"/>
      <c r="EUY195" s="1548"/>
      <c r="EUZ195" s="1548"/>
      <c r="EVA195" s="1548"/>
      <c r="EVB195" s="1548"/>
      <c r="EVC195" s="1548"/>
      <c r="EVD195" s="1548"/>
      <c r="EVE195" s="1548"/>
      <c r="EVF195" s="1548"/>
      <c r="EVG195" s="1548"/>
      <c r="EVH195" s="1548"/>
      <c r="EVI195" s="1548"/>
      <c r="EVJ195" s="1548"/>
      <c r="EVK195" s="1548"/>
      <c r="EVL195" s="1548"/>
      <c r="EVM195" s="1548"/>
      <c r="EVN195" s="1548"/>
      <c r="EVO195" s="1548"/>
      <c r="EVP195" s="1548"/>
      <c r="EVQ195" s="1548"/>
      <c r="EVR195" s="1548"/>
      <c r="EVS195" s="1548"/>
      <c r="EVT195" s="1548"/>
      <c r="EVU195" s="1548"/>
      <c r="EVV195" s="1548"/>
      <c r="EVW195" s="1548"/>
      <c r="EVX195" s="1548"/>
      <c r="EVY195" s="1548"/>
      <c r="EVZ195" s="1548"/>
      <c r="EWA195" s="1548"/>
      <c r="EWB195" s="1548"/>
      <c r="EWC195" s="1548"/>
      <c r="EWD195" s="1548"/>
      <c r="EWE195" s="1548"/>
      <c r="EWF195" s="1548"/>
      <c r="EWG195" s="1548"/>
      <c r="EWH195" s="1548"/>
      <c r="EWI195" s="1548"/>
      <c r="EWJ195" s="1548"/>
      <c r="EWK195" s="1548"/>
      <c r="EWL195" s="1548"/>
      <c r="EWM195" s="1548"/>
      <c r="EWN195" s="1548"/>
      <c r="EWO195" s="1548"/>
      <c r="EWP195" s="1548"/>
      <c r="EWQ195" s="1548"/>
      <c r="EWR195" s="1548"/>
      <c r="EWS195" s="1548"/>
      <c r="EWT195" s="1548"/>
      <c r="EWU195" s="1548"/>
      <c r="EWV195" s="1548"/>
      <c r="EWW195" s="1548"/>
      <c r="EWX195" s="1548"/>
      <c r="EWY195" s="1548"/>
      <c r="EWZ195" s="1548"/>
      <c r="EXA195" s="1548"/>
      <c r="EXB195" s="1548"/>
      <c r="EXC195" s="1548"/>
      <c r="EXD195" s="1548"/>
      <c r="EXE195" s="1548"/>
      <c r="EXF195" s="1548"/>
      <c r="EXG195" s="1548"/>
      <c r="EXH195" s="1548"/>
      <c r="EXI195" s="1548"/>
      <c r="EXJ195" s="1548"/>
      <c r="EXK195" s="1548"/>
      <c r="EXL195" s="1548"/>
      <c r="EXM195" s="1548"/>
      <c r="EXN195" s="1548"/>
      <c r="EXO195" s="1548"/>
      <c r="EXP195" s="1548"/>
      <c r="EXQ195" s="1548"/>
      <c r="EXR195" s="1548"/>
      <c r="EXS195" s="1548"/>
      <c r="EXT195" s="1548"/>
      <c r="EXU195" s="1548"/>
      <c r="EXV195" s="1548"/>
      <c r="EXW195" s="1548"/>
      <c r="EXX195" s="1548"/>
      <c r="EXY195" s="1548"/>
      <c r="EXZ195" s="1548"/>
      <c r="EYA195" s="1548"/>
      <c r="EYB195" s="1548"/>
      <c r="EYC195" s="1548"/>
      <c r="EYD195" s="1548"/>
      <c r="EYE195" s="1548"/>
      <c r="EYF195" s="1548"/>
      <c r="EYG195" s="1548"/>
      <c r="EYH195" s="1548"/>
      <c r="EYI195" s="1548"/>
      <c r="EYJ195" s="1548"/>
      <c r="EYK195" s="1548"/>
      <c r="EYL195" s="1548"/>
      <c r="EYM195" s="1548"/>
      <c r="EYN195" s="1548"/>
      <c r="EYO195" s="1548"/>
      <c r="EYP195" s="1548"/>
      <c r="EYQ195" s="1548"/>
      <c r="EYR195" s="1548"/>
      <c r="EYS195" s="1548"/>
      <c r="EYT195" s="1548"/>
      <c r="EYU195" s="1548"/>
      <c r="EYV195" s="1548"/>
      <c r="EYW195" s="1548"/>
      <c r="EYX195" s="1548"/>
      <c r="EYY195" s="1548"/>
      <c r="EYZ195" s="1548"/>
      <c r="EZA195" s="1548"/>
      <c r="EZB195" s="1548"/>
      <c r="EZC195" s="1548"/>
      <c r="EZD195" s="1548"/>
      <c r="EZE195" s="1548"/>
      <c r="EZF195" s="1548"/>
      <c r="EZG195" s="1548"/>
      <c r="EZH195" s="1548"/>
      <c r="EZI195" s="1548"/>
      <c r="EZJ195" s="1548"/>
      <c r="EZK195" s="1548"/>
      <c r="EZL195" s="1548"/>
      <c r="EZM195" s="1548"/>
      <c r="EZN195" s="1548"/>
      <c r="EZO195" s="1548"/>
      <c r="EZP195" s="1548"/>
      <c r="EZQ195" s="1548"/>
      <c r="EZR195" s="1548"/>
      <c r="EZS195" s="1548"/>
      <c r="EZT195" s="1548"/>
      <c r="EZU195" s="1548"/>
      <c r="EZV195" s="1548"/>
      <c r="EZW195" s="1548"/>
      <c r="EZX195" s="1548"/>
      <c r="EZY195" s="1548"/>
      <c r="EZZ195" s="1548"/>
      <c r="FAA195" s="1548"/>
      <c r="FAB195" s="1548"/>
      <c r="FAC195" s="1548"/>
      <c r="FAD195" s="1548"/>
      <c r="FAE195" s="1548"/>
      <c r="FAF195" s="1548"/>
      <c r="FAG195" s="1548"/>
      <c r="FAH195" s="1548"/>
      <c r="FAI195" s="1548"/>
      <c r="FAJ195" s="1548"/>
      <c r="FAK195" s="1548"/>
      <c r="FAL195" s="1548"/>
      <c r="FAM195" s="1548"/>
      <c r="FAN195" s="1548"/>
      <c r="FAO195" s="1548"/>
      <c r="FAP195" s="1548"/>
      <c r="FAQ195" s="1548"/>
      <c r="FAR195" s="1548"/>
      <c r="FAS195" s="1548"/>
      <c r="FAT195" s="1548"/>
      <c r="FAU195" s="1548"/>
      <c r="FAV195" s="1548"/>
      <c r="FAW195" s="1548"/>
      <c r="FAX195" s="1548"/>
      <c r="FAY195" s="1548"/>
      <c r="FAZ195" s="1548"/>
      <c r="FBA195" s="1548"/>
      <c r="FBB195" s="1548"/>
      <c r="FBC195" s="1548"/>
      <c r="FBD195" s="1548"/>
      <c r="FBE195" s="1548"/>
      <c r="FBF195" s="1548"/>
      <c r="FBG195" s="1548"/>
      <c r="FBH195" s="1548"/>
      <c r="FBI195" s="1548"/>
      <c r="FBJ195" s="1548"/>
      <c r="FBK195" s="1548"/>
      <c r="FBL195" s="1548"/>
      <c r="FBM195" s="1548"/>
      <c r="FBN195" s="1548"/>
      <c r="FBO195" s="1548"/>
      <c r="FBP195" s="1548"/>
      <c r="FBQ195" s="1548"/>
      <c r="FBR195" s="1548"/>
      <c r="FBS195" s="1548"/>
      <c r="FBT195" s="1548"/>
      <c r="FBU195" s="1548"/>
      <c r="FBV195" s="1548"/>
      <c r="FBW195" s="1548"/>
      <c r="FBX195" s="1548"/>
      <c r="FBY195" s="1548"/>
      <c r="FBZ195" s="1548"/>
      <c r="FCA195" s="1548"/>
      <c r="FCB195" s="1548"/>
      <c r="FCC195" s="1548"/>
      <c r="FCD195" s="1548"/>
      <c r="FCE195" s="1548"/>
      <c r="FCF195" s="1548"/>
      <c r="FCG195" s="1548"/>
      <c r="FCH195" s="1548"/>
      <c r="FCI195" s="1548"/>
      <c r="FCJ195" s="1548"/>
      <c r="FCK195" s="1548"/>
      <c r="FCL195" s="1548"/>
      <c r="FCM195" s="1548"/>
      <c r="FCN195" s="1548"/>
      <c r="FCO195" s="1548"/>
      <c r="FCP195" s="1548"/>
      <c r="FCQ195" s="1548"/>
      <c r="FCR195" s="1548"/>
      <c r="FCS195" s="1548"/>
      <c r="FCT195" s="1548"/>
      <c r="FCU195" s="1548"/>
      <c r="FCV195" s="1548"/>
      <c r="FCW195" s="1548"/>
      <c r="FCX195" s="1548"/>
      <c r="FCY195" s="1548"/>
      <c r="FCZ195" s="1548"/>
      <c r="FDA195" s="1548"/>
      <c r="FDB195" s="1548"/>
      <c r="FDC195" s="1548"/>
      <c r="FDD195" s="1548"/>
      <c r="FDE195" s="1548"/>
      <c r="FDF195" s="1548"/>
      <c r="FDG195" s="1548"/>
      <c r="FDH195" s="1548"/>
      <c r="FDI195" s="1548"/>
      <c r="FDJ195" s="1548"/>
      <c r="FDK195" s="1548"/>
      <c r="FDL195" s="1548"/>
      <c r="FDM195" s="1548"/>
      <c r="FDN195" s="1548"/>
      <c r="FDO195" s="1548"/>
      <c r="FDP195" s="1548"/>
      <c r="FDQ195" s="1548"/>
      <c r="FDR195" s="1548"/>
      <c r="FDS195" s="1548"/>
      <c r="FDT195" s="1548"/>
      <c r="FDU195" s="1548"/>
      <c r="FDV195" s="1548"/>
      <c r="FDW195" s="1548"/>
      <c r="FDX195" s="1548"/>
      <c r="FDY195" s="1548"/>
      <c r="FDZ195" s="1548"/>
      <c r="FEA195" s="1548"/>
      <c r="FEB195" s="1548"/>
      <c r="FEC195" s="1548"/>
      <c r="FED195" s="1548"/>
      <c r="FEE195" s="1548"/>
      <c r="FEF195" s="1548"/>
      <c r="FEG195" s="1548"/>
      <c r="FEH195" s="1548"/>
      <c r="FEI195" s="1548"/>
      <c r="FEJ195" s="1548"/>
      <c r="FEK195" s="1548"/>
      <c r="FEL195" s="1548"/>
      <c r="FEM195" s="1548"/>
      <c r="FEN195" s="1548"/>
      <c r="FEO195" s="1548"/>
      <c r="FEP195" s="1548"/>
      <c r="FEQ195" s="1548"/>
      <c r="FER195" s="1548"/>
      <c r="FES195" s="1548"/>
      <c r="FET195" s="1548"/>
      <c r="FEU195" s="1548"/>
      <c r="FEV195" s="1548"/>
      <c r="FEW195" s="1548"/>
      <c r="FEX195" s="1548"/>
      <c r="FEY195" s="1548"/>
      <c r="FEZ195" s="1548"/>
      <c r="FFA195" s="1548"/>
      <c r="FFB195" s="1548"/>
      <c r="FFC195" s="1548"/>
      <c r="FFD195" s="1548"/>
      <c r="FFE195" s="1548"/>
      <c r="FFF195" s="1548"/>
      <c r="FFG195" s="1548"/>
      <c r="FFH195" s="1548"/>
      <c r="FFI195" s="1548"/>
      <c r="FFJ195" s="1548"/>
      <c r="FFK195" s="1548"/>
      <c r="FFL195" s="1548"/>
      <c r="FFM195" s="1548"/>
      <c r="FFN195" s="1548"/>
      <c r="FFO195" s="1548"/>
      <c r="FFP195" s="1548"/>
      <c r="FFQ195" s="1548"/>
      <c r="FFR195" s="1548"/>
      <c r="FFS195" s="1548"/>
      <c r="FFT195" s="1548"/>
      <c r="FFU195" s="1548"/>
      <c r="FFV195" s="1548"/>
      <c r="FFW195" s="1548"/>
      <c r="FFX195" s="1548"/>
      <c r="FFY195" s="1548"/>
      <c r="FFZ195" s="1548"/>
      <c r="FGA195" s="1548"/>
      <c r="FGB195" s="1548"/>
      <c r="FGC195" s="1548"/>
      <c r="FGD195" s="1548"/>
      <c r="FGE195" s="1548"/>
      <c r="FGF195" s="1548"/>
      <c r="FGG195" s="1548"/>
      <c r="FGH195" s="1548"/>
      <c r="FGI195" s="1548"/>
      <c r="FGJ195" s="1548"/>
      <c r="FGK195" s="1548"/>
      <c r="FGL195" s="1548"/>
      <c r="FGM195" s="1548"/>
      <c r="FGN195" s="1548"/>
      <c r="FGO195" s="1548"/>
      <c r="FGP195" s="1548"/>
      <c r="FGQ195" s="1548"/>
      <c r="FGR195" s="1548"/>
      <c r="FGS195" s="1548"/>
      <c r="FGT195" s="1548"/>
      <c r="FGU195" s="1548"/>
      <c r="FGV195" s="1548"/>
      <c r="FGW195" s="1548"/>
      <c r="FGX195" s="1548"/>
      <c r="FGY195" s="1548"/>
      <c r="FGZ195" s="1548"/>
      <c r="FHA195" s="1548"/>
      <c r="FHB195" s="1548"/>
      <c r="FHC195" s="1548"/>
      <c r="FHD195" s="1548"/>
      <c r="FHE195" s="1548"/>
      <c r="FHF195" s="1548"/>
      <c r="FHG195" s="1548"/>
      <c r="FHH195" s="1548"/>
      <c r="FHI195" s="1548"/>
      <c r="FHJ195" s="1548"/>
      <c r="FHK195" s="1548"/>
      <c r="FHL195" s="1548"/>
      <c r="FHM195" s="1548"/>
      <c r="FHN195" s="1548"/>
      <c r="FHO195" s="1548"/>
      <c r="FHP195" s="1548"/>
      <c r="FHQ195" s="1548"/>
      <c r="FHR195" s="1548"/>
      <c r="FHS195" s="1548"/>
      <c r="FHT195" s="1548"/>
      <c r="FHU195" s="1548"/>
      <c r="FHV195" s="1548"/>
      <c r="FHW195" s="1548"/>
      <c r="FHX195" s="1548"/>
      <c r="FHY195" s="1548"/>
      <c r="FHZ195" s="1548"/>
      <c r="FIA195" s="1548"/>
      <c r="FIB195" s="1548"/>
      <c r="FIC195" s="1548"/>
      <c r="FID195" s="1548"/>
      <c r="FIE195" s="1548"/>
      <c r="FIF195" s="1548"/>
      <c r="FIG195" s="1548"/>
      <c r="FIH195" s="1548"/>
      <c r="FII195" s="1548"/>
      <c r="FIJ195" s="1548"/>
      <c r="FIK195" s="1548"/>
      <c r="FIL195" s="1548"/>
      <c r="FIM195" s="1548"/>
      <c r="FIN195" s="1548"/>
      <c r="FIO195" s="1548"/>
      <c r="FIP195" s="1548"/>
      <c r="FIQ195" s="1548"/>
      <c r="FIR195" s="1548"/>
      <c r="FIS195" s="1548"/>
      <c r="FIT195" s="1548"/>
      <c r="FIU195" s="1548"/>
      <c r="FIV195" s="1548"/>
      <c r="FIW195" s="1548"/>
      <c r="FIX195" s="1548"/>
      <c r="FIY195" s="1548"/>
      <c r="FIZ195" s="1548"/>
      <c r="FJA195" s="1548"/>
      <c r="FJB195" s="1548"/>
      <c r="FJC195" s="1548"/>
      <c r="FJD195" s="1548"/>
      <c r="FJE195" s="1548"/>
      <c r="FJF195" s="1548"/>
      <c r="FJG195" s="1548"/>
      <c r="FJH195" s="1548"/>
      <c r="FJI195" s="1548"/>
      <c r="FJJ195" s="1548"/>
      <c r="FJK195" s="1548"/>
      <c r="FJL195" s="1548"/>
      <c r="FJM195" s="1548"/>
      <c r="FJN195" s="1548"/>
      <c r="FJO195" s="1548"/>
      <c r="FJP195" s="1548"/>
      <c r="FJQ195" s="1548"/>
      <c r="FJR195" s="1548"/>
      <c r="FJS195" s="1548"/>
      <c r="FJT195" s="1548"/>
      <c r="FJU195" s="1548"/>
      <c r="FJV195" s="1548"/>
      <c r="FJW195" s="1548"/>
      <c r="FJX195" s="1548"/>
      <c r="FJY195" s="1548"/>
      <c r="FJZ195" s="1548"/>
      <c r="FKA195" s="1548"/>
      <c r="FKB195" s="1548"/>
      <c r="FKC195" s="1548"/>
      <c r="FKD195" s="1548"/>
      <c r="FKE195" s="1548"/>
      <c r="FKF195" s="1548"/>
      <c r="FKG195" s="1548"/>
      <c r="FKH195" s="1548"/>
      <c r="FKI195" s="1548"/>
      <c r="FKJ195" s="1548"/>
      <c r="FKK195" s="1548"/>
      <c r="FKL195" s="1548"/>
      <c r="FKM195" s="1548"/>
      <c r="FKN195" s="1548"/>
      <c r="FKO195" s="1548"/>
      <c r="FKP195" s="1548"/>
      <c r="FKQ195" s="1548"/>
      <c r="FKR195" s="1548"/>
      <c r="FKS195" s="1548"/>
      <c r="FKT195" s="1548"/>
      <c r="FKU195" s="1548"/>
      <c r="FKV195" s="1548"/>
      <c r="FKW195" s="1548"/>
      <c r="FKX195" s="1548"/>
      <c r="FKY195" s="1548"/>
      <c r="FKZ195" s="1548"/>
      <c r="FLA195" s="1548"/>
      <c r="FLB195" s="1548"/>
      <c r="FLC195" s="1548"/>
      <c r="FLD195" s="1548"/>
      <c r="FLE195" s="1548"/>
      <c r="FLF195" s="1548"/>
      <c r="FLG195" s="1548"/>
      <c r="FLH195" s="1548"/>
      <c r="FLI195" s="1548"/>
      <c r="FLJ195" s="1548"/>
      <c r="FLK195" s="1548"/>
      <c r="FLL195" s="1548"/>
      <c r="FLM195" s="1548"/>
      <c r="FLN195" s="1548"/>
      <c r="FLO195" s="1548"/>
      <c r="FLP195" s="1548"/>
      <c r="FLQ195" s="1548"/>
      <c r="FLR195" s="1548"/>
      <c r="FLS195" s="1548"/>
      <c r="FLT195" s="1548"/>
      <c r="FLU195" s="1548"/>
      <c r="FLV195" s="1548"/>
      <c r="FLW195" s="1548"/>
      <c r="FLX195" s="1548"/>
      <c r="FLY195" s="1548"/>
      <c r="FLZ195" s="1548"/>
      <c r="FMA195" s="1548"/>
      <c r="FMB195" s="1548"/>
      <c r="FMC195" s="1548"/>
      <c r="FMD195" s="1548"/>
      <c r="FME195" s="1548"/>
      <c r="FMF195" s="1548"/>
      <c r="FMG195" s="1548"/>
      <c r="FMH195" s="1548"/>
      <c r="FMI195" s="1548"/>
      <c r="FMJ195" s="1548"/>
      <c r="FMK195" s="1548"/>
      <c r="FML195" s="1548"/>
      <c r="FMM195" s="1548"/>
      <c r="FMN195" s="1548"/>
      <c r="FMO195" s="1548"/>
      <c r="FMP195" s="1548"/>
      <c r="FMQ195" s="1548"/>
      <c r="FMR195" s="1548"/>
      <c r="FMS195" s="1548"/>
      <c r="FMT195" s="1548"/>
      <c r="FMU195" s="1548"/>
      <c r="FMV195" s="1548"/>
      <c r="FMW195" s="1548"/>
      <c r="FMX195" s="1548"/>
      <c r="FMY195" s="1548"/>
      <c r="FMZ195" s="1548"/>
      <c r="FNA195" s="1548"/>
      <c r="FNB195" s="1548"/>
      <c r="FNC195" s="1548"/>
      <c r="FND195" s="1548"/>
      <c r="FNE195" s="1548"/>
      <c r="FNF195" s="1548"/>
      <c r="FNG195" s="1548"/>
      <c r="FNH195" s="1548"/>
      <c r="FNI195" s="1548"/>
      <c r="FNJ195" s="1548"/>
      <c r="FNK195" s="1548"/>
      <c r="FNL195" s="1548"/>
      <c r="FNM195" s="1548"/>
      <c r="FNN195" s="1548"/>
      <c r="FNO195" s="1548"/>
      <c r="FNP195" s="1548"/>
      <c r="FNQ195" s="1548"/>
      <c r="FNR195" s="1548"/>
      <c r="FNS195" s="1548"/>
      <c r="FNT195" s="1548"/>
      <c r="FNU195" s="1548"/>
      <c r="FNV195" s="1548"/>
      <c r="FNW195" s="1548"/>
      <c r="FNX195" s="1548"/>
      <c r="FNY195" s="1548"/>
      <c r="FNZ195" s="1548"/>
      <c r="FOA195" s="1548"/>
      <c r="FOB195" s="1548"/>
      <c r="FOC195" s="1548"/>
      <c r="FOD195" s="1548"/>
      <c r="FOE195" s="1548"/>
      <c r="FOF195" s="1548"/>
      <c r="FOG195" s="1548"/>
      <c r="FOH195" s="1548"/>
      <c r="FOI195" s="1548"/>
      <c r="FOJ195" s="1548"/>
      <c r="FOK195" s="1548"/>
      <c r="FOL195" s="1548"/>
      <c r="FOM195" s="1548"/>
      <c r="FON195" s="1548"/>
      <c r="FOO195" s="1548"/>
      <c r="FOP195" s="1548"/>
      <c r="FOQ195" s="1548"/>
      <c r="FOR195" s="1548"/>
      <c r="FOS195" s="1548"/>
      <c r="FOT195" s="1548"/>
      <c r="FOU195" s="1548"/>
      <c r="FOV195" s="1548"/>
      <c r="FOW195" s="1548"/>
      <c r="FOX195" s="1548"/>
      <c r="FOY195" s="1548"/>
      <c r="FOZ195" s="1548"/>
      <c r="FPA195" s="1548"/>
      <c r="FPB195" s="1548"/>
      <c r="FPC195" s="1548"/>
      <c r="FPD195" s="1548"/>
      <c r="FPE195" s="1548"/>
      <c r="FPF195" s="1548"/>
      <c r="FPG195" s="1548"/>
      <c r="FPH195" s="1548"/>
      <c r="FPI195" s="1548"/>
      <c r="FPJ195" s="1548"/>
      <c r="FPK195" s="1548"/>
      <c r="FPL195" s="1548"/>
      <c r="FPM195" s="1548"/>
      <c r="FPN195" s="1548"/>
      <c r="FPO195" s="1548"/>
      <c r="FPP195" s="1548"/>
      <c r="FPQ195" s="1548"/>
      <c r="FPR195" s="1548"/>
      <c r="FPS195" s="1548"/>
      <c r="FPT195" s="1548"/>
      <c r="FPU195" s="1548"/>
      <c r="FPV195" s="1548"/>
      <c r="FPW195" s="1548"/>
      <c r="FPX195" s="1548"/>
      <c r="FPY195" s="1548"/>
      <c r="FPZ195" s="1548"/>
      <c r="FQA195" s="1548"/>
      <c r="FQB195" s="1548"/>
      <c r="FQC195" s="1548"/>
      <c r="FQD195" s="1548"/>
      <c r="FQE195" s="1548"/>
      <c r="FQF195" s="1548"/>
      <c r="FQG195" s="1548"/>
      <c r="FQH195" s="1548"/>
      <c r="FQI195" s="1548"/>
      <c r="FQJ195" s="1548"/>
      <c r="FQK195" s="1548"/>
      <c r="FQL195" s="1548"/>
      <c r="FQM195" s="1548"/>
      <c r="FQN195" s="1548"/>
      <c r="FQO195" s="1548"/>
      <c r="FQP195" s="1548"/>
      <c r="FQQ195" s="1548"/>
      <c r="FQR195" s="1548"/>
      <c r="FQS195" s="1548"/>
      <c r="FQT195" s="1548"/>
      <c r="FQU195" s="1548"/>
      <c r="FQV195" s="1548"/>
      <c r="FQW195" s="1548"/>
      <c r="FQX195" s="1548"/>
      <c r="FQY195" s="1548"/>
      <c r="FQZ195" s="1548"/>
      <c r="FRA195" s="1548"/>
      <c r="FRB195" s="1548"/>
      <c r="FRC195" s="1548"/>
      <c r="FRD195" s="1548"/>
      <c r="FRE195" s="1548"/>
      <c r="FRF195" s="1548"/>
      <c r="FRG195" s="1548"/>
      <c r="FRH195" s="1548"/>
      <c r="FRI195" s="1548"/>
      <c r="FRJ195" s="1548"/>
      <c r="FRK195" s="1548"/>
      <c r="FRL195" s="1548"/>
      <c r="FRM195" s="1548"/>
      <c r="FRN195" s="1548"/>
      <c r="FRO195" s="1548"/>
      <c r="FRP195" s="1548"/>
      <c r="FRQ195" s="1548"/>
      <c r="FRR195" s="1548"/>
      <c r="FRS195" s="1548"/>
      <c r="FRT195" s="1548"/>
      <c r="FRU195" s="1548"/>
      <c r="FRV195" s="1548"/>
      <c r="FRW195" s="1548"/>
      <c r="FRX195" s="1548"/>
      <c r="FRY195" s="1548"/>
      <c r="FRZ195" s="1548"/>
      <c r="FSA195" s="1548"/>
      <c r="FSB195" s="1548"/>
      <c r="FSC195" s="1548"/>
      <c r="FSD195" s="1548"/>
      <c r="FSE195" s="1548"/>
      <c r="FSF195" s="1548"/>
      <c r="FSG195" s="1548"/>
      <c r="FSH195" s="1548"/>
      <c r="FSI195" s="1548"/>
      <c r="FSJ195" s="1548"/>
      <c r="FSK195" s="1548"/>
      <c r="FSL195" s="1548"/>
      <c r="FSM195" s="1548"/>
      <c r="FSN195" s="1548"/>
      <c r="FSO195" s="1548"/>
      <c r="FSP195" s="1548"/>
      <c r="FSQ195" s="1548"/>
      <c r="FSR195" s="1548"/>
      <c r="FSS195" s="1548"/>
      <c r="FST195" s="1548"/>
      <c r="FSU195" s="1548"/>
      <c r="FSV195" s="1548"/>
      <c r="FSW195" s="1548"/>
      <c r="FSX195" s="1548"/>
      <c r="FSY195" s="1548"/>
      <c r="FSZ195" s="1548"/>
      <c r="FTA195" s="1548"/>
      <c r="FTB195" s="1548"/>
      <c r="FTC195" s="1548"/>
      <c r="FTD195" s="1548"/>
      <c r="FTE195" s="1548"/>
      <c r="FTF195" s="1548"/>
      <c r="FTG195" s="1548"/>
      <c r="FTH195" s="1548"/>
      <c r="FTI195" s="1548"/>
      <c r="FTJ195" s="1548"/>
      <c r="FTK195" s="1548"/>
      <c r="FTL195" s="1548"/>
      <c r="FTM195" s="1548"/>
      <c r="FTN195" s="1548"/>
      <c r="FTO195" s="1548"/>
      <c r="FTP195" s="1548"/>
      <c r="FTQ195" s="1548"/>
      <c r="FTR195" s="1548"/>
      <c r="FTS195" s="1548"/>
      <c r="FTT195" s="1548"/>
      <c r="FTU195" s="1548"/>
      <c r="FTV195" s="1548"/>
      <c r="FTW195" s="1548"/>
      <c r="FTX195" s="1548"/>
      <c r="FTY195" s="1548"/>
      <c r="FTZ195" s="1548"/>
      <c r="FUA195" s="1548"/>
      <c r="FUB195" s="1548"/>
      <c r="FUC195" s="1548"/>
      <c r="FUD195" s="1548"/>
      <c r="FUE195" s="1548"/>
      <c r="FUF195" s="1548"/>
      <c r="FUG195" s="1548"/>
      <c r="FUH195" s="1548"/>
      <c r="FUI195" s="1548"/>
      <c r="FUJ195" s="1548"/>
      <c r="FUK195" s="1548"/>
      <c r="FUL195" s="1548"/>
      <c r="FUM195" s="1548"/>
      <c r="FUN195" s="1548"/>
      <c r="FUO195" s="1548"/>
      <c r="FUP195" s="1548"/>
      <c r="FUQ195" s="1548"/>
      <c r="FUR195" s="1548"/>
      <c r="FUS195" s="1548"/>
      <c r="FUT195" s="1548"/>
      <c r="FUU195" s="1548"/>
      <c r="FUV195" s="1548"/>
      <c r="FUW195" s="1548"/>
      <c r="FUX195" s="1548"/>
      <c r="FUY195" s="1548"/>
      <c r="FUZ195" s="1548"/>
      <c r="FVA195" s="1548"/>
      <c r="FVB195" s="1548"/>
      <c r="FVC195" s="1548"/>
      <c r="FVD195" s="1548"/>
      <c r="FVE195" s="1548"/>
      <c r="FVF195" s="1548"/>
      <c r="FVG195" s="1548"/>
      <c r="FVH195" s="1548"/>
      <c r="FVI195" s="1548"/>
      <c r="FVJ195" s="1548"/>
      <c r="FVK195" s="1548"/>
      <c r="FVL195" s="1548"/>
      <c r="FVM195" s="1548"/>
      <c r="FVN195" s="1548"/>
      <c r="FVO195" s="1548"/>
      <c r="FVP195" s="1548"/>
      <c r="FVQ195" s="1548"/>
      <c r="FVR195" s="1548"/>
      <c r="FVS195" s="1548"/>
      <c r="FVT195" s="1548"/>
      <c r="FVU195" s="1548"/>
      <c r="FVV195" s="1548"/>
      <c r="FVW195" s="1548"/>
      <c r="FVX195" s="1548"/>
      <c r="FVY195" s="1548"/>
      <c r="FVZ195" s="1548"/>
      <c r="FWA195" s="1548"/>
      <c r="FWB195" s="1548"/>
      <c r="FWC195" s="1548"/>
      <c r="FWD195" s="1548"/>
      <c r="FWE195" s="1548"/>
      <c r="FWF195" s="1548"/>
      <c r="FWG195" s="1548"/>
      <c r="FWH195" s="1548"/>
      <c r="FWI195" s="1548"/>
      <c r="FWJ195" s="1548"/>
      <c r="FWK195" s="1548"/>
      <c r="FWL195" s="1548"/>
      <c r="FWM195" s="1548"/>
      <c r="FWN195" s="1548"/>
      <c r="FWO195" s="1548"/>
      <c r="FWP195" s="1548"/>
      <c r="FWQ195" s="1548"/>
      <c r="FWR195" s="1548"/>
      <c r="FWS195" s="1548"/>
      <c r="FWT195" s="1548"/>
      <c r="FWU195" s="1548"/>
      <c r="FWV195" s="1548"/>
      <c r="FWW195" s="1548"/>
      <c r="FWX195" s="1548"/>
      <c r="FWY195" s="1548"/>
      <c r="FWZ195" s="1548"/>
      <c r="FXA195" s="1548"/>
      <c r="FXB195" s="1548"/>
      <c r="FXC195" s="1548"/>
      <c r="FXD195" s="1548"/>
      <c r="FXE195" s="1548"/>
      <c r="FXF195" s="1548"/>
      <c r="FXG195" s="1548"/>
      <c r="FXH195" s="1548"/>
      <c r="FXI195" s="1548"/>
      <c r="FXJ195" s="1548"/>
      <c r="FXK195" s="1548"/>
      <c r="FXL195" s="1548"/>
      <c r="FXM195" s="1548"/>
      <c r="FXN195" s="1548"/>
      <c r="FXO195" s="1548"/>
      <c r="FXP195" s="1548"/>
      <c r="FXQ195" s="1548"/>
      <c r="FXR195" s="1548"/>
      <c r="FXS195" s="1548"/>
      <c r="FXT195" s="1548"/>
      <c r="FXU195" s="1548"/>
      <c r="FXV195" s="1548"/>
      <c r="FXW195" s="1548"/>
      <c r="FXX195" s="1548"/>
      <c r="FXY195" s="1548"/>
      <c r="FXZ195" s="1548"/>
      <c r="FYA195" s="1548"/>
      <c r="FYB195" s="1548"/>
      <c r="FYC195" s="1548"/>
      <c r="FYD195" s="1548"/>
      <c r="FYE195" s="1548"/>
      <c r="FYF195" s="1548"/>
      <c r="FYG195" s="1548"/>
      <c r="FYH195" s="1548"/>
      <c r="FYI195" s="1548"/>
      <c r="FYJ195" s="1548"/>
      <c r="FYK195" s="1548"/>
      <c r="FYL195" s="1548"/>
      <c r="FYM195" s="1548"/>
      <c r="FYN195" s="1548"/>
      <c r="FYO195" s="1548"/>
      <c r="FYP195" s="1548"/>
      <c r="FYQ195" s="1548"/>
      <c r="FYR195" s="1548"/>
      <c r="FYS195" s="1548"/>
      <c r="FYT195" s="1548"/>
      <c r="FYU195" s="1548"/>
      <c r="FYV195" s="1548"/>
      <c r="FYW195" s="1548"/>
      <c r="FYX195" s="1548"/>
      <c r="FYY195" s="1548"/>
      <c r="FYZ195" s="1548"/>
      <c r="FZA195" s="1548"/>
      <c r="FZB195" s="1548"/>
      <c r="FZC195" s="1548"/>
      <c r="FZD195" s="1548"/>
      <c r="FZE195" s="1548"/>
      <c r="FZF195" s="1548"/>
      <c r="FZG195" s="1548"/>
      <c r="FZH195" s="1548"/>
      <c r="FZI195" s="1548"/>
      <c r="FZJ195" s="1548"/>
      <c r="FZK195" s="1548"/>
      <c r="FZL195" s="1548"/>
      <c r="FZM195" s="1548"/>
      <c r="FZN195" s="1548"/>
      <c r="FZO195" s="1548"/>
      <c r="FZP195" s="1548"/>
      <c r="FZQ195" s="1548"/>
      <c r="FZR195" s="1548"/>
      <c r="FZS195" s="1548"/>
      <c r="FZT195" s="1548"/>
      <c r="FZU195" s="1548"/>
      <c r="FZV195" s="1548"/>
      <c r="FZW195" s="1548"/>
      <c r="FZX195" s="1548"/>
      <c r="FZY195" s="1548"/>
      <c r="FZZ195" s="1548"/>
      <c r="GAA195" s="1548"/>
      <c r="GAB195" s="1548"/>
      <c r="GAC195" s="1548"/>
      <c r="GAD195" s="1548"/>
      <c r="GAE195" s="1548"/>
      <c r="GAF195" s="1548"/>
      <c r="GAG195" s="1548"/>
      <c r="GAH195" s="1548"/>
      <c r="GAI195" s="1548"/>
      <c r="GAJ195" s="1548"/>
      <c r="GAK195" s="1548"/>
      <c r="GAL195" s="1548"/>
      <c r="GAM195" s="1548"/>
      <c r="GAN195" s="1548"/>
      <c r="GAO195" s="1548"/>
      <c r="GAP195" s="1548"/>
      <c r="GAQ195" s="1548"/>
      <c r="GAR195" s="1548"/>
      <c r="GAS195" s="1548"/>
      <c r="GAT195" s="1548"/>
      <c r="GAU195" s="1548"/>
      <c r="GAV195" s="1548"/>
      <c r="GAW195" s="1548"/>
      <c r="GAX195" s="1548"/>
      <c r="GAY195" s="1548"/>
      <c r="GAZ195" s="1548"/>
      <c r="GBA195" s="1548"/>
      <c r="GBB195" s="1548"/>
      <c r="GBC195" s="1548"/>
      <c r="GBD195" s="1548"/>
      <c r="GBE195" s="1548"/>
      <c r="GBF195" s="1548"/>
      <c r="GBG195" s="1548"/>
      <c r="GBH195" s="1548"/>
      <c r="GBI195" s="1548"/>
      <c r="GBJ195" s="1548"/>
      <c r="GBK195" s="1548"/>
      <c r="GBL195" s="1548"/>
      <c r="GBM195" s="1548"/>
      <c r="GBN195" s="1548"/>
      <c r="GBO195" s="1548"/>
      <c r="GBP195" s="1548"/>
      <c r="GBQ195" s="1548"/>
      <c r="GBR195" s="1548"/>
      <c r="GBS195" s="1548"/>
      <c r="GBT195" s="1548"/>
      <c r="GBU195" s="1548"/>
      <c r="GBV195" s="1548"/>
      <c r="GBW195" s="1548"/>
      <c r="GBX195" s="1548"/>
      <c r="GBY195" s="1548"/>
      <c r="GBZ195" s="1548"/>
      <c r="GCA195" s="1548"/>
      <c r="GCB195" s="1548"/>
      <c r="GCC195" s="1548"/>
      <c r="GCD195" s="1548"/>
      <c r="GCE195" s="1548"/>
      <c r="GCF195" s="1548"/>
      <c r="GCG195" s="1548"/>
      <c r="GCH195" s="1548"/>
      <c r="GCI195" s="1548"/>
      <c r="GCJ195" s="1548"/>
      <c r="GCK195" s="1548"/>
      <c r="GCL195" s="1548"/>
      <c r="GCM195" s="1548"/>
      <c r="GCN195" s="1548"/>
      <c r="GCO195" s="1548"/>
      <c r="GCP195" s="1548"/>
      <c r="GCQ195" s="1548"/>
      <c r="GCR195" s="1548"/>
      <c r="GCS195" s="1548"/>
      <c r="GCT195" s="1548"/>
      <c r="GCU195" s="1548"/>
      <c r="GCV195" s="1548"/>
      <c r="GCW195" s="1548"/>
      <c r="GCX195" s="1548"/>
      <c r="GCY195" s="1548"/>
      <c r="GCZ195" s="1548"/>
      <c r="GDA195" s="1548"/>
      <c r="GDB195" s="1548"/>
      <c r="GDC195" s="1548"/>
      <c r="GDD195" s="1548"/>
      <c r="GDE195" s="1548"/>
      <c r="GDF195" s="1548"/>
      <c r="GDG195" s="1548"/>
      <c r="GDH195" s="1548"/>
      <c r="GDI195" s="1548"/>
      <c r="GDJ195" s="1548"/>
      <c r="GDK195" s="1548"/>
      <c r="GDL195" s="1548"/>
      <c r="GDM195" s="1548"/>
      <c r="GDN195" s="1548"/>
      <c r="GDO195" s="1548"/>
      <c r="GDP195" s="1548"/>
      <c r="GDQ195" s="1548"/>
      <c r="GDR195" s="1548"/>
      <c r="GDS195" s="1548"/>
      <c r="GDT195" s="1548"/>
      <c r="GDU195" s="1548"/>
      <c r="GDV195" s="1548"/>
      <c r="GDW195" s="1548"/>
      <c r="GDX195" s="1548"/>
      <c r="GDY195" s="1548"/>
      <c r="GDZ195" s="1548"/>
      <c r="GEA195" s="1548"/>
      <c r="GEB195" s="1548"/>
      <c r="GEC195" s="1548"/>
      <c r="GED195" s="1548"/>
      <c r="GEE195" s="1548"/>
      <c r="GEF195" s="1548"/>
      <c r="GEG195" s="1548"/>
      <c r="GEH195" s="1548"/>
      <c r="GEI195" s="1548"/>
      <c r="GEJ195" s="1548"/>
      <c r="GEK195" s="1548"/>
      <c r="GEL195" s="1548"/>
      <c r="GEM195" s="1548"/>
      <c r="GEN195" s="1548"/>
      <c r="GEO195" s="1548"/>
      <c r="GEP195" s="1548"/>
      <c r="GEQ195" s="1548"/>
      <c r="GER195" s="1548"/>
      <c r="GES195" s="1548"/>
      <c r="GET195" s="1548"/>
      <c r="GEU195" s="1548"/>
      <c r="GEV195" s="1548"/>
      <c r="GEW195" s="1548"/>
      <c r="GEX195" s="1548"/>
      <c r="GEY195" s="1548"/>
      <c r="GEZ195" s="1548"/>
      <c r="GFA195" s="1548"/>
      <c r="GFB195" s="1548"/>
      <c r="GFC195" s="1548"/>
      <c r="GFD195" s="1548"/>
      <c r="GFE195" s="1548"/>
      <c r="GFF195" s="1548"/>
      <c r="GFG195" s="1548"/>
      <c r="GFH195" s="1548"/>
      <c r="GFI195" s="1548"/>
      <c r="GFJ195" s="1548"/>
      <c r="GFK195" s="1548"/>
      <c r="GFL195" s="1548"/>
      <c r="GFM195" s="1548"/>
      <c r="GFN195" s="1548"/>
      <c r="GFO195" s="1548"/>
      <c r="GFP195" s="1548"/>
      <c r="GFQ195" s="1548"/>
      <c r="GFR195" s="1548"/>
      <c r="GFS195" s="1548"/>
      <c r="GFT195" s="1548"/>
      <c r="GFU195" s="1548"/>
      <c r="GFV195" s="1548"/>
      <c r="GFW195" s="1548"/>
      <c r="GFX195" s="1548"/>
      <c r="GFY195" s="1548"/>
      <c r="GFZ195" s="1548"/>
      <c r="GGA195" s="1548"/>
      <c r="GGB195" s="1548"/>
      <c r="GGC195" s="1548"/>
      <c r="GGD195" s="1548"/>
      <c r="GGE195" s="1548"/>
      <c r="GGF195" s="1548"/>
      <c r="GGG195" s="1548"/>
      <c r="GGH195" s="1548"/>
      <c r="GGI195" s="1548"/>
      <c r="GGJ195" s="1548"/>
      <c r="GGK195" s="1548"/>
      <c r="GGL195" s="1548"/>
      <c r="GGM195" s="1548"/>
      <c r="GGN195" s="1548"/>
      <c r="GGO195" s="1548"/>
      <c r="GGP195" s="1548"/>
      <c r="GGQ195" s="1548"/>
      <c r="GGR195" s="1548"/>
      <c r="GGS195" s="1548"/>
      <c r="GGT195" s="1548"/>
      <c r="GGU195" s="1548"/>
      <c r="GGV195" s="1548"/>
      <c r="GGW195" s="1548"/>
      <c r="GGX195" s="1548"/>
      <c r="GGY195" s="1548"/>
      <c r="GGZ195" s="1548"/>
      <c r="GHA195" s="1548"/>
      <c r="GHB195" s="1548"/>
      <c r="GHC195" s="1548"/>
      <c r="GHD195" s="1548"/>
      <c r="GHE195" s="1548"/>
      <c r="GHF195" s="1548"/>
      <c r="GHG195" s="1548"/>
      <c r="GHH195" s="1548"/>
      <c r="GHI195" s="1548"/>
      <c r="GHJ195" s="1548"/>
      <c r="GHK195" s="1548"/>
      <c r="GHL195" s="1548"/>
      <c r="GHM195" s="1548"/>
      <c r="GHN195" s="1548"/>
      <c r="GHO195" s="1548"/>
      <c r="GHP195" s="1548"/>
      <c r="GHQ195" s="1548"/>
      <c r="GHR195" s="1548"/>
      <c r="GHS195" s="1548"/>
      <c r="GHT195" s="1548"/>
      <c r="GHU195" s="1548"/>
      <c r="GHV195" s="1548"/>
      <c r="GHW195" s="1548"/>
      <c r="GHX195" s="1548"/>
      <c r="GHY195" s="1548"/>
      <c r="GHZ195" s="1548"/>
      <c r="GIA195" s="1548"/>
      <c r="GIB195" s="1548"/>
      <c r="GIC195" s="1548"/>
      <c r="GID195" s="1548"/>
      <c r="GIE195" s="1548"/>
      <c r="GIF195" s="1548"/>
      <c r="GIG195" s="1548"/>
      <c r="GIH195" s="1548"/>
      <c r="GII195" s="1548"/>
      <c r="GIJ195" s="1548"/>
      <c r="GIK195" s="1548"/>
      <c r="GIL195" s="1548"/>
      <c r="GIM195" s="1548"/>
      <c r="GIN195" s="1548"/>
      <c r="GIO195" s="1548"/>
      <c r="GIP195" s="1548"/>
      <c r="GIQ195" s="1548"/>
      <c r="GIR195" s="1548"/>
      <c r="GIS195" s="1548"/>
      <c r="GIT195" s="1548"/>
      <c r="GIU195" s="1548"/>
      <c r="GIV195" s="1548"/>
      <c r="GIW195" s="1548"/>
      <c r="GIX195" s="1548"/>
      <c r="GIY195" s="1548"/>
      <c r="GIZ195" s="1548"/>
      <c r="GJA195" s="1548"/>
      <c r="GJB195" s="1548"/>
      <c r="GJC195" s="1548"/>
      <c r="GJD195" s="1548"/>
      <c r="GJE195" s="1548"/>
      <c r="GJF195" s="1548"/>
      <c r="GJG195" s="1548"/>
      <c r="GJH195" s="1548"/>
      <c r="GJI195" s="1548"/>
      <c r="GJJ195" s="1548"/>
      <c r="GJK195" s="1548"/>
      <c r="GJL195" s="1548"/>
      <c r="GJM195" s="1548"/>
      <c r="GJN195" s="1548"/>
      <c r="GJO195" s="1548"/>
      <c r="GJP195" s="1548"/>
      <c r="GJQ195" s="1548"/>
      <c r="GJR195" s="1548"/>
      <c r="GJS195" s="1548"/>
      <c r="GJT195" s="1548"/>
      <c r="GJU195" s="1548"/>
      <c r="GJV195" s="1548"/>
      <c r="GJW195" s="1548"/>
      <c r="GJX195" s="1548"/>
      <c r="GJY195" s="1548"/>
      <c r="GJZ195" s="1548"/>
      <c r="GKA195" s="1548"/>
      <c r="GKB195" s="1548"/>
      <c r="GKC195" s="1548"/>
      <c r="GKD195" s="1548"/>
      <c r="GKE195" s="1548"/>
      <c r="GKF195" s="1548"/>
      <c r="GKG195" s="1548"/>
      <c r="GKH195" s="1548"/>
      <c r="GKI195" s="1548"/>
      <c r="GKJ195" s="1548"/>
      <c r="GKK195" s="1548"/>
      <c r="GKL195" s="1548"/>
      <c r="GKM195" s="1548"/>
      <c r="GKN195" s="1548"/>
      <c r="GKO195" s="1548"/>
      <c r="GKP195" s="1548"/>
      <c r="GKQ195" s="1548"/>
      <c r="GKR195" s="1548"/>
      <c r="GKS195" s="1548"/>
      <c r="GKT195" s="1548"/>
      <c r="GKU195" s="1548"/>
      <c r="GKV195" s="1548"/>
      <c r="GKW195" s="1548"/>
      <c r="GKX195" s="1548"/>
      <c r="GKY195" s="1548"/>
      <c r="GKZ195" s="1548"/>
      <c r="GLA195" s="1548"/>
      <c r="GLB195" s="1548"/>
      <c r="GLC195" s="1548"/>
      <c r="GLD195" s="1548"/>
      <c r="GLE195" s="1548"/>
      <c r="GLF195" s="1548"/>
      <c r="GLG195" s="1548"/>
      <c r="GLH195" s="1548"/>
      <c r="GLI195" s="1548"/>
      <c r="GLJ195" s="1548"/>
      <c r="GLK195" s="1548"/>
      <c r="GLL195" s="1548"/>
      <c r="GLM195" s="1548"/>
      <c r="GLN195" s="1548"/>
      <c r="GLO195" s="1548"/>
      <c r="GLP195" s="1548"/>
      <c r="GLQ195" s="1548"/>
      <c r="GLR195" s="1548"/>
      <c r="GLS195" s="1548"/>
      <c r="GLT195" s="1548"/>
      <c r="GLU195" s="1548"/>
      <c r="GLV195" s="1548"/>
      <c r="GLW195" s="1548"/>
      <c r="GLX195" s="1548"/>
      <c r="GLY195" s="1548"/>
      <c r="GLZ195" s="1548"/>
      <c r="GMA195" s="1548"/>
      <c r="GMB195" s="1548"/>
      <c r="GMC195" s="1548"/>
      <c r="GMD195" s="1548"/>
      <c r="GME195" s="1548"/>
      <c r="GMF195" s="1548"/>
      <c r="GMG195" s="1548"/>
      <c r="GMH195" s="1548"/>
      <c r="GMI195" s="1548"/>
      <c r="GMJ195" s="1548"/>
      <c r="GMK195" s="1548"/>
      <c r="GML195" s="1548"/>
      <c r="GMM195" s="1548"/>
      <c r="GMN195" s="1548"/>
      <c r="GMO195" s="1548"/>
      <c r="GMP195" s="1548"/>
      <c r="GMQ195" s="1548"/>
      <c r="GMR195" s="1548"/>
      <c r="GMS195" s="1548"/>
      <c r="GMT195" s="1548"/>
      <c r="GMU195" s="1548"/>
      <c r="GMV195" s="1548"/>
      <c r="GMW195" s="1548"/>
      <c r="GMX195" s="1548"/>
      <c r="GMY195" s="1548"/>
      <c r="GMZ195" s="1548"/>
      <c r="GNA195" s="1548"/>
      <c r="GNB195" s="1548"/>
      <c r="GNC195" s="1548"/>
      <c r="GND195" s="1548"/>
      <c r="GNE195" s="1548"/>
      <c r="GNF195" s="1548"/>
      <c r="GNG195" s="1548"/>
      <c r="GNH195" s="1548"/>
      <c r="GNI195" s="1548"/>
      <c r="GNJ195" s="1548"/>
      <c r="GNK195" s="1548"/>
      <c r="GNL195" s="1548"/>
      <c r="GNM195" s="1548"/>
      <c r="GNN195" s="1548"/>
      <c r="GNO195" s="1548"/>
      <c r="GNP195" s="1548"/>
      <c r="GNQ195" s="1548"/>
      <c r="GNR195" s="1548"/>
      <c r="GNS195" s="1548"/>
      <c r="GNT195" s="1548"/>
      <c r="GNU195" s="1548"/>
      <c r="GNV195" s="1548"/>
      <c r="GNW195" s="1548"/>
      <c r="GNX195" s="1548"/>
      <c r="GNY195" s="1548"/>
      <c r="GNZ195" s="1548"/>
      <c r="GOA195" s="1548"/>
      <c r="GOB195" s="1548"/>
      <c r="GOC195" s="1548"/>
      <c r="GOD195" s="1548"/>
      <c r="GOE195" s="1548"/>
      <c r="GOF195" s="1548"/>
      <c r="GOG195" s="1548"/>
      <c r="GOH195" s="1548"/>
      <c r="GOI195" s="1548"/>
      <c r="GOJ195" s="1548"/>
      <c r="GOK195" s="1548"/>
      <c r="GOL195" s="1548"/>
      <c r="GOM195" s="1548"/>
      <c r="GON195" s="1548"/>
      <c r="GOO195" s="1548"/>
      <c r="GOP195" s="1548"/>
      <c r="GOQ195" s="1548"/>
      <c r="GOR195" s="1548"/>
      <c r="GOS195" s="1548"/>
      <c r="GOT195" s="1548"/>
      <c r="GOU195" s="1548"/>
      <c r="GOV195" s="1548"/>
      <c r="GOW195" s="1548"/>
      <c r="GOX195" s="1548"/>
      <c r="GOY195" s="1548"/>
      <c r="GOZ195" s="1548"/>
      <c r="GPA195" s="1548"/>
      <c r="GPB195" s="1548"/>
      <c r="GPC195" s="1548"/>
      <c r="GPD195" s="1548"/>
      <c r="GPE195" s="1548"/>
      <c r="GPF195" s="1548"/>
      <c r="GPG195" s="1548"/>
      <c r="GPH195" s="1548"/>
      <c r="GPI195" s="1548"/>
      <c r="GPJ195" s="1548"/>
      <c r="GPK195" s="1548"/>
      <c r="GPL195" s="1548"/>
      <c r="GPM195" s="1548"/>
      <c r="GPN195" s="1548"/>
      <c r="GPO195" s="1548"/>
      <c r="GPP195" s="1548"/>
      <c r="GPQ195" s="1548"/>
      <c r="GPR195" s="1548"/>
      <c r="GPS195" s="1548"/>
      <c r="GPT195" s="1548"/>
      <c r="GPU195" s="1548"/>
      <c r="GPV195" s="1548"/>
      <c r="GPW195" s="1548"/>
      <c r="GPX195" s="1548"/>
      <c r="GPY195" s="1548"/>
      <c r="GPZ195" s="1548"/>
      <c r="GQA195" s="1548"/>
      <c r="GQB195" s="1548"/>
      <c r="GQC195" s="1548"/>
      <c r="GQD195" s="1548"/>
      <c r="GQE195" s="1548"/>
      <c r="GQF195" s="1548"/>
      <c r="GQG195" s="1548"/>
      <c r="GQH195" s="1548"/>
      <c r="GQI195" s="1548"/>
      <c r="GQJ195" s="1548"/>
      <c r="GQK195" s="1548"/>
      <c r="GQL195" s="1548"/>
      <c r="GQM195" s="1548"/>
      <c r="GQN195" s="1548"/>
      <c r="GQO195" s="1548"/>
      <c r="GQP195" s="1548"/>
      <c r="GQQ195" s="1548"/>
      <c r="GQR195" s="1548"/>
      <c r="GQS195" s="1548"/>
      <c r="GQT195" s="1548"/>
      <c r="GQU195" s="1548"/>
      <c r="GQV195" s="1548"/>
      <c r="GQW195" s="1548"/>
      <c r="GQX195" s="1548"/>
      <c r="GQY195" s="1548"/>
      <c r="GQZ195" s="1548"/>
      <c r="GRA195" s="1548"/>
      <c r="GRB195" s="1548"/>
      <c r="GRC195" s="1548"/>
      <c r="GRD195" s="1548"/>
      <c r="GRE195" s="1548"/>
      <c r="GRF195" s="1548"/>
      <c r="GRG195" s="1548"/>
      <c r="GRH195" s="1548"/>
      <c r="GRI195" s="1548"/>
      <c r="GRJ195" s="1548"/>
      <c r="GRK195" s="1548"/>
      <c r="GRL195" s="1548"/>
      <c r="GRM195" s="1548"/>
      <c r="GRN195" s="1548"/>
      <c r="GRO195" s="1548"/>
      <c r="GRP195" s="1548"/>
      <c r="GRQ195" s="1548"/>
      <c r="GRR195" s="1548"/>
      <c r="GRS195" s="1548"/>
      <c r="GRT195" s="1548"/>
      <c r="GRU195" s="1548"/>
      <c r="GRV195" s="1548"/>
      <c r="GRW195" s="1548"/>
      <c r="GRX195" s="1548"/>
      <c r="GRY195" s="1548"/>
      <c r="GRZ195" s="1548"/>
      <c r="GSA195" s="1548"/>
      <c r="GSB195" s="1548"/>
      <c r="GSC195" s="1548"/>
      <c r="GSD195" s="1548"/>
      <c r="GSE195" s="1548"/>
      <c r="GSF195" s="1548"/>
      <c r="GSG195" s="1548"/>
      <c r="GSH195" s="1548"/>
      <c r="GSI195" s="1548"/>
      <c r="GSJ195" s="1548"/>
      <c r="GSK195" s="1548"/>
      <c r="GSL195" s="1548"/>
      <c r="GSM195" s="1548"/>
      <c r="GSN195" s="1548"/>
      <c r="GSO195" s="1548"/>
      <c r="GSP195" s="1548"/>
      <c r="GSQ195" s="1548"/>
      <c r="GSR195" s="1548"/>
      <c r="GSS195" s="1548"/>
      <c r="GST195" s="1548"/>
      <c r="GSU195" s="1548"/>
      <c r="GSV195" s="1548"/>
      <c r="GSW195" s="1548"/>
      <c r="GSX195" s="1548"/>
      <c r="GSY195" s="1548"/>
      <c r="GSZ195" s="1548"/>
      <c r="GTA195" s="1548"/>
      <c r="GTB195" s="1548"/>
      <c r="GTC195" s="1548"/>
      <c r="GTD195" s="1548"/>
      <c r="GTE195" s="1548"/>
      <c r="GTF195" s="1548"/>
      <c r="GTG195" s="1548"/>
      <c r="GTH195" s="1548"/>
      <c r="GTI195" s="1548"/>
      <c r="GTJ195" s="1548"/>
      <c r="GTK195" s="1548"/>
      <c r="GTL195" s="1548"/>
      <c r="GTM195" s="1548"/>
      <c r="GTN195" s="1548"/>
      <c r="GTO195" s="1548"/>
      <c r="GTP195" s="1548"/>
      <c r="GTQ195" s="1548"/>
      <c r="GTR195" s="1548"/>
      <c r="GTS195" s="1548"/>
      <c r="GTT195" s="1548"/>
      <c r="GTU195" s="1548"/>
      <c r="GTV195" s="1548"/>
      <c r="GTW195" s="1548"/>
      <c r="GTX195" s="1548"/>
      <c r="GTY195" s="1548"/>
      <c r="GTZ195" s="1548"/>
      <c r="GUA195" s="1548"/>
      <c r="GUB195" s="1548"/>
      <c r="GUC195" s="1548"/>
      <c r="GUD195" s="1548"/>
      <c r="GUE195" s="1548"/>
      <c r="GUF195" s="1548"/>
      <c r="GUG195" s="1548"/>
      <c r="GUH195" s="1548"/>
      <c r="GUI195" s="1548"/>
      <c r="GUJ195" s="1548"/>
      <c r="GUK195" s="1548"/>
      <c r="GUL195" s="1548"/>
      <c r="GUM195" s="1548"/>
      <c r="GUN195" s="1548"/>
      <c r="GUO195" s="1548"/>
      <c r="GUP195" s="1548"/>
      <c r="GUQ195" s="1548"/>
      <c r="GUR195" s="1548"/>
      <c r="GUS195" s="1548"/>
      <c r="GUT195" s="1548"/>
      <c r="GUU195" s="1548"/>
      <c r="GUV195" s="1548"/>
      <c r="GUW195" s="1548"/>
      <c r="GUX195" s="1548"/>
      <c r="GUY195" s="1548"/>
      <c r="GUZ195" s="1548"/>
      <c r="GVA195" s="1548"/>
      <c r="GVB195" s="1548"/>
      <c r="GVC195" s="1548"/>
      <c r="GVD195" s="1548"/>
      <c r="GVE195" s="1548"/>
      <c r="GVF195" s="1548"/>
      <c r="GVG195" s="1548"/>
      <c r="GVH195" s="1548"/>
      <c r="GVI195" s="1548"/>
      <c r="GVJ195" s="1548"/>
      <c r="GVK195" s="1548"/>
      <c r="GVL195" s="1548"/>
      <c r="GVM195" s="1548"/>
      <c r="GVN195" s="1548"/>
      <c r="GVO195" s="1548"/>
      <c r="GVP195" s="1548"/>
      <c r="GVQ195" s="1548"/>
      <c r="GVR195" s="1548"/>
      <c r="GVS195" s="1548"/>
      <c r="GVT195" s="1548"/>
      <c r="GVU195" s="1548"/>
      <c r="GVV195" s="1548"/>
      <c r="GVW195" s="1548"/>
      <c r="GVX195" s="1548"/>
      <c r="GVY195" s="1548"/>
      <c r="GVZ195" s="1548"/>
      <c r="GWA195" s="1548"/>
      <c r="GWB195" s="1548"/>
      <c r="GWC195" s="1548"/>
      <c r="GWD195" s="1548"/>
      <c r="GWE195" s="1548"/>
      <c r="GWF195" s="1548"/>
      <c r="GWG195" s="1548"/>
      <c r="GWH195" s="1548"/>
      <c r="GWI195" s="1548"/>
      <c r="GWJ195" s="1548"/>
      <c r="GWK195" s="1548"/>
      <c r="GWL195" s="1548"/>
      <c r="GWM195" s="1548"/>
      <c r="GWN195" s="1548"/>
      <c r="GWO195" s="1548"/>
      <c r="GWP195" s="1548"/>
      <c r="GWQ195" s="1548"/>
      <c r="GWR195" s="1548"/>
      <c r="GWS195" s="1548"/>
      <c r="GWT195" s="1548"/>
      <c r="GWU195" s="1548"/>
      <c r="GWV195" s="1548"/>
      <c r="GWW195" s="1548"/>
      <c r="GWX195" s="1548"/>
      <c r="GWY195" s="1548"/>
      <c r="GWZ195" s="1548"/>
      <c r="GXA195" s="1548"/>
      <c r="GXB195" s="1548"/>
      <c r="GXC195" s="1548"/>
      <c r="GXD195" s="1548"/>
      <c r="GXE195" s="1548"/>
      <c r="GXF195" s="1548"/>
      <c r="GXG195" s="1548"/>
      <c r="GXH195" s="1548"/>
      <c r="GXI195" s="1548"/>
      <c r="GXJ195" s="1548"/>
      <c r="GXK195" s="1548"/>
      <c r="GXL195" s="1548"/>
      <c r="GXM195" s="1548"/>
      <c r="GXN195" s="1548"/>
      <c r="GXO195" s="1548"/>
      <c r="GXP195" s="1548"/>
      <c r="GXQ195" s="1548"/>
      <c r="GXR195" s="1548"/>
      <c r="GXS195" s="1548"/>
      <c r="GXT195" s="1548"/>
      <c r="GXU195" s="1548"/>
      <c r="GXV195" s="1548"/>
      <c r="GXW195" s="1548"/>
      <c r="GXX195" s="1548"/>
      <c r="GXY195" s="1548"/>
      <c r="GXZ195" s="1548"/>
      <c r="GYA195" s="1548"/>
      <c r="GYB195" s="1548"/>
      <c r="GYC195" s="1548"/>
      <c r="GYD195" s="1548"/>
      <c r="GYE195" s="1548"/>
      <c r="GYF195" s="1548"/>
      <c r="GYG195" s="1548"/>
      <c r="GYH195" s="1548"/>
      <c r="GYI195" s="1548"/>
      <c r="GYJ195" s="1548"/>
      <c r="GYK195" s="1548"/>
      <c r="GYL195" s="1548"/>
      <c r="GYM195" s="1548"/>
      <c r="GYN195" s="1548"/>
      <c r="GYO195" s="1548"/>
      <c r="GYP195" s="1548"/>
      <c r="GYQ195" s="1548"/>
      <c r="GYR195" s="1548"/>
      <c r="GYS195" s="1548"/>
      <c r="GYT195" s="1548"/>
      <c r="GYU195" s="1548"/>
      <c r="GYV195" s="1548"/>
      <c r="GYW195" s="1548"/>
      <c r="GYX195" s="1548"/>
      <c r="GYY195" s="1548"/>
      <c r="GYZ195" s="1548"/>
      <c r="GZA195" s="1548"/>
      <c r="GZB195" s="1548"/>
      <c r="GZC195" s="1548"/>
      <c r="GZD195" s="1548"/>
      <c r="GZE195" s="1548"/>
      <c r="GZF195" s="1548"/>
      <c r="GZG195" s="1548"/>
      <c r="GZH195" s="1548"/>
      <c r="GZI195" s="1548"/>
      <c r="GZJ195" s="1548"/>
      <c r="GZK195" s="1548"/>
      <c r="GZL195" s="1548"/>
      <c r="GZM195" s="1548"/>
      <c r="GZN195" s="1548"/>
      <c r="GZO195" s="1548"/>
      <c r="GZP195" s="1548"/>
      <c r="GZQ195" s="1548"/>
      <c r="GZR195" s="1548"/>
      <c r="GZS195" s="1548"/>
      <c r="GZT195" s="1548"/>
      <c r="GZU195" s="1548"/>
      <c r="GZV195" s="1548"/>
      <c r="GZW195" s="1548"/>
      <c r="GZX195" s="1548"/>
      <c r="GZY195" s="1548"/>
      <c r="GZZ195" s="1548"/>
      <c r="HAA195" s="1548"/>
      <c r="HAB195" s="1548"/>
      <c r="HAC195" s="1548"/>
      <c r="HAD195" s="1548"/>
      <c r="HAE195" s="1548"/>
      <c r="HAF195" s="1548"/>
      <c r="HAG195" s="1548"/>
      <c r="HAH195" s="1548"/>
      <c r="HAI195" s="1548"/>
      <c r="HAJ195" s="1548"/>
      <c r="HAK195" s="1548"/>
      <c r="HAL195" s="1548"/>
      <c r="HAM195" s="1548"/>
      <c r="HAN195" s="1548"/>
      <c r="HAO195" s="1548"/>
      <c r="HAP195" s="1548"/>
      <c r="HAQ195" s="1548"/>
      <c r="HAR195" s="1548"/>
      <c r="HAS195" s="1548"/>
      <c r="HAT195" s="1548"/>
      <c r="HAU195" s="1548"/>
      <c r="HAV195" s="1548"/>
      <c r="HAW195" s="1548"/>
      <c r="HAX195" s="1548"/>
      <c r="HAY195" s="1548"/>
      <c r="HAZ195" s="1548"/>
      <c r="HBA195" s="1548"/>
      <c r="HBB195" s="1548"/>
      <c r="HBC195" s="1548"/>
      <c r="HBD195" s="1548"/>
      <c r="HBE195" s="1548"/>
      <c r="HBF195" s="1548"/>
      <c r="HBG195" s="1548"/>
      <c r="HBH195" s="1548"/>
      <c r="HBI195" s="1548"/>
      <c r="HBJ195" s="1548"/>
      <c r="HBK195" s="1548"/>
      <c r="HBL195" s="1548"/>
      <c r="HBM195" s="1548"/>
      <c r="HBN195" s="1548"/>
      <c r="HBO195" s="1548"/>
      <c r="HBP195" s="1548"/>
      <c r="HBQ195" s="1548"/>
      <c r="HBR195" s="1548"/>
      <c r="HBS195" s="1548"/>
      <c r="HBT195" s="1548"/>
      <c r="HBU195" s="1548"/>
      <c r="HBV195" s="1548"/>
      <c r="HBW195" s="1548"/>
      <c r="HBX195" s="1548"/>
      <c r="HBY195" s="1548"/>
      <c r="HBZ195" s="1548"/>
      <c r="HCA195" s="1548"/>
      <c r="HCB195" s="1548"/>
      <c r="HCC195" s="1548"/>
      <c r="HCD195" s="1548"/>
      <c r="HCE195" s="1548"/>
      <c r="HCF195" s="1548"/>
      <c r="HCG195" s="1548"/>
      <c r="HCH195" s="1548"/>
      <c r="HCI195" s="1548"/>
      <c r="HCJ195" s="1548"/>
      <c r="HCK195" s="1548"/>
      <c r="HCL195" s="1548"/>
      <c r="HCM195" s="1548"/>
      <c r="HCN195" s="1548"/>
      <c r="HCO195" s="1548"/>
      <c r="HCP195" s="1548"/>
      <c r="HCQ195" s="1548"/>
      <c r="HCR195" s="1548"/>
      <c r="HCS195" s="1548"/>
      <c r="HCT195" s="1548"/>
      <c r="HCU195" s="1548"/>
      <c r="HCV195" s="1548"/>
      <c r="HCW195" s="1548"/>
      <c r="HCX195" s="1548"/>
      <c r="HCY195" s="1548"/>
      <c r="HCZ195" s="1548"/>
      <c r="HDA195" s="1548"/>
      <c r="HDB195" s="1548"/>
      <c r="HDC195" s="1548"/>
      <c r="HDD195" s="1548"/>
      <c r="HDE195" s="1548"/>
      <c r="HDF195" s="1548"/>
      <c r="HDG195" s="1548"/>
      <c r="HDH195" s="1548"/>
      <c r="HDI195" s="1548"/>
      <c r="HDJ195" s="1548"/>
      <c r="HDK195" s="1548"/>
      <c r="HDL195" s="1548"/>
      <c r="HDM195" s="1548"/>
      <c r="HDN195" s="1548"/>
      <c r="HDO195" s="1548"/>
      <c r="HDP195" s="1548"/>
      <c r="HDQ195" s="1548"/>
      <c r="HDR195" s="1548"/>
      <c r="HDS195" s="1548"/>
      <c r="HDT195" s="1548"/>
      <c r="HDU195" s="1548"/>
      <c r="HDV195" s="1548"/>
      <c r="HDW195" s="1548"/>
      <c r="HDX195" s="1548"/>
      <c r="HDY195" s="1548"/>
      <c r="HDZ195" s="1548"/>
      <c r="HEA195" s="1548"/>
      <c r="HEB195" s="1548"/>
      <c r="HEC195" s="1548"/>
      <c r="HED195" s="1548"/>
      <c r="HEE195" s="1548"/>
      <c r="HEF195" s="1548"/>
      <c r="HEG195" s="1548"/>
      <c r="HEH195" s="1548"/>
      <c r="HEI195" s="1548"/>
      <c r="HEJ195" s="1548"/>
      <c r="HEK195" s="1548"/>
      <c r="HEL195" s="1548"/>
      <c r="HEM195" s="1548"/>
      <c r="HEN195" s="1548"/>
      <c r="HEO195" s="1548"/>
      <c r="HEP195" s="1548"/>
      <c r="HEQ195" s="1548"/>
      <c r="HER195" s="1548"/>
      <c r="HES195" s="1548"/>
      <c r="HET195" s="1548"/>
      <c r="HEU195" s="1548"/>
      <c r="HEV195" s="1548"/>
      <c r="HEW195" s="1548"/>
      <c r="HEX195" s="1548"/>
      <c r="HEY195" s="1548"/>
      <c r="HEZ195" s="1548"/>
      <c r="HFA195" s="1548"/>
      <c r="HFB195" s="1548"/>
      <c r="HFC195" s="1548"/>
      <c r="HFD195" s="1548"/>
      <c r="HFE195" s="1548"/>
      <c r="HFF195" s="1548"/>
      <c r="HFG195" s="1548"/>
      <c r="HFH195" s="1548"/>
      <c r="HFI195" s="1548"/>
      <c r="HFJ195" s="1548"/>
      <c r="HFK195" s="1548"/>
      <c r="HFL195" s="1548"/>
      <c r="HFM195" s="1548"/>
      <c r="HFN195" s="1548"/>
      <c r="HFO195" s="1548"/>
      <c r="HFP195" s="1548"/>
      <c r="HFQ195" s="1548"/>
      <c r="HFR195" s="1548"/>
      <c r="HFS195" s="1548"/>
      <c r="HFT195" s="1548"/>
      <c r="HFU195" s="1548"/>
      <c r="HFV195" s="1548"/>
      <c r="HFW195" s="1548"/>
      <c r="HFX195" s="1548"/>
      <c r="HFY195" s="1548"/>
      <c r="HFZ195" s="1548"/>
      <c r="HGA195" s="1548"/>
      <c r="HGB195" s="1548"/>
      <c r="HGC195" s="1548"/>
      <c r="HGD195" s="1548"/>
      <c r="HGE195" s="1548"/>
      <c r="HGF195" s="1548"/>
      <c r="HGG195" s="1548"/>
      <c r="HGH195" s="1548"/>
      <c r="HGI195" s="1548"/>
      <c r="HGJ195" s="1548"/>
      <c r="HGK195" s="1548"/>
      <c r="HGL195" s="1548"/>
      <c r="HGM195" s="1548"/>
      <c r="HGN195" s="1548"/>
      <c r="HGO195" s="1548"/>
      <c r="HGP195" s="1548"/>
      <c r="HGQ195" s="1548"/>
      <c r="HGR195" s="1548"/>
      <c r="HGS195" s="1548"/>
      <c r="HGT195" s="1548"/>
      <c r="HGU195" s="1548"/>
      <c r="HGV195" s="1548"/>
      <c r="HGW195" s="1548"/>
      <c r="HGX195" s="1548"/>
      <c r="HGY195" s="1548"/>
      <c r="HGZ195" s="1548"/>
      <c r="HHA195" s="1548"/>
      <c r="HHB195" s="1548"/>
      <c r="HHC195" s="1548"/>
      <c r="HHD195" s="1548"/>
      <c r="HHE195" s="1548"/>
      <c r="HHF195" s="1548"/>
      <c r="HHG195" s="1548"/>
      <c r="HHH195" s="1548"/>
      <c r="HHI195" s="1548"/>
      <c r="HHJ195" s="1548"/>
      <c r="HHK195" s="1548"/>
      <c r="HHL195" s="1548"/>
      <c r="HHM195" s="1548"/>
      <c r="HHN195" s="1548"/>
      <c r="HHO195" s="1548"/>
      <c r="HHP195" s="1548"/>
      <c r="HHQ195" s="1548"/>
      <c r="HHR195" s="1548"/>
      <c r="HHS195" s="1548"/>
      <c r="HHT195" s="1548"/>
      <c r="HHU195" s="1548"/>
      <c r="HHV195" s="1548"/>
      <c r="HHW195" s="1548"/>
      <c r="HHX195" s="1548"/>
      <c r="HHY195" s="1548"/>
      <c r="HHZ195" s="1548"/>
      <c r="HIA195" s="1548"/>
      <c r="HIB195" s="1548"/>
      <c r="HIC195" s="1548"/>
      <c r="HID195" s="1548"/>
      <c r="HIE195" s="1548"/>
      <c r="HIF195" s="1548"/>
      <c r="HIG195" s="1548"/>
      <c r="HIH195" s="1548"/>
      <c r="HII195" s="1548"/>
      <c r="HIJ195" s="1548"/>
      <c r="HIK195" s="1548"/>
      <c r="HIL195" s="1548"/>
      <c r="HIM195" s="1548"/>
      <c r="HIN195" s="1548"/>
      <c r="HIO195" s="1548"/>
      <c r="HIP195" s="1548"/>
      <c r="HIQ195" s="1548"/>
      <c r="HIR195" s="1548"/>
      <c r="HIS195" s="1548"/>
      <c r="HIT195" s="1548"/>
      <c r="HIU195" s="1548"/>
      <c r="HIV195" s="1548"/>
      <c r="HIW195" s="1548"/>
      <c r="HIX195" s="1548"/>
      <c r="HIY195" s="1548"/>
      <c r="HIZ195" s="1548"/>
      <c r="HJA195" s="1548"/>
      <c r="HJB195" s="1548"/>
      <c r="HJC195" s="1548"/>
      <c r="HJD195" s="1548"/>
      <c r="HJE195" s="1548"/>
      <c r="HJF195" s="1548"/>
      <c r="HJG195" s="1548"/>
      <c r="HJH195" s="1548"/>
      <c r="HJI195" s="1548"/>
      <c r="HJJ195" s="1548"/>
      <c r="HJK195" s="1548"/>
      <c r="HJL195" s="1548"/>
      <c r="HJM195" s="1548"/>
      <c r="HJN195" s="1548"/>
      <c r="HJO195" s="1548"/>
      <c r="HJP195" s="1548"/>
      <c r="HJQ195" s="1548"/>
      <c r="HJR195" s="1548"/>
      <c r="HJS195" s="1548"/>
      <c r="HJT195" s="1548"/>
      <c r="HJU195" s="1548"/>
      <c r="HJV195" s="1548"/>
      <c r="HJW195" s="1548"/>
      <c r="HJX195" s="1548"/>
      <c r="HJY195" s="1548"/>
      <c r="HJZ195" s="1548"/>
      <c r="HKA195" s="1548"/>
      <c r="HKB195" s="1548"/>
      <c r="HKC195" s="1548"/>
      <c r="HKD195" s="1548"/>
      <c r="HKE195" s="1548"/>
      <c r="HKF195" s="1548"/>
      <c r="HKG195" s="1548"/>
      <c r="HKH195" s="1548"/>
      <c r="HKI195" s="1548"/>
      <c r="HKJ195" s="1548"/>
      <c r="HKK195" s="1548"/>
      <c r="HKL195" s="1548"/>
      <c r="HKM195" s="1548"/>
      <c r="HKN195" s="1548"/>
      <c r="HKO195" s="1548"/>
      <c r="HKP195" s="1548"/>
      <c r="HKQ195" s="1548"/>
      <c r="HKR195" s="1548"/>
      <c r="HKS195" s="1548"/>
      <c r="HKT195" s="1548"/>
      <c r="HKU195" s="1548"/>
      <c r="HKV195" s="1548"/>
      <c r="HKW195" s="1548"/>
      <c r="HKX195" s="1548"/>
      <c r="HKY195" s="1548"/>
      <c r="HKZ195" s="1548"/>
      <c r="HLA195" s="1548"/>
      <c r="HLB195" s="1548"/>
      <c r="HLC195" s="1548"/>
      <c r="HLD195" s="1548"/>
      <c r="HLE195" s="1548"/>
      <c r="HLF195" s="1548"/>
      <c r="HLG195" s="1548"/>
      <c r="HLH195" s="1548"/>
      <c r="HLI195" s="1548"/>
      <c r="HLJ195" s="1548"/>
      <c r="HLK195" s="1548"/>
      <c r="HLL195" s="1548"/>
      <c r="HLM195" s="1548"/>
      <c r="HLN195" s="1548"/>
      <c r="HLO195" s="1548"/>
      <c r="HLP195" s="1548"/>
      <c r="HLQ195" s="1548"/>
      <c r="HLR195" s="1548"/>
      <c r="HLS195" s="1548"/>
      <c r="HLT195" s="1548"/>
      <c r="HLU195" s="1548"/>
      <c r="HLV195" s="1548"/>
      <c r="HLW195" s="1548"/>
      <c r="HLX195" s="1548"/>
      <c r="HLY195" s="1548"/>
      <c r="HLZ195" s="1548"/>
      <c r="HMA195" s="1548"/>
      <c r="HMB195" s="1548"/>
      <c r="HMC195" s="1548"/>
      <c r="HMD195" s="1548"/>
      <c r="HME195" s="1548"/>
      <c r="HMF195" s="1548"/>
      <c r="HMG195" s="1548"/>
      <c r="HMH195" s="1548"/>
      <c r="HMI195" s="1548"/>
      <c r="HMJ195" s="1548"/>
      <c r="HMK195" s="1548"/>
      <c r="HML195" s="1548"/>
      <c r="HMM195" s="1548"/>
      <c r="HMN195" s="1548"/>
      <c r="HMO195" s="1548"/>
      <c r="HMP195" s="1548"/>
      <c r="HMQ195" s="1548"/>
      <c r="HMR195" s="1548"/>
      <c r="HMS195" s="1548"/>
      <c r="HMT195" s="1548"/>
      <c r="HMU195" s="1548"/>
      <c r="HMV195" s="1548"/>
      <c r="HMW195" s="1548"/>
      <c r="HMX195" s="1548"/>
      <c r="HMY195" s="1548"/>
      <c r="HMZ195" s="1548"/>
      <c r="HNA195" s="1548"/>
      <c r="HNB195" s="1548"/>
      <c r="HNC195" s="1548"/>
      <c r="HND195" s="1548"/>
      <c r="HNE195" s="1548"/>
      <c r="HNF195" s="1548"/>
      <c r="HNG195" s="1548"/>
      <c r="HNH195" s="1548"/>
      <c r="HNI195" s="1548"/>
      <c r="HNJ195" s="1548"/>
      <c r="HNK195" s="1548"/>
      <c r="HNL195" s="1548"/>
      <c r="HNM195" s="1548"/>
      <c r="HNN195" s="1548"/>
      <c r="HNO195" s="1548"/>
      <c r="HNP195" s="1548"/>
      <c r="HNQ195" s="1548"/>
      <c r="HNR195" s="1548"/>
      <c r="HNS195" s="1548"/>
      <c r="HNT195" s="1548"/>
      <c r="HNU195" s="1548"/>
      <c r="HNV195" s="1548"/>
      <c r="HNW195" s="1548"/>
      <c r="HNX195" s="1548"/>
      <c r="HNY195" s="1548"/>
      <c r="HNZ195" s="1548"/>
      <c r="HOA195" s="1548"/>
      <c r="HOB195" s="1548"/>
      <c r="HOC195" s="1548"/>
      <c r="HOD195" s="1548"/>
      <c r="HOE195" s="1548"/>
      <c r="HOF195" s="1548"/>
      <c r="HOG195" s="1548"/>
      <c r="HOH195" s="1548"/>
      <c r="HOI195" s="1548"/>
      <c r="HOJ195" s="1548"/>
      <c r="HOK195" s="1548"/>
      <c r="HOL195" s="1548"/>
      <c r="HOM195" s="1548"/>
      <c r="HON195" s="1548"/>
      <c r="HOO195" s="1548"/>
      <c r="HOP195" s="1548"/>
      <c r="HOQ195" s="1548"/>
      <c r="HOR195" s="1548"/>
      <c r="HOS195" s="1548"/>
      <c r="HOT195" s="1548"/>
      <c r="HOU195" s="1548"/>
      <c r="HOV195" s="1548"/>
      <c r="HOW195" s="1548"/>
      <c r="HOX195" s="1548"/>
      <c r="HOY195" s="1548"/>
      <c r="HOZ195" s="1548"/>
      <c r="HPA195" s="1548"/>
      <c r="HPB195" s="1548"/>
      <c r="HPC195" s="1548"/>
      <c r="HPD195" s="1548"/>
      <c r="HPE195" s="1548"/>
      <c r="HPF195" s="1548"/>
      <c r="HPG195" s="1548"/>
      <c r="HPH195" s="1548"/>
      <c r="HPI195" s="1548"/>
      <c r="HPJ195" s="1548"/>
      <c r="HPK195" s="1548"/>
      <c r="HPL195" s="1548"/>
      <c r="HPM195" s="1548"/>
      <c r="HPN195" s="1548"/>
      <c r="HPO195" s="1548"/>
      <c r="HPP195" s="1548"/>
      <c r="HPQ195" s="1548"/>
      <c r="HPR195" s="1548"/>
      <c r="HPS195" s="1548"/>
      <c r="HPT195" s="1548"/>
      <c r="HPU195" s="1548"/>
      <c r="HPV195" s="1548"/>
      <c r="HPW195" s="1548"/>
      <c r="HPX195" s="1548"/>
      <c r="HPY195" s="1548"/>
      <c r="HPZ195" s="1548"/>
      <c r="HQA195" s="1548"/>
      <c r="HQB195" s="1548"/>
      <c r="HQC195" s="1548"/>
      <c r="HQD195" s="1548"/>
      <c r="HQE195" s="1548"/>
      <c r="HQF195" s="1548"/>
      <c r="HQG195" s="1548"/>
      <c r="HQH195" s="1548"/>
      <c r="HQI195" s="1548"/>
      <c r="HQJ195" s="1548"/>
      <c r="HQK195" s="1548"/>
      <c r="HQL195" s="1548"/>
      <c r="HQM195" s="1548"/>
      <c r="HQN195" s="1548"/>
      <c r="HQO195" s="1548"/>
      <c r="HQP195" s="1548"/>
      <c r="HQQ195" s="1548"/>
      <c r="HQR195" s="1548"/>
      <c r="HQS195" s="1548"/>
      <c r="HQT195" s="1548"/>
      <c r="HQU195" s="1548"/>
      <c r="HQV195" s="1548"/>
      <c r="HQW195" s="1548"/>
      <c r="HQX195" s="1548"/>
      <c r="HQY195" s="1548"/>
      <c r="HQZ195" s="1548"/>
      <c r="HRA195" s="1548"/>
      <c r="HRB195" s="1548"/>
      <c r="HRC195" s="1548"/>
      <c r="HRD195" s="1548"/>
      <c r="HRE195" s="1548"/>
      <c r="HRF195" s="1548"/>
      <c r="HRG195" s="1548"/>
      <c r="HRH195" s="1548"/>
      <c r="HRI195" s="1548"/>
      <c r="HRJ195" s="1548"/>
      <c r="HRK195" s="1548"/>
      <c r="HRL195" s="1548"/>
      <c r="HRM195" s="1548"/>
      <c r="HRN195" s="1548"/>
      <c r="HRO195" s="1548"/>
      <c r="HRP195" s="1548"/>
      <c r="HRQ195" s="1548"/>
      <c r="HRR195" s="1548"/>
      <c r="HRS195" s="1548"/>
      <c r="HRT195" s="1548"/>
      <c r="HRU195" s="1548"/>
      <c r="HRV195" s="1548"/>
      <c r="HRW195" s="1548"/>
      <c r="HRX195" s="1548"/>
      <c r="HRY195" s="1548"/>
      <c r="HRZ195" s="1548"/>
      <c r="HSA195" s="1548"/>
      <c r="HSB195" s="1548"/>
      <c r="HSC195" s="1548"/>
      <c r="HSD195" s="1548"/>
      <c r="HSE195" s="1548"/>
      <c r="HSF195" s="1548"/>
      <c r="HSG195" s="1548"/>
      <c r="HSH195" s="1548"/>
      <c r="HSI195" s="1548"/>
      <c r="HSJ195" s="1548"/>
      <c r="HSK195" s="1548"/>
      <c r="HSL195" s="1548"/>
      <c r="HSM195" s="1548"/>
      <c r="HSN195" s="1548"/>
      <c r="HSO195" s="1548"/>
      <c r="HSP195" s="1548"/>
      <c r="HSQ195" s="1548"/>
      <c r="HSR195" s="1548"/>
      <c r="HSS195" s="1548"/>
      <c r="HST195" s="1548"/>
      <c r="HSU195" s="1548"/>
      <c r="HSV195" s="1548"/>
      <c r="HSW195" s="1548"/>
      <c r="HSX195" s="1548"/>
      <c r="HSY195" s="1548"/>
      <c r="HSZ195" s="1548"/>
      <c r="HTA195" s="1548"/>
      <c r="HTB195" s="1548"/>
      <c r="HTC195" s="1548"/>
      <c r="HTD195" s="1548"/>
      <c r="HTE195" s="1548"/>
      <c r="HTF195" s="1548"/>
      <c r="HTG195" s="1548"/>
      <c r="HTH195" s="1548"/>
      <c r="HTI195" s="1548"/>
      <c r="HTJ195" s="1548"/>
      <c r="HTK195" s="1548"/>
      <c r="HTL195" s="1548"/>
      <c r="HTM195" s="1548"/>
      <c r="HTN195" s="1548"/>
      <c r="HTO195" s="1548"/>
      <c r="HTP195" s="1548"/>
      <c r="HTQ195" s="1548"/>
      <c r="HTR195" s="1548"/>
      <c r="HTS195" s="1548"/>
      <c r="HTT195" s="1548"/>
      <c r="HTU195" s="1548"/>
      <c r="HTV195" s="1548"/>
      <c r="HTW195" s="1548"/>
      <c r="HTX195" s="1548"/>
      <c r="HTY195" s="1548"/>
      <c r="HTZ195" s="1548"/>
      <c r="HUA195" s="1548"/>
      <c r="HUB195" s="1548"/>
      <c r="HUC195" s="1548"/>
      <c r="HUD195" s="1548"/>
      <c r="HUE195" s="1548"/>
      <c r="HUF195" s="1548"/>
      <c r="HUG195" s="1548"/>
      <c r="HUH195" s="1548"/>
      <c r="HUI195" s="1548"/>
      <c r="HUJ195" s="1548"/>
      <c r="HUK195" s="1548"/>
      <c r="HUL195" s="1548"/>
      <c r="HUM195" s="1548"/>
      <c r="HUN195" s="1548"/>
      <c r="HUO195" s="1548"/>
      <c r="HUP195" s="1548"/>
      <c r="HUQ195" s="1548"/>
      <c r="HUR195" s="1548"/>
      <c r="HUS195" s="1548"/>
      <c r="HUT195" s="1548"/>
      <c r="HUU195" s="1548"/>
      <c r="HUV195" s="1548"/>
      <c r="HUW195" s="1548"/>
      <c r="HUX195" s="1548"/>
      <c r="HUY195" s="1548"/>
      <c r="HUZ195" s="1548"/>
      <c r="HVA195" s="1548"/>
      <c r="HVB195" s="1548"/>
      <c r="HVC195" s="1548"/>
      <c r="HVD195" s="1548"/>
      <c r="HVE195" s="1548"/>
      <c r="HVF195" s="1548"/>
      <c r="HVG195" s="1548"/>
      <c r="HVH195" s="1548"/>
      <c r="HVI195" s="1548"/>
      <c r="HVJ195" s="1548"/>
      <c r="HVK195" s="1548"/>
      <c r="HVL195" s="1548"/>
      <c r="HVM195" s="1548"/>
      <c r="HVN195" s="1548"/>
      <c r="HVO195" s="1548"/>
      <c r="HVP195" s="1548"/>
      <c r="HVQ195" s="1548"/>
      <c r="HVR195" s="1548"/>
      <c r="HVS195" s="1548"/>
      <c r="HVT195" s="1548"/>
      <c r="HVU195" s="1548"/>
      <c r="HVV195" s="1548"/>
      <c r="HVW195" s="1548"/>
      <c r="HVX195" s="1548"/>
      <c r="HVY195" s="1548"/>
      <c r="HVZ195" s="1548"/>
      <c r="HWA195" s="1548"/>
      <c r="HWB195" s="1548"/>
      <c r="HWC195" s="1548"/>
      <c r="HWD195" s="1548"/>
      <c r="HWE195" s="1548"/>
      <c r="HWF195" s="1548"/>
      <c r="HWG195" s="1548"/>
      <c r="HWH195" s="1548"/>
      <c r="HWI195" s="1548"/>
      <c r="HWJ195" s="1548"/>
      <c r="HWK195" s="1548"/>
      <c r="HWL195" s="1548"/>
      <c r="HWM195" s="1548"/>
      <c r="HWN195" s="1548"/>
      <c r="HWO195" s="1548"/>
      <c r="HWP195" s="1548"/>
      <c r="HWQ195" s="1548"/>
      <c r="HWR195" s="1548"/>
      <c r="HWS195" s="1548"/>
      <c r="HWT195" s="1548"/>
      <c r="HWU195" s="1548"/>
      <c r="HWV195" s="1548"/>
      <c r="HWW195" s="1548"/>
      <c r="HWX195" s="1548"/>
      <c r="HWY195" s="1548"/>
      <c r="HWZ195" s="1548"/>
      <c r="HXA195" s="1548"/>
      <c r="HXB195" s="1548"/>
      <c r="HXC195" s="1548"/>
      <c r="HXD195" s="1548"/>
      <c r="HXE195" s="1548"/>
      <c r="HXF195" s="1548"/>
      <c r="HXG195" s="1548"/>
      <c r="HXH195" s="1548"/>
      <c r="HXI195" s="1548"/>
      <c r="HXJ195" s="1548"/>
      <c r="HXK195" s="1548"/>
      <c r="HXL195" s="1548"/>
      <c r="HXM195" s="1548"/>
      <c r="HXN195" s="1548"/>
      <c r="HXO195" s="1548"/>
      <c r="HXP195" s="1548"/>
      <c r="HXQ195" s="1548"/>
      <c r="HXR195" s="1548"/>
      <c r="HXS195" s="1548"/>
      <c r="HXT195" s="1548"/>
      <c r="HXU195" s="1548"/>
      <c r="HXV195" s="1548"/>
      <c r="HXW195" s="1548"/>
      <c r="HXX195" s="1548"/>
      <c r="HXY195" s="1548"/>
      <c r="HXZ195" s="1548"/>
      <c r="HYA195" s="1548"/>
      <c r="HYB195" s="1548"/>
      <c r="HYC195" s="1548"/>
      <c r="HYD195" s="1548"/>
      <c r="HYE195" s="1548"/>
      <c r="HYF195" s="1548"/>
      <c r="HYG195" s="1548"/>
      <c r="HYH195" s="1548"/>
      <c r="HYI195" s="1548"/>
      <c r="HYJ195" s="1548"/>
      <c r="HYK195" s="1548"/>
      <c r="HYL195" s="1548"/>
      <c r="HYM195" s="1548"/>
      <c r="HYN195" s="1548"/>
      <c r="HYO195" s="1548"/>
      <c r="HYP195" s="1548"/>
      <c r="HYQ195" s="1548"/>
      <c r="HYR195" s="1548"/>
      <c r="HYS195" s="1548"/>
      <c r="HYT195" s="1548"/>
      <c r="HYU195" s="1548"/>
      <c r="HYV195" s="1548"/>
      <c r="HYW195" s="1548"/>
      <c r="HYX195" s="1548"/>
      <c r="HYY195" s="1548"/>
      <c r="HYZ195" s="1548"/>
      <c r="HZA195" s="1548"/>
      <c r="HZB195" s="1548"/>
      <c r="HZC195" s="1548"/>
      <c r="HZD195" s="1548"/>
      <c r="HZE195" s="1548"/>
      <c r="HZF195" s="1548"/>
      <c r="HZG195" s="1548"/>
      <c r="HZH195" s="1548"/>
      <c r="HZI195" s="1548"/>
      <c r="HZJ195" s="1548"/>
      <c r="HZK195" s="1548"/>
      <c r="HZL195" s="1548"/>
      <c r="HZM195" s="1548"/>
      <c r="HZN195" s="1548"/>
      <c r="HZO195" s="1548"/>
      <c r="HZP195" s="1548"/>
      <c r="HZQ195" s="1548"/>
      <c r="HZR195" s="1548"/>
      <c r="HZS195" s="1548"/>
      <c r="HZT195" s="1548"/>
      <c r="HZU195" s="1548"/>
      <c r="HZV195" s="1548"/>
      <c r="HZW195" s="1548"/>
      <c r="HZX195" s="1548"/>
      <c r="HZY195" s="1548"/>
      <c r="HZZ195" s="1548"/>
      <c r="IAA195" s="1548"/>
      <c r="IAB195" s="1548"/>
      <c r="IAC195" s="1548"/>
      <c r="IAD195" s="1548"/>
      <c r="IAE195" s="1548"/>
      <c r="IAF195" s="1548"/>
      <c r="IAG195" s="1548"/>
      <c r="IAH195" s="1548"/>
      <c r="IAI195" s="1548"/>
      <c r="IAJ195" s="1548"/>
      <c r="IAK195" s="1548"/>
      <c r="IAL195" s="1548"/>
      <c r="IAM195" s="1548"/>
      <c r="IAN195" s="1548"/>
      <c r="IAO195" s="1548"/>
      <c r="IAP195" s="1548"/>
      <c r="IAQ195" s="1548"/>
      <c r="IAR195" s="1548"/>
      <c r="IAS195" s="1548"/>
      <c r="IAT195" s="1548"/>
      <c r="IAU195" s="1548"/>
      <c r="IAV195" s="1548"/>
      <c r="IAW195" s="1548"/>
      <c r="IAX195" s="1548"/>
      <c r="IAY195" s="1548"/>
      <c r="IAZ195" s="1548"/>
      <c r="IBA195" s="1548"/>
      <c r="IBB195" s="1548"/>
      <c r="IBC195" s="1548"/>
      <c r="IBD195" s="1548"/>
      <c r="IBE195" s="1548"/>
      <c r="IBF195" s="1548"/>
      <c r="IBG195" s="1548"/>
      <c r="IBH195" s="1548"/>
      <c r="IBI195" s="1548"/>
      <c r="IBJ195" s="1548"/>
      <c r="IBK195" s="1548"/>
      <c r="IBL195" s="1548"/>
      <c r="IBM195" s="1548"/>
      <c r="IBN195" s="1548"/>
      <c r="IBO195" s="1548"/>
      <c r="IBP195" s="1548"/>
      <c r="IBQ195" s="1548"/>
      <c r="IBR195" s="1548"/>
      <c r="IBS195" s="1548"/>
      <c r="IBT195" s="1548"/>
      <c r="IBU195" s="1548"/>
      <c r="IBV195" s="1548"/>
      <c r="IBW195" s="1548"/>
      <c r="IBX195" s="1548"/>
      <c r="IBY195" s="1548"/>
      <c r="IBZ195" s="1548"/>
      <c r="ICA195" s="1548"/>
      <c r="ICB195" s="1548"/>
      <c r="ICC195" s="1548"/>
      <c r="ICD195" s="1548"/>
      <c r="ICE195" s="1548"/>
      <c r="ICF195" s="1548"/>
      <c r="ICG195" s="1548"/>
      <c r="ICH195" s="1548"/>
      <c r="ICI195" s="1548"/>
      <c r="ICJ195" s="1548"/>
      <c r="ICK195" s="1548"/>
      <c r="ICL195" s="1548"/>
      <c r="ICM195" s="1548"/>
      <c r="ICN195" s="1548"/>
      <c r="ICO195" s="1548"/>
      <c r="ICP195" s="1548"/>
      <c r="ICQ195" s="1548"/>
      <c r="ICR195" s="1548"/>
      <c r="ICS195" s="1548"/>
      <c r="ICT195" s="1548"/>
      <c r="ICU195" s="1548"/>
      <c r="ICV195" s="1548"/>
      <c r="ICW195" s="1548"/>
      <c r="ICX195" s="1548"/>
      <c r="ICY195" s="1548"/>
      <c r="ICZ195" s="1548"/>
      <c r="IDA195" s="1548"/>
      <c r="IDB195" s="1548"/>
      <c r="IDC195" s="1548"/>
      <c r="IDD195" s="1548"/>
      <c r="IDE195" s="1548"/>
      <c r="IDF195" s="1548"/>
      <c r="IDG195" s="1548"/>
      <c r="IDH195" s="1548"/>
      <c r="IDI195" s="1548"/>
      <c r="IDJ195" s="1548"/>
      <c r="IDK195" s="1548"/>
      <c r="IDL195" s="1548"/>
      <c r="IDM195" s="1548"/>
      <c r="IDN195" s="1548"/>
      <c r="IDO195" s="1548"/>
      <c r="IDP195" s="1548"/>
      <c r="IDQ195" s="1548"/>
      <c r="IDR195" s="1548"/>
      <c r="IDS195" s="1548"/>
      <c r="IDT195" s="1548"/>
      <c r="IDU195" s="1548"/>
      <c r="IDV195" s="1548"/>
      <c r="IDW195" s="1548"/>
      <c r="IDX195" s="1548"/>
      <c r="IDY195" s="1548"/>
      <c r="IDZ195" s="1548"/>
      <c r="IEA195" s="1548"/>
      <c r="IEB195" s="1548"/>
      <c r="IEC195" s="1548"/>
      <c r="IED195" s="1548"/>
      <c r="IEE195" s="1548"/>
      <c r="IEF195" s="1548"/>
      <c r="IEG195" s="1548"/>
      <c r="IEH195" s="1548"/>
      <c r="IEI195" s="1548"/>
      <c r="IEJ195" s="1548"/>
      <c r="IEK195" s="1548"/>
      <c r="IEL195" s="1548"/>
      <c r="IEM195" s="1548"/>
      <c r="IEN195" s="1548"/>
      <c r="IEO195" s="1548"/>
      <c r="IEP195" s="1548"/>
      <c r="IEQ195" s="1548"/>
      <c r="IER195" s="1548"/>
      <c r="IES195" s="1548"/>
      <c r="IET195" s="1548"/>
      <c r="IEU195" s="1548"/>
      <c r="IEV195" s="1548"/>
      <c r="IEW195" s="1548"/>
      <c r="IEX195" s="1548"/>
      <c r="IEY195" s="1548"/>
      <c r="IEZ195" s="1548"/>
      <c r="IFA195" s="1548"/>
      <c r="IFB195" s="1548"/>
      <c r="IFC195" s="1548"/>
      <c r="IFD195" s="1548"/>
      <c r="IFE195" s="1548"/>
      <c r="IFF195" s="1548"/>
      <c r="IFG195" s="1548"/>
      <c r="IFH195" s="1548"/>
      <c r="IFI195" s="1548"/>
      <c r="IFJ195" s="1548"/>
      <c r="IFK195" s="1548"/>
      <c r="IFL195" s="1548"/>
      <c r="IFM195" s="1548"/>
      <c r="IFN195" s="1548"/>
      <c r="IFO195" s="1548"/>
      <c r="IFP195" s="1548"/>
      <c r="IFQ195" s="1548"/>
      <c r="IFR195" s="1548"/>
      <c r="IFS195" s="1548"/>
      <c r="IFT195" s="1548"/>
      <c r="IFU195" s="1548"/>
      <c r="IFV195" s="1548"/>
      <c r="IFW195" s="1548"/>
      <c r="IFX195" s="1548"/>
      <c r="IFY195" s="1548"/>
      <c r="IFZ195" s="1548"/>
      <c r="IGA195" s="1548"/>
      <c r="IGB195" s="1548"/>
      <c r="IGC195" s="1548"/>
      <c r="IGD195" s="1548"/>
      <c r="IGE195" s="1548"/>
      <c r="IGF195" s="1548"/>
      <c r="IGG195" s="1548"/>
      <c r="IGH195" s="1548"/>
      <c r="IGI195" s="1548"/>
      <c r="IGJ195" s="1548"/>
      <c r="IGK195" s="1548"/>
      <c r="IGL195" s="1548"/>
      <c r="IGM195" s="1548"/>
      <c r="IGN195" s="1548"/>
      <c r="IGO195" s="1548"/>
      <c r="IGP195" s="1548"/>
      <c r="IGQ195" s="1548"/>
      <c r="IGR195" s="1548"/>
      <c r="IGS195" s="1548"/>
      <c r="IGT195" s="1548"/>
      <c r="IGU195" s="1548"/>
      <c r="IGV195" s="1548"/>
      <c r="IGW195" s="1548"/>
      <c r="IGX195" s="1548"/>
      <c r="IGY195" s="1548"/>
      <c r="IGZ195" s="1548"/>
      <c r="IHA195" s="1548"/>
      <c r="IHB195" s="1548"/>
      <c r="IHC195" s="1548"/>
      <c r="IHD195" s="1548"/>
      <c r="IHE195" s="1548"/>
      <c r="IHF195" s="1548"/>
      <c r="IHG195" s="1548"/>
      <c r="IHH195" s="1548"/>
      <c r="IHI195" s="1548"/>
      <c r="IHJ195" s="1548"/>
      <c r="IHK195" s="1548"/>
      <c r="IHL195" s="1548"/>
      <c r="IHM195" s="1548"/>
      <c r="IHN195" s="1548"/>
      <c r="IHO195" s="1548"/>
      <c r="IHP195" s="1548"/>
      <c r="IHQ195" s="1548"/>
      <c r="IHR195" s="1548"/>
      <c r="IHS195" s="1548"/>
      <c r="IHT195" s="1548"/>
      <c r="IHU195" s="1548"/>
      <c r="IHV195" s="1548"/>
      <c r="IHW195" s="1548"/>
      <c r="IHX195" s="1548"/>
      <c r="IHY195" s="1548"/>
      <c r="IHZ195" s="1548"/>
      <c r="IIA195" s="1548"/>
      <c r="IIB195" s="1548"/>
      <c r="IIC195" s="1548"/>
      <c r="IID195" s="1548"/>
      <c r="IIE195" s="1548"/>
      <c r="IIF195" s="1548"/>
      <c r="IIG195" s="1548"/>
      <c r="IIH195" s="1548"/>
      <c r="III195" s="1548"/>
      <c r="IIJ195" s="1548"/>
      <c r="IIK195" s="1548"/>
      <c r="IIL195" s="1548"/>
      <c r="IIM195" s="1548"/>
      <c r="IIN195" s="1548"/>
      <c r="IIO195" s="1548"/>
      <c r="IIP195" s="1548"/>
      <c r="IIQ195" s="1548"/>
      <c r="IIR195" s="1548"/>
      <c r="IIS195" s="1548"/>
      <c r="IIT195" s="1548"/>
      <c r="IIU195" s="1548"/>
      <c r="IIV195" s="1548"/>
      <c r="IIW195" s="1548"/>
      <c r="IIX195" s="1548"/>
      <c r="IIY195" s="1548"/>
      <c r="IIZ195" s="1548"/>
      <c r="IJA195" s="1548"/>
      <c r="IJB195" s="1548"/>
      <c r="IJC195" s="1548"/>
      <c r="IJD195" s="1548"/>
      <c r="IJE195" s="1548"/>
      <c r="IJF195" s="1548"/>
      <c r="IJG195" s="1548"/>
      <c r="IJH195" s="1548"/>
      <c r="IJI195" s="1548"/>
      <c r="IJJ195" s="1548"/>
      <c r="IJK195" s="1548"/>
      <c r="IJL195" s="1548"/>
      <c r="IJM195" s="1548"/>
      <c r="IJN195" s="1548"/>
      <c r="IJO195" s="1548"/>
      <c r="IJP195" s="1548"/>
      <c r="IJQ195" s="1548"/>
      <c r="IJR195" s="1548"/>
      <c r="IJS195" s="1548"/>
      <c r="IJT195" s="1548"/>
      <c r="IJU195" s="1548"/>
      <c r="IJV195" s="1548"/>
      <c r="IJW195" s="1548"/>
      <c r="IJX195" s="1548"/>
      <c r="IJY195" s="1548"/>
      <c r="IJZ195" s="1548"/>
      <c r="IKA195" s="1548"/>
      <c r="IKB195" s="1548"/>
      <c r="IKC195" s="1548"/>
      <c r="IKD195" s="1548"/>
      <c r="IKE195" s="1548"/>
      <c r="IKF195" s="1548"/>
      <c r="IKG195" s="1548"/>
      <c r="IKH195" s="1548"/>
      <c r="IKI195" s="1548"/>
      <c r="IKJ195" s="1548"/>
      <c r="IKK195" s="1548"/>
      <c r="IKL195" s="1548"/>
      <c r="IKM195" s="1548"/>
      <c r="IKN195" s="1548"/>
      <c r="IKO195" s="1548"/>
      <c r="IKP195" s="1548"/>
      <c r="IKQ195" s="1548"/>
      <c r="IKR195" s="1548"/>
      <c r="IKS195" s="1548"/>
      <c r="IKT195" s="1548"/>
      <c r="IKU195" s="1548"/>
      <c r="IKV195" s="1548"/>
      <c r="IKW195" s="1548"/>
      <c r="IKX195" s="1548"/>
      <c r="IKY195" s="1548"/>
      <c r="IKZ195" s="1548"/>
      <c r="ILA195" s="1548"/>
      <c r="ILB195" s="1548"/>
      <c r="ILC195" s="1548"/>
      <c r="ILD195" s="1548"/>
      <c r="ILE195" s="1548"/>
      <c r="ILF195" s="1548"/>
      <c r="ILG195" s="1548"/>
      <c r="ILH195" s="1548"/>
      <c r="ILI195" s="1548"/>
      <c r="ILJ195" s="1548"/>
      <c r="ILK195" s="1548"/>
      <c r="ILL195" s="1548"/>
      <c r="ILM195" s="1548"/>
      <c r="ILN195" s="1548"/>
      <c r="ILO195" s="1548"/>
      <c r="ILP195" s="1548"/>
      <c r="ILQ195" s="1548"/>
      <c r="ILR195" s="1548"/>
      <c r="ILS195" s="1548"/>
      <c r="ILT195" s="1548"/>
      <c r="ILU195" s="1548"/>
      <c r="ILV195" s="1548"/>
      <c r="ILW195" s="1548"/>
      <c r="ILX195" s="1548"/>
      <c r="ILY195" s="1548"/>
      <c r="ILZ195" s="1548"/>
      <c r="IMA195" s="1548"/>
      <c r="IMB195" s="1548"/>
      <c r="IMC195" s="1548"/>
      <c r="IMD195" s="1548"/>
      <c r="IME195" s="1548"/>
      <c r="IMF195" s="1548"/>
      <c r="IMG195" s="1548"/>
      <c r="IMH195" s="1548"/>
      <c r="IMI195" s="1548"/>
      <c r="IMJ195" s="1548"/>
      <c r="IMK195" s="1548"/>
      <c r="IML195" s="1548"/>
      <c r="IMM195" s="1548"/>
      <c r="IMN195" s="1548"/>
      <c r="IMO195" s="1548"/>
      <c r="IMP195" s="1548"/>
      <c r="IMQ195" s="1548"/>
      <c r="IMR195" s="1548"/>
      <c r="IMS195" s="1548"/>
      <c r="IMT195" s="1548"/>
      <c r="IMU195" s="1548"/>
      <c r="IMV195" s="1548"/>
      <c r="IMW195" s="1548"/>
      <c r="IMX195" s="1548"/>
      <c r="IMY195" s="1548"/>
      <c r="IMZ195" s="1548"/>
      <c r="INA195" s="1548"/>
      <c r="INB195" s="1548"/>
      <c r="INC195" s="1548"/>
      <c r="IND195" s="1548"/>
      <c r="INE195" s="1548"/>
      <c r="INF195" s="1548"/>
      <c r="ING195" s="1548"/>
      <c r="INH195" s="1548"/>
      <c r="INI195" s="1548"/>
      <c r="INJ195" s="1548"/>
      <c r="INK195" s="1548"/>
      <c r="INL195" s="1548"/>
      <c r="INM195" s="1548"/>
      <c r="INN195" s="1548"/>
      <c r="INO195" s="1548"/>
      <c r="INP195" s="1548"/>
      <c r="INQ195" s="1548"/>
      <c r="INR195" s="1548"/>
      <c r="INS195" s="1548"/>
      <c r="INT195" s="1548"/>
      <c r="INU195" s="1548"/>
      <c r="INV195" s="1548"/>
      <c r="INW195" s="1548"/>
      <c r="INX195" s="1548"/>
      <c r="INY195" s="1548"/>
      <c r="INZ195" s="1548"/>
      <c r="IOA195" s="1548"/>
      <c r="IOB195" s="1548"/>
      <c r="IOC195" s="1548"/>
      <c r="IOD195" s="1548"/>
      <c r="IOE195" s="1548"/>
      <c r="IOF195" s="1548"/>
      <c r="IOG195" s="1548"/>
      <c r="IOH195" s="1548"/>
      <c r="IOI195" s="1548"/>
      <c r="IOJ195" s="1548"/>
      <c r="IOK195" s="1548"/>
      <c r="IOL195" s="1548"/>
      <c r="IOM195" s="1548"/>
      <c r="ION195" s="1548"/>
      <c r="IOO195" s="1548"/>
      <c r="IOP195" s="1548"/>
      <c r="IOQ195" s="1548"/>
      <c r="IOR195" s="1548"/>
      <c r="IOS195" s="1548"/>
      <c r="IOT195" s="1548"/>
      <c r="IOU195" s="1548"/>
      <c r="IOV195" s="1548"/>
      <c r="IOW195" s="1548"/>
      <c r="IOX195" s="1548"/>
      <c r="IOY195" s="1548"/>
      <c r="IOZ195" s="1548"/>
      <c r="IPA195" s="1548"/>
      <c r="IPB195" s="1548"/>
      <c r="IPC195" s="1548"/>
      <c r="IPD195" s="1548"/>
      <c r="IPE195" s="1548"/>
      <c r="IPF195" s="1548"/>
      <c r="IPG195" s="1548"/>
      <c r="IPH195" s="1548"/>
      <c r="IPI195" s="1548"/>
      <c r="IPJ195" s="1548"/>
      <c r="IPK195" s="1548"/>
      <c r="IPL195" s="1548"/>
      <c r="IPM195" s="1548"/>
      <c r="IPN195" s="1548"/>
      <c r="IPO195" s="1548"/>
      <c r="IPP195" s="1548"/>
      <c r="IPQ195" s="1548"/>
      <c r="IPR195" s="1548"/>
      <c r="IPS195" s="1548"/>
      <c r="IPT195" s="1548"/>
      <c r="IPU195" s="1548"/>
      <c r="IPV195" s="1548"/>
      <c r="IPW195" s="1548"/>
      <c r="IPX195" s="1548"/>
      <c r="IPY195" s="1548"/>
      <c r="IPZ195" s="1548"/>
      <c r="IQA195" s="1548"/>
      <c r="IQB195" s="1548"/>
      <c r="IQC195" s="1548"/>
      <c r="IQD195" s="1548"/>
      <c r="IQE195" s="1548"/>
      <c r="IQF195" s="1548"/>
      <c r="IQG195" s="1548"/>
      <c r="IQH195" s="1548"/>
      <c r="IQI195" s="1548"/>
      <c r="IQJ195" s="1548"/>
      <c r="IQK195" s="1548"/>
      <c r="IQL195" s="1548"/>
      <c r="IQM195" s="1548"/>
      <c r="IQN195" s="1548"/>
      <c r="IQO195" s="1548"/>
      <c r="IQP195" s="1548"/>
      <c r="IQQ195" s="1548"/>
      <c r="IQR195" s="1548"/>
      <c r="IQS195" s="1548"/>
      <c r="IQT195" s="1548"/>
      <c r="IQU195" s="1548"/>
      <c r="IQV195" s="1548"/>
      <c r="IQW195" s="1548"/>
      <c r="IQX195" s="1548"/>
      <c r="IQY195" s="1548"/>
      <c r="IQZ195" s="1548"/>
      <c r="IRA195" s="1548"/>
      <c r="IRB195" s="1548"/>
      <c r="IRC195" s="1548"/>
      <c r="IRD195" s="1548"/>
      <c r="IRE195" s="1548"/>
      <c r="IRF195" s="1548"/>
      <c r="IRG195" s="1548"/>
      <c r="IRH195" s="1548"/>
      <c r="IRI195" s="1548"/>
      <c r="IRJ195" s="1548"/>
      <c r="IRK195" s="1548"/>
      <c r="IRL195" s="1548"/>
      <c r="IRM195" s="1548"/>
      <c r="IRN195" s="1548"/>
      <c r="IRO195" s="1548"/>
      <c r="IRP195" s="1548"/>
      <c r="IRQ195" s="1548"/>
      <c r="IRR195" s="1548"/>
      <c r="IRS195" s="1548"/>
      <c r="IRT195" s="1548"/>
      <c r="IRU195" s="1548"/>
      <c r="IRV195" s="1548"/>
      <c r="IRW195" s="1548"/>
      <c r="IRX195" s="1548"/>
      <c r="IRY195" s="1548"/>
      <c r="IRZ195" s="1548"/>
      <c r="ISA195" s="1548"/>
      <c r="ISB195" s="1548"/>
      <c r="ISC195" s="1548"/>
      <c r="ISD195" s="1548"/>
      <c r="ISE195" s="1548"/>
      <c r="ISF195" s="1548"/>
      <c r="ISG195" s="1548"/>
      <c r="ISH195" s="1548"/>
      <c r="ISI195" s="1548"/>
      <c r="ISJ195" s="1548"/>
      <c r="ISK195" s="1548"/>
      <c r="ISL195" s="1548"/>
      <c r="ISM195" s="1548"/>
      <c r="ISN195" s="1548"/>
      <c r="ISO195" s="1548"/>
      <c r="ISP195" s="1548"/>
      <c r="ISQ195" s="1548"/>
      <c r="ISR195" s="1548"/>
      <c r="ISS195" s="1548"/>
      <c r="IST195" s="1548"/>
      <c r="ISU195" s="1548"/>
      <c r="ISV195" s="1548"/>
      <c r="ISW195" s="1548"/>
      <c r="ISX195" s="1548"/>
      <c r="ISY195" s="1548"/>
      <c r="ISZ195" s="1548"/>
      <c r="ITA195" s="1548"/>
      <c r="ITB195" s="1548"/>
      <c r="ITC195" s="1548"/>
      <c r="ITD195" s="1548"/>
      <c r="ITE195" s="1548"/>
      <c r="ITF195" s="1548"/>
      <c r="ITG195" s="1548"/>
      <c r="ITH195" s="1548"/>
      <c r="ITI195" s="1548"/>
      <c r="ITJ195" s="1548"/>
      <c r="ITK195" s="1548"/>
      <c r="ITL195" s="1548"/>
      <c r="ITM195" s="1548"/>
      <c r="ITN195" s="1548"/>
      <c r="ITO195" s="1548"/>
      <c r="ITP195" s="1548"/>
      <c r="ITQ195" s="1548"/>
      <c r="ITR195" s="1548"/>
      <c r="ITS195" s="1548"/>
      <c r="ITT195" s="1548"/>
      <c r="ITU195" s="1548"/>
      <c r="ITV195" s="1548"/>
      <c r="ITW195" s="1548"/>
      <c r="ITX195" s="1548"/>
      <c r="ITY195" s="1548"/>
      <c r="ITZ195" s="1548"/>
      <c r="IUA195" s="1548"/>
      <c r="IUB195" s="1548"/>
      <c r="IUC195" s="1548"/>
      <c r="IUD195" s="1548"/>
      <c r="IUE195" s="1548"/>
      <c r="IUF195" s="1548"/>
      <c r="IUG195" s="1548"/>
      <c r="IUH195" s="1548"/>
      <c r="IUI195" s="1548"/>
      <c r="IUJ195" s="1548"/>
      <c r="IUK195" s="1548"/>
      <c r="IUL195" s="1548"/>
      <c r="IUM195" s="1548"/>
      <c r="IUN195" s="1548"/>
      <c r="IUO195" s="1548"/>
      <c r="IUP195" s="1548"/>
      <c r="IUQ195" s="1548"/>
      <c r="IUR195" s="1548"/>
      <c r="IUS195" s="1548"/>
      <c r="IUT195" s="1548"/>
      <c r="IUU195" s="1548"/>
      <c r="IUV195" s="1548"/>
      <c r="IUW195" s="1548"/>
      <c r="IUX195" s="1548"/>
      <c r="IUY195" s="1548"/>
      <c r="IUZ195" s="1548"/>
      <c r="IVA195" s="1548"/>
      <c r="IVB195" s="1548"/>
      <c r="IVC195" s="1548"/>
      <c r="IVD195" s="1548"/>
      <c r="IVE195" s="1548"/>
      <c r="IVF195" s="1548"/>
      <c r="IVG195" s="1548"/>
      <c r="IVH195" s="1548"/>
      <c r="IVI195" s="1548"/>
      <c r="IVJ195" s="1548"/>
      <c r="IVK195" s="1548"/>
      <c r="IVL195" s="1548"/>
      <c r="IVM195" s="1548"/>
      <c r="IVN195" s="1548"/>
      <c r="IVO195" s="1548"/>
      <c r="IVP195" s="1548"/>
      <c r="IVQ195" s="1548"/>
      <c r="IVR195" s="1548"/>
      <c r="IVS195" s="1548"/>
      <c r="IVT195" s="1548"/>
      <c r="IVU195" s="1548"/>
      <c r="IVV195" s="1548"/>
      <c r="IVW195" s="1548"/>
      <c r="IVX195" s="1548"/>
      <c r="IVY195" s="1548"/>
      <c r="IVZ195" s="1548"/>
      <c r="IWA195" s="1548"/>
      <c r="IWB195" s="1548"/>
      <c r="IWC195" s="1548"/>
      <c r="IWD195" s="1548"/>
      <c r="IWE195" s="1548"/>
      <c r="IWF195" s="1548"/>
      <c r="IWG195" s="1548"/>
      <c r="IWH195" s="1548"/>
      <c r="IWI195" s="1548"/>
      <c r="IWJ195" s="1548"/>
      <c r="IWK195" s="1548"/>
      <c r="IWL195" s="1548"/>
      <c r="IWM195" s="1548"/>
      <c r="IWN195" s="1548"/>
      <c r="IWO195" s="1548"/>
      <c r="IWP195" s="1548"/>
      <c r="IWQ195" s="1548"/>
      <c r="IWR195" s="1548"/>
      <c r="IWS195" s="1548"/>
      <c r="IWT195" s="1548"/>
      <c r="IWU195" s="1548"/>
      <c r="IWV195" s="1548"/>
      <c r="IWW195" s="1548"/>
      <c r="IWX195" s="1548"/>
      <c r="IWY195" s="1548"/>
      <c r="IWZ195" s="1548"/>
      <c r="IXA195" s="1548"/>
      <c r="IXB195" s="1548"/>
      <c r="IXC195" s="1548"/>
      <c r="IXD195" s="1548"/>
      <c r="IXE195" s="1548"/>
      <c r="IXF195" s="1548"/>
      <c r="IXG195" s="1548"/>
      <c r="IXH195" s="1548"/>
      <c r="IXI195" s="1548"/>
      <c r="IXJ195" s="1548"/>
      <c r="IXK195" s="1548"/>
      <c r="IXL195" s="1548"/>
      <c r="IXM195" s="1548"/>
      <c r="IXN195" s="1548"/>
      <c r="IXO195" s="1548"/>
      <c r="IXP195" s="1548"/>
      <c r="IXQ195" s="1548"/>
      <c r="IXR195" s="1548"/>
      <c r="IXS195" s="1548"/>
      <c r="IXT195" s="1548"/>
      <c r="IXU195" s="1548"/>
      <c r="IXV195" s="1548"/>
      <c r="IXW195" s="1548"/>
      <c r="IXX195" s="1548"/>
      <c r="IXY195" s="1548"/>
      <c r="IXZ195" s="1548"/>
      <c r="IYA195" s="1548"/>
      <c r="IYB195" s="1548"/>
      <c r="IYC195" s="1548"/>
      <c r="IYD195" s="1548"/>
      <c r="IYE195" s="1548"/>
      <c r="IYF195" s="1548"/>
      <c r="IYG195" s="1548"/>
      <c r="IYH195" s="1548"/>
      <c r="IYI195" s="1548"/>
      <c r="IYJ195" s="1548"/>
      <c r="IYK195" s="1548"/>
      <c r="IYL195" s="1548"/>
      <c r="IYM195" s="1548"/>
      <c r="IYN195" s="1548"/>
      <c r="IYO195" s="1548"/>
      <c r="IYP195" s="1548"/>
      <c r="IYQ195" s="1548"/>
      <c r="IYR195" s="1548"/>
      <c r="IYS195" s="1548"/>
      <c r="IYT195" s="1548"/>
      <c r="IYU195" s="1548"/>
      <c r="IYV195" s="1548"/>
      <c r="IYW195" s="1548"/>
      <c r="IYX195" s="1548"/>
      <c r="IYY195" s="1548"/>
      <c r="IYZ195" s="1548"/>
      <c r="IZA195" s="1548"/>
      <c r="IZB195" s="1548"/>
      <c r="IZC195" s="1548"/>
      <c r="IZD195" s="1548"/>
      <c r="IZE195" s="1548"/>
      <c r="IZF195" s="1548"/>
      <c r="IZG195" s="1548"/>
      <c r="IZH195" s="1548"/>
      <c r="IZI195" s="1548"/>
      <c r="IZJ195" s="1548"/>
      <c r="IZK195" s="1548"/>
      <c r="IZL195" s="1548"/>
      <c r="IZM195" s="1548"/>
      <c r="IZN195" s="1548"/>
      <c r="IZO195" s="1548"/>
      <c r="IZP195" s="1548"/>
      <c r="IZQ195" s="1548"/>
      <c r="IZR195" s="1548"/>
      <c r="IZS195" s="1548"/>
      <c r="IZT195" s="1548"/>
      <c r="IZU195" s="1548"/>
      <c r="IZV195" s="1548"/>
      <c r="IZW195" s="1548"/>
      <c r="IZX195" s="1548"/>
      <c r="IZY195" s="1548"/>
      <c r="IZZ195" s="1548"/>
      <c r="JAA195" s="1548"/>
      <c r="JAB195" s="1548"/>
      <c r="JAC195" s="1548"/>
      <c r="JAD195" s="1548"/>
      <c r="JAE195" s="1548"/>
      <c r="JAF195" s="1548"/>
      <c r="JAG195" s="1548"/>
      <c r="JAH195" s="1548"/>
      <c r="JAI195" s="1548"/>
      <c r="JAJ195" s="1548"/>
      <c r="JAK195" s="1548"/>
      <c r="JAL195" s="1548"/>
      <c r="JAM195" s="1548"/>
      <c r="JAN195" s="1548"/>
      <c r="JAO195" s="1548"/>
      <c r="JAP195" s="1548"/>
      <c r="JAQ195" s="1548"/>
      <c r="JAR195" s="1548"/>
      <c r="JAS195" s="1548"/>
      <c r="JAT195" s="1548"/>
      <c r="JAU195" s="1548"/>
      <c r="JAV195" s="1548"/>
      <c r="JAW195" s="1548"/>
      <c r="JAX195" s="1548"/>
      <c r="JAY195" s="1548"/>
      <c r="JAZ195" s="1548"/>
      <c r="JBA195" s="1548"/>
      <c r="JBB195" s="1548"/>
      <c r="JBC195" s="1548"/>
      <c r="JBD195" s="1548"/>
      <c r="JBE195" s="1548"/>
      <c r="JBF195" s="1548"/>
      <c r="JBG195" s="1548"/>
      <c r="JBH195" s="1548"/>
      <c r="JBI195" s="1548"/>
      <c r="JBJ195" s="1548"/>
      <c r="JBK195" s="1548"/>
      <c r="JBL195" s="1548"/>
      <c r="JBM195" s="1548"/>
      <c r="JBN195" s="1548"/>
      <c r="JBO195" s="1548"/>
      <c r="JBP195" s="1548"/>
      <c r="JBQ195" s="1548"/>
      <c r="JBR195" s="1548"/>
      <c r="JBS195" s="1548"/>
      <c r="JBT195" s="1548"/>
      <c r="JBU195" s="1548"/>
      <c r="JBV195" s="1548"/>
      <c r="JBW195" s="1548"/>
      <c r="JBX195" s="1548"/>
      <c r="JBY195" s="1548"/>
      <c r="JBZ195" s="1548"/>
      <c r="JCA195" s="1548"/>
      <c r="JCB195" s="1548"/>
      <c r="JCC195" s="1548"/>
      <c r="JCD195" s="1548"/>
      <c r="JCE195" s="1548"/>
      <c r="JCF195" s="1548"/>
      <c r="JCG195" s="1548"/>
      <c r="JCH195" s="1548"/>
      <c r="JCI195" s="1548"/>
      <c r="JCJ195" s="1548"/>
      <c r="JCK195" s="1548"/>
      <c r="JCL195" s="1548"/>
      <c r="JCM195" s="1548"/>
      <c r="JCN195" s="1548"/>
      <c r="JCO195" s="1548"/>
      <c r="JCP195" s="1548"/>
      <c r="JCQ195" s="1548"/>
      <c r="JCR195" s="1548"/>
      <c r="JCS195" s="1548"/>
      <c r="JCT195" s="1548"/>
      <c r="JCU195" s="1548"/>
      <c r="JCV195" s="1548"/>
      <c r="JCW195" s="1548"/>
      <c r="JCX195" s="1548"/>
      <c r="JCY195" s="1548"/>
      <c r="JCZ195" s="1548"/>
      <c r="JDA195" s="1548"/>
      <c r="JDB195" s="1548"/>
      <c r="JDC195" s="1548"/>
      <c r="JDD195" s="1548"/>
      <c r="JDE195" s="1548"/>
      <c r="JDF195" s="1548"/>
      <c r="JDG195" s="1548"/>
      <c r="JDH195" s="1548"/>
      <c r="JDI195" s="1548"/>
      <c r="JDJ195" s="1548"/>
      <c r="JDK195" s="1548"/>
      <c r="JDL195" s="1548"/>
      <c r="JDM195" s="1548"/>
      <c r="JDN195" s="1548"/>
      <c r="JDO195" s="1548"/>
      <c r="JDP195" s="1548"/>
      <c r="JDQ195" s="1548"/>
      <c r="JDR195" s="1548"/>
      <c r="JDS195" s="1548"/>
      <c r="JDT195" s="1548"/>
      <c r="JDU195" s="1548"/>
      <c r="JDV195" s="1548"/>
      <c r="JDW195" s="1548"/>
      <c r="JDX195" s="1548"/>
      <c r="JDY195" s="1548"/>
      <c r="JDZ195" s="1548"/>
      <c r="JEA195" s="1548"/>
      <c r="JEB195" s="1548"/>
      <c r="JEC195" s="1548"/>
      <c r="JED195" s="1548"/>
      <c r="JEE195" s="1548"/>
      <c r="JEF195" s="1548"/>
      <c r="JEG195" s="1548"/>
      <c r="JEH195" s="1548"/>
      <c r="JEI195" s="1548"/>
      <c r="JEJ195" s="1548"/>
      <c r="JEK195" s="1548"/>
      <c r="JEL195" s="1548"/>
      <c r="JEM195" s="1548"/>
      <c r="JEN195" s="1548"/>
      <c r="JEO195" s="1548"/>
      <c r="JEP195" s="1548"/>
      <c r="JEQ195" s="1548"/>
      <c r="JER195" s="1548"/>
      <c r="JES195" s="1548"/>
      <c r="JET195" s="1548"/>
      <c r="JEU195" s="1548"/>
      <c r="JEV195" s="1548"/>
      <c r="JEW195" s="1548"/>
      <c r="JEX195" s="1548"/>
      <c r="JEY195" s="1548"/>
      <c r="JEZ195" s="1548"/>
      <c r="JFA195" s="1548"/>
      <c r="JFB195" s="1548"/>
      <c r="JFC195" s="1548"/>
      <c r="JFD195" s="1548"/>
      <c r="JFE195" s="1548"/>
      <c r="JFF195" s="1548"/>
      <c r="JFG195" s="1548"/>
      <c r="JFH195" s="1548"/>
      <c r="JFI195" s="1548"/>
      <c r="JFJ195" s="1548"/>
      <c r="JFK195" s="1548"/>
      <c r="JFL195" s="1548"/>
      <c r="JFM195" s="1548"/>
      <c r="JFN195" s="1548"/>
      <c r="JFO195" s="1548"/>
      <c r="JFP195" s="1548"/>
      <c r="JFQ195" s="1548"/>
      <c r="JFR195" s="1548"/>
      <c r="JFS195" s="1548"/>
      <c r="JFT195" s="1548"/>
      <c r="JFU195" s="1548"/>
      <c r="JFV195" s="1548"/>
      <c r="JFW195" s="1548"/>
      <c r="JFX195" s="1548"/>
      <c r="JFY195" s="1548"/>
      <c r="JFZ195" s="1548"/>
      <c r="JGA195" s="1548"/>
      <c r="JGB195" s="1548"/>
      <c r="JGC195" s="1548"/>
      <c r="JGD195" s="1548"/>
      <c r="JGE195" s="1548"/>
      <c r="JGF195" s="1548"/>
      <c r="JGG195" s="1548"/>
      <c r="JGH195" s="1548"/>
      <c r="JGI195" s="1548"/>
      <c r="JGJ195" s="1548"/>
      <c r="JGK195" s="1548"/>
      <c r="JGL195" s="1548"/>
      <c r="JGM195" s="1548"/>
      <c r="JGN195" s="1548"/>
      <c r="JGO195" s="1548"/>
      <c r="JGP195" s="1548"/>
      <c r="JGQ195" s="1548"/>
      <c r="JGR195" s="1548"/>
      <c r="JGS195" s="1548"/>
      <c r="JGT195" s="1548"/>
      <c r="JGU195" s="1548"/>
      <c r="JGV195" s="1548"/>
      <c r="JGW195" s="1548"/>
      <c r="JGX195" s="1548"/>
      <c r="JGY195" s="1548"/>
      <c r="JGZ195" s="1548"/>
      <c r="JHA195" s="1548"/>
      <c r="JHB195" s="1548"/>
      <c r="JHC195" s="1548"/>
      <c r="JHD195" s="1548"/>
      <c r="JHE195" s="1548"/>
      <c r="JHF195" s="1548"/>
      <c r="JHG195" s="1548"/>
      <c r="JHH195" s="1548"/>
      <c r="JHI195" s="1548"/>
      <c r="JHJ195" s="1548"/>
      <c r="JHK195" s="1548"/>
      <c r="JHL195" s="1548"/>
      <c r="JHM195" s="1548"/>
      <c r="JHN195" s="1548"/>
      <c r="JHO195" s="1548"/>
      <c r="JHP195" s="1548"/>
      <c r="JHQ195" s="1548"/>
      <c r="JHR195" s="1548"/>
      <c r="JHS195" s="1548"/>
      <c r="JHT195" s="1548"/>
      <c r="JHU195" s="1548"/>
      <c r="JHV195" s="1548"/>
      <c r="JHW195" s="1548"/>
      <c r="JHX195" s="1548"/>
      <c r="JHY195" s="1548"/>
      <c r="JHZ195" s="1548"/>
      <c r="JIA195" s="1548"/>
      <c r="JIB195" s="1548"/>
      <c r="JIC195" s="1548"/>
      <c r="JID195" s="1548"/>
      <c r="JIE195" s="1548"/>
      <c r="JIF195" s="1548"/>
      <c r="JIG195" s="1548"/>
      <c r="JIH195" s="1548"/>
      <c r="JII195" s="1548"/>
      <c r="JIJ195" s="1548"/>
      <c r="JIK195" s="1548"/>
      <c r="JIL195" s="1548"/>
      <c r="JIM195" s="1548"/>
      <c r="JIN195" s="1548"/>
      <c r="JIO195" s="1548"/>
      <c r="JIP195" s="1548"/>
      <c r="JIQ195" s="1548"/>
      <c r="JIR195" s="1548"/>
      <c r="JIS195" s="1548"/>
      <c r="JIT195" s="1548"/>
      <c r="JIU195" s="1548"/>
      <c r="JIV195" s="1548"/>
      <c r="JIW195" s="1548"/>
      <c r="JIX195" s="1548"/>
      <c r="JIY195" s="1548"/>
      <c r="JIZ195" s="1548"/>
      <c r="JJA195" s="1548"/>
      <c r="JJB195" s="1548"/>
      <c r="JJC195" s="1548"/>
      <c r="JJD195" s="1548"/>
      <c r="JJE195" s="1548"/>
      <c r="JJF195" s="1548"/>
      <c r="JJG195" s="1548"/>
      <c r="JJH195" s="1548"/>
      <c r="JJI195" s="1548"/>
      <c r="JJJ195" s="1548"/>
      <c r="JJK195" s="1548"/>
      <c r="JJL195" s="1548"/>
      <c r="JJM195" s="1548"/>
      <c r="JJN195" s="1548"/>
      <c r="JJO195" s="1548"/>
      <c r="JJP195" s="1548"/>
      <c r="JJQ195" s="1548"/>
      <c r="JJR195" s="1548"/>
      <c r="JJS195" s="1548"/>
      <c r="JJT195" s="1548"/>
      <c r="JJU195" s="1548"/>
      <c r="JJV195" s="1548"/>
      <c r="JJW195" s="1548"/>
      <c r="JJX195" s="1548"/>
      <c r="JJY195" s="1548"/>
      <c r="JJZ195" s="1548"/>
      <c r="JKA195" s="1548"/>
      <c r="JKB195" s="1548"/>
      <c r="JKC195" s="1548"/>
      <c r="JKD195" s="1548"/>
      <c r="JKE195" s="1548"/>
      <c r="JKF195" s="1548"/>
      <c r="JKG195" s="1548"/>
      <c r="JKH195" s="1548"/>
      <c r="JKI195" s="1548"/>
      <c r="JKJ195" s="1548"/>
      <c r="JKK195" s="1548"/>
      <c r="JKL195" s="1548"/>
      <c r="JKM195" s="1548"/>
      <c r="JKN195" s="1548"/>
      <c r="JKO195" s="1548"/>
      <c r="JKP195" s="1548"/>
      <c r="JKQ195" s="1548"/>
      <c r="JKR195" s="1548"/>
      <c r="JKS195" s="1548"/>
      <c r="JKT195" s="1548"/>
      <c r="JKU195" s="1548"/>
      <c r="JKV195" s="1548"/>
      <c r="JKW195" s="1548"/>
      <c r="JKX195" s="1548"/>
      <c r="JKY195" s="1548"/>
      <c r="JKZ195" s="1548"/>
      <c r="JLA195" s="1548"/>
      <c r="JLB195" s="1548"/>
      <c r="JLC195" s="1548"/>
      <c r="JLD195" s="1548"/>
      <c r="JLE195" s="1548"/>
      <c r="JLF195" s="1548"/>
      <c r="JLG195" s="1548"/>
      <c r="JLH195" s="1548"/>
      <c r="JLI195" s="1548"/>
      <c r="JLJ195" s="1548"/>
      <c r="JLK195" s="1548"/>
      <c r="JLL195" s="1548"/>
      <c r="JLM195" s="1548"/>
      <c r="JLN195" s="1548"/>
      <c r="JLO195" s="1548"/>
      <c r="JLP195" s="1548"/>
      <c r="JLQ195" s="1548"/>
      <c r="JLR195" s="1548"/>
      <c r="JLS195" s="1548"/>
      <c r="JLT195" s="1548"/>
      <c r="JLU195" s="1548"/>
      <c r="JLV195" s="1548"/>
      <c r="JLW195" s="1548"/>
      <c r="JLX195" s="1548"/>
      <c r="JLY195" s="1548"/>
      <c r="JLZ195" s="1548"/>
      <c r="JMA195" s="1548"/>
      <c r="JMB195" s="1548"/>
      <c r="JMC195" s="1548"/>
      <c r="JMD195" s="1548"/>
      <c r="JME195" s="1548"/>
      <c r="JMF195" s="1548"/>
      <c r="JMG195" s="1548"/>
      <c r="JMH195" s="1548"/>
      <c r="JMI195" s="1548"/>
      <c r="JMJ195" s="1548"/>
      <c r="JMK195" s="1548"/>
      <c r="JML195" s="1548"/>
      <c r="JMM195" s="1548"/>
      <c r="JMN195" s="1548"/>
      <c r="JMO195" s="1548"/>
      <c r="JMP195" s="1548"/>
      <c r="JMQ195" s="1548"/>
      <c r="JMR195" s="1548"/>
      <c r="JMS195" s="1548"/>
      <c r="JMT195" s="1548"/>
      <c r="JMU195" s="1548"/>
      <c r="JMV195" s="1548"/>
      <c r="JMW195" s="1548"/>
      <c r="JMX195" s="1548"/>
      <c r="JMY195" s="1548"/>
      <c r="JMZ195" s="1548"/>
      <c r="JNA195" s="1548"/>
      <c r="JNB195" s="1548"/>
      <c r="JNC195" s="1548"/>
      <c r="JND195" s="1548"/>
      <c r="JNE195" s="1548"/>
      <c r="JNF195" s="1548"/>
      <c r="JNG195" s="1548"/>
      <c r="JNH195" s="1548"/>
      <c r="JNI195" s="1548"/>
      <c r="JNJ195" s="1548"/>
      <c r="JNK195" s="1548"/>
      <c r="JNL195" s="1548"/>
      <c r="JNM195" s="1548"/>
      <c r="JNN195" s="1548"/>
      <c r="JNO195" s="1548"/>
      <c r="JNP195" s="1548"/>
      <c r="JNQ195" s="1548"/>
      <c r="JNR195" s="1548"/>
      <c r="JNS195" s="1548"/>
      <c r="JNT195" s="1548"/>
      <c r="JNU195" s="1548"/>
      <c r="JNV195" s="1548"/>
      <c r="JNW195" s="1548"/>
      <c r="JNX195" s="1548"/>
      <c r="JNY195" s="1548"/>
      <c r="JNZ195" s="1548"/>
      <c r="JOA195" s="1548"/>
      <c r="JOB195" s="1548"/>
      <c r="JOC195" s="1548"/>
      <c r="JOD195" s="1548"/>
      <c r="JOE195" s="1548"/>
      <c r="JOF195" s="1548"/>
      <c r="JOG195" s="1548"/>
      <c r="JOH195" s="1548"/>
      <c r="JOI195" s="1548"/>
      <c r="JOJ195" s="1548"/>
      <c r="JOK195" s="1548"/>
      <c r="JOL195" s="1548"/>
      <c r="JOM195" s="1548"/>
      <c r="JON195" s="1548"/>
      <c r="JOO195" s="1548"/>
      <c r="JOP195" s="1548"/>
      <c r="JOQ195" s="1548"/>
      <c r="JOR195" s="1548"/>
      <c r="JOS195" s="1548"/>
      <c r="JOT195" s="1548"/>
      <c r="JOU195" s="1548"/>
      <c r="JOV195" s="1548"/>
      <c r="JOW195" s="1548"/>
      <c r="JOX195" s="1548"/>
      <c r="JOY195" s="1548"/>
      <c r="JOZ195" s="1548"/>
      <c r="JPA195" s="1548"/>
      <c r="JPB195" s="1548"/>
      <c r="JPC195" s="1548"/>
      <c r="JPD195" s="1548"/>
      <c r="JPE195" s="1548"/>
      <c r="JPF195" s="1548"/>
      <c r="JPG195" s="1548"/>
      <c r="JPH195" s="1548"/>
      <c r="JPI195" s="1548"/>
      <c r="JPJ195" s="1548"/>
      <c r="JPK195" s="1548"/>
      <c r="JPL195" s="1548"/>
      <c r="JPM195" s="1548"/>
      <c r="JPN195" s="1548"/>
      <c r="JPO195" s="1548"/>
      <c r="JPP195" s="1548"/>
      <c r="JPQ195" s="1548"/>
      <c r="JPR195" s="1548"/>
      <c r="JPS195" s="1548"/>
      <c r="JPT195" s="1548"/>
      <c r="JPU195" s="1548"/>
      <c r="JPV195" s="1548"/>
      <c r="JPW195" s="1548"/>
      <c r="JPX195" s="1548"/>
      <c r="JPY195" s="1548"/>
      <c r="JPZ195" s="1548"/>
      <c r="JQA195" s="1548"/>
      <c r="JQB195" s="1548"/>
      <c r="JQC195" s="1548"/>
      <c r="JQD195" s="1548"/>
      <c r="JQE195" s="1548"/>
      <c r="JQF195" s="1548"/>
      <c r="JQG195" s="1548"/>
      <c r="JQH195" s="1548"/>
      <c r="JQI195" s="1548"/>
      <c r="JQJ195" s="1548"/>
      <c r="JQK195" s="1548"/>
      <c r="JQL195" s="1548"/>
      <c r="JQM195" s="1548"/>
      <c r="JQN195" s="1548"/>
      <c r="JQO195" s="1548"/>
      <c r="JQP195" s="1548"/>
      <c r="JQQ195" s="1548"/>
      <c r="JQR195" s="1548"/>
      <c r="JQS195" s="1548"/>
      <c r="JQT195" s="1548"/>
      <c r="JQU195" s="1548"/>
      <c r="JQV195" s="1548"/>
      <c r="JQW195" s="1548"/>
      <c r="JQX195" s="1548"/>
      <c r="JQY195" s="1548"/>
      <c r="JQZ195" s="1548"/>
      <c r="JRA195" s="1548"/>
      <c r="JRB195" s="1548"/>
      <c r="JRC195" s="1548"/>
      <c r="JRD195" s="1548"/>
      <c r="JRE195" s="1548"/>
      <c r="JRF195" s="1548"/>
      <c r="JRG195" s="1548"/>
      <c r="JRH195" s="1548"/>
      <c r="JRI195" s="1548"/>
      <c r="JRJ195" s="1548"/>
      <c r="JRK195" s="1548"/>
      <c r="JRL195" s="1548"/>
      <c r="JRM195" s="1548"/>
      <c r="JRN195" s="1548"/>
      <c r="JRO195" s="1548"/>
      <c r="JRP195" s="1548"/>
      <c r="JRQ195" s="1548"/>
      <c r="JRR195" s="1548"/>
      <c r="JRS195" s="1548"/>
      <c r="JRT195" s="1548"/>
      <c r="JRU195" s="1548"/>
      <c r="JRV195" s="1548"/>
      <c r="JRW195" s="1548"/>
      <c r="JRX195" s="1548"/>
      <c r="JRY195" s="1548"/>
      <c r="JRZ195" s="1548"/>
      <c r="JSA195" s="1548"/>
      <c r="JSB195" s="1548"/>
      <c r="JSC195" s="1548"/>
      <c r="JSD195" s="1548"/>
      <c r="JSE195" s="1548"/>
      <c r="JSF195" s="1548"/>
      <c r="JSG195" s="1548"/>
      <c r="JSH195" s="1548"/>
      <c r="JSI195" s="1548"/>
      <c r="JSJ195" s="1548"/>
      <c r="JSK195" s="1548"/>
      <c r="JSL195" s="1548"/>
      <c r="JSM195" s="1548"/>
      <c r="JSN195" s="1548"/>
      <c r="JSO195" s="1548"/>
      <c r="JSP195" s="1548"/>
      <c r="JSQ195" s="1548"/>
      <c r="JSR195" s="1548"/>
      <c r="JSS195" s="1548"/>
      <c r="JST195" s="1548"/>
      <c r="JSU195" s="1548"/>
      <c r="JSV195" s="1548"/>
      <c r="JSW195" s="1548"/>
      <c r="JSX195" s="1548"/>
      <c r="JSY195" s="1548"/>
      <c r="JSZ195" s="1548"/>
      <c r="JTA195" s="1548"/>
      <c r="JTB195" s="1548"/>
      <c r="JTC195" s="1548"/>
      <c r="JTD195" s="1548"/>
      <c r="JTE195" s="1548"/>
      <c r="JTF195" s="1548"/>
      <c r="JTG195" s="1548"/>
      <c r="JTH195" s="1548"/>
      <c r="JTI195" s="1548"/>
      <c r="JTJ195" s="1548"/>
      <c r="JTK195" s="1548"/>
      <c r="JTL195" s="1548"/>
      <c r="JTM195" s="1548"/>
      <c r="JTN195" s="1548"/>
      <c r="JTO195" s="1548"/>
      <c r="JTP195" s="1548"/>
      <c r="JTQ195" s="1548"/>
      <c r="JTR195" s="1548"/>
      <c r="JTS195" s="1548"/>
      <c r="JTT195" s="1548"/>
      <c r="JTU195" s="1548"/>
      <c r="JTV195" s="1548"/>
      <c r="JTW195" s="1548"/>
      <c r="JTX195" s="1548"/>
      <c r="JTY195" s="1548"/>
      <c r="JTZ195" s="1548"/>
      <c r="JUA195" s="1548"/>
      <c r="JUB195" s="1548"/>
      <c r="JUC195" s="1548"/>
      <c r="JUD195" s="1548"/>
      <c r="JUE195" s="1548"/>
      <c r="JUF195" s="1548"/>
      <c r="JUG195" s="1548"/>
      <c r="JUH195" s="1548"/>
      <c r="JUI195" s="1548"/>
      <c r="JUJ195" s="1548"/>
      <c r="JUK195" s="1548"/>
      <c r="JUL195" s="1548"/>
      <c r="JUM195" s="1548"/>
      <c r="JUN195" s="1548"/>
      <c r="JUO195" s="1548"/>
      <c r="JUP195" s="1548"/>
      <c r="JUQ195" s="1548"/>
      <c r="JUR195" s="1548"/>
      <c r="JUS195" s="1548"/>
      <c r="JUT195" s="1548"/>
      <c r="JUU195" s="1548"/>
      <c r="JUV195" s="1548"/>
      <c r="JUW195" s="1548"/>
      <c r="JUX195" s="1548"/>
      <c r="JUY195" s="1548"/>
      <c r="JUZ195" s="1548"/>
      <c r="JVA195" s="1548"/>
      <c r="JVB195" s="1548"/>
      <c r="JVC195" s="1548"/>
      <c r="JVD195" s="1548"/>
      <c r="JVE195" s="1548"/>
      <c r="JVF195" s="1548"/>
      <c r="JVG195" s="1548"/>
      <c r="JVH195" s="1548"/>
      <c r="JVI195" s="1548"/>
      <c r="JVJ195" s="1548"/>
      <c r="JVK195" s="1548"/>
      <c r="JVL195" s="1548"/>
      <c r="JVM195" s="1548"/>
      <c r="JVN195" s="1548"/>
      <c r="JVO195" s="1548"/>
      <c r="JVP195" s="1548"/>
      <c r="JVQ195" s="1548"/>
      <c r="JVR195" s="1548"/>
      <c r="JVS195" s="1548"/>
      <c r="JVT195" s="1548"/>
      <c r="JVU195" s="1548"/>
      <c r="JVV195" s="1548"/>
      <c r="JVW195" s="1548"/>
      <c r="JVX195" s="1548"/>
      <c r="JVY195" s="1548"/>
      <c r="JVZ195" s="1548"/>
      <c r="JWA195" s="1548"/>
      <c r="JWB195" s="1548"/>
      <c r="JWC195" s="1548"/>
      <c r="JWD195" s="1548"/>
      <c r="JWE195" s="1548"/>
      <c r="JWF195" s="1548"/>
      <c r="JWG195" s="1548"/>
      <c r="JWH195" s="1548"/>
      <c r="JWI195" s="1548"/>
      <c r="JWJ195" s="1548"/>
      <c r="JWK195" s="1548"/>
      <c r="JWL195" s="1548"/>
      <c r="JWM195" s="1548"/>
      <c r="JWN195" s="1548"/>
      <c r="JWO195" s="1548"/>
      <c r="JWP195" s="1548"/>
      <c r="JWQ195" s="1548"/>
      <c r="JWR195" s="1548"/>
      <c r="JWS195" s="1548"/>
      <c r="JWT195" s="1548"/>
      <c r="JWU195" s="1548"/>
      <c r="JWV195" s="1548"/>
      <c r="JWW195" s="1548"/>
      <c r="JWX195" s="1548"/>
      <c r="JWY195" s="1548"/>
      <c r="JWZ195" s="1548"/>
      <c r="JXA195" s="1548"/>
      <c r="JXB195" s="1548"/>
      <c r="JXC195" s="1548"/>
      <c r="JXD195" s="1548"/>
      <c r="JXE195" s="1548"/>
      <c r="JXF195" s="1548"/>
      <c r="JXG195" s="1548"/>
      <c r="JXH195" s="1548"/>
      <c r="JXI195" s="1548"/>
      <c r="JXJ195" s="1548"/>
      <c r="JXK195" s="1548"/>
      <c r="JXL195" s="1548"/>
      <c r="JXM195" s="1548"/>
      <c r="JXN195" s="1548"/>
      <c r="JXO195" s="1548"/>
      <c r="JXP195" s="1548"/>
      <c r="JXQ195" s="1548"/>
      <c r="JXR195" s="1548"/>
      <c r="JXS195" s="1548"/>
      <c r="JXT195" s="1548"/>
      <c r="JXU195" s="1548"/>
      <c r="JXV195" s="1548"/>
      <c r="JXW195" s="1548"/>
      <c r="JXX195" s="1548"/>
      <c r="JXY195" s="1548"/>
      <c r="JXZ195" s="1548"/>
      <c r="JYA195" s="1548"/>
      <c r="JYB195" s="1548"/>
      <c r="JYC195" s="1548"/>
      <c r="JYD195" s="1548"/>
      <c r="JYE195" s="1548"/>
      <c r="JYF195" s="1548"/>
      <c r="JYG195" s="1548"/>
      <c r="JYH195" s="1548"/>
      <c r="JYI195" s="1548"/>
      <c r="JYJ195" s="1548"/>
      <c r="JYK195" s="1548"/>
      <c r="JYL195" s="1548"/>
      <c r="JYM195" s="1548"/>
      <c r="JYN195" s="1548"/>
      <c r="JYO195" s="1548"/>
      <c r="JYP195" s="1548"/>
      <c r="JYQ195" s="1548"/>
      <c r="JYR195" s="1548"/>
      <c r="JYS195" s="1548"/>
      <c r="JYT195" s="1548"/>
      <c r="JYU195" s="1548"/>
      <c r="JYV195" s="1548"/>
      <c r="JYW195" s="1548"/>
      <c r="JYX195" s="1548"/>
      <c r="JYY195" s="1548"/>
      <c r="JYZ195" s="1548"/>
      <c r="JZA195" s="1548"/>
      <c r="JZB195" s="1548"/>
      <c r="JZC195" s="1548"/>
      <c r="JZD195" s="1548"/>
      <c r="JZE195" s="1548"/>
      <c r="JZF195" s="1548"/>
      <c r="JZG195" s="1548"/>
      <c r="JZH195" s="1548"/>
      <c r="JZI195" s="1548"/>
      <c r="JZJ195" s="1548"/>
      <c r="JZK195" s="1548"/>
      <c r="JZL195" s="1548"/>
      <c r="JZM195" s="1548"/>
      <c r="JZN195" s="1548"/>
      <c r="JZO195" s="1548"/>
      <c r="JZP195" s="1548"/>
      <c r="JZQ195" s="1548"/>
      <c r="JZR195" s="1548"/>
      <c r="JZS195" s="1548"/>
      <c r="JZT195" s="1548"/>
      <c r="JZU195" s="1548"/>
      <c r="JZV195" s="1548"/>
      <c r="JZW195" s="1548"/>
      <c r="JZX195" s="1548"/>
      <c r="JZY195" s="1548"/>
      <c r="JZZ195" s="1548"/>
      <c r="KAA195" s="1548"/>
      <c r="KAB195" s="1548"/>
      <c r="KAC195" s="1548"/>
      <c r="KAD195" s="1548"/>
      <c r="KAE195" s="1548"/>
      <c r="KAF195" s="1548"/>
      <c r="KAG195" s="1548"/>
      <c r="KAH195" s="1548"/>
      <c r="KAI195" s="1548"/>
      <c r="KAJ195" s="1548"/>
      <c r="KAK195" s="1548"/>
      <c r="KAL195" s="1548"/>
      <c r="KAM195" s="1548"/>
      <c r="KAN195" s="1548"/>
      <c r="KAO195" s="1548"/>
      <c r="KAP195" s="1548"/>
      <c r="KAQ195" s="1548"/>
      <c r="KAR195" s="1548"/>
      <c r="KAS195" s="1548"/>
      <c r="KAT195" s="1548"/>
      <c r="KAU195" s="1548"/>
      <c r="KAV195" s="1548"/>
      <c r="KAW195" s="1548"/>
      <c r="KAX195" s="1548"/>
      <c r="KAY195" s="1548"/>
      <c r="KAZ195" s="1548"/>
      <c r="KBA195" s="1548"/>
      <c r="KBB195" s="1548"/>
      <c r="KBC195" s="1548"/>
      <c r="KBD195" s="1548"/>
      <c r="KBE195" s="1548"/>
      <c r="KBF195" s="1548"/>
      <c r="KBG195" s="1548"/>
      <c r="KBH195" s="1548"/>
      <c r="KBI195" s="1548"/>
      <c r="KBJ195" s="1548"/>
      <c r="KBK195" s="1548"/>
      <c r="KBL195" s="1548"/>
      <c r="KBM195" s="1548"/>
      <c r="KBN195" s="1548"/>
      <c r="KBO195" s="1548"/>
      <c r="KBP195" s="1548"/>
      <c r="KBQ195" s="1548"/>
      <c r="KBR195" s="1548"/>
      <c r="KBS195" s="1548"/>
      <c r="KBT195" s="1548"/>
      <c r="KBU195" s="1548"/>
      <c r="KBV195" s="1548"/>
      <c r="KBW195" s="1548"/>
      <c r="KBX195" s="1548"/>
      <c r="KBY195" s="1548"/>
      <c r="KBZ195" s="1548"/>
      <c r="KCA195" s="1548"/>
      <c r="KCB195" s="1548"/>
      <c r="KCC195" s="1548"/>
      <c r="KCD195" s="1548"/>
      <c r="KCE195" s="1548"/>
      <c r="KCF195" s="1548"/>
      <c r="KCG195" s="1548"/>
      <c r="KCH195" s="1548"/>
      <c r="KCI195" s="1548"/>
      <c r="KCJ195" s="1548"/>
      <c r="KCK195" s="1548"/>
      <c r="KCL195" s="1548"/>
      <c r="KCM195" s="1548"/>
      <c r="KCN195" s="1548"/>
      <c r="KCO195" s="1548"/>
      <c r="KCP195" s="1548"/>
      <c r="KCQ195" s="1548"/>
      <c r="KCR195" s="1548"/>
      <c r="KCS195" s="1548"/>
      <c r="KCT195" s="1548"/>
      <c r="KCU195" s="1548"/>
      <c r="KCV195" s="1548"/>
      <c r="KCW195" s="1548"/>
      <c r="KCX195" s="1548"/>
      <c r="KCY195" s="1548"/>
      <c r="KCZ195" s="1548"/>
      <c r="KDA195" s="1548"/>
      <c r="KDB195" s="1548"/>
      <c r="KDC195" s="1548"/>
      <c r="KDD195" s="1548"/>
      <c r="KDE195" s="1548"/>
      <c r="KDF195" s="1548"/>
      <c r="KDG195" s="1548"/>
      <c r="KDH195" s="1548"/>
      <c r="KDI195" s="1548"/>
      <c r="KDJ195" s="1548"/>
      <c r="KDK195" s="1548"/>
      <c r="KDL195" s="1548"/>
      <c r="KDM195" s="1548"/>
      <c r="KDN195" s="1548"/>
      <c r="KDO195" s="1548"/>
      <c r="KDP195" s="1548"/>
      <c r="KDQ195" s="1548"/>
      <c r="KDR195" s="1548"/>
      <c r="KDS195" s="1548"/>
      <c r="KDT195" s="1548"/>
      <c r="KDU195" s="1548"/>
      <c r="KDV195" s="1548"/>
      <c r="KDW195" s="1548"/>
      <c r="KDX195" s="1548"/>
      <c r="KDY195" s="1548"/>
      <c r="KDZ195" s="1548"/>
      <c r="KEA195" s="1548"/>
      <c r="KEB195" s="1548"/>
      <c r="KEC195" s="1548"/>
      <c r="KED195" s="1548"/>
      <c r="KEE195" s="1548"/>
      <c r="KEF195" s="1548"/>
      <c r="KEG195" s="1548"/>
      <c r="KEH195" s="1548"/>
      <c r="KEI195" s="1548"/>
      <c r="KEJ195" s="1548"/>
      <c r="KEK195" s="1548"/>
      <c r="KEL195" s="1548"/>
      <c r="KEM195" s="1548"/>
      <c r="KEN195" s="1548"/>
      <c r="KEO195" s="1548"/>
      <c r="KEP195" s="1548"/>
      <c r="KEQ195" s="1548"/>
      <c r="KER195" s="1548"/>
      <c r="KES195" s="1548"/>
      <c r="KET195" s="1548"/>
      <c r="KEU195" s="1548"/>
      <c r="KEV195" s="1548"/>
      <c r="KEW195" s="1548"/>
      <c r="KEX195" s="1548"/>
      <c r="KEY195" s="1548"/>
      <c r="KEZ195" s="1548"/>
      <c r="KFA195" s="1548"/>
      <c r="KFB195" s="1548"/>
      <c r="KFC195" s="1548"/>
      <c r="KFD195" s="1548"/>
      <c r="KFE195" s="1548"/>
      <c r="KFF195" s="1548"/>
      <c r="KFG195" s="1548"/>
      <c r="KFH195" s="1548"/>
      <c r="KFI195" s="1548"/>
      <c r="KFJ195" s="1548"/>
      <c r="KFK195" s="1548"/>
      <c r="KFL195" s="1548"/>
      <c r="KFM195" s="1548"/>
      <c r="KFN195" s="1548"/>
      <c r="KFO195" s="1548"/>
      <c r="KFP195" s="1548"/>
      <c r="KFQ195" s="1548"/>
      <c r="KFR195" s="1548"/>
      <c r="KFS195" s="1548"/>
      <c r="KFT195" s="1548"/>
      <c r="KFU195" s="1548"/>
      <c r="KFV195" s="1548"/>
      <c r="KFW195" s="1548"/>
      <c r="KFX195" s="1548"/>
      <c r="KFY195" s="1548"/>
      <c r="KFZ195" s="1548"/>
      <c r="KGA195" s="1548"/>
      <c r="KGB195" s="1548"/>
      <c r="KGC195" s="1548"/>
      <c r="KGD195" s="1548"/>
      <c r="KGE195" s="1548"/>
      <c r="KGF195" s="1548"/>
      <c r="KGG195" s="1548"/>
      <c r="KGH195" s="1548"/>
      <c r="KGI195" s="1548"/>
      <c r="KGJ195" s="1548"/>
      <c r="KGK195" s="1548"/>
      <c r="KGL195" s="1548"/>
      <c r="KGM195" s="1548"/>
      <c r="KGN195" s="1548"/>
      <c r="KGO195" s="1548"/>
      <c r="KGP195" s="1548"/>
      <c r="KGQ195" s="1548"/>
      <c r="KGR195" s="1548"/>
      <c r="KGS195" s="1548"/>
      <c r="KGT195" s="1548"/>
      <c r="KGU195" s="1548"/>
      <c r="KGV195" s="1548"/>
      <c r="KGW195" s="1548"/>
      <c r="KGX195" s="1548"/>
      <c r="KGY195" s="1548"/>
      <c r="KGZ195" s="1548"/>
      <c r="KHA195" s="1548"/>
      <c r="KHB195" s="1548"/>
      <c r="KHC195" s="1548"/>
      <c r="KHD195" s="1548"/>
      <c r="KHE195" s="1548"/>
      <c r="KHF195" s="1548"/>
      <c r="KHG195" s="1548"/>
      <c r="KHH195" s="1548"/>
      <c r="KHI195" s="1548"/>
      <c r="KHJ195" s="1548"/>
      <c r="KHK195" s="1548"/>
      <c r="KHL195" s="1548"/>
      <c r="KHM195" s="1548"/>
      <c r="KHN195" s="1548"/>
      <c r="KHO195" s="1548"/>
      <c r="KHP195" s="1548"/>
      <c r="KHQ195" s="1548"/>
      <c r="KHR195" s="1548"/>
      <c r="KHS195" s="1548"/>
      <c r="KHT195" s="1548"/>
      <c r="KHU195" s="1548"/>
      <c r="KHV195" s="1548"/>
      <c r="KHW195" s="1548"/>
      <c r="KHX195" s="1548"/>
      <c r="KHY195" s="1548"/>
      <c r="KHZ195" s="1548"/>
      <c r="KIA195" s="1548"/>
      <c r="KIB195" s="1548"/>
      <c r="KIC195" s="1548"/>
      <c r="KID195" s="1548"/>
      <c r="KIE195" s="1548"/>
      <c r="KIF195" s="1548"/>
      <c r="KIG195" s="1548"/>
      <c r="KIH195" s="1548"/>
      <c r="KII195" s="1548"/>
      <c r="KIJ195" s="1548"/>
      <c r="KIK195" s="1548"/>
      <c r="KIL195" s="1548"/>
      <c r="KIM195" s="1548"/>
      <c r="KIN195" s="1548"/>
      <c r="KIO195" s="1548"/>
      <c r="KIP195" s="1548"/>
      <c r="KIQ195" s="1548"/>
      <c r="KIR195" s="1548"/>
      <c r="KIS195" s="1548"/>
      <c r="KIT195" s="1548"/>
      <c r="KIU195" s="1548"/>
      <c r="KIV195" s="1548"/>
      <c r="KIW195" s="1548"/>
      <c r="KIX195" s="1548"/>
      <c r="KIY195" s="1548"/>
      <c r="KIZ195" s="1548"/>
      <c r="KJA195" s="1548"/>
      <c r="KJB195" s="1548"/>
      <c r="KJC195" s="1548"/>
      <c r="KJD195" s="1548"/>
      <c r="KJE195" s="1548"/>
      <c r="KJF195" s="1548"/>
      <c r="KJG195" s="1548"/>
      <c r="KJH195" s="1548"/>
      <c r="KJI195" s="1548"/>
      <c r="KJJ195" s="1548"/>
      <c r="KJK195" s="1548"/>
      <c r="KJL195" s="1548"/>
      <c r="KJM195" s="1548"/>
      <c r="KJN195" s="1548"/>
      <c r="KJO195" s="1548"/>
      <c r="KJP195" s="1548"/>
      <c r="KJQ195" s="1548"/>
      <c r="KJR195" s="1548"/>
      <c r="KJS195" s="1548"/>
      <c r="KJT195" s="1548"/>
      <c r="KJU195" s="1548"/>
      <c r="KJV195" s="1548"/>
      <c r="KJW195" s="1548"/>
      <c r="KJX195" s="1548"/>
      <c r="KJY195" s="1548"/>
      <c r="KJZ195" s="1548"/>
      <c r="KKA195" s="1548"/>
      <c r="KKB195" s="1548"/>
      <c r="KKC195" s="1548"/>
      <c r="KKD195" s="1548"/>
      <c r="KKE195" s="1548"/>
      <c r="KKF195" s="1548"/>
      <c r="KKG195" s="1548"/>
      <c r="KKH195" s="1548"/>
      <c r="KKI195" s="1548"/>
      <c r="KKJ195" s="1548"/>
      <c r="KKK195" s="1548"/>
      <c r="KKL195" s="1548"/>
      <c r="KKM195" s="1548"/>
      <c r="KKN195" s="1548"/>
      <c r="KKO195" s="1548"/>
      <c r="KKP195" s="1548"/>
      <c r="KKQ195" s="1548"/>
      <c r="KKR195" s="1548"/>
      <c r="KKS195" s="1548"/>
      <c r="KKT195" s="1548"/>
      <c r="KKU195" s="1548"/>
      <c r="KKV195" s="1548"/>
      <c r="KKW195" s="1548"/>
      <c r="KKX195" s="1548"/>
      <c r="KKY195" s="1548"/>
      <c r="KKZ195" s="1548"/>
      <c r="KLA195" s="1548"/>
      <c r="KLB195" s="1548"/>
      <c r="KLC195" s="1548"/>
      <c r="KLD195" s="1548"/>
      <c r="KLE195" s="1548"/>
      <c r="KLF195" s="1548"/>
      <c r="KLG195" s="1548"/>
      <c r="KLH195" s="1548"/>
      <c r="KLI195" s="1548"/>
      <c r="KLJ195" s="1548"/>
      <c r="KLK195" s="1548"/>
      <c r="KLL195" s="1548"/>
      <c r="KLM195" s="1548"/>
      <c r="KLN195" s="1548"/>
      <c r="KLO195" s="1548"/>
      <c r="KLP195" s="1548"/>
      <c r="KLQ195" s="1548"/>
      <c r="KLR195" s="1548"/>
      <c r="KLS195" s="1548"/>
      <c r="KLT195" s="1548"/>
      <c r="KLU195" s="1548"/>
      <c r="KLV195" s="1548"/>
      <c r="KLW195" s="1548"/>
      <c r="KLX195" s="1548"/>
      <c r="KLY195" s="1548"/>
      <c r="KLZ195" s="1548"/>
      <c r="KMA195" s="1548"/>
      <c r="KMB195" s="1548"/>
      <c r="KMC195" s="1548"/>
      <c r="KMD195" s="1548"/>
      <c r="KME195" s="1548"/>
      <c r="KMF195" s="1548"/>
      <c r="KMG195" s="1548"/>
      <c r="KMH195" s="1548"/>
      <c r="KMI195" s="1548"/>
      <c r="KMJ195" s="1548"/>
      <c r="KMK195" s="1548"/>
      <c r="KML195" s="1548"/>
      <c r="KMM195" s="1548"/>
      <c r="KMN195" s="1548"/>
      <c r="KMO195" s="1548"/>
      <c r="KMP195" s="1548"/>
      <c r="KMQ195" s="1548"/>
      <c r="KMR195" s="1548"/>
      <c r="KMS195" s="1548"/>
      <c r="KMT195" s="1548"/>
      <c r="KMU195" s="1548"/>
      <c r="KMV195" s="1548"/>
      <c r="KMW195" s="1548"/>
      <c r="KMX195" s="1548"/>
      <c r="KMY195" s="1548"/>
      <c r="KMZ195" s="1548"/>
      <c r="KNA195" s="1548"/>
      <c r="KNB195" s="1548"/>
      <c r="KNC195" s="1548"/>
      <c r="KND195" s="1548"/>
      <c r="KNE195" s="1548"/>
      <c r="KNF195" s="1548"/>
      <c r="KNG195" s="1548"/>
      <c r="KNH195" s="1548"/>
      <c r="KNI195" s="1548"/>
      <c r="KNJ195" s="1548"/>
      <c r="KNK195" s="1548"/>
      <c r="KNL195" s="1548"/>
      <c r="KNM195" s="1548"/>
      <c r="KNN195" s="1548"/>
      <c r="KNO195" s="1548"/>
      <c r="KNP195" s="1548"/>
      <c r="KNQ195" s="1548"/>
      <c r="KNR195" s="1548"/>
      <c r="KNS195" s="1548"/>
      <c r="KNT195" s="1548"/>
      <c r="KNU195" s="1548"/>
      <c r="KNV195" s="1548"/>
      <c r="KNW195" s="1548"/>
      <c r="KNX195" s="1548"/>
      <c r="KNY195" s="1548"/>
      <c r="KNZ195" s="1548"/>
      <c r="KOA195" s="1548"/>
      <c r="KOB195" s="1548"/>
      <c r="KOC195" s="1548"/>
      <c r="KOD195" s="1548"/>
      <c r="KOE195" s="1548"/>
      <c r="KOF195" s="1548"/>
      <c r="KOG195" s="1548"/>
      <c r="KOH195" s="1548"/>
      <c r="KOI195" s="1548"/>
      <c r="KOJ195" s="1548"/>
      <c r="KOK195" s="1548"/>
      <c r="KOL195" s="1548"/>
      <c r="KOM195" s="1548"/>
      <c r="KON195" s="1548"/>
      <c r="KOO195" s="1548"/>
      <c r="KOP195" s="1548"/>
      <c r="KOQ195" s="1548"/>
      <c r="KOR195" s="1548"/>
      <c r="KOS195" s="1548"/>
      <c r="KOT195" s="1548"/>
      <c r="KOU195" s="1548"/>
      <c r="KOV195" s="1548"/>
      <c r="KOW195" s="1548"/>
      <c r="KOX195" s="1548"/>
      <c r="KOY195" s="1548"/>
      <c r="KOZ195" s="1548"/>
      <c r="KPA195" s="1548"/>
      <c r="KPB195" s="1548"/>
      <c r="KPC195" s="1548"/>
      <c r="KPD195" s="1548"/>
      <c r="KPE195" s="1548"/>
      <c r="KPF195" s="1548"/>
      <c r="KPG195" s="1548"/>
      <c r="KPH195" s="1548"/>
      <c r="KPI195" s="1548"/>
      <c r="KPJ195" s="1548"/>
      <c r="KPK195" s="1548"/>
      <c r="KPL195" s="1548"/>
      <c r="KPM195" s="1548"/>
      <c r="KPN195" s="1548"/>
      <c r="KPO195" s="1548"/>
      <c r="KPP195" s="1548"/>
      <c r="KPQ195" s="1548"/>
      <c r="KPR195" s="1548"/>
      <c r="KPS195" s="1548"/>
      <c r="KPT195" s="1548"/>
      <c r="KPU195" s="1548"/>
      <c r="KPV195" s="1548"/>
      <c r="KPW195" s="1548"/>
      <c r="KPX195" s="1548"/>
      <c r="KPY195" s="1548"/>
      <c r="KPZ195" s="1548"/>
      <c r="KQA195" s="1548"/>
      <c r="KQB195" s="1548"/>
      <c r="KQC195" s="1548"/>
      <c r="KQD195" s="1548"/>
      <c r="KQE195" s="1548"/>
      <c r="KQF195" s="1548"/>
      <c r="KQG195" s="1548"/>
      <c r="KQH195" s="1548"/>
      <c r="KQI195" s="1548"/>
      <c r="KQJ195" s="1548"/>
      <c r="KQK195" s="1548"/>
      <c r="KQL195" s="1548"/>
      <c r="KQM195" s="1548"/>
      <c r="KQN195" s="1548"/>
      <c r="KQO195" s="1548"/>
      <c r="KQP195" s="1548"/>
      <c r="KQQ195" s="1548"/>
      <c r="KQR195" s="1548"/>
      <c r="KQS195" s="1548"/>
      <c r="KQT195" s="1548"/>
      <c r="KQU195" s="1548"/>
      <c r="KQV195" s="1548"/>
      <c r="KQW195" s="1548"/>
      <c r="KQX195" s="1548"/>
      <c r="KQY195" s="1548"/>
      <c r="KQZ195" s="1548"/>
      <c r="KRA195" s="1548"/>
      <c r="KRB195" s="1548"/>
      <c r="KRC195" s="1548"/>
      <c r="KRD195" s="1548"/>
      <c r="KRE195" s="1548"/>
      <c r="KRF195" s="1548"/>
      <c r="KRG195" s="1548"/>
      <c r="KRH195" s="1548"/>
      <c r="KRI195" s="1548"/>
      <c r="KRJ195" s="1548"/>
      <c r="KRK195" s="1548"/>
      <c r="KRL195" s="1548"/>
      <c r="KRM195" s="1548"/>
      <c r="KRN195" s="1548"/>
      <c r="KRO195" s="1548"/>
      <c r="KRP195" s="1548"/>
      <c r="KRQ195" s="1548"/>
      <c r="KRR195" s="1548"/>
      <c r="KRS195" s="1548"/>
      <c r="KRT195" s="1548"/>
      <c r="KRU195" s="1548"/>
      <c r="KRV195" s="1548"/>
      <c r="KRW195" s="1548"/>
      <c r="KRX195" s="1548"/>
      <c r="KRY195" s="1548"/>
      <c r="KRZ195" s="1548"/>
      <c r="KSA195" s="1548"/>
      <c r="KSB195" s="1548"/>
      <c r="KSC195" s="1548"/>
      <c r="KSD195" s="1548"/>
      <c r="KSE195" s="1548"/>
      <c r="KSF195" s="1548"/>
      <c r="KSG195" s="1548"/>
      <c r="KSH195" s="1548"/>
      <c r="KSI195" s="1548"/>
      <c r="KSJ195" s="1548"/>
      <c r="KSK195" s="1548"/>
      <c r="KSL195" s="1548"/>
      <c r="KSM195" s="1548"/>
      <c r="KSN195" s="1548"/>
      <c r="KSO195" s="1548"/>
      <c r="KSP195" s="1548"/>
      <c r="KSQ195" s="1548"/>
      <c r="KSR195" s="1548"/>
      <c r="KSS195" s="1548"/>
      <c r="KST195" s="1548"/>
      <c r="KSU195" s="1548"/>
      <c r="KSV195" s="1548"/>
      <c r="KSW195" s="1548"/>
      <c r="KSX195" s="1548"/>
      <c r="KSY195" s="1548"/>
      <c r="KSZ195" s="1548"/>
      <c r="KTA195" s="1548"/>
      <c r="KTB195" s="1548"/>
      <c r="KTC195" s="1548"/>
      <c r="KTD195" s="1548"/>
      <c r="KTE195" s="1548"/>
      <c r="KTF195" s="1548"/>
      <c r="KTG195" s="1548"/>
      <c r="KTH195" s="1548"/>
      <c r="KTI195" s="1548"/>
      <c r="KTJ195" s="1548"/>
      <c r="KTK195" s="1548"/>
      <c r="KTL195" s="1548"/>
      <c r="KTM195" s="1548"/>
      <c r="KTN195" s="1548"/>
      <c r="KTO195" s="1548"/>
      <c r="KTP195" s="1548"/>
      <c r="KTQ195" s="1548"/>
      <c r="KTR195" s="1548"/>
      <c r="KTS195" s="1548"/>
      <c r="KTT195" s="1548"/>
      <c r="KTU195" s="1548"/>
      <c r="KTV195" s="1548"/>
      <c r="KTW195" s="1548"/>
      <c r="KTX195" s="1548"/>
      <c r="KTY195" s="1548"/>
      <c r="KTZ195" s="1548"/>
      <c r="KUA195" s="1548"/>
      <c r="KUB195" s="1548"/>
      <c r="KUC195" s="1548"/>
      <c r="KUD195" s="1548"/>
      <c r="KUE195" s="1548"/>
      <c r="KUF195" s="1548"/>
      <c r="KUG195" s="1548"/>
      <c r="KUH195" s="1548"/>
      <c r="KUI195" s="1548"/>
      <c r="KUJ195" s="1548"/>
      <c r="KUK195" s="1548"/>
      <c r="KUL195" s="1548"/>
      <c r="KUM195" s="1548"/>
      <c r="KUN195" s="1548"/>
      <c r="KUO195" s="1548"/>
      <c r="KUP195" s="1548"/>
      <c r="KUQ195" s="1548"/>
      <c r="KUR195" s="1548"/>
      <c r="KUS195" s="1548"/>
      <c r="KUT195" s="1548"/>
      <c r="KUU195" s="1548"/>
      <c r="KUV195" s="1548"/>
      <c r="KUW195" s="1548"/>
      <c r="KUX195" s="1548"/>
      <c r="KUY195" s="1548"/>
      <c r="KUZ195" s="1548"/>
      <c r="KVA195" s="1548"/>
      <c r="KVB195" s="1548"/>
      <c r="KVC195" s="1548"/>
      <c r="KVD195" s="1548"/>
      <c r="KVE195" s="1548"/>
      <c r="KVF195" s="1548"/>
      <c r="KVG195" s="1548"/>
      <c r="KVH195" s="1548"/>
      <c r="KVI195" s="1548"/>
      <c r="KVJ195" s="1548"/>
      <c r="KVK195" s="1548"/>
      <c r="KVL195" s="1548"/>
      <c r="KVM195" s="1548"/>
      <c r="KVN195" s="1548"/>
      <c r="KVO195" s="1548"/>
      <c r="KVP195" s="1548"/>
      <c r="KVQ195" s="1548"/>
      <c r="KVR195" s="1548"/>
      <c r="KVS195" s="1548"/>
      <c r="KVT195" s="1548"/>
      <c r="KVU195" s="1548"/>
      <c r="KVV195" s="1548"/>
      <c r="KVW195" s="1548"/>
      <c r="KVX195" s="1548"/>
      <c r="KVY195" s="1548"/>
      <c r="KVZ195" s="1548"/>
      <c r="KWA195" s="1548"/>
      <c r="KWB195" s="1548"/>
      <c r="KWC195" s="1548"/>
      <c r="KWD195" s="1548"/>
      <c r="KWE195" s="1548"/>
      <c r="KWF195" s="1548"/>
      <c r="KWG195" s="1548"/>
      <c r="KWH195" s="1548"/>
      <c r="KWI195" s="1548"/>
      <c r="KWJ195" s="1548"/>
      <c r="KWK195" s="1548"/>
      <c r="KWL195" s="1548"/>
      <c r="KWM195" s="1548"/>
      <c r="KWN195" s="1548"/>
      <c r="KWO195" s="1548"/>
      <c r="KWP195" s="1548"/>
      <c r="KWQ195" s="1548"/>
      <c r="KWR195" s="1548"/>
      <c r="KWS195" s="1548"/>
      <c r="KWT195" s="1548"/>
      <c r="KWU195" s="1548"/>
      <c r="KWV195" s="1548"/>
      <c r="KWW195" s="1548"/>
      <c r="KWX195" s="1548"/>
      <c r="KWY195" s="1548"/>
      <c r="KWZ195" s="1548"/>
      <c r="KXA195" s="1548"/>
      <c r="KXB195" s="1548"/>
      <c r="KXC195" s="1548"/>
      <c r="KXD195" s="1548"/>
      <c r="KXE195" s="1548"/>
      <c r="KXF195" s="1548"/>
      <c r="KXG195" s="1548"/>
      <c r="KXH195" s="1548"/>
      <c r="KXI195" s="1548"/>
      <c r="KXJ195" s="1548"/>
      <c r="KXK195" s="1548"/>
      <c r="KXL195" s="1548"/>
      <c r="KXM195" s="1548"/>
      <c r="KXN195" s="1548"/>
      <c r="KXO195" s="1548"/>
      <c r="KXP195" s="1548"/>
      <c r="KXQ195" s="1548"/>
      <c r="KXR195" s="1548"/>
      <c r="KXS195" s="1548"/>
      <c r="KXT195" s="1548"/>
      <c r="KXU195" s="1548"/>
      <c r="KXV195" s="1548"/>
      <c r="KXW195" s="1548"/>
      <c r="KXX195" s="1548"/>
      <c r="KXY195" s="1548"/>
      <c r="KXZ195" s="1548"/>
      <c r="KYA195" s="1548"/>
      <c r="KYB195" s="1548"/>
      <c r="KYC195" s="1548"/>
      <c r="KYD195" s="1548"/>
      <c r="KYE195" s="1548"/>
      <c r="KYF195" s="1548"/>
      <c r="KYG195" s="1548"/>
      <c r="KYH195" s="1548"/>
      <c r="KYI195" s="1548"/>
      <c r="KYJ195" s="1548"/>
      <c r="KYK195" s="1548"/>
      <c r="KYL195" s="1548"/>
      <c r="KYM195" s="1548"/>
      <c r="KYN195" s="1548"/>
      <c r="KYO195" s="1548"/>
      <c r="KYP195" s="1548"/>
      <c r="KYQ195" s="1548"/>
      <c r="KYR195" s="1548"/>
      <c r="KYS195" s="1548"/>
      <c r="KYT195" s="1548"/>
      <c r="KYU195" s="1548"/>
      <c r="KYV195" s="1548"/>
      <c r="KYW195" s="1548"/>
      <c r="KYX195" s="1548"/>
      <c r="KYY195" s="1548"/>
      <c r="KYZ195" s="1548"/>
      <c r="KZA195" s="1548"/>
      <c r="KZB195" s="1548"/>
      <c r="KZC195" s="1548"/>
      <c r="KZD195" s="1548"/>
      <c r="KZE195" s="1548"/>
      <c r="KZF195" s="1548"/>
      <c r="KZG195" s="1548"/>
      <c r="KZH195" s="1548"/>
      <c r="KZI195" s="1548"/>
      <c r="KZJ195" s="1548"/>
      <c r="KZK195" s="1548"/>
      <c r="KZL195" s="1548"/>
      <c r="KZM195" s="1548"/>
      <c r="KZN195" s="1548"/>
      <c r="KZO195" s="1548"/>
      <c r="KZP195" s="1548"/>
      <c r="KZQ195" s="1548"/>
      <c r="KZR195" s="1548"/>
      <c r="KZS195" s="1548"/>
      <c r="KZT195" s="1548"/>
      <c r="KZU195" s="1548"/>
      <c r="KZV195" s="1548"/>
      <c r="KZW195" s="1548"/>
      <c r="KZX195" s="1548"/>
      <c r="KZY195" s="1548"/>
      <c r="KZZ195" s="1548"/>
      <c r="LAA195" s="1548"/>
      <c r="LAB195" s="1548"/>
      <c r="LAC195" s="1548"/>
      <c r="LAD195" s="1548"/>
      <c r="LAE195" s="1548"/>
      <c r="LAF195" s="1548"/>
      <c r="LAG195" s="1548"/>
      <c r="LAH195" s="1548"/>
      <c r="LAI195" s="1548"/>
      <c r="LAJ195" s="1548"/>
      <c r="LAK195" s="1548"/>
      <c r="LAL195" s="1548"/>
      <c r="LAM195" s="1548"/>
      <c r="LAN195" s="1548"/>
      <c r="LAO195" s="1548"/>
      <c r="LAP195" s="1548"/>
      <c r="LAQ195" s="1548"/>
      <c r="LAR195" s="1548"/>
      <c r="LAS195" s="1548"/>
      <c r="LAT195" s="1548"/>
      <c r="LAU195" s="1548"/>
      <c r="LAV195" s="1548"/>
      <c r="LAW195" s="1548"/>
      <c r="LAX195" s="1548"/>
      <c r="LAY195" s="1548"/>
      <c r="LAZ195" s="1548"/>
      <c r="LBA195" s="1548"/>
      <c r="LBB195" s="1548"/>
      <c r="LBC195" s="1548"/>
      <c r="LBD195" s="1548"/>
      <c r="LBE195" s="1548"/>
      <c r="LBF195" s="1548"/>
      <c r="LBG195" s="1548"/>
      <c r="LBH195" s="1548"/>
      <c r="LBI195" s="1548"/>
      <c r="LBJ195" s="1548"/>
      <c r="LBK195" s="1548"/>
      <c r="LBL195" s="1548"/>
      <c r="LBM195" s="1548"/>
      <c r="LBN195" s="1548"/>
      <c r="LBO195" s="1548"/>
      <c r="LBP195" s="1548"/>
      <c r="LBQ195" s="1548"/>
      <c r="LBR195" s="1548"/>
      <c r="LBS195" s="1548"/>
      <c r="LBT195" s="1548"/>
      <c r="LBU195" s="1548"/>
      <c r="LBV195" s="1548"/>
      <c r="LBW195" s="1548"/>
      <c r="LBX195" s="1548"/>
      <c r="LBY195" s="1548"/>
      <c r="LBZ195" s="1548"/>
      <c r="LCA195" s="1548"/>
      <c r="LCB195" s="1548"/>
      <c r="LCC195" s="1548"/>
      <c r="LCD195" s="1548"/>
      <c r="LCE195" s="1548"/>
      <c r="LCF195" s="1548"/>
      <c r="LCG195" s="1548"/>
      <c r="LCH195" s="1548"/>
      <c r="LCI195" s="1548"/>
      <c r="LCJ195" s="1548"/>
      <c r="LCK195" s="1548"/>
      <c r="LCL195" s="1548"/>
      <c r="LCM195" s="1548"/>
      <c r="LCN195" s="1548"/>
      <c r="LCO195" s="1548"/>
      <c r="LCP195" s="1548"/>
      <c r="LCQ195" s="1548"/>
      <c r="LCR195" s="1548"/>
      <c r="LCS195" s="1548"/>
      <c r="LCT195" s="1548"/>
      <c r="LCU195" s="1548"/>
      <c r="LCV195" s="1548"/>
      <c r="LCW195" s="1548"/>
      <c r="LCX195" s="1548"/>
      <c r="LCY195" s="1548"/>
      <c r="LCZ195" s="1548"/>
      <c r="LDA195" s="1548"/>
      <c r="LDB195" s="1548"/>
      <c r="LDC195" s="1548"/>
      <c r="LDD195" s="1548"/>
      <c r="LDE195" s="1548"/>
      <c r="LDF195" s="1548"/>
      <c r="LDG195" s="1548"/>
      <c r="LDH195" s="1548"/>
      <c r="LDI195" s="1548"/>
      <c r="LDJ195" s="1548"/>
      <c r="LDK195" s="1548"/>
      <c r="LDL195" s="1548"/>
      <c r="LDM195" s="1548"/>
      <c r="LDN195" s="1548"/>
      <c r="LDO195" s="1548"/>
      <c r="LDP195" s="1548"/>
      <c r="LDQ195" s="1548"/>
      <c r="LDR195" s="1548"/>
      <c r="LDS195" s="1548"/>
      <c r="LDT195" s="1548"/>
      <c r="LDU195" s="1548"/>
      <c r="LDV195" s="1548"/>
      <c r="LDW195" s="1548"/>
      <c r="LDX195" s="1548"/>
      <c r="LDY195" s="1548"/>
      <c r="LDZ195" s="1548"/>
      <c r="LEA195" s="1548"/>
      <c r="LEB195" s="1548"/>
      <c r="LEC195" s="1548"/>
      <c r="LED195" s="1548"/>
      <c r="LEE195" s="1548"/>
      <c r="LEF195" s="1548"/>
      <c r="LEG195" s="1548"/>
      <c r="LEH195" s="1548"/>
      <c r="LEI195" s="1548"/>
      <c r="LEJ195" s="1548"/>
      <c r="LEK195" s="1548"/>
      <c r="LEL195" s="1548"/>
      <c r="LEM195" s="1548"/>
      <c r="LEN195" s="1548"/>
      <c r="LEO195" s="1548"/>
      <c r="LEP195" s="1548"/>
      <c r="LEQ195" s="1548"/>
      <c r="LER195" s="1548"/>
      <c r="LES195" s="1548"/>
      <c r="LET195" s="1548"/>
      <c r="LEU195" s="1548"/>
      <c r="LEV195" s="1548"/>
      <c r="LEW195" s="1548"/>
      <c r="LEX195" s="1548"/>
      <c r="LEY195" s="1548"/>
      <c r="LEZ195" s="1548"/>
      <c r="LFA195" s="1548"/>
      <c r="LFB195" s="1548"/>
      <c r="LFC195" s="1548"/>
      <c r="LFD195" s="1548"/>
      <c r="LFE195" s="1548"/>
      <c r="LFF195" s="1548"/>
      <c r="LFG195" s="1548"/>
      <c r="LFH195" s="1548"/>
      <c r="LFI195" s="1548"/>
      <c r="LFJ195" s="1548"/>
      <c r="LFK195" s="1548"/>
      <c r="LFL195" s="1548"/>
      <c r="LFM195" s="1548"/>
      <c r="LFN195" s="1548"/>
      <c r="LFO195" s="1548"/>
      <c r="LFP195" s="1548"/>
      <c r="LFQ195" s="1548"/>
      <c r="LFR195" s="1548"/>
      <c r="LFS195" s="1548"/>
      <c r="LFT195" s="1548"/>
      <c r="LFU195" s="1548"/>
      <c r="LFV195" s="1548"/>
      <c r="LFW195" s="1548"/>
      <c r="LFX195" s="1548"/>
      <c r="LFY195" s="1548"/>
      <c r="LFZ195" s="1548"/>
      <c r="LGA195" s="1548"/>
      <c r="LGB195" s="1548"/>
      <c r="LGC195" s="1548"/>
      <c r="LGD195" s="1548"/>
      <c r="LGE195" s="1548"/>
      <c r="LGF195" s="1548"/>
      <c r="LGG195" s="1548"/>
      <c r="LGH195" s="1548"/>
      <c r="LGI195" s="1548"/>
      <c r="LGJ195" s="1548"/>
      <c r="LGK195" s="1548"/>
      <c r="LGL195" s="1548"/>
      <c r="LGM195" s="1548"/>
      <c r="LGN195" s="1548"/>
      <c r="LGO195" s="1548"/>
      <c r="LGP195" s="1548"/>
      <c r="LGQ195" s="1548"/>
      <c r="LGR195" s="1548"/>
      <c r="LGS195" s="1548"/>
      <c r="LGT195" s="1548"/>
      <c r="LGU195" s="1548"/>
      <c r="LGV195" s="1548"/>
      <c r="LGW195" s="1548"/>
      <c r="LGX195" s="1548"/>
      <c r="LGY195" s="1548"/>
      <c r="LGZ195" s="1548"/>
      <c r="LHA195" s="1548"/>
      <c r="LHB195" s="1548"/>
      <c r="LHC195" s="1548"/>
      <c r="LHD195" s="1548"/>
      <c r="LHE195" s="1548"/>
      <c r="LHF195" s="1548"/>
      <c r="LHG195" s="1548"/>
      <c r="LHH195" s="1548"/>
      <c r="LHI195" s="1548"/>
      <c r="LHJ195" s="1548"/>
      <c r="LHK195" s="1548"/>
      <c r="LHL195" s="1548"/>
      <c r="LHM195" s="1548"/>
      <c r="LHN195" s="1548"/>
      <c r="LHO195" s="1548"/>
      <c r="LHP195" s="1548"/>
      <c r="LHQ195" s="1548"/>
      <c r="LHR195" s="1548"/>
      <c r="LHS195" s="1548"/>
      <c r="LHT195" s="1548"/>
      <c r="LHU195" s="1548"/>
      <c r="LHV195" s="1548"/>
      <c r="LHW195" s="1548"/>
      <c r="LHX195" s="1548"/>
      <c r="LHY195" s="1548"/>
      <c r="LHZ195" s="1548"/>
      <c r="LIA195" s="1548"/>
      <c r="LIB195" s="1548"/>
      <c r="LIC195" s="1548"/>
      <c r="LID195" s="1548"/>
      <c r="LIE195" s="1548"/>
      <c r="LIF195" s="1548"/>
      <c r="LIG195" s="1548"/>
      <c r="LIH195" s="1548"/>
      <c r="LII195" s="1548"/>
      <c r="LIJ195" s="1548"/>
      <c r="LIK195" s="1548"/>
      <c r="LIL195" s="1548"/>
      <c r="LIM195" s="1548"/>
      <c r="LIN195" s="1548"/>
      <c r="LIO195" s="1548"/>
      <c r="LIP195" s="1548"/>
      <c r="LIQ195" s="1548"/>
      <c r="LIR195" s="1548"/>
      <c r="LIS195" s="1548"/>
      <c r="LIT195" s="1548"/>
      <c r="LIU195" s="1548"/>
      <c r="LIV195" s="1548"/>
      <c r="LIW195" s="1548"/>
      <c r="LIX195" s="1548"/>
      <c r="LIY195" s="1548"/>
      <c r="LIZ195" s="1548"/>
      <c r="LJA195" s="1548"/>
      <c r="LJB195" s="1548"/>
      <c r="LJC195" s="1548"/>
      <c r="LJD195" s="1548"/>
      <c r="LJE195" s="1548"/>
      <c r="LJF195" s="1548"/>
      <c r="LJG195" s="1548"/>
      <c r="LJH195" s="1548"/>
      <c r="LJI195" s="1548"/>
      <c r="LJJ195" s="1548"/>
      <c r="LJK195" s="1548"/>
      <c r="LJL195" s="1548"/>
      <c r="LJM195" s="1548"/>
      <c r="LJN195" s="1548"/>
      <c r="LJO195" s="1548"/>
      <c r="LJP195" s="1548"/>
      <c r="LJQ195" s="1548"/>
      <c r="LJR195" s="1548"/>
      <c r="LJS195" s="1548"/>
      <c r="LJT195" s="1548"/>
      <c r="LJU195" s="1548"/>
      <c r="LJV195" s="1548"/>
      <c r="LJW195" s="1548"/>
      <c r="LJX195" s="1548"/>
      <c r="LJY195" s="1548"/>
      <c r="LJZ195" s="1548"/>
      <c r="LKA195" s="1548"/>
      <c r="LKB195" s="1548"/>
      <c r="LKC195" s="1548"/>
      <c r="LKD195" s="1548"/>
      <c r="LKE195" s="1548"/>
      <c r="LKF195" s="1548"/>
      <c r="LKG195" s="1548"/>
      <c r="LKH195" s="1548"/>
      <c r="LKI195" s="1548"/>
      <c r="LKJ195" s="1548"/>
      <c r="LKK195" s="1548"/>
      <c r="LKL195" s="1548"/>
      <c r="LKM195" s="1548"/>
      <c r="LKN195" s="1548"/>
      <c r="LKO195" s="1548"/>
      <c r="LKP195" s="1548"/>
      <c r="LKQ195" s="1548"/>
      <c r="LKR195" s="1548"/>
      <c r="LKS195" s="1548"/>
      <c r="LKT195" s="1548"/>
      <c r="LKU195" s="1548"/>
      <c r="LKV195" s="1548"/>
      <c r="LKW195" s="1548"/>
      <c r="LKX195" s="1548"/>
      <c r="LKY195" s="1548"/>
      <c r="LKZ195" s="1548"/>
      <c r="LLA195" s="1548"/>
      <c r="LLB195" s="1548"/>
      <c r="LLC195" s="1548"/>
      <c r="LLD195" s="1548"/>
      <c r="LLE195" s="1548"/>
      <c r="LLF195" s="1548"/>
      <c r="LLG195" s="1548"/>
      <c r="LLH195" s="1548"/>
      <c r="LLI195" s="1548"/>
      <c r="LLJ195" s="1548"/>
      <c r="LLK195" s="1548"/>
      <c r="LLL195" s="1548"/>
      <c r="LLM195" s="1548"/>
      <c r="LLN195" s="1548"/>
      <c r="LLO195" s="1548"/>
      <c r="LLP195" s="1548"/>
      <c r="LLQ195" s="1548"/>
      <c r="LLR195" s="1548"/>
      <c r="LLS195" s="1548"/>
      <c r="LLT195" s="1548"/>
      <c r="LLU195" s="1548"/>
      <c r="LLV195" s="1548"/>
      <c r="LLW195" s="1548"/>
      <c r="LLX195" s="1548"/>
      <c r="LLY195" s="1548"/>
      <c r="LLZ195" s="1548"/>
      <c r="LMA195" s="1548"/>
      <c r="LMB195" s="1548"/>
      <c r="LMC195" s="1548"/>
      <c r="LMD195" s="1548"/>
      <c r="LME195" s="1548"/>
      <c r="LMF195" s="1548"/>
      <c r="LMG195" s="1548"/>
      <c r="LMH195" s="1548"/>
      <c r="LMI195" s="1548"/>
      <c r="LMJ195" s="1548"/>
      <c r="LMK195" s="1548"/>
      <c r="LML195" s="1548"/>
      <c r="LMM195" s="1548"/>
      <c r="LMN195" s="1548"/>
      <c r="LMO195" s="1548"/>
      <c r="LMP195" s="1548"/>
      <c r="LMQ195" s="1548"/>
      <c r="LMR195" s="1548"/>
      <c r="LMS195" s="1548"/>
      <c r="LMT195" s="1548"/>
      <c r="LMU195" s="1548"/>
      <c r="LMV195" s="1548"/>
      <c r="LMW195" s="1548"/>
      <c r="LMX195" s="1548"/>
      <c r="LMY195" s="1548"/>
      <c r="LMZ195" s="1548"/>
      <c r="LNA195" s="1548"/>
      <c r="LNB195" s="1548"/>
      <c r="LNC195" s="1548"/>
      <c r="LND195" s="1548"/>
      <c r="LNE195" s="1548"/>
      <c r="LNF195" s="1548"/>
      <c r="LNG195" s="1548"/>
      <c r="LNH195" s="1548"/>
      <c r="LNI195" s="1548"/>
      <c r="LNJ195" s="1548"/>
      <c r="LNK195" s="1548"/>
      <c r="LNL195" s="1548"/>
      <c r="LNM195" s="1548"/>
      <c r="LNN195" s="1548"/>
      <c r="LNO195" s="1548"/>
      <c r="LNP195" s="1548"/>
      <c r="LNQ195" s="1548"/>
      <c r="LNR195" s="1548"/>
      <c r="LNS195" s="1548"/>
      <c r="LNT195" s="1548"/>
      <c r="LNU195" s="1548"/>
      <c r="LNV195" s="1548"/>
      <c r="LNW195" s="1548"/>
      <c r="LNX195" s="1548"/>
      <c r="LNY195" s="1548"/>
      <c r="LNZ195" s="1548"/>
      <c r="LOA195" s="1548"/>
      <c r="LOB195" s="1548"/>
      <c r="LOC195" s="1548"/>
      <c r="LOD195" s="1548"/>
      <c r="LOE195" s="1548"/>
      <c r="LOF195" s="1548"/>
      <c r="LOG195" s="1548"/>
      <c r="LOH195" s="1548"/>
      <c r="LOI195" s="1548"/>
      <c r="LOJ195" s="1548"/>
      <c r="LOK195" s="1548"/>
      <c r="LOL195" s="1548"/>
      <c r="LOM195" s="1548"/>
      <c r="LON195" s="1548"/>
      <c r="LOO195" s="1548"/>
      <c r="LOP195" s="1548"/>
      <c r="LOQ195" s="1548"/>
      <c r="LOR195" s="1548"/>
      <c r="LOS195" s="1548"/>
      <c r="LOT195" s="1548"/>
      <c r="LOU195" s="1548"/>
      <c r="LOV195" s="1548"/>
      <c r="LOW195" s="1548"/>
      <c r="LOX195" s="1548"/>
      <c r="LOY195" s="1548"/>
      <c r="LOZ195" s="1548"/>
      <c r="LPA195" s="1548"/>
      <c r="LPB195" s="1548"/>
      <c r="LPC195" s="1548"/>
      <c r="LPD195" s="1548"/>
      <c r="LPE195" s="1548"/>
      <c r="LPF195" s="1548"/>
      <c r="LPG195" s="1548"/>
      <c r="LPH195" s="1548"/>
      <c r="LPI195" s="1548"/>
      <c r="LPJ195" s="1548"/>
      <c r="LPK195" s="1548"/>
      <c r="LPL195" s="1548"/>
      <c r="LPM195" s="1548"/>
      <c r="LPN195" s="1548"/>
      <c r="LPO195" s="1548"/>
      <c r="LPP195" s="1548"/>
      <c r="LPQ195" s="1548"/>
      <c r="LPR195" s="1548"/>
      <c r="LPS195" s="1548"/>
      <c r="LPT195" s="1548"/>
      <c r="LPU195" s="1548"/>
      <c r="LPV195" s="1548"/>
      <c r="LPW195" s="1548"/>
      <c r="LPX195" s="1548"/>
      <c r="LPY195" s="1548"/>
      <c r="LPZ195" s="1548"/>
      <c r="LQA195" s="1548"/>
      <c r="LQB195" s="1548"/>
      <c r="LQC195" s="1548"/>
      <c r="LQD195" s="1548"/>
      <c r="LQE195" s="1548"/>
      <c r="LQF195" s="1548"/>
      <c r="LQG195" s="1548"/>
      <c r="LQH195" s="1548"/>
      <c r="LQI195" s="1548"/>
      <c r="LQJ195" s="1548"/>
      <c r="LQK195" s="1548"/>
      <c r="LQL195" s="1548"/>
      <c r="LQM195" s="1548"/>
      <c r="LQN195" s="1548"/>
      <c r="LQO195" s="1548"/>
      <c r="LQP195" s="1548"/>
      <c r="LQQ195" s="1548"/>
      <c r="LQR195" s="1548"/>
      <c r="LQS195" s="1548"/>
      <c r="LQT195" s="1548"/>
      <c r="LQU195" s="1548"/>
      <c r="LQV195" s="1548"/>
      <c r="LQW195" s="1548"/>
      <c r="LQX195" s="1548"/>
      <c r="LQY195" s="1548"/>
      <c r="LQZ195" s="1548"/>
      <c r="LRA195" s="1548"/>
      <c r="LRB195" s="1548"/>
      <c r="LRC195" s="1548"/>
      <c r="LRD195" s="1548"/>
      <c r="LRE195" s="1548"/>
      <c r="LRF195" s="1548"/>
      <c r="LRG195" s="1548"/>
      <c r="LRH195" s="1548"/>
      <c r="LRI195" s="1548"/>
      <c r="LRJ195" s="1548"/>
      <c r="LRK195" s="1548"/>
      <c r="LRL195" s="1548"/>
      <c r="LRM195" s="1548"/>
      <c r="LRN195" s="1548"/>
      <c r="LRO195" s="1548"/>
      <c r="LRP195" s="1548"/>
      <c r="LRQ195" s="1548"/>
      <c r="LRR195" s="1548"/>
      <c r="LRS195" s="1548"/>
      <c r="LRT195" s="1548"/>
      <c r="LRU195" s="1548"/>
      <c r="LRV195" s="1548"/>
      <c r="LRW195" s="1548"/>
      <c r="LRX195" s="1548"/>
      <c r="LRY195" s="1548"/>
      <c r="LRZ195" s="1548"/>
      <c r="LSA195" s="1548"/>
      <c r="LSB195" s="1548"/>
      <c r="LSC195" s="1548"/>
      <c r="LSD195" s="1548"/>
      <c r="LSE195" s="1548"/>
      <c r="LSF195" s="1548"/>
      <c r="LSG195" s="1548"/>
      <c r="LSH195" s="1548"/>
      <c r="LSI195" s="1548"/>
      <c r="LSJ195" s="1548"/>
      <c r="LSK195" s="1548"/>
      <c r="LSL195" s="1548"/>
      <c r="LSM195" s="1548"/>
      <c r="LSN195" s="1548"/>
      <c r="LSO195" s="1548"/>
      <c r="LSP195" s="1548"/>
      <c r="LSQ195" s="1548"/>
      <c r="LSR195" s="1548"/>
      <c r="LSS195" s="1548"/>
      <c r="LST195" s="1548"/>
      <c r="LSU195" s="1548"/>
      <c r="LSV195" s="1548"/>
      <c r="LSW195" s="1548"/>
      <c r="LSX195" s="1548"/>
      <c r="LSY195" s="1548"/>
      <c r="LSZ195" s="1548"/>
      <c r="LTA195" s="1548"/>
      <c r="LTB195" s="1548"/>
      <c r="LTC195" s="1548"/>
      <c r="LTD195" s="1548"/>
      <c r="LTE195" s="1548"/>
      <c r="LTF195" s="1548"/>
      <c r="LTG195" s="1548"/>
      <c r="LTH195" s="1548"/>
      <c r="LTI195" s="1548"/>
      <c r="LTJ195" s="1548"/>
      <c r="LTK195" s="1548"/>
      <c r="LTL195" s="1548"/>
      <c r="LTM195" s="1548"/>
      <c r="LTN195" s="1548"/>
      <c r="LTO195" s="1548"/>
      <c r="LTP195" s="1548"/>
      <c r="LTQ195" s="1548"/>
      <c r="LTR195" s="1548"/>
      <c r="LTS195" s="1548"/>
      <c r="LTT195" s="1548"/>
      <c r="LTU195" s="1548"/>
      <c r="LTV195" s="1548"/>
      <c r="LTW195" s="1548"/>
      <c r="LTX195" s="1548"/>
      <c r="LTY195" s="1548"/>
      <c r="LTZ195" s="1548"/>
      <c r="LUA195" s="1548"/>
      <c r="LUB195" s="1548"/>
      <c r="LUC195" s="1548"/>
      <c r="LUD195" s="1548"/>
      <c r="LUE195" s="1548"/>
      <c r="LUF195" s="1548"/>
      <c r="LUG195" s="1548"/>
      <c r="LUH195" s="1548"/>
      <c r="LUI195" s="1548"/>
      <c r="LUJ195" s="1548"/>
      <c r="LUK195" s="1548"/>
      <c r="LUL195" s="1548"/>
      <c r="LUM195" s="1548"/>
      <c r="LUN195" s="1548"/>
      <c r="LUO195" s="1548"/>
      <c r="LUP195" s="1548"/>
      <c r="LUQ195" s="1548"/>
      <c r="LUR195" s="1548"/>
      <c r="LUS195" s="1548"/>
      <c r="LUT195" s="1548"/>
      <c r="LUU195" s="1548"/>
      <c r="LUV195" s="1548"/>
      <c r="LUW195" s="1548"/>
      <c r="LUX195" s="1548"/>
      <c r="LUY195" s="1548"/>
      <c r="LUZ195" s="1548"/>
      <c r="LVA195" s="1548"/>
      <c r="LVB195" s="1548"/>
      <c r="LVC195" s="1548"/>
      <c r="LVD195" s="1548"/>
      <c r="LVE195" s="1548"/>
      <c r="LVF195" s="1548"/>
      <c r="LVG195" s="1548"/>
      <c r="LVH195" s="1548"/>
      <c r="LVI195" s="1548"/>
      <c r="LVJ195" s="1548"/>
      <c r="LVK195" s="1548"/>
      <c r="LVL195" s="1548"/>
      <c r="LVM195" s="1548"/>
      <c r="LVN195" s="1548"/>
      <c r="LVO195" s="1548"/>
      <c r="LVP195" s="1548"/>
      <c r="LVQ195" s="1548"/>
      <c r="LVR195" s="1548"/>
      <c r="LVS195" s="1548"/>
      <c r="LVT195" s="1548"/>
      <c r="LVU195" s="1548"/>
      <c r="LVV195" s="1548"/>
      <c r="LVW195" s="1548"/>
      <c r="LVX195" s="1548"/>
      <c r="LVY195" s="1548"/>
      <c r="LVZ195" s="1548"/>
      <c r="LWA195" s="1548"/>
      <c r="LWB195" s="1548"/>
      <c r="LWC195" s="1548"/>
      <c r="LWD195" s="1548"/>
      <c r="LWE195" s="1548"/>
      <c r="LWF195" s="1548"/>
      <c r="LWG195" s="1548"/>
      <c r="LWH195" s="1548"/>
      <c r="LWI195" s="1548"/>
      <c r="LWJ195" s="1548"/>
      <c r="LWK195" s="1548"/>
      <c r="LWL195" s="1548"/>
      <c r="LWM195" s="1548"/>
      <c r="LWN195" s="1548"/>
      <c r="LWO195" s="1548"/>
      <c r="LWP195" s="1548"/>
      <c r="LWQ195" s="1548"/>
      <c r="LWR195" s="1548"/>
      <c r="LWS195" s="1548"/>
      <c r="LWT195" s="1548"/>
      <c r="LWU195" s="1548"/>
      <c r="LWV195" s="1548"/>
      <c r="LWW195" s="1548"/>
      <c r="LWX195" s="1548"/>
      <c r="LWY195" s="1548"/>
      <c r="LWZ195" s="1548"/>
      <c r="LXA195" s="1548"/>
      <c r="LXB195" s="1548"/>
      <c r="LXC195" s="1548"/>
      <c r="LXD195" s="1548"/>
      <c r="LXE195" s="1548"/>
      <c r="LXF195" s="1548"/>
      <c r="LXG195" s="1548"/>
      <c r="LXH195" s="1548"/>
      <c r="LXI195" s="1548"/>
      <c r="LXJ195" s="1548"/>
      <c r="LXK195" s="1548"/>
      <c r="LXL195" s="1548"/>
      <c r="LXM195" s="1548"/>
      <c r="LXN195" s="1548"/>
      <c r="LXO195" s="1548"/>
      <c r="LXP195" s="1548"/>
      <c r="LXQ195" s="1548"/>
      <c r="LXR195" s="1548"/>
      <c r="LXS195" s="1548"/>
      <c r="LXT195" s="1548"/>
      <c r="LXU195" s="1548"/>
      <c r="LXV195" s="1548"/>
      <c r="LXW195" s="1548"/>
      <c r="LXX195" s="1548"/>
      <c r="LXY195" s="1548"/>
      <c r="LXZ195" s="1548"/>
      <c r="LYA195" s="1548"/>
      <c r="LYB195" s="1548"/>
      <c r="LYC195" s="1548"/>
      <c r="LYD195" s="1548"/>
      <c r="LYE195" s="1548"/>
      <c r="LYF195" s="1548"/>
      <c r="LYG195" s="1548"/>
      <c r="LYH195" s="1548"/>
      <c r="LYI195" s="1548"/>
      <c r="LYJ195" s="1548"/>
      <c r="LYK195" s="1548"/>
      <c r="LYL195" s="1548"/>
      <c r="LYM195" s="1548"/>
      <c r="LYN195" s="1548"/>
      <c r="LYO195" s="1548"/>
      <c r="LYP195" s="1548"/>
      <c r="LYQ195" s="1548"/>
      <c r="LYR195" s="1548"/>
      <c r="LYS195" s="1548"/>
      <c r="LYT195" s="1548"/>
      <c r="LYU195" s="1548"/>
      <c r="LYV195" s="1548"/>
      <c r="LYW195" s="1548"/>
      <c r="LYX195" s="1548"/>
      <c r="LYY195" s="1548"/>
      <c r="LYZ195" s="1548"/>
      <c r="LZA195" s="1548"/>
      <c r="LZB195" s="1548"/>
      <c r="LZC195" s="1548"/>
      <c r="LZD195" s="1548"/>
      <c r="LZE195" s="1548"/>
      <c r="LZF195" s="1548"/>
      <c r="LZG195" s="1548"/>
      <c r="LZH195" s="1548"/>
      <c r="LZI195" s="1548"/>
      <c r="LZJ195" s="1548"/>
      <c r="LZK195" s="1548"/>
      <c r="LZL195" s="1548"/>
      <c r="LZM195" s="1548"/>
      <c r="LZN195" s="1548"/>
      <c r="LZO195" s="1548"/>
      <c r="LZP195" s="1548"/>
      <c r="LZQ195" s="1548"/>
      <c r="LZR195" s="1548"/>
      <c r="LZS195" s="1548"/>
      <c r="LZT195" s="1548"/>
      <c r="LZU195" s="1548"/>
      <c r="LZV195" s="1548"/>
      <c r="LZW195" s="1548"/>
      <c r="LZX195" s="1548"/>
      <c r="LZY195" s="1548"/>
      <c r="LZZ195" s="1548"/>
      <c r="MAA195" s="1548"/>
      <c r="MAB195" s="1548"/>
      <c r="MAC195" s="1548"/>
      <c r="MAD195" s="1548"/>
      <c r="MAE195" s="1548"/>
      <c r="MAF195" s="1548"/>
      <c r="MAG195" s="1548"/>
      <c r="MAH195" s="1548"/>
      <c r="MAI195" s="1548"/>
      <c r="MAJ195" s="1548"/>
      <c r="MAK195" s="1548"/>
      <c r="MAL195" s="1548"/>
      <c r="MAM195" s="1548"/>
      <c r="MAN195" s="1548"/>
      <c r="MAO195" s="1548"/>
      <c r="MAP195" s="1548"/>
      <c r="MAQ195" s="1548"/>
      <c r="MAR195" s="1548"/>
      <c r="MAS195" s="1548"/>
      <c r="MAT195" s="1548"/>
      <c r="MAU195" s="1548"/>
      <c r="MAV195" s="1548"/>
      <c r="MAW195" s="1548"/>
      <c r="MAX195" s="1548"/>
      <c r="MAY195" s="1548"/>
      <c r="MAZ195" s="1548"/>
      <c r="MBA195" s="1548"/>
      <c r="MBB195" s="1548"/>
      <c r="MBC195" s="1548"/>
      <c r="MBD195" s="1548"/>
      <c r="MBE195" s="1548"/>
      <c r="MBF195" s="1548"/>
      <c r="MBG195" s="1548"/>
      <c r="MBH195" s="1548"/>
      <c r="MBI195" s="1548"/>
      <c r="MBJ195" s="1548"/>
      <c r="MBK195" s="1548"/>
      <c r="MBL195" s="1548"/>
      <c r="MBM195" s="1548"/>
      <c r="MBN195" s="1548"/>
      <c r="MBO195" s="1548"/>
      <c r="MBP195" s="1548"/>
      <c r="MBQ195" s="1548"/>
      <c r="MBR195" s="1548"/>
      <c r="MBS195" s="1548"/>
      <c r="MBT195" s="1548"/>
      <c r="MBU195" s="1548"/>
      <c r="MBV195" s="1548"/>
      <c r="MBW195" s="1548"/>
      <c r="MBX195" s="1548"/>
      <c r="MBY195" s="1548"/>
      <c r="MBZ195" s="1548"/>
      <c r="MCA195" s="1548"/>
      <c r="MCB195" s="1548"/>
      <c r="MCC195" s="1548"/>
      <c r="MCD195" s="1548"/>
      <c r="MCE195" s="1548"/>
      <c r="MCF195" s="1548"/>
      <c r="MCG195" s="1548"/>
      <c r="MCH195" s="1548"/>
      <c r="MCI195" s="1548"/>
      <c r="MCJ195" s="1548"/>
      <c r="MCK195" s="1548"/>
      <c r="MCL195" s="1548"/>
      <c r="MCM195" s="1548"/>
      <c r="MCN195" s="1548"/>
      <c r="MCO195" s="1548"/>
      <c r="MCP195" s="1548"/>
      <c r="MCQ195" s="1548"/>
      <c r="MCR195" s="1548"/>
      <c r="MCS195" s="1548"/>
      <c r="MCT195" s="1548"/>
      <c r="MCU195" s="1548"/>
      <c r="MCV195" s="1548"/>
      <c r="MCW195" s="1548"/>
      <c r="MCX195" s="1548"/>
      <c r="MCY195" s="1548"/>
      <c r="MCZ195" s="1548"/>
      <c r="MDA195" s="1548"/>
      <c r="MDB195" s="1548"/>
      <c r="MDC195" s="1548"/>
      <c r="MDD195" s="1548"/>
      <c r="MDE195" s="1548"/>
      <c r="MDF195" s="1548"/>
      <c r="MDG195" s="1548"/>
      <c r="MDH195" s="1548"/>
      <c r="MDI195" s="1548"/>
      <c r="MDJ195" s="1548"/>
      <c r="MDK195" s="1548"/>
      <c r="MDL195" s="1548"/>
      <c r="MDM195" s="1548"/>
      <c r="MDN195" s="1548"/>
      <c r="MDO195" s="1548"/>
      <c r="MDP195" s="1548"/>
      <c r="MDQ195" s="1548"/>
      <c r="MDR195" s="1548"/>
      <c r="MDS195" s="1548"/>
      <c r="MDT195" s="1548"/>
      <c r="MDU195" s="1548"/>
      <c r="MDV195" s="1548"/>
      <c r="MDW195" s="1548"/>
      <c r="MDX195" s="1548"/>
      <c r="MDY195" s="1548"/>
      <c r="MDZ195" s="1548"/>
      <c r="MEA195" s="1548"/>
      <c r="MEB195" s="1548"/>
      <c r="MEC195" s="1548"/>
      <c r="MED195" s="1548"/>
      <c r="MEE195" s="1548"/>
      <c r="MEF195" s="1548"/>
      <c r="MEG195" s="1548"/>
      <c r="MEH195" s="1548"/>
      <c r="MEI195" s="1548"/>
      <c r="MEJ195" s="1548"/>
      <c r="MEK195" s="1548"/>
      <c r="MEL195" s="1548"/>
      <c r="MEM195" s="1548"/>
      <c r="MEN195" s="1548"/>
      <c r="MEO195" s="1548"/>
      <c r="MEP195" s="1548"/>
      <c r="MEQ195" s="1548"/>
      <c r="MER195" s="1548"/>
      <c r="MES195" s="1548"/>
      <c r="MET195" s="1548"/>
      <c r="MEU195" s="1548"/>
      <c r="MEV195" s="1548"/>
      <c r="MEW195" s="1548"/>
      <c r="MEX195" s="1548"/>
      <c r="MEY195" s="1548"/>
      <c r="MEZ195" s="1548"/>
      <c r="MFA195" s="1548"/>
      <c r="MFB195" s="1548"/>
      <c r="MFC195" s="1548"/>
      <c r="MFD195" s="1548"/>
      <c r="MFE195" s="1548"/>
      <c r="MFF195" s="1548"/>
      <c r="MFG195" s="1548"/>
      <c r="MFH195" s="1548"/>
      <c r="MFI195" s="1548"/>
      <c r="MFJ195" s="1548"/>
      <c r="MFK195" s="1548"/>
      <c r="MFL195" s="1548"/>
      <c r="MFM195" s="1548"/>
      <c r="MFN195" s="1548"/>
      <c r="MFO195" s="1548"/>
      <c r="MFP195" s="1548"/>
      <c r="MFQ195" s="1548"/>
      <c r="MFR195" s="1548"/>
      <c r="MFS195" s="1548"/>
      <c r="MFT195" s="1548"/>
      <c r="MFU195" s="1548"/>
      <c r="MFV195" s="1548"/>
      <c r="MFW195" s="1548"/>
      <c r="MFX195" s="1548"/>
      <c r="MFY195" s="1548"/>
      <c r="MFZ195" s="1548"/>
      <c r="MGA195" s="1548"/>
      <c r="MGB195" s="1548"/>
      <c r="MGC195" s="1548"/>
      <c r="MGD195" s="1548"/>
      <c r="MGE195" s="1548"/>
      <c r="MGF195" s="1548"/>
      <c r="MGG195" s="1548"/>
      <c r="MGH195" s="1548"/>
      <c r="MGI195" s="1548"/>
      <c r="MGJ195" s="1548"/>
      <c r="MGK195" s="1548"/>
      <c r="MGL195" s="1548"/>
      <c r="MGM195" s="1548"/>
      <c r="MGN195" s="1548"/>
      <c r="MGO195" s="1548"/>
      <c r="MGP195" s="1548"/>
      <c r="MGQ195" s="1548"/>
      <c r="MGR195" s="1548"/>
      <c r="MGS195" s="1548"/>
      <c r="MGT195" s="1548"/>
      <c r="MGU195" s="1548"/>
      <c r="MGV195" s="1548"/>
      <c r="MGW195" s="1548"/>
      <c r="MGX195" s="1548"/>
      <c r="MGY195" s="1548"/>
      <c r="MGZ195" s="1548"/>
      <c r="MHA195" s="1548"/>
      <c r="MHB195" s="1548"/>
      <c r="MHC195" s="1548"/>
      <c r="MHD195" s="1548"/>
      <c r="MHE195" s="1548"/>
      <c r="MHF195" s="1548"/>
      <c r="MHG195" s="1548"/>
      <c r="MHH195" s="1548"/>
      <c r="MHI195" s="1548"/>
      <c r="MHJ195" s="1548"/>
      <c r="MHK195" s="1548"/>
      <c r="MHL195" s="1548"/>
      <c r="MHM195" s="1548"/>
      <c r="MHN195" s="1548"/>
      <c r="MHO195" s="1548"/>
      <c r="MHP195" s="1548"/>
      <c r="MHQ195" s="1548"/>
      <c r="MHR195" s="1548"/>
      <c r="MHS195" s="1548"/>
      <c r="MHT195" s="1548"/>
      <c r="MHU195" s="1548"/>
      <c r="MHV195" s="1548"/>
      <c r="MHW195" s="1548"/>
      <c r="MHX195" s="1548"/>
      <c r="MHY195" s="1548"/>
      <c r="MHZ195" s="1548"/>
      <c r="MIA195" s="1548"/>
      <c r="MIB195" s="1548"/>
      <c r="MIC195" s="1548"/>
      <c r="MID195" s="1548"/>
      <c r="MIE195" s="1548"/>
      <c r="MIF195" s="1548"/>
      <c r="MIG195" s="1548"/>
      <c r="MIH195" s="1548"/>
      <c r="MII195" s="1548"/>
      <c r="MIJ195" s="1548"/>
      <c r="MIK195" s="1548"/>
      <c r="MIL195" s="1548"/>
      <c r="MIM195" s="1548"/>
      <c r="MIN195" s="1548"/>
      <c r="MIO195" s="1548"/>
      <c r="MIP195" s="1548"/>
      <c r="MIQ195" s="1548"/>
      <c r="MIR195" s="1548"/>
      <c r="MIS195" s="1548"/>
      <c r="MIT195" s="1548"/>
      <c r="MIU195" s="1548"/>
      <c r="MIV195" s="1548"/>
      <c r="MIW195" s="1548"/>
      <c r="MIX195" s="1548"/>
      <c r="MIY195" s="1548"/>
      <c r="MIZ195" s="1548"/>
      <c r="MJA195" s="1548"/>
      <c r="MJB195" s="1548"/>
      <c r="MJC195" s="1548"/>
      <c r="MJD195" s="1548"/>
      <c r="MJE195" s="1548"/>
      <c r="MJF195" s="1548"/>
      <c r="MJG195" s="1548"/>
      <c r="MJH195" s="1548"/>
      <c r="MJI195" s="1548"/>
      <c r="MJJ195" s="1548"/>
      <c r="MJK195" s="1548"/>
      <c r="MJL195" s="1548"/>
      <c r="MJM195" s="1548"/>
      <c r="MJN195" s="1548"/>
      <c r="MJO195" s="1548"/>
      <c r="MJP195" s="1548"/>
      <c r="MJQ195" s="1548"/>
      <c r="MJR195" s="1548"/>
      <c r="MJS195" s="1548"/>
      <c r="MJT195" s="1548"/>
      <c r="MJU195" s="1548"/>
      <c r="MJV195" s="1548"/>
      <c r="MJW195" s="1548"/>
      <c r="MJX195" s="1548"/>
      <c r="MJY195" s="1548"/>
      <c r="MJZ195" s="1548"/>
      <c r="MKA195" s="1548"/>
      <c r="MKB195" s="1548"/>
      <c r="MKC195" s="1548"/>
      <c r="MKD195" s="1548"/>
      <c r="MKE195" s="1548"/>
      <c r="MKF195" s="1548"/>
      <c r="MKG195" s="1548"/>
      <c r="MKH195" s="1548"/>
      <c r="MKI195" s="1548"/>
      <c r="MKJ195" s="1548"/>
      <c r="MKK195" s="1548"/>
      <c r="MKL195" s="1548"/>
      <c r="MKM195" s="1548"/>
      <c r="MKN195" s="1548"/>
      <c r="MKO195" s="1548"/>
      <c r="MKP195" s="1548"/>
      <c r="MKQ195" s="1548"/>
      <c r="MKR195" s="1548"/>
      <c r="MKS195" s="1548"/>
      <c r="MKT195" s="1548"/>
      <c r="MKU195" s="1548"/>
      <c r="MKV195" s="1548"/>
      <c r="MKW195" s="1548"/>
      <c r="MKX195" s="1548"/>
      <c r="MKY195" s="1548"/>
      <c r="MKZ195" s="1548"/>
      <c r="MLA195" s="1548"/>
      <c r="MLB195" s="1548"/>
      <c r="MLC195" s="1548"/>
      <c r="MLD195" s="1548"/>
      <c r="MLE195" s="1548"/>
      <c r="MLF195" s="1548"/>
      <c r="MLG195" s="1548"/>
      <c r="MLH195" s="1548"/>
      <c r="MLI195" s="1548"/>
      <c r="MLJ195" s="1548"/>
      <c r="MLK195" s="1548"/>
      <c r="MLL195" s="1548"/>
      <c r="MLM195" s="1548"/>
      <c r="MLN195" s="1548"/>
      <c r="MLO195" s="1548"/>
      <c r="MLP195" s="1548"/>
      <c r="MLQ195" s="1548"/>
      <c r="MLR195" s="1548"/>
      <c r="MLS195" s="1548"/>
      <c r="MLT195" s="1548"/>
      <c r="MLU195" s="1548"/>
      <c r="MLV195" s="1548"/>
      <c r="MLW195" s="1548"/>
      <c r="MLX195" s="1548"/>
      <c r="MLY195" s="1548"/>
      <c r="MLZ195" s="1548"/>
      <c r="MMA195" s="1548"/>
      <c r="MMB195" s="1548"/>
      <c r="MMC195" s="1548"/>
      <c r="MMD195" s="1548"/>
      <c r="MME195" s="1548"/>
      <c r="MMF195" s="1548"/>
      <c r="MMG195" s="1548"/>
      <c r="MMH195" s="1548"/>
      <c r="MMI195" s="1548"/>
      <c r="MMJ195" s="1548"/>
      <c r="MMK195" s="1548"/>
      <c r="MML195" s="1548"/>
      <c r="MMM195" s="1548"/>
      <c r="MMN195" s="1548"/>
      <c r="MMO195" s="1548"/>
      <c r="MMP195" s="1548"/>
      <c r="MMQ195" s="1548"/>
      <c r="MMR195" s="1548"/>
      <c r="MMS195" s="1548"/>
      <c r="MMT195" s="1548"/>
      <c r="MMU195" s="1548"/>
      <c r="MMV195" s="1548"/>
      <c r="MMW195" s="1548"/>
      <c r="MMX195" s="1548"/>
      <c r="MMY195" s="1548"/>
      <c r="MMZ195" s="1548"/>
      <c r="MNA195" s="1548"/>
      <c r="MNB195" s="1548"/>
      <c r="MNC195" s="1548"/>
      <c r="MND195" s="1548"/>
      <c r="MNE195" s="1548"/>
      <c r="MNF195" s="1548"/>
      <c r="MNG195" s="1548"/>
      <c r="MNH195" s="1548"/>
      <c r="MNI195" s="1548"/>
      <c r="MNJ195" s="1548"/>
      <c r="MNK195" s="1548"/>
      <c r="MNL195" s="1548"/>
      <c r="MNM195" s="1548"/>
      <c r="MNN195" s="1548"/>
      <c r="MNO195" s="1548"/>
      <c r="MNP195" s="1548"/>
      <c r="MNQ195" s="1548"/>
      <c r="MNR195" s="1548"/>
      <c r="MNS195" s="1548"/>
      <c r="MNT195" s="1548"/>
      <c r="MNU195" s="1548"/>
      <c r="MNV195" s="1548"/>
      <c r="MNW195" s="1548"/>
      <c r="MNX195" s="1548"/>
      <c r="MNY195" s="1548"/>
      <c r="MNZ195" s="1548"/>
      <c r="MOA195" s="1548"/>
      <c r="MOB195" s="1548"/>
      <c r="MOC195" s="1548"/>
      <c r="MOD195" s="1548"/>
      <c r="MOE195" s="1548"/>
      <c r="MOF195" s="1548"/>
      <c r="MOG195" s="1548"/>
      <c r="MOH195" s="1548"/>
      <c r="MOI195" s="1548"/>
      <c r="MOJ195" s="1548"/>
      <c r="MOK195" s="1548"/>
      <c r="MOL195" s="1548"/>
      <c r="MOM195" s="1548"/>
      <c r="MON195" s="1548"/>
      <c r="MOO195" s="1548"/>
      <c r="MOP195" s="1548"/>
      <c r="MOQ195" s="1548"/>
      <c r="MOR195" s="1548"/>
      <c r="MOS195" s="1548"/>
      <c r="MOT195" s="1548"/>
      <c r="MOU195" s="1548"/>
      <c r="MOV195" s="1548"/>
      <c r="MOW195" s="1548"/>
      <c r="MOX195" s="1548"/>
      <c r="MOY195" s="1548"/>
      <c r="MOZ195" s="1548"/>
      <c r="MPA195" s="1548"/>
      <c r="MPB195" s="1548"/>
      <c r="MPC195" s="1548"/>
      <c r="MPD195" s="1548"/>
      <c r="MPE195" s="1548"/>
      <c r="MPF195" s="1548"/>
      <c r="MPG195" s="1548"/>
      <c r="MPH195" s="1548"/>
      <c r="MPI195" s="1548"/>
      <c r="MPJ195" s="1548"/>
      <c r="MPK195" s="1548"/>
      <c r="MPL195" s="1548"/>
      <c r="MPM195" s="1548"/>
      <c r="MPN195" s="1548"/>
      <c r="MPO195" s="1548"/>
      <c r="MPP195" s="1548"/>
      <c r="MPQ195" s="1548"/>
      <c r="MPR195" s="1548"/>
      <c r="MPS195" s="1548"/>
      <c r="MPT195" s="1548"/>
      <c r="MPU195" s="1548"/>
      <c r="MPV195" s="1548"/>
      <c r="MPW195" s="1548"/>
      <c r="MPX195" s="1548"/>
      <c r="MPY195" s="1548"/>
      <c r="MPZ195" s="1548"/>
      <c r="MQA195" s="1548"/>
      <c r="MQB195" s="1548"/>
      <c r="MQC195" s="1548"/>
      <c r="MQD195" s="1548"/>
      <c r="MQE195" s="1548"/>
      <c r="MQF195" s="1548"/>
      <c r="MQG195" s="1548"/>
      <c r="MQH195" s="1548"/>
      <c r="MQI195" s="1548"/>
      <c r="MQJ195" s="1548"/>
      <c r="MQK195" s="1548"/>
      <c r="MQL195" s="1548"/>
      <c r="MQM195" s="1548"/>
      <c r="MQN195" s="1548"/>
      <c r="MQO195" s="1548"/>
      <c r="MQP195" s="1548"/>
      <c r="MQQ195" s="1548"/>
      <c r="MQR195" s="1548"/>
      <c r="MQS195" s="1548"/>
      <c r="MQT195" s="1548"/>
      <c r="MQU195" s="1548"/>
      <c r="MQV195" s="1548"/>
      <c r="MQW195" s="1548"/>
      <c r="MQX195" s="1548"/>
      <c r="MQY195" s="1548"/>
      <c r="MQZ195" s="1548"/>
      <c r="MRA195" s="1548"/>
      <c r="MRB195" s="1548"/>
      <c r="MRC195" s="1548"/>
      <c r="MRD195" s="1548"/>
      <c r="MRE195" s="1548"/>
      <c r="MRF195" s="1548"/>
      <c r="MRG195" s="1548"/>
      <c r="MRH195" s="1548"/>
      <c r="MRI195" s="1548"/>
      <c r="MRJ195" s="1548"/>
      <c r="MRK195" s="1548"/>
      <c r="MRL195" s="1548"/>
      <c r="MRM195" s="1548"/>
      <c r="MRN195" s="1548"/>
      <c r="MRO195" s="1548"/>
      <c r="MRP195" s="1548"/>
      <c r="MRQ195" s="1548"/>
      <c r="MRR195" s="1548"/>
      <c r="MRS195" s="1548"/>
      <c r="MRT195" s="1548"/>
      <c r="MRU195" s="1548"/>
      <c r="MRV195" s="1548"/>
      <c r="MRW195" s="1548"/>
      <c r="MRX195" s="1548"/>
      <c r="MRY195" s="1548"/>
      <c r="MRZ195" s="1548"/>
      <c r="MSA195" s="1548"/>
      <c r="MSB195" s="1548"/>
      <c r="MSC195" s="1548"/>
      <c r="MSD195" s="1548"/>
      <c r="MSE195" s="1548"/>
      <c r="MSF195" s="1548"/>
      <c r="MSG195" s="1548"/>
      <c r="MSH195" s="1548"/>
      <c r="MSI195" s="1548"/>
      <c r="MSJ195" s="1548"/>
      <c r="MSK195" s="1548"/>
      <c r="MSL195" s="1548"/>
      <c r="MSM195" s="1548"/>
      <c r="MSN195" s="1548"/>
      <c r="MSO195" s="1548"/>
      <c r="MSP195" s="1548"/>
      <c r="MSQ195" s="1548"/>
      <c r="MSR195" s="1548"/>
      <c r="MSS195" s="1548"/>
      <c r="MST195" s="1548"/>
      <c r="MSU195" s="1548"/>
      <c r="MSV195" s="1548"/>
      <c r="MSW195" s="1548"/>
      <c r="MSX195" s="1548"/>
      <c r="MSY195" s="1548"/>
      <c r="MSZ195" s="1548"/>
      <c r="MTA195" s="1548"/>
      <c r="MTB195" s="1548"/>
      <c r="MTC195" s="1548"/>
      <c r="MTD195" s="1548"/>
      <c r="MTE195" s="1548"/>
      <c r="MTF195" s="1548"/>
      <c r="MTG195" s="1548"/>
      <c r="MTH195" s="1548"/>
      <c r="MTI195" s="1548"/>
      <c r="MTJ195" s="1548"/>
      <c r="MTK195" s="1548"/>
      <c r="MTL195" s="1548"/>
      <c r="MTM195" s="1548"/>
      <c r="MTN195" s="1548"/>
      <c r="MTO195" s="1548"/>
      <c r="MTP195" s="1548"/>
      <c r="MTQ195" s="1548"/>
      <c r="MTR195" s="1548"/>
      <c r="MTS195" s="1548"/>
      <c r="MTT195" s="1548"/>
      <c r="MTU195" s="1548"/>
      <c r="MTV195" s="1548"/>
      <c r="MTW195" s="1548"/>
      <c r="MTX195" s="1548"/>
      <c r="MTY195" s="1548"/>
      <c r="MTZ195" s="1548"/>
      <c r="MUA195" s="1548"/>
      <c r="MUB195" s="1548"/>
      <c r="MUC195" s="1548"/>
      <c r="MUD195" s="1548"/>
      <c r="MUE195" s="1548"/>
      <c r="MUF195" s="1548"/>
      <c r="MUG195" s="1548"/>
      <c r="MUH195" s="1548"/>
      <c r="MUI195" s="1548"/>
      <c r="MUJ195" s="1548"/>
      <c r="MUK195" s="1548"/>
      <c r="MUL195" s="1548"/>
      <c r="MUM195" s="1548"/>
      <c r="MUN195" s="1548"/>
      <c r="MUO195" s="1548"/>
      <c r="MUP195" s="1548"/>
      <c r="MUQ195" s="1548"/>
      <c r="MUR195" s="1548"/>
      <c r="MUS195" s="1548"/>
      <c r="MUT195" s="1548"/>
      <c r="MUU195" s="1548"/>
      <c r="MUV195" s="1548"/>
      <c r="MUW195" s="1548"/>
      <c r="MUX195" s="1548"/>
      <c r="MUY195" s="1548"/>
      <c r="MUZ195" s="1548"/>
      <c r="MVA195" s="1548"/>
      <c r="MVB195" s="1548"/>
      <c r="MVC195" s="1548"/>
      <c r="MVD195" s="1548"/>
      <c r="MVE195" s="1548"/>
      <c r="MVF195" s="1548"/>
      <c r="MVG195" s="1548"/>
      <c r="MVH195" s="1548"/>
      <c r="MVI195" s="1548"/>
      <c r="MVJ195" s="1548"/>
      <c r="MVK195" s="1548"/>
      <c r="MVL195" s="1548"/>
      <c r="MVM195" s="1548"/>
      <c r="MVN195" s="1548"/>
      <c r="MVO195" s="1548"/>
      <c r="MVP195" s="1548"/>
      <c r="MVQ195" s="1548"/>
      <c r="MVR195" s="1548"/>
      <c r="MVS195" s="1548"/>
      <c r="MVT195" s="1548"/>
      <c r="MVU195" s="1548"/>
      <c r="MVV195" s="1548"/>
      <c r="MVW195" s="1548"/>
      <c r="MVX195" s="1548"/>
      <c r="MVY195" s="1548"/>
      <c r="MVZ195" s="1548"/>
      <c r="MWA195" s="1548"/>
      <c r="MWB195" s="1548"/>
      <c r="MWC195" s="1548"/>
      <c r="MWD195" s="1548"/>
      <c r="MWE195" s="1548"/>
      <c r="MWF195" s="1548"/>
      <c r="MWG195" s="1548"/>
      <c r="MWH195" s="1548"/>
      <c r="MWI195" s="1548"/>
      <c r="MWJ195" s="1548"/>
      <c r="MWK195" s="1548"/>
      <c r="MWL195" s="1548"/>
      <c r="MWM195" s="1548"/>
      <c r="MWN195" s="1548"/>
      <c r="MWO195" s="1548"/>
      <c r="MWP195" s="1548"/>
      <c r="MWQ195" s="1548"/>
      <c r="MWR195" s="1548"/>
      <c r="MWS195" s="1548"/>
      <c r="MWT195" s="1548"/>
      <c r="MWU195" s="1548"/>
      <c r="MWV195" s="1548"/>
      <c r="MWW195" s="1548"/>
      <c r="MWX195" s="1548"/>
      <c r="MWY195" s="1548"/>
      <c r="MWZ195" s="1548"/>
      <c r="MXA195" s="1548"/>
      <c r="MXB195" s="1548"/>
      <c r="MXC195" s="1548"/>
      <c r="MXD195" s="1548"/>
      <c r="MXE195" s="1548"/>
      <c r="MXF195" s="1548"/>
      <c r="MXG195" s="1548"/>
      <c r="MXH195" s="1548"/>
      <c r="MXI195" s="1548"/>
      <c r="MXJ195" s="1548"/>
      <c r="MXK195" s="1548"/>
      <c r="MXL195" s="1548"/>
      <c r="MXM195" s="1548"/>
      <c r="MXN195" s="1548"/>
      <c r="MXO195" s="1548"/>
      <c r="MXP195" s="1548"/>
      <c r="MXQ195" s="1548"/>
      <c r="MXR195" s="1548"/>
      <c r="MXS195" s="1548"/>
      <c r="MXT195" s="1548"/>
      <c r="MXU195" s="1548"/>
      <c r="MXV195" s="1548"/>
      <c r="MXW195" s="1548"/>
      <c r="MXX195" s="1548"/>
      <c r="MXY195" s="1548"/>
      <c r="MXZ195" s="1548"/>
      <c r="MYA195" s="1548"/>
      <c r="MYB195" s="1548"/>
      <c r="MYC195" s="1548"/>
      <c r="MYD195" s="1548"/>
      <c r="MYE195" s="1548"/>
      <c r="MYF195" s="1548"/>
      <c r="MYG195" s="1548"/>
      <c r="MYH195" s="1548"/>
      <c r="MYI195" s="1548"/>
      <c r="MYJ195" s="1548"/>
      <c r="MYK195" s="1548"/>
      <c r="MYL195" s="1548"/>
      <c r="MYM195" s="1548"/>
      <c r="MYN195" s="1548"/>
      <c r="MYO195" s="1548"/>
      <c r="MYP195" s="1548"/>
      <c r="MYQ195" s="1548"/>
      <c r="MYR195" s="1548"/>
      <c r="MYS195" s="1548"/>
      <c r="MYT195" s="1548"/>
      <c r="MYU195" s="1548"/>
      <c r="MYV195" s="1548"/>
      <c r="MYW195" s="1548"/>
      <c r="MYX195" s="1548"/>
      <c r="MYY195" s="1548"/>
      <c r="MYZ195" s="1548"/>
      <c r="MZA195" s="1548"/>
      <c r="MZB195" s="1548"/>
      <c r="MZC195" s="1548"/>
      <c r="MZD195" s="1548"/>
      <c r="MZE195" s="1548"/>
      <c r="MZF195" s="1548"/>
      <c r="MZG195" s="1548"/>
      <c r="MZH195" s="1548"/>
      <c r="MZI195" s="1548"/>
      <c r="MZJ195" s="1548"/>
      <c r="MZK195" s="1548"/>
      <c r="MZL195" s="1548"/>
      <c r="MZM195" s="1548"/>
      <c r="MZN195" s="1548"/>
      <c r="MZO195" s="1548"/>
      <c r="MZP195" s="1548"/>
      <c r="MZQ195" s="1548"/>
      <c r="MZR195" s="1548"/>
      <c r="MZS195" s="1548"/>
      <c r="MZT195" s="1548"/>
      <c r="MZU195" s="1548"/>
      <c r="MZV195" s="1548"/>
      <c r="MZW195" s="1548"/>
      <c r="MZX195" s="1548"/>
      <c r="MZY195" s="1548"/>
      <c r="MZZ195" s="1548"/>
      <c r="NAA195" s="1548"/>
      <c r="NAB195" s="1548"/>
      <c r="NAC195" s="1548"/>
      <c r="NAD195" s="1548"/>
      <c r="NAE195" s="1548"/>
      <c r="NAF195" s="1548"/>
      <c r="NAG195" s="1548"/>
      <c r="NAH195" s="1548"/>
      <c r="NAI195" s="1548"/>
      <c r="NAJ195" s="1548"/>
      <c r="NAK195" s="1548"/>
      <c r="NAL195" s="1548"/>
      <c r="NAM195" s="1548"/>
      <c r="NAN195" s="1548"/>
      <c r="NAO195" s="1548"/>
      <c r="NAP195" s="1548"/>
      <c r="NAQ195" s="1548"/>
      <c r="NAR195" s="1548"/>
      <c r="NAS195" s="1548"/>
      <c r="NAT195" s="1548"/>
      <c r="NAU195" s="1548"/>
      <c r="NAV195" s="1548"/>
      <c r="NAW195" s="1548"/>
      <c r="NAX195" s="1548"/>
      <c r="NAY195" s="1548"/>
      <c r="NAZ195" s="1548"/>
      <c r="NBA195" s="1548"/>
      <c r="NBB195" s="1548"/>
      <c r="NBC195" s="1548"/>
      <c r="NBD195" s="1548"/>
      <c r="NBE195" s="1548"/>
      <c r="NBF195" s="1548"/>
      <c r="NBG195" s="1548"/>
      <c r="NBH195" s="1548"/>
      <c r="NBI195" s="1548"/>
      <c r="NBJ195" s="1548"/>
      <c r="NBK195" s="1548"/>
      <c r="NBL195" s="1548"/>
      <c r="NBM195" s="1548"/>
      <c r="NBN195" s="1548"/>
      <c r="NBO195" s="1548"/>
      <c r="NBP195" s="1548"/>
      <c r="NBQ195" s="1548"/>
      <c r="NBR195" s="1548"/>
      <c r="NBS195" s="1548"/>
      <c r="NBT195" s="1548"/>
      <c r="NBU195" s="1548"/>
      <c r="NBV195" s="1548"/>
      <c r="NBW195" s="1548"/>
      <c r="NBX195" s="1548"/>
      <c r="NBY195" s="1548"/>
      <c r="NBZ195" s="1548"/>
      <c r="NCA195" s="1548"/>
      <c r="NCB195" s="1548"/>
      <c r="NCC195" s="1548"/>
      <c r="NCD195" s="1548"/>
      <c r="NCE195" s="1548"/>
      <c r="NCF195" s="1548"/>
      <c r="NCG195" s="1548"/>
      <c r="NCH195" s="1548"/>
      <c r="NCI195" s="1548"/>
      <c r="NCJ195" s="1548"/>
      <c r="NCK195" s="1548"/>
      <c r="NCL195" s="1548"/>
      <c r="NCM195" s="1548"/>
      <c r="NCN195" s="1548"/>
      <c r="NCO195" s="1548"/>
      <c r="NCP195" s="1548"/>
      <c r="NCQ195" s="1548"/>
      <c r="NCR195" s="1548"/>
      <c r="NCS195" s="1548"/>
      <c r="NCT195" s="1548"/>
      <c r="NCU195" s="1548"/>
      <c r="NCV195" s="1548"/>
      <c r="NCW195" s="1548"/>
      <c r="NCX195" s="1548"/>
      <c r="NCY195" s="1548"/>
      <c r="NCZ195" s="1548"/>
      <c r="NDA195" s="1548"/>
      <c r="NDB195" s="1548"/>
      <c r="NDC195" s="1548"/>
      <c r="NDD195" s="1548"/>
      <c r="NDE195" s="1548"/>
      <c r="NDF195" s="1548"/>
      <c r="NDG195" s="1548"/>
      <c r="NDH195" s="1548"/>
      <c r="NDI195" s="1548"/>
      <c r="NDJ195" s="1548"/>
      <c r="NDK195" s="1548"/>
      <c r="NDL195" s="1548"/>
      <c r="NDM195" s="1548"/>
      <c r="NDN195" s="1548"/>
      <c r="NDO195" s="1548"/>
      <c r="NDP195" s="1548"/>
      <c r="NDQ195" s="1548"/>
      <c r="NDR195" s="1548"/>
      <c r="NDS195" s="1548"/>
      <c r="NDT195" s="1548"/>
      <c r="NDU195" s="1548"/>
      <c r="NDV195" s="1548"/>
      <c r="NDW195" s="1548"/>
      <c r="NDX195" s="1548"/>
      <c r="NDY195" s="1548"/>
      <c r="NDZ195" s="1548"/>
      <c r="NEA195" s="1548"/>
      <c r="NEB195" s="1548"/>
      <c r="NEC195" s="1548"/>
      <c r="NED195" s="1548"/>
      <c r="NEE195" s="1548"/>
      <c r="NEF195" s="1548"/>
      <c r="NEG195" s="1548"/>
      <c r="NEH195" s="1548"/>
      <c r="NEI195" s="1548"/>
      <c r="NEJ195" s="1548"/>
      <c r="NEK195" s="1548"/>
      <c r="NEL195" s="1548"/>
      <c r="NEM195" s="1548"/>
      <c r="NEN195" s="1548"/>
      <c r="NEO195" s="1548"/>
      <c r="NEP195" s="1548"/>
      <c r="NEQ195" s="1548"/>
      <c r="NER195" s="1548"/>
      <c r="NES195" s="1548"/>
      <c r="NET195" s="1548"/>
      <c r="NEU195" s="1548"/>
      <c r="NEV195" s="1548"/>
      <c r="NEW195" s="1548"/>
      <c r="NEX195" s="1548"/>
      <c r="NEY195" s="1548"/>
      <c r="NEZ195" s="1548"/>
      <c r="NFA195" s="1548"/>
      <c r="NFB195" s="1548"/>
      <c r="NFC195" s="1548"/>
      <c r="NFD195" s="1548"/>
      <c r="NFE195" s="1548"/>
      <c r="NFF195" s="1548"/>
      <c r="NFG195" s="1548"/>
      <c r="NFH195" s="1548"/>
      <c r="NFI195" s="1548"/>
      <c r="NFJ195" s="1548"/>
      <c r="NFK195" s="1548"/>
      <c r="NFL195" s="1548"/>
      <c r="NFM195" s="1548"/>
      <c r="NFN195" s="1548"/>
      <c r="NFO195" s="1548"/>
      <c r="NFP195" s="1548"/>
      <c r="NFQ195" s="1548"/>
      <c r="NFR195" s="1548"/>
      <c r="NFS195" s="1548"/>
      <c r="NFT195" s="1548"/>
      <c r="NFU195" s="1548"/>
      <c r="NFV195" s="1548"/>
      <c r="NFW195" s="1548"/>
      <c r="NFX195" s="1548"/>
      <c r="NFY195" s="1548"/>
      <c r="NFZ195" s="1548"/>
      <c r="NGA195" s="1548"/>
      <c r="NGB195" s="1548"/>
      <c r="NGC195" s="1548"/>
      <c r="NGD195" s="1548"/>
      <c r="NGE195" s="1548"/>
      <c r="NGF195" s="1548"/>
      <c r="NGG195" s="1548"/>
      <c r="NGH195" s="1548"/>
      <c r="NGI195" s="1548"/>
      <c r="NGJ195" s="1548"/>
      <c r="NGK195" s="1548"/>
      <c r="NGL195" s="1548"/>
      <c r="NGM195" s="1548"/>
      <c r="NGN195" s="1548"/>
      <c r="NGO195" s="1548"/>
      <c r="NGP195" s="1548"/>
      <c r="NGQ195" s="1548"/>
      <c r="NGR195" s="1548"/>
      <c r="NGS195" s="1548"/>
      <c r="NGT195" s="1548"/>
      <c r="NGU195" s="1548"/>
      <c r="NGV195" s="1548"/>
      <c r="NGW195" s="1548"/>
      <c r="NGX195" s="1548"/>
      <c r="NGY195" s="1548"/>
      <c r="NGZ195" s="1548"/>
      <c r="NHA195" s="1548"/>
      <c r="NHB195" s="1548"/>
      <c r="NHC195" s="1548"/>
      <c r="NHD195" s="1548"/>
      <c r="NHE195" s="1548"/>
      <c r="NHF195" s="1548"/>
      <c r="NHG195" s="1548"/>
      <c r="NHH195" s="1548"/>
      <c r="NHI195" s="1548"/>
      <c r="NHJ195" s="1548"/>
      <c r="NHK195" s="1548"/>
      <c r="NHL195" s="1548"/>
      <c r="NHM195" s="1548"/>
      <c r="NHN195" s="1548"/>
      <c r="NHO195" s="1548"/>
      <c r="NHP195" s="1548"/>
      <c r="NHQ195" s="1548"/>
      <c r="NHR195" s="1548"/>
      <c r="NHS195" s="1548"/>
      <c r="NHT195" s="1548"/>
      <c r="NHU195" s="1548"/>
      <c r="NHV195" s="1548"/>
      <c r="NHW195" s="1548"/>
      <c r="NHX195" s="1548"/>
      <c r="NHY195" s="1548"/>
      <c r="NHZ195" s="1548"/>
      <c r="NIA195" s="1548"/>
      <c r="NIB195" s="1548"/>
      <c r="NIC195" s="1548"/>
      <c r="NID195" s="1548"/>
      <c r="NIE195" s="1548"/>
      <c r="NIF195" s="1548"/>
      <c r="NIG195" s="1548"/>
      <c r="NIH195" s="1548"/>
      <c r="NII195" s="1548"/>
      <c r="NIJ195" s="1548"/>
      <c r="NIK195" s="1548"/>
      <c r="NIL195" s="1548"/>
      <c r="NIM195" s="1548"/>
      <c r="NIN195" s="1548"/>
      <c r="NIO195" s="1548"/>
      <c r="NIP195" s="1548"/>
      <c r="NIQ195" s="1548"/>
      <c r="NIR195" s="1548"/>
      <c r="NIS195" s="1548"/>
      <c r="NIT195" s="1548"/>
      <c r="NIU195" s="1548"/>
      <c r="NIV195" s="1548"/>
      <c r="NIW195" s="1548"/>
      <c r="NIX195" s="1548"/>
      <c r="NIY195" s="1548"/>
      <c r="NIZ195" s="1548"/>
      <c r="NJA195" s="1548"/>
      <c r="NJB195" s="1548"/>
      <c r="NJC195" s="1548"/>
      <c r="NJD195" s="1548"/>
      <c r="NJE195" s="1548"/>
      <c r="NJF195" s="1548"/>
      <c r="NJG195" s="1548"/>
      <c r="NJH195" s="1548"/>
      <c r="NJI195" s="1548"/>
      <c r="NJJ195" s="1548"/>
      <c r="NJK195" s="1548"/>
      <c r="NJL195" s="1548"/>
      <c r="NJM195" s="1548"/>
      <c r="NJN195" s="1548"/>
      <c r="NJO195" s="1548"/>
      <c r="NJP195" s="1548"/>
      <c r="NJQ195" s="1548"/>
      <c r="NJR195" s="1548"/>
      <c r="NJS195" s="1548"/>
      <c r="NJT195" s="1548"/>
      <c r="NJU195" s="1548"/>
      <c r="NJV195" s="1548"/>
      <c r="NJW195" s="1548"/>
      <c r="NJX195" s="1548"/>
      <c r="NJY195" s="1548"/>
      <c r="NJZ195" s="1548"/>
      <c r="NKA195" s="1548"/>
      <c r="NKB195" s="1548"/>
      <c r="NKC195" s="1548"/>
      <c r="NKD195" s="1548"/>
      <c r="NKE195" s="1548"/>
      <c r="NKF195" s="1548"/>
      <c r="NKG195" s="1548"/>
      <c r="NKH195" s="1548"/>
      <c r="NKI195" s="1548"/>
      <c r="NKJ195" s="1548"/>
      <c r="NKK195" s="1548"/>
      <c r="NKL195" s="1548"/>
      <c r="NKM195" s="1548"/>
      <c r="NKN195" s="1548"/>
      <c r="NKO195" s="1548"/>
      <c r="NKP195" s="1548"/>
      <c r="NKQ195" s="1548"/>
      <c r="NKR195" s="1548"/>
      <c r="NKS195" s="1548"/>
      <c r="NKT195" s="1548"/>
      <c r="NKU195" s="1548"/>
      <c r="NKV195" s="1548"/>
      <c r="NKW195" s="1548"/>
      <c r="NKX195" s="1548"/>
      <c r="NKY195" s="1548"/>
      <c r="NKZ195" s="1548"/>
      <c r="NLA195" s="1548"/>
      <c r="NLB195" s="1548"/>
      <c r="NLC195" s="1548"/>
      <c r="NLD195" s="1548"/>
      <c r="NLE195" s="1548"/>
      <c r="NLF195" s="1548"/>
      <c r="NLG195" s="1548"/>
      <c r="NLH195" s="1548"/>
      <c r="NLI195" s="1548"/>
      <c r="NLJ195" s="1548"/>
      <c r="NLK195" s="1548"/>
      <c r="NLL195" s="1548"/>
      <c r="NLM195" s="1548"/>
      <c r="NLN195" s="1548"/>
      <c r="NLO195" s="1548"/>
      <c r="NLP195" s="1548"/>
      <c r="NLQ195" s="1548"/>
      <c r="NLR195" s="1548"/>
      <c r="NLS195" s="1548"/>
      <c r="NLT195" s="1548"/>
      <c r="NLU195" s="1548"/>
      <c r="NLV195" s="1548"/>
      <c r="NLW195" s="1548"/>
      <c r="NLX195" s="1548"/>
      <c r="NLY195" s="1548"/>
      <c r="NLZ195" s="1548"/>
      <c r="NMA195" s="1548"/>
      <c r="NMB195" s="1548"/>
      <c r="NMC195" s="1548"/>
      <c r="NMD195" s="1548"/>
      <c r="NME195" s="1548"/>
      <c r="NMF195" s="1548"/>
      <c r="NMG195" s="1548"/>
      <c r="NMH195" s="1548"/>
      <c r="NMI195" s="1548"/>
      <c r="NMJ195" s="1548"/>
      <c r="NMK195" s="1548"/>
      <c r="NML195" s="1548"/>
      <c r="NMM195" s="1548"/>
      <c r="NMN195" s="1548"/>
      <c r="NMO195" s="1548"/>
      <c r="NMP195" s="1548"/>
      <c r="NMQ195" s="1548"/>
      <c r="NMR195" s="1548"/>
      <c r="NMS195" s="1548"/>
      <c r="NMT195" s="1548"/>
      <c r="NMU195" s="1548"/>
      <c r="NMV195" s="1548"/>
      <c r="NMW195" s="1548"/>
      <c r="NMX195" s="1548"/>
      <c r="NMY195" s="1548"/>
      <c r="NMZ195" s="1548"/>
      <c r="NNA195" s="1548"/>
      <c r="NNB195" s="1548"/>
      <c r="NNC195" s="1548"/>
      <c r="NND195" s="1548"/>
      <c r="NNE195" s="1548"/>
      <c r="NNF195" s="1548"/>
      <c r="NNG195" s="1548"/>
      <c r="NNH195" s="1548"/>
      <c r="NNI195" s="1548"/>
      <c r="NNJ195" s="1548"/>
      <c r="NNK195" s="1548"/>
      <c r="NNL195" s="1548"/>
      <c r="NNM195" s="1548"/>
      <c r="NNN195" s="1548"/>
      <c r="NNO195" s="1548"/>
      <c r="NNP195" s="1548"/>
      <c r="NNQ195" s="1548"/>
      <c r="NNR195" s="1548"/>
      <c r="NNS195" s="1548"/>
      <c r="NNT195" s="1548"/>
      <c r="NNU195" s="1548"/>
      <c r="NNV195" s="1548"/>
      <c r="NNW195" s="1548"/>
      <c r="NNX195" s="1548"/>
      <c r="NNY195" s="1548"/>
      <c r="NNZ195" s="1548"/>
      <c r="NOA195" s="1548"/>
      <c r="NOB195" s="1548"/>
      <c r="NOC195" s="1548"/>
      <c r="NOD195" s="1548"/>
      <c r="NOE195" s="1548"/>
      <c r="NOF195" s="1548"/>
      <c r="NOG195" s="1548"/>
      <c r="NOH195" s="1548"/>
      <c r="NOI195" s="1548"/>
      <c r="NOJ195" s="1548"/>
      <c r="NOK195" s="1548"/>
      <c r="NOL195" s="1548"/>
      <c r="NOM195" s="1548"/>
      <c r="NON195" s="1548"/>
      <c r="NOO195" s="1548"/>
      <c r="NOP195" s="1548"/>
      <c r="NOQ195" s="1548"/>
      <c r="NOR195" s="1548"/>
      <c r="NOS195" s="1548"/>
      <c r="NOT195" s="1548"/>
      <c r="NOU195" s="1548"/>
      <c r="NOV195" s="1548"/>
      <c r="NOW195" s="1548"/>
      <c r="NOX195" s="1548"/>
      <c r="NOY195" s="1548"/>
      <c r="NOZ195" s="1548"/>
      <c r="NPA195" s="1548"/>
      <c r="NPB195" s="1548"/>
      <c r="NPC195" s="1548"/>
      <c r="NPD195" s="1548"/>
      <c r="NPE195" s="1548"/>
      <c r="NPF195" s="1548"/>
      <c r="NPG195" s="1548"/>
      <c r="NPH195" s="1548"/>
      <c r="NPI195" s="1548"/>
      <c r="NPJ195" s="1548"/>
      <c r="NPK195" s="1548"/>
      <c r="NPL195" s="1548"/>
      <c r="NPM195" s="1548"/>
      <c r="NPN195" s="1548"/>
      <c r="NPO195" s="1548"/>
      <c r="NPP195" s="1548"/>
      <c r="NPQ195" s="1548"/>
      <c r="NPR195" s="1548"/>
      <c r="NPS195" s="1548"/>
      <c r="NPT195" s="1548"/>
      <c r="NPU195" s="1548"/>
      <c r="NPV195" s="1548"/>
      <c r="NPW195" s="1548"/>
      <c r="NPX195" s="1548"/>
      <c r="NPY195" s="1548"/>
      <c r="NPZ195" s="1548"/>
      <c r="NQA195" s="1548"/>
      <c r="NQB195" s="1548"/>
      <c r="NQC195" s="1548"/>
      <c r="NQD195" s="1548"/>
      <c r="NQE195" s="1548"/>
      <c r="NQF195" s="1548"/>
      <c r="NQG195" s="1548"/>
      <c r="NQH195" s="1548"/>
      <c r="NQI195" s="1548"/>
      <c r="NQJ195" s="1548"/>
      <c r="NQK195" s="1548"/>
      <c r="NQL195" s="1548"/>
      <c r="NQM195" s="1548"/>
      <c r="NQN195" s="1548"/>
      <c r="NQO195" s="1548"/>
      <c r="NQP195" s="1548"/>
      <c r="NQQ195" s="1548"/>
      <c r="NQR195" s="1548"/>
      <c r="NQS195" s="1548"/>
      <c r="NQT195" s="1548"/>
      <c r="NQU195" s="1548"/>
      <c r="NQV195" s="1548"/>
      <c r="NQW195" s="1548"/>
      <c r="NQX195" s="1548"/>
      <c r="NQY195" s="1548"/>
      <c r="NQZ195" s="1548"/>
      <c r="NRA195" s="1548"/>
      <c r="NRB195" s="1548"/>
      <c r="NRC195" s="1548"/>
      <c r="NRD195" s="1548"/>
      <c r="NRE195" s="1548"/>
      <c r="NRF195" s="1548"/>
      <c r="NRG195" s="1548"/>
      <c r="NRH195" s="1548"/>
      <c r="NRI195" s="1548"/>
      <c r="NRJ195" s="1548"/>
      <c r="NRK195" s="1548"/>
      <c r="NRL195" s="1548"/>
      <c r="NRM195" s="1548"/>
      <c r="NRN195" s="1548"/>
      <c r="NRO195" s="1548"/>
      <c r="NRP195" s="1548"/>
      <c r="NRQ195" s="1548"/>
      <c r="NRR195" s="1548"/>
      <c r="NRS195" s="1548"/>
      <c r="NRT195" s="1548"/>
      <c r="NRU195" s="1548"/>
      <c r="NRV195" s="1548"/>
      <c r="NRW195" s="1548"/>
      <c r="NRX195" s="1548"/>
      <c r="NRY195" s="1548"/>
      <c r="NRZ195" s="1548"/>
      <c r="NSA195" s="1548"/>
      <c r="NSB195" s="1548"/>
      <c r="NSC195" s="1548"/>
      <c r="NSD195" s="1548"/>
      <c r="NSE195" s="1548"/>
      <c r="NSF195" s="1548"/>
      <c r="NSG195" s="1548"/>
      <c r="NSH195" s="1548"/>
      <c r="NSI195" s="1548"/>
      <c r="NSJ195" s="1548"/>
      <c r="NSK195" s="1548"/>
      <c r="NSL195" s="1548"/>
      <c r="NSM195" s="1548"/>
      <c r="NSN195" s="1548"/>
      <c r="NSO195" s="1548"/>
      <c r="NSP195" s="1548"/>
      <c r="NSQ195" s="1548"/>
      <c r="NSR195" s="1548"/>
      <c r="NSS195" s="1548"/>
      <c r="NST195" s="1548"/>
      <c r="NSU195" s="1548"/>
      <c r="NSV195" s="1548"/>
      <c r="NSW195" s="1548"/>
      <c r="NSX195" s="1548"/>
      <c r="NSY195" s="1548"/>
      <c r="NSZ195" s="1548"/>
      <c r="NTA195" s="1548"/>
      <c r="NTB195" s="1548"/>
      <c r="NTC195" s="1548"/>
      <c r="NTD195" s="1548"/>
      <c r="NTE195" s="1548"/>
      <c r="NTF195" s="1548"/>
      <c r="NTG195" s="1548"/>
      <c r="NTH195" s="1548"/>
      <c r="NTI195" s="1548"/>
      <c r="NTJ195" s="1548"/>
      <c r="NTK195" s="1548"/>
      <c r="NTL195" s="1548"/>
      <c r="NTM195" s="1548"/>
      <c r="NTN195" s="1548"/>
      <c r="NTO195" s="1548"/>
      <c r="NTP195" s="1548"/>
      <c r="NTQ195" s="1548"/>
      <c r="NTR195" s="1548"/>
      <c r="NTS195" s="1548"/>
      <c r="NTT195" s="1548"/>
      <c r="NTU195" s="1548"/>
      <c r="NTV195" s="1548"/>
      <c r="NTW195" s="1548"/>
      <c r="NTX195" s="1548"/>
      <c r="NTY195" s="1548"/>
      <c r="NTZ195" s="1548"/>
      <c r="NUA195" s="1548"/>
      <c r="NUB195" s="1548"/>
      <c r="NUC195" s="1548"/>
      <c r="NUD195" s="1548"/>
      <c r="NUE195" s="1548"/>
      <c r="NUF195" s="1548"/>
      <c r="NUG195" s="1548"/>
      <c r="NUH195" s="1548"/>
      <c r="NUI195" s="1548"/>
      <c r="NUJ195" s="1548"/>
      <c r="NUK195" s="1548"/>
      <c r="NUL195" s="1548"/>
      <c r="NUM195" s="1548"/>
      <c r="NUN195" s="1548"/>
      <c r="NUO195" s="1548"/>
      <c r="NUP195" s="1548"/>
      <c r="NUQ195" s="1548"/>
      <c r="NUR195" s="1548"/>
      <c r="NUS195" s="1548"/>
      <c r="NUT195" s="1548"/>
      <c r="NUU195" s="1548"/>
      <c r="NUV195" s="1548"/>
      <c r="NUW195" s="1548"/>
      <c r="NUX195" s="1548"/>
      <c r="NUY195" s="1548"/>
      <c r="NUZ195" s="1548"/>
      <c r="NVA195" s="1548"/>
      <c r="NVB195" s="1548"/>
      <c r="NVC195" s="1548"/>
      <c r="NVD195" s="1548"/>
      <c r="NVE195" s="1548"/>
      <c r="NVF195" s="1548"/>
      <c r="NVG195" s="1548"/>
      <c r="NVH195" s="1548"/>
      <c r="NVI195" s="1548"/>
      <c r="NVJ195" s="1548"/>
      <c r="NVK195" s="1548"/>
      <c r="NVL195" s="1548"/>
      <c r="NVM195" s="1548"/>
      <c r="NVN195" s="1548"/>
      <c r="NVO195" s="1548"/>
      <c r="NVP195" s="1548"/>
      <c r="NVQ195" s="1548"/>
      <c r="NVR195" s="1548"/>
      <c r="NVS195" s="1548"/>
      <c r="NVT195" s="1548"/>
      <c r="NVU195" s="1548"/>
      <c r="NVV195" s="1548"/>
      <c r="NVW195" s="1548"/>
      <c r="NVX195" s="1548"/>
      <c r="NVY195" s="1548"/>
      <c r="NVZ195" s="1548"/>
      <c r="NWA195" s="1548"/>
      <c r="NWB195" s="1548"/>
      <c r="NWC195" s="1548"/>
      <c r="NWD195" s="1548"/>
      <c r="NWE195" s="1548"/>
      <c r="NWF195" s="1548"/>
      <c r="NWG195" s="1548"/>
      <c r="NWH195" s="1548"/>
      <c r="NWI195" s="1548"/>
      <c r="NWJ195" s="1548"/>
      <c r="NWK195" s="1548"/>
      <c r="NWL195" s="1548"/>
      <c r="NWM195" s="1548"/>
      <c r="NWN195" s="1548"/>
      <c r="NWO195" s="1548"/>
      <c r="NWP195" s="1548"/>
      <c r="NWQ195" s="1548"/>
      <c r="NWR195" s="1548"/>
      <c r="NWS195" s="1548"/>
      <c r="NWT195" s="1548"/>
      <c r="NWU195" s="1548"/>
      <c r="NWV195" s="1548"/>
      <c r="NWW195" s="1548"/>
      <c r="NWX195" s="1548"/>
      <c r="NWY195" s="1548"/>
      <c r="NWZ195" s="1548"/>
      <c r="NXA195" s="1548"/>
      <c r="NXB195" s="1548"/>
      <c r="NXC195" s="1548"/>
      <c r="NXD195" s="1548"/>
      <c r="NXE195" s="1548"/>
      <c r="NXF195" s="1548"/>
      <c r="NXG195" s="1548"/>
      <c r="NXH195" s="1548"/>
      <c r="NXI195" s="1548"/>
      <c r="NXJ195" s="1548"/>
      <c r="NXK195" s="1548"/>
      <c r="NXL195" s="1548"/>
      <c r="NXM195" s="1548"/>
      <c r="NXN195" s="1548"/>
      <c r="NXO195" s="1548"/>
      <c r="NXP195" s="1548"/>
      <c r="NXQ195" s="1548"/>
      <c r="NXR195" s="1548"/>
      <c r="NXS195" s="1548"/>
      <c r="NXT195" s="1548"/>
      <c r="NXU195" s="1548"/>
      <c r="NXV195" s="1548"/>
      <c r="NXW195" s="1548"/>
      <c r="NXX195" s="1548"/>
      <c r="NXY195" s="1548"/>
      <c r="NXZ195" s="1548"/>
      <c r="NYA195" s="1548"/>
      <c r="NYB195" s="1548"/>
      <c r="NYC195" s="1548"/>
      <c r="NYD195" s="1548"/>
      <c r="NYE195" s="1548"/>
      <c r="NYF195" s="1548"/>
      <c r="NYG195" s="1548"/>
      <c r="NYH195" s="1548"/>
      <c r="NYI195" s="1548"/>
      <c r="NYJ195" s="1548"/>
      <c r="NYK195" s="1548"/>
      <c r="NYL195" s="1548"/>
      <c r="NYM195" s="1548"/>
      <c r="NYN195" s="1548"/>
      <c r="NYO195" s="1548"/>
      <c r="NYP195" s="1548"/>
      <c r="NYQ195" s="1548"/>
      <c r="NYR195" s="1548"/>
      <c r="NYS195" s="1548"/>
      <c r="NYT195" s="1548"/>
      <c r="NYU195" s="1548"/>
      <c r="NYV195" s="1548"/>
      <c r="NYW195" s="1548"/>
      <c r="NYX195" s="1548"/>
      <c r="NYY195" s="1548"/>
      <c r="NYZ195" s="1548"/>
      <c r="NZA195" s="1548"/>
      <c r="NZB195" s="1548"/>
      <c r="NZC195" s="1548"/>
      <c r="NZD195" s="1548"/>
      <c r="NZE195" s="1548"/>
      <c r="NZF195" s="1548"/>
      <c r="NZG195" s="1548"/>
      <c r="NZH195" s="1548"/>
      <c r="NZI195" s="1548"/>
      <c r="NZJ195" s="1548"/>
      <c r="NZK195" s="1548"/>
      <c r="NZL195" s="1548"/>
      <c r="NZM195" s="1548"/>
      <c r="NZN195" s="1548"/>
      <c r="NZO195" s="1548"/>
      <c r="NZP195" s="1548"/>
      <c r="NZQ195" s="1548"/>
      <c r="NZR195" s="1548"/>
      <c r="NZS195" s="1548"/>
      <c r="NZT195" s="1548"/>
      <c r="NZU195" s="1548"/>
      <c r="NZV195" s="1548"/>
      <c r="NZW195" s="1548"/>
      <c r="NZX195" s="1548"/>
      <c r="NZY195" s="1548"/>
      <c r="NZZ195" s="1548"/>
      <c r="OAA195" s="1548"/>
      <c r="OAB195" s="1548"/>
      <c r="OAC195" s="1548"/>
      <c r="OAD195" s="1548"/>
      <c r="OAE195" s="1548"/>
      <c r="OAF195" s="1548"/>
      <c r="OAG195" s="1548"/>
      <c r="OAH195" s="1548"/>
      <c r="OAI195" s="1548"/>
      <c r="OAJ195" s="1548"/>
      <c r="OAK195" s="1548"/>
      <c r="OAL195" s="1548"/>
      <c r="OAM195" s="1548"/>
      <c r="OAN195" s="1548"/>
      <c r="OAO195" s="1548"/>
      <c r="OAP195" s="1548"/>
      <c r="OAQ195" s="1548"/>
      <c r="OAR195" s="1548"/>
      <c r="OAS195" s="1548"/>
      <c r="OAT195" s="1548"/>
      <c r="OAU195" s="1548"/>
      <c r="OAV195" s="1548"/>
      <c r="OAW195" s="1548"/>
      <c r="OAX195" s="1548"/>
      <c r="OAY195" s="1548"/>
      <c r="OAZ195" s="1548"/>
      <c r="OBA195" s="1548"/>
      <c r="OBB195" s="1548"/>
      <c r="OBC195" s="1548"/>
      <c r="OBD195" s="1548"/>
      <c r="OBE195" s="1548"/>
      <c r="OBF195" s="1548"/>
      <c r="OBG195" s="1548"/>
      <c r="OBH195" s="1548"/>
      <c r="OBI195" s="1548"/>
      <c r="OBJ195" s="1548"/>
      <c r="OBK195" s="1548"/>
      <c r="OBL195" s="1548"/>
      <c r="OBM195" s="1548"/>
      <c r="OBN195" s="1548"/>
      <c r="OBO195" s="1548"/>
      <c r="OBP195" s="1548"/>
      <c r="OBQ195" s="1548"/>
      <c r="OBR195" s="1548"/>
      <c r="OBS195" s="1548"/>
      <c r="OBT195" s="1548"/>
      <c r="OBU195" s="1548"/>
      <c r="OBV195" s="1548"/>
      <c r="OBW195" s="1548"/>
      <c r="OBX195" s="1548"/>
      <c r="OBY195" s="1548"/>
      <c r="OBZ195" s="1548"/>
      <c r="OCA195" s="1548"/>
      <c r="OCB195" s="1548"/>
      <c r="OCC195" s="1548"/>
      <c r="OCD195" s="1548"/>
      <c r="OCE195" s="1548"/>
      <c r="OCF195" s="1548"/>
      <c r="OCG195" s="1548"/>
      <c r="OCH195" s="1548"/>
      <c r="OCI195" s="1548"/>
      <c r="OCJ195" s="1548"/>
      <c r="OCK195" s="1548"/>
      <c r="OCL195" s="1548"/>
      <c r="OCM195" s="1548"/>
      <c r="OCN195" s="1548"/>
      <c r="OCO195" s="1548"/>
      <c r="OCP195" s="1548"/>
      <c r="OCQ195" s="1548"/>
      <c r="OCR195" s="1548"/>
      <c r="OCS195" s="1548"/>
      <c r="OCT195" s="1548"/>
      <c r="OCU195" s="1548"/>
      <c r="OCV195" s="1548"/>
      <c r="OCW195" s="1548"/>
      <c r="OCX195" s="1548"/>
      <c r="OCY195" s="1548"/>
      <c r="OCZ195" s="1548"/>
      <c r="ODA195" s="1548"/>
      <c r="ODB195" s="1548"/>
      <c r="ODC195" s="1548"/>
      <c r="ODD195" s="1548"/>
      <c r="ODE195" s="1548"/>
      <c r="ODF195" s="1548"/>
      <c r="ODG195" s="1548"/>
      <c r="ODH195" s="1548"/>
      <c r="ODI195" s="1548"/>
      <c r="ODJ195" s="1548"/>
      <c r="ODK195" s="1548"/>
      <c r="ODL195" s="1548"/>
      <c r="ODM195" s="1548"/>
      <c r="ODN195" s="1548"/>
      <c r="ODO195" s="1548"/>
      <c r="ODP195" s="1548"/>
      <c r="ODQ195" s="1548"/>
      <c r="ODR195" s="1548"/>
      <c r="ODS195" s="1548"/>
      <c r="ODT195" s="1548"/>
      <c r="ODU195" s="1548"/>
      <c r="ODV195" s="1548"/>
      <c r="ODW195" s="1548"/>
      <c r="ODX195" s="1548"/>
      <c r="ODY195" s="1548"/>
      <c r="ODZ195" s="1548"/>
      <c r="OEA195" s="1548"/>
      <c r="OEB195" s="1548"/>
      <c r="OEC195" s="1548"/>
      <c r="OED195" s="1548"/>
      <c r="OEE195" s="1548"/>
      <c r="OEF195" s="1548"/>
      <c r="OEG195" s="1548"/>
      <c r="OEH195" s="1548"/>
      <c r="OEI195" s="1548"/>
      <c r="OEJ195" s="1548"/>
      <c r="OEK195" s="1548"/>
      <c r="OEL195" s="1548"/>
      <c r="OEM195" s="1548"/>
      <c r="OEN195" s="1548"/>
      <c r="OEO195" s="1548"/>
      <c r="OEP195" s="1548"/>
      <c r="OEQ195" s="1548"/>
      <c r="OER195" s="1548"/>
      <c r="OES195" s="1548"/>
      <c r="OET195" s="1548"/>
      <c r="OEU195" s="1548"/>
      <c r="OEV195" s="1548"/>
      <c r="OEW195" s="1548"/>
      <c r="OEX195" s="1548"/>
      <c r="OEY195" s="1548"/>
      <c r="OEZ195" s="1548"/>
      <c r="OFA195" s="1548"/>
      <c r="OFB195" s="1548"/>
      <c r="OFC195" s="1548"/>
      <c r="OFD195" s="1548"/>
      <c r="OFE195" s="1548"/>
      <c r="OFF195" s="1548"/>
      <c r="OFG195" s="1548"/>
      <c r="OFH195" s="1548"/>
      <c r="OFI195" s="1548"/>
      <c r="OFJ195" s="1548"/>
      <c r="OFK195" s="1548"/>
      <c r="OFL195" s="1548"/>
      <c r="OFM195" s="1548"/>
      <c r="OFN195" s="1548"/>
      <c r="OFO195" s="1548"/>
      <c r="OFP195" s="1548"/>
      <c r="OFQ195" s="1548"/>
      <c r="OFR195" s="1548"/>
      <c r="OFS195" s="1548"/>
      <c r="OFT195" s="1548"/>
      <c r="OFU195" s="1548"/>
      <c r="OFV195" s="1548"/>
      <c r="OFW195" s="1548"/>
      <c r="OFX195" s="1548"/>
      <c r="OFY195" s="1548"/>
      <c r="OFZ195" s="1548"/>
      <c r="OGA195" s="1548"/>
      <c r="OGB195" s="1548"/>
      <c r="OGC195" s="1548"/>
      <c r="OGD195" s="1548"/>
      <c r="OGE195" s="1548"/>
      <c r="OGF195" s="1548"/>
      <c r="OGG195" s="1548"/>
      <c r="OGH195" s="1548"/>
      <c r="OGI195" s="1548"/>
      <c r="OGJ195" s="1548"/>
      <c r="OGK195" s="1548"/>
      <c r="OGL195" s="1548"/>
      <c r="OGM195" s="1548"/>
      <c r="OGN195" s="1548"/>
      <c r="OGO195" s="1548"/>
      <c r="OGP195" s="1548"/>
      <c r="OGQ195" s="1548"/>
      <c r="OGR195" s="1548"/>
      <c r="OGS195" s="1548"/>
      <c r="OGT195" s="1548"/>
      <c r="OGU195" s="1548"/>
      <c r="OGV195" s="1548"/>
      <c r="OGW195" s="1548"/>
      <c r="OGX195" s="1548"/>
      <c r="OGY195" s="1548"/>
      <c r="OGZ195" s="1548"/>
      <c r="OHA195" s="1548"/>
      <c r="OHB195" s="1548"/>
      <c r="OHC195" s="1548"/>
      <c r="OHD195" s="1548"/>
      <c r="OHE195" s="1548"/>
      <c r="OHF195" s="1548"/>
      <c r="OHG195" s="1548"/>
      <c r="OHH195" s="1548"/>
      <c r="OHI195" s="1548"/>
      <c r="OHJ195" s="1548"/>
      <c r="OHK195" s="1548"/>
      <c r="OHL195" s="1548"/>
      <c r="OHM195" s="1548"/>
      <c r="OHN195" s="1548"/>
      <c r="OHO195" s="1548"/>
      <c r="OHP195" s="1548"/>
      <c r="OHQ195" s="1548"/>
      <c r="OHR195" s="1548"/>
      <c r="OHS195" s="1548"/>
      <c r="OHT195" s="1548"/>
      <c r="OHU195" s="1548"/>
      <c r="OHV195" s="1548"/>
      <c r="OHW195" s="1548"/>
      <c r="OHX195" s="1548"/>
      <c r="OHY195" s="1548"/>
      <c r="OHZ195" s="1548"/>
      <c r="OIA195" s="1548"/>
      <c r="OIB195" s="1548"/>
      <c r="OIC195" s="1548"/>
      <c r="OID195" s="1548"/>
      <c r="OIE195" s="1548"/>
      <c r="OIF195" s="1548"/>
      <c r="OIG195" s="1548"/>
      <c r="OIH195" s="1548"/>
      <c r="OII195" s="1548"/>
      <c r="OIJ195" s="1548"/>
      <c r="OIK195" s="1548"/>
      <c r="OIL195" s="1548"/>
      <c r="OIM195" s="1548"/>
      <c r="OIN195" s="1548"/>
      <c r="OIO195" s="1548"/>
      <c r="OIP195" s="1548"/>
      <c r="OIQ195" s="1548"/>
      <c r="OIR195" s="1548"/>
      <c r="OIS195" s="1548"/>
      <c r="OIT195" s="1548"/>
      <c r="OIU195" s="1548"/>
      <c r="OIV195" s="1548"/>
      <c r="OIW195" s="1548"/>
      <c r="OIX195" s="1548"/>
      <c r="OIY195" s="1548"/>
      <c r="OIZ195" s="1548"/>
      <c r="OJA195" s="1548"/>
      <c r="OJB195" s="1548"/>
      <c r="OJC195" s="1548"/>
      <c r="OJD195" s="1548"/>
      <c r="OJE195" s="1548"/>
      <c r="OJF195" s="1548"/>
      <c r="OJG195" s="1548"/>
      <c r="OJH195" s="1548"/>
      <c r="OJI195" s="1548"/>
      <c r="OJJ195" s="1548"/>
      <c r="OJK195" s="1548"/>
      <c r="OJL195" s="1548"/>
      <c r="OJM195" s="1548"/>
      <c r="OJN195" s="1548"/>
      <c r="OJO195" s="1548"/>
      <c r="OJP195" s="1548"/>
      <c r="OJQ195" s="1548"/>
      <c r="OJR195" s="1548"/>
      <c r="OJS195" s="1548"/>
      <c r="OJT195" s="1548"/>
      <c r="OJU195" s="1548"/>
      <c r="OJV195" s="1548"/>
      <c r="OJW195" s="1548"/>
      <c r="OJX195" s="1548"/>
      <c r="OJY195" s="1548"/>
      <c r="OJZ195" s="1548"/>
      <c r="OKA195" s="1548"/>
      <c r="OKB195" s="1548"/>
      <c r="OKC195" s="1548"/>
      <c r="OKD195" s="1548"/>
      <c r="OKE195" s="1548"/>
      <c r="OKF195" s="1548"/>
      <c r="OKG195" s="1548"/>
      <c r="OKH195" s="1548"/>
      <c r="OKI195" s="1548"/>
      <c r="OKJ195" s="1548"/>
      <c r="OKK195" s="1548"/>
      <c r="OKL195" s="1548"/>
      <c r="OKM195" s="1548"/>
      <c r="OKN195" s="1548"/>
      <c r="OKO195" s="1548"/>
      <c r="OKP195" s="1548"/>
      <c r="OKQ195" s="1548"/>
      <c r="OKR195" s="1548"/>
      <c r="OKS195" s="1548"/>
      <c r="OKT195" s="1548"/>
      <c r="OKU195" s="1548"/>
      <c r="OKV195" s="1548"/>
      <c r="OKW195" s="1548"/>
      <c r="OKX195" s="1548"/>
      <c r="OKY195" s="1548"/>
      <c r="OKZ195" s="1548"/>
      <c r="OLA195" s="1548"/>
      <c r="OLB195" s="1548"/>
      <c r="OLC195" s="1548"/>
      <c r="OLD195" s="1548"/>
      <c r="OLE195" s="1548"/>
      <c r="OLF195" s="1548"/>
      <c r="OLG195" s="1548"/>
      <c r="OLH195" s="1548"/>
      <c r="OLI195" s="1548"/>
      <c r="OLJ195" s="1548"/>
      <c r="OLK195" s="1548"/>
      <c r="OLL195" s="1548"/>
      <c r="OLM195" s="1548"/>
      <c r="OLN195" s="1548"/>
      <c r="OLO195" s="1548"/>
      <c r="OLP195" s="1548"/>
      <c r="OLQ195" s="1548"/>
      <c r="OLR195" s="1548"/>
      <c r="OLS195" s="1548"/>
      <c r="OLT195" s="1548"/>
      <c r="OLU195" s="1548"/>
      <c r="OLV195" s="1548"/>
      <c r="OLW195" s="1548"/>
      <c r="OLX195" s="1548"/>
      <c r="OLY195" s="1548"/>
      <c r="OLZ195" s="1548"/>
      <c r="OMA195" s="1548"/>
      <c r="OMB195" s="1548"/>
      <c r="OMC195" s="1548"/>
      <c r="OMD195" s="1548"/>
      <c r="OME195" s="1548"/>
      <c r="OMF195" s="1548"/>
      <c r="OMG195" s="1548"/>
      <c r="OMH195" s="1548"/>
      <c r="OMI195" s="1548"/>
      <c r="OMJ195" s="1548"/>
      <c r="OMK195" s="1548"/>
      <c r="OML195" s="1548"/>
      <c r="OMM195" s="1548"/>
      <c r="OMN195" s="1548"/>
      <c r="OMO195" s="1548"/>
      <c r="OMP195" s="1548"/>
      <c r="OMQ195" s="1548"/>
      <c r="OMR195" s="1548"/>
      <c r="OMS195" s="1548"/>
      <c r="OMT195" s="1548"/>
      <c r="OMU195" s="1548"/>
      <c r="OMV195" s="1548"/>
      <c r="OMW195" s="1548"/>
      <c r="OMX195" s="1548"/>
      <c r="OMY195" s="1548"/>
      <c r="OMZ195" s="1548"/>
      <c r="ONA195" s="1548"/>
      <c r="ONB195" s="1548"/>
      <c r="ONC195" s="1548"/>
      <c r="OND195" s="1548"/>
      <c r="ONE195" s="1548"/>
      <c r="ONF195" s="1548"/>
      <c r="ONG195" s="1548"/>
      <c r="ONH195" s="1548"/>
      <c r="ONI195" s="1548"/>
      <c r="ONJ195" s="1548"/>
      <c r="ONK195" s="1548"/>
      <c r="ONL195" s="1548"/>
      <c r="ONM195" s="1548"/>
      <c r="ONN195" s="1548"/>
      <c r="ONO195" s="1548"/>
      <c r="ONP195" s="1548"/>
      <c r="ONQ195" s="1548"/>
      <c r="ONR195" s="1548"/>
      <c r="ONS195" s="1548"/>
      <c r="ONT195" s="1548"/>
      <c r="ONU195" s="1548"/>
      <c r="ONV195" s="1548"/>
      <c r="ONW195" s="1548"/>
      <c r="ONX195" s="1548"/>
      <c r="ONY195" s="1548"/>
      <c r="ONZ195" s="1548"/>
      <c r="OOA195" s="1548"/>
      <c r="OOB195" s="1548"/>
      <c r="OOC195" s="1548"/>
      <c r="OOD195" s="1548"/>
      <c r="OOE195" s="1548"/>
      <c r="OOF195" s="1548"/>
      <c r="OOG195" s="1548"/>
      <c r="OOH195" s="1548"/>
      <c r="OOI195" s="1548"/>
      <c r="OOJ195" s="1548"/>
      <c r="OOK195" s="1548"/>
      <c r="OOL195" s="1548"/>
      <c r="OOM195" s="1548"/>
      <c r="OON195" s="1548"/>
      <c r="OOO195" s="1548"/>
      <c r="OOP195" s="1548"/>
      <c r="OOQ195" s="1548"/>
      <c r="OOR195" s="1548"/>
      <c r="OOS195" s="1548"/>
      <c r="OOT195" s="1548"/>
      <c r="OOU195" s="1548"/>
      <c r="OOV195" s="1548"/>
      <c r="OOW195" s="1548"/>
      <c r="OOX195" s="1548"/>
      <c r="OOY195" s="1548"/>
      <c r="OOZ195" s="1548"/>
      <c r="OPA195" s="1548"/>
      <c r="OPB195" s="1548"/>
      <c r="OPC195" s="1548"/>
      <c r="OPD195" s="1548"/>
      <c r="OPE195" s="1548"/>
      <c r="OPF195" s="1548"/>
      <c r="OPG195" s="1548"/>
      <c r="OPH195" s="1548"/>
      <c r="OPI195" s="1548"/>
      <c r="OPJ195" s="1548"/>
      <c r="OPK195" s="1548"/>
      <c r="OPL195" s="1548"/>
      <c r="OPM195" s="1548"/>
      <c r="OPN195" s="1548"/>
      <c r="OPO195" s="1548"/>
      <c r="OPP195" s="1548"/>
      <c r="OPQ195" s="1548"/>
      <c r="OPR195" s="1548"/>
      <c r="OPS195" s="1548"/>
      <c r="OPT195" s="1548"/>
      <c r="OPU195" s="1548"/>
      <c r="OPV195" s="1548"/>
      <c r="OPW195" s="1548"/>
      <c r="OPX195" s="1548"/>
      <c r="OPY195" s="1548"/>
      <c r="OPZ195" s="1548"/>
      <c r="OQA195" s="1548"/>
      <c r="OQB195" s="1548"/>
      <c r="OQC195" s="1548"/>
      <c r="OQD195" s="1548"/>
      <c r="OQE195" s="1548"/>
      <c r="OQF195" s="1548"/>
      <c r="OQG195" s="1548"/>
      <c r="OQH195" s="1548"/>
      <c r="OQI195" s="1548"/>
      <c r="OQJ195" s="1548"/>
      <c r="OQK195" s="1548"/>
      <c r="OQL195" s="1548"/>
      <c r="OQM195" s="1548"/>
      <c r="OQN195" s="1548"/>
      <c r="OQO195" s="1548"/>
      <c r="OQP195" s="1548"/>
      <c r="OQQ195" s="1548"/>
      <c r="OQR195" s="1548"/>
      <c r="OQS195" s="1548"/>
      <c r="OQT195" s="1548"/>
      <c r="OQU195" s="1548"/>
      <c r="OQV195" s="1548"/>
      <c r="OQW195" s="1548"/>
      <c r="OQX195" s="1548"/>
      <c r="OQY195" s="1548"/>
      <c r="OQZ195" s="1548"/>
      <c r="ORA195" s="1548"/>
      <c r="ORB195" s="1548"/>
      <c r="ORC195" s="1548"/>
      <c r="ORD195" s="1548"/>
      <c r="ORE195" s="1548"/>
      <c r="ORF195" s="1548"/>
      <c r="ORG195" s="1548"/>
      <c r="ORH195" s="1548"/>
      <c r="ORI195" s="1548"/>
      <c r="ORJ195" s="1548"/>
      <c r="ORK195" s="1548"/>
      <c r="ORL195" s="1548"/>
      <c r="ORM195" s="1548"/>
      <c r="ORN195" s="1548"/>
      <c r="ORO195" s="1548"/>
      <c r="ORP195" s="1548"/>
      <c r="ORQ195" s="1548"/>
      <c r="ORR195" s="1548"/>
      <c r="ORS195" s="1548"/>
      <c r="ORT195" s="1548"/>
      <c r="ORU195" s="1548"/>
      <c r="ORV195" s="1548"/>
      <c r="ORW195" s="1548"/>
      <c r="ORX195" s="1548"/>
      <c r="ORY195" s="1548"/>
      <c r="ORZ195" s="1548"/>
      <c r="OSA195" s="1548"/>
      <c r="OSB195" s="1548"/>
      <c r="OSC195" s="1548"/>
      <c r="OSD195" s="1548"/>
      <c r="OSE195" s="1548"/>
      <c r="OSF195" s="1548"/>
      <c r="OSG195" s="1548"/>
      <c r="OSH195" s="1548"/>
      <c r="OSI195" s="1548"/>
      <c r="OSJ195" s="1548"/>
      <c r="OSK195" s="1548"/>
      <c r="OSL195" s="1548"/>
      <c r="OSM195" s="1548"/>
      <c r="OSN195" s="1548"/>
      <c r="OSO195" s="1548"/>
      <c r="OSP195" s="1548"/>
      <c r="OSQ195" s="1548"/>
      <c r="OSR195" s="1548"/>
      <c r="OSS195" s="1548"/>
      <c r="OST195" s="1548"/>
      <c r="OSU195" s="1548"/>
      <c r="OSV195" s="1548"/>
      <c r="OSW195" s="1548"/>
      <c r="OSX195" s="1548"/>
      <c r="OSY195" s="1548"/>
      <c r="OSZ195" s="1548"/>
      <c r="OTA195" s="1548"/>
      <c r="OTB195" s="1548"/>
      <c r="OTC195" s="1548"/>
      <c r="OTD195" s="1548"/>
      <c r="OTE195" s="1548"/>
      <c r="OTF195" s="1548"/>
      <c r="OTG195" s="1548"/>
      <c r="OTH195" s="1548"/>
      <c r="OTI195" s="1548"/>
      <c r="OTJ195" s="1548"/>
      <c r="OTK195" s="1548"/>
      <c r="OTL195" s="1548"/>
      <c r="OTM195" s="1548"/>
      <c r="OTN195" s="1548"/>
      <c r="OTO195" s="1548"/>
      <c r="OTP195" s="1548"/>
      <c r="OTQ195" s="1548"/>
      <c r="OTR195" s="1548"/>
      <c r="OTS195" s="1548"/>
      <c r="OTT195" s="1548"/>
      <c r="OTU195" s="1548"/>
      <c r="OTV195" s="1548"/>
      <c r="OTW195" s="1548"/>
      <c r="OTX195" s="1548"/>
      <c r="OTY195" s="1548"/>
      <c r="OTZ195" s="1548"/>
      <c r="OUA195" s="1548"/>
      <c r="OUB195" s="1548"/>
      <c r="OUC195" s="1548"/>
      <c r="OUD195" s="1548"/>
      <c r="OUE195" s="1548"/>
      <c r="OUF195" s="1548"/>
      <c r="OUG195" s="1548"/>
      <c r="OUH195" s="1548"/>
      <c r="OUI195" s="1548"/>
      <c r="OUJ195" s="1548"/>
      <c r="OUK195" s="1548"/>
      <c r="OUL195" s="1548"/>
      <c r="OUM195" s="1548"/>
      <c r="OUN195" s="1548"/>
      <c r="OUO195" s="1548"/>
      <c r="OUP195" s="1548"/>
      <c r="OUQ195" s="1548"/>
      <c r="OUR195" s="1548"/>
      <c r="OUS195" s="1548"/>
      <c r="OUT195" s="1548"/>
      <c r="OUU195" s="1548"/>
      <c r="OUV195" s="1548"/>
      <c r="OUW195" s="1548"/>
      <c r="OUX195" s="1548"/>
      <c r="OUY195" s="1548"/>
      <c r="OUZ195" s="1548"/>
      <c r="OVA195" s="1548"/>
      <c r="OVB195" s="1548"/>
      <c r="OVC195" s="1548"/>
      <c r="OVD195" s="1548"/>
      <c r="OVE195" s="1548"/>
      <c r="OVF195" s="1548"/>
      <c r="OVG195" s="1548"/>
      <c r="OVH195" s="1548"/>
      <c r="OVI195" s="1548"/>
      <c r="OVJ195" s="1548"/>
      <c r="OVK195" s="1548"/>
      <c r="OVL195" s="1548"/>
      <c r="OVM195" s="1548"/>
      <c r="OVN195" s="1548"/>
      <c r="OVO195" s="1548"/>
      <c r="OVP195" s="1548"/>
      <c r="OVQ195" s="1548"/>
      <c r="OVR195" s="1548"/>
      <c r="OVS195" s="1548"/>
      <c r="OVT195" s="1548"/>
      <c r="OVU195" s="1548"/>
      <c r="OVV195" s="1548"/>
      <c r="OVW195" s="1548"/>
      <c r="OVX195" s="1548"/>
      <c r="OVY195" s="1548"/>
      <c r="OVZ195" s="1548"/>
      <c r="OWA195" s="1548"/>
      <c r="OWB195" s="1548"/>
      <c r="OWC195" s="1548"/>
      <c r="OWD195" s="1548"/>
      <c r="OWE195" s="1548"/>
      <c r="OWF195" s="1548"/>
      <c r="OWG195" s="1548"/>
      <c r="OWH195" s="1548"/>
      <c r="OWI195" s="1548"/>
      <c r="OWJ195" s="1548"/>
      <c r="OWK195" s="1548"/>
      <c r="OWL195" s="1548"/>
      <c r="OWM195" s="1548"/>
      <c r="OWN195" s="1548"/>
      <c r="OWO195" s="1548"/>
      <c r="OWP195" s="1548"/>
      <c r="OWQ195" s="1548"/>
      <c r="OWR195" s="1548"/>
      <c r="OWS195" s="1548"/>
      <c r="OWT195" s="1548"/>
      <c r="OWU195" s="1548"/>
      <c r="OWV195" s="1548"/>
      <c r="OWW195" s="1548"/>
      <c r="OWX195" s="1548"/>
      <c r="OWY195" s="1548"/>
      <c r="OWZ195" s="1548"/>
      <c r="OXA195" s="1548"/>
      <c r="OXB195" s="1548"/>
      <c r="OXC195" s="1548"/>
      <c r="OXD195" s="1548"/>
      <c r="OXE195" s="1548"/>
      <c r="OXF195" s="1548"/>
      <c r="OXG195" s="1548"/>
      <c r="OXH195" s="1548"/>
      <c r="OXI195" s="1548"/>
      <c r="OXJ195" s="1548"/>
      <c r="OXK195" s="1548"/>
      <c r="OXL195" s="1548"/>
      <c r="OXM195" s="1548"/>
      <c r="OXN195" s="1548"/>
      <c r="OXO195" s="1548"/>
      <c r="OXP195" s="1548"/>
      <c r="OXQ195" s="1548"/>
      <c r="OXR195" s="1548"/>
      <c r="OXS195" s="1548"/>
      <c r="OXT195" s="1548"/>
      <c r="OXU195" s="1548"/>
      <c r="OXV195" s="1548"/>
      <c r="OXW195" s="1548"/>
      <c r="OXX195" s="1548"/>
      <c r="OXY195" s="1548"/>
      <c r="OXZ195" s="1548"/>
      <c r="OYA195" s="1548"/>
      <c r="OYB195" s="1548"/>
      <c r="OYC195" s="1548"/>
      <c r="OYD195" s="1548"/>
      <c r="OYE195" s="1548"/>
      <c r="OYF195" s="1548"/>
      <c r="OYG195" s="1548"/>
      <c r="OYH195" s="1548"/>
      <c r="OYI195" s="1548"/>
      <c r="OYJ195" s="1548"/>
      <c r="OYK195" s="1548"/>
      <c r="OYL195" s="1548"/>
      <c r="OYM195" s="1548"/>
      <c r="OYN195" s="1548"/>
      <c r="OYO195" s="1548"/>
      <c r="OYP195" s="1548"/>
      <c r="OYQ195" s="1548"/>
      <c r="OYR195" s="1548"/>
      <c r="OYS195" s="1548"/>
      <c r="OYT195" s="1548"/>
      <c r="OYU195" s="1548"/>
      <c r="OYV195" s="1548"/>
      <c r="OYW195" s="1548"/>
      <c r="OYX195" s="1548"/>
      <c r="OYY195" s="1548"/>
      <c r="OYZ195" s="1548"/>
      <c r="OZA195" s="1548"/>
      <c r="OZB195" s="1548"/>
      <c r="OZC195" s="1548"/>
      <c r="OZD195" s="1548"/>
      <c r="OZE195" s="1548"/>
      <c r="OZF195" s="1548"/>
      <c r="OZG195" s="1548"/>
      <c r="OZH195" s="1548"/>
      <c r="OZI195" s="1548"/>
      <c r="OZJ195" s="1548"/>
      <c r="OZK195" s="1548"/>
      <c r="OZL195" s="1548"/>
      <c r="OZM195" s="1548"/>
      <c r="OZN195" s="1548"/>
      <c r="OZO195" s="1548"/>
      <c r="OZP195" s="1548"/>
      <c r="OZQ195" s="1548"/>
      <c r="OZR195" s="1548"/>
      <c r="OZS195" s="1548"/>
      <c r="OZT195" s="1548"/>
      <c r="OZU195" s="1548"/>
      <c r="OZV195" s="1548"/>
      <c r="OZW195" s="1548"/>
      <c r="OZX195" s="1548"/>
      <c r="OZY195" s="1548"/>
      <c r="OZZ195" s="1548"/>
      <c r="PAA195" s="1548"/>
      <c r="PAB195" s="1548"/>
      <c r="PAC195" s="1548"/>
      <c r="PAD195" s="1548"/>
      <c r="PAE195" s="1548"/>
      <c r="PAF195" s="1548"/>
      <c r="PAG195" s="1548"/>
      <c r="PAH195" s="1548"/>
      <c r="PAI195" s="1548"/>
      <c r="PAJ195" s="1548"/>
      <c r="PAK195" s="1548"/>
      <c r="PAL195" s="1548"/>
      <c r="PAM195" s="1548"/>
      <c r="PAN195" s="1548"/>
      <c r="PAO195" s="1548"/>
      <c r="PAP195" s="1548"/>
      <c r="PAQ195" s="1548"/>
      <c r="PAR195" s="1548"/>
      <c r="PAS195" s="1548"/>
      <c r="PAT195" s="1548"/>
      <c r="PAU195" s="1548"/>
      <c r="PAV195" s="1548"/>
      <c r="PAW195" s="1548"/>
      <c r="PAX195" s="1548"/>
      <c r="PAY195" s="1548"/>
      <c r="PAZ195" s="1548"/>
      <c r="PBA195" s="1548"/>
      <c r="PBB195" s="1548"/>
      <c r="PBC195" s="1548"/>
      <c r="PBD195" s="1548"/>
      <c r="PBE195" s="1548"/>
      <c r="PBF195" s="1548"/>
      <c r="PBG195" s="1548"/>
      <c r="PBH195" s="1548"/>
      <c r="PBI195" s="1548"/>
      <c r="PBJ195" s="1548"/>
      <c r="PBK195" s="1548"/>
      <c r="PBL195" s="1548"/>
      <c r="PBM195" s="1548"/>
      <c r="PBN195" s="1548"/>
      <c r="PBO195" s="1548"/>
      <c r="PBP195" s="1548"/>
      <c r="PBQ195" s="1548"/>
      <c r="PBR195" s="1548"/>
      <c r="PBS195" s="1548"/>
      <c r="PBT195" s="1548"/>
      <c r="PBU195" s="1548"/>
      <c r="PBV195" s="1548"/>
      <c r="PBW195" s="1548"/>
      <c r="PBX195" s="1548"/>
      <c r="PBY195" s="1548"/>
      <c r="PBZ195" s="1548"/>
      <c r="PCA195" s="1548"/>
      <c r="PCB195" s="1548"/>
      <c r="PCC195" s="1548"/>
      <c r="PCD195" s="1548"/>
      <c r="PCE195" s="1548"/>
      <c r="PCF195" s="1548"/>
      <c r="PCG195" s="1548"/>
      <c r="PCH195" s="1548"/>
      <c r="PCI195" s="1548"/>
      <c r="PCJ195" s="1548"/>
      <c r="PCK195" s="1548"/>
      <c r="PCL195" s="1548"/>
      <c r="PCM195" s="1548"/>
      <c r="PCN195" s="1548"/>
      <c r="PCO195" s="1548"/>
      <c r="PCP195" s="1548"/>
      <c r="PCQ195" s="1548"/>
      <c r="PCR195" s="1548"/>
      <c r="PCS195" s="1548"/>
      <c r="PCT195" s="1548"/>
      <c r="PCU195" s="1548"/>
      <c r="PCV195" s="1548"/>
      <c r="PCW195" s="1548"/>
      <c r="PCX195" s="1548"/>
      <c r="PCY195" s="1548"/>
      <c r="PCZ195" s="1548"/>
      <c r="PDA195" s="1548"/>
      <c r="PDB195" s="1548"/>
      <c r="PDC195" s="1548"/>
      <c r="PDD195" s="1548"/>
      <c r="PDE195" s="1548"/>
      <c r="PDF195" s="1548"/>
      <c r="PDG195" s="1548"/>
      <c r="PDH195" s="1548"/>
      <c r="PDI195" s="1548"/>
      <c r="PDJ195" s="1548"/>
      <c r="PDK195" s="1548"/>
      <c r="PDL195" s="1548"/>
      <c r="PDM195" s="1548"/>
      <c r="PDN195" s="1548"/>
      <c r="PDO195" s="1548"/>
      <c r="PDP195" s="1548"/>
      <c r="PDQ195" s="1548"/>
      <c r="PDR195" s="1548"/>
      <c r="PDS195" s="1548"/>
      <c r="PDT195" s="1548"/>
      <c r="PDU195" s="1548"/>
      <c r="PDV195" s="1548"/>
      <c r="PDW195" s="1548"/>
      <c r="PDX195" s="1548"/>
      <c r="PDY195" s="1548"/>
      <c r="PDZ195" s="1548"/>
      <c r="PEA195" s="1548"/>
      <c r="PEB195" s="1548"/>
      <c r="PEC195" s="1548"/>
      <c r="PED195" s="1548"/>
      <c r="PEE195" s="1548"/>
      <c r="PEF195" s="1548"/>
      <c r="PEG195" s="1548"/>
      <c r="PEH195" s="1548"/>
      <c r="PEI195" s="1548"/>
      <c r="PEJ195" s="1548"/>
      <c r="PEK195" s="1548"/>
      <c r="PEL195" s="1548"/>
      <c r="PEM195" s="1548"/>
      <c r="PEN195" s="1548"/>
      <c r="PEO195" s="1548"/>
      <c r="PEP195" s="1548"/>
      <c r="PEQ195" s="1548"/>
      <c r="PER195" s="1548"/>
      <c r="PES195" s="1548"/>
      <c r="PET195" s="1548"/>
      <c r="PEU195" s="1548"/>
      <c r="PEV195" s="1548"/>
      <c r="PEW195" s="1548"/>
      <c r="PEX195" s="1548"/>
      <c r="PEY195" s="1548"/>
      <c r="PEZ195" s="1548"/>
      <c r="PFA195" s="1548"/>
      <c r="PFB195" s="1548"/>
      <c r="PFC195" s="1548"/>
      <c r="PFD195" s="1548"/>
      <c r="PFE195" s="1548"/>
      <c r="PFF195" s="1548"/>
      <c r="PFG195" s="1548"/>
      <c r="PFH195" s="1548"/>
      <c r="PFI195" s="1548"/>
      <c r="PFJ195" s="1548"/>
      <c r="PFK195" s="1548"/>
      <c r="PFL195" s="1548"/>
      <c r="PFM195" s="1548"/>
      <c r="PFN195" s="1548"/>
      <c r="PFO195" s="1548"/>
      <c r="PFP195" s="1548"/>
      <c r="PFQ195" s="1548"/>
      <c r="PFR195" s="1548"/>
      <c r="PFS195" s="1548"/>
      <c r="PFT195" s="1548"/>
      <c r="PFU195" s="1548"/>
      <c r="PFV195" s="1548"/>
      <c r="PFW195" s="1548"/>
      <c r="PFX195" s="1548"/>
      <c r="PFY195" s="1548"/>
      <c r="PFZ195" s="1548"/>
      <c r="PGA195" s="1548"/>
      <c r="PGB195" s="1548"/>
      <c r="PGC195" s="1548"/>
      <c r="PGD195" s="1548"/>
      <c r="PGE195" s="1548"/>
      <c r="PGF195" s="1548"/>
      <c r="PGG195" s="1548"/>
      <c r="PGH195" s="1548"/>
      <c r="PGI195" s="1548"/>
      <c r="PGJ195" s="1548"/>
      <c r="PGK195" s="1548"/>
      <c r="PGL195" s="1548"/>
      <c r="PGM195" s="1548"/>
      <c r="PGN195" s="1548"/>
      <c r="PGO195" s="1548"/>
      <c r="PGP195" s="1548"/>
      <c r="PGQ195" s="1548"/>
      <c r="PGR195" s="1548"/>
      <c r="PGS195" s="1548"/>
      <c r="PGT195" s="1548"/>
      <c r="PGU195" s="1548"/>
      <c r="PGV195" s="1548"/>
      <c r="PGW195" s="1548"/>
      <c r="PGX195" s="1548"/>
      <c r="PGY195" s="1548"/>
      <c r="PGZ195" s="1548"/>
      <c r="PHA195" s="1548"/>
      <c r="PHB195" s="1548"/>
      <c r="PHC195" s="1548"/>
      <c r="PHD195" s="1548"/>
      <c r="PHE195" s="1548"/>
      <c r="PHF195" s="1548"/>
      <c r="PHG195" s="1548"/>
      <c r="PHH195" s="1548"/>
      <c r="PHI195" s="1548"/>
      <c r="PHJ195" s="1548"/>
      <c r="PHK195" s="1548"/>
      <c r="PHL195" s="1548"/>
      <c r="PHM195" s="1548"/>
      <c r="PHN195" s="1548"/>
      <c r="PHO195" s="1548"/>
      <c r="PHP195" s="1548"/>
      <c r="PHQ195" s="1548"/>
      <c r="PHR195" s="1548"/>
      <c r="PHS195" s="1548"/>
      <c r="PHT195" s="1548"/>
      <c r="PHU195" s="1548"/>
      <c r="PHV195" s="1548"/>
      <c r="PHW195" s="1548"/>
      <c r="PHX195" s="1548"/>
      <c r="PHY195" s="1548"/>
      <c r="PHZ195" s="1548"/>
      <c r="PIA195" s="1548"/>
      <c r="PIB195" s="1548"/>
      <c r="PIC195" s="1548"/>
      <c r="PID195" s="1548"/>
      <c r="PIE195" s="1548"/>
      <c r="PIF195" s="1548"/>
      <c r="PIG195" s="1548"/>
      <c r="PIH195" s="1548"/>
      <c r="PII195" s="1548"/>
      <c r="PIJ195" s="1548"/>
      <c r="PIK195" s="1548"/>
      <c r="PIL195" s="1548"/>
      <c r="PIM195" s="1548"/>
      <c r="PIN195" s="1548"/>
      <c r="PIO195" s="1548"/>
      <c r="PIP195" s="1548"/>
      <c r="PIQ195" s="1548"/>
      <c r="PIR195" s="1548"/>
      <c r="PIS195" s="1548"/>
      <c r="PIT195" s="1548"/>
      <c r="PIU195" s="1548"/>
      <c r="PIV195" s="1548"/>
      <c r="PIW195" s="1548"/>
      <c r="PIX195" s="1548"/>
      <c r="PIY195" s="1548"/>
      <c r="PIZ195" s="1548"/>
      <c r="PJA195" s="1548"/>
      <c r="PJB195" s="1548"/>
      <c r="PJC195" s="1548"/>
      <c r="PJD195" s="1548"/>
      <c r="PJE195" s="1548"/>
      <c r="PJF195" s="1548"/>
      <c r="PJG195" s="1548"/>
      <c r="PJH195" s="1548"/>
      <c r="PJI195" s="1548"/>
      <c r="PJJ195" s="1548"/>
      <c r="PJK195" s="1548"/>
      <c r="PJL195" s="1548"/>
      <c r="PJM195" s="1548"/>
      <c r="PJN195" s="1548"/>
      <c r="PJO195" s="1548"/>
      <c r="PJP195" s="1548"/>
      <c r="PJQ195" s="1548"/>
      <c r="PJR195" s="1548"/>
      <c r="PJS195" s="1548"/>
      <c r="PJT195" s="1548"/>
      <c r="PJU195" s="1548"/>
      <c r="PJV195" s="1548"/>
      <c r="PJW195" s="1548"/>
      <c r="PJX195" s="1548"/>
      <c r="PJY195" s="1548"/>
      <c r="PJZ195" s="1548"/>
      <c r="PKA195" s="1548"/>
      <c r="PKB195" s="1548"/>
      <c r="PKC195" s="1548"/>
      <c r="PKD195" s="1548"/>
      <c r="PKE195" s="1548"/>
      <c r="PKF195" s="1548"/>
      <c r="PKG195" s="1548"/>
      <c r="PKH195" s="1548"/>
      <c r="PKI195" s="1548"/>
      <c r="PKJ195" s="1548"/>
      <c r="PKK195" s="1548"/>
      <c r="PKL195" s="1548"/>
      <c r="PKM195" s="1548"/>
      <c r="PKN195" s="1548"/>
      <c r="PKO195" s="1548"/>
      <c r="PKP195" s="1548"/>
      <c r="PKQ195" s="1548"/>
      <c r="PKR195" s="1548"/>
      <c r="PKS195" s="1548"/>
      <c r="PKT195" s="1548"/>
      <c r="PKU195" s="1548"/>
      <c r="PKV195" s="1548"/>
      <c r="PKW195" s="1548"/>
      <c r="PKX195" s="1548"/>
      <c r="PKY195" s="1548"/>
      <c r="PKZ195" s="1548"/>
      <c r="PLA195" s="1548"/>
      <c r="PLB195" s="1548"/>
      <c r="PLC195" s="1548"/>
      <c r="PLD195" s="1548"/>
      <c r="PLE195" s="1548"/>
      <c r="PLF195" s="1548"/>
      <c r="PLG195" s="1548"/>
      <c r="PLH195" s="1548"/>
      <c r="PLI195" s="1548"/>
      <c r="PLJ195" s="1548"/>
      <c r="PLK195" s="1548"/>
      <c r="PLL195" s="1548"/>
      <c r="PLM195" s="1548"/>
      <c r="PLN195" s="1548"/>
      <c r="PLO195" s="1548"/>
      <c r="PLP195" s="1548"/>
      <c r="PLQ195" s="1548"/>
      <c r="PLR195" s="1548"/>
      <c r="PLS195" s="1548"/>
      <c r="PLT195" s="1548"/>
      <c r="PLU195" s="1548"/>
      <c r="PLV195" s="1548"/>
      <c r="PLW195" s="1548"/>
      <c r="PLX195" s="1548"/>
      <c r="PLY195" s="1548"/>
      <c r="PLZ195" s="1548"/>
      <c r="PMA195" s="1548"/>
      <c r="PMB195" s="1548"/>
      <c r="PMC195" s="1548"/>
      <c r="PMD195" s="1548"/>
      <c r="PME195" s="1548"/>
      <c r="PMF195" s="1548"/>
      <c r="PMG195" s="1548"/>
      <c r="PMH195" s="1548"/>
      <c r="PMI195" s="1548"/>
      <c r="PMJ195" s="1548"/>
      <c r="PMK195" s="1548"/>
      <c r="PML195" s="1548"/>
      <c r="PMM195" s="1548"/>
      <c r="PMN195" s="1548"/>
      <c r="PMO195" s="1548"/>
      <c r="PMP195" s="1548"/>
      <c r="PMQ195" s="1548"/>
      <c r="PMR195" s="1548"/>
      <c r="PMS195" s="1548"/>
      <c r="PMT195" s="1548"/>
      <c r="PMU195" s="1548"/>
      <c r="PMV195" s="1548"/>
      <c r="PMW195" s="1548"/>
      <c r="PMX195" s="1548"/>
      <c r="PMY195" s="1548"/>
      <c r="PMZ195" s="1548"/>
      <c r="PNA195" s="1548"/>
      <c r="PNB195" s="1548"/>
      <c r="PNC195" s="1548"/>
      <c r="PND195" s="1548"/>
      <c r="PNE195" s="1548"/>
      <c r="PNF195" s="1548"/>
      <c r="PNG195" s="1548"/>
      <c r="PNH195" s="1548"/>
      <c r="PNI195" s="1548"/>
      <c r="PNJ195" s="1548"/>
      <c r="PNK195" s="1548"/>
      <c r="PNL195" s="1548"/>
      <c r="PNM195" s="1548"/>
      <c r="PNN195" s="1548"/>
      <c r="PNO195" s="1548"/>
      <c r="PNP195" s="1548"/>
      <c r="PNQ195" s="1548"/>
      <c r="PNR195" s="1548"/>
      <c r="PNS195" s="1548"/>
      <c r="PNT195" s="1548"/>
      <c r="PNU195" s="1548"/>
      <c r="PNV195" s="1548"/>
      <c r="PNW195" s="1548"/>
      <c r="PNX195" s="1548"/>
      <c r="PNY195" s="1548"/>
      <c r="PNZ195" s="1548"/>
      <c r="POA195" s="1548"/>
      <c r="POB195" s="1548"/>
      <c r="POC195" s="1548"/>
      <c r="POD195" s="1548"/>
      <c r="POE195" s="1548"/>
      <c r="POF195" s="1548"/>
      <c r="POG195" s="1548"/>
      <c r="POH195" s="1548"/>
      <c r="POI195" s="1548"/>
      <c r="POJ195" s="1548"/>
      <c r="POK195" s="1548"/>
      <c r="POL195" s="1548"/>
      <c r="POM195" s="1548"/>
      <c r="PON195" s="1548"/>
      <c r="POO195" s="1548"/>
      <c r="POP195" s="1548"/>
      <c r="POQ195" s="1548"/>
      <c r="POR195" s="1548"/>
      <c r="POS195" s="1548"/>
      <c r="POT195" s="1548"/>
      <c r="POU195" s="1548"/>
      <c r="POV195" s="1548"/>
      <c r="POW195" s="1548"/>
      <c r="POX195" s="1548"/>
      <c r="POY195" s="1548"/>
      <c r="POZ195" s="1548"/>
      <c r="PPA195" s="1548"/>
      <c r="PPB195" s="1548"/>
      <c r="PPC195" s="1548"/>
      <c r="PPD195" s="1548"/>
      <c r="PPE195" s="1548"/>
      <c r="PPF195" s="1548"/>
      <c r="PPG195" s="1548"/>
      <c r="PPH195" s="1548"/>
      <c r="PPI195" s="1548"/>
      <c r="PPJ195" s="1548"/>
      <c r="PPK195" s="1548"/>
      <c r="PPL195" s="1548"/>
      <c r="PPM195" s="1548"/>
      <c r="PPN195" s="1548"/>
      <c r="PPO195" s="1548"/>
      <c r="PPP195" s="1548"/>
      <c r="PPQ195" s="1548"/>
      <c r="PPR195" s="1548"/>
      <c r="PPS195" s="1548"/>
      <c r="PPT195" s="1548"/>
      <c r="PPU195" s="1548"/>
      <c r="PPV195" s="1548"/>
      <c r="PPW195" s="1548"/>
      <c r="PPX195" s="1548"/>
      <c r="PPY195" s="1548"/>
      <c r="PPZ195" s="1548"/>
      <c r="PQA195" s="1548"/>
      <c r="PQB195" s="1548"/>
      <c r="PQC195" s="1548"/>
      <c r="PQD195" s="1548"/>
      <c r="PQE195" s="1548"/>
      <c r="PQF195" s="1548"/>
      <c r="PQG195" s="1548"/>
      <c r="PQH195" s="1548"/>
      <c r="PQI195" s="1548"/>
      <c r="PQJ195" s="1548"/>
      <c r="PQK195" s="1548"/>
      <c r="PQL195" s="1548"/>
      <c r="PQM195" s="1548"/>
      <c r="PQN195" s="1548"/>
      <c r="PQO195" s="1548"/>
      <c r="PQP195" s="1548"/>
      <c r="PQQ195" s="1548"/>
      <c r="PQR195" s="1548"/>
      <c r="PQS195" s="1548"/>
      <c r="PQT195" s="1548"/>
      <c r="PQU195" s="1548"/>
      <c r="PQV195" s="1548"/>
      <c r="PQW195" s="1548"/>
      <c r="PQX195" s="1548"/>
      <c r="PQY195" s="1548"/>
      <c r="PQZ195" s="1548"/>
      <c r="PRA195" s="1548"/>
      <c r="PRB195" s="1548"/>
      <c r="PRC195" s="1548"/>
      <c r="PRD195" s="1548"/>
      <c r="PRE195" s="1548"/>
      <c r="PRF195" s="1548"/>
      <c r="PRG195" s="1548"/>
      <c r="PRH195" s="1548"/>
      <c r="PRI195" s="1548"/>
      <c r="PRJ195" s="1548"/>
      <c r="PRK195" s="1548"/>
      <c r="PRL195" s="1548"/>
      <c r="PRM195" s="1548"/>
      <c r="PRN195" s="1548"/>
      <c r="PRO195" s="1548"/>
      <c r="PRP195" s="1548"/>
      <c r="PRQ195" s="1548"/>
      <c r="PRR195" s="1548"/>
      <c r="PRS195" s="1548"/>
      <c r="PRT195" s="1548"/>
      <c r="PRU195" s="1548"/>
      <c r="PRV195" s="1548"/>
      <c r="PRW195" s="1548"/>
      <c r="PRX195" s="1548"/>
      <c r="PRY195" s="1548"/>
      <c r="PRZ195" s="1548"/>
      <c r="PSA195" s="1548"/>
      <c r="PSB195" s="1548"/>
      <c r="PSC195" s="1548"/>
      <c r="PSD195" s="1548"/>
      <c r="PSE195" s="1548"/>
      <c r="PSF195" s="1548"/>
      <c r="PSG195" s="1548"/>
      <c r="PSH195" s="1548"/>
      <c r="PSI195" s="1548"/>
      <c r="PSJ195" s="1548"/>
      <c r="PSK195" s="1548"/>
      <c r="PSL195" s="1548"/>
      <c r="PSM195" s="1548"/>
      <c r="PSN195" s="1548"/>
      <c r="PSO195" s="1548"/>
      <c r="PSP195" s="1548"/>
      <c r="PSQ195" s="1548"/>
      <c r="PSR195" s="1548"/>
      <c r="PSS195" s="1548"/>
      <c r="PST195" s="1548"/>
      <c r="PSU195" s="1548"/>
      <c r="PSV195" s="1548"/>
      <c r="PSW195" s="1548"/>
      <c r="PSX195" s="1548"/>
      <c r="PSY195" s="1548"/>
      <c r="PSZ195" s="1548"/>
      <c r="PTA195" s="1548"/>
      <c r="PTB195" s="1548"/>
      <c r="PTC195" s="1548"/>
      <c r="PTD195" s="1548"/>
      <c r="PTE195" s="1548"/>
      <c r="PTF195" s="1548"/>
      <c r="PTG195" s="1548"/>
      <c r="PTH195" s="1548"/>
      <c r="PTI195" s="1548"/>
      <c r="PTJ195" s="1548"/>
      <c r="PTK195" s="1548"/>
      <c r="PTL195" s="1548"/>
      <c r="PTM195" s="1548"/>
      <c r="PTN195" s="1548"/>
      <c r="PTO195" s="1548"/>
      <c r="PTP195" s="1548"/>
      <c r="PTQ195" s="1548"/>
      <c r="PTR195" s="1548"/>
      <c r="PTS195" s="1548"/>
      <c r="PTT195" s="1548"/>
      <c r="PTU195" s="1548"/>
      <c r="PTV195" s="1548"/>
      <c r="PTW195" s="1548"/>
      <c r="PTX195" s="1548"/>
      <c r="PTY195" s="1548"/>
      <c r="PTZ195" s="1548"/>
      <c r="PUA195" s="1548"/>
      <c r="PUB195" s="1548"/>
      <c r="PUC195" s="1548"/>
      <c r="PUD195" s="1548"/>
      <c r="PUE195" s="1548"/>
      <c r="PUF195" s="1548"/>
      <c r="PUG195" s="1548"/>
      <c r="PUH195" s="1548"/>
      <c r="PUI195" s="1548"/>
      <c r="PUJ195" s="1548"/>
      <c r="PUK195" s="1548"/>
      <c r="PUL195" s="1548"/>
      <c r="PUM195" s="1548"/>
      <c r="PUN195" s="1548"/>
      <c r="PUO195" s="1548"/>
      <c r="PUP195" s="1548"/>
      <c r="PUQ195" s="1548"/>
      <c r="PUR195" s="1548"/>
      <c r="PUS195" s="1548"/>
      <c r="PUT195" s="1548"/>
      <c r="PUU195" s="1548"/>
      <c r="PUV195" s="1548"/>
      <c r="PUW195" s="1548"/>
      <c r="PUX195" s="1548"/>
      <c r="PUY195" s="1548"/>
      <c r="PUZ195" s="1548"/>
      <c r="PVA195" s="1548"/>
      <c r="PVB195" s="1548"/>
      <c r="PVC195" s="1548"/>
      <c r="PVD195" s="1548"/>
      <c r="PVE195" s="1548"/>
      <c r="PVF195" s="1548"/>
      <c r="PVG195" s="1548"/>
      <c r="PVH195" s="1548"/>
      <c r="PVI195" s="1548"/>
      <c r="PVJ195" s="1548"/>
      <c r="PVK195" s="1548"/>
      <c r="PVL195" s="1548"/>
      <c r="PVM195" s="1548"/>
      <c r="PVN195" s="1548"/>
      <c r="PVO195" s="1548"/>
      <c r="PVP195" s="1548"/>
      <c r="PVQ195" s="1548"/>
      <c r="PVR195" s="1548"/>
      <c r="PVS195" s="1548"/>
      <c r="PVT195" s="1548"/>
      <c r="PVU195" s="1548"/>
      <c r="PVV195" s="1548"/>
      <c r="PVW195" s="1548"/>
      <c r="PVX195" s="1548"/>
      <c r="PVY195" s="1548"/>
      <c r="PVZ195" s="1548"/>
      <c r="PWA195" s="1548"/>
      <c r="PWB195" s="1548"/>
      <c r="PWC195" s="1548"/>
      <c r="PWD195" s="1548"/>
      <c r="PWE195" s="1548"/>
      <c r="PWF195" s="1548"/>
      <c r="PWG195" s="1548"/>
      <c r="PWH195" s="1548"/>
      <c r="PWI195" s="1548"/>
      <c r="PWJ195" s="1548"/>
      <c r="PWK195" s="1548"/>
      <c r="PWL195" s="1548"/>
      <c r="PWM195" s="1548"/>
      <c r="PWN195" s="1548"/>
      <c r="PWO195" s="1548"/>
      <c r="PWP195" s="1548"/>
      <c r="PWQ195" s="1548"/>
      <c r="PWR195" s="1548"/>
      <c r="PWS195" s="1548"/>
      <c r="PWT195" s="1548"/>
      <c r="PWU195" s="1548"/>
      <c r="PWV195" s="1548"/>
      <c r="PWW195" s="1548"/>
      <c r="PWX195" s="1548"/>
      <c r="PWY195" s="1548"/>
      <c r="PWZ195" s="1548"/>
      <c r="PXA195" s="1548"/>
      <c r="PXB195" s="1548"/>
      <c r="PXC195" s="1548"/>
      <c r="PXD195" s="1548"/>
      <c r="PXE195" s="1548"/>
      <c r="PXF195" s="1548"/>
      <c r="PXG195" s="1548"/>
      <c r="PXH195" s="1548"/>
      <c r="PXI195" s="1548"/>
      <c r="PXJ195" s="1548"/>
      <c r="PXK195" s="1548"/>
      <c r="PXL195" s="1548"/>
      <c r="PXM195" s="1548"/>
      <c r="PXN195" s="1548"/>
      <c r="PXO195" s="1548"/>
      <c r="PXP195" s="1548"/>
      <c r="PXQ195" s="1548"/>
      <c r="PXR195" s="1548"/>
      <c r="PXS195" s="1548"/>
      <c r="PXT195" s="1548"/>
      <c r="PXU195" s="1548"/>
      <c r="PXV195" s="1548"/>
      <c r="PXW195" s="1548"/>
      <c r="PXX195" s="1548"/>
      <c r="PXY195" s="1548"/>
      <c r="PXZ195" s="1548"/>
      <c r="PYA195" s="1548"/>
      <c r="PYB195" s="1548"/>
      <c r="PYC195" s="1548"/>
      <c r="PYD195" s="1548"/>
      <c r="PYE195" s="1548"/>
      <c r="PYF195" s="1548"/>
      <c r="PYG195" s="1548"/>
      <c r="PYH195" s="1548"/>
      <c r="PYI195" s="1548"/>
      <c r="PYJ195" s="1548"/>
      <c r="PYK195" s="1548"/>
      <c r="PYL195" s="1548"/>
      <c r="PYM195" s="1548"/>
      <c r="PYN195" s="1548"/>
      <c r="PYO195" s="1548"/>
      <c r="PYP195" s="1548"/>
      <c r="PYQ195" s="1548"/>
      <c r="PYR195" s="1548"/>
      <c r="PYS195" s="1548"/>
      <c r="PYT195" s="1548"/>
      <c r="PYU195" s="1548"/>
      <c r="PYV195" s="1548"/>
      <c r="PYW195" s="1548"/>
      <c r="PYX195" s="1548"/>
      <c r="PYY195" s="1548"/>
      <c r="PYZ195" s="1548"/>
      <c r="PZA195" s="1548"/>
      <c r="PZB195" s="1548"/>
      <c r="PZC195" s="1548"/>
      <c r="PZD195" s="1548"/>
      <c r="PZE195" s="1548"/>
      <c r="PZF195" s="1548"/>
      <c r="PZG195" s="1548"/>
      <c r="PZH195" s="1548"/>
      <c r="PZI195" s="1548"/>
      <c r="PZJ195" s="1548"/>
      <c r="PZK195" s="1548"/>
      <c r="PZL195" s="1548"/>
      <c r="PZM195" s="1548"/>
      <c r="PZN195" s="1548"/>
      <c r="PZO195" s="1548"/>
      <c r="PZP195" s="1548"/>
      <c r="PZQ195" s="1548"/>
      <c r="PZR195" s="1548"/>
      <c r="PZS195" s="1548"/>
      <c r="PZT195" s="1548"/>
      <c r="PZU195" s="1548"/>
      <c r="PZV195" s="1548"/>
      <c r="PZW195" s="1548"/>
      <c r="PZX195" s="1548"/>
      <c r="PZY195" s="1548"/>
      <c r="PZZ195" s="1548"/>
      <c r="QAA195" s="1548"/>
      <c r="QAB195" s="1548"/>
      <c r="QAC195" s="1548"/>
      <c r="QAD195" s="1548"/>
      <c r="QAE195" s="1548"/>
      <c r="QAF195" s="1548"/>
      <c r="QAG195" s="1548"/>
      <c r="QAH195" s="1548"/>
      <c r="QAI195" s="1548"/>
      <c r="QAJ195" s="1548"/>
      <c r="QAK195" s="1548"/>
      <c r="QAL195" s="1548"/>
      <c r="QAM195" s="1548"/>
      <c r="QAN195" s="1548"/>
      <c r="QAO195" s="1548"/>
      <c r="QAP195" s="1548"/>
      <c r="QAQ195" s="1548"/>
      <c r="QAR195" s="1548"/>
      <c r="QAS195" s="1548"/>
      <c r="QAT195" s="1548"/>
      <c r="QAU195" s="1548"/>
      <c r="QAV195" s="1548"/>
      <c r="QAW195" s="1548"/>
      <c r="QAX195" s="1548"/>
      <c r="QAY195" s="1548"/>
      <c r="QAZ195" s="1548"/>
      <c r="QBA195" s="1548"/>
      <c r="QBB195" s="1548"/>
      <c r="QBC195" s="1548"/>
      <c r="QBD195" s="1548"/>
      <c r="QBE195" s="1548"/>
      <c r="QBF195" s="1548"/>
      <c r="QBG195" s="1548"/>
      <c r="QBH195" s="1548"/>
      <c r="QBI195" s="1548"/>
      <c r="QBJ195" s="1548"/>
      <c r="QBK195" s="1548"/>
      <c r="QBL195" s="1548"/>
      <c r="QBM195" s="1548"/>
      <c r="QBN195" s="1548"/>
      <c r="QBO195" s="1548"/>
      <c r="QBP195" s="1548"/>
      <c r="QBQ195" s="1548"/>
      <c r="QBR195" s="1548"/>
      <c r="QBS195" s="1548"/>
      <c r="QBT195" s="1548"/>
      <c r="QBU195" s="1548"/>
      <c r="QBV195" s="1548"/>
      <c r="QBW195" s="1548"/>
      <c r="QBX195" s="1548"/>
      <c r="QBY195" s="1548"/>
      <c r="QBZ195" s="1548"/>
      <c r="QCA195" s="1548"/>
      <c r="QCB195" s="1548"/>
      <c r="QCC195" s="1548"/>
      <c r="QCD195" s="1548"/>
      <c r="QCE195" s="1548"/>
      <c r="QCF195" s="1548"/>
      <c r="QCG195" s="1548"/>
      <c r="QCH195" s="1548"/>
      <c r="QCI195" s="1548"/>
      <c r="QCJ195" s="1548"/>
      <c r="QCK195" s="1548"/>
      <c r="QCL195" s="1548"/>
      <c r="QCM195" s="1548"/>
      <c r="QCN195" s="1548"/>
      <c r="QCO195" s="1548"/>
      <c r="QCP195" s="1548"/>
      <c r="QCQ195" s="1548"/>
      <c r="QCR195" s="1548"/>
      <c r="QCS195" s="1548"/>
      <c r="QCT195" s="1548"/>
      <c r="QCU195" s="1548"/>
      <c r="QCV195" s="1548"/>
      <c r="QCW195" s="1548"/>
      <c r="QCX195" s="1548"/>
      <c r="QCY195" s="1548"/>
      <c r="QCZ195" s="1548"/>
      <c r="QDA195" s="1548"/>
      <c r="QDB195" s="1548"/>
      <c r="QDC195" s="1548"/>
      <c r="QDD195" s="1548"/>
      <c r="QDE195" s="1548"/>
      <c r="QDF195" s="1548"/>
      <c r="QDG195" s="1548"/>
      <c r="QDH195" s="1548"/>
      <c r="QDI195" s="1548"/>
      <c r="QDJ195" s="1548"/>
      <c r="QDK195" s="1548"/>
      <c r="QDL195" s="1548"/>
      <c r="QDM195" s="1548"/>
      <c r="QDN195" s="1548"/>
      <c r="QDO195" s="1548"/>
      <c r="QDP195" s="1548"/>
      <c r="QDQ195" s="1548"/>
      <c r="QDR195" s="1548"/>
      <c r="QDS195" s="1548"/>
      <c r="QDT195" s="1548"/>
      <c r="QDU195" s="1548"/>
      <c r="QDV195" s="1548"/>
      <c r="QDW195" s="1548"/>
      <c r="QDX195" s="1548"/>
      <c r="QDY195" s="1548"/>
      <c r="QDZ195" s="1548"/>
      <c r="QEA195" s="1548"/>
      <c r="QEB195" s="1548"/>
      <c r="QEC195" s="1548"/>
      <c r="QED195" s="1548"/>
      <c r="QEE195" s="1548"/>
      <c r="QEF195" s="1548"/>
      <c r="QEG195" s="1548"/>
      <c r="QEH195" s="1548"/>
      <c r="QEI195" s="1548"/>
      <c r="QEJ195" s="1548"/>
      <c r="QEK195" s="1548"/>
      <c r="QEL195" s="1548"/>
      <c r="QEM195" s="1548"/>
      <c r="QEN195" s="1548"/>
      <c r="QEO195" s="1548"/>
      <c r="QEP195" s="1548"/>
      <c r="QEQ195" s="1548"/>
      <c r="QER195" s="1548"/>
      <c r="QES195" s="1548"/>
      <c r="QET195" s="1548"/>
      <c r="QEU195" s="1548"/>
      <c r="QEV195" s="1548"/>
      <c r="QEW195" s="1548"/>
      <c r="QEX195" s="1548"/>
      <c r="QEY195" s="1548"/>
      <c r="QEZ195" s="1548"/>
      <c r="QFA195" s="1548"/>
      <c r="QFB195" s="1548"/>
      <c r="QFC195" s="1548"/>
      <c r="QFD195" s="1548"/>
      <c r="QFE195" s="1548"/>
      <c r="QFF195" s="1548"/>
      <c r="QFG195" s="1548"/>
      <c r="QFH195" s="1548"/>
      <c r="QFI195" s="1548"/>
      <c r="QFJ195" s="1548"/>
      <c r="QFK195" s="1548"/>
      <c r="QFL195" s="1548"/>
      <c r="QFM195" s="1548"/>
      <c r="QFN195" s="1548"/>
      <c r="QFO195" s="1548"/>
      <c r="QFP195" s="1548"/>
      <c r="QFQ195" s="1548"/>
      <c r="QFR195" s="1548"/>
      <c r="QFS195" s="1548"/>
      <c r="QFT195" s="1548"/>
      <c r="QFU195" s="1548"/>
      <c r="QFV195" s="1548"/>
      <c r="QFW195" s="1548"/>
      <c r="QFX195" s="1548"/>
      <c r="QFY195" s="1548"/>
      <c r="QFZ195" s="1548"/>
      <c r="QGA195" s="1548"/>
      <c r="QGB195" s="1548"/>
      <c r="QGC195" s="1548"/>
      <c r="QGD195" s="1548"/>
      <c r="QGE195" s="1548"/>
      <c r="QGF195" s="1548"/>
      <c r="QGG195" s="1548"/>
      <c r="QGH195" s="1548"/>
      <c r="QGI195" s="1548"/>
      <c r="QGJ195" s="1548"/>
      <c r="QGK195" s="1548"/>
      <c r="QGL195" s="1548"/>
      <c r="QGM195" s="1548"/>
      <c r="QGN195" s="1548"/>
      <c r="QGO195" s="1548"/>
      <c r="QGP195" s="1548"/>
      <c r="QGQ195" s="1548"/>
      <c r="QGR195" s="1548"/>
      <c r="QGS195" s="1548"/>
      <c r="QGT195" s="1548"/>
      <c r="QGU195" s="1548"/>
      <c r="QGV195" s="1548"/>
      <c r="QGW195" s="1548"/>
      <c r="QGX195" s="1548"/>
      <c r="QGY195" s="1548"/>
      <c r="QGZ195" s="1548"/>
      <c r="QHA195" s="1548"/>
      <c r="QHB195" s="1548"/>
      <c r="QHC195" s="1548"/>
      <c r="QHD195" s="1548"/>
      <c r="QHE195" s="1548"/>
      <c r="QHF195" s="1548"/>
      <c r="QHG195" s="1548"/>
      <c r="QHH195" s="1548"/>
      <c r="QHI195" s="1548"/>
      <c r="QHJ195" s="1548"/>
      <c r="QHK195" s="1548"/>
      <c r="QHL195" s="1548"/>
      <c r="QHM195" s="1548"/>
      <c r="QHN195" s="1548"/>
      <c r="QHO195" s="1548"/>
      <c r="QHP195" s="1548"/>
      <c r="QHQ195" s="1548"/>
      <c r="QHR195" s="1548"/>
      <c r="QHS195" s="1548"/>
      <c r="QHT195" s="1548"/>
      <c r="QHU195" s="1548"/>
      <c r="QHV195" s="1548"/>
      <c r="QHW195" s="1548"/>
      <c r="QHX195" s="1548"/>
      <c r="QHY195" s="1548"/>
      <c r="QHZ195" s="1548"/>
      <c r="QIA195" s="1548"/>
      <c r="QIB195" s="1548"/>
      <c r="QIC195" s="1548"/>
      <c r="QID195" s="1548"/>
      <c r="QIE195" s="1548"/>
      <c r="QIF195" s="1548"/>
      <c r="QIG195" s="1548"/>
      <c r="QIH195" s="1548"/>
      <c r="QII195" s="1548"/>
      <c r="QIJ195" s="1548"/>
      <c r="QIK195" s="1548"/>
      <c r="QIL195" s="1548"/>
      <c r="QIM195" s="1548"/>
      <c r="QIN195" s="1548"/>
      <c r="QIO195" s="1548"/>
      <c r="QIP195" s="1548"/>
      <c r="QIQ195" s="1548"/>
      <c r="QIR195" s="1548"/>
      <c r="QIS195" s="1548"/>
      <c r="QIT195" s="1548"/>
      <c r="QIU195" s="1548"/>
      <c r="QIV195" s="1548"/>
      <c r="QIW195" s="1548"/>
      <c r="QIX195" s="1548"/>
      <c r="QIY195" s="1548"/>
      <c r="QIZ195" s="1548"/>
      <c r="QJA195" s="1548"/>
      <c r="QJB195" s="1548"/>
      <c r="QJC195" s="1548"/>
      <c r="QJD195" s="1548"/>
      <c r="QJE195" s="1548"/>
      <c r="QJF195" s="1548"/>
      <c r="QJG195" s="1548"/>
      <c r="QJH195" s="1548"/>
      <c r="QJI195" s="1548"/>
      <c r="QJJ195" s="1548"/>
      <c r="QJK195" s="1548"/>
      <c r="QJL195" s="1548"/>
      <c r="QJM195" s="1548"/>
      <c r="QJN195" s="1548"/>
      <c r="QJO195" s="1548"/>
      <c r="QJP195" s="1548"/>
      <c r="QJQ195" s="1548"/>
      <c r="QJR195" s="1548"/>
      <c r="QJS195" s="1548"/>
      <c r="QJT195" s="1548"/>
      <c r="QJU195" s="1548"/>
      <c r="QJV195" s="1548"/>
      <c r="QJW195" s="1548"/>
      <c r="QJX195" s="1548"/>
      <c r="QJY195" s="1548"/>
      <c r="QJZ195" s="1548"/>
      <c r="QKA195" s="1548"/>
      <c r="QKB195" s="1548"/>
      <c r="QKC195" s="1548"/>
      <c r="QKD195" s="1548"/>
      <c r="QKE195" s="1548"/>
      <c r="QKF195" s="1548"/>
      <c r="QKG195" s="1548"/>
      <c r="QKH195" s="1548"/>
      <c r="QKI195" s="1548"/>
      <c r="QKJ195" s="1548"/>
      <c r="QKK195" s="1548"/>
      <c r="QKL195" s="1548"/>
      <c r="QKM195" s="1548"/>
      <c r="QKN195" s="1548"/>
      <c r="QKO195" s="1548"/>
      <c r="QKP195" s="1548"/>
      <c r="QKQ195" s="1548"/>
      <c r="QKR195" s="1548"/>
      <c r="QKS195" s="1548"/>
      <c r="QKT195" s="1548"/>
      <c r="QKU195" s="1548"/>
      <c r="QKV195" s="1548"/>
      <c r="QKW195" s="1548"/>
      <c r="QKX195" s="1548"/>
      <c r="QKY195" s="1548"/>
      <c r="QKZ195" s="1548"/>
      <c r="QLA195" s="1548"/>
      <c r="QLB195" s="1548"/>
      <c r="QLC195" s="1548"/>
      <c r="QLD195" s="1548"/>
      <c r="QLE195" s="1548"/>
      <c r="QLF195" s="1548"/>
      <c r="QLG195" s="1548"/>
      <c r="QLH195" s="1548"/>
      <c r="QLI195" s="1548"/>
      <c r="QLJ195" s="1548"/>
      <c r="QLK195" s="1548"/>
      <c r="QLL195" s="1548"/>
      <c r="QLM195" s="1548"/>
      <c r="QLN195" s="1548"/>
      <c r="QLO195" s="1548"/>
      <c r="QLP195" s="1548"/>
      <c r="QLQ195" s="1548"/>
      <c r="QLR195" s="1548"/>
      <c r="QLS195" s="1548"/>
      <c r="QLT195" s="1548"/>
      <c r="QLU195" s="1548"/>
      <c r="QLV195" s="1548"/>
      <c r="QLW195" s="1548"/>
      <c r="QLX195" s="1548"/>
      <c r="QLY195" s="1548"/>
      <c r="QLZ195" s="1548"/>
      <c r="QMA195" s="1548"/>
      <c r="QMB195" s="1548"/>
      <c r="QMC195" s="1548"/>
      <c r="QMD195" s="1548"/>
      <c r="QME195" s="1548"/>
      <c r="QMF195" s="1548"/>
      <c r="QMG195" s="1548"/>
      <c r="QMH195" s="1548"/>
      <c r="QMI195" s="1548"/>
      <c r="QMJ195" s="1548"/>
      <c r="QMK195" s="1548"/>
      <c r="QML195" s="1548"/>
      <c r="QMM195" s="1548"/>
      <c r="QMN195" s="1548"/>
      <c r="QMO195" s="1548"/>
      <c r="QMP195" s="1548"/>
      <c r="QMQ195" s="1548"/>
      <c r="QMR195" s="1548"/>
      <c r="QMS195" s="1548"/>
      <c r="QMT195" s="1548"/>
      <c r="QMU195" s="1548"/>
      <c r="QMV195" s="1548"/>
      <c r="QMW195" s="1548"/>
      <c r="QMX195" s="1548"/>
      <c r="QMY195" s="1548"/>
      <c r="QMZ195" s="1548"/>
      <c r="QNA195" s="1548"/>
      <c r="QNB195" s="1548"/>
      <c r="QNC195" s="1548"/>
      <c r="QND195" s="1548"/>
      <c r="QNE195" s="1548"/>
      <c r="QNF195" s="1548"/>
      <c r="QNG195" s="1548"/>
      <c r="QNH195" s="1548"/>
      <c r="QNI195" s="1548"/>
      <c r="QNJ195" s="1548"/>
      <c r="QNK195" s="1548"/>
      <c r="QNL195" s="1548"/>
      <c r="QNM195" s="1548"/>
      <c r="QNN195" s="1548"/>
      <c r="QNO195" s="1548"/>
      <c r="QNP195" s="1548"/>
      <c r="QNQ195" s="1548"/>
      <c r="QNR195" s="1548"/>
      <c r="QNS195" s="1548"/>
      <c r="QNT195" s="1548"/>
      <c r="QNU195" s="1548"/>
      <c r="QNV195" s="1548"/>
      <c r="QNW195" s="1548"/>
      <c r="QNX195" s="1548"/>
      <c r="QNY195" s="1548"/>
      <c r="QNZ195" s="1548"/>
      <c r="QOA195" s="1548"/>
      <c r="QOB195" s="1548"/>
      <c r="QOC195" s="1548"/>
      <c r="QOD195" s="1548"/>
      <c r="QOE195" s="1548"/>
      <c r="QOF195" s="1548"/>
      <c r="QOG195" s="1548"/>
      <c r="QOH195" s="1548"/>
      <c r="QOI195" s="1548"/>
      <c r="QOJ195" s="1548"/>
      <c r="QOK195" s="1548"/>
      <c r="QOL195" s="1548"/>
      <c r="QOM195" s="1548"/>
      <c r="QON195" s="1548"/>
      <c r="QOO195" s="1548"/>
      <c r="QOP195" s="1548"/>
      <c r="QOQ195" s="1548"/>
      <c r="QOR195" s="1548"/>
      <c r="QOS195" s="1548"/>
      <c r="QOT195" s="1548"/>
      <c r="QOU195" s="1548"/>
      <c r="QOV195" s="1548"/>
      <c r="QOW195" s="1548"/>
      <c r="QOX195" s="1548"/>
      <c r="QOY195" s="1548"/>
      <c r="QOZ195" s="1548"/>
      <c r="QPA195" s="1548"/>
      <c r="QPB195" s="1548"/>
      <c r="QPC195" s="1548"/>
      <c r="QPD195" s="1548"/>
      <c r="QPE195" s="1548"/>
      <c r="QPF195" s="1548"/>
      <c r="QPG195" s="1548"/>
      <c r="QPH195" s="1548"/>
      <c r="QPI195" s="1548"/>
      <c r="QPJ195" s="1548"/>
      <c r="QPK195" s="1548"/>
      <c r="QPL195" s="1548"/>
      <c r="QPM195" s="1548"/>
      <c r="QPN195" s="1548"/>
      <c r="QPO195" s="1548"/>
      <c r="QPP195" s="1548"/>
      <c r="QPQ195" s="1548"/>
      <c r="QPR195" s="1548"/>
      <c r="QPS195" s="1548"/>
      <c r="QPT195" s="1548"/>
      <c r="QPU195" s="1548"/>
      <c r="QPV195" s="1548"/>
      <c r="QPW195" s="1548"/>
      <c r="QPX195" s="1548"/>
      <c r="QPY195" s="1548"/>
      <c r="QPZ195" s="1548"/>
      <c r="QQA195" s="1548"/>
      <c r="QQB195" s="1548"/>
      <c r="QQC195" s="1548"/>
      <c r="QQD195" s="1548"/>
      <c r="QQE195" s="1548"/>
      <c r="QQF195" s="1548"/>
      <c r="QQG195" s="1548"/>
      <c r="QQH195" s="1548"/>
      <c r="QQI195" s="1548"/>
      <c r="QQJ195" s="1548"/>
      <c r="QQK195" s="1548"/>
      <c r="QQL195" s="1548"/>
      <c r="QQM195" s="1548"/>
      <c r="QQN195" s="1548"/>
      <c r="QQO195" s="1548"/>
      <c r="QQP195" s="1548"/>
      <c r="QQQ195" s="1548"/>
      <c r="QQR195" s="1548"/>
      <c r="QQS195" s="1548"/>
      <c r="QQT195" s="1548"/>
      <c r="QQU195" s="1548"/>
      <c r="QQV195" s="1548"/>
      <c r="QQW195" s="1548"/>
      <c r="QQX195" s="1548"/>
      <c r="QQY195" s="1548"/>
      <c r="QQZ195" s="1548"/>
      <c r="QRA195" s="1548"/>
      <c r="QRB195" s="1548"/>
      <c r="QRC195" s="1548"/>
      <c r="QRD195" s="1548"/>
      <c r="QRE195" s="1548"/>
      <c r="QRF195" s="1548"/>
      <c r="QRG195" s="1548"/>
      <c r="QRH195" s="1548"/>
      <c r="QRI195" s="1548"/>
      <c r="QRJ195" s="1548"/>
      <c r="QRK195" s="1548"/>
      <c r="QRL195" s="1548"/>
      <c r="QRM195" s="1548"/>
      <c r="QRN195" s="1548"/>
      <c r="QRO195" s="1548"/>
      <c r="QRP195" s="1548"/>
      <c r="QRQ195" s="1548"/>
      <c r="QRR195" s="1548"/>
      <c r="QRS195" s="1548"/>
      <c r="QRT195" s="1548"/>
      <c r="QRU195" s="1548"/>
      <c r="QRV195" s="1548"/>
      <c r="QRW195" s="1548"/>
      <c r="QRX195" s="1548"/>
      <c r="QRY195" s="1548"/>
      <c r="QRZ195" s="1548"/>
      <c r="QSA195" s="1548"/>
      <c r="QSB195" s="1548"/>
      <c r="QSC195" s="1548"/>
      <c r="QSD195" s="1548"/>
      <c r="QSE195" s="1548"/>
      <c r="QSF195" s="1548"/>
      <c r="QSG195" s="1548"/>
      <c r="QSH195" s="1548"/>
      <c r="QSI195" s="1548"/>
      <c r="QSJ195" s="1548"/>
      <c r="QSK195" s="1548"/>
      <c r="QSL195" s="1548"/>
      <c r="QSM195" s="1548"/>
      <c r="QSN195" s="1548"/>
      <c r="QSO195" s="1548"/>
      <c r="QSP195" s="1548"/>
      <c r="QSQ195" s="1548"/>
      <c r="QSR195" s="1548"/>
      <c r="QSS195" s="1548"/>
      <c r="QST195" s="1548"/>
      <c r="QSU195" s="1548"/>
      <c r="QSV195" s="1548"/>
      <c r="QSW195" s="1548"/>
      <c r="QSX195" s="1548"/>
      <c r="QSY195" s="1548"/>
      <c r="QSZ195" s="1548"/>
      <c r="QTA195" s="1548"/>
      <c r="QTB195" s="1548"/>
      <c r="QTC195" s="1548"/>
      <c r="QTD195" s="1548"/>
      <c r="QTE195" s="1548"/>
      <c r="QTF195" s="1548"/>
      <c r="QTG195" s="1548"/>
      <c r="QTH195" s="1548"/>
      <c r="QTI195" s="1548"/>
      <c r="QTJ195" s="1548"/>
      <c r="QTK195" s="1548"/>
      <c r="QTL195" s="1548"/>
      <c r="QTM195" s="1548"/>
      <c r="QTN195" s="1548"/>
      <c r="QTO195" s="1548"/>
      <c r="QTP195" s="1548"/>
      <c r="QTQ195" s="1548"/>
      <c r="QTR195" s="1548"/>
      <c r="QTS195" s="1548"/>
      <c r="QTT195" s="1548"/>
      <c r="QTU195" s="1548"/>
      <c r="QTV195" s="1548"/>
      <c r="QTW195" s="1548"/>
      <c r="QTX195" s="1548"/>
      <c r="QTY195" s="1548"/>
      <c r="QTZ195" s="1548"/>
      <c r="QUA195" s="1548"/>
      <c r="QUB195" s="1548"/>
      <c r="QUC195" s="1548"/>
      <c r="QUD195" s="1548"/>
      <c r="QUE195" s="1548"/>
      <c r="QUF195" s="1548"/>
      <c r="QUG195" s="1548"/>
      <c r="QUH195" s="1548"/>
      <c r="QUI195" s="1548"/>
      <c r="QUJ195" s="1548"/>
      <c r="QUK195" s="1548"/>
      <c r="QUL195" s="1548"/>
      <c r="QUM195" s="1548"/>
      <c r="QUN195" s="1548"/>
      <c r="QUO195" s="1548"/>
      <c r="QUP195" s="1548"/>
      <c r="QUQ195" s="1548"/>
      <c r="QUR195" s="1548"/>
      <c r="QUS195" s="1548"/>
      <c r="QUT195" s="1548"/>
      <c r="QUU195" s="1548"/>
      <c r="QUV195" s="1548"/>
      <c r="QUW195" s="1548"/>
      <c r="QUX195" s="1548"/>
      <c r="QUY195" s="1548"/>
      <c r="QUZ195" s="1548"/>
      <c r="QVA195" s="1548"/>
      <c r="QVB195" s="1548"/>
      <c r="QVC195" s="1548"/>
      <c r="QVD195" s="1548"/>
      <c r="QVE195" s="1548"/>
      <c r="QVF195" s="1548"/>
      <c r="QVG195" s="1548"/>
      <c r="QVH195" s="1548"/>
      <c r="QVI195" s="1548"/>
      <c r="QVJ195" s="1548"/>
      <c r="QVK195" s="1548"/>
      <c r="QVL195" s="1548"/>
      <c r="QVM195" s="1548"/>
      <c r="QVN195" s="1548"/>
      <c r="QVO195" s="1548"/>
      <c r="QVP195" s="1548"/>
      <c r="QVQ195" s="1548"/>
      <c r="QVR195" s="1548"/>
      <c r="QVS195" s="1548"/>
      <c r="QVT195" s="1548"/>
      <c r="QVU195" s="1548"/>
      <c r="QVV195" s="1548"/>
      <c r="QVW195" s="1548"/>
      <c r="QVX195" s="1548"/>
      <c r="QVY195" s="1548"/>
      <c r="QVZ195" s="1548"/>
      <c r="QWA195" s="1548"/>
      <c r="QWB195" s="1548"/>
      <c r="QWC195" s="1548"/>
      <c r="QWD195" s="1548"/>
      <c r="QWE195" s="1548"/>
      <c r="QWF195" s="1548"/>
      <c r="QWG195" s="1548"/>
      <c r="QWH195" s="1548"/>
      <c r="QWI195" s="1548"/>
      <c r="QWJ195" s="1548"/>
      <c r="QWK195" s="1548"/>
      <c r="QWL195" s="1548"/>
      <c r="QWM195" s="1548"/>
      <c r="QWN195" s="1548"/>
      <c r="QWO195" s="1548"/>
      <c r="QWP195" s="1548"/>
      <c r="QWQ195" s="1548"/>
      <c r="QWR195" s="1548"/>
      <c r="QWS195" s="1548"/>
      <c r="QWT195" s="1548"/>
      <c r="QWU195" s="1548"/>
      <c r="QWV195" s="1548"/>
      <c r="QWW195" s="1548"/>
      <c r="QWX195" s="1548"/>
      <c r="QWY195" s="1548"/>
      <c r="QWZ195" s="1548"/>
      <c r="QXA195" s="1548"/>
      <c r="QXB195" s="1548"/>
      <c r="QXC195" s="1548"/>
      <c r="QXD195" s="1548"/>
      <c r="QXE195" s="1548"/>
      <c r="QXF195" s="1548"/>
      <c r="QXG195" s="1548"/>
      <c r="QXH195" s="1548"/>
      <c r="QXI195" s="1548"/>
      <c r="QXJ195" s="1548"/>
      <c r="QXK195" s="1548"/>
      <c r="QXL195" s="1548"/>
      <c r="QXM195" s="1548"/>
      <c r="QXN195" s="1548"/>
      <c r="QXO195" s="1548"/>
      <c r="QXP195" s="1548"/>
      <c r="QXQ195" s="1548"/>
      <c r="QXR195" s="1548"/>
      <c r="QXS195" s="1548"/>
      <c r="QXT195" s="1548"/>
      <c r="QXU195" s="1548"/>
      <c r="QXV195" s="1548"/>
      <c r="QXW195" s="1548"/>
      <c r="QXX195" s="1548"/>
      <c r="QXY195" s="1548"/>
      <c r="QXZ195" s="1548"/>
      <c r="QYA195" s="1548"/>
      <c r="QYB195" s="1548"/>
      <c r="QYC195" s="1548"/>
      <c r="QYD195" s="1548"/>
      <c r="QYE195" s="1548"/>
      <c r="QYF195" s="1548"/>
      <c r="QYG195" s="1548"/>
      <c r="QYH195" s="1548"/>
      <c r="QYI195" s="1548"/>
      <c r="QYJ195" s="1548"/>
      <c r="QYK195" s="1548"/>
      <c r="QYL195" s="1548"/>
      <c r="QYM195" s="1548"/>
      <c r="QYN195" s="1548"/>
      <c r="QYO195" s="1548"/>
      <c r="QYP195" s="1548"/>
      <c r="QYQ195" s="1548"/>
      <c r="QYR195" s="1548"/>
      <c r="QYS195" s="1548"/>
      <c r="QYT195" s="1548"/>
      <c r="QYU195" s="1548"/>
      <c r="QYV195" s="1548"/>
      <c r="QYW195" s="1548"/>
      <c r="QYX195" s="1548"/>
      <c r="QYY195" s="1548"/>
      <c r="QYZ195" s="1548"/>
      <c r="QZA195" s="1548"/>
      <c r="QZB195" s="1548"/>
      <c r="QZC195" s="1548"/>
      <c r="QZD195" s="1548"/>
      <c r="QZE195" s="1548"/>
      <c r="QZF195" s="1548"/>
      <c r="QZG195" s="1548"/>
      <c r="QZH195" s="1548"/>
      <c r="QZI195" s="1548"/>
      <c r="QZJ195" s="1548"/>
      <c r="QZK195" s="1548"/>
      <c r="QZL195" s="1548"/>
      <c r="QZM195" s="1548"/>
      <c r="QZN195" s="1548"/>
      <c r="QZO195" s="1548"/>
      <c r="QZP195" s="1548"/>
      <c r="QZQ195" s="1548"/>
      <c r="QZR195" s="1548"/>
      <c r="QZS195" s="1548"/>
      <c r="QZT195" s="1548"/>
      <c r="QZU195" s="1548"/>
      <c r="QZV195" s="1548"/>
      <c r="QZW195" s="1548"/>
      <c r="QZX195" s="1548"/>
      <c r="QZY195" s="1548"/>
      <c r="QZZ195" s="1548"/>
      <c r="RAA195" s="1548"/>
      <c r="RAB195" s="1548"/>
      <c r="RAC195" s="1548"/>
      <c r="RAD195" s="1548"/>
      <c r="RAE195" s="1548"/>
      <c r="RAF195" s="1548"/>
      <c r="RAG195" s="1548"/>
      <c r="RAH195" s="1548"/>
      <c r="RAI195" s="1548"/>
      <c r="RAJ195" s="1548"/>
      <c r="RAK195" s="1548"/>
      <c r="RAL195" s="1548"/>
      <c r="RAM195" s="1548"/>
      <c r="RAN195" s="1548"/>
      <c r="RAO195" s="1548"/>
      <c r="RAP195" s="1548"/>
      <c r="RAQ195" s="1548"/>
      <c r="RAR195" s="1548"/>
      <c r="RAS195" s="1548"/>
      <c r="RAT195" s="1548"/>
      <c r="RAU195" s="1548"/>
      <c r="RAV195" s="1548"/>
      <c r="RAW195" s="1548"/>
      <c r="RAX195" s="1548"/>
      <c r="RAY195" s="1548"/>
      <c r="RAZ195" s="1548"/>
      <c r="RBA195" s="1548"/>
      <c r="RBB195" s="1548"/>
      <c r="RBC195" s="1548"/>
      <c r="RBD195" s="1548"/>
      <c r="RBE195" s="1548"/>
      <c r="RBF195" s="1548"/>
      <c r="RBG195" s="1548"/>
      <c r="RBH195" s="1548"/>
      <c r="RBI195" s="1548"/>
      <c r="RBJ195" s="1548"/>
      <c r="RBK195" s="1548"/>
      <c r="RBL195" s="1548"/>
      <c r="RBM195" s="1548"/>
      <c r="RBN195" s="1548"/>
      <c r="RBO195" s="1548"/>
      <c r="RBP195" s="1548"/>
      <c r="RBQ195" s="1548"/>
      <c r="RBR195" s="1548"/>
      <c r="RBS195" s="1548"/>
      <c r="RBT195" s="1548"/>
      <c r="RBU195" s="1548"/>
      <c r="RBV195" s="1548"/>
      <c r="RBW195" s="1548"/>
      <c r="RBX195" s="1548"/>
      <c r="RBY195" s="1548"/>
      <c r="RBZ195" s="1548"/>
      <c r="RCA195" s="1548"/>
      <c r="RCB195" s="1548"/>
      <c r="RCC195" s="1548"/>
      <c r="RCD195" s="1548"/>
      <c r="RCE195" s="1548"/>
      <c r="RCF195" s="1548"/>
      <c r="RCG195" s="1548"/>
      <c r="RCH195" s="1548"/>
      <c r="RCI195" s="1548"/>
      <c r="RCJ195" s="1548"/>
      <c r="RCK195" s="1548"/>
      <c r="RCL195" s="1548"/>
      <c r="RCM195" s="1548"/>
      <c r="RCN195" s="1548"/>
      <c r="RCO195" s="1548"/>
      <c r="RCP195" s="1548"/>
      <c r="RCQ195" s="1548"/>
      <c r="RCR195" s="1548"/>
      <c r="RCS195" s="1548"/>
      <c r="RCT195" s="1548"/>
      <c r="RCU195" s="1548"/>
      <c r="RCV195" s="1548"/>
      <c r="RCW195" s="1548"/>
      <c r="RCX195" s="1548"/>
      <c r="RCY195" s="1548"/>
      <c r="RCZ195" s="1548"/>
      <c r="RDA195" s="1548"/>
      <c r="RDB195" s="1548"/>
      <c r="RDC195" s="1548"/>
      <c r="RDD195" s="1548"/>
      <c r="RDE195" s="1548"/>
      <c r="RDF195" s="1548"/>
      <c r="RDG195" s="1548"/>
      <c r="RDH195" s="1548"/>
      <c r="RDI195" s="1548"/>
      <c r="RDJ195" s="1548"/>
      <c r="RDK195" s="1548"/>
      <c r="RDL195" s="1548"/>
      <c r="RDM195" s="1548"/>
      <c r="RDN195" s="1548"/>
      <c r="RDO195" s="1548"/>
      <c r="RDP195" s="1548"/>
      <c r="RDQ195" s="1548"/>
      <c r="RDR195" s="1548"/>
      <c r="RDS195" s="1548"/>
      <c r="RDT195" s="1548"/>
      <c r="RDU195" s="1548"/>
      <c r="RDV195" s="1548"/>
      <c r="RDW195" s="1548"/>
      <c r="RDX195" s="1548"/>
      <c r="RDY195" s="1548"/>
      <c r="RDZ195" s="1548"/>
      <c r="REA195" s="1548"/>
      <c r="REB195" s="1548"/>
      <c r="REC195" s="1548"/>
      <c r="RED195" s="1548"/>
      <c r="REE195" s="1548"/>
      <c r="REF195" s="1548"/>
      <c r="REG195" s="1548"/>
      <c r="REH195" s="1548"/>
      <c r="REI195" s="1548"/>
      <c r="REJ195" s="1548"/>
      <c r="REK195" s="1548"/>
      <c r="REL195" s="1548"/>
      <c r="REM195" s="1548"/>
      <c r="REN195" s="1548"/>
      <c r="REO195" s="1548"/>
      <c r="REP195" s="1548"/>
      <c r="REQ195" s="1548"/>
      <c r="RER195" s="1548"/>
      <c r="RES195" s="1548"/>
      <c r="RET195" s="1548"/>
      <c r="REU195" s="1548"/>
      <c r="REV195" s="1548"/>
      <c r="REW195" s="1548"/>
      <c r="REX195" s="1548"/>
      <c r="REY195" s="1548"/>
      <c r="REZ195" s="1548"/>
      <c r="RFA195" s="1548"/>
      <c r="RFB195" s="1548"/>
      <c r="RFC195" s="1548"/>
      <c r="RFD195" s="1548"/>
      <c r="RFE195" s="1548"/>
      <c r="RFF195" s="1548"/>
      <c r="RFG195" s="1548"/>
      <c r="RFH195" s="1548"/>
      <c r="RFI195" s="1548"/>
      <c r="RFJ195" s="1548"/>
      <c r="RFK195" s="1548"/>
      <c r="RFL195" s="1548"/>
      <c r="RFM195" s="1548"/>
      <c r="RFN195" s="1548"/>
      <c r="RFO195" s="1548"/>
      <c r="RFP195" s="1548"/>
      <c r="RFQ195" s="1548"/>
      <c r="RFR195" s="1548"/>
      <c r="RFS195" s="1548"/>
      <c r="RFT195" s="1548"/>
      <c r="RFU195" s="1548"/>
      <c r="RFV195" s="1548"/>
      <c r="RFW195" s="1548"/>
      <c r="RFX195" s="1548"/>
      <c r="RFY195" s="1548"/>
      <c r="RFZ195" s="1548"/>
      <c r="RGA195" s="1548"/>
      <c r="RGB195" s="1548"/>
      <c r="RGC195" s="1548"/>
      <c r="RGD195" s="1548"/>
      <c r="RGE195" s="1548"/>
      <c r="RGF195" s="1548"/>
      <c r="RGG195" s="1548"/>
      <c r="RGH195" s="1548"/>
      <c r="RGI195" s="1548"/>
      <c r="RGJ195" s="1548"/>
      <c r="RGK195" s="1548"/>
      <c r="RGL195" s="1548"/>
      <c r="RGM195" s="1548"/>
      <c r="RGN195" s="1548"/>
      <c r="RGO195" s="1548"/>
      <c r="RGP195" s="1548"/>
      <c r="RGQ195" s="1548"/>
      <c r="RGR195" s="1548"/>
      <c r="RGS195" s="1548"/>
      <c r="RGT195" s="1548"/>
      <c r="RGU195" s="1548"/>
      <c r="RGV195" s="1548"/>
      <c r="RGW195" s="1548"/>
      <c r="RGX195" s="1548"/>
      <c r="RGY195" s="1548"/>
      <c r="RGZ195" s="1548"/>
      <c r="RHA195" s="1548"/>
      <c r="RHB195" s="1548"/>
      <c r="RHC195" s="1548"/>
      <c r="RHD195" s="1548"/>
      <c r="RHE195" s="1548"/>
      <c r="RHF195" s="1548"/>
      <c r="RHG195" s="1548"/>
      <c r="RHH195" s="1548"/>
      <c r="RHI195" s="1548"/>
      <c r="RHJ195" s="1548"/>
      <c r="RHK195" s="1548"/>
      <c r="RHL195" s="1548"/>
      <c r="RHM195" s="1548"/>
      <c r="RHN195" s="1548"/>
      <c r="RHO195" s="1548"/>
      <c r="RHP195" s="1548"/>
      <c r="RHQ195" s="1548"/>
      <c r="RHR195" s="1548"/>
      <c r="RHS195" s="1548"/>
      <c r="RHT195" s="1548"/>
      <c r="RHU195" s="1548"/>
      <c r="RHV195" s="1548"/>
      <c r="RHW195" s="1548"/>
      <c r="RHX195" s="1548"/>
      <c r="RHY195" s="1548"/>
      <c r="RHZ195" s="1548"/>
      <c r="RIA195" s="1548"/>
      <c r="RIB195" s="1548"/>
      <c r="RIC195" s="1548"/>
      <c r="RID195" s="1548"/>
      <c r="RIE195" s="1548"/>
      <c r="RIF195" s="1548"/>
      <c r="RIG195" s="1548"/>
      <c r="RIH195" s="1548"/>
      <c r="RII195" s="1548"/>
      <c r="RIJ195" s="1548"/>
      <c r="RIK195" s="1548"/>
      <c r="RIL195" s="1548"/>
      <c r="RIM195" s="1548"/>
      <c r="RIN195" s="1548"/>
      <c r="RIO195" s="1548"/>
      <c r="RIP195" s="1548"/>
      <c r="RIQ195" s="1548"/>
      <c r="RIR195" s="1548"/>
      <c r="RIS195" s="1548"/>
      <c r="RIT195" s="1548"/>
      <c r="RIU195" s="1548"/>
      <c r="RIV195" s="1548"/>
      <c r="RIW195" s="1548"/>
      <c r="RIX195" s="1548"/>
      <c r="RIY195" s="1548"/>
      <c r="RIZ195" s="1548"/>
      <c r="RJA195" s="1548"/>
      <c r="RJB195" s="1548"/>
      <c r="RJC195" s="1548"/>
      <c r="RJD195" s="1548"/>
      <c r="RJE195" s="1548"/>
      <c r="RJF195" s="1548"/>
      <c r="RJG195" s="1548"/>
      <c r="RJH195" s="1548"/>
      <c r="RJI195" s="1548"/>
      <c r="RJJ195" s="1548"/>
      <c r="RJK195" s="1548"/>
      <c r="RJL195" s="1548"/>
      <c r="RJM195" s="1548"/>
      <c r="RJN195" s="1548"/>
      <c r="RJO195" s="1548"/>
      <c r="RJP195" s="1548"/>
      <c r="RJQ195" s="1548"/>
      <c r="RJR195" s="1548"/>
      <c r="RJS195" s="1548"/>
      <c r="RJT195" s="1548"/>
      <c r="RJU195" s="1548"/>
      <c r="RJV195" s="1548"/>
      <c r="RJW195" s="1548"/>
      <c r="RJX195" s="1548"/>
      <c r="RJY195" s="1548"/>
      <c r="RJZ195" s="1548"/>
      <c r="RKA195" s="1548"/>
      <c r="RKB195" s="1548"/>
      <c r="RKC195" s="1548"/>
      <c r="RKD195" s="1548"/>
      <c r="RKE195" s="1548"/>
      <c r="RKF195" s="1548"/>
      <c r="RKG195" s="1548"/>
      <c r="RKH195" s="1548"/>
      <c r="RKI195" s="1548"/>
      <c r="RKJ195" s="1548"/>
      <c r="RKK195" s="1548"/>
      <c r="RKL195" s="1548"/>
      <c r="RKM195" s="1548"/>
      <c r="RKN195" s="1548"/>
      <c r="RKO195" s="1548"/>
      <c r="RKP195" s="1548"/>
      <c r="RKQ195" s="1548"/>
      <c r="RKR195" s="1548"/>
      <c r="RKS195" s="1548"/>
      <c r="RKT195" s="1548"/>
      <c r="RKU195" s="1548"/>
      <c r="RKV195" s="1548"/>
      <c r="RKW195" s="1548"/>
      <c r="RKX195" s="1548"/>
      <c r="RKY195" s="1548"/>
      <c r="RKZ195" s="1548"/>
      <c r="RLA195" s="1548"/>
      <c r="RLB195" s="1548"/>
      <c r="RLC195" s="1548"/>
      <c r="RLD195" s="1548"/>
      <c r="RLE195" s="1548"/>
      <c r="RLF195" s="1548"/>
      <c r="RLG195" s="1548"/>
      <c r="RLH195" s="1548"/>
      <c r="RLI195" s="1548"/>
      <c r="RLJ195" s="1548"/>
      <c r="RLK195" s="1548"/>
      <c r="RLL195" s="1548"/>
      <c r="RLM195" s="1548"/>
      <c r="RLN195" s="1548"/>
      <c r="RLO195" s="1548"/>
      <c r="RLP195" s="1548"/>
      <c r="RLQ195" s="1548"/>
      <c r="RLR195" s="1548"/>
      <c r="RLS195" s="1548"/>
      <c r="RLT195" s="1548"/>
      <c r="RLU195" s="1548"/>
      <c r="RLV195" s="1548"/>
      <c r="RLW195" s="1548"/>
      <c r="RLX195" s="1548"/>
      <c r="RLY195" s="1548"/>
      <c r="RLZ195" s="1548"/>
      <c r="RMA195" s="1548"/>
      <c r="RMB195" s="1548"/>
      <c r="RMC195" s="1548"/>
      <c r="RMD195" s="1548"/>
      <c r="RME195" s="1548"/>
      <c r="RMF195" s="1548"/>
      <c r="RMG195" s="1548"/>
      <c r="RMH195" s="1548"/>
      <c r="RMI195" s="1548"/>
      <c r="RMJ195" s="1548"/>
      <c r="RMK195" s="1548"/>
      <c r="RML195" s="1548"/>
      <c r="RMM195" s="1548"/>
      <c r="RMN195" s="1548"/>
      <c r="RMO195" s="1548"/>
      <c r="RMP195" s="1548"/>
      <c r="RMQ195" s="1548"/>
      <c r="RMR195" s="1548"/>
      <c r="RMS195" s="1548"/>
      <c r="RMT195" s="1548"/>
      <c r="RMU195" s="1548"/>
      <c r="RMV195" s="1548"/>
      <c r="RMW195" s="1548"/>
      <c r="RMX195" s="1548"/>
      <c r="RMY195" s="1548"/>
      <c r="RMZ195" s="1548"/>
      <c r="RNA195" s="1548"/>
      <c r="RNB195" s="1548"/>
      <c r="RNC195" s="1548"/>
      <c r="RND195" s="1548"/>
      <c r="RNE195" s="1548"/>
      <c r="RNF195" s="1548"/>
      <c r="RNG195" s="1548"/>
      <c r="RNH195" s="1548"/>
      <c r="RNI195" s="1548"/>
      <c r="RNJ195" s="1548"/>
      <c r="RNK195" s="1548"/>
      <c r="RNL195" s="1548"/>
      <c r="RNM195" s="1548"/>
      <c r="RNN195" s="1548"/>
      <c r="RNO195" s="1548"/>
      <c r="RNP195" s="1548"/>
      <c r="RNQ195" s="1548"/>
      <c r="RNR195" s="1548"/>
      <c r="RNS195" s="1548"/>
      <c r="RNT195" s="1548"/>
      <c r="RNU195" s="1548"/>
      <c r="RNV195" s="1548"/>
      <c r="RNW195" s="1548"/>
      <c r="RNX195" s="1548"/>
      <c r="RNY195" s="1548"/>
      <c r="RNZ195" s="1548"/>
      <c r="ROA195" s="1548"/>
      <c r="ROB195" s="1548"/>
      <c r="ROC195" s="1548"/>
      <c r="ROD195" s="1548"/>
      <c r="ROE195" s="1548"/>
      <c r="ROF195" s="1548"/>
      <c r="ROG195" s="1548"/>
      <c r="ROH195" s="1548"/>
      <c r="ROI195" s="1548"/>
      <c r="ROJ195" s="1548"/>
      <c r="ROK195" s="1548"/>
      <c r="ROL195" s="1548"/>
      <c r="ROM195" s="1548"/>
      <c r="RON195" s="1548"/>
      <c r="ROO195" s="1548"/>
      <c r="ROP195" s="1548"/>
      <c r="ROQ195" s="1548"/>
      <c r="ROR195" s="1548"/>
      <c r="ROS195" s="1548"/>
      <c r="ROT195" s="1548"/>
      <c r="ROU195" s="1548"/>
      <c r="ROV195" s="1548"/>
      <c r="ROW195" s="1548"/>
      <c r="ROX195" s="1548"/>
      <c r="ROY195" s="1548"/>
      <c r="ROZ195" s="1548"/>
      <c r="RPA195" s="1548"/>
      <c r="RPB195" s="1548"/>
      <c r="RPC195" s="1548"/>
      <c r="RPD195" s="1548"/>
      <c r="RPE195" s="1548"/>
      <c r="RPF195" s="1548"/>
      <c r="RPG195" s="1548"/>
      <c r="RPH195" s="1548"/>
      <c r="RPI195" s="1548"/>
      <c r="RPJ195" s="1548"/>
      <c r="RPK195" s="1548"/>
      <c r="RPL195" s="1548"/>
      <c r="RPM195" s="1548"/>
      <c r="RPN195" s="1548"/>
      <c r="RPO195" s="1548"/>
      <c r="RPP195" s="1548"/>
      <c r="RPQ195" s="1548"/>
      <c r="RPR195" s="1548"/>
      <c r="RPS195" s="1548"/>
      <c r="RPT195" s="1548"/>
      <c r="RPU195" s="1548"/>
      <c r="RPV195" s="1548"/>
      <c r="RPW195" s="1548"/>
      <c r="RPX195" s="1548"/>
      <c r="RPY195" s="1548"/>
      <c r="RPZ195" s="1548"/>
      <c r="RQA195" s="1548"/>
      <c r="RQB195" s="1548"/>
      <c r="RQC195" s="1548"/>
      <c r="RQD195" s="1548"/>
      <c r="RQE195" s="1548"/>
      <c r="RQF195" s="1548"/>
      <c r="RQG195" s="1548"/>
      <c r="RQH195" s="1548"/>
      <c r="RQI195" s="1548"/>
      <c r="RQJ195" s="1548"/>
      <c r="RQK195" s="1548"/>
      <c r="RQL195" s="1548"/>
      <c r="RQM195" s="1548"/>
      <c r="RQN195" s="1548"/>
      <c r="RQO195" s="1548"/>
      <c r="RQP195" s="1548"/>
      <c r="RQQ195" s="1548"/>
      <c r="RQR195" s="1548"/>
      <c r="RQS195" s="1548"/>
      <c r="RQT195" s="1548"/>
      <c r="RQU195" s="1548"/>
      <c r="RQV195" s="1548"/>
      <c r="RQW195" s="1548"/>
      <c r="RQX195" s="1548"/>
      <c r="RQY195" s="1548"/>
      <c r="RQZ195" s="1548"/>
      <c r="RRA195" s="1548"/>
      <c r="RRB195" s="1548"/>
      <c r="RRC195" s="1548"/>
      <c r="RRD195" s="1548"/>
      <c r="RRE195" s="1548"/>
      <c r="RRF195" s="1548"/>
      <c r="RRG195" s="1548"/>
      <c r="RRH195" s="1548"/>
      <c r="RRI195" s="1548"/>
      <c r="RRJ195" s="1548"/>
      <c r="RRK195" s="1548"/>
      <c r="RRL195" s="1548"/>
      <c r="RRM195" s="1548"/>
      <c r="RRN195" s="1548"/>
      <c r="RRO195" s="1548"/>
      <c r="RRP195" s="1548"/>
      <c r="RRQ195" s="1548"/>
      <c r="RRR195" s="1548"/>
      <c r="RRS195" s="1548"/>
      <c r="RRT195" s="1548"/>
      <c r="RRU195" s="1548"/>
      <c r="RRV195" s="1548"/>
      <c r="RRW195" s="1548"/>
      <c r="RRX195" s="1548"/>
      <c r="RRY195" s="1548"/>
      <c r="RRZ195" s="1548"/>
      <c r="RSA195" s="1548"/>
      <c r="RSB195" s="1548"/>
      <c r="RSC195" s="1548"/>
      <c r="RSD195" s="1548"/>
      <c r="RSE195" s="1548"/>
      <c r="RSF195" s="1548"/>
      <c r="RSG195" s="1548"/>
      <c r="RSH195" s="1548"/>
      <c r="RSI195" s="1548"/>
      <c r="RSJ195" s="1548"/>
      <c r="RSK195" s="1548"/>
      <c r="RSL195" s="1548"/>
      <c r="RSM195" s="1548"/>
      <c r="RSN195" s="1548"/>
      <c r="RSO195" s="1548"/>
      <c r="RSP195" s="1548"/>
      <c r="RSQ195" s="1548"/>
      <c r="RSR195" s="1548"/>
      <c r="RSS195" s="1548"/>
      <c r="RST195" s="1548"/>
      <c r="RSU195" s="1548"/>
      <c r="RSV195" s="1548"/>
      <c r="RSW195" s="1548"/>
      <c r="RSX195" s="1548"/>
      <c r="RSY195" s="1548"/>
      <c r="RSZ195" s="1548"/>
      <c r="RTA195" s="1548"/>
      <c r="RTB195" s="1548"/>
      <c r="RTC195" s="1548"/>
      <c r="RTD195" s="1548"/>
      <c r="RTE195" s="1548"/>
      <c r="RTF195" s="1548"/>
      <c r="RTG195" s="1548"/>
      <c r="RTH195" s="1548"/>
      <c r="RTI195" s="1548"/>
      <c r="RTJ195" s="1548"/>
      <c r="RTK195" s="1548"/>
      <c r="RTL195" s="1548"/>
      <c r="RTM195" s="1548"/>
      <c r="RTN195" s="1548"/>
      <c r="RTO195" s="1548"/>
      <c r="RTP195" s="1548"/>
      <c r="RTQ195" s="1548"/>
      <c r="RTR195" s="1548"/>
      <c r="RTS195" s="1548"/>
      <c r="RTT195" s="1548"/>
      <c r="RTU195" s="1548"/>
      <c r="RTV195" s="1548"/>
      <c r="RTW195" s="1548"/>
      <c r="RTX195" s="1548"/>
      <c r="RTY195" s="1548"/>
      <c r="RTZ195" s="1548"/>
      <c r="RUA195" s="1548"/>
      <c r="RUB195" s="1548"/>
      <c r="RUC195" s="1548"/>
      <c r="RUD195" s="1548"/>
      <c r="RUE195" s="1548"/>
      <c r="RUF195" s="1548"/>
      <c r="RUG195" s="1548"/>
      <c r="RUH195" s="1548"/>
      <c r="RUI195" s="1548"/>
      <c r="RUJ195" s="1548"/>
      <c r="RUK195" s="1548"/>
      <c r="RUL195" s="1548"/>
      <c r="RUM195" s="1548"/>
      <c r="RUN195" s="1548"/>
      <c r="RUO195" s="1548"/>
      <c r="RUP195" s="1548"/>
      <c r="RUQ195" s="1548"/>
      <c r="RUR195" s="1548"/>
      <c r="RUS195" s="1548"/>
      <c r="RUT195" s="1548"/>
      <c r="RUU195" s="1548"/>
      <c r="RUV195" s="1548"/>
      <c r="RUW195" s="1548"/>
      <c r="RUX195" s="1548"/>
      <c r="RUY195" s="1548"/>
      <c r="RUZ195" s="1548"/>
      <c r="RVA195" s="1548"/>
      <c r="RVB195" s="1548"/>
      <c r="RVC195" s="1548"/>
      <c r="RVD195" s="1548"/>
      <c r="RVE195" s="1548"/>
      <c r="RVF195" s="1548"/>
      <c r="RVG195" s="1548"/>
      <c r="RVH195" s="1548"/>
      <c r="RVI195" s="1548"/>
      <c r="RVJ195" s="1548"/>
      <c r="RVK195" s="1548"/>
      <c r="RVL195" s="1548"/>
      <c r="RVM195" s="1548"/>
      <c r="RVN195" s="1548"/>
      <c r="RVO195" s="1548"/>
      <c r="RVP195" s="1548"/>
      <c r="RVQ195" s="1548"/>
      <c r="RVR195" s="1548"/>
      <c r="RVS195" s="1548"/>
      <c r="RVT195" s="1548"/>
      <c r="RVU195" s="1548"/>
      <c r="RVV195" s="1548"/>
      <c r="RVW195" s="1548"/>
      <c r="RVX195" s="1548"/>
      <c r="RVY195" s="1548"/>
      <c r="RVZ195" s="1548"/>
      <c r="RWA195" s="1548"/>
      <c r="RWB195" s="1548"/>
      <c r="RWC195" s="1548"/>
      <c r="RWD195" s="1548"/>
      <c r="RWE195" s="1548"/>
      <c r="RWF195" s="1548"/>
      <c r="RWG195" s="1548"/>
      <c r="RWH195" s="1548"/>
      <c r="RWI195" s="1548"/>
      <c r="RWJ195" s="1548"/>
      <c r="RWK195" s="1548"/>
      <c r="RWL195" s="1548"/>
      <c r="RWM195" s="1548"/>
      <c r="RWN195" s="1548"/>
      <c r="RWO195" s="1548"/>
      <c r="RWP195" s="1548"/>
      <c r="RWQ195" s="1548"/>
      <c r="RWR195" s="1548"/>
      <c r="RWS195" s="1548"/>
      <c r="RWT195" s="1548"/>
      <c r="RWU195" s="1548"/>
      <c r="RWV195" s="1548"/>
      <c r="RWW195" s="1548"/>
      <c r="RWX195" s="1548"/>
      <c r="RWY195" s="1548"/>
      <c r="RWZ195" s="1548"/>
      <c r="RXA195" s="1548"/>
      <c r="RXB195" s="1548"/>
      <c r="RXC195" s="1548"/>
      <c r="RXD195" s="1548"/>
      <c r="RXE195" s="1548"/>
      <c r="RXF195" s="1548"/>
      <c r="RXG195" s="1548"/>
      <c r="RXH195" s="1548"/>
      <c r="RXI195" s="1548"/>
      <c r="RXJ195" s="1548"/>
      <c r="RXK195" s="1548"/>
      <c r="RXL195" s="1548"/>
      <c r="RXM195" s="1548"/>
      <c r="RXN195" s="1548"/>
      <c r="RXO195" s="1548"/>
      <c r="RXP195" s="1548"/>
      <c r="RXQ195" s="1548"/>
      <c r="RXR195" s="1548"/>
      <c r="RXS195" s="1548"/>
      <c r="RXT195" s="1548"/>
      <c r="RXU195" s="1548"/>
      <c r="RXV195" s="1548"/>
      <c r="RXW195" s="1548"/>
      <c r="RXX195" s="1548"/>
      <c r="RXY195" s="1548"/>
      <c r="RXZ195" s="1548"/>
      <c r="RYA195" s="1548"/>
      <c r="RYB195" s="1548"/>
      <c r="RYC195" s="1548"/>
      <c r="RYD195" s="1548"/>
      <c r="RYE195" s="1548"/>
      <c r="RYF195" s="1548"/>
      <c r="RYG195" s="1548"/>
      <c r="RYH195" s="1548"/>
      <c r="RYI195" s="1548"/>
      <c r="RYJ195" s="1548"/>
      <c r="RYK195" s="1548"/>
      <c r="RYL195" s="1548"/>
      <c r="RYM195" s="1548"/>
      <c r="RYN195" s="1548"/>
      <c r="RYO195" s="1548"/>
      <c r="RYP195" s="1548"/>
      <c r="RYQ195" s="1548"/>
      <c r="RYR195" s="1548"/>
      <c r="RYS195" s="1548"/>
      <c r="RYT195" s="1548"/>
      <c r="RYU195" s="1548"/>
      <c r="RYV195" s="1548"/>
      <c r="RYW195" s="1548"/>
      <c r="RYX195" s="1548"/>
      <c r="RYY195" s="1548"/>
      <c r="RYZ195" s="1548"/>
      <c r="RZA195" s="1548"/>
      <c r="RZB195" s="1548"/>
      <c r="RZC195" s="1548"/>
      <c r="RZD195" s="1548"/>
      <c r="RZE195" s="1548"/>
      <c r="RZF195" s="1548"/>
      <c r="RZG195" s="1548"/>
      <c r="RZH195" s="1548"/>
      <c r="RZI195" s="1548"/>
      <c r="RZJ195" s="1548"/>
      <c r="RZK195" s="1548"/>
      <c r="RZL195" s="1548"/>
      <c r="RZM195" s="1548"/>
      <c r="RZN195" s="1548"/>
      <c r="RZO195" s="1548"/>
      <c r="RZP195" s="1548"/>
      <c r="RZQ195" s="1548"/>
      <c r="RZR195" s="1548"/>
      <c r="RZS195" s="1548"/>
      <c r="RZT195" s="1548"/>
      <c r="RZU195" s="1548"/>
      <c r="RZV195" s="1548"/>
      <c r="RZW195" s="1548"/>
      <c r="RZX195" s="1548"/>
      <c r="RZY195" s="1548"/>
      <c r="RZZ195" s="1548"/>
      <c r="SAA195" s="1548"/>
      <c r="SAB195" s="1548"/>
      <c r="SAC195" s="1548"/>
      <c r="SAD195" s="1548"/>
      <c r="SAE195" s="1548"/>
      <c r="SAF195" s="1548"/>
      <c r="SAG195" s="1548"/>
      <c r="SAH195" s="1548"/>
      <c r="SAI195" s="1548"/>
      <c r="SAJ195" s="1548"/>
      <c r="SAK195" s="1548"/>
      <c r="SAL195" s="1548"/>
      <c r="SAM195" s="1548"/>
      <c r="SAN195" s="1548"/>
      <c r="SAO195" s="1548"/>
      <c r="SAP195" s="1548"/>
      <c r="SAQ195" s="1548"/>
      <c r="SAR195" s="1548"/>
      <c r="SAS195" s="1548"/>
      <c r="SAT195" s="1548"/>
      <c r="SAU195" s="1548"/>
      <c r="SAV195" s="1548"/>
      <c r="SAW195" s="1548"/>
      <c r="SAX195" s="1548"/>
      <c r="SAY195" s="1548"/>
      <c r="SAZ195" s="1548"/>
      <c r="SBA195" s="1548"/>
      <c r="SBB195" s="1548"/>
      <c r="SBC195" s="1548"/>
      <c r="SBD195" s="1548"/>
      <c r="SBE195" s="1548"/>
      <c r="SBF195" s="1548"/>
      <c r="SBG195" s="1548"/>
      <c r="SBH195" s="1548"/>
      <c r="SBI195" s="1548"/>
      <c r="SBJ195" s="1548"/>
      <c r="SBK195" s="1548"/>
      <c r="SBL195" s="1548"/>
      <c r="SBM195" s="1548"/>
      <c r="SBN195" s="1548"/>
      <c r="SBO195" s="1548"/>
      <c r="SBP195" s="1548"/>
      <c r="SBQ195" s="1548"/>
      <c r="SBR195" s="1548"/>
      <c r="SBS195" s="1548"/>
      <c r="SBT195" s="1548"/>
      <c r="SBU195" s="1548"/>
      <c r="SBV195" s="1548"/>
      <c r="SBW195" s="1548"/>
      <c r="SBX195" s="1548"/>
      <c r="SBY195" s="1548"/>
      <c r="SBZ195" s="1548"/>
      <c r="SCA195" s="1548"/>
      <c r="SCB195" s="1548"/>
      <c r="SCC195" s="1548"/>
      <c r="SCD195" s="1548"/>
      <c r="SCE195" s="1548"/>
      <c r="SCF195" s="1548"/>
      <c r="SCG195" s="1548"/>
      <c r="SCH195" s="1548"/>
      <c r="SCI195" s="1548"/>
      <c r="SCJ195" s="1548"/>
      <c r="SCK195" s="1548"/>
      <c r="SCL195" s="1548"/>
      <c r="SCM195" s="1548"/>
      <c r="SCN195" s="1548"/>
      <c r="SCO195" s="1548"/>
      <c r="SCP195" s="1548"/>
      <c r="SCQ195" s="1548"/>
      <c r="SCR195" s="1548"/>
      <c r="SCS195" s="1548"/>
      <c r="SCT195" s="1548"/>
      <c r="SCU195" s="1548"/>
      <c r="SCV195" s="1548"/>
      <c r="SCW195" s="1548"/>
      <c r="SCX195" s="1548"/>
      <c r="SCY195" s="1548"/>
      <c r="SCZ195" s="1548"/>
      <c r="SDA195" s="1548"/>
      <c r="SDB195" s="1548"/>
      <c r="SDC195" s="1548"/>
      <c r="SDD195" s="1548"/>
      <c r="SDE195" s="1548"/>
      <c r="SDF195" s="1548"/>
      <c r="SDG195" s="1548"/>
      <c r="SDH195" s="1548"/>
      <c r="SDI195" s="1548"/>
      <c r="SDJ195" s="1548"/>
      <c r="SDK195" s="1548"/>
      <c r="SDL195" s="1548"/>
      <c r="SDM195" s="1548"/>
      <c r="SDN195" s="1548"/>
      <c r="SDO195" s="1548"/>
      <c r="SDP195" s="1548"/>
      <c r="SDQ195" s="1548"/>
      <c r="SDR195" s="1548"/>
      <c r="SDS195" s="1548"/>
      <c r="SDT195" s="1548"/>
      <c r="SDU195" s="1548"/>
      <c r="SDV195" s="1548"/>
      <c r="SDW195" s="1548"/>
      <c r="SDX195" s="1548"/>
      <c r="SDY195" s="1548"/>
      <c r="SDZ195" s="1548"/>
      <c r="SEA195" s="1548"/>
      <c r="SEB195" s="1548"/>
      <c r="SEC195" s="1548"/>
      <c r="SED195" s="1548"/>
      <c r="SEE195" s="1548"/>
      <c r="SEF195" s="1548"/>
      <c r="SEG195" s="1548"/>
      <c r="SEH195" s="1548"/>
      <c r="SEI195" s="1548"/>
      <c r="SEJ195" s="1548"/>
      <c r="SEK195" s="1548"/>
      <c r="SEL195" s="1548"/>
      <c r="SEM195" s="1548"/>
      <c r="SEN195" s="1548"/>
      <c r="SEO195" s="1548"/>
      <c r="SEP195" s="1548"/>
      <c r="SEQ195" s="1548"/>
      <c r="SER195" s="1548"/>
      <c r="SES195" s="1548"/>
      <c r="SET195" s="1548"/>
      <c r="SEU195" s="1548"/>
      <c r="SEV195" s="1548"/>
      <c r="SEW195" s="1548"/>
      <c r="SEX195" s="1548"/>
      <c r="SEY195" s="1548"/>
      <c r="SEZ195" s="1548"/>
      <c r="SFA195" s="1548"/>
      <c r="SFB195" s="1548"/>
      <c r="SFC195" s="1548"/>
      <c r="SFD195" s="1548"/>
      <c r="SFE195" s="1548"/>
      <c r="SFF195" s="1548"/>
      <c r="SFG195" s="1548"/>
      <c r="SFH195" s="1548"/>
      <c r="SFI195" s="1548"/>
      <c r="SFJ195" s="1548"/>
      <c r="SFK195" s="1548"/>
      <c r="SFL195" s="1548"/>
      <c r="SFM195" s="1548"/>
      <c r="SFN195" s="1548"/>
      <c r="SFO195" s="1548"/>
      <c r="SFP195" s="1548"/>
      <c r="SFQ195" s="1548"/>
      <c r="SFR195" s="1548"/>
      <c r="SFS195" s="1548"/>
      <c r="SFT195" s="1548"/>
      <c r="SFU195" s="1548"/>
      <c r="SFV195" s="1548"/>
      <c r="SFW195" s="1548"/>
      <c r="SFX195" s="1548"/>
      <c r="SFY195" s="1548"/>
      <c r="SFZ195" s="1548"/>
      <c r="SGA195" s="1548"/>
      <c r="SGB195" s="1548"/>
      <c r="SGC195" s="1548"/>
      <c r="SGD195" s="1548"/>
      <c r="SGE195" s="1548"/>
      <c r="SGF195" s="1548"/>
      <c r="SGG195" s="1548"/>
      <c r="SGH195" s="1548"/>
      <c r="SGI195" s="1548"/>
      <c r="SGJ195" s="1548"/>
      <c r="SGK195" s="1548"/>
      <c r="SGL195" s="1548"/>
      <c r="SGM195" s="1548"/>
      <c r="SGN195" s="1548"/>
      <c r="SGO195" s="1548"/>
      <c r="SGP195" s="1548"/>
      <c r="SGQ195" s="1548"/>
      <c r="SGR195" s="1548"/>
      <c r="SGS195" s="1548"/>
      <c r="SGT195" s="1548"/>
      <c r="SGU195" s="1548"/>
      <c r="SGV195" s="1548"/>
      <c r="SGW195" s="1548"/>
      <c r="SGX195" s="1548"/>
      <c r="SGY195" s="1548"/>
      <c r="SGZ195" s="1548"/>
      <c r="SHA195" s="1548"/>
      <c r="SHB195" s="1548"/>
      <c r="SHC195" s="1548"/>
      <c r="SHD195" s="1548"/>
      <c r="SHE195" s="1548"/>
      <c r="SHF195" s="1548"/>
      <c r="SHG195" s="1548"/>
      <c r="SHH195" s="1548"/>
      <c r="SHI195" s="1548"/>
      <c r="SHJ195" s="1548"/>
      <c r="SHK195" s="1548"/>
      <c r="SHL195" s="1548"/>
      <c r="SHM195" s="1548"/>
      <c r="SHN195" s="1548"/>
      <c r="SHO195" s="1548"/>
      <c r="SHP195" s="1548"/>
      <c r="SHQ195" s="1548"/>
      <c r="SHR195" s="1548"/>
      <c r="SHS195" s="1548"/>
      <c r="SHT195" s="1548"/>
      <c r="SHU195" s="1548"/>
      <c r="SHV195" s="1548"/>
      <c r="SHW195" s="1548"/>
      <c r="SHX195" s="1548"/>
      <c r="SHY195" s="1548"/>
      <c r="SHZ195" s="1548"/>
      <c r="SIA195" s="1548"/>
      <c r="SIB195" s="1548"/>
      <c r="SIC195" s="1548"/>
      <c r="SID195" s="1548"/>
      <c r="SIE195" s="1548"/>
      <c r="SIF195" s="1548"/>
      <c r="SIG195" s="1548"/>
      <c r="SIH195" s="1548"/>
      <c r="SII195" s="1548"/>
      <c r="SIJ195" s="1548"/>
      <c r="SIK195" s="1548"/>
      <c r="SIL195" s="1548"/>
      <c r="SIM195" s="1548"/>
      <c r="SIN195" s="1548"/>
      <c r="SIO195" s="1548"/>
      <c r="SIP195" s="1548"/>
      <c r="SIQ195" s="1548"/>
      <c r="SIR195" s="1548"/>
      <c r="SIS195" s="1548"/>
      <c r="SIT195" s="1548"/>
      <c r="SIU195" s="1548"/>
      <c r="SIV195" s="1548"/>
      <c r="SIW195" s="1548"/>
      <c r="SIX195" s="1548"/>
      <c r="SIY195" s="1548"/>
      <c r="SIZ195" s="1548"/>
      <c r="SJA195" s="1548"/>
      <c r="SJB195" s="1548"/>
      <c r="SJC195" s="1548"/>
      <c r="SJD195" s="1548"/>
      <c r="SJE195" s="1548"/>
      <c r="SJF195" s="1548"/>
      <c r="SJG195" s="1548"/>
      <c r="SJH195" s="1548"/>
      <c r="SJI195" s="1548"/>
      <c r="SJJ195" s="1548"/>
      <c r="SJK195" s="1548"/>
      <c r="SJL195" s="1548"/>
      <c r="SJM195" s="1548"/>
      <c r="SJN195" s="1548"/>
      <c r="SJO195" s="1548"/>
      <c r="SJP195" s="1548"/>
      <c r="SJQ195" s="1548"/>
      <c r="SJR195" s="1548"/>
      <c r="SJS195" s="1548"/>
      <c r="SJT195" s="1548"/>
      <c r="SJU195" s="1548"/>
      <c r="SJV195" s="1548"/>
      <c r="SJW195" s="1548"/>
      <c r="SJX195" s="1548"/>
      <c r="SJY195" s="1548"/>
      <c r="SJZ195" s="1548"/>
      <c r="SKA195" s="1548"/>
      <c r="SKB195" s="1548"/>
      <c r="SKC195" s="1548"/>
      <c r="SKD195" s="1548"/>
      <c r="SKE195" s="1548"/>
      <c r="SKF195" s="1548"/>
      <c r="SKG195" s="1548"/>
      <c r="SKH195" s="1548"/>
      <c r="SKI195" s="1548"/>
      <c r="SKJ195" s="1548"/>
      <c r="SKK195" s="1548"/>
      <c r="SKL195" s="1548"/>
      <c r="SKM195" s="1548"/>
      <c r="SKN195" s="1548"/>
      <c r="SKO195" s="1548"/>
      <c r="SKP195" s="1548"/>
      <c r="SKQ195" s="1548"/>
      <c r="SKR195" s="1548"/>
      <c r="SKS195" s="1548"/>
      <c r="SKT195" s="1548"/>
      <c r="SKU195" s="1548"/>
      <c r="SKV195" s="1548"/>
      <c r="SKW195" s="1548"/>
      <c r="SKX195" s="1548"/>
      <c r="SKY195" s="1548"/>
      <c r="SKZ195" s="1548"/>
      <c r="SLA195" s="1548"/>
      <c r="SLB195" s="1548"/>
      <c r="SLC195" s="1548"/>
      <c r="SLD195" s="1548"/>
      <c r="SLE195" s="1548"/>
      <c r="SLF195" s="1548"/>
      <c r="SLG195" s="1548"/>
      <c r="SLH195" s="1548"/>
      <c r="SLI195" s="1548"/>
      <c r="SLJ195" s="1548"/>
      <c r="SLK195" s="1548"/>
      <c r="SLL195" s="1548"/>
      <c r="SLM195" s="1548"/>
      <c r="SLN195" s="1548"/>
      <c r="SLO195" s="1548"/>
      <c r="SLP195" s="1548"/>
      <c r="SLQ195" s="1548"/>
      <c r="SLR195" s="1548"/>
      <c r="SLS195" s="1548"/>
      <c r="SLT195" s="1548"/>
      <c r="SLU195" s="1548"/>
      <c r="SLV195" s="1548"/>
      <c r="SLW195" s="1548"/>
      <c r="SLX195" s="1548"/>
      <c r="SLY195" s="1548"/>
      <c r="SLZ195" s="1548"/>
      <c r="SMA195" s="1548"/>
      <c r="SMB195" s="1548"/>
      <c r="SMC195" s="1548"/>
      <c r="SMD195" s="1548"/>
      <c r="SME195" s="1548"/>
      <c r="SMF195" s="1548"/>
      <c r="SMG195" s="1548"/>
      <c r="SMH195" s="1548"/>
      <c r="SMI195" s="1548"/>
      <c r="SMJ195" s="1548"/>
      <c r="SMK195" s="1548"/>
      <c r="SML195" s="1548"/>
      <c r="SMM195" s="1548"/>
      <c r="SMN195" s="1548"/>
      <c r="SMO195" s="1548"/>
      <c r="SMP195" s="1548"/>
      <c r="SMQ195" s="1548"/>
      <c r="SMR195" s="1548"/>
      <c r="SMS195" s="1548"/>
      <c r="SMT195" s="1548"/>
      <c r="SMU195" s="1548"/>
      <c r="SMV195" s="1548"/>
      <c r="SMW195" s="1548"/>
      <c r="SMX195" s="1548"/>
      <c r="SMY195" s="1548"/>
      <c r="SMZ195" s="1548"/>
      <c r="SNA195" s="1548"/>
      <c r="SNB195" s="1548"/>
      <c r="SNC195" s="1548"/>
      <c r="SND195" s="1548"/>
      <c r="SNE195" s="1548"/>
      <c r="SNF195" s="1548"/>
      <c r="SNG195" s="1548"/>
      <c r="SNH195" s="1548"/>
      <c r="SNI195" s="1548"/>
      <c r="SNJ195" s="1548"/>
      <c r="SNK195" s="1548"/>
      <c r="SNL195" s="1548"/>
      <c r="SNM195" s="1548"/>
      <c r="SNN195" s="1548"/>
      <c r="SNO195" s="1548"/>
      <c r="SNP195" s="1548"/>
      <c r="SNQ195" s="1548"/>
      <c r="SNR195" s="1548"/>
      <c r="SNS195" s="1548"/>
      <c r="SNT195" s="1548"/>
      <c r="SNU195" s="1548"/>
      <c r="SNV195" s="1548"/>
      <c r="SNW195" s="1548"/>
      <c r="SNX195" s="1548"/>
      <c r="SNY195" s="1548"/>
      <c r="SNZ195" s="1548"/>
      <c r="SOA195" s="1548"/>
      <c r="SOB195" s="1548"/>
      <c r="SOC195" s="1548"/>
      <c r="SOD195" s="1548"/>
      <c r="SOE195" s="1548"/>
      <c r="SOF195" s="1548"/>
      <c r="SOG195" s="1548"/>
      <c r="SOH195" s="1548"/>
      <c r="SOI195" s="1548"/>
      <c r="SOJ195" s="1548"/>
      <c r="SOK195" s="1548"/>
      <c r="SOL195" s="1548"/>
      <c r="SOM195" s="1548"/>
      <c r="SON195" s="1548"/>
      <c r="SOO195" s="1548"/>
      <c r="SOP195" s="1548"/>
      <c r="SOQ195" s="1548"/>
      <c r="SOR195" s="1548"/>
      <c r="SOS195" s="1548"/>
      <c r="SOT195" s="1548"/>
      <c r="SOU195" s="1548"/>
      <c r="SOV195" s="1548"/>
      <c r="SOW195" s="1548"/>
      <c r="SOX195" s="1548"/>
      <c r="SOY195" s="1548"/>
      <c r="SOZ195" s="1548"/>
      <c r="SPA195" s="1548"/>
      <c r="SPB195" s="1548"/>
      <c r="SPC195" s="1548"/>
      <c r="SPD195" s="1548"/>
      <c r="SPE195" s="1548"/>
      <c r="SPF195" s="1548"/>
      <c r="SPG195" s="1548"/>
      <c r="SPH195" s="1548"/>
      <c r="SPI195" s="1548"/>
      <c r="SPJ195" s="1548"/>
      <c r="SPK195" s="1548"/>
      <c r="SPL195" s="1548"/>
      <c r="SPM195" s="1548"/>
      <c r="SPN195" s="1548"/>
      <c r="SPO195" s="1548"/>
      <c r="SPP195" s="1548"/>
      <c r="SPQ195" s="1548"/>
      <c r="SPR195" s="1548"/>
      <c r="SPS195" s="1548"/>
      <c r="SPT195" s="1548"/>
      <c r="SPU195" s="1548"/>
      <c r="SPV195" s="1548"/>
      <c r="SPW195" s="1548"/>
      <c r="SPX195" s="1548"/>
      <c r="SPY195" s="1548"/>
      <c r="SPZ195" s="1548"/>
      <c r="SQA195" s="1548"/>
      <c r="SQB195" s="1548"/>
      <c r="SQC195" s="1548"/>
      <c r="SQD195" s="1548"/>
      <c r="SQE195" s="1548"/>
      <c r="SQF195" s="1548"/>
      <c r="SQG195" s="1548"/>
      <c r="SQH195" s="1548"/>
      <c r="SQI195" s="1548"/>
      <c r="SQJ195" s="1548"/>
      <c r="SQK195" s="1548"/>
      <c r="SQL195" s="1548"/>
      <c r="SQM195" s="1548"/>
      <c r="SQN195" s="1548"/>
      <c r="SQO195" s="1548"/>
      <c r="SQP195" s="1548"/>
      <c r="SQQ195" s="1548"/>
      <c r="SQR195" s="1548"/>
      <c r="SQS195" s="1548"/>
      <c r="SQT195" s="1548"/>
      <c r="SQU195" s="1548"/>
      <c r="SQV195" s="1548"/>
      <c r="SQW195" s="1548"/>
      <c r="SQX195" s="1548"/>
      <c r="SQY195" s="1548"/>
      <c r="SQZ195" s="1548"/>
      <c r="SRA195" s="1548"/>
      <c r="SRB195" s="1548"/>
      <c r="SRC195" s="1548"/>
      <c r="SRD195" s="1548"/>
      <c r="SRE195" s="1548"/>
      <c r="SRF195" s="1548"/>
      <c r="SRG195" s="1548"/>
      <c r="SRH195" s="1548"/>
      <c r="SRI195" s="1548"/>
      <c r="SRJ195" s="1548"/>
      <c r="SRK195" s="1548"/>
      <c r="SRL195" s="1548"/>
      <c r="SRM195" s="1548"/>
      <c r="SRN195" s="1548"/>
      <c r="SRO195" s="1548"/>
      <c r="SRP195" s="1548"/>
      <c r="SRQ195" s="1548"/>
      <c r="SRR195" s="1548"/>
      <c r="SRS195" s="1548"/>
      <c r="SRT195" s="1548"/>
      <c r="SRU195" s="1548"/>
      <c r="SRV195" s="1548"/>
      <c r="SRW195" s="1548"/>
      <c r="SRX195" s="1548"/>
      <c r="SRY195" s="1548"/>
      <c r="SRZ195" s="1548"/>
      <c r="SSA195" s="1548"/>
      <c r="SSB195" s="1548"/>
      <c r="SSC195" s="1548"/>
      <c r="SSD195" s="1548"/>
      <c r="SSE195" s="1548"/>
      <c r="SSF195" s="1548"/>
      <c r="SSG195" s="1548"/>
      <c r="SSH195" s="1548"/>
      <c r="SSI195" s="1548"/>
      <c r="SSJ195" s="1548"/>
      <c r="SSK195" s="1548"/>
      <c r="SSL195" s="1548"/>
      <c r="SSM195" s="1548"/>
      <c r="SSN195" s="1548"/>
      <c r="SSO195" s="1548"/>
      <c r="SSP195" s="1548"/>
      <c r="SSQ195" s="1548"/>
      <c r="SSR195" s="1548"/>
      <c r="SSS195" s="1548"/>
      <c r="SST195" s="1548"/>
      <c r="SSU195" s="1548"/>
      <c r="SSV195" s="1548"/>
      <c r="SSW195" s="1548"/>
      <c r="SSX195" s="1548"/>
      <c r="SSY195" s="1548"/>
      <c r="SSZ195" s="1548"/>
      <c r="STA195" s="1548"/>
      <c r="STB195" s="1548"/>
      <c r="STC195" s="1548"/>
      <c r="STD195" s="1548"/>
      <c r="STE195" s="1548"/>
      <c r="STF195" s="1548"/>
      <c r="STG195" s="1548"/>
      <c r="STH195" s="1548"/>
      <c r="STI195" s="1548"/>
      <c r="STJ195" s="1548"/>
      <c r="STK195" s="1548"/>
      <c r="STL195" s="1548"/>
      <c r="STM195" s="1548"/>
      <c r="STN195" s="1548"/>
      <c r="STO195" s="1548"/>
      <c r="STP195" s="1548"/>
      <c r="STQ195" s="1548"/>
      <c r="STR195" s="1548"/>
      <c r="STS195" s="1548"/>
      <c r="STT195" s="1548"/>
      <c r="STU195" s="1548"/>
      <c r="STV195" s="1548"/>
      <c r="STW195" s="1548"/>
      <c r="STX195" s="1548"/>
      <c r="STY195" s="1548"/>
      <c r="STZ195" s="1548"/>
      <c r="SUA195" s="1548"/>
      <c r="SUB195" s="1548"/>
      <c r="SUC195" s="1548"/>
      <c r="SUD195" s="1548"/>
      <c r="SUE195" s="1548"/>
      <c r="SUF195" s="1548"/>
      <c r="SUG195" s="1548"/>
      <c r="SUH195" s="1548"/>
      <c r="SUI195" s="1548"/>
      <c r="SUJ195" s="1548"/>
      <c r="SUK195" s="1548"/>
      <c r="SUL195" s="1548"/>
      <c r="SUM195" s="1548"/>
      <c r="SUN195" s="1548"/>
      <c r="SUO195" s="1548"/>
      <c r="SUP195" s="1548"/>
      <c r="SUQ195" s="1548"/>
      <c r="SUR195" s="1548"/>
      <c r="SUS195" s="1548"/>
      <c r="SUT195" s="1548"/>
      <c r="SUU195" s="1548"/>
      <c r="SUV195" s="1548"/>
      <c r="SUW195" s="1548"/>
      <c r="SUX195" s="1548"/>
      <c r="SUY195" s="1548"/>
      <c r="SUZ195" s="1548"/>
      <c r="SVA195" s="1548"/>
      <c r="SVB195" s="1548"/>
      <c r="SVC195" s="1548"/>
      <c r="SVD195" s="1548"/>
      <c r="SVE195" s="1548"/>
      <c r="SVF195" s="1548"/>
      <c r="SVG195" s="1548"/>
      <c r="SVH195" s="1548"/>
      <c r="SVI195" s="1548"/>
      <c r="SVJ195" s="1548"/>
      <c r="SVK195" s="1548"/>
      <c r="SVL195" s="1548"/>
      <c r="SVM195" s="1548"/>
      <c r="SVN195" s="1548"/>
      <c r="SVO195" s="1548"/>
      <c r="SVP195" s="1548"/>
      <c r="SVQ195" s="1548"/>
      <c r="SVR195" s="1548"/>
      <c r="SVS195" s="1548"/>
      <c r="SVT195" s="1548"/>
      <c r="SVU195" s="1548"/>
      <c r="SVV195" s="1548"/>
      <c r="SVW195" s="1548"/>
      <c r="SVX195" s="1548"/>
      <c r="SVY195" s="1548"/>
      <c r="SVZ195" s="1548"/>
      <c r="SWA195" s="1548"/>
      <c r="SWB195" s="1548"/>
      <c r="SWC195" s="1548"/>
      <c r="SWD195" s="1548"/>
      <c r="SWE195" s="1548"/>
      <c r="SWF195" s="1548"/>
      <c r="SWG195" s="1548"/>
      <c r="SWH195" s="1548"/>
      <c r="SWI195" s="1548"/>
      <c r="SWJ195" s="1548"/>
      <c r="SWK195" s="1548"/>
      <c r="SWL195" s="1548"/>
      <c r="SWM195" s="1548"/>
      <c r="SWN195" s="1548"/>
      <c r="SWO195" s="1548"/>
      <c r="SWP195" s="1548"/>
      <c r="SWQ195" s="1548"/>
      <c r="SWR195" s="1548"/>
      <c r="SWS195" s="1548"/>
      <c r="SWT195" s="1548"/>
      <c r="SWU195" s="1548"/>
      <c r="SWV195" s="1548"/>
      <c r="SWW195" s="1548"/>
      <c r="SWX195" s="1548"/>
      <c r="SWY195" s="1548"/>
      <c r="SWZ195" s="1548"/>
      <c r="SXA195" s="1548"/>
      <c r="SXB195" s="1548"/>
      <c r="SXC195" s="1548"/>
      <c r="SXD195" s="1548"/>
      <c r="SXE195" s="1548"/>
      <c r="SXF195" s="1548"/>
      <c r="SXG195" s="1548"/>
      <c r="SXH195" s="1548"/>
      <c r="SXI195" s="1548"/>
      <c r="SXJ195" s="1548"/>
      <c r="SXK195" s="1548"/>
      <c r="SXL195" s="1548"/>
      <c r="SXM195" s="1548"/>
      <c r="SXN195" s="1548"/>
      <c r="SXO195" s="1548"/>
      <c r="SXP195" s="1548"/>
      <c r="SXQ195" s="1548"/>
      <c r="SXR195" s="1548"/>
      <c r="SXS195" s="1548"/>
      <c r="SXT195" s="1548"/>
      <c r="SXU195" s="1548"/>
      <c r="SXV195" s="1548"/>
      <c r="SXW195" s="1548"/>
      <c r="SXX195" s="1548"/>
      <c r="SXY195" s="1548"/>
      <c r="SXZ195" s="1548"/>
      <c r="SYA195" s="1548"/>
      <c r="SYB195" s="1548"/>
      <c r="SYC195" s="1548"/>
      <c r="SYD195" s="1548"/>
      <c r="SYE195" s="1548"/>
      <c r="SYF195" s="1548"/>
      <c r="SYG195" s="1548"/>
      <c r="SYH195" s="1548"/>
      <c r="SYI195" s="1548"/>
      <c r="SYJ195" s="1548"/>
      <c r="SYK195" s="1548"/>
      <c r="SYL195" s="1548"/>
      <c r="SYM195" s="1548"/>
      <c r="SYN195" s="1548"/>
      <c r="SYO195" s="1548"/>
      <c r="SYP195" s="1548"/>
      <c r="SYQ195" s="1548"/>
      <c r="SYR195" s="1548"/>
      <c r="SYS195" s="1548"/>
      <c r="SYT195" s="1548"/>
      <c r="SYU195" s="1548"/>
      <c r="SYV195" s="1548"/>
      <c r="SYW195" s="1548"/>
      <c r="SYX195" s="1548"/>
      <c r="SYY195" s="1548"/>
      <c r="SYZ195" s="1548"/>
      <c r="SZA195" s="1548"/>
      <c r="SZB195" s="1548"/>
      <c r="SZC195" s="1548"/>
      <c r="SZD195" s="1548"/>
      <c r="SZE195" s="1548"/>
      <c r="SZF195" s="1548"/>
      <c r="SZG195" s="1548"/>
      <c r="SZH195" s="1548"/>
      <c r="SZI195" s="1548"/>
      <c r="SZJ195" s="1548"/>
      <c r="SZK195" s="1548"/>
      <c r="SZL195" s="1548"/>
      <c r="SZM195" s="1548"/>
      <c r="SZN195" s="1548"/>
      <c r="SZO195" s="1548"/>
      <c r="SZP195" s="1548"/>
      <c r="SZQ195" s="1548"/>
      <c r="SZR195" s="1548"/>
      <c r="SZS195" s="1548"/>
      <c r="SZT195" s="1548"/>
      <c r="SZU195" s="1548"/>
      <c r="SZV195" s="1548"/>
      <c r="SZW195" s="1548"/>
      <c r="SZX195" s="1548"/>
      <c r="SZY195" s="1548"/>
      <c r="SZZ195" s="1548"/>
      <c r="TAA195" s="1548"/>
      <c r="TAB195" s="1548"/>
      <c r="TAC195" s="1548"/>
      <c r="TAD195" s="1548"/>
      <c r="TAE195" s="1548"/>
      <c r="TAF195" s="1548"/>
      <c r="TAG195" s="1548"/>
      <c r="TAH195" s="1548"/>
      <c r="TAI195" s="1548"/>
      <c r="TAJ195" s="1548"/>
      <c r="TAK195" s="1548"/>
      <c r="TAL195" s="1548"/>
      <c r="TAM195" s="1548"/>
      <c r="TAN195" s="1548"/>
      <c r="TAO195" s="1548"/>
      <c r="TAP195" s="1548"/>
      <c r="TAQ195" s="1548"/>
      <c r="TAR195" s="1548"/>
      <c r="TAS195" s="1548"/>
      <c r="TAT195" s="1548"/>
      <c r="TAU195" s="1548"/>
      <c r="TAV195" s="1548"/>
      <c r="TAW195" s="1548"/>
      <c r="TAX195" s="1548"/>
      <c r="TAY195" s="1548"/>
      <c r="TAZ195" s="1548"/>
      <c r="TBA195" s="1548"/>
      <c r="TBB195" s="1548"/>
      <c r="TBC195" s="1548"/>
      <c r="TBD195" s="1548"/>
      <c r="TBE195" s="1548"/>
      <c r="TBF195" s="1548"/>
      <c r="TBG195" s="1548"/>
      <c r="TBH195" s="1548"/>
      <c r="TBI195" s="1548"/>
      <c r="TBJ195" s="1548"/>
      <c r="TBK195" s="1548"/>
      <c r="TBL195" s="1548"/>
      <c r="TBM195" s="1548"/>
      <c r="TBN195" s="1548"/>
      <c r="TBO195" s="1548"/>
      <c r="TBP195" s="1548"/>
      <c r="TBQ195" s="1548"/>
      <c r="TBR195" s="1548"/>
      <c r="TBS195" s="1548"/>
      <c r="TBT195" s="1548"/>
      <c r="TBU195" s="1548"/>
      <c r="TBV195" s="1548"/>
      <c r="TBW195" s="1548"/>
      <c r="TBX195" s="1548"/>
      <c r="TBY195" s="1548"/>
      <c r="TBZ195" s="1548"/>
      <c r="TCA195" s="1548"/>
      <c r="TCB195" s="1548"/>
      <c r="TCC195" s="1548"/>
      <c r="TCD195" s="1548"/>
      <c r="TCE195" s="1548"/>
      <c r="TCF195" s="1548"/>
      <c r="TCG195" s="1548"/>
      <c r="TCH195" s="1548"/>
      <c r="TCI195" s="1548"/>
      <c r="TCJ195" s="1548"/>
      <c r="TCK195" s="1548"/>
      <c r="TCL195" s="1548"/>
      <c r="TCM195" s="1548"/>
      <c r="TCN195" s="1548"/>
      <c r="TCO195" s="1548"/>
      <c r="TCP195" s="1548"/>
      <c r="TCQ195" s="1548"/>
      <c r="TCR195" s="1548"/>
      <c r="TCS195" s="1548"/>
      <c r="TCT195" s="1548"/>
      <c r="TCU195" s="1548"/>
      <c r="TCV195" s="1548"/>
      <c r="TCW195" s="1548"/>
      <c r="TCX195" s="1548"/>
      <c r="TCY195" s="1548"/>
      <c r="TCZ195" s="1548"/>
      <c r="TDA195" s="1548"/>
      <c r="TDB195" s="1548"/>
      <c r="TDC195" s="1548"/>
      <c r="TDD195" s="1548"/>
      <c r="TDE195" s="1548"/>
      <c r="TDF195" s="1548"/>
      <c r="TDG195" s="1548"/>
      <c r="TDH195" s="1548"/>
      <c r="TDI195" s="1548"/>
      <c r="TDJ195" s="1548"/>
      <c r="TDK195" s="1548"/>
      <c r="TDL195" s="1548"/>
      <c r="TDM195" s="1548"/>
      <c r="TDN195" s="1548"/>
      <c r="TDO195" s="1548"/>
      <c r="TDP195" s="1548"/>
      <c r="TDQ195" s="1548"/>
      <c r="TDR195" s="1548"/>
      <c r="TDS195" s="1548"/>
      <c r="TDT195" s="1548"/>
      <c r="TDU195" s="1548"/>
      <c r="TDV195" s="1548"/>
      <c r="TDW195" s="1548"/>
      <c r="TDX195" s="1548"/>
      <c r="TDY195" s="1548"/>
      <c r="TDZ195" s="1548"/>
      <c r="TEA195" s="1548"/>
      <c r="TEB195" s="1548"/>
      <c r="TEC195" s="1548"/>
      <c r="TED195" s="1548"/>
      <c r="TEE195" s="1548"/>
      <c r="TEF195" s="1548"/>
      <c r="TEG195" s="1548"/>
      <c r="TEH195" s="1548"/>
      <c r="TEI195" s="1548"/>
      <c r="TEJ195" s="1548"/>
      <c r="TEK195" s="1548"/>
      <c r="TEL195" s="1548"/>
      <c r="TEM195" s="1548"/>
      <c r="TEN195" s="1548"/>
      <c r="TEO195" s="1548"/>
      <c r="TEP195" s="1548"/>
      <c r="TEQ195" s="1548"/>
      <c r="TER195" s="1548"/>
      <c r="TES195" s="1548"/>
      <c r="TET195" s="1548"/>
      <c r="TEU195" s="1548"/>
      <c r="TEV195" s="1548"/>
      <c r="TEW195" s="1548"/>
      <c r="TEX195" s="1548"/>
      <c r="TEY195" s="1548"/>
      <c r="TEZ195" s="1548"/>
      <c r="TFA195" s="1548"/>
      <c r="TFB195" s="1548"/>
      <c r="TFC195" s="1548"/>
      <c r="TFD195" s="1548"/>
      <c r="TFE195" s="1548"/>
      <c r="TFF195" s="1548"/>
      <c r="TFG195" s="1548"/>
      <c r="TFH195" s="1548"/>
      <c r="TFI195" s="1548"/>
      <c r="TFJ195" s="1548"/>
      <c r="TFK195" s="1548"/>
      <c r="TFL195" s="1548"/>
      <c r="TFM195" s="1548"/>
      <c r="TFN195" s="1548"/>
      <c r="TFO195" s="1548"/>
      <c r="TFP195" s="1548"/>
      <c r="TFQ195" s="1548"/>
      <c r="TFR195" s="1548"/>
      <c r="TFS195" s="1548"/>
      <c r="TFT195" s="1548"/>
      <c r="TFU195" s="1548"/>
      <c r="TFV195" s="1548"/>
      <c r="TFW195" s="1548"/>
      <c r="TFX195" s="1548"/>
      <c r="TFY195" s="1548"/>
      <c r="TFZ195" s="1548"/>
      <c r="TGA195" s="1548"/>
      <c r="TGB195" s="1548"/>
      <c r="TGC195" s="1548"/>
      <c r="TGD195" s="1548"/>
      <c r="TGE195" s="1548"/>
      <c r="TGF195" s="1548"/>
      <c r="TGG195" s="1548"/>
      <c r="TGH195" s="1548"/>
      <c r="TGI195" s="1548"/>
      <c r="TGJ195" s="1548"/>
      <c r="TGK195" s="1548"/>
      <c r="TGL195" s="1548"/>
      <c r="TGM195" s="1548"/>
      <c r="TGN195" s="1548"/>
      <c r="TGO195" s="1548"/>
      <c r="TGP195" s="1548"/>
      <c r="TGQ195" s="1548"/>
      <c r="TGR195" s="1548"/>
      <c r="TGS195" s="1548"/>
      <c r="TGT195" s="1548"/>
      <c r="TGU195" s="1548"/>
      <c r="TGV195" s="1548"/>
      <c r="TGW195" s="1548"/>
      <c r="TGX195" s="1548"/>
      <c r="TGY195" s="1548"/>
      <c r="TGZ195" s="1548"/>
      <c r="THA195" s="1548"/>
      <c r="THB195" s="1548"/>
      <c r="THC195" s="1548"/>
      <c r="THD195" s="1548"/>
      <c r="THE195" s="1548"/>
      <c r="THF195" s="1548"/>
      <c r="THG195" s="1548"/>
      <c r="THH195" s="1548"/>
      <c r="THI195" s="1548"/>
      <c r="THJ195" s="1548"/>
      <c r="THK195" s="1548"/>
      <c r="THL195" s="1548"/>
      <c r="THM195" s="1548"/>
      <c r="THN195" s="1548"/>
      <c r="THO195" s="1548"/>
      <c r="THP195" s="1548"/>
      <c r="THQ195" s="1548"/>
      <c r="THR195" s="1548"/>
      <c r="THS195" s="1548"/>
      <c r="THT195" s="1548"/>
      <c r="THU195" s="1548"/>
      <c r="THV195" s="1548"/>
      <c r="THW195" s="1548"/>
      <c r="THX195" s="1548"/>
      <c r="THY195" s="1548"/>
      <c r="THZ195" s="1548"/>
      <c r="TIA195" s="1548"/>
      <c r="TIB195" s="1548"/>
      <c r="TIC195" s="1548"/>
      <c r="TID195" s="1548"/>
      <c r="TIE195" s="1548"/>
      <c r="TIF195" s="1548"/>
      <c r="TIG195" s="1548"/>
      <c r="TIH195" s="1548"/>
      <c r="TII195" s="1548"/>
      <c r="TIJ195" s="1548"/>
      <c r="TIK195" s="1548"/>
      <c r="TIL195" s="1548"/>
      <c r="TIM195" s="1548"/>
      <c r="TIN195" s="1548"/>
      <c r="TIO195" s="1548"/>
      <c r="TIP195" s="1548"/>
      <c r="TIQ195" s="1548"/>
      <c r="TIR195" s="1548"/>
      <c r="TIS195" s="1548"/>
      <c r="TIT195" s="1548"/>
      <c r="TIU195" s="1548"/>
      <c r="TIV195" s="1548"/>
      <c r="TIW195" s="1548"/>
      <c r="TIX195" s="1548"/>
      <c r="TIY195" s="1548"/>
      <c r="TIZ195" s="1548"/>
      <c r="TJA195" s="1548"/>
      <c r="TJB195" s="1548"/>
      <c r="TJC195" s="1548"/>
      <c r="TJD195" s="1548"/>
      <c r="TJE195" s="1548"/>
      <c r="TJF195" s="1548"/>
      <c r="TJG195" s="1548"/>
      <c r="TJH195" s="1548"/>
      <c r="TJI195" s="1548"/>
      <c r="TJJ195" s="1548"/>
      <c r="TJK195" s="1548"/>
      <c r="TJL195" s="1548"/>
      <c r="TJM195" s="1548"/>
      <c r="TJN195" s="1548"/>
      <c r="TJO195" s="1548"/>
      <c r="TJP195" s="1548"/>
      <c r="TJQ195" s="1548"/>
      <c r="TJR195" s="1548"/>
      <c r="TJS195" s="1548"/>
      <c r="TJT195" s="1548"/>
      <c r="TJU195" s="1548"/>
      <c r="TJV195" s="1548"/>
      <c r="TJW195" s="1548"/>
      <c r="TJX195" s="1548"/>
      <c r="TJY195" s="1548"/>
      <c r="TJZ195" s="1548"/>
      <c r="TKA195" s="1548"/>
      <c r="TKB195" s="1548"/>
      <c r="TKC195" s="1548"/>
      <c r="TKD195" s="1548"/>
      <c r="TKE195" s="1548"/>
      <c r="TKF195" s="1548"/>
      <c r="TKG195" s="1548"/>
      <c r="TKH195" s="1548"/>
      <c r="TKI195" s="1548"/>
      <c r="TKJ195" s="1548"/>
      <c r="TKK195" s="1548"/>
      <c r="TKL195" s="1548"/>
      <c r="TKM195" s="1548"/>
      <c r="TKN195" s="1548"/>
      <c r="TKO195" s="1548"/>
      <c r="TKP195" s="1548"/>
      <c r="TKQ195" s="1548"/>
      <c r="TKR195" s="1548"/>
      <c r="TKS195" s="1548"/>
      <c r="TKT195" s="1548"/>
      <c r="TKU195" s="1548"/>
      <c r="TKV195" s="1548"/>
      <c r="TKW195" s="1548"/>
      <c r="TKX195" s="1548"/>
      <c r="TKY195" s="1548"/>
      <c r="TKZ195" s="1548"/>
      <c r="TLA195" s="1548"/>
      <c r="TLB195" s="1548"/>
      <c r="TLC195" s="1548"/>
      <c r="TLD195" s="1548"/>
      <c r="TLE195" s="1548"/>
      <c r="TLF195" s="1548"/>
      <c r="TLG195" s="1548"/>
      <c r="TLH195" s="1548"/>
      <c r="TLI195" s="1548"/>
      <c r="TLJ195" s="1548"/>
      <c r="TLK195" s="1548"/>
      <c r="TLL195" s="1548"/>
      <c r="TLM195" s="1548"/>
      <c r="TLN195" s="1548"/>
      <c r="TLO195" s="1548"/>
      <c r="TLP195" s="1548"/>
      <c r="TLQ195" s="1548"/>
      <c r="TLR195" s="1548"/>
      <c r="TLS195" s="1548"/>
      <c r="TLT195" s="1548"/>
      <c r="TLU195" s="1548"/>
      <c r="TLV195" s="1548"/>
      <c r="TLW195" s="1548"/>
      <c r="TLX195" s="1548"/>
      <c r="TLY195" s="1548"/>
      <c r="TLZ195" s="1548"/>
      <c r="TMA195" s="1548"/>
      <c r="TMB195" s="1548"/>
      <c r="TMC195" s="1548"/>
      <c r="TMD195" s="1548"/>
      <c r="TME195" s="1548"/>
      <c r="TMF195" s="1548"/>
      <c r="TMG195" s="1548"/>
      <c r="TMH195" s="1548"/>
      <c r="TMI195" s="1548"/>
      <c r="TMJ195" s="1548"/>
      <c r="TMK195" s="1548"/>
      <c r="TML195" s="1548"/>
      <c r="TMM195" s="1548"/>
      <c r="TMN195" s="1548"/>
      <c r="TMO195" s="1548"/>
      <c r="TMP195" s="1548"/>
      <c r="TMQ195" s="1548"/>
      <c r="TMR195" s="1548"/>
      <c r="TMS195" s="1548"/>
      <c r="TMT195" s="1548"/>
      <c r="TMU195" s="1548"/>
      <c r="TMV195" s="1548"/>
      <c r="TMW195" s="1548"/>
      <c r="TMX195" s="1548"/>
      <c r="TMY195" s="1548"/>
      <c r="TMZ195" s="1548"/>
      <c r="TNA195" s="1548"/>
      <c r="TNB195" s="1548"/>
      <c r="TNC195" s="1548"/>
      <c r="TND195" s="1548"/>
      <c r="TNE195" s="1548"/>
      <c r="TNF195" s="1548"/>
      <c r="TNG195" s="1548"/>
      <c r="TNH195" s="1548"/>
      <c r="TNI195" s="1548"/>
      <c r="TNJ195" s="1548"/>
      <c r="TNK195" s="1548"/>
      <c r="TNL195" s="1548"/>
      <c r="TNM195" s="1548"/>
      <c r="TNN195" s="1548"/>
      <c r="TNO195" s="1548"/>
      <c r="TNP195" s="1548"/>
      <c r="TNQ195" s="1548"/>
      <c r="TNR195" s="1548"/>
      <c r="TNS195" s="1548"/>
      <c r="TNT195" s="1548"/>
      <c r="TNU195" s="1548"/>
      <c r="TNV195" s="1548"/>
      <c r="TNW195" s="1548"/>
      <c r="TNX195" s="1548"/>
      <c r="TNY195" s="1548"/>
      <c r="TNZ195" s="1548"/>
      <c r="TOA195" s="1548"/>
      <c r="TOB195" s="1548"/>
      <c r="TOC195" s="1548"/>
      <c r="TOD195" s="1548"/>
      <c r="TOE195" s="1548"/>
      <c r="TOF195" s="1548"/>
      <c r="TOG195" s="1548"/>
      <c r="TOH195" s="1548"/>
      <c r="TOI195" s="1548"/>
      <c r="TOJ195" s="1548"/>
      <c r="TOK195" s="1548"/>
      <c r="TOL195" s="1548"/>
      <c r="TOM195" s="1548"/>
      <c r="TON195" s="1548"/>
      <c r="TOO195" s="1548"/>
      <c r="TOP195" s="1548"/>
      <c r="TOQ195" s="1548"/>
      <c r="TOR195" s="1548"/>
      <c r="TOS195" s="1548"/>
      <c r="TOT195" s="1548"/>
      <c r="TOU195" s="1548"/>
      <c r="TOV195" s="1548"/>
      <c r="TOW195" s="1548"/>
      <c r="TOX195" s="1548"/>
      <c r="TOY195" s="1548"/>
      <c r="TOZ195" s="1548"/>
      <c r="TPA195" s="1548"/>
      <c r="TPB195" s="1548"/>
      <c r="TPC195" s="1548"/>
      <c r="TPD195" s="1548"/>
      <c r="TPE195" s="1548"/>
      <c r="TPF195" s="1548"/>
      <c r="TPG195" s="1548"/>
      <c r="TPH195" s="1548"/>
      <c r="TPI195" s="1548"/>
      <c r="TPJ195" s="1548"/>
      <c r="TPK195" s="1548"/>
      <c r="TPL195" s="1548"/>
      <c r="TPM195" s="1548"/>
      <c r="TPN195" s="1548"/>
      <c r="TPO195" s="1548"/>
      <c r="TPP195" s="1548"/>
      <c r="TPQ195" s="1548"/>
      <c r="TPR195" s="1548"/>
      <c r="TPS195" s="1548"/>
      <c r="TPT195" s="1548"/>
      <c r="TPU195" s="1548"/>
      <c r="TPV195" s="1548"/>
      <c r="TPW195" s="1548"/>
      <c r="TPX195" s="1548"/>
      <c r="TPY195" s="1548"/>
      <c r="TPZ195" s="1548"/>
      <c r="TQA195" s="1548"/>
      <c r="TQB195" s="1548"/>
      <c r="TQC195" s="1548"/>
      <c r="TQD195" s="1548"/>
      <c r="TQE195" s="1548"/>
      <c r="TQF195" s="1548"/>
      <c r="TQG195" s="1548"/>
      <c r="TQH195" s="1548"/>
      <c r="TQI195" s="1548"/>
      <c r="TQJ195" s="1548"/>
      <c r="TQK195" s="1548"/>
      <c r="TQL195" s="1548"/>
      <c r="TQM195" s="1548"/>
      <c r="TQN195" s="1548"/>
      <c r="TQO195" s="1548"/>
      <c r="TQP195" s="1548"/>
      <c r="TQQ195" s="1548"/>
      <c r="TQR195" s="1548"/>
      <c r="TQS195" s="1548"/>
      <c r="TQT195" s="1548"/>
      <c r="TQU195" s="1548"/>
      <c r="TQV195" s="1548"/>
      <c r="TQW195" s="1548"/>
      <c r="TQX195" s="1548"/>
      <c r="TQY195" s="1548"/>
      <c r="TQZ195" s="1548"/>
      <c r="TRA195" s="1548"/>
      <c r="TRB195" s="1548"/>
      <c r="TRC195" s="1548"/>
      <c r="TRD195" s="1548"/>
      <c r="TRE195" s="1548"/>
      <c r="TRF195" s="1548"/>
      <c r="TRG195" s="1548"/>
      <c r="TRH195" s="1548"/>
      <c r="TRI195" s="1548"/>
      <c r="TRJ195" s="1548"/>
      <c r="TRK195" s="1548"/>
      <c r="TRL195" s="1548"/>
      <c r="TRM195" s="1548"/>
      <c r="TRN195" s="1548"/>
      <c r="TRO195" s="1548"/>
      <c r="TRP195" s="1548"/>
      <c r="TRQ195" s="1548"/>
      <c r="TRR195" s="1548"/>
      <c r="TRS195" s="1548"/>
      <c r="TRT195" s="1548"/>
      <c r="TRU195" s="1548"/>
      <c r="TRV195" s="1548"/>
      <c r="TRW195" s="1548"/>
      <c r="TRX195" s="1548"/>
      <c r="TRY195" s="1548"/>
      <c r="TRZ195" s="1548"/>
      <c r="TSA195" s="1548"/>
      <c r="TSB195" s="1548"/>
      <c r="TSC195" s="1548"/>
      <c r="TSD195" s="1548"/>
      <c r="TSE195" s="1548"/>
      <c r="TSF195" s="1548"/>
      <c r="TSG195" s="1548"/>
      <c r="TSH195" s="1548"/>
      <c r="TSI195" s="1548"/>
      <c r="TSJ195" s="1548"/>
      <c r="TSK195" s="1548"/>
      <c r="TSL195" s="1548"/>
      <c r="TSM195" s="1548"/>
      <c r="TSN195" s="1548"/>
      <c r="TSO195" s="1548"/>
      <c r="TSP195" s="1548"/>
      <c r="TSQ195" s="1548"/>
      <c r="TSR195" s="1548"/>
      <c r="TSS195" s="1548"/>
      <c r="TST195" s="1548"/>
      <c r="TSU195" s="1548"/>
      <c r="TSV195" s="1548"/>
      <c r="TSW195" s="1548"/>
      <c r="TSX195" s="1548"/>
      <c r="TSY195" s="1548"/>
      <c r="TSZ195" s="1548"/>
      <c r="TTA195" s="1548"/>
      <c r="TTB195" s="1548"/>
      <c r="TTC195" s="1548"/>
      <c r="TTD195" s="1548"/>
      <c r="TTE195" s="1548"/>
      <c r="TTF195" s="1548"/>
      <c r="TTG195" s="1548"/>
      <c r="TTH195" s="1548"/>
      <c r="TTI195" s="1548"/>
      <c r="TTJ195" s="1548"/>
      <c r="TTK195" s="1548"/>
      <c r="TTL195" s="1548"/>
      <c r="TTM195" s="1548"/>
      <c r="TTN195" s="1548"/>
      <c r="TTO195" s="1548"/>
      <c r="TTP195" s="1548"/>
      <c r="TTQ195" s="1548"/>
      <c r="TTR195" s="1548"/>
      <c r="TTS195" s="1548"/>
      <c r="TTT195" s="1548"/>
      <c r="TTU195" s="1548"/>
      <c r="TTV195" s="1548"/>
      <c r="TTW195" s="1548"/>
      <c r="TTX195" s="1548"/>
      <c r="TTY195" s="1548"/>
      <c r="TTZ195" s="1548"/>
      <c r="TUA195" s="1548"/>
      <c r="TUB195" s="1548"/>
      <c r="TUC195" s="1548"/>
      <c r="TUD195" s="1548"/>
      <c r="TUE195" s="1548"/>
      <c r="TUF195" s="1548"/>
      <c r="TUG195" s="1548"/>
      <c r="TUH195" s="1548"/>
      <c r="TUI195" s="1548"/>
      <c r="TUJ195" s="1548"/>
      <c r="TUK195" s="1548"/>
      <c r="TUL195" s="1548"/>
      <c r="TUM195" s="1548"/>
      <c r="TUN195" s="1548"/>
      <c r="TUO195" s="1548"/>
      <c r="TUP195" s="1548"/>
      <c r="TUQ195" s="1548"/>
      <c r="TUR195" s="1548"/>
      <c r="TUS195" s="1548"/>
      <c r="TUT195" s="1548"/>
      <c r="TUU195" s="1548"/>
      <c r="TUV195" s="1548"/>
      <c r="TUW195" s="1548"/>
      <c r="TUX195" s="1548"/>
      <c r="TUY195" s="1548"/>
      <c r="TUZ195" s="1548"/>
      <c r="TVA195" s="1548"/>
      <c r="TVB195" s="1548"/>
      <c r="TVC195" s="1548"/>
      <c r="TVD195" s="1548"/>
      <c r="TVE195" s="1548"/>
      <c r="TVF195" s="1548"/>
      <c r="TVG195" s="1548"/>
      <c r="TVH195" s="1548"/>
      <c r="TVI195" s="1548"/>
      <c r="TVJ195" s="1548"/>
      <c r="TVK195" s="1548"/>
      <c r="TVL195" s="1548"/>
      <c r="TVM195" s="1548"/>
      <c r="TVN195" s="1548"/>
      <c r="TVO195" s="1548"/>
      <c r="TVP195" s="1548"/>
      <c r="TVQ195" s="1548"/>
      <c r="TVR195" s="1548"/>
      <c r="TVS195" s="1548"/>
      <c r="TVT195" s="1548"/>
      <c r="TVU195" s="1548"/>
      <c r="TVV195" s="1548"/>
      <c r="TVW195" s="1548"/>
      <c r="TVX195" s="1548"/>
      <c r="TVY195" s="1548"/>
      <c r="TVZ195" s="1548"/>
      <c r="TWA195" s="1548"/>
      <c r="TWB195" s="1548"/>
      <c r="TWC195" s="1548"/>
      <c r="TWD195" s="1548"/>
      <c r="TWE195" s="1548"/>
      <c r="TWF195" s="1548"/>
      <c r="TWG195" s="1548"/>
      <c r="TWH195" s="1548"/>
      <c r="TWI195" s="1548"/>
      <c r="TWJ195" s="1548"/>
      <c r="TWK195" s="1548"/>
      <c r="TWL195" s="1548"/>
      <c r="TWM195" s="1548"/>
      <c r="TWN195" s="1548"/>
      <c r="TWO195" s="1548"/>
      <c r="TWP195" s="1548"/>
      <c r="TWQ195" s="1548"/>
      <c r="TWR195" s="1548"/>
      <c r="TWS195" s="1548"/>
      <c r="TWT195" s="1548"/>
      <c r="TWU195" s="1548"/>
      <c r="TWV195" s="1548"/>
      <c r="TWW195" s="1548"/>
      <c r="TWX195" s="1548"/>
      <c r="TWY195" s="1548"/>
      <c r="TWZ195" s="1548"/>
      <c r="TXA195" s="1548"/>
      <c r="TXB195" s="1548"/>
      <c r="TXC195" s="1548"/>
      <c r="TXD195" s="1548"/>
      <c r="TXE195" s="1548"/>
      <c r="TXF195" s="1548"/>
      <c r="TXG195" s="1548"/>
      <c r="TXH195" s="1548"/>
      <c r="TXI195" s="1548"/>
      <c r="TXJ195" s="1548"/>
      <c r="TXK195" s="1548"/>
      <c r="TXL195" s="1548"/>
      <c r="TXM195" s="1548"/>
      <c r="TXN195" s="1548"/>
      <c r="TXO195" s="1548"/>
      <c r="TXP195" s="1548"/>
      <c r="TXQ195" s="1548"/>
      <c r="TXR195" s="1548"/>
      <c r="TXS195" s="1548"/>
      <c r="TXT195" s="1548"/>
      <c r="TXU195" s="1548"/>
      <c r="TXV195" s="1548"/>
      <c r="TXW195" s="1548"/>
      <c r="TXX195" s="1548"/>
      <c r="TXY195" s="1548"/>
      <c r="TXZ195" s="1548"/>
      <c r="TYA195" s="1548"/>
      <c r="TYB195" s="1548"/>
      <c r="TYC195" s="1548"/>
      <c r="TYD195" s="1548"/>
      <c r="TYE195" s="1548"/>
      <c r="TYF195" s="1548"/>
      <c r="TYG195" s="1548"/>
      <c r="TYH195" s="1548"/>
      <c r="TYI195" s="1548"/>
      <c r="TYJ195" s="1548"/>
      <c r="TYK195" s="1548"/>
      <c r="TYL195" s="1548"/>
      <c r="TYM195" s="1548"/>
      <c r="TYN195" s="1548"/>
      <c r="TYO195" s="1548"/>
      <c r="TYP195" s="1548"/>
      <c r="TYQ195" s="1548"/>
      <c r="TYR195" s="1548"/>
      <c r="TYS195" s="1548"/>
      <c r="TYT195" s="1548"/>
      <c r="TYU195" s="1548"/>
      <c r="TYV195" s="1548"/>
      <c r="TYW195" s="1548"/>
      <c r="TYX195" s="1548"/>
      <c r="TYY195" s="1548"/>
      <c r="TYZ195" s="1548"/>
      <c r="TZA195" s="1548"/>
      <c r="TZB195" s="1548"/>
      <c r="TZC195" s="1548"/>
      <c r="TZD195" s="1548"/>
      <c r="TZE195" s="1548"/>
      <c r="TZF195" s="1548"/>
      <c r="TZG195" s="1548"/>
      <c r="TZH195" s="1548"/>
      <c r="TZI195" s="1548"/>
      <c r="TZJ195" s="1548"/>
      <c r="TZK195" s="1548"/>
      <c r="TZL195" s="1548"/>
      <c r="TZM195" s="1548"/>
      <c r="TZN195" s="1548"/>
      <c r="TZO195" s="1548"/>
      <c r="TZP195" s="1548"/>
      <c r="TZQ195" s="1548"/>
      <c r="TZR195" s="1548"/>
      <c r="TZS195" s="1548"/>
      <c r="TZT195" s="1548"/>
      <c r="TZU195" s="1548"/>
      <c r="TZV195" s="1548"/>
      <c r="TZW195" s="1548"/>
      <c r="TZX195" s="1548"/>
      <c r="TZY195" s="1548"/>
      <c r="TZZ195" s="1548"/>
      <c r="UAA195" s="1548"/>
      <c r="UAB195" s="1548"/>
      <c r="UAC195" s="1548"/>
      <c r="UAD195" s="1548"/>
      <c r="UAE195" s="1548"/>
      <c r="UAF195" s="1548"/>
      <c r="UAG195" s="1548"/>
      <c r="UAH195" s="1548"/>
      <c r="UAI195" s="1548"/>
      <c r="UAJ195" s="1548"/>
      <c r="UAK195" s="1548"/>
      <c r="UAL195" s="1548"/>
      <c r="UAM195" s="1548"/>
      <c r="UAN195" s="1548"/>
      <c r="UAO195" s="1548"/>
      <c r="UAP195" s="1548"/>
      <c r="UAQ195" s="1548"/>
      <c r="UAR195" s="1548"/>
      <c r="UAS195" s="1548"/>
      <c r="UAT195" s="1548"/>
      <c r="UAU195" s="1548"/>
      <c r="UAV195" s="1548"/>
      <c r="UAW195" s="1548"/>
      <c r="UAX195" s="1548"/>
      <c r="UAY195" s="1548"/>
      <c r="UAZ195" s="1548"/>
      <c r="UBA195" s="1548"/>
      <c r="UBB195" s="1548"/>
      <c r="UBC195" s="1548"/>
      <c r="UBD195" s="1548"/>
      <c r="UBE195" s="1548"/>
      <c r="UBF195" s="1548"/>
      <c r="UBG195" s="1548"/>
      <c r="UBH195" s="1548"/>
      <c r="UBI195" s="1548"/>
      <c r="UBJ195" s="1548"/>
      <c r="UBK195" s="1548"/>
      <c r="UBL195" s="1548"/>
      <c r="UBM195" s="1548"/>
      <c r="UBN195" s="1548"/>
      <c r="UBO195" s="1548"/>
      <c r="UBP195" s="1548"/>
      <c r="UBQ195" s="1548"/>
      <c r="UBR195" s="1548"/>
      <c r="UBS195" s="1548"/>
      <c r="UBT195" s="1548"/>
      <c r="UBU195" s="1548"/>
      <c r="UBV195" s="1548"/>
      <c r="UBW195" s="1548"/>
      <c r="UBX195" s="1548"/>
      <c r="UBY195" s="1548"/>
      <c r="UBZ195" s="1548"/>
      <c r="UCA195" s="1548"/>
      <c r="UCB195" s="1548"/>
      <c r="UCC195" s="1548"/>
      <c r="UCD195" s="1548"/>
      <c r="UCE195" s="1548"/>
      <c r="UCF195" s="1548"/>
      <c r="UCG195" s="1548"/>
      <c r="UCH195" s="1548"/>
      <c r="UCI195" s="1548"/>
      <c r="UCJ195" s="1548"/>
      <c r="UCK195" s="1548"/>
      <c r="UCL195" s="1548"/>
      <c r="UCM195" s="1548"/>
      <c r="UCN195" s="1548"/>
      <c r="UCO195" s="1548"/>
      <c r="UCP195" s="1548"/>
      <c r="UCQ195" s="1548"/>
      <c r="UCR195" s="1548"/>
      <c r="UCS195" s="1548"/>
      <c r="UCT195" s="1548"/>
      <c r="UCU195" s="1548"/>
      <c r="UCV195" s="1548"/>
      <c r="UCW195" s="1548"/>
      <c r="UCX195" s="1548"/>
      <c r="UCY195" s="1548"/>
      <c r="UCZ195" s="1548"/>
      <c r="UDA195" s="1548"/>
      <c r="UDB195" s="1548"/>
      <c r="UDC195" s="1548"/>
      <c r="UDD195" s="1548"/>
      <c r="UDE195" s="1548"/>
      <c r="UDF195" s="1548"/>
      <c r="UDG195" s="1548"/>
      <c r="UDH195" s="1548"/>
      <c r="UDI195" s="1548"/>
      <c r="UDJ195" s="1548"/>
      <c r="UDK195" s="1548"/>
      <c r="UDL195" s="1548"/>
      <c r="UDM195" s="1548"/>
      <c r="UDN195" s="1548"/>
      <c r="UDO195" s="1548"/>
      <c r="UDP195" s="1548"/>
      <c r="UDQ195" s="1548"/>
      <c r="UDR195" s="1548"/>
      <c r="UDS195" s="1548"/>
      <c r="UDT195" s="1548"/>
      <c r="UDU195" s="1548"/>
      <c r="UDV195" s="1548"/>
      <c r="UDW195" s="1548"/>
      <c r="UDX195" s="1548"/>
      <c r="UDY195" s="1548"/>
      <c r="UDZ195" s="1548"/>
      <c r="UEA195" s="1548"/>
      <c r="UEB195" s="1548"/>
      <c r="UEC195" s="1548"/>
      <c r="UED195" s="1548"/>
      <c r="UEE195" s="1548"/>
      <c r="UEF195" s="1548"/>
      <c r="UEG195" s="1548"/>
      <c r="UEH195" s="1548"/>
      <c r="UEI195" s="1548"/>
      <c r="UEJ195" s="1548"/>
      <c r="UEK195" s="1548"/>
      <c r="UEL195" s="1548"/>
      <c r="UEM195" s="1548"/>
      <c r="UEN195" s="1548"/>
      <c r="UEO195" s="1548"/>
      <c r="UEP195" s="1548"/>
      <c r="UEQ195" s="1548"/>
      <c r="UER195" s="1548"/>
      <c r="UES195" s="1548"/>
      <c r="UET195" s="1548"/>
      <c r="UEU195" s="1548"/>
      <c r="UEV195" s="1548"/>
      <c r="UEW195" s="1548"/>
      <c r="UEX195" s="1548"/>
      <c r="UEY195" s="1548"/>
      <c r="UEZ195" s="1548"/>
      <c r="UFA195" s="1548"/>
      <c r="UFB195" s="1548"/>
      <c r="UFC195" s="1548"/>
      <c r="UFD195" s="1548"/>
      <c r="UFE195" s="1548"/>
      <c r="UFF195" s="1548"/>
      <c r="UFG195" s="1548"/>
      <c r="UFH195" s="1548"/>
      <c r="UFI195" s="1548"/>
      <c r="UFJ195" s="1548"/>
      <c r="UFK195" s="1548"/>
      <c r="UFL195" s="1548"/>
      <c r="UFM195" s="1548"/>
      <c r="UFN195" s="1548"/>
      <c r="UFO195" s="1548"/>
      <c r="UFP195" s="1548"/>
      <c r="UFQ195" s="1548"/>
      <c r="UFR195" s="1548"/>
      <c r="UFS195" s="1548"/>
      <c r="UFT195" s="1548"/>
      <c r="UFU195" s="1548"/>
      <c r="UFV195" s="1548"/>
      <c r="UFW195" s="1548"/>
      <c r="UFX195" s="1548"/>
      <c r="UFY195" s="1548"/>
      <c r="UFZ195" s="1548"/>
      <c r="UGA195" s="1548"/>
      <c r="UGB195" s="1548"/>
      <c r="UGC195" s="1548"/>
      <c r="UGD195" s="1548"/>
      <c r="UGE195" s="1548"/>
      <c r="UGF195" s="1548"/>
      <c r="UGG195" s="1548"/>
      <c r="UGH195" s="1548"/>
      <c r="UGI195" s="1548"/>
      <c r="UGJ195" s="1548"/>
      <c r="UGK195" s="1548"/>
      <c r="UGL195" s="1548"/>
      <c r="UGM195" s="1548"/>
      <c r="UGN195" s="1548"/>
      <c r="UGO195" s="1548"/>
      <c r="UGP195" s="1548"/>
      <c r="UGQ195" s="1548"/>
      <c r="UGR195" s="1548"/>
      <c r="UGS195" s="1548"/>
      <c r="UGT195" s="1548"/>
      <c r="UGU195" s="1548"/>
      <c r="UGV195" s="1548"/>
      <c r="UGW195" s="1548"/>
      <c r="UGX195" s="1548"/>
      <c r="UGY195" s="1548"/>
      <c r="UGZ195" s="1548"/>
      <c r="UHA195" s="1548"/>
      <c r="UHB195" s="1548"/>
      <c r="UHC195" s="1548"/>
      <c r="UHD195" s="1548"/>
      <c r="UHE195" s="1548"/>
      <c r="UHF195" s="1548"/>
      <c r="UHG195" s="1548"/>
      <c r="UHH195" s="1548"/>
      <c r="UHI195" s="1548"/>
      <c r="UHJ195" s="1548"/>
      <c r="UHK195" s="1548"/>
      <c r="UHL195" s="1548"/>
      <c r="UHM195" s="1548"/>
      <c r="UHN195" s="1548"/>
      <c r="UHO195" s="1548"/>
      <c r="UHP195" s="1548"/>
      <c r="UHQ195" s="1548"/>
      <c r="UHR195" s="1548"/>
      <c r="UHS195" s="1548"/>
      <c r="UHT195" s="1548"/>
      <c r="UHU195" s="1548"/>
      <c r="UHV195" s="1548"/>
      <c r="UHW195" s="1548"/>
      <c r="UHX195" s="1548"/>
      <c r="UHY195" s="1548"/>
      <c r="UHZ195" s="1548"/>
      <c r="UIA195" s="1548"/>
      <c r="UIB195" s="1548"/>
      <c r="UIC195" s="1548"/>
      <c r="UID195" s="1548"/>
      <c r="UIE195" s="1548"/>
      <c r="UIF195" s="1548"/>
      <c r="UIG195" s="1548"/>
      <c r="UIH195" s="1548"/>
      <c r="UII195" s="1548"/>
      <c r="UIJ195" s="1548"/>
      <c r="UIK195" s="1548"/>
      <c r="UIL195" s="1548"/>
      <c r="UIM195" s="1548"/>
      <c r="UIN195" s="1548"/>
      <c r="UIO195" s="1548"/>
      <c r="UIP195" s="1548"/>
      <c r="UIQ195" s="1548"/>
      <c r="UIR195" s="1548"/>
      <c r="UIS195" s="1548"/>
      <c r="UIT195" s="1548"/>
      <c r="UIU195" s="1548"/>
      <c r="UIV195" s="1548"/>
      <c r="UIW195" s="1548"/>
      <c r="UIX195" s="1548"/>
      <c r="UIY195" s="1548"/>
      <c r="UIZ195" s="1548"/>
      <c r="UJA195" s="1548"/>
      <c r="UJB195" s="1548"/>
      <c r="UJC195" s="1548"/>
      <c r="UJD195" s="1548"/>
      <c r="UJE195" s="1548"/>
      <c r="UJF195" s="1548"/>
      <c r="UJG195" s="1548"/>
      <c r="UJH195" s="1548"/>
      <c r="UJI195" s="1548"/>
      <c r="UJJ195" s="1548"/>
      <c r="UJK195" s="1548"/>
      <c r="UJL195" s="1548"/>
      <c r="UJM195" s="1548"/>
      <c r="UJN195" s="1548"/>
      <c r="UJO195" s="1548"/>
      <c r="UJP195" s="1548"/>
      <c r="UJQ195" s="1548"/>
      <c r="UJR195" s="1548"/>
      <c r="UJS195" s="1548"/>
      <c r="UJT195" s="1548"/>
      <c r="UJU195" s="1548"/>
      <c r="UJV195" s="1548"/>
      <c r="UJW195" s="1548"/>
      <c r="UJX195" s="1548"/>
      <c r="UJY195" s="1548"/>
      <c r="UJZ195" s="1548"/>
      <c r="UKA195" s="1548"/>
      <c r="UKB195" s="1548"/>
      <c r="UKC195" s="1548"/>
      <c r="UKD195" s="1548"/>
      <c r="UKE195" s="1548"/>
      <c r="UKF195" s="1548"/>
      <c r="UKG195" s="1548"/>
      <c r="UKH195" s="1548"/>
      <c r="UKI195" s="1548"/>
      <c r="UKJ195" s="1548"/>
      <c r="UKK195" s="1548"/>
      <c r="UKL195" s="1548"/>
      <c r="UKM195" s="1548"/>
      <c r="UKN195" s="1548"/>
      <c r="UKO195" s="1548"/>
      <c r="UKP195" s="1548"/>
      <c r="UKQ195" s="1548"/>
      <c r="UKR195" s="1548"/>
      <c r="UKS195" s="1548"/>
      <c r="UKT195" s="1548"/>
      <c r="UKU195" s="1548"/>
      <c r="UKV195" s="1548"/>
      <c r="UKW195" s="1548"/>
      <c r="UKX195" s="1548"/>
      <c r="UKY195" s="1548"/>
      <c r="UKZ195" s="1548"/>
      <c r="ULA195" s="1548"/>
      <c r="ULB195" s="1548"/>
      <c r="ULC195" s="1548"/>
      <c r="ULD195" s="1548"/>
      <c r="ULE195" s="1548"/>
      <c r="ULF195" s="1548"/>
      <c r="ULG195" s="1548"/>
      <c r="ULH195" s="1548"/>
      <c r="ULI195" s="1548"/>
      <c r="ULJ195" s="1548"/>
      <c r="ULK195" s="1548"/>
      <c r="ULL195" s="1548"/>
      <c r="ULM195" s="1548"/>
      <c r="ULN195" s="1548"/>
      <c r="ULO195" s="1548"/>
      <c r="ULP195" s="1548"/>
      <c r="ULQ195" s="1548"/>
      <c r="ULR195" s="1548"/>
      <c r="ULS195" s="1548"/>
      <c r="ULT195" s="1548"/>
      <c r="ULU195" s="1548"/>
      <c r="ULV195" s="1548"/>
      <c r="ULW195" s="1548"/>
      <c r="ULX195" s="1548"/>
      <c r="ULY195" s="1548"/>
      <c r="ULZ195" s="1548"/>
      <c r="UMA195" s="1548"/>
      <c r="UMB195" s="1548"/>
      <c r="UMC195" s="1548"/>
      <c r="UMD195" s="1548"/>
      <c r="UME195" s="1548"/>
      <c r="UMF195" s="1548"/>
      <c r="UMG195" s="1548"/>
      <c r="UMH195" s="1548"/>
      <c r="UMI195" s="1548"/>
      <c r="UMJ195" s="1548"/>
      <c r="UMK195" s="1548"/>
      <c r="UML195" s="1548"/>
      <c r="UMM195" s="1548"/>
      <c r="UMN195" s="1548"/>
      <c r="UMO195" s="1548"/>
      <c r="UMP195" s="1548"/>
      <c r="UMQ195" s="1548"/>
      <c r="UMR195" s="1548"/>
      <c r="UMS195" s="1548"/>
      <c r="UMT195" s="1548"/>
      <c r="UMU195" s="1548"/>
      <c r="UMV195" s="1548"/>
      <c r="UMW195" s="1548"/>
      <c r="UMX195" s="1548"/>
      <c r="UMY195" s="1548"/>
      <c r="UMZ195" s="1548"/>
      <c r="UNA195" s="1548"/>
      <c r="UNB195" s="1548"/>
      <c r="UNC195" s="1548"/>
      <c r="UND195" s="1548"/>
      <c r="UNE195" s="1548"/>
      <c r="UNF195" s="1548"/>
      <c r="UNG195" s="1548"/>
      <c r="UNH195" s="1548"/>
      <c r="UNI195" s="1548"/>
      <c r="UNJ195" s="1548"/>
      <c r="UNK195" s="1548"/>
      <c r="UNL195" s="1548"/>
      <c r="UNM195" s="1548"/>
      <c r="UNN195" s="1548"/>
      <c r="UNO195" s="1548"/>
      <c r="UNP195" s="1548"/>
      <c r="UNQ195" s="1548"/>
      <c r="UNR195" s="1548"/>
      <c r="UNS195" s="1548"/>
      <c r="UNT195" s="1548"/>
      <c r="UNU195" s="1548"/>
      <c r="UNV195" s="1548"/>
      <c r="UNW195" s="1548"/>
      <c r="UNX195" s="1548"/>
      <c r="UNY195" s="1548"/>
      <c r="UNZ195" s="1548"/>
      <c r="UOA195" s="1548"/>
      <c r="UOB195" s="1548"/>
      <c r="UOC195" s="1548"/>
      <c r="UOD195" s="1548"/>
      <c r="UOE195" s="1548"/>
      <c r="UOF195" s="1548"/>
      <c r="UOG195" s="1548"/>
      <c r="UOH195" s="1548"/>
      <c r="UOI195" s="1548"/>
      <c r="UOJ195" s="1548"/>
      <c r="UOK195" s="1548"/>
      <c r="UOL195" s="1548"/>
      <c r="UOM195" s="1548"/>
      <c r="UON195" s="1548"/>
      <c r="UOO195" s="1548"/>
      <c r="UOP195" s="1548"/>
      <c r="UOQ195" s="1548"/>
      <c r="UOR195" s="1548"/>
      <c r="UOS195" s="1548"/>
      <c r="UOT195" s="1548"/>
      <c r="UOU195" s="1548"/>
      <c r="UOV195" s="1548"/>
      <c r="UOW195" s="1548"/>
      <c r="UOX195" s="1548"/>
      <c r="UOY195" s="1548"/>
      <c r="UOZ195" s="1548"/>
      <c r="UPA195" s="1548"/>
      <c r="UPB195" s="1548"/>
      <c r="UPC195" s="1548"/>
      <c r="UPD195" s="1548"/>
      <c r="UPE195" s="1548"/>
      <c r="UPF195" s="1548"/>
      <c r="UPG195" s="1548"/>
      <c r="UPH195" s="1548"/>
      <c r="UPI195" s="1548"/>
      <c r="UPJ195" s="1548"/>
      <c r="UPK195" s="1548"/>
      <c r="UPL195" s="1548"/>
      <c r="UPM195" s="1548"/>
      <c r="UPN195" s="1548"/>
      <c r="UPO195" s="1548"/>
      <c r="UPP195" s="1548"/>
      <c r="UPQ195" s="1548"/>
      <c r="UPR195" s="1548"/>
      <c r="UPS195" s="1548"/>
      <c r="UPT195" s="1548"/>
      <c r="UPU195" s="1548"/>
      <c r="UPV195" s="1548"/>
      <c r="UPW195" s="1548"/>
      <c r="UPX195" s="1548"/>
      <c r="UPY195" s="1548"/>
      <c r="UPZ195" s="1548"/>
      <c r="UQA195" s="1548"/>
      <c r="UQB195" s="1548"/>
      <c r="UQC195" s="1548"/>
      <c r="UQD195" s="1548"/>
      <c r="UQE195" s="1548"/>
      <c r="UQF195" s="1548"/>
      <c r="UQG195" s="1548"/>
      <c r="UQH195" s="1548"/>
      <c r="UQI195" s="1548"/>
      <c r="UQJ195" s="1548"/>
      <c r="UQK195" s="1548"/>
      <c r="UQL195" s="1548"/>
      <c r="UQM195" s="1548"/>
      <c r="UQN195" s="1548"/>
      <c r="UQO195" s="1548"/>
      <c r="UQP195" s="1548"/>
      <c r="UQQ195" s="1548"/>
      <c r="UQR195" s="1548"/>
      <c r="UQS195" s="1548"/>
      <c r="UQT195" s="1548"/>
      <c r="UQU195" s="1548"/>
      <c r="UQV195" s="1548"/>
      <c r="UQW195" s="1548"/>
      <c r="UQX195" s="1548"/>
      <c r="UQY195" s="1548"/>
      <c r="UQZ195" s="1548"/>
      <c r="URA195" s="1548"/>
      <c r="URB195" s="1548"/>
      <c r="URC195" s="1548"/>
      <c r="URD195" s="1548"/>
      <c r="URE195" s="1548"/>
      <c r="URF195" s="1548"/>
      <c r="URG195" s="1548"/>
      <c r="URH195" s="1548"/>
      <c r="URI195" s="1548"/>
      <c r="URJ195" s="1548"/>
      <c r="URK195" s="1548"/>
      <c r="URL195" s="1548"/>
      <c r="URM195" s="1548"/>
      <c r="URN195" s="1548"/>
      <c r="URO195" s="1548"/>
      <c r="URP195" s="1548"/>
      <c r="URQ195" s="1548"/>
      <c r="URR195" s="1548"/>
      <c r="URS195" s="1548"/>
      <c r="URT195" s="1548"/>
      <c r="URU195" s="1548"/>
      <c r="URV195" s="1548"/>
      <c r="URW195" s="1548"/>
      <c r="URX195" s="1548"/>
      <c r="URY195" s="1548"/>
      <c r="URZ195" s="1548"/>
      <c r="USA195" s="1548"/>
      <c r="USB195" s="1548"/>
      <c r="USC195" s="1548"/>
      <c r="USD195" s="1548"/>
      <c r="USE195" s="1548"/>
      <c r="USF195" s="1548"/>
      <c r="USG195" s="1548"/>
      <c r="USH195" s="1548"/>
      <c r="USI195" s="1548"/>
      <c r="USJ195" s="1548"/>
      <c r="USK195" s="1548"/>
      <c r="USL195" s="1548"/>
      <c r="USM195" s="1548"/>
      <c r="USN195" s="1548"/>
      <c r="USO195" s="1548"/>
      <c r="USP195" s="1548"/>
      <c r="USQ195" s="1548"/>
      <c r="USR195" s="1548"/>
      <c r="USS195" s="1548"/>
      <c r="UST195" s="1548"/>
      <c r="USU195" s="1548"/>
      <c r="USV195" s="1548"/>
      <c r="USW195" s="1548"/>
      <c r="USX195" s="1548"/>
      <c r="USY195" s="1548"/>
      <c r="USZ195" s="1548"/>
      <c r="UTA195" s="1548"/>
      <c r="UTB195" s="1548"/>
      <c r="UTC195" s="1548"/>
      <c r="UTD195" s="1548"/>
      <c r="UTE195" s="1548"/>
      <c r="UTF195" s="1548"/>
      <c r="UTG195" s="1548"/>
      <c r="UTH195" s="1548"/>
      <c r="UTI195" s="1548"/>
      <c r="UTJ195" s="1548"/>
      <c r="UTK195" s="1548"/>
      <c r="UTL195" s="1548"/>
      <c r="UTM195" s="1548"/>
      <c r="UTN195" s="1548"/>
      <c r="UTO195" s="1548"/>
      <c r="UTP195" s="1548"/>
      <c r="UTQ195" s="1548"/>
      <c r="UTR195" s="1548"/>
      <c r="UTS195" s="1548"/>
      <c r="UTT195" s="1548"/>
      <c r="UTU195" s="1548"/>
      <c r="UTV195" s="1548"/>
      <c r="UTW195" s="1548"/>
      <c r="UTX195" s="1548"/>
      <c r="UTY195" s="1548"/>
      <c r="UTZ195" s="1548"/>
      <c r="UUA195" s="1548"/>
      <c r="UUB195" s="1548"/>
      <c r="UUC195" s="1548"/>
      <c r="UUD195" s="1548"/>
      <c r="UUE195" s="1548"/>
      <c r="UUF195" s="1548"/>
      <c r="UUG195" s="1548"/>
      <c r="UUH195" s="1548"/>
      <c r="UUI195" s="1548"/>
      <c r="UUJ195" s="1548"/>
      <c r="UUK195" s="1548"/>
      <c r="UUL195" s="1548"/>
      <c r="UUM195" s="1548"/>
      <c r="UUN195" s="1548"/>
      <c r="UUO195" s="1548"/>
      <c r="UUP195" s="1548"/>
      <c r="UUQ195" s="1548"/>
      <c r="UUR195" s="1548"/>
      <c r="UUS195" s="1548"/>
      <c r="UUT195" s="1548"/>
      <c r="UUU195" s="1548"/>
      <c r="UUV195" s="1548"/>
      <c r="UUW195" s="1548"/>
      <c r="UUX195" s="1548"/>
      <c r="UUY195" s="1548"/>
      <c r="UUZ195" s="1548"/>
      <c r="UVA195" s="1548"/>
      <c r="UVB195" s="1548"/>
      <c r="UVC195" s="1548"/>
      <c r="UVD195" s="1548"/>
      <c r="UVE195" s="1548"/>
      <c r="UVF195" s="1548"/>
      <c r="UVG195" s="1548"/>
      <c r="UVH195" s="1548"/>
      <c r="UVI195" s="1548"/>
      <c r="UVJ195" s="1548"/>
      <c r="UVK195" s="1548"/>
      <c r="UVL195" s="1548"/>
      <c r="UVM195" s="1548"/>
      <c r="UVN195" s="1548"/>
      <c r="UVO195" s="1548"/>
      <c r="UVP195" s="1548"/>
      <c r="UVQ195" s="1548"/>
      <c r="UVR195" s="1548"/>
      <c r="UVS195" s="1548"/>
      <c r="UVT195" s="1548"/>
      <c r="UVU195" s="1548"/>
      <c r="UVV195" s="1548"/>
      <c r="UVW195" s="1548"/>
      <c r="UVX195" s="1548"/>
      <c r="UVY195" s="1548"/>
      <c r="UVZ195" s="1548"/>
      <c r="UWA195" s="1548"/>
      <c r="UWB195" s="1548"/>
      <c r="UWC195" s="1548"/>
      <c r="UWD195" s="1548"/>
      <c r="UWE195" s="1548"/>
      <c r="UWF195" s="1548"/>
      <c r="UWG195" s="1548"/>
      <c r="UWH195" s="1548"/>
      <c r="UWI195" s="1548"/>
      <c r="UWJ195" s="1548"/>
      <c r="UWK195" s="1548"/>
      <c r="UWL195" s="1548"/>
      <c r="UWM195" s="1548"/>
      <c r="UWN195" s="1548"/>
      <c r="UWO195" s="1548"/>
      <c r="UWP195" s="1548"/>
      <c r="UWQ195" s="1548"/>
      <c r="UWR195" s="1548"/>
      <c r="UWS195" s="1548"/>
      <c r="UWT195" s="1548"/>
      <c r="UWU195" s="1548"/>
      <c r="UWV195" s="1548"/>
      <c r="UWW195" s="1548"/>
      <c r="UWX195" s="1548"/>
      <c r="UWY195" s="1548"/>
      <c r="UWZ195" s="1548"/>
      <c r="UXA195" s="1548"/>
      <c r="UXB195" s="1548"/>
      <c r="UXC195" s="1548"/>
      <c r="UXD195" s="1548"/>
      <c r="UXE195" s="1548"/>
      <c r="UXF195" s="1548"/>
      <c r="UXG195" s="1548"/>
      <c r="UXH195" s="1548"/>
      <c r="UXI195" s="1548"/>
      <c r="UXJ195" s="1548"/>
      <c r="UXK195" s="1548"/>
      <c r="UXL195" s="1548"/>
      <c r="UXM195" s="1548"/>
      <c r="UXN195" s="1548"/>
      <c r="UXO195" s="1548"/>
      <c r="UXP195" s="1548"/>
      <c r="UXQ195" s="1548"/>
      <c r="UXR195" s="1548"/>
      <c r="UXS195" s="1548"/>
      <c r="UXT195" s="1548"/>
      <c r="UXU195" s="1548"/>
      <c r="UXV195" s="1548"/>
      <c r="UXW195" s="1548"/>
      <c r="UXX195" s="1548"/>
      <c r="UXY195" s="1548"/>
      <c r="UXZ195" s="1548"/>
      <c r="UYA195" s="1548"/>
      <c r="UYB195" s="1548"/>
      <c r="UYC195" s="1548"/>
      <c r="UYD195" s="1548"/>
      <c r="UYE195" s="1548"/>
      <c r="UYF195" s="1548"/>
      <c r="UYG195" s="1548"/>
      <c r="UYH195" s="1548"/>
      <c r="UYI195" s="1548"/>
      <c r="UYJ195" s="1548"/>
      <c r="UYK195" s="1548"/>
      <c r="UYL195" s="1548"/>
      <c r="UYM195" s="1548"/>
      <c r="UYN195" s="1548"/>
      <c r="UYO195" s="1548"/>
      <c r="UYP195" s="1548"/>
      <c r="UYQ195" s="1548"/>
      <c r="UYR195" s="1548"/>
      <c r="UYS195" s="1548"/>
      <c r="UYT195" s="1548"/>
      <c r="UYU195" s="1548"/>
      <c r="UYV195" s="1548"/>
      <c r="UYW195" s="1548"/>
      <c r="UYX195" s="1548"/>
      <c r="UYY195" s="1548"/>
      <c r="UYZ195" s="1548"/>
      <c r="UZA195" s="1548"/>
      <c r="UZB195" s="1548"/>
      <c r="UZC195" s="1548"/>
      <c r="UZD195" s="1548"/>
      <c r="UZE195" s="1548"/>
      <c r="UZF195" s="1548"/>
      <c r="UZG195" s="1548"/>
      <c r="UZH195" s="1548"/>
      <c r="UZI195" s="1548"/>
      <c r="UZJ195" s="1548"/>
      <c r="UZK195" s="1548"/>
      <c r="UZL195" s="1548"/>
      <c r="UZM195" s="1548"/>
      <c r="UZN195" s="1548"/>
      <c r="UZO195" s="1548"/>
      <c r="UZP195" s="1548"/>
      <c r="UZQ195" s="1548"/>
      <c r="UZR195" s="1548"/>
      <c r="UZS195" s="1548"/>
      <c r="UZT195" s="1548"/>
      <c r="UZU195" s="1548"/>
      <c r="UZV195" s="1548"/>
      <c r="UZW195" s="1548"/>
      <c r="UZX195" s="1548"/>
      <c r="UZY195" s="1548"/>
      <c r="UZZ195" s="1548"/>
      <c r="VAA195" s="1548"/>
      <c r="VAB195" s="1548"/>
      <c r="VAC195" s="1548"/>
      <c r="VAD195" s="1548"/>
      <c r="VAE195" s="1548"/>
      <c r="VAF195" s="1548"/>
      <c r="VAG195" s="1548"/>
      <c r="VAH195" s="1548"/>
      <c r="VAI195" s="1548"/>
      <c r="VAJ195" s="1548"/>
      <c r="VAK195" s="1548"/>
      <c r="VAL195" s="1548"/>
      <c r="VAM195" s="1548"/>
      <c r="VAN195" s="1548"/>
      <c r="VAO195" s="1548"/>
      <c r="VAP195" s="1548"/>
      <c r="VAQ195" s="1548"/>
      <c r="VAR195" s="1548"/>
      <c r="VAS195" s="1548"/>
      <c r="VAT195" s="1548"/>
      <c r="VAU195" s="1548"/>
      <c r="VAV195" s="1548"/>
      <c r="VAW195" s="1548"/>
      <c r="VAX195" s="1548"/>
      <c r="VAY195" s="1548"/>
      <c r="VAZ195" s="1548"/>
      <c r="VBA195" s="1548"/>
      <c r="VBB195" s="1548"/>
      <c r="VBC195" s="1548"/>
      <c r="VBD195" s="1548"/>
      <c r="VBE195" s="1548"/>
      <c r="VBF195" s="1548"/>
      <c r="VBG195" s="1548"/>
      <c r="VBH195" s="1548"/>
      <c r="VBI195" s="1548"/>
      <c r="VBJ195" s="1548"/>
      <c r="VBK195" s="1548"/>
      <c r="VBL195" s="1548"/>
      <c r="VBM195" s="1548"/>
      <c r="VBN195" s="1548"/>
      <c r="VBO195" s="1548"/>
      <c r="VBP195" s="1548"/>
      <c r="VBQ195" s="1548"/>
      <c r="VBR195" s="1548"/>
      <c r="VBS195" s="1548"/>
      <c r="VBT195" s="1548"/>
      <c r="VBU195" s="1548"/>
      <c r="VBV195" s="1548"/>
      <c r="VBW195" s="1548"/>
      <c r="VBX195" s="1548"/>
      <c r="VBY195" s="1548"/>
      <c r="VBZ195" s="1548"/>
      <c r="VCA195" s="1548"/>
      <c r="VCB195" s="1548"/>
      <c r="VCC195" s="1548"/>
      <c r="VCD195" s="1548"/>
      <c r="VCE195" s="1548"/>
      <c r="VCF195" s="1548"/>
      <c r="VCG195" s="1548"/>
      <c r="VCH195" s="1548"/>
      <c r="VCI195" s="1548"/>
      <c r="VCJ195" s="1548"/>
      <c r="VCK195" s="1548"/>
      <c r="VCL195" s="1548"/>
      <c r="VCM195" s="1548"/>
      <c r="VCN195" s="1548"/>
      <c r="VCO195" s="1548"/>
      <c r="VCP195" s="1548"/>
      <c r="VCQ195" s="1548"/>
      <c r="VCR195" s="1548"/>
      <c r="VCS195" s="1548"/>
      <c r="VCT195" s="1548"/>
      <c r="VCU195" s="1548"/>
      <c r="VCV195" s="1548"/>
      <c r="VCW195" s="1548"/>
      <c r="VCX195" s="1548"/>
      <c r="VCY195" s="1548"/>
      <c r="VCZ195" s="1548"/>
      <c r="VDA195" s="1548"/>
      <c r="VDB195" s="1548"/>
      <c r="VDC195" s="1548"/>
      <c r="VDD195" s="1548"/>
      <c r="VDE195" s="1548"/>
      <c r="VDF195" s="1548"/>
      <c r="VDG195" s="1548"/>
      <c r="VDH195" s="1548"/>
      <c r="VDI195" s="1548"/>
      <c r="VDJ195" s="1548"/>
      <c r="VDK195" s="1548"/>
      <c r="VDL195" s="1548"/>
      <c r="VDM195" s="1548"/>
      <c r="VDN195" s="1548"/>
      <c r="VDO195" s="1548"/>
      <c r="VDP195" s="1548"/>
      <c r="VDQ195" s="1548"/>
      <c r="VDR195" s="1548"/>
      <c r="VDS195" s="1548"/>
      <c r="VDT195" s="1548"/>
      <c r="VDU195" s="1548"/>
      <c r="VDV195" s="1548"/>
      <c r="VDW195" s="1548"/>
      <c r="VDX195" s="1548"/>
      <c r="VDY195" s="1548"/>
      <c r="VDZ195" s="1548"/>
      <c r="VEA195" s="1548"/>
      <c r="VEB195" s="1548"/>
      <c r="VEC195" s="1548"/>
      <c r="VED195" s="1548"/>
      <c r="VEE195" s="1548"/>
      <c r="VEF195" s="1548"/>
      <c r="VEG195" s="1548"/>
      <c r="VEH195" s="1548"/>
      <c r="VEI195" s="1548"/>
      <c r="VEJ195" s="1548"/>
      <c r="VEK195" s="1548"/>
      <c r="VEL195" s="1548"/>
      <c r="VEM195" s="1548"/>
      <c r="VEN195" s="1548"/>
      <c r="VEO195" s="1548"/>
      <c r="VEP195" s="1548"/>
      <c r="VEQ195" s="1548"/>
      <c r="VER195" s="1548"/>
      <c r="VES195" s="1548"/>
      <c r="VET195" s="1548"/>
      <c r="VEU195" s="1548"/>
      <c r="VEV195" s="1548"/>
      <c r="VEW195" s="1548"/>
      <c r="VEX195" s="1548"/>
      <c r="VEY195" s="1548"/>
      <c r="VEZ195" s="1548"/>
      <c r="VFA195" s="1548"/>
      <c r="VFB195" s="1548"/>
      <c r="VFC195" s="1548"/>
      <c r="VFD195" s="1548"/>
      <c r="VFE195" s="1548"/>
      <c r="VFF195" s="1548"/>
      <c r="VFG195" s="1548"/>
      <c r="VFH195" s="1548"/>
      <c r="VFI195" s="1548"/>
      <c r="VFJ195" s="1548"/>
      <c r="VFK195" s="1548"/>
      <c r="VFL195" s="1548"/>
      <c r="VFM195" s="1548"/>
      <c r="VFN195" s="1548"/>
      <c r="VFO195" s="1548"/>
      <c r="VFP195" s="1548"/>
      <c r="VFQ195" s="1548"/>
      <c r="VFR195" s="1548"/>
      <c r="VFS195" s="1548"/>
      <c r="VFT195" s="1548"/>
      <c r="VFU195" s="1548"/>
      <c r="VFV195" s="1548"/>
      <c r="VFW195" s="1548"/>
      <c r="VFX195" s="1548"/>
      <c r="VFY195" s="1548"/>
      <c r="VFZ195" s="1548"/>
      <c r="VGA195" s="1548"/>
      <c r="VGB195" s="1548"/>
      <c r="VGC195" s="1548"/>
      <c r="VGD195" s="1548"/>
      <c r="VGE195" s="1548"/>
      <c r="VGF195" s="1548"/>
      <c r="VGG195" s="1548"/>
      <c r="VGH195" s="1548"/>
      <c r="VGI195" s="1548"/>
      <c r="VGJ195" s="1548"/>
      <c r="VGK195" s="1548"/>
      <c r="VGL195" s="1548"/>
      <c r="VGM195" s="1548"/>
      <c r="VGN195" s="1548"/>
      <c r="VGO195" s="1548"/>
      <c r="VGP195" s="1548"/>
      <c r="VGQ195" s="1548"/>
      <c r="VGR195" s="1548"/>
      <c r="VGS195" s="1548"/>
      <c r="VGT195" s="1548"/>
      <c r="VGU195" s="1548"/>
      <c r="VGV195" s="1548"/>
      <c r="VGW195" s="1548"/>
      <c r="VGX195" s="1548"/>
      <c r="VGY195" s="1548"/>
      <c r="VGZ195" s="1548"/>
      <c r="VHA195" s="1548"/>
      <c r="VHB195" s="1548"/>
      <c r="VHC195" s="1548"/>
      <c r="VHD195" s="1548"/>
      <c r="VHE195" s="1548"/>
      <c r="VHF195" s="1548"/>
      <c r="VHG195" s="1548"/>
      <c r="VHH195" s="1548"/>
      <c r="VHI195" s="1548"/>
      <c r="VHJ195" s="1548"/>
      <c r="VHK195" s="1548"/>
      <c r="VHL195" s="1548"/>
      <c r="VHM195" s="1548"/>
      <c r="VHN195" s="1548"/>
      <c r="VHO195" s="1548"/>
      <c r="VHP195" s="1548"/>
      <c r="VHQ195" s="1548"/>
      <c r="VHR195" s="1548"/>
      <c r="VHS195" s="1548"/>
      <c r="VHT195" s="1548"/>
      <c r="VHU195" s="1548"/>
      <c r="VHV195" s="1548"/>
      <c r="VHW195" s="1548"/>
      <c r="VHX195" s="1548"/>
      <c r="VHY195" s="1548"/>
      <c r="VHZ195" s="1548"/>
      <c r="VIA195" s="1548"/>
      <c r="VIB195" s="1548"/>
      <c r="VIC195" s="1548"/>
      <c r="VID195" s="1548"/>
      <c r="VIE195" s="1548"/>
      <c r="VIF195" s="1548"/>
      <c r="VIG195" s="1548"/>
      <c r="VIH195" s="1548"/>
      <c r="VII195" s="1548"/>
      <c r="VIJ195" s="1548"/>
      <c r="VIK195" s="1548"/>
      <c r="VIL195" s="1548"/>
      <c r="VIM195" s="1548"/>
      <c r="VIN195" s="1548"/>
      <c r="VIO195" s="1548"/>
      <c r="VIP195" s="1548"/>
      <c r="VIQ195" s="1548"/>
      <c r="VIR195" s="1548"/>
      <c r="VIS195" s="1548"/>
      <c r="VIT195" s="1548"/>
      <c r="VIU195" s="1548"/>
      <c r="VIV195" s="1548"/>
      <c r="VIW195" s="1548"/>
      <c r="VIX195" s="1548"/>
      <c r="VIY195" s="1548"/>
      <c r="VIZ195" s="1548"/>
      <c r="VJA195" s="1548"/>
      <c r="VJB195" s="1548"/>
      <c r="VJC195" s="1548"/>
      <c r="VJD195" s="1548"/>
      <c r="VJE195" s="1548"/>
      <c r="VJF195" s="1548"/>
      <c r="VJG195" s="1548"/>
      <c r="VJH195" s="1548"/>
      <c r="VJI195" s="1548"/>
      <c r="VJJ195" s="1548"/>
      <c r="VJK195" s="1548"/>
      <c r="VJL195" s="1548"/>
      <c r="VJM195" s="1548"/>
      <c r="VJN195" s="1548"/>
      <c r="VJO195" s="1548"/>
      <c r="VJP195" s="1548"/>
      <c r="VJQ195" s="1548"/>
      <c r="VJR195" s="1548"/>
      <c r="VJS195" s="1548"/>
      <c r="VJT195" s="1548"/>
      <c r="VJU195" s="1548"/>
      <c r="VJV195" s="1548"/>
      <c r="VJW195" s="1548"/>
      <c r="VJX195" s="1548"/>
      <c r="VJY195" s="1548"/>
      <c r="VJZ195" s="1548"/>
      <c r="VKA195" s="1548"/>
      <c r="VKB195" s="1548"/>
      <c r="VKC195" s="1548"/>
      <c r="VKD195" s="1548"/>
      <c r="VKE195" s="1548"/>
      <c r="VKF195" s="1548"/>
      <c r="VKG195" s="1548"/>
      <c r="VKH195" s="1548"/>
      <c r="VKI195" s="1548"/>
      <c r="VKJ195" s="1548"/>
      <c r="VKK195" s="1548"/>
      <c r="VKL195" s="1548"/>
      <c r="VKM195" s="1548"/>
      <c r="VKN195" s="1548"/>
      <c r="VKO195" s="1548"/>
      <c r="VKP195" s="1548"/>
      <c r="VKQ195" s="1548"/>
      <c r="VKR195" s="1548"/>
      <c r="VKS195" s="1548"/>
      <c r="VKT195" s="1548"/>
      <c r="VKU195" s="1548"/>
      <c r="VKV195" s="1548"/>
      <c r="VKW195" s="1548"/>
      <c r="VKX195" s="1548"/>
      <c r="VKY195" s="1548"/>
      <c r="VKZ195" s="1548"/>
      <c r="VLA195" s="1548"/>
      <c r="VLB195" s="1548"/>
      <c r="VLC195" s="1548"/>
      <c r="VLD195" s="1548"/>
      <c r="VLE195" s="1548"/>
      <c r="VLF195" s="1548"/>
      <c r="VLG195" s="1548"/>
      <c r="VLH195" s="1548"/>
      <c r="VLI195" s="1548"/>
      <c r="VLJ195" s="1548"/>
      <c r="VLK195" s="1548"/>
      <c r="VLL195" s="1548"/>
      <c r="VLM195" s="1548"/>
      <c r="VLN195" s="1548"/>
      <c r="VLO195" s="1548"/>
      <c r="VLP195" s="1548"/>
      <c r="VLQ195" s="1548"/>
      <c r="VLR195" s="1548"/>
      <c r="VLS195" s="1548"/>
      <c r="VLT195" s="1548"/>
      <c r="VLU195" s="1548"/>
      <c r="VLV195" s="1548"/>
      <c r="VLW195" s="1548"/>
      <c r="VLX195" s="1548"/>
      <c r="VLY195" s="1548"/>
      <c r="VLZ195" s="1548"/>
      <c r="VMA195" s="1548"/>
      <c r="VMB195" s="1548"/>
      <c r="VMC195" s="1548"/>
      <c r="VMD195" s="1548"/>
      <c r="VME195" s="1548"/>
      <c r="VMF195" s="1548"/>
      <c r="VMG195" s="1548"/>
      <c r="VMH195" s="1548"/>
      <c r="VMI195" s="1548"/>
      <c r="VMJ195" s="1548"/>
      <c r="VMK195" s="1548"/>
      <c r="VML195" s="1548"/>
      <c r="VMM195" s="1548"/>
      <c r="VMN195" s="1548"/>
      <c r="VMO195" s="1548"/>
      <c r="VMP195" s="1548"/>
      <c r="VMQ195" s="1548"/>
      <c r="VMR195" s="1548"/>
      <c r="VMS195" s="1548"/>
      <c r="VMT195" s="1548"/>
      <c r="VMU195" s="1548"/>
      <c r="VMV195" s="1548"/>
      <c r="VMW195" s="1548"/>
      <c r="VMX195" s="1548"/>
      <c r="VMY195" s="1548"/>
      <c r="VMZ195" s="1548"/>
      <c r="VNA195" s="1548"/>
      <c r="VNB195" s="1548"/>
      <c r="VNC195" s="1548"/>
      <c r="VND195" s="1548"/>
      <c r="VNE195" s="1548"/>
      <c r="VNF195" s="1548"/>
      <c r="VNG195" s="1548"/>
      <c r="VNH195" s="1548"/>
      <c r="VNI195" s="1548"/>
      <c r="VNJ195" s="1548"/>
      <c r="VNK195" s="1548"/>
      <c r="VNL195" s="1548"/>
      <c r="VNM195" s="1548"/>
      <c r="VNN195" s="1548"/>
      <c r="VNO195" s="1548"/>
      <c r="VNP195" s="1548"/>
      <c r="VNQ195" s="1548"/>
      <c r="VNR195" s="1548"/>
      <c r="VNS195" s="1548"/>
      <c r="VNT195" s="1548"/>
      <c r="VNU195" s="1548"/>
      <c r="VNV195" s="1548"/>
      <c r="VNW195" s="1548"/>
      <c r="VNX195" s="1548"/>
      <c r="VNY195" s="1548"/>
      <c r="VNZ195" s="1548"/>
      <c r="VOA195" s="1548"/>
      <c r="VOB195" s="1548"/>
      <c r="VOC195" s="1548"/>
      <c r="VOD195" s="1548"/>
      <c r="VOE195" s="1548"/>
      <c r="VOF195" s="1548"/>
      <c r="VOG195" s="1548"/>
      <c r="VOH195" s="1548"/>
      <c r="VOI195" s="1548"/>
      <c r="VOJ195" s="1548"/>
      <c r="VOK195" s="1548"/>
      <c r="VOL195" s="1548"/>
      <c r="VOM195" s="1548"/>
      <c r="VON195" s="1548"/>
      <c r="VOO195" s="1548"/>
      <c r="VOP195" s="1548"/>
      <c r="VOQ195" s="1548"/>
      <c r="VOR195" s="1548"/>
      <c r="VOS195" s="1548"/>
      <c r="VOT195" s="1548"/>
      <c r="VOU195" s="1548"/>
      <c r="VOV195" s="1548"/>
      <c r="VOW195" s="1548"/>
      <c r="VOX195" s="1548"/>
      <c r="VOY195" s="1548"/>
      <c r="VOZ195" s="1548"/>
      <c r="VPA195" s="1548"/>
      <c r="VPB195" s="1548"/>
      <c r="VPC195" s="1548"/>
      <c r="VPD195" s="1548"/>
      <c r="VPE195" s="1548"/>
      <c r="VPF195" s="1548"/>
      <c r="VPG195" s="1548"/>
      <c r="VPH195" s="1548"/>
      <c r="VPI195" s="1548"/>
      <c r="VPJ195" s="1548"/>
      <c r="VPK195" s="1548"/>
      <c r="VPL195" s="1548"/>
      <c r="VPM195" s="1548"/>
      <c r="VPN195" s="1548"/>
      <c r="VPO195" s="1548"/>
      <c r="VPP195" s="1548"/>
      <c r="VPQ195" s="1548"/>
      <c r="VPR195" s="1548"/>
      <c r="VPS195" s="1548"/>
      <c r="VPT195" s="1548"/>
      <c r="VPU195" s="1548"/>
      <c r="VPV195" s="1548"/>
      <c r="VPW195" s="1548"/>
      <c r="VPX195" s="1548"/>
      <c r="VPY195" s="1548"/>
      <c r="VPZ195" s="1548"/>
      <c r="VQA195" s="1548"/>
      <c r="VQB195" s="1548"/>
      <c r="VQC195" s="1548"/>
      <c r="VQD195" s="1548"/>
      <c r="VQE195" s="1548"/>
      <c r="VQF195" s="1548"/>
      <c r="VQG195" s="1548"/>
      <c r="VQH195" s="1548"/>
      <c r="VQI195" s="1548"/>
      <c r="VQJ195" s="1548"/>
      <c r="VQK195" s="1548"/>
      <c r="VQL195" s="1548"/>
      <c r="VQM195" s="1548"/>
      <c r="VQN195" s="1548"/>
      <c r="VQO195" s="1548"/>
      <c r="VQP195" s="1548"/>
      <c r="VQQ195" s="1548"/>
      <c r="VQR195" s="1548"/>
      <c r="VQS195" s="1548"/>
      <c r="VQT195" s="1548"/>
      <c r="VQU195" s="1548"/>
      <c r="VQV195" s="1548"/>
      <c r="VQW195" s="1548"/>
      <c r="VQX195" s="1548"/>
      <c r="VQY195" s="1548"/>
      <c r="VQZ195" s="1548"/>
      <c r="VRA195" s="1548"/>
      <c r="VRB195" s="1548"/>
      <c r="VRC195" s="1548"/>
      <c r="VRD195" s="1548"/>
      <c r="VRE195" s="1548"/>
      <c r="VRF195" s="1548"/>
      <c r="VRG195" s="1548"/>
      <c r="VRH195" s="1548"/>
      <c r="VRI195" s="1548"/>
      <c r="VRJ195" s="1548"/>
      <c r="VRK195" s="1548"/>
      <c r="VRL195" s="1548"/>
      <c r="VRM195" s="1548"/>
      <c r="VRN195" s="1548"/>
      <c r="VRO195" s="1548"/>
      <c r="VRP195" s="1548"/>
      <c r="VRQ195" s="1548"/>
      <c r="VRR195" s="1548"/>
      <c r="VRS195" s="1548"/>
      <c r="VRT195" s="1548"/>
      <c r="VRU195" s="1548"/>
      <c r="VRV195" s="1548"/>
      <c r="VRW195" s="1548"/>
      <c r="VRX195" s="1548"/>
      <c r="VRY195" s="1548"/>
      <c r="VRZ195" s="1548"/>
      <c r="VSA195" s="1548"/>
      <c r="VSB195" s="1548"/>
      <c r="VSC195" s="1548"/>
      <c r="VSD195" s="1548"/>
      <c r="VSE195" s="1548"/>
      <c r="VSF195" s="1548"/>
      <c r="VSG195" s="1548"/>
      <c r="VSH195" s="1548"/>
      <c r="VSI195" s="1548"/>
      <c r="VSJ195" s="1548"/>
      <c r="VSK195" s="1548"/>
      <c r="VSL195" s="1548"/>
      <c r="VSM195" s="1548"/>
      <c r="VSN195" s="1548"/>
      <c r="VSO195" s="1548"/>
      <c r="VSP195" s="1548"/>
      <c r="VSQ195" s="1548"/>
      <c r="VSR195" s="1548"/>
      <c r="VSS195" s="1548"/>
      <c r="VST195" s="1548"/>
      <c r="VSU195" s="1548"/>
      <c r="VSV195" s="1548"/>
      <c r="VSW195" s="1548"/>
      <c r="VSX195" s="1548"/>
      <c r="VSY195" s="1548"/>
      <c r="VSZ195" s="1548"/>
      <c r="VTA195" s="1548"/>
      <c r="VTB195" s="1548"/>
      <c r="VTC195" s="1548"/>
      <c r="VTD195" s="1548"/>
      <c r="VTE195" s="1548"/>
      <c r="VTF195" s="1548"/>
      <c r="VTG195" s="1548"/>
      <c r="VTH195" s="1548"/>
      <c r="VTI195" s="1548"/>
      <c r="VTJ195" s="1548"/>
      <c r="VTK195" s="1548"/>
      <c r="VTL195" s="1548"/>
      <c r="VTM195" s="1548"/>
      <c r="VTN195" s="1548"/>
      <c r="VTO195" s="1548"/>
      <c r="VTP195" s="1548"/>
      <c r="VTQ195" s="1548"/>
      <c r="VTR195" s="1548"/>
      <c r="VTS195" s="1548"/>
      <c r="VTT195" s="1548"/>
      <c r="VTU195" s="1548"/>
      <c r="VTV195" s="1548"/>
      <c r="VTW195" s="1548"/>
      <c r="VTX195" s="1548"/>
      <c r="VTY195" s="1548"/>
      <c r="VTZ195" s="1548"/>
      <c r="VUA195" s="1548"/>
      <c r="VUB195" s="1548"/>
      <c r="VUC195" s="1548"/>
      <c r="VUD195" s="1548"/>
      <c r="VUE195" s="1548"/>
      <c r="VUF195" s="1548"/>
      <c r="VUG195" s="1548"/>
      <c r="VUH195" s="1548"/>
      <c r="VUI195" s="1548"/>
      <c r="VUJ195" s="1548"/>
      <c r="VUK195" s="1548"/>
      <c r="VUL195" s="1548"/>
      <c r="VUM195" s="1548"/>
      <c r="VUN195" s="1548"/>
      <c r="VUO195" s="1548"/>
      <c r="VUP195" s="1548"/>
      <c r="VUQ195" s="1548"/>
      <c r="VUR195" s="1548"/>
      <c r="VUS195" s="1548"/>
      <c r="VUT195" s="1548"/>
      <c r="VUU195" s="1548"/>
      <c r="VUV195" s="1548"/>
      <c r="VUW195" s="1548"/>
      <c r="VUX195" s="1548"/>
      <c r="VUY195" s="1548"/>
      <c r="VUZ195" s="1548"/>
      <c r="VVA195" s="1548"/>
      <c r="VVB195" s="1548"/>
      <c r="VVC195" s="1548"/>
      <c r="VVD195" s="1548"/>
      <c r="VVE195" s="1548"/>
      <c r="VVF195" s="1548"/>
      <c r="VVG195" s="1548"/>
      <c r="VVH195" s="1548"/>
      <c r="VVI195" s="1548"/>
      <c r="VVJ195" s="1548"/>
      <c r="VVK195" s="1548"/>
      <c r="VVL195" s="1548"/>
      <c r="VVM195" s="1548"/>
      <c r="VVN195" s="1548"/>
      <c r="VVO195" s="1548"/>
      <c r="VVP195" s="1548"/>
      <c r="VVQ195" s="1548"/>
      <c r="VVR195" s="1548"/>
      <c r="VVS195" s="1548"/>
      <c r="VVT195" s="1548"/>
      <c r="VVU195" s="1548"/>
      <c r="VVV195" s="1548"/>
      <c r="VVW195" s="1548"/>
      <c r="VVX195" s="1548"/>
      <c r="VVY195" s="1548"/>
      <c r="VVZ195" s="1548"/>
      <c r="VWA195" s="1548"/>
      <c r="VWB195" s="1548"/>
      <c r="VWC195" s="1548"/>
      <c r="VWD195" s="1548"/>
      <c r="VWE195" s="1548"/>
      <c r="VWF195" s="1548"/>
      <c r="VWG195" s="1548"/>
      <c r="VWH195" s="1548"/>
      <c r="VWI195" s="1548"/>
      <c r="VWJ195" s="1548"/>
      <c r="VWK195" s="1548"/>
      <c r="VWL195" s="1548"/>
      <c r="VWM195" s="1548"/>
      <c r="VWN195" s="1548"/>
      <c r="VWO195" s="1548"/>
      <c r="VWP195" s="1548"/>
      <c r="VWQ195" s="1548"/>
      <c r="VWR195" s="1548"/>
      <c r="VWS195" s="1548"/>
      <c r="VWT195" s="1548"/>
      <c r="VWU195" s="1548"/>
      <c r="VWV195" s="1548"/>
      <c r="VWW195" s="1548"/>
      <c r="VWX195" s="1548"/>
      <c r="VWY195" s="1548"/>
      <c r="VWZ195" s="1548"/>
      <c r="VXA195" s="1548"/>
      <c r="VXB195" s="1548"/>
      <c r="VXC195" s="1548"/>
      <c r="VXD195" s="1548"/>
      <c r="VXE195" s="1548"/>
      <c r="VXF195" s="1548"/>
      <c r="VXG195" s="1548"/>
      <c r="VXH195" s="1548"/>
      <c r="VXI195" s="1548"/>
      <c r="VXJ195" s="1548"/>
      <c r="VXK195" s="1548"/>
      <c r="VXL195" s="1548"/>
      <c r="VXM195" s="1548"/>
      <c r="VXN195" s="1548"/>
      <c r="VXO195" s="1548"/>
      <c r="VXP195" s="1548"/>
      <c r="VXQ195" s="1548"/>
      <c r="VXR195" s="1548"/>
      <c r="VXS195" s="1548"/>
      <c r="VXT195" s="1548"/>
      <c r="VXU195" s="1548"/>
      <c r="VXV195" s="1548"/>
      <c r="VXW195" s="1548"/>
      <c r="VXX195" s="1548"/>
      <c r="VXY195" s="1548"/>
      <c r="VXZ195" s="1548"/>
      <c r="VYA195" s="1548"/>
      <c r="VYB195" s="1548"/>
      <c r="VYC195" s="1548"/>
      <c r="VYD195" s="1548"/>
      <c r="VYE195" s="1548"/>
      <c r="VYF195" s="1548"/>
      <c r="VYG195" s="1548"/>
      <c r="VYH195" s="1548"/>
      <c r="VYI195" s="1548"/>
      <c r="VYJ195" s="1548"/>
      <c r="VYK195" s="1548"/>
      <c r="VYL195" s="1548"/>
      <c r="VYM195" s="1548"/>
      <c r="VYN195" s="1548"/>
      <c r="VYO195" s="1548"/>
      <c r="VYP195" s="1548"/>
      <c r="VYQ195" s="1548"/>
      <c r="VYR195" s="1548"/>
      <c r="VYS195" s="1548"/>
      <c r="VYT195" s="1548"/>
      <c r="VYU195" s="1548"/>
      <c r="VYV195" s="1548"/>
      <c r="VYW195" s="1548"/>
      <c r="VYX195" s="1548"/>
      <c r="VYY195" s="1548"/>
      <c r="VYZ195" s="1548"/>
      <c r="VZA195" s="1548"/>
      <c r="VZB195" s="1548"/>
      <c r="VZC195" s="1548"/>
      <c r="VZD195" s="1548"/>
      <c r="VZE195" s="1548"/>
      <c r="VZF195" s="1548"/>
      <c r="VZG195" s="1548"/>
      <c r="VZH195" s="1548"/>
      <c r="VZI195" s="1548"/>
      <c r="VZJ195" s="1548"/>
      <c r="VZK195" s="1548"/>
      <c r="VZL195" s="1548"/>
      <c r="VZM195" s="1548"/>
      <c r="VZN195" s="1548"/>
      <c r="VZO195" s="1548"/>
      <c r="VZP195" s="1548"/>
      <c r="VZQ195" s="1548"/>
      <c r="VZR195" s="1548"/>
      <c r="VZS195" s="1548"/>
      <c r="VZT195" s="1548"/>
      <c r="VZU195" s="1548"/>
      <c r="VZV195" s="1548"/>
      <c r="VZW195" s="1548"/>
      <c r="VZX195" s="1548"/>
      <c r="VZY195" s="1548"/>
      <c r="VZZ195" s="1548"/>
      <c r="WAA195" s="1548"/>
      <c r="WAB195" s="1548"/>
      <c r="WAC195" s="1548"/>
      <c r="WAD195" s="1548"/>
      <c r="WAE195" s="1548"/>
      <c r="WAF195" s="1548"/>
      <c r="WAG195" s="1548"/>
      <c r="WAH195" s="1548"/>
      <c r="WAI195" s="1548"/>
      <c r="WAJ195" s="1548"/>
      <c r="WAK195" s="1548"/>
      <c r="WAL195" s="1548"/>
      <c r="WAM195" s="1548"/>
      <c r="WAN195" s="1548"/>
      <c r="WAO195" s="1548"/>
      <c r="WAP195" s="1548"/>
      <c r="WAQ195" s="1548"/>
      <c r="WAR195" s="1548"/>
      <c r="WAS195" s="1548"/>
      <c r="WAT195" s="1548"/>
      <c r="WAU195" s="1548"/>
      <c r="WAV195" s="1548"/>
      <c r="WAW195" s="1548"/>
      <c r="WAX195" s="1548"/>
      <c r="WAY195" s="1548"/>
      <c r="WAZ195" s="1548"/>
      <c r="WBA195" s="1548"/>
      <c r="WBB195" s="1548"/>
      <c r="WBC195" s="1548"/>
      <c r="WBD195" s="1548"/>
      <c r="WBE195" s="1548"/>
      <c r="WBF195" s="1548"/>
      <c r="WBG195" s="1548"/>
      <c r="WBH195" s="1548"/>
      <c r="WBI195" s="1548"/>
      <c r="WBJ195" s="1548"/>
      <c r="WBK195" s="1548"/>
      <c r="WBL195" s="1548"/>
      <c r="WBM195" s="1548"/>
      <c r="WBN195" s="1548"/>
      <c r="WBO195" s="1548"/>
      <c r="WBP195" s="1548"/>
      <c r="WBQ195" s="1548"/>
      <c r="WBR195" s="1548"/>
      <c r="WBS195" s="1548"/>
      <c r="WBT195" s="1548"/>
      <c r="WBU195" s="1548"/>
      <c r="WBV195" s="1548"/>
      <c r="WBW195" s="1548"/>
      <c r="WBX195" s="1548"/>
      <c r="WBY195" s="1548"/>
      <c r="WBZ195" s="1548"/>
      <c r="WCA195" s="1548"/>
      <c r="WCB195" s="1548"/>
      <c r="WCC195" s="1548"/>
      <c r="WCD195" s="1548"/>
      <c r="WCE195" s="1548"/>
      <c r="WCF195" s="1548"/>
      <c r="WCG195" s="1548"/>
      <c r="WCH195" s="1548"/>
      <c r="WCI195" s="1548"/>
      <c r="WCJ195" s="1548"/>
      <c r="WCK195" s="1548"/>
      <c r="WCL195" s="1548"/>
      <c r="WCM195" s="1548"/>
      <c r="WCN195" s="1548"/>
      <c r="WCO195" s="1548"/>
      <c r="WCP195" s="1548"/>
      <c r="WCQ195" s="1548"/>
      <c r="WCR195" s="1548"/>
      <c r="WCS195" s="1548"/>
      <c r="WCT195" s="1548"/>
      <c r="WCU195" s="1548"/>
      <c r="WCV195" s="1548"/>
      <c r="WCW195" s="1548"/>
      <c r="WCX195" s="1548"/>
      <c r="WCY195" s="1548"/>
      <c r="WCZ195" s="1548"/>
      <c r="WDA195" s="1548"/>
      <c r="WDB195" s="1548"/>
      <c r="WDC195" s="1548"/>
      <c r="WDD195" s="1548"/>
      <c r="WDE195" s="1548"/>
      <c r="WDF195" s="1548"/>
      <c r="WDG195" s="1548"/>
      <c r="WDH195" s="1548"/>
      <c r="WDI195" s="1548"/>
      <c r="WDJ195" s="1548"/>
      <c r="WDK195" s="1548"/>
      <c r="WDL195" s="1548"/>
      <c r="WDM195" s="1548"/>
      <c r="WDN195" s="1548"/>
      <c r="WDO195" s="1548"/>
      <c r="WDP195" s="1548"/>
      <c r="WDQ195" s="1548"/>
      <c r="WDR195" s="1548"/>
      <c r="WDS195" s="1548"/>
      <c r="WDT195" s="1548"/>
      <c r="WDU195" s="1548"/>
      <c r="WDV195" s="1548"/>
      <c r="WDW195" s="1548"/>
      <c r="WDX195" s="1548"/>
      <c r="WDY195" s="1548"/>
      <c r="WDZ195" s="1548"/>
      <c r="WEA195" s="1548"/>
      <c r="WEB195" s="1548"/>
      <c r="WEC195" s="1548"/>
      <c r="WED195" s="1548"/>
      <c r="WEE195" s="1548"/>
      <c r="WEF195" s="1548"/>
      <c r="WEG195" s="1548"/>
      <c r="WEH195" s="1548"/>
      <c r="WEI195" s="1548"/>
      <c r="WEJ195" s="1548"/>
      <c r="WEK195" s="1548"/>
      <c r="WEL195" s="1548"/>
      <c r="WEM195" s="1548"/>
      <c r="WEN195" s="1548"/>
      <c r="WEO195" s="1548"/>
      <c r="WEP195" s="1548"/>
      <c r="WEQ195" s="1548"/>
      <c r="WER195" s="1548"/>
      <c r="WES195" s="1548"/>
      <c r="WET195" s="1548"/>
      <c r="WEU195" s="1548"/>
      <c r="WEV195" s="1548"/>
      <c r="WEW195" s="1548"/>
      <c r="WEX195" s="1548"/>
      <c r="WEY195" s="1548"/>
      <c r="WEZ195" s="1548"/>
      <c r="WFA195" s="1548"/>
      <c r="WFB195" s="1548"/>
      <c r="WFC195" s="1548"/>
      <c r="WFD195" s="1548"/>
      <c r="WFE195" s="1548"/>
      <c r="WFF195" s="1548"/>
      <c r="WFG195" s="1548"/>
      <c r="WFH195" s="1548"/>
      <c r="WFI195" s="1548"/>
      <c r="WFJ195" s="1548"/>
      <c r="WFK195" s="1548"/>
      <c r="WFL195" s="1548"/>
      <c r="WFM195" s="1548"/>
      <c r="WFN195" s="1548"/>
      <c r="WFO195" s="1548"/>
      <c r="WFP195" s="1548"/>
      <c r="WFQ195" s="1548"/>
      <c r="WFR195" s="1548"/>
      <c r="WFS195" s="1548"/>
      <c r="WFT195" s="1548"/>
      <c r="WFU195" s="1548"/>
      <c r="WFV195" s="1548"/>
      <c r="WFW195" s="1548"/>
      <c r="WFX195" s="1548"/>
      <c r="WFY195" s="1548"/>
      <c r="WFZ195" s="1548"/>
      <c r="WGA195" s="1548"/>
      <c r="WGB195" s="1548"/>
      <c r="WGC195" s="1548"/>
      <c r="WGD195" s="1548"/>
      <c r="WGE195" s="1548"/>
      <c r="WGF195" s="1548"/>
      <c r="WGG195" s="1548"/>
      <c r="WGH195" s="1548"/>
      <c r="WGI195" s="1548"/>
      <c r="WGJ195" s="1548"/>
      <c r="WGK195" s="1548"/>
      <c r="WGL195" s="1548"/>
      <c r="WGM195" s="1548"/>
      <c r="WGN195" s="1548"/>
      <c r="WGO195" s="1548"/>
      <c r="WGP195" s="1548"/>
      <c r="WGQ195" s="1548"/>
      <c r="WGR195" s="1548"/>
      <c r="WGS195" s="1548"/>
      <c r="WGT195" s="1548"/>
      <c r="WGU195" s="1548"/>
      <c r="WGV195" s="1548"/>
      <c r="WGW195" s="1548"/>
      <c r="WGX195" s="1548"/>
      <c r="WGY195" s="1548"/>
      <c r="WGZ195" s="1548"/>
      <c r="WHA195" s="1548"/>
      <c r="WHB195" s="1548"/>
      <c r="WHC195" s="1548"/>
      <c r="WHD195" s="1548"/>
      <c r="WHE195" s="1548"/>
      <c r="WHF195" s="1548"/>
      <c r="WHG195" s="1548"/>
      <c r="WHH195" s="1548"/>
      <c r="WHI195" s="1548"/>
      <c r="WHJ195" s="1548"/>
      <c r="WHK195" s="1548"/>
      <c r="WHL195" s="1548"/>
      <c r="WHM195" s="1548"/>
      <c r="WHN195" s="1548"/>
      <c r="WHO195" s="1548"/>
      <c r="WHP195" s="1548"/>
      <c r="WHQ195" s="1548"/>
      <c r="WHR195" s="1548"/>
      <c r="WHS195" s="1548"/>
      <c r="WHT195" s="1548"/>
      <c r="WHU195" s="1548"/>
      <c r="WHV195" s="1548"/>
      <c r="WHW195" s="1548"/>
      <c r="WHX195" s="1548"/>
      <c r="WHY195" s="1548"/>
      <c r="WHZ195" s="1548"/>
      <c r="WIA195" s="1548"/>
      <c r="WIB195" s="1548"/>
      <c r="WIC195" s="1548"/>
      <c r="WID195" s="1548"/>
      <c r="WIE195" s="1548"/>
      <c r="WIF195" s="1548"/>
      <c r="WIG195" s="1548"/>
      <c r="WIH195" s="1548"/>
      <c r="WII195" s="1548"/>
      <c r="WIJ195" s="1548"/>
      <c r="WIK195" s="1548"/>
      <c r="WIL195" s="1548"/>
      <c r="WIM195" s="1548"/>
      <c r="WIN195" s="1548"/>
      <c r="WIO195" s="1548"/>
      <c r="WIP195" s="1548"/>
      <c r="WIQ195" s="1548"/>
      <c r="WIR195" s="1548"/>
      <c r="WIS195" s="1548"/>
      <c r="WIT195" s="1548"/>
      <c r="WIU195" s="1548"/>
      <c r="WIV195" s="1548"/>
      <c r="WIW195" s="1548"/>
      <c r="WIX195" s="1548"/>
      <c r="WIY195" s="1548"/>
      <c r="WIZ195" s="1548"/>
      <c r="WJA195" s="1548"/>
      <c r="WJB195" s="1548"/>
      <c r="WJC195" s="1548"/>
      <c r="WJD195" s="1548"/>
      <c r="WJE195" s="1548"/>
      <c r="WJF195" s="1548"/>
      <c r="WJG195" s="1548"/>
      <c r="WJH195" s="1548"/>
      <c r="WJI195" s="1548"/>
      <c r="WJJ195" s="1548"/>
      <c r="WJK195" s="1548"/>
      <c r="WJL195" s="1548"/>
      <c r="WJM195" s="1548"/>
      <c r="WJN195" s="1548"/>
      <c r="WJO195" s="1548"/>
      <c r="WJP195" s="1548"/>
      <c r="WJQ195" s="1548"/>
      <c r="WJR195" s="1548"/>
      <c r="WJS195" s="1548"/>
      <c r="WJT195" s="1548"/>
      <c r="WJU195" s="1548"/>
      <c r="WJV195" s="1548"/>
      <c r="WJW195" s="1548"/>
      <c r="WJX195" s="1548"/>
      <c r="WJY195" s="1548"/>
      <c r="WJZ195" s="1548"/>
      <c r="WKA195" s="1548"/>
      <c r="WKB195" s="1548"/>
      <c r="WKC195" s="1548"/>
      <c r="WKD195" s="1548"/>
      <c r="WKE195" s="1548"/>
      <c r="WKF195" s="1548"/>
      <c r="WKG195" s="1548"/>
      <c r="WKH195" s="1548"/>
      <c r="WKI195" s="1548"/>
      <c r="WKJ195" s="1548"/>
      <c r="WKK195" s="1548"/>
      <c r="WKL195" s="1548"/>
      <c r="WKM195" s="1548"/>
      <c r="WKN195" s="1548"/>
      <c r="WKO195" s="1548"/>
      <c r="WKP195" s="1548"/>
      <c r="WKQ195" s="1548"/>
      <c r="WKR195" s="1548"/>
      <c r="WKS195" s="1548"/>
      <c r="WKT195" s="1548"/>
      <c r="WKU195" s="1548"/>
      <c r="WKV195" s="1548"/>
      <c r="WKW195" s="1548"/>
      <c r="WKX195" s="1548"/>
      <c r="WKY195" s="1548"/>
      <c r="WKZ195" s="1548"/>
      <c r="WLA195" s="1548"/>
      <c r="WLB195" s="1548"/>
      <c r="WLC195" s="1548"/>
      <c r="WLD195" s="1548"/>
      <c r="WLE195" s="1548"/>
      <c r="WLF195" s="1548"/>
      <c r="WLG195" s="1548"/>
      <c r="WLH195" s="1548"/>
      <c r="WLI195" s="1548"/>
      <c r="WLJ195" s="1548"/>
      <c r="WLK195" s="1548"/>
      <c r="WLL195" s="1548"/>
      <c r="WLM195" s="1548"/>
      <c r="WLN195" s="1548"/>
      <c r="WLO195" s="1548"/>
      <c r="WLP195" s="1548"/>
      <c r="WLQ195" s="1548"/>
      <c r="WLR195" s="1548"/>
      <c r="WLS195" s="1548"/>
      <c r="WLT195" s="1548"/>
      <c r="WLU195" s="1548"/>
      <c r="WLV195" s="1548"/>
      <c r="WLW195" s="1548"/>
      <c r="WLX195" s="1548"/>
      <c r="WLY195" s="1548"/>
      <c r="WLZ195" s="1548"/>
      <c r="WMA195" s="1548"/>
      <c r="WMB195" s="1548"/>
      <c r="WMC195" s="1548"/>
      <c r="WMD195" s="1548"/>
      <c r="WME195" s="1548"/>
      <c r="WMF195" s="1548"/>
      <c r="WMG195" s="1548"/>
      <c r="WMH195" s="1548"/>
      <c r="WMI195" s="1548"/>
      <c r="WMJ195" s="1548"/>
      <c r="WMK195" s="1548"/>
      <c r="WML195" s="1548"/>
      <c r="WMM195" s="1548"/>
      <c r="WMN195" s="1548"/>
      <c r="WMO195" s="1548"/>
      <c r="WMP195" s="1548"/>
      <c r="WMQ195" s="1548"/>
      <c r="WMR195" s="1548"/>
      <c r="WMS195" s="1548"/>
      <c r="WMT195" s="1548"/>
      <c r="WMU195" s="1548"/>
      <c r="WMV195" s="1548"/>
      <c r="WMW195" s="1548"/>
      <c r="WMX195" s="1548"/>
      <c r="WMY195" s="1548"/>
      <c r="WMZ195" s="1548"/>
      <c r="WNA195" s="1548"/>
      <c r="WNB195" s="1548"/>
      <c r="WNC195" s="1548"/>
      <c r="WND195" s="1548"/>
      <c r="WNE195" s="1548"/>
      <c r="WNF195" s="1548"/>
      <c r="WNG195" s="1548"/>
      <c r="WNH195" s="1548"/>
      <c r="WNI195" s="1548"/>
      <c r="WNJ195" s="1548"/>
      <c r="WNK195" s="1548"/>
      <c r="WNL195" s="1548"/>
      <c r="WNM195" s="1548"/>
      <c r="WNN195" s="1548"/>
      <c r="WNO195" s="1548"/>
      <c r="WNP195" s="1548"/>
      <c r="WNQ195" s="1548"/>
      <c r="WNR195" s="1548"/>
      <c r="WNS195" s="1548"/>
      <c r="WNT195" s="1548"/>
      <c r="WNU195" s="1548"/>
      <c r="WNV195" s="1548"/>
      <c r="WNW195" s="1548"/>
      <c r="WNX195" s="1548"/>
      <c r="WNY195" s="1548"/>
      <c r="WNZ195" s="1548"/>
      <c r="WOA195" s="1548"/>
      <c r="WOB195" s="1548"/>
      <c r="WOC195" s="1548"/>
      <c r="WOD195" s="1548"/>
      <c r="WOE195" s="1548"/>
      <c r="WOF195" s="1548"/>
      <c r="WOG195" s="1548"/>
      <c r="WOH195" s="1548"/>
      <c r="WOI195" s="1548"/>
      <c r="WOJ195" s="1548"/>
      <c r="WOK195" s="1548"/>
      <c r="WOL195" s="1548"/>
      <c r="WOM195" s="1548"/>
      <c r="WON195" s="1548"/>
      <c r="WOO195" s="1548"/>
      <c r="WOP195" s="1548"/>
      <c r="WOQ195" s="1548"/>
      <c r="WOR195" s="1548"/>
      <c r="WOS195" s="1548"/>
      <c r="WOT195" s="1548"/>
      <c r="WOU195" s="1548"/>
      <c r="WOV195" s="1548"/>
      <c r="WOW195" s="1548"/>
      <c r="WOX195" s="1548"/>
      <c r="WOY195" s="1548"/>
      <c r="WOZ195" s="1548"/>
      <c r="WPA195" s="1548"/>
      <c r="WPB195" s="1548"/>
      <c r="WPC195" s="1548"/>
      <c r="WPD195" s="1548"/>
      <c r="WPE195" s="1548"/>
      <c r="WPF195" s="1548"/>
      <c r="WPG195" s="1548"/>
      <c r="WPH195" s="1548"/>
      <c r="WPI195" s="1548"/>
      <c r="WPJ195" s="1548"/>
      <c r="WPK195" s="1548"/>
      <c r="WPL195" s="1548"/>
      <c r="WPM195" s="1548"/>
      <c r="WPN195" s="1548"/>
      <c r="WPO195" s="1548"/>
      <c r="WPP195" s="1548"/>
      <c r="WPQ195" s="1548"/>
      <c r="WPR195" s="1548"/>
      <c r="WPS195" s="1548"/>
      <c r="WPT195" s="1548"/>
      <c r="WPU195" s="1548"/>
      <c r="WPV195" s="1548"/>
      <c r="WPW195" s="1548"/>
      <c r="WPX195" s="1548"/>
      <c r="WPY195" s="1548"/>
      <c r="WPZ195" s="1548"/>
      <c r="WQA195" s="1548"/>
      <c r="WQB195" s="1548"/>
      <c r="WQC195" s="1548"/>
      <c r="WQD195" s="1548"/>
      <c r="WQE195" s="1548"/>
      <c r="WQF195" s="1548"/>
      <c r="WQG195" s="1548"/>
      <c r="WQH195" s="1548"/>
      <c r="WQI195" s="1548"/>
      <c r="WQJ195" s="1548"/>
      <c r="WQK195" s="1548"/>
      <c r="WQL195" s="1548"/>
      <c r="WQM195" s="1548"/>
      <c r="WQN195" s="1548"/>
      <c r="WQO195" s="1548"/>
      <c r="WQP195" s="1548"/>
      <c r="WQQ195" s="1548"/>
      <c r="WQR195" s="1548"/>
      <c r="WQS195" s="1548"/>
      <c r="WQT195" s="1548"/>
      <c r="WQU195" s="1548"/>
      <c r="WQV195" s="1548"/>
      <c r="WQW195" s="1548"/>
      <c r="WQX195" s="1548"/>
      <c r="WQY195" s="1548"/>
      <c r="WQZ195" s="1548"/>
      <c r="WRA195" s="1548"/>
      <c r="WRB195" s="1548"/>
      <c r="WRC195" s="1548"/>
      <c r="WRD195" s="1548"/>
      <c r="WRE195" s="1548"/>
      <c r="WRF195" s="1548"/>
      <c r="WRG195" s="1548"/>
      <c r="WRH195" s="1548"/>
      <c r="WRI195" s="1548"/>
      <c r="WRJ195" s="1548"/>
      <c r="WRK195" s="1548"/>
      <c r="WRL195" s="1548"/>
      <c r="WRM195" s="1548"/>
      <c r="WRN195" s="1548"/>
      <c r="WRO195" s="1548"/>
      <c r="WRP195" s="1548"/>
      <c r="WRQ195" s="1548"/>
      <c r="WRR195" s="1548"/>
      <c r="WRS195" s="1548"/>
      <c r="WRT195" s="1548"/>
      <c r="WRU195" s="1548"/>
      <c r="WRV195" s="1548"/>
      <c r="WRW195" s="1548"/>
      <c r="WRX195" s="1548"/>
      <c r="WRY195" s="1548"/>
      <c r="WRZ195" s="1548"/>
      <c r="WSA195" s="1548"/>
      <c r="WSB195" s="1548"/>
      <c r="WSC195" s="1548"/>
      <c r="WSD195" s="1548"/>
      <c r="WSE195" s="1548"/>
      <c r="WSF195" s="1548"/>
      <c r="WSG195" s="1548"/>
      <c r="WSH195" s="1548"/>
      <c r="WSI195" s="1548"/>
      <c r="WSJ195" s="1548"/>
      <c r="WSK195" s="1548"/>
      <c r="WSL195" s="1548"/>
      <c r="WSM195" s="1548"/>
      <c r="WSN195" s="1548"/>
      <c r="WSO195" s="1548"/>
      <c r="WSP195" s="1548"/>
      <c r="WSQ195" s="1548"/>
      <c r="WSR195" s="1548"/>
      <c r="WSS195" s="1548"/>
      <c r="WST195" s="1548"/>
      <c r="WSU195" s="1548"/>
      <c r="WSV195" s="1548"/>
      <c r="WSW195" s="1548"/>
      <c r="WSX195" s="1548"/>
      <c r="WSY195" s="1548"/>
      <c r="WSZ195" s="1548"/>
      <c r="WTA195" s="1548"/>
      <c r="WTB195" s="1548"/>
      <c r="WTC195" s="1548"/>
      <c r="WTD195" s="1548"/>
      <c r="WTE195" s="1548"/>
      <c r="WTF195" s="1548"/>
      <c r="WTG195" s="1548"/>
      <c r="WTH195" s="1548"/>
      <c r="WTI195" s="1548"/>
      <c r="WTJ195" s="1548"/>
      <c r="WTK195" s="1548"/>
      <c r="WTL195" s="1548"/>
      <c r="WTM195" s="1548"/>
      <c r="WTN195" s="1548"/>
      <c r="WTO195" s="1548"/>
      <c r="WTP195" s="1548"/>
      <c r="WTQ195" s="1548"/>
      <c r="WTR195" s="1548"/>
      <c r="WTS195" s="1548"/>
      <c r="WTT195" s="1548"/>
      <c r="WTU195" s="1548"/>
      <c r="WTV195" s="1548"/>
      <c r="WTW195" s="1548"/>
      <c r="WTX195" s="1548"/>
      <c r="WTY195" s="1548"/>
      <c r="WTZ195" s="1548"/>
      <c r="WUA195" s="1548"/>
      <c r="WUB195" s="1548"/>
      <c r="WUC195" s="1548"/>
      <c r="WUD195" s="1548"/>
      <c r="WUE195" s="1548"/>
      <c r="WUF195" s="1548"/>
      <c r="WUG195" s="1548"/>
      <c r="WUH195" s="1548"/>
      <c r="WUI195" s="1548"/>
      <c r="WUJ195" s="1548"/>
      <c r="WUK195" s="1548"/>
      <c r="WUL195" s="1548"/>
      <c r="WUM195" s="1548"/>
      <c r="WUN195" s="1548"/>
      <c r="WUO195" s="1548"/>
      <c r="WUP195" s="1548"/>
      <c r="WUQ195" s="1548"/>
      <c r="WUR195" s="1548"/>
      <c r="WUS195" s="1548"/>
      <c r="WUT195" s="1548"/>
      <c r="WUU195" s="1548"/>
      <c r="WUV195" s="1548"/>
      <c r="WUW195" s="1548"/>
      <c r="WUX195" s="1548"/>
      <c r="WUY195" s="1548"/>
      <c r="WUZ195" s="1548"/>
      <c r="WVA195" s="1548"/>
      <c r="WVB195" s="1548"/>
      <c r="WVC195" s="1548"/>
      <c r="WVD195" s="1548"/>
      <c r="WVE195" s="1548"/>
      <c r="WVF195" s="1548"/>
      <c r="WVG195" s="1548"/>
      <c r="WVH195" s="1548"/>
      <c r="WVI195" s="1548"/>
      <c r="WVJ195" s="1548"/>
      <c r="WVK195" s="1548"/>
      <c r="WVL195" s="1548"/>
      <c r="WVM195" s="1548"/>
      <c r="WVN195" s="1548"/>
      <c r="WVO195" s="1548"/>
      <c r="WVP195" s="1548"/>
      <c r="WVQ195" s="1548"/>
      <c r="WVR195" s="1548"/>
      <c r="WVS195" s="1548"/>
      <c r="WVT195" s="1548"/>
      <c r="WVU195" s="1548"/>
      <c r="WVV195" s="1548"/>
      <c r="WVW195" s="1548"/>
      <c r="WVX195" s="1548"/>
      <c r="WVY195" s="1548"/>
      <c r="WVZ195" s="1548"/>
      <c r="WWA195" s="1548"/>
      <c r="WWB195" s="1548"/>
      <c r="WWC195" s="1548"/>
      <c r="WWD195" s="1548"/>
      <c r="WWE195" s="1548"/>
      <c r="WWF195" s="1548"/>
      <c r="WWG195" s="1548"/>
      <c r="WWH195" s="1548"/>
      <c r="WWI195" s="1548"/>
      <c r="WWJ195" s="1548"/>
      <c r="WWK195" s="1548"/>
      <c r="WWL195" s="1548"/>
      <c r="WWM195" s="1548"/>
      <c r="WWN195" s="1548"/>
      <c r="WWO195" s="1548"/>
      <c r="WWP195" s="1548"/>
      <c r="WWQ195" s="1548"/>
      <c r="WWR195" s="1548"/>
      <c r="WWS195" s="1548"/>
      <c r="WWT195" s="1548"/>
      <c r="WWU195" s="1548"/>
      <c r="WWV195" s="1548"/>
      <c r="WWW195" s="1548"/>
      <c r="WWX195" s="1548"/>
      <c r="WWY195" s="1548"/>
      <c r="WWZ195" s="1548"/>
      <c r="WXA195" s="1548"/>
      <c r="WXB195" s="1548"/>
      <c r="WXC195" s="1548"/>
      <c r="WXD195" s="1548"/>
      <c r="WXE195" s="1548"/>
      <c r="WXF195" s="1548"/>
      <c r="WXG195" s="1548"/>
      <c r="WXH195" s="1548"/>
      <c r="WXI195" s="1548"/>
      <c r="WXJ195" s="1548"/>
      <c r="WXK195" s="1548"/>
      <c r="WXL195" s="1548"/>
      <c r="WXM195" s="1548"/>
      <c r="WXN195" s="1548"/>
      <c r="WXO195" s="1548"/>
      <c r="WXP195" s="1548"/>
      <c r="WXQ195" s="1548"/>
      <c r="WXR195" s="1548"/>
      <c r="WXS195" s="1548"/>
      <c r="WXT195" s="1548"/>
      <c r="WXU195" s="1548"/>
      <c r="WXV195" s="1548"/>
      <c r="WXW195" s="1548"/>
      <c r="WXX195" s="1548"/>
      <c r="WXY195" s="1548"/>
      <c r="WXZ195" s="1548"/>
      <c r="WYA195" s="1548"/>
      <c r="WYB195" s="1548"/>
      <c r="WYC195" s="1548"/>
      <c r="WYD195" s="1548"/>
      <c r="WYE195" s="1548"/>
      <c r="WYF195" s="1548"/>
      <c r="WYG195" s="1548"/>
      <c r="WYH195" s="1548"/>
      <c r="WYI195" s="1548"/>
      <c r="WYJ195" s="1548"/>
      <c r="WYK195" s="1548"/>
      <c r="WYL195" s="1548"/>
      <c r="WYM195" s="1548"/>
      <c r="WYN195" s="1548"/>
      <c r="WYO195" s="1548"/>
      <c r="WYP195" s="1548"/>
      <c r="WYQ195" s="1548"/>
      <c r="WYR195" s="1548"/>
      <c r="WYS195" s="1548"/>
      <c r="WYT195" s="1548"/>
      <c r="WYU195" s="1548"/>
      <c r="WYV195" s="1548"/>
      <c r="WYW195" s="1548"/>
      <c r="WYX195" s="1548"/>
      <c r="WYY195" s="1548"/>
      <c r="WYZ195" s="1548"/>
      <c r="WZA195" s="1548"/>
      <c r="WZB195" s="1548"/>
      <c r="WZC195" s="1548"/>
      <c r="WZD195" s="1548"/>
      <c r="WZE195" s="1548"/>
      <c r="WZF195" s="1548"/>
      <c r="WZG195" s="1548"/>
      <c r="WZH195" s="1548"/>
      <c r="WZI195" s="1548"/>
      <c r="WZJ195" s="1548"/>
      <c r="WZK195" s="1548"/>
      <c r="WZL195" s="1548"/>
      <c r="WZM195" s="1548"/>
      <c r="WZN195" s="1548"/>
      <c r="WZO195" s="1548"/>
      <c r="WZP195" s="1548"/>
      <c r="WZQ195" s="1548"/>
      <c r="WZR195" s="1548"/>
      <c r="WZS195" s="1548"/>
      <c r="WZT195" s="1548"/>
      <c r="WZU195" s="1548"/>
      <c r="WZV195" s="1548"/>
      <c r="WZW195" s="1548"/>
      <c r="WZX195" s="1548"/>
      <c r="WZY195" s="1548"/>
      <c r="WZZ195" s="1548"/>
      <c r="XAA195" s="1548"/>
      <c r="XAB195" s="1548"/>
      <c r="XAC195" s="1548"/>
      <c r="XAD195" s="1548"/>
      <c r="XAE195" s="1548"/>
      <c r="XAF195" s="1548"/>
      <c r="XAG195" s="1548"/>
      <c r="XAH195" s="1548"/>
      <c r="XAI195" s="1548"/>
      <c r="XAJ195" s="1548"/>
      <c r="XAK195" s="1548"/>
      <c r="XAL195" s="1548"/>
      <c r="XAM195" s="1548"/>
      <c r="XAN195" s="1548"/>
      <c r="XAO195" s="1548"/>
      <c r="XAP195" s="1548"/>
      <c r="XAQ195" s="1548"/>
      <c r="XAR195" s="1548"/>
      <c r="XAS195" s="1548"/>
      <c r="XAT195" s="1548"/>
      <c r="XAU195" s="1548"/>
      <c r="XAV195" s="1548"/>
      <c r="XAW195" s="1548"/>
      <c r="XAX195" s="1548"/>
      <c r="XAY195" s="1548"/>
      <c r="XAZ195" s="1548"/>
      <c r="XBA195" s="1548"/>
      <c r="XBB195" s="1548"/>
      <c r="XBC195" s="1548"/>
      <c r="XBD195" s="1548"/>
      <c r="XBE195" s="1548"/>
      <c r="XBF195" s="1548"/>
      <c r="XBG195" s="1548"/>
      <c r="XBH195" s="1548"/>
      <c r="XBI195" s="1548"/>
      <c r="XBJ195" s="1548"/>
      <c r="XBK195" s="1548"/>
      <c r="XBL195" s="1548"/>
      <c r="XBM195" s="1548"/>
      <c r="XBN195" s="1548"/>
      <c r="XBO195" s="1548"/>
      <c r="XBP195" s="1548"/>
      <c r="XBQ195" s="1548"/>
      <c r="XBR195" s="1548"/>
      <c r="XBS195" s="1548"/>
      <c r="XBT195" s="1548"/>
      <c r="XBU195" s="1548"/>
      <c r="XBV195" s="1548"/>
      <c r="XBW195" s="1548"/>
      <c r="XBX195" s="1548"/>
      <c r="XBY195" s="1548"/>
      <c r="XBZ195" s="1548"/>
      <c r="XCA195" s="1548"/>
      <c r="XCB195" s="1548"/>
      <c r="XCC195" s="1548"/>
      <c r="XCD195" s="1548"/>
      <c r="XCE195" s="1548"/>
      <c r="XCF195" s="1548"/>
      <c r="XCG195" s="1548"/>
      <c r="XCH195" s="1548"/>
      <c r="XCI195" s="1548"/>
      <c r="XCJ195" s="1548"/>
      <c r="XCK195" s="1548"/>
      <c r="XCL195" s="1548"/>
      <c r="XCM195" s="1548"/>
      <c r="XCN195" s="1548"/>
      <c r="XCO195" s="1548"/>
      <c r="XCP195" s="1548"/>
      <c r="XCQ195" s="1548"/>
      <c r="XCR195" s="1548"/>
      <c r="XCS195" s="1548"/>
      <c r="XCT195" s="1548"/>
      <c r="XCU195" s="1548"/>
      <c r="XCV195" s="1548"/>
      <c r="XCW195" s="1548"/>
      <c r="XCX195" s="1548"/>
      <c r="XCY195" s="1548"/>
      <c r="XCZ195" s="1548"/>
      <c r="XDA195" s="1548"/>
      <c r="XDB195" s="1548"/>
      <c r="XDC195" s="1548"/>
      <c r="XDD195" s="1548"/>
      <c r="XDE195" s="1548"/>
      <c r="XDF195" s="1548"/>
      <c r="XDG195" s="1548"/>
      <c r="XDH195" s="1548"/>
      <c r="XDI195" s="1548"/>
      <c r="XDJ195" s="1548"/>
      <c r="XDK195" s="1548"/>
      <c r="XDL195" s="1548"/>
      <c r="XDM195" s="1548"/>
      <c r="XDN195" s="1548"/>
      <c r="XDO195" s="1548"/>
      <c r="XDP195" s="1548"/>
      <c r="XDQ195" s="1548"/>
      <c r="XDR195" s="1548"/>
      <c r="XDS195" s="1548"/>
      <c r="XDT195" s="1548"/>
      <c r="XDU195" s="1548"/>
      <c r="XDV195" s="1548"/>
      <c r="XDW195" s="1548"/>
      <c r="XDX195" s="1548"/>
      <c r="XDY195" s="1548"/>
      <c r="XDZ195" s="1548"/>
      <c r="XEA195" s="1548"/>
      <c r="XEB195" s="1548"/>
      <c r="XEC195" s="1548"/>
      <c r="XED195" s="1548"/>
      <c r="XEE195" s="1548"/>
      <c r="XEF195" s="1548"/>
      <c r="XEG195" s="1548"/>
      <c r="XEH195" s="1548"/>
      <c r="XEI195" s="1548"/>
      <c r="XEJ195" s="1548"/>
      <c r="XEK195" s="1548"/>
      <c r="XEL195" s="1548"/>
      <c r="XEM195" s="1548"/>
      <c r="XEN195" s="1548"/>
      <c r="XEO195" s="1548"/>
      <c r="XEP195" s="1548"/>
      <c r="XEQ195" s="1548"/>
      <c r="XER195" s="1548"/>
      <c r="XES195" s="1548"/>
      <c r="XET195" s="1548"/>
      <c r="XEU195" s="1548"/>
      <c r="XEV195" s="1548"/>
      <c r="XEW195" s="1548"/>
      <c r="XEX195" s="1548"/>
      <c r="XEY195" s="1548"/>
      <c r="XEZ195" s="1548"/>
      <c r="XFA195" s="1548"/>
      <c r="XFB195" s="1548"/>
      <c r="XFC195" s="1548"/>
      <c r="XFD195" s="1548"/>
    </row>
    <row r="196" spans="1:16384" s="1550" customFormat="1" ht="33" customHeight="1">
      <c r="A196" s="1596">
        <v>6</v>
      </c>
      <c r="B196" s="1664" t="s">
        <v>5556</v>
      </c>
      <c r="C196" s="1552"/>
      <c r="D196" s="1556"/>
      <c r="E196" s="1548"/>
      <c r="F196" s="1556"/>
      <c r="G196" s="1548"/>
      <c r="H196" s="1548"/>
      <c r="I196" s="1580"/>
      <c r="J196" s="1552"/>
      <c r="K196" s="1552"/>
      <c r="L196" s="1576"/>
      <c r="M196" s="1576"/>
      <c r="N196" s="1556"/>
      <c r="O196" s="1548"/>
      <c r="P196" s="1545"/>
      <c r="Q196" s="1548"/>
      <c r="R196" s="1548"/>
      <c r="S196" s="1549"/>
      <c r="T196" s="1549"/>
    </row>
    <row r="197" spans="1:16384" s="1550" customFormat="1" ht="51" customHeight="1">
      <c r="A197" s="1545">
        <v>1</v>
      </c>
      <c r="B197" s="1546" t="s">
        <v>163</v>
      </c>
      <c r="C197" s="1598" t="s">
        <v>159</v>
      </c>
      <c r="D197" s="1545" t="s">
        <v>65</v>
      </c>
      <c r="E197" s="1548">
        <v>2.5</v>
      </c>
      <c r="F197" s="1548">
        <v>2.5</v>
      </c>
      <c r="G197" s="1548" t="s">
        <v>31</v>
      </c>
      <c r="H197" s="1548" t="s">
        <v>32</v>
      </c>
      <c r="I197" s="1552" t="s">
        <v>5252</v>
      </c>
      <c r="J197" s="1548" t="s">
        <v>5253</v>
      </c>
      <c r="K197" s="1548" t="s">
        <v>5557</v>
      </c>
      <c r="L197" s="1558">
        <v>465742.55</v>
      </c>
      <c r="M197" s="1558">
        <v>93148.51</v>
      </c>
      <c r="N197" s="1549">
        <v>2016.2</v>
      </c>
      <c r="O197" s="1559" t="s">
        <v>5255</v>
      </c>
      <c r="P197" s="1545" t="s">
        <v>5256</v>
      </c>
      <c r="Q197" s="1548">
        <v>18881106155</v>
      </c>
      <c r="R197" s="1548" t="s">
        <v>5257</v>
      </c>
      <c r="S197" s="1549" t="s">
        <v>5258</v>
      </c>
      <c r="T197" s="1549"/>
    </row>
    <row r="198" spans="1:16384" s="1550" customFormat="1" ht="33" customHeight="1">
      <c r="A198" s="1545">
        <v>2</v>
      </c>
      <c r="B198" s="1546" t="s">
        <v>163</v>
      </c>
      <c r="C198" s="1598" t="s">
        <v>170</v>
      </c>
      <c r="D198" s="1545" t="s">
        <v>65</v>
      </c>
      <c r="E198" s="1548">
        <v>2</v>
      </c>
      <c r="F198" s="1548">
        <v>2</v>
      </c>
      <c r="G198" s="1548" t="s">
        <v>31</v>
      </c>
      <c r="H198" s="1548" t="s">
        <v>32</v>
      </c>
      <c r="I198" s="1552" t="s">
        <v>5252</v>
      </c>
      <c r="J198" s="1548"/>
      <c r="K198" s="1548"/>
      <c r="L198" s="1558">
        <v>465742.55</v>
      </c>
      <c r="M198" s="1558">
        <v>93148.51</v>
      </c>
      <c r="N198" s="1549">
        <v>2016.2</v>
      </c>
      <c r="O198" s="1559"/>
      <c r="P198" s="1545" t="s">
        <v>5256</v>
      </c>
      <c r="Q198" s="1548">
        <v>18881106155</v>
      </c>
      <c r="R198" s="1548" t="s">
        <v>5257</v>
      </c>
      <c r="S198" s="1549" t="s">
        <v>5258</v>
      </c>
      <c r="T198" s="1549"/>
    </row>
    <row r="199" spans="1:16384" s="1582" customFormat="1" ht="33" customHeight="1">
      <c r="A199" s="1556" t="s">
        <v>483</v>
      </c>
      <c r="B199" s="1665" t="s">
        <v>484</v>
      </c>
      <c r="C199" s="1556"/>
      <c r="D199" s="1556"/>
      <c r="E199" s="1556"/>
      <c r="F199" s="1556"/>
      <c r="G199" s="1556"/>
      <c r="H199" s="1556"/>
      <c r="I199" s="1552"/>
      <c r="J199" s="1556"/>
      <c r="K199" s="1556"/>
      <c r="L199" s="1576"/>
      <c r="M199" s="1576"/>
      <c r="N199" s="1600"/>
      <c r="O199" s="1556"/>
      <c r="P199" s="1556"/>
      <c r="Q199" s="1556"/>
      <c r="R199" s="1556"/>
      <c r="S199" s="1556"/>
      <c r="T199" s="1556"/>
    </row>
    <row r="200" spans="1:16384" s="1582" customFormat="1" ht="33" customHeight="1">
      <c r="A200" s="1665">
        <v>1</v>
      </c>
      <c r="B200" s="1665" t="s">
        <v>485</v>
      </c>
      <c r="C200" s="1556"/>
      <c r="D200" s="1556"/>
      <c r="E200" s="1556"/>
      <c r="F200" s="1556"/>
      <c r="G200" s="1556"/>
      <c r="H200" s="1556"/>
      <c r="I200" s="1552"/>
      <c r="J200" s="1556"/>
      <c r="K200" s="1556"/>
      <c r="L200" s="1576"/>
      <c r="M200" s="1576"/>
      <c r="N200" s="1600"/>
      <c r="O200" s="1556"/>
      <c r="P200" s="1556"/>
      <c r="Q200" s="1556"/>
      <c r="R200" s="1556"/>
      <c r="S200" s="1556"/>
      <c r="T200" s="1556"/>
    </row>
    <row r="201" spans="1:16384" s="1240" customFormat="1" ht="57.6">
      <c r="A201" s="1666">
        <v>1</v>
      </c>
      <c r="B201" s="1666" t="s">
        <v>485</v>
      </c>
      <c r="C201" s="1667" t="s">
        <v>5558</v>
      </c>
      <c r="D201" s="1667" t="s">
        <v>1850</v>
      </c>
      <c r="E201" s="1667"/>
      <c r="F201" s="1667">
        <v>390.93</v>
      </c>
      <c r="G201" s="1667" t="s">
        <v>31</v>
      </c>
      <c r="H201" s="1667"/>
      <c r="I201" s="1667"/>
      <c r="J201" s="1636" t="s">
        <v>5302</v>
      </c>
      <c r="K201" s="1667" t="s">
        <v>5152</v>
      </c>
      <c r="L201" s="1667">
        <v>2135560.7400000002</v>
      </c>
      <c r="M201" s="1668">
        <v>640668.22199999995</v>
      </c>
      <c r="N201" s="1667">
        <v>2021.1</v>
      </c>
      <c r="O201" s="1667" t="s">
        <v>5418</v>
      </c>
      <c r="P201" s="1637" t="s">
        <v>5419</v>
      </c>
      <c r="Q201" s="1636">
        <v>18235424112</v>
      </c>
      <c r="R201" s="1641" t="s">
        <v>1670</v>
      </c>
      <c r="S201" s="1556" t="s">
        <v>5258</v>
      </c>
      <c r="T201" s="1669"/>
    </row>
    <row r="202" spans="1:16384" s="1582" customFormat="1" ht="33" customHeight="1">
      <c r="A202" s="1666">
        <v>2</v>
      </c>
      <c r="B202" s="1556" t="s">
        <v>492</v>
      </c>
      <c r="C202" s="1556" t="s">
        <v>5559</v>
      </c>
      <c r="D202" s="1556" t="s">
        <v>45</v>
      </c>
      <c r="E202" s="1556"/>
      <c r="F202" s="1556">
        <v>11.65</v>
      </c>
      <c r="G202" s="1556" t="s">
        <v>31</v>
      </c>
      <c r="H202" s="1556" t="s">
        <v>41</v>
      </c>
      <c r="I202" s="1580" t="s">
        <v>55</v>
      </c>
      <c r="J202" s="1580" t="s">
        <v>55</v>
      </c>
      <c r="K202" s="1580" t="s">
        <v>55</v>
      </c>
      <c r="L202" s="1670">
        <f>F202*4570</f>
        <v>53240.5</v>
      </c>
      <c r="M202" s="1670" t="s">
        <v>55</v>
      </c>
      <c r="N202" s="1583">
        <v>2012.6</v>
      </c>
      <c r="O202" s="1671" t="s">
        <v>5560</v>
      </c>
      <c r="P202" s="1556" t="s">
        <v>5561</v>
      </c>
      <c r="Q202" s="1570">
        <v>18388135681</v>
      </c>
      <c r="R202" s="1556" t="s">
        <v>5562</v>
      </c>
      <c r="S202" s="1556" t="s">
        <v>5258</v>
      </c>
      <c r="T202" s="1556"/>
    </row>
    <row r="203" spans="1:16384" s="1582" customFormat="1" ht="33" customHeight="1">
      <c r="A203" s="1666">
        <v>3</v>
      </c>
      <c r="B203" s="1556" t="s">
        <v>492</v>
      </c>
      <c r="C203" s="1556" t="s">
        <v>5145</v>
      </c>
      <c r="D203" s="1556" t="s">
        <v>45</v>
      </c>
      <c r="E203" s="1556"/>
      <c r="F203" s="1556">
        <v>8.1999999999999993</v>
      </c>
      <c r="G203" s="1556" t="s">
        <v>31</v>
      </c>
      <c r="H203" s="1556" t="s">
        <v>41</v>
      </c>
      <c r="I203" s="1580" t="s">
        <v>55</v>
      </c>
      <c r="J203" s="1580" t="s">
        <v>55</v>
      </c>
      <c r="K203" s="1580" t="s">
        <v>55</v>
      </c>
      <c r="L203" s="1670">
        <f>F203*5300</f>
        <v>43459.999999999993</v>
      </c>
      <c r="M203" s="1670" t="s">
        <v>55</v>
      </c>
      <c r="N203" s="1583">
        <v>2012.6</v>
      </c>
      <c r="O203" s="1671"/>
      <c r="P203" s="1556" t="s">
        <v>5561</v>
      </c>
      <c r="Q203" s="1570">
        <v>18388135681</v>
      </c>
      <c r="R203" s="1556" t="s">
        <v>5562</v>
      </c>
      <c r="S203" s="1556" t="s">
        <v>5258</v>
      </c>
      <c r="T203" s="1556"/>
    </row>
    <row r="204" spans="1:16384" s="1673" customFormat="1" ht="28.05" customHeight="1">
      <c r="A204" s="1666">
        <v>4</v>
      </c>
      <c r="B204" s="1556" t="s">
        <v>492</v>
      </c>
      <c r="C204" s="1556" t="s">
        <v>573</v>
      </c>
      <c r="D204" s="1592" t="s">
        <v>45</v>
      </c>
      <c r="E204" s="1593"/>
      <c r="F204" s="1556">
        <v>1.177</v>
      </c>
      <c r="G204" s="1592" t="s">
        <v>31</v>
      </c>
      <c r="H204" s="1592" t="s">
        <v>32</v>
      </c>
      <c r="I204" s="1593"/>
      <c r="J204" s="1672" t="s">
        <v>1905</v>
      </c>
      <c r="K204" s="1672" t="s">
        <v>5563</v>
      </c>
      <c r="L204" s="1619">
        <v>5457.9469026548704</v>
      </c>
      <c r="M204" s="1619">
        <v>3706.8564306784701</v>
      </c>
      <c r="N204" s="1619">
        <v>2020.03</v>
      </c>
      <c r="O204" s="1620" t="s">
        <v>5405</v>
      </c>
      <c r="P204" s="1592" t="s">
        <v>5406</v>
      </c>
      <c r="Q204" s="1621">
        <v>18935151265</v>
      </c>
      <c r="R204" s="1592" t="s">
        <v>5407</v>
      </c>
      <c r="S204" s="1592" t="s">
        <v>5258</v>
      </c>
      <c r="T204" s="1593"/>
    </row>
    <row r="205" spans="1:16384" s="1673" customFormat="1" ht="28.05" customHeight="1">
      <c r="A205" s="1666">
        <v>5</v>
      </c>
      <c r="B205" s="1556" t="s">
        <v>492</v>
      </c>
      <c r="C205" s="1556" t="s">
        <v>1725</v>
      </c>
      <c r="D205" s="1592" t="s">
        <v>45</v>
      </c>
      <c r="E205" s="1593"/>
      <c r="F205" s="1556">
        <v>6.5819999999999999</v>
      </c>
      <c r="G205" s="1592" t="s">
        <v>31</v>
      </c>
      <c r="H205" s="1592" t="s">
        <v>32</v>
      </c>
      <c r="I205" s="1593"/>
      <c r="J205" s="1674"/>
      <c r="K205" s="1675"/>
      <c r="L205" s="1619">
        <v>29997.610619469</v>
      </c>
      <c r="M205" s="1619">
        <v>20373.379380531002</v>
      </c>
      <c r="N205" s="1619">
        <v>2020.03</v>
      </c>
      <c r="O205" s="1676"/>
      <c r="P205" s="1592" t="s">
        <v>5406</v>
      </c>
      <c r="Q205" s="1621">
        <v>18935151265</v>
      </c>
      <c r="R205" s="1592" t="s">
        <v>5407</v>
      </c>
      <c r="S205" s="1592" t="s">
        <v>5258</v>
      </c>
      <c r="T205" s="1593"/>
    </row>
    <row r="206" spans="1:16384" s="1673" customFormat="1" ht="28.05" customHeight="1">
      <c r="A206" s="1666">
        <v>6</v>
      </c>
      <c r="B206" s="1556" t="s">
        <v>492</v>
      </c>
      <c r="C206" s="1556" t="s">
        <v>5564</v>
      </c>
      <c r="D206" s="1592" t="s">
        <v>45</v>
      </c>
      <c r="E206" s="1593"/>
      <c r="F206" s="1556">
        <v>33.241</v>
      </c>
      <c r="G206" s="1592" t="s">
        <v>31</v>
      </c>
      <c r="H206" s="1592" t="s">
        <v>32</v>
      </c>
      <c r="I206" s="1593"/>
      <c r="J206" s="1677"/>
      <c r="K206" s="1678"/>
      <c r="L206" s="1619">
        <v>155026.61061946899</v>
      </c>
      <c r="M206" s="1679">
        <v>105288.90271386399</v>
      </c>
      <c r="N206" s="1619">
        <v>2020.03</v>
      </c>
      <c r="O206" s="1680"/>
      <c r="P206" s="1592" t="s">
        <v>5406</v>
      </c>
      <c r="Q206" s="1621">
        <v>18935151265</v>
      </c>
      <c r="R206" s="1592" t="s">
        <v>5407</v>
      </c>
      <c r="S206" s="1592" t="s">
        <v>5258</v>
      </c>
      <c r="T206" s="1593"/>
    </row>
    <row r="207" spans="1:16384" s="1673" customFormat="1" ht="28.05" customHeight="1">
      <c r="A207" s="1666">
        <v>7</v>
      </c>
      <c r="B207" s="1556" t="s">
        <v>492</v>
      </c>
      <c r="C207" s="1556" t="s">
        <v>5565</v>
      </c>
      <c r="D207" s="1592" t="s">
        <v>45</v>
      </c>
      <c r="E207" s="1593"/>
      <c r="F207" s="1627">
        <v>1.107</v>
      </c>
      <c r="G207" s="1592" t="s">
        <v>31</v>
      </c>
      <c r="H207" s="1592" t="s">
        <v>32</v>
      </c>
      <c r="I207" s="1593"/>
      <c r="J207" s="1672" t="s">
        <v>1905</v>
      </c>
      <c r="K207" s="1675" t="s">
        <v>5412</v>
      </c>
      <c r="L207" s="1628">
        <v>5313.6</v>
      </c>
      <c r="M207" s="1679">
        <v>1594.1</v>
      </c>
      <c r="N207" s="1619">
        <v>2018.6</v>
      </c>
      <c r="O207" s="1681" t="s">
        <v>5405</v>
      </c>
      <c r="P207" s="1592" t="s">
        <v>5406</v>
      </c>
      <c r="Q207" s="1621">
        <v>18935151265</v>
      </c>
      <c r="R207" s="1592" t="s">
        <v>5407</v>
      </c>
      <c r="S207" s="1592" t="s">
        <v>5258</v>
      </c>
      <c r="T207" s="1593"/>
    </row>
    <row r="208" spans="1:16384" s="1673" customFormat="1" ht="28.05" customHeight="1">
      <c r="A208" s="1666">
        <v>8</v>
      </c>
      <c r="B208" s="1556" t="s">
        <v>492</v>
      </c>
      <c r="C208" s="1556" t="s">
        <v>5566</v>
      </c>
      <c r="D208" s="1592" t="s">
        <v>45</v>
      </c>
      <c r="E208" s="1593"/>
      <c r="F208" s="1627">
        <v>5.968</v>
      </c>
      <c r="G208" s="1592" t="s">
        <v>31</v>
      </c>
      <c r="H208" s="1592" t="s">
        <v>32</v>
      </c>
      <c r="I208" s="1593"/>
      <c r="J208" s="1674"/>
      <c r="K208" s="1675"/>
      <c r="L208" s="1628">
        <v>28646.400000000001</v>
      </c>
      <c r="M208" s="1679">
        <v>8593.9</v>
      </c>
      <c r="N208" s="1619">
        <v>2018.6</v>
      </c>
      <c r="O208" s="1682"/>
      <c r="P208" s="1592" t="s">
        <v>5406</v>
      </c>
      <c r="Q208" s="1621">
        <v>18935151265</v>
      </c>
      <c r="R208" s="1592" t="s">
        <v>5407</v>
      </c>
      <c r="S208" s="1592" t="s">
        <v>5258</v>
      </c>
      <c r="T208" s="1593"/>
    </row>
    <row r="209" spans="1:21" s="1673" customFormat="1" ht="28.05" customHeight="1">
      <c r="A209" s="1666">
        <v>9</v>
      </c>
      <c r="B209" s="1556" t="s">
        <v>492</v>
      </c>
      <c r="C209" s="1556" t="s">
        <v>5145</v>
      </c>
      <c r="D209" s="1592" t="s">
        <v>45</v>
      </c>
      <c r="E209" s="1593"/>
      <c r="F209" s="1627">
        <v>7.5620000000000003</v>
      </c>
      <c r="G209" s="1592" t="s">
        <v>31</v>
      </c>
      <c r="H209" s="1592" t="s">
        <v>32</v>
      </c>
      <c r="I209" s="1593"/>
      <c r="J209" s="1677"/>
      <c r="K209" s="1678"/>
      <c r="L209" s="1628">
        <v>36297.599999999999</v>
      </c>
      <c r="M209" s="1679">
        <v>10889.3</v>
      </c>
      <c r="N209" s="1619"/>
      <c r="O209" s="1682"/>
      <c r="P209" s="1592" t="s">
        <v>5406</v>
      </c>
      <c r="Q209" s="1621">
        <v>18935151265</v>
      </c>
      <c r="R209" s="1592" t="s">
        <v>5407</v>
      </c>
      <c r="S209" s="1592" t="s">
        <v>5258</v>
      </c>
      <c r="T209" s="1593"/>
    </row>
    <row r="210" spans="1:21" s="1673" customFormat="1" ht="28.05" customHeight="1">
      <c r="A210" s="1666">
        <v>10</v>
      </c>
      <c r="B210" s="1556" t="s">
        <v>492</v>
      </c>
      <c r="C210" s="1556" t="s">
        <v>533</v>
      </c>
      <c r="D210" s="1592"/>
      <c r="E210" s="1593"/>
      <c r="F210" s="1627"/>
      <c r="G210" s="1592"/>
      <c r="H210" s="1592"/>
      <c r="I210" s="1593"/>
      <c r="J210" s="1683"/>
      <c r="K210" s="1667" t="s">
        <v>5567</v>
      </c>
      <c r="L210" s="1628">
        <v>8195.1</v>
      </c>
      <c r="M210" s="1679">
        <v>6282.9</v>
      </c>
      <c r="N210" s="1619"/>
      <c r="O210" s="1682"/>
      <c r="P210" s="1592" t="s">
        <v>5406</v>
      </c>
      <c r="Q210" s="1621">
        <v>18935151265</v>
      </c>
      <c r="R210" s="1592" t="s">
        <v>5407</v>
      </c>
      <c r="S210" s="1592" t="s">
        <v>5258</v>
      </c>
      <c r="T210" s="1593"/>
    </row>
    <row r="211" spans="1:21" s="1582" customFormat="1" ht="33" customHeight="1">
      <c r="A211" s="1666">
        <v>11</v>
      </c>
      <c r="B211" s="1548" t="s">
        <v>637</v>
      </c>
      <c r="C211" s="1548" t="s">
        <v>5568</v>
      </c>
      <c r="D211" s="1548" t="s">
        <v>1850</v>
      </c>
      <c r="E211" s="1548"/>
      <c r="F211" s="1548">
        <v>7.5129999999999999</v>
      </c>
      <c r="G211" s="1548" t="s">
        <v>31</v>
      </c>
      <c r="H211" s="1548" t="s">
        <v>32</v>
      </c>
      <c r="I211" s="1580" t="s">
        <v>55</v>
      </c>
      <c r="J211" s="1684" t="s">
        <v>5350</v>
      </c>
      <c r="K211" s="1645" t="s">
        <v>5569</v>
      </c>
      <c r="L211" s="1576">
        <v>41901.879999999997</v>
      </c>
      <c r="M211" s="1576">
        <v>8380.3760000000002</v>
      </c>
      <c r="N211" s="1577">
        <v>43774</v>
      </c>
      <c r="O211" s="1685" t="s">
        <v>5352</v>
      </c>
      <c r="P211" s="1556" t="s">
        <v>5353</v>
      </c>
      <c r="Q211" s="1556">
        <v>18535240344</v>
      </c>
      <c r="R211" s="1552" t="s">
        <v>5354</v>
      </c>
      <c r="S211" s="1556" t="s">
        <v>5258</v>
      </c>
      <c r="T211" s="1556"/>
      <c r="U211" s="1550"/>
    </row>
    <row r="212" spans="1:21" s="1582" customFormat="1" ht="33" customHeight="1">
      <c r="A212" s="1666">
        <v>12</v>
      </c>
      <c r="B212" s="1548" t="s">
        <v>637</v>
      </c>
      <c r="C212" s="1548" t="s">
        <v>5570</v>
      </c>
      <c r="D212" s="1548" t="s">
        <v>1850</v>
      </c>
      <c r="E212" s="1548"/>
      <c r="F212" s="1548">
        <v>15.08</v>
      </c>
      <c r="G212" s="1548" t="s">
        <v>31</v>
      </c>
      <c r="H212" s="1548" t="s">
        <v>32</v>
      </c>
      <c r="I212" s="1580" t="s">
        <v>55</v>
      </c>
      <c r="J212" s="1684"/>
      <c r="K212" s="1645"/>
      <c r="L212" s="1576">
        <v>84074.34</v>
      </c>
      <c r="M212" s="1576">
        <v>16814.867999999999</v>
      </c>
      <c r="N212" s="1577"/>
      <c r="O212" s="1686"/>
      <c r="P212" s="1556" t="s">
        <v>5353</v>
      </c>
      <c r="Q212" s="1556">
        <v>18535240344</v>
      </c>
      <c r="R212" s="1552" t="s">
        <v>5354</v>
      </c>
      <c r="S212" s="1556" t="s">
        <v>5258</v>
      </c>
      <c r="T212" s="1556"/>
      <c r="U212" s="1550"/>
    </row>
    <row r="213" spans="1:21" s="1582" customFormat="1" ht="33" customHeight="1">
      <c r="A213" s="1666">
        <v>13</v>
      </c>
      <c r="B213" s="1548" t="s">
        <v>637</v>
      </c>
      <c r="C213" s="1548" t="s">
        <v>5571</v>
      </c>
      <c r="D213" s="1548" t="s">
        <v>1850</v>
      </c>
      <c r="E213" s="1548"/>
      <c r="F213" s="1548">
        <v>52.74</v>
      </c>
      <c r="G213" s="1548" t="s">
        <v>31</v>
      </c>
      <c r="H213" s="1548" t="s">
        <v>32</v>
      </c>
      <c r="I213" s="1580" t="s">
        <v>55</v>
      </c>
      <c r="J213" s="1684"/>
      <c r="K213" s="1645"/>
      <c r="L213" s="1576">
        <v>256648.99</v>
      </c>
      <c r="M213" s="1576">
        <v>51329.798000000003</v>
      </c>
      <c r="N213" s="1577"/>
      <c r="O213" s="1686"/>
      <c r="P213" s="1556" t="s">
        <v>5353</v>
      </c>
      <c r="Q213" s="1556">
        <v>18535240344</v>
      </c>
      <c r="R213" s="1552" t="s">
        <v>5354</v>
      </c>
      <c r="S213" s="1556" t="s">
        <v>5258</v>
      </c>
      <c r="T213" s="1556"/>
      <c r="U213" s="1550"/>
    </row>
    <row r="214" spans="1:21" s="1582" customFormat="1" ht="33" customHeight="1">
      <c r="A214" s="1666">
        <v>14</v>
      </c>
      <c r="B214" s="1548" t="s">
        <v>5572</v>
      </c>
      <c r="C214" s="1548" t="s">
        <v>5573</v>
      </c>
      <c r="D214" s="1548" t="s">
        <v>1850</v>
      </c>
      <c r="E214" s="1548"/>
      <c r="F214" s="1548">
        <v>10.199999999999999</v>
      </c>
      <c r="G214" s="1548" t="s">
        <v>31</v>
      </c>
      <c r="H214" s="1548" t="s">
        <v>32</v>
      </c>
      <c r="I214" s="1580" t="s">
        <v>55</v>
      </c>
      <c r="J214" s="1684"/>
      <c r="K214" s="1645"/>
      <c r="L214" s="1576">
        <v>30796.46</v>
      </c>
      <c r="M214" s="1576">
        <v>6159.2920000000004</v>
      </c>
      <c r="N214" s="1577"/>
      <c r="O214" s="1686"/>
      <c r="P214" s="1556" t="s">
        <v>5353</v>
      </c>
      <c r="Q214" s="1556">
        <v>18535240344</v>
      </c>
      <c r="R214" s="1552" t="s">
        <v>5354</v>
      </c>
      <c r="S214" s="1556" t="s">
        <v>5258</v>
      </c>
      <c r="T214" s="1556"/>
      <c r="U214" s="1550"/>
    </row>
    <row r="215" spans="1:21" s="1582" customFormat="1" ht="33" customHeight="1">
      <c r="A215" s="1666">
        <v>15</v>
      </c>
      <c r="B215" s="1548" t="s">
        <v>486</v>
      </c>
      <c r="C215" s="1548" t="s">
        <v>5574</v>
      </c>
      <c r="D215" s="1548" t="s">
        <v>1850</v>
      </c>
      <c r="E215" s="1548"/>
      <c r="F215" s="1548">
        <v>49.4</v>
      </c>
      <c r="G215" s="1548" t="s">
        <v>31</v>
      </c>
      <c r="H215" s="1548" t="s">
        <v>32</v>
      </c>
      <c r="I215" s="1580" t="s">
        <v>55</v>
      </c>
      <c r="J215" s="1684"/>
      <c r="K215" s="1645"/>
      <c r="L215" s="1576">
        <v>207654.88</v>
      </c>
      <c r="M215" s="1576">
        <v>62296.462800000001</v>
      </c>
      <c r="N215" s="1687">
        <v>43894</v>
      </c>
      <c r="O215" s="1686"/>
      <c r="P215" s="1556" t="s">
        <v>5353</v>
      </c>
      <c r="Q215" s="1556">
        <v>18535240344</v>
      </c>
      <c r="R215" s="1552" t="s">
        <v>5354</v>
      </c>
      <c r="S215" s="1556" t="s">
        <v>5258</v>
      </c>
      <c r="T215" s="1556"/>
      <c r="U215" s="1550"/>
    </row>
    <row r="216" spans="1:21" s="1582" customFormat="1" ht="33" customHeight="1">
      <c r="A216" s="1666">
        <v>16</v>
      </c>
      <c r="B216" s="1548" t="s">
        <v>637</v>
      </c>
      <c r="C216" s="1548" t="s">
        <v>5570</v>
      </c>
      <c r="D216" s="1548" t="s">
        <v>1850</v>
      </c>
      <c r="E216" s="1548"/>
      <c r="F216" s="1548">
        <v>14.3895233956044</v>
      </c>
      <c r="G216" s="1548" t="s">
        <v>31</v>
      </c>
      <c r="H216" s="1548" t="s">
        <v>32</v>
      </c>
      <c r="I216" s="1580" t="s">
        <v>55</v>
      </c>
      <c r="J216" s="1684"/>
      <c r="K216" s="1645"/>
      <c r="L216" s="1576">
        <v>80224.78</v>
      </c>
      <c r="M216" s="1576">
        <v>16044.957</v>
      </c>
      <c r="N216" s="1577">
        <v>43918</v>
      </c>
      <c r="O216" s="1686"/>
      <c r="P216" s="1556" t="s">
        <v>5353</v>
      </c>
      <c r="Q216" s="1556">
        <v>18535240344</v>
      </c>
      <c r="R216" s="1552" t="s">
        <v>5354</v>
      </c>
      <c r="S216" s="1556" t="s">
        <v>5258</v>
      </c>
      <c r="T216" s="1556"/>
      <c r="U216" s="1550"/>
    </row>
    <row r="217" spans="1:21" s="1582" customFormat="1" ht="33" customHeight="1">
      <c r="A217" s="1666">
        <v>17</v>
      </c>
      <c r="B217" s="1548" t="s">
        <v>5572</v>
      </c>
      <c r="C217" s="1548" t="s">
        <v>5573</v>
      </c>
      <c r="D217" s="1548" t="s">
        <v>1850</v>
      </c>
      <c r="E217" s="1548"/>
      <c r="F217" s="1548">
        <v>10.2000000586207</v>
      </c>
      <c r="G217" s="1548" t="s">
        <v>31</v>
      </c>
      <c r="H217" s="1548" t="s">
        <v>32</v>
      </c>
      <c r="I217" s="1580" t="s">
        <v>55</v>
      </c>
      <c r="J217" s="1580"/>
      <c r="K217" s="1552"/>
      <c r="L217" s="1548">
        <v>30796.460176991099</v>
      </c>
      <c r="M217" s="1555">
        <v>6159.2891150442101</v>
      </c>
      <c r="N217" s="1577"/>
      <c r="O217" s="1686"/>
      <c r="P217" s="1556" t="s">
        <v>5353</v>
      </c>
      <c r="Q217" s="1556">
        <v>18535240344</v>
      </c>
      <c r="R217" s="1552" t="s">
        <v>5354</v>
      </c>
      <c r="S217" s="1556" t="s">
        <v>5258</v>
      </c>
      <c r="T217" s="1556"/>
      <c r="U217" s="1550"/>
    </row>
    <row r="218" spans="1:21" s="1582" customFormat="1" ht="33" customHeight="1">
      <c r="A218" s="1666">
        <v>18</v>
      </c>
      <c r="B218" s="1548" t="s">
        <v>492</v>
      </c>
      <c r="C218" s="1548" t="s">
        <v>5575</v>
      </c>
      <c r="D218" s="1548" t="s">
        <v>1850</v>
      </c>
      <c r="E218" s="1548"/>
      <c r="F218" s="1548">
        <v>230</v>
      </c>
      <c r="G218" s="1548" t="s">
        <v>31</v>
      </c>
      <c r="H218" s="1548" t="s">
        <v>32</v>
      </c>
      <c r="I218" s="1580" t="s">
        <v>55</v>
      </c>
      <c r="J218" s="1580"/>
      <c r="K218" s="1552"/>
      <c r="L218" s="1548">
        <v>248400</v>
      </c>
      <c r="M218" s="1555">
        <v>248400</v>
      </c>
      <c r="N218" s="1687">
        <v>43800</v>
      </c>
      <c r="O218" s="1688"/>
      <c r="P218" s="1556" t="s">
        <v>5353</v>
      </c>
      <c r="Q218" s="1556">
        <v>18535240344</v>
      </c>
      <c r="R218" s="1552" t="s">
        <v>5354</v>
      </c>
      <c r="S218" s="1556" t="s">
        <v>5258</v>
      </c>
      <c r="T218" s="1556" t="s">
        <v>5576</v>
      </c>
      <c r="U218" s="1550"/>
    </row>
    <row r="219" spans="1:21" s="1582" customFormat="1" ht="33" customHeight="1">
      <c r="A219" s="1666">
        <v>19</v>
      </c>
      <c r="B219" s="1556" t="s">
        <v>5577</v>
      </c>
      <c r="C219" s="1556" t="s">
        <v>5578</v>
      </c>
      <c r="D219" s="1553" t="s">
        <v>45</v>
      </c>
      <c r="E219" s="1556"/>
      <c r="F219" s="1556">
        <v>10.050000000000001</v>
      </c>
      <c r="G219" s="1548" t="s">
        <v>31</v>
      </c>
      <c r="H219" s="1548" t="s">
        <v>32</v>
      </c>
      <c r="I219" s="1580"/>
      <c r="J219" s="1645" t="s">
        <v>5306</v>
      </c>
      <c r="K219" s="1552" t="s">
        <v>5579</v>
      </c>
      <c r="L219" s="1583">
        <v>55128.639840000003</v>
      </c>
      <c r="M219" s="1583">
        <v>16538.591951999999</v>
      </c>
      <c r="N219" s="1687" t="s">
        <v>5580</v>
      </c>
      <c r="O219" s="1645" t="s">
        <v>5308</v>
      </c>
      <c r="P219" s="1553" t="s">
        <v>5309</v>
      </c>
      <c r="Q219" s="1553">
        <v>19906957772</v>
      </c>
      <c r="R219" s="1553" t="s">
        <v>3873</v>
      </c>
      <c r="S219" s="1549" t="s">
        <v>5258</v>
      </c>
      <c r="T219" s="1556"/>
    </row>
    <row r="220" spans="1:21" s="1582" customFormat="1" ht="33" customHeight="1">
      <c r="A220" s="1666">
        <v>20</v>
      </c>
      <c r="B220" s="1556" t="s">
        <v>565</v>
      </c>
      <c r="C220" s="1556" t="s">
        <v>381</v>
      </c>
      <c r="D220" s="1570" t="s">
        <v>45</v>
      </c>
      <c r="E220" s="1556"/>
      <c r="F220" s="1556">
        <v>17.600000000000001</v>
      </c>
      <c r="G220" s="1548" t="s">
        <v>31</v>
      </c>
      <c r="H220" s="1548" t="s">
        <v>32</v>
      </c>
      <c r="I220" s="1580"/>
      <c r="J220" s="1645"/>
      <c r="K220" s="1552" t="s">
        <v>5581</v>
      </c>
      <c r="L220" s="1556">
        <v>80307.570000000007</v>
      </c>
      <c r="M220" s="1583">
        <v>24092.271000000001</v>
      </c>
      <c r="N220" s="1687" t="s">
        <v>5307</v>
      </c>
      <c r="O220" s="1645"/>
      <c r="P220" s="1553" t="s">
        <v>5309</v>
      </c>
      <c r="Q220" s="1553">
        <v>19906957772</v>
      </c>
      <c r="R220" s="1553" t="s">
        <v>3873</v>
      </c>
      <c r="S220" s="1549" t="s">
        <v>5258</v>
      </c>
      <c r="T220" s="1556"/>
    </row>
    <row r="221" spans="1:21" s="1582" customFormat="1" ht="33" customHeight="1">
      <c r="A221" s="1666">
        <v>21</v>
      </c>
      <c r="B221" s="1556" t="s">
        <v>5582</v>
      </c>
      <c r="C221" s="1556" t="s">
        <v>1699</v>
      </c>
      <c r="D221" s="1570" t="s">
        <v>45</v>
      </c>
      <c r="E221" s="1556"/>
      <c r="F221" s="1556">
        <v>224.5</v>
      </c>
      <c r="G221" s="1548" t="s">
        <v>31</v>
      </c>
      <c r="H221" s="1548" t="s">
        <v>32</v>
      </c>
      <c r="I221" s="1580"/>
      <c r="J221" s="1645"/>
      <c r="K221" s="1552" t="s">
        <v>5581</v>
      </c>
      <c r="L221" s="1556">
        <v>1070826.1000000001</v>
      </c>
      <c r="M221" s="1583">
        <v>321247.83</v>
      </c>
      <c r="N221" s="1687" t="s">
        <v>5307</v>
      </c>
      <c r="O221" s="1645"/>
      <c r="P221" s="1553" t="s">
        <v>5309</v>
      </c>
      <c r="Q221" s="1553">
        <v>19906957772</v>
      </c>
      <c r="R221" s="1553" t="s">
        <v>3873</v>
      </c>
      <c r="S221" s="1549" t="s">
        <v>5258</v>
      </c>
      <c r="T221" s="1556"/>
    </row>
    <row r="222" spans="1:21" s="1582" customFormat="1" ht="33" customHeight="1">
      <c r="A222" s="1666">
        <v>22</v>
      </c>
      <c r="B222" s="1556" t="s">
        <v>4440</v>
      </c>
      <c r="C222" s="1556" t="s">
        <v>5583</v>
      </c>
      <c r="D222" s="1570" t="s">
        <v>45</v>
      </c>
      <c r="E222" s="1556"/>
      <c r="F222" s="1556">
        <v>51.43</v>
      </c>
      <c r="G222" s="1548" t="s">
        <v>31</v>
      </c>
      <c r="H222" s="1548" t="s">
        <v>32</v>
      </c>
      <c r="I222" s="1580"/>
      <c r="J222" s="1645"/>
      <c r="K222" s="1552" t="s">
        <v>5581</v>
      </c>
      <c r="L222" s="1556">
        <v>269564.17</v>
      </c>
      <c r="M222" s="1583">
        <v>80869.251000000004</v>
      </c>
      <c r="N222" s="1687" t="s">
        <v>5307</v>
      </c>
      <c r="O222" s="1645"/>
      <c r="P222" s="1553" t="s">
        <v>5309</v>
      </c>
      <c r="Q222" s="1553">
        <v>19906957772</v>
      </c>
      <c r="R222" s="1553" t="s">
        <v>3873</v>
      </c>
      <c r="S222" s="1549" t="s">
        <v>5258</v>
      </c>
      <c r="T222" s="1556"/>
    </row>
    <row r="223" spans="1:21" s="1582" customFormat="1" ht="33" customHeight="1">
      <c r="A223" s="1666">
        <v>23</v>
      </c>
      <c r="B223" s="1556" t="s">
        <v>4440</v>
      </c>
      <c r="C223" s="1556" t="s">
        <v>5584</v>
      </c>
      <c r="D223" s="1570" t="s">
        <v>45</v>
      </c>
      <c r="E223" s="1556"/>
      <c r="F223" s="1556">
        <v>281</v>
      </c>
      <c r="G223" s="1548" t="s">
        <v>31</v>
      </c>
      <c r="H223" s="1548" t="s">
        <v>32</v>
      </c>
      <c r="I223" s="1580"/>
      <c r="J223" s="1645"/>
      <c r="K223" s="1645" t="s">
        <v>5581</v>
      </c>
      <c r="L223" s="1556">
        <v>1434068.97</v>
      </c>
      <c r="M223" s="1583">
        <v>430220.69099999999</v>
      </c>
      <c r="N223" s="1687" t="s">
        <v>5307</v>
      </c>
      <c r="O223" s="1645"/>
      <c r="P223" s="1553" t="s">
        <v>5309</v>
      </c>
      <c r="Q223" s="1553">
        <v>19906957772</v>
      </c>
      <c r="R223" s="1553" t="s">
        <v>3873</v>
      </c>
      <c r="S223" s="1549" t="s">
        <v>5258</v>
      </c>
      <c r="T223" s="1556"/>
    </row>
    <row r="224" spans="1:21" s="1582" customFormat="1" ht="33" customHeight="1">
      <c r="A224" s="1666">
        <v>24</v>
      </c>
      <c r="B224" s="1556" t="s">
        <v>721</v>
      </c>
      <c r="C224" s="1556" t="s">
        <v>5585</v>
      </c>
      <c r="D224" s="1570" t="s">
        <v>45</v>
      </c>
      <c r="E224" s="1556"/>
      <c r="F224" s="1556">
        <v>12.2</v>
      </c>
      <c r="G224" s="1548" t="s">
        <v>31</v>
      </c>
      <c r="H224" s="1548" t="s">
        <v>32</v>
      </c>
      <c r="I224" s="1580"/>
      <c r="J224" s="1645"/>
      <c r="K224" s="1645"/>
      <c r="L224" s="1556">
        <v>56929.71</v>
      </c>
      <c r="M224" s="1583">
        <v>17078.913</v>
      </c>
      <c r="N224" s="1687" t="s">
        <v>5307</v>
      </c>
      <c r="O224" s="1645"/>
      <c r="P224" s="1553" t="s">
        <v>5309</v>
      </c>
      <c r="Q224" s="1553">
        <v>19906957772</v>
      </c>
      <c r="R224" s="1553" t="s">
        <v>3873</v>
      </c>
      <c r="S224" s="1549" t="s">
        <v>5258</v>
      </c>
      <c r="T224" s="1556"/>
    </row>
    <row r="225" spans="1:20" s="1582" customFormat="1" ht="33" customHeight="1">
      <c r="A225" s="1666">
        <v>25</v>
      </c>
      <c r="B225" s="1556" t="s">
        <v>5586</v>
      </c>
      <c r="C225" s="1556" t="s">
        <v>5587</v>
      </c>
      <c r="D225" s="1553" t="s">
        <v>45</v>
      </c>
      <c r="E225" s="1556"/>
      <c r="F225" s="1556">
        <v>8.6</v>
      </c>
      <c r="G225" s="1548" t="s">
        <v>31</v>
      </c>
      <c r="H225" s="1548" t="s">
        <v>32</v>
      </c>
      <c r="I225" s="1580"/>
      <c r="J225" s="1645"/>
      <c r="K225" s="1645"/>
      <c r="L225" s="1583">
        <v>46757.279799999997</v>
      </c>
      <c r="M225" s="1583">
        <v>14027.183940000001</v>
      </c>
      <c r="N225" s="1687" t="s">
        <v>5580</v>
      </c>
      <c r="O225" s="1645"/>
      <c r="P225" s="1553" t="s">
        <v>5309</v>
      </c>
      <c r="Q225" s="1553">
        <v>19906957772</v>
      </c>
      <c r="R225" s="1553" t="s">
        <v>3873</v>
      </c>
      <c r="S225" s="1549" t="s">
        <v>5258</v>
      </c>
      <c r="T225" s="1556"/>
    </row>
    <row r="226" spans="1:20" s="1582" customFormat="1" ht="33" customHeight="1">
      <c r="A226" s="1666">
        <v>26</v>
      </c>
      <c r="B226" s="1556" t="s">
        <v>492</v>
      </c>
      <c r="C226" s="1556" t="s">
        <v>5588</v>
      </c>
      <c r="D226" s="1570" t="s">
        <v>45</v>
      </c>
      <c r="E226" s="1556"/>
      <c r="F226" s="1556">
        <v>23.22</v>
      </c>
      <c r="G226" s="1548" t="s">
        <v>31</v>
      </c>
      <c r="H226" s="1548" t="s">
        <v>32</v>
      </c>
      <c r="I226" s="1580"/>
      <c r="J226" s="1645"/>
      <c r="K226" s="1689" t="s">
        <v>5581</v>
      </c>
      <c r="L226" s="1556">
        <v>118702.27</v>
      </c>
      <c r="M226" s="1583">
        <v>35610.680999999997</v>
      </c>
      <c r="N226" s="1687" t="s">
        <v>5307</v>
      </c>
      <c r="O226" s="1645"/>
      <c r="P226" s="1553" t="s">
        <v>5309</v>
      </c>
      <c r="Q226" s="1553">
        <v>19906957772</v>
      </c>
      <c r="R226" s="1553" t="s">
        <v>3873</v>
      </c>
      <c r="S226" s="1549" t="s">
        <v>5258</v>
      </c>
      <c r="T226" s="1556"/>
    </row>
    <row r="227" spans="1:20" s="1582" customFormat="1" ht="33" customHeight="1">
      <c r="A227" s="1666">
        <v>27</v>
      </c>
      <c r="B227" s="1556" t="s">
        <v>492</v>
      </c>
      <c r="C227" s="1556" t="s">
        <v>5589</v>
      </c>
      <c r="D227" s="1570" t="s">
        <v>45</v>
      </c>
      <c r="E227" s="1556"/>
      <c r="F227" s="1556">
        <v>120</v>
      </c>
      <c r="G227" s="1548" t="s">
        <v>31</v>
      </c>
      <c r="H227" s="1548" t="s">
        <v>32</v>
      </c>
      <c r="I227" s="1580"/>
      <c r="J227" s="1645"/>
      <c r="K227" s="1689"/>
      <c r="L227" s="1556">
        <v>565137.93000000005</v>
      </c>
      <c r="M227" s="1583">
        <v>169541.37899999999</v>
      </c>
      <c r="N227" s="1687" t="s">
        <v>5307</v>
      </c>
      <c r="O227" s="1645"/>
      <c r="P227" s="1553" t="s">
        <v>5309</v>
      </c>
      <c r="Q227" s="1553">
        <v>19906957772</v>
      </c>
      <c r="R227" s="1553" t="s">
        <v>3873</v>
      </c>
      <c r="S227" s="1549" t="s">
        <v>5258</v>
      </c>
      <c r="T227" s="1556"/>
    </row>
    <row r="228" spans="1:20" s="1582" customFormat="1" ht="33" customHeight="1">
      <c r="A228" s="1666">
        <v>28</v>
      </c>
      <c r="B228" s="1556" t="s">
        <v>492</v>
      </c>
      <c r="C228" s="1556" t="s">
        <v>5590</v>
      </c>
      <c r="D228" s="1570" t="s">
        <v>45</v>
      </c>
      <c r="E228" s="1556"/>
      <c r="F228" s="1556">
        <v>24.06</v>
      </c>
      <c r="G228" s="1548" t="s">
        <v>31</v>
      </c>
      <c r="H228" s="1548" t="s">
        <v>32</v>
      </c>
      <c r="I228" s="1580"/>
      <c r="J228" s="1645"/>
      <c r="K228" s="1689"/>
      <c r="L228" s="1556">
        <v>124033.39</v>
      </c>
      <c r="M228" s="1583">
        <v>37210.017</v>
      </c>
      <c r="N228" s="1687" t="s">
        <v>5307</v>
      </c>
      <c r="O228" s="1645"/>
      <c r="P228" s="1553" t="s">
        <v>5309</v>
      </c>
      <c r="Q228" s="1553">
        <v>19906957772</v>
      </c>
      <c r="R228" s="1553" t="s">
        <v>3873</v>
      </c>
      <c r="S228" s="1549" t="s">
        <v>5258</v>
      </c>
      <c r="T228" s="1556"/>
    </row>
    <row r="229" spans="1:20" s="1582" customFormat="1" ht="33" customHeight="1">
      <c r="A229" s="1666">
        <v>29</v>
      </c>
      <c r="B229" s="1556" t="s">
        <v>486</v>
      </c>
      <c r="C229" s="1553" t="s">
        <v>5591</v>
      </c>
      <c r="D229" s="1570" t="s">
        <v>45</v>
      </c>
      <c r="E229" s="1556"/>
      <c r="F229" s="1570">
        <v>103.28700000000001</v>
      </c>
      <c r="G229" s="1548" t="s">
        <v>31</v>
      </c>
      <c r="H229" s="1548" t="s">
        <v>32</v>
      </c>
      <c r="I229" s="1580"/>
      <c r="J229" s="1645"/>
      <c r="K229" s="1689"/>
      <c r="L229" s="1558">
        <v>528010.27080299996</v>
      </c>
      <c r="M229" s="1583">
        <v>158403.08124090001</v>
      </c>
      <c r="N229" s="1687" t="s">
        <v>5307</v>
      </c>
      <c r="O229" s="1645"/>
      <c r="P229" s="1553" t="s">
        <v>5309</v>
      </c>
      <c r="Q229" s="1553">
        <v>19906957772</v>
      </c>
      <c r="R229" s="1553" t="s">
        <v>3873</v>
      </c>
      <c r="S229" s="1549" t="s">
        <v>5258</v>
      </c>
      <c r="T229" s="1556"/>
    </row>
    <row r="230" spans="1:20" s="1582" customFormat="1" ht="33" customHeight="1">
      <c r="A230" s="1666">
        <v>30</v>
      </c>
      <c r="B230" s="1556" t="s">
        <v>486</v>
      </c>
      <c r="C230" s="1553" t="s">
        <v>5592</v>
      </c>
      <c r="D230" s="1570" t="s">
        <v>45</v>
      </c>
      <c r="E230" s="1556"/>
      <c r="F230" s="1570">
        <v>21.713000000000001</v>
      </c>
      <c r="G230" s="1548" t="s">
        <v>31</v>
      </c>
      <c r="H230" s="1548" t="s">
        <v>32</v>
      </c>
      <c r="I230" s="1580"/>
      <c r="J230" s="1645"/>
      <c r="K230" s="1689"/>
      <c r="L230" s="1558">
        <v>111185.54197000001</v>
      </c>
      <c r="M230" s="1583">
        <v>33355.662591</v>
      </c>
      <c r="N230" s="1687" t="s">
        <v>5307</v>
      </c>
      <c r="O230" s="1645"/>
      <c r="P230" s="1553" t="s">
        <v>5309</v>
      </c>
      <c r="Q230" s="1553">
        <v>19906957772</v>
      </c>
      <c r="R230" s="1553" t="s">
        <v>3873</v>
      </c>
      <c r="S230" s="1549" t="s">
        <v>5258</v>
      </c>
      <c r="T230" s="1556"/>
    </row>
    <row r="231" spans="1:20" s="1582" customFormat="1" ht="33" customHeight="1">
      <c r="A231" s="1666">
        <v>31</v>
      </c>
      <c r="B231" s="1556" t="s">
        <v>486</v>
      </c>
      <c r="C231" s="1553" t="s">
        <v>5591</v>
      </c>
      <c r="D231" s="1553" t="s">
        <v>45</v>
      </c>
      <c r="E231" s="1556"/>
      <c r="F231" s="1553">
        <v>312.83499999999998</v>
      </c>
      <c r="G231" s="1548" t="s">
        <v>31</v>
      </c>
      <c r="H231" s="1548" t="s">
        <v>32</v>
      </c>
      <c r="I231" s="1580"/>
      <c r="J231" s="1645"/>
      <c r="K231" s="1689"/>
      <c r="L231" s="1558">
        <v>1599234.105615</v>
      </c>
      <c r="M231" s="1583">
        <v>479770.2316845</v>
      </c>
      <c r="N231" s="1687" t="s">
        <v>5593</v>
      </c>
      <c r="O231" s="1645"/>
      <c r="P231" s="1553" t="s">
        <v>5309</v>
      </c>
      <c r="Q231" s="1553">
        <v>19906957772</v>
      </c>
      <c r="R231" s="1553" t="s">
        <v>3873</v>
      </c>
      <c r="S231" s="1549" t="s">
        <v>5258</v>
      </c>
      <c r="T231" s="1556"/>
    </row>
    <row r="232" spans="1:20" s="1582" customFormat="1" ht="33" customHeight="1">
      <c r="A232" s="1666">
        <v>32</v>
      </c>
      <c r="B232" s="1556" t="s">
        <v>486</v>
      </c>
      <c r="C232" s="1553" t="s">
        <v>5592</v>
      </c>
      <c r="D232" s="1553" t="s">
        <v>45</v>
      </c>
      <c r="E232" s="1556"/>
      <c r="F232" s="1553">
        <v>311.755</v>
      </c>
      <c r="G232" s="1548" t="s">
        <v>31</v>
      </c>
      <c r="H232" s="1548" t="s">
        <v>32</v>
      </c>
      <c r="I232" s="1580"/>
      <c r="J232" s="1645"/>
      <c r="K232" s="1689"/>
      <c r="L232" s="1558">
        <v>1596400.71095</v>
      </c>
      <c r="M232" s="1583">
        <v>478920.21328500001</v>
      </c>
      <c r="N232" s="1687" t="s">
        <v>5593</v>
      </c>
      <c r="O232" s="1645"/>
      <c r="P232" s="1553" t="s">
        <v>5309</v>
      </c>
      <c r="Q232" s="1553">
        <v>19906957772</v>
      </c>
      <c r="R232" s="1553" t="s">
        <v>3873</v>
      </c>
      <c r="S232" s="1549" t="s">
        <v>5258</v>
      </c>
      <c r="T232" s="1556"/>
    </row>
    <row r="233" spans="1:20" s="1582" customFormat="1" ht="33" customHeight="1">
      <c r="A233" s="1666">
        <v>33</v>
      </c>
      <c r="B233" s="1556" t="s">
        <v>486</v>
      </c>
      <c r="C233" s="1553" t="s">
        <v>5594</v>
      </c>
      <c r="D233" s="1553" t="s">
        <v>45</v>
      </c>
      <c r="E233" s="1556"/>
      <c r="F233" s="1553">
        <v>502.31</v>
      </c>
      <c r="G233" s="1548" t="s">
        <v>31</v>
      </c>
      <c r="H233" s="1548" t="s">
        <v>32</v>
      </c>
      <c r="I233" s="1580"/>
      <c r="J233" s="1645"/>
      <c r="K233" s="1645" t="s">
        <v>5595</v>
      </c>
      <c r="L233" s="1558">
        <v>2572173.7938999999</v>
      </c>
      <c r="M233" s="1583">
        <v>771652.13817000005</v>
      </c>
      <c r="N233" s="1687" t="s">
        <v>5593</v>
      </c>
      <c r="O233" s="1645"/>
      <c r="P233" s="1553" t="s">
        <v>5309</v>
      </c>
      <c r="Q233" s="1553">
        <v>19906957772</v>
      </c>
      <c r="R233" s="1553" t="s">
        <v>3873</v>
      </c>
      <c r="S233" s="1549" t="s">
        <v>5258</v>
      </c>
      <c r="T233" s="1556"/>
    </row>
    <row r="234" spans="1:20" s="1582" customFormat="1" ht="33" customHeight="1">
      <c r="A234" s="1666">
        <v>34</v>
      </c>
      <c r="B234" s="1556" t="s">
        <v>486</v>
      </c>
      <c r="C234" s="1553" t="s">
        <v>5596</v>
      </c>
      <c r="D234" s="1553" t="s">
        <v>45</v>
      </c>
      <c r="E234" s="1556"/>
      <c r="F234" s="1553">
        <v>77.2</v>
      </c>
      <c r="G234" s="1548" t="s">
        <v>31</v>
      </c>
      <c r="H234" s="1548" t="s">
        <v>32</v>
      </c>
      <c r="I234" s="1580"/>
      <c r="J234" s="1645"/>
      <c r="K234" s="1645"/>
      <c r="L234" s="1558">
        <v>398644.51079999999</v>
      </c>
      <c r="M234" s="1583">
        <v>119593.35324</v>
      </c>
      <c r="N234" s="1687" t="s">
        <v>5593</v>
      </c>
      <c r="O234" s="1645"/>
      <c r="P234" s="1553" t="s">
        <v>5309</v>
      </c>
      <c r="Q234" s="1553">
        <v>19906957772</v>
      </c>
      <c r="R234" s="1553" t="s">
        <v>3873</v>
      </c>
      <c r="S234" s="1549" t="s">
        <v>5258</v>
      </c>
      <c r="T234" s="1556"/>
    </row>
    <row r="235" spans="1:20" s="1582" customFormat="1" ht="33" customHeight="1">
      <c r="A235" s="1666">
        <v>35</v>
      </c>
      <c r="B235" s="1556" t="s">
        <v>486</v>
      </c>
      <c r="C235" s="1553" t="s">
        <v>5597</v>
      </c>
      <c r="D235" s="1553" t="s">
        <v>45</v>
      </c>
      <c r="E235" s="1556"/>
      <c r="F235" s="1553">
        <v>50</v>
      </c>
      <c r="G235" s="1548" t="s">
        <v>31</v>
      </c>
      <c r="H235" s="1548" t="s">
        <v>32</v>
      </c>
      <c r="I235" s="1580"/>
      <c r="J235" s="1645"/>
      <c r="K235" s="1645"/>
      <c r="L235" s="1558">
        <v>257331.20000000001</v>
      </c>
      <c r="M235" s="1583">
        <v>77199.360000000001</v>
      </c>
      <c r="N235" s="1687" t="s">
        <v>5593</v>
      </c>
      <c r="O235" s="1645"/>
      <c r="P235" s="1553" t="s">
        <v>5309</v>
      </c>
      <c r="Q235" s="1553">
        <v>19906957772</v>
      </c>
      <c r="R235" s="1553" t="s">
        <v>3873</v>
      </c>
      <c r="S235" s="1549" t="s">
        <v>5258</v>
      </c>
      <c r="T235" s="1556"/>
    </row>
    <row r="236" spans="1:20" s="1582" customFormat="1" ht="33" customHeight="1">
      <c r="A236" s="1666">
        <v>36</v>
      </c>
      <c r="B236" s="1556" t="s">
        <v>486</v>
      </c>
      <c r="C236" s="1556" t="s">
        <v>5598</v>
      </c>
      <c r="D236" s="1570" t="s">
        <v>45</v>
      </c>
      <c r="E236" s="1556"/>
      <c r="F236" s="1556">
        <v>3.1</v>
      </c>
      <c r="G236" s="1548" t="s">
        <v>31</v>
      </c>
      <c r="H236" s="1548" t="s">
        <v>32</v>
      </c>
      <c r="I236" s="1580"/>
      <c r="J236" s="1645"/>
      <c r="K236" s="1645"/>
      <c r="L236" s="1556">
        <v>14492.5</v>
      </c>
      <c r="M236" s="1583">
        <v>4347.75</v>
      </c>
      <c r="N236" s="1687" t="s">
        <v>5307</v>
      </c>
      <c r="O236" s="1645"/>
      <c r="P236" s="1553" t="s">
        <v>5309</v>
      </c>
      <c r="Q236" s="1553">
        <v>19906957772</v>
      </c>
      <c r="R236" s="1553" t="s">
        <v>3873</v>
      </c>
      <c r="S236" s="1549" t="s">
        <v>5258</v>
      </c>
      <c r="T236" s="1556"/>
    </row>
    <row r="237" spans="1:20" s="1582" customFormat="1" ht="33" customHeight="1">
      <c r="A237" s="1666">
        <v>37</v>
      </c>
      <c r="B237" s="1556" t="s">
        <v>486</v>
      </c>
      <c r="C237" s="1556" t="s">
        <v>5599</v>
      </c>
      <c r="D237" s="1570" t="s">
        <v>45</v>
      </c>
      <c r="E237" s="1556"/>
      <c r="F237" s="1556">
        <v>20.3</v>
      </c>
      <c r="G237" s="1548" t="s">
        <v>31</v>
      </c>
      <c r="H237" s="1548" t="s">
        <v>32</v>
      </c>
      <c r="I237" s="1580"/>
      <c r="J237" s="1645"/>
      <c r="K237" s="1645"/>
      <c r="L237" s="1556">
        <v>94902.5</v>
      </c>
      <c r="M237" s="1583">
        <v>28470.75</v>
      </c>
      <c r="N237" s="1687" t="s">
        <v>5307</v>
      </c>
      <c r="O237" s="1645"/>
      <c r="P237" s="1553" t="s">
        <v>5309</v>
      </c>
      <c r="Q237" s="1553">
        <v>19906957772</v>
      </c>
      <c r="R237" s="1553" t="s">
        <v>3873</v>
      </c>
      <c r="S237" s="1549" t="s">
        <v>5258</v>
      </c>
      <c r="T237" s="1556"/>
    </row>
    <row r="238" spans="1:20" s="1582" customFormat="1" ht="33" customHeight="1">
      <c r="A238" s="1666">
        <v>38</v>
      </c>
      <c r="B238" s="1556" t="s">
        <v>486</v>
      </c>
      <c r="C238" s="1556" t="s">
        <v>5600</v>
      </c>
      <c r="D238" s="1570" t="s">
        <v>45</v>
      </c>
      <c r="E238" s="1556"/>
      <c r="F238" s="1556">
        <v>8.4649999999999999</v>
      </c>
      <c r="G238" s="1548" t="s">
        <v>31</v>
      </c>
      <c r="H238" s="1548" t="s">
        <v>32</v>
      </c>
      <c r="I238" s="1580"/>
      <c r="J238" s="1645"/>
      <c r="K238" s="1645"/>
      <c r="L238" s="1556">
        <v>43565.82</v>
      </c>
      <c r="M238" s="1583">
        <v>13069.745999999999</v>
      </c>
      <c r="N238" s="1687" t="s">
        <v>5328</v>
      </c>
      <c r="O238" s="1645"/>
      <c r="P238" s="1553" t="s">
        <v>5309</v>
      </c>
      <c r="Q238" s="1553">
        <v>19906957772</v>
      </c>
      <c r="R238" s="1553" t="s">
        <v>3873</v>
      </c>
      <c r="S238" s="1549" t="s">
        <v>5258</v>
      </c>
      <c r="T238" s="1556"/>
    </row>
    <row r="239" spans="1:20" s="1582" customFormat="1" ht="33" customHeight="1">
      <c r="A239" s="1666">
        <v>39</v>
      </c>
      <c r="B239" s="1556" t="s">
        <v>486</v>
      </c>
      <c r="C239" s="1556" t="s">
        <v>5601</v>
      </c>
      <c r="D239" s="1570" t="s">
        <v>45</v>
      </c>
      <c r="E239" s="1556"/>
      <c r="F239" s="1556">
        <v>110.932</v>
      </c>
      <c r="G239" s="1548" t="s">
        <v>31</v>
      </c>
      <c r="H239" s="1548" t="s">
        <v>32</v>
      </c>
      <c r="I239" s="1580"/>
      <c r="J239" s="1645"/>
      <c r="K239" s="1645"/>
      <c r="L239" s="1556">
        <v>572830.66</v>
      </c>
      <c r="M239" s="1583">
        <v>171849.198</v>
      </c>
      <c r="N239" s="1687" t="s">
        <v>5328</v>
      </c>
      <c r="O239" s="1645"/>
      <c r="P239" s="1553" t="s">
        <v>5309</v>
      </c>
      <c r="Q239" s="1553">
        <v>19906957772</v>
      </c>
      <c r="R239" s="1553" t="s">
        <v>3873</v>
      </c>
      <c r="S239" s="1549" t="s">
        <v>5258</v>
      </c>
      <c r="T239" s="1556"/>
    </row>
    <row r="240" spans="1:20" s="1582" customFormat="1" ht="33" customHeight="1">
      <c r="A240" s="1666">
        <v>40</v>
      </c>
      <c r="B240" s="1556" t="s">
        <v>486</v>
      </c>
      <c r="C240" s="1556" t="s">
        <v>5602</v>
      </c>
      <c r="D240" s="1570" t="s">
        <v>45</v>
      </c>
      <c r="E240" s="1556"/>
      <c r="F240" s="1556">
        <v>41.284999999999997</v>
      </c>
      <c r="G240" s="1548" t="s">
        <v>31</v>
      </c>
      <c r="H240" s="1548" t="s">
        <v>32</v>
      </c>
      <c r="I240" s="1580"/>
      <c r="J240" s="1645"/>
      <c r="K240" s="1645"/>
      <c r="L240" s="1556">
        <v>211407.69</v>
      </c>
      <c r="M240" s="1583">
        <v>63422.307000000001</v>
      </c>
      <c r="N240" s="1687" t="s">
        <v>5328</v>
      </c>
      <c r="O240" s="1645"/>
      <c r="P240" s="1553" t="s">
        <v>5309</v>
      </c>
      <c r="Q240" s="1553">
        <v>19906957772</v>
      </c>
      <c r="R240" s="1553" t="s">
        <v>3873</v>
      </c>
      <c r="S240" s="1549" t="s">
        <v>5258</v>
      </c>
      <c r="T240" s="1556"/>
    </row>
    <row r="241" spans="1:16384" s="1582" customFormat="1" ht="33" customHeight="1">
      <c r="A241" s="1666">
        <v>41</v>
      </c>
      <c r="B241" s="1556" t="s">
        <v>486</v>
      </c>
      <c r="C241" s="1556" t="s">
        <v>5603</v>
      </c>
      <c r="D241" s="1556" t="s">
        <v>45</v>
      </c>
      <c r="E241" s="1556"/>
      <c r="F241" s="1556">
        <v>160.72999999999999</v>
      </c>
      <c r="G241" s="1556" t="s">
        <v>31</v>
      </c>
      <c r="H241" s="1556" t="s">
        <v>32</v>
      </c>
      <c r="I241" s="1580"/>
      <c r="J241" s="1645"/>
      <c r="K241" s="1645"/>
      <c r="L241" s="1556">
        <v>823048.34</v>
      </c>
      <c r="M241" s="1556">
        <v>246914.50200000001</v>
      </c>
      <c r="N241" s="1556" t="s">
        <v>5328</v>
      </c>
      <c r="O241" s="1645"/>
      <c r="P241" s="1553" t="s">
        <v>5309</v>
      </c>
      <c r="Q241" s="1553">
        <v>19906957772</v>
      </c>
      <c r="R241" s="1553" t="s">
        <v>3873</v>
      </c>
      <c r="S241" s="1549" t="s">
        <v>5258</v>
      </c>
      <c r="T241" s="1556"/>
    </row>
    <row r="242" spans="1:16384" s="1550" customFormat="1" ht="32.1" customHeight="1">
      <c r="A242" s="1666">
        <v>42</v>
      </c>
      <c r="B242" s="1570" t="s">
        <v>5604</v>
      </c>
      <c r="C242" s="1570" t="s">
        <v>5605</v>
      </c>
      <c r="D242" s="1570"/>
      <c r="E242" s="1570"/>
      <c r="F242" s="1570">
        <v>47.34</v>
      </c>
      <c r="G242" s="1570" t="s">
        <v>31</v>
      </c>
      <c r="H242" s="1570" t="s">
        <v>41</v>
      </c>
      <c r="I242" s="1570" t="s">
        <v>5340</v>
      </c>
      <c r="J242" s="1570" t="s">
        <v>5341</v>
      </c>
      <c r="K242" s="1570" t="s">
        <v>5342</v>
      </c>
      <c r="L242" s="1570">
        <v>129474.9</v>
      </c>
      <c r="M242" s="1570">
        <v>38842.47</v>
      </c>
      <c r="N242" s="1653">
        <v>43678</v>
      </c>
      <c r="O242" s="1690" t="s">
        <v>5343</v>
      </c>
      <c r="P242" s="1574" t="s">
        <v>5344</v>
      </c>
      <c r="Q242" s="1574">
        <v>17373170973</v>
      </c>
      <c r="R242" s="1574" t="s">
        <v>5104</v>
      </c>
      <c r="S242" s="1574" t="s">
        <v>5258</v>
      </c>
      <c r="T242" s="1574"/>
      <c r="U242" s="1574"/>
      <c r="V242" s="1574"/>
      <c r="W242" s="1574"/>
      <c r="X242" s="1574"/>
      <c r="Y242" s="1574"/>
      <c r="Z242" s="1574"/>
      <c r="AA242" s="1574"/>
      <c r="AB242" s="1574"/>
      <c r="AC242" s="1574"/>
      <c r="AD242" s="1574"/>
      <c r="AE242" s="1574"/>
      <c r="AF242" s="1574"/>
      <c r="AG242" s="1574"/>
      <c r="AH242" s="1574"/>
      <c r="AI242" s="1574"/>
      <c r="AJ242" s="1574"/>
      <c r="AK242" s="1574"/>
      <c r="AL242" s="1574"/>
      <c r="AM242" s="1574"/>
      <c r="AN242" s="1574"/>
      <c r="AO242" s="1574"/>
      <c r="AP242" s="1574"/>
      <c r="AQ242" s="1574"/>
      <c r="AR242" s="1574"/>
      <c r="AS242" s="1574"/>
      <c r="AT242" s="1574"/>
      <c r="AU242" s="1574"/>
      <c r="AV242" s="1574"/>
      <c r="AW242" s="1574"/>
      <c r="AX242" s="1574"/>
      <c r="AY242" s="1574"/>
      <c r="AZ242" s="1574"/>
      <c r="BA242" s="1574"/>
      <c r="BB242" s="1574"/>
      <c r="BC242" s="1574"/>
      <c r="BD242" s="1574"/>
      <c r="BE242" s="1574"/>
      <c r="BF242" s="1574"/>
      <c r="BG242" s="1574"/>
      <c r="BH242" s="1574"/>
      <c r="BI242" s="1574"/>
      <c r="BJ242" s="1574"/>
      <c r="BK242" s="1574"/>
      <c r="BL242" s="1574"/>
      <c r="BM242" s="1574"/>
      <c r="BN242" s="1574"/>
      <c r="BO242" s="1574"/>
      <c r="BP242" s="1574"/>
      <c r="BQ242" s="1574"/>
      <c r="BR242" s="1574"/>
      <c r="BS242" s="1574"/>
      <c r="BT242" s="1574"/>
      <c r="BU242" s="1574"/>
      <c r="BV242" s="1574"/>
      <c r="BW242" s="1574"/>
      <c r="BX242" s="1574"/>
      <c r="BY242" s="1574"/>
      <c r="BZ242" s="1574"/>
      <c r="CA242" s="1574"/>
      <c r="CB242" s="1574"/>
      <c r="CC242" s="1574"/>
      <c r="CD242" s="1574"/>
      <c r="CE242" s="1574"/>
      <c r="CF242" s="1574"/>
      <c r="CG242" s="1574"/>
      <c r="CH242" s="1574"/>
      <c r="CI242" s="1574"/>
      <c r="CJ242" s="1574"/>
      <c r="CK242" s="1574"/>
      <c r="CL242" s="1574"/>
      <c r="CM242" s="1574"/>
      <c r="CN242" s="1574"/>
      <c r="CO242" s="1574"/>
      <c r="CP242" s="1574"/>
      <c r="CQ242" s="1574"/>
      <c r="CR242" s="1574"/>
      <c r="CS242" s="1574"/>
      <c r="CT242" s="1574"/>
      <c r="CU242" s="1574"/>
      <c r="CV242" s="1574"/>
      <c r="CW242" s="1574"/>
      <c r="CX242" s="1574"/>
      <c r="CY242" s="1574"/>
      <c r="CZ242" s="1574"/>
      <c r="DA242" s="1574"/>
      <c r="DB242" s="1574"/>
      <c r="DC242" s="1574"/>
      <c r="DD242" s="1574"/>
      <c r="DE242" s="1574"/>
      <c r="DF242" s="1574"/>
      <c r="DG242" s="1574"/>
      <c r="DH242" s="1574"/>
      <c r="DI242" s="1574"/>
      <c r="DJ242" s="1574"/>
      <c r="DK242" s="1574"/>
      <c r="DL242" s="1574"/>
      <c r="DM242" s="1574"/>
      <c r="DN242" s="1574"/>
      <c r="DO242" s="1574"/>
      <c r="DP242" s="1574"/>
      <c r="DQ242" s="1574"/>
      <c r="DR242" s="1574"/>
      <c r="DS242" s="1574"/>
      <c r="DT242" s="1574"/>
      <c r="DU242" s="1574"/>
      <c r="DV242" s="1574"/>
      <c r="DW242" s="1574"/>
      <c r="DX242" s="1574"/>
      <c r="DY242" s="1574"/>
      <c r="DZ242" s="1574"/>
      <c r="EA242" s="1574"/>
      <c r="EB242" s="1574"/>
      <c r="EC242" s="1574"/>
      <c r="ED242" s="1574"/>
      <c r="EE242" s="1574"/>
      <c r="EF242" s="1574"/>
      <c r="EG242" s="1574"/>
      <c r="EH242" s="1574"/>
      <c r="EI242" s="1574"/>
      <c r="EJ242" s="1574"/>
      <c r="EK242" s="1574"/>
      <c r="EL242" s="1574"/>
      <c r="EM242" s="1574"/>
      <c r="EN242" s="1574"/>
      <c r="EO242" s="1574"/>
      <c r="EP242" s="1574"/>
      <c r="EQ242" s="1574"/>
      <c r="ER242" s="1574"/>
      <c r="ES242" s="1574"/>
      <c r="ET242" s="1574"/>
      <c r="EU242" s="1574"/>
      <c r="EV242" s="1574"/>
      <c r="EW242" s="1574"/>
      <c r="EX242" s="1574"/>
      <c r="EY242" s="1574"/>
      <c r="EZ242" s="1574"/>
      <c r="FA242" s="1574"/>
      <c r="FB242" s="1574"/>
      <c r="FC242" s="1574"/>
      <c r="FD242" s="1574"/>
      <c r="FE242" s="1574"/>
      <c r="FF242" s="1574"/>
      <c r="FG242" s="1574"/>
      <c r="FH242" s="1574"/>
      <c r="FI242" s="1574"/>
      <c r="FJ242" s="1574"/>
      <c r="FK242" s="1574"/>
      <c r="FL242" s="1574"/>
      <c r="FM242" s="1574"/>
      <c r="FN242" s="1574"/>
      <c r="FO242" s="1574"/>
      <c r="FP242" s="1574"/>
      <c r="FQ242" s="1574"/>
      <c r="FR242" s="1574"/>
      <c r="FS242" s="1574"/>
      <c r="FT242" s="1574"/>
      <c r="FU242" s="1574"/>
      <c r="FV242" s="1574"/>
      <c r="FW242" s="1574"/>
      <c r="FX242" s="1574"/>
      <c r="FY242" s="1574"/>
      <c r="FZ242" s="1574"/>
      <c r="GA242" s="1574"/>
      <c r="GB242" s="1574"/>
      <c r="GC242" s="1574"/>
      <c r="GD242" s="1574"/>
      <c r="GE242" s="1574"/>
      <c r="GF242" s="1574"/>
      <c r="GG242" s="1574"/>
      <c r="GH242" s="1574"/>
      <c r="GI242" s="1574"/>
      <c r="GJ242" s="1574"/>
      <c r="GK242" s="1574"/>
      <c r="GL242" s="1574"/>
      <c r="GM242" s="1574"/>
      <c r="GN242" s="1574"/>
      <c r="GO242" s="1574"/>
      <c r="GP242" s="1574"/>
      <c r="GQ242" s="1574"/>
      <c r="GR242" s="1574"/>
      <c r="GS242" s="1574"/>
      <c r="GT242" s="1574"/>
      <c r="GU242" s="1574"/>
      <c r="GV242" s="1574"/>
      <c r="GW242" s="1574"/>
      <c r="GX242" s="1574"/>
      <c r="GY242" s="1574"/>
      <c r="GZ242" s="1574"/>
      <c r="HA242" s="1574"/>
      <c r="HB242" s="1574"/>
      <c r="HC242" s="1574"/>
      <c r="HD242" s="1574"/>
      <c r="HE242" s="1574"/>
      <c r="HF242" s="1574"/>
      <c r="HG242" s="1574"/>
      <c r="HH242" s="1574"/>
      <c r="HI242" s="1574"/>
      <c r="HJ242" s="1574"/>
      <c r="HK242" s="1574"/>
      <c r="HL242" s="1574"/>
      <c r="HM242" s="1574"/>
      <c r="HN242" s="1574"/>
      <c r="HO242" s="1574"/>
      <c r="HP242" s="1574"/>
      <c r="HQ242" s="1574"/>
      <c r="HR242" s="1574"/>
      <c r="HS242" s="1574"/>
      <c r="HT242" s="1574"/>
      <c r="HU242" s="1574"/>
      <c r="HV242" s="1574"/>
      <c r="HW242" s="1574"/>
      <c r="HX242" s="1574"/>
      <c r="HY242" s="1574"/>
      <c r="HZ242" s="1574"/>
      <c r="IA242" s="1574"/>
      <c r="IB242" s="1574"/>
      <c r="IC242" s="1574"/>
      <c r="ID242" s="1574"/>
      <c r="IE242" s="1574"/>
      <c r="IF242" s="1574"/>
      <c r="IG242" s="1574"/>
      <c r="IH242" s="1574"/>
      <c r="II242" s="1574"/>
      <c r="IJ242" s="1574"/>
      <c r="IK242" s="1574"/>
      <c r="IL242" s="1574"/>
      <c r="IM242" s="1574"/>
      <c r="IN242" s="1574"/>
      <c r="IO242" s="1574"/>
      <c r="IP242" s="1574"/>
      <c r="IQ242" s="1574"/>
      <c r="IR242" s="1574"/>
      <c r="IS242" s="1574"/>
      <c r="IT242" s="1574"/>
      <c r="IU242" s="1574"/>
      <c r="IV242" s="1574"/>
      <c r="IW242" s="1574"/>
      <c r="IX242" s="1574"/>
      <c r="IY242" s="1574"/>
      <c r="IZ242" s="1574"/>
      <c r="JA242" s="1574"/>
      <c r="JB242" s="1574"/>
      <c r="JC242" s="1574"/>
      <c r="JD242" s="1574"/>
      <c r="JE242" s="1574"/>
      <c r="JF242" s="1574"/>
      <c r="JG242" s="1574"/>
      <c r="JH242" s="1574"/>
      <c r="JI242" s="1574"/>
      <c r="JJ242" s="1574"/>
      <c r="JK242" s="1574"/>
      <c r="JL242" s="1574"/>
      <c r="JM242" s="1574"/>
      <c r="JN242" s="1574"/>
      <c r="JO242" s="1574"/>
      <c r="JP242" s="1574"/>
      <c r="JQ242" s="1574"/>
      <c r="JR242" s="1574"/>
      <c r="JS242" s="1574"/>
      <c r="JT242" s="1574"/>
      <c r="JU242" s="1574"/>
      <c r="JV242" s="1574"/>
      <c r="JW242" s="1574"/>
      <c r="JX242" s="1574"/>
      <c r="JY242" s="1574"/>
      <c r="JZ242" s="1574"/>
      <c r="KA242" s="1574"/>
      <c r="KB242" s="1574"/>
      <c r="KC242" s="1574"/>
      <c r="KD242" s="1574"/>
      <c r="KE242" s="1574"/>
      <c r="KF242" s="1574"/>
      <c r="KG242" s="1574"/>
      <c r="KH242" s="1574"/>
      <c r="KI242" s="1574"/>
      <c r="KJ242" s="1574"/>
      <c r="KK242" s="1574"/>
      <c r="KL242" s="1574"/>
      <c r="KM242" s="1574"/>
      <c r="KN242" s="1574"/>
      <c r="KO242" s="1574"/>
      <c r="KP242" s="1574"/>
      <c r="KQ242" s="1574"/>
      <c r="KR242" s="1574"/>
      <c r="KS242" s="1574"/>
      <c r="KT242" s="1574"/>
      <c r="KU242" s="1574"/>
      <c r="KV242" s="1574"/>
      <c r="KW242" s="1574"/>
      <c r="KX242" s="1574"/>
      <c r="KY242" s="1574"/>
      <c r="KZ242" s="1574"/>
      <c r="LA242" s="1574"/>
      <c r="LB242" s="1574"/>
      <c r="LC242" s="1574"/>
      <c r="LD242" s="1574"/>
      <c r="LE242" s="1574"/>
      <c r="LF242" s="1574"/>
      <c r="LG242" s="1574"/>
      <c r="LH242" s="1574"/>
      <c r="LI242" s="1574"/>
      <c r="LJ242" s="1574"/>
      <c r="LK242" s="1574"/>
      <c r="LL242" s="1574"/>
      <c r="LM242" s="1574"/>
      <c r="LN242" s="1574"/>
      <c r="LO242" s="1574"/>
      <c r="LP242" s="1574"/>
      <c r="LQ242" s="1574"/>
      <c r="LR242" s="1574"/>
      <c r="LS242" s="1574"/>
      <c r="LT242" s="1574"/>
      <c r="LU242" s="1574"/>
      <c r="LV242" s="1574"/>
      <c r="LW242" s="1574"/>
      <c r="LX242" s="1574"/>
      <c r="LY242" s="1574"/>
      <c r="LZ242" s="1574"/>
      <c r="MA242" s="1574"/>
      <c r="MB242" s="1574"/>
      <c r="MC242" s="1574"/>
      <c r="MD242" s="1574"/>
      <c r="ME242" s="1574"/>
      <c r="MF242" s="1574"/>
      <c r="MG242" s="1574"/>
      <c r="MH242" s="1574"/>
      <c r="MI242" s="1574"/>
      <c r="MJ242" s="1574"/>
      <c r="MK242" s="1574"/>
      <c r="ML242" s="1574"/>
      <c r="MM242" s="1574"/>
      <c r="MN242" s="1574"/>
      <c r="MO242" s="1574"/>
      <c r="MP242" s="1574"/>
      <c r="MQ242" s="1574"/>
      <c r="MR242" s="1574"/>
      <c r="MS242" s="1574"/>
      <c r="MT242" s="1574"/>
      <c r="MU242" s="1574"/>
      <c r="MV242" s="1574"/>
      <c r="MW242" s="1574"/>
      <c r="MX242" s="1574"/>
      <c r="MY242" s="1574"/>
      <c r="MZ242" s="1574"/>
      <c r="NA242" s="1574"/>
      <c r="NB242" s="1574"/>
      <c r="NC242" s="1574"/>
      <c r="ND242" s="1574"/>
      <c r="NE242" s="1574"/>
      <c r="NF242" s="1574"/>
      <c r="NG242" s="1574"/>
      <c r="NH242" s="1574"/>
      <c r="NI242" s="1574"/>
      <c r="NJ242" s="1574"/>
      <c r="NK242" s="1574"/>
      <c r="NL242" s="1574"/>
      <c r="NM242" s="1574"/>
      <c r="NN242" s="1574"/>
      <c r="NO242" s="1574"/>
      <c r="NP242" s="1574"/>
      <c r="NQ242" s="1574"/>
      <c r="NR242" s="1574"/>
      <c r="NS242" s="1574"/>
      <c r="NT242" s="1574"/>
      <c r="NU242" s="1574"/>
      <c r="NV242" s="1574"/>
      <c r="NW242" s="1574"/>
      <c r="NX242" s="1574"/>
      <c r="NY242" s="1574"/>
      <c r="NZ242" s="1574"/>
      <c r="OA242" s="1574"/>
      <c r="OB242" s="1574"/>
      <c r="OC242" s="1574"/>
      <c r="OD242" s="1574"/>
      <c r="OE242" s="1574"/>
      <c r="OF242" s="1574"/>
      <c r="OG242" s="1574"/>
      <c r="OH242" s="1574"/>
      <c r="OI242" s="1574"/>
      <c r="OJ242" s="1574"/>
      <c r="OK242" s="1574"/>
      <c r="OL242" s="1574"/>
      <c r="OM242" s="1574"/>
      <c r="ON242" s="1574"/>
      <c r="OO242" s="1574"/>
      <c r="OP242" s="1574"/>
      <c r="OQ242" s="1574"/>
      <c r="OR242" s="1574"/>
      <c r="OS242" s="1574"/>
      <c r="OT242" s="1574"/>
      <c r="OU242" s="1574"/>
      <c r="OV242" s="1574"/>
      <c r="OW242" s="1574"/>
      <c r="OX242" s="1574"/>
      <c r="OY242" s="1574"/>
      <c r="OZ242" s="1574"/>
      <c r="PA242" s="1574"/>
      <c r="PB242" s="1574"/>
      <c r="PC242" s="1574"/>
      <c r="PD242" s="1574"/>
      <c r="PE242" s="1574"/>
      <c r="PF242" s="1574"/>
      <c r="PG242" s="1574"/>
      <c r="PH242" s="1574"/>
      <c r="PI242" s="1574"/>
      <c r="PJ242" s="1574"/>
      <c r="PK242" s="1574"/>
      <c r="PL242" s="1574"/>
      <c r="PM242" s="1574"/>
      <c r="PN242" s="1574"/>
      <c r="PO242" s="1574"/>
      <c r="PP242" s="1574"/>
      <c r="PQ242" s="1574"/>
      <c r="PR242" s="1574"/>
      <c r="PS242" s="1574"/>
      <c r="PT242" s="1574"/>
      <c r="PU242" s="1574"/>
      <c r="PV242" s="1574"/>
      <c r="PW242" s="1574"/>
      <c r="PX242" s="1574"/>
      <c r="PY242" s="1574"/>
      <c r="PZ242" s="1574"/>
      <c r="QA242" s="1574"/>
      <c r="QB242" s="1574"/>
      <c r="QC242" s="1574"/>
      <c r="QD242" s="1574"/>
      <c r="QE242" s="1574"/>
      <c r="QF242" s="1574"/>
      <c r="QG242" s="1574"/>
      <c r="QH242" s="1574"/>
      <c r="QI242" s="1574"/>
      <c r="QJ242" s="1574"/>
      <c r="QK242" s="1574"/>
      <c r="QL242" s="1574"/>
      <c r="QM242" s="1574"/>
      <c r="QN242" s="1574"/>
      <c r="QO242" s="1574"/>
      <c r="QP242" s="1574"/>
      <c r="QQ242" s="1574"/>
      <c r="QR242" s="1574"/>
      <c r="QS242" s="1574"/>
      <c r="QT242" s="1574"/>
      <c r="QU242" s="1574"/>
      <c r="QV242" s="1574"/>
      <c r="QW242" s="1574"/>
      <c r="QX242" s="1574"/>
      <c r="QY242" s="1574"/>
      <c r="QZ242" s="1574"/>
      <c r="RA242" s="1574"/>
      <c r="RB242" s="1574"/>
      <c r="RC242" s="1574"/>
      <c r="RD242" s="1574"/>
      <c r="RE242" s="1574"/>
      <c r="RF242" s="1574"/>
      <c r="RG242" s="1574"/>
      <c r="RH242" s="1574"/>
      <c r="RI242" s="1574"/>
      <c r="RJ242" s="1574"/>
      <c r="RK242" s="1574"/>
      <c r="RL242" s="1574"/>
      <c r="RM242" s="1574"/>
      <c r="RN242" s="1574"/>
      <c r="RO242" s="1574"/>
      <c r="RP242" s="1574"/>
      <c r="RQ242" s="1574"/>
      <c r="RR242" s="1574"/>
      <c r="RS242" s="1574"/>
      <c r="RT242" s="1574"/>
      <c r="RU242" s="1574"/>
      <c r="RV242" s="1574"/>
      <c r="RW242" s="1574"/>
      <c r="RX242" s="1574"/>
      <c r="RY242" s="1574"/>
      <c r="RZ242" s="1574"/>
      <c r="SA242" s="1574"/>
      <c r="SB242" s="1574"/>
      <c r="SC242" s="1574"/>
      <c r="SD242" s="1574"/>
      <c r="SE242" s="1574"/>
      <c r="SF242" s="1574"/>
      <c r="SG242" s="1574"/>
      <c r="SH242" s="1574"/>
      <c r="SI242" s="1574"/>
      <c r="SJ242" s="1574"/>
      <c r="SK242" s="1574"/>
      <c r="SL242" s="1574"/>
      <c r="SM242" s="1574"/>
      <c r="SN242" s="1574"/>
      <c r="SO242" s="1574"/>
      <c r="SP242" s="1574"/>
      <c r="SQ242" s="1574"/>
      <c r="SR242" s="1574"/>
      <c r="SS242" s="1574"/>
      <c r="ST242" s="1574"/>
      <c r="SU242" s="1574"/>
      <c r="SV242" s="1574"/>
      <c r="SW242" s="1574"/>
      <c r="SX242" s="1574"/>
      <c r="SY242" s="1574"/>
      <c r="SZ242" s="1574"/>
      <c r="TA242" s="1574"/>
      <c r="TB242" s="1574"/>
      <c r="TC242" s="1574"/>
      <c r="TD242" s="1574"/>
      <c r="TE242" s="1574"/>
      <c r="TF242" s="1574"/>
      <c r="TG242" s="1574"/>
      <c r="TH242" s="1574"/>
      <c r="TI242" s="1574"/>
      <c r="TJ242" s="1574"/>
      <c r="TK242" s="1574"/>
      <c r="TL242" s="1574"/>
      <c r="TM242" s="1574"/>
      <c r="TN242" s="1574"/>
      <c r="TO242" s="1574"/>
      <c r="TP242" s="1574"/>
      <c r="TQ242" s="1574"/>
      <c r="TR242" s="1574"/>
      <c r="TS242" s="1574"/>
      <c r="TT242" s="1574"/>
      <c r="TU242" s="1574"/>
      <c r="TV242" s="1574"/>
      <c r="TW242" s="1574"/>
      <c r="TX242" s="1574"/>
      <c r="TY242" s="1574"/>
      <c r="TZ242" s="1574"/>
      <c r="UA242" s="1574"/>
      <c r="UB242" s="1574"/>
      <c r="UC242" s="1574"/>
      <c r="UD242" s="1574"/>
      <c r="UE242" s="1574"/>
      <c r="UF242" s="1574"/>
      <c r="UG242" s="1574"/>
      <c r="UH242" s="1574"/>
      <c r="UI242" s="1574"/>
      <c r="UJ242" s="1574"/>
      <c r="UK242" s="1574"/>
      <c r="UL242" s="1574"/>
      <c r="UM242" s="1574"/>
      <c r="UN242" s="1574"/>
      <c r="UO242" s="1574"/>
      <c r="UP242" s="1574"/>
      <c r="UQ242" s="1574"/>
      <c r="UR242" s="1574"/>
      <c r="US242" s="1574"/>
      <c r="UT242" s="1574"/>
      <c r="UU242" s="1574"/>
      <c r="UV242" s="1574"/>
      <c r="UW242" s="1574"/>
      <c r="UX242" s="1574"/>
      <c r="UY242" s="1574"/>
      <c r="UZ242" s="1574"/>
      <c r="VA242" s="1574"/>
      <c r="VB242" s="1574"/>
      <c r="VC242" s="1574"/>
      <c r="VD242" s="1574"/>
      <c r="VE242" s="1574"/>
      <c r="VF242" s="1574"/>
      <c r="VG242" s="1574"/>
      <c r="VH242" s="1574"/>
      <c r="VI242" s="1574"/>
      <c r="VJ242" s="1574"/>
      <c r="VK242" s="1574"/>
      <c r="VL242" s="1574"/>
      <c r="VM242" s="1574"/>
      <c r="VN242" s="1574"/>
      <c r="VO242" s="1574"/>
      <c r="VP242" s="1574"/>
      <c r="VQ242" s="1574"/>
      <c r="VR242" s="1574"/>
      <c r="VS242" s="1574"/>
      <c r="VT242" s="1574"/>
      <c r="VU242" s="1574"/>
      <c r="VV242" s="1574"/>
      <c r="VW242" s="1574"/>
      <c r="VX242" s="1574"/>
      <c r="VY242" s="1574"/>
      <c r="VZ242" s="1574"/>
      <c r="WA242" s="1574"/>
      <c r="WB242" s="1574"/>
      <c r="WC242" s="1574"/>
      <c r="WD242" s="1574"/>
      <c r="WE242" s="1574"/>
      <c r="WF242" s="1574"/>
      <c r="WG242" s="1574"/>
      <c r="WH242" s="1574"/>
      <c r="WI242" s="1574"/>
      <c r="WJ242" s="1574"/>
      <c r="WK242" s="1574"/>
      <c r="WL242" s="1574"/>
      <c r="WM242" s="1574"/>
      <c r="WN242" s="1574"/>
      <c r="WO242" s="1574"/>
      <c r="WP242" s="1574"/>
      <c r="WQ242" s="1574"/>
      <c r="WR242" s="1574"/>
      <c r="WS242" s="1574"/>
      <c r="WT242" s="1574"/>
      <c r="WU242" s="1574"/>
      <c r="WV242" s="1574"/>
      <c r="WW242" s="1574"/>
      <c r="WX242" s="1574"/>
      <c r="WY242" s="1574"/>
      <c r="WZ242" s="1574"/>
      <c r="XA242" s="1574"/>
      <c r="XB242" s="1574"/>
      <c r="XC242" s="1574"/>
      <c r="XD242" s="1574"/>
      <c r="XE242" s="1574"/>
      <c r="XF242" s="1574"/>
      <c r="XG242" s="1574"/>
      <c r="XH242" s="1574"/>
      <c r="XI242" s="1574"/>
      <c r="XJ242" s="1574"/>
      <c r="XK242" s="1574"/>
      <c r="XL242" s="1574"/>
      <c r="XM242" s="1574"/>
      <c r="XN242" s="1574"/>
      <c r="XO242" s="1574"/>
      <c r="XP242" s="1574"/>
      <c r="XQ242" s="1574"/>
      <c r="XR242" s="1574"/>
      <c r="XS242" s="1574"/>
      <c r="XT242" s="1574"/>
      <c r="XU242" s="1574"/>
      <c r="XV242" s="1574"/>
      <c r="XW242" s="1574"/>
      <c r="XX242" s="1574"/>
      <c r="XY242" s="1574"/>
      <c r="XZ242" s="1574"/>
      <c r="YA242" s="1574"/>
      <c r="YB242" s="1574"/>
      <c r="YC242" s="1574"/>
      <c r="YD242" s="1574"/>
      <c r="YE242" s="1574"/>
      <c r="YF242" s="1574"/>
      <c r="YG242" s="1574"/>
      <c r="YH242" s="1574"/>
      <c r="YI242" s="1574"/>
      <c r="YJ242" s="1574"/>
      <c r="YK242" s="1574"/>
      <c r="YL242" s="1574"/>
      <c r="YM242" s="1574"/>
      <c r="YN242" s="1574"/>
      <c r="YO242" s="1574"/>
      <c r="YP242" s="1574"/>
      <c r="YQ242" s="1574"/>
      <c r="YR242" s="1574"/>
      <c r="YS242" s="1574"/>
      <c r="YT242" s="1574"/>
      <c r="YU242" s="1574"/>
      <c r="YV242" s="1574"/>
      <c r="YW242" s="1574"/>
      <c r="YX242" s="1574"/>
      <c r="YY242" s="1574"/>
      <c r="YZ242" s="1574"/>
      <c r="ZA242" s="1574"/>
      <c r="ZB242" s="1574"/>
      <c r="ZC242" s="1574"/>
      <c r="ZD242" s="1574"/>
      <c r="ZE242" s="1574"/>
      <c r="ZF242" s="1574"/>
      <c r="ZG242" s="1574"/>
      <c r="ZH242" s="1574"/>
      <c r="ZI242" s="1574"/>
      <c r="ZJ242" s="1574"/>
      <c r="ZK242" s="1574"/>
      <c r="ZL242" s="1574"/>
      <c r="ZM242" s="1574"/>
      <c r="ZN242" s="1574"/>
      <c r="ZO242" s="1574"/>
      <c r="ZP242" s="1574"/>
      <c r="ZQ242" s="1574"/>
      <c r="ZR242" s="1574"/>
      <c r="ZS242" s="1574"/>
      <c r="ZT242" s="1574"/>
      <c r="ZU242" s="1574"/>
      <c r="ZV242" s="1574"/>
      <c r="ZW242" s="1574"/>
      <c r="ZX242" s="1574"/>
      <c r="ZY242" s="1574"/>
      <c r="ZZ242" s="1574"/>
      <c r="AAA242" s="1574"/>
      <c r="AAB242" s="1574"/>
      <c r="AAC242" s="1574"/>
      <c r="AAD242" s="1574"/>
      <c r="AAE242" s="1574"/>
      <c r="AAF242" s="1574"/>
      <c r="AAG242" s="1574"/>
      <c r="AAH242" s="1574"/>
      <c r="AAI242" s="1574"/>
      <c r="AAJ242" s="1574"/>
      <c r="AAK242" s="1574"/>
      <c r="AAL242" s="1574"/>
      <c r="AAM242" s="1574"/>
      <c r="AAN242" s="1574"/>
      <c r="AAO242" s="1574"/>
      <c r="AAP242" s="1574"/>
      <c r="AAQ242" s="1574"/>
      <c r="AAR242" s="1574"/>
      <c r="AAS242" s="1574"/>
      <c r="AAT242" s="1574"/>
      <c r="AAU242" s="1574"/>
      <c r="AAV242" s="1574"/>
      <c r="AAW242" s="1574"/>
      <c r="AAX242" s="1574"/>
      <c r="AAY242" s="1574"/>
      <c r="AAZ242" s="1574"/>
      <c r="ABA242" s="1574"/>
      <c r="ABB242" s="1574"/>
      <c r="ABC242" s="1574"/>
      <c r="ABD242" s="1574"/>
      <c r="ABE242" s="1574"/>
      <c r="ABF242" s="1574"/>
      <c r="ABG242" s="1574"/>
      <c r="ABH242" s="1574"/>
      <c r="ABI242" s="1574"/>
      <c r="ABJ242" s="1574"/>
      <c r="ABK242" s="1574"/>
      <c r="ABL242" s="1574"/>
      <c r="ABM242" s="1574"/>
      <c r="ABN242" s="1574"/>
      <c r="ABO242" s="1574"/>
      <c r="ABP242" s="1574"/>
      <c r="ABQ242" s="1574"/>
      <c r="ABR242" s="1574"/>
      <c r="ABS242" s="1574"/>
      <c r="ABT242" s="1574"/>
      <c r="ABU242" s="1574"/>
      <c r="ABV242" s="1574"/>
      <c r="ABW242" s="1574"/>
      <c r="ABX242" s="1574"/>
      <c r="ABY242" s="1574"/>
      <c r="ABZ242" s="1574"/>
      <c r="ACA242" s="1574"/>
      <c r="ACB242" s="1574"/>
      <c r="ACC242" s="1574"/>
      <c r="ACD242" s="1574"/>
      <c r="ACE242" s="1574"/>
      <c r="ACF242" s="1574"/>
      <c r="ACG242" s="1574"/>
      <c r="ACH242" s="1574"/>
      <c r="ACI242" s="1574"/>
      <c r="ACJ242" s="1574"/>
      <c r="ACK242" s="1574"/>
      <c r="ACL242" s="1574"/>
      <c r="ACM242" s="1574"/>
      <c r="ACN242" s="1574"/>
      <c r="ACO242" s="1574"/>
      <c r="ACP242" s="1574"/>
      <c r="ACQ242" s="1574"/>
      <c r="ACR242" s="1574"/>
      <c r="ACS242" s="1574"/>
      <c r="ACT242" s="1574"/>
      <c r="ACU242" s="1574"/>
      <c r="ACV242" s="1574"/>
      <c r="ACW242" s="1574"/>
      <c r="ACX242" s="1574"/>
      <c r="ACY242" s="1574"/>
      <c r="ACZ242" s="1574"/>
      <c r="ADA242" s="1574"/>
      <c r="ADB242" s="1574"/>
      <c r="ADC242" s="1574"/>
      <c r="ADD242" s="1574"/>
      <c r="ADE242" s="1574"/>
      <c r="ADF242" s="1574"/>
      <c r="ADG242" s="1574"/>
      <c r="ADH242" s="1574"/>
      <c r="ADI242" s="1574"/>
      <c r="ADJ242" s="1574"/>
      <c r="ADK242" s="1574"/>
      <c r="ADL242" s="1574"/>
      <c r="ADM242" s="1574"/>
      <c r="ADN242" s="1574"/>
      <c r="ADO242" s="1574"/>
      <c r="ADP242" s="1574"/>
      <c r="ADQ242" s="1574"/>
      <c r="ADR242" s="1574"/>
      <c r="ADS242" s="1574"/>
      <c r="ADT242" s="1574"/>
      <c r="ADU242" s="1574"/>
      <c r="ADV242" s="1574"/>
      <c r="ADW242" s="1574"/>
      <c r="ADX242" s="1574"/>
      <c r="ADY242" s="1574"/>
      <c r="ADZ242" s="1574"/>
      <c r="AEA242" s="1574"/>
      <c r="AEB242" s="1574"/>
      <c r="AEC242" s="1574"/>
      <c r="AED242" s="1574"/>
      <c r="AEE242" s="1574"/>
      <c r="AEF242" s="1574"/>
      <c r="AEG242" s="1574"/>
      <c r="AEH242" s="1574"/>
      <c r="AEI242" s="1574"/>
      <c r="AEJ242" s="1574"/>
      <c r="AEK242" s="1574"/>
      <c r="AEL242" s="1574"/>
      <c r="AEM242" s="1574"/>
      <c r="AEN242" s="1574"/>
      <c r="AEO242" s="1574"/>
      <c r="AEP242" s="1574"/>
      <c r="AEQ242" s="1574"/>
      <c r="AER242" s="1574"/>
      <c r="AES242" s="1574"/>
      <c r="AET242" s="1574"/>
      <c r="AEU242" s="1574"/>
      <c r="AEV242" s="1574"/>
      <c r="AEW242" s="1574"/>
      <c r="AEX242" s="1574"/>
      <c r="AEY242" s="1574"/>
      <c r="AEZ242" s="1574"/>
      <c r="AFA242" s="1574"/>
      <c r="AFB242" s="1574"/>
      <c r="AFC242" s="1574"/>
      <c r="AFD242" s="1574"/>
      <c r="AFE242" s="1574"/>
      <c r="AFF242" s="1574"/>
      <c r="AFG242" s="1574"/>
      <c r="AFH242" s="1574"/>
      <c r="AFI242" s="1574"/>
      <c r="AFJ242" s="1574"/>
      <c r="AFK242" s="1574"/>
      <c r="AFL242" s="1574"/>
      <c r="AFM242" s="1574"/>
      <c r="AFN242" s="1574"/>
      <c r="AFO242" s="1574"/>
      <c r="AFP242" s="1574"/>
      <c r="AFQ242" s="1574"/>
      <c r="AFR242" s="1574"/>
      <c r="AFS242" s="1574"/>
      <c r="AFT242" s="1574"/>
      <c r="AFU242" s="1574"/>
      <c r="AFV242" s="1574"/>
      <c r="AFW242" s="1574"/>
      <c r="AFX242" s="1574"/>
      <c r="AFY242" s="1574"/>
      <c r="AFZ242" s="1574"/>
      <c r="AGA242" s="1574"/>
      <c r="AGB242" s="1574"/>
      <c r="AGC242" s="1574"/>
      <c r="AGD242" s="1574"/>
      <c r="AGE242" s="1574"/>
      <c r="AGF242" s="1574"/>
      <c r="AGG242" s="1574"/>
      <c r="AGH242" s="1574"/>
      <c r="AGI242" s="1574"/>
      <c r="AGJ242" s="1574"/>
      <c r="AGK242" s="1574"/>
      <c r="AGL242" s="1574"/>
      <c r="AGM242" s="1574"/>
      <c r="AGN242" s="1574"/>
      <c r="AGO242" s="1574"/>
      <c r="AGP242" s="1574"/>
      <c r="AGQ242" s="1574"/>
      <c r="AGR242" s="1574"/>
      <c r="AGS242" s="1574"/>
      <c r="AGT242" s="1574"/>
      <c r="AGU242" s="1574"/>
      <c r="AGV242" s="1574"/>
      <c r="AGW242" s="1574"/>
      <c r="AGX242" s="1574"/>
      <c r="AGY242" s="1574"/>
      <c r="AGZ242" s="1574"/>
      <c r="AHA242" s="1574"/>
      <c r="AHB242" s="1574"/>
      <c r="AHC242" s="1574"/>
      <c r="AHD242" s="1574"/>
      <c r="AHE242" s="1574"/>
      <c r="AHF242" s="1574"/>
      <c r="AHG242" s="1574"/>
      <c r="AHH242" s="1574"/>
      <c r="AHI242" s="1574"/>
      <c r="AHJ242" s="1574"/>
      <c r="AHK242" s="1574"/>
      <c r="AHL242" s="1574"/>
      <c r="AHM242" s="1574"/>
      <c r="AHN242" s="1574"/>
      <c r="AHO242" s="1574"/>
      <c r="AHP242" s="1574"/>
      <c r="AHQ242" s="1574"/>
      <c r="AHR242" s="1574"/>
      <c r="AHS242" s="1574"/>
      <c r="AHT242" s="1574"/>
      <c r="AHU242" s="1574"/>
      <c r="AHV242" s="1574"/>
      <c r="AHW242" s="1574"/>
      <c r="AHX242" s="1574"/>
      <c r="AHY242" s="1574"/>
      <c r="AHZ242" s="1574"/>
      <c r="AIA242" s="1574"/>
      <c r="AIB242" s="1574"/>
      <c r="AIC242" s="1574"/>
      <c r="AID242" s="1574"/>
      <c r="AIE242" s="1574"/>
      <c r="AIF242" s="1574"/>
      <c r="AIG242" s="1574"/>
      <c r="AIH242" s="1574"/>
      <c r="AII242" s="1574"/>
      <c r="AIJ242" s="1574"/>
      <c r="AIK242" s="1574"/>
      <c r="AIL242" s="1574"/>
      <c r="AIM242" s="1574"/>
      <c r="AIN242" s="1574"/>
      <c r="AIO242" s="1574"/>
      <c r="AIP242" s="1574"/>
      <c r="AIQ242" s="1574"/>
      <c r="AIR242" s="1574"/>
      <c r="AIS242" s="1574"/>
      <c r="AIT242" s="1574"/>
      <c r="AIU242" s="1574"/>
      <c r="AIV242" s="1574"/>
      <c r="AIW242" s="1574"/>
      <c r="AIX242" s="1574"/>
      <c r="AIY242" s="1574"/>
      <c r="AIZ242" s="1574"/>
      <c r="AJA242" s="1574"/>
      <c r="AJB242" s="1574"/>
      <c r="AJC242" s="1574"/>
      <c r="AJD242" s="1574"/>
      <c r="AJE242" s="1574"/>
      <c r="AJF242" s="1574"/>
      <c r="AJG242" s="1574"/>
      <c r="AJH242" s="1574"/>
      <c r="AJI242" s="1574"/>
      <c r="AJJ242" s="1574"/>
      <c r="AJK242" s="1574"/>
      <c r="AJL242" s="1574"/>
      <c r="AJM242" s="1574"/>
      <c r="AJN242" s="1574"/>
      <c r="AJO242" s="1574"/>
      <c r="AJP242" s="1574"/>
      <c r="AJQ242" s="1574"/>
      <c r="AJR242" s="1574"/>
      <c r="AJS242" s="1574"/>
      <c r="AJT242" s="1574"/>
      <c r="AJU242" s="1574"/>
      <c r="AJV242" s="1574"/>
      <c r="AJW242" s="1574"/>
      <c r="AJX242" s="1574"/>
      <c r="AJY242" s="1574"/>
      <c r="AJZ242" s="1574"/>
      <c r="AKA242" s="1574"/>
      <c r="AKB242" s="1574"/>
      <c r="AKC242" s="1574"/>
      <c r="AKD242" s="1574"/>
      <c r="AKE242" s="1574"/>
      <c r="AKF242" s="1574"/>
      <c r="AKG242" s="1574"/>
      <c r="AKH242" s="1574"/>
      <c r="AKI242" s="1574"/>
      <c r="AKJ242" s="1574"/>
      <c r="AKK242" s="1574"/>
      <c r="AKL242" s="1574"/>
      <c r="AKM242" s="1574"/>
      <c r="AKN242" s="1574"/>
      <c r="AKO242" s="1574"/>
      <c r="AKP242" s="1574"/>
      <c r="AKQ242" s="1574"/>
      <c r="AKR242" s="1574"/>
      <c r="AKS242" s="1574"/>
      <c r="AKT242" s="1574"/>
      <c r="AKU242" s="1574"/>
      <c r="AKV242" s="1574"/>
      <c r="AKW242" s="1574"/>
      <c r="AKX242" s="1574"/>
      <c r="AKY242" s="1574"/>
      <c r="AKZ242" s="1574"/>
      <c r="ALA242" s="1574"/>
      <c r="ALB242" s="1574"/>
      <c r="ALC242" s="1574"/>
      <c r="ALD242" s="1574"/>
      <c r="ALE242" s="1574"/>
      <c r="ALF242" s="1574"/>
      <c r="ALG242" s="1574"/>
      <c r="ALH242" s="1574"/>
      <c r="ALI242" s="1574"/>
      <c r="ALJ242" s="1574"/>
      <c r="ALK242" s="1574"/>
      <c r="ALL242" s="1574"/>
      <c r="ALM242" s="1574"/>
      <c r="ALN242" s="1574"/>
      <c r="ALO242" s="1574"/>
      <c r="ALP242" s="1574"/>
      <c r="ALQ242" s="1574"/>
      <c r="ALR242" s="1574"/>
      <c r="ALS242" s="1574"/>
      <c r="ALT242" s="1574"/>
      <c r="ALU242" s="1574"/>
      <c r="ALV242" s="1574"/>
      <c r="ALW242" s="1574"/>
      <c r="ALX242" s="1574"/>
      <c r="ALY242" s="1574"/>
      <c r="ALZ242" s="1574"/>
      <c r="AMA242" s="1574"/>
      <c r="AMB242" s="1574"/>
      <c r="AMC242" s="1574"/>
      <c r="AMD242" s="1574"/>
      <c r="AME242" s="1574"/>
      <c r="AMF242" s="1574"/>
      <c r="AMG242" s="1574"/>
      <c r="AMH242" s="1574"/>
      <c r="AMI242" s="1574"/>
      <c r="AMJ242" s="1574"/>
      <c r="AMK242" s="1574"/>
      <c r="AML242" s="1574"/>
      <c r="AMM242" s="1574"/>
      <c r="AMN242" s="1574"/>
      <c r="AMO242" s="1574"/>
      <c r="AMP242" s="1574"/>
      <c r="AMQ242" s="1574"/>
      <c r="AMR242" s="1574"/>
      <c r="AMS242" s="1574"/>
      <c r="AMT242" s="1574"/>
      <c r="AMU242" s="1574"/>
      <c r="AMV242" s="1574"/>
      <c r="AMW242" s="1574"/>
      <c r="AMX242" s="1574"/>
      <c r="AMY242" s="1574"/>
      <c r="AMZ242" s="1574"/>
      <c r="ANA242" s="1574"/>
      <c r="ANB242" s="1574"/>
      <c r="ANC242" s="1574"/>
      <c r="AND242" s="1574"/>
      <c r="ANE242" s="1574"/>
      <c r="ANF242" s="1574"/>
      <c r="ANG242" s="1574"/>
      <c r="ANH242" s="1574"/>
      <c r="ANI242" s="1574"/>
      <c r="ANJ242" s="1574"/>
      <c r="ANK242" s="1574"/>
      <c r="ANL242" s="1574"/>
      <c r="ANM242" s="1574"/>
      <c r="ANN242" s="1574"/>
      <c r="ANO242" s="1574"/>
      <c r="ANP242" s="1574"/>
      <c r="ANQ242" s="1574"/>
      <c r="ANR242" s="1574"/>
      <c r="ANS242" s="1574"/>
      <c r="ANT242" s="1574"/>
      <c r="ANU242" s="1574"/>
      <c r="ANV242" s="1574"/>
      <c r="ANW242" s="1574"/>
      <c r="ANX242" s="1574"/>
      <c r="ANY242" s="1574"/>
      <c r="ANZ242" s="1574"/>
      <c r="AOA242" s="1574"/>
      <c r="AOB242" s="1574"/>
      <c r="AOC242" s="1574"/>
      <c r="AOD242" s="1574"/>
      <c r="AOE242" s="1574"/>
      <c r="AOF242" s="1574"/>
      <c r="AOG242" s="1574"/>
      <c r="AOH242" s="1574"/>
      <c r="AOI242" s="1574"/>
      <c r="AOJ242" s="1574"/>
      <c r="AOK242" s="1574"/>
      <c r="AOL242" s="1574"/>
      <c r="AOM242" s="1574"/>
      <c r="AON242" s="1574"/>
      <c r="AOO242" s="1574"/>
      <c r="AOP242" s="1574"/>
      <c r="AOQ242" s="1574"/>
      <c r="AOR242" s="1574"/>
      <c r="AOS242" s="1574"/>
      <c r="AOT242" s="1574"/>
      <c r="AOU242" s="1574"/>
      <c r="AOV242" s="1574"/>
      <c r="AOW242" s="1574"/>
      <c r="AOX242" s="1574"/>
      <c r="AOY242" s="1574"/>
      <c r="AOZ242" s="1574"/>
      <c r="APA242" s="1574"/>
      <c r="APB242" s="1574"/>
      <c r="APC242" s="1574"/>
      <c r="APD242" s="1574"/>
      <c r="APE242" s="1574"/>
      <c r="APF242" s="1574"/>
      <c r="APG242" s="1574"/>
      <c r="APH242" s="1574"/>
      <c r="API242" s="1574"/>
      <c r="APJ242" s="1574"/>
      <c r="APK242" s="1574"/>
      <c r="APL242" s="1574"/>
      <c r="APM242" s="1574"/>
      <c r="APN242" s="1574"/>
      <c r="APO242" s="1574"/>
      <c r="APP242" s="1574"/>
      <c r="APQ242" s="1574"/>
      <c r="APR242" s="1574"/>
      <c r="APS242" s="1574"/>
      <c r="APT242" s="1574"/>
      <c r="APU242" s="1574"/>
      <c r="APV242" s="1574"/>
      <c r="APW242" s="1574"/>
      <c r="APX242" s="1574"/>
      <c r="APY242" s="1574"/>
      <c r="APZ242" s="1574"/>
      <c r="AQA242" s="1574"/>
      <c r="AQB242" s="1574"/>
      <c r="AQC242" s="1574"/>
      <c r="AQD242" s="1574"/>
      <c r="AQE242" s="1574"/>
      <c r="AQF242" s="1574"/>
      <c r="AQG242" s="1574"/>
      <c r="AQH242" s="1574"/>
      <c r="AQI242" s="1574"/>
      <c r="AQJ242" s="1574"/>
      <c r="AQK242" s="1574"/>
      <c r="AQL242" s="1574"/>
      <c r="AQM242" s="1574"/>
      <c r="AQN242" s="1574"/>
      <c r="AQO242" s="1574"/>
      <c r="AQP242" s="1574"/>
      <c r="AQQ242" s="1574"/>
      <c r="AQR242" s="1574"/>
      <c r="AQS242" s="1574"/>
      <c r="AQT242" s="1574"/>
      <c r="AQU242" s="1574"/>
      <c r="AQV242" s="1574"/>
      <c r="AQW242" s="1574"/>
      <c r="AQX242" s="1574"/>
      <c r="AQY242" s="1574"/>
      <c r="AQZ242" s="1574"/>
      <c r="ARA242" s="1574"/>
      <c r="ARB242" s="1574"/>
      <c r="ARC242" s="1574"/>
      <c r="ARD242" s="1574"/>
      <c r="ARE242" s="1574"/>
      <c r="ARF242" s="1574"/>
      <c r="ARG242" s="1574"/>
      <c r="ARH242" s="1574"/>
      <c r="ARI242" s="1574"/>
      <c r="ARJ242" s="1574"/>
      <c r="ARK242" s="1574"/>
      <c r="ARL242" s="1574"/>
      <c r="ARM242" s="1574"/>
      <c r="ARN242" s="1574"/>
      <c r="ARO242" s="1574"/>
      <c r="ARP242" s="1574"/>
      <c r="ARQ242" s="1574"/>
      <c r="ARR242" s="1574"/>
      <c r="ARS242" s="1574"/>
      <c r="ART242" s="1574"/>
      <c r="ARU242" s="1574"/>
      <c r="ARV242" s="1574"/>
      <c r="ARW242" s="1574"/>
      <c r="ARX242" s="1574"/>
      <c r="ARY242" s="1574"/>
      <c r="ARZ242" s="1574"/>
      <c r="ASA242" s="1574"/>
      <c r="ASB242" s="1574"/>
      <c r="ASC242" s="1574"/>
      <c r="ASD242" s="1574"/>
      <c r="ASE242" s="1574"/>
      <c r="ASF242" s="1574"/>
      <c r="ASG242" s="1574"/>
      <c r="ASH242" s="1574"/>
      <c r="ASI242" s="1574"/>
      <c r="ASJ242" s="1574"/>
      <c r="ASK242" s="1574"/>
      <c r="ASL242" s="1574"/>
      <c r="ASM242" s="1574"/>
      <c r="ASN242" s="1574"/>
      <c r="ASO242" s="1574"/>
      <c r="ASP242" s="1574"/>
      <c r="ASQ242" s="1574"/>
      <c r="ASR242" s="1574"/>
      <c r="ASS242" s="1574"/>
      <c r="AST242" s="1574"/>
      <c r="ASU242" s="1574"/>
      <c r="ASV242" s="1574"/>
      <c r="ASW242" s="1574"/>
      <c r="ASX242" s="1574"/>
      <c r="ASY242" s="1574"/>
      <c r="ASZ242" s="1574"/>
      <c r="ATA242" s="1574"/>
      <c r="ATB242" s="1574"/>
      <c r="ATC242" s="1574"/>
      <c r="ATD242" s="1574"/>
      <c r="ATE242" s="1574"/>
      <c r="ATF242" s="1574"/>
      <c r="ATG242" s="1574"/>
      <c r="ATH242" s="1574"/>
      <c r="ATI242" s="1574"/>
      <c r="ATJ242" s="1574"/>
      <c r="ATK242" s="1574"/>
      <c r="ATL242" s="1574"/>
      <c r="ATM242" s="1574"/>
      <c r="ATN242" s="1574"/>
      <c r="ATO242" s="1574"/>
      <c r="ATP242" s="1574"/>
      <c r="ATQ242" s="1574"/>
      <c r="ATR242" s="1574"/>
      <c r="ATS242" s="1574"/>
      <c r="ATT242" s="1574"/>
      <c r="ATU242" s="1574"/>
      <c r="ATV242" s="1574"/>
      <c r="ATW242" s="1574"/>
      <c r="ATX242" s="1574"/>
      <c r="ATY242" s="1574"/>
      <c r="ATZ242" s="1574"/>
      <c r="AUA242" s="1574"/>
      <c r="AUB242" s="1574"/>
      <c r="AUC242" s="1574"/>
      <c r="AUD242" s="1574"/>
      <c r="AUE242" s="1574"/>
      <c r="AUF242" s="1574"/>
      <c r="AUG242" s="1574"/>
      <c r="AUH242" s="1574"/>
      <c r="AUI242" s="1574"/>
      <c r="AUJ242" s="1574"/>
      <c r="AUK242" s="1574"/>
      <c r="AUL242" s="1574"/>
      <c r="AUM242" s="1574"/>
      <c r="AUN242" s="1574"/>
      <c r="AUO242" s="1574"/>
      <c r="AUP242" s="1574"/>
      <c r="AUQ242" s="1574"/>
      <c r="AUR242" s="1574"/>
      <c r="AUS242" s="1574"/>
      <c r="AUT242" s="1574"/>
      <c r="AUU242" s="1574"/>
      <c r="AUV242" s="1574"/>
      <c r="AUW242" s="1574"/>
      <c r="AUX242" s="1574"/>
      <c r="AUY242" s="1574"/>
      <c r="AUZ242" s="1574"/>
      <c r="AVA242" s="1574"/>
      <c r="AVB242" s="1574"/>
      <c r="AVC242" s="1574"/>
      <c r="AVD242" s="1574"/>
      <c r="AVE242" s="1574"/>
      <c r="AVF242" s="1574"/>
      <c r="AVG242" s="1574"/>
      <c r="AVH242" s="1574"/>
      <c r="AVI242" s="1574"/>
      <c r="AVJ242" s="1574"/>
      <c r="AVK242" s="1574"/>
      <c r="AVL242" s="1574"/>
      <c r="AVM242" s="1574"/>
      <c r="AVN242" s="1574"/>
      <c r="AVO242" s="1574"/>
      <c r="AVP242" s="1574"/>
      <c r="AVQ242" s="1574"/>
      <c r="AVR242" s="1574"/>
      <c r="AVS242" s="1574"/>
      <c r="AVT242" s="1574"/>
      <c r="AVU242" s="1574"/>
      <c r="AVV242" s="1574"/>
      <c r="AVW242" s="1574"/>
      <c r="AVX242" s="1574"/>
      <c r="AVY242" s="1574"/>
      <c r="AVZ242" s="1574"/>
      <c r="AWA242" s="1574"/>
      <c r="AWB242" s="1574"/>
      <c r="AWC242" s="1574"/>
      <c r="AWD242" s="1574"/>
      <c r="AWE242" s="1574"/>
      <c r="AWF242" s="1574"/>
      <c r="AWG242" s="1574"/>
      <c r="AWH242" s="1574"/>
      <c r="AWI242" s="1574"/>
      <c r="AWJ242" s="1574"/>
      <c r="AWK242" s="1574"/>
      <c r="AWL242" s="1574"/>
      <c r="AWM242" s="1574"/>
      <c r="AWN242" s="1574"/>
      <c r="AWO242" s="1574"/>
      <c r="AWP242" s="1574"/>
      <c r="AWQ242" s="1574"/>
      <c r="AWR242" s="1574"/>
      <c r="AWS242" s="1574"/>
      <c r="AWT242" s="1574"/>
      <c r="AWU242" s="1574"/>
      <c r="AWV242" s="1574"/>
      <c r="AWW242" s="1574"/>
      <c r="AWX242" s="1574"/>
      <c r="AWY242" s="1574"/>
      <c r="AWZ242" s="1574"/>
      <c r="AXA242" s="1574"/>
      <c r="AXB242" s="1574"/>
      <c r="AXC242" s="1574"/>
      <c r="AXD242" s="1574"/>
      <c r="AXE242" s="1574"/>
      <c r="AXF242" s="1574"/>
      <c r="AXG242" s="1574"/>
      <c r="AXH242" s="1574"/>
      <c r="AXI242" s="1574"/>
      <c r="AXJ242" s="1574"/>
      <c r="AXK242" s="1574"/>
      <c r="AXL242" s="1574"/>
      <c r="AXM242" s="1574"/>
      <c r="AXN242" s="1574"/>
      <c r="AXO242" s="1574"/>
      <c r="AXP242" s="1574"/>
      <c r="AXQ242" s="1574"/>
      <c r="AXR242" s="1574"/>
      <c r="AXS242" s="1574"/>
      <c r="AXT242" s="1574"/>
      <c r="AXU242" s="1574"/>
      <c r="AXV242" s="1574"/>
      <c r="AXW242" s="1574"/>
      <c r="AXX242" s="1574"/>
      <c r="AXY242" s="1574"/>
      <c r="AXZ242" s="1574"/>
      <c r="AYA242" s="1574"/>
      <c r="AYB242" s="1574"/>
      <c r="AYC242" s="1574"/>
      <c r="AYD242" s="1574"/>
      <c r="AYE242" s="1574"/>
      <c r="AYF242" s="1574"/>
      <c r="AYG242" s="1574"/>
      <c r="AYH242" s="1574"/>
      <c r="AYI242" s="1574"/>
      <c r="AYJ242" s="1574"/>
      <c r="AYK242" s="1574"/>
      <c r="AYL242" s="1574"/>
      <c r="AYM242" s="1574"/>
      <c r="AYN242" s="1574"/>
      <c r="AYO242" s="1574"/>
      <c r="AYP242" s="1574"/>
      <c r="AYQ242" s="1574"/>
      <c r="AYR242" s="1574"/>
      <c r="AYS242" s="1574"/>
      <c r="AYT242" s="1574"/>
      <c r="AYU242" s="1574"/>
      <c r="AYV242" s="1574"/>
      <c r="AYW242" s="1574"/>
      <c r="AYX242" s="1574"/>
      <c r="AYY242" s="1574"/>
      <c r="AYZ242" s="1574"/>
      <c r="AZA242" s="1574"/>
      <c r="AZB242" s="1574"/>
      <c r="AZC242" s="1574"/>
      <c r="AZD242" s="1574"/>
      <c r="AZE242" s="1574"/>
      <c r="AZF242" s="1574"/>
      <c r="AZG242" s="1574"/>
      <c r="AZH242" s="1574"/>
      <c r="AZI242" s="1574"/>
      <c r="AZJ242" s="1574"/>
      <c r="AZK242" s="1574"/>
      <c r="AZL242" s="1574"/>
      <c r="AZM242" s="1574"/>
      <c r="AZN242" s="1574"/>
      <c r="AZO242" s="1574"/>
      <c r="AZP242" s="1574"/>
      <c r="AZQ242" s="1574"/>
      <c r="AZR242" s="1574"/>
      <c r="AZS242" s="1574"/>
      <c r="AZT242" s="1574"/>
      <c r="AZU242" s="1574"/>
      <c r="AZV242" s="1574"/>
      <c r="AZW242" s="1574"/>
      <c r="AZX242" s="1574"/>
      <c r="AZY242" s="1574"/>
      <c r="AZZ242" s="1574"/>
      <c r="BAA242" s="1574"/>
      <c r="BAB242" s="1574"/>
      <c r="BAC242" s="1574"/>
      <c r="BAD242" s="1574"/>
      <c r="BAE242" s="1574"/>
      <c r="BAF242" s="1574"/>
      <c r="BAG242" s="1574"/>
      <c r="BAH242" s="1574"/>
      <c r="BAI242" s="1574"/>
      <c r="BAJ242" s="1574"/>
      <c r="BAK242" s="1574"/>
      <c r="BAL242" s="1574"/>
      <c r="BAM242" s="1574"/>
      <c r="BAN242" s="1574"/>
      <c r="BAO242" s="1574"/>
      <c r="BAP242" s="1574"/>
      <c r="BAQ242" s="1574"/>
      <c r="BAR242" s="1574"/>
      <c r="BAS242" s="1574"/>
      <c r="BAT242" s="1574"/>
      <c r="BAU242" s="1574"/>
      <c r="BAV242" s="1574"/>
      <c r="BAW242" s="1574"/>
      <c r="BAX242" s="1574"/>
      <c r="BAY242" s="1574"/>
      <c r="BAZ242" s="1574"/>
      <c r="BBA242" s="1574"/>
      <c r="BBB242" s="1574"/>
      <c r="BBC242" s="1574"/>
      <c r="BBD242" s="1574"/>
      <c r="BBE242" s="1574"/>
      <c r="BBF242" s="1574"/>
      <c r="BBG242" s="1574"/>
      <c r="BBH242" s="1574"/>
      <c r="BBI242" s="1574"/>
      <c r="BBJ242" s="1574"/>
      <c r="BBK242" s="1574"/>
      <c r="BBL242" s="1574"/>
      <c r="BBM242" s="1574"/>
      <c r="BBN242" s="1574"/>
      <c r="BBO242" s="1574"/>
      <c r="BBP242" s="1574"/>
      <c r="BBQ242" s="1574"/>
      <c r="BBR242" s="1574"/>
      <c r="BBS242" s="1574"/>
      <c r="BBT242" s="1574"/>
      <c r="BBU242" s="1574"/>
      <c r="BBV242" s="1574"/>
      <c r="BBW242" s="1574"/>
      <c r="BBX242" s="1574"/>
      <c r="BBY242" s="1574"/>
      <c r="BBZ242" s="1574"/>
      <c r="BCA242" s="1574"/>
      <c r="BCB242" s="1574"/>
      <c r="BCC242" s="1574"/>
      <c r="BCD242" s="1574"/>
      <c r="BCE242" s="1574"/>
      <c r="BCF242" s="1574"/>
      <c r="BCG242" s="1574"/>
      <c r="BCH242" s="1574"/>
      <c r="BCI242" s="1574"/>
      <c r="BCJ242" s="1574"/>
      <c r="BCK242" s="1574"/>
      <c r="BCL242" s="1574"/>
      <c r="BCM242" s="1574"/>
      <c r="BCN242" s="1574"/>
      <c r="BCO242" s="1574"/>
      <c r="BCP242" s="1574"/>
      <c r="BCQ242" s="1574"/>
      <c r="BCR242" s="1574"/>
      <c r="BCS242" s="1574"/>
      <c r="BCT242" s="1574"/>
      <c r="BCU242" s="1574"/>
      <c r="BCV242" s="1574"/>
      <c r="BCW242" s="1574"/>
      <c r="BCX242" s="1574"/>
      <c r="BCY242" s="1574"/>
      <c r="BCZ242" s="1574"/>
      <c r="BDA242" s="1574"/>
      <c r="BDB242" s="1574"/>
      <c r="BDC242" s="1574"/>
      <c r="BDD242" s="1574"/>
      <c r="BDE242" s="1574"/>
      <c r="BDF242" s="1574"/>
      <c r="BDG242" s="1574"/>
      <c r="BDH242" s="1574"/>
      <c r="BDI242" s="1574"/>
      <c r="BDJ242" s="1574"/>
      <c r="BDK242" s="1574"/>
      <c r="BDL242" s="1574"/>
      <c r="BDM242" s="1574"/>
      <c r="BDN242" s="1574"/>
      <c r="BDO242" s="1574"/>
      <c r="BDP242" s="1574"/>
      <c r="BDQ242" s="1574"/>
      <c r="BDR242" s="1574"/>
      <c r="BDS242" s="1574"/>
      <c r="BDT242" s="1574"/>
      <c r="BDU242" s="1574"/>
      <c r="BDV242" s="1574"/>
      <c r="BDW242" s="1574"/>
      <c r="BDX242" s="1574"/>
      <c r="BDY242" s="1574"/>
      <c r="BDZ242" s="1574"/>
      <c r="BEA242" s="1574"/>
      <c r="BEB242" s="1574"/>
      <c r="BEC242" s="1574"/>
      <c r="BED242" s="1574"/>
      <c r="BEE242" s="1574"/>
      <c r="BEF242" s="1574"/>
      <c r="BEG242" s="1574"/>
      <c r="BEH242" s="1574"/>
      <c r="BEI242" s="1574"/>
      <c r="BEJ242" s="1574"/>
      <c r="BEK242" s="1574"/>
      <c r="BEL242" s="1574"/>
      <c r="BEM242" s="1574"/>
      <c r="BEN242" s="1574"/>
      <c r="BEO242" s="1574"/>
      <c r="BEP242" s="1574"/>
      <c r="BEQ242" s="1574"/>
      <c r="BER242" s="1574"/>
      <c r="BES242" s="1574"/>
      <c r="BET242" s="1574"/>
      <c r="BEU242" s="1574"/>
      <c r="BEV242" s="1574"/>
      <c r="BEW242" s="1574"/>
      <c r="BEX242" s="1574"/>
      <c r="BEY242" s="1574"/>
      <c r="BEZ242" s="1574"/>
      <c r="BFA242" s="1574"/>
      <c r="BFB242" s="1574"/>
      <c r="BFC242" s="1574"/>
      <c r="BFD242" s="1574"/>
      <c r="BFE242" s="1574"/>
      <c r="BFF242" s="1574"/>
      <c r="BFG242" s="1574"/>
      <c r="BFH242" s="1574"/>
      <c r="BFI242" s="1574"/>
      <c r="BFJ242" s="1574"/>
      <c r="BFK242" s="1574"/>
      <c r="BFL242" s="1574"/>
      <c r="BFM242" s="1574"/>
      <c r="BFN242" s="1574"/>
      <c r="BFO242" s="1574"/>
      <c r="BFP242" s="1574"/>
      <c r="BFQ242" s="1574"/>
      <c r="BFR242" s="1574"/>
      <c r="BFS242" s="1574"/>
      <c r="BFT242" s="1574"/>
      <c r="BFU242" s="1574"/>
      <c r="BFV242" s="1574"/>
      <c r="BFW242" s="1574"/>
      <c r="BFX242" s="1574"/>
      <c r="BFY242" s="1574"/>
      <c r="BFZ242" s="1574"/>
      <c r="BGA242" s="1574"/>
      <c r="BGB242" s="1574"/>
      <c r="BGC242" s="1574"/>
      <c r="BGD242" s="1574"/>
      <c r="BGE242" s="1574"/>
      <c r="BGF242" s="1574"/>
      <c r="BGG242" s="1574"/>
      <c r="BGH242" s="1574"/>
      <c r="BGI242" s="1574"/>
      <c r="BGJ242" s="1574"/>
      <c r="BGK242" s="1574"/>
      <c r="BGL242" s="1574"/>
      <c r="BGM242" s="1574"/>
      <c r="BGN242" s="1574"/>
      <c r="BGO242" s="1574"/>
      <c r="BGP242" s="1574"/>
      <c r="BGQ242" s="1574"/>
      <c r="BGR242" s="1574"/>
      <c r="BGS242" s="1574"/>
      <c r="BGT242" s="1574"/>
      <c r="BGU242" s="1574"/>
      <c r="BGV242" s="1574"/>
      <c r="BGW242" s="1574"/>
      <c r="BGX242" s="1574"/>
      <c r="BGY242" s="1574"/>
      <c r="BGZ242" s="1574"/>
      <c r="BHA242" s="1574"/>
      <c r="BHB242" s="1574"/>
      <c r="BHC242" s="1574"/>
      <c r="BHD242" s="1574"/>
      <c r="BHE242" s="1574"/>
      <c r="BHF242" s="1574"/>
      <c r="BHG242" s="1574"/>
      <c r="BHH242" s="1574"/>
      <c r="BHI242" s="1574"/>
      <c r="BHJ242" s="1574"/>
      <c r="BHK242" s="1574"/>
      <c r="BHL242" s="1574"/>
      <c r="BHM242" s="1574"/>
      <c r="BHN242" s="1574"/>
      <c r="BHO242" s="1574"/>
      <c r="BHP242" s="1574"/>
      <c r="BHQ242" s="1574"/>
      <c r="BHR242" s="1574"/>
      <c r="BHS242" s="1574"/>
      <c r="BHT242" s="1574"/>
      <c r="BHU242" s="1574"/>
      <c r="BHV242" s="1574"/>
      <c r="BHW242" s="1574"/>
      <c r="BHX242" s="1574"/>
      <c r="BHY242" s="1574"/>
      <c r="BHZ242" s="1574"/>
      <c r="BIA242" s="1574"/>
      <c r="BIB242" s="1574"/>
      <c r="BIC242" s="1574"/>
      <c r="BID242" s="1574"/>
      <c r="BIE242" s="1574"/>
      <c r="BIF242" s="1574"/>
      <c r="BIG242" s="1574"/>
      <c r="BIH242" s="1574"/>
      <c r="BII242" s="1574"/>
      <c r="BIJ242" s="1574"/>
      <c r="BIK242" s="1574"/>
      <c r="BIL242" s="1574"/>
      <c r="BIM242" s="1574"/>
      <c r="BIN242" s="1574"/>
      <c r="BIO242" s="1574"/>
      <c r="BIP242" s="1574"/>
      <c r="BIQ242" s="1574"/>
      <c r="BIR242" s="1574"/>
      <c r="BIS242" s="1574"/>
      <c r="BIT242" s="1574"/>
      <c r="BIU242" s="1574"/>
      <c r="BIV242" s="1574"/>
      <c r="BIW242" s="1574"/>
      <c r="BIX242" s="1574"/>
      <c r="BIY242" s="1574"/>
      <c r="BIZ242" s="1574"/>
      <c r="BJA242" s="1574"/>
      <c r="BJB242" s="1574"/>
      <c r="BJC242" s="1574"/>
      <c r="BJD242" s="1574"/>
      <c r="BJE242" s="1574"/>
      <c r="BJF242" s="1574"/>
      <c r="BJG242" s="1574"/>
      <c r="BJH242" s="1574"/>
      <c r="BJI242" s="1574"/>
      <c r="BJJ242" s="1574"/>
      <c r="BJK242" s="1574"/>
      <c r="BJL242" s="1574"/>
      <c r="BJM242" s="1574"/>
      <c r="BJN242" s="1574"/>
      <c r="BJO242" s="1574"/>
      <c r="BJP242" s="1574"/>
      <c r="BJQ242" s="1574"/>
      <c r="BJR242" s="1574"/>
      <c r="BJS242" s="1574"/>
      <c r="BJT242" s="1574"/>
      <c r="BJU242" s="1574"/>
      <c r="BJV242" s="1574"/>
      <c r="BJW242" s="1574"/>
      <c r="BJX242" s="1574"/>
      <c r="BJY242" s="1574"/>
      <c r="BJZ242" s="1574"/>
      <c r="BKA242" s="1574"/>
      <c r="BKB242" s="1574"/>
      <c r="BKC242" s="1574"/>
      <c r="BKD242" s="1574"/>
      <c r="BKE242" s="1574"/>
      <c r="BKF242" s="1574"/>
      <c r="BKG242" s="1574"/>
      <c r="BKH242" s="1574"/>
      <c r="BKI242" s="1574"/>
      <c r="BKJ242" s="1574"/>
      <c r="BKK242" s="1574"/>
      <c r="BKL242" s="1574"/>
      <c r="BKM242" s="1574"/>
      <c r="BKN242" s="1574"/>
      <c r="BKO242" s="1574"/>
      <c r="BKP242" s="1574"/>
      <c r="BKQ242" s="1574"/>
      <c r="BKR242" s="1574"/>
      <c r="BKS242" s="1574"/>
      <c r="BKT242" s="1574"/>
      <c r="BKU242" s="1574"/>
      <c r="BKV242" s="1574"/>
      <c r="BKW242" s="1574"/>
      <c r="BKX242" s="1574"/>
      <c r="BKY242" s="1574"/>
      <c r="BKZ242" s="1574"/>
      <c r="BLA242" s="1574"/>
      <c r="BLB242" s="1574"/>
      <c r="BLC242" s="1574"/>
      <c r="BLD242" s="1574"/>
      <c r="BLE242" s="1574"/>
      <c r="BLF242" s="1574"/>
      <c r="BLG242" s="1574"/>
      <c r="BLH242" s="1574"/>
      <c r="BLI242" s="1574"/>
      <c r="BLJ242" s="1574"/>
      <c r="BLK242" s="1574"/>
      <c r="BLL242" s="1574"/>
      <c r="BLM242" s="1574"/>
      <c r="BLN242" s="1574"/>
      <c r="BLO242" s="1574"/>
      <c r="BLP242" s="1574"/>
      <c r="BLQ242" s="1574"/>
      <c r="BLR242" s="1574"/>
      <c r="BLS242" s="1574"/>
      <c r="BLT242" s="1574"/>
      <c r="BLU242" s="1574"/>
      <c r="BLV242" s="1574"/>
      <c r="BLW242" s="1574"/>
      <c r="BLX242" s="1574"/>
      <c r="BLY242" s="1574"/>
      <c r="BLZ242" s="1574"/>
      <c r="BMA242" s="1574"/>
      <c r="BMB242" s="1574"/>
      <c r="BMC242" s="1574"/>
      <c r="BMD242" s="1574"/>
      <c r="BME242" s="1574"/>
      <c r="BMF242" s="1574"/>
      <c r="BMG242" s="1574"/>
      <c r="BMH242" s="1574"/>
      <c r="BMI242" s="1574"/>
      <c r="BMJ242" s="1574"/>
      <c r="BMK242" s="1574"/>
      <c r="BML242" s="1574"/>
      <c r="BMM242" s="1574"/>
      <c r="BMN242" s="1574"/>
      <c r="BMO242" s="1574"/>
      <c r="BMP242" s="1574"/>
      <c r="BMQ242" s="1574"/>
      <c r="BMR242" s="1574"/>
      <c r="BMS242" s="1574"/>
      <c r="BMT242" s="1574"/>
      <c r="BMU242" s="1574"/>
      <c r="BMV242" s="1574"/>
      <c r="BMW242" s="1574"/>
      <c r="BMX242" s="1574"/>
      <c r="BMY242" s="1574"/>
      <c r="BMZ242" s="1574"/>
      <c r="BNA242" s="1574"/>
      <c r="BNB242" s="1574"/>
      <c r="BNC242" s="1574"/>
      <c r="BND242" s="1574"/>
      <c r="BNE242" s="1574"/>
      <c r="BNF242" s="1574"/>
      <c r="BNG242" s="1574"/>
      <c r="BNH242" s="1574"/>
      <c r="BNI242" s="1574"/>
      <c r="BNJ242" s="1574"/>
      <c r="BNK242" s="1574"/>
      <c r="BNL242" s="1574"/>
      <c r="BNM242" s="1574"/>
      <c r="BNN242" s="1574"/>
      <c r="BNO242" s="1574"/>
      <c r="BNP242" s="1574"/>
      <c r="BNQ242" s="1574"/>
      <c r="BNR242" s="1574"/>
      <c r="BNS242" s="1574"/>
      <c r="BNT242" s="1574"/>
      <c r="BNU242" s="1574"/>
      <c r="BNV242" s="1574"/>
      <c r="BNW242" s="1574"/>
      <c r="BNX242" s="1574"/>
      <c r="BNY242" s="1574"/>
      <c r="BNZ242" s="1574"/>
      <c r="BOA242" s="1574"/>
      <c r="BOB242" s="1574"/>
      <c r="BOC242" s="1574"/>
      <c r="BOD242" s="1574"/>
      <c r="BOE242" s="1574"/>
      <c r="BOF242" s="1574"/>
      <c r="BOG242" s="1574"/>
      <c r="BOH242" s="1574"/>
      <c r="BOI242" s="1574"/>
      <c r="BOJ242" s="1574"/>
      <c r="BOK242" s="1574"/>
      <c r="BOL242" s="1574"/>
      <c r="BOM242" s="1574"/>
      <c r="BON242" s="1574"/>
      <c r="BOO242" s="1574"/>
      <c r="BOP242" s="1574"/>
      <c r="BOQ242" s="1574"/>
      <c r="BOR242" s="1574"/>
      <c r="BOS242" s="1574"/>
      <c r="BOT242" s="1574"/>
      <c r="BOU242" s="1574"/>
      <c r="BOV242" s="1574"/>
      <c r="BOW242" s="1574"/>
      <c r="BOX242" s="1574"/>
      <c r="BOY242" s="1574"/>
      <c r="BOZ242" s="1574"/>
      <c r="BPA242" s="1574"/>
      <c r="BPB242" s="1574"/>
      <c r="BPC242" s="1574"/>
      <c r="BPD242" s="1574"/>
      <c r="BPE242" s="1574"/>
      <c r="BPF242" s="1574"/>
      <c r="BPG242" s="1574"/>
      <c r="BPH242" s="1574"/>
      <c r="BPI242" s="1574"/>
      <c r="BPJ242" s="1574"/>
      <c r="BPK242" s="1574"/>
      <c r="BPL242" s="1574"/>
      <c r="BPM242" s="1574"/>
      <c r="BPN242" s="1574"/>
      <c r="BPO242" s="1574"/>
      <c r="BPP242" s="1574"/>
      <c r="BPQ242" s="1574"/>
      <c r="BPR242" s="1574"/>
      <c r="BPS242" s="1574"/>
      <c r="BPT242" s="1574"/>
      <c r="BPU242" s="1574"/>
      <c r="BPV242" s="1574"/>
      <c r="BPW242" s="1574"/>
      <c r="BPX242" s="1574"/>
      <c r="BPY242" s="1574"/>
      <c r="BPZ242" s="1574"/>
      <c r="BQA242" s="1574"/>
      <c r="BQB242" s="1574"/>
      <c r="BQC242" s="1574"/>
      <c r="BQD242" s="1574"/>
      <c r="BQE242" s="1574"/>
      <c r="BQF242" s="1574"/>
      <c r="BQG242" s="1574"/>
      <c r="BQH242" s="1574"/>
      <c r="BQI242" s="1574"/>
      <c r="BQJ242" s="1574"/>
      <c r="BQK242" s="1574"/>
      <c r="BQL242" s="1574"/>
      <c r="BQM242" s="1574"/>
      <c r="BQN242" s="1574"/>
      <c r="BQO242" s="1574"/>
      <c r="BQP242" s="1574"/>
      <c r="BQQ242" s="1574"/>
      <c r="BQR242" s="1574"/>
      <c r="BQS242" s="1574"/>
      <c r="BQT242" s="1574"/>
      <c r="BQU242" s="1574"/>
      <c r="BQV242" s="1574"/>
      <c r="BQW242" s="1574"/>
      <c r="BQX242" s="1574"/>
      <c r="BQY242" s="1574"/>
      <c r="BQZ242" s="1574"/>
      <c r="BRA242" s="1574"/>
      <c r="BRB242" s="1574"/>
      <c r="BRC242" s="1574"/>
      <c r="BRD242" s="1574"/>
      <c r="BRE242" s="1574"/>
      <c r="BRF242" s="1574"/>
      <c r="BRG242" s="1574"/>
      <c r="BRH242" s="1574"/>
      <c r="BRI242" s="1574"/>
      <c r="BRJ242" s="1574"/>
      <c r="BRK242" s="1574"/>
      <c r="BRL242" s="1574"/>
      <c r="BRM242" s="1574"/>
      <c r="BRN242" s="1574"/>
      <c r="BRO242" s="1574"/>
      <c r="BRP242" s="1574"/>
      <c r="BRQ242" s="1574"/>
      <c r="BRR242" s="1574"/>
      <c r="BRS242" s="1574"/>
      <c r="BRT242" s="1574"/>
      <c r="BRU242" s="1574"/>
      <c r="BRV242" s="1574"/>
      <c r="BRW242" s="1574"/>
      <c r="BRX242" s="1574"/>
      <c r="BRY242" s="1574"/>
      <c r="BRZ242" s="1574"/>
      <c r="BSA242" s="1574"/>
      <c r="BSB242" s="1574"/>
      <c r="BSC242" s="1574"/>
      <c r="BSD242" s="1574"/>
      <c r="BSE242" s="1574"/>
      <c r="BSF242" s="1574"/>
      <c r="BSG242" s="1574"/>
      <c r="BSH242" s="1574"/>
      <c r="BSI242" s="1574"/>
      <c r="BSJ242" s="1574"/>
      <c r="BSK242" s="1574"/>
      <c r="BSL242" s="1574"/>
      <c r="BSM242" s="1574"/>
      <c r="BSN242" s="1574"/>
      <c r="BSO242" s="1574"/>
      <c r="BSP242" s="1574"/>
      <c r="BSQ242" s="1574"/>
      <c r="BSR242" s="1574"/>
      <c r="BSS242" s="1574"/>
      <c r="BST242" s="1574"/>
      <c r="BSU242" s="1574"/>
      <c r="BSV242" s="1574"/>
      <c r="BSW242" s="1574"/>
      <c r="BSX242" s="1574"/>
      <c r="BSY242" s="1574"/>
      <c r="BSZ242" s="1574"/>
      <c r="BTA242" s="1574"/>
      <c r="BTB242" s="1574"/>
      <c r="BTC242" s="1574"/>
      <c r="BTD242" s="1574"/>
      <c r="BTE242" s="1574"/>
      <c r="BTF242" s="1574"/>
      <c r="BTG242" s="1574"/>
      <c r="BTH242" s="1574"/>
      <c r="BTI242" s="1574"/>
      <c r="BTJ242" s="1574"/>
      <c r="BTK242" s="1574"/>
      <c r="BTL242" s="1574"/>
      <c r="BTM242" s="1574"/>
      <c r="BTN242" s="1574"/>
      <c r="BTO242" s="1574"/>
      <c r="BTP242" s="1574"/>
      <c r="BTQ242" s="1574"/>
      <c r="BTR242" s="1574"/>
      <c r="BTS242" s="1574"/>
      <c r="BTT242" s="1574"/>
      <c r="BTU242" s="1574"/>
      <c r="BTV242" s="1574"/>
      <c r="BTW242" s="1574"/>
      <c r="BTX242" s="1574"/>
      <c r="BTY242" s="1574"/>
      <c r="BTZ242" s="1574"/>
      <c r="BUA242" s="1574"/>
      <c r="BUB242" s="1574"/>
      <c r="BUC242" s="1574"/>
      <c r="BUD242" s="1574"/>
      <c r="BUE242" s="1574"/>
      <c r="BUF242" s="1574"/>
      <c r="BUG242" s="1574"/>
      <c r="BUH242" s="1574"/>
      <c r="BUI242" s="1574"/>
      <c r="BUJ242" s="1574"/>
      <c r="BUK242" s="1574"/>
      <c r="BUL242" s="1574"/>
      <c r="BUM242" s="1574"/>
      <c r="BUN242" s="1574"/>
      <c r="BUO242" s="1574"/>
      <c r="BUP242" s="1574"/>
      <c r="BUQ242" s="1574"/>
      <c r="BUR242" s="1574"/>
      <c r="BUS242" s="1574"/>
      <c r="BUT242" s="1574"/>
      <c r="BUU242" s="1574"/>
      <c r="BUV242" s="1574"/>
      <c r="BUW242" s="1574"/>
      <c r="BUX242" s="1574"/>
      <c r="BUY242" s="1574"/>
      <c r="BUZ242" s="1574"/>
      <c r="BVA242" s="1574"/>
      <c r="BVB242" s="1574"/>
      <c r="BVC242" s="1574"/>
      <c r="BVD242" s="1574"/>
      <c r="BVE242" s="1574"/>
      <c r="BVF242" s="1574"/>
      <c r="BVG242" s="1574"/>
      <c r="BVH242" s="1574"/>
      <c r="BVI242" s="1574"/>
      <c r="BVJ242" s="1574"/>
      <c r="BVK242" s="1574"/>
      <c r="BVL242" s="1574"/>
      <c r="BVM242" s="1574"/>
      <c r="BVN242" s="1574"/>
      <c r="BVO242" s="1574"/>
      <c r="BVP242" s="1574"/>
      <c r="BVQ242" s="1574"/>
      <c r="BVR242" s="1574"/>
      <c r="BVS242" s="1574"/>
      <c r="BVT242" s="1574"/>
      <c r="BVU242" s="1574"/>
      <c r="BVV242" s="1574"/>
      <c r="BVW242" s="1574"/>
      <c r="BVX242" s="1574"/>
      <c r="BVY242" s="1574"/>
      <c r="BVZ242" s="1574"/>
      <c r="BWA242" s="1574"/>
      <c r="BWB242" s="1574"/>
      <c r="BWC242" s="1574"/>
      <c r="BWD242" s="1574"/>
      <c r="BWE242" s="1574"/>
      <c r="BWF242" s="1574"/>
      <c r="BWG242" s="1574"/>
      <c r="BWH242" s="1574"/>
      <c r="BWI242" s="1574"/>
      <c r="BWJ242" s="1574"/>
      <c r="BWK242" s="1574"/>
      <c r="BWL242" s="1574"/>
      <c r="BWM242" s="1574"/>
      <c r="BWN242" s="1574"/>
      <c r="BWO242" s="1574"/>
      <c r="BWP242" s="1574"/>
      <c r="BWQ242" s="1574"/>
      <c r="BWR242" s="1574"/>
      <c r="BWS242" s="1574"/>
      <c r="BWT242" s="1574"/>
      <c r="BWU242" s="1574"/>
      <c r="BWV242" s="1574"/>
      <c r="BWW242" s="1574"/>
      <c r="BWX242" s="1574"/>
      <c r="BWY242" s="1574"/>
      <c r="BWZ242" s="1574"/>
      <c r="BXA242" s="1574"/>
      <c r="BXB242" s="1574"/>
      <c r="BXC242" s="1574"/>
      <c r="BXD242" s="1574"/>
      <c r="BXE242" s="1574"/>
      <c r="BXF242" s="1574"/>
      <c r="BXG242" s="1574"/>
      <c r="BXH242" s="1574"/>
      <c r="BXI242" s="1574"/>
      <c r="BXJ242" s="1574"/>
      <c r="BXK242" s="1574"/>
      <c r="BXL242" s="1574"/>
      <c r="BXM242" s="1574"/>
      <c r="BXN242" s="1574"/>
      <c r="BXO242" s="1574"/>
      <c r="BXP242" s="1574"/>
      <c r="BXQ242" s="1574"/>
      <c r="BXR242" s="1574"/>
      <c r="BXS242" s="1574"/>
      <c r="BXT242" s="1574"/>
      <c r="BXU242" s="1574"/>
      <c r="BXV242" s="1574"/>
      <c r="BXW242" s="1574"/>
      <c r="BXX242" s="1574"/>
      <c r="BXY242" s="1574"/>
      <c r="BXZ242" s="1574"/>
      <c r="BYA242" s="1574"/>
      <c r="BYB242" s="1574"/>
      <c r="BYC242" s="1574"/>
      <c r="BYD242" s="1574"/>
      <c r="BYE242" s="1574"/>
      <c r="BYF242" s="1574"/>
      <c r="BYG242" s="1574"/>
      <c r="BYH242" s="1574"/>
      <c r="BYI242" s="1574"/>
      <c r="BYJ242" s="1574"/>
      <c r="BYK242" s="1574"/>
      <c r="BYL242" s="1574"/>
      <c r="BYM242" s="1574"/>
      <c r="BYN242" s="1574"/>
      <c r="BYO242" s="1574"/>
      <c r="BYP242" s="1574"/>
      <c r="BYQ242" s="1574"/>
      <c r="BYR242" s="1574"/>
      <c r="BYS242" s="1574"/>
      <c r="BYT242" s="1574"/>
      <c r="BYU242" s="1574"/>
      <c r="BYV242" s="1574"/>
      <c r="BYW242" s="1574"/>
      <c r="BYX242" s="1574"/>
      <c r="BYY242" s="1574"/>
      <c r="BYZ242" s="1574"/>
      <c r="BZA242" s="1574"/>
      <c r="BZB242" s="1574"/>
      <c r="BZC242" s="1574"/>
      <c r="BZD242" s="1574"/>
      <c r="BZE242" s="1574"/>
      <c r="BZF242" s="1574"/>
      <c r="BZG242" s="1574"/>
      <c r="BZH242" s="1574"/>
      <c r="BZI242" s="1574"/>
      <c r="BZJ242" s="1574"/>
      <c r="BZK242" s="1574"/>
      <c r="BZL242" s="1574"/>
      <c r="BZM242" s="1574"/>
      <c r="BZN242" s="1574"/>
      <c r="BZO242" s="1574"/>
      <c r="BZP242" s="1574"/>
      <c r="BZQ242" s="1574"/>
      <c r="BZR242" s="1574"/>
      <c r="BZS242" s="1574"/>
      <c r="BZT242" s="1574"/>
      <c r="BZU242" s="1574"/>
      <c r="BZV242" s="1574"/>
      <c r="BZW242" s="1574"/>
      <c r="BZX242" s="1574"/>
      <c r="BZY242" s="1574"/>
      <c r="BZZ242" s="1574"/>
      <c r="CAA242" s="1574"/>
      <c r="CAB242" s="1574"/>
      <c r="CAC242" s="1574"/>
      <c r="CAD242" s="1574"/>
      <c r="CAE242" s="1574"/>
      <c r="CAF242" s="1574"/>
      <c r="CAG242" s="1574"/>
      <c r="CAH242" s="1574"/>
      <c r="CAI242" s="1574"/>
      <c r="CAJ242" s="1574"/>
      <c r="CAK242" s="1574"/>
      <c r="CAL242" s="1574"/>
      <c r="CAM242" s="1574"/>
      <c r="CAN242" s="1574"/>
      <c r="CAO242" s="1574"/>
      <c r="CAP242" s="1574"/>
      <c r="CAQ242" s="1574"/>
      <c r="CAR242" s="1574"/>
      <c r="CAS242" s="1574"/>
      <c r="CAT242" s="1574"/>
      <c r="CAU242" s="1574"/>
      <c r="CAV242" s="1574"/>
      <c r="CAW242" s="1574"/>
      <c r="CAX242" s="1574"/>
      <c r="CAY242" s="1574"/>
      <c r="CAZ242" s="1574"/>
      <c r="CBA242" s="1574"/>
      <c r="CBB242" s="1574"/>
      <c r="CBC242" s="1574"/>
      <c r="CBD242" s="1574"/>
      <c r="CBE242" s="1574"/>
      <c r="CBF242" s="1574"/>
      <c r="CBG242" s="1574"/>
      <c r="CBH242" s="1574"/>
      <c r="CBI242" s="1574"/>
      <c r="CBJ242" s="1574"/>
      <c r="CBK242" s="1574"/>
      <c r="CBL242" s="1574"/>
      <c r="CBM242" s="1574"/>
      <c r="CBN242" s="1574"/>
      <c r="CBO242" s="1574"/>
      <c r="CBP242" s="1574"/>
      <c r="CBQ242" s="1574"/>
      <c r="CBR242" s="1574"/>
      <c r="CBS242" s="1574"/>
      <c r="CBT242" s="1574"/>
      <c r="CBU242" s="1574"/>
      <c r="CBV242" s="1574"/>
      <c r="CBW242" s="1574"/>
      <c r="CBX242" s="1574"/>
      <c r="CBY242" s="1574"/>
      <c r="CBZ242" s="1574"/>
      <c r="CCA242" s="1574"/>
      <c r="CCB242" s="1574"/>
      <c r="CCC242" s="1574"/>
      <c r="CCD242" s="1574"/>
      <c r="CCE242" s="1574"/>
      <c r="CCF242" s="1574"/>
      <c r="CCG242" s="1574"/>
      <c r="CCH242" s="1574"/>
      <c r="CCI242" s="1574"/>
      <c r="CCJ242" s="1574"/>
      <c r="CCK242" s="1574"/>
      <c r="CCL242" s="1574"/>
      <c r="CCM242" s="1574"/>
      <c r="CCN242" s="1574"/>
      <c r="CCO242" s="1574"/>
      <c r="CCP242" s="1574"/>
      <c r="CCQ242" s="1574"/>
      <c r="CCR242" s="1574"/>
      <c r="CCS242" s="1574"/>
      <c r="CCT242" s="1574"/>
      <c r="CCU242" s="1574"/>
      <c r="CCV242" s="1574"/>
      <c r="CCW242" s="1574"/>
      <c r="CCX242" s="1574"/>
      <c r="CCY242" s="1574"/>
      <c r="CCZ242" s="1574"/>
      <c r="CDA242" s="1574"/>
      <c r="CDB242" s="1574"/>
      <c r="CDC242" s="1574"/>
      <c r="CDD242" s="1574"/>
      <c r="CDE242" s="1574"/>
      <c r="CDF242" s="1574"/>
      <c r="CDG242" s="1574"/>
      <c r="CDH242" s="1574"/>
      <c r="CDI242" s="1574"/>
      <c r="CDJ242" s="1574"/>
      <c r="CDK242" s="1574"/>
      <c r="CDL242" s="1574"/>
      <c r="CDM242" s="1574"/>
      <c r="CDN242" s="1574"/>
      <c r="CDO242" s="1574"/>
      <c r="CDP242" s="1574"/>
      <c r="CDQ242" s="1574"/>
      <c r="CDR242" s="1574"/>
      <c r="CDS242" s="1574"/>
      <c r="CDT242" s="1574"/>
      <c r="CDU242" s="1574"/>
      <c r="CDV242" s="1574"/>
      <c r="CDW242" s="1574"/>
      <c r="CDX242" s="1574"/>
      <c r="CDY242" s="1574"/>
      <c r="CDZ242" s="1574"/>
      <c r="CEA242" s="1574"/>
      <c r="CEB242" s="1574"/>
      <c r="CEC242" s="1574"/>
      <c r="CED242" s="1574"/>
      <c r="CEE242" s="1574"/>
      <c r="CEF242" s="1574"/>
      <c r="CEG242" s="1574"/>
      <c r="CEH242" s="1574"/>
      <c r="CEI242" s="1574"/>
      <c r="CEJ242" s="1574"/>
      <c r="CEK242" s="1574"/>
      <c r="CEL242" s="1574"/>
      <c r="CEM242" s="1574"/>
      <c r="CEN242" s="1574"/>
      <c r="CEO242" s="1574"/>
      <c r="CEP242" s="1574"/>
      <c r="CEQ242" s="1574"/>
      <c r="CER242" s="1574"/>
      <c r="CES242" s="1574"/>
      <c r="CET242" s="1574"/>
      <c r="CEU242" s="1574"/>
      <c r="CEV242" s="1574"/>
      <c r="CEW242" s="1574"/>
      <c r="CEX242" s="1574"/>
      <c r="CEY242" s="1574"/>
      <c r="CEZ242" s="1574"/>
      <c r="CFA242" s="1574"/>
      <c r="CFB242" s="1574"/>
      <c r="CFC242" s="1574"/>
      <c r="CFD242" s="1574"/>
      <c r="CFE242" s="1574"/>
      <c r="CFF242" s="1574"/>
      <c r="CFG242" s="1574"/>
      <c r="CFH242" s="1574"/>
      <c r="CFI242" s="1574"/>
      <c r="CFJ242" s="1574"/>
      <c r="CFK242" s="1574"/>
      <c r="CFL242" s="1574"/>
      <c r="CFM242" s="1574"/>
      <c r="CFN242" s="1574"/>
      <c r="CFO242" s="1574"/>
      <c r="CFP242" s="1574"/>
      <c r="CFQ242" s="1574"/>
      <c r="CFR242" s="1574"/>
      <c r="CFS242" s="1574"/>
      <c r="CFT242" s="1574"/>
      <c r="CFU242" s="1574"/>
      <c r="CFV242" s="1574"/>
      <c r="CFW242" s="1574"/>
      <c r="CFX242" s="1574"/>
      <c r="CFY242" s="1574"/>
      <c r="CFZ242" s="1574"/>
      <c r="CGA242" s="1574"/>
      <c r="CGB242" s="1574"/>
      <c r="CGC242" s="1574"/>
      <c r="CGD242" s="1574"/>
      <c r="CGE242" s="1574"/>
      <c r="CGF242" s="1574"/>
      <c r="CGG242" s="1574"/>
      <c r="CGH242" s="1574"/>
      <c r="CGI242" s="1574"/>
      <c r="CGJ242" s="1574"/>
      <c r="CGK242" s="1574"/>
      <c r="CGL242" s="1574"/>
      <c r="CGM242" s="1574"/>
      <c r="CGN242" s="1574"/>
      <c r="CGO242" s="1574"/>
      <c r="CGP242" s="1574"/>
      <c r="CGQ242" s="1574"/>
      <c r="CGR242" s="1574"/>
      <c r="CGS242" s="1574"/>
      <c r="CGT242" s="1574"/>
      <c r="CGU242" s="1574"/>
      <c r="CGV242" s="1574"/>
      <c r="CGW242" s="1574"/>
      <c r="CGX242" s="1574"/>
      <c r="CGY242" s="1574"/>
      <c r="CGZ242" s="1574"/>
      <c r="CHA242" s="1574"/>
      <c r="CHB242" s="1574"/>
      <c r="CHC242" s="1574"/>
      <c r="CHD242" s="1574"/>
      <c r="CHE242" s="1574"/>
      <c r="CHF242" s="1574"/>
      <c r="CHG242" s="1574"/>
      <c r="CHH242" s="1574"/>
      <c r="CHI242" s="1574"/>
      <c r="CHJ242" s="1574"/>
      <c r="CHK242" s="1574"/>
      <c r="CHL242" s="1574"/>
      <c r="CHM242" s="1574"/>
      <c r="CHN242" s="1574"/>
      <c r="CHO242" s="1574"/>
      <c r="CHP242" s="1574"/>
      <c r="CHQ242" s="1574"/>
      <c r="CHR242" s="1574"/>
      <c r="CHS242" s="1574"/>
      <c r="CHT242" s="1574"/>
      <c r="CHU242" s="1574"/>
      <c r="CHV242" s="1574"/>
      <c r="CHW242" s="1574"/>
      <c r="CHX242" s="1574"/>
      <c r="CHY242" s="1574"/>
      <c r="CHZ242" s="1574"/>
      <c r="CIA242" s="1574"/>
      <c r="CIB242" s="1574"/>
      <c r="CIC242" s="1574"/>
      <c r="CID242" s="1574"/>
      <c r="CIE242" s="1574"/>
      <c r="CIF242" s="1574"/>
      <c r="CIG242" s="1574"/>
      <c r="CIH242" s="1574"/>
      <c r="CII242" s="1574"/>
      <c r="CIJ242" s="1574"/>
      <c r="CIK242" s="1574"/>
      <c r="CIL242" s="1574"/>
      <c r="CIM242" s="1574"/>
      <c r="CIN242" s="1574"/>
      <c r="CIO242" s="1574"/>
      <c r="CIP242" s="1574"/>
      <c r="CIQ242" s="1574"/>
      <c r="CIR242" s="1574"/>
      <c r="CIS242" s="1574"/>
      <c r="CIT242" s="1574"/>
      <c r="CIU242" s="1574"/>
      <c r="CIV242" s="1574"/>
      <c r="CIW242" s="1574"/>
      <c r="CIX242" s="1574"/>
      <c r="CIY242" s="1574"/>
      <c r="CIZ242" s="1574"/>
      <c r="CJA242" s="1574"/>
      <c r="CJB242" s="1574"/>
      <c r="CJC242" s="1574"/>
      <c r="CJD242" s="1574"/>
      <c r="CJE242" s="1574"/>
      <c r="CJF242" s="1574"/>
      <c r="CJG242" s="1574"/>
      <c r="CJH242" s="1574"/>
      <c r="CJI242" s="1574"/>
      <c r="CJJ242" s="1574"/>
      <c r="CJK242" s="1574"/>
      <c r="CJL242" s="1574"/>
      <c r="CJM242" s="1574"/>
      <c r="CJN242" s="1574"/>
      <c r="CJO242" s="1574"/>
      <c r="CJP242" s="1574"/>
      <c r="CJQ242" s="1574"/>
      <c r="CJR242" s="1574"/>
      <c r="CJS242" s="1574"/>
      <c r="CJT242" s="1574"/>
      <c r="CJU242" s="1574"/>
      <c r="CJV242" s="1574"/>
      <c r="CJW242" s="1574"/>
      <c r="CJX242" s="1574"/>
      <c r="CJY242" s="1574"/>
      <c r="CJZ242" s="1574"/>
      <c r="CKA242" s="1574"/>
      <c r="CKB242" s="1574"/>
      <c r="CKC242" s="1574"/>
      <c r="CKD242" s="1574"/>
      <c r="CKE242" s="1574"/>
      <c r="CKF242" s="1574"/>
      <c r="CKG242" s="1574"/>
      <c r="CKH242" s="1574"/>
      <c r="CKI242" s="1574"/>
      <c r="CKJ242" s="1574"/>
      <c r="CKK242" s="1574"/>
      <c r="CKL242" s="1574"/>
      <c r="CKM242" s="1574"/>
      <c r="CKN242" s="1574"/>
      <c r="CKO242" s="1574"/>
      <c r="CKP242" s="1574"/>
      <c r="CKQ242" s="1574"/>
      <c r="CKR242" s="1574"/>
      <c r="CKS242" s="1574"/>
      <c r="CKT242" s="1574"/>
      <c r="CKU242" s="1574"/>
      <c r="CKV242" s="1574"/>
      <c r="CKW242" s="1574"/>
      <c r="CKX242" s="1574"/>
      <c r="CKY242" s="1574"/>
      <c r="CKZ242" s="1574"/>
      <c r="CLA242" s="1574"/>
      <c r="CLB242" s="1574"/>
      <c r="CLC242" s="1574"/>
      <c r="CLD242" s="1574"/>
      <c r="CLE242" s="1574"/>
      <c r="CLF242" s="1574"/>
      <c r="CLG242" s="1574"/>
      <c r="CLH242" s="1574"/>
      <c r="CLI242" s="1574"/>
      <c r="CLJ242" s="1574"/>
      <c r="CLK242" s="1574"/>
      <c r="CLL242" s="1574"/>
      <c r="CLM242" s="1574"/>
      <c r="CLN242" s="1574"/>
      <c r="CLO242" s="1574"/>
      <c r="CLP242" s="1574"/>
      <c r="CLQ242" s="1574"/>
      <c r="CLR242" s="1574"/>
      <c r="CLS242" s="1574"/>
      <c r="CLT242" s="1574"/>
      <c r="CLU242" s="1574"/>
      <c r="CLV242" s="1574"/>
      <c r="CLW242" s="1574"/>
      <c r="CLX242" s="1574"/>
      <c r="CLY242" s="1574"/>
      <c r="CLZ242" s="1574"/>
      <c r="CMA242" s="1574"/>
      <c r="CMB242" s="1574"/>
      <c r="CMC242" s="1574"/>
      <c r="CMD242" s="1574"/>
      <c r="CME242" s="1574"/>
      <c r="CMF242" s="1574"/>
      <c r="CMG242" s="1574"/>
      <c r="CMH242" s="1574"/>
      <c r="CMI242" s="1574"/>
      <c r="CMJ242" s="1574"/>
      <c r="CMK242" s="1574"/>
      <c r="CML242" s="1574"/>
      <c r="CMM242" s="1574"/>
      <c r="CMN242" s="1574"/>
      <c r="CMO242" s="1574"/>
      <c r="CMP242" s="1574"/>
      <c r="CMQ242" s="1574"/>
      <c r="CMR242" s="1574"/>
      <c r="CMS242" s="1574"/>
      <c r="CMT242" s="1574"/>
      <c r="CMU242" s="1574"/>
      <c r="CMV242" s="1574"/>
      <c r="CMW242" s="1574"/>
      <c r="CMX242" s="1574"/>
      <c r="CMY242" s="1574"/>
      <c r="CMZ242" s="1574"/>
      <c r="CNA242" s="1574"/>
      <c r="CNB242" s="1574"/>
      <c r="CNC242" s="1574"/>
      <c r="CND242" s="1574"/>
      <c r="CNE242" s="1574"/>
      <c r="CNF242" s="1574"/>
      <c r="CNG242" s="1574"/>
      <c r="CNH242" s="1574"/>
      <c r="CNI242" s="1574"/>
      <c r="CNJ242" s="1574"/>
      <c r="CNK242" s="1574"/>
      <c r="CNL242" s="1574"/>
      <c r="CNM242" s="1574"/>
      <c r="CNN242" s="1574"/>
      <c r="CNO242" s="1574"/>
      <c r="CNP242" s="1574"/>
      <c r="CNQ242" s="1574"/>
      <c r="CNR242" s="1574"/>
      <c r="CNS242" s="1574"/>
      <c r="CNT242" s="1574"/>
      <c r="CNU242" s="1574"/>
      <c r="CNV242" s="1574"/>
      <c r="CNW242" s="1574"/>
      <c r="CNX242" s="1574"/>
      <c r="CNY242" s="1574"/>
      <c r="CNZ242" s="1574"/>
      <c r="COA242" s="1574"/>
      <c r="COB242" s="1574"/>
      <c r="COC242" s="1574"/>
      <c r="COD242" s="1574"/>
      <c r="COE242" s="1574"/>
      <c r="COF242" s="1574"/>
      <c r="COG242" s="1574"/>
      <c r="COH242" s="1574"/>
      <c r="COI242" s="1574"/>
      <c r="COJ242" s="1574"/>
      <c r="COK242" s="1574"/>
      <c r="COL242" s="1574"/>
      <c r="COM242" s="1574"/>
      <c r="CON242" s="1574"/>
      <c r="COO242" s="1574"/>
      <c r="COP242" s="1574"/>
      <c r="COQ242" s="1574"/>
      <c r="COR242" s="1574"/>
      <c r="COS242" s="1574"/>
      <c r="COT242" s="1574"/>
      <c r="COU242" s="1574"/>
      <c r="COV242" s="1574"/>
      <c r="COW242" s="1574"/>
      <c r="COX242" s="1574"/>
      <c r="COY242" s="1574"/>
      <c r="COZ242" s="1574"/>
      <c r="CPA242" s="1574"/>
      <c r="CPB242" s="1574"/>
      <c r="CPC242" s="1574"/>
      <c r="CPD242" s="1574"/>
      <c r="CPE242" s="1574"/>
      <c r="CPF242" s="1574"/>
      <c r="CPG242" s="1574"/>
      <c r="CPH242" s="1574"/>
      <c r="CPI242" s="1574"/>
      <c r="CPJ242" s="1574"/>
      <c r="CPK242" s="1574"/>
      <c r="CPL242" s="1574"/>
      <c r="CPM242" s="1574"/>
      <c r="CPN242" s="1574"/>
      <c r="CPO242" s="1574"/>
      <c r="CPP242" s="1574"/>
      <c r="CPQ242" s="1574"/>
      <c r="CPR242" s="1574"/>
      <c r="CPS242" s="1574"/>
      <c r="CPT242" s="1574"/>
      <c r="CPU242" s="1574"/>
      <c r="CPV242" s="1574"/>
      <c r="CPW242" s="1574"/>
      <c r="CPX242" s="1574"/>
      <c r="CPY242" s="1574"/>
      <c r="CPZ242" s="1574"/>
      <c r="CQA242" s="1574"/>
      <c r="CQB242" s="1574"/>
      <c r="CQC242" s="1574"/>
      <c r="CQD242" s="1574"/>
      <c r="CQE242" s="1574"/>
      <c r="CQF242" s="1574"/>
      <c r="CQG242" s="1574"/>
      <c r="CQH242" s="1574"/>
      <c r="CQI242" s="1574"/>
      <c r="CQJ242" s="1574"/>
      <c r="CQK242" s="1574"/>
      <c r="CQL242" s="1574"/>
      <c r="CQM242" s="1574"/>
      <c r="CQN242" s="1574"/>
      <c r="CQO242" s="1574"/>
      <c r="CQP242" s="1574"/>
      <c r="CQQ242" s="1574"/>
      <c r="CQR242" s="1574"/>
      <c r="CQS242" s="1574"/>
      <c r="CQT242" s="1574"/>
      <c r="CQU242" s="1574"/>
      <c r="CQV242" s="1574"/>
      <c r="CQW242" s="1574"/>
      <c r="CQX242" s="1574"/>
      <c r="CQY242" s="1574"/>
      <c r="CQZ242" s="1574"/>
      <c r="CRA242" s="1574"/>
      <c r="CRB242" s="1574"/>
      <c r="CRC242" s="1574"/>
      <c r="CRD242" s="1574"/>
      <c r="CRE242" s="1574"/>
      <c r="CRF242" s="1574"/>
      <c r="CRG242" s="1574"/>
      <c r="CRH242" s="1574"/>
      <c r="CRI242" s="1574"/>
      <c r="CRJ242" s="1574"/>
      <c r="CRK242" s="1574"/>
      <c r="CRL242" s="1574"/>
      <c r="CRM242" s="1574"/>
      <c r="CRN242" s="1574"/>
      <c r="CRO242" s="1574"/>
      <c r="CRP242" s="1574"/>
      <c r="CRQ242" s="1574"/>
      <c r="CRR242" s="1574"/>
      <c r="CRS242" s="1574"/>
      <c r="CRT242" s="1574"/>
      <c r="CRU242" s="1574"/>
      <c r="CRV242" s="1574"/>
      <c r="CRW242" s="1574"/>
      <c r="CRX242" s="1574"/>
      <c r="CRY242" s="1574"/>
      <c r="CRZ242" s="1574"/>
      <c r="CSA242" s="1574"/>
      <c r="CSB242" s="1574"/>
      <c r="CSC242" s="1574"/>
      <c r="CSD242" s="1574"/>
      <c r="CSE242" s="1574"/>
      <c r="CSF242" s="1574"/>
      <c r="CSG242" s="1574"/>
      <c r="CSH242" s="1574"/>
      <c r="CSI242" s="1574"/>
      <c r="CSJ242" s="1574"/>
      <c r="CSK242" s="1574"/>
      <c r="CSL242" s="1574"/>
      <c r="CSM242" s="1574"/>
      <c r="CSN242" s="1574"/>
      <c r="CSO242" s="1574"/>
      <c r="CSP242" s="1574"/>
      <c r="CSQ242" s="1574"/>
      <c r="CSR242" s="1574"/>
      <c r="CSS242" s="1574"/>
      <c r="CST242" s="1574"/>
      <c r="CSU242" s="1574"/>
      <c r="CSV242" s="1574"/>
      <c r="CSW242" s="1574"/>
      <c r="CSX242" s="1574"/>
      <c r="CSY242" s="1574"/>
      <c r="CSZ242" s="1574"/>
      <c r="CTA242" s="1574"/>
      <c r="CTB242" s="1574"/>
      <c r="CTC242" s="1574"/>
      <c r="CTD242" s="1574"/>
      <c r="CTE242" s="1574"/>
      <c r="CTF242" s="1574"/>
      <c r="CTG242" s="1574"/>
      <c r="CTH242" s="1574"/>
      <c r="CTI242" s="1574"/>
      <c r="CTJ242" s="1574"/>
      <c r="CTK242" s="1574"/>
      <c r="CTL242" s="1574"/>
      <c r="CTM242" s="1574"/>
      <c r="CTN242" s="1574"/>
      <c r="CTO242" s="1574"/>
      <c r="CTP242" s="1574"/>
      <c r="CTQ242" s="1574"/>
      <c r="CTR242" s="1574"/>
      <c r="CTS242" s="1574"/>
      <c r="CTT242" s="1574"/>
      <c r="CTU242" s="1574"/>
      <c r="CTV242" s="1574"/>
      <c r="CTW242" s="1574"/>
      <c r="CTX242" s="1574"/>
      <c r="CTY242" s="1574"/>
      <c r="CTZ242" s="1574"/>
      <c r="CUA242" s="1574"/>
      <c r="CUB242" s="1574"/>
      <c r="CUC242" s="1574"/>
      <c r="CUD242" s="1574"/>
      <c r="CUE242" s="1574"/>
      <c r="CUF242" s="1574"/>
      <c r="CUG242" s="1574"/>
      <c r="CUH242" s="1574"/>
      <c r="CUI242" s="1574"/>
      <c r="CUJ242" s="1574"/>
      <c r="CUK242" s="1574"/>
      <c r="CUL242" s="1574"/>
      <c r="CUM242" s="1574"/>
      <c r="CUN242" s="1574"/>
      <c r="CUO242" s="1574"/>
      <c r="CUP242" s="1574"/>
      <c r="CUQ242" s="1574"/>
      <c r="CUR242" s="1574"/>
      <c r="CUS242" s="1574"/>
      <c r="CUT242" s="1574"/>
      <c r="CUU242" s="1574"/>
      <c r="CUV242" s="1574"/>
      <c r="CUW242" s="1574"/>
      <c r="CUX242" s="1574"/>
      <c r="CUY242" s="1574"/>
      <c r="CUZ242" s="1574"/>
      <c r="CVA242" s="1574"/>
      <c r="CVB242" s="1574"/>
      <c r="CVC242" s="1574"/>
      <c r="CVD242" s="1574"/>
      <c r="CVE242" s="1574"/>
      <c r="CVF242" s="1574"/>
      <c r="CVG242" s="1574"/>
      <c r="CVH242" s="1574"/>
      <c r="CVI242" s="1574"/>
      <c r="CVJ242" s="1574"/>
      <c r="CVK242" s="1574"/>
      <c r="CVL242" s="1574"/>
      <c r="CVM242" s="1574"/>
      <c r="CVN242" s="1574"/>
      <c r="CVO242" s="1574"/>
      <c r="CVP242" s="1574"/>
      <c r="CVQ242" s="1574"/>
      <c r="CVR242" s="1574"/>
      <c r="CVS242" s="1574"/>
      <c r="CVT242" s="1574"/>
      <c r="CVU242" s="1574"/>
      <c r="CVV242" s="1574"/>
      <c r="CVW242" s="1574"/>
      <c r="CVX242" s="1574"/>
      <c r="CVY242" s="1574"/>
      <c r="CVZ242" s="1574"/>
      <c r="CWA242" s="1574"/>
      <c r="CWB242" s="1574"/>
      <c r="CWC242" s="1574"/>
      <c r="CWD242" s="1574"/>
      <c r="CWE242" s="1574"/>
      <c r="CWF242" s="1574"/>
      <c r="CWG242" s="1574"/>
      <c r="CWH242" s="1574"/>
      <c r="CWI242" s="1574"/>
      <c r="CWJ242" s="1574"/>
      <c r="CWK242" s="1574"/>
      <c r="CWL242" s="1574"/>
      <c r="CWM242" s="1574"/>
      <c r="CWN242" s="1574"/>
      <c r="CWO242" s="1574"/>
      <c r="CWP242" s="1574"/>
      <c r="CWQ242" s="1574"/>
      <c r="CWR242" s="1574"/>
      <c r="CWS242" s="1574"/>
      <c r="CWT242" s="1574"/>
      <c r="CWU242" s="1574"/>
      <c r="CWV242" s="1574"/>
      <c r="CWW242" s="1574"/>
      <c r="CWX242" s="1574"/>
      <c r="CWY242" s="1574"/>
      <c r="CWZ242" s="1574"/>
      <c r="CXA242" s="1574"/>
      <c r="CXB242" s="1574"/>
      <c r="CXC242" s="1574"/>
      <c r="CXD242" s="1574"/>
      <c r="CXE242" s="1574"/>
      <c r="CXF242" s="1574"/>
      <c r="CXG242" s="1574"/>
      <c r="CXH242" s="1574"/>
      <c r="CXI242" s="1574"/>
      <c r="CXJ242" s="1574"/>
      <c r="CXK242" s="1574"/>
      <c r="CXL242" s="1574"/>
      <c r="CXM242" s="1574"/>
      <c r="CXN242" s="1574"/>
      <c r="CXO242" s="1574"/>
      <c r="CXP242" s="1574"/>
      <c r="CXQ242" s="1574"/>
      <c r="CXR242" s="1574"/>
      <c r="CXS242" s="1574"/>
      <c r="CXT242" s="1574"/>
      <c r="CXU242" s="1574"/>
      <c r="CXV242" s="1574"/>
      <c r="CXW242" s="1574"/>
      <c r="CXX242" s="1574"/>
      <c r="CXY242" s="1574"/>
      <c r="CXZ242" s="1574"/>
      <c r="CYA242" s="1574"/>
      <c r="CYB242" s="1574"/>
      <c r="CYC242" s="1574"/>
      <c r="CYD242" s="1574"/>
      <c r="CYE242" s="1574"/>
      <c r="CYF242" s="1574"/>
      <c r="CYG242" s="1574"/>
      <c r="CYH242" s="1574"/>
      <c r="CYI242" s="1574"/>
      <c r="CYJ242" s="1574"/>
      <c r="CYK242" s="1574"/>
      <c r="CYL242" s="1574"/>
      <c r="CYM242" s="1574"/>
      <c r="CYN242" s="1574"/>
      <c r="CYO242" s="1574"/>
      <c r="CYP242" s="1574"/>
      <c r="CYQ242" s="1574"/>
      <c r="CYR242" s="1574"/>
      <c r="CYS242" s="1574"/>
      <c r="CYT242" s="1574"/>
      <c r="CYU242" s="1574"/>
      <c r="CYV242" s="1574"/>
      <c r="CYW242" s="1574"/>
      <c r="CYX242" s="1574"/>
      <c r="CYY242" s="1574"/>
      <c r="CYZ242" s="1574"/>
      <c r="CZA242" s="1574"/>
      <c r="CZB242" s="1574"/>
      <c r="CZC242" s="1574"/>
      <c r="CZD242" s="1574"/>
      <c r="CZE242" s="1574"/>
      <c r="CZF242" s="1574"/>
      <c r="CZG242" s="1574"/>
      <c r="CZH242" s="1574"/>
      <c r="CZI242" s="1574"/>
      <c r="CZJ242" s="1574"/>
      <c r="CZK242" s="1574"/>
      <c r="CZL242" s="1574"/>
      <c r="CZM242" s="1574"/>
      <c r="CZN242" s="1574"/>
      <c r="CZO242" s="1574"/>
      <c r="CZP242" s="1574"/>
      <c r="CZQ242" s="1574"/>
      <c r="CZR242" s="1574"/>
      <c r="CZS242" s="1574"/>
      <c r="CZT242" s="1574"/>
      <c r="CZU242" s="1574"/>
      <c r="CZV242" s="1574"/>
      <c r="CZW242" s="1574"/>
      <c r="CZX242" s="1574"/>
      <c r="CZY242" s="1574"/>
      <c r="CZZ242" s="1574"/>
      <c r="DAA242" s="1574"/>
      <c r="DAB242" s="1574"/>
      <c r="DAC242" s="1574"/>
      <c r="DAD242" s="1574"/>
      <c r="DAE242" s="1574"/>
      <c r="DAF242" s="1574"/>
      <c r="DAG242" s="1574"/>
      <c r="DAH242" s="1574"/>
      <c r="DAI242" s="1574"/>
      <c r="DAJ242" s="1574"/>
      <c r="DAK242" s="1574"/>
      <c r="DAL242" s="1574"/>
      <c r="DAM242" s="1574"/>
      <c r="DAN242" s="1574"/>
      <c r="DAO242" s="1574"/>
      <c r="DAP242" s="1574"/>
      <c r="DAQ242" s="1574"/>
      <c r="DAR242" s="1574"/>
      <c r="DAS242" s="1574"/>
      <c r="DAT242" s="1574"/>
      <c r="DAU242" s="1574"/>
      <c r="DAV242" s="1574"/>
      <c r="DAW242" s="1574"/>
      <c r="DAX242" s="1574"/>
      <c r="DAY242" s="1574"/>
      <c r="DAZ242" s="1574"/>
      <c r="DBA242" s="1574"/>
      <c r="DBB242" s="1574"/>
      <c r="DBC242" s="1574"/>
      <c r="DBD242" s="1574"/>
      <c r="DBE242" s="1574"/>
      <c r="DBF242" s="1574"/>
      <c r="DBG242" s="1574"/>
      <c r="DBH242" s="1574"/>
      <c r="DBI242" s="1574"/>
      <c r="DBJ242" s="1574"/>
      <c r="DBK242" s="1574"/>
      <c r="DBL242" s="1574"/>
      <c r="DBM242" s="1574"/>
      <c r="DBN242" s="1574"/>
      <c r="DBO242" s="1574"/>
      <c r="DBP242" s="1574"/>
      <c r="DBQ242" s="1574"/>
      <c r="DBR242" s="1574"/>
      <c r="DBS242" s="1574"/>
      <c r="DBT242" s="1574"/>
      <c r="DBU242" s="1574"/>
      <c r="DBV242" s="1574"/>
      <c r="DBW242" s="1574"/>
      <c r="DBX242" s="1574"/>
      <c r="DBY242" s="1574"/>
      <c r="DBZ242" s="1574"/>
      <c r="DCA242" s="1574"/>
      <c r="DCB242" s="1574"/>
      <c r="DCC242" s="1574"/>
      <c r="DCD242" s="1574"/>
      <c r="DCE242" s="1574"/>
      <c r="DCF242" s="1574"/>
      <c r="DCG242" s="1574"/>
      <c r="DCH242" s="1574"/>
      <c r="DCI242" s="1574"/>
      <c r="DCJ242" s="1574"/>
      <c r="DCK242" s="1574"/>
      <c r="DCL242" s="1574"/>
      <c r="DCM242" s="1574"/>
      <c r="DCN242" s="1574"/>
      <c r="DCO242" s="1574"/>
      <c r="DCP242" s="1574"/>
      <c r="DCQ242" s="1574"/>
      <c r="DCR242" s="1574"/>
      <c r="DCS242" s="1574"/>
      <c r="DCT242" s="1574"/>
      <c r="DCU242" s="1574"/>
      <c r="DCV242" s="1574"/>
      <c r="DCW242" s="1574"/>
      <c r="DCX242" s="1574"/>
      <c r="DCY242" s="1574"/>
      <c r="DCZ242" s="1574"/>
      <c r="DDA242" s="1574"/>
      <c r="DDB242" s="1574"/>
      <c r="DDC242" s="1574"/>
      <c r="DDD242" s="1574"/>
      <c r="DDE242" s="1574"/>
      <c r="DDF242" s="1574"/>
      <c r="DDG242" s="1574"/>
      <c r="DDH242" s="1574"/>
      <c r="DDI242" s="1574"/>
      <c r="DDJ242" s="1574"/>
      <c r="DDK242" s="1574"/>
      <c r="DDL242" s="1574"/>
      <c r="DDM242" s="1574"/>
      <c r="DDN242" s="1574"/>
      <c r="DDO242" s="1574"/>
      <c r="DDP242" s="1574"/>
      <c r="DDQ242" s="1574"/>
      <c r="DDR242" s="1574"/>
      <c r="DDS242" s="1574"/>
      <c r="DDT242" s="1574"/>
      <c r="DDU242" s="1574"/>
      <c r="DDV242" s="1574"/>
      <c r="DDW242" s="1574"/>
      <c r="DDX242" s="1574"/>
      <c r="DDY242" s="1574"/>
      <c r="DDZ242" s="1574"/>
      <c r="DEA242" s="1574"/>
      <c r="DEB242" s="1574"/>
      <c r="DEC242" s="1574"/>
      <c r="DED242" s="1574"/>
      <c r="DEE242" s="1574"/>
      <c r="DEF242" s="1574"/>
      <c r="DEG242" s="1574"/>
      <c r="DEH242" s="1574"/>
      <c r="DEI242" s="1574"/>
      <c r="DEJ242" s="1574"/>
      <c r="DEK242" s="1574"/>
      <c r="DEL242" s="1574"/>
      <c r="DEM242" s="1574"/>
      <c r="DEN242" s="1574"/>
      <c r="DEO242" s="1574"/>
      <c r="DEP242" s="1574"/>
      <c r="DEQ242" s="1574"/>
      <c r="DER242" s="1574"/>
      <c r="DES242" s="1574"/>
      <c r="DET242" s="1574"/>
      <c r="DEU242" s="1574"/>
      <c r="DEV242" s="1574"/>
      <c r="DEW242" s="1574"/>
      <c r="DEX242" s="1574"/>
      <c r="DEY242" s="1574"/>
      <c r="DEZ242" s="1574"/>
      <c r="DFA242" s="1574"/>
      <c r="DFB242" s="1574"/>
      <c r="DFC242" s="1574"/>
      <c r="DFD242" s="1574"/>
      <c r="DFE242" s="1574"/>
      <c r="DFF242" s="1574"/>
      <c r="DFG242" s="1574"/>
      <c r="DFH242" s="1574"/>
      <c r="DFI242" s="1574"/>
      <c r="DFJ242" s="1574"/>
      <c r="DFK242" s="1574"/>
      <c r="DFL242" s="1574"/>
      <c r="DFM242" s="1574"/>
      <c r="DFN242" s="1574"/>
      <c r="DFO242" s="1574"/>
      <c r="DFP242" s="1574"/>
      <c r="DFQ242" s="1574"/>
      <c r="DFR242" s="1574"/>
      <c r="DFS242" s="1574"/>
      <c r="DFT242" s="1574"/>
      <c r="DFU242" s="1574"/>
      <c r="DFV242" s="1574"/>
      <c r="DFW242" s="1574"/>
      <c r="DFX242" s="1574"/>
      <c r="DFY242" s="1574"/>
      <c r="DFZ242" s="1574"/>
      <c r="DGA242" s="1574"/>
      <c r="DGB242" s="1574"/>
      <c r="DGC242" s="1574"/>
      <c r="DGD242" s="1574"/>
      <c r="DGE242" s="1574"/>
      <c r="DGF242" s="1574"/>
      <c r="DGG242" s="1574"/>
      <c r="DGH242" s="1574"/>
      <c r="DGI242" s="1574"/>
      <c r="DGJ242" s="1574"/>
      <c r="DGK242" s="1574"/>
      <c r="DGL242" s="1574"/>
      <c r="DGM242" s="1574"/>
      <c r="DGN242" s="1574"/>
      <c r="DGO242" s="1574"/>
      <c r="DGP242" s="1574"/>
      <c r="DGQ242" s="1574"/>
      <c r="DGR242" s="1574"/>
      <c r="DGS242" s="1574"/>
      <c r="DGT242" s="1574"/>
      <c r="DGU242" s="1574"/>
      <c r="DGV242" s="1574"/>
      <c r="DGW242" s="1574"/>
      <c r="DGX242" s="1574"/>
      <c r="DGY242" s="1574"/>
      <c r="DGZ242" s="1574"/>
      <c r="DHA242" s="1574"/>
      <c r="DHB242" s="1574"/>
      <c r="DHC242" s="1574"/>
      <c r="DHD242" s="1574"/>
      <c r="DHE242" s="1574"/>
      <c r="DHF242" s="1574"/>
      <c r="DHG242" s="1574"/>
      <c r="DHH242" s="1574"/>
      <c r="DHI242" s="1574"/>
      <c r="DHJ242" s="1574"/>
      <c r="DHK242" s="1574"/>
      <c r="DHL242" s="1574"/>
      <c r="DHM242" s="1574"/>
      <c r="DHN242" s="1574"/>
      <c r="DHO242" s="1574"/>
      <c r="DHP242" s="1574"/>
      <c r="DHQ242" s="1574"/>
      <c r="DHR242" s="1574"/>
      <c r="DHS242" s="1574"/>
      <c r="DHT242" s="1574"/>
      <c r="DHU242" s="1574"/>
      <c r="DHV242" s="1574"/>
      <c r="DHW242" s="1574"/>
      <c r="DHX242" s="1574"/>
      <c r="DHY242" s="1574"/>
      <c r="DHZ242" s="1574"/>
      <c r="DIA242" s="1574"/>
      <c r="DIB242" s="1574"/>
      <c r="DIC242" s="1574"/>
      <c r="DID242" s="1574"/>
      <c r="DIE242" s="1574"/>
      <c r="DIF242" s="1574"/>
      <c r="DIG242" s="1574"/>
      <c r="DIH242" s="1574"/>
      <c r="DII242" s="1574"/>
      <c r="DIJ242" s="1574"/>
      <c r="DIK242" s="1574"/>
      <c r="DIL242" s="1574"/>
      <c r="DIM242" s="1574"/>
      <c r="DIN242" s="1574"/>
      <c r="DIO242" s="1574"/>
      <c r="DIP242" s="1574"/>
      <c r="DIQ242" s="1574"/>
      <c r="DIR242" s="1574"/>
      <c r="DIS242" s="1574"/>
      <c r="DIT242" s="1574"/>
      <c r="DIU242" s="1574"/>
      <c r="DIV242" s="1574"/>
      <c r="DIW242" s="1574"/>
      <c r="DIX242" s="1574"/>
      <c r="DIY242" s="1574"/>
      <c r="DIZ242" s="1574"/>
      <c r="DJA242" s="1574"/>
      <c r="DJB242" s="1574"/>
      <c r="DJC242" s="1574"/>
      <c r="DJD242" s="1574"/>
      <c r="DJE242" s="1574"/>
      <c r="DJF242" s="1574"/>
      <c r="DJG242" s="1574"/>
      <c r="DJH242" s="1574"/>
      <c r="DJI242" s="1574"/>
      <c r="DJJ242" s="1574"/>
      <c r="DJK242" s="1574"/>
      <c r="DJL242" s="1574"/>
      <c r="DJM242" s="1574"/>
      <c r="DJN242" s="1574"/>
      <c r="DJO242" s="1574"/>
      <c r="DJP242" s="1574"/>
      <c r="DJQ242" s="1574"/>
      <c r="DJR242" s="1574"/>
      <c r="DJS242" s="1574"/>
      <c r="DJT242" s="1574"/>
      <c r="DJU242" s="1574"/>
      <c r="DJV242" s="1574"/>
      <c r="DJW242" s="1574"/>
      <c r="DJX242" s="1574"/>
      <c r="DJY242" s="1574"/>
      <c r="DJZ242" s="1574"/>
      <c r="DKA242" s="1574"/>
      <c r="DKB242" s="1574"/>
      <c r="DKC242" s="1574"/>
      <c r="DKD242" s="1574"/>
      <c r="DKE242" s="1574"/>
      <c r="DKF242" s="1574"/>
      <c r="DKG242" s="1574"/>
      <c r="DKH242" s="1574"/>
      <c r="DKI242" s="1574"/>
      <c r="DKJ242" s="1574"/>
      <c r="DKK242" s="1574"/>
      <c r="DKL242" s="1574"/>
      <c r="DKM242" s="1574"/>
      <c r="DKN242" s="1574"/>
      <c r="DKO242" s="1574"/>
      <c r="DKP242" s="1574"/>
      <c r="DKQ242" s="1574"/>
      <c r="DKR242" s="1574"/>
      <c r="DKS242" s="1574"/>
      <c r="DKT242" s="1574"/>
      <c r="DKU242" s="1574"/>
      <c r="DKV242" s="1574"/>
      <c r="DKW242" s="1574"/>
      <c r="DKX242" s="1574"/>
      <c r="DKY242" s="1574"/>
      <c r="DKZ242" s="1574"/>
      <c r="DLA242" s="1574"/>
      <c r="DLB242" s="1574"/>
      <c r="DLC242" s="1574"/>
      <c r="DLD242" s="1574"/>
      <c r="DLE242" s="1574"/>
      <c r="DLF242" s="1574"/>
      <c r="DLG242" s="1574"/>
      <c r="DLH242" s="1574"/>
      <c r="DLI242" s="1574"/>
      <c r="DLJ242" s="1574"/>
      <c r="DLK242" s="1574"/>
      <c r="DLL242" s="1574"/>
      <c r="DLM242" s="1574"/>
      <c r="DLN242" s="1574"/>
      <c r="DLO242" s="1574"/>
      <c r="DLP242" s="1574"/>
      <c r="DLQ242" s="1574"/>
      <c r="DLR242" s="1574"/>
      <c r="DLS242" s="1574"/>
      <c r="DLT242" s="1574"/>
      <c r="DLU242" s="1574"/>
      <c r="DLV242" s="1574"/>
      <c r="DLW242" s="1574"/>
      <c r="DLX242" s="1574"/>
      <c r="DLY242" s="1574"/>
      <c r="DLZ242" s="1574"/>
      <c r="DMA242" s="1574"/>
      <c r="DMB242" s="1574"/>
      <c r="DMC242" s="1574"/>
      <c r="DMD242" s="1574"/>
      <c r="DME242" s="1574"/>
      <c r="DMF242" s="1574"/>
      <c r="DMG242" s="1574"/>
      <c r="DMH242" s="1574"/>
      <c r="DMI242" s="1574"/>
      <c r="DMJ242" s="1574"/>
      <c r="DMK242" s="1574"/>
      <c r="DML242" s="1574"/>
      <c r="DMM242" s="1574"/>
      <c r="DMN242" s="1574"/>
      <c r="DMO242" s="1574"/>
      <c r="DMP242" s="1574"/>
      <c r="DMQ242" s="1574"/>
      <c r="DMR242" s="1574"/>
      <c r="DMS242" s="1574"/>
      <c r="DMT242" s="1574"/>
      <c r="DMU242" s="1574"/>
      <c r="DMV242" s="1574"/>
      <c r="DMW242" s="1574"/>
      <c r="DMX242" s="1574"/>
      <c r="DMY242" s="1574"/>
      <c r="DMZ242" s="1574"/>
      <c r="DNA242" s="1574"/>
      <c r="DNB242" s="1574"/>
      <c r="DNC242" s="1574"/>
      <c r="DND242" s="1574"/>
      <c r="DNE242" s="1574"/>
      <c r="DNF242" s="1574"/>
      <c r="DNG242" s="1574"/>
      <c r="DNH242" s="1574"/>
      <c r="DNI242" s="1574"/>
      <c r="DNJ242" s="1574"/>
      <c r="DNK242" s="1574"/>
      <c r="DNL242" s="1574"/>
      <c r="DNM242" s="1574"/>
      <c r="DNN242" s="1574"/>
      <c r="DNO242" s="1574"/>
      <c r="DNP242" s="1574"/>
      <c r="DNQ242" s="1574"/>
      <c r="DNR242" s="1574"/>
      <c r="DNS242" s="1574"/>
      <c r="DNT242" s="1574"/>
      <c r="DNU242" s="1574"/>
      <c r="DNV242" s="1574"/>
      <c r="DNW242" s="1574"/>
      <c r="DNX242" s="1574"/>
      <c r="DNY242" s="1574"/>
      <c r="DNZ242" s="1574"/>
      <c r="DOA242" s="1574"/>
      <c r="DOB242" s="1574"/>
      <c r="DOC242" s="1574"/>
      <c r="DOD242" s="1574"/>
      <c r="DOE242" s="1574"/>
      <c r="DOF242" s="1574"/>
      <c r="DOG242" s="1574"/>
      <c r="DOH242" s="1574"/>
      <c r="DOI242" s="1574"/>
      <c r="DOJ242" s="1574"/>
      <c r="DOK242" s="1574"/>
      <c r="DOL242" s="1574"/>
      <c r="DOM242" s="1574"/>
      <c r="DON242" s="1574"/>
      <c r="DOO242" s="1574"/>
      <c r="DOP242" s="1574"/>
      <c r="DOQ242" s="1574"/>
      <c r="DOR242" s="1574"/>
      <c r="DOS242" s="1574"/>
      <c r="DOT242" s="1574"/>
      <c r="DOU242" s="1574"/>
      <c r="DOV242" s="1574"/>
      <c r="DOW242" s="1574"/>
      <c r="DOX242" s="1574"/>
      <c r="DOY242" s="1574"/>
      <c r="DOZ242" s="1574"/>
      <c r="DPA242" s="1574"/>
      <c r="DPB242" s="1574"/>
      <c r="DPC242" s="1574"/>
      <c r="DPD242" s="1574"/>
      <c r="DPE242" s="1574"/>
      <c r="DPF242" s="1574"/>
      <c r="DPG242" s="1574"/>
      <c r="DPH242" s="1574"/>
      <c r="DPI242" s="1574"/>
      <c r="DPJ242" s="1574"/>
      <c r="DPK242" s="1574"/>
      <c r="DPL242" s="1574"/>
      <c r="DPM242" s="1574"/>
      <c r="DPN242" s="1574"/>
      <c r="DPO242" s="1574"/>
      <c r="DPP242" s="1574"/>
      <c r="DPQ242" s="1574"/>
      <c r="DPR242" s="1574"/>
      <c r="DPS242" s="1574"/>
      <c r="DPT242" s="1574"/>
      <c r="DPU242" s="1574"/>
      <c r="DPV242" s="1574"/>
      <c r="DPW242" s="1574"/>
      <c r="DPX242" s="1574"/>
      <c r="DPY242" s="1574"/>
      <c r="DPZ242" s="1574"/>
      <c r="DQA242" s="1574"/>
      <c r="DQB242" s="1574"/>
      <c r="DQC242" s="1574"/>
      <c r="DQD242" s="1574"/>
      <c r="DQE242" s="1574"/>
      <c r="DQF242" s="1574"/>
      <c r="DQG242" s="1574"/>
      <c r="DQH242" s="1574"/>
      <c r="DQI242" s="1574"/>
      <c r="DQJ242" s="1574"/>
      <c r="DQK242" s="1574"/>
      <c r="DQL242" s="1574"/>
      <c r="DQM242" s="1574"/>
      <c r="DQN242" s="1574"/>
      <c r="DQO242" s="1574"/>
      <c r="DQP242" s="1574"/>
      <c r="DQQ242" s="1574"/>
      <c r="DQR242" s="1574"/>
      <c r="DQS242" s="1574"/>
      <c r="DQT242" s="1574"/>
      <c r="DQU242" s="1574"/>
      <c r="DQV242" s="1574"/>
      <c r="DQW242" s="1574"/>
      <c r="DQX242" s="1574"/>
      <c r="DQY242" s="1574"/>
      <c r="DQZ242" s="1574"/>
      <c r="DRA242" s="1574"/>
      <c r="DRB242" s="1574"/>
      <c r="DRC242" s="1574"/>
      <c r="DRD242" s="1574"/>
      <c r="DRE242" s="1574"/>
      <c r="DRF242" s="1574"/>
      <c r="DRG242" s="1574"/>
      <c r="DRH242" s="1574"/>
      <c r="DRI242" s="1574"/>
      <c r="DRJ242" s="1574"/>
      <c r="DRK242" s="1574"/>
      <c r="DRL242" s="1574"/>
      <c r="DRM242" s="1574"/>
      <c r="DRN242" s="1574"/>
      <c r="DRO242" s="1574"/>
      <c r="DRP242" s="1574"/>
      <c r="DRQ242" s="1574"/>
      <c r="DRR242" s="1574"/>
      <c r="DRS242" s="1574"/>
      <c r="DRT242" s="1574"/>
      <c r="DRU242" s="1574"/>
      <c r="DRV242" s="1574"/>
      <c r="DRW242" s="1574"/>
      <c r="DRX242" s="1574"/>
      <c r="DRY242" s="1574"/>
      <c r="DRZ242" s="1574"/>
      <c r="DSA242" s="1574"/>
      <c r="DSB242" s="1574"/>
      <c r="DSC242" s="1574"/>
      <c r="DSD242" s="1574"/>
      <c r="DSE242" s="1574"/>
      <c r="DSF242" s="1574"/>
      <c r="DSG242" s="1574"/>
      <c r="DSH242" s="1574"/>
      <c r="DSI242" s="1574"/>
      <c r="DSJ242" s="1574"/>
      <c r="DSK242" s="1574"/>
      <c r="DSL242" s="1574"/>
      <c r="DSM242" s="1574"/>
      <c r="DSN242" s="1574"/>
      <c r="DSO242" s="1574"/>
      <c r="DSP242" s="1574"/>
      <c r="DSQ242" s="1574"/>
      <c r="DSR242" s="1574"/>
      <c r="DSS242" s="1574"/>
      <c r="DST242" s="1574"/>
      <c r="DSU242" s="1574"/>
      <c r="DSV242" s="1574"/>
      <c r="DSW242" s="1574"/>
      <c r="DSX242" s="1574"/>
      <c r="DSY242" s="1574"/>
      <c r="DSZ242" s="1574"/>
      <c r="DTA242" s="1574"/>
      <c r="DTB242" s="1574"/>
      <c r="DTC242" s="1574"/>
      <c r="DTD242" s="1574"/>
      <c r="DTE242" s="1574"/>
      <c r="DTF242" s="1574"/>
      <c r="DTG242" s="1574"/>
      <c r="DTH242" s="1574"/>
      <c r="DTI242" s="1574"/>
      <c r="DTJ242" s="1574"/>
      <c r="DTK242" s="1574"/>
      <c r="DTL242" s="1574"/>
      <c r="DTM242" s="1574"/>
      <c r="DTN242" s="1574"/>
      <c r="DTO242" s="1574"/>
      <c r="DTP242" s="1574"/>
      <c r="DTQ242" s="1574"/>
      <c r="DTR242" s="1574"/>
      <c r="DTS242" s="1574"/>
      <c r="DTT242" s="1574"/>
      <c r="DTU242" s="1574"/>
      <c r="DTV242" s="1574"/>
      <c r="DTW242" s="1574"/>
      <c r="DTX242" s="1574"/>
      <c r="DTY242" s="1574"/>
      <c r="DTZ242" s="1574"/>
      <c r="DUA242" s="1574"/>
      <c r="DUB242" s="1574"/>
      <c r="DUC242" s="1574"/>
      <c r="DUD242" s="1574"/>
      <c r="DUE242" s="1574"/>
      <c r="DUF242" s="1574"/>
      <c r="DUG242" s="1574"/>
      <c r="DUH242" s="1574"/>
      <c r="DUI242" s="1574"/>
      <c r="DUJ242" s="1574"/>
      <c r="DUK242" s="1574"/>
      <c r="DUL242" s="1574"/>
      <c r="DUM242" s="1574"/>
      <c r="DUN242" s="1574"/>
      <c r="DUO242" s="1574"/>
      <c r="DUP242" s="1574"/>
      <c r="DUQ242" s="1574"/>
      <c r="DUR242" s="1574"/>
      <c r="DUS242" s="1574"/>
      <c r="DUT242" s="1574"/>
      <c r="DUU242" s="1574"/>
      <c r="DUV242" s="1574"/>
      <c r="DUW242" s="1574"/>
      <c r="DUX242" s="1574"/>
      <c r="DUY242" s="1574"/>
      <c r="DUZ242" s="1574"/>
      <c r="DVA242" s="1574"/>
      <c r="DVB242" s="1574"/>
      <c r="DVC242" s="1574"/>
      <c r="DVD242" s="1574"/>
      <c r="DVE242" s="1574"/>
      <c r="DVF242" s="1574"/>
      <c r="DVG242" s="1574"/>
      <c r="DVH242" s="1574"/>
      <c r="DVI242" s="1574"/>
      <c r="DVJ242" s="1574"/>
      <c r="DVK242" s="1574"/>
      <c r="DVL242" s="1574"/>
      <c r="DVM242" s="1574"/>
      <c r="DVN242" s="1574"/>
      <c r="DVO242" s="1574"/>
      <c r="DVP242" s="1574"/>
      <c r="DVQ242" s="1574"/>
      <c r="DVR242" s="1574"/>
      <c r="DVS242" s="1574"/>
      <c r="DVT242" s="1574"/>
      <c r="DVU242" s="1574"/>
      <c r="DVV242" s="1574"/>
      <c r="DVW242" s="1574"/>
      <c r="DVX242" s="1574"/>
      <c r="DVY242" s="1574"/>
      <c r="DVZ242" s="1574"/>
      <c r="DWA242" s="1574"/>
      <c r="DWB242" s="1574"/>
      <c r="DWC242" s="1574"/>
      <c r="DWD242" s="1574"/>
      <c r="DWE242" s="1574"/>
      <c r="DWF242" s="1574"/>
      <c r="DWG242" s="1574"/>
      <c r="DWH242" s="1574"/>
      <c r="DWI242" s="1574"/>
      <c r="DWJ242" s="1574"/>
      <c r="DWK242" s="1574"/>
      <c r="DWL242" s="1574"/>
      <c r="DWM242" s="1574"/>
      <c r="DWN242" s="1574"/>
      <c r="DWO242" s="1574"/>
      <c r="DWP242" s="1574"/>
      <c r="DWQ242" s="1574"/>
      <c r="DWR242" s="1574"/>
      <c r="DWS242" s="1574"/>
      <c r="DWT242" s="1574"/>
      <c r="DWU242" s="1574"/>
      <c r="DWV242" s="1574"/>
      <c r="DWW242" s="1574"/>
      <c r="DWX242" s="1574"/>
      <c r="DWY242" s="1574"/>
      <c r="DWZ242" s="1574"/>
      <c r="DXA242" s="1574"/>
      <c r="DXB242" s="1574"/>
      <c r="DXC242" s="1574"/>
      <c r="DXD242" s="1574"/>
      <c r="DXE242" s="1574"/>
      <c r="DXF242" s="1574"/>
      <c r="DXG242" s="1574"/>
      <c r="DXH242" s="1574"/>
      <c r="DXI242" s="1574"/>
      <c r="DXJ242" s="1574"/>
      <c r="DXK242" s="1574"/>
      <c r="DXL242" s="1574"/>
      <c r="DXM242" s="1574"/>
      <c r="DXN242" s="1574"/>
      <c r="DXO242" s="1574"/>
      <c r="DXP242" s="1574"/>
      <c r="DXQ242" s="1574"/>
      <c r="DXR242" s="1574"/>
      <c r="DXS242" s="1574"/>
      <c r="DXT242" s="1574"/>
      <c r="DXU242" s="1574"/>
      <c r="DXV242" s="1574"/>
      <c r="DXW242" s="1574"/>
      <c r="DXX242" s="1574"/>
      <c r="DXY242" s="1574"/>
      <c r="DXZ242" s="1574"/>
      <c r="DYA242" s="1574"/>
      <c r="DYB242" s="1574"/>
      <c r="DYC242" s="1574"/>
      <c r="DYD242" s="1574"/>
      <c r="DYE242" s="1574"/>
      <c r="DYF242" s="1574"/>
      <c r="DYG242" s="1574"/>
      <c r="DYH242" s="1574"/>
      <c r="DYI242" s="1574"/>
      <c r="DYJ242" s="1574"/>
      <c r="DYK242" s="1574"/>
      <c r="DYL242" s="1574"/>
      <c r="DYM242" s="1574"/>
      <c r="DYN242" s="1574"/>
      <c r="DYO242" s="1574"/>
      <c r="DYP242" s="1574"/>
      <c r="DYQ242" s="1574"/>
      <c r="DYR242" s="1574"/>
      <c r="DYS242" s="1574"/>
      <c r="DYT242" s="1574"/>
      <c r="DYU242" s="1574"/>
      <c r="DYV242" s="1574"/>
      <c r="DYW242" s="1574"/>
      <c r="DYX242" s="1574"/>
      <c r="DYY242" s="1574"/>
      <c r="DYZ242" s="1574"/>
      <c r="DZA242" s="1574"/>
      <c r="DZB242" s="1574"/>
      <c r="DZC242" s="1574"/>
      <c r="DZD242" s="1574"/>
      <c r="DZE242" s="1574"/>
      <c r="DZF242" s="1574"/>
      <c r="DZG242" s="1574"/>
      <c r="DZH242" s="1574"/>
      <c r="DZI242" s="1574"/>
      <c r="DZJ242" s="1574"/>
      <c r="DZK242" s="1574"/>
      <c r="DZL242" s="1574"/>
      <c r="DZM242" s="1574"/>
      <c r="DZN242" s="1574"/>
      <c r="DZO242" s="1574"/>
      <c r="DZP242" s="1574"/>
      <c r="DZQ242" s="1574"/>
      <c r="DZR242" s="1574"/>
      <c r="DZS242" s="1574"/>
      <c r="DZT242" s="1574"/>
      <c r="DZU242" s="1574"/>
      <c r="DZV242" s="1574"/>
      <c r="DZW242" s="1574"/>
      <c r="DZX242" s="1574"/>
      <c r="DZY242" s="1574"/>
      <c r="DZZ242" s="1574"/>
      <c r="EAA242" s="1574"/>
      <c r="EAB242" s="1574"/>
      <c r="EAC242" s="1574"/>
      <c r="EAD242" s="1574"/>
      <c r="EAE242" s="1574"/>
      <c r="EAF242" s="1574"/>
      <c r="EAG242" s="1574"/>
      <c r="EAH242" s="1574"/>
      <c r="EAI242" s="1574"/>
      <c r="EAJ242" s="1574"/>
      <c r="EAK242" s="1574"/>
      <c r="EAL242" s="1574"/>
      <c r="EAM242" s="1574"/>
      <c r="EAN242" s="1574"/>
      <c r="EAO242" s="1574"/>
      <c r="EAP242" s="1574"/>
      <c r="EAQ242" s="1574"/>
      <c r="EAR242" s="1574"/>
      <c r="EAS242" s="1574"/>
      <c r="EAT242" s="1574"/>
      <c r="EAU242" s="1574"/>
      <c r="EAV242" s="1574"/>
      <c r="EAW242" s="1574"/>
      <c r="EAX242" s="1574"/>
      <c r="EAY242" s="1574"/>
      <c r="EAZ242" s="1574"/>
      <c r="EBA242" s="1574"/>
      <c r="EBB242" s="1574"/>
      <c r="EBC242" s="1574"/>
      <c r="EBD242" s="1574"/>
      <c r="EBE242" s="1574"/>
      <c r="EBF242" s="1574"/>
      <c r="EBG242" s="1574"/>
      <c r="EBH242" s="1574"/>
      <c r="EBI242" s="1574"/>
      <c r="EBJ242" s="1574"/>
      <c r="EBK242" s="1574"/>
      <c r="EBL242" s="1574"/>
      <c r="EBM242" s="1574"/>
      <c r="EBN242" s="1574"/>
      <c r="EBO242" s="1574"/>
      <c r="EBP242" s="1574"/>
      <c r="EBQ242" s="1574"/>
      <c r="EBR242" s="1574"/>
      <c r="EBS242" s="1574"/>
      <c r="EBT242" s="1574"/>
      <c r="EBU242" s="1574"/>
      <c r="EBV242" s="1574"/>
      <c r="EBW242" s="1574"/>
      <c r="EBX242" s="1574"/>
      <c r="EBY242" s="1574"/>
      <c r="EBZ242" s="1574"/>
      <c r="ECA242" s="1574"/>
      <c r="ECB242" s="1574"/>
      <c r="ECC242" s="1574"/>
      <c r="ECD242" s="1574"/>
      <c r="ECE242" s="1574"/>
      <c r="ECF242" s="1574"/>
      <c r="ECG242" s="1574"/>
      <c r="ECH242" s="1574"/>
      <c r="ECI242" s="1574"/>
      <c r="ECJ242" s="1574"/>
      <c r="ECK242" s="1574"/>
      <c r="ECL242" s="1574"/>
      <c r="ECM242" s="1574"/>
      <c r="ECN242" s="1574"/>
      <c r="ECO242" s="1574"/>
      <c r="ECP242" s="1574"/>
      <c r="ECQ242" s="1574"/>
      <c r="ECR242" s="1574"/>
      <c r="ECS242" s="1574"/>
      <c r="ECT242" s="1574"/>
      <c r="ECU242" s="1574"/>
      <c r="ECV242" s="1574"/>
      <c r="ECW242" s="1574"/>
      <c r="ECX242" s="1574"/>
      <c r="ECY242" s="1574"/>
      <c r="ECZ242" s="1574"/>
      <c r="EDA242" s="1574"/>
      <c r="EDB242" s="1574"/>
      <c r="EDC242" s="1574"/>
      <c r="EDD242" s="1574"/>
      <c r="EDE242" s="1574"/>
      <c r="EDF242" s="1574"/>
      <c r="EDG242" s="1574"/>
      <c r="EDH242" s="1574"/>
      <c r="EDI242" s="1574"/>
      <c r="EDJ242" s="1574"/>
      <c r="EDK242" s="1574"/>
      <c r="EDL242" s="1574"/>
      <c r="EDM242" s="1574"/>
      <c r="EDN242" s="1574"/>
      <c r="EDO242" s="1574"/>
      <c r="EDP242" s="1574"/>
      <c r="EDQ242" s="1574"/>
      <c r="EDR242" s="1574"/>
      <c r="EDS242" s="1574"/>
      <c r="EDT242" s="1574"/>
      <c r="EDU242" s="1574"/>
      <c r="EDV242" s="1574"/>
      <c r="EDW242" s="1574"/>
      <c r="EDX242" s="1574"/>
      <c r="EDY242" s="1574"/>
      <c r="EDZ242" s="1574"/>
      <c r="EEA242" s="1574"/>
      <c r="EEB242" s="1574"/>
      <c r="EEC242" s="1574"/>
      <c r="EED242" s="1574"/>
      <c r="EEE242" s="1574"/>
      <c r="EEF242" s="1574"/>
      <c r="EEG242" s="1574"/>
      <c r="EEH242" s="1574"/>
      <c r="EEI242" s="1574"/>
      <c r="EEJ242" s="1574"/>
      <c r="EEK242" s="1574"/>
      <c r="EEL242" s="1574"/>
      <c r="EEM242" s="1574"/>
      <c r="EEN242" s="1574"/>
      <c r="EEO242" s="1574"/>
      <c r="EEP242" s="1574"/>
      <c r="EEQ242" s="1574"/>
      <c r="EER242" s="1574"/>
      <c r="EES242" s="1574"/>
      <c r="EET242" s="1574"/>
      <c r="EEU242" s="1574"/>
      <c r="EEV242" s="1574"/>
      <c r="EEW242" s="1574"/>
      <c r="EEX242" s="1574"/>
      <c r="EEY242" s="1574"/>
      <c r="EEZ242" s="1574"/>
      <c r="EFA242" s="1574"/>
      <c r="EFB242" s="1574"/>
      <c r="EFC242" s="1574"/>
      <c r="EFD242" s="1574"/>
      <c r="EFE242" s="1574"/>
      <c r="EFF242" s="1574"/>
      <c r="EFG242" s="1574"/>
      <c r="EFH242" s="1574"/>
      <c r="EFI242" s="1574"/>
      <c r="EFJ242" s="1574"/>
      <c r="EFK242" s="1574"/>
      <c r="EFL242" s="1574"/>
      <c r="EFM242" s="1574"/>
      <c r="EFN242" s="1574"/>
      <c r="EFO242" s="1574"/>
      <c r="EFP242" s="1574"/>
      <c r="EFQ242" s="1574"/>
      <c r="EFR242" s="1574"/>
      <c r="EFS242" s="1574"/>
      <c r="EFT242" s="1574"/>
      <c r="EFU242" s="1574"/>
      <c r="EFV242" s="1574"/>
      <c r="EFW242" s="1574"/>
      <c r="EFX242" s="1574"/>
      <c r="EFY242" s="1574"/>
      <c r="EFZ242" s="1574"/>
      <c r="EGA242" s="1574"/>
      <c r="EGB242" s="1574"/>
      <c r="EGC242" s="1574"/>
      <c r="EGD242" s="1574"/>
      <c r="EGE242" s="1574"/>
      <c r="EGF242" s="1574"/>
      <c r="EGG242" s="1574"/>
      <c r="EGH242" s="1574"/>
      <c r="EGI242" s="1574"/>
      <c r="EGJ242" s="1574"/>
      <c r="EGK242" s="1574"/>
      <c r="EGL242" s="1574"/>
      <c r="EGM242" s="1574"/>
      <c r="EGN242" s="1574"/>
      <c r="EGO242" s="1574"/>
      <c r="EGP242" s="1574"/>
      <c r="EGQ242" s="1574"/>
      <c r="EGR242" s="1574"/>
      <c r="EGS242" s="1574"/>
      <c r="EGT242" s="1574"/>
      <c r="EGU242" s="1574"/>
      <c r="EGV242" s="1574"/>
      <c r="EGW242" s="1574"/>
      <c r="EGX242" s="1574"/>
      <c r="EGY242" s="1574"/>
      <c r="EGZ242" s="1574"/>
      <c r="EHA242" s="1574"/>
      <c r="EHB242" s="1574"/>
      <c r="EHC242" s="1574"/>
      <c r="EHD242" s="1574"/>
      <c r="EHE242" s="1574"/>
      <c r="EHF242" s="1574"/>
      <c r="EHG242" s="1574"/>
      <c r="EHH242" s="1574"/>
      <c r="EHI242" s="1574"/>
      <c r="EHJ242" s="1574"/>
      <c r="EHK242" s="1574"/>
      <c r="EHL242" s="1574"/>
      <c r="EHM242" s="1574"/>
      <c r="EHN242" s="1574"/>
      <c r="EHO242" s="1574"/>
      <c r="EHP242" s="1574"/>
      <c r="EHQ242" s="1574"/>
      <c r="EHR242" s="1574"/>
      <c r="EHS242" s="1574"/>
      <c r="EHT242" s="1574"/>
      <c r="EHU242" s="1574"/>
      <c r="EHV242" s="1574"/>
      <c r="EHW242" s="1574"/>
      <c r="EHX242" s="1574"/>
      <c r="EHY242" s="1574"/>
      <c r="EHZ242" s="1574"/>
      <c r="EIA242" s="1574"/>
      <c r="EIB242" s="1574"/>
      <c r="EIC242" s="1574"/>
      <c r="EID242" s="1574"/>
      <c r="EIE242" s="1574"/>
      <c r="EIF242" s="1574"/>
      <c r="EIG242" s="1574"/>
      <c r="EIH242" s="1574"/>
      <c r="EII242" s="1574"/>
      <c r="EIJ242" s="1574"/>
      <c r="EIK242" s="1574"/>
      <c r="EIL242" s="1574"/>
      <c r="EIM242" s="1574"/>
      <c r="EIN242" s="1574"/>
      <c r="EIO242" s="1574"/>
      <c r="EIP242" s="1574"/>
      <c r="EIQ242" s="1574"/>
      <c r="EIR242" s="1574"/>
      <c r="EIS242" s="1574"/>
      <c r="EIT242" s="1574"/>
      <c r="EIU242" s="1574"/>
      <c r="EIV242" s="1574"/>
      <c r="EIW242" s="1574"/>
      <c r="EIX242" s="1574"/>
      <c r="EIY242" s="1574"/>
      <c r="EIZ242" s="1574"/>
      <c r="EJA242" s="1574"/>
      <c r="EJB242" s="1574"/>
      <c r="EJC242" s="1574"/>
      <c r="EJD242" s="1574"/>
      <c r="EJE242" s="1574"/>
      <c r="EJF242" s="1574"/>
      <c r="EJG242" s="1574"/>
      <c r="EJH242" s="1574"/>
      <c r="EJI242" s="1574"/>
      <c r="EJJ242" s="1574"/>
      <c r="EJK242" s="1574"/>
      <c r="EJL242" s="1574"/>
      <c r="EJM242" s="1574"/>
      <c r="EJN242" s="1574"/>
      <c r="EJO242" s="1574"/>
      <c r="EJP242" s="1574"/>
      <c r="EJQ242" s="1574"/>
      <c r="EJR242" s="1574"/>
      <c r="EJS242" s="1574"/>
      <c r="EJT242" s="1574"/>
      <c r="EJU242" s="1574"/>
      <c r="EJV242" s="1574"/>
      <c r="EJW242" s="1574"/>
      <c r="EJX242" s="1574"/>
      <c r="EJY242" s="1574"/>
      <c r="EJZ242" s="1574"/>
      <c r="EKA242" s="1574"/>
      <c r="EKB242" s="1574"/>
      <c r="EKC242" s="1574"/>
      <c r="EKD242" s="1574"/>
      <c r="EKE242" s="1574"/>
      <c r="EKF242" s="1574"/>
      <c r="EKG242" s="1574"/>
      <c r="EKH242" s="1574"/>
      <c r="EKI242" s="1574"/>
      <c r="EKJ242" s="1574"/>
      <c r="EKK242" s="1574"/>
      <c r="EKL242" s="1574"/>
      <c r="EKM242" s="1574"/>
      <c r="EKN242" s="1574"/>
      <c r="EKO242" s="1574"/>
      <c r="EKP242" s="1574"/>
      <c r="EKQ242" s="1574"/>
      <c r="EKR242" s="1574"/>
      <c r="EKS242" s="1574"/>
      <c r="EKT242" s="1574"/>
      <c r="EKU242" s="1574"/>
      <c r="EKV242" s="1574"/>
      <c r="EKW242" s="1574"/>
      <c r="EKX242" s="1574"/>
      <c r="EKY242" s="1574"/>
      <c r="EKZ242" s="1574"/>
      <c r="ELA242" s="1574"/>
      <c r="ELB242" s="1574"/>
      <c r="ELC242" s="1574"/>
      <c r="ELD242" s="1574"/>
      <c r="ELE242" s="1574"/>
      <c r="ELF242" s="1574"/>
      <c r="ELG242" s="1574"/>
      <c r="ELH242" s="1574"/>
      <c r="ELI242" s="1574"/>
      <c r="ELJ242" s="1574"/>
      <c r="ELK242" s="1574"/>
      <c r="ELL242" s="1574"/>
      <c r="ELM242" s="1574"/>
      <c r="ELN242" s="1574"/>
      <c r="ELO242" s="1574"/>
      <c r="ELP242" s="1574"/>
      <c r="ELQ242" s="1574"/>
      <c r="ELR242" s="1574"/>
      <c r="ELS242" s="1574"/>
      <c r="ELT242" s="1574"/>
      <c r="ELU242" s="1574"/>
      <c r="ELV242" s="1574"/>
      <c r="ELW242" s="1574"/>
      <c r="ELX242" s="1574"/>
      <c r="ELY242" s="1574"/>
      <c r="ELZ242" s="1574"/>
      <c r="EMA242" s="1574"/>
      <c r="EMB242" s="1574"/>
      <c r="EMC242" s="1574"/>
      <c r="EMD242" s="1574"/>
      <c r="EME242" s="1574"/>
      <c r="EMF242" s="1574"/>
      <c r="EMG242" s="1574"/>
      <c r="EMH242" s="1574"/>
      <c r="EMI242" s="1574"/>
      <c r="EMJ242" s="1574"/>
      <c r="EMK242" s="1574"/>
      <c r="EML242" s="1574"/>
      <c r="EMM242" s="1574"/>
      <c r="EMN242" s="1574"/>
      <c r="EMO242" s="1574"/>
      <c r="EMP242" s="1574"/>
      <c r="EMQ242" s="1574"/>
      <c r="EMR242" s="1574"/>
      <c r="EMS242" s="1574"/>
      <c r="EMT242" s="1574"/>
      <c r="EMU242" s="1574"/>
      <c r="EMV242" s="1574"/>
      <c r="EMW242" s="1574"/>
      <c r="EMX242" s="1574"/>
      <c r="EMY242" s="1574"/>
      <c r="EMZ242" s="1574"/>
      <c r="ENA242" s="1574"/>
      <c r="ENB242" s="1574"/>
      <c r="ENC242" s="1574"/>
      <c r="END242" s="1574"/>
      <c r="ENE242" s="1574"/>
      <c r="ENF242" s="1574"/>
      <c r="ENG242" s="1574"/>
      <c r="ENH242" s="1574"/>
      <c r="ENI242" s="1574"/>
      <c r="ENJ242" s="1574"/>
      <c r="ENK242" s="1574"/>
      <c r="ENL242" s="1574"/>
      <c r="ENM242" s="1574"/>
      <c r="ENN242" s="1574"/>
      <c r="ENO242" s="1574"/>
      <c r="ENP242" s="1574"/>
      <c r="ENQ242" s="1574"/>
      <c r="ENR242" s="1574"/>
      <c r="ENS242" s="1574"/>
      <c r="ENT242" s="1574"/>
      <c r="ENU242" s="1574"/>
      <c r="ENV242" s="1574"/>
      <c r="ENW242" s="1574"/>
      <c r="ENX242" s="1574"/>
      <c r="ENY242" s="1574"/>
      <c r="ENZ242" s="1574"/>
      <c r="EOA242" s="1574"/>
      <c r="EOB242" s="1574"/>
      <c r="EOC242" s="1574"/>
      <c r="EOD242" s="1574"/>
      <c r="EOE242" s="1574"/>
      <c r="EOF242" s="1574"/>
      <c r="EOG242" s="1574"/>
      <c r="EOH242" s="1574"/>
      <c r="EOI242" s="1574"/>
      <c r="EOJ242" s="1574"/>
      <c r="EOK242" s="1574"/>
      <c r="EOL242" s="1574"/>
      <c r="EOM242" s="1574"/>
      <c r="EON242" s="1574"/>
      <c r="EOO242" s="1574"/>
      <c r="EOP242" s="1574"/>
      <c r="EOQ242" s="1574"/>
      <c r="EOR242" s="1574"/>
      <c r="EOS242" s="1574"/>
      <c r="EOT242" s="1574"/>
      <c r="EOU242" s="1574"/>
      <c r="EOV242" s="1574"/>
      <c r="EOW242" s="1574"/>
      <c r="EOX242" s="1574"/>
      <c r="EOY242" s="1574"/>
      <c r="EOZ242" s="1574"/>
      <c r="EPA242" s="1574"/>
      <c r="EPB242" s="1574"/>
      <c r="EPC242" s="1574"/>
      <c r="EPD242" s="1574"/>
      <c r="EPE242" s="1574"/>
      <c r="EPF242" s="1574"/>
      <c r="EPG242" s="1574"/>
      <c r="EPH242" s="1574"/>
      <c r="EPI242" s="1574"/>
      <c r="EPJ242" s="1574"/>
      <c r="EPK242" s="1574"/>
      <c r="EPL242" s="1574"/>
      <c r="EPM242" s="1574"/>
      <c r="EPN242" s="1574"/>
      <c r="EPO242" s="1574"/>
      <c r="EPP242" s="1574"/>
      <c r="EPQ242" s="1574"/>
      <c r="EPR242" s="1574"/>
      <c r="EPS242" s="1574"/>
      <c r="EPT242" s="1574"/>
      <c r="EPU242" s="1574"/>
      <c r="EPV242" s="1574"/>
      <c r="EPW242" s="1574"/>
      <c r="EPX242" s="1574"/>
      <c r="EPY242" s="1574"/>
      <c r="EPZ242" s="1574"/>
      <c r="EQA242" s="1574"/>
      <c r="EQB242" s="1574"/>
      <c r="EQC242" s="1574"/>
      <c r="EQD242" s="1574"/>
      <c r="EQE242" s="1574"/>
      <c r="EQF242" s="1574"/>
      <c r="EQG242" s="1574"/>
      <c r="EQH242" s="1574"/>
      <c r="EQI242" s="1574"/>
      <c r="EQJ242" s="1574"/>
      <c r="EQK242" s="1574"/>
      <c r="EQL242" s="1574"/>
      <c r="EQM242" s="1574"/>
      <c r="EQN242" s="1574"/>
      <c r="EQO242" s="1574"/>
      <c r="EQP242" s="1574"/>
      <c r="EQQ242" s="1574"/>
      <c r="EQR242" s="1574"/>
      <c r="EQS242" s="1574"/>
      <c r="EQT242" s="1574"/>
      <c r="EQU242" s="1574"/>
      <c r="EQV242" s="1574"/>
      <c r="EQW242" s="1574"/>
      <c r="EQX242" s="1574"/>
      <c r="EQY242" s="1574"/>
      <c r="EQZ242" s="1574"/>
      <c r="ERA242" s="1574"/>
      <c r="ERB242" s="1574"/>
      <c r="ERC242" s="1574"/>
      <c r="ERD242" s="1574"/>
      <c r="ERE242" s="1574"/>
      <c r="ERF242" s="1574"/>
      <c r="ERG242" s="1574"/>
      <c r="ERH242" s="1574"/>
      <c r="ERI242" s="1574"/>
      <c r="ERJ242" s="1574"/>
      <c r="ERK242" s="1574"/>
      <c r="ERL242" s="1574"/>
      <c r="ERM242" s="1574"/>
      <c r="ERN242" s="1574"/>
      <c r="ERO242" s="1574"/>
      <c r="ERP242" s="1574"/>
      <c r="ERQ242" s="1574"/>
      <c r="ERR242" s="1574"/>
      <c r="ERS242" s="1574"/>
      <c r="ERT242" s="1574"/>
      <c r="ERU242" s="1574"/>
      <c r="ERV242" s="1574"/>
      <c r="ERW242" s="1574"/>
      <c r="ERX242" s="1574"/>
      <c r="ERY242" s="1574"/>
      <c r="ERZ242" s="1574"/>
      <c r="ESA242" s="1574"/>
      <c r="ESB242" s="1574"/>
      <c r="ESC242" s="1574"/>
      <c r="ESD242" s="1574"/>
      <c r="ESE242" s="1574"/>
      <c r="ESF242" s="1574"/>
      <c r="ESG242" s="1574"/>
      <c r="ESH242" s="1574"/>
      <c r="ESI242" s="1574"/>
      <c r="ESJ242" s="1574"/>
      <c r="ESK242" s="1574"/>
      <c r="ESL242" s="1574"/>
      <c r="ESM242" s="1574"/>
      <c r="ESN242" s="1574"/>
      <c r="ESO242" s="1574"/>
      <c r="ESP242" s="1574"/>
      <c r="ESQ242" s="1574"/>
      <c r="ESR242" s="1574"/>
      <c r="ESS242" s="1574"/>
      <c r="EST242" s="1574"/>
      <c r="ESU242" s="1574"/>
      <c r="ESV242" s="1574"/>
      <c r="ESW242" s="1574"/>
      <c r="ESX242" s="1574"/>
      <c r="ESY242" s="1574"/>
      <c r="ESZ242" s="1574"/>
      <c r="ETA242" s="1574"/>
      <c r="ETB242" s="1574"/>
      <c r="ETC242" s="1574"/>
      <c r="ETD242" s="1574"/>
      <c r="ETE242" s="1574"/>
      <c r="ETF242" s="1574"/>
      <c r="ETG242" s="1574"/>
      <c r="ETH242" s="1574"/>
      <c r="ETI242" s="1574"/>
      <c r="ETJ242" s="1574"/>
      <c r="ETK242" s="1574"/>
      <c r="ETL242" s="1574"/>
      <c r="ETM242" s="1574"/>
      <c r="ETN242" s="1574"/>
      <c r="ETO242" s="1574"/>
      <c r="ETP242" s="1574"/>
      <c r="ETQ242" s="1574"/>
      <c r="ETR242" s="1574"/>
      <c r="ETS242" s="1574"/>
      <c r="ETT242" s="1574"/>
      <c r="ETU242" s="1574"/>
      <c r="ETV242" s="1574"/>
      <c r="ETW242" s="1574"/>
      <c r="ETX242" s="1574"/>
      <c r="ETY242" s="1574"/>
      <c r="ETZ242" s="1574"/>
      <c r="EUA242" s="1574"/>
      <c r="EUB242" s="1574"/>
      <c r="EUC242" s="1574"/>
      <c r="EUD242" s="1574"/>
      <c r="EUE242" s="1574"/>
      <c r="EUF242" s="1574"/>
      <c r="EUG242" s="1574"/>
      <c r="EUH242" s="1574"/>
      <c r="EUI242" s="1574"/>
      <c r="EUJ242" s="1574"/>
      <c r="EUK242" s="1574"/>
      <c r="EUL242" s="1574"/>
      <c r="EUM242" s="1574"/>
      <c r="EUN242" s="1574"/>
      <c r="EUO242" s="1574"/>
      <c r="EUP242" s="1574"/>
      <c r="EUQ242" s="1574"/>
      <c r="EUR242" s="1574"/>
      <c r="EUS242" s="1574"/>
      <c r="EUT242" s="1574"/>
      <c r="EUU242" s="1574"/>
      <c r="EUV242" s="1574"/>
      <c r="EUW242" s="1574"/>
      <c r="EUX242" s="1574"/>
      <c r="EUY242" s="1574"/>
      <c r="EUZ242" s="1574"/>
      <c r="EVA242" s="1574"/>
      <c r="EVB242" s="1574"/>
      <c r="EVC242" s="1574"/>
      <c r="EVD242" s="1574"/>
      <c r="EVE242" s="1574"/>
      <c r="EVF242" s="1574"/>
      <c r="EVG242" s="1574"/>
      <c r="EVH242" s="1574"/>
      <c r="EVI242" s="1574"/>
      <c r="EVJ242" s="1574"/>
      <c r="EVK242" s="1574"/>
      <c r="EVL242" s="1574"/>
      <c r="EVM242" s="1574"/>
      <c r="EVN242" s="1574"/>
      <c r="EVO242" s="1574"/>
      <c r="EVP242" s="1574"/>
      <c r="EVQ242" s="1574"/>
      <c r="EVR242" s="1574"/>
      <c r="EVS242" s="1574"/>
      <c r="EVT242" s="1574"/>
      <c r="EVU242" s="1574"/>
      <c r="EVV242" s="1574"/>
      <c r="EVW242" s="1574"/>
      <c r="EVX242" s="1574"/>
      <c r="EVY242" s="1574"/>
      <c r="EVZ242" s="1574"/>
      <c r="EWA242" s="1574"/>
      <c r="EWB242" s="1574"/>
      <c r="EWC242" s="1574"/>
      <c r="EWD242" s="1574"/>
      <c r="EWE242" s="1574"/>
      <c r="EWF242" s="1574"/>
      <c r="EWG242" s="1574"/>
      <c r="EWH242" s="1574"/>
      <c r="EWI242" s="1574"/>
      <c r="EWJ242" s="1574"/>
      <c r="EWK242" s="1574"/>
      <c r="EWL242" s="1574"/>
      <c r="EWM242" s="1574"/>
      <c r="EWN242" s="1574"/>
      <c r="EWO242" s="1574"/>
      <c r="EWP242" s="1574"/>
      <c r="EWQ242" s="1574"/>
      <c r="EWR242" s="1574"/>
      <c r="EWS242" s="1574"/>
      <c r="EWT242" s="1574"/>
      <c r="EWU242" s="1574"/>
      <c r="EWV242" s="1574"/>
      <c r="EWW242" s="1574"/>
      <c r="EWX242" s="1574"/>
      <c r="EWY242" s="1574"/>
      <c r="EWZ242" s="1574"/>
      <c r="EXA242" s="1574"/>
      <c r="EXB242" s="1574"/>
      <c r="EXC242" s="1574"/>
      <c r="EXD242" s="1574"/>
      <c r="EXE242" s="1574"/>
      <c r="EXF242" s="1574"/>
      <c r="EXG242" s="1574"/>
      <c r="EXH242" s="1574"/>
      <c r="EXI242" s="1574"/>
      <c r="EXJ242" s="1574"/>
      <c r="EXK242" s="1574"/>
      <c r="EXL242" s="1574"/>
      <c r="EXM242" s="1574"/>
      <c r="EXN242" s="1574"/>
      <c r="EXO242" s="1574"/>
      <c r="EXP242" s="1574"/>
      <c r="EXQ242" s="1574"/>
      <c r="EXR242" s="1574"/>
      <c r="EXS242" s="1574"/>
      <c r="EXT242" s="1574"/>
      <c r="EXU242" s="1574"/>
      <c r="EXV242" s="1574"/>
      <c r="EXW242" s="1574"/>
      <c r="EXX242" s="1574"/>
      <c r="EXY242" s="1574"/>
      <c r="EXZ242" s="1574"/>
      <c r="EYA242" s="1574"/>
      <c r="EYB242" s="1574"/>
      <c r="EYC242" s="1574"/>
      <c r="EYD242" s="1574"/>
      <c r="EYE242" s="1574"/>
      <c r="EYF242" s="1574"/>
      <c r="EYG242" s="1574"/>
      <c r="EYH242" s="1574"/>
      <c r="EYI242" s="1574"/>
      <c r="EYJ242" s="1574"/>
      <c r="EYK242" s="1574"/>
      <c r="EYL242" s="1574"/>
      <c r="EYM242" s="1574"/>
      <c r="EYN242" s="1574"/>
      <c r="EYO242" s="1574"/>
      <c r="EYP242" s="1574"/>
      <c r="EYQ242" s="1574"/>
      <c r="EYR242" s="1574"/>
      <c r="EYS242" s="1574"/>
      <c r="EYT242" s="1574"/>
      <c r="EYU242" s="1574"/>
      <c r="EYV242" s="1574"/>
      <c r="EYW242" s="1574"/>
      <c r="EYX242" s="1574"/>
      <c r="EYY242" s="1574"/>
      <c r="EYZ242" s="1574"/>
      <c r="EZA242" s="1574"/>
      <c r="EZB242" s="1574"/>
      <c r="EZC242" s="1574"/>
      <c r="EZD242" s="1574"/>
      <c r="EZE242" s="1574"/>
      <c r="EZF242" s="1574"/>
      <c r="EZG242" s="1574"/>
      <c r="EZH242" s="1574"/>
      <c r="EZI242" s="1574"/>
      <c r="EZJ242" s="1574"/>
      <c r="EZK242" s="1574"/>
      <c r="EZL242" s="1574"/>
      <c r="EZM242" s="1574"/>
      <c r="EZN242" s="1574"/>
      <c r="EZO242" s="1574"/>
      <c r="EZP242" s="1574"/>
      <c r="EZQ242" s="1574"/>
      <c r="EZR242" s="1574"/>
      <c r="EZS242" s="1574"/>
      <c r="EZT242" s="1574"/>
      <c r="EZU242" s="1574"/>
      <c r="EZV242" s="1574"/>
      <c r="EZW242" s="1574"/>
      <c r="EZX242" s="1574"/>
      <c r="EZY242" s="1574"/>
      <c r="EZZ242" s="1574"/>
      <c r="FAA242" s="1574"/>
      <c r="FAB242" s="1574"/>
      <c r="FAC242" s="1574"/>
      <c r="FAD242" s="1574"/>
      <c r="FAE242" s="1574"/>
      <c r="FAF242" s="1574"/>
      <c r="FAG242" s="1574"/>
      <c r="FAH242" s="1574"/>
      <c r="FAI242" s="1574"/>
      <c r="FAJ242" s="1574"/>
      <c r="FAK242" s="1574"/>
      <c r="FAL242" s="1574"/>
      <c r="FAM242" s="1574"/>
      <c r="FAN242" s="1574"/>
      <c r="FAO242" s="1574"/>
      <c r="FAP242" s="1574"/>
      <c r="FAQ242" s="1574"/>
      <c r="FAR242" s="1574"/>
      <c r="FAS242" s="1574"/>
      <c r="FAT242" s="1574"/>
      <c r="FAU242" s="1574"/>
      <c r="FAV242" s="1574"/>
      <c r="FAW242" s="1574"/>
      <c r="FAX242" s="1574"/>
      <c r="FAY242" s="1574"/>
      <c r="FAZ242" s="1574"/>
      <c r="FBA242" s="1574"/>
      <c r="FBB242" s="1574"/>
      <c r="FBC242" s="1574"/>
      <c r="FBD242" s="1574"/>
      <c r="FBE242" s="1574"/>
      <c r="FBF242" s="1574"/>
      <c r="FBG242" s="1574"/>
      <c r="FBH242" s="1574"/>
      <c r="FBI242" s="1574"/>
      <c r="FBJ242" s="1574"/>
      <c r="FBK242" s="1574"/>
      <c r="FBL242" s="1574"/>
      <c r="FBM242" s="1574"/>
      <c r="FBN242" s="1574"/>
      <c r="FBO242" s="1574"/>
      <c r="FBP242" s="1574"/>
      <c r="FBQ242" s="1574"/>
      <c r="FBR242" s="1574"/>
      <c r="FBS242" s="1574"/>
      <c r="FBT242" s="1574"/>
      <c r="FBU242" s="1574"/>
      <c r="FBV242" s="1574"/>
      <c r="FBW242" s="1574"/>
      <c r="FBX242" s="1574"/>
      <c r="FBY242" s="1574"/>
      <c r="FBZ242" s="1574"/>
      <c r="FCA242" s="1574"/>
      <c r="FCB242" s="1574"/>
      <c r="FCC242" s="1574"/>
      <c r="FCD242" s="1574"/>
      <c r="FCE242" s="1574"/>
      <c r="FCF242" s="1574"/>
      <c r="FCG242" s="1574"/>
      <c r="FCH242" s="1574"/>
      <c r="FCI242" s="1574"/>
      <c r="FCJ242" s="1574"/>
      <c r="FCK242" s="1574"/>
      <c r="FCL242" s="1574"/>
      <c r="FCM242" s="1574"/>
      <c r="FCN242" s="1574"/>
      <c r="FCO242" s="1574"/>
      <c r="FCP242" s="1574"/>
      <c r="FCQ242" s="1574"/>
      <c r="FCR242" s="1574"/>
      <c r="FCS242" s="1574"/>
      <c r="FCT242" s="1574"/>
      <c r="FCU242" s="1574"/>
      <c r="FCV242" s="1574"/>
      <c r="FCW242" s="1574"/>
      <c r="FCX242" s="1574"/>
      <c r="FCY242" s="1574"/>
      <c r="FCZ242" s="1574"/>
      <c r="FDA242" s="1574"/>
      <c r="FDB242" s="1574"/>
      <c r="FDC242" s="1574"/>
      <c r="FDD242" s="1574"/>
      <c r="FDE242" s="1574"/>
      <c r="FDF242" s="1574"/>
      <c r="FDG242" s="1574"/>
      <c r="FDH242" s="1574"/>
      <c r="FDI242" s="1574"/>
      <c r="FDJ242" s="1574"/>
      <c r="FDK242" s="1574"/>
      <c r="FDL242" s="1574"/>
      <c r="FDM242" s="1574"/>
      <c r="FDN242" s="1574"/>
      <c r="FDO242" s="1574"/>
      <c r="FDP242" s="1574"/>
      <c r="FDQ242" s="1574"/>
      <c r="FDR242" s="1574"/>
      <c r="FDS242" s="1574"/>
      <c r="FDT242" s="1574"/>
      <c r="FDU242" s="1574"/>
      <c r="FDV242" s="1574"/>
      <c r="FDW242" s="1574"/>
      <c r="FDX242" s="1574"/>
      <c r="FDY242" s="1574"/>
      <c r="FDZ242" s="1574"/>
      <c r="FEA242" s="1574"/>
      <c r="FEB242" s="1574"/>
      <c r="FEC242" s="1574"/>
      <c r="FED242" s="1574"/>
      <c r="FEE242" s="1574"/>
      <c r="FEF242" s="1574"/>
      <c r="FEG242" s="1574"/>
      <c r="FEH242" s="1574"/>
      <c r="FEI242" s="1574"/>
      <c r="FEJ242" s="1574"/>
      <c r="FEK242" s="1574"/>
      <c r="FEL242" s="1574"/>
      <c r="FEM242" s="1574"/>
      <c r="FEN242" s="1574"/>
      <c r="FEO242" s="1574"/>
      <c r="FEP242" s="1574"/>
      <c r="FEQ242" s="1574"/>
      <c r="FER242" s="1574"/>
      <c r="FES242" s="1574"/>
      <c r="FET242" s="1574"/>
      <c r="FEU242" s="1574"/>
      <c r="FEV242" s="1574"/>
      <c r="FEW242" s="1574"/>
      <c r="FEX242" s="1574"/>
      <c r="FEY242" s="1574"/>
      <c r="FEZ242" s="1574"/>
      <c r="FFA242" s="1574"/>
      <c r="FFB242" s="1574"/>
      <c r="FFC242" s="1574"/>
      <c r="FFD242" s="1574"/>
      <c r="FFE242" s="1574"/>
      <c r="FFF242" s="1574"/>
      <c r="FFG242" s="1574"/>
      <c r="FFH242" s="1574"/>
      <c r="FFI242" s="1574"/>
      <c r="FFJ242" s="1574"/>
      <c r="FFK242" s="1574"/>
      <c r="FFL242" s="1574"/>
      <c r="FFM242" s="1574"/>
      <c r="FFN242" s="1574"/>
      <c r="FFO242" s="1574"/>
      <c r="FFP242" s="1574"/>
      <c r="FFQ242" s="1574"/>
      <c r="FFR242" s="1574"/>
      <c r="FFS242" s="1574"/>
      <c r="FFT242" s="1574"/>
      <c r="FFU242" s="1574"/>
      <c r="FFV242" s="1574"/>
      <c r="FFW242" s="1574"/>
      <c r="FFX242" s="1574"/>
      <c r="FFY242" s="1574"/>
      <c r="FFZ242" s="1574"/>
      <c r="FGA242" s="1574"/>
      <c r="FGB242" s="1574"/>
      <c r="FGC242" s="1574"/>
      <c r="FGD242" s="1574"/>
      <c r="FGE242" s="1574"/>
      <c r="FGF242" s="1574"/>
      <c r="FGG242" s="1574"/>
      <c r="FGH242" s="1574"/>
      <c r="FGI242" s="1574"/>
      <c r="FGJ242" s="1574"/>
      <c r="FGK242" s="1574"/>
      <c r="FGL242" s="1574"/>
      <c r="FGM242" s="1574"/>
      <c r="FGN242" s="1574"/>
      <c r="FGO242" s="1574"/>
      <c r="FGP242" s="1574"/>
      <c r="FGQ242" s="1574"/>
      <c r="FGR242" s="1574"/>
      <c r="FGS242" s="1574"/>
      <c r="FGT242" s="1574"/>
      <c r="FGU242" s="1574"/>
      <c r="FGV242" s="1574"/>
      <c r="FGW242" s="1574"/>
      <c r="FGX242" s="1574"/>
      <c r="FGY242" s="1574"/>
      <c r="FGZ242" s="1574"/>
      <c r="FHA242" s="1574"/>
      <c r="FHB242" s="1574"/>
      <c r="FHC242" s="1574"/>
      <c r="FHD242" s="1574"/>
      <c r="FHE242" s="1574"/>
      <c r="FHF242" s="1574"/>
      <c r="FHG242" s="1574"/>
      <c r="FHH242" s="1574"/>
      <c r="FHI242" s="1574"/>
      <c r="FHJ242" s="1574"/>
      <c r="FHK242" s="1574"/>
      <c r="FHL242" s="1574"/>
      <c r="FHM242" s="1574"/>
      <c r="FHN242" s="1574"/>
      <c r="FHO242" s="1574"/>
      <c r="FHP242" s="1574"/>
      <c r="FHQ242" s="1574"/>
      <c r="FHR242" s="1574"/>
      <c r="FHS242" s="1574"/>
      <c r="FHT242" s="1574"/>
      <c r="FHU242" s="1574"/>
      <c r="FHV242" s="1574"/>
      <c r="FHW242" s="1574"/>
      <c r="FHX242" s="1574"/>
      <c r="FHY242" s="1574"/>
      <c r="FHZ242" s="1574"/>
      <c r="FIA242" s="1574"/>
      <c r="FIB242" s="1574"/>
      <c r="FIC242" s="1574"/>
      <c r="FID242" s="1574"/>
      <c r="FIE242" s="1574"/>
      <c r="FIF242" s="1574"/>
      <c r="FIG242" s="1574"/>
      <c r="FIH242" s="1574"/>
      <c r="FII242" s="1574"/>
      <c r="FIJ242" s="1574"/>
      <c r="FIK242" s="1574"/>
      <c r="FIL242" s="1574"/>
      <c r="FIM242" s="1574"/>
      <c r="FIN242" s="1574"/>
      <c r="FIO242" s="1574"/>
      <c r="FIP242" s="1574"/>
      <c r="FIQ242" s="1574"/>
      <c r="FIR242" s="1574"/>
      <c r="FIS242" s="1574"/>
      <c r="FIT242" s="1574"/>
      <c r="FIU242" s="1574"/>
      <c r="FIV242" s="1574"/>
      <c r="FIW242" s="1574"/>
      <c r="FIX242" s="1574"/>
      <c r="FIY242" s="1574"/>
      <c r="FIZ242" s="1574"/>
      <c r="FJA242" s="1574"/>
      <c r="FJB242" s="1574"/>
      <c r="FJC242" s="1574"/>
      <c r="FJD242" s="1574"/>
      <c r="FJE242" s="1574"/>
      <c r="FJF242" s="1574"/>
      <c r="FJG242" s="1574"/>
      <c r="FJH242" s="1574"/>
      <c r="FJI242" s="1574"/>
      <c r="FJJ242" s="1574"/>
      <c r="FJK242" s="1574"/>
      <c r="FJL242" s="1574"/>
      <c r="FJM242" s="1574"/>
      <c r="FJN242" s="1574"/>
      <c r="FJO242" s="1574"/>
      <c r="FJP242" s="1574"/>
      <c r="FJQ242" s="1574"/>
      <c r="FJR242" s="1574"/>
      <c r="FJS242" s="1574"/>
      <c r="FJT242" s="1574"/>
      <c r="FJU242" s="1574"/>
      <c r="FJV242" s="1574"/>
      <c r="FJW242" s="1574"/>
      <c r="FJX242" s="1574"/>
      <c r="FJY242" s="1574"/>
      <c r="FJZ242" s="1574"/>
      <c r="FKA242" s="1574"/>
      <c r="FKB242" s="1574"/>
      <c r="FKC242" s="1574"/>
      <c r="FKD242" s="1574"/>
      <c r="FKE242" s="1574"/>
      <c r="FKF242" s="1574"/>
      <c r="FKG242" s="1574"/>
      <c r="FKH242" s="1574"/>
      <c r="FKI242" s="1574"/>
      <c r="FKJ242" s="1574"/>
      <c r="FKK242" s="1574"/>
      <c r="FKL242" s="1574"/>
      <c r="FKM242" s="1574"/>
      <c r="FKN242" s="1574"/>
      <c r="FKO242" s="1574"/>
      <c r="FKP242" s="1574"/>
      <c r="FKQ242" s="1574"/>
      <c r="FKR242" s="1574"/>
      <c r="FKS242" s="1574"/>
      <c r="FKT242" s="1574"/>
      <c r="FKU242" s="1574"/>
      <c r="FKV242" s="1574"/>
      <c r="FKW242" s="1574"/>
      <c r="FKX242" s="1574"/>
      <c r="FKY242" s="1574"/>
      <c r="FKZ242" s="1574"/>
      <c r="FLA242" s="1574"/>
      <c r="FLB242" s="1574"/>
      <c r="FLC242" s="1574"/>
      <c r="FLD242" s="1574"/>
      <c r="FLE242" s="1574"/>
      <c r="FLF242" s="1574"/>
      <c r="FLG242" s="1574"/>
      <c r="FLH242" s="1574"/>
      <c r="FLI242" s="1574"/>
      <c r="FLJ242" s="1574"/>
      <c r="FLK242" s="1574"/>
      <c r="FLL242" s="1574"/>
      <c r="FLM242" s="1574"/>
      <c r="FLN242" s="1574"/>
      <c r="FLO242" s="1574"/>
      <c r="FLP242" s="1574"/>
      <c r="FLQ242" s="1574"/>
      <c r="FLR242" s="1574"/>
      <c r="FLS242" s="1574"/>
      <c r="FLT242" s="1574"/>
      <c r="FLU242" s="1574"/>
      <c r="FLV242" s="1574"/>
      <c r="FLW242" s="1574"/>
      <c r="FLX242" s="1574"/>
      <c r="FLY242" s="1574"/>
      <c r="FLZ242" s="1574"/>
      <c r="FMA242" s="1574"/>
      <c r="FMB242" s="1574"/>
      <c r="FMC242" s="1574"/>
      <c r="FMD242" s="1574"/>
      <c r="FME242" s="1574"/>
      <c r="FMF242" s="1574"/>
      <c r="FMG242" s="1574"/>
      <c r="FMH242" s="1574"/>
      <c r="FMI242" s="1574"/>
      <c r="FMJ242" s="1574"/>
      <c r="FMK242" s="1574"/>
      <c r="FML242" s="1574"/>
      <c r="FMM242" s="1574"/>
      <c r="FMN242" s="1574"/>
      <c r="FMO242" s="1574"/>
      <c r="FMP242" s="1574"/>
      <c r="FMQ242" s="1574"/>
      <c r="FMR242" s="1574"/>
      <c r="FMS242" s="1574"/>
      <c r="FMT242" s="1574"/>
      <c r="FMU242" s="1574"/>
      <c r="FMV242" s="1574"/>
      <c r="FMW242" s="1574"/>
      <c r="FMX242" s="1574"/>
      <c r="FMY242" s="1574"/>
      <c r="FMZ242" s="1574"/>
      <c r="FNA242" s="1574"/>
      <c r="FNB242" s="1574"/>
      <c r="FNC242" s="1574"/>
      <c r="FND242" s="1574"/>
      <c r="FNE242" s="1574"/>
      <c r="FNF242" s="1574"/>
      <c r="FNG242" s="1574"/>
      <c r="FNH242" s="1574"/>
      <c r="FNI242" s="1574"/>
      <c r="FNJ242" s="1574"/>
      <c r="FNK242" s="1574"/>
      <c r="FNL242" s="1574"/>
      <c r="FNM242" s="1574"/>
      <c r="FNN242" s="1574"/>
      <c r="FNO242" s="1574"/>
      <c r="FNP242" s="1574"/>
      <c r="FNQ242" s="1574"/>
      <c r="FNR242" s="1574"/>
      <c r="FNS242" s="1574"/>
      <c r="FNT242" s="1574"/>
      <c r="FNU242" s="1574"/>
      <c r="FNV242" s="1574"/>
      <c r="FNW242" s="1574"/>
      <c r="FNX242" s="1574"/>
      <c r="FNY242" s="1574"/>
      <c r="FNZ242" s="1574"/>
      <c r="FOA242" s="1574"/>
      <c r="FOB242" s="1574"/>
      <c r="FOC242" s="1574"/>
      <c r="FOD242" s="1574"/>
      <c r="FOE242" s="1574"/>
      <c r="FOF242" s="1574"/>
      <c r="FOG242" s="1574"/>
      <c r="FOH242" s="1574"/>
      <c r="FOI242" s="1574"/>
      <c r="FOJ242" s="1574"/>
      <c r="FOK242" s="1574"/>
      <c r="FOL242" s="1574"/>
      <c r="FOM242" s="1574"/>
      <c r="FON242" s="1574"/>
      <c r="FOO242" s="1574"/>
      <c r="FOP242" s="1574"/>
      <c r="FOQ242" s="1574"/>
      <c r="FOR242" s="1574"/>
      <c r="FOS242" s="1574"/>
      <c r="FOT242" s="1574"/>
      <c r="FOU242" s="1574"/>
      <c r="FOV242" s="1574"/>
      <c r="FOW242" s="1574"/>
      <c r="FOX242" s="1574"/>
      <c r="FOY242" s="1574"/>
      <c r="FOZ242" s="1574"/>
      <c r="FPA242" s="1574"/>
      <c r="FPB242" s="1574"/>
      <c r="FPC242" s="1574"/>
      <c r="FPD242" s="1574"/>
      <c r="FPE242" s="1574"/>
      <c r="FPF242" s="1574"/>
      <c r="FPG242" s="1574"/>
      <c r="FPH242" s="1574"/>
      <c r="FPI242" s="1574"/>
      <c r="FPJ242" s="1574"/>
      <c r="FPK242" s="1574"/>
      <c r="FPL242" s="1574"/>
      <c r="FPM242" s="1574"/>
      <c r="FPN242" s="1574"/>
      <c r="FPO242" s="1574"/>
      <c r="FPP242" s="1574"/>
      <c r="FPQ242" s="1574"/>
      <c r="FPR242" s="1574"/>
      <c r="FPS242" s="1574"/>
      <c r="FPT242" s="1574"/>
      <c r="FPU242" s="1574"/>
      <c r="FPV242" s="1574"/>
      <c r="FPW242" s="1574"/>
      <c r="FPX242" s="1574"/>
      <c r="FPY242" s="1574"/>
      <c r="FPZ242" s="1574"/>
      <c r="FQA242" s="1574"/>
      <c r="FQB242" s="1574"/>
      <c r="FQC242" s="1574"/>
      <c r="FQD242" s="1574"/>
      <c r="FQE242" s="1574"/>
      <c r="FQF242" s="1574"/>
      <c r="FQG242" s="1574"/>
      <c r="FQH242" s="1574"/>
      <c r="FQI242" s="1574"/>
      <c r="FQJ242" s="1574"/>
      <c r="FQK242" s="1574"/>
      <c r="FQL242" s="1574"/>
      <c r="FQM242" s="1574"/>
      <c r="FQN242" s="1574"/>
      <c r="FQO242" s="1574"/>
      <c r="FQP242" s="1574"/>
      <c r="FQQ242" s="1574"/>
      <c r="FQR242" s="1574"/>
      <c r="FQS242" s="1574"/>
      <c r="FQT242" s="1574"/>
      <c r="FQU242" s="1574"/>
      <c r="FQV242" s="1574"/>
      <c r="FQW242" s="1574"/>
      <c r="FQX242" s="1574"/>
      <c r="FQY242" s="1574"/>
      <c r="FQZ242" s="1574"/>
      <c r="FRA242" s="1574"/>
      <c r="FRB242" s="1574"/>
      <c r="FRC242" s="1574"/>
      <c r="FRD242" s="1574"/>
      <c r="FRE242" s="1574"/>
      <c r="FRF242" s="1574"/>
      <c r="FRG242" s="1574"/>
      <c r="FRH242" s="1574"/>
      <c r="FRI242" s="1574"/>
      <c r="FRJ242" s="1574"/>
      <c r="FRK242" s="1574"/>
      <c r="FRL242" s="1574"/>
      <c r="FRM242" s="1574"/>
      <c r="FRN242" s="1574"/>
      <c r="FRO242" s="1574"/>
      <c r="FRP242" s="1574"/>
      <c r="FRQ242" s="1574"/>
      <c r="FRR242" s="1574"/>
      <c r="FRS242" s="1574"/>
      <c r="FRT242" s="1574"/>
      <c r="FRU242" s="1574"/>
      <c r="FRV242" s="1574"/>
      <c r="FRW242" s="1574"/>
      <c r="FRX242" s="1574"/>
      <c r="FRY242" s="1574"/>
      <c r="FRZ242" s="1574"/>
      <c r="FSA242" s="1574"/>
      <c r="FSB242" s="1574"/>
      <c r="FSC242" s="1574"/>
      <c r="FSD242" s="1574"/>
      <c r="FSE242" s="1574"/>
      <c r="FSF242" s="1574"/>
      <c r="FSG242" s="1574"/>
      <c r="FSH242" s="1574"/>
      <c r="FSI242" s="1574"/>
      <c r="FSJ242" s="1574"/>
      <c r="FSK242" s="1574"/>
      <c r="FSL242" s="1574"/>
      <c r="FSM242" s="1574"/>
      <c r="FSN242" s="1574"/>
      <c r="FSO242" s="1574"/>
      <c r="FSP242" s="1574"/>
      <c r="FSQ242" s="1574"/>
      <c r="FSR242" s="1574"/>
      <c r="FSS242" s="1574"/>
      <c r="FST242" s="1574"/>
      <c r="FSU242" s="1574"/>
      <c r="FSV242" s="1574"/>
      <c r="FSW242" s="1574"/>
      <c r="FSX242" s="1574"/>
      <c r="FSY242" s="1574"/>
      <c r="FSZ242" s="1574"/>
      <c r="FTA242" s="1574"/>
      <c r="FTB242" s="1574"/>
      <c r="FTC242" s="1574"/>
      <c r="FTD242" s="1574"/>
      <c r="FTE242" s="1574"/>
      <c r="FTF242" s="1574"/>
      <c r="FTG242" s="1574"/>
      <c r="FTH242" s="1574"/>
      <c r="FTI242" s="1574"/>
      <c r="FTJ242" s="1574"/>
      <c r="FTK242" s="1574"/>
      <c r="FTL242" s="1574"/>
      <c r="FTM242" s="1574"/>
      <c r="FTN242" s="1574"/>
      <c r="FTO242" s="1574"/>
      <c r="FTP242" s="1574"/>
      <c r="FTQ242" s="1574"/>
      <c r="FTR242" s="1574"/>
      <c r="FTS242" s="1574"/>
      <c r="FTT242" s="1574"/>
      <c r="FTU242" s="1574"/>
      <c r="FTV242" s="1574"/>
      <c r="FTW242" s="1574"/>
      <c r="FTX242" s="1574"/>
      <c r="FTY242" s="1574"/>
      <c r="FTZ242" s="1574"/>
      <c r="FUA242" s="1574"/>
      <c r="FUB242" s="1574"/>
      <c r="FUC242" s="1574"/>
      <c r="FUD242" s="1574"/>
      <c r="FUE242" s="1574"/>
      <c r="FUF242" s="1574"/>
      <c r="FUG242" s="1574"/>
      <c r="FUH242" s="1574"/>
      <c r="FUI242" s="1574"/>
      <c r="FUJ242" s="1574"/>
      <c r="FUK242" s="1574"/>
      <c r="FUL242" s="1574"/>
      <c r="FUM242" s="1574"/>
      <c r="FUN242" s="1574"/>
      <c r="FUO242" s="1574"/>
      <c r="FUP242" s="1574"/>
      <c r="FUQ242" s="1574"/>
      <c r="FUR242" s="1574"/>
      <c r="FUS242" s="1574"/>
      <c r="FUT242" s="1574"/>
      <c r="FUU242" s="1574"/>
      <c r="FUV242" s="1574"/>
      <c r="FUW242" s="1574"/>
      <c r="FUX242" s="1574"/>
      <c r="FUY242" s="1574"/>
      <c r="FUZ242" s="1574"/>
      <c r="FVA242" s="1574"/>
      <c r="FVB242" s="1574"/>
      <c r="FVC242" s="1574"/>
      <c r="FVD242" s="1574"/>
      <c r="FVE242" s="1574"/>
      <c r="FVF242" s="1574"/>
      <c r="FVG242" s="1574"/>
      <c r="FVH242" s="1574"/>
      <c r="FVI242" s="1574"/>
      <c r="FVJ242" s="1574"/>
      <c r="FVK242" s="1574"/>
      <c r="FVL242" s="1574"/>
      <c r="FVM242" s="1574"/>
      <c r="FVN242" s="1574"/>
      <c r="FVO242" s="1574"/>
      <c r="FVP242" s="1574"/>
      <c r="FVQ242" s="1574"/>
      <c r="FVR242" s="1574"/>
      <c r="FVS242" s="1574"/>
      <c r="FVT242" s="1574"/>
      <c r="FVU242" s="1574"/>
      <c r="FVV242" s="1574"/>
      <c r="FVW242" s="1574"/>
      <c r="FVX242" s="1574"/>
      <c r="FVY242" s="1574"/>
      <c r="FVZ242" s="1574"/>
      <c r="FWA242" s="1574"/>
      <c r="FWB242" s="1574"/>
      <c r="FWC242" s="1574"/>
      <c r="FWD242" s="1574"/>
      <c r="FWE242" s="1574"/>
      <c r="FWF242" s="1574"/>
      <c r="FWG242" s="1574"/>
      <c r="FWH242" s="1574"/>
      <c r="FWI242" s="1574"/>
      <c r="FWJ242" s="1574"/>
      <c r="FWK242" s="1574"/>
      <c r="FWL242" s="1574"/>
      <c r="FWM242" s="1574"/>
      <c r="FWN242" s="1574"/>
      <c r="FWO242" s="1574"/>
      <c r="FWP242" s="1574"/>
      <c r="FWQ242" s="1574"/>
      <c r="FWR242" s="1574"/>
      <c r="FWS242" s="1574"/>
      <c r="FWT242" s="1574"/>
      <c r="FWU242" s="1574"/>
      <c r="FWV242" s="1574"/>
      <c r="FWW242" s="1574"/>
      <c r="FWX242" s="1574"/>
      <c r="FWY242" s="1574"/>
      <c r="FWZ242" s="1574"/>
      <c r="FXA242" s="1574"/>
      <c r="FXB242" s="1574"/>
      <c r="FXC242" s="1574"/>
      <c r="FXD242" s="1574"/>
      <c r="FXE242" s="1574"/>
      <c r="FXF242" s="1574"/>
      <c r="FXG242" s="1574"/>
      <c r="FXH242" s="1574"/>
      <c r="FXI242" s="1574"/>
      <c r="FXJ242" s="1574"/>
      <c r="FXK242" s="1574"/>
      <c r="FXL242" s="1574"/>
      <c r="FXM242" s="1574"/>
      <c r="FXN242" s="1574"/>
      <c r="FXO242" s="1574"/>
      <c r="FXP242" s="1574"/>
      <c r="FXQ242" s="1574"/>
      <c r="FXR242" s="1574"/>
      <c r="FXS242" s="1574"/>
      <c r="FXT242" s="1574"/>
      <c r="FXU242" s="1574"/>
      <c r="FXV242" s="1574"/>
      <c r="FXW242" s="1574"/>
      <c r="FXX242" s="1574"/>
      <c r="FXY242" s="1574"/>
      <c r="FXZ242" s="1574"/>
      <c r="FYA242" s="1574"/>
      <c r="FYB242" s="1574"/>
      <c r="FYC242" s="1574"/>
      <c r="FYD242" s="1574"/>
      <c r="FYE242" s="1574"/>
      <c r="FYF242" s="1574"/>
      <c r="FYG242" s="1574"/>
      <c r="FYH242" s="1574"/>
      <c r="FYI242" s="1574"/>
      <c r="FYJ242" s="1574"/>
      <c r="FYK242" s="1574"/>
      <c r="FYL242" s="1574"/>
      <c r="FYM242" s="1574"/>
      <c r="FYN242" s="1574"/>
      <c r="FYO242" s="1574"/>
      <c r="FYP242" s="1574"/>
      <c r="FYQ242" s="1574"/>
      <c r="FYR242" s="1574"/>
      <c r="FYS242" s="1574"/>
      <c r="FYT242" s="1574"/>
      <c r="FYU242" s="1574"/>
      <c r="FYV242" s="1574"/>
      <c r="FYW242" s="1574"/>
      <c r="FYX242" s="1574"/>
      <c r="FYY242" s="1574"/>
      <c r="FYZ242" s="1574"/>
      <c r="FZA242" s="1574"/>
      <c r="FZB242" s="1574"/>
      <c r="FZC242" s="1574"/>
      <c r="FZD242" s="1574"/>
      <c r="FZE242" s="1574"/>
      <c r="FZF242" s="1574"/>
      <c r="FZG242" s="1574"/>
      <c r="FZH242" s="1574"/>
      <c r="FZI242" s="1574"/>
      <c r="FZJ242" s="1574"/>
      <c r="FZK242" s="1574"/>
      <c r="FZL242" s="1574"/>
      <c r="FZM242" s="1574"/>
      <c r="FZN242" s="1574"/>
      <c r="FZO242" s="1574"/>
      <c r="FZP242" s="1574"/>
      <c r="FZQ242" s="1574"/>
      <c r="FZR242" s="1574"/>
      <c r="FZS242" s="1574"/>
      <c r="FZT242" s="1574"/>
      <c r="FZU242" s="1574"/>
      <c r="FZV242" s="1574"/>
      <c r="FZW242" s="1574"/>
      <c r="FZX242" s="1574"/>
      <c r="FZY242" s="1574"/>
      <c r="FZZ242" s="1574"/>
      <c r="GAA242" s="1574"/>
      <c r="GAB242" s="1574"/>
      <c r="GAC242" s="1574"/>
      <c r="GAD242" s="1574"/>
      <c r="GAE242" s="1574"/>
      <c r="GAF242" s="1574"/>
      <c r="GAG242" s="1574"/>
      <c r="GAH242" s="1574"/>
      <c r="GAI242" s="1574"/>
      <c r="GAJ242" s="1574"/>
      <c r="GAK242" s="1574"/>
      <c r="GAL242" s="1574"/>
      <c r="GAM242" s="1574"/>
      <c r="GAN242" s="1574"/>
      <c r="GAO242" s="1574"/>
      <c r="GAP242" s="1574"/>
      <c r="GAQ242" s="1574"/>
      <c r="GAR242" s="1574"/>
      <c r="GAS242" s="1574"/>
      <c r="GAT242" s="1574"/>
      <c r="GAU242" s="1574"/>
      <c r="GAV242" s="1574"/>
      <c r="GAW242" s="1574"/>
      <c r="GAX242" s="1574"/>
      <c r="GAY242" s="1574"/>
      <c r="GAZ242" s="1574"/>
      <c r="GBA242" s="1574"/>
      <c r="GBB242" s="1574"/>
      <c r="GBC242" s="1574"/>
      <c r="GBD242" s="1574"/>
      <c r="GBE242" s="1574"/>
      <c r="GBF242" s="1574"/>
      <c r="GBG242" s="1574"/>
      <c r="GBH242" s="1574"/>
      <c r="GBI242" s="1574"/>
      <c r="GBJ242" s="1574"/>
      <c r="GBK242" s="1574"/>
      <c r="GBL242" s="1574"/>
      <c r="GBM242" s="1574"/>
      <c r="GBN242" s="1574"/>
      <c r="GBO242" s="1574"/>
      <c r="GBP242" s="1574"/>
      <c r="GBQ242" s="1574"/>
      <c r="GBR242" s="1574"/>
      <c r="GBS242" s="1574"/>
      <c r="GBT242" s="1574"/>
      <c r="GBU242" s="1574"/>
      <c r="GBV242" s="1574"/>
      <c r="GBW242" s="1574"/>
      <c r="GBX242" s="1574"/>
      <c r="GBY242" s="1574"/>
      <c r="GBZ242" s="1574"/>
      <c r="GCA242" s="1574"/>
      <c r="GCB242" s="1574"/>
      <c r="GCC242" s="1574"/>
      <c r="GCD242" s="1574"/>
      <c r="GCE242" s="1574"/>
      <c r="GCF242" s="1574"/>
      <c r="GCG242" s="1574"/>
      <c r="GCH242" s="1574"/>
      <c r="GCI242" s="1574"/>
      <c r="GCJ242" s="1574"/>
      <c r="GCK242" s="1574"/>
      <c r="GCL242" s="1574"/>
      <c r="GCM242" s="1574"/>
      <c r="GCN242" s="1574"/>
      <c r="GCO242" s="1574"/>
      <c r="GCP242" s="1574"/>
      <c r="GCQ242" s="1574"/>
      <c r="GCR242" s="1574"/>
      <c r="GCS242" s="1574"/>
      <c r="GCT242" s="1574"/>
      <c r="GCU242" s="1574"/>
      <c r="GCV242" s="1574"/>
      <c r="GCW242" s="1574"/>
      <c r="GCX242" s="1574"/>
      <c r="GCY242" s="1574"/>
      <c r="GCZ242" s="1574"/>
      <c r="GDA242" s="1574"/>
      <c r="GDB242" s="1574"/>
      <c r="GDC242" s="1574"/>
      <c r="GDD242" s="1574"/>
      <c r="GDE242" s="1574"/>
      <c r="GDF242" s="1574"/>
      <c r="GDG242" s="1574"/>
      <c r="GDH242" s="1574"/>
      <c r="GDI242" s="1574"/>
      <c r="GDJ242" s="1574"/>
      <c r="GDK242" s="1574"/>
      <c r="GDL242" s="1574"/>
      <c r="GDM242" s="1574"/>
      <c r="GDN242" s="1574"/>
      <c r="GDO242" s="1574"/>
      <c r="GDP242" s="1574"/>
      <c r="GDQ242" s="1574"/>
      <c r="GDR242" s="1574"/>
      <c r="GDS242" s="1574"/>
      <c r="GDT242" s="1574"/>
      <c r="GDU242" s="1574"/>
      <c r="GDV242" s="1574"/>
      <c r="GDW242" s="1574"/>
      <c r="GDX242" s="1574"/>
      <c r="GDY242" s="1574"/>
      <c r="GDZ242" s="1574"/>
      <c r="GEA242" s="1574"/>
      <c r="GEB242" s="1574"/>
      <c r="GEC242" s="1574"/>
      <c r="GED242" s="1574"/>
      <c r="GEE242" s="1574"/>
      <c r="GEF242" s="1574"/>
      <c r="GEG242" s="1574"/>
      <c r="GEH242" s="1574"/>
      <c r="GEI242" s="1574"/>
      <c r="GEJ242" s="1574"/>
      <c r="GEK242" s="1574"/>
      <c r="GEL242" s="1574"/>
      <c r="GEM242" s="1574"/>
      <c r="GEN242" s="1574"/>
      <c r="GEO242" s="1574"/>
      <c r="GEP242" s="1574"/>
      <c r="GEQ242" s="1574"/>
      <c r="GER242" s="1574"/>
      <c r="GES242" s="1574"/>
      <c r="GET242" s="1574"/>
      <c r="GEU242" s="1574"/>
      <c r="GEV242" s="1574"/>
      <c r="GEW242" s="1574"/>
      <c r="GEX242" s="1574"/>
      <c r="GEY242" s="1574"/>
      <c r="GEZ242" s="1574"/>
      <c r="GFA242" s="1574"/>
      <c r="GFB242" s="1574"/>
      <c r="GFC242" s="1574"/>
      <c r="GFD242" s="1574"/>
      <c r="GFE242" s="1574"/>
      <c r="GFF242" s="1574"/>
      <c r="GFG242" s="1574"/>
      <c r="GFH242" s="1574"/>
      <c r="GFI242" s="1574"/>
      <c r="GFJ242" s="1574"/>
      <c r="GFK242" s="1574"/>
      <c r="GFL242" s="1574"/>
      <c r="GFM242" s="1574"/>
      <c r="GFN242" s="1574"/>
      <c r="GFO242" s="1574"/>
      <c r="GFP242" s="1574"/>
      <c r="GFQ242" s="1574"/>
      <c r="GFR242" s="1574"/>
      <c r="GFS242" s="1574"/>
      <c r="GFT242" s="1574"/>
      <c r="GFU242" s="1574"/>
      <c r="GFV242" s="1574"/>
      <c r="GFW242" s="1574"/>
      <c r="GFX242" s="1574"/>
      <c r="GFY242" s="1574"/>
      <c r="GFZ242" s="1574"/>
      <c r="GGA242" s="1574"/>
      <c r="GGB242" s="1574"/>
      <c r="GGC242" s="1574"/>
      <c r="GGD242" s="1574"/>
      <c r="GGE242" s="1574"/>
      <c r="GGF242" s="1574"/>
      <c r="GGG242" s="1574"/>
      <c r="GGH242" s="1574"/>
      <c r="GGI242" s="1574"/>
      <c r="GGJ242" s="1574"/>
      <c r="GGK242" s="1574"/>
      <c r="GGL242" s="1574"/>
      <c r="GGM242" s="1574"/>
      <c r="GGN242" s="1574"/>
      <c r="GGO242" s="1574"/>
      <c r="GGP242" s="1574"/>
      <c r="GGQ242" s="1574"/>
      <c r="GGR242" s="1574"/>
      <c r="GGS242" s="1574"/>
      <c r="GGT242" s="1574"/>
      <c r="GGU242" s="1574"/>
      <c r="GGV242" s="1574"/>
      <c r="GGW242" s="1574"/>
      <c r="GGX242" s="1574"/>
      <c r="GGY242" s="1574"/>
      <c r="GGZ242" s="1574"/>
      <c r="GHA242" s="1574"/>
      <c r="GHB242" s="1574"/>
      <c r="GHC242" s="1574"/>
      <c r="GHD242" s="1574"/>
      <c r="GHE242" s="1574"/>
      <c r="GHF242" s="1574"/>
      <c r="GHG242" s="1574"/>
      <c r="GHH242" s="1574"/>
      <c r="GHI242" s="1574"/>
      <c r="GHJ242" s="1574"/>
      <c r="GHK242" s="1574"/>
      <c r="GHL242" s="1574"/>
      <c r="GHM242" s="1574"/>
      <c r="GHN242" s="1574"/>
      <c r="GHO242" s="1574"/>
      <c r="GHP242" s="1574"/>
      <c r="GHQ242" s="1574"/>
      <c r="GHR242" s="1574"/>
      <c r="GHS242" s="1574"/>
      <c r="GHT242" s="1574"/>
      <c r="GHU242" s="1574"/>
      <c r="GHV242" s="1574"/>
      <c r="GHW242" s="1574"/>
      <c r="GHX242" s="1574"/>
      <c r="GHY242" s="1574"/>
      <c r="GHZ242" s="1574"/>
      <c r="GIA242" s="1574"/>
      <c r="GIB242" s="1574"/>
      <c r="GIC242" s="1574"/>
      <c r="GID242" s="1574"/>
      <c r="GIE242" s="1574"/>
      <c r="GIF242" s="1574"/>
      <c r="GIG242" s="1574"/>
      <c r="GIH242" s="1574"/>
      <c r="GII242" s="1574"/>
      <c r="GIJ242" s="1574"/>
      <c r="GIK242" s="1574"/>
      <c r="GIL242" s="1574"/>
      <c r="GIM242" s="1574"/>
      <c r="GIN242" s="1574"/>
      <c r="GIO242" s="1574"/>
      <c r="GIP242" s="1574"/>
      <c r="GIQ242" s="1574"/>
      <c r="GIR242" s="1574"/>
      <c r="GIS242" s="1574"/>
      <c r="GIT242" s="1574"/>
      <c r="GIU242" s="1574"/>
      <c r="GIV242" s="1574"/>
      <c r="GIW242" s="1574"/>
      <c r="GIX242" s="1574"/>
      <c r="GIY242" s="1574"/>
      <c r="GIZ242" s="1574"/>
      <c r="GJA242" s="1574"/>
      <c r="GJB242" s="1574"/>
      <c r="GJC242" s="1574"/>
      <c r="GJD242" s="1574"/>
      <c r="GJE242" s="1574"/>
      <c r="GJF242" s="1574"/>
      <c r="GJG242" s="1574"/>
      <c r="GJH242" s="1574"/>
      <c r="GJI242" s="1574"/>
      <c r="GJJ242" s="1574"/>
      <c r="GJK242" s="1574"/>
      <c r="GJL242" s="1574"/>
      <c r="GJM242" s="1574"/>
      <c r="GJN242" s="1574"/>
      <c r="GJO242" s="1574"/>
      <c r="GJP242" s="1574"/>
      <c r="GJQ242" s="1574"/>
      <c r="GJR242" s="1574"/>
      <c r="GJS242" s="1574"/>
      <c r="GJT242" s="1574"/>
      <c r="GJU242" s="1574"/>
      <c r="GJV242" s="1574"/>
      <c r="GJW242" s="1574"/>
      <c r="GJX242" s="1574"/>
      <c r="GJY242" s="1574"/>
      <c r="GJZ242" s="1574"/>
      <c r="GKA242" s="1574"/>
      <c r="GKB242" s="1574"/>
      <c r="GKC242" s="1574"/>
      <c r="GKD242" s="1574"/>
      <c r="GKE242" s="1574"/>
      <c r="GKF242" s="1574"/>
      <c r="GKG242" s="1574"/>
      <c r="GKH242" s="1574"/>
      <c r="GKI242" s="1574"/>
      <c r="GKJ242" s="1574"/>
      <c r="GKK242" s="1574"/>
      <c r="GKL242" s="1574"/>
      <c r="GKM242" s="1574"/>
      <c r="GKN242" s="1574"/>
      <c r="GKO242" s="1574"/>
      <c r="GKP242" s="1574"/>
      <c r="GKQ242" s="1574"/>
      <c r="GKR242" s="1574"/>
      <c r="GKS242" s="1574"/>
      <c r="GKT242" s="1574"/>
      <c r="GKU242" s="1574"/>
      <c r="GKV242" s="1574"/>
      <c r="GKW242" s="1574"/>
      <c r="GKX242" s="1574"/>
      <c r="GKY242" s="1574"/>
      <c r="GKZ242" s="1574"/>
      <c r="GLA242" s="1574"/>
      <c r="GLB242" s="1574"/>
      <c r="GLC242" s="1574"/>
      <c r="GLD242" s="1574"/>
      <c r="GLE242" s="1574"/>
      <c r="GLF242" s="1574"/>
      <c r="GLG242" s="1574"/>
      <c r="GLH242" s="1574"/>
      <c r="GLI242" s="1574"/>
      <c r="GLJ242" s="1574"/>
      <c r="GLK242" s="1574"/>
      <c r="GLL242" s="1574"/>
      <c r="GLM242" s="1574"/>
      <c r="GLN242" s="1574"/>
      <c r="GLO242" s="1574"/>
      <c r="GLP242" s="1574"/>
      <c r="GLQ242" s="1574"/>
      <c r="GLR242" s="1574"/>
      <c r="GLS242" s="1574"/>
      <c r="GLT242" s="1574"/>
      <c r="GLU242" s="1574"/>
      <c r="GLV242" s="1574"/>
      <c r="GLW242" s="1574"/>
      <c r="GLX242" s="1574"/>
      <c r="GLY242" s="1574"/>
      <c r="GLZ242" s="1574"/>
      <c r="GMA242" s="1574"/>
      <c r="GMB242" s="1574"/>
      <c r="GMC242" s="1574"/>
      <c r="GMD242" s="1574"/>
      <c r="GME242" s="1574"/>
      <c r="GMF242" s="1574"/>
      <c r="GMG242" s="1574"/>
      <c r="GMH242" s="1574"/>
      <c r="GMI242" s="1574"/>
      <c r="GMJ242" s="1574"/>
      <c r="GMK242" s="1574"/>
      <c r="GML242" s="1574"/>
      <c r="GMM242" s="1574"/>
      <c r="GMN242" s="1574"/>
      <c r="GMO242" s="1574"/>
      <c r="GMP242" s="1574"/>
      <c r="GMQ242" s="1574"/>
      <c r="GMR242" s="1574"/>
      <c r="GMS242" s="1574"/>
      <c r="GMT242" s="1574"/>
      <c r="GMU242" s="1574"/>
      <c r="GMV242" s="1574"/>
      <c r="GMW242" s="1574"/>
      <c r="GMX242" s="1574"/>
      <c r="GMY242" s="1574"/>
      <c r="GMZ242" s="1574"/>
      <c r="GNA242" s="1574"/>
      <c r="GNB242" s="1574"/>
      <c r="GNC242" s="1574"/>
      <c r="GND242" s="1574"/>
      <c r="GNE242" s="1574"/>
      <c r="GNF242" s="1574"/>
      <c r="GNG242" s="1574"/>
      <c r="GNH242" s="1574"/>
      <c r="GNI242" s="1574"/>
      <c r="GNJ242" s="1574"/>
      <c r="GNK242" s="1574"/>
      <c r="GNL242" s="1574"/>
      <c r="GNM242" s="1574"/>
      <c r="GNN242" s="1574"/>
      <c r="GNO242" s="1574"/>
      <c r="GNP242" s="1574"/>
      <c r="GNQ242" s="1574"/>
      <c r="GNR242" s="1574"/>
      <c r="GNS242" s="1574"/>
      <c r="GNT242" s="1574"/>
      <c r="GNU242" s="1574"/>
      <c r="GNV242" s="1574"/>
      <c r="GNW242" s="1574"/>
      <c r="GNX242" s="1574"/>
      <c r="GNY242" s="1574"/>
      <c r="GNZ242" s="1574"/>
      <c r="GOA242" s="1574"/>
      <c r="GOB242" s="1574"/>
      <c r="GOC242" s="1574"/>
      <c r="GOD242" s="1574"/>
      <c r="GOE242" s="1574"/>
      <c r="GOF242" s="1574"/>
      <c r="GOG242" s="1574"/>
      <c r="GOH242" s="1574"/>
      <c r="GOI242" s="1574"/>
      <c r="GOJ242" s="1574"/>
      <c r="GOK242" s="1574"/>
      <c r="GOL242" s="1574"/>
      <c r="GOM242" s="1574"/>
      <c r="GON242" s="1574"/>
      <c r="GOO242" s="1574"/>
      <c r="GOP242" s="1574"/>
      <c r="GOQ242" s="1574"/>
      <c r="GOR242" s="1574"/>
      <c r="GOS242" s="1574"/>
      <c r="GOT242" s="1574"/>
      <c r="GOU242" s="1574"/>
      <c r="GOV242" s="1574"/>
      <c r="GOW242" s="1574"/>
      <c r="GOX242" s="1574"/>
      <c r="GOY242" s="1574"/>
      <c r="GOZ242" s="1574"/>
      <c r="GPA242" s="1574"/>
      <c r="GPB242" s="1574"/>
      <c r="GPC242" s="1574"/>
      <c r="GPD242" s="1574"/>
      <c r="GPE242" s="1574"/>
      <c r="GPF242" s="1574"/>
      <c r="GPG242" s="1574"/>
      <c r="GPH242" s="1574"/>
      <c r="GPI242" s="1574"/>
      <c r="GPJ242" s="1574"/>
      <c r="GPK242" s="1574"/>
      <c r="GPL242" s="1574"/>
      <c r="GPM242" s="1574"/>
      <c r="GPN242" s="1574"/>
      <c r="GPO242" s="1574"/>
      <c r="GPP242" s="1574"/>
      <c r="GPQ242" s="1574"/>
      <c r="GPR242" s="1574"/>
      <c r="GPS242" s="1574"/>
      <c r="GPT242" s="1574"/>
      <c r="GPU242" s="1574"/>
      <c r="GPV242" s="1574"/>
      <c r="GPW242" s="1574"/>
      <c r="GPX242" s="1574"/>
      <c r="GPY242" s="1574"/>
      <c r="GPZ242" s="1574"/>
      <c r="GQA242" s="1574"/>
      <c r="GQB242" s="1574"/>
      <c r="GQC242" s="1574"/>
      <c r="GQD242" s="1574"/>
      <c r="GQE242" s="1574"/>
      <c r="GQF242" s="1574"/>
      <c r="GQG242" s="1574"/>
      <c r="GQH242" s="1574"/>
      <c r="GQI242" s="1574"/>
      <c r="GQJ242" s="1574"/>
      <c r="GQK242" s="1574"/>
      <c r="GQL242" s="1574"/>
      <c r="GQM242" s="1574"/>
      <c r="GQN242" s="1574"/>
      <c r="GQO242" s="1574"/>
      <c r="GQP242" s="1574"/>
      <c r="GQQ242" s="1574"/>
      <c r="GQR242" s="1574"/>
      <c r="GQS242" s="1574"/>
      <c r="GQT242" s="1574"/>
      <c r="GQU242" s="1574"/>
      <c r="GQV242" s="1574"/>
      <c r="GQW242" s="1574"/>
      <c r="GQX242" s="1574"/>
      <c r="GQY242" s="1574"/>
      <c r="GQZ242" s="1574"/>
      <c r="GRA242" s="1574"/>
      <c r="GRB242" s="1574"/>
      <c r="GRC242" s="1574"/>
      <c r="GRD242" s="1574"/>
      <c r="GRE242" s="1574"/>
      <c r="GRF242" s="1574"/>
      <c r="GRG242" s="1574"/>
      <c r="GRH242" s="1574"/>
      <c r="GRI242" s="1574"/>
      <c r="GRJ242" s="1574"/>
      <c r="GRK242" s="1574"/>
      <c r="GRL242" s="1574"/>
      <c r="GRM242" s="1574"/>
      <c r="GRN242" s="1574"/>
      <c r="GRO242" s="1574"/>
      <c r="GRP242" s="1574"/>
      <c r="GRQ242" s="1574"/>
      <c r="GRR242" s="1574"/>
      <c r="GRS242" s="1574"/>
      <c r="GRT242" s="1574"/>
      <c r="GRU242" s="1574"/>
      <c r="GRV242" s="1574"/>
      <c r="GRW242" s="1574"/>
      <c r="GRX242" s="1574"/>
      <c r="GRY242" s="1574"/>
      <c r="GRZ242" s="1574"/>
      <c r="GSA242" s="1574"/>
      <c r="GSB242" s="1574"/>
      <c r="GSC242" s="1574"/>
      <c r="GSD242" s="1574"/>
      <c r="GSE242" s="1574"/>
      <c r="GSF242" s="1574"/>
      <c r="GSG242" s="1574"/>
      <c r="GSH242" s="1574"/>
      <c r="GSI242" s="1574"/>
      <c r="GSJ242" s="1574"/>
      <c r="GSK242" s="1574"/>
      <c r="GSL242" s="1574"/>
      <c r="GSM242" s="1574"/>
      <c r="GSN242" s="1574"/>
      <c r="GSO242" s="1574"/>
      <c r="GSP242" s="1574"/>
      <c r="GSQ242" s="1574"/>
      <c r="GSR242" s="1574"/>
      <c r="GSS242" s="1574"/>
      <c r="GST242" s="1574"/>
      <c r="GSU242" s="1574"/>
      <c r="GSV242" s="1574"/>
      <c r="GSW242" s="1574"/>
      <c r="GSX242" s="1574"/>
      <c r="GSY242" s="1574"/>
      <c r="GSZ242" s="1574"/>
      <c r="GTA242" s="1574"/>
      <c r="GTB242" s="1574"/>
      <c r="GTC242" s="1574"/>
      <c r="GTD242" s="1574"/>
      <c r="GTE242" s="1574"/>
      <c r="GTF242" s="1574"/>
      <c r="GTG242" s="1574"/>
      <c r="GTH242" s="1574"/>
      <c r="GTI242" s="1574"/>
      <c r="GTJ242" s="1574"/>
      <c r="GTK242" s="1574"/>
      <c r="GTL242" s="1574"/>
      <c r="GTM242" s="1574"/>
      <c r="GTN242" s="1574"/>
      <c r="GTO242" s="1574"/>
      <c r="GTP242" s="1574"/>
      <c r="GTQ242" s="1574"/>
      <c r="GTR242" s="1574"/>
      <c r="GTS242" s="1574"/>
      <c r="GTT242" s="1574"/>
      <c r="GTU242" s="1574"/>
      <c r="GTV242" s="1574"/>
      <c r="GTW242" s="1574"/>
      <c r="GTX242" s="1574"/>
      <c r="GTY242" s="1574"/>
      <c r="GTZ242" s="1574"/>
      <c r="GUA242" s="1574"/>
      <c r="GUB242" s="1574"/>
      <c r="GUC242" s="1574"/>
      <c r="GUD242" s="1574"/>
      <c r="GUE242" s="1574"/>
      <c r="GUF242" s="1574"/>
      <c r="GUG242" s="1574"/>
      <c r="GUH242" s="1574"/>
      <c r="GUI242" s="1574"/>
      <c r="GUJ242" s="1574"/>
      <c r="GUK242" s="1574"/>
      <c r="GUL242" s="1574"/>
      <c r="GUM242" s="1574"/>
      <c r="GUN242" s="1574"/>
      <c r="GUO242" s="1574"/>
      <c r="GUP242" s="1574"/>
      <c r="GUQ242" s="1574"/>
      <c r="GUR242" s="1574"/>
      <c r="GUS242" s="1574"/>
      <c r="GUT242" s="1574"/>
      <c r="GUU242" s="1574"/>
      <c r="GUV242" s="1574"/>
      <c r="GUW242" s="1574"/>
      <c r="GUX242" s="1574"/>
      <c r="GUY242" s="1574"/>
      <c r="GUZ242" s="1574"/>
      <c r="GVA242" s="1574"/>
      <c r="GVB242" s="1574"/>
      <c r="GVC242" s="1574"/>
      <c r="GVD242" s="1574"/>
      <c r="GVE242" s="1574"/>
      <c r="GVF242" s="1574"/>
      <c r="GVG242" s="1574"/>
      <c r="GVH242" s="1574"/>
      <c r="GVI242" s="1574"/>
      <c r="GVJ242" s="1574"/>
      <c r="GVK242" s="1574"/>
      <c r="GVL242" s="1574"/>
      <c r="GVM242" s="1574"/>
      <c r="GVN242" s="1574"/>
      <c r="GVO242" s="1574"/>
      <c r="GVP242" s="1574"/>
      <c r="GVQ242" s="1574"/>
      <c r="GVR242" s="1574"/>
      <c r="GVS242" s="1574"/>
      <c r="GVT242" s="1574"/>
      <c r="GVU242" s="1574"/>
      <c r="GVV242" s="1574"/>
      <c r="GVW242" s="1574"/>
      <c r="GVX242" s="1574"/>
      <c r="GVY242" s="1574"/>
      <c r="GVZ242" s="1574"/>
      <c r="GWA242" s="1574"/>
      <c r="GWB242" s="1574"/>
      <c r="GWC242" s="1574"/>
      <c r="GWD242" s="1574"/>
      <c r="GWE242" s="1574"/>
      <c r="GWF242" s="1574"/>
      <c r="GWG242" s="1574"/>
      <c r="GWH242" s="1574"/>
      <c r="GWI242" s="1574"/>
      <c r="GWJ242" s="1574"/>
      <c r="GWK242" s="1574"/>
      <c r="GWL242" s="1574"/>
      <c r="GWM242" s="1574"/>
      <c r="GWN242" s="1574"/>
      <c r="GWO242" s="1574"/>
      <c r="GWP242" s="1574"/>
      <c r="GWQ242" s="1574"/>
      <c r="GWR242" s="1574"/>
      <c r="GWS242" s="1574"/>
      <c r="GWT242" s="1574"/>
      <c r="GWU242" s="1574"/>
      <c r="GWV242" s="1574"/>
      <c r="GWW242" s="1574"/>
      <c r="GWX242" s="1574"/>
      <c r="GWY242" s="1574"/>
      <c r="GWZ242" s="1574"/>
      <c r="GXA242" s="1574"/>
      <c r="GXB242" s="1574"/>
      <c r="GXC242" s="1574"/>
      <c r="GXD242" s="1574"/>
      <c r="GXE242" s="1574"/>
      <c r="GXF242" s="1574"/>
      <c r="GXG242" s="1574"/>
      <c r="GXH242" s="1574"/>
      <c r="GXI242" s="1574"/>
      <c r="GXJ242" s="1574"/>
      <c r="GXK242" s="1574"/>
      <c r="GXL242" s="1574"/>
      <c r="GXM242" s="1574"/>
      <c r="GXN242" s="1574"/>
      <c r="GXO242" s="1574"/>
      <c r="GXP242" s="1574"/>
      <c r="GXQ242" s="1574"/>
      <c r="GXR242" s="1574"/>
      <c r="GXS242" s="1574"/>
      <c r="GXT242" s="1574"/>
      <c r="GXU242" s="1574"/>
      <c r="GXV242" s="1574"/>
      <c r="GXW242" s="1574"/>
      <c r="GXX242" s="1574"/>
      <c r="GXY242" s="1574"/>
      <c r="GXZ242" s="1574"/>
      <c r="GYA242" s="1574"/>
      <c r="GYB242" s="1574"/>
      <c r="GYC242" s="1574"/>
      <c r="GYD242" s="1574"/>
      <c r="GYE242" s="1574"/>
      <c r="GYF242" s="1574"/>
      <c r="GYG242" s="1574"/>
      <c r="GYH242" s="1574"/>
      <c r="GYI242" s="1574"/>
      <c r="GYJ242" s="1574"/>
      <c r="GYK242" s="1574"/>
      <c r="GYL242" s="1574"/>
      <c r="GYM242" s="1574"/>
      <c r="GYN242" s="1574"/>
      <c r="GYO242" s="1574"/>
      <c r="GYP242" s="1574"/>
      <c r="GYQ242" s="1574"/>
      <c r="GYR242" s="1574"/>
      <c r="GYS242" s="1574"/>
      <c r="GYT242" s="1574"/>
      <c r="GYU242" s="1574"/>
      <c r="GYV242" s="1574"/>
      <c r="GYW242" s="1574"/>
      <c r="GYX242" s="1574"/>
      <c r="GYY242" s="1574"/>
      <c r="GYZ242" s="1574"/>
      <c r="GZA242" s="1574"/>
      <c r="GZB242" s="1574"/>
      <c r="GZC242" s="1574"/>
      <c r="GZD242" s="1574"/>
      <c r="GZE242" s="1574"/>
      <c r="GZF242" s="1574"/>
      <c r="GZG242" s="1574"/>
      <c r="GZH242" s="1574"/>
      <c r="GZI242" s="1574"/>
      <c r="GZJ242" s="1574"/>
      <c r="GZK242" s="1574"/>
      <c r="GZL242" s="1574"/>
      <c r="GZM242" s="1574"/>
      <c r="GZN242" s="1574"/>
      <c r="GZO242" s="1574"/>
      <c r="GZP242" s="1574"/>
      <c r="GZQ242" s="1574"/>
      <c r="GZR242" s="1574"/>
      <c r="GZS242" s="1574"/>
      <c r="GZT242" s="1574"/>
      <c r="GZU242" s="1574"/>
      <c r="GZV242" s="1574"/>
      <c r="GZW242" s="1574"/>
      <c r="GZX242" s="1574"/>
      <c r="GZY242" s="1574"/>
      <c r="GZZ242" s="1574"/>
      <c r="HAA242" s="1574"/>
      <c r="HAB242" s="1574"/>
      <c r="HAC242" s="1574"/>
      <c r="HAD242" s="1574"/>
      <c r="HAE242" s="1574"/>
      <c r="HAF242" s="1574"/>
      <c r="HAG242" s="1574"/>
      <c r="HAH242" s="1574"/>
      <c r="HAI242" s="1574"/>
      <c r="HAJ242" s="1574"/>
      <c r="HAK242" s="1574"/>
      <c r="HAL242" s="1574"/>
      <c r="HAM242" s="1574"/>
      <c r="HAN242" s="1574"/>
      <c r="HAO242" s="1574"/>
      <c r="HAP242" s="1574"/>
      <c r="HAQ242" s="1574"/>
      <c r="HAR242" s="1574"/>
      <c r="HAS242" s="1574"/>
      <c r="HAT242" s="1574"/>
      <c r="HAU242" s="1574"/>
      <c r="HAV242" s="1574"/>
      <c r="HAW242" s="1574"/>
      <c r="HAX242" s="1574"/>
      <c r="HAY242" s="1574"/>
      <c r="HAZ242" s="1574"/>
      <c r="HBA242" s="1574"/>
      <c r="HBB242" s="1574"/>
      <c r="HBC242" s="1574"/>
      <c r="HBD242" s="1574"/>
      <c r="HBE242" s="1574"/>
      <c r="HBF242" s="1574"/>
      <c r="HBG242" s="1574"/>
      <c r="HBH242" s="1574"/>
      <c r="HBI242" s="1574"/>
      <c r="HBJ242" s="1574"/>
      <c r="HBK242" s="1574"/>
      <c r="HBL242" s="1574"/>
      <c r="HBM242" s="1574"/>
      <c r="HBN242" s="1574"/>
      <c r="HBO242" s="1574"/>
      <c r="HBP242" s="1574"/>
      <c r="HBQ242" s="1574"/>
      <c r="HBR242" s="1574"/>
      <c r="HBS242" s="1574"/>
      <c r="HBT242" s="1574"/>
      <c r="HBU242" s="1574"/>
      <c r="HBV242" s="1574"/>
      <c r="HBW242" s="1574"/>
      <c r="HBX242" s="1574"/>
      <c r="HBY242" s="1574"/>
      <c r="HBZ242" s="1574"/>
      <c r="HCA242" s="1574"/>
      <c r="HCB242" s="1574"/>
      <c r="HCC242" s="1574"/>
      <c r="HCD242" s="1574"/>
      <c r="HCE242" s="1574"/>
      <c r="HCF242" s="1574"/>
      <c r="HCG242" s="1574"/>
      <c r="HCH242" s="1574"/>
      <c r="HCI242" s="1574"/>
      <c r="HCJ242" s="1574"/>
      <c r="HCK242" s="1574"/>
      <c r="HCL242" s="1574"/>
      <c r="HCM242" s="1574"/>
      <c r="HCN242" s="1574"/>
      <c r="HCO242" s="1574"/>
      <c r="HCP242" s="1574"/>
      <c r="HCQ242" s="1574"/>
      <c r="HCR242" s="1574"/>
      <c r="HCS242" s="1574"/>
      <c r="HCT242" s="1574"/>
      <c r="HCU242" s="1574"/>
      <c r="HCV242" s="1574"/>
      <c r="HCW242" s="1574"/>
      <c r="HCX242" s="1574"/>
      <c r="HCY242" s="1574"/>
      <c r="HCZ242" s="1574"/>
      <c r="HDA242" s="1574"/>
      <c r="HDB242" s="1574"/>
      <c r="HDC242" s="1574"/>
      <c r="HDD242" s="1574"/>
      <c r="HDE242" s="1574"/>
      <c r="HDF242" s="1574"/>
      <c r="HDG242" s="1574"/>
      <c r="HDH242" s="1574"/>
      <c r="HDI242" s="1574"/>
      <c r="HDJ242" s="1574"/>
      <c r="HDK242" s="1574"/>
      <c r="HDL242" s="1574"/>
      <c r="HDM242" s="1574"/>
      <c r="HDN242" s="1574"/>
      <c r="HDO242" s="1574"/>
      <c r="HDP242" s="1574"/>
      <c r="HDQ242" s="1574"/>
      <c r="HDR242" s="1574"/>
      <c r="HDS242" s="1574"/>
      <c r="HDT242" s="1574"/>
      <c r="HDU242" s="1574"/>
      <c r="HDV242" s="1574"/>
      <c r="HDW242" s="1574"/>
      <c r="HDX242" s="1574"/>
      <c r="HDY242" s="1574"/>
      <c r="HDZ242" s="1574"/>
      <c r="HEA242" s="1574"/>
      <c r="HEB242" s="1574"/>
      <c r="HEC242" s="1574"/>
      <c r="HED242" s="1574"/>
      <c r="HEE242" s="1574"/>
      <c r="HEF242" s="1574"/>
      <c r="HEG242" s="1574"/>
      <c r="HEH242" s="1574"/>
      <c r="HEI242" s="1574"/>
      <c r="HEJ242" s="1574"/>
      <c r="HEK242" s="1574"/>
      <c r="HEL242" s="1574"/>
      <c r="HEM242" s="1574"/>
      <c r="HEN242" s="1574"/>
      <c r="HEO242" s="1574"/>
      <c r="HEP242" s="1574"/>
      <c r="HEQ242" s="1574"/>
      <c r="HER242" s="1574"/>
      <c r="HES242" s="1574"/>
      <c r="HET242" s="1574"/>
      <c r="HEU242" s="1574"/>
      <c r="HEV242" s="1574"/>
      <c r="HEW242" s="1574"/>
      <c r="HEX242" s="1574"/>
      <c r="HEY242" s="1574"/>
      <c r="HEZ242" s="1574"/>
      <c r="HFA242" s="1574"/>
      <c r="HFB242" s="1574"/>
      <c r="HFC242" s="1574"/>
      <c r="HFD242" s="1574"/>
      <c r="HFE242" s="1574"/>
      <c r="HFF242" s="1574"/>
      <c r="HFG242" s="1574"/>
      <c r="HFH242" s="1574"/>
      <c r="HFI242" s="1574"/>
      <c r="HFJ242" s="1574"/>
      <c r="HFK242" s="1574"/>
      <c r="HFL242" s="1574"/>
      <c r="HFM242" s="1574"/>
      <c r="HFN242" s="1574"/>
      <c r="HFO242" s="1574"/>
      <c r="HFP242" s="1574"/>
      <c r="HFQ242" s="1574"/>
      <c r="HFR242" s="1574"/>
      <c r="HFS242" s="1574"/>
      <c r="HFT242" s="1574"/>
      <c r="HFU242" s="1574"/>
      <c r="HFV242" s="1574"/>
      <c r="HFW242" s="1574"/>
      <c r="HFX242" s="1574"/>
      <c r="HFY242" s="1574"/>
      <c r="HFZ242" s="1574"/>
      <c r="HGA242" s="1574"/>
      <c r="HGB242" s="1574"/>
      <c r="HGC242" s="1574"/>
      <c r="HGD242" s="1574"/>
      <c r="HGE242" s="1574"/>
      <c r="HGF242" s="1574"/>
      <c r="HGG242" s="1574"/>
      <c r="HGH242" s="1574"/>
      <c r="HGI242" s="1574"/>
      <c r="HGJ242" s="1574"/>
      <c r="HGK242" s="1574"/>
      <c r="HGL242" s="1574"/>
      <c r="HGM242" s="1574"/>
      <c r="HGN242" s="1574"/>
      <c r="HGO242" s="1574"/>
      <c r="HGP242" s="1574"/>
      <c r="HGQ242" s="1574"/>
      <c r="HGR242" s="1574"/>
      <c r="HGS242" s="1574"/>
      <c r="HGT242" s="1574"/>
      <c r="HGU242" s="1574"/>
      <c r="HGV242" s="1574"/>
      <c r="HGW242" s="1574"/>
      <c r="HGX242" s="1574"/>
      <c r="HGY242" s="1574"/>
      <c r="HGZ242" s="1574"/>
      <c r="HHA242" s="1574"/>
      <c r="HHB242" s="1574"/>
      <c r="HHC242" s="1574"/>
      <c r="HHD242" s="1574"/>
      <c r="HHE242" s="1574"/>
      <c r="HHF242" s="1574"/>
      <c r="HHG242" s="1574"/>
      <c r="HHH242" s="1574"/>
      <c r="HHI242" s="1574"/>
      <c r="HHJ242" s="1574"/>
      <c r="HHK242" s="1574"/>
      <c r="HHL242" s="1574"/>
      <c r="HHM242" s="1574"/>
      <c r="HHN242" s="1574"/>
      <c r="HHO242" s="1574"/>
      <c r="HHP242" s="1574"/>
      <c r="HHQ242" s="1574"/>
      <c r="HHR242" s="1574"/>
      <c r="HHS242" s="1574"/>
      <c r="HHT242" s="1574"/>
      <c r="HHU242" s="1574"/>
      <c r="HHV242" s="1574"/>
      <c r="HHW242" s="1574"/>
      <c r="HHX242" s="1574"/>
      <c r="HHY242" s="1574"/>
      <c r="HHZ242" s="1574"/>
      <c r="HIA242" s="1574"/>
      <c r="HIB242" s="1574"/>
      <c r="HIC242" s="1574"/>
      <c r="HID242" s="1574"/>
      <c r="HIE242" s="1574"/>
      <c r="HIF242" s="1574"/>
      <c r="HIG242" s="1574"/>
      <c r="HIH242" s="1574"/>
      <c r="HII242" s="1574"/>
      <c r="HIJ242" s="1574"/>
      <c r="HIK242" s="1574"/>
      <c r="HIL242" s="1574"/>
      <c r="HIM242" s="1574"/>
      <c r="HIN242" s="1574"/>
      <c r="HIO242" s="1574"/>
      <c r="HIP242" s="1574"/>
      <c r="HIQ242" s="1574"/>
      <c r="HIR242" s="1574"/>
      <c r="HIS242" s="1574"/>
      <c r="HIT242" s="1574"/>
      <c r="HIU242" s="1574"/>
      <c r="HIV242" s="1574"/>
      <c r="HIW242" s="1574"/>
      <c r="HIX242" s="1574"/>
      <c r="HIY242" s="1574"/>
      <c r="HIZ242" s="1574"/>
      <c r="HJA242" s="1574"/>
      <c r="HJB242" s="1574"/>
      <c r="HJC242" s="1574"/>
      <c r="HJD242" s="1574"/>
      <c r="HJE242" s="1574"/>
      <c r="HJF242" s="1574"/>
      <c r="HJG242" s="1574"/>
      <c r="HJH242" s="1574"/>
      <c r="HJI242" s="1574"/>
      <c r="HJJ242" s="1574"/>
      <c r="HJK242" s="1574"/>
      <c r="HJL242" s="1574"/>
      <c r="HJM242" s="1574"/>
      <c r="HJN242" s="1574"/>
      <c r="HJO242" s="1574"/>
      <c r="HJP242" s="1574"/>
      <c r="HJQ242" s="1574"/>
      <c r="HJR242" s="1574"/>
      <c r="HJS242" s="1574"/>
      <c r="HJT242" s="1574"/>
      <c r="HJU242" s="1574"/>
      <c r="HJV242" s="1574"/>
      <c r="HJW242" s="1574"/>
      <c r="HJX242" s="1574"/>
      <c r="HJY242" s="1574"/>
      <c r="HJZ242" s="1574"/>
      <c r="HKA242" s="1574"/>
      <c r="HKB242" s="1574"/>
      <c r="HKC242" s="1574"/>
      <c r="HKD242" s="1574"/>
      <c r="HKE242" s="1574"/>
      <c r="HKF242" s="1574"/>
      <c r="HKG242" s="1574"/>
      <c r="HKH242" s="1574"/>
      <c r="HKI242" s="1574"/>
      <c r="HKJ242" s="1574"/>
      <c r="HKK242" s="1574"/>
      <c r="HKL242" s="1574"/>
      <c r="HKM242" s="1574"/>
      <c r="HKN242" s="1574"/>
      <c r="HKO242" s="1574"/>
      <c r="HKP242" s="1574"/>
      <c r="HKQ242" s="1574"/>
      <c r="HKR242" s="1574"/>
      <c r="HKS242" s="1574"/>
      <c r="HKT242" s="1574"/>
      <c r="HKU242" s="1574"/>
      <c r="HKV242" s="1574"/>
      <c r="HKW242" s="1574"/>
      <c r="HKX242" s="1574"/>
      <c r="HKY242" s="1574"/>
      <c r="HKZ242" s="1574"/>
      <c r="HLA242" s="1574"/>
      <c r="HLB242" s="1574"/>
      <c r="HLC242" s="1574"/>
      <c r="HLD242" s="1574"/>
      <c r="HLE242" s="1574"/>
      <c r="HLF242" s="1574"/>
      <c r="HLG242" s="1574"/>
      <c r="HLH242" s="1574"/>
      <c r="HLI242" s="1574"/>
      <c r="HLJ242" s="1574"/>
      <c r="HLK242" s="1574"/>
      <c r="HLL242" s="1574"/>
      <c r="HLM242" s="1574"/>
      <c r="HLN242" s="1574"/>
      <c r="HLO242" s="1574"/>
      <c r="HLP242" s="1574"/>
      <c r="HLQ242" s="1574"/>
      <c r="HLR242" s="1574"/>
      <c r="HLS242" s="1574"/>
      <c r="HLT242" s="1574"/>
      <c r="HLU242" s="1574"/>
      <c r="HLV242" s="1574"/>
      <c r="HLW242" s="1574"/>
      <c r="HLX242" s="1574"/>
      <c r="HLY242" s="1574"/>
      <c r="HLZ242" s="1574"/>
      <c r="HMA242" s="1574"/>
      <c r="HMB242" s="1574"/>
      <c r="HMC242" s="1574"/>
      <c r="HMD242" s="1574"/>
      <c r="HME242" s="1574"/>
      <c r="HMF242" s="1574"/>
      <c r="HMG242" s="1574"/>
      <c r="HMH242" s="1574"/>
      <c r="HMI242" s="1574"/>
      <c r="HMJ242" s="1574"/>
      <c r="HMK242" s="1574"/>
      <c r="HML242" s="1574"/>
      <c r="HMM242" s="1574"/>
      <c r="HMN242" s="1574"/>
      <c r="HMO242" s="1574"/>
      <c r="HMP242" s="1574"/>
      <c r="HMQ242" s="1574"/>
      <c r="HMR242" s="1574"/>
      <c r="HMS242" s="1574"/>
      <c r="HMT242" s="1574"/>
      <c r="HMU242" s="1574"/>
      <c r="HMV242" s="1574"/>
      <c r="HMW242" s="1574"/>
      <c r="HMX242" s="1574"/>
      <c r="HMY242" s="1574"/>
      <c r="HMZ242" s="1574"/>
      <c r="HNA242" s="1574"/>
      <c r="HNB242" s="1574"/>
      <c r="HNC242" s="1574"/>
      <c r="HND242" s="1574"/>
      <c r="HNE242" s="1574"/>
      <c r="HNF242" s="1574"/>
      <c r="HNG242" s="1574"/>
      <c r="HNH242" s="1574"/>
      <c r="HNI242" s="1574"/>
      <c r="HNJ242" s="1574"/>
      <c r="HNK242" s="1574"/>
      <c r="HNL242" s="1574"/>
      <c r="HNM242" s="1574"/>
      <c r="HNN242" s="1574"/>
      <c r="HNO242" s="1574"/>
      <c r="HNP242" s="1574"/>
      <c r="HNQ242" s="1574"/>
      <c r="HNR242" s="1574"/>
      <c r="HNS242" s="1574"/>
      <c r="HNT242" s="1574"/>
      <c r="HNU242" s="1574"/>
      <c r="HNV242" s="1574"/>
      <c r="HNW242" s="1574"/>
      <c r="HNX242" s="1574"/>
      <c r="HNY242" s="1574"/>
      <c r="HNZ242" s="1574"/>
      <c r="HOA242" s="1574"/>
      <c r="HOB242" s="1574"/>
      <c r="HOC242" s="1574"/>
      <c r="HOD242" s="1574"/>
      <c r="HOE242" s="1574"/>
      <c r="HOF242" s="1574"/>
      <c r="HOG242" s="1574"/>
      <c r="HOH242" s="1574"/>
      <c r="HOI242" s="1574"/>
      <c r="HOJ242" s="1574"/>
      <c r="HOK242" s="1574"/>
      <c r="HOL242" s="1574"/>
      <c r="HOM242" s="1574"/>
      <c r="HON242" s="1574"/>
      <c r="HOO242" s="1574"/>
      <c r="HOP242" s="1574"/>
      <c r="HOQ242" s="1574"/>
      <c r="HOR242" s="1574"/>
      <c r="HOS242" s="1574"/>
      <c r="HOT242" s="1574"/>
      <c r="HOU242" s="1574"/>
      <c r="HOV242" s="1574"/>
      <c r="HOW242" s="1574"/>
      <c r="HOX242" s="1574"/>
      <c r="HOY242" s="1574"/>
      <c r="HOZ242" s="1574"/>
      <c r="HPA242" s="1574"/>
      <c r="HPB242" s="1574"/>
      <c r="HPC242" s="1574"/>
      <c r="HPD242" s="1574"/>
      <c r="HPE242" s="1574"/>
      <c r="HPF242" s="1574"/>
      <c r="HPG242" s="1574"/>
      <c r="HPH242" s="1574"/>
      <c r="HPI242" s="1574"/>
      <c r="HPJ242" s="1574"/>
      <c r="HPK242" s="1574"/>
      <c r="HPL242" s="1574"/>
      <c r="HPM242" s="1574"/>
      <c r="HPN242" s="1574"/>
      <c r="HPO242" s="1574"/>
      <c r="HPP242" s="1574"/>
      <c r="HPQ242" s="1574"/>
      <c r="HPR242" s="1574"/>
      <c r="HPS242" s="1574"/>
      <c r="HPT242" s="1574"/>
      <c r="HPU242" s="1574"/>
      <c r="HPV242" s="1574"/>
      <c r="HPW242" s="1574"/>
      <c r="HPX242" s="1574"/>
      <c r="HPY242" s="1574"/>
      <c r="HPZ242" s="1574"/>
      <c r="HQA242" s="1574"/>
      <c r="HQB242" s="1574"/>
      <c r="HQC242" s="1574"/>
      <c r="HQD242" s="1574"/>
      <c r="HQE242" s="1574"/>
      <c r="HQF242" s="1574"/>
      <c r="HQG242" s="1574"/>
      <c r="HQH242" s="1574"/>
      <c r="HQI242" s="1574"/>
      <c r="HQJ242" s="1574"/>
      <c r="HQK242" s="1574"/>
      <c r="HQL242" s="1574"/>
      <c r="HQM242" s="1574"/>
      <c r="HQN242" s="1574"/>
      <c r="HQO242" s="1574"/>
      <c r="HQP242" s="1574"/>
      <c r="HQQ242" s="1574"/>
      <c r="HQR242" s="1574"/>
      <c r="HQS242" s="1574"/>
      <c r="HQT242" s="1574"/>
      <c r="HQU242" s="1574"/>
      <c r="HQV242" s="1574"/>
      <c r="HQW242" s="1574"/>
      <c r="HQX242" s="1574"/>
      <c r="HQY242" s="1574"/>
      <c r="HQZ242" s="1574"/>
      <c r="HRA242" s="1574"/>
      <c r="HRB242" s="1574"/>
      <c r="HRC242" s="1574"/>
      <c r="HRD242" s="1574"/>
      <c r="HRE242" s="1574"/>
      <c r="HRF242" s="1574"/>
      <c r="HRG242" s="1574"/>
      <c r="HRH242" s="1574"/>
      <c r="HRI242" s="1574"/>
      <c r="HRJ242" s="1574"/>
      <c r="HRK242" s="1574"/>
      <c r="HRL242" s="1574"/>
      <c r="HRM242" s="1574"/>
      <c r="HRN242" s="1574"/>
      <c r="HRO242" s="1574"/>
      <c r="HRP242" s="1574"/>
      <c r="HRQ242" s="1574"/>
      <c r="HRR242" s="1574"/>
      <c r="HRS242" s="1574"/>
      <c r="HRT242" s="1574"/>
      <c r="HRU242" s="1574"/>
      <c r="HRV242" s="1574"/>
      <c r="HRW242" s="1574"/>
      <c r="HRX242" s="1574"/>
      <c r="HRY242" s="1574"/>
      <c r="HRZ242" s="1574"/>
      <c r="HSA242" s="1574"/>
      <c r="HSB242" s="1574"/>
      <c r="HSC242" s="1574"/>
      <c r="HSD242" s="1574"/>
      <c r="HSE242" s="1574"/>
      <c r="HSF242" s="1574"/>
      <c r="HSG242" s="1574"/>
      <c r="HSH242" s="1574"/>
      <c r="HSI242" s="1574"/>
      <c r="HSJ242" s="1574"/>
      <c r="HSK242" s="1574"/>
      <c r="HSL242" s="1574"/>
      <c r="HSM242" s="1574"/>
      <c r="HSN242" s="1574"/>
      <c r="HSO242" s="1574"/>
      <c r="HSP242" s="1574"/>
      <c r="HSQ242" s="1574"/>
      <c r="HSR242" s="1574"/>
      <c r="HSS242" s="1574"/>
      <c r="HST242" s="1574"/>
      <c r="HSU242" s="1574"/>
      <c r="HSV242" s="1574"/>
      <c r="HSW242" s="1574"/>
      <c r="HSX242" s="1574"/>
      <c r="HSY242" s="1574"/>
      <c r="HSZ242" s="1574"/>
      <c r="HTA242" s="1574"/>
      <c r="HTB242" s="1574"/>
      <c r="HTC242" s="1574"/>
      <c r="HTD242" s="1574"/>
      <c r="HTE242" s="1574"/>
      <c r="HTF242" s="1574"/>
      <c r="HTG242" s="1574"/>
      <c r="HTH242" s="1574"/>
      <c r="HTI242" s="1574"/>
      <c r="HTJ242" s="1574"/>
      <c r="HTK242" s="1574"/>
      <c r="HTL242" s="1574"/>
      <c r="HTM242" s="1574"/>
      <c r="HTN242" s="1574"/>
      <c r="HTO242" s="1574"/>
      <c r="HTP242" s="1574"/>
      <c r="HTQ242" s="1574"/>
      <c r="HTR242" s="1574"/>
      <c r="HTS242" s="1574"/>
      <c r="HTT242" s="1574"/>
      <c r="HTU242" s="1574"/>
      <c r="HTV242" s="1574"/>
      <c r="HTW242" s="1574"/>
      <c r="HTX242" s="1574"/>
      <c r="HTY242" s="1574"/>
      <c r="HTZ242" s="1574"/>
      <c r="HUA242" s="1574"/>
      <c r="HUB242" s="1574"/>
      <c r="HUC242" s="1574"/>
      <c r="HUD242" s="1574"/>
      <c r="HUE242" s="1574"/>
      <c r="HUF242" s="1574"/>
      <c r="HUG242" s="1574"/>
      <c r="HUH242" s="1574"/>
      <c r="HUI242" s="1574"/>
      <c r="HUJ242" s="1574"/>
      <c r="HUK242" s="1574"/>
      <c r="HUL242" s="1574"/>
      <c r="HUM242" s="1574"/>
      <c r="HUN242" s="1574"/>
      <c r="HUO242" s="1574"/>
      <c r="HUP242" s="1574"/>
      <c r="HUQ242" s="1574"/>
      <c r="HUR242" s="1574"/>
      <c r="HUS242" s="1574"/>
      <c r="HUT242" s="1574"/>
      <c r="HUU242" s="1574"/>
      <c r="HUV242" s="1574"/>
      <c r="HUW242" s="1574"/>
      <c r="HUX242" s="1574"/>
      <c r="HUY242" s="1574"/>
      <c r="HUZ242" s="1574"/>
      <c r="HVA242" s="1574"/>
      <c r="HVB242" s="1574"/>
      <c r="HVC242" s="1574"/>
      <c r="HVD242" s="1574"/>
      <c r="HVE242" s="1574"/>
      <c r="HVF242" s="1574"/>
      <c r="HVG242" s="1574"/>
      <c r="HVH242" s="1574"/>
      <c r="HVI242" s="1574"/>
      <c r="HVJ242" s="1574"/>
      <c r="HVK242" s="1574"/>
      <c r="HVL242" s="1574"/>
      <c r="HVM242" s="1574"/>
      <c r="HVN242" s="1574"/>
      <c r="HVO242" s="1574"/>
      <c r="HVP242" s="1574"/>
      <c r="HVQ242" s="1574"/>
      <c r="HVR242" s="1574"/>
      <c r="HVS242" s="1574"/>
      <c r="HVT242" s="1574"/>
      <c r="HVU242" s="1574"/>
      <c r="HVV242" s="1574"/>
      <c r="HVW242" s="1574"/>
      <c r="HVX242" s="1574"/>
      <c r="HVY242" s="1574"/>
      <c r="HVZ242" s="1574"/>
      <c r="HWA242" s="1574"/>
      <c r="HWB242" s="1574"/>
      <c r="HWC242" s="1574"/>
      <c r="HWD242" s="1574"/>
      <c r="HWE242" s="1574"/>
      <c r="HWF242" s="1574"/>
      <c r="HWG242" s="1574"/>
      <c r="HWH242" s="1574"/>
      <c r="HWI242" s="1574"/>
      <c r="HWJ242" s="1574"/>
      <c r="HWK242" s="1574"/>
      <c r="HWL242" s="1574"/>
      <c r="HWM242" s="1574"/>
      <c r="HWN242" s="1574"/>
      <c r="HWO242" s="1574"/>
      <c r="HWP242" s="1574"/>
      <c r="HWQ242" s="1574"/>
      <c r="HWR242" s="1574"/>
      <c r="HWS242" s="1574"/>
      <c r="HWT242" s="1574"/>
      <c r="HWU242" s="1574"/>
      <c r="HWV242" s="1574"/>
      <c r="HWW242" s="1574"/>
      <c r="HWX242" s="1574"/>
      <c r="HWY242" s="1574"/>
      <c r="HWZ242" s="1574"/>
      <c r="HXA242" s="1574"/>
      <c r="HXB242" s="1574"/>
      <c r="HXC242" s="1574"/>
      <c r="HXD242" s="1574"/>
      <c r="HXE242" s="1574"/>
      <c r="HXF242" s="1574"/>
      <c r="HXG242" s="1574"/>
      <c r="HXH242" s="1574"/>
      <c r="HXI242" s="1574"/>
      <c r="HXJ242" s="1574"/>
      <c r="HXK242" s="1574"/>
      <c r="HXL242" s="1574"/>
      <c r="HXM242" s="1574"/>
      <c r="HXN242" s="1574"/>
      <c r="HXO242" s="1574"/>
      <c r="HXP242" s="1574"/>
      <c r="HXQ242" s="1574"/>
      <c r="HXR242" s="1574"/>
      <c r="HXS242" s="1574"/>
      <c r="HXT242" s="1574"/>
      <c r="HXU242" s="1574"/>
      <c r="HXV242" s="1574"/>
      <c r="HXW242" s="1574"/>
      <c r="HXX242" s="1574"/>
      <c r="HXY242" s="1574"/>
      <c r="HXZ242" s="1574"/>
      <c r="HYA242" s="1574"/>
      <c r="HYB242" s="1574"/>
      <c r="HYC242" s="1574"/>
      <c r="HYD242" s="1574"/>
      <c r="HYE242" s="1574"/>
      <c r="HYF242" s="1574"/>
      <c r="HYG242" s="1574"/>
      <c r="HYH242" s="1574"/>
      <c r="HYI242" s="1574"/>
      <c r="HYJ242" s="1574"/>
      <c r="HYK242" s="1574"/>
      <c r="HYL242" s="1574"/>
      <c r="HYM242" s="1574"/>
      <c r="HYN242" s="1574"/>
      <c r="HYO242" s="1574"/>
      <c r="HYP242" s="1574"/>
      <c r="HYQ242" s="1574"/>
      <c r="HYR242" s="1574"/>
      <c r="HYS242" s="1574"/>
      <c r="HYT242" s="1574"/>
      <c r="HYU242" s="1574"/>
      <c r="HYV242" s="1574"/>
      <c r="HYW242" s="1574"/>
      <c r="HYX242" s="1574"/>
      <c r="HYY242" s="1574"/>
      <c r="HYZ242" s="1574"/>
      <c r="HZA242" s="1574"/>
      <c r="HZB242" s="1574"/>
      <c r="HZC242" s="1574"/>
      <c r="HZD242" s="1574"/>
      <c r="HZE242" s="1574"/>
      <c r="HZF242" s="1574"/>
      <c r="HZG242" s="1574"/>
      <c r="HZH242" s="1574"/>
      <c r="HZI242" s="1574"/>
      <c r="HZJ242" s="1574"/>
      <c r="HZK242" s="1574"/>
      <c r="HZL242" s="1574"/>
      <c r="HZM242" s="1574"/>
      <c r="HZN242" s="1574"/>
      <c r="HZO242" s="1574"/>
      <c r="HZP242" s="1574"/>
      <c r="HZQ242" s="1574"/>
      <c r="HZR242" s="1574"/>
      <c r="HZS242" s="1574"/>
      <c r="HZT242" s="1574"/>
      <c r="HZU242" s="1574"/>
      <c r="HZV242" s="1574"/>
      <c r="HZW242" s="1574"/>
      <c r="HZX242" s="1574"/>
      <c r="HZY242" s="1574"/>
      <c r="HZZ242" s="1574"/>
      <c r="IAA242" s="1574"/>
      <c r="IAB242" s="1574"/>
      <c r="IAC242" s="1574"/>
      <c r="IAD242" s="1574"/>
      <c r="IAE242" s="1574"/>
      <c r="IAF242" s="1574"/>
      <c r="IAG242" s="1574"/>
      <c r="IAH242" s="1574"/>
      <c r="IAI242" s="1574"/>
      <c r="IAJ242" s="1574"/>
      <c r="IAK242" s="1574"/>
      <c r="IAL242" s="1574"/>
      <c r="IAM242" s="1574"/>
      <c r="IAN242" s="1574"/>
      <c r="IAO242" s="1574"/>
      <c r="IAP242" s="1574"/>
      <c r="IAQ242" s="1574"/>
      <c r="IAR242" s="1574"/>
      <c r="IAS242" s="1574"/>
      <c r="IAT242" s="1574"/>
      <c r="IAU242" s="1574"/>
      <c r="IAV242" s="1574"/>
      <c r="IAW242" s="1574"/>
      <c r="IAX242" s="1574"/>
      <c r="IAY242" s="1574"/>
      <c r="IAZ242" s="1574"/>
      <c r="IBA242" s="1574"/>
      <c r="IBB242" s="1574"/>
      <c r="IBC242" s="1574"/>
      <c r="IBD242" s="1574"/>
      <c r="IBE242" s="1574"/>
      <c r="IBF242" s="1574"/>
      <c r="IBG242" s="1574"/>
      <c r="IBH242" s="1574"/>
      <c r="IBI242" s="1574"/>
      <c r="IBJ242" s="1574"/>
      <c r="IBK242" s="1574"/>
      <c r="IBL242" s="1574"/>
      <c r="IBM242" s="1574"/>
      <c r="IBN242" s="1574"/>
      <c r="IBO242" s="1574"/>
      <c r="IBP242" s="1574"/>
      <c r="IBQ242" s="1574"/>
      <c r="IBR242" s="1574"/>
      <c r="IBS242" s="1574"/>
      <c r="IBT242" s="1574"/>
      <c r="IBU242" s="1574"/>
      <c r="IBV242" s="1574"/>
      <c r="IBW242" s="1574"/>
      <c r="IBX242" s="1574"/>
      <c r="IBY242" s="1574"/>
      <c r="IBZ242" s="1574"/>
      <c r="ICA242" s="1574"/>
      <c r="ICB242" s="1574"/>
      <c r="ICC242" s="1574"/>
      <c r="ICD242" s="1574"/>
      <c r="ICE242" s="1574"/>
      <c r="ICF242" s="1574"/>
      <c r="ICG242" s="1574"/>
      <c r="ICH242" s="1574"/>
      <c r="ICI242" s="1574"/>
      <c r="ICJ242" s="1574"/>
      <c r="ICK242" s="1574"/>
      <c r="ICL242" s="1574"/>
      <c r="ICM242" s="1574"/>
      <c r="ICN242" s="1574"/>
      <c r="ICO242" s="1574"/>
      <c r="ICP242" s="1574"/>
      <c r="ICQ242" s="1574"/>
      <c r="ICR242" s="1574"/>
      <c r="ICS242" s="1574"/>
      <c r="ICT242" s="1574"/>
      <c r="ICU242" s="1574"/>
      <c r="ICV242" s="1574"/>
      <c r="ICW242" s="1574"/>
      <c r="ICX242" s="1574"/>
      <c r="ICY242" s="1574"/>
      <c r="ICZ242" s="1574"/>
      <c r="IDA242" s="1574"/>
      <c r="IDB242" s="1574"/>
      <c r="IDC242" s="1574"/>
      <c r="IDD242" s="1574"/>
      <c r="IDE242" s="1574"/>
      <c r="IDF242" s="1574"/>
      <c r="IDG242" s="1574"/>
      <c r="IDH242" s="1574"/>
      <c r="IDI242" s="1574"/>
      <c r="IDJ242" s="1574"/>
      <c r="IDK242" s="1574"/>
      <c r="IDL242" s="1574"/>
      <c r="IDM242" s="1574"/>
      <c r="IDN242" s="1574"/>
      <c r="IDO242" s="1574"/>
      <c r="IDP242" s="1574"/>
      <c r="IDQ242" s="1574"/>
      <c r="IDR242" s="1574"/>
      <c r="IDS242" s="1574"/>
      <c r="IDT242" s="1574"/>
      <c r="IDU242" s="1574"/>
      <c r="IDV242" s="1574"/>
      <c r="IDW242" s="1574"/>
      <c r="IDX242" s="1574"/>
      <c r="IDY242" s="1574"/>
      <c r="IDZ242" s="1574"/>
      <c r="IEA242" s="1574"/>
      <c r="IEB242" s="1574"/>
      <c r="IEC242" s="1574"/>
      <c r="IED242" s="1574"/>
      <c r="IEE242" s="1574"/>
      <c r="IEF242" s="1574"/>
      <c r="IEG242" s="1574"/>
      <c r="IEH242" s="1574"/>
      <c r="IEI242" s="1574"/>
      <c r="IEJ242" s="1574"/>
      <c r="IEK242" s="1574"/>
      <c r="IEL242" s="1574"/>
      <c r="IEM242" s="1574"/>
      <c r="IEN242" s="1574"/>
      <c r="IEO242" s="1574"/>
      <c r="IEP242" s="1574"/>
      <c r="IEQ242" s="1574"/>
      <c r="IER242" s="1574"/>
      <c r="IES242" s="1574"/>
      <c r="IET242" s="1574"/>
      <c r="IEU242" s="1574"/>
      <c r="IEV242" s="1574"/>
      <c r="IEW242" s="1574"/>
      <c r="IEX242" s="1574"/>
      <c r="IEY242" s="1574"/>
      <c r="IEZ242" s="1574"/>
      <c r="IFA242" s="1574"/>
      <c r="IFB242" s="1574"/>
      <c r="IFC242" s="1574"/>
      <c r="IFD242" s="1574"/>
      <c r="IFE242" s="1574"/>
      <c r="IFF242" s="1574"/>
      <c r="IFG242" s="1574"/>
      <c r="IFH242" s="1574"/>
      <c r="IFI242" s="1574"/>
      <c r="IFJ242" s="1574"/>
      <c r="IFK242" s="1574"/>
      <c r="IFL242" s="1574"/>
      <c r="IFM242" s="1574"/>
      <c r="IFN242" s="1574"/>
      <c r="IFO242" s="1574"/>
      <c r="IFP242" s="1574"/>
      <c r="IFQ242" s="1574"/>
      <c r="IFR242" s="1574"/>
      <c r="IFS242" s="1574"/>
      <c r="IFT242" s="1574"/>
      <c r="IFU242" s="1574"/>
      <c r="IFV242" s="1574"/>
      <c r="IFW242" s="1574"/>
      <c r="IFX242" s="1574"/>
      <c r="IFY242" s="1574"/>
      <c r="IFZ242" s="1574"/>
      <c r="IGA242" s="1574"/>
      <c r="IGB242" s="1574"/>
      <c r="IGC242" s="1574"/>
      <c r="IGD242" s="1574"/>
      <c r="IGE242" s="1574"/>
      <c r="IGF242" s="1574"/>
      <c r="IGG242" s="1574"/>
      <c r="IGH242" s="1574"/>
      <c r="IGI242" s="1574"/>
      <c r="IGJ242" s="1574"/>
      <c r="IGK242" s="1574"/>
      <c r="IGL242" s="1574"/>
      <c r="IGM242" s="1574"/>
      <c r="IGN242" s="1574"/>
      <c r="IGO242" s="1574"/>
      <c r="IGP242" s="1574"/>
      <c r="IGQ242" s="1574"/>
      <c r="IGR242" s="1574"/>
      <c r="IGS242" s="1574"/>
      <c r="IGT242" s="1574"/>
      <c r="IGU242" s="1574"/>
      <c r="IGV242" s="1574"/>
      <c r="IGW242" s="1574"/>
      <c r="IGX242" s="1574"/>
      <c r="IGY242" s="1574"/>
      <c r="IGZ242" s="1574"/>
      <c r="IHA242" s="1574"/>
      <c r="IHB242" s="1574"/>
      <c r="IHC242" s="1574"/>
      <c r="IHD242" s="1574"/>
      <c r="IHE242" s="1574"/>
      <c r="IHF242" s="1574"/>
      <c r="IHG242" s="1574"/>
      <c r="IHH242" s="1574"/>
      <c r="IHI242" s="1574"/>
      <c r="IHJ242" s="1574"/>
      <c r="IHK242" s="1574"/>
      <c r="IHL242" s="1574"/>
      <c r="IHM242" s="1574"/>
      <c r="IHN242" s="1574"/>
      <c r="IHO242" s="1574"/>
      <c r="IHP242" s="1574"/>
      <c r="IHQ242" s="1574"/>
      <c r="IHR242" s="1574"/>
      <c r="IHS242" s="1574"/>
      <c r="IHT242" s="1574"/>
      <c r="IHU242" s="1574"/>
      <c r="IHV242" s="1574"/>
      <c r="IHW242" s="1574"/>
      <c r="IHX242" s="1574"/>
      <c r="IHY242" s="1574"/>
      <c r="IHZ242" s="1574"/>
      <c r="IIA242" s="1574"/>
      <c r="IIB242" s="1574"/>
      <c r="IIC242" s="1574"/>
      <c r="IID242" s="1574"/>
      <c r="IIE242" s="1574"/>
      <c r="IIF242" s="1574"/>
      <c r="IIG242" s="1574"/>
      <c r="IIH242" s="1574"/>
      <c r="III242" s="1574"/>
      <c r="IIJ242" s="1574"/>
      <c r="IIK242" s="1574"/>
      <c r="IIL242" s="1574"/>
      <c r="IIM242" s="1574"/>
      <c r="IIN242" s="1574"/>
      <c r="IIO242" s="1574"/>
      <c r="IIP242" s="1574"/>
      <c r="IIQ242" s="1574"/>
      <c r="IIR242" s="1574"/>
      <c r="IIS242" s="1574"/>
      <c r="IIT242" s="1574"/>
      <c r="IIU242" s="1574"/>
      <c r="IIV242" s="1574"/>
      <c r="IIW242" s="1574"/>
      <c r="IIX242" s="1574"/>
      <c r="IIY242" s="1574"/>
      <c r="IIZ242" s="1574"/>
      <c r="IJA242" s="1574"/>
      <c r="IJB242" s="1574"/>
      <c r="IJC242" s="1574"/>
      <c r="IJD242" s="1574"/>
      <c r="IJE242" s="1574"/>
      <c r="IJF242" s="1574"/>
      <c r="IJG242" s="1574"/>
      <c r="IJH242" s="1574"/>
      <c r="IJI242" s="1574"/>
      <c r="IJJ242" s="1574"/>
      <c r="IJK242" s="1574"/>
      <c r="IJL242" s="1574"/>
      <c r="IJM242" s="1574"/>
      <c r="IJN242" s="1574"/>
      <c r="IJO242" s="1574"/>
      <c r="IJP242" s="1574"/>
      <c r="IJQ242" s="1574"/>
      <c r="IJR242" s="1574"/>
      <c r="IJS242" s="1574"/>
      <c r="IJT242" s="1574"/>
      <c r="IJU242" s="1574"/>
      <c r="IJV242" s="1574"/>
      <c r="IJW242" s="1574"/>
      <c r="IJX242" s="1574"/>
      <c r="IJY242" s="1574"/>
      <c r="IJZ242" s="1574"/>
      <c r="IKA242" s="1574"/>
      <c r="IKB242" s="1574"/>
      <c r="IKC242" s="1574"/>
      <c r="IKD242" s="1574"/>
      <c r="IKE242" s="1574"/>
      <c r="IKF242" s="1574"/>
      <c r="IKG242" s="1574"/>
      <c r="IKH242" s="1574"/>
      <c r="IKI242" s="1574"/>
      <c r="IKJ242" s="1574"/>
      <c r="IKK242" s="1574"/>
      <c r="IKL242" s="1574"/>
      <c r="IKM242" s="1574"/>
      <c r="IKN242" s="1574"/>
      <c r="IKO242" s="1574"/>
      <c r="IKP242" s="1574"/>
      <c r="IKQ242" s="1574"/>
      <c r="IKR242" s="1574"/>
      <c r="IKS242" s="1574"/>
      <c r="IKT242" s="1574"/>
      <c r="IKU242" s="1574"/>
      <c r="IKV242" s="1574"/>
      <c r="IKW242" s="1574"/>
      <c r="IKX242" s="1574"/>
      <c r="IKY242" s="1574"/>
      <c r="IKZ242" s="1574"/>
      <c r="ILA242" s="1574"/>
      <c r="ILB242" s="1574"/>
      <c r="ILC242" s="1574"/>
      <c r="ILD242" s="1574"/>
      <c r="ILE242" s="1574"/>
      <c r="ILF242" s="1574"/>
      <c r="ILG242" s="1574"/>
      <c r="ILH242" s="1574"/>
      <c r="ILI242" s="1574"/>
      <c r="ILJ242" s="1574"/>
      <c r="ILK242" s="1574"/>
      <c r="ILL242" s="1574"/>
      <c r="ILM242" s="1574"/>
      <c r="ILN242" s="1574"/>
      <c r="ILO242" s="1574"/>
      <c r="ILP242" s="1574"/>
      <c r="ILQ242" s="1574"/>
      <c r="ILR242" s="1574"/>
      <c r="ILS242" s="1574"/>
      <c r="ILT242" s="1574"/>
      <c r="ILU242" s="1574"/>
      <c r="ILV242" s="1574"/>
      <c r="ILW242" s="1574"/>
      <c r="ILX242" s="1574"/>
      <c r="ILY242" s="1574"/>
      <c r="ILZ242" s="1574"/>
      <c r="IMA242" s="1574"/>
      <c r="IMB242" s="1574"/>
      <c r="IMC242" s="1574"/>
      <c r="IMD242" s="1574"/>
      <c r="IME242" s="1574"/>
      <c r="IMF242" s="1574"/>
      <c r="IMG242" s="1574"/>
      <c r="IMH242" s="1574"/>
      <c r="IMI242" s="1574"/>
      <c r="IMJ242" s="1574"/>
      <c r="IMK242" s="1574"/>
      <c r="IML242" s="1574"/>
      <c r="IMM242" s="1574"/>
      <c r="IMN242" s="1574"/>
      <c r="IMO242" s="1574"/>
      <c r="IMP242" s="1574"/>
      <c r="IMQ242" s="1574"/>
      <c r="IMR242" s="1574"/>
      <c r="IMS242" s="1574"/>
      <c r="IMT242" s="1574"/>
      <c r="IMU242" s="1574"/>
      <c r="IMV242" s="1574"/>
      <c r="IMW242" s="1574"/>
      <c r="IMX242" s="1574"/>
      <c r="IMY242" s="1574"/>
      <c r="IMZ242" s="1574"/>
      <c r="INA242" s="1574"/>
      <c r="INB242" s="1574"/>
      <c r="INC242" s="1574"/>
      <c r="IND242" s="1574"/>
      <c r="INE242" s="1574"/>
      <c r="INF242" s="1574"/>
      <c r="ING242" s="1574"/>
      <c r="INH242" s="1574"/>
      <c r="INI242" s="1574"/>
      <c r="INJ242" s="1574"/>
      <c r="INK242" s="1574"/>
      <c r="INL242" s="1574"/>
      <c r="INM242" s="1574"/>
      <c r="INN242" s="1574"/>
      <c r="INO242" s="1574"/>
      <c r="INP242" s="1574"/>
      <c r="INQ242" s="1574"/>
      <c r="INR242" s="1574"/>
      <c r="INS242" s="1574"/>
      <c r="INT242" s="1574"/>
      <c r="INU242" s="1574"/>
      <c r="INV242" s="1574"/>
      <c r="INW242" s="1574"/>
      <c r="INX242" s="1574"/>
      <c r="INY242" s="1574"/>
      <c r="INZ242" s="1574"/>
      <c r="IOA242" s="1574"/>
      <c r="IOB242" s="1574"/>
      <c r="IOC242" s="1574"/>
      <c r="IOD242" s="1574"/>
      <c r="IOE242" s="1574"/>
      <c r="IOF242" s="1574"/>
      <c r="IOG242" s="1574"/>
      <c r="IOH242" s="1574"/>
      <c r="IOI242" s="1574"/>
      <c r="IOJ242" s="1574"/>
      <c r="IOK242" s="1574"/>
      <c r="IOL242" s="1574"/>
      <c r="IOM242" s="1574"/>
      <c r="ION242" s="1574"/>
      <c r="IOO242" s="1574"/>
      <c r="IOP242" s="1574"/>
      <c r="IOQ242" s="1574"/>
      <c r="IOR242" s="1574"/>
      <c r="IOS242" s="1574"/>
      <c r="IOT242" s="1574"/>
      <c r="IOU242" s="1574"/>
      <c r="IOV242" s="1574"/>
      <c r="IOW242" s="1574"/>
      <c r="IOX242" s="1574"/>
      <c r="IOY242" s="1574"/>
      <c r="IOZ242" s="1574"/>
      <c r="IPA242" s="1574"/>
      <c r="IPB242" s="1574"/>
      <c r="IPC242" s="1574"/>
      <c r="IPD242" s="1574"/>
      <c r="IPE242" s="1574"/>
      <c r="IPF242" s="1574"/>
      <c r="IPG242" s="1574"/>
      <c r="IPH242" s="1574"/>
      <c r="IPI242" s="1574"/>
      <c r="IPJ242" s="1574"/>
      <c r="IPK242" s="1574"/>
      <c r="IPL242" s="1574"/>
      <c r="IPM242" s="1574"/>
      <c r="IPN242" s="1574"/>
      <c r="IPO242" s="1574"/>
      <c r="IPP242" s="1574"/>
      <c r="IPQ242" s="1574"/>
      <c r="IPR242" s="1574"/>
      <c r="IPS242" s="1574"/>
      <c r="IPT242" s="1574"/>
      <c r="IPU242" s="1574"/>
      <c r="IPV242" s="1574"/>
      <c r="IPW242" s="1574"/>
      <c r="IPX242" s="1574"/>
      <c r="IPY242" s="1574"/>
      <c r="IPZ242" s="1574"/>
      <c r="IQA242" s="1574"/>
      <c r="IQB242" s="1574"/>
      <c r="IQC242" s="1574"/>
      <c r="IQD242" s="1574"/>
      <c r="IQE242" s="1574"/>
      <c r="IQF242" s="1574"/>
      <c r="IQG242" s="1574"/>
      <c r="IQH242" s="1574"/>
      <c r="IQI242" s="1574"/>
      <c r="IQJ242" s="1574"/>
      <c r="IQK242" s="1574"/>
      <c r="IQL242" s="1574"/>
      <c r="IQM242" s="1574"/>
      <c r="IQN242" s="1574"/>
      <c r="IQO242" s="1574"/>
      <c r="IQP242" s="1574"/>
      <c r="IQQ242" s="1574"/>
      <c r="IQR242" s="1574"/>
      <c r="IQS242" s="1574"/>
      <c r="IQT242" s="1574"/>
      <c r="IQU242" s="1574"/>
      <c r="IQV242" s="1574"/>
      <c r="IQW242" s="1574"/>
      <c r="IQX242" s="1574"/>
      <c r="IQY242" s="1574"/>
      <c r="IQZ242" s="1574"/>
      <c r="IRA242" s="1574"/>
      <c r="IRB242" s="1574"/>
      <c r="IRC242" s="1574"/>
      <c r="IRD242" s="1574"/>
      <c r="IRE242" s="1574"/>
      <c r="IRF242" s="1574"/>
      <c r="IRG242" s="1574"/>
      <c r="IRH242" s="1574"/>
      <c r="IRI242" s="1574"/>
      <c r="IRJ242" s="1574"/>
      <c r="IRK242" s="1574"/>
      <c r="IRL242" s="1574"/>
      <c r="IRM242" s="1574"/>
      <c r="IRN242" s="1574"/>
      <c r="IRO242" s="1574"/>
      <c r="IRP242" s="1574"/>
      <c r="IRQ242" s="1574"/>
      <c r="IRR242" s="1574"/>
      <c r="IRS242" s="1574"/>
      <c r="IRT242" s="1574"/>
      <c r="IRU242" s="1574"/>
      <c r="IRV242" s="1574"/>
      <c r="IRW242" s="1574"/>
      <c r="IRX242" s="1574"/>
      <c r="IRY242" s="1574"/>
      <c r="IRZ242" s="1574"/>
      <c r="ISA242" s="1574"/>
      <c r="ISB242" s="1574"/>
      <c r="ISC242" s="1574"/>
      <c r="ISD242" s="1574"/>
      <c r="ISE242" s="1574"/>
      <c r="ISF242" s="1574"/>
      <c r="ISG242" s="1574"/>
      <c r="ISH242" s="1574"/>
      <c r="ISI242" s="1574"/>
      <c r="ISJ242" s="1574"/>
      <c r="ISK242" s="1574"/>
      <c r="ISL242" s="1574"/>
      <c r="ISM242" s="1574"/>
      <c r="ISN242" s="1574"/>
      <c r="ISO242" s="1574"/>
      <c r="ISP242" s="1574"/>
      <c r="ISQ242" s="1574"/>
      <c r="ISR242" s="1574"/>
      <c r="ISS242" s="1574"/>
      <c r="IST242" s="1574"/>
      <c r="ISU242" s="1574"/>
      <c r="ISV242" s="1574"/>
      <c r="ISW242" s="1574"/>
      <c r="ISX242" s="1574"/>
      <c r="ISY242" s="1574"/>
      <c r="ISZ242" s="1574"/>
      <c r="ITA242" s="1574"/>
      <c r="ITB242" s="1574"/>
      <c r="ITC242" s="1574"/>
      <c r="ITD242" s="1574"/>
      <c r="ITE242" s="1574"/>
      <c r="ITF242" s="1574"/>
      <c r="ITG242" s="1574"/>
      <c r="ITH242" s="1574"/>
      <c r="ITI242" s="1574"/>
      <c r="ITJ242" s="1574"/>
      <c r="ITK242" s="1574"/>
      <c r="ITL242" s="1574"/>
      <c r="ITM242" s="1574"/>
      <c r="ITN242" s="1574"/>
      <c r="ITO242" s="1574"/>
      <c r="ITP242" s="1574"/>
      <c r="ITQ242" s="1574"/>
      <c r="ITR242" s="1574"/>
      <c r="ITS242" s="1574"/>
      <c r="ITT242" s="1574"/>
      <c r="ITU242" s="1574"/>
      <c r="ITV242" s="1574"/>
      <c r="ITW242" s="1574"/>
      <c r="ITX242" s="1574"/>
      <c r="ITY242" s="1574"/>
      <c r="ITZ242" s="1574"/>
      <c r="IUA242" s="1574"/>
      <c r="IUB242" s="1574"/>
      <c r="IUC242" s="1574"/>
      <c r="IUD242" s="1574"/>
      <c r="IUE242" s="1574"/>
      <c r="IUF242" s="1574"/>
      <c r="IUG242" s="1574"/>
      <c r="IUH242" s="1574"/>
      <c r="IUI242" s="1574"/>
      <c r="IUJ242" s="1574"/>
      <c r="IUK242" s="1574"/>
      <c r="IUL242" s="1574"/>
      <c r="IUM242" s="1574"/>
      <c r="IUN242" s="1574"/>
      <c r="IUO242" s="1574"/>
      <c r="IUP242" s="1574"/>
      <c r="IUQ242" s="1574"/>
      <c r="IUR242" s="1574"/>
      <c r="IUS242" s="1574"/>
      <c r="IUT242" s="1574"/>
      <c r="IUU242" s="1574"/>
      <c r="IUV242" s="1574"/>
      <c r="IUW242" s="1574"/>
      <c r="IUX242" s="1574"/>
      <c r="IUY242" s="1574"/>
      <c r="IUZ242" s="1574"/>
      <c r="IVA242" s="1574"/>
      <c r="IVB242" s="1574"/>
      <c r="IVC242" s="1574"/>
      <c r="IVD242" s="1574"/>
      <c r="IVE242" s="1574"/>
      <c r="IVF242" s="1574"/>
      <c r="IVG242" s="1574"/>
      <c r="IVH242" s="1574"/>
      <c r="IVI242" s="1574"/>
      <c r="IVJ242" s="1574"/>
      <c r="IVK242" s="1574"/>
      <c r="IVL242" s="1574"/>
      <c r="IVM242" s="1574"/>
      <c r="IVN242" s="1574"/>
      <c r="IVO242" s="1574"/>
      <c r="IVP242" s="1574"/>
      <c r="IVQ242" s="1574"/>
      <c r="IVR242" s="1574"/>
      <c r="IVS242" s="1574"/>
      <c r="IVT242" s="1574"/>
      <c r="IVU242" s="1574"/>
      <c r="IVV242" s="1574"/>
      <c r="IVW242" s="1574"/>
      <c r="IVX242" s="1574"/>
      <c r="IVY242" s="1574"/>
      <c r="IVZ242" s="1574"/>
      <c r="IWA242" s="1574"/>
      <c r="IWB242" s="1574"/>
      <c r="IWC242" s="1574"/>
      <c r="IWD242" s="1574"/>
      <c r="IWE242" s="1574"/>
      <c r="IWF242" s="1574"/>
      <c r="IWG242" s="1574"/>
      <c r="IWH242" s="1574"/>
      <c r="IWI242" s="1574"/>
      <c r="IWJ242" s="1574"/>
      <c r="IWK242" s="1574"/>
      <c r="IWL242" s="1574"/>
      <c r="IWM242" s="1574"/>
      <c r="IWN242" s="1574"/>
      <c r="IWO242" s="1574"/>
      <c r="IWP242" s="1574"/>
      <c r="IWQ242" s="1574"/>
      <c r="IWR242" s="1574"/>
      <c r="IWS242" s="1574"/>
      <c r="IWT242" s="1574"/>
      <c r="IWU242" s="1574"/>
      <c r="IWV242" s="1574"/>
      <c r="IWW242" s="1574"/>
      <c r="IWX242" s="1574"/>
      <c r="IWY242" s="1574"/>
      <c r="IWZ242" s="1574"/>
      <c r="IXA242" s="1574"/>
      <c r="IXB242" s="1574"/>
      <c r="IXC242" s="1574"/>
      <c r="IXD242" s="1574"/>
      <c r="IXE242" s="1574"/>
      <c r="IXF242" s="1574"/>
      <c r="IXG242" s="1574"/>
      <c r="IXH242" s="1574"/>
      <c r="IXI242" s="1574"/>
      <c r="IXJ242" s="1574"/>
      <c r="IXK242" s="1574"/>
      <c r="IXL242" s="1574"/>
      <c r="IXM242" s="1574"/>
      <c r="IXN242" s="1574"/>
      <c r="IXO242" s="1574"/>
      <c r="IXP242" s="1574"/>
      <c r="IXQ242" s="1574"/>
      <c r="IXR242" s="1574"/>
      <c r="IXS242" s="1574"/>
      <c r="IXT242" s="1574"/>
      <c r="IXU242" s="1574"/>
      <c r="IXV242" s="1574"/>
      <c r="IXW242" s="1574"/>
      <c r="IXX242" s="1574"/>
      <c r="IXY242" s="1574"/>
      <c r="IXZ242" s="1574"/>
      <c r="IYA242" s="1574"/>
      <c r="IYB242" s="1574"/>
      <c r="IYC242" s="1574"/>
      <c r="IYD242" s="1574"/>
      <c r="IYE242" s="1574"/>
      <c r="IYF242" s="1574"/>
      <c r="IYG242" s="1574"/>
      <c r="IYH242" s="1574"/>
      <c r="IYI242" s="1574"/>
      <c r="IYJ242" s="1574"/>
      <c r="IYK242" s="1574"/>
      <c r="IYL242" s="1574"/>
      <c r="IYM242" s="1574"/>
      <c r="IYN242" s="1574"/>
      <c r="IYO242" s="1574"/>
      <c r="IYP242" s="1574"/>
      <c r="IYQ242" s="1574"/>
      <c r="IYR242" s="1574"/>
      <c r="IYS242" s="1574"/>
      <c r="IYT242" s="1574"/>
      <c r="IYU242" s="1574"/>
      <c r="IYV242" s="1574"/>
      <c r="IYW242" s="1574"/>
      <c r="IYX242" s="1574"/>
      <c r="IYY242" s="1574"/>
      <c r="IYZ242" s="1574"/>
      <c r="IZA242" s="1574"/>
      <c r="IZB242" s="1574"/>
      <c r="IZC242" s="1574"/>
      <c r="IZD242" s="1574"/>
      <c r="IZE242" s="1574"/>
      <c r="IZF242" s="1574"/>
      <c r="IZG242" s="1574"/>
      <c r="IZH242" s="1574"/>
      <c r="IZI242" s="1574"/>
      <c r="IZJ242" s="1574"/>
      <c r="IZK242" s="1574"/>
      <c r="IZL242" s="1574"/>
      <c r="IZM242" s="1574"/>
      <c r="IZN242" s="1574"/>
      <c r="IZO242" s="1574"/>
      <c r="IZP242" s="1574"/>
      <c r="IZQ242" s="1574"/>
      <c r="IZR242" s="1574"/>
      <c r="IZS242" s="1574"/>
      <c r="IZT242" s="1574"/>
      <c r="IZU242" s="1574"/>
      <c r="IZV242" s="1574"/>
      <c r="IZW242" s="1574"/>
      <c r="IZX242" s="1574"/>
      <c r="IZY242" s="1574"/>
      <c r="IZZ242" s="1574"/>
      <c r="JAA242" s="1574"/>
      <c r="JAB242" s="1574"/>
      <c r="JAC242" s="1574"/>
      <c r="JAD242" s="1574"/>
      <c r="JAE242" s="1574"/>
      <c r="JAF242" s="1574"/>
      <c r="JAG242" s="1574"/>
      <c r="JAH242" s="1574"/>
      <c r="JAI242" s="1574"/>
      <c r="JAJ242" s="1574"/>
      <c r="JAK242" s="1574"/>
      <c r="JAL242" s="1574"/>
      <c r="JAM242" s="1574"/>
      <c r="JAN242" s="1574"/>
      <c r="JAO242" s="1574"/>
      <c r="JAP242" s="1574"/>
      <c r="JAQ242" s="1574"/>
      <c r="JAR242" s="1574"/>
      <c r="JAS242" s="1574"/>
      <c r="JAT242" s="1574"/>
      <c r="JAU242" s="1574"/>
      <c r="JAV242" s="1574"/>
      <c r="JAW242" s="1574"/>
      <c r="JAX242" s="1574"/>
      <c r="JAY242" s="1574"/>
      <c r="JAZ242" s="1574"/>
      <c r="JBA242" s="1574"/>
      <c r="JBB242" s="1574"/>
      <c r="JBC242" s="1574"/>
      <c r="JBD242" s="1574"/>
      <c r="JBE242" s="1574"/>
      <c r="JBF242" s="1574"/>
      <c r="JBG242" s="1574"/>
      <c r="JBH242" s="1574"/>
      <c r="JBI242" s="1574"/>
      <c r="JBJ242" s="1574"/>
      <c r="JBK242" s="1574"/>
      <c r="JBL242" s="1574"/>
      <c r="JBM242" s="1574"/>
      <c r="JBN242" s="1574"/>
      <c r="JBO242" s="1574"/>
      <c r="JBP242" s="1574"/>
      <c r="JBQ242" s="1574"/>
      <c r="JBR242" s="1574"/>
      <c r="JBS242" s="1574"/>
      <c r="JBT242" s="1574"/>
      <c r="JBU242" s="1574"/>
      <c r="JBV242" s="1574"/>
      <c r="JBW242" s="1574"/>
      <c r="JBX242" s="1574"/>
      <c r="JBY242" s="1574"/>
      <c r="JBZ242" s="1574"/>
      <c r="JCA242" s="1574"/>
      <c r="JCB242" s="1574"/>
      <c r="JCC242" s="1574"/>
      <c r="JCD242" s="1574"/>
      <c r="JCE242" s="1574"/>
      <c r="JCF242" s="1574"/>
      <c r="JCG242" s="1574"/>
      <c r="JCH242" s="1574"/>
      <c r="JCI242" s="1574"/>
      <c r="JCJ242" s="1574"/>
      <c r="JCK242" s="1574"/>
      <c r="JCL242" s="1574"/>
      <c r="JCM242" s="1574"/>
      <c r="JCN242" s="1574"/>
      <c r="JCO242" s="1574"/>
      <c r="JCP242" s="1574"/>
      <c r="JCQ242" s="1574"/>
      <c r="JCR242" s="1574"/>
      <c r="JCS242" s="1574"/>
      <c r="JCT242" s="1574"/>
      <c r="JCU242" s="1574"/>
      <c r="JCV242" s="1574"/>
      <c r="JCW242" s="1574"/>
      <c r="JCX242" s="1574"/>
      <c r="JCY242" s="1574"/>
      <c r="JCZ242" s="1574"/>
      <c r="JDA242" s="1574"/>
      <c r="JDB242" s="1574"/>
      <c r="JDC242" s="1574"/>
      <c r="JDD242" s="1574"/>
      <c r="JDE242" s="1574"/>
      <c r="JDF242" s="1574"/>
      <c r="JDG242" s="1574"/>
      <c r="JDH242" s="1574"/>
      <c r="JDI242" s="1574"/>
      <c r="JDJ242" s="1574"/>
      <c r="JDK242" s="1574"/>
      <c r="JDL242" s="1574"/>
      <c r="JDM242" s="1574"/>
      <c r="JDN242" s="1574"/>
      <c r="JDO242" s="1574"/>
      <c r="JDP242" s="1574"/>
      <c r="JDQ242" s="1574"/>
      <c r="JDR242" s="1574"/>
      <c r="JDS242" s="1574"/>
      <c r="JDT242" s="1574"/>
      <c r="JDU242" s="1574"/>
      <c r="JDV242" s="1574"/>
      <c r="JDW242" s="1574"/>
      <c r="JDX242" s="1574"/>
      <c r="JDY242" s="1574"/>
      <c r="JDZ242" s="1574"/>
      <c r="JEA242" s="1574"/>
      <c r="JEB242" s="1574"/>
      <c r="JEC242" s="1574"/>
      <c r="JED242" s="1574"/>
      <c r="JEE242" s="1574"/>
      <c r="JEF242" s="1574"/>
      <c r="JEG242" s="1574"/>
      <c r="JEH242" s="1574"/>
      <c r="JEI242" s="1574"/>
      <c r="JEJ242" s="1574"/>
      <c r="JEK242" s="1574"/>
      <c r="JEL242" s="1574"/>
      <c r="JEM242" s="1574"/>
      <c r="JEN242" s="1574"/>
      <c r="JEO242" s="1574"/>
      <c r="JEP242" s="1574"/>
      <c r="JEQ242" s="1574"/>
      <c r="JER242" s="1574"/>
      <c r="JES242" s="1574"/>
      <c r="JET242" s="1574"/>
      <c r="JEU242" s="1574"/>
      <c r="JEV242" s="1574"/>
      <c r="JEW242" s="1574"/>
      <c r="JEX242" s="1574"/>
      <c r="JEY242" s="1574"/>
      <c r="JEZ242" s="1574"/>
      <c r="JFA242" s="1574"/>
      <c r="JFB242" s="1574"/>
      <c r="JFC242" s="1574"/>
      <c r="JFD242" s="1574"/>
      <c r="JFE242" s="1574"/>
      <c r="JFF242" s="1574"/>
      <c r="JFG242" s="1574"/>
      <c r="JFH242" s="1574"/>
      <c r="JFI242" s="1574"/>
      <c r="JFJ242" s="1574"/>
      <c r="JFK242" s="1574"/>
      <c r="JFL242" s="1574"/>
      <c r="JFM242" s="1574"/>
      <c r="JFN242" s="1574"/>
      <c r="JFO242" s="1574"/>
      <c r="JFP242" s="1574"/>
      <c r="JFQ242" s="1574"/>
      <c r="JFR242" s="1574"/>
      <c r="JFS242" s="1574"/>
      <c r="JFT242" s="1574"/>
      <c r="JFU242" s="1574"/>
      <c r="JFV242" s="1574"/>
      <c r="JFW242" s="1574"/>
      <c r="JFX242" s="1574"/>
      <c r="JFY242" s="1574"/>
      <c r="JFZ242" s="1574"/>
      <c r="JGA242" s="1574"/>
      <c r="JGB242" s="1574"/>
      <c r="JGC242" s="1574"/>
      <c r="JGD242" s="1574"/>
      <c r="JGE242" s="1574"/>
      <c r="JGF242" s="1574"/>
      <c r="JGG242" s="1574"/>
      <c r="JGH242" s="1574"/>
      <c r="JGI242" s="1574"/>
      <c r="JGJ242" s="1574"/>
      <c r="JGK242" s="1574"/>
      <c r="JGL242" s="1574"/>
      <c r="JGM242" s="1574"/>
      <c r="JGN242" s="1574"/>
      <c r="JGO242" s="1574"/>
      <c r="JGP242" s="1574"/>
      <c r="JGQ242" s="1574"/>
      <c r="JGR242" s="1574"/>
      <c r="JGS242" s="1574"/>
      <c r="JGT242" s="1574"/>
      <c r="JGU242" s="1574"/>
      <c r="JGV242" s="1574"/>
      <c r="JGW242" s="1574"/>
      <c r="JGX242" s="1574"/>
      <c r="JGY242" s="1574"/>
      <c r="JGZ242" s="1574"/>
      <c r="JHA242" s="1574"/>
      <c r="JHB242" s="1574"/>
      <c r="JHC242" s="1574"/>
      <c r="JHD242" s="1574"/>
      <c r="JHE242" s="1574"/>
      <c r="JHF242" s="1574"/>
      <c r="JHG242" s="1574"/>
      <c r="JHH242" s="1574"/>
      <c r="JHI242" s="1574"/>
      <c r="JHJ242" s="1574"/>
      <c r="JHK242" s="1574"/>
      <c r="JHL242" s="1574"/>
      <c r="JHM242" s="1574"/>
      <c r="JHN242" s="1574"/>
      <c r="JHO242" s="1574"/>
      <c r="JHP242" s="1574"/>
      <c r="JHQ242" s="1574"/>
      <c r="JHR242" s="1574"/>
      <c r="JHS242" s="1574"/>
      <c r="JHT242" s="1574"/>
      <c r="JHU242" s="1574"/>
      <c r="JHV242" s="1574"/>
      <c r="JHW242" s="1574"/>
      <c r="JHX242" s="1574"/>
      <c r="JHY242" s="1574"/>
      <c r="JHZ242" s="1574"/>
      <c r="JIA242" s="1574"/>
      <c r="JIB242" s="1574"/>
      <c r="JIC242" s="1574"/>
      <c r="JID242" s="1574"/>
      <c r="JIE242" s="1574"/>
      <c r="JIF242" s="1574"/>
      <c r="JIG242" s="1574"/>
      <c r="JIH242" s="1574"/>
      <c r="JII242" s="1574"/>
      <c r="JIJ242" s="1574"/>
      <c r="JIK242" s="1574"/>
      <c r="JIL242" s="1574"/>
      <c r="JIM242" s="1574"/>
      <c r="JIN242" s="1574"/>
      <c r="JIO242" s="1574"/>
      <c r="JIP242" s="1574"/>
      <c r="JIQ242" s="1574"/>
      <c r="JIR242" s="1574"/>
      <c r="JIS242" s="1574"/>
      <c r="JIT242" s="1574"/>
      <c r="JIU242" s="1574"/>
      <c r="JIV242" s="1574"/>
      <c r="JIW242" s="1574"/>
      <c r="JIX242" s="1574"/>
      <c r="JIY242" s="1574"/>
      <c r="JIZ242" s="1574"/>
      <c r="JJA242" s="1574"/>
      <c r="JJB242" s="1574"/>
      <c r="JJC242" s="1574"/>
      <c r="JJD242" s="1574"/>
      <c r="JJE242" s="1574"/>
      <c r="JJF242" s="1574"/>
      <c r="JJG242" s="1574"/>
      <c r="JJH242" s="1574"/>
      <c r="JJI242" s="1574"/>
      <c r="JJJ242" s="1574"/>
      <c r="JJK242" s="1574"/>
      <c r="JJL242" s="1574"/>
      <c r="JJM242" s="1574"/>
      <c r="JJN242" s="1574"/>
      <c r="JJO242" s="1574"/>
      <c r="JJP242" s="1574"/>
      <c r="JJQ242" s="1574"/>
      <c r="JJR242" s="1574"/>
      <c r="JJS242" s="1574"/>
      <c r="JJT242" s="1574"/>
      <c r="JJU242" s="1574"/>
      <c r="JJV242" s="1574"/>
      <c r="JJW242" s="1574"/>
      <c r="JJX242" s="1574"/>
      <c r="JJY242" s="1574"/>
      <c r="JJZ242" s="1574"/>
      <c r="JKA242" s="1574"/>
      <c r="JKB242" s="1574"/>
      <c r="JKC242" s="1574"/>
      <c r="JKD242" s="1574"/>
      <c r="JKE242" s="1574"/>
      <c r="JKF242" s="1574"/>
      <c r="JKG242" s="1574"/>
      <c r="JKH242" s="1574"/>
      <c r="JKI242" s="1574"/>
      <c r="JKJ242" s="1574"/>
      <c r="JKK242" s="1574"/>
      <c r="JKL242" s="1574"/>
      <c r="JKM242" s="1574"/>
      <c r="JKN242" s="1574"/>
      <c r="JKO242" s="1574"/>
      <c r="JKP242" s="1574"/>
      <c r="JKQ242" s="1574"/>
      <c r="JKR242" s="1574"/>
      <c r="JKS242" s="1574"/>
      <c r="JKT242" s="1574"/>
      <c r="JKU242" s="1574"/>
      <c r="JKV242" s="1574"/>
      <c r="JKW242" s="1574"/>
      <c r="JKX242" s="1574"/>
      <c r="JKY242" s="1574"/>
      <c r="JKZ242" s="1574"/>
      <c r="JLA242" s="1574"/>
      <c r="JLB242" s="1574"/>
      <c r="JLC242" s="1574"/>
      <c r="JLD242" s="1574"/>
      <c r="JLE242" s="1574"/>
      <c r="JLF242" s="1574"/>
      <c r="JLG242" s="1574"/>
      <c r="JLH242" s="1574"/>
      <c r="JLI242" s="1574"/>
      <c r="JLJ242" s="1574"/>
      <c r="JLK242" s="1574"/>
      <c r="JLL242" s="1574"/>
      <c r="JLM242" s="1574"/>
      <c r="JLN242" s="1574"/>
      <c r="JLO242" s="1574"/>
      <c r="JLP242" s="1574"/>
      <c r="JLQ242" s="1574"/>
      <c r="JLR242" s="1574"/>
      <c r="JLS242" s="1574"/>
      <c r="JLT242" s="1574"/>
      <c r="JLU242" s="1574"/>
      <c r="JLV242" s="1574"/>
      <c r="JLW242" s="1574"/>
      <c r="JLX242" s="1574"/>
      <c r="JLY242" s="1574"/>
      <c r="JLZ242" s="1574"/>
      <c r="JMA242" s="1574"/>
      <c r="JMB242" s="1574"/>
      <c r="JMC242" s="1574"/>
      <c r="JMD242" s="1574"/>
      <c r="JME242" s="1574"/>
      <c r="JMF242" s="1574"/>
      <c r="JMG242" s="1574"/>
      <c r="JMH242" s="1574"/>
      <c r="JMI242" s="1574"/>
      <c r="JMJ242" s="1574"/>
      <c r="JMK242" s="1574"/>
      <c r="JML242" s="1574"/>
      <c r="JMM242" s="1574"/>
      <c r="JMN242" s="1574"/>
      <c r="JMO242" s="1574"/>
      <c r="JMP242" s="1574"/>
      <c r="JMQ242" s="1574"/>
      <c r="JMR242" s="1574"/>
      <c r="JMS242" s="1574"/>
      <c r="JMT242" s="1574"/>
      <c r="JMU242" s="1574"/>
      <c r="JMV242" s="1574"/>
      <c r="JMW242" s="1574"/>
      <c r="JMX242" s="1574"/>
      <c r="JMY242" s="1574"/>
      <c r="JMZ242" s="1574"/>
      <c r="JNA242" s="1574"/>
      <c r="JNB242" s="1574"/>
      <c r="JNC242" s="1574"/>
      <c r="JND242" s="1574"/>
      <c r="JNE242" s="1574"/>
      <c r="JNF242" s="1574"/>
      <c r="JNG242" s="1574"/>
      <c r="JNH242" s="1574"/>
      <c r="JNI242" s="1574"/>
      <c r="JNJ242" s="1574"/>
      <c r="JNK242" s="1574"/>
      <c r="JNL242" s="1574"/>
      <c r="JNM242" s="1574"/>
      <c r="JNN242" s="1574"/>
      <c r="JNO242" s="1574"/>
      <c r="JNP242" s="1574"/>
      <c r="JNQ242" s="1574"/>
      <c r="JNR242" s="1574"/>
      <c r="JNS242" s="1574"/>
      <c r="JNT242" s="1574"/>
      <c r="JNU242" s="1574"/>
      <c r="JNV242" s="1574"/>
      <c r="JNW242" s="1574"/>
      <c r="JNX242" s="1574"/>
      <c r="JNY242" s="1574"/>
      <c r="JNZ242" s="1574"/>
      <c r="JOA242" s="1574"/>
      <c r="JOB242" s="1574"/>
      <c r="JOC242" s="1574"/>
      <c r="JOD242" s="1574"/>
      <c r="JOE242" s="1574"/>
      <c r="JOF242" s="1574"/>
      <c r="JOG242" s="1574"/>
      <c r="JOH242" s="1574"/>
      <c r="JOI242" s="1574"/>
      <c r="JOJ242" s="1574"/>
      <c r="JOK242" s="1574"/>
      <c r="JOL242" s="1574"/>
      <c r="JOM242" s="1574"/>
      <c r="JON242" s="1574"/>
      <c r="JOO242" s="1574"/>
      <c r="JOP242" s="1574"/>
      <c r="JOQ242" s="1574"/>
      <c r="JOR242" s="1574"/>
      <c r="JOS242" s="1574"/>
      <c r="JOT242" s="1574"/>
      <c r="JOU242" s="1574"/>
      <c r="JOV242" s="1574"/>
      <c r="JOW242" s="1574"/>
      <c r="JOX242" s="1574"/>
      <c r="JOY242" s="1574"/>
      <c r="JOZ242" s="1574"/>
      <c r="JPA242" s="1574"/>
      <c r="JPB242" s="1574"/>
      <c r="JPC242" s="1574"/>
      <c r="JPD242" s="1574"/>
      <c r="JPE242" s="1574"/>
      <c r="JPF242" s="1574"/>
      <c r="JPG242" s="1574"/>
      <c r="JPH242" s="1574"/>
      <c r="JPI242" s="1574"/>
      <c r="JPJ242" s="1574"/>
      <c r="JPK242" s="1574"/>
      <c r="JPL242" s="1574"/>
      <c r="JPM242" s="1574"/>
      <c r="JPN242" s="1574"/>
      <c r="JPO242" s="1574"/>
      <c r="JPP242" s="1574"/>
      <c r="JPQ242" s="1574"/>
      <c r="JPR242" s="1574"/>
      <c r="JPS242" s="1574"/>
      <c r="JPT242" s="1574"/>
      <c r="JPU242" s="1574"/>
      <c r="JPV242" s="1574"/>
      <c r="JPW242" s="1574"/>
      <c r="JPX242" s="1574"/>
      <c r="JPY242" s="1574"/>
      <c r="JPZ242" s="1574"/>
      <c r="JQA242" s="1574"/>
      <c r="JQB242" s="1574"/>
      <c r="JQC242" s="1574"/>
      <c r="JQD242" s="1574"/>
      <c r="JQE242" s="1574"/>
      <c r="JQF242" s="1574"/>
      <c r="JQG242" s="1574"/>
      <c r="JQH242" s="1574"/>
      <c r="JQI242" s="1574"/>
      <c r="JQJ242" s="1574"/>
      <c r="JQK242" s="1574"/>
      <c r="JQL242" s="1574"/>
      <c r="JQM242" s="1574"/>
      <c r="JQN242" s="1574"/>
      <c r="JQO242" s="1574"/>
      <c r="JQP242" s="1574"/>
      <c r="JQQ242" s="1574"/>
      <c r="JQR242" s="1574"/>
      <c r="JQS242" s="1574"/>
      <c r="JQT242" s="1574"/>
      <c r="JQU242" s="1574"/>
      <c r="JQV242" s="1574"/>
      <c r="JQW242" s="1574"/>
      <c r="JQX242" s="1574"/>
      <c r="JQY242" s="1574"/>
      <c r="JQZ242" s="1574"/>
      <c r="JRA242" s="1574"/>
      <c r="JRB242" s="1574"/>
      <c r="JRC242" s="1574"/>
      <c r="JRD242" s="1574"/>
      <c r="JRE242" s="1574"/>
      <c r="JRF242" s="1574"/>
      <c r="JRG242" s="1574"/>
      <c r="JRH242" s="1574"/>
      <c r="JRI242" s="1574"/>
      <c r="JRJ242" s="1574"/>
      <c r="JRK242" s="1574"/>
      <c r="JRL242" s="1574"/>
      <c r="JRM242" s="1574"/>
      <c r="JRN242" s="1574"/>
      <c r="JRO242" s="1574"/>
      <c r="JRP242" s="1574"/>
      <c r="JRQ242" s="1574"/>
      <c r="JRR242" s="1574"/>
      <c r="JRS242" s="1574"/>
      <c r="JRT242" s="1574"/>
      <c r="JRU242" s="1574"/>
      <c r="JRV242" s="1574"/>
      <c r="JRW242" s="1574"/>
      <c r="JRX242" s="1574"/>
      <c r="JRY242" s="1574"/>
      <c r="JRZ242" s="1574"/>
      <c r="JSA242" s="1574"/>
      <c r="JSB242" s="1574"/>
      <c r="JSC242" s="1574"/>
      <c r="JSD242" s="1574"/>
      <c r="JSE242" s="1574"/>
      <c r="JSF242" s="1574"/>
      <c r="JSG242" s="1574"/>
      <c r="JSH242" s="1574"/>
      <c r="JSI242" s="1574"/>
      <c r="JSJ242" s="1574"/>
      <c r="JSK242" s="1574"/>
      <c r="JSL242" s="1574"/>
      <c r="JSM242" s="1574"/>
      <c r="JSN242" s="1574"/>
      <c r="JSO242" s="1574"/>
      <c r="JSP242" s="1574"/>
      <c r="JSQ242" s="1574"/>
      <c r="JSR242" s="1574"/>
      <c r="JSS242" s="1574"/>
      <c r="JST242" s="1574"/>
      <c r="JSU242" s="1574"/>
      <c r="JSV242" s="1574"/>
      <c r="JSW242" s="1574"/>
      <c r="JSX242" s="1574"/>
      <c r="JSY242" s="1574"/>
      <c r="JSZ242" s="1574"/>
      <c r="JTA242" s="1574"/>
      <c r="JTB242" s="1574"/>
      <c r="JTC242" s="1574"/>
      <c r="JTD242" s="1574"/>
      <c r="JTE242" s="1574"/>
      <c r="JTF242" s="1574"/>
      <c r="JTG242" s="1574"/>
      <c r="JTH242" s="1574"/>
      <c r="JTI242" s="1574"/>
      <c r="JTJ242" s="1574"/>
      <c r="JTK242" s="1574"/>
      <c r="JTL242" s="1574"/>
      <c r="JTM242" s="1574"/>
      <c r="JTN242" s="1574"/>
      <c r="JTO242" s="1574"/>
      <c r="JTP242" s="1574"/>
      <c r="JTQ242" s="1574"/>
      <c r="JTR242" s="1574"/>
      <c r="JTS242" s="1574"/>
      <c r="JTT242" s="1574"/>
      <c r="JTU242" s="1574"/>
      <c r="JTV242" s="1574"/>
      <c r="JTW242" s="1574"/>
      <c r="JTX242" s="1574"/>
      <c r="JTY242" s="1574"/>
      <c r="JTZ242" s="1574"/>
      <c r="JUA242" s="1574"/>
      <c r="JUB242" s="1574"/>
      <c r="JUC242" s="1574"/>
      <c r="JUD242" s="1574"/>
      <c r="JUE242" s="1574"/>
      <c r="JUF242" s="1574"/>
      <c r="JUG242" s="1574"/>
      <c r="JUH242" s="1574"/>
      <c r="JUI242" s="1574"/>
      <c r="JUJ242" s="1574"/>
      <c r="JUK242" s="1574"/>
      <c r="JUL242" s="1574"/>
      <c r="JUM242" s="1574"/>
      <c r="JUN242" s="1574"/>
      <c r="JUO242" s="1574"/>
      <c r="JUP242" s="1574"/>
      <c r="JUQ242" s="1574"/>
      <c r="JUR242" s="1574"/>
      <c r="JUS242" s="1574"/>
      <c r="JUT242" s="1574"/>
      <c r="JUU242" s="1574"/>
      <c r="JUV242" s="1574"/>
      <c r="JUW242" s="1574"/>
      <c r="JUX242" s="1574"/>
      <c r="JUY242" s="1574"/>
      <c r="JUZ242" s="1574"/>
      <c r="JVA242" s="1574"/>
      <c r="JVB242" s="1574"/>
      <c r="JVC242" s="1574"/>
      <c r="JVD242" s="1574"/>
      <c r="JVE242" s="1574"/>
      <c r="JVF242" s="1574"/>
      <c r="JVG242" s="1574"/>
      <c r="JVH242" s="1574"/>
      <c r="JVI242" s="1574"/>
      <c r="JVJ242" s="1574"/>
      <c r="JVK242" s="1574"/>
      <c r="JVL242" s="1574"/>
      <c r="JVM242" s="1574"/>
      <c r="JVN242" s="1574"/>
      <c r="JVO242" s="1574"/>
      <c r="JVP242" s="1574"/>
      <c r="JVQ242" s="1574"/>
      <c r="JVR242" s="1574"/>
      <c r="JVS242" s="1574"/>
      <c r="JVT242" s="1574"/>
      <c r="JVU242" s="1574"/>
      <c r="JVV242" s="1574"/>
      <c r="JVW242" s="1574"/>
      <c r="JVX242" s="1574"/>
      <c r="JVY242" s="1574"/>
      <c r="JVZ242" s="1574"/>
      <c r="JWA242" s="1574"/>
      <c r="JWB242" s="1574"/>
      <c r="JWC242" s="1574"/>
      <c r="JWD242" s="1574"/>
      <c r="JWE242" s="1574"/>
      <c r="JWF242" s="1574"/>
      <c r="JWG242" s="1574"/>
      <c r="JWH242" s="1574"/>
      <c r="JWI242" s="1574"/>
      <c r="JWJ242" s="1574"/>
      <c r="JWK242" s="1574"/>
      <c r="JWL242" s="1574"/>
      <c r="JWM242" s="1574"/>
      <c r="JWN242" s="1574"/>
      <c r="JWO242" s="1574"/>
      <c r="JWP242" s="1574"/>
      <c r="JWQ242" s="1574"/>
      <c r="JWR242" s="1574"/>
      <c r="JWS242" s="1574"/>
      <c r="JWT242" s="1574"/>
      <c r="JWU242" s="1574"/>
      <c r="JWV242" s="1574"/>
      <c r="JWW242" s="1574"/>
      <c r="JWX242" s="1574"/>
      <c r="JWY242" s="1574"/>
      <c r="JWZ242" s="1574"/>
      <c r="JXA242" s="1574"/>
      <c r="JXB242" s="1574"/>
      <c r="JXC242" s="1574"/>
      <c r="JXD242" s="1574"/>
      <c r="JXE242" s="1574"/>
      <c r="JXF242" s="1574"/>
      <c r="JXG242" s="1574"/>
      <c r="JXH242" s="1574"/>
      <c r="JXI242" s="1574"/>
      <c r="JXJ242" s="1574"/>
      <c r="JXK242" s="1574"/>
      <c r="JXL242" s="1574"/>
      <c r="JXM242" s="1574"/>
      <c r="JXN242" s="1574"/>
      <c r="JXO242" s="1574"/>
      <c r="JXP242" s="1574"/>
      <c r="JXQ242" s="1574"/>
      <c r="JXR242" s="1574"/>
      <c r="JXS242" s="1574"/>
      <c r="JXT242" s="1574"/>
      <c r="JXU242" s="1574"/>
      <c r="JXV242" s="1574"/>
      <c r="JXW242" s="1574"/>
      <c r="JXX242" s="1574"/>
      <c r="JXY242" s="1574"/>
      <c r="JXZ242" s="1574"/>
      <c r="JYA242" s="1574"/>
      <c r="JYB242" s="1574"/>
      <c r="JYC242" s="1574"/>
      <c r="JYD242" s="1574"/>
      <c r="JYE242" s="1574"/>
      <c r="JYF242" s="1574"/>
      <c r="JYG242" s="1574"/>
      <c r="JYH242" s="1574"/>
      <c r="JYI242" s="1574"/>
      <c r="JYJ242" s="1574"/>
      <c r="JYK242" s="1574"/>
      <c r="JYL242" s="1574"/>
      <c r="JYM242" s="1574"/>
      <c r="JYN242" s="1574"/>
      <c r="JYO242" s="1574"/>
      <c r="JYP242" s="1574"/>
      <c r="JYQ242" s="1574"/>
      <c r="JYR242" s="1574"/>
      <c r="JYS242" s="1574"/>
      <c r="JYT242" s="1574"/>
      <c r="JYU242" s="1574"/>
      <c r="JYV242" s="1574"/>
      <c r="JYW242" s="1574"/>
      <c r="JYX242" s="1574"/>
      <c r="JYY242" s="1574"/>
      <c r="JYZ242" s="1574"/>
      <c r="JZA242" s="1574"/>
      <c r="JZB242" s="1574"/>
      <c r="JZC242" s="1574"/>
      <c r="JZD242" s="1574"/>
      <c r="JZE242" s="1574"/>
      <c r="JZF242" s="1574"/>
      <c r="JZG242" s="1574"/>
      <c r="JZH242" s="1574"/>
      <c r="JZI242" s="1574"/>
      <c r="JZJ242" s="1574"/>
      <c r="JZK242" s="1574"/>
      <c r="JZL242" s="1574"/>
      <c r="JZM242" s="1574"/>
      <c r="JZN242" s="1574"/>
      <c r="JZO242" s="1574"/>
      <c r="JZP242" s="1574"/>
      <c r="JZQ242" s="1574"/>
      <c r="JZR242" s="1574"/>
      <c r="JZS242" s="1574"/>
      <c r="JZT242" s="1574"/>
      <c r="JZU242" s="1574"/>
      <c r="JZV242" s="1574"/>
      <c r="JZW242" s="1574"/>
      <c r="JZX242" s="1574"/>
      <c r="JZY242" s="1574"/>
      <c r="JZZ242" s="1574"/>
      <c r="KAA242" s="1574"/>
      <c r="KAB242" s="1574"/>
      <c r="KAC242" s="1574"/>
      <c r="KAD242" s="1574"/>
      <c r="KAE242" s="1574"/>
      <c r="KAF242" s="1574"/>
      <c r="KAG242" s="1574"/>
      <c r="KAH242" s="1574"/>
      <c r="KAI242" s="1574"/>
      <c r="KAJ242" s="1574"/>
      <c r="KAK242" s="1574"/>
      <c r="KAL242" s="1574"/>
      <c r="KAM242" s="1574"/>
      <c r="KAN242" s="1574"/>
      <c r="KAO242" s="1574"/>
      <c r="KAP242" s="1574"/>
      <c r="KAQ242" s="1574"/>
      <c r="KAR242" s="1574"/>
      <c r="KAS242" s="1574"/>
      <c r="KAT242" s="1574"/>
      <c r="KAU242" s="1574"/>
      <c r="KAV242" s="1574"/>
      <c r="KAW242" s="1574"/>
      <c r="KAX242" s="1574"/>
      <c r="KAY242" s="1574"/>
      <c r="KAZ242" s="1574"/>
      <c r="KBA242" s="1574"/>
      <c r="KBB242" s="1574"/>
      <c r="KBC242" s="1574"/>
      <c r="KBD242" s="1574"/>
      <c r="KBE242" s="1574"/>
      <c r="KBF242" s="1574"/>
      <c r="KBG242" s="1574"/>
      <c r="KBH242" s="1574"/>
      <c r="KBI242" s="1574"/>
      <c r="KBJ242" s="1574"/>
      <c r="KBK242" s="1574"/>
      <c r="KBL242" s="1574"/>
      <c r="KBM242" s="1574"/>
      <c r="KBN242" s="1574"/>
      <c r="KBO242" s="1574"/>
      <c r="KBP242" s="1574"/>
      <c r="KBQ242" s="1574"/>
      <c r="KBR242" s="1574"/>
      <c r="KBS242" s="1574"/>
      <c r="KBT242" s="1574"/>
      <c r="KBU242" s="1574"/>
      <c r="KBV242" s="1574"/>
      <c r="KBW242" s="1574"/>
      <c r="KBX242" s="1574"/>
      <c r="KBY242" s="1574"/>
      <c r="KBZ242" s="1574"/>
      <c r="KCA242" s="1574"/>
      <c r="KCB242" s="1574"/>
      <c r="KCC242" s="1574"/>
      <c r="KCD242" s="1574"/>
      <c r="KCE242" s="1574"/>
      <c r="KCF242" s="1574"/>
      <c r="KCG242" s="1574"/>
      <c r="KCH242" s="1574"/>
      <c r="KCI242" s="1574"/>
      <c r="KCJ242" s="1574"/>
      <c r="KCK242" s="1574"/>
      <c r="KCL242" s="1574"/>
      <c r="KCM242" s="1574"/>
      <c r="KCN242" s="1574"/>
      <c r="KCO242" s="1574"/>
      <c r="KCP242" s="1574"/>
      <c r="KCQ242" s="1574"/>
      <c r="KCR242" s="1574"/>
      <c r="KCS242" s="1574"/>
      <c r="KCT242" s="1574"/>
      <c r="KCU242" s="1574"/>
      <c r="KCV242" s="1574"/>
      <c r="KCW242" s="1574"/>
      <c r="KCX242" s="1574"/>
      <c r="KCY242" s="1574"/>
      <c r="KCZ242" s="1574"/>
      <c r="KDA242" s="1574"/>
      <c r="KDB242" s="1574"/>
      <c r="KDC242" s="1574"/>
      <c r="KDD242" s="1574"/>
      <c r="KDE242" s="1574"/>
      <c r="KDF242" s="1574"/>
      <c r="KDG242" s="1574"/>
      <c r="KDH242" s="1574"/>
      <c r="KDI242" s="1574"/>
      <c r="KDJ242" s="1574"/>
      <c r="KDK242" s="1574"/>
      <c r="KDL242" s="1574"/>
      <c r="KDM242" s="1574"/>
      <c r="KDN242" s="1574"/>
      <c r="KDO242" s="1574"/>
      <c r="KDP242" s="1574"/>
      <c r="KDQ242" s="1574"/>
      <c r="KDR242" s="1574"/>
      <c r="KDS242" s="1574"/>
      <c r="KDT242" s="1574"/>
      <c r="KDU242" s="1574"/>
      <c r="KDV242" s="1574"/>
      <c r="KDW242" s="1574"/>
      <c r="KDX242" s="1574"/>
      <c r="KDY242" s="1574"/>
      <c r="KDZ242" s="1574"/>
      <c r="KEA242" s="1574"/>
      <c r="KEB242" s="1574"/>
      <c r="KEC242" s="1574"/>
      <c r="KED242" s="1574"/>
      <c r="KEE242" s="1574"/>
      <c r="KEF242" s="1574"/>
      <c r="KEG242" s="1574"/>
      <c r="KEH242" s="1574"/>
      <c r="KEI242" s="1574"/>
      <c r="KEJ242" s="1574"/>
      <c r="KEK242" s="1574"/>
      <c r="KEL242" s="1574"/>
      <c r="KEM242" s="1574"/>
      <c r="KEN242" s="1574"/>
      <c r="KEO242" s="1574"/>
      <c r="KEP242" s="1574"/>
      <c r="KEQ242" s="1574"/>
      <c r="KER242" s="1574"/>
      <c r="KES242" s="1574"/>
      <c r="KET242" s="1574"/>
      <c r="KEU242" s="1574"/>
      <c r="KEV242" s="1574"/>
      <c r="KEW242" s="1574"/>
      <c r="KEX242" s="1574"/>
      <c r="KEY242" s="1574"/>
      <c r="KEZ242" s="1574"/>
      <c r="KFA242" s="1574"/>
      <c r="KFB242" s="1574"/>
      <c r="KFC242" s="1574"/>
      <c r="KFD242" s="1574"/>
      <c r="KFE242" s="1574"/>
      <c r="KFF242" s="1574"/>
      <c r="KFG242" s="1574"/>
      <c r="KFH242" s="1574"/>
      <c r="KFI242" s="1574"/>
      <c r="KFJ242" s="1574"/>
      <c r="KFK242" s="1574"/>
      <c r="KFL242" s="1574"/>
      <c r="KFM242" s="1574"/>
      <c r="KFN242" s="1574"/>
      <c r="KFO242" s="1574"/>
      <c r="KFP242" s="1574"/>
      <c r="KFQ242" s="1574"/>
      <c r="KFR242" s="1574"/>
      <c r="KFS242" s="1574"/>
      <c r="KFT242" s="1574"/>
      <c r="KFU242" s="1574"/>
      <c r="KFV242" s="1574"/>
      <c r="KFW242" s="1574"/>
      <c r="KFX242" s="1574"/>
      <c r="KFY242" s="1574"/>
      <c r="KFZ242" s="1574"/>
      <c r="KGA242" s="1574"/>
      <c r="KGB242" s="1574"/>
      <c r="KGC242" s="1574"/>
      <c r="KGD242" s="1574"/>
      <c r="KGE242" s="1574"/>
      <c r="KGF242" s="1574"/>
      <c r="KGG242" s="1574"/>
      <c r="KGH242" s="1574"/>
      <c r="KGI242" s="1574"/>
      <c r="KGJ242" s="1574"/>
      <c r="KGK242" s="1574"/>
      <c r="KGL242" s="1574"/>
      <c r="KGM242" s="1574"/>
      <c r="KGN242" s="1574"/>
      <c r="KGO242" s="1574"/>
      <c r="KGP242" s="1574"/>
      <c r="KGQ242" s="1574"/>
      <c r="KGR242" s="1574"/>
      <c r="KGS242" s="1574"/>
      <c r="KGT242" s="1574"/>
      <c r="KGU242" s="1574"/>
      <c r="KGV242" s="1574"/>
      <c r="KGW242" s="1574"/>
      <c r="KGX242" s="1574"/>
      <c r="KGY242" s="1574"/>
      <c r="KGZ242" s="1574"/>
      <c r="KHA242" s="1574"/>
      <c r="KHB242" s="1574"/>
      <c r="KHC242" s="1574"/>
      <c r="KHD242" s="1574"/>
      <c r="KHE242" s="1574"/>
      <c r="KHF242" s="1574"/>
      <c r="KHG242" s="1574"/>
      <c r="KHH242" s="1574"/>
      <c r="KHI242" s="1574"/>
      <c r="KHJ242" s="1574"/>
      <c r="KHK242" s="1574"/>
      <c r="KHL242" s="1574"/>
      <c r="KHM242" s="1574"/>
      <c r="KHN242" s="1574"/>
      <c r="KHO242" s="1574"/>
      <c r="KHP242" s="1574"/>
      <c r="KHQ242" s="1574"/>
      <c r="KHR242" s="1574"/>
      <c r="KHS242" s="1574"/>
      <c r="KHT242" s="1574"/>
      <c r="KHU242" s="1574"/>
      <c r="KHV242" s="1574"/>
      <c r="KHW242" s="1574"/>
      <c r="KHX242" s="1574"/>
      <c r="KHY242" s="1574"/>
      <c r="KHZ242" s="1574"/>
      <c r="KIA242" s="1574"/>
      <c r="KIB242" s="1574"/>
      <c r="KIC242" s="1574"/>
      <c r="KID242" s="1574"/>
      <c r="KIE242" s="1574"/>
      <c r="KIF242" s="1574"/>
      <c r="KIG242" s="1574"/>
      <c r="KIH242" s="1574"/>
      <c r="KII242" s="1574"/>
      <c r="KIJ242" s="1574"/>
      <c r="KIK242" s="1574"/>
      <c r="KIL242" s="1574"/>
      <c r="KIM242" s="1574"/>
      <c r="KIN242" s="1574"/>
      <c r="KIO242" s="1574"/>
      <c r="KIP242" s="1574"/>
      <c r="KIQ242" s="1574"/>
      <c r="KIR242" s="1574"/>
      <c r="KIS242" s="1574"/>
      <c r="KIT242" s="1574"/>
      <c r="KIU242" s="1574"/>
      <c r="KIV242" s="1574"/>
      <c r="KIW242" s="1574"/>
      <c r="KIX242" s="1574"/>
      <c r="KIY242" s="1574"/>
      <c r="KIZ242" s="1574"/>
      <c r="KJA242" s="1574"/>
      <c r="KJB242" s="1574"/>
      <c r="KJC242" s="1574"/>
      <c r="KJD242" s="1574"/>
      <c r="KJE242" s="1574"/>
      <c r="KJF242" s="1574"/>
      <c r="KJG242" s="1574"/>
      <c r="KJH242" s="1574"/>
      <c r="KJI242" s="1574"/>
      <c r="KJJ242" s="1574"/>
      <c r="KJK242" s="1574"/>
      <c r="KJL242" s="1574"/>
      <c r="KJM242" s="1574"/>
      <c r="KJN242" s="1574"/>
      <c r="KJO242" s="1574"/>
      <c r="KJP242" s="1574"/>
      <c r="KJQ242" s="1574"/>
      <c r="KJR242" s="1574"/>
      <c r="KJS242" s="1574"/>
      <c r="KJT242" s="1574"/>
      <c r="KJU242" s="1574"/>
      <c r="KJV242" s="1574"/>
      <c r="KJW242" s="1574"/>
      <c r="KJX242" s="1574"/>
      <c r="KJY242" s="1574"/>
      <c r="KJZ242" s="1574"/>
      <c r="KKA242" s="1574"/>
      <c r="KKB242" s="1574"/>
      <c r="KKC242" s="1574"/>
      <c r="KKD242" s="1574"/>
      <c r="KKE242" s="1574"/>
      <c r="KKF242" s="1574"/>
      <c r="KKG242" s="1574"/>
      <c r="KKH242" s="1574"/>
      <c r="KKI242" s="1574"/>
      <c r="KKJ242" s="1574"/>
      <c r="KKK242" s="1574"/>
      <c r="KKL242" s="1574"/>
      <c r="KKM242" s="1574"/>
      <c r="KKN242" s="1574"/>
      <c r="KKO242" s="1574"/>
      <c r="KKP242" s="1574"/>
      <c r="KKQ242" s="1574"/>
      <c r="KKR242" s="1574"/>
      <c r="KKS242" s="1574"/>
      <c r="KKT242" s="1574"/>
      <c r="KKU242" s="1574"/>
      <c r="KKV242" s="1574"/>
      <c r="KKW242" s="1574"/>
      <c r="KKX242" s="1574"/>
      <c r="KKY242" s="1574"/>
      <c r="KKZ242" s="1574"/>
      <c r="KLA242" s="1574"/>
      <c r="KLB242" s="1574"/>
      <c r="KLC242" s="1574"/>
      <c r="KLD242" s="1574"/>
      <c r="KLE242" s="1574"/>
      <c r="KLF242" s="1574"/>
      <c r="KLG242" s="1574"/>
      <c r="KLH242" s="1574"/>
      <c r="KLI242" s="1574"/>
      <c r="KLJ242" s="1574"/>
      <c r="KLK242" s="1574"/>
      <c r="KLL242" s="1574"/>
      <c r="KLM242" s="1574"/>
      <c r="KLN242" s="1574"/>
      <c r="KLO242" s="1574"/>
      <c r="KLP242" s="1574"/>
      <c r="KLQ242" s="1574"/>
      <c r="KLR242" s="1574"/>
      <c r="KLS242" s="1574"/>
      <c r="KLT242" s="1574"/>
      <c r="KLU242" s="1574"/>
      <c r="KLV242" s="1574"/>
      <c r="KLW242" s="1574"/>
      <c r="KLX242" s="1574"/>
      <c r="KLY242" s="1574"/>
      <c r="KLZ242" s="1574"/>
      <c r="KMA242" s="1574"/>
      <c r="KMB242" s="1574"/>
      <c r="KMC242" s="1574"/>
      <c r="KMD242" s="1574"/>
      <c r="KME242" s="1574"/>
      <c r="KMF242" s="1574"/>
      <c r="KMG242" s="1574"/>
      <c r="KMH242" s="1574"/>
      <c r="KMI242" s="1574"/>
      <c r="KMJ242" s="1574"/>
      <c r="KMK242" s="1574"/>
      <c r="KML242" s="1574"/>
      <c r="KMM242" s="1574"/>
      <c r="KMN242" s="1574"/>
      <c r="KMO242" s="1574"/>
      <c r="KMP242" s="1574"/>
      <c r="KMQ242" s="1574"/>
      <c r="KMR242" s="1574"/>
      <c r="KMS242" s="1574"/>
      <c r="KMT242" s="1574"/>
      <c r="KMU242" s="1574"/>
      <c r="KMV242" s="1574"/>
      <c r="KMW242" s="1574"/>
      <c r="KMX242" s="1574"/>
      <c r="KMY242" s="1574"/>
      <c r="KMZ242" s="1574"/>
      <c r="KNA242" s="1574"/>
      <c r="KNB242" s="1574"/>
      <c r="KNC242" s="1574"/>
      <c r="KND242" s="1574"/>
      <c r="KNE242" s="1574"/>
      <c r="KNF242" s="1574"/>
      <c r="KNG242" s="1574"/>
      <c r="KNH242" s="1574"/>
      <c r="KNI242" s="1574"/>
      <c r="KNJ242" s="1574"/>
      <c r="KNK242" s="1574"/>
      <c r="KNL242" s="1574"/>
      <c r="KNM242" s="1574"/>
      <c r="KNN242" s="1574"/>
      <c r="KNO242" s="1574"/>
      <c r="KNP242" s="1574"/>
      <c r="KNQ242" s="1574"/>
      <c r="KNR242" s="1574"/>
      <c r="KNS242" s="1574"/>
      <c r="KNT242" s="1574"/>
      <c r="KNU242" s="1574"/>
      <c r="KNV242" s="1574"/>
      <c r="KNW242" s="1574"/>
      <c r="KNX242" s="1574"/>
      <c r="KNY242" s="1574"/>
      <c r="KNZ242" s="1574"/>
      <c r="KOA242" s="1574"/>
      <c r="KOB242" s="1574"/>
      <c r="KOC242" s="1574"/>
      <c r="KOD242" s="1574"/>
      <c r="KOE242" s="1574"/>
      <c r="KOF242" s="1574"/>
      <c r="KOG242" s="1574"/>
      <c r="KOH242" s="1574"/>
      <c r="KOI242" s="1574"/>
      <c r="KOJ242" s="1574"/>
      <c r="KOK242" s="1574"/>
      <c r="KOL242" s="1574"/>
      <c r="KOM242" s="1574"/>
      <c r="KON242" s="1574"/>
      <c r="KOO242" s="1574"/>
      <c r="KOP242" s="1574"/>
      <c r="KOQ242" s="1574"/>
      <c r="KOR242" s="1574"/>
      <c r="KOS242" s="1574"/>
      <c r="KOT242" s="1574"/>
      <c r="KOU242" s="1574"/>
      <c r="KOV242" s="1574"/>
      <c r="KOW242" s="1574"/>
      <c r="KOX242" s="1574"/>
      <c r="KOY242" s="1574"/>
      <c r="KOZ242" s="1574"/>
      <c r="KPA242" s="1574"/>
      <c r="KPB242" s="1574"/>
      <c r="KPC242" s="1574"/>
      <c r="KPD242" s="1574"/>
      <c r="KPE242" s="1574"/>
      <c r="KPF242" s="1574"/>
      <c r="KPG242" s="1574"/>
      <c r="KPH242" s="1574"/>
      <c r="KPI242" s="1574"/>
      <c r="KPJ242" s="1574"/>
      <c r="KPK242" s="1574"/>
      <c r="KPL242" s="1574"/>
      <c r="KPM242" s="1574"/>
      <c r="KPN242" s="1574"/>
      <c r="KPO242" s="1574"/>
      <c r="KPP242" s="1574"/>
      <c r="KPQ242" s="1574"/>
      <c r="KPR242" s="1574"/>
      <c r="KPS242" s="1574"/>
      <c r="KPT242" s="1574"/>
      <c r="KPU242" s="1574"/>
      <c r="KPV242" s="1574"/>
      <c r="KPW242" s="1574"/>
      <c r="KPX242" s="1574"/>
      <c r="KPY242" s="1574"/>
      <c r="KPZ242" s="1574"/>
      <c r="KQA242" s="1574"/>
      <c r="KQB242" s="1574"/>
      <c r="KQC242" s="1574"/>
      <c r="KQD242" s="1574"/>
      <c r="KQE242" s="1574"/>
      <c r="KQF242" s="1574"/>
      <c r="KQG242" s="1574"/>
      <c r="KQH242" s="1574"/>
      <c r="KQI242" s="1574"/>
      <c r="KQJ242" s="1574"/>
      <c r="KQK242" s="1574"/>
      <c r="KQL242" s="1574"/>
      <c r="KQM242" s="1574"/>
      <c r="KQN242" s="1574"/>
      <c r="KQO242" s="1574"/>
      <c r="KQP242" s="1574"/>
      <c r="KQQ242" s="1574"/>
      <c r="KQR242" s="1574"/>
      <c r="KQS242" s="1574"/>
      <c r="KQT242" s="1574"/>
      <c r="KQU242" s="1574"/>
      <c r="KQV242" s="1574"/>
      <c r="KQW242" s="1574"/>
      <c r="KQX242" s="1574"/>
      <c r="KQY242" s="1574"/>
      <c r="KQZ242" s="1574"/>
      <c r="KRA242" s="1574"/>
      <c r="KRB242" s="1574"/>
      <c r="KRC242" s="1574"/>
      <c r="KRD242" s="1574"/>
      <c r="KRE242" s="1574"/>
      <c r="KRF242" s="1574"/>
      <c r="KRG242" s="1574"/>
      <c r="KRH242" s="1574"/>
      <c r="KRI242" s="1574"/>
      <c r="KRJ242" s="1574"/>
      <c r="KRK242" s="1574"/>
      <c r="KRL242" s="1574"/>
      <c r="KRM242" s="1574"/>
      <c r="KRN242" s="1574"/>
      <c r="KRO242" s="1574"/>
      <c r="KRP242" s="1574"/>
      <c r="KRQ242" s="1574"/>
      <c r="KRR242" s="1574"/>
      <c r="KRS242" s="1574"/>
      <c r="KRT242" s="1574"/>
      <c r="KRU242" s="1574"/>
      <c r="KRV242" s="1574"/>
      <c r="KRW242" s="1574"/>
      <c r="KRX242" s="1574"/>
      <c r="KRY242" s="1574"/>
      <c r="KRZ242" s="1574"/>
      <c r="KSA242" s="1574"/>
      <c r="KSB242" s="1574"/>
      <c r="KSC242" s="1574"/>
      <c r="KSD242" s="1574"/>
      <c r="KSE242" s="1574"/>
      <c r="KSF242" s="1574"/>
      <c r="KSG242" s="1574"/>
      <c r="KSH242" s="1574"/>
      <c r="KSI242" s="1574"/>
      <c r="KSJ242" s="1574"/>
      <c r="KSK242" s="1574"/>
      <c r="KSL242" s="1574"/>
      <c r="KSM242" s="1574"/>
      <c r="KSN242" s="1574"/>
      <c r="KSO242" s="1574"/>
      <c r="KSP242" s="1574"/>
      <c r="KSQ242" s="1574"/>
      <c r="KSR242" s="1574"/>
      <c r="KSS242" s="1574"/>
      <c r="KST242" s="1574"/>
      <c r="KSU242" s="1574"/>
      <c r="KSV242" s="1574"/>
      <c r="KSW242" s="1574"/>
      <c r="KSX242" s="1574"/>
      <c r="KSY242" s="1574"/>
      <c r="KSZ242" s="1574"/>
      <c r="KTA242" s="1574"/>
      <c r="KTB242" s="1574"/>
      <c r="KTC242" s="1574"/>
      <c r="KTD242" s="1574"/>
      <c r="KTE242" s="1574"/>
      <c r="KTF242" s="1574"/>
      <c r="KTG242" s="1574"/>
      <c r="KTH242" s="1574"/>
      <c r="KTI242" s="1574"/>
      <c r="KTJ242" s="1574"/>
      <c r="KTK242" s="1574"/>
      <c r="KTL242" s="1574"/>
      <c r="KTM242" s="1574"/>
      <c r="KTN242" s="1574"/>
      <c r="KTO242" s="1574"/>
      <c r="KTP242" s="1574"/>
      <c r="KTQ242" s="1574"/>
      <c r="KTR242" s="1574"/>
      <c r="KTS242" s="1574"/>
      <c r="KTT242" s="1574"/>
      <c r="KTU242" s="1574"/>
      <c r="KTV242" s="1574"/>
      <c r="KTW242" s="1574"/>
      <c r="KTX242" s="1574"/>
      <c r="KTY242" s="1574"/>
      <c r="KTZ242" s="1574"/>
      <c r="KUA242" s="1574"/>
      <c r="KUB242" s="1574"/>
      <c r="KUC242" s="1574"/>
      <c r="KUD242" s="1574"/>
      <c r="KUE242" s="1574"/>
      <c r="KUF242" s="1574"/>
      <c r="KUG242" s="1574"/>
      <c r="KUH242" s="1574"/>
      <c r="KUI242" s="1574"/>
      <c r="KUJ242" s="1574"/>
      <c r="KUK242" s="1574"/>
      <c r="KUL242" s="1574"/>
      <c r="KUM242" s="1574"/>
      <c r="KUN242" s="1574"/>
      <c r="KUO242" s="1574"/>
      <c r="KUP242" s="1574"/>
      <c r="KUQ242" s="1574"/>
      <c r="KUR242" s="1574"/>
      <c r="KUS242" s="1574"/>
      <c r="KUT242" s="1574"/>
      <c r="KUU242" s="1574"/>
      <c r="KUV242" s="1574"/>
      <c r="KUW242" s="1574"/>
      <c r="KUX242" s="1574"/>
      <c r="KUY242" s="1574"/>
      <c r="KUZ242" s="1574"/>
      <c r="KVA242" s="1574"/>
      <c r="KVB242" s="1574"/>
      <c r="KVC242" s="1574"/>
      <c r="KVD242" s="1574"/>
      <c r="KVE242" s="1574"/>
      <c r="KVF242" s="1574"/>
      <c r="KVG242" s="1574"/>
      <c r="KVH242" s="1574"/>
      <c r="KVI242" s="1574"/>
      <c r="KVJ242" s="1574"/>
      <c r="KVK242" s="1574"/>
      <c r="KVL242" s="1574"/>
      <c r="KVM242" s="1574"/>
      <c r="KVN242" s="1574"/>
      <c r="KVO242" s="1574"/>
      <c r="KVP242" s="1574"/>
      <c r="KVQ242" s="1574"/>
      <c r="KVR242" s="1574"/>
      <c r="KVS242" s="1574"/>
      <c r="KVT242" s="1574"/>
      <c r="KVU242" s="1574"/>
      <c r="KVV242" s="1574"/>
      <c r="KVW242" s="1574"/>
      <c r="KVX242" s="1574"/>
      <c r="KVY242" s="1574"/>
      <c r="KVZ242" s="1574"/>
      <c r="KWA242" s="1574"/>
      <c r="KWB242" s="1574"/>
      <c r="KWC242" s="1574"/>
      <c r="KWD242" s="1574"/>
      <c r="KWE242" s="1574"/>
      <c r="KWF242" s="1574"/>
      <c r="KWG242" s="1574"/>
      <c r="KWH242" s="1574"/>
      <c r="KWI242" s="1574"/>
      <c r="KWJ242" s="1574"/>
      <c r="KWK242" s="1574"/>
      <c r="KWL242" s="1574"/>
      <c r="KWM242" s="1574"/>
      <c r="KWN242" s="1574"/>
      <c r="KWO242" s="1574"/>
      <c r="KWP242" s="1574"/>
      <c r="KWQ242" s="1574"/>
      <c r="KWR242" s="1574"/>
      <c r="KWS242" s="1574"/>
      <c r="KWT242" s="1574"/>
      <c r="KWU242" s="1574"/>
      <c r="KWV242" s="1574"/>
      <c r="KWW242" s="1574"/>
      <c r="KWX242" s="1574"/>
      <c r="KWY242" s="1574"/>
      <c r="KWZ242" s="1574"/>
      <c r="KXA242" s="1574"/>
      <c r="KXB242" s="1574"/>
      <c r="KXC242" s="1574"/>
      <c r="KXD242" s="1574"/>
      <c r="KXE242" s="1574"/>
      <c r="KXF242" s="1574"/>
      <c r="KXG242" s="1574"/>
      <c r="KXH242" s="1574"/>
      <c r="KXI242" s="1574"/>
      <c r="KXJ242" s="1574"/>
      <c r="KXK242" s="1574"/>
      <c r="KXL242" s="1574"/>
      <c r="KXM242" s="1574"/>
      <c r="KXN242" s="1574"/>
      <c r="KXO242" s="1574"/>
      <c r="KXP242" s="1574"/>
      <c r="KXQ242" s="1574"/>
      <c r="KXR242" s="1574"/>
      <c r="KXS242" s="1574"/>
      <c r="KXT242" s="1574"/>
      <c r="KXU242" s="1574"/>
      <c r="KXV242" s="1574"/>
      <c r="KXW242" s="1574"/>
      <c r="KXX242" s="1574"/>
      <c r="KXY242" s="1574"/>
      <c r="KXZ242" s="1574"/>
      <c r="KYA242" s="1574"/>
      <c r="KYB242" s="1574"/>
      <c r="KYC242" s="1574"/>
      <c r="KYD242" s="1574"/>
      <c r="KYE242" s="1574"/>
      <c r="KYF242" s="1574"/>
      <c r="KYG242" s="1574"/>
      <c r="KYH242" s="1574"/>
      <c r="KYI242" s="1574"/>
      <c r="KYJ242" s="1574"/>
      <c r="KYK242" s="1574"/>
      <c r="KYL242" s="1574"/>
      <c r="KYM242" s="1574"/>
      <c r="KYN242" s="1574"/>
      <c r="KYO242" s="1574"/>
      <c r="KYP242" s="1574"/>
      <c r="KYQ242" s="1574"/>
      <c r="KYR242" s="1574"/>
      <c r="KYS242" s="1574"/>
      <c r="KYT242" s="1574"/>
      <c r="KYU242" s="1574"/>
      <c r="KYV242" s="1574"/>
      <c r="KYW242" s="1574"/>
      <c r="KYX242" s="1574"/>
      <c r="KYY242" s="1574"/>
      <c r="KYZ242" s="1574"/>
      <c r="KZA242" s="1574"/>
      <c r="KZB242" s="1574"/>
      <c r="KZC242" s="1574"/>
      <c r="KZD242" s="1574"/>
      <c r="KZE242" s="1574"/>
      <c r="KZF242" s="1574"/>
      <c r="KZG242" s="1574"/>
      <c r="KZH242" s="1574"/>
      <c r="KZI242" s="1574"/>
      <c r="KZJ242" s="1574"/>
      <c r="KZK242" s="1574"/>
      <c r="KZL242" s="1574"/>
      <c r="KZM242" s="1574"/>
      <c r="KZN242" s="1574"/>
      <c r="KZO242" s="1574"/>
      <c r="KZP242" s="1574"/>
      <c r="KZQ242" s="1574"/>
      <c r="KZR242" s="1574"/>
      <c r="KZS242" s="1574"/>
      <c r="KZT242" s="1574"/>
      <c r="KZU242" s="1574"/>
      <c r="KZV242" s="1574"/>
      <c r="KZW242" s="1574"/>
      <c r="KZX242" s="1574"/>
      <c r="KZY242" s="1574"/>
      <c r="KZZ242" s="1574"/>
      <c r="LAA242" s="1574"/>
      <c r="LAB242" s="1574"/>
      <c r="LAC242" s="1574"/>
      <c r="LAD242" s="1574"/>
      <c r="LAE242" s="1574"/>
      <c r="LAF242" s="1574"/>
      <c r="LAG242" s="1574"/>
      <c r="LAH242" s="1574"/>
      <c r="LAI242" s="1574"/>
      <c r="LAJ242" s="1574"/>
      <c r="LAK242" s="1574"/>
      <c r="LAL242" s="1574"/>
      <c r="LAM242" s="1574"/>
      <c r="LAN242" s="1574"/>
      <c r="LAO242" s="1574"/>
      <c r="LAP242" s="1574"/>
      <c r="LAQ242" s="1574"/>
      <c r="LAR242" s="1574"/>
      <c r="LAS242" s="1574"/>
      <c r="LAT242" s="1574"/>
      <c r="LAU242" s="1574"/>
      <c r="LAV242" s="1574"/>
      <c r="LAW242" s="1574"/>
      <c r="LAX242" s="1574"/>
      <c r="LAY242" s="1574"/>
      <c r="LAZ242" s="1574"/>
      <c r="LBA242" s="1574"/>
      <c r="LBB242" s="1574"/>
      <c r="LBC242" s="1574"/>
      <c r="LBD242" s="1574"/>
      <c r="LBE242" s="1574"/>
      <c r="LBF242" s="1574"/>
      <c r="LBG242" s="1574"/>
      <c r="LBH242" s="1574"/>
      <c r="LBI242" s="1574"/>
      <c r="LBJ242" s="1574"/>
      <c r="LBK242" s="1574"/>
      <c r="LBL242" s="1574"/>
      <c r="LBM242" s="1574"/>
      <c r="LBN242" s="1574"/>
      <c r="LBO242" s="1574"/>
      <c r="LBP242" s="1574"/>
      <c r="LBQ242" s="1574"/>
      <c r="LBR242" s="1574"/>
      <c r="LBS242" s="1574"/>
      <c r="LBT242" s="1574"/>
      <c r="LBU242" s="1574"/>
      <c r="LBV242" s="1574"/>
      <c r="LBW242" s="1574"/>
      <c r="LBX242" s="1574"/>
      <c r="LBY242" s="1574"/>
      <c r="LBZ242" s="1574"/>
      <c r="LCA242" s="1574"/>
      <c r="LCB242" s="1574"/>
      <c r="LCC242" s="1574"/>
      <c r="LCD242" s="1574"/>
      <c r="LCE242" s="1574"/>
      <c r="LCF242" s="1574"/>
      <c r="LCG242" s="1574"/>
      <c r="LCH242" s="1574"/>
      <c r="LCI242" s="1574"/>
      <c r="LCJ242" s="1574"/>
      <c r="LCK242" s="1574"/>
      <c r="LCL242" s="1574"/>
      <c r="LCM242" s="1574"/>
      <c r="LCN242" s="1574"/>
      <c r="LCO242" s="1574"/>
      <c r="LCP242" s="1574"/>
      <c r="LCQ242" s="1574"/>
      <c r="LCR242" s="1574"/>
      <c r="LCS242" s="1574"/>
      <c r="LCT242" s="1574"/>
      <c r="LCU242" s="1574"/>
      <c r="LCV242" s="1574"/>
      <c r="LCW242" s="1574"/>
      <c r="LCX242" s="1574"/>
      <c r="LCY242" s="1574"/>
      <c r="LCZ242" s="1574"/>
      <c r="LDA242" s="1574"/>
      <c r="LDB242" s="1574"/>
      <c r="LDC242" s="1574"/>
      <c r="LDD242" s="1574"/>
      <c r="LDE242" s="1574"/>
      <c r="LDF242" s="1574"/>
      <c r="LDG242" s="1574"/>
      <c r="LDH242" s="1574"/>
      <c r="LDI242" s="1574"/>
      <c r="LDJ242" s="1574"/>
      <c r="LDK242" s="1574"/>
      <c r="LDL242" s="1574"/>
      <c r="LDM242" s="1574"/>
      <c r="LDN242" s="1574"/>
      <c r="LDO242" s="1574"/>
      <c r="LDP242" s="1574"/>
      <c r="LDQ242" s="1574"/>
      <c r="LDR242" s="1574"/>
      <c r="LDS242" s="1574"/>
      <c r="LDT242" s="1574"/>
      <c r="LDU242" s="1574"/>
      <c r="LDV242" s="1574"/>
      <c r="LDW242" s="1574"/>
      <c r="LDX242" s="1574"/>
      <c r="LDY242" s="1574"/>
      <c r="LDZ242" s="1574"/>
      <c r="LEA242" s="1574"/>
      <c r="LEB242" s="1574"/>
      <c r="LEC242" s="1574"/>
      <c r="LED242" s="1574"/>
      <c r="LEE242" s="1574"/>
      <c r="LEF242" s="1574"/>
      <c r="LEG242" s="1574"/>
      <c r="LEH242" s="1574"/>
      <c r="LEI242" s="1574"/>
      <c r="LEJ242" s="1574"/>
      <c r="LEK242" s="1574"/>
      <c r="LEL242" s="1574"/>
      <c r="LEM242" s="1574"/>
      <c r="LEN242" s="1574"/>
      <c r="LEO242" s="1574"/>
      <c r="LEP242" s="1574"/>
      <c r="LEQ242" s="1574"/>
      <c r="LER242" s="1574"/>
      <c r="LES242" s="1574"/>
      <c r="LET242" s="1574"/>
      <c r="LEU242" s="1574"/>
      <c r="LEV242" s="1574"/>
      <c r="LEW242" s="1574"/>
      <c r="LEX242" s="1574"/>
      <c r="LEY242" s="1574"/>
      <c r="LEZ242" s="1574"/>
      <c r="LFA242" s="1574"/>
      <c r="LFB242" s="1574"/>
      <c r="LFC242" s="1574"/>
      <c r="LFD242" s="1574"/>
      <c r="LFE242" s="1574"/>
      <c r="LFF242" s="1574"/>
      <c r="LFG242" s="1574"/>
      <c r="LFH242" s="1574"/>
      <c r="LFI242" s="1574"/>
      <c r="LFJ242" s="1574"/>
      <c r="LFK242" s="1574"/>
      <c r="LFL242" s="1574"/>
      <c r="LFM242" s="1574"/>
      <c r="LFN242" s="1574"/>
      <c r="LFO242" s="1574"/>
      <c r="LFP242" s="1574"/>
      <c r="LFQ242" s="1574"/>
      <c r="LFR242" s="1574"/>
      <c r="LFS242" s="1574"/>
      <c r="LFT242" s="1574"/>
      <c r="LFU242" s="1574"/>
      <c r="LFV242" s="1574"/>
      <c r="LFW242" s="1574"/>
      <c r="LFX242" s="1574"/>
      <c r="LFY242" s="1574"/>
      <c r="LFZ242" s="1574"/>
      <c r="LGA242" s="1574"/>
      <c r="LGB242" s="1574"/>
      <c r="LGC242" s="1574"/>
      <c r="LGD242" s="1574"/>
      <c r="LGE242" s="1574"/>
      <c r="LGF242" s="1574"/>
      <c r="LGG242" s="1574"/>
      <c r="LGH242" s="1574"/>
      <c r="LGI242" s="1574"/>
      <c r="LGJ242" s="1574"/>
      <c r="LGK242" s="1574"/>
      <c r="LGL242" s="1574"/>
      <c r="LGM242" s="1574"/>
      <c r="LGN242" s="1574"/>
      <c r="LGO242" s="1574"/>
      <c r="LGP242" s="1574"/>
      <c r="LGQ242" s="1574"/>
      <c r="LGR242" s="1574"/>
      <c r="LGS242" s="1574"/>
      <c r="LGT242" s="1574"/>
      <c r="LGU242" s="1574"/>
      <c r="LGV242" s="1574"/>
      <c r="LGW242" s="1574"/>
      <c r="LGX242" s="1574"/>
      <c r="LGY242" s="1574"/>
      <c r="LGZ242" s="1574"/>
      <c r="LHA242" s="1574"/>
      <c r="LHB242" s="1574"/>
      <c r="LHC242" s="1574"/>
      <c r="LHD242" s="1574"/>
      <c r="LHE242" s="1574"/>
      <c r="LHF242" s="1574"/>
      <c r="LHG242" s="1574"/>
      <c r="LHH242" s="1574"/>
      <c r="LHI242" s="1574"/>
      <c r="LHJ242" s="1574"/>
      <c r="LHK242" s="1574"/>
      <c r="LHL242" s="1574"/>
      <c r="LHM242" s="1574"/>
      <c r="LHN242" s="1574"/>
      <c r="LHO242" s="1574"/>
      <c r="LHP242" s="1574"/>
      <c r="LHQ242" s="1574"/>
      <c r="LHR242" s="1574"/>
      <c r="LHS242" s="1574"/>
      <c r="LHT242" s="1574"/>
      <c r="LHU242" s="1574"/>
      <c r="LHV242" s="1574"/>
      <c r="LHW242" s="1574"/>
      <c r="LHX242" s="1574"/>
      <c r="LHY242" s="1574"/>
      <c r="LHZ242" s="1574"/>
      <c r="LIA242" s="1574"/>
      <c r="LIB242" s="1574"/>
      <c r="LIC242" s="1574"/>
      <c r="LID242" s="1574"/>
      <c r="LIE242" s="1574"/>
      <c r="LIF242" s="1574"/>
      <c r="LIG242" s="1574"/>
      <c r="LIH242" s="1574"/>
      <c r="LII242" s="1574"/>
      <c r="LIJ242" s="1574"/>
      <c r="LIK242" s="1574"/>
      <c r="LIL242" s="1574"/>
      <c r="LIM242" s="1574"/>
      <c r="LIN242" s="1574"/>
      <c r="LIO242" s="1574"/>
      <c r="LIP242" s="1574"/>
      <c r="LIQ242" s="1574"/>
      <c r="LIR242" s="1574"/>
      <c r="LIS242" s="1574"/>
      <c r="LIT242" s="1574"/>
      <c r="LIU242" s="1574"/>
      <c r="LIV242" s="1574"/>
      <c r="LIW242" s="1574"/>
      <c r="LIX242" s="1574"/>
      <c r="LIY242" s="1574"/>
      <c r="LIZ242" s="1574"/>
      <c r="LJA242" s="1574"/>
      <c r="LJB242" s="1574"/>
      <c r="LJC242" s="1574"/>
      <c r="LJD242" s="1574"/>
      <c r="LJE242" s="1574"/>
      <c r="LJF242" s="1574"/>
      <c r="LJG242" s="1574"/>
      <c r="LJH242" s="1574"/>
      <c r="LJI242" s="1574"/>
      <c r="LJJ242" s="1574"/>
      <c r="LJK242" s="1574"/>
      <c r="LJL242" s="1574"/>
      <c r="LJM242" s="1574"/>
      <c r="LJN242" s="1574"/>
      <c r="LJO242" s="1574"/>
      <c r="LJP242" s="1574"/>
      <c r="LJQ242" s="1574"/>
      <c r="LJR242" s="1574"/>
      <c r="LJS242" s="1574"/>
      <c r="LJT242" s="1574"/>
      <c r="LJU242" s="1574"/>
      <c r="LJV242" s="1574"/>
      <c r="LJW242" s="1574"/>
      <c r="LJX242" s="1574"/>
      <c r="LJY242" s="1574"/>
      <c r="LJZ242" s="1574"/>
      <c r="LKA242" s="1574"/>
      <c r="LKB242" s="1574"/>
      <c r="LKC242" s="1574"/>
      <c r="LKD242" s="1574"/>
      <c r="LKE242" s="1574"/>
      <c r="LKF242" s="1574"/>
      <c r="LKG242" s="1574"/>
      <c r="LKH242" s="1574"/>
      <c r="LKI242" s="1574"/>
      <c r="LKJ242" s="1574"/>
      <c r="LKK242" s="1574"/>
      <c r="LKL242" s="1574"/>
      <c r="LKM242" s="1574"/>
      <c r="LKN242" s="1574"/>
      <c r="LKO242" s="1574"/>
      <c r="LKP242" s="1574"/>
      <c r="LKQ242" s="1574"/>
      <c r="LKR242" s="1574"/>
      <c r="LKS242" s="1574"/>
      <c r="LKT242" s="1574"/>
      <c r="LKU242" s="1574"/>
      <c r="LKV242" s="1574"/>
      <c r="LKW242" s="1574"/>
      <c r="LKX242" s="1574"/>
      <c r="LKY242" s="1574"/>
      <c r="LKZ242" s="1574"/>
      <c r="LLA242" s="1574"/>
      <c r="LLB242" s="1574"/>
      <c r="LLC242" s="1574"/>
      <c r="LLD242" s="1574"/>
      <c r="LLE242" s="1574"/>
      <c r="LLF242" s="1574"/>
      <c r="LLG242" s="1574"/>
      <c r="LLH242" s="1574"/>
      <c r="LLI242" s="1574"/>
      <c r="LLJ242" s="1574"/>
      <c r="LLK242" s="1574"/>
      <c r="LLL242" s="1574"/>
      <c r="LLM242" s="1574"/>
      <c r="LLN242" s="1574"/>
      <c r="LLO242" s="1574"/>
      <c r="LLP242" s="1574"/>
      <c r="LLQ242" s="1574"/>
      <c r="LLR242" s="1574"/>
      <c r="LLS242" s="1574"/>
      <c r="LLT242" s="1574"/>
      <c r="LLU242" s="1574"/>
      <c r="LLV242" s="1574"/>
      <c r="LLW242" s="1574"/>
      <c r="LLX242" s="1574"/>
      <c r="LLY242" s="1574"/>
      <c r="LLZ242" s="1574"/>
      <c r="LMA242" s="1574"/>
      <c r="LMB242" s="1574"/>
      <c r="LMC242" s="1574"/>
      <c r="LMD242" s="1574"/>
      <c r="LME242" s="1574"/>
      <c r="LMF242" s="1574"/>
      <c r="LMG242" s="1574"/>
      <c r="LMH242" s="1574"/>
      <c r="LMI242" s="1574"/>
      <c r="LMJ242" s="1574"/>
      <c r="LMK242" s="1574"/>
      <c r="LML242" s="1574"/>
      <c r="LMM242" s="1574"/>
      <c r="LMN242" s="1574"/>
      <c r="LMO242" s="1574"/>
      <c r="LMP242" s="1574"/>
      <c r="LMQ242" s="1574"/>
      <c r="LMR242" s="1574"/>
      <c r="LMS242" s="1574"/>
      <c r="LMT242" s="1574"/>
      <c r="LMU242" s="1574"/>
      <c r="LMV242" s="1574"/>
      <c r="LMW242" s="1574"/>
      <c r="LMX242" s="1574"/>
      <c r="LMY242" s="1574"/>
      <c r="LMZ242" s="1574"/>
      <c r="LNA242" s="1574"/>
      <c r="LNB242" s="1574"/>
      <c r="LNC242" s="1574"/>
      <c r="LND242" s="1574"/>
      <c r="LNE242" s="1574"/>
      <c r="LNF242" s="1574"/>
      <c r="LNG242" s="1574"/>
      <c r="LNH242" s="1574"/>
      <c r="LNI242" s="1574"/>
      <c r="LNJ242" s="1574"/>
      <c r="LNK242" s="1574"/>
      <c r="LNL242" s="1574"/>
      <c r="LNM242" s="1574"/>
      <c r="LNN242" s="1574"/>
      <c r="LNO242" s="1574"/>
      <c r="LNP242" s="1574"/>
      <c r="LNQ242" s="1574"/>
      <c r="LNR242" s="1574"/>
      <c r="LNS242" s="1574"/>
      <c r="LNT242" s="1574"/>
      <c r="LNU242" s="1574"/>
      <c r="LNV242" s="1574"/>
      <c r="LNW242" s="1574"/>
      <c r="LNX242" s="1574"/>
      <c r="LNY242" s="1574"/>
      <c r="LNZ242" s="1574"/>
      <c r="LOA242" s="1574"/>
      <c r="LOB242" s="1574"/>
      <c r="LOC242" s="1574"/>
      <c r="LOD242" s="1574"/>
      <c r="LOE242" s="1574"/>
      <c r="LOF242" s="1574"/>
      <c r="LOG242" s="1574"/>
      <c r="LOH242" s="1574"/>
      <c r="LOI242" s="1574"/>
      <c r="LOJ242" s="1574"/>
      <c r="LOK242" s="1574"/>
      <c r="LOL242" s="1574"/>
      <c r="LOM242" s="1574"/>
      <c r="LON242" s="1574"/>
      <c r="LOO242" s="1574"/>
      <c r="LOP242" s="1574"/>
      <c r="LOQ242" s="1574"/>
      <c r="LOR242" s="1574"/>
      <c r="LOS242" s="1574"/>
      <c r="LOT242" s="1574"/>
      <c r="LOU242" s="1574"/>
      <c r="LOV242" s="1574"/>
      <c r="LOW242" s="1574"/>
      <c r="LOX242" s="1574"/>
      <c r="LOY242" s="1574"/>
      <c r="LOZ242" s="1574"/>
      <c r="LPA242" s="1574"/>
      <c r="LPB242" s="1574"/>
      <c r="LPC242" s="1574"/>
      <c r="LPD242" s="1574"/>
      <c r="LPE242" s="1574"/>
      <c r="LPF242" s="1574"/>
      <c r="LPG242" s="1574"/>
      <c r="LPH242" s="1574"/>
      <c r="LPI242" s="1574"/>
      <c r="LPJ242" s="1574"/>
      <c r="LPK242" s="1574"/>
      <c r="LPL242" s="1574"/>
      <c r="LPM242" s="1574"/>
      <c r="LPN242" s="1574"/>
      <c r="LPO242" s="1574"/>
      <c r="LPP242" s="1574"/>
      <c r="LPQ242" s="1574"/>
      <c r="LPR242" s="1574"/>
      <c r="LPS242" s="1574"/>
      <c r="LPT242" s="1574"/>
      <c r="LPU242" s="1574"/>
      <c r="LPV242" s="1574"/>
      <c r="LPW242" s="1574"/>
      <c r="LPX242" s="1574"/>
      <c r="LPY242" s="1574"/>
      <c r="LPZ242" s="1574"/>
      <c r="LQA242" s="1574"/>
      <c r="LQB242" s="1574"/>
      <c r="LQC242" s="1574"/>
      <c r="LQD242" s="1574"/>
      <c r="LQE242" s="1574"/>
      <c r="LQF242" s="1574"/>
      <c r="LQG242" s="1574"/>
      <c r="LQH242" s="1574"/>
      <c r="LQI242" s="1574"/>
      <c r="LQJ242" s="1574"/>
      <c r="LQK242" s="1574"/>
      <c r="LQL242" s="1574"/>
      <c r="LQM242" s="1574"/>
      <c r="LQN242" s="1574"/>
      <c r="LQO242" s="1574"/>
      <c r="LQP242" s="1574"/>
      <c r="LQQ242" s="1574"/>
      <c r="LQR242" s="1574"/>
      <c r="LQS242" s="1574"/>
      <c r="LQT242" s="1574"/>
      <c r="LQU242" s="1574"/>
      <c r="LQV242" s="1574"/>
      <c r="LQW242" s="1574"/>
      <c r="LQX242" s="1574"/>
      <c r="LQY242" s="1574"/>
      <c r="LQZ242" s="1574"/>
      <c r="LRA242" s="1574"/>
      <c r="LRB242" s="1574"/>
      <c r="LRC242" s="1574"/>
      <c r="LRD242" s="1574"/>
      <c r="LRE242" s="1574"/>
      <c r="LRF242" s="1574"/>
      <c r="LRG242" s="1574"/>
      <c r="LRH242" s="1574"/>
      <c r="LRI242" s="1574"/>
      <c r="LRJ242" s="1574"/>
      <c r="LRK242" s="1574"/>
      <c r="LRL242" s="1574"/>
      <c r="LRM242" s="1574"/>
      <c r="LRN242" s="1574"/>
      <c r="LRO242" s="1574"/>
      <c r="LRP242" s="1574"/>
      <c r="LRQ242" s="1574"/>
      <c r="LRR242" s="1574"/>
      <c r="LRS242" s="1574"/>
      <c r="LRT242" s="1574"/>
      <c r="LRU242" s="1574"/>
      <c r="LRV242" s="1574"/>
      <c r="LRW242" s="1574"/>
      <c r="LRX242" s="1574"/>
      <c r="LRY242" s="1574"/>
      <c r="LRZ242" s="1574"/>
      <c r="LSA242" s="1574"/>
      <c r="LSB242" s="1574"/>
      <c r="LSC242" s="1574"/>
      <c r="LSD242" s="1574"/>
      <c r="LSE242" s="1574"/>
      <c r="LSF242" s="1574"/>
      <c r="LSG242" s="1574"/>
      <c r="LSH242" s="1574"/>
      <c r="LSI242" s="1574"/>
      <c r="LSJ242" s="1574"/>
      <c r="LSK242" s="1574"/>
      <c r="LSL242" s="1574"/>
      <c r="LSM242" s="1574"/>
      <c r="LSN242" s="1574"/>
      <c r="LSO242" s="1574"/>
      <c r="LSP242" s="1574"/>
      <c r="LSQ242" s="1574"/>
      <c r="LSR242" s="1574"/>
      <c r="LSS242" s="1574"/>
      <c r="LST242" s="1574"/>
      <c r="LSU242" s="1574"/>
      <c r="LSV242" s="1574"/>
      <c r="LSW242" s="1574"/>
      <c r="LSX242" s="1574"/>
      <c r="LSY242" s="1574"/>
      <c r="LSZ242" s="1574"/>
      <c r="LTA242" s="1574"/>
      <c r="LTB242" s="1574"/>
      <c r="LTC242" s="1574"/>
      <c r="LTD242" s="1574"/>
      <c r="LTE242" s="1574"/>
      <c r="LTF242" s="1574"/>
      <c r="LTG242" s="1574"/>
      <c r="LTH242" s="1574"/>
      <c r="LTI242" s="1574"/>
      <c r="LTJ242" s="1574"/>
      <c r="LTK242" s="1574"/>
      <c r="LTL242" s="1574"/>
      <c r="LTM242" s="1574"/>
      <c r="LTN242" s="1574"/>
      <c r="LTO242" s="1574"/>
      <c r="LTP242" s="1574"/>
      <c r="LTQ242" s="1574"/>
      <c r="LTR242" s="1574"/>
      <c r="LTS242" s="1574"/>
      <c r="LTT242" s="1574"/>
      <c r="LTU242" s="1574"/>
      <c r="LTV242" s="1574"/>
      <c r="LTW242" s="1574"/>
      <c r="LTX242" s="1574"/>
      <c r="LTY242" s="1574"/>
      <c r="LTZ242" s="1574"/>
      <c r="LUA242" s="1574"/>
      <c r="LUB242" s="1574"/>
      <c r="LUC242" s="1574"/>
      <c r="LUD242" s="1574"/>
      <c r="LUE242" s="1574"/>
      <c r="LUF242" s="1574"/>
      <c r="LUG242" s="1574"/>
      <c r="LUH242" s="1574"/>
      <c r="LUI242" s="1574"/>
      <c r="LUJ242" s="1574"/>
      <c r="LUK242" s="1574"/>
      <c r="LUL242" s="1574"/>
      <c r="LUM242" s="1574"/>
      <c r="LUN242" s="1574"/>
      <c r="LUO242" s="1574"/>
      <c r="LUP242" s="1574"/>
      <c r="LUQ242" s="1574"/>
      <c r="LUR242" s="1574"/>
      <c r="LUS242" s="1574"/>
      <c r="LUT242" s="1574"/>
      <c r="LUU242" s="1574"/>
      <c r="LUV242" s="1574"/>
      <c r="LUW242" s="1574"/>
      <c r="LUX242" s="1574"/>
      <c r="LUY242" s="1574"/>
      <c r="LUZ242" s="1574"/>
      <c r="LVA242" s="1574"/>
      <c r="LVB242" s="1574"/>
      <c r="LVC242" s="1574"/>
      <c r="LVD242" s="1574"/>
      <c r="LVE242" s="1574"/>
      <c r="LVF242" s="1574"/>
      <c r="LVG242" s="1574"/>
      <c r="LVH242" s="1574"/>
      <c r="LVI242" s="1574"/>
      <c r="LVJ242" s="1574"/>
      <c r="LVK242" s="1574"/>
      <c r="LVL242" s="1574"/>
      <c r="LVM242" s="1574"/>
      <c r="LVN242" s="1574"/>
      <c r="LVO242" s="1574"/>
      <c r="LVP242" s="1574"/>
      <c r="LVQ242" s="1574"/>
      <c r="LVR242" s="1574"/>
      <c r="LVS242" s="1574"/>
      <c r="LVT242" s="1574"/>
      <c r="LVU242" s="1574"/>
      <c r="LVV242" s="1574"/>
      <c r="LVW242" s="1574"/>
      <c r="LVX242" s="1574"/>
      <c r="LVY242" s="1574"/>
      <c r="LVZ242" s="1574"/>
      <c r="LWA242" s="1574"/>
      <c r="LWB242" s="1574"/>
      <c r="LWC242" s="1574"/>
      <c r="LWD242" s="1574"/>
      <c r="LWE242" s="1574"/>
      <c r="LWF242" s="1574"/>
      <c r="LWG242" s="1574"/>
      <c r="LWH242" s="1574"/>
      <c r="LWI242" s="1574"/>
      <c r="LWJ242" s="1574"/>
      <c r="LWK242" s="1574"/>
      <c r="LWL242" s="1574"/>
      <c r="LWM242" s="1574"/>
      <c r="LWN242" s="1574"/>
      <c r="LWO242" s="1574"/>
      <c r="LWP242" s="1574"/>
      <c r="LWQ242" s="1574"/>
      <c r="LWR242" s="1574"/>
      <c r="LWS242" s="1574"/>
      <c r="LWT242" s="1574"/>
      <c r="LWU242" s="1574"/>
      <c r="LWV242" s="1574"/>
      <c r="LWW242" s="1574"/>
      <c r="LWX242" s="1574"/>
      <c r="LWY242" s="1574"/>
      <c r="LWZ242" s="1574"/>
      <c r="LXA242" s="1574"/>
      <c r="LXB242" s="1574"/>
      <c r="LXC242" s="1574"/>
      <c r="LXD242" s="1574"/>
      <c r="LXE242" s="1574"/>
      <c r="LXF242" s="1574"/>
      <c r="LXG242" s="1574"/>
      <c r="LXH242" s="1574"/>
      <c r="LXI242" s="1574"/>
      <c r="LXJ242" s="1574"/>
      <c r="LXK242" s="1574"/>
      <c r="LXL242" s="1574"/>
      <c r="LXM242" s="1574"/>
      <c r="LXN242" s="1574"/>
      <c r="LXO242" s="1574"/>
      <c r="LXP242" s="1574"/>
      <c r="LXQ242" s="1574"/>
      <c r="LXR242" s="1574"/>
      <c r="LXS242" s="1574"/>
      <c r="LXT242" s="1574"/>
      <c r="LXU242" s="1574"/>
      <c r="LXV242" s="1574"/>
      <c r="LXW242" s="1574"/>
      <c r="LXX242" s="1574"/>
      <c r="LXY242" s="1574"/>
      <c r="LXZ242" s="1574"/>
      <c r="LYA242" s="1574"/>
      <c r="LYB242" s="1574"/>
      <c r="LYC242" s="1574"/>
      <c r="LYD242" s="1574"/>
      <c r="LYE242" s="1574"/>
      <c r="LYF242" s="1574"/>
      <c r="LYG242" s="1574"/>
      <c r="LYH242" s="1574"/>
      <c r="LYI242" s="1574"/>
      <c r="LYJ242" s="1574"/>
      <c r="LYK242" s="1574"/>
      <c r="LYL242" s="1574"/>
      <c r="LYM242" s="1574"/>
      <c r="LYN242" s="1574"/>
      <c r="LYO242" s="1574"/>
      <c r="LYP242" s="1574"/>
      <c r="LYQ242" s="1574"/>
      <c r="LYR242" s="1574"/>
      <c r="LYS242" s="1574"/>
      <c r="LYT242" s="1574"/>
      <c r="LYU242" s="1574"/>
      <c r="LYV242" s="1574"/>
      <c r="LYW242" s="1574"/>
      <c r="LYX242" s="1574"/>
      <c r="LYY242" s="1574"/>
      <c r="LYZ242" s="1574"/>
      <c r="LZA242" s="1574"/>
      <c r="LZB242" s="1574"/>
      <c r="LZC242" s="1574"/>
      <c r="LZD242" s="1574"/>
      <c r="LZE242" s="1574"/>
      <c r="LZF242" s="1574"/>
      <c r="LZG242" s="1574"/>
      <c r="LZH242" s="1574"/>
      <c r="LZI242" s="1574"/>
      <c r="LZJ242" s="1574"/>
      <c r="LZK242" s="1574"/>
      <c r="LZL242" s="1574"/>
      <c r="LZM242" s="1574"/>
      <c r="LZN242" s="1574"/>
      <c r="LZO242" s="1574"/>
      <c r="LZP242" s="1574"/>
      <c r="LZQ242" s="1574"/>
      <c r="LZR242" s="1574"/>
      <c r="LZS242" s="1574"/>
      <c r="LZT242" s="1574"/>
      <c r="LZU242" s="1574"/>
      <c r="LZV242" s="1574"/>
      <c r="LZW242" s="1574"/>
      <c r="LZX242" s="1574"/>
      <c r="LZY242" s="1574"/>
      <c r="LZZ242" s="1574"/>
      <c r="MAA242" s="1574"/>
      <c r="MAB242" s="1574"/>
      <c r="MAC242" s="1574"/>
      <c r="MAD242" s="1574"/>
      <c r="MAE242" s="1574"/>
      <c r="MAF242" s="1574"/>
      <c r="MAG242" s="1574"/>
      <c r="MAH242" s="1574"/>
      <c r="MAI242" s="1574"/>
      <c r="MAJ242" s="1574"/>
      <c r="MAK242" s="1574"/>
      <c r="MAL242" s="1574"/>
      <c r="MAM242" s="1574"/>
      <c r="MAN242" s="1574"/>
      <c r="MAO242" s="1574"/>
      <c r="MAP242" s="1574"/>
      <c r="MAQ242" s="1574"/>
      <c r="MAR242" s="1574"/>
      <c r="MAS242" s="1574"/>
      <c r="MAT242" s="1574"/>
      <c r="MAU242" s="1574"/>
      <c r="MAV242" s="1574"/>
      <c r="MAW242" s="1574"/>
      <c r="MAX242" s="1574"/>
      <c r="MAY242" s="1574"/>
      <c r="MAZ242" s="1574"/>
      <c r="MBA242" s="1574"/>
      <c r="MBB242" s="1574"/>
      <c r="MBC242" s="1574"/>
      <c r="MBD242" s="1574"/>
      <c r="MBE242" s="1574"/>
      <c r="MBF242" s="1574"/>
      <c r="MBG242" s="1574"/>
      <c r="MBH242" s="1574"/>
      <c r="MBI242" s="1574"/>
      <c r="MBJ242" s="1574"/>
      <c r="MBK242" s="1574"/>
      <c r="MBL242" s="1574"/>
      <c r="MBM242" s="1574"/>
      <c r="MBN242" s="1574"/>
      <c r="MBO242" s="1574"/>
      <c r="MBP242" s="1574"/>
      <c r="MBQ242" s="1574"/>
      <c r="MBR242" s="1574"/>
      <c r="MBS242" s="1574"/>
      <c r="MBT242" s="1574"/>
      <c r="MBU242" s="1574"/>
      <c r="MBV242" s="1574"/>
      <c r="MBW242" s="1574"/>
      <c r="MBX242" s="1574"/>
      <c r="MBY242" s="1574"/>
      <c r="MBZ242" s="1574"/>
      <c r="MCA242" s="1574"/>
      <c r="MCB242" s="1574"/>
      <c r="MCC242" s="1574"/>
      <c r="MCD242" s="1574"/>
      <c r="MCE242" s="1574"/>
      <c r="MCF242" s="1574"/>
      <c r="MCG242" s="1574"/>
      <c r="MCH242" s="1574"/>
      <c r="MCI242" s="1574"/>
      <c r="MCJ242" s="1574"/>
      <c r="MCK242" s="1574"/>
      <c r="MCL242" s="1574"/>
      <c r="MCM242" s="1574"/>
      <c r="MCN242" s="1574"/>
      <c r="MCO242" s="1574"/>
      <c r="MCP242" s="1574"/>
      <c r="MCQ242" s="1574"/>
      <c r="MCR242" s="1574"/>
      <c r="MCS242" s="1574"/>
      <c r="MCT242" s="1574"/>
      <c r="MCU242" s="1574"/>
      <c r="MCV242" s="1574"/>
      <c r="MCW242" s="1574"/>
      <c r="MCX242" s="1574"/>
      <c r="MCY242" s="1574"/>
      <c r="MCZ242" s="1574"/>
      <c r="MDA242" s="1574"/>
      <c r="MDB242" s="1574"/>
      <c r="MDC242" s="1574"/>
      <c r="MDD242" s="1574"/>
      <c r="MDE242" s="1574"/>
      <c r="MDF242" s="1574"/>
      <c r="MDG242" s="1574"/>
      <c r="MDH242" s="1574"/>
      <c r="MDI242" s="1574"/>
      <c r="MDJ242" s="1574"/>
      <c r="MDK242" s="1574"/>
      <c r="MDL242" s="1574"/>
      <c r="MDM242" s="1574"/>
      <c r="MDN242" s="1574"/>
      <c r="MDO242" s="1574"/>
      <c r="MDP242" s="1574"/>
      <c r="MDQ242" s="1574"/>
      <c r="MDR242" s="1574"/>
      <c r="MDS242" s="1574"/>
      <c r="MDT242" s="1574"/>
      <c r="MDU242" s="1574"/>
      <c r="MDV242" s="1574"/>
      <c r="MDW242" s="1574"/>
      <c r="MDX242" s="1574"/>
      <c r="MDY242" s="1574"/>
      <c r="MDZ242" s="1574"/>
      <c r="MEA242" s="1574"/>
      <c r="MEB242" s="1574"/>
      <c r="MEC242" s="1574"/>
      <c r="MED242" s="1574"/>
      <c r="MEE242" s="1574"/>
      <c r="MEF242" s="1574"/>
      <c r="MEG242" s="1574"/>
      <c r="MEH242" s="1574"/>
      <c r="MEI242" s="1574"/>
      <c r="MEJ242" s="1574"/>
      <c r="MEK242" s="1574"/>
      <c r="MEL242" s="1574"/>
      <c r="MEM242" s="1574"/>
      <c r="MEN242" s="1574"/>
      <c r="MEO242" s="1574"/>
      <c r="MEP242" s="1574"/>
      <c r="MEQ242" s="1574"/>
      <c r="MER242" s="1574"/>
      <c r="MES242" s="1574"/>
      <c r="MET242" s="1574"/>
      <c r="MEU242" s="1574"/>
      <c r="MEV242" s="1574"/>
      <c r="MEW242" s="1574"/>
      <c r="MEX242" s="1574"/>
      <c r="MEY242" s="1574"/>
      <c r="MEZ242" s="1574"/>
      <c r="MFA242" s="1574"/>
      <c r="MFB242" s="1574"/>
      <c r="MFC242" s="1574"/>
      <c r="MFD242" s="1574"/>
      <c r="MFE242" s="1574"/>
      <c r="MFF242" s="1574"/>
      <c r="MFG242" s="1574"/>
      <c r="MFH242" s="1574"/>
      <c r="MFI242" s="1574"/>
      <c r="MFJ242" s="1574"/>
      <c r="MFK242" s="1574"/>
      <c r="MFL242" s="1574"/>
      <c r="MFM242" s="1574"/>
      <c r="MFN242" s="1574"/>
      <c r="MFO242" s="1574"/>
      <c r="MFP242" s="1574"/>
      <c r="MFQ242" s="1574"/>
      <c r="MFR242" s="1574"/>
      <c r="MFS242" s="1574"/>
      <c r="MFT242" s="1574"/>
      <c r="MFU242" s="1574"/>
      <c r="MFV242" s="1574"/>
      <c r="MFW242" s="1574"/>
      <c r="MFX242" s="1574"/>
      <c r="MFY242" s="1574"/>
      <c r="MFZ242" s="1574"/>
      <c r="MGA242" s="1574"/>
      <c r="MGB242" s="1574"/>
      <c r="MGC242" s="1574"/>
      <c r="MGD242" s="1574"/>
      <c r="MGE242" s="1574"/>
      <c r="MGF242" s="1574"/>
      <c r="MGG242" s="1574"/>
      <c r="MGH242" s="1574"/>
      <c r="MGI242" s="1574"/>
      <c r="MGJ242" s="1574"/>
      <c r="MGK242" s="1574"/>
      <c r="MGL242" s="1574"/>
      <c r="MGM242" s="1574"/>
      <c r="MGN242" s="1574"/>
      <c r="MGO242" s="1574"/>
      <c r="MGP242" s="1574"/>
      <c r="MGQ242" s="1574"/>
      <c r="MGR242" s="1574"/>
      <c r="MGS242" s="1574"/>
      <c r="MGT242" s="1574"/>
      <c r="MGU242" s="1574"/>
      <c r="MGV242" s="1574"/>
      <c r="MGW242" s="1574"/>
      <c r="MGX242" s="1574"/>
      <c r="MGY242" s="1574"/>
      <c r="MGZ242" s="1574"/>
      <c r="MHA242" s="1574"/>
      <c r="MHB242" s="1574"/>
      <c r="MHC242" s="1574"/>
      <c r="MHD242" s="1574"/>
      <c r="MHE242" s="1574"/>
      <c r="MHF242" s="1574"/>
      <c r="MHG242" s="1574"/>
      <c r="MHH242" s="1574"/>
      <c r="MHI242" s="1574"/>
      <c r="MHJ242" s="1574"/>
      <c r="MHK242" s="1574"/>
      <c r="MHL242" s="1574"/>
      <c r="MHM242" s="1574"/>
      <c r="MHN242" s="1574"/>
      <c r="MHO242" s="1574"/>
      <c r="MHP242" s="1574"/>
      <c r="MHQ242" s="1574"/>
      <c r="MHR242" s="1574"/>
      <c r="MHS242" s="1574"/>
      <c r="MHT242" s="1574"/>
      <c r="MHU242" s="1574"/>
      <c r="MHV242" s="1574"/>
      <c r="MHW242" s="1574"/>
      <c r="MHX242" s="1574"/>
      <c r="MHY242" s="1574"/>
      <c r="MHZ242" s="1574"/>
      <c r="MIA242" s="1574"/>
      <c r="MIB242" s="1574"/>
      <c r="MIC242" s="1574"/>
      <c r="MID242" s="1574"/>
      <c r="MIE242" s="1574"/>
      <c r="MIF242" s="1574"/>
      <c r="MIG242" s="1574"/>
      <c r="MIH242" s="1574"/>
      <c r="MII242" s="1574"/>
      <c r="MIJ242" s="1574"/>
      <c r="MIK242" s="1574"/>
      <c r="MIL242" s="1574"/>
      <c r="MIM242" s="1574"/>
      <c r="MIN242" s="1574"/>
      <c r="MIO242" s="1574"/>
      <c r="MIP242" s="1574"/>
      <c r="MIQ242" s="1574"/>
      <c r="MIR242" s="1574"/>
      <c r="MIS242" s="1574"/>
      <c r="MIT242" s="1574"/>
      <c r="MIU242" s="1574"/>
      <c r="MIV242" s="1574"/>
      <c r="MIW242" s="1574"/>
      <c r="MIX242" s="1574"/>
      <c r="MIY242" s="1574"/>
      <c r="MIZ242" s="1574"/>
      <c r="MJA242" s="1574"/>
      <c r="MJB242" s="1574"/>
      <c r="MJC242" s="1574"/>
      <c r="MJD242" s="1574"/>
      <c r="MJE242" s="1574"/>
      <c r="MJF242" s="1574"/>
      <c r="MJG242" s="1574"/>
      <c r="MJH242" s="1574"/>
      <c r="MJI242" s="1574"/>
      <c r="MJJ242" s="1574"/>
      <c r="MJK242" s="1574"/>
      <c r="MJL242" s="1574"/>
      <c r="MJM242" s="1574"/>
      <c r="MJN242" s="1574"/>
      <c r="MJO242" s="1574"/>
      <c r="MJP242" s="1574"/>
      <c r="MJQ242" s="1574"/>
      <c r="MJR242" s="1574"/>
      <c r="MJS242" s="1574"/>
      <c r="MJT242" s="1574"/>
      <c r="MJU242" s="1574"/>
      <c r="MJV242" s="1574"/>
      <c r="MJW242" s="1574"/>
      <c r="MJX242" s="1574"/>
      <c r="MJY242" s="1574"/>
      <c r="MJZ242" s="1574"/>
      <c r="MKA242" s="1574"/>
      <c r="MKB242" s="1574"/>
      <c r="MKC242" s="1574"/>
      <c r="MKD242" s="1574"/>
      <c r="MKE242" s="1574"/>
      <c r="MKF242" s="1574"/>
      <c r="MKG242" s="1574"/>
      <c r="MKH242" s="1574"/>
      <c r="MKI242" s="1574"/>
      <c r="MKJ242" s="1574"/>
      <c r="MKK242" s="1574"/>
      <c r="MKL242" s="1574"/>
      <c r="MKM242" s="1574"/>
      <c r="MKN242" s="1574"/>
      <c r="MKO242" s="1574"/>
      <c r="MKP242" s="1574"/>
      <c r="MKQ242" s="1574"/>
      <c r="MKR242" s="1574"/>
      <c r="MKS242" s="1574"/>
      <c r="MKT242" s="1574"/>
      <c r="MKU242" s="1574"/>
      <c r="MKV242" s="1574"/>
      <c r="MKW242" s="1574"/>
      <c r="MKX242" s="1574"/>
      <c r="MKY242" s="1574"/>
      <c r="MKZ242" s="1574"/>
      <c r="MLA242" s="1574"/>
      <c r="MLB242" s="1574"/>
      <c r="MLC242" s="1574"/>
      <c r="MLD242" s="1574"/>
      <c r="MLE242" s="1574"/>
      <c r="MLF242" s="1574"/>
      <c r="MLG242" s="1574"/>
      <c r="MLH242" s="1574"/>
      <c r="MLI242" s="1574"/>
      <c r="MLJ242" s="1574"/>
      <c r="MLK242" s="1574"/>
      <c r="MLL242" s="1574"/>
      <c r="MLM242" s="1574"/>
      <c r="MLN242" s="1574"/>
      <c r="MLO242" s="1574"/>
      <c r="MLP242" s="1574"/>
      <c r="MLQ242" s="1574"/>
      <c r="MLR242" s="1574"/>
      <c r="MLS242" s="1574"/>
      <c r="MLT242" s="1574"/>
      <c r="MLU242" s="1574"/>
      <c r="MLV242" s="1574"/>
      <c r="MLW242" s="1574"/>
      <c r="MLX242" s="1574"/>
      <c r="MLY242" s="1574"/>
      <c r="MLZ242" s="1574"/>
      <c r="MMA242" s="1574"/>
      <c r="MMB242" s="1574"/>
      <c r="MMC242" s="1574"/>
      <c r="MMD242" s="1574"/>
      <c r="MME242" s="1574"/>
      <c r="MMF242" s="1574"/>
      <c r="MMG242" s="1574"/>
      <c r="MMH242" s="1574"/>
      <c r="MMI242" s="1574"/>
      <c r="MMJ242" s="1574"/>
      <c r="MMK242" s="1574"/>
      <c r="MML242" s="1574"/>
      <c r="MMM242" s="1574"/>
      <c r="MMN242" s="1574"/>
      <c r="MMO242" s="1574"/>
      <c r="MMP242" s="1574"/>
      <c r="MMQ242" s="1574"/>
      <c r="MMR242" s="1574"/>
      <c r="MMS242" s="1574"/>
      <c r="MMT242" s="1574"/>
      <c r="MMU242" s="1574"/>
      <c r="MMV242" s="1574"/>
      <c r="MMW242" s="1574"/>
      <c r="MMX242" s="1574"/>
      <c r="MMY242" s="1574"/>
      <c r="MMZ242" s="1574"/>
      <c r="MNA242" s="1574"/>
      <c r="MNB242" s="1574"/>
      <c r="MNC242" s="1574"/>
      <c r="MND242" s="1574"/>
      <c r="MNE242" s="1574"/>
      <c r="MNF242" s="1574"/>
      <c r="MNG242" s="1574"/>
      <c r="MNH242" s="1574"/>
      <c r="MNI242" s="1574"/>
      <c r="MNJ242" s="1574"/>
      <c r="MNK242" s="1574"/>
      <c r="MNL242" s="1574"/>
      <c r="MNM242" s="1574"/>
      <c r="MNN242" s="1574"/>
      <c r="MNO242" s="1574"/>
      <c r="MNP242" s="1574"/>
      <c r="MNQ242" s="1574"/>
      <c r="MNR242" s="1574"/>
      <c r="MNS242" s="1574"/>
      <c r="MNT242" s="1574"/>
      <c r="MNU242" s="1574"/>
      <c r="MNV242" s="1574"/>
      <c r="MNW242" s="1574"/>
      <c r="MNX242" s="1574"/>
      <c r="MNY242" s="1574"/>
      <c r="MNZ242" s="1574"/>
      <c r="MOA242" s="1574"/>
      <c r="MOB242" s="1574"/>
      <c r="MOC242" s="1574"/>
      <c r="MOD242" s="1574"/>
      <c r="MOE242" s="1574"/>
      <c r="MOF242" s="1574"/>
      <c r="MOG242" s="1574"/>
      <c r="MOH242" s="1574"/>
      <c r="MOI242" s="1574"/>
      <c r="MOJ242" s="1574"/>
      <c r="MOK242" s="1574"/>
      <c r="MOL242" s="1574"/>
      <c r="MOM242" s="1574"/>
      <c r="MON242" s="1574"/>
      <c r="MOO242" s="1574"/>
      <c r="MOP242" s="1574"/>
      <c r="MOQ242" s="1574"/>
      <c r="MOR242" s="1574"/>
      <c r="MOS242" s="1574"/>
      <c r="MOT242" s="1574"/>
      <c r="MOU242" s="1574"/>
      <c r="MOV242" s="1574"/>
      <c r="MOW242" s="1574"/>
      <c r="MOX242" s="1574"/>
      <c r="MOY242" s="1574"/>
      <c r="MOZ242" s="1574"/>
      <c r="MPA242" s="1574"/>
      <c r="MPB242" s="1574"/>
      <c r="MPC242" s="1574"/>
      <c r="MPD242" s="1574"/>
      <c r="MPE242" s="1574"/>
      <c r="MPF242" s="1574"/>
      <c r="MPG242" s="1574"/>
      <c r="MPH242" s="1574"/>
      <c r="MPI242" s="1574"/>
      <c r="MPJ242" s="1574"/>
      <c r="MPK242" s="1574"/>
      <c r="MPL242" s="1574"/>
      <c r="MPM242" s="1574"/>
      <c r="MPN242" s="1574"/>
      <c r="MPO242" s="1574"/>
      <c r="MPP242" s="1574"/>
      <c r="MPQ242" s="1574"/>
      <c r="MPR242" s="1574"/>
      <c r="MPS242" s="1574"/>
      <c r="MPT242" s="1574"/>
      <c r="MPU242" s="1574"/>
      <c r="MPV242" s="1574"/>
      <c r="MPW242" s="1574"/>
      <c r="MPX242" s="1574"/>
      <c r="MPY242" s="1574"/>
      <c r="MPZ242" s="1574"/>
      <c r="MQA242" s="1574"/>
      <c r="MQB242" s="1574"/>
      <c r="MQC242" s="1574"/>
      <c r="MQD242" s="1574"/>
      <c r="MQE242" s="1574"/>
      <c r="MQF242" s="1574"/>
      <c r="MQG242" s="1574"/>
      <c r="MQH242" s="1574"/>
      <c r="MQI242" s="1574"/>
      <c r="MQJ242" s="1574"/>
      <c r="MQK242" s="1574"/>
      <c r="MQL242" s="1574"/>
      <c r="MQM242" s="1574"/>
      <c r="MQN242" s="1574"/>
      <c r="MQO242" s="1574"/>
      <c r="MQP242" s="1574"/>
      <c r="MQQ242" s="1574"/>
      <c r="MQR242" s="1574"/>
      <c r="MQS242" s="1574"/>
      <c r="MQT242" s="1574"/>
      <c r="MQU242" s="1574"/>
      <c r="MQV242" s="1574"/>
      <c r="MQW242" s="1574"/>
      <c r="MQX242" s="1574"/>
      <c r="MQY242" s="1574"/>
      <c r="MQZ242" s="1574"/>
      <c r="MRA242" s="1574"/>
      <c r="MRB242" s="1574"/>
      <c r="MRC242" s="1574"/>
      <c r="MRD242" s="1574"/>
      <c r="MRE242" s="1574"/>
      <c r="MRF242" s="1574"/>
      <c r="MRG242" s="1574"/>
      <c r="MRH242" s="1574"/>
      <c r="MRI242" s="1574"/>
      <c r="MRJ242" s="1574"/>
      <c r="MRK242" s="1574"/>
      <c r="MRL242" s="1574"/>
      <c r="MRM242" s="1574"/>
      <c r="MRN242" s="1574"/>
      <c r="MRO242" s="1574"/>
      <c r="MRP242" s="1574"/>
      <c r="MRQ242" s="1574"/>
      <c r="MRR242" s="1574"/>
      <c r="MRS242" s="1574"/>
      <c r="MRT242" s="1574"/>
      <c r="MRU242" s="1574"/>
      <c r="MRV242" s="1574"/>
      <c r="MRW242" s="1574"/>
      <c r="MRX242" s="1574"/>
      <c r="MRY242" s="1574"/>
      <c r="MRZ242" s="1574"/>
      <c r="MSA242" s="1574"/>
      <c r="MSB242" s="1574"/>
      <c r="MSC242" s="1574"/>
      <c r="MSD242" s="1574"/>
      <c r="MSE242" s="1574"/>
      <c r="MSF242" s="1574"/>
      <c r="MSG242" s="1574"/>
      <c r="MSH242" s="1574"/>
      <c r="MSI242" s="1574"/>
      <c r="MSJ242" s="1574"/>
      <c r="MSK242" s="1574"/>
      <c r="MSL242" s="1574"/>
      <c r="MSM242" s="1574"/>
      <c r="MSN242" s="1574"/>
      <c r="MSO242" s="1574"/>
      <c r="MSP242" s="1574"/>
      <c r="MSQ242" s="1574"/>
      <c r="MSR242" s="1574"/>
      <c r="MSS242" s="1574"/>
      <c r="MST242" s="1574"/>
      <c r="MSU242" s="1574"/>
      <c r="MSV242" s="1574"/>
      <c r="MSW242" s="1574"/>
      <c r="MSX242" s="1574"/>
      <c r="MSY242" s="1574"/>
      <c r="MSZ242" s="1574"/>
      <c r="MTA242" s="1574"/>
      <c r="MTB242" s="1574"/>
      <c r="MTC242" s="1574"/>
      <c r="MTD242" s="1574"/>
      <c r="MTE242" s="1574"/>
      <c r="MTF242" s="1574"/>
      <c r="MTG242" s="1574"/>
      <c r="MTH242" s="1574"/>
      <c r="MTI242" s="1574"/>
      <c r="MTJ242" s="1574"/>
      <c r="MTK242" s="1574"/>
      <c r="MTL242" s="1574"/>
      <c r="MTM242" s="1574"/>
      <c r="MTN242" s="1574"/>
      <c r="MTO242" s="1574"/>
      <c r="MTP242" s="1574"/>
      <c r="MTQ242" s="1574"/>
      <c r="MTR242" s="1574"/>
      <c r="MTS242" s="1574"/>
      <c r="MTT242" s="1574"/>
      <c r="MTU242" s="1574"/>
      <c r="MTV242" s="1574"/>
      <c r="MTW242" s="1574"/>
      <c r="MTX242" s="1574"/>
      <c r="MTY242" s="1574"/>
      <c r="MTZ242" s="1574"/>
      <c r="MUA242" s="1574"/>
      <c r="MUB242" s="1574"/>
      <c r="MUC242" s="1574"/>
      <c r="MUD242" s="1574"/>
      <c r="MUE242" s="1574"/>
      <c r="MUF242" s="1574"/>
      <c r="MUG242" s="1574"/>
      <c r="MUH242" s="1574"/>
      <c r="MUI242" s="1574"/>
      <c r="MUJ242" s="1574"/>
      <c r="MUK242" s="1574"/>
      <c r="MUL242" s="1574"/>
      <c r="MUM242" s="1574"/>
      <c r="MUN242" s="1574"/>
      <c r="MUO242" s="1574"/>
      <c r="MUP242" s="1574"/>
      <c r="MUQ242" s="1574"/>
      <c r="MUR242" s="1574"/>
      <c r="MUS242" s="1574"/>
      <c r="MUT242" s="1574"/>
      <c r="MUU242" s="1574"/>
      <c r="MUV242" s="1574"/>
      <c r="MUW242" s="1574"/>
      <c r="MUX242" s="1574"/>
      <c r="MUY242" s="1574"/>
      <c r="MUZ242" s="1574"/>
      <c r="MVA242" s="1574"/>
      <c r="MVB242" s="1574"/>
      <c r="MVC242" s="1574"/>
      <c r="MVD242" s="1574"/>
      <c r="MVE242" s="1574"/>
      <c r="MVF242" s="1574"/>
      <c r="MVG242" s="1574"/>
      <c r="MVH242" s="1574"/>
      <c r="MVI242" s="1574"/>
      <c r="MVJ242" s="1574"/>
      <c r="MVK242" s="1574"/>
      <c r="MVL242" s="1574"/>
      <c r="MVM242" s="1574"/>
      <c r="MVN242" s="1574"/>
      <c r="MVO242" s="1574"/>
      <c r="MVP242" s="1574"/>
      <c r="MVQ242" s="1574"/>
      <c r="MVR242" s="1574"/>
      <c r="MVS242" s="1574"/>
      <c r="MVT242" s="1574"/>
      <c r="MVU242" s="1574"/>
      <c r="MVV242" s="1574"/>
      <c r="MVW242" s="1574"/>
      <c r="MVX242" s="1574"/>
      <c r="MVY242" s="1574"/>
      <c r="MVZ242" s="1574"/>
      <c r="MWA242" s="1574"/>
      <c r="MWB242" s="1574"/>
      <c r="MWC242" s="1574"/>
      <c r="MWD242" s="1574"/>
      <c r="MWE242" s="1574"/>
      <c r="MWF242" s="1574"/>
      <c r="MWG242" s="1574"/>
      <c r="MWH242" s="1574"/>
      <c r="MWI242" s="1574"/>
      <c r="MWJ242" s="1574"/>
      <c r="MWK242" s="1574"/>
      <c r="MWL242" s="1574"/>
      <c r="MWM242" s="1574"/>
      <c r="MWN242" s="1574"/>
      <c r="MWO242" s="1574"/>
      <c r="MWP242" s="1574"/>
      <c r="MWQ242" s="1574"/>
      <c r="MWR242" s="1574"/>
      <c r="MWS242" s="1574"/>
      <c r="MWT242" s="1574"/>
      <c r="MWU242" s="1574"/>
      <c r="MWV242" s="1574"/>
      <c r="MWW242" s="1574"/>
      <c r="MWX242" s="1574"/>
      <c r="MWY242" s="1574"/>
      <c r="MWZ242" s="1574"/>
      <c r="MXA242" s="1574"/>
      <c r="MXB242" s="1574"/>
      <c r="MXC242" s="1574"/>
      <c r="MXD242" s="1574"/>
      <c r="MXE242" s="1574"/>
      <c r="MXF242" s="1574"/>
      <c r="MXG242" s="1574"/>
      <c r="MXH242" s="1574"/>
      <c r="MXI242" s="1574"/>
      <c r="MXJ242" s="1574"/>
      <c r="MXK242" s="1574"/>
      <c r="MXL242" s="1574"/>
      <c r="MXM242" s="1574"/>
      <c r="MXN242" s="1574"/>
      <c r="MXO242" s="1574"/>
      <c r="MXP242" s="1574"/>
      <c r="MXQ242" s="1574"/>
      <c r="MXR242" s="1574"/>
      <c r="MXS242" s="1574"/>
      <c r="MXT242" s="1574"/>
      <c r="MXU242" s="1574"/>
      <c r="MXV242" s="1574"/>
      <c r="MXW242" s="1574"/>
      <c r="MXX242" s="1574"/>
      <c r="MXY242" s="1574"/>
      <c r="MXZ242" s="1574"/>
      <c r="MYA242" s="1574"/>
      <c r="MYB242" s="1574"/>
      <c r="MYC242" s="1574"/>
      <c r="MYD242" s="1574"/>
      <c r="MYE242" s="1574"/>
      <c r="MYF242" s="1574"/>
      <c r="MYG242" s="1574"/>
      <c r="MYH242" s="1574"/>
      <c r="MYI242" s="1574"/>
      <c r="MYJ242" s="1574"/>
      <c r="MYK242" s="1574"/>
      <c r="MYL242" s="1574"/>
      <c r="MYM242" s="1574"/>
      <c r="MYN242" s="1574"/>
      <c r="MYO242" s="1574"/>
      <c r="MYP242" s="1574"/>
      <c r="MYQ242" s="1574"/>
      <c r="MYR242" s="1574"/>
      <c r="MYS242" s="1574"/>
      <c r="MYT242" s="1574"/>
      <c r="MYU242" s="1574"/>
      <c r="MYV242" s="1574"/>
      <c r="MYW242" s="1574"/>
      <c r="MYX242" s="1574"/>
      <c r="MYY242" s="1574"/>
      <c r="MYZ242" s="1574"/>
      <c r="MZA242" s="1574"/>
      <c r="MZB242" s="1574"/>
      <c r="MZC242" s="1574"/>
      <c r="MZD242" s="1574"/>
      <c r="MZE242" s="1574"/>
      <c r="MZF242" s="1574"/>
      <c r="MZG242" s="1574"/>
      <c r="MZH242" s="1574"/>
      <c r="MZI242" s="1574"/>
      <c r="MZJ242" s="1574"/>
      <c r="MZK242" s="1574"/>
      <c r="MZL242" s="1574"/>
      <c r="MZM242" s="1574"/>
      <c r="MZN242" s="1574"/>
      <c r="MZO242" s="1574"/>
      <c r="MZP242" s="1574"/>
      <c r="MZQ242" s="1574"/>
      <c r="MZR242" s="1574"/>
      <c r="MZS242" s="1574"/>
      <c r="MZT242" s="1574"/>
      <c r="MZU242" s="1574"/>
      <c r="MZV242" s="1574"/>
      <c r="MZW242" s="1574"/>
      <c r="MZX242" s="1574"/>
      <c r="MZY242" s="1574"/>
      <c r="MZZ242" s="1574"/>
      <c r="NAA242" s="1574"/>
      <c r="NAB242" s="1574"/>
      <c r="NAC242" s="1574"/>
      <c r="NAD242" s="1574"/>
      <c r="NAE242" s="1574"/>
      <c r="NAF242" s="1574"/>
      <c r="NAG242" s="1574"/>
      <c r="NAH242" s="1574"/>
      <c r="NAI242" s="1574"/>
      <c r="NAJ242" s="1574"/>
      <c r="NAK242" s="1574"/>
      <c r="NAL242" s="1574"/>
      <c r="NAM242" s="1574"/>
      <c r="NAN242" s="1574"/>
      <c r="NAO242" s="1574"/>
      <c r="NAP242" s="1574"/>
      <c r="NAQ242" s="1574"/>
      <c r="NAR242" s="1574"/>
      <c r="NAS242" s="1574"/>
      <c r="NAT242" s="1574"/>
      <c r="NAU242" s="1574"/>
      <c r="NAV242" s="1574"/>
      <c r="NAW242" s="1574"/>
      <c r="NAX242" s="1574"/>
      <c r="NAY242" s="1574"/>
      <c r="NAZ242" s="1574"/>
      <c r="NBA242" s="1574"/>
      <c r="NBB242" s="1574"/>
      <c r="NBC242" s="1574"/>
      <c r="NBD242" s="1574"/>
      <c r="NBE242" s="1574"/>
      <c r="NBF242" s="1574"/>
      <c r="NBG242" s="1574"/>
      <c r="NBH242" s="1574"/>
      <c r="NBI242" s="1574"/>
      <c r="NBJ242" s="1574"/>
      <c r="NBK242" s="1574"/>
      <c r="NBL242" s="1574"/>
      <c r="NBM242" s="1574"/>
      <c r="NBN242" s="1574"/>
      <c r="NBO242" s="1574"/>
      <c r="NBP242" s="1574"/>
      <c r="NBQ242" s="1574"/>
      <c r="NBR242" s="1574"/>
      <c r="NBS242" s="1574"/>
      <c r="NBT242" s="1574"/>
      <c r="NBU242" s="1574"/>
      <c r="NBV242" s="1574"/>
      <c r="NBW242" s="1574"/>
      <c r="NBX242" s="1574"/>
      <c r="NBY242" s="1574"/>
      <c r="NBZ242" s="1574"/>
      <c r="NCA242" s="1574"/>
      <c r="NCB242" s="1574"/>
      <c r="NCC242" s="1574"/>
      <c r="NCD242" s="1574"/>
      <c r="NCE242" s="1574"/>
      <c r="NCF242" s="1574"/>
      <c r="NCG242" s="1574"/>
      <c r="NCH242" s="1574"/>
      <c r="NCI242" s="1574"/>
      <c r="NCJ242" s="1574"/>
      <c r="NCK242" s="1574"/>
      <c r="NCL242" s="1574"/>
      <c r="NCM242" s="1574"/>
      <c r="NCN242" s="1574"/>
      <c r="NCO242" s="1574"/>
      <c r="NCP242" s="1574"/>
      <c r="NCQ242" s="1574"/>
      <c r="NCR242" s="1574"/>
      <c r="NCS242" s="1574"/>
      <c r="NCT242" s="1574"/>
      <c r="NCU242" s="1574"/>
      <c r="NCV242" s="1574"/>
      <c r="NCW242" s="1574"/>
      <c r="NCX242" s="1574"/>
      <c r="NCY242" s="1574"/>
      <c r="NCZ242" s="1574"/>
      <c r="NDA242" s="1574"/>
      <c r="NDB242" s="1574"/>
      <c r="NDC242" s="1574"/>
      <c r="NDD242" s="1574"/>
      <c r="NDE242" s="1574"/>
      <c r="NDF242" s="1574"/>
      <c r="NDG242" s="1574"/>
      <c r="NDH242" s="1574"/>
      <c r="NDI242" s="1574"/>
      <c r="NDJ242" s="1574"/>
      <c r="NDK242" s="1574"/>
      <c r="NDL242" s="1574"/>
      <c r="NDM242" s="1574"/>
      <c r="NDN242" s="1574"/>
      <c r="NDO242" s="1574"/>
      <c r="NDP242" s="1574"/>
      <c r="NDQ242" s="1574"/>
      <c r="NDR242" s="1574"/>
      <c r="NDS242" s="1574"/>
      <c r="NDT242" s="1574"/>
      <c r="NDU242" s="1574"/>
      <c r="NDV242" s="1574"/>
      <c r="NDW242" s="1574"/>
      <c r="NDX242" s="1574"/>
      <c r="NDY242" s="1574"/>
      <c r="NDZ242" s="1574"/>
      <c r="NEA242" s="1574"/>
      <c r="NEB242" s="1574"/>
      <c r="NEC242" s="1574"/>
      <c r="NED242" s="1574"/>
      <c r="NEE242" s="1574"/>
      <c r="NEF242" s="1574"/>
      <c r="NEG242" s="1574"/>
      <c r="NEH242" s="1574"/>
      <c r="NEI242" s="1574"/>
      <c r="NEJ242" s="1574"/>
      <c r="NEK242" s="1574"/>
      <c r="NEL242" s="1574"/>
      <c r="NEM242" s="1574"/>
      <c r="NEN242" s="1574"/>
      <c r="NEO242" s="1574"/>
      <c r="NEP242" s="1574"/>
      <c r="NEQ242" s="1574"/>
      <c r="NER242" s="1574"/>
      <c r="NES242" s="1574"/>
      <c r="NET242" s="1574"/>
      <c r="NEU242" s="1574"/>
      <c r="NEV242" s="1574"/>
      <c r="NEW242" s="1574"/>
      <c r="NEX242" s="1574"/>
      <c r="NEY242" s="1574"/>
      <c r="NEZ242" s="1574"/>
      <c r="NFA242" s="1574"/>
      <c r="NFB242" s="1574"/>
      <c r="NFC242" s="1574"/>
      <c r="NFD242" s="1574"/>
      <c r="NFE242" s="1574"/>
      <c r="NFF242" s="1574"/>
      <c r="NFG242" s="1574"/>
      <c r="NFH242" s="1574"/>
      <c r="NFI242" s="1574"/>
      <c r="NFJ242" s="1574"/>
      <c r="NFK242" s="1574"/>
      <c r="NFL242" s="1574"/>
      <c r="NFM242" s="1574"/>
      <c r="NFN242" s="1574"/>
      <c r="NFO242" s="1574"/>
      <c r="NFP242" s="1574"/>
      <c r="NFQ242" s="1574"/>
      <c r="NFR242" s="1574"/>
      <c r="NFS242" s="1574"/>
      <c r="NFT242" s="1574"/>
      <c r="NFU242" s="1574"/>
      <c r="NFV242" s="1574"/>
      <c r="NFW242" s="1574"/>
      <c r="NFX242" s="1574"/>
      <c r="NFY242" s="1574"/>
      <c r="NFZ242" s="1574"/>
      <c r="NGA242" s="1574"/>
      <c r="NGB242" s="1574"/>
      <c r="NGC242" s="1574"/>
      <c r="NGD242" s="1574"/>
      <c r="NGE242" s="1574"/>
      <c r="NGF242" s="1574"/>
      <c r="NGG242" s="1574"/>
      <c r="NGH242" s="1574"/>
      <c r="NGI242" s="1574"/>
      <c r="NGJ242" s="1574"/>
      <c r="NGK242" s="1574"/>
      <c r="NGL242" s="1574"/>
      <c r="NGM242" s="1574"/>
      <c r="NGN242" s="1574"/>
      <c r="NGO242" s="1574"/>
      <c r="NGP242" s="1574"/>
      <c r="NGQ242" s="1574"/>
      <c r="NGR242" s="1574"/>
      <c r="NGS242" s="1574"/>
      <c r="NGT242" s="1574"/>
      <c r="NGU242" s="1574"/>
      <c r="NGV242" s="1574"/>
      <c r="NGW242" s="1574"/>
      <c r="NGX242" s="1574"/>
      <c r="NGY242" s="1574"/>
      <c r="NGZ242" s="1574"/>
      <c r="NHA242" s="1574"/>
      <c r="NHB242" s="1574"/>
      <c r="NHC242" s="1574"/>
      <c r="NHD242" s="1574"/>
      <c r="NHE242" s="1574"/>
      <c r="NHF242" s="1574"/>
      <c r="NHG242" s="1574"/>
      <c r="NHH242" s="1574"/>
      <c r="NHI242" s="1574"/>
      <c r="NHJ242" s="1574"/>
      <c r="NHK242" s="1574"/>
      <c r="NHL242" s="1574"/>
      <c r="NHM242" s="1574"/>
      <c r="NHN242" s="1574"/>
      <c r="NHO242" s="1574"/>
      <c r="NHP242" s="1574"/>
      <c r="NHQ242" s="1574"/>
      <c r="NHR242" s="1574"/>
      <c r="NHS242" s="1574"/>
      <c r="NHT242" s="1574"/>
      <c r="NHU242" s="1574"/>
      <c r="NHV242" s="1574"/>
      <c r="NHW242" s="1574"/>
      <c r="NHX242" s="1574"/>
      <c r="NHY242" s="1574"/>
      <c r="NHZ242" s="1574"/>
      <c r="NIA242" s="1574"/>
      <c r="NIB242" s="1574"/>
      <c r="NIC242" s="1574"/>
      <c r="NID242" s="1574"/>
      <c r="NIE242" s="1574"/>
      <c r="NIF242" s="1574"/>
      <c r="NIG242" s="1574"/>
      <c r="NIH242" s="1574"/>
      <c r="NII242" s="1574"/>
      <c r="NIJ242" s="1574"/>
      <c r="NIK242" s="1574"/>
      <c r="NIL242" s="1574"/>
      <c r="NIM242" s="1574"/>
      <c r="NIN242" s="1574"/>
      <c r="NIO242" s="1574"/>
      <c r="NIP242" s="1574"/>
      <c r="NIQ242" s="1574"/>
      <c r="NIR242" s="1574"/>
      <c r="NIS242" s="1574"/>
      <c r="NIT242" s="1574"/>
      <c r="NIU242" s="1574"/>
      <c r="NIV242" s="1574"/>
      <c r="NIW242" s="1574"/>
      <c r="NIX242" s="1574"/>
      <c r="NIY242" s="1574"/>
      <c r="NIZ242" s="1574"/>
      <c r="NJA242" s="1574"/>
      <c r="NJB242" s="1574"/>
      <c r="NJC242" s="1574"/>
      <c r="NJD242" s="1574"/>
      <c r="NJE242" s="1574"/>
      <c r="NJF242" s="1574"/>
      <c r="NJG242" s="1574"/>
      <c r="NJH242" s="1574"/>
      <c r="NJI242" s="1574"/>
      <c r="NJJ242" s="1574"/>
      <c r="NJK242" s="1574"/>
      <c r="NJL242" s="1574"/>
      <c r="NJM242" s="1574"/>
      <c r="NJN242" s="1574"/>
      <c r="NJO242" s="1574"/>
      <c r="NJP242" s="1574"/>
      <c r="NJQ242" s="1574"/>
      <c r="NJR242" s="1574"/>
      <c r="NJS242" s="1574"/>
      <c r="NJT242" s="1574"/>
      <c r="NJU242" s="1574"/>
      <c r="NJV242" s="1574"/>
      <c r="NJW242" s="1574"/>
      <c r="NJX242" s="1574"/>
      <c r="NJY242" s="1574"/>
      <c r="NJZ242" s="1574"/>
      <c r="NKA242" s="1574"/>
      <c r="NKB242" s="1574"/>
      <c r="NKC242" s="1574"/>
      <c r="NKD242" s="1574"/>
      <c r="NKE242" s="1574"/>
      <c r="NKF242" s="1574"/>
      <c r="NKG242" s="1574"/>
      <c r="NKH242" s="1574"/>
      <c r="NKI242" s="1574"/>
      <c r="NKJ242" s="1574"/>
      <c r="NKK242" s="1574"/>
      <c r="NKL242" s="1574"/>
      <c r="NKM242" s="1574"/>
      <c r="NKN242" s="1574"/>
      <c r="NKO242" s="1574"/>
      <c r="NKP242" s="1574"/>
      <c r="NKQ242" s="1574"/>
      <c r="NKR242" s="1574"/>
      <c r="NKS242" s="1574"/>
      <c r="NKT242" s="1574"/>
      <c r="NKU242" s="1574"/>
      <c r="NKV242" s="1574"/>
      <c r="NKW242" s="1574"/>
      <c r="NKX242" s="1574"/>
      <c r="NKY242" s="1574"/>
      <c r="NKZ242" s="1574"/>
      <c r="NLA242" s="1574"/>
      <c r="NLB242" s="1574"/>
      <c r="NLC242" s="1574"/>
      <c r="NLD242" s="1574"/>
      <c r="NLE242" s="1574"/>
      <c r="NLF242" s="1574"/>
      <c r="NLG242" s="1574"/>
      <c r="NLH242" s="1574"/>
      <c r="NLI242" s="1574"/>
      <c r="NLJ242" s="1574"/>
      <c r="NLK242" s="1574"/>
      <c r="NLL242" s="1574"/>
      <c r="NLM242" s="1574"/>
      <c r="NLN242" s="1574"/>
      <c r="NLO242" s="1574"/>
      <c r="NLP242" s="1574"/>
      <c r="NLQ242" s="1574"/>
      <c r="NLR242" s="1574"/>
      <c r="NLS242" s="1574"/>
      <c r="NLT242" s="1574"/>
      <c r="NLU242" s="1574"/>
      <c r="NLV242" s="1574"/>
      <c r="NLW242" s="1574"/>
      <c r="NLX242" s="1574"/>
      <c r="NLY242" s="1574"/>
      <c r="NLZ242" s="1574"/>
      <c r="NMA242" s="1574"/>
      <c r="NMB242" s="1574"/>
      <c r="NMC242" s="1574"/>
      <c r="NMD242" s="1574"/>
      <c r="NME242" s="1574"/>
      <c r="NMF242" s="1574"/>
      <c r="NMG242" s="1574"/>
      <c r="NMH242" s="1574"/>
      <c r="NMI242" s="1574"/>
      <c r="NMJ242" s="1574"/>
      <c r="NMK242" s="1574"/>
      <c r="NML242" s="1574"/>
      <c r="NMM242" s="1574"/>
      <c r="NMN242" s="1574"/>
      <c r="NMO242" s="1574"/>
      <c r="NMP242" s="1574"/>
      <c r="NMQ242" s="1574"/>
      <c r="NMR242" s="1574"/>
      <c r="NMS242" s="1574"/>
      <c r="NMT242" s="1574"/>
      <c r="NMU242" s="1574"/>
      <c r="NMV242" s="1574"/>
      <c r="NMW242" s="1574"/>
      <c r="NMX242" s="1574"/>
      <c r="NMY242" s="1574"/>
      <c r="NMZ242" s="1574"/>
      <c r="NNA242" s="1574"/>
      <c r="NNB242" s="1574"/>
      <c r="NNC242" s="1574"/>
      <c r="NND242" s="1574"/>
      <c r="NNE242" s="1574"/>
      <c r="NNF242" s="1574"/>
      <c r="NNG242" s="1574"/>
      <c r="NNH242" s="1574"/>
      <c r="NNI242" s="1574"/>
      <c r="NNJ242" s="1574"/>
      <c r="NNK242" s="1574"/>
      <c r="NNL242" s="1574"/>
      <c r="NNM242" s="1574"/>
      <c r="NNN242" s="1574"/>
      <c r="NNO242" s="1574"/>
      <c r="NNP242" s="1574"/>
      <c r="NNQ242" s="1574"/>
      <c r="NNR242" s="1574"/>
      <c r="NNS242" s="1574"/>
      <c r="NNT242" s="1574"/>
      <c r="NNU242" s="1574"/>
      <c r="NNV242" s="1574"/>
      <c r="NNW242" s="1574"/>
      <c r="NNX242" s="1574"/>
      <c r="NNY242" s="1574"/>
      <c r="NNZ242" s="1574"/>
      <c r="NOA242" s="1574"/>
      <c r="NOB242" s="1574"/>
      <c r="NOC242" s="1574"/>
      <c r="NOD242" s="1574"/>
      <c r="NOE242" s="1574"/>
      <c r="NOF242" s="1574"/>
      <c r="NOG242" s="1574"/>
      <c r="NOH242" s="1574"/>
      <c r="NOI242" s="1574"/>
      <c r="NOJ242" s="1574"/>
      <c r="NOK242" s="1574"/>
      <c r="NOL242" s="1574"/>
      <c r="NOM242" s="1574"/>
      <c r="NON242" s="1574"/>
      <c r="NOO242" s="1574"/>
      <c r="NOP242" s="1574"/>
      <c r="NOQ242" s="1574"/>
      <c r="NOR242" s="1574"/>
      <c r="NOS242" s="1574"/>
      <c r="NOT242" s="1574"/>
      <c r="NOU242" s="1574"/>
      <c r="NOV242" s="1574"/>
      <c r="NOW242" s="1574"/>
      <c r="NOX242" s="1574"/>
      <c r="NOY242" s="1574"/>
      <c r="NOZ242" s="1574"/>
      <c r="NPA242" s="1574"/>
      <c r="NPB242" s="1574"/>
      <c r="NPC242" s="1574"/>
      <c r="NPD242" s="1574"/>
      <c r="NPE242" s="1574"/>
      <c r="NPF242" s="1574"/>
      <c r="NPG242" s="1574"/>
      <c r="NPH242" s="1574"/>
      <c r="NPI242" s="1574"/>
      <c r="NPJ242" s="1574"/>
      <c r="NPK242" s="1574"/>
      <c r="NPL242" s="1574"/>
      <c r="NPM242" s="1574"/>
      <c r="NPN242" s="1574"/>
      <c r="NPO242" s="1574"/>
      <c r="NPP242" s="1574"/>
      <c r="NPQ242" s="1574"/>
      <c r="NPR242" s="1574"/>
      <c r="NPS242" s="1574"/>
      <c r="NPT242" s="1574"/>
      <c r="NPU242" s="1574"/>
      <c r="NPV242" s="1574"/>
      <c r="NPW242" s="1574"/>
      <c r="NPX242" s="1574"/>
      <c r="NPY242" s="1574"/>
      <c r="NPZ242" s="1574"/>
      <c r="NQA242" s="1574"/>
      <c r="NQB242" s="1574"/>
      <c r="NQC242" s="1574"/>
      <c r="NQD242" s="1574"/>
      <c r="NQE242" s="1574"/>
      <c r="NQF242" s="1574"/>
      <c r="NQG242" s="1574"/>
      <c r="NQH242" s="1574"/>
      <c r="NQI242" s="1574"/>
      <c r="NQJ242" s="1574"/>
      <c r="NQK242" s="1574"/>
      <c r="NQL242" s="1574"/>
      <c r="NQM242" s="1574"/>
      <c r="NQN242" s="1574"/>
      <c r="NQO242" s="1574"/>
      <c r="NQP242" s="1574"/>
      <c r="NQQ242" s="1574"/>
      <c r="NQR242" s="1574"/>
      <c r="NQS242" s="1574"/>
      <c r="NQT242" s="1574"/>
      <c r="NQU242" s="1574"/>
      <c r="NQV242" s="1574"/>
      <c r="NQW242" s="1574"/>
      <c r="NQX242" s="1574"/>
      <c r="NQY242" s="1574"/>
      <c r="NQZ242" s="1574"/>
      <c r="NRA242" s="1574"/>
      <c r="NRB242" s="1574"/>
      <c r="NRC242" s="1574"/>
      <c r="NRD242" s="1574"/>
      <c r="NRE242" s="1574"/>
      <c r="NRF242" s="1574"/>
      <c r="NRG242" s="1574"/>
      <c r="NRH242" s="1574"/>
      <c r="NRI242" s="1574"/>
      <c r="NRJ242" s="1574"/>
      <c r="NRK242" s="1574"/>
      <c r="NRL242" s="1574"/>
      <c r="NRM242" s="1574"/>
      <c r="NRN242" s="1574"/>
      <c r="NRO242" s="1574"/>
      <c r="NRP242" s="1574"/>
      <c r="NRQ242" s="1574"/>
      <c r="NRR242" s="1574"/>
      <c r="NRS242" s="1574"/>
      <c r="NRT242" s="1574"/>
      <c r="NRU242" s="1574"/>
      <c r="NRV242" s="1574"/>
      <c r="NRW242" s="1574"/>
      <c r="NRX242" s="1574"/>
      <c r="NRY242" s="1574"/>
      <c r="NRZ242" s="1574"/>
      <c r="NSA242" s="1574"/>
      <c r="NSB242" s="1574"/>
      <c r="NSC242" s="1574"/>
      <c r="NSD242" s="1574"/>
      <c r="NSE242" s="1574"/>
      <c r="NSF242" s="1574"/>
      <c r="NSG242" s="1574"/>
      <c r="NSH242" s="1574"/>
      <c r="NSI242" s="1574"/>
      <c r="NSJ242" s="1574"/>
      <c r="NSK242" s="1574"/>
      <c r="NSL242" s="1574"/>
      <c r="NSM242" s="1574"/>
      <c r="NSN242" s="1574"/>
      <c r="NSO242" s="1574"/>
      <c r="NSP242" s="1574"/>
      <c r="NSQ242" s="1574"/>
      <c r="NSR242" s="1574"/>
      <c r="NSS242" s="1574"/>
      <c r="NST242" s="1574"/>
      <c r="NSU242" s="1574"/>
      <c r="NSV242" s="1574"/>
      <c r="NSW242" s="1574"/>
      <c r="NSX242" s="1574"/>
      <c r="NSY242" s="1574"/>
      <c r="NSZ242" s="1574"/>
      <c r="NTA242" s="1574"/>
      <c r="NTB242" s="1574"/>
      <c r="NTC242" s="1574"/>
      <c r="NTD242" s="1574"/>
      <c r="NTE242" s="1574"/>
      <c r="NTF242" s="1574"/>
      <c r="NTG242" s="1574"/>
      <c r="NTH242" s="1574"/>
      <c r="NTI242" s="1574"/>
      <c r="NTJ242" s="1574"/>
      <c r="NTK242" s="1574"/>
      <c r="NTL242" s="1574"/>
      <c r="NTM242" s="1574"/>
      <c r="NTN242" s="1574"/>
      <c r="NTO242" s="1574"/>
      <c r="NTP242" s="1574"/>
      <c r="NTQ242" s="1574"/>
      <c r="NTR242" s="1574"/>
      <c r="NTS242" s="1574"/>
      <c r="NTT242" s="1574"/>
      <c r="NTU242" s="1574"/>
      <c r="NTV242" s="1574"/>
      <c r="NTW242" s="1574"/>
      <c r="NTX242" s="1574"/>
      <c r="NTY242" s="1574"/>
      <c r="NTZ242" s="1574"/>
      <c r="NUA242" s="1574"/>
      <c r="NUB242" s="1574"/>
      <c r="NUC242" s="1574"/>
      <c r="NUD242" s="1574"/>
      <c r="NUE242" s="1574"/>
      <c r="NUF242" s="1574"/>
      <c r="NUG242" s="1574"/>
      <c r="NUH242" s="1574"/>
      <c r="NUI242" s="1574"/>
      <c r="NUJ242" s="1574"/>
      <c r="NUK242" s="1574"/>
      <c r="NUL242" s="1574"/>
      <c r="NUM242" s="1574"/>
      <c r="NUN242" s="1574"/>
      <c r="NUO242" s="1574"/>
      <c r="NUP242" s="1574"/>
      <c r="NUQ242" s="1574"/>
      <c r="NUR242" s="1574"/>
      <c r="NUS242" s="1574"/>
      <c r="NUT242" s="1574"/>
      <c r="NUU242" s="1574"/>
      <c r="NUV242" s="1574"/>
      <c r="NUW242" s="1574"/>
      <c r="NUX242" s="1574"/>
      <c r="NUY242" s="1574"/>
      <c r="NUZ242" s="1574"/>
      <c r="NVA242" s="1574"/>
      <c r="NVB242" s="1574"/>
      <c r="NVC242" s="1574"/>
      <c r="NVD242" s="1574"/>
      <c r="NVE242" s="1574"/>
      <c r="NVF242" s="1574"/>
      <c r="NVG242" s="1574"/>
      <c r="NVH242" s="1574"/>
      <c r="NVI242" s="1574"/>
      <c r="NVJ242" s="1574"/>
      <c r="NVK242" s="1574"/>
      <c r="NVL242" s="1574"/>
      <c r="NVM242" s="1574"/>
      <c r="NVN242" s="1574"/>
      <c r="NVO242" s="1574"/>
      <c r="NVP242" s="1574"/>
      <c r="NVQ242" s="1574"/>
      <c r="NVR242" s="1574"/>
      <c r="NVS242" s="1574"/>
      <c r="NVT242" s="1574"/>
      <c r="NVU242" s="1574"/>
      <c r="NVV242" s="1574"/>
      <c r="NVW242" s="1574"/>
      <c r="NVX242" s="1574"/>
      <c r="NVY242" s="1574"/>
      <c r="NVZ242" s="1574"/>
      <c r="NWA242" s="1574"/>
      <c r="NWB242" s="1574"/>
      <c r="NWC242" s="1574"/>
      <c r="NWD242" s="1574"/>
      <c r="NWE242" s="1574"/>
      <c r="NWF242" s="1574"/>
      <c r="NWG242" s="1574"/>
      <c r="NWH242" s="1574"/>
      <c r="NWI242" s="1574"/>
      <c r="NWJ242" s="1574"/>
      <c r="NWK242" s="1574"/>
      <c r="NWL242" s="1574"/>
      <c r="NWM242" s="1574"/>
      <c r="NWN242" s="1574"/>
      <c r="NWO242" s="1574"/>
      <c r="NWP242" s="1574"/>
      <c r="NWQ242" s="1574"/>
      <c r="NWR242" s="1574"/>
      <c r="NWS242" s="1574"/>
      <c r="NWT242" s="1574"/>
      <c r="NWU242" s="1574"/>
      <c r="NWV242" s="1574"/>
      <c r="NWW242" s="1574"/>
      <c r="NWX242" s="1574"/>
      <c r="NWY242" s="1574"/>
      <c r="NWZ242" s="1574"/>
      <c r="NXA242" s="1574"/>
      <c r="NXB242" s="1574"/>
      <c r="NXC242" s="1574"/>
      <c r="NXD242" s="1574"/>
      <c r="NXE242" s="1574"/>
      <c r="NXF242" s="1574"/>
      <c r="NXG242" s="1574"/>
      <c r="NXH242" s="1574"/>
      <c r="NXI242" s="1574"/>
      <c r="NXJ242" s="1574"/>
      <c r="NXK242" s="1574"/>
      <c r="NXL242" s="1574"/>
      <c r="NXM242" s="1574"/>
      <c r="NXN242" s="1574"/>
      <c r="NXO242" s="1574"/>
      <c r="NXP242" s="1574"/>
      <c r="NXQ242" s="1574"/>
      <c r="NXR242" s="1574"/>
      <c r="NXS242" s="1574"/>
      <c r="NXT242" s="1574"/>
      <c r="NXU242" s="1574"/>
      <c r="NXV242" s="1574"/>
      <c r="NXW242" s="1574"/>
      <c r="NXX242" s="1574"/>
      <c r="NXY242" s="1574"/>
      <c r="NXZ242" s="1574"/>
      <c r="NYA242" s="1574"/>
      <c r="NYB242" s="1574"/>
      <c r="NYC242" s="1574"/>
      <c r="NYD242" s="1574"/>
      <c r="NYE242" s="1574"/>
      <c r="NYF242" s="1574"/>
      <c r="NYG242" s="1574"/>
      <c r="NYH242" s="1574"/>
      <c r="NYI242" s="1574"/>
      <c r="NYJ242" s="1574"/>
      <c r="NYK242" s="1574"/>
      <c r="NYL242" s="1574"/>
      <c r="NYM242" s="1574"/>
      <c r="NYN242" s="1574"/>
      <c r="NYO242" s="1574"/>
      <c r="NYP242" s="1574"/>
      <c r="NYQ242" s="1574"/>
      <c r="NYR242" s="1574"/>
      <c r="NYS242" s="1574"/>
      <c r="NYT242" s="1574"/>
      <c r="NYU242" s="1574"/>
      <c r="NYV242" s="1574"/>
      <c r="NYW242" s="1574"/>
      <c r="NYX242" s="1574"/>
      <c r="NYY242" s="1574"/>
      <c r="NYZ242" s="1574"/>
      <c r="NZA242" s="1574"/>
      <c r="NZB242" s="1574"/>
      <c r="NZC242" s="1574"/>
      <c r="NZD242" s="1574"/>
      <c r="NZE242" s="1574"/>
      <c r="NZF242" s="1574"/>
      <c r="NZG242" s="1574"/>
      <c r="NZH242" s="1574"/>
      <c r="NZI242" s="1574"/>
      <c r="NZJ242" s="1574"/>
      <c r="NZK242" s="1574"/>
      <c r="NZL242" s="1574"/>
      <c r="NZM242" s="1574"/>
      <c r="NZN242" s="1574"/>
      <c r="NZO242" s="1574"/>
      <c r="NZP242" s="1574"/>
      <c r="NZQ242" s="1574"/>
      <c r="NZR242" s="1574"/>
      <c r="NZS242" s="1574"/>
      <c r="NZT242" s="1574"/>
      <c r="NZU242" s="1574"/>
      <c r="NZV242" s="1574"/>
      <c r="NZW242" s="1574"/>
      <c r="NZX242" s="1574"/>
      <c r="NZY242" s="1574"/>
      <c r="NZZ242" s="1574"/>
      <c r="OAA242" s="1574"/>
      <c r="OAB242" s="1574"/>
      <c r="OAC242" s="1574"/>
      <c r="OAD242" s="1574"/>
      <c r="OAE242" s="1574"/>
      <c r="OAF242" s="1574"/>
      <c r="OAG242" s="1574"/>
      <c r="OAH242" s="1574"/>
      <c r="OAI242" s="1574"/>
      <c r="OAJ242" s="1574"/>
      <c r="OAK242" s="1574"/>
      <c r="OAL242" s="1574"/>
      <c r="OAM242" s="1574"/>
      <c r="OAN242" s="1574"/>
      <c r="OAO242" s="1574"/>
      <c r="OAP242" s="1574"/>
      <c r="OAQ242" s="1574"/>
      <c r="OAR242" s="1574"/>
      <c r="OAS242" s="1574"/>
      <c r="OAT242" s="1574"/>
      <c r="OAU242" s="1574"/>
      <c r="OAV242" s="1574"/>
      <c r="OAW242" s="1574"/>
      <c r="OAX242" s="1574"/>
      <c r="OAY242" s="1574"/>
      <c r="OAZ242" s="1574"/>
      <c r="OBA242" s="1574"/>
      <c r="OBB242" s="1574"/>
      <c r="OBC242" s="1574"/>
      <c r="OBD242" s="1574"/>
      <c r="OBE242" s="1574"/>
      <c r="OBF242" s="1574"/>
      <c r="OBG242" s="1574"/>
      <c r="OBH242" s="1574"/>
      <c r="OBI242" s="1574"/>
      <c r="OBJ242" s="1574"/>
      <c r="OBK242" s="1574"/>
      <c r="OBL242" s="1574"/>
      <c r="OBM242" s="1574"/>
      <c r="OBN242" s="1574"/>
      <c r="OBO242" s="1574"/>
      <c r="OBP242" s="1574"/>
      <c r="OBQ242" s="1574"/>
      <c r="OBR242" s="1574"/>
      <c r="OBS242" s="1574"/>
      <c r="OBT242" s="1574"/>
      <c r="OBU242" s="1574"/>
      <c r="OBV242" s="1574"/>
      <c r="OBW242" s="1574"/>
      <c r="OBX242" s="1574"/>
      <c r="OBY242" s="1574"/>
      <c r="OBZ242" s="1574"/>
      <c r="OCA242" s="1574"/>
      <c r="OCB242" s="1574"/>
      <c r="OCC242" s="1574"/>
      <c r="OCD242" s="1574"/>
      <c r="OCE242" s="1574"/>
      <c r="OCF242" s="1574"/>
      <c r="OCG242" s="1574"/>
      <c r="OCH242" s="1574"/>
      <c r="OCI242" s="1574"/>
      <c r="OCJ242" s="1574"/>
      <c r="OCK242" s="1574"/>
      <c r="OCL242" s="1574"/>
      <c r="OCM242" s="1574"/>
      <c r="OCN242" s="1574"/>
      <c r="OCO242" s="1574"/>
      <c r="OCP242" s="1574"/>
      <c r="OCQ242" s="1574"/>
      <c r="OCR242" s="1574"/>
      <c r="OCS242" s="1574"/>
      <c r="OCT242" s="1574"/>
      <c r="OCU242" s="1574"/>
      <c r="OCV242" s="1574"/>
      <c r="OCW242" s="1574"/>
      <c r="OCX242" s="1574"/>
      <c r="OCY242" s="1574"/>
      <c r="OCZ242" s="1574"/>
      <c r="ODA242" s="1574"/>
      <c r="ODB242" s="1574"/>
      <c r="ODC242" s="1574"/>
      <c r="ODD242" s="1574"/>
      <c r="ODE242" s="1574"/>
      <c r="ODF242" s="1574"/>
      <c r="ODG242" s="1574"/>
      <c r="ODH242" s="1574"/>
      <c r="ODI242" s="1574"/>
      <c r="ODJ242" s="1574"/>
      <c r="ODK242" s="1574"/>
      <c r="ODL242" s="1574"/>
      <c r="ODM242" s="1574"/>
      <c r="ODN242" s="1574"/>
      <c r="ODO242" s="1574"/>
      <c r="ODP242" s="1574"/>
      <c r="ODQ242" s="1574"/>
      <c r="ODR242" s="1574"/>
      <c r="ODS242" s="1574"/>
      <c r="ODT242" s="1574"/>
      <c r="ODU242" s="1574"/>
      <c r="ODV242" s="1574"/>
      <c r="ODW242" s="1574"/>
      <c r="ODX242" s="1574"/>
      <c r="ODY242" s="1574"/>
      <c r="ODZ242" s="1574"/>
      <c r="OEA242" s="1574"/>
      <c r="OEB242" s="1574"/>
      <c r="OEC242" s="1574"/>
      <c r="OED242" s="1574"/>
      <c r="OEE242" s="1574"/>
      <c r="OEF242" s="1574"/>
      <c r="OEG242" s="1574"/>
      <c r="OEH242" s="1574"/>
      <c r="OEI242" s="1574"/>
      <c r="OEJ242" s="1574"/>
      <c r="OEK242" s="1574"/>
      <c r="OEL242" s="1574"/>
      <c r="OEM242" s="1574"/>
      <c r="OEN242" s="1574"/>
      <c r="OEO242" s="1574"/>
      <c r="OEP242" s="1574"/>
      <c r="OEQ242" s="1574"/>
      <c r="OER242" s="1574"/>
      <c r="OES242" s="1574"/>
      <c r="OET242" s="1574"/>
      <c r="OEU242" s="1574"/>
      <c r="OEV242" s="1574"/>
      <c r="OEW242" s="1574"/>
      <c r="OEX242" s="1574"/>
      <c r="OEY242" s="1574"/>
      <c r="OEZ242" s="1574"/>
      <c r="OFA242" s="1574"/>
      <c r="OFB242" s="1574"/>
      <c r="OFC242" s="1574"/>
      <c r="OFD242" s="1574"/>
      <c r="OFE242" s="1574"/>
      <c r="OFF242" s="1574"/>
      <c r="OFG242" s="1574"/>
      <c r="OFH242" s="1574"/>
      <c r="OFI242" s="1574"/>
      <c r="OFJ242" s="1574"/>
      <c r="OFK242" s="1574"/>
      <c r="OFL242" s="1574"/>
      <c r="OFM242" s="1574"/>
      <c r="OFN242" s="1574"/>
      <c r="OFO242" s="1574"/>
      <c r="OFP242" s="1574"/>
      <c r="OFQ242" s="1574"/>
      <c r="OFR242" s="1574"/>
      <c r="OFS242" s="1574"/>
      <c r="OFT242" s="1574"/>
      <c r="OFU242" s="1574"/>
      <c r="OFV242" s="1574"/>
      <c r="OFW242" s="1574"/>
      <c r="OFX242" s="1574"/>
      <c r="OFY242" s="1574"/>
      <c r="OFZ242" s="1574"/>
      <c r="OGA242" s="1574"/>
      <c r="OGB242" s="1574"/>
      <c r="OGC242" s="1574"/>
      <c r="OGD242" s="1574"/>
      <c r="OGE242" s="1574"/>
      <c r="OGF242" s="1574"/>
      <c r="OGG242" s="1574"/>
      <c r="OGH242" s="1574"/>
      <c r="OGI242" s="1574"/>
      <c r="OGJ242" s="1574"/>
      <c r="OGK242" s="1574"/>
      <c r="OGL242" s="1574"/>
      <c r="OGM242" s="1574"/>
      <c r="OGN242" s="1574"/>
      <c r="OGO242" s="1574"/>
      <c r="OGP242" s="1574"/>
      <c r="OGQ242" s="1574"/>
      <c r="OGR242" s="1574"/>
      <c r="OGS242" s="1574"/>
      <c r="OGT242" s="1574"/>
      <c r="OGU242" s="1574"/>
      <c r="OGV242" s="1574"/>
      <c r="OGW242" s="1574"/>
      <c r="OGX242" s="1574"/>
      <c r="OGY242" s="1574"/>
      <c r="OGZ242" s="1574"/>
      <c r="OHA242" s="1574"/>
      <c r="OHB242" s="1574"/>
      <c r="OHC242" s="1574"/>
      <c r="OHD242" s="1574"/>
      <c r="OHE242" s="1574"/>
      <c r="OHF242" s="1574"/>
      <c r="OHG242" s="1574"/>
      <c r="OHH242" s="1574"/>
      <c r="OHI242" s="1574"/>
      <c r="OHJ242" s="1574"/>
      <c r="OHK242" s="1574"/>
      <c r="OHL242" s="1574"/>
      <c r="OHM242" s="1574"/>
      <c r="OHN242" s="1574"/>
      <c r="OHO242" s="1574"/>
      <c r="OHP242" s="1574"/>
      <c r="OHQ242" s="1574"/>
      <c r="OHR242" s="1574"/>
      <c r="OHS242" s="1574"/>
      <c r="OHT242" s="1574"/>
      <c r="OHU242" s="1574"/>
      <c r="OHV242" s="1574"/>
      <c r="OHW242" s="1574"/>
      <c r="OHX242" s="1574"/>
      <c r="OHY242" s="1574"/>
      <c r="OHZ242" s="1574"/>
      <c r="OIA242" s="1574"/>
      <c r="OIB242" s="1574"/>
      <c r="OIC242" s="1574"/>
      <c r="OID242" s="1574"/>
      <c r="OIE242" s="1574"/>
      <c r="OIF242" s="1574"/>
      <c r="OIG242" s="1574"/>
      <c r="OIH242" s="1574"/>
      <c r="OII242" s="1574"/>
      <c r="OIJ242" s="1574"/>
      <c r="OIK242" s="1574"/>
      <c r="OIL242" s="1574"/>
      <c r="OIM242" s="1574"/>
      <c r="OIN242" s="1574"/>
      <c r="OIO242" s="1574"/>
      <c r="OIP242" s="1574"/>
      <c r="OIQ242" s="1574"/>
      <c r="OIR242" s="1574"/>
      <c r="OIS242" s="1574"/>
      <c r="OIT242" s="1574"/>
      <c r="OIU242" s="1574"/>
      <c r="OIV242" s="1574"/>
      <c r="OIW242" s="1574"/>
      <c r="OIX242" s="1574"/>
      <c r="OIY242" s="1574"/>
      <c r="OIZ242" s="1574"/>
      <c r="OJA242" s="1574"/>
      <c r="OJB242" s="1574"/>
      <c r="OJC242" s="1574"/>
      <c r="OJD242" s="1574"/>
      <c r="OJE242" s="1574"/>
      <c r="OJF242" s="1574"/>
      <c r="OJG242" s="1574"/>
      <c r="OJH242" s="1574"/>
      <c r="OJI242" s="1574"/>
      <c r="OJJ242" s="1574"/>
      <c r="OJK242" s="1574"/>
      <c r="OJL242" s="1574"/>
      <c r="OJM242" s="1574"/>
      <c r="OJN242" s="1574"/>
      <c r="OJO242" s="1574"/>
      <c r="OJP242" s="1574"/>
      <c r="OJQ242" s="1574"/>
      <c r="OJR242" s="1574"/>
      <c r="OJS242" s="1574"/>
      <c r="OJT242" s="1574"/>
      <c r="OJU242" s="1574"/>
      <c r="OJV242" s="1574"/>
      <c r="OJW242" s="1574"/>
      <c r="OJX242" s="1574"/>
      <c r="OJY242" s="1574"/>
      <c r="OJZ242" s="1574"/>
      <c r="OKA242" s="1574"/>
      <c r="OKB242" s="1574"/>
      <c r="OKC242" s="1574"/>
      <c r="OKD242" s="1574"/>
      <c r="OKE242" s="1574"/>
      <c r="OKF242" s="1574"/>
      <c r="OKG242" s="1574"/>
      <c r="OKH242" s="1574"/>
      <c r="OKI242" s="1574"/>
      <c r="OKJ242" s="1574"/>
      <c r="OKK242" s="1574"/>
      <c r="OKL242" s="1574"/>
      <c r="OKM242" s="1574"/>
      <c r="OKN242" s="1574"/>
      <c r="OKO242" s="1574"/>
      <c r="OKP242" s="1574"/>
      <c r="OKQ242" s="1574"/>
      <c r="OKR242" s="1574"/>
      <c r="OKS242" s="1574"/>
      <c r="OKT242" s="1574"/>
      <c r="OKU242" s="1574"/>
      <c r="OKV242" s="1574"/>
      <c r="OKW242" s="1574"/>
      <c r="OKX242" s="1574"/>
      <c r="OKY242" s="1574"/>
      <c r="OKZ242" s="1574"/>
      <c r="OLA242" s="1574"/>
      <c r="OLB242" s="1574"/>
      <c r="OLC242" s="1574"/>
      <c r="OLD242" s="1574"/>
      <c r="OLE242" s="1574"/>
      <c r="OLF242" s="1574"/>
      <c r="OLG242" s="1574"/>
      <c r="OLH242" s="1574"/>
      <c r="OLI242" s="1574"/>
      <c r="OLJ242" s="1574"/>
      <c r="OLK242" s="1574"/>
      <c r="OLL242" s="1574"/>
      <c r="OLM242" s="1574"/>
      <c r="OLN242" s="1574"/>
      <c r="OLO242" s="1574"/>
      <c r="OLP242" s="1574"/>
      <c r="OLQ242" s="1574"/>
      <c r="OLR242" s="1574"/>
      <c r="OLS242" s="1574"/>
      <c r="OLT242" s="1574"/>
      <c r="OLU242" s="1574"/>
      <c r="OLV242" s="1574"/>
      <c r="OLW242" s="1574"/>
      <c r="OLX242" s="1574"/>
      <c r="OLY242" s="1574"/>
      <c r="OLZ242" s="1574"/>
      <c r="OMA242" s="1574"/>
      <c r="OMB242" s="1574"/>
      <c r="OMC242" s="1574"/>
      <c r="OMD242" s="1574"/>
      <c r="OME242" s="1574"/>
      <c r="OMF242" s="1574"/>
      <c r="OMG242" s="1574"/>
      <c r="OMH242" s="1574"/>
      <c r="OMI242" s="1574"/>
      <c r="OMJ242" s="1574"/>
      <c r="OMK242" s="1574"/>
      <c r="OML242" s="1574"/>
      <c r="OMM242" s="1574"/>
      <c r="OMN242" s="1574"/>
      <c r="OMO242" s="1574"/>
      <c r="OMP242" s="1574"/>
      <c r="OMQ242" s="1574"/>
      <c r="OMR242" s="1574"/>
      <c r="OMS242" s="1574"/>
      <c r="OMT242" s="1574"/>
      <c r="OMU242" s="1574"/>
      <c r="OMV242" s="1574"/>
      <c r="OMW242" s="1574"/>
      <c r="OMX242" s="1574"/>
      <c r="OMY242" s="1574"/>
      <c r="OMZ242" s="1574"/>
      <c r="ONA242" s="1574"/>
      <c r="ONB242" s="1574"/>
      <c r="ONC242" s="1574"/>
      <c r="OND242" s="1574"/>
      <c r="ONE242" s="1574"/>
      <c r="ONF242" s="1574"/>
      <c r="ONG242" s="1574"/>
      <c r="ONH242" s="1574"/>
      <c r="ONI242" s="1574"/>
      <c r="ONJ242" s="1574"/>
      <c r="ONK242" s="1574"/>
      <c r="ONL242" s="1574"/>
      <c r="ONM242" s="1574"/>
      <c r="ONN242" s="1574"/>
      <c r="ONO242" s="1574"/>
      <c r="ONP242" s="1574"/>
      <c r="ONQ242" s="1574"/>
      <c r="ONR242" s="1574"/>
      <c r="ONS242" s="1574"/>
      <c r="ONT242" s="1574"/>
      <c r="ONU242" s="1574"/>
      <c r="ONV242" s="1574"/>
      <c r="ONW242" s="1574"/>
      <c r="ONX242" s="1574"/>
      <c r="ONY242" s="1574"/>
      <c r="ONZ242" s="1574"/>
      <c r="OOA242" s="1574"/>
      <c r="OOB242" s="1574"/>
      <c r="OOC242" s="1574"/>
      <c r="OOD242" s="1574"/>
      <c r="OOE242" s="1574"/>
      <c r="OOF242" s="1574"/>
      <c r="OOG242" s="1574"/>
      <c r="OOH242" s="1574"/>
      <c r="OOI242" s="1574"/>
      <c r="OOJ242" s="1574"/>
      <c r="OOK242" s="1574"/>
      <c r="OOL242" s="1574"/>
      <c r="OOM242" s="1574"/>
      <c r="OON242" s="1574"/>
      <c r="OOO242" s="1574"/>
      <c r="OOP242" s="1574"/>
      <c r="OOQ242" s="1574"/>
      <c r="OOR242" s="1574"/>
      <c r="OOS242" s="1574"/>
      <c r="OOT242" s="1574"/>
      <c r="OOU242" s="1574"/>
      <c r="OOV242" s="1574"/>
      <c r="OOW242" s="1574"/>
      <c r="OOX242" s="1574"/>
      <c r="OOY242" s="1574"/>
      <c r="OOZ242" s="1574"/>
      <c r="OPA242" s="1574"/>
      <c r="OPB242" s="1574"/>
      <c r="OPC242" s="1574"/>
      <c r="OPD242" s="1574"/>
      <c r="OPE242" s="1574"/>
      <c r="OPF242" s="1574"/>
      <c r="OPG242" s="1574"/>
      <c r="OPH242" s="1574"/>
      <c r="OPI242" s="1574"/>
      <c r="OPJ242" s="1574"/>
      <c r="OPK242" s="1574"/>
      <c r="OPL242" s="1574"/>
      <c r="OPM242" s="1574"/>
      <c r="OPN242" s="1574"/>
      <c r="OPO242" s="1574"/>
      <c r="OPP242" s="1574"/>
      <c r="OPQ242" s="1574"/>
      <c r="OPR242" s="1574"/>
      <c r="OPS242" s="1574"/>
      <c r="OPT242" s="1574"/>
      <c r="OPU242" s="1574"/>
      <c r="OPV242" s="1574"/>
      <c r="OPW242" s="1574"/>
      <c r="OPX242" s="1574"/>
      <c r="OPY242" s="1574"/>
      <c r="OPZ242" s="1574"/>
      <c r="OQA242" s="1574"/>
      <c r="OQB242" s="1574"/>
      <c r="OQC242" s="1574"/>
      <c r="OQD242" s="1574"/>
      <c r="OQE242" s="1574"/>
      <c r="OQF242" s="1574"/>
      <c r="OQG242" s="1574"/>
      <c r="OQH242" s="1574"/>
      <c r="OQI242" s="1574"/>
      <c r="OQJ242" s="1574"/>
      <c r="OQK242" s="1574"/>
      <c r="OQL242" s="1574"/>
      <c r="OQM242" s="1574"/>
      <c r="OQN242" s="1574"/>
      <c r="OQO242" s="1574"/>
      <c r="OQP242" s="1574"/>
      <c r="OQQ242" s="1574"/>
      <c r="OQR242" s="1574"/>
      <c r="OQS242" s="1574"/>
      <c r="OQT242" s="1574"/>
      <c r="OQU242" s="1574"/>
      <c r="OQV242" s="1574"/>
      <c r="OQW242" s="1574"/>
      <c r="OQX242" s="1574"/>
      <c r="OQY242" s="1574"/>
      <c r="OQZ242" s="1574"/>
      <c r="ORA242" s="1574"/>
      <c r="ORB242" s="1574"/>
      <c r="ORC242" s="1574"/>
      <c r="ORD242" s="1574"/>
      <c r="ORE242" s="1574"/>
      <c r="ORF242" s="1574"/>
      <c r="ORG242" s="1574"/>
      <c r="ORH242" s="1574"/>
      <c r="ORI242" s="1574"/>
      <c r="ORJ242" s="1574"/>
      <c r="ORK242" s="1574"/>
      <c r="ORL242" s="1574"/>
      <c r="ORM242" s="1574"/>
      <c r="ORN242" s="1574"/>
      <c r="ORO242" s="1574"/>
      <c r="ORP242" s="1574"/>
      <c r="ORQ242" s="1574"/>
      <c r="ORR242" s="1574"/>
      <c r="ORS242" s="1574"/>
      <c r="ORT242" s="1574"/>
      <c r="ORU242" s="1574"/>
      <c r="ORV242" s="1574"/>
      <c r="ORW242" s="1574"/>
      <c r="ORX242" s="1574"/>
      <c r="ORY242" s="1574"/>
      <c r="ORZ242" s="1574"/>
      <c r="OSA242" s="1574"/>
      <c r="OSB242" s="1574"/>
      <c r="OSC242" s="1574"/>
      <c r="OSD242" s="1574"/>
      <c r="OSE242" s="1574"/>
      <c r="OSF242" s="1574"/>
      <c r="OSG242" s="1574"/>
      <c r="OSH242" s="1574"/>
      <c r="OSI242" s="1574"/>
      <c r="OSJ242" s="1574"/>
      <c r="OSK242" s="1574"/>
      <c r="OSL242" s="1574"/>
      <c r="OSM242" s="1574"/>
      <c r="OSN242" s="1574"/>
      <c r="OSO242" s="1574"/>
      <c r="OSP242" s="1574"/>
      <c r="OSQ242" s="1574"/>
      <c r="OSR242" s="1574"/>
      <c r="OSS242" s="1574"/>
      <c r="OST242" s="1574"/>
      <c r="OSU242" s="1574"/>
      <c r="OSV242" s="1574"/>
      <c r="OSW242" s="1574"/>
      <c r="OSX242" s="1574"/>
      <c r="OSY242" s="1574"/>
      <c r="OSZ242" s="1574"/>
      <c r="OTA242" s="1574"/>
      <c r="OTB242" s="1574"/>
      <c r="OTC242" s="1574"/>
      <c r="OTD242" s="1574"/>
      <c r="OTE242" s="1574"/>
      <c r="OTF242" s="1574"/>
      <c r="OTG242" s="1574"/>
      <c r="OTH242" s="1574"/>
      <c r="OTI242" s="1574"/>
      <c r="OTJ242" s="1574"/>
      <c r="OTK242" s="1574"/>
      <c r="OTL242" s="1574"/>
      <c r="OTM242" s="1574"/>
      <c r="OTN242" s="1574"/>
      <c r="OTO242" s="1574"/>
      <c r="OTP242" s="1574"/>
      <c r="OTQ242" s="1574"/>
      <c r="OTR242" s="1574"/>
      <c r="OTS242" s="1574"/>
      <c r="OTT242" s="1574"/>
      <c r="OTU242" s="1574"/>
      <c r="OTV242" s="1574"/>
      <c r="OTW242" s="1574"/>
      <c r="OTX242" s="1574"/>
      <c r="OTY242" s="1574"/>
      <c r="OTZ242" s="1574"/>
      <c r="OUA242" s="1574"/>
      <c r="OUB242" s="1574"/>
      <c r="OUC242" s="1574"/>
      <c r="OUD242" s="1574"/>
      <c r="OUE242" s="1574"/>
      <c r="OUF242" s="1574"/>
      <c r="OUG242" s="1574"/>
      <c r="OUH242" s="1574"/>
      <c r="OUI242" s="1574"/>
      <c r="OUJ242" s="1574"/>
      <c r="OUK242" s="1574"/>
      <c r="OUL242" s="1574"/>
      <c r="OUM242" s="1574"/>
      <c r="OUN242" s="1574"/>
      <c r="OUO242" s="1574"/>
      <c r="OUP242" s="1574"/>
      <c r="OUQ242" s="1574"/>
      <c r="OUR242" s="1574"/>
      <c r="OUS242" s="1574"/>
      <c r="OUT242" s="1574"/>
      <c r="OUU242" s="1574"/>
      <c r="OUV242" s="1574"/>
      <c r="OUW242" s="1574"/>
      <c r="OUX242" s="1574"/>
      <c r="OUY242" s="1574"/>
      <c r="OUZ242" s="1574"/>
      <c r="OVA242" s="1574"/>
      <c r="OVB242" s="1574"/>
      <c r="OVC242" s="1574"/>
      <c r="OVD242" s="1574"/>
      <c r="OVE242" s="1574"/>
      <c r="OVF242" s="1574"/>
      <c r="OVG242" s="1574"/>
      <c r="OVH242" s="1574"/>
      <c r="OVI242" s="1574"/>
      <c r="OVJ242" s="1574"/>
      <c r="OVK242" s="1574"/>
      <c r="OVL242" s="1574"/>
      <c r="OVM242" s="1574"/>
      <c r="OVN242" s="1574"/>
      <c r="OVO242" s="1574"/>
      <c r="OVP242" s="1574"/>
      <c r="OVQ242" s="1574"/>
      <c r="OVR242" s="1574"/>
      <c r="OVS242" s="1574"/>
      <c r="OVT242" s="1574"/>
      <c r="OVU242" s="1574"/>
      <c r="OVV242" s="1574"/>
      <c r="OVW242" s="1574"/>
      <c r="OVX242" s="1574"/>
      <c r="OVY242" s="1574"/>
      <c r="OVZ242" s="1574"/>
      <c r="OWA242" s="1574"/>
      <c r="OWB242" s="1574"/>
      <c r="OWC242" s="1574"/>
      <c r="OWD242" s="1574"/>
      <c r="OWE242" s="1574"/>
      <c r="OWF242" s="1574"/>
      <c r="OWG242" s="1574"/>
      <c r="OWH242" s="1574"/>
      <c r="OWI242" s="1574"/>
      <c r="OWJ242" s="1574"/>
      <c r="OWK242" s="1574"/>
      <c r="OWL242" s="1574"/>
      <c r="OWM242" s="1574"/>
      <c r="OWN242" s="1574"/>
      <c r="OWO242" s="1574"/>
      <c r="OWP242" s="1574"/>
      <c r="OWQ242" s="1574"/>
      <c r="OWR242" s="1574"/>
      <c r="OWS242" s="1574"/>
      <c r="OWT242" s="1574"/>
      <c r="OWU242" s="1574"/>
      <c r="OWV242" s="1574"/>
      <c r="OWW242" s="1574"/>
      <c r="OWX242" s="1574"/>
      <c r="OWY242" s="1574"/>
      <c r="OWZ242" s="1574"/>
      <c r="OXA242" s="1574"/>
      <c r="OXB242" s="1574"/>
      <c r="OXC242" s="1574"/>
      <c r="OXD242" s="1574"/>
      <c r="OXE242" s="1574"/>
      <c r="OXF242" s="1574"/>
      <c r="OXG242" s="1574"/>
      <c r="OXH242" s="1574"/>
      <c r="OXI242" s="1574"/>
      <c r="OXJ242" s="1574"/>
      <c r="OXK242" s="1574"/>
      <c r="OXL242" s="1574"/>
      <c r="OXM242" s="1574"/>
      <c r="OXN242" s="1574"/>
      <c r="OXO242" s="1574"/>
      <c r="OXP242" s="1574"/>
      <c r="OXQ242" s="1574"/>
      <c r="OXR242" s="1574"/>
      <c r="OXS242" s="1574"/>
      <c r="OXT242" s="1574"/>
      <c r="OXU242" s="1574"/>
      <c r="OXV242" s="1574"/>
      <c r="OXW242" s="1574"/>
      <c r="OXX242" s="1574"/>
      <c r="OXY242" s="1574"/>
      <c r="OXZ242" s="1574"/>
      <c r="OYA242" s="1574"/>
      <c r="OYB242" s="1574"/>
      <c r="OYC242" s="1574"/>
      <c r="OYD242" s="1574"/>
      <c r="OYE242" s="1574"/>
      <c r="OYF242" s="1574"/>
      <c r="OYG242" s="1574"/>
      <c r="OYH242" s="1574"/>
      <c r="OYI242" s="1574"/>
      <c r="OYJ242" s="1574"/>
      <c r="OYK242" s="1574"/>
      <c r="OYL242" s="1574"/>
      <c r="OYM242" s="1574"/>
      <c r="OYN242" s="1574"/>
      <c r="OYO242" s="1574"/>
      <c r="OYP242" s="1574"/>
      <c r="OYQ242" s="1574"/>
      <c r="OYR242" s="1574"/>
      <c r="OYS242" s="1574"/>
      <c r="OYT242" s="1574"/>
      <c r="OYU242" s="1574"/>
      <c r="OYV242" s="1574"/>
      <c r="OYW242" s="1574"/>
      <c r="OYX242" s="1574"/>
      <c r="OYY242" s="1574"/>
      <c r="OYZ242" s="1574"/>
      <c r="OZA242" s="1574"/>
      <c r="OZB242" s="1574"/>
      <c r="OZC242" s="1574"/>
      <c r="OZD242" s="1574"/>
      <c r="OZE242" s="1574"/>
      <c r="OZF242" s="1574"/>
      <c r="OZG242" s="1574"/>
      <c r="OZH242" s="1574"/>
      <c r="OZI242" s="1574"/>
      <c r="OZJ242" s="1574"/>
      <c r="OZK242" s="1574"/>
      <c r="OZL242" s="1574"/>
      <c r="OZM242" s="1574"/>
      <c r="OZN242" s="1574"/>
      <c r="OZO242" s="1574"/>
      <c r="OZP242" s="1574"/>
      <c r="OZQ242" s="1574"/>
      <c r="OZR242" s="1574"/>
      <c r="OZS242" s="1574"/>
      <c r="OZT242" s="1574"/>
      <c r="OZU242" s="1574"/>
      <c r="OZV242" s="1574"/>
      <c r="OZW242" s="1574"/>
      <c r="OZX242" s="1574"/>
      <c r="OZY242" s="1574"/>
      <c r="OZZ242" s="1574"/>
      <c r="PAA242" s="1574"/>
      <c r="PAB242" s="1574"/>
      <c r="PAC242" s="1574"/>
      <c r="PAD242" s="1574"/>
      <c r="PAE242" s="1574"/>
      <c r="PAF242" s="1574"/>
      <c r="PAG242" s="1574"/>
      <c r="PAH242" s="1574"/>
      <c r="PAI242" s="1574"/>
      <c r="PAJ242" s="1574"/>
      <c r="PAK242" s="1574"/>
      <c r="PAL242" s="1574"/>
      <c r="PAM242" s="1574"/>
      <c r="PAN242" s="1574"/>
      <c r="PAO242" s="1574"/>
      <c r="PAP242" s="1574"/>
      <c r="PAQ242" s="1574"/>
      <c r="PAR242" s="1574"/>
      <c r="PAS242" s="1574"/>
      <c r="PAT242" s="1574"/>
      <c r="PAU242" s="1574"/>
      <c r="PAV242" s="1574"/>
      <c r="PAW242" s="1574"/>
      <c r="PAX242" s="1574"/>
      <c r="PAY242" s="1574"/>
      <c r="PAZ242" s="1574"/>
      <c r="PBA242" s="1574"/>
      <c r="PBB242" s="1574"/>
      <c r="PBC242" s="1574"/>
      <c r="PBD242" s="1574"/>
      <c r="PBE242" s="1574"/>
      <c r="PBF242" s="1574"/>
      <c r="PBG242" s="1574"/>
      <c r="PBH242" s="1574"/>
      <c r="PBI242" s="1574"/>
      <c r="PBJ242" s="1574"/>
      <c r="PBK242" s="1574"/>
      <c r="PBL242" s="1574"/>
      <c r="PBM242" s="1574"/>
      <c r="PBN242" s="1574"/>
      <c r="PBO242" s="1574"/>
      <c r="PBP242" s="1574"/>
      <c r="PBQ242" s="1574"/>
      <c r="PBR242" s="1574"/>
      <c r="PBS242" s="1574"/>
      <c r="PBT242" s="1574"/>
      <c r="PBU242" s="1574"/>
      <c r="PBV242" s="1574"/>
      <c r="PBW242" s="1574"/>
      <c r="PBX242" s="1574"/>
      <c r="PBY242" s="1574"/>
      <c r="PBZ242" s="1574"/>
      <c r="PCA242" s="1574"/>
      <c r="PCB242" s="1574"/>
      <c r="PCC242" s="1574"/>
      <c r="PCD242" s="1574"/>
      <c r="PCE242" s="1574"/>
      <c r="PCF242" s="1574"/>
      <c r="PCG242" s="1574"/>
      <c r="PCH242" s="1574"/>
      <c r="PCI242" s="1574"/>
      <c r="PCJ242" s="1574"/>
      <c r="PCK242" s="1574"/>
      <c r="PCL242" s="1574"/>
      <c r="PCM242" s="1574"/>
      <c r="PCN242" s="1574"/>
      <c r="PCO242" s="1574"/>
      <c r="PCP242" s="1574"/>
      <c r="PCQ242" s="1574"/>
      <c r="PCR242" s="1574"/>
      <c r="PCS242" s="1574"/>
      <c r="PCT242" s="1574"/>
      <c r="PCU242" s="1574"/>
      <c r="PCV242" s="1574"/>
      <c r="PCW242" s="1574"/>
      <c r="PCX242" s="1574"/>
      <c r="PCY242" s="1574"/>
      <c r="PCZ242" s="1574"/>
      <c r="PDA242" s="1574"/>
      <c r="PDB242" s="1574"/>
      <c r="PDC242" s="1574"/>
      <c r="PDD242" s="1574"/>
      <c r="PDE242" s="1574"/>
      <c r="PDF242" s="1574"/>
      <c r="PDG242" s="1574"/>
      <c r="PDH242" s="1574"/>
      <c r="PDI242" s="1574"/>
      <c r="PDJ242" s="1574"/>
      <c r="PDK242" s="1574"/>
      <c r="PDL242" s="1574"/>
      <c r="PDM242" s="1574"/>
      <c r="PDN242" s="1574"/>
      <c r="PDO242" s="1574"/>
      <c r="PDP242" s="1574"/>
      <c r="PDQ242" s="1574"/>
      <c r="PDR242" s="1574"/>
      <c r="PDS242" s="1574"/>
      <c r="PDT242" s="1574"/>
      <c r="PDU242" s="1574"/>
      <c r="PDV242" s="1574"/>
      <c r="PDW242" s="1574"/>
      <c r="PDX242" s="1574"/>
      <c r="PDY242" s="1574"/>
      <c r="PDZ242" s="1574"/>
      <c r="PEA242" s="1574"/>
      <c r="PEB242" s="1574"/>
      <c r="PEC242" s="1574"/>
      <c r="PED242" s="1574"/>
      <c r="PEE242" s="1574"/>
      <c r="PEF242" s="1574"/>
      <c r="PEG242" s="1574"/>
      <c r="PEH242" s="1574"/>
      <c r="PEI242" s="1574"/>
      <c r="PEJ242" s="1574"/>
      <c r="PEK242" s="1574"/>
      <c r="PEL242" s="1574"/>
      <c r="PEM242" s="1574"/>
      <c r="PEN242" s="1574"/>
      <c r="PEO242" s="1574"/>
      <c r="PEP242" s="1574"/>
      <c r="PEQ242" s="1574"/>
      <c r="PER242" s="1574"/>
      <c r="PES242" s="1574"/>
      <c r="PET242" s="1574"/>
      <c r="PEU242" s="1574"/>
      <c r="PEV242" s="1574"/>
      <c r="PEW242" s="1574"/>
      <c r="PEX242" s="1574"/>
      <c r="PEY242" s="1574"/>
      <c r="PEZ242" s="1574"/>
      <c r="PFA242" s="1574"/>
      <c r="PFB242" s="1574"/>
      <c r="PFC242" s="1574"/>
      <c r="PFD242" s="1574"/>
      <c r="PFE242" s="1574"/>
      <c r="PFF242" s="1574"/>
      <c r="PFG242" s="1574"/>
      <c r="PFH242" s="1574"/>
      <c r="PFI242" s="1574"/>
      <c r="PFJ242" s="1574"/>
      <c r="PFK242" s="1574"/>
      <c r="PFL242" s="1574"/>
      <c r="PFM242" s="1574"/>
      <c r="PFN242" s="1574"/>
      <c r="PFO242" s="1574"/>
      <c r="PFP242" s="1574"/>
      <c r="PFQ242" s="1574"/>
      <c r="PFR242" s="1574"/>
      <c r="PFS242" s="1574"/>
      <c r="PFT242" s="1574"/>
      <c r="PFU242" s="1574"/>
      <c r="PFV242" s="1574"/>
      <c r="PFW242" s="1574"/>
      <c r="PFX242" s="1574"/>
      <c r="PFY242" s="1574"/>
      <c r="PFZ242" s="1574"/>
      <c r="PGA242" s="1574"/>
      <c r="PGB242" s="1574"/>
      <c r="PGC242" s="1574"/>
      <c r="PGD242" s="1574"/>
      <c r="PGE242" s="1574"/>
      <c r="PGF242" s="1574"/>
      <c r="PGG242" s="1574"/>
      <c r="PGH242" s="1574"/>
      <c r="PGI242" s="1574"/>
      <c r="PGJ242" s="1574"/>
      <c r="PGK242" s="1574"/>
      <c r="PGL242" s="1574"/>
      <c r="PGM242" s="1574"/>
      <c r="PGN242" s="1574"/>
      <c r="PGO242" s="1574"/>
      <c r="PGP242" s="1574"/>
      <c r="PGQ242" s="1574"/>
      <c r="PGR242" s="1574"/>
      <c r="PGS242" s="1574"/>
      <c r="PGT242" s="1574"/>
      <c r="PGU242" s="1574"/>
      <c r="PGV242" s="1574"/>
      <c r="PGW242" s="1574"/>
      <c r="PGX242" s="1574"/>
      <c r="PGY242" s="1574"/>
      <c r="PGZ242" s="1574"/>
      <c r="PHA242" s="1574"/>
      <c r="PHB242" s="1574"/>
      <c r="PHC242" s="1574"/>
      <c r="PHD242" s="1574"/>
      <c r="PHE242" s="1574"/>
      <c r="PHF242" s="1574"/>
      <c r="PHG242" s="1574"/>
      <c r="PHH242" s="1574"/>
      <c r="PHI242" s="1574"/>
      <c r="PHJ242" s="1574"/>
      <c r="PHK242" s="1574"/>
      <c r="PHL242" s="1574"/>
      <c r="PHM242" s="1574"/>
      <c r="PHN242" s="1574"/>
      <c r="PHO242" s="1574"/>
      <c r="PHP242" s="1574"/>
      <c r="PHQ242" s="1574"/>
      <c r="PHR242" s="1574"/>
      <c r="PHS242" s="1574"/>
      <c r="PHT242" s="1574"/>
      <c r="PHU242" s="1574"/>
      <c r="PHV242" s="1574"/>
      <c r="PHW242" s="1574"/>
      <c r="PHX242" s="1574"/>
      <c r="PHY242" s="1574"/>
      <c r="PHZ242" s="1574"/>
      <c r="PIA242" s="1574"/>
      <c r="PIB242" s="1574"/>
      <c r="PIC242" s="1574"/>
      <c r="PID242" s="1574"/>
      <c r="PIE242" s="1574"/>
      <c r="PIF242" s="1574"/>
      <c r="PIG242" s="1574"/>
      <c r="PIH242" s="1574"/>
      <c r="PII242" s="1574"/>
      <c r="PIJ242" s="1574"/>
      <c r="PIK242" s="1574"/>
      <c r="PIL242" s="1574"/>
      <c r="PIM242" s="1574"/>
      <c r="PIN242" s="1574"/>
      <c r="PIO242" s="1574"/>
      <c r="PIP242" s="1574"/>
      <c r="PIQ242" s="1574"/>
      <c r="PIR242" s="1574"/>
      <c r="PIS242" s="1574"/>
      <c r="PIT242" s="1574"/>
      <c r="PIU242" s="1574"/>
      <c r="PIV242" s="1574"/>
      <c r="PIW242" s="1574"/>
      <c r="PIX242" s="1574"/>
      <c r="PIY242" s="1574"/>
      <c r="PIZ242" s="1574"/>
      <c r="PJA242" s="1574"/>
      <c r="PJB242" s="1574"/>
      <c r="PJC242" s="1574"/>
      <c r="PJD242" s="1574"/>
      <c r="PJE242" s="1574"/>
      <c r="PJF242" s="1574"/>
      <c r="PJG242" s="1574"/>
      <c r="PJH242" s="1574"/>
      <c r="PJI242" s="1574"/>
      <c r="PJJ242" s="1574"/>
      <c r="PJK242" s="1574"/>
      <c r="PJL242" s="1574"/>
      <c r="PJM242" s="1574"/>
      <c r="PJN242" s="1574"/>
      <c r="PJO242" s="1574"/>
      <c r="PJP242" s="1574"/>
      <c r="PJQ242" s="1574"/>
      <c r="PJR242" s="1574"/>
      <c r="PJS242" s="1574"/>
      <c r="PJT242" s="1574"/>
      <c r="PJU242" s="1574"/>
      <c r="PJV242" s="1574"/>
      <c r="PJW242" s="1574"/>
      <c r="PJX242" s="1574"/>
      <c r="PJY242" s="1574"/>
      <c r="PJZ242" s="1574"/>
      <c r="PKA242" s="1574"/>
      <c r="PKB242" s="1574"/>
      <c r="PKC242" s="1574"/>
      <c r="PKD242" s="1574"/>
      <c r="PKE242" s="1574"/>
      <c r="PKF242" s="1574"/>
      <c r="PKG242" s="1574"/>
      <c r="PKH242" s="1574"/>
      <c r="PKI242" s="1574"/>
      <c r="PKJ242" s="1574"/>
      <c r="PKK242" s="1574"/>
      <c r="PKL242" s="1574"/>
      <c r="PKM242" s="1574"/>
      <c r="PKN242" s="1574"/>
      <c r="PKO242" s="1574"/>
      <c r="PKP242" s="1574"/>
      <c r="PKQ242" s="1574"/>
      <c r="PKR242" s="1574"/>
      <c r="PKS242" s="1574"/>
      <c r="PKT242" s="1574"/>
      <c r="PKU242" s="1574"/>
      <c r="PKV242" s="1574"/>
      <c r="PKW242" s="1574"/>
      <c r="PKX242" s="1574"/>
      <c r="PKY242" s="1574"/>
      <c r="PKZ242" s="1574"/>
      <c r="PLA242" s="1574"/>
      <c r="PLB242" s="1574"/>
      <c r="PLC242" s="1574"/>
      <c r="PLD242" s="1574"/>
      <c r="PLE242" s="1574"/>
      <c r="PLF242" s="1574"/>
      <c r="PLG242" s="1574"/>
      <c r="PLH242" s="1574"/>
      <c r="PLI242" s="1574"/>
      <c r="PLJ242" s="1574"/>
      <c r="PLK242" s="1574"/>
      <c r="PLL242" s="1574"/>
      <c r="PLM242" s="1574"/>
      <c r="PLN242" s="1574"/>
      <c r="PLO242" s="1574"/>
      <c r="PLP242" s="1574"/>
      <c r="PLQ242" s="1574"/>
      <c r="PLR242" s="1574"/>
      <c r="PLS242" s="1574"/>
      <c r="PLT242" s="1574"/>
      <c r="PLU242" s="1574"/>
      <c r="PLV242" s="1574"/>
      <c r="PLW242" s="1574"/>
      <c r="PLX242" s="1574"/>
      <c r="PLY242" s="1574"/>
      <c r="PLZ242" s="1574"/>
      <c r="PMA242" s="1574"/>
      <c r="PMB242" s="1574"/>
      <c r="PMC242" s="1574"/>
      <c r="PMD242" s="1574"/>
      <c r="PME242" s="1574"/>
      <c r="PMF242" s="1574"/>
      <c r="PMG242" s="1574"/>
      <c r="PMH242" s="1574"/>
      <c r="PMI242" s="1574"/>
      <c r="PMJ242" s="1574"/>
      <c r="PMK242" s="1574"/>
      <c r="PML242" s="1574"/>
      <c r="PMM242" s="1574"/>
      <c r="PMN242" s="1574"/>
      <c r="PMO242" s="1574"/>
      <c r="PMP242" s="1574"/>
      <c r="PMQ242" s="1574"/>
      <c r="PMR242" s="1574"/>
      <c r="PMS242" s="1574"/>
      <c r="PMT242" s="1574"/>
      <c r="PMU242" s="1574"/>
      <c r="PMV242" s="1574"/>
      <c r="PMW242" s="1574"/>
      <c r="PMX242" s="1574"/>
      <c r="PMY242" s="1574"/>
      <c r="PMZ242" s="1574"/>
      <c r="PNA242" s="1574"/>
      <c r="PNB242" s="1574"/>
      <c r="PNC242" s="1574"/>
      <c r="PND242" s="1574"/>
      <c r="PNE242" s="1574"/>
      <c r="PNF242" s="1574"/>
      <c r="PNG242" s="1574"/>
      <c r="PNH242" s="1574"/>
      <c r="PNI242" s="1574"/>
      <c r="PNJ242" s="1574"/>
      <c r="PNK242" s="1574"/>
      <c r="PNL242" s="1574"/>
      <c r="PNM242" s="1574"/>
      <c r="PNN242" s="1574"/>
      <c r="PNO242" s="1574"/>
      <c r="PNP242" s="1574"/>
      <c r="PNQ242" s="1574"/>
      <c r="PNR242" s="1574"/>
      <c r="PNS242" s="1574"/>
      <c r="PNT242" s="1574"/>
      <c r="PNU242" s="1574"/>
      <c r="PNV242" s="1574"/>
      <c r="PNW242" s="1574"/>
      <c r="PNX242" s="1574"/>
      <c r="PNY242" s="1574"/>
      <c r="PNZ242" s="1574"/>
      <c r="POA242" s="1574"/>
      <c r="POB242" s="1574"/>
      <c r="POC242" s="1574"/>
      <c r="POD242" s="1574"/>
      <c r="POE242" s="1574"/>
      <c r="POF242" s="1574"/>
      <c r="POG242" s="1574"/>
      <c r="POH242" s="1574"/>
      <c r="POI242" s="1574"/>
      <c r="POJ242" s="1574"/>
      <c r="POK242" s="1574"/>
      <c r="POL242" s="1574"/>
      <c r="POM242" s="1574"/>
      <c r="PON242" s="1574"/>
      <c r="POO242" s="1574"/>
      <c r="POP242" s="1574"/>
      <c r="POQ242" s="1574"/>
      <c r="POR242" s="1574"/>
      <c r="POS242" s="1574"/>
      <c r="POT242" s="1574"/>
      <c r="POU242" s="1574"/>
      <c r="POV242" s="1574"/>
      <c r="POW242" s="1574"/>
      <c r="POX242" s="1574"/>
      <c r="POY242" s="1574"/>
      <c r="POZ242" s="1574"/>
      <c r="PPA242" s="1574"/>
      <c r="PPB242" s="1574"/>
      <c r="PPC242" s="1574"/>
      <c r="PPD242" s="1574"/>
      <c r="PPE242" s="1574"/>
      <c r="PPF242" s="1574"/>
      <c r="PPG242" s="1574"/>
      <c r="PPH242" s="1574"/>
      <c r="PPI242" s="1574"/>
      <c r="PPJ242" s="1574"/>
      <c r="PPK242" s="1574"/>
      <c r="PPL242" s="1574"/>
      <c r="PPM242" s="1574"/>
      <c r="PPN242" s="1574"/>
      <c r="PPO242" s="1574"/>
      <c r="PPP242" s="1574"/>
      <c r="PPQ242" s="1574"/>
      <c r="PPR242" s="1574"/>
      <c r="PPS242" s="1574"/>
      <c r="PPT242" s="1574"/>
      <c r="PPU242" s="1574"/>
      <c r="PPV242" s="1574"/>
      <c r="PPW242" s="1574"/>
      <c r="PPX242" s="1574"/>
      <c r="PPY242" s="1574"/>
      <c r="PPZ242" s="1574"/>
      <c r="PQA242" s="1574"/>
      <c r="PQB242" s="1574"/>
      <c r="PQC242" s="1574"/>
      <c r="PQD242" s="1574"/>
      <c r="PQE242" s="1574"/>
      <c r="PQF242" s="1574"/>
      <c r="PQG242" s="1574"/>
      <c r="PQH242" s="1574"/>
      <c r="PQI242" s="1574"/>
      <c r="PQJ242" s="1574"/>
      <c r="PQK242" s="1574"/>
      <c r="PQL242" s="1574"/>
      <c r="PQM242" s="1574"/>
      <c r="PQN242" s="1574"/>
      <c r="PQO242" s="1574"/>
      <c r="PQP242" s="1574"/>
      <c r="PQQ242" s="1574"/>
      <c r="PQR242" s="1574"/>
      <c r="PQS242" s="1574"/>
      <c r="PQT242" s="1574"/>
      <c r="PQU242" s="1574"/>
      <c r="PQV242" s="1574"/>
      <c r="PQW242" s="1574"/>
      <c r="PQX242" s="1574"/>
      <c r="PQY242" s="1574"/>
      <c r="PQZ242" s="1574"/>
      <c r="PRA242" s="1574"/>
      <c r="PRB242" s="1574"/>
      <c r="PRC242" s="1574"/>
      <c r="PRD242" s="1574"/>
      <c r="PRE242" s="1574"/>
      <c r="PRF242" s="1574"/>
      <c r="PRG242" s="1574"/>
      <c r="PRH242" s="1574"/>
      <c r="PRI242" s="1574"/>
      <c r="PRJ242" s="1574"/>
      <c r="PRK242" s="1574"/>
      <c r="PRL242" s="1574"/>
      <c r="PRM242" s="1574"/>
      <c r="PRN242" s="1574"/>
      <c r="PRO242" s="1574"/>
      <c r="PRP242" s="1574"/>
      <c r="PRQ242" s="1574"/>
      <c r="PRR242" s="1574"/>
      <c r="PRS242" s="1574"/>
      <c r="PRT242" s="1574"/>
      <c r="PRU242" s="1574"/>
      <c r="PRV242" s="1574"/>
      <c r="PRW242" s="1574"/>
      <c r="PRX242" s="1574"/>
      <c r="PRY242" s="1574"/>
      <c r="PRZ242" s="1574"/>
      <c r="PSA242" s="1574"/>
      <c r="PSB242" s="1574"/>
      <c r="PSC242" s="1574"/>
      <c r="PSD242" s="1574"/>
      <c r="PSE242" s="1574"/>
      <c r="PSF242" s="1574"/>
      <c r="PSG242" s="1574"/>
      <c r="PSH242" s="1574"/>
      <c r="PSI242" s="1574"/>
      <c r="PSJ242" s="1574"/>
      <c r="PSK242" s="1574"/>
      <c r="PSL242" s="1574"/>
      <c r="PSM242" s="1574"/>
      <c r="PSN242" s="1574"/>
      <c r="PSO242" s="1574"/>
      <c r="PSP242" s="1574"/>
      <c r="PSQ242" s="1574"/>
      <c r="PSR242" s="1574"/>
      <c r="PSS242" s="1574"/>
      <c r="PST242" s="1574"/>
      <c r="PSU242" s="1574"/>
      <c r="PSV242" s="1574"/>
      <c r="PSW242" s="1574"/>
      <c r="PSX242" s="1574"/>
      <c r="PSY242" s="1574"/>
      <c r="PSZ242" s="1574"/>
      <c r="PTA242" s="1574"/>
      <c r="PTB242" s="1574"/>
      <c r="PTC242" s="1574"/>
      <c r="PTD242" s="1574"/>
      <c r="PTE242" s="1574"/>
      <c r="PTF242" s="1574"/>
      <c r="PTG242" s="1574"/>
      <c r="PTH242" s="1574"/>
      <c r="PTI242" s="1574"/>
      <c r="PTJ242" s="1574"/>
      <c r="PTK242" s="1574"/>
      <c r="PTL242" s="1574"/>
      <c r="PTM242" s="1574"/>
      <c r="PTN242" s="1574"/>
      <c r="PTO242" s="1574"/>
      <c r="PTP242" s="1574"/>
      <c r="PTQ242" s="1574"/>
      <c r="PTR242" s="1574"/>
      <c r="PTS242" s="1574"/>
      <c r="PTT242" s="1574"/>
      <c r="PTU242" s="1574"/>
      <c r="PTV242" s="1574"/>
      <c r="PTW242" s="1574"/>
      <c r="PTX242" s="1574"/>
      <c r="PTY242" s="1574"/>
      <c r="PTZ242" s="1574"/>
      <c r="PUA242" s="1574"/>
      <c r="PUB242" s="1574"/>
      <c r="PUC242" s="1574"/>
      <c r="PUD242" s="1574"/>
      <c r="PUE242" s="1574"/>
      <c r="PUF242" s="1574"/>
      <c r="PUG242" s="1574"/>
      <c r="PUH242" s="1574"/>
      <c r="PUI242" s="1574"/>
      <c r="PUJ242" s="1574"/>
      <c r="PUK242" s="1574"/>
      <c r="PUL242" s="1574"/>
      <c r="PUM242" s="1574"/>
      <c r="PUN242" s="1574"/>
      <c r="PUO242" s="1574"/>
      <c r="PUP242" s="1574"/>
      <c r="PUQ242" s="1574"/>
      <c r="PUR242" s="1574"/>
      <c r="PUS242" s="1574"/>
      <c r="PUT242" s="1574"/>
      <c r="PUU242" s="1574"/>
      <c r="PUV242" s="1574"/>
      <c r="PUW242" s="1574"/>
      <c r="PUX242" s="1574"/>
      <c r="PUY242" s="1574"/>
      <c r="PUZ242" s="1574"/>
      <c r="PVA242" s="1574"/>
      <c r="PVB242" s="1574"/>
      <c r="PVC242" s="1574"/>
      <c r="PVD242" s="1574"/>
      <c r="PVE242" s="1574"/>
      <c r="PVF242" s="1574"/>
      <c r="PVG242" s="1574"/>
      <c r="PVH242" s="1574"/>
      <c r="PVI242" s="1574"/>
      <c r="PVJ242" s="1574"/>
      <c r="PVK242" s="1574"/>
      <c r="PVL242" s="1574"/>
      <c r="PVM242" s="1574"/>
      <c r="PVN242" s="1574"/>
      <c r="PVO242" s="1574"/>
      <c r="PVP242" s="1574"/>
      <c r="PVQ242" s="1574"/>
      <c r="PVR242" s="1574"/>
      <c r="PVS242" s="1574"/>
      <c r="PVT242" s="1574"/>
      <c r="PVU242" s="1574"/>
      <c r="PVV242" s="1574"/>
      <c r="PVW242" s="1574"/>
      <c r="PVX242" s="1574"/>
      <c r="PVY242" s="1574"/>
      <c r="PVZ242" s="1574"/>
      <c r="PWA242" s="1574"/>
      <c r="PWB242" s="1574"/>
      <c r="PWC242" s="1574"/>
      <c r="PWD242" s="1574"/>
      <c r="PWE242" s="1574"/>
      <c r="PWF242" s="1574"/>
      <c r="PWG242" s="1574"/>
      <c r="PWH242" s="1574"/>
      <c r="PWI242" s="1574"/>
      <c r="PWJ242" s="1574"/>
      <c r="PWK242" s="1574"/>
      <c r="PWL242" s="1574"/>
      <c r="PWM242" s="1574"/>
      <c r="PWN242" s="1574"/>
      <c r="PWO242" s="1574"/>
      <c r="PWP242" s="1574"/>
      <c r="PWQ242" s="1574"/>
      <c r="PWR242" s="1574"/>
      <c r="PWS242" s="1574"/>
      <c r="PWT242" s="1574"/>
      <c r="PWU242" s="1574"/>
      <c r="PWV242" s="1574"/>
      <c r="PWW242" s="1574"/>
      <c r="PWX242" s="1574"/>
      <c r="PWY242" s="1574"/>
      <c r="PWZ242" s="1574"/>
      <c r="PXA242" s="1574"/>
      <c r="PXB242" s="1574"/>
      <c r="PXC242" s="1574"/>
      <c r="PXD242" s="1574"/>
      <c r="PXE242" s="1574"/>
      <c r="PXF242" s="1574"/>
      <c r="PXG242" s="1574"/>
      <c r="PXH242" s="1574"/>
      <c r="PXI242" s="1574"/>
      <c r="PXJ242" s="1574"/>
      <c r="PXK242" s="1574"/>
      <c r="PXL242" s="1574"/>
      <c r="PXM242" s="1574"/>
      <c r="PXN242" s="1574"/>
      <c r="PXO242" s="1574"/>
      <c r="PXP242" s="1574"/>
      <c r="PXQ242" s="1574"/>
      <c r="PXR242" s="1574"/>
      <c r="PXS242" s="1574"/>
      <c r="PXT242" s="1574"/>
      <c r="PXU242" s="1574"/>
      <c r="PXV242" s="1574"/>
      <c r="PXW242" s="1574"/>
      <c r="PXX242" s="1574"/>
      <c r="PXY242" s="1574"/>
      <c r="PXZ242" s="1574"/>
      <c r="PYA242" s="1574"/>
      <c r="PYB242" s="1574"/>
      <c r="PYC242" s="1574"/>
      <c r="PYD242" s="1574"/>
      <c r="PYE242" s="1574"/>
      <c r="PYF242" s="1574"/>
      <c r="PYG242" s="1574"/>
      <c r="PYH242" s="1574"/>
      <c r="PYI242" s="1574"/>
      <c r="PYJ242" s="1574"/>
      <c r="PYK242" s="1574"/>
      <c r="PYL242" s="1574"/>
      <c r="PYM242" s="1574"/>
      <c r="PYN242" s="1574"/>
      <c r="PYO242" s="1574"/>
      <c r="PYP242" s="1574"/>
      <c r="PYQ242" s="1574"/>
      <c r="PYR242" s="1574"/>
      <c r="PYS242" s="1574"/>
      <c r="PYT242" s="1574"/>
      <c r="PYU242" s="1574"/>
      <c r="PYV242" s="1574"/>
      <c r="PYW242" s="1574"/>
      <c r="PYX242" s="1574"/>
      <c r="PYY242" s="1574"/>
      <c r="PYZ242" s="1574"/>
      <c r="PZA242" s="1574"/>
      <c r="PZB242" s="1574"/>
      <c r="PZC242" s="1574"/>
      <c r="PZD242" s="1574"/>
      <c r="PZE242" s="1574"/>
      <c r="PZF242" s="1574"/>
      <c r="PZG242" s="1574"/>
      <c r="PZH242" s="1574"/>
      <c r="PZI242" s="1574"/>
      <c r="PZJ242" s="1574"/>
      <c r="PZK242" s="1574"/>
      <c r="PZL242" s="1574"/>
      <c r="PZM242" s="1574"/>
      <c r="PZN242" s="1574"/>
      <c r="PZO242" s="1574"/>
      <c r="PZP242" s="1574"/>
      <c r="PZQ242" s="1574"/>
      <c r="PZR242" s="1574"/>
      <c r="PZS242" s="1574"/>
      <c r="PZT242" s="1574"/>
      <c r="PZU242" s="1574"/>
      <c r="PZV242" s="1574"/>
      <c r="PZW242" s="1574"/>
      <c r="PZX242" s="1574"/>
      <c r="PZY242" s="1574"/>
      <c r="PZZ242" s="1574"/>
      <c r="QAA242" s="1574"/>
      <c r="QAB242" s="1574"/>
      <c r="QAC242" s="1574"/>
      <c r="QAD242" s="1574"/>
      <c r="QAE242" s="1574"/>
      <c r="QAF242" s="1574"/>
      <c r="QAG242" s="1574"/>
      <c r="QAH242" s="1574"/>
      <c r="QAI242" s="1574"/>
      <c r="QAJ242" s="1574"/>
      <c r="QAK242" s="1574"/>
      <c r="QAL242" s="1574"/>
      <c r="QAM242" s="1574"/>
      <c r="QAN242" s="1574"/>
      <c r="QAO242" s="1574"/>
      <c r="QAP242" s="1574"/>
      <c r="QAQ242" s="1574"/>
      <c r="QAR242" s="1574"/>
      <c r="QAS242" s="1574"/>
      <c r="QAT242" s="1574"/>
      <c r="QAU242" s="1574"/>
      <c r="QAV242" s="1574"/>
      <c r="QAW242" s="1574"/>
      <c r="QAX242" s="1574"/>
      <c r="QAY242" s="1574"/>
      <c r="QAZ242" s="1574"/>
      <c r="QBA242" s="1574"/>
      <c r="QBB242" s="1574"/>
      <c r="QBC242" s="1574"/>
      <c r="QBD242" s="1574"/>
      <c r="QBE242" s="1574"/>
      <c r="QBF242" s="1574"/>
      <c r="QBG242" s="1574"/>
      <c r="QBH242" s="1574"/>
      <c r="QBI242" s="1574"/>
      <c r="QBJ242" s="1574"/>
      <c r="QBK242" s="1574"/>
      <c r="QBL242" s="1574"/>
      <c r="QBM242" s="1574"/>
      <c r="QBN242" s="1574"/>
      <c r="QBO242" s="1574"/>
      <c r="QBP242" s="1574"/>
      <c r="QBQ242" s="1574"/>
      <c r="QBR242" s="1574"/>
      <c r="QBS242" s="1574"/>
      <c r="QBT242" s="1574"/>
      <c r="QBU242" s="1574"/>
      <c r="QBV242" s="1574"/>
      <c r="QBW242" s="1574"/>
      <c r="QBX242" s="1574"/>
      <c r="QBY242" s="1574"/>
      <c r="QBZ242" s="1574"/>
      <c r="QCA242" s="1574"/>
      <c r="QCB242" s="1574"/>
      <c r="QCC242" s="1574"/>
      <c r="QCD242" s="1574"/>
      <c r="QCE242" s="1574"/>
      <c r="QCF242" s="1574"/>
      <c r="QCG242" s="1574"/>
      <c r="QCH242" s="1574"/>
      <c r="QCI242" s="1574"/>
      <c r="QCJ242" s="1574"/>
      <c r="QCK242" s="1574"/>
      <c r="QCL242" s="1574"/>
      <c r="QCM242" s="1574"/>
      <c r="QCN242" s="1574"/>
      <c r="QCO242" s="1574"/>
      <c r="QCP242" s="1574"/>
      <c r="QCQ242" s="1574"/>
      <c r="QCR242" s="1574"/>
      <c r="QCS242" s="1574"/>
      <c r="QCT242" s="1574"/>
      <c r="QCU242" s="1574"/>
      <c r="QCV242" s="1574"/>
      <c r="QCW242" s="1574"/>
      <c r="QCX242" s="1574"/>
      <c r="QCY242" s="1574"/>
      <c r="QCZ242" s="1574"/>
      <c r="QDA242" s="1574"/>
      <c r="QDB242" s="1574"/>
      <c r="QDC242" s="1574"/>
      <c r="QDD242" s="1574"/>
      <c r="QDE242" s="1574"/>
      <c r="QDF242" s="1574"/>
      <c r="QDG242" s="1574"/>
      <c r="QDH242" s="1574"/>
      <c r="QDI242" s="1574"/>
      <c r="QDJ242" s="1574"/>
      <c r="QDK242" s="1574"/>
      <c r="QDL242" s="1574"/>
      <c r="QDM242" s="1574"/>
      <c r="QDN242" s="1574"/>
      <c r="QDO242" s="1574"/>
      <c r="QDP242" s="1574"/>
      <c r="QDQ242" s="1574"/>
      <c r="QDR242" s="1574"/>
      <c r="QDS242" s="1574"/>
      <c r="QDT242" s="1574"/>
      <c r="QDU242" s="1574"/>
      <c r="QDV242" s="1574"/>
      <c r="QDW242" s="1574"/>
      <c r="QDX242" s="1574"/>
      <c r="QDY242" s="1574"/>
      <c r="QDZ242" s="1574"/>
      <c r="QEA242" s="1574"/>
      <c r="QEB242" s="1574"/>
      <c r="QEC242" s="1574"/>
      <c r="QED242" s="1574"/>
      <c r="QEE242" s="1574"/>
      <c r="QEF242" s="1574"/>
      <c r="QEG242" s="1574"/>
      <c r="QEH242" s="1574"/>
      <c r="QEI242" s="1574"/>
      <c r="QEJ242" s="1574"/>
      <c r="QEK242" s="1574"/>
      <c r="QEL242" s="1574"/>
      <c r="QEM242" s="1574"/>
      <c r="QEN242" s="1574"/>
      <c r="QEO242" s="1574"/>
      <c r="QEP242" s="1574"/>
      <c r="QEQ242" s="1574"/>
      <c r="QER242" s="1574"/>
      <c r="QES242" s="1574"/>
      <c r="QET242" s="1574"/>
      <c r="QEU242" s="1574"/>
      <c r="QEV242" s="1574"/>
      <c r="QEW242" s="1574"/>
      <c r="QEX242" s="1574"/>
      <c r="QEY242" s="1574"/>
      <c r="QEZ242" s="1574"/>
      <c r="QFA242" s="1574"/>
      <c r="QFB242" s="1574"/>
      <c r="QFC242" s="1574"/>
      <c r="QFD242" s="1574"/>
      <c r="QFE242" s="1574"/>
      <c r="QFF242" s="1574"/>
      <c r="QFG242" s="1574"/>
      <c r="QFH242" s="1574"/>
      <c r="QFI242" s="1574"/>
      <c r="QFJ242" s="1574"/>
      <c r="QFK242" s="1574"/>
      <c r="QFL242" s="1574"/>
      <c r="QFM242" s="1574"/>
      <c r="QFN242" s="1574"/>
      <c r="QFO242" s="1574"/>
      <c r="QFP242" s="1574"/>
      <c r="QFQ242" s="1574"/>
      <c r="QFR242" s="1574"/>
      <c r="QFS242" s="1574"/>
      <c r="QFT242" s="1574"/>
      <c r="QFU242" s="1574"/>
      <c r="QFV242" s="1574"/>
      <c r="QFW242" s="1574"/>
      <c r="QFX242" s="1574"/>
      <c r="QFY242" s="1574"/>
      <c r="QFZ242" s="1574"/>
      <c r="QGA242" s="1574"/>
      <c r="QGB242" s="1574"/>
      <c r="QGC242" s="1574"/>
      <c r="QGD242" s="1574"/>
      <c r="QGE242" s="1574"/>
      <c r="QGF242" s="1574"/>
      <c r="QGG242" s="1574"/>
      <c r="QGH242" s="1574"/>
      <c r="QGI242" s="1574"/>
      <c r="QGJ242" s="1574"/>
      <c r="QGK242" s="1574"/>
      <c r="QGL242" s="1574"/>
      <c r="QGM242" s="1574"/>
      <c r="QGN242" s="1574"/>
      <c r="QGO242" s="1574"/>
      <c r="QGP242" s="1574"/>
      <c r="QGQ242" s="1574"/>
      <c r="QGR242" s="1574"/>
      <c r="QGS242" s="1574"/>
      <c r="QGT242" s="1574"/>
      <c r="QGU242" s="1574"/>
      <c r="QGV242" s="1574"/>
      <c r="QGW242" s="1574"/>
      <c r="QGX242" s="1574"/>
      <c r="QGY242" s="1574"/>
      <c r="QGZ242" s="1574"/>
      <c r="QHA242" s="1574"/>
      <c r="QHB242" s="1574"/>
      <c r="QHC242" s="1574"/>
      <c r="QHD242" s="1574"/>
      <c r="QHE242" s="1574"/>
      <c r="QHF242" s="1574"/>
      <c r="QHG242" s="1574"/>
      <c r="QHH242" s="1574"/>
      <c r="QHI242" s="1574"/>
      <c r="QHJ242" s="1574"/>
      <c r="QHK242" s="1574"/>
      <c r="QHL242" s="1574"/>
      <c r="QHM242" s="1574"/>
      <c r="QHN242" s="1574"/>
      <c r="QHO242" s="1574"/>
      <c r="QHP242" s="1574"/>
      <c r="QHQ242" s="1574"/>
      <c r="QHR242" s="1574"/>
      <c r="QHS242" s="1574"/>
      <c r="QHT242" s="1574"/>
      <c r="QHU242" s="1574"/>
      <c r="QHV242" s="1574"/>
      <c r="QHW242" s="1574"/>
      <c r="QHX242" s="1574"/>
      <c r="QHY242" s="1574"/>
      <c r="QHZ242" s="1574"/>
      <c r="QIA242" s="1574"/>
      <c r="QIB242" s="1574"/>
      <c r="QIC242" s="1574"/>
      <c r="QID242" s="1574"/>
      <c r="QIE242" s="1574"/>
      <c r="QIF242" s="1574"/>
      <c r="QIG242" s="1574"/>
      <c r="QIH242" s="1574"/>
      <c r="QII242" s="1574"/>
      <c r="QIJ242" s="1574"/>
      <c r="QIK242" s="1574"/>
      <c r="QIL242" s="1574"/>
      <c r="QIM242" s="1574"/>
      <c r="QIN242" s="1574"/>
      <c r="QIO242" s="1574"/>
      <c r="QIP242" s="1574"/>
      <c r="QIQ242" s="1574"/>
      <c r="QIR242" s="1574"/>
      <c r="QIS242" s="1574"/>
      <c r="QIT242" s="1574"/>
      <c r="QIU242" s="1574"/>
      <c r="QIV242" s="1574"/>
      <c r="QIW242" s="1574"/>
      <c r="QIX242" s="1574"/>
      <c r="QIY242" s="1574"/>
      <c r="QIZ242" s="1574"/>
      <c r="QJA242" s="1574"/>
      <c r="QJB242" s="1574"/>
      <c r="QJC242" s="1574"/>
      <c r="QJD242" s="1574"/>
      <c r="QJE242" s="1574"/>
      <c r="QJF242" s="1574"/>
      <c r="QJG242" s="1574"/>
      <c r="QJH242" s="1574"/>
      <c r="QJI242" s="1574"/>
      <c r="QJJ242" s="1574"/>
      <c r="QJK242" s="1574"/>
      <c r="QJL242" s="1574"/>
      <c r="QJM242" s="1574"/>
      <c r="QJN242" s="1574"/>
      <c r="QJO242" s="1574"/>
      <c r="QJP242" s="1574"/>
      <c r="QJQ242" s="1574"/>
      <c r="QJR242" s="1574"/>
      <c r="QJS242" s="1574"/>
      <c r="QJT242" s="1574"/>
      <c r="QJU242" s="1574"/>
      <c r="QJV242" s="1574"/>
      <c r="QJW242" s="1574"/>
      <c r="QJX242" s="1574"/>
      <c r="QJY242" s="1574"/>
      <c r="QJZ242" s="1574"/>
      <c r="QKA242" s="1574"/>
      <c r="QKB242" s="1574"/>
      <c r="QKC242" s="1574"/>
      <c r="QKD242" s="1574"/>
      <c r="QKE242" s="1574"/>
      <c r="QKF242" s="1574"/>
      <c r="QKG242" s="1574"/>
      <c r="QKH242" s="1574"/>
      <c r="QKI242" s="1574"/>
      <c r="QKJ242" s="1574"/>
      <c r="QKK242" s="1574"/>
      <c r="QKL242" s="1574"/>
      <c r="QKM242" s="1574"/>
      <c r="QKN242" s="1574"/>
      <c r="QKO242" s="1574"/>
      <c r="QKP242" s="1574"/>
      <c r="QKQ242" s="1574"/>
      <c r="QKR242" s="1574"/>
      <c r="QKS242" s="1574"/>
      <c r="QKT242" s="1574"/>
      <c r="QKU242" s="1574"/>
      <c r="QKV242" s="1574"/>
      <c r="QKW242" s="1574"/>
      <c r="QKX242" s="1574"/>
      <c r="QKY242" s="1574"/>
      <c r="QKZ242" s="1574"/>
      <c r="QLA242" s="1574"/>
      <c r="QLB242" s="1574"/>
      <c r="QLC242" s="1574"/>
      <c r="QLD242" s="1574"/>
      <c r="QLE242" s="1574"/>
      <c r="QLF242" s="1574"/>
      <c r="QLG242" s="1574"/>
      <c r="QLH242" s="1574"/>
      <c r="QLI242" s="1574"/>
      <c r="QLJ242" s="1574"/>
      <c r="QLK242" s="1574"/>
      <c r="QLL242" s="1574"/>
      <c r="QLM242" s="1574"/>
      <c r="QLN242" s="1574"/>
      <c r="QLO242" s="1574"/>
      <c r="QLP242" s="1574"/>
      <c r="QLQ242" s="1574"/>
      <c r="QLR242" s="1574"/>
      <c r="QLS242" s="1574"/>
      <c r="QLT242" s="1574"/>
      <c r="QLU242" s="1574"/>
      <c r="QLV242" s="1574"/>
      <c r="QLW242" s="1574"/>
      <c r="QLX242" s="1574"/>
      <c r="QLY242" s="1574"/>
      <c r="QLZ242" s="1574"/>
      <c r="QMA242" s="1574"/>
      <c r="QMB242" s="1574"/>
      <c r="QMC242" s="1574"/>
      <c r="QMD242" s="1574"/>
      <c r="QME242" s="1574"/>
      <c r="QMF242" s="1574"/>
      <c r="QMG242" s="1574"/>
      <c r="QMH242" s="1574"/>
      <c r="QMI242" s="1574"/>
      <c r="QMJ242" s="1574"/>
      <c r="QMK242" s="1574"/>
      <c r="QML242" s="1574"/>
      <c r="QMM242" s="1574"/>
      <c r="QMN242" s="1574"/>
      <c r="QMO242" s="1574"/>
      <c r="QMP242" s="1574"/>
      <c r="QMQ242" s="1574"/>
      <c r="QMR242" s="1574"/>
      <c r="QMS242" s="1574"/>
      <c r="QMT242" s="1574"/>
      <c r="QMU242" s="1574"/>
      <c r="QMV242" s="1574"/>
      <c r="QMW242" s="1574"/>
      <c r="QMX242" s="1574"/>
      <c r="QMY242" s="1574"/>
      <c r="QMZ242" s="1574"/>
      <c r="QNA242" s="1574"/>
      <c r="QNB242" s="1574"/>
      <c r="QNC242" s="1574"/>
      <c r="QND242" s="1574"/>
      <c r="QNE242" s="1574"/>
      <c r="QNF242" s="1574"/>
      <c r="QNG242" s="1574"/>
      <c r="QNH242" s="1574"/>
      <c r="QNI242" s="1574"/>
      <c r="QNJ242" s="1574"/>
      <c r="QNK242" s="1574"/>
      <c r="QNL242" s="1574"/>
      <c r="QNM242" s="1574"/>
      <c r="QNN242" s="1574"/>
      <c r="QNO242" s="1574"/>
      <c r="QNP242" s="1574"/>
      <c r="QNQ242" s="1574"/>
      <c r="QNR242" s="1574"/>
      <c r="QNS242" s="1574"/>
      <c r="QNT242" s="1574"/>
      <c r="QNU242" s="1574"/>
      <c r="QNV242" s="1574"/>
      <c r="QNW242" s="1574"/>
      <c r="QNX242" s="1574"/>
      <c r="QNY242" s="1574"/>
      <c r="QNZ242" s="1574"/>
      <c r="QOA242" s="1574"/>
      <c r="QOB242" s="1574"/>
      <c r="QOC242" s="1574"/>
      <c r="QOD242" s="1574"/>
      <c r="QOE242" s="1574"/>
      <c r="QOF242" s="1574"/>
      <c r="QOG242" s="1574"/>
      <c r="QOH242" s="1574"/>
      <c r="QOI242" s="1574"/>
      <c r="QOJ242" s="1574"/>
      <c r="QOK242" s="1574"/>
      <c r="QOL242" s="1574"/>
      <c r="QOM242" s="1574"/>
      <c r="QON242" s="1574"/>
      <c r="QOO242" s="1574"/>
      <c r="QOP242" s="1574"/>
      <c r="QOQ242" s="1574"/>
      <c r="QOR242" s="1574"/>
      <c r="QOS242" s="1574"/>
      <c r="QOT242" s="1574"/>
      <c r="QOU242" s="1574"/>
      <c r="QOV242" s="1574"/>
      <c r="QOW242" s="1574"/>
      <c r="QOX242" s="1574"/>
      <c r="QOY242" s="1574"/>
      <c r="QOZ242" s="1574"/>
      <c r="QPA242" s="1574"/>
      <c r="QPB242" s="1574"/>
      <c r="QPC242" s="1574"/>
      <c r="QPD242" s="1574"/>
      <c r="QPE242" s="1574"/>
      <c r="QPF242" s="1574"/>
      <c r="QPG242" s="1574"/>
      <c r="QPH242" s="1574"/>
      <c r="QPI242" s="1574"/>
      <c r="QPJ242" s="1574"/>
      <c r="QPK242" s="1574"/>
      <c r="QPL242" s="1574"/>
      <c r="QPM242" s="1574"/>
      <c r="QPN242" s="1574"/>
      <c r="QPO242" s="1574"/>
      <c r="QPP242" s="1574"/>
      <c r="QPQ242" s="1574"/>
      <c r="QPR242" s="1574"/>
      <c r="QPS242" s="1574"/>
      <c r="QPT242" s="1574"/>
      <c r="QPU242" s="1574"/>
      <c r="QPV242" s="1574"/>
      <c r="QPW242" s="1574"/>
      <c r="QPX242" s="1574"/>
      <c r="QPY242" s="1574"/>
      <c r="QPZ242" s="1574"/>
      <c r="QQA242" s="1574"/>
      <c r="QQB242" s="1574"/>
      <c r="QQC242" s="1574"/>
      <c r="QQD242" s="1574"/>
      <c r="QQE242" s="1574"/>
      <c r="QQF242" s="1574"/>
      <c r="QQG242" s="1574"/>
      <c r="QQH242" s="1574"/>
      <c r="QQI242" s="1574"/>
      <c r="QQJ242" s="1574"/>
      <c r="QQK242" s="1574"/>
      <c r="QQL242" s="1574"/>
      <c r="QQM242" s="1574"/>
      <c r="QQN242" s="1574"/>
      <c r="QQO242" s="1574"/>
      <c r="QQP242" s="1574"/>
      <c r="QQQ242" s="1574"/>
      <c r="QQR242" s="1574"/>
      <c r="QQS242" s="1574"/>
      <c r="QQT242" s="1574"/>
      <c r="QQU242" s="1574"/>
      <c r="QQV242" s="1574"/>
      <c r="QQW242" s="1574"/>
      <c r="QQX242" s="1574"/>
      <c r="QQY242" s="1574"/>
      <c r="QQZ242" s="1574"/>
      <c r="QRA242" s="1574"/>
      <c r="QRB242" s="1574"/>
      <c r="QRC242" s="1574"/>
      <c r="QRD242" s="1574"/>
      <c r="QRE242" s="1574"/>
      <c r="QRF242" s="1574"/>
      <c r="QRG242" s="1574"/>
      <c r="QRH242" s="1574"/>
      <c r="QRI242" s="1574"/>
      <c r="QRJ242" s="1574"/>
      <c r="QRK242" s="1574"/>
      <c r="QRL242" s="1574"/>
      <c r="QRM242" s="1574"/>
      <c r="QRN242" s="1574"/>
      <c r="QRO242" s="1574"/>
      <c r="QRP242" s="1574"/>
      <c r="QRQ242" s="1574"/>
      <c r="QRR242" s="1574"/>
      <c r="QRS242" s="1574"/>
      <c r="QRT242" s="1574"/>
      <c r="QRU242" s="1574"/>
      <c r="QRV242" s="1574"/>
      <c r="QRW242" s="1574"/>
      <c r="QRX242" s="1574"/>
      <c r="QRY242" s="1574"/>
      <c r="QRZ242" s="1574"/>
      <c r="QSA242" s="1574"/>
      <c r="QSB242" s="1574"/>
      <c r="QSC242" s="1574"/>
      <c r="QSD242" s="1574"/>
      <c r="QSE242" s="1574"/>
      <c r="QSF242" s="1574"/>
      <c r="QSG242" s="1574"/>
      <c r="QSH242" s="1574"/>
      <c r="QSI242" s="1574"/>
      <c r="QSJ242" s="1574"/>
      <c r="QSK242" s="1574"/>
      <c r="QSL242" s="1574"/>
      <c r="QSM242" s="1574"/>
      <c r="QSN242" s="1574"/>
      <c r="QSO242" s="1574"/>
      <c r="QSP242" s="1574"/>
      <c r="QSQ242" s="1574"/>
      <c r="QSR242" s="1574"/>
      <c r="QSS242" s="1574"/>
      <c r="QST242" s="1574"/>
      <c r="QSU242" s="1574"/>
      <c r="QSV242" s="1574"/>
      <c r="QSW242" s="1574"/>
      <c r="QSX242" s="1574"/>
      <c r="QSY242" s="1574"/>
      <c r="QSZ242" s="1574"/>
      <c r="QTA242" s="1574"/>
      <c r="QTB242" s="1574"/>
      <c r="QTC242" s="1574"/>
      <c r="QTD242" s="1574"/>
      <c r="QTE242" s="1574"/>
      <c r="QTF242" s="1574"/>
      <c r="QTG242" s="1574"/>
      <c r="QTH242" s="1574"/>
      <c r="QTI242" s="1574"/>
      <c r="QTJ242" s="1574"/>
      <c r="QTK242" s="1574"/>
      <c r="QTL242" s="1574"/>
      <c r="QTM242" s="1574"/>
      <c r="QTN242" s="1574"/>
      <c r="QTO242" s="1574"/>
      <c r="QTP242" s="1574"/>
      <c r="QTQ242" s="1574"/>
      <c r="QTR242" s="1574"/>
      <c r="QTS242" s="1574"/>
      <c r="QTT242" s="1574"/>
      <c r="QTU242" s="1574"/>
      <c r="QTV242" s="1574"/>
      <c r="QTW242" s="1574"/>
      <c r="QTX242" s="1574"/>
      <c r="QTY242" s="1574"/>
      <c r="QTZ242" s="1574"/>
      <c r="QUA242" s="1574"/>
      <c r="QUB242" s="1574"/>
      <c r="QUC242" s="1574"/>
      <c r="QUD242" s="1574"/>
      <c r="QUE242" s="1574"/>
      <c r="QUF242" s="1574"/>
      <c r="QUG242" s="1574"/>
      <c r="QUH242" s="1574"/>
      <c r="QUI242" s="1574"/>
      <c r="QUJ242" s="1574"/>
      <c r="QUK242" s="1574"/>
      <c r="QUL242" s="1574"/>
      <c r="QUM242" s="1574"/>
      <c r="QUN242" s="1574"/>
      <c r="QUO242" s="1574"/>
      <c r="QUP242" s="1574"/>
      <c r="QUQ242" s="1574"/>
      <c r="QUR242" s="1574"/>
      <c r="QUS242" s="1574"/>
      <c r="QUT242" s="1574"/>
      <c r="QUU242" s="1574"/>
      <c r="QUV242" s="1574"/>
      <c r="QUW242" s="1574"/>
      <c r="QUX242" s="1574"/>
      <c r="QUY242" s="1574"/>
      <c r="QUZ242" s="1574"/>
      <c r="QVA242" s="1574"/>
      <c r="QVB242" s="1574"/>
      <c r="QVC242" s="1574"/>
      <c r="QVD242" s="1574"/>
      <c r="QVE242" s="1574"/>
      <c r="QVF242" s="1574"/>
      <c r="QVG242" s="1574"/>
      <c r="QVH242" s="1574"/>
      <c r="QVI242" s="1574"/>
      <c r="QVJ242" s="1574"/>
      <c r="QVK242" s="1574"/>
      <c r="QVL242" s="1574"/>
      <c r="QVM242" s="1574"/>
      <c r="QVN242" s="1574"/>
      <c r="QVO242" s="1574"/>
      <c r="QVP242" s="1574"/>
      <c r="QVQ242" s="1574"/>
      <c r="QVR242" s="1574"/>
      <c r="QVS242" s="1574"/>
      <c r="QVT242" s="1574"/>
      <c r="QVU242" s="1574"/>
      <c r="QVV242" s="1574"/>
      <c r="QVW242" s="1574"/>
      <c r="QVX242" s="1574"/>
      <c r="QVY242" s="1574"/>
      <c r="QVZ242" s="1574"/>
      <c r="QWA242" s="1574"/>
      <c r="QWB242" s="1574"/>
      <c r="QWC242" s="1574"/>
      <c r="QWD242" s="1574"/>
      <c r="QWE242" s="1574"/>
      <c r="QWF242" s="1574"/>
      <c r="QWG242" s="1574"/>
      <c r="QWH242" s="1574"/>
      <c r="QWI242" s="1574"/>
      <c r="QWJ242" s="1574"/>
      <c r="QWK242" s="1574"/>
      <c r="QWL242" s="1574"/>
      <c r="QWM242" s="1574"/>
      <c r="QWN242" s="1574"/>
      <c r="QWO242" s="1574"/>
      <c r="QWP242" s="1574"/>
      <c r="QWQ242" s="1574"/>
      <c r="QWR242" s="1574"/>
      <c r="QWS242" s="1574"/>
      <c r="QWT242" s="1574"/>
      <c r="QWU242" s="1574"/>
      <c r="QWV242" s="1574"/>
      <c r="QWW242" s="1574"/>
      <c r="QWX242" s="1574"/>
      <c r="QWY242" s="1574"/>
      <c r="QWZ242" s="1574"/>
      <c r="QXA242" s="1574"/>
      <c r="QXB242" s="1574"/>
      <c r="QXC242" s="1574"/>
      <c r="QXD242" s="1574"/>
      <c r="QXE242" s="1574"/>
      <c r="QXF242" s="1574"/>
      <c r="QXG242" s="1574"/>
      <c r="QXH242" s="1574"/>
      <c r="QXI242" s="1574"/>
      <c r="QXJ242" s="1574"/>
      <c r="QXK242" s="1574"/>
      <c r="QXL242" s="1574"/>
      <c r="QXM242" s="1574"/>
      <c r="QXN242" s="1574"/>
      <c r="QXO242" s="1574"/>
      <c r="QXP242" s="1574"/>
      <c r="QXQ242" s="1574"/>
      <c r="QXR242" s="1574"/>
      <c r="QXS242" s="1574"/>
      <c r="QXT242" s="1574"/>
      <c r="QXU242" s="1574"/>
      <c r="QXV242" s="1574"/>
      <c r="QXW242" s="1574"/>
      <c r="QXX242" s="1574"/>
      <c r="QXY242" s="1574"/>
      <c r="QXZ242" s="1574"/>
      <c r="QYA242" s="1574"/>
      <c r="QYB242" s="1574"/>
      <c r="QYC242" s="1574"/>
      <c r="QYD242" s="1574"/>
      <c r="QYE242" s="1574"/>
      <c r="QYF242" s="1574"/>
      <c r="QYG242" s="1574"/>
      <c r="QYH242" s="1574"/>
      <c r="QYI242" s="1574"/>
      <c r="QYJ242" s="1574"/>
      <c r="QYK242" s="1574"/>
      <c r="QYL242" s="1574"/>
      <c r="QYM242" s="1574"/>
      <c r="QYN242" s="1574"/>
      <c r="QYO242" s="1574"/>
      <c r="QYP242" s="1574"/>
      <c r="QYQ242" s="1574"/>
      <c r="QYR242" s="1574"/>
      <c r="QYS242" s="1574"/>
      <c r="QYT242" s="1574"/>
      <c r="QYU242" s="1574"/>
      <c r="QYV242" s="1574"/>
      <c r="QYW242" s="1574"/>
      <c r="QYX242" s="1574"/>
      <c r="QYY242" s="1574"/>
      <c r="QYZ242" s="1574"/>
      <c r="QZA242" s="1574"/>
      <c r="QZB242" s="1574"/>
      <c r="QZC242" s="1574"/>
      <c r="QZD242" s="1574"/>
      <c r="QZE242" s="1574"/>
      <c r="QZF242" s="1574"/>
      <c r="QZG242" s="1574"/>
      <c r="QZH242" s="1574"/>
      <c r="QZI242" s="1574"/>
      <c r="QZJ242" s="1574"/>
      <c r="QZK242" s="1574"/>
      <c r="QZL242" s="1574"/>
      <c r="QZM242" s="1574"/>
      <c r="QZN242" s="1574"/>
      <c r="QZO242" s="1574"/>
      <c r="QZP242" s="1574"/>
      <c r="QZQ242" s="1574"/>
      <c r="QZR242" s="1574"/>
      <c r="QZS242" s="1574"/>
      <c r="QZT242" s="1574"/>
      <c r="QZU242" s="1574"/>
      <c r="QZV242" s="1574"/>
      <c r="QZW242" s="1574"/>
      <c r="QZX242" s="1574"/>
      <c r="QZY242" s="1574"/>
      <c r="QZZ242" s="1574"/>
      <c r="RAA242" s="1574"/>
      <c r="RAB242" s="1574"/>
      <c r="RAC242" s="1574"/>
      <c r="RAD242" s="1574"/>
      <c r="RAE242" s="1574"/>
      <c r="RAF242" s="1574"/>
      <c r="RAG242" s="1574"/>
      <c r="RAH242" s="1574"/>
      <c r="RAI242" s="1574"/>
      <c r="RAJ242" s="1574"/>
      <c r="RAK242" s="1574"/>
      <c r="RAL242" s="1574"/>
      <c r="RAM242" s="1574"/>
      <c r="RAN242" s="1574"/>
      <c r="RAO242" s="1574"/>
      <c r="RAP242" s="1574"/>
      <c r="RAQ242" s="1574"/>
      <c r="RAR242" s="1574"/>
      <c r="RAS242" s="1574"/>
      <c r="RAT242" s="1574"/>
      <c r="RAU242" s="1574"/>
      <c r="RAV242" s="1574"/>
      <c r="RAW242" s="1574"/>
      <c r="RAX242" s="1574"/>
      <c r="RAY242" s="1574"/>
      <c r="RAZ242" s="1574"/>
      <c r="RBA242" s="1574"/>
      <c r="RBB242" s="1574"/>
      <c r="RBC242" s="1574"/>
      <c r="RBD242" s="1574"/>
      <c r="RBE242" s="1574"/>
      <c r="RBF242" s="1574"/>
      <c r="RBG242" s="1574"/>
      <c r="RBH242" s="1574"/>
      <c r="RBI242" s="1574"/>
      <c r="RBJ242" s="1574"/>
      <c r="RBK242" s="1574"/>
      <c r="RBL242" s="1574"/>
      <c r="RBM242" s="1574"/>
      <c r="RBN242" s="1574"/>
      <c r="RBO242" s="1574"/>
      <c r="RBP242" s="1574"/>
      <c r="RBQ242" s="1574"/>
      <c r="RBR242" s="1574"/>
      <c r="RBS242" s="1574"/>
      <c r="RBT242" s="1574"/>
      <c r="RBU242" s="1574"/>
      <c r="RBV242" s="1574"/>
      <c r="RBW242" s="1574"/>
      <c r="RBX242" s="1574"/>
      <c r="RBY242" s="1574"/>
      <c r="RBZ242" s="1574"/>
      <c r="RCA242" s="1574"/>
      <c r="RCB242" s="1574"/>
      <c r="RCC242" s="1574"/>
      <c r="RCD242" s="1574"/>
      <c r="RCE242" s="1574"/>
      <c r="RCF242" s="1574"/>
      <c r="RCG242" s="1574"/>
      <c r="RCH242" s="1574"/>
      <c r="RCI242" s="1574"/>
      <c r="RCJ242" s="1574"/>
      <c r="RCK242" s="1574"/>
      <c r="RCL242" s="1574"/>
      <c r="RCM242" s="1574"/>
      <c r="RCN242" s="1574"/>
      <c r="RCO242" s="1574"/>
      <c r="RCP242" s="1574"/>
      <c r="RCQ242" s="1574"/>
      <c r="RCR242" s="1574"/>
      <c r="RCS242" s="1574"/>
      <c r="RCT242" s="1574"/>
      <c r="RCU242" s="1574"/>
      <c r="RCV242" s="1574"/>
      <c r="RCW242" s="1574"/>
      <c r="RCX242" s="1574"/>
      <c r="RCY242" s="1574"/>
      <c r="RCZ242" s="1574"/>
      <c r="RDA242" s="1574"/>
      <c r="RDB242" s="1574"/>
      <c r="RDC242" s="1574"/>
      <c r="RDD242" s="1574"/>
      <c r="RDE242" s="1574"/>
      <c r="RDF242" s="1574"/>
      <c r="RDG242" s="1574"/>
      <c r="RDH242" s="1574"/>
      <c r="RDI242" s="1574"/>
      <c r="RDJ242" s="1574"/>
      <c r="RDK242" s="1574"/>
      <c r="RDL242" s="1574"/>
      <c r="RDM242" s="1574"/>
      <c r="RDN242" s="1574"/>
      <c r="RDO242" s="1574"/>
      <c r="RDP242" s="1574"/>
      <c r="RDQ242" s="1574"/>
      <c r="RDR242" s="1574"/>
      <c r="RDS242" s="1574"/>
      <c r="RDT242" s="1574"/>
      <c r="RDU242" s="1574"/>
      <c r="RDV242" s="1574"/>
      <c r="RDW242" s="1574"/>
      <c r="RDX242" s="1574"/>
      <c r="RDY242" s="1574"/>
      <c r="RDZ242" s="1574"/>
      <c r="REA242" s="1574"/>
      <c r="REB242" s="1574"/>
      <c r="REC242" s="1574"/>
      <c r="RED242" s="1574"/>
      <c r="REE242" s="1574"/>
      <c r="REF242" s="1574"/>
      <c r="REG242" s="1574"/>
      <c r="REH242" s="1574"/>
      <c r="REI242" s="1574"/>
      <c r="REJ242" s="1574"/>
      <c r="REK242" s="1574"/>
      <c r="REL242" s="1574"/>
      <c r="REM242" s="1574"/>
      <c r="REN242" s="1574"/>
      <c r="REO242" s="1574"/>
      <c r="REP242" s="1574"/>
      <c r="REQ242" s="1574"/>
      <c r="RER242" s="1574"/>
      <c r="RES242" s="1574"/>
      <c r="RET242" s="1574"/>
      <c r="REU242" s="1574"/>
      <c r="REV242" s="1574"/>
      <c r="REW242" s="1574"/>
      <c r="REX242" s="1574"/>
      <c r="REY242" s="1574"/>
      <c r="REZ242" s="1574"/>
      <c r="RFA242" s="1574"/>
      <c r="RFB242" s="1574"/>
      <c r="RFC242" s="1574"/>
      <c r="RFD242" s="1574"/>
      <c r="RFE242" s="1574"/>
      <c r="RFF242" s="1574"/>
      <c r="RFG242" s="1574"/>
      <c r="RFH242" s="1574"/>
      <c r="RFI242" s="1574"/>
      <c r="RFJ242" s="1574"/>
      <c r="RFK242" s="1574"/>
      <c r="RFL242" s="1574"/>
      <c r="RFM242" s="1574"/>
      <c r="RFN242" s="1574"/>
      <c r="RFO242" s="1574"/>
      <c r="RFP242" s="1574"/>
      <c r="RFQ242" s="1574"/>
      <c r="RFR242" s="1574"/>
      <c r="RFS242" s="1574"/>
      <c r="RFT242" s="1574"/>
      <c r="RFU242" s="1574"/>
      <c r="RFV242" s="1574"/>
      <c r="RFW242" s="1574"/>
      <c r="RFX242" s="1574"/>
      <c r="RFY242" s="1574"/>
      <c r="RFZ242" s="1574"/>
      <c r="RGA242" s="1574"/>
      <c r="RGB242" s="1574"/>
      <c r="RGC242" s="1574"/>
      <c r="RGD242" s="1574"/>
      <c r="RGE242" s="1574"/>
      <c r="RGF242" s="1574"/>
      <c r="RGG242" s="1574"/>
      <c r="RGH242" s="1574"/>
      <c r="RGI242" s="1574"/>
      <c r="RGJ242" s="1574"/>
      <c r="RGK242" s="1574"/>
      <c r="RGL242" s="1574"/>
      <c r="RGM242" s="1574"/>
      <c r="RGN242" s="1574"/>
      <c r="RGO242" s="1574"/>
      <c r="RGP242" s="1574"/>
      <c r="RGQ242" s="1574"/>
      <c r="RGR242" s="1574"/>
      <c r="RGS242" s="1574"/>
      <c r="RGT242" s="1574"/>
      <c r="RGU242" s="1574"/>
      <c r="RGV242" s="1574"/>
      <c r="RGW242" s="1574"/>
      <c r="RGX242" s="1574"/>
      <c r="RGY242" s="1574"/>
      <c r="RGZ242" s="1574"/>
      <c r="RHA242" s="1574"/>
      <c r="RHB242" s="1574"/>
      <c r="RHC242" s="1574"/>
      <c r="RHD242" s="1574"/>
      <c r="RHE242" s="1574"/>
      <c r="RHF242" s="1574"/>
      <c r="RHG242" s="1574"/>
      <c r="RHH242" s="1574"/>
      <c r="RHI242" s="1574"/>
      <c r="RHJ242" s="1574"/>
      <c r="RHK242" s="1574"/>
      <c r="RHL242" s="1574"/>
      <c r="RHM242" s="1574"/>
      <c r="RHN242" s="1574"/>
      <c r="RHO242" s="1574"/>
      <c r="RHP242" s="1574"/>
      <c r="RHQ242" s="1574"/>
      <c r="RHR242" s="1574"/>
      <c r="RHS242" s="1574"/>
      <c r="RHT242" s="1574"/>
      <c r="RHU242" s="1574"/>
      <c r="RHV242" s="1574"/>
      <c r="RHW242" s="1574"/>
      <c r="RHX242" s="1574"/>
      <c r="RHY242" s="1574"/>
      <c r="RHZ242" s="1574"/>
      <c r="RIA242" s="1574"/>
      <c r="RIB242" s="1574"/>
      <c r="RIC242" s="1574"/>
      <c r="RID242" s="1574"/>
      <c r="RIE242" s="1574"/>
      <c r="RIF242" s="1574"/>
      <c r="RIG242" s="1574"/>
      <c r="RIH242" s="1574"/>
      <c r="RII242" s="1574"/>
      <c r="RIJ242" s="1574"/>
      <c r="RIK242" s="1574"/>
      <c r="RIL242" s="1574"/>
      <c r="RIM242" s="1574"/>
      <c r="RIN242" s="1574"/>
      <c r="RIO242" s="1574"/>
      <c r="RIP242" s="1574"/>
      <c r="RIQ242" s="1574"/>
      <c r="RIR242" s="1574"/>
      <c r="RIS242" s="1574"/>
      <c r="RIT242" s="1574"/>
      <c r="RIU242" s="1574"/>
      <c r="RIV242" s="1574"/>
      <c r="RIW242" s="1574"/>
      <c r="RIX242" s="1574"/>
      <c r="RIY242" s="1574"/>
      <c r="RIZ242" s="1574"/>
      <c r="RJA242" s="1574"/>
      <c r="RJB242" s="1574"/>
      <c r="RJC242" s="1574"/>
      <c r="RJD242" s="1574"/>
      <c r="RJE242" s="1574"/>
      <c r="RJF242" s="1574"/>
      <c r="RJG242" s="1574"/>
      <c r="RJH242" s="1574"/>
      <c r="RJI242" s="1574"/>
      <c r="RJJ242" s="1574"/>
      <c r="RJK242" s="1574"/>
      <c r="RJL242" s="1574"/>
      <c r="RJM242" s="1574"/>
      <c r="RJN242" s="1574"/>
      <c r="RJO242" s="1574"/>
      <c r="RJP242" s="1574"/>
      <c r="RJQ242" s="1574"/>
      <c r="RJR242" s="1574"/>
      <c r="RJS242" s="1574"/>
      <c r="RJT242" s="1574"/>
      <c r="RJU242" s="1574"/>
      <c r="RJV242" s="1574"/>
      <c r="RJW242" s="1574"/>
      <c r="RJX242" s="1574"/>
      <c r="RJY242" s="1574"/>
      <c r="RJZ242" s="1574"/>
      <c r="RKA242" s="1574"/>
      <c r="RKB242" s="1574"/>
      <c r="RKC242" s="1574"/>
      <c r="RKD242" s="1574"/>
      <c r="RKE242" s="1574"/>
      <c r="RKF242" s="1574"/>
      <c r="RKG242" s="1574"/>
      <c r="RKH242" s="1574"/>
      <c r="RKI242" s="1574"/>
      <c r="RKJ242" s="1574"/>
      <c r="RKK242" s="1574"/>
      <c r="RKL242" s="1574"/>
      <c r="RKM242" s="1574"/>
      <c r="RKN242" s="1574"/>
      <c r="RKO242" s="1574"/>
      <c r="RKP242" s="1574"/>
      <c r="RKQ242" s="1574"/>
      <c r="RKR242" s="1574"/>
      <c r="RKS242" s="1574"/>
      <c r="RKT242" s="1574"/>
      <c r="RKU242" s="1574"/>
      <c r="RKV242" s="1574"/>
      <c r="RKW242" s="1574"/>
      <c r="RKX242" s="1574"/>
      <c r="RKY242" s="1574"/>
      <c r="RKZ242" s="1574"/>
      <c r="RLA242" s="1574"/>
      <c r="RLB242" s="1574"/>
      <c r="RLC242" s="1574"/>
      <c r="RLD242" s="1574"/>
      <c r="RLE242" s="1574"/>
      <c r="RLF242" s="1574"/>
      <c r="RLG242" s="1574"/>
      <c r="RLH242" s="1574"/>
      <c r="RLI242" s="1574"/>
      <c r="RLJ242" s="1574"/>
      <c r="RLK242" s="1574"/>
      <c r="RLL242" s="1574"/>
      <c r="RLM242" s="1574"/>
      <c r="RLN242" s="1574"/>
      <c r="RLO242" s="1574"/>
      <c r="RLP242" s="1574"/>
      <c r="RLQ242" s="1574"/>
      <c r="RLR242" s="1574"/>
      <c r="RLS242" s="1574"/>
      <c r="RLT242" s="1574"/>
      <c r="RLU242" s="1574"/>
      <c r="RLV242" s="1574"/>
      <c r="RLW242" s="1574"/>
      <c r="RLX242" s="1574"/>
      <c r="RLY242" s="1574"/>
      <c r="RLZ242" s="1574"/>
      <c r="RMA242" s="1574"/>
      <c r="RMB242" s="1574"/>
      <c r="RMC242" s="1574"/>
      <c r="RMD242" s="1574"/>
      <c r="RME242" s="1574"/>
      <c r="RMF242" s="1574"/>
      <c r="RMG242" s="1574"/>
      <c r="RMH242" s="1574"/>
      <c r="RMI242" s="1574"/>
      <c r="RMJ242" s="1574"/>
      <c r="RMK242" s="1574"/>
      <c r="RML242" s="1574"/>
      <c r="RMM242" s="1574"/>
      <c r="RMN242" s="1574"/>
      <c r="RMO242" s="1574"/>
      <c r="RMP242" s="1574"/>
      <c r="RMQ242" s="1574"/>
      <c r="RMR242" s="1574"/>
      <c r="RMS242" s="1574"/>
      <c r="RMT242" s="1574"/>
      <c r="RMU242" s="1574"/>
      <c r="RMV242" s="1574"/>
      <c r="RMW242" s="1574"/>
      <c r="RMX242" s="1574"/>
      <c r="RMY242" s="1574"/>
      <c r="RMZ242" s="1574"/>
      <c r="RNA242" s="1574"/>
      <c r="RNB242" s="1574"/>
      <c r="RNC242" s="1574"/>
      <c r="RND242" s="1574"/>
      <c r="RNE242" s="1574"/>
      <c r="RNF242" s="1574"/>
      <c r="RNG242" s="1574"/>
      <c r="RNH242" s="1574"/>
      <c r="RNI242" s="1574"/>
      <c r="RNJ242" s="1574"/>
      <c r="RNK242" s="1574"/>
      <c r="RNL242" s="1574"/>
      <c r="RNM242" s="1574"/>
      <c r="RNN242" s="1574"/>
      <c r="RNO242" s="1574"/>
      <c r="RNP242" s="1574"/>
      <c r="RNQ242" s="1574"/>
      <c r="RNR242" s="1574"/>
      <c r="RNS242" s="1574"/>
      <c r="RNT242" s="1574"/>
      <c r="RNU242" s="1574"/>
      <c r="RNV242" s="1574"/>
      <c r="RNW242" s="1574"/>
      <c r="RNX242" s="1574"/>
      <c r="RNY242" s="1574"/>
      <c r="RNZ242" s="1574"/>
      <c r="ROA242" s="1574"/>
      <c r="ROB242" s="1574"/>
      <c r="ROC242" s="1574"/>
      <c r="ROD242" s="1574"/>
      <c r="ROE242" s="1574"/>
      <c r="ROF242" s="1574"/>
      <c r="ROG242" s="1574"/>
      <c r="ROH242" s="1574"/>
      <c r="ROI242" s="1574"/>
      <c r="ROJ242" s="1574"/>
      <c r="ROK242" s="1574"/>
      <c r="ROL242" s="1574"/>
      <c r="ROM242" s="1574"/>
      <c r="RON242" s="1574"/>
      <c r="ROO242" s="1574"/>
      <c r="ROP242" s="1574"/>
      <c r="ROQ242" s="1574"/>
      <c r="ROR242" s="1574"/>
      <c r="ROS242" s="1574"/>
      <c r="ROT242" s="1574"/>
      <c r="ROU242" s="1574"/>
      <c r="ROV242" s="1574"/>
      <c r="ROW242" s="1574"/>
      <c r="ROX242" s="1574"/>
      <c r="ROY242" s="1574"/>
      <c r="ROZ242" s="1574"/>
      <c r="RPA242" s="1574"/>
      <c r="RPB242" s="1574"/>
      <c r="RPC242" s="1574"/>
      <c r="RPD242" s="1574"/>
      <c r="RPE242" s="1574"/>
      <c r="RPF242" s="1574"/>
      <c r="RPG242" s="1574"/>
      <c r="RPH242" s="1574"/>
      <c r="RPI242" s="1574"/>
      <c r="RPJ242" s="1574"/>
      <c r="RPK242" s="1574"/>
      <c r="RPL242" s="1574"/>
      <c r="RPM242" s="1574"/>
      <c r="RPN242" s="1574"/>
      <c r="RPO242" s="1574"/>
      <c r="RPP242" s="1574"/>
      <c r="RPQ242" s="1574"/>
      <c r="RPR242" s="1574"/>
      <c r="RPS242" s="1574"/>
      <c r="RPT242" s="1574"/>
      <c r="RPU242" s="1574"/>
      <c r="RPV242" s="1574"/>
      <c r="RPW242" s="1574"/>
      <c r="RPX242" s="1574"/>
      <c r="RPY242" s="1574"/>
      <c r="RPZ242" s="1574"/>
      <c r="RQA242" s="1574"/>
      <c r="RQB242" s="1574"/>
      <c r="RQC242" s="1574"/>
      <c r="RQD242" s="1574"/>
      <c r="RQE242" s="1574"/>
      <c r="RQF242" s="1574"/>
      <c r="RQG242" s="1574"/>
      <c r="RQH242" s="1574"/>
      <c r="RQI242" s="1574"/>
      <c r="RQJ242" s="1574"/>
      <c r="RQK242" s="1574"/>
      <c r="RQL242" s="1574"/>
      <c r="RQM242" s="1574"/>
      <c r="RQN242" s="1574"/>
      <c r="RQO242" s="1574"/>
      <c r="RQP242" s="1574"/>
      <c r="RQQ242" s="1574"/>
      <c r="RQR242" s="1574"/>
      <c r="RQS242" s="1574"/>
      <c r="RQT242" s="1574"/>
      <c r="RQU242" s="1574"/>
      <c r="RQV242" s="1574"/>
      <c r="RQW242" s="1574"/>
      <c r="RQX242" s="1574"/>
      <c r="RQY242" s="1574"/>
      <c r="RQZ242" s="1574"/>
      <c r="RRA242" s="1574"/>
      <c r="RRB242" s="1574"/>
      <c r="RRC242" s="1574"/>
      <c r="RRD242" s="1574"/>
      <c r="RRE242" s="1574"/>
      <c r="RRF242" s="1574"/>
      <c r="RRG242" s="1574"/>
      <c r="RRH242" s="1574"/>
      <c r="RRI242" s="1574"/>
      <c r="RRJ242" s="1574"/>
      <c r="RRK242" s="1574"/>
      <c r="RRL242" s="1574"/>
      <c r="RRM242" s="1574"/>
      <c r="RRN242" s="1574"/>
      <c r="RRO242" s="1574"/>
      <c r="RRP242" s="1574"/>
      <c r="RRQ242" s="1574"/>
      <c r="RRR242" s="1574"/>
      <c r="RRS242" s="1574"/>
      <c r="RRT242" s="1574"/>
      <c r="RRU242" s="1574"/>
      <c r="RRV242" s="1574"/>
      <c r="RRW242" s="1574"/>
      <c r="RRX242" s="1574"/>
      <c r="RRY242" s="1574"/>
      <c r="RRZ242" s="1574"/>
      <c r="RSA242" s="1574"/>
      <c r="RSB242" s="1574"/>
      <c r="RSC242" s="1574"/>
      <c r="RSD242" s="1574"/>
      <c r="RSE242" s="1574"/>
      <c r="RSF242" s="1574"/>
      <c r="RSG242" s="1574"/>
      <c r="RSH242" s="1574"/>
      <c r="RSI242" s="1574"/>
      <c r="RSJ242" s="1574"/>
      <c r="RSK242" s="1574"/>
      <c r="RSL242" s="1574"/>
      <c r="RSM242" s="1574"/>
      <c r="RSN242" s="1574"/>
      <c r="RSO242" s="1574"/>
      <c r="RSP242" s="1574"/>
      <c r="RSQ242" s="1574"/>
      <c r="RSR242" s="1574"/>
      <c r="RSS242" s="1574"/>
      <c r="RST242" s="1574"/>
      <c r="RSU242" s="1574"/>
      <c r="RSV242" s="1574"/>
      <c r="RSW242" s="1574"/>
      <c r="RSX242" s="1574"/>
      <c r="RSY242" s="1574"/>
      <c r="RSZ242" s="1574"/>
      <c r="RTA242" s="1574"/>
      <c r="RTB242" s="1574"/>
      <c r="RTC242" s="1574"/>
      <c r="RTD242" s="1574"/>
      <c r="RTE242" s="1574"/>
      <c r="RTF242" s="1574"/>
      <c r="RTG242" s="1574"/>
      <c r="RTH242" s="1574"/>
      <c r="RTI242" s="1574"/>
      <c r="RTJ242" s="1574"/>
      <c r="RTK242" s="1574"/>
      <c r="RTL242" s="1574"/>
      <c r="RTM242" s="1574"/>
      <c r="RTN242" s="1574"/>
      <c r="RTO242" s="1574"/>
      <c r="RTP242" s="1574"/>
      <c r="RTQ242" s="1574"/>
      <c r="RTR242" s="1574"/>
      <c r="RTS242" s="1574"/>
      <c r="RTT242" s="1574"/>
      <c r="RTU242" s="1574"/>
      <c r="RTV242" s="1574"/>
      <c r="RTW242" s="1574"/>
      <c r="RTX242" s="1574"/>
      <c r="RTY242" s="1574"/>
      <c r="RTZ242" s="1574"/>
      <c r="RUA242" s="1574"/>
      <c r="RUB242" s="1574"/>
      <c r="RUC242" s="1574"/>
      <c r="RUD242" s="1574"/>
      <c r="RUE242" s="1574"/>
      <c r="RUF242" s="1574"/>
      <c r="RUG242" s="1574"/>
      <c r="RUH242" s="1574"/>
      <c r="RUI242" s="1574"/>
      <c r="RUJ242" s="1574"/>
      <c r="RUK242" s="1574"/>
      <c r="RUL242" s="1574"/>
      <c r="RUM242" s="1574"/>
      <c r="RUN242" s="1574"/>
      <c r="RUO242" s="1574"/>
      <c r="RUP242" s="1574"/>
      <c r="RUQ242" s="1574"/>
      <c r="RUR242" s="1574"/>
      <c r="RUS242" s="1574"/>
      <c r="RUT242" s="1574"/>
      <c r="RUU242" s="1574"/>
      <c r="RUV242" s="1574"/>
      <c r="RUW242" s="1574"/>
      <c r="RUX242" s="1574"/>
      <c r="RUY242" s="1574"/>
      <c r="RUZ242" s="1574"/>
      <c r="RVA242" s="1574"/>
      <c r="RVB242" s="1574"/>
      <c r="RVC242" s="1574"/>
      <c r="RVD242" s="1574"/>
      <c r="RVE242" s="1574"/>
      <c r="RVF242" s="1574"/>
      <c r="RVG242" s="1574"/>
      <c r="RVH242" s="1574"/>
      <c r="RVI242" s="1574"/>
      <c r="RVJ242" s="1574"/>
      <c r="RVK242" s="1574"/>
      <c r="RVL242" s="1574"/>
      <c r="RVM242" s="1574"/>
      <c r="RVN242" s="1574"/>
      <c r="RVO242" s="1574"/>
      <c r="RVP242" s="1574"/>
      <c r="RVQ242" s="1574"/>
      <c r="RVR242" s="1574"/>
      <c r="RVS242" s="1574"/>
      <c r="RVT242" s="1574"/>
      <c r="RVU242" s="1574"/>
      <c r="RVV242" s="1574"/>
      <c r="RVW242" s="1574"/>
      <c r="RVX242" s="1574"/>
      <c r="RVY242" s="1574"/>
      <c r="RVZ242" s="1574"/>
      <c r="RWA242" s="1574"/>
      <c r="RWB242" s="1574"/>
      <c r="RWC242" s="1574"/>
      <c r="RWD242" s="1574"/>
      <c r="RWE242" s="1574"/>
      <c r="RWF242" s="1574"/>
      <c r="RWG242" s="1574"/>
      <c r="RWH242" s="1574"/>
      <c r="RWI242" s="1574"/>
      <c r="RWJ242" s="1574"/>
      <c r="RWK242" s="1574"/>
      <c r="RWL242" s="1574"/>
      <c r="RWM242" s="1574"/>
      <c r="RWN242" s="1574"/>
      <c r="RWO242" s="1574"/>
      <c r="RWP242" s="1574"/>
      <c r="RWQ242" s="1574"/>
      <c r="RWR242" s="1574"/>
      <c r="RWS242" s="1574"/>
      <c r="RWT242" s="1574"/>
      <c r="RWU242" s="1574"/>
      <c r="RWV242" s="1574"/>
      <c r="RWW242" s="1574"/>
      <c r="RWX242" s="1574"/>
      <c r="RWY242" s="1574"/>
      <c r="RWZ242" s="1574"/>
      <c r="RXA242" s="1574"/>
      <c r="RXB242" s="1574"/>
      <c r="RXC242" s="1574"/>
      <c r="RXD242" s="1574"/>
      <c r="RXE242" s="1574"/>
      <c r="RXF242" s="1574"/>
      <c r="RXG242" s="1574"/>
      <c r="RXH242" s="1574"/>
      <c r="RXI242" s="1574"/>
      <c r="RXJ242" s="1574"/>
      <c r="RXK242" s="1574"/>
      <c r="RXL242" s="1574"/>
      <c r="RXM242" s="1574"/>
      <c r="RXN242" s="1574"/>
      <c r="RXO242" s="1574"/>
      <c r="RXP242" s="1574"/>
      <c r="RXQ242" s="1574"/>
      <c r="RXR242" s="1574"/>
      <c r="RXS242" s="1574"/>
      <c r="RXT242" s="1574"/>
      <c r="RXU242" s="1574"/>
      <c r="RXV242" s="1574"/>
      <c r="RXW242" s="1574"/>
      <c r="RXX242" s="1574"/>
      <c r="RXY242" s="1574"/>
      <c r="RXZ242" s="1574"/>
      <c r="RYA242" s="1574"/>
      <c r="RYB242" s="1574"/>
      <c r="RYC242" s="1574"/>
      <c r="RYD242" s="1574"/>
      <c r="RYE242" s="1574"/>
      <c r="RYF242" s="1574"/>
      <c r="RYG242" s="1574"/>
      <c r="RYH242" s="1574"/>
      <c r="RYI242" s="1574"/>
      <c r="RYJ242" s="1574"/>
      <c r="RYK242" s="1574"/>
      <c r="RYL242" s="1574"/>
      <c r="RYM242" s="1574"/>
      <c r="RYN242" s="1574"/>
      <c r="RYO242" s="1574"/>
      <c r="RYP242" s="1574"/>
      <c r="RYQ242" s="1574"/>
      <c r="RYR242" s="1574"/>
      <c r="RYS242" s="1574"/>
      <c r="RYT242" s="1574"/>
      <c r="RYU242" s="1574"/>
      <c r="RYV242" s="1574"/>
      <c r="RYW242" s="1574"/>
      <c r="RYX242" s="1574"/>
      <c r="RYY242" s="1574"/>
      <c r="RYZ242" s="1574"/>
      <c r="RZA242" s="1574"/>
      <c r="RZB242" s="1574"/>
      <c r="RZC242" s="1574"/>
      <c r="RZD242" s="1574"/>
      <c r="RZE242" s="1574"/>
      <c r="RZF242" s="1574"/>
      <c r="RZG242" s="1574"/>
      <c r="RZH242" s="1574"/>
      <c r="RZI242" s="1574"/>
      <c r="RZJ242" s="1574"/>
      <c r="RZK242" s="1574"/>
      <c r="RZL242" s="1574"/>
      <c r="RZM242" s="1574"/>
      <c r="RZN242" s="1574"/>
      <c r="RZO242" s="1574"/>
      <c r="RZP242" s="1574"/>
      <c r="RZQ242" s="1574"/>
      <c r="RZR242" s="1574"/>
      <c r="RZS242" s="1574"/>
      <c r="RZT242" s="1574"/>
      <c r="RZU242" s="1574"/>
      <c r="RZV242" s="1574"/>
      <c r="RZW242" s="1574"/>
      <c r="RZX242" s="1574"/>
      <c r="RZY242" s="1574"/>
      <c r="RZZ242" s="1574"/>
      <c r="SAA242" s="1574"/>
      <c r="SAB242" s="1574"/>
      <c r="SAC242" s="1574"/>
      <c r="SAD242" s="1574"/>
      <c r="SAE242" s="1574"/>
      <c r="SAF242" s="1574"/>
      <c r="SAG242" s="1574"/>
      <c r="SAH242" s="1574"/>
      <c r="SAI242" s="1574"/>
      <c r="SAJ242" s="1574"/>
      <c r="SAK242" s="1574"/>
      <c r="SAL242" s="1574"/>
      <c r="SAM242" s="1574"/>
      <c r="SAN242" s="1574"/>
      <c r="SAO242" s="1574"/>
      <c r="SAP242" s="1574"/>
      <c r="SAQ242" s="1574"/>
      <c r="SAR242" s="1574"/>
      <c r="SAS242" s="1574"/>
      <c r="SAT242" s="1574"/>
      <c r="SAU242" s="1574"/>
      <c r="SAV242" s="1574"/>
      <c r="SAW242" s="1574"/>
      <c r="SAX242" s="1574"/>
      <c r="SAY242" s="1574"/>
      <c r="SAZ242" s="1574"/>
      <c r="SBA242" s="1574"/>
      <c r="SBB242" s="1574"/>
      <c r="SBC242" s="1574"/>
      <c r="SBD242" s="1574"/>
      <c r="SBE242" s="1574"/>
      <c r="SBF242" s="1574"/>
      <c r="SBG242" s="1574"/>
      <c r="SBH242" s="1574"/>
      <c r="SBI242" s="1574"/>
      <c r="SBJ242" s="1574"/>
      <c r="SBK242" s="1574"/>
      <c r="SBL242" s="1574"/>
      <c r="SBM242" s="1574"/>
      <c r="SBN242" s="1574"/>
      <c r="SBO242" s="1574"/>
      <c r="SBP242" s="1574"/>
      <c r="SBQ242" s="1574"/>
      <c r="SBR242" s="1574"/>
      <c r="SBS242" s="1574"/>
      <c r="SBT242" s="1574"/>
      <c r="SBU242" s="1574"/>
      <c r="SBV242" s="1574"/>
      <c r="SBW242" s="1574"/>
      <c r="SBX242" s="1574"/>
      <c r="SBY242" s="1574"/>
      <c r="SBZ242" s="1574"/>
      <c r="SCA242" s="1574"/>
      <c r="SCB242" s="1574"/>
      <c r="SCC242" s="1574"/>
      <c r="SCD242" s="1574"/>
      <c r="SCE242" s="1574"/>
      <c r="SCF242" s="1574"/>
      <c r="SCG242" s="1574"/>
      <c r="SCH242" s="1574"/>
      <c r="SCI242" s="1574"/>
      <c r="SCJ242" s="1574"/>
      <c r="SCK242" s="1574"/>
      <c r="SCL242" s="1574"/>
      <c r="SCM242" s="1574"/>
      <c r="SCN242" s="1574"/>
      <c r="SCO242" s="1574"/>
      <c r="SCP242" s="1574"/>
      <c r="SCQ242" s="1574"/>
      <c r="SCR242" s="1574"/>
      <c r="SCS242" s="1574"/>
      <c r="SCT242" s="1574"/>
      <c r="SCU242" s="1574"/>
      <c r="SCV242" s="1574"/>
      <c r="SCW242" s="1574"/>
      <c r="SCX242" s="1574"/>
      <c r="SCY242" s="1574"/>
      <c r="SCZ242" s="1574"/>
      <c r="SDA242" s="1574"/>
      <c r="SDB242" s="1574"/>
      <c r="SDC242" s="1574"/>
      <c r="SDD242" s="1574"/>
      <c r="SDE242" s="1574"/>
      <c r="SDF242" s="1574"/>
      <c r="SDG242" s="1574"/>
      <c r="SDH242" s="1574"/>
      <c r="SDI242" s="1574"/>
      <c r="SDJ242" s="1574"/>
      <c r="SDK242" s="1574"/>
      <c r="SDL242" s="1574"/>
      <c r="SDM242" s="1574"/>
      <c r="SDN242" s="1574"/>
      <c r="SDO242" s="1574"/>
      <c r="SDP242" s="1574"/>
      <c r="SDQ242" s="1574"/>
      <c r="SDR242" s="1574"/>
      <c r="SDS242" s="1574"/>
      <c r="SDT242" s="1574"/>
      <c r="SDU242" s="1574"/>
      <c r="SDV242" s="1574"/>
      <c r="SDW242" s="1574"/>
      <c r="SDX242" s="1574"/>
      <c r="SDY242" s="1574"/>
      <c r="SDZ242" s="1574"/>
      <c r="SEA242" s="1574"/>
      <c r="SEB242" s="1574"/>
      <c r="SEC242" s="1574"/>
      <c r="SED242" s="1574"/>
      <c r="SEE242" s="1574"/>
      <c r="SEF242" s="1574"/>
      <c r="SEG242" s="1574"/>
      <c r="SEH242" s="1574"/>
      <c r="SEI242" s="1574"/>
      <c r="SEJ242" s="1574"/>
      <c r="SEK242" s="1574"/>
      <c r="SEL242" s="1574"/>
      <c r="SEM242" s="1574"/>
      <c r="SEN242" s="1574"/>
      <c r="SEO242" s="1574"/>
      <c r="SEP242" s="1574"/>
      <c r="SEQ242" s="1574"/>
      <c r="SER242" s="1574"/>
      <c r="SES242" s="1574"/>
      <c r="SET242" s="1574"/>
      <c r="SEU242" s="1574"/>
      <c r="SEV242" s="1574"/>
      <c r="SEW242" s="1574"/>
      <c r="SEX242" s="1574"/>
      <c r="SEY242" s="1574"/>
      <c r="SEZ242" s="1574"/>
      <c r="SFA242" s="1574"/>
      <c r="SFB242" s="1574"/>
      <c r="SFC242" s="1574"/>
      <c r="SFD242" s="1574"/>
      <c r="SFE242" s="1574"/>
      <c r="SFF242" s="1574"/>
      <c r="SFG242" s="1574"/>
      <c r="SFH242" s="1574"/>
      <c r="SFI242" s="1574"/>
      <c r="SFJ242" s="1574"/>
      <c r="SFK242" s="1574"/>
      <c r="SFL242" s="1574"/>
      <c r="SFM242" s="1574"/>
      <c r="SFN242" s="1574"/>
      <c r="SFO242" s="1574"/>
      <c r="SFP242" s="1574"/>
      <c r="SFQ242" s="1574"/>
      <c r="SFR242" s="1574"/>
      <c r="SFS242" s="1574"/>
      <c r="SFT242" s="1574"/>
      <c r="SFU242" s="1574"/>
      <c r="SFV242" s="1574"/>
      <c r="SFW242" s="1574"/>
      <c r="SFX242" s="1574"/>
      <c r="SFY242" s="1574"/>
      <c r="SFZ242" s="1574"/>
      <c r="SGA242" s="1574"/>
      <c r="SGB242" s="1574"/>
      <c r="SGC242" s="1574"/>
      <c r="SGD242" s="1574"/>
      <c r="SGE242" s="1574"/>
      <c r="SGF242" s="1574"/>
      <c r="SGG242" s="1574"/>
      <c r="SGH242" s="1574"/>
      <c r="SGI242" s="1574"/>
      <c r="SGJ242" s="1574"/>
      <c r="SGK242" s="1574"/>
      <c r="SGL242" s="1574"/>
      <c r="SGM242" s="1574"/>
      <c r="SGN242" s="1574"/>
      <c r="SGO242" s="1574"/>
      <c r="SGP242" s="1574"/>
      <c r="SGQ242" s="1574"/>
      <c r="SGR242" s="1574"/>
      <c r="SGS242" s="1574"/>
      <c r="SGT242" s="1574"/>
      <c r="SGU242" s="1574"/>
      <c r="SGV242" s="1574"/>
      <c r="SGW242" s="1574"/>
      <c r="SGX242" s="1574"/>
      <c r="SGY242" s="1574"/>
      <c r="SGZ242" s="1574"/>
      <c r="SHA242" s="1574"/>
      <c r="SHB242" s="1574"/>
      <c r="SHC242" s="1574"/>
      <c r="SHD242" s="1574"/>
      <c r="SHE242" s="1574"/>
      <c r="SHF242" s="1574"/>
      <c r="SHG242" s="1574"/>
      <c r="SHH242" s="1574"/>
      <c r="SHI242" s="1574"/>
      <c r="SHJ242" s="1574"/>
      <c r="SHK242" s="1574"/>
      <c r="SHL242" s="1574"/>
      <c r="SHM242" s="1574"/>
      <c r="SHN242" s="1574"/>
      <c r="SHO242" s="1574"/>
      <c r="SHP242" s="1574"/>
      <c r="SHQ242" s="1574"/>
      <c r="SHR242" s="1574"/>
      <c r="SHS242" s="1574"/>
      <c r="SHT242" s="1574"/>
      <c r="SHU242" s="1574"/>
      <c r="SHV242" s="1574"/>
      <c r="SHW242" s="1574"/>
      <c r="SHX242" s="1574"/>
      <c r="SHY242" s="1574"/>
      <c r="SHZ242" s="1574"/>
      <c r="SIA242" s="1574"/>
      <c r="SIB242" s="1574"/>
      <c r="SIC242" s="1574"/>
      <c r="SID242" s="1574"/>
      <c r="SIE242" s="1574"/>
      <c r="SIF242" s="1574"/>
      <c r="SIG242" s="1574"/>
      <c r="SIH242" s="1574"/>
      <c r="SII242" s="1574"/>
      <c r="SIJ242" s="1574"/>
      <c r="SIK242" s="1574"/>
      <c r="SIL242" s="1574"/>
      <c r="SIM242" s="1574"/>
      <c r="SIN242" s="1574"/>
      <c r="SIO242" s="1574"/>
      <c r="SIP242" s="1574"/>
      <c r="SIQ242" s="1574"/>
      <c r="SIR242" s="1574"/>
      <c r="SIS242" s="1574"/>
      <c r="SIT242" s="1574"/>
      <c r="SIU242" s="1574"/>
      <c r="SIV242" s="1574"/>
      <c r="SIW242" s="1574"/>
      <c r="SIX242" s="1574"/>
      <c r="SIY242" s="1574"/>
      <c r="SIZ242" s="1574"/>
      <c r="SJA242" s="1574"/>
      <c r="SJB242" s="1574"/>
      <c r="SJC242" s="1574"/>
      <c r="SJD242" s="1574"/>
      <c r="SJE242" s="1574"/>
      <c r="SJF242" s="1574"/>
      <c r="SJG242" s="1574"/>
      <c r="SJH242" s="1574"/>
      <c r="SJI242" s="1574"/>
      <c r="SJJ242" s="1574"/>
      <c r="SJK242" s="1574"/>
      <c r="SJL242" s="1574"/>
      <c r="SJM242" s="1574"/>
      <c r="SJN242" s="1574"/>
      <c r="SJO242" s="1574"/>
      <c r="SJP242" s="1574"/>
      <c r="SJQ242" s="1574"/>
      <c r="SJR242" s="1574"/>
      <c r="SJS242" s="1574"/>
      <c r="SJT242" s="1574"/>
      <c r="SJU242" s="1574"/>
      <c r="SJV242" s="1574"/>
      <c r="SJW242" s="1574"/>
      <c r="SJX242" s="1574"/>
      <c r="SJY242" s="1574"/>
      <c r="SJZ242" s="1574"/>
      <c r="SKA242" s="1574"/>
      <c r="SKB242" s="1574"/>
      <c r="SKC242" s="1574"/>
      <c r="SKD242" s="1574"/>
      <c r="SKE242" s="1574"/>
      <c r="SKF242" s="1574"/>
      <c r="SKG242" s="1574"/>
      <c r="SKH242" s="1574"/>
      <c r="SKI242" s="1574"/>
      <c r="SKJ242" s="1574"/>
      <c r="SKK242" s="1574"/>
      <c r="SKL242" s="1574"/>
      <c r="SKM242" s="1574"/>
      <c r="SKN242" s="1574"/>
      <c r="SKO242" s="1574"/>
      <c r="SKP242" s="1574"/>
      <c r="SKQ242" s="1574"/>
      <c r="SKR242" s="1574"/>
      <c r="SKS242" s="1574"/>
      <c r="SKT242" s="1574"/>
      <c r="SKU242" s="1574"/>
      <c r="SKV242" s="1574"/>
      <c r="SKW242" s="1574"/>
      <c r="SKX242" s="1574"/>
      <c r="SKY242" s="1574"/>
      <c r="SKZ242" s="1574"/>
      <c r="SLA242" s="1574"/>
      <c r="SLB242" s="1574"/>
      <c r="SLC242" s="1574"/>
      <c r="SLD242" s="1574"/>
      <c r="SLE242" s="1574"/>
      <c r="SLF242" s="1574"/>
      <c r="SLG242" s="1574"/>
      <c r="SLH242" s="1574"/>
      <c r="SLI242" s="1574"/>
      <c r="SLJ242" s="1574"/>
      <c r="SLK242" s="1574"/>
      <c r="SLL242" s="1574"/>
      <c r="SLM242" s="1574"/>
      <c r="SLN242" s="1574"/>
      <c r="SLO242" s="1574"/>
      <c r="SLP242" s="1574"/>
      <c r="SLQ242" s="1574"/>
      <c r="SLR242" s="1574"/>
      <c r="SLS242" s="1574"/>
      <c r="SLT242" s="1574"/>
      <c r="SLU242" s="1574"/>
      <c r="SLV242" s="1574"/>
      <c r="SLW242" s="1574"/>
      <c r="SLX242" s="1574"/>
      <c r="SLY242" s="1574"/>
      <c r="SLZ242" s="1574"/>
      <c r="SMA242" s="1574"/>
      <c r="SMB242" s="1574"/>
      <c r="SMC242" s="1574"/>
      <c r="SMD242" s="1574"/>
      <c r="SME242" s="1574"/>
      <c r="SMF242" s="1574"/>
      <c r="SMG242" s="1574"/>
      <c r="SMH242" s="1574"/>
      <c r="SMI242" s="1574"/>
      <c r="SMJ242" s="1574"/>
      <c r="SMK242" s="1574"/>
      <c r="SML242" s="1574"/>
      <c r="SMM242" s="1574"/>
      <c r="SMN242" s="1574"/>
      <c r="SMO242" s="1574"/>
      <c r="SMP242" s="1574"/>
      <c r="SMQ242" s="1574"/>
      <c r="SMR242" s="1574"/>
      <c r="SMS242" s="1574"/>
      <c r="SMT242" s="1574"/>
      <c r="SMU242" s="1574"/>
      <c r="SMV242" s="1574"/>
      <c r="SMW242" s="1574"/>
      <c r="SMX242" s="1574"/>
      <c r="SMY242" s="1574"/>
      <c r="SMZ242" s="1574"/>
      <c r="SNA242" s="1574"/>
      <c r="SNB242" s="1574"/>
      <c r="SNC242" s="1574"/>
      <c r="SND242" s="1574"/>
      <c r="SNE242" s="1574"/>
      <c r="SNF242" s="1574"/>
      <c r="SNG242" s="1574"/>
      <c r="SNH242" s="1574"/>
      <c r="SNI242" s="1574"/>
      <c r="SNJ242" s="1574"/>
      <c r="SNK242" s="1574"/>
      <c r="SNL242" s="1574"/>
      <c r="SNM242" s="1574"/>
      <c r="SNN242" s="1574"/>
      <c r="SNO242" s="1574"/>
      <c r="SNP242" s="1574"/>
      <c r="SNQ242" s="1574"/>
      <c r="SNR242" s="1574"/>
      <c r="SNS242" s="1574"/>
      <c r="SNT242" s="1574"/>
      <c r="SNU242" s="1574"/>
      <c r="SNV242" s="1574"/>
      <c r="SNW242" s="1574"/>
      <c r="SNX242" s="1574"/>
      <c r="SNY242" s="1574"/>
      <c r="SNZ242" s="1574"/>
      <c r="SOA242" s="1574"/>
      <c r="SOB242" s="1574"/>
      <c r="SOC242" s="1574"/>
      <c r="SOD242" s="1574"/>
      <c r="SOE242" s="1574"/>
      <c r="SOF242" s="1574"/>
      <c r="SOG242" s="1574"/>
      <c r="SOH242" s="1574"/>
      <c r="SOI242" s="1574"/>
      <c r="SOJ242" s="1574"/>
      <c r="SOK242" s="1574"/>
      <c r="SOL242" s="1574"/>
      <c r="SOM242" s="1574"/>
      <c r="SON242" s="1574"/>
      <c r="SOO242" s="1574"/>
      <c r="SOP242" s="1574"/>
      <c r="SOQ242" s="1574"/>
      <c r="SOR242" s="1574"/>
      <c r="SOS242" s="1574"/>
      <c r="SOT242" s="1574"/>
      <c r="SOU242" s="1574"/>
      <c r="SOV242" s="1574"/>
      <c r="SOW242" s="1574"/>
      <c r="SOX242" s="1574"/>
      <c r="SOY242" s="1574"/>
      <c r="SOZ242" s="1574"/>
      <c r="SPA242" s="1574"/>
      <c r="SPB242" s="1574"/>
      <c r="SPC242" s="1574"/>
      <c r="SPD242" s="1574"/>
      <c r="SPE242" s="1574"/>
      <c r="SPF242" s="1574"/>
      <c r="SPG242" s="1574"/>
      <c r="SPH242" s="1574"/>
      <c r="SPI242" s="1574"/>
      <c r="SPJ242" s="1574"/>
      <c r="SPK242" s="1574"/>
      <c r="SPL242" s="1574"/>
      <c r="SPM242" s="1574"/>
      <c r="SPN242" s="1574"/>
      <c r="SPO242" s="1574"/>
      <c r="SPP242" s="1574"/>
      <c r="SPQ242" s="1574"/>
      <c r="SPR242" s="1574"/>
      <c r="SPS242" s="1574"/>
      <c r="SPT242" s="1574"/>
      <c r="SPU242" s="1574"/>
      <c r="SPV242" s="1574"/>
      <c r="SPW242" s="1574"/>
      <c r="SPX242" s="1574"/>
      <c r="SPY242" s="1574"/>
      <c r="SPZ242" s="1574"/>
      <c r="SQA242" s="1574"/>
      <c r="SQB242" s="1574"/>
      <c r="SQC242" s="1574"/>
      <c r="SQD242" s="1574"/>
      <c r="SQE242" s="1574"/>
      <c r="SQF242" s="1574"/>
      <c r="SQG242" s="1574"/>
      <c r="SQH242" s="1574"/>
      <c r="SQI242" s="1574"/>
      <c r="SQJ242" s="1574"/>
      <c r="SQK242" s="1574"/>
      <c r="SQL242" s="1574"/>
      <c r="SQM242" s="1574"/>
      <c r="SQN242" s="1574"/>
      <c r="SQO242" s="1574"/>
      <c r="SQP242" s="1574"/>
      <c r="SQQ242" s="1574"/>
      <c r="SQR242" s="1574"/>
      <c r="SQS242" s="1574"/>
      <c r="SQT242" s="1574"/>
      <c r="SQU242" s="1574"/>
      <c r="SQV242" s="1574"/>
      <c r="SQW242" s="1574"/>
      <c r="SQX242" s="1574"/>
      <c r="SQY242" s="1574"/>
      <c r="SQZ242" s="1574"/>
      <c r="SRA242" s="1574"/>
      <c r="SRB242" s="1574"/>
      <c r="SRC242" s="1574"/>
      <c r="SRD242" s="1574"/>
      <c r="SRE242" s="1574"/>
      <c r="SRF242" s="1574"/>
      <c r="SRG242" s="1574"/>
      <c r="SRH242" s="1574"/>
      <c r="SRI242" s="1574"/>
      <c r="SRJ242" s="1574"/>
      <c r="SRK242" s="1574"/>
      <c r="SRL242" s="1574"/>
      <c r="SRM242" s="1574"/>
      <c r="SRN242" s="1574"/>
      <c r="SRO242" s="1574"/>
      <c r="SRP242" s="1574"/>
      <c r="SRQ242" s="1574"/>
      <c r="SRR242" s="1574"/>
      <c r="SRS242" s="1574"/>
      <c r="SRT242" s="1574"/>
      <c r="SRU242" s="1574"/>
      <c r="SRV242" s="1574"/>
      <c r="SRW242" s="1574"/>
      <c r="SRX242" s="1574"/>
      <c r="SRY242" s="1574"/>
      <c r="SRZ242" s="1574"/>
      <c r="SSA242" s="1574"/>
      <c r="SSB242" s="1574"/>
      <c r="SSC242" s="1574"/>
      <c r="SSD242" s="1574"/>
      <c r="SSE242" s="1574"/>
      <c r="SSF242" s="1574"/>
      <c r="SSG242" s="1574"/>
      <c r="SSH242" s="1574"/>
      <c r="SSI242" s="1574"/>
      <c r="SSJ242" s="1574"/>
      <c r="SSK242" s="1574"/>
      <c r="SSL242" s="1574"/>
      <c r="SSM242" s="1574"/>
      <c r="SSN242" s="1574"/>
      <c r="SSO242" s="1574"/>
      <c r="SSP242" s="1574"/>
      <c r="SSQ242" s="1574"/>
      <c r="SSR242" s="1574"/>
      <c r="SSS242" s="1574"/>
      <c r="SST242" s="1574"/>
      <c r="SSU242" s="1574"/>
      <c r="SSV242" s="1574"/>
      <c r="SSW242" s="1574"/>
      <c r="SSX242" s="1574"/>
      <c r="SSY242" s="1574"/>
      <c r="SSZ242" s="1574"/>
      <c r="STA242" s="1574"/>
      <c r="STB242" s="1574"/>
      <c r="STC242" s="1574"/>
      <c r="STD242" s="1574"/>
      <c r="STE242" s="1574"/>
      <c r="STF242" s="1574"/>
      <c r="STG242" s="1574"/>
      <c r="STH242" s="1574"/>
      <c r="STI242" s="1574"/>
      <c r="STJ242" s="1574"/>
      <c r="STK242" s="1574"/>
      <c r="STL242" s="1574"/>
      <c r="STM242" s="1574"/>
      <c r="STN242" s="1574"/>
      <c r="STO242" s="1574"/>
      <c r="STP242" s="1574"/>
      <c r="STQ242" s="1574"/>
      <c r="STR242" s="1574"/>
      <c r="STS242" s="1574"/>
      <c r="STT242" s="1574"/>
      <c r="STU242" s="1574"/>
      <c r="STV242" s="1574"/>
      <c r="STW242" s="1574"/>
      <c r="STX242" s="1574"/>
      <c r="STY242" s="1574"/>
      <c r="STZ242" s="1574"/>
      <c r="SUA242" s="1574"/>
      <c r="SUB242" s="1574"/>
      <c r="SUC242" s="1574"/>
      <c r="SUD242" s="1574"/>
      <c r="SUE242" s="1574"/>
      <c r="SUF242" s="1574"/>
      <c r="SUG242" s="1574"/>
      <c r="SUH242" s="1574"/>
      <c r="SUI242" s="1574"/>
      <c r="SUJ242" s="1574"/>
      <c r="SUK242" s="1574"/>
      <c r="SUL242" s="1574"/>
      <c r="SUM242" s="1574"/>
      <c r="SUN242" s="1574"/>
      <c r="SUO242" s="1574"/>
      <c r="SUP242" s="1574"/>
      <c r="SUQ242" s="1574"/>
      <c r="SUR242" s="1574"/>
      <c r="SUS242" s="1574"/>
      <c r="SUT242" s="1574"/>
      <c r="SUU242" s="1574"/>
      <c r="SUV242" s="1574"/>
      <c r="SUW242" s="1574"/>
      <c r="SUX242" s="1574"/>
      <c r="SUY242" s="1574"/>
      <c r="SUZ242" s="1574"/>
      <c r="SVA242" s="1574"/>
      <c r="SVB242" s="1574"/>
      <c r="SVC242" s="1574"/>
      <c r="SVD242" s="1574"/>
      <c r="SVE242" s="1574"/>
      <c r="SVF242" s="1574"/>
      <c r="SVG242" s="1574"/>
      <c r="SVH242" s="1574"/>
      <c r="SVI242" s="1574"/>
      <c r="SVJ242" s="1574"/>
      <c r="SVK242" s="1574"/>
      <c r="SVL242" s="1574"/>
      <c r="SVM242" s="1574"/>
      <c r="SVN242" s="1574"/>
      <c r="SVO242" s="1574"/>
      <c r="SVP242" s="1574"/>
      <c r="SVQ242" s="1574"/>
      <c r="SVR242" s="1574"/>
      <c r="SVS242" s="1574"/>
      <c r="SVT242" s="1574"/>
      <c r="SVU242" s="1574"/>
      <c r="SVV242" s="1574"/>
      <c r="SVW242" s="1574"/>
      <c r="SVX242" s="1574"/>
      <c r="SVY242" s="1574"/>
      <c r="SVZ242" s="1574"/>
      <c r="SWA242" s="1574"/>
      <c r="SWB242" s="1574"/>
      <c r="SWC242" s="1574"/>
      <c r="SWD242" s="1574"/>
      <c r="SWE242" s="1574"/>
      <c r="SWF242" s="1574"/>
      <c r="SWG242" s="1574"/>
      <c r="SWH242" s="1574"/>
      <c r="SWI242" s="1574"/>
      <c r="SWJ242" s="1574"/>
      <c r="SWK242" s="1574"/>
      <c r="SWL242" s="1574"/>
      <c r="SWM242" s="1574"/>
      <c r="SWN242" s="1574"/>
      <c r="SWO242" s="1574"/>
      <c r="SWP242" s="1574"/>
      <c r="SWQ242" s="1574"/>
      <c r="SWR242" s="1574"/>
      <c r="SWS242" s="1574"/>
      <c r="SWT242" s="1574"/>
      <c r="SWU242" s="1574"/>
      <c r="SWV242" s="1574"/>
      <c r="SWW242" s="1574"/>
      <c r="SWX242" s="1574"/>
      <c r="SWY242" s="1574"/>
      <c r="SWZ242" s="1574"/>
      <c r="SXA242" s="1574"/>
      <c r="SXB242" s="1574"/>
      <c r="SXC242" s="1574"/>
      <c r="SXD242" s="1574"/>
      <c r="SXE242" s="1574"/>
      <c r="SXF242" s="1574"/>
      <c r="SXG242" s="1574"/>
      <c r="SXH242" s="1574"/>
      <c r="SXI242" s="1574"/>
      <c r="SXJ242" s="1574"/>
      <c r="SXK242" s="1574"/>
      <c r="SXL242" s="1574"/>
      <c r="SXM242" s="1574"/>
      <c r="SXN242" s="1574"/>
      <c r="SXO242" s="1574"/>
      <c r="SXP242" s="1574"/>
      <c r="SXQ242" s="1574"/>
      <c r="SXR242" s="1574"/>
      <c r="SXS242" s="1574"/>
      <c r="SXT242" s="1574"/>
      <c r="SXU242" s="1574"/>
      <c r="SXV242" s="1574"/>
      <c r="SXW242" s="1574"/>
      <c r="SXX242" s="1574"/>
      <c r="SXY242" s="1574"/>
      <c r="SXZ242" s="1574"/>
      <c r="SYA242" s="1574"/>
      <c r="SYB242" s="1574"/>
      <c r="SYC242" s="1574"/>
      <c r="SYD242" s="1574"/>
      <c r="SYE242" s="1574"/>
      <c r="SYF242" s="1574"/>
      <c r="SYG242" s="1574"/>
      <c r="SYH242" s="1574"/>
      <c r="SYI242" s="1574"/>
      <c r="SYJ242" s="1574"/>
      <c r="SYK242" s="1574"/>
      <c r="SYL242" s="1574"/>
      <c r="SYM242" s="1574"/>
      <c r="SYN242" s="1574"/>
      <c r="SYO242" s="1574"/>
      <c r="SYP242" s="1574"/>
      <c r="SYQ242" s="1574"/>
      <c r="SYR242" s="1574"/>
      <c r="SYS242" s="1574"/>
      <c r="SYT242" s="1574"/>
      <c r="SYU242" s="1574"/>
      <c r="SYV242" s="1574"/>
      <c r="SYW242" s="1574"/>
      <c r="SYX242" s="1574"/>
      <c r="SYY242" s="1574"/>
      <c r="SYZ242" s="1574"/>
      <c r="SZA242" s="1574"/>
      <c r="SZB242" s="1574"/>
      <c r="SZC242" s="1574"/>
      <c r="SZD242" s="1574"/>
      <c r="SZE242" s="1574"/>
      <c r="SZF242" s="1574"/>
      <c r="SZG242" s="1574"/>
      <c r="SZH242" s="1574"/>
      <c r="SZI242" s="1574"/>
      <c r="SZJ242" s="1574"/>
      <c r="SZK242" s="1574"/>
      <c r="SZL242" s="1574"/>
      <c r="SZM242" s="1574"/>
      <c r="SZN242" s="1574"/>
      <c r="SZO242" s="1574"/>
      <c r="SZP242" s="1574"/>
      <c r="SZQ242" s="1574"/>
      <c r="SZR242" s="1574"/>
      <c r="SZS242" s="1574"/>
      <c r="SZT242" s="1574"/>
      <c r="SZU242" s="1574"/>
      <c r="SZV242" s="1574"/>
      <c r="SZW242" s="1574"/>
      <c r="SZX242" s="1574"/>
      <c r="SZY242" s="1574"/>
      <c r="SZZ242" s="1574"/>
      <c r="TAA242" s="1574"/>
      <c r="TAB242" s="1574"/>
      <c r="TAC242" s="1574"/>
      <c r="TAD242" s="1574"/>
      <c r="TAE242" s="1574"/>
      <c r="TAF242" s="1574"/>
      <c r="TAG242" s="1574"/>
      <c r="TAH242" s="1574"/>
      <c r="TAI242" s="1574"/>
      <c r="TAJ242" s="1574"/>
      <c r="TAK242" s="1574"/>
      <c r="TAL242" s="1574"/>
      <c r="TAM242" s="1574"/>
      <c r="TAN242" s="1574"/>
      <c r="TAO242" s="1574"/>
      <c r="TAP242" s="1574"/>
      <c r="TAQ242" s="1574"/>
      <c r="TAR242" s="1574"/>
      <c r="TAS242" s="1574"/>
      <c r="TAT242" s="1574"/>
      <c r="TAU242" s="1574"/>
      <c r="TAV242" s="1574"/>
      <c r="TAW242" s="1574"/>
      <c r="TAX242" s="1574"/>
      <c r="TAY242" s="1574"/>
      <c r="TAZ242" s="1574"/>
      <c r="TBA242" s="1574"/>
      <c r="TBB242" s="1574"/>
      <c r="TBC242" s="1574"/>
      <c r="TBD242" s="1574"/>
      <c r="TBE242" s="1574"/>
      <c r="TBF242" s="1574"/>
      <c r="TBG242" s="1574"/>
      <c r="TBH242" s="1574"/>
      <c r="TBI242" s="1574"/>
      <c r="TBJ242" s="1574"/>
      <c r="TBK242" s="1574"/>
      <c r="TBL242" s="1574"/>
      <c r="TBM242" s="1574"/>
      <c r="TBN242" s="1574"/>
      <c r="TBO242" s="1574"/>
      <c r="TBP242" s="1574"/>
      <c r="TBQ242" s="1574"/>
      <c r="TBR242" s="1574"/>
      <c r="TBS242" s="1574"/>
      <c r="TBT242" s="1574"/>
      <c r="TBU242" s="1574"/>
      <c r="TBV242" s="1574"/>
      <c r="TBW242" s="1574"/>
      <c r="TBX242" s="1574"/>
      <c r="TBY242" s="1574"/>
      <c r="TBZ242" s="1574"/>
      <c r="TCA242" s="1574"/>
      <c r="TCB242" s="1574"/>
      <c r="TCC242" s="1574"/>
      <c r="TCD242" s="1574"/>
      <c r="TCE242" s="1574"/>
      <c r="TCF242" s="1574"/>
      <c r="TCG242" s="1574"/>
      <c r="TCH242" s="1574"/>
      <c r="TCI242" s="1574"/>
      <c r="TCJ242" s="1574"/>
      <c r="TCK242" s="1574"/>
      <c r="TCL242" s="1574"/>
      <c r="TCM242" s="1574"/>
      <c r="TCN242" s="1574"/>
      <c r="TCO242" s="1574"/>
      <c r="TCP242" s="1574"/>
      <c r="TCQ242" s="1574"/>
      <c r="TCR242" s="1574"/>
      <c r="TCS242" s="1574"/>
      <c r="TCT242" s="1574"/>
      <c r="TCU242" s="1574"/>
      <c r="TCV242" s="1574"/>
      <c r="TCW242" s="1574"/>
      <c r="TCX242" s="1574"/>
      <c r="TCY242" s="1574"/>
      <c r="TCZ242" s="1574"/>
      <c r="TDA242" s="1574"/>
      <c r="TDB242" s="1574"/>
      <c r="TDC242" s="1574"/>
      <c r="TDD242" s="1574"/>
      <c r="TDE242" s="1574"/>
      <c r="TDF242" s="1574"/>
      <c r="TDG242" s="1574"/>
      <c r="TDH242" s="1574"/>
      <c r="TDI242" s="1574"/>
      <c r="TDJ242" s="1574"/>
      <c r="TDK242" s="1574"/>
      <c r="TDL242" s="1574"/>
      <c r="TDM242" s="1574"/>
      <c r="TDN242" s="1574"/>
      <c r="TDO242" s="1574"/>
      <c r="TDP242" s="1574"/>
      <c r="TDQ242" s="1574"/>
      <c r="TDR242" s="1574"/>
      <c r="TDS242" s="1574"/>
      <c r="TDT242" s="1574"/>
      <c r="TDU242" s="1574"/>
      <c r="TDV242" s="1574"/>
      <c r="TDW242" s="1574"/>
      <c r="TDX242" s="1574"/>
      <c r="TDY242" s="1574"/>
      <c r="TDZ242" s="1574"/>
      <c r="TEA242" s="1574"/>
      <c r="TEB242" s="1574"/>
      <c r="TEC242" s="1574"/>
      <c r="TED242" s="1574"/>
      <c r="TEE242" s="1574"/>
      <c r="TEF242" s="1574"/>
      <c r="TEG242" s="1574"/>
      <c r="TEH242" s="1574"/>
      <c r="TEI242" s="1574"/>
      <c r="TEJ242" s="1574"/>
      <c r="TEK242" s="1574"/>
      <c r="TEL242" s="1574"/>
      <c r="TEM242" s="1574"/>
      <c r="TEN242" s="1574"/>
      <c r="TEO242" s="1574"/>
      <c r="TEP242" s="1574"/>
      <c r="TEQ242" s="1574"/>
      <c r="TER242" s="1574"/>
      <c r="TES242" s="1574"/>
      <c r="TET242" s="1574"/>
      <c r="TEU242" s="1574"/>
      <c r="TEV242" s="1574"/>
      <c r="TEW242" s="1574"/>
      <c r="TEX242" s="1574"/>
      <c r="TEY242" s="1574"/>
      <c r="TEZ242" s="1574"/>
      <c r="TFA242" s="1574"/>
      <c r="TFB242" s="1574"/>
      <c r="TFC242" s="1574"/>
      <c r="TFD242" s="1574"/>
      <c r="TFE242" s="1574"/>
      <c r="TFF242" s="1574"/>
      <c r="TFG242" s="1574"/>
      <c r="TFH242" s="1574"/>
      <c r="TFI242" s="1574"/>
      <c r="TFJ242" s="1574"/>
      <c r="TFK242" s="1574"/>
      <c r="TFL242" s="1574"/>
      <c r="TFM242" s="1574"/>
      <c r="TFN242" s="1574"/>
      <c r="TFO242" s="1574"/>
      <c r="TFP242" s="1574"/>
      <c r="TFQ242" s="1574"/>
      <c r="TFR242" s="1574"/>
      <c r="TFS242" s="1574"/>
      <c r="TFT242" s="1574"/>
      <c r="TFU242" s="1574"/>
      <c r="TFV242" s="1574"/>
      <c r="TFW242" s="1574"/>
      <c r="TFX242" s="1574"/>
      <c r="TFY242" s="1574"/>
      <c r="TFZ242" s="1574"/>
      <c r="TGA242" s="1574"/>
      <c r="TGB242" s="1574"/>
      <c r="TGC242" s="1574"/>
      <c r="TGD242" s="1574"/>
      <c r="TGE242" s="1574"/>
      <c r="TGF242" s="1574"/>
      <c r="TGG242" s="1574"/>
      <c r="TGH242" s="1574"/>
      <c r="TGI242" s="1574"/>
      <c r="TGJ242" s="1574"/>
      <c r="TGK242" s="1574"/>
      <c r="TGL242" s="1574"/>
      <c r="TGM242" s="1574"/>
      <c r="TGN242" s="1574"/>
      <c r="TGO242" s="1574"/>
      <c r="TGP242" s="1574"/>
      <c r="TGQ242" s="1574"/>
      <c r="TGR242" s="1574"/>
      <c r="TGS242" s="1574"/>
      <c r="TGT242" s="1574"/>
      <c r="TGU242" s="1574"/>
      <c r="TGV242" s="1574"/>
      <c r="TGW242" s="1574"/>
      <c r="TGX242" s="1574"/>
      <c r="TGY242" s="1574"/>
      <c r="TGZ242" s="1574"/>
      <c r="THA242" s="1574"/>
      <c r="THB242" s="1574"/>
      <c r="THC242" s="1574"/>
      <c r="THD242" s="1574"/>
      <c r="THE242" s="1574"/>
      <c r="THF242" s="1574"/>
      <c r="THG242" s="1574"/>
      <c r="THH242" s="1574"/>
      <c r="THI242" s="1574"/>
      <c r="THJ242" s="1574"/>
      <c r="THK242" s="1574"/>
      <c r="THL242" s="1574"/>
      <c r="THM242" s="1574"/>
      <c r="THN242" s="1574"/>
      <c r="THO242" s="1574"/>
      <c r="THP242" s="1574"/>
      <c r="THQ242" s="1574"/>
      <c r="THR242" s="1574"/>
      <c r="THS242" s="1574"/>
      <c r="THT242" s="1574"/>
      <c r="THU242" s="1574"/>
      <c r="THV242" s="1574"/>
      <c r="THW242" s="1574"/>
      <c r="THX242" s="1574"/>
      <c r="THY242" s="1574"/>
      <c r="THZ242" s="1574"/>
      <c r="TIA242" s="1574"/>
      <c r="TIB242" s="1574"/>
      <c r="TIC242" s="1574"/>
      <c r="TID242" s="1574"/>
      <c r="TIE242" s="1574"/>
      <c r="TIF242" s="1574"/>
      <c r="TIG242" s="1574"/>
      <c r="TIH242" s="1574"/>
      <c r="TII242" s="1574"/>
      <c r="TIJ242" s="1574"/>
      <c r="TIK242" s="1574"/>
      <c r="TIL242" s="1574"/>
      <c r="TIM242" s="1574"/>
      <c r="TIN242" s="1574"/>
      <c r="TIO242" s="1574"/>
      <c r="TIP242" s="1574"/>
      <c r="TIQ242" s="1574"/>
      <c r="TIR242" s="1574"/>
      <c r="TIS242" s="1574"/>
      <c r="TIT242" s="1574"/>
      <c r="TIU242" s="1574"/>
      <c r="TIV242" s="1574"/>
      <c r="TIW242" s="1574"/>
      <c r="TIX242" s="1574"/>
      <c r="TIY242" s="1574"/>
      <c r="TIZ242" s="1574"/>
      <c r="TJA242" s="1574"/>
      <c r="TJB242" s="1574"/>
      <c r="TJC242" s="1574"/>
      <c r="TJD242" s="1574"/>
      <c r="TJE242" s="1574"/>
      <c r="TJF242" s="1574"/>
      <c r="TJG242" s="1574"/>
      <c r="TJH242" s="1574"/>
      <c r="TJI242" s="1574"/>
      <c r="TJJ242" s="1574"/>
      <c r="TJK242" s="1574"/>
      <c r="TJL242" s="1574"/>
      <c r="TJM242" s="1574"/>
      <c r="TJN242" s="1574"/>
      <c r="TJO242" s="1574"/>
      <c r="TJP242" s="1574"/>
      <c r="TJQ242" s="1574"/>
      <c r="TJR242" s="1574"/>
      <c r="TJS242" s="1574"/>
      <c r="TJT242" s="1574"/>
      <c r="TJU242" s="1574"/>
      <c r="TJV242" s="1574"/>
      <c r="TJW242" s="1574"/>
      <c r="TJX242" s="1574"/>
      <c r="TJY242" s="1574"/>
      <c r="TJZ242" s="1574"/>
      <c r="TKA242" s="1574"/>
      <c r="TKB242" s="1574"/>
      <c r="TKC242" s="1574"/>
      <c r="TKD242" s="1574"/>
      <c r="TKE242" s="1574"/>
      <c r="TKF242" s="1574"/>
      <c r="TKG242" s="1574"/>
      <c r="TKH242" s="1574"/>
      <c r="TKI242" s="1574"/>
      <c r="TKJ242" s="1574"/>
      <c r="TKK242" s="1574"/>
      <c r="TKL242" s="1574"/>
      <c r="TKM242" s="1574"/>
      <c r="TKN242" s="1574"/>
      <c r="TKO242" s="1574"/>
      <c r="TKP242" s="1574"/>
      <c r="TKQ242" s="1574"/>
      <c r="TKR242" s="1574"/>
      <c r="TKS242" s="1574"/>
      <c r="TKT242" s="1574"/>
      <c r="TKU242" s="1574"/>
      <c r="TKV242" s="1574"/>
      <c r="TKW242" s="1574"/>
      <c r="TKX242" s="1574"/>
      <c r="TKY242" s="1574"/>
      <c r="TKZ242" s="1574"/>
      <c r="TLA242" s="1574"/>
      <c r="TLB242" s="1574"/>
      <c r="TLC242" s="1574"/>
      <c r="TLD242" s="1574"/>
      <c r="TLE242" s="1574"/>
      <c r="TLF242" s="1574"/>
      <c r="TLG242" s="1574"/>
      <c r="TLH242" s="1574"/>
      <c r="TLI242" s="1574"/>
      <c r="TLJ242" s="1574"/>
      <c r="TLK242" s="1574"/>
      <c r="TLL242" s="1574"/>
      <c r="TLM242" s="1574"/>
      <c r="TLN242" s="1574"/>
      <c r="TLO242" s="1574"/>
      <c r="TLP242" s="1574"/>
      <c r="TLQ242" s="1574"/>
      <c r="TLR242" s="1574"/>
      <c r="TLS242" s="1574"/>
      <c r="TLT242" s="1574"/>
      <c r="TLU242" s="1574"/>
      <c r="TLV242" s="1574"/>
      <c r="TLW242" s="1574"/>
      <c r="TLX242" s="1574"/>
      <c r="TLY242" s="1574"/>
      <c r="TLZ242" s="1574"/>
      <c r="TMA242" s="1574"/>
      <c r="TMB242" s="1574"/>
      <c r="TMC242" s="1574"/>
      <c r="TMD242" s="1574"/>
      <c r="TME242" s="1574"/>
      <c r="TMF242" s="1574"/>
      <c r="TMG242" s="1574"/>
      <c r="TMH242" s="1574"/>
      <c r="TMI242" s="1574"/>
      <c r="TMJ242" s="1574"/>
      <c r="TMK242" s="1574"/>
      <c r="TML242" s="1574"/>
      <c r="TMM242" s="1574"/>
      <c r="TMN242" s="1574"/>
      <c r="TMO242" s="1574"/>
      <c r="TMP242" s="1574"/>
      <c r="TMQ242" s="1574"/>
      <c r="TMR242" s="1574"/>
      <c r="TMS242" s="1574"/>
      <c r="TMT242" s="1574"/>
      <c r="TMU242" s="1574"/>
      <c r="TMV242" s="1574"/>
      <c r="TMW242" s="1574"/>
      <c r="TMX242" s="1574"/>
      <c r="TMY242" s="1574"/>
      <c r="TMZ242" s="1574"/>
      <c r="TNA242" s="1574"/>
      <c r="TNB242" s="1574"/>
      <c r="TNC242" s="1574"/>
      <c r="TND242" s="1574"/>
      <c r="TNE242" s="1574"/>
      <c r="TNF242" s="1574"/>
      <c r="TNG242" s="1574"/>
      <c r="TNH242" s="1574"/>
      <c r="TNI242" s="1574"/>
      <c r="TNJ242" s="1574"/>
      <c r="TNK242" s="1574"/>
      <c r="TNL242" s="1574"/>
      <c r="TNM242" s="1574"/>
      <c r="TNN242" s="1574"/>
      <c r="TNO242" s="1574"/>
      <c r="TNP242" s="1574"/>
      <c r="TNQ242" s="1574"/>
      <c r="TNR242" s="1574"/>
      <c r="TNS242" s="1574"/>
      <c r="TNT242" s="1574"/>
      <c r="TNU242" s="1574"/>
      <c r="TNV242" s="1574"/>
      <c r="TNW242" s="1574"/>
      <c r="TNX242" s="1574"/>
      <c r="TNY242" s="1574"/>
      <c r="TNZ242" s="1574"/>
      <c r="TOA242" s="1574"/>
      <c r="TOB242" s="1574"/>
      <c r="TOC242" s="1574"/>
      <c r="TOD242" s="1574"/>
      <c r="TOE242" s="1574"/>
      <c r="TOF242" s="1574"/>
      <c r="TOG242" s="1574"/>
      <c r="TOH242" s="1574"/>
      <c r="TOI242" s="1574"/>
      <c r="TOJ242" s="1574"/>
      <c r="TOK242" s="1574"/>
      <c r="TOL242" s="1574"/>
      <c r="TOM242" s="1574"/>
      <c r="TON242" s="1574"/>
      <c r="TOO242" s="1574"/>
      <c r="TOP242" s="1574"/>
      <c r="TOQ242" s="1574"/>
      <c r="TOR242" s="1574"/>
      <c r="TOS242" s="1574"/>
      <c r="TOT242" s="1574"/>
      <c r="TOU242" s="1574"/>
      <c r="TOV242" s="1574"/>
      <c r="TOW242" s="1574"/>
      <c r="TOX242" s="1574"/>
      <c r="TOY242" s="1574"/>
      <c r="TOZ242" s="1574"/>
      <c r="TPA242" s="1574"/>
      <c r="TPB242" s="1574"/>
      <c r="TPC242" s="1574"/>
      <c r="TPD242" s="1574"/>
      <c r="TPE242" s="1574"/>
      <c r="TPF242" s="1574"/>
      <c r="TPG242" s="1574"/>
      <c r="TPH242" s="1574"/>
      <c r="TPI242" s="1574"/>
      <c r="TPJ242" s="1574"/>
      <c r="TPK242" s="1574"/>
      <c r="TPL242" s="1574"/>
      <c r="TPM242" s="1574"/>
      <c r="TPN242" s="1574"/>
      <c r="TPO242" s="1574"/>
      <c r="TPP242" s="1574"/>
      <c r="TPQ242" s="1574"/>
      <c r="TPR242" s="1574"/>
      <c r="TPS242" s="1574"/>
      <c r="TPT242" s="1574"/>
      <c r="TPU242" s="1574"/>
      <c r="TPV242" s="1574"/>
      <c r="TPW242" s="1574"/>
      <c r="TPX242" s="1574"/>
      <c r="TPY242" s="1574"/>
      <c r="TPZ242" s="1574"/>
      <c r="TQA242" s="1574"/>
      <c r="TQB242" s="1574"/>
      <c r="TQC242" s="1574"/>
      <c r="TQD242" s="1574"/>
      <c r="TQE242" s="1574"/>
      <c r="TQF242" s="1574"/>
      <c r="TQG242" s="1574"/>
      <c r="TQH242" s="1574"/>
      <c r="TQI242" s="1574"/>
      <c r="TQJ242" s="1574"/>
      <c r="TQK242" s="1574"/>
      <c r="TQL242" s="1574"/>
      <c r="TQM242" s="1574"/>
      <c r="TQN242" s="1574"/>
      <c r="TQO242" s="1574"/>
      <c r="TQP242" s="1574"/>
      <c r="TQQ242" s="1574"/>
      <c r="TQR242" s="1574"/>
      <c r="TQS242" s="1574"/>
      <c r="TQT242" s="1574"/>
      <c r="TQU242" s="1574"/>
      <c r="TQV242" s="1574"/>
      <c r="TQW242" s="1574"/>
      <c r="TQX242" s="1574"/>
      <c r="TQY242" s="1574"/>
      <c r="TQZ242" s="1574"/>
      <c r="TRA242" s="1574"/>
      <c r="TRB242" s="1574"/>
      <c r="TRC242" s="1574"/>
      <c r="TRD242" s="1574"/>
      <c r="TRE242" s="1574"/>
      <c r="TRF242" s="1574"/>
      <c r="TRG242" s="1574"/>
      <c r="TRH242" s="1574"/>
      <c r="TRI242" s="1574"/>
      <c r="TRJ242" s="1574"/>
      <c r="TRK242" s="1574"/>
      <c r="TRL242" s="1574"/>
      <c r="TRM242" s="1574"/>
      <c r="TRN242" s="1574"/>
      <c r="TRO242" s="1574"/>
      <c r="TRP242" s="1574"/>
      <c r="TRQ242" s="1574"/>
      <c r="TRR242" s="1574"/>
      <c r="TRS242" s="1574"/>
      <c r="TRT242" s="1574"/>
      <c r="TRU242" s="1574"/>
      <c r="TRV242" s="1574"/>
      <c r="TRW242" s="1574"/>
      <c r="TRX242" s="1574"/>
      <c r="TRY242" s="1574"/>
      <c r="TRZ242" s="1574"/>
      <c r="TSA242" s="1574"/>
      <c r="TSB242" s="1574"/>
      <c r="TSC242" s="1574"/>
      <c r="TSD242" s="1574"/>
      <c r="TSE242" s="1574"/>
      <c r="TSF242" s="1574"/>
      <c r="TSG242" s="1574"/>
      <c r="TSH242" s="1574"/>
      <c r="TSI242" s="1574"/>
      <c r="TSJ242" s="1574"/>
      <c r="TSK242" s="1574"/>
      <c r="TSL242" s="1574"/>
      <c r="TSM242" s="1574"/>
      <c r="TSN242" s="1574"/>
      <c r="TSO242" s="1574"/>
      <c r="TSP242" s="1574"/>
      <c r="TSQ242" s="1574"/>
      <c r="TSR242" s="1574"/>
      <c r="TSS242" s="1574"/>
      <c r="TST242" s="1574"/>
      <c r="TSU242" s="1574"/>
      <c r="TSV242" s="1574"/>
      <c r="TSW242" s="1574"/>
      <c r="TSX242" s="1574"/>
      <c r="TSY242" s="1574"/>
      <c r="TSZ242" s="1574"/>
      <c r="TTA242" s="1574"/>
      <c r="TTB242" s="1574"/>
      <c r="TTC242" s="1574"/>
      <c r="TTD242" s="1574"/>
      <c r="TTE242" s="1574"/>
      <c r="TTF242" s="1574"/>
      <c r="TTG242" s="1574"/>
      <c r="TTH242" s="1574"/>
      <c r="TTI242" s="1574"/>
      <c r="TTJ242" s="1574"/>
      <c r="TTK242" s="1574"/>
      <c r="TTL242" s="1574"/>
      <c r="TTM242" s="1574"/>
      <c r="TTN242" s="1574"/>
      <c r="TTO242" s="1574"/>
      <c r="TTP242" s="1574"/>
      <c r="TTQ242" s="1574"/>
      <c r="TTR242" s="1574"/>
      <c r="TTS242" s="1574"/>
      <c r="TTT242" s="1574"/>
      <c r="TTU242" s="1574"/>
      <c r="TTV242" s="1574"/>
      <c r="TTW242" s="1574"/>
      <c r="TTX242" s="1574"/>
      <c r="TTY242" s="1574"/>
      <c r="TTZ242" s="1574"/>
      <c r="TUA242" s="1574"/>
      <c r="TUB242" s="1574"/>
      <c r="TUC242" s="1574"/>
      <c r="TUD242" s="1574"/>
      <c r="TUE242" s="1574"/>
      <c r="TUF242" s="1574"/>
      <c r="TUG242" s="1574"/>
      <c r="TUH242" s="1574"/>
      <c r="TUI242" s="1574"/>
      <c r="TUJ242" s="1574"/>
      <c r="TUK242" s="1574"/>
      <c r="TUL242" s="1574"/>
      <c r="TUM242" s="1574"/>
      <c r="TUN242" s="1574"/>
      <c r="TUO242" s="1574"/>
      <c r="TUP242" s="1574"/>
      <c r="TUQ242" s="1574"/>
      <c r="TUR242" s="1574"/>
      <c r="TUS242" s="1574"/>
      <c r="TUT242" s="1574"/>
      <c r="TUU242" s="1574"/>
      <c r="TUV242" s="1574"/>
      <c r="TUW242" s="1574"/>
      <c r="TUX242" s="1574"/>
      <c r="TUY242" s="1574"/>
      <c r="TUZ242" s="1574"/>
      <c r="TVA242" s="1574"/>
      <c r="TVB242" s="1574"/>
      <c r="TVC242" s="1574"/>
      <c r="TVD242" s="1574"/>
      <c r="TVE242" s="1574"/>
      <c r="TVF242" s="1574"/>
      <c r="TVG242" s="1574"/>
      <c r="TVH242" s="1574"/>
      <c r="TVI242" s="1574"/>
      <c r="TVJ242" s="1574"/>
      <c r="TVK242" s="1574"/>
      <c r="TVL242" s="1574"/>
      <c r="TVM242" s="1574"/>
      <c r="TVN242" s="1574"/>
      <c r="TVO242" s="1574"/>
      <c r="TVP242" s="1574"/>
      <c r="TVQ242" s="1574"/>
      <c r="TVR242" s="1574"/>
      <c r="TVS242" s="1574"/>
      <c r="TVT242" s="1574"/>
      <c r="TVU242" s="1574"/>
      <c r="TVV242" s="1574"/>
      <c r="TVW242" s="1574"/>
      <c r="TVX242" s="1574"/>
      <c r="TVY242" s="1574"/>
      <c r="TVZ242" s="1574"/>
      <c r="TWA242" s="1574"/>
      <c r="TWB242" s="1574"/>
      <c r="TWC242" s="1574"/>
      <c r="TWD242" s="1574"/>
      <c r="TWE242" s="1574"/>
      <c r="TWF242" s="1574"/>
      <c r="TWG242" s="1574"/>
      <c r="TWH242" s="1574"/>
      <c r="TWI242" s="1574"/>
      <c r="TWJ242" s="1574"/>
      <c r="TWK242" s="1574"/>
      <c r="TWL242" s="1574"/>
      <c r="TWM242" s="1574"/>
      <c r="TWN242" s="1574"/>
      <c r="TWO242" s="1574"/>
      <c r="TWP242" s="1574"/>
      <c r="TWQ242" s="1574"/>
      <c r="TWR242" s="1574"/>
      <c r="TWS242" s="1574"/>
      <c r="TWT242" s="1574"/>
      <c r="TWU242" s="1574"/>
      <c r="TWV242" s="1574"/>
      <c r="TWW242" s="1574"/>
      <c r="TWX242" s="1574"/>
      <c r="TWY242" s="1574"/>
      <c r="TWZ242" s="1574"/>
      <c r="TXA242" s="1574"/>
      <c r="TXB242" s="1574"/>
      <c r="TXC242" s="1574"/>
      <c r="TXD242" s="1574"/>
      <c r="TXE242" s="1574"/>
      <c r="TXF242" s="1574"/>
      <c r="TXG242" s="1574"/>
      <c r="TXH242" s="1574"/>
      <c r="TXI242" s="1574"/>
      <c r="TXJ242" s="1574"/>
      <c r="TXK242" s="1574"/>
      <c r="TXL242" s="1574"/>
      <c r="TXM242" s="1574"/>
      <c r="TXN242" s="1574"/>
      <c r="TXO242" s="1574"/>
      <c r="TXP242" s="1574"/>
      <c r="TXQ242" s="1574"/>
      <c r="TXR242" s="1574"/>
      <c r="TXS242" s="1574"/>
      <c r="TXT242" s="1574"/>
      <c r="TXU242" s="1574"/>
      <c r="TXV242" s="1574"/>
      <c r="TXW242" s="1574"/>
      <c r="TXX242" s="1574"/>
      <c r="TXY242" s="1574"/>
      <c r="TXZ242" s="1574"/>
      <c r="TYA242" s="1574"/>
      <c r="TYB242" s="1574"/>
      <c r="TYC242" s="1574"/>
      <c r="TYD242" s="1574"/>
      <c r="TYE242" s="1574"/>
      <c r="TYF242" s="1574"/>
      <c r="TYG242" s="1574"/>
      <c r="TYH242" s="1574"/>
      <c r="TYI242" s="1574"/>
      <c r="TYJ242" s="1574"/>
      <c r="TYK242" s="1574"/>
      <c r="TYL242" s="1574"/>
      <c r="TYM242" s="1574"/>
      <c r="TYN242" s="1574"/>
      <c r="TYO242" s="1574"/>
      <c r="TYP242" s="1574"/>
      <c r="TYQ242" s="1574"/>
      <c r="TYR242" s="1574"/>
      <c r="TYS242" s="1574"/>
      <c r="TYT242" s="1574"/>
      <c r="TYU242" s="1574"/>
      <c r="TYV242" s="1574"/>
      <c r="TYW242" s="1574"/>
      <c r="TYX242" s="1574"/>
      <c r="TYY242" s="1574"/>
      <c r="TYZ242" s="1574"/>
      <c r="TZA242" s="1574"/>
      <c r="TZB242" s="1574"/>
      <c r="TZC242" s="1574"/>
      <c r="TZD242" s="1574"/>
      <c r="TZE242" s="1574"/>
      <c r="TZF242" s="1574"/>
      <c r="TZG242" s="1574"/>
      <c r="TZH242" s="1574"/>
      <c r="TZI242" s="1574"/>
      <c r="TZJ242" s="1574"/>
      <c r="TZK242" s="1574"/>
      <c r="TZL242" s="1574"/>
      <c r="TZM242" s="1574"/>
      <c r="TZN242" s="1574"/>
      <c r="TZO242" s="1574"/>
      <c r="TZP242" s="1574"/>
      <c r="TZQ242" s="1574"/>
      <c r="TZR242" s="1574"/>
      <c r="TZS242" s="1574"/>
      <c r="TZT242" s="1574"/>
      <c r="TZU242" s="1574"/>
      <c r="TZV242" s="1574"/>
      <c r="TZW242" s="1574"/>
      <c r="TZX242" s="1574"/>
      <c r="TZY242" s="1574"/>
      <c r="TZZ242" s="1574"/>
      <c r="UAA242" s="1574"/>
      <c r="UAB242" s="1574"/>
      <c r="UAC242" s="1574"/>
      <c r="UAD242" s="1574"/>
      <c r="UAE242" s="1574"/>
      <c r="UAF242" s="1574"/>
      <c r="UAG242" s="1574"/>
      <c r="UAH242" s="1574"/>
      <c r="UAI242" s="1574"/>
      <c r="UAJ242" s="1574"/>
      <c r="UAK242" s="1574"/>
      <c r="UAL242" s="1574"/>
      <c r="UAM242" s="1574"/>
      <c r="UAN242" s="1574"/>
      <c r="UAO242" s="1574"/>
      <c r="UAP242" s="1574"/>
      <c r="UAQ242" s="1574"/>
      <c r="UAR242" s="1574"/>
      <c r="UAS242" s="1574"/>
      <c r="UAT242" s="1574"/>
      <c r="UAU242" s="1574"/>
      <c r="UAV242" s="1574"/>
      <c r="UAW242" s="1574"/>
      <c r="UAX242" s="1574"/>
      <c r="UAY242" s="1574"/>
      <c r="UAZ242" s="1574"/>
      <c r="UBA242" s="1574"/>
      <c r="UBB242" s="1574"/>
      <c r="UBC242" s="1574"/>
      <c r="UBD242" s="1574"/>
      <c r="UBE242" s="1574"/>
      <c r="UBF242" s="1574"/>
      <c r="UBG242" s="1574"/>
      <c r="UBH242" s="1574"/>
      <c r="UBI242" s="1574"/>
      <c r="UBJ242" s="1574"/>
      <c r="UBK242" s="1574"/>
      <c r="UBL242" s="1574"/>
      <c r="UBM242" s="1574"/>
      <c r="UBN242" s="1574"/>
      <c r="UBO242" s="1574"/>
      <c r="UBP242" s="1574"/>
      <c r="UBQ242" s="1574"/>
      <c r="UBR242" s="1574"/>
      <c r="UBS242" s="1574"/>
      <c r="UBT242" s="1574"/>
      <c r="UBU242" s="1574"/>
      <c r="UBV242" s="1574"/>
      <c r="UBW242" s="1574"/>
      <c r="UBX242" s="1574"/>
      <c r="UBY242" s="1574"/>
      <c r="UBZ242" s="1574"/>
      <c r="UCA242" s="1574"/>
      <c r="UCB242" s="1574"/>
      <c r="UCC242" s="1574"/>
      <c r="UCD242" s="1574"/>
      <c r="UCE242" s="1574"/>
      <c r="UCF242" s="1574"/>
      <c r="UCG242" s="1574"/>
      <c r="UCH242" s="1574"/>
      <c r="UCI242" s="1574"/>
      <c r="UCJ242" s="1574"/>
      <c r="UCK242" s="1574"/>
      <c r="UCL242" s="1574"/>
      <c r="UCM242" s="1574"/>
      <c r="UCN242" s="1574"/>
      <c r="UCO242" s="1574"/>
      <c r="UCP242" s="1574"/>
      <c r="UCQ242" s="1574"/>
      <c r="UCR242" s="1574"/>
      <c r="UCS242" s="1574"/>
      <c r="UCT242" s="1574"/>
      <c r="UCU242" s="1574"/>
      <c r="UCV242" s="1574"/>
      <c r="UCW242" s="1574"/>
      <c r="UCX242" s="1574"/>
      <c r="UCY242" s="1574"/>
      <c r="UCZ242" s="1574"/>
      <c r="UDA242" s="1574"/>
      <c r="UDB242" s="1574"/>
      <c r="UDC242" s="1574"/>
      <c r="UDD242" s="1574"/>
      <c r="UDE242" s="1574"/>
      <c r="UDF242" s="1574"/>
      <c r="UDG242" s="1574"/>
      <c r="UDH242" s="1574"/>
      <c r="UDI242" s="1574"/>
      <c r="UDJ242" s="1574"/>
      <c r="UDK242" s="1574"/>
      <c r="UDL242" s="1574"/>
      <c r="UDM242" s="1574"/>
      <c r="UDN242" s="1574"/>
      <c r="UDO242" s="1574"/>
      <c r="UDP242" s="1574"/>
      <c r="UDQ242" s="1574"/>
      <c r="UDR242" s="1574"/>
      <c r="UDS242" s="1574"/>
      <c r="UDT242" s="1574"/>
      <c r="UDU242" s="1574"/>
      <c r="UDV242" s="1574"/>
      <c r="UDW242" s="1574"/>
      <c r="UDX242" s="1574"/>
      <c r="UDY242" s="1574"/>
      <c r="UDZ242" s="1574"/>
      <c r="UEA242" s="1574"/>
      <c r="UEB242" s="1574"/>
      <c r="UEC242" s="1574"/>
      <c r="UED242" s="1574"/>
      <c r="UEE242" s="1574"/>
      <c r="UEF242" s="1574"/>
      <c r="UEG242" s="1574"/>
      <c r="UEH242" s="1574"/>
      <c r="UEI242" s="1574"/>
      <c r="UEJ242" s="1574"/>
      <c r="UEK242" s="1574"/>
      <c r="UEL242" s="1574"/>
      <c r="UEM242" s="1574"/>
      <c r="UEN242" s="1574"/>
      <c r="UEO242" s="1574"/>
      <c r="UEP242" s="1574"/>
      <c r="UEQ242" s="1574"/>
      <c r="UER242" s="1574"/>
      <c r="UES242" s="1574"/>
      <c r="UET242" s="1574"/>
      <c r="UEU242" s="1574"/>
      <c r="UEV242" s="1574"/>
      <c r="UEW242" s="1574"/>
      <c r="UEX242" s="1574"/>
      <c r="UEY242" s="1574"/>
      <c r="UEZ242" s="1574"/>
      <c r="UFA242" s="1574"/>
      <c r="UFB242" s="1574"/>
      <c r="UFC242" s="1574"/>
      <c r="UFD242" s="1574"/>
      <c r="UFE242" s="1574"/>
      <c r="UFF242" s="1574"/>
      <c r="UFG242" s="1574"/>
      <c r="UFH242" s="1574"/>
      <c r="UFI242" s="1574"/>
      <c r="UFJ242" s="1574"/>
      <c r="UFK242" s="1574"/>
      <c r="UFL242" s="1574"/>
      <c r="UFM242" s="1574"/>
      <c r="UFN242" s="1574"/>
      <c r="UFO242" s="1574"/>
      <c r="UFP242" s="1574"/>
      <c r="UFQ242" s="1574"/>
      <c r="UFR242" s="1574"/>
      <c r="UFS242" s="1574"/>
      <c r="UFT242" s="1574"/>
      <c r="UFU242" s="1574"/>
      <c r="UFV242" s="1574"/>
      <c r="UFW242" s="1574"/>
      <c r="UFX242" s="1574"/>
      <c r="UFY242" s="1574"/>
      <c r="UFZ242" s="1574"/>
      <c r="UGA242" s="1574"/>
      <c r="UGB242" s="1574"/>
      <c r="UGC242" s="1574"/>
      <c r="UGD242" s="1574"/>
      <c r="UGE242" s="1574"/>
      <c r="UGF242" s="1574"/>
      <c r="UGG242" s="1574"/>
      <c r="UGH242" s="1574"/>
      <c r="UGI242" s="1574"/>
      <c r="UGJ242" s="1574"/>
      <c r="UGK242" s="1574"/>
      <c r="UGL242" s="1574"/>
      <c r="UGM242" s="1574"/>
      <c r="UGN242" s="1574"/>
      <c r="UGO242" s="1574"/>
      <c r="UGP242" s="1574"/>
      <c r="UGQ242" s="1574"/>
      <c r="UGR242" s="1574"/>
      <c r="UGS242" s="1574"/>
      <c r="UGT242" s="1574"/>
      <c r="UGU242" s="1574"/>
      <c r="UGV242" s="1574"/>
      <c r="UGW242" s="1574"/>
      <c r="UGX242" s="1574"/>
      <c r="UGY242" s="1574"/>
      <c r="UGZ242" s="1574"/>
      <c r="UHA242" s="1574"/>
      <c r="UHB242" s="1574"/>
      <c r="UHC242" s="1574"/>
      <c r="UHD242" s="1574"/>
      <c r="UHE242" s="1574"/>
      <c r="UHF242" s="1574"/>
      <c r="UHG242" s="1574"/>
      <c r="UHH242" s="1574"/>
      <c r="UHI242" s="1574"/>
      <c r="UHJ242" s="1574"/>
      <c r="UHK242" s="1574"/>
      <c r="UHL242" s="1574"/>
      <c r="UHM242" s="1574"/>
      <c r="UHN242" s="1574"/>
      <c r="UHO242" s="1574"/>
      <c r="UHP242" s="1574"/>
      <c r="UHQ242" s="1574"/>
      <c r="UHR242" s="1574"/>
      <c r="UHS242" s="1574"/>
      <c r="UHT242" s="1574"/>
      <c r="UHU242" s="1574"/>
      <c r="UHV242" s="1574"/>
      <c r="UHW242" s="1574"/>
      <c r="UHX242" s="1574"/>
      <c r="UHY242" s="1574"/>
      <c r="UHZ242" s="1574"/>
      <c r="UIA242" s="1574"/>
      <c r="UIB242" s="1574"/>
      <c r="UIC242" s="1574"/>
      <c r="UID242" s="1574"/>
      <c r="UIE242" s="1574"/>
      <c r="UIF242" s="1574"/>
      <c r="UIG242" s="1574"/>
      <c r="UIH242" s="1574"/>
      <c r="UII242" s="1574"/>
      <c r="UIJ242" s="1574"/>
      <c r="UIK242" s="1574"/>
      <c r="UIL242" s="1574"/>
      <c r="UIM242" s="1574"/>
      <c r="UIN242" s="1574"/>
      <c r="UIO242" s="1574"/>
      <c r="UIP242" s="1574"/>
      <c r="UIQ242" s="1574"/>
      <c r="UIR242" s="1574"/>
      <c r="UIS242" s="1574"/>
      <c r="UIT242" s="1574"/>
      <c r="UIU242" s="1574"/>
      <c r="UIV242" s="1574"/>
      <c r="UIW242" s="1574"/>
      <c r="UIX242" s="1574"/>
      <c r="UIY242" s="1574"/>
      <c r="UIZ242" s="1574"/>
      <c r="UJA242" s="1574"/>
      <c r="UJB242" s="1574"/>
      <c r="UJC242" s="1574"/>
      <c r="UJD242" s="1574"/>
      <c r="UJE242" s="1574"/>
      <c r="UJF242" s="1574"/>
      <c r="UJG242" s="1574"/>
      <c r="UJH242" s="1574"/>
      <c r="UJI242" s="1574"/>
      <c r="UJJ242" s="1574"/>
      <c r="UJK242" s="1574"/>
      <c r="UJL242" s="1574"/>
      <c r="UJM242" s="1574"/>
      <c r="UJN242" s="1574"/>
      <c r="UJO242" s="1574"/>
      <c r="UJP242" s="1574"/>
      <c r="UJQ242" s="1574"/>
      <c r="UJR242" s="1574"/>
      <c r="UJS242" s="1574"/>
      <c r="UJT242" s="1574"/>
      <c r="UJU242" s="1574"/>
      <c r="UJV242" s="1574"/>
      <c r="UJW242" s="1574"/>
      <c r="UJX242" s="1574"/>
      <c r="UJY242" s="1574"/>
      <c r="UJZ242" s="1574"/>
      <c r="UKA242" s="1574"/>
      <c r="UKB242" s="1574"/>
      <c r="UKC242" s="1574"/>
      <c r="UKD242" s="1574"/>
      <c r="UKE242" s="1574"/>
      <c r="UKF242" s="1574"/>
      <c r="UKG242" s="1574"/>
      <c r="UKH242" s="1574"/>
      <c r="UKI242" s="1574"/>
      <c r="UKJ242" s="1574"/>
      <c r="UKK242" s="1574"/>
      <c r="UKL242" s="1574"/>
      <c r="UKM242" s="1574"/>
      <c r="UKN242" s="1574"/>
      <c r="UKO242" s="1574"/>
      <c r="UKP242" s="1574"/>
      <c r="UKQ242" s="1574"/>
      <c r="UKR242" s="1574"/>
      <c r="UKS242" s="1574"/>
      <c r="UKT242" s="1574"/>
      <c r="UKU242" s="1574"/>
      <c r="UKV242" s="1574"/>
      <c r="UKW242" s="1574"/>
      <c r="UKX242" s="1574"/>
      <c r="UKY242" s="1574"/>
      <c r="UKZ242" s="1574"/>
      <c r="ULA242" s="1574"/>
      <c r="ULB242" s="1574"/>
      <c r="ULC242" s="1574"/>
      <c r="ULD242" s="1574"/>
      <c r="ULE242" s="1574"/>
      <c r="ULF242" s="1574"/>
      <c r="ULG242" s="1574"/>
      <c r="ULH242" s="1574"/>
      <c r="ULI242" s="1574"/>
      <c r="ULJ242" s="1574"/>
      <c r="ULK242" s="1574"/>
      <c r="ULL242" s="1574"/>
      <c r="ULM242" s="1574"/>
      <c r="ULN242" s="1574"/>
      <c r="ULO242" s="1574"/>
      <c r="ULP242" s="1574"/>
      <c r="ULQ242" s="1574"/>
      <c r="ULR242" s="1574"/>
      <c r="ULS242" s="1574"/>
      <c r="ULT242" s="1574"/>
      <c r="ULU242" s="1574"/>
      <c r="ULV242" s="1574"/>
      <c r="ULW242" s="1574"/>
      <c r="ULX242" s="1574"/>
      <c r="ULY242" s="1574"/>
      <c r="ULZ242" s="1574"/>
      <c r="UMA242" s="1574"/>
      <c r="UMB242" s="1574"/>
      <c r="UMC242" s="1574"/>
      <c r="UMD242" s="1574"/>
      <c r="UME242" s="1574"/>
      <c r="UMF242" s="1574"/>
      <c r="UMG242" s="1574"/>
      <c r="UMH242" s="1574"/>
      <c r="UMI242" s="1574"/>
      <c r="UMJ242" s="1574"/>
      <c r="UMK242" s="1574"/>
      <c r="UML242" s="1574"/>
      <c r="UMM242" s="1574"/>
      <c r="UMN242" s="1574"/>
      <c r="UMO242" s="1574"/>
      <c r="UMP242" s="1574"/>
      <c r="UMQ242" s="1574"/>
      <c r="UMR242" s="1574"/>
      <c r="UMS242" s="1574"/>
      <c r="UMT242" s="1574"/>
      <c r="UMU242" s="1574"/>
      <c r="UMV242" s="1574"/>
      <c r="UMW242" s="1574"/>
      <c r="UMX242" s="1574"/>
      <c r="UMY242" s="1574"/>
      <c r="UMZ242" s="1574"/>
      <c r="UNA242" s="1574"/>
      <c r="UNB242" s="1574"/>
      <c r="UNC242" s="1574"/>
      <c r="UND242" s="1574"/>
      <c r="UNE242" s="1574"/>
      <c r="UNF242" s="1574"/>
      <c r="UNG242" s="1574"/>
      <c r="UNH242" s="1574"/>
      <c r="UNI242" s="1574"/>
      <c r="UNJ242" s="1574"/>
      <c r="UNK242" s="1574"/>
      <c r="UNL242" s="1574"/>
      <c r="UNM242" s="1574"/>
      <c r="UNN242" s="1574"/>
      <c r="UNO242" s="1574"/>
      <c r="UNP242" s="1574"/>
      <c r="UNQ242" s="1574"/>
      <c r="UNR242" s="1574"/>
      <c r="UNS242" s="1574"/>
      <c r="UNT242" s="1574"/>
      <c r="UNU242" s="1574"/>
      <c r="UNV242" s="1574"/>
      <c r="UNW242" s="1574"/>
      <c r="UNX242" s="1574"/>
      <c r="UNY242" s="1574"/>
      <c r="UNZ242" s="1574"/>
      <c r="UOA242" s="1574"/>
      <c r="UOB242" s="1574"/>
      <c r="UOC242" s="1574"/>
      <c r="UOD242" s="1574"/>
      <c r="UOE242" s="1574"/>
      <c r="UOF242" s="1574"/>
      <c r="UOG242" s="1574"/>
      <c r="UOH242" s="1574"/>
      <c r="UOI242" s="1574"/>
      <c r="UOJ242" s="1574"/>
      <c r="UOK242" s="1574"/>
      <c r="UOL242" s="1574"/>
      <c r="UOM242" s="1574"/>
      <c r="UON242" s="1574"/>
      <c r="UOO242" s="1574"/>
      <c r="UOP242" s="1574"/>
      <c r="UOQ242" s="1574"/>
      <c r="UOR242" s="1574"/>
      <c r="UOS242" s="1574"/>
      <c r="UOT242" s="1574"/>
      <c r="UOU242" s="1574"/>
      <c r="UOV242" s="1574"/>
      <c r="UOW242" s="1574"/>
      <c r="UOX242" s="1574"/>
      <c r="UOY242" s="1574"/>
      <c r="UOZ242" s="1574"/>
      <c r="UPA242" s="1574"/>
      <c r="UPB242" s="1574"/>
      <c r="UPC242" s="1574"/>
      <c r="UPD242" s="1574"/>
      <c r="UPE242" s="1574"/>
      <c r="UPF242" s="1574"/>
      <c r="UPG242" s="1574"/>
      <c r="UPH242" s="1574"/>
      <c r="UPI242" s="1574"/>
      <c r="UPJ242" s="1574"/>
      <c r="UPK242" s="1574"/>
      <c r="UPL242" s="1574"/>
      <c r="UPM242" s="1574"/>
      <c r="UPN242" s="1574"/>
      <c r="UPO242" s="1574"/>
      <c r="UPP242" s="1574"/>
      <c r="UPQ242" s="1574"/>
      <c r="UPR242" s="1574"/>
      <c r="UPS242" s="1574"/>
      <c r="UPT242" s="1574"/>
      <c r="UPU242" s="1574"/>
      <c r="UPV242" s="1574"/>
      <c r="UPW242" s="1574"/>
      <c r="UPX242" s="1574"/>
      <c r="UPY242" s="1574"/>
      <c r="UPZ242" s="1574"/>
      <c r="UQA242" s="1574"/>
      <c r="UQB242" s="1574"/>
      <c r="UQC242" s="1574"/>
      <c r="UQD242" s="1574"/>
      <c r="UQE242" s="1574"/>
      <c r="UQF242" s="1574"/>
      <c r="UQG242" s="1574"/>
      <c r="UQH242" s="1574"/>
      <c r="UQI242" s="1574"/>
      <c r="UQJ242" s="1574"/>
      <c r="UQK242" s="1574"/>
      <c r="UQL242" s="1574"/>
      <c r="UQM242" s="1574"/>
      <c r="UQN242" s="1574"/>
      <c r="UQO242" s="1574"/>
      <c r="UQP242" s="1574"/>
      <c r="UQQ242" s="1574"/>
      <c r="UQR242" s="1574"/>
      <c r="UQS242" s="1574"/>
      <c r="UQT242" s="1574"/>
      <c r="UQU242" s="1574"/>
      <c r="UQV242" s="1574"/>
      <c r="UQW242" s="1574"/>
      <c r="UQX242" s="1574"/>
      <c r="UQY242" s="1574"/>
      <c r="UQZ242" s="1574"/>
      <c r="URA242" s="1574"/>
      <c r="URB242" s="1574"/>
      <c r="URC242" s="1574"/>
      <c r="URD242" s="1574"/>
      <c r="URE242" s="1574"/>
      <c r="URF242" s="1574"/>
      <c r="URG242" s="1574"/>
      <c r="URH242" s="1574"/>
      <c r="URI242" s="1574"/>
      <c r="URJ242" s="1574"/>
      <c r="URK242" s="1574"/>
      <c r="URL242" s="1574"/>
      <c r="URM242" s="1574"/>
      <c r="URN242" s="1574"/>
      <c r="URO242" s="1574"/>
      <c r="URP242" s="1574"/>
      <c r="URQ242" s="1574"/>
      <c r="URR242" s="1574"/>
      <c r="URS242" s="1574"/>
      <c r="URT242" s="1574"/>
      <c r="URU242" s="1574"/>
      <c r="URV242" s="1574"/>
      <c r="URW242" s="1574"/>
      <c r="URX242" s="1574"/>
      <c r="URY242" s="1574"/>
      <c r="URZ242" s="1574"/>
      <c r="USA242" s="1574"/>
      <c r="USB242" s="1574"/>
      <c r="USC242" s="1574"/>
      <c r="USD242" s="1574"/>
      <c r="USE242" s="1574"/>
      <c r="USF242" s="1574"/>
      <c r="USG242" s="1574"/>
      <c r="USH242" s="1574"/>
      <c r="USI242" s="1574"/>
      <c r="USJ242" s="1574"/>
      <c r="USK242" s="1574"/>
      <c r="USL242" s="1574"/>
      <c r="USM242" s="1574"/>
      <c r="USN242" s="1574"/>
      <c r="USO242" s="1574"/>
      <c r="USP242" s="1574"/>
      <c r="USQ242" s="1574"/>
      <c r="USR242" s="1574"/>
      <c r="USS242" s="1574"/>
      <c r="UST242" s="1574"/>
      <c r="USU242" s="1574"/>
      <c r="USV242" s="1574"/>
      <c r="USW242" s="1574"/>
      <c r="USX242" s="1574"/>
      <c r="USY242" s="1574"/>
      <c r="USZ242" s="1574"/>
      <c r="UTA242" s="1574"/>
      <c r="UTB242" s="1574"/>
      <c r="UTC242" s="1574"/>
      <c r="UTD242" s="1574"/>
      <c r="UTE242" s="1574"/>
      <c r="UTF242" s="1574"/>
      <c r="UTG242" s="1574"/>
      <c r="UTH242" s="1574"/>
      <c r="UTI242" s="1574"/>
      <c r="UTJ242" s="1574"/>
      <c r="UTK242" s="1574"/>
      <c r="UTL242" s="1574"/>
      <c r="UTM242" s="1574"/>
      <c r="UTN242" s="1574"/>
      <c r="UTO242" s="1574"/>
      <c r="UTP242" s="1574"/>
      <c r="UTQ242" s="1574"/>
      <c r="UTR242" s="1574"/>
      <c r="UTS242" s="1574"/>
      <c r="UTT242" s="1574"/>
      <c r="UTU242" s="1574"/>
      <c r="UTV242" s="1574"/>
      <c r="UTW242" s="1574"/>
      <c r="UTX242" s="1574"/>
      <c r="UTY242" s="1574"/>
      <c r="UTZ242" s="1574"/>
      <c r="UUA242" s="1574"/>
      <c r="UUB242" s="1574"/>
      <c r="UUC242" s="1574"/>
      <c r="UUD242" s="1574"/>
      <c r="UUE242" s="1574"/>
      <c r="UUF242" s="1574"/>
      <c r="UUG242" s="1574"/>
      <c r="UUH242" s="1574"/>
      <c r="UUI242" s="1574"/>
      <c r="UUJ242" s="1574"/>
      <c r="UUK242" s="1574"/>
      <c r="UUL242" s="1574"/>
      <c r="UUM242" s="1574"/>
      <c r="UUN242" s="1574"/>
      <c r="UUO242" s="1574"/>
      <c r="UUP242" s="1574"/>
      <c r="UUQ242" s="1574"/>
      <c r="UUR242" s="1574"/>
      <c r="UUS242" s="1574"/>
      <c r="UUT242" s="1574"/>
      <c r="UUU242" s="1574"/>
      <c r="UUV242" s="1574"/>
      <c r="UUW242" s="1574"/>
      <c r="UUX242" s="1574"/>
      <c r="UUY242" s="1574"/>
      <c r="UUZ242" s="1574"/>
      <c r="UVA242" s="1574"/>
      <c r="UVB242" s="1574"/>
      <c r="UVC242" s="1574"/>
      <c r="UVD242" s="1574"/>
      <c r="UVE242" s="1574"/>
      <c r="UVF242" s="1574"/>
      <c r="UVG242" s="1574"/>
      <c r="UVH242" s="1574"/>
      <c r="UVI242" s="1574"/>
      <c r="UVJ242" s="1574"/>
      <c r="UVK242" s="1574"/>
      <c r="UVL242" s="1574"/>
      <c r="UVM242" s="1574"/>
      <c r="UVN242" s="1574"/>
      <c r="UVO242" s="1574"/>
      <c r="UVP242" s="1574"/>
      <c r="UVQ242" s="1574"/>
      <c r="UVR242" s="1574"/>
      <c r="UVS242" s="1574"/>
      <c r="UVT242" s="1574"/>
      <c r="UVU242" s="1574"/>
      <c r="UVV242" s="1574"/>
      <c r="UVW242" s="1574"/>
      <c r="UVX242" s="1574"/>
      <c r="UVY242" s="1574"/>
      <c r="UVZ242" s="1574"/>
      <c r="UWA242" s="1574"/>
      <c r="UWB242" s="1574"/>
      <c r="UWC242" s="1574"/>
      <c r="UWD242" s="1574"/>
      <c r="UWE242" s="1574"/>
      <c r="UWF242" s="1574"/>
      <c r="UWG242" s="1574"/>
      <c r="UWH242" s="1574"/>
      <c r="UWI242" s="1574"/>
      <c r="UWJ242" s="1574"/>
      <c r="UWK242" s="1574"/>
      <c r="UWL242" s="1574"/>
      <c r="UWM242" s="1574"/>
      <c r="UWN242" s="1574"/>
      <c r="UWO242" s="1574"/>
      <c r="UWP242" s="1574"/>
      <c r="UWQ242" s="1574"/>
      <c r="UWR242" s="1574"/>
      <c r="UWS242" s="1574"/>
      <c r="UWT242" s="1574"/>
      <c r="UWU242" s="1574"/>
      <c r="UWV242" s="1574"/>
      <c r="UWW242" s="1574"/>
      <c r="UWX242" s="1574"/>
      <c r="UWY242" s="1574"/>
      <c r="UWZ242" s="1574"/>
      <c r="UXA242" s="1574"/>
      <c r="UXB242" s="1574"/>
      <c r="UXC242" s="1574"/>
      <c r="UXD242" s="1574"/>
      <c r="UXE242" s="1574"/>
      <c r="UXF242" s="1574"/>
      <c r="UXG242" s="1574"/>
      <c r="UXH242" s="1574"/>
      <c r="UXI242" s="1574"/>
      <c r="UXJ242" s="1574"/>
      <c r="UXK242" s="1574"/>
      <c r="UXL242" s="1574"/>
      <c r="UXM242" s="1574"/>
      <c r="UXN242" s="1574"/>
      <c r="UXO242" s="1574"/>
      <c r="UXP242" s="1574"/>
      <c r="UXQ242" s="1574"/>
      <c r="UXR242" s="1574"/>
      <c r="UXS242" s="1574"/>
      <c r="UXT242" s="1574"/>
      <c r="UXU242" s="1574"/>
      <c r="UXV242" s="1574"/>
      <c r="UXW242" s="1574"/>
      <c r="UXX242" s="1574"/>
      <c r="UXY242" s="1574"/>
      <c r="UXZ242" s="1574"/>
      <c r="UYA242" s="1574"/>
      <c r="UYB242" s="1574"/>
      <c r="UYC242" s="1574"/>
      <c r="UYD242" s="1574"/>
      <c r="UYE242" s="1574"/>
      <c r="UYF242" s="1574"/>
      <c r="UYG242" s="1574"/>
      <c r="UYH242" s="1574"/>
      <c r="UYI242" s="1574"/>
      <c r="UYJ242" s="1574"/>
      <c r="UYK242" s="1574"/>
      <c r="UYL242" s="1574"/>
      <c r="UYM242" s="1574"/>
      <c r="UYN242" s="1574"/>
      <c r="UYO242" s="1574"/>
      <c r="UYP242" s="1574"/>
      <c r="UYQ242" s="1574"/>
      <c r="UYR242" s="1574"/>
      <c r="UYS242" s="1574"/>
      <c r="UYT242" s="1574"/>
      <c r="UYU242" s="1574"/>
      <c r="UYV242" s="1574"/>
      <c r="UYW242" s="1574"/>
      <c r="UYX242" s="1574"/>
      <c r="UYY242" s="1574"/>
      <c r="UYZ242" s="1574"/>
      <c r="UZA242" s="1574"/>
      <c r="UZB242" s="1574"/>
      <c r="UZC242" s="1574"/>
      <c r="UZD242" s="1574"/>
      <c r="UZE242" s="1574"/>
      <c r="UZF242" s="1574"/>
      <c r="UZG242" s="1574"/>
      <c r="UZH242" s="1574"/>
      <c r="UZI242" s="1574"/>
      <c r="UZJ242" s="1574"/>
      <c r="UZK242" s="1574"/>
      <c r="UZL242" s="1574"/>
      <c r="UZM242" s="1574"/>
      <c r="UZN242" s="1574"/>
      <c r="UZO242" s="1574"/>
      <c r="UZP242" s="1574"/>
      <c r="UZQ242" s="1574"/>
      <c r="UZR242" s="1574"/>
      <c r="UZS242" s="1574"/>
      <c r="UZT242" s="1574"/>
      <c r="UZU242" s="1574"/>
      <c r="UZV242" s="1574"/>
      <c r="UZW242" s="1574"/>
      <c r="UZX242" s="1574"/>
      <c r="UZY242" s="1574"/>
      <c r="UZZ242" s="1574"/>
      <c r="VAA242" s="1574"/>
      <c r="VAB242" s="1574"/>
      <c r="VAC242" s="1574"/>
      <c r="VAD242" s="1574"/>
      <c r="VAE242" s="1574"/>
      <c r="VAF242" s="1574"/>
      <c r="VAG242" s="1574"/>
      <c r="VAH242" s="1574"/>
      <c r="VAI242" s="1574"/>
      <c r="VAJ242" s="1574"/>
      <c r="VAK242" s="1574"/>
      <c r="VAL242" s="1574"/>
      <c r="VAM242" s="1574"/>
      <c r="VAN242" s="1574"/>
      <c r="VAO242" s="1574"/>
      <c r="VAP242" s="1574"/>
      <c r="VAQ242" s="1574"/>
      <c r="VAR242" s="1574"/>
      <c r="VAS242" s="1574"/>
      <c r="VAT242" s="1574"/>
      <c r="VAU242" s="1574"/>
      <c r="VAV242" s="1574"/>
      <c r="VAW242" s="1574"/>
      <c r="VAX242" s="1574"/>
      <c r="VAY242" s="1574"/>
      <c r="VAZ242" s="1574"/>
      <c r="VBA242" s="1574"/>
      <c r="VBB242" s="1574"/>
      <c r="VBC242" s="1574"/>
      <c r="VBD242" s="1574"/>
      <c r="VBE242" s="1574"/>
      <c r="VBF242" s="1574"/>
      <c r="VBG242" s="1574"/>
      <c r="VBH242" s="1574"/>
      <c r="VBI242" s="1574"/>
      <c r="VBJ242" s="1574"/>
      <c r="VBK242" s="1574"/>
      <c r="VBL242" s="1574"/>
      <c r="VBM242" s="1574"/>
      <c r="VBN242" s="1574"/>
      <c r="VBO242" s="1574"/>
      <c r="VBP242" s="1574"/>
      <c r="VBQ242" s="1574"/>
      <c r="VBR242" s="1574"/>
      <c r="VBS242" s="1574"/>
      <c r="VBT242" s="1574"/>
      <c r="VBU242" s="1574"/>
      <c r="VBV242" s="1574"/>
      <c r="VBW242" s="1574"/>
      <c r="VBX242" s="1574"/>
      <c r="VBY242" s="1574"/>
      <c r="VBZ242" s="1574"/>
      <c r="VCA242" s="1574"/>
      <c r="VCB242" s="1574"/>
      <c r="VCC242" s="1574"/>
      <c r="VCD242" s="1574"/>
      <c r="VCE242" s="1574"/>
      <c r="VCF242" s="1574"/>
      <c r="VCG242" s="1574"/>
      <c r="VCH242" s="1574"/>
      <c r="VCI242" s="1574"/>
      <c r="VCJ242" s="1574"/>
      <c r="VCK242" s="1574"/>
      <c r="VCL242" s="1574"/>
      <c r="VCM242" s="1574"/>
      <c r="VCN242" s="1574"/>
      <c r="VCO242" s="1574"/>
      <c r="VCP242" s="1574"/>
      <c r="VCQ242" s="1574"/>
      <c r="VCR242" s="1574"/>
      <c r="VCS242" s="1574"/>
      <c r="VCT242" s="1574"/>
      <c r="VCU242" s="1574"/>
      <c r="VCV242" s="1574"/>
      <c r="VCW242" s="1574"/>
      <c r="VCX242" s="1574"/>
      <c r="VCY242" s="1574"/>
      <c r="VCZ242" s="1574"/>
      <c r="VDA242" s="1574"/>
      <c r="VDB242" s="1574"/>
      <c r="VDC242" s="1574"/>
      <c r="VDD242" s="1574"/>
      <c r="VDE242" s="1574"/>
      <c r="VDF242" s="1574"/>
      <c r="VDG242" s="1574"/>
      <c r="VDH242" s="1574"/>
      <c r="VDI242" s="1574"/>
      <c r="VDJ242" s="1574"/>
      <c r="VDK242" s="1574"/>
      <c r="VDL242" s="1574"/>
      <c r="VDM242" s="1574"/>
      <c r="VDN242" s="1574"/>
      <c r="VDO242" s="1574"/>
      <c r="VDP242" s="1574"/>
      <c r="VDQ242" s="1574"/>
      <c r="VDR242" s="1574"/>
      <c r="VDS242" s="1574"/>
      <c r="VDT242" s="1574"/>
      <c r="VDU242" s="1574"/>
      <c r="VDV242" s="1574"/>
      <c r="VDW242" s="1574"/>
      <c r="VDX242" s="1574"/>
      <c r="VDY242" s="1574"/>
      <c r="VDZ242" s="1574"/>
      <c r="VEA242" s="1574"/>
      <c r="VEB242" s="1574"/>
      <c r="VEC242" s="1574"/>
      <c r="VED242" s="1574"/>
      <c r="VEE242" s="1574"/>
      <c r="VEF242" s="1574"/>
      <c r="VEG242" s="1574"/>
      <c r="VEH242" s="1574"/>
      <c r="VEI242" s="1574"/>
      <c r="VEJ242" s="1574"/>
      <c r="VEK242" s="1574"/>
      <c r="VEL242" s="1574"/>
      <c r="VEM242" s="1574"/>
      <c r="VEN242" s="1574"/>
      <c r="VEO242" s="1574"/>
      <c r="VEP242" s="1574"/>
      <c r="VEQ242" s="1574"/>
      <c r="VER242" s="1574"/>
      <c r="VES242" s="1574"/>
      <c r="VET242" s="1574"/>
      <c r="VEU242" s="1574"/>
      <c r="VEV242" s="1574"/>
      <c r="VEW242" s="1574"/>
      <c r="VEX242" s="1574"/>
      <c r="VEY242" s="1574"/>
      <c r="VEZ242" s="1574"/>
      <c r="VFA242" s="1574"/>
      <c r="VFB242" s="1574"/>
      <c r="VFC242" s="1574"/>
      <c r="VFD242" s="1574"/>
      <c r="VFE242" s="1574"/>
      <c r="VFF242" s="1574"/>
      <c r="VFG242" s="1574"/>
      <c r="VFH242" s="1574"/>
      <c r="VFI242" s="1574"/>
      <c r="VFJ242" s="1574"/>
      <c r="VFK242" s="1574"/>
      <c r="VFL242" s="1574"/>
      <c r="VFM242" s="1574"/>
      <c r="VFN242" s="1574"/>
      <c r="VFO242" s="1574"/>
      <c r="VFP242" s="1574"/>
      <c r="VFQ242" s="1574"/>
      <c r="VFR242" s="1574"/>
      <c r="VFS242" s="1574"/>
      <c r="VFT242" s="1574"/>
      <c r="VFU242" s="1574"/>
      <c r="VFV242" s="1574"/>
      <c r="VFW242" s="1574"/>
      <c r="VFX242" s="1574"/>
      <c r="VFY242" s="1574"/>
      <c r="VFZ242" s="1574"/>
      <c r="VGA242" s="1574"/>
      <c r="VGB242" s="1574"/>
      <c r="VGC242" s="1574"/>
      <c r="VGD242" s="1574"/>
      <c r="VGE242" s="1574"/>
      <c r="VGF242" s="1574"/>
      <c r="VGG242" s="1574"/>
      <c r="VGH242" s="1574"/>
      <c r="VGI242" s="1574"/>
      <c r="VGJ242" s="1574"/>
      <c r="VGK242" s="1574"/>
      <c r="VGL242" s="1574"/>
      <c r="VGM242" s="1574"/>
      <c r="VGN242" s="1574"/>
      <c r="VGO242" s="1574"/>
      <c r="VGP242" s="1574"/>
      <c r="VGQ242" s="1574"/>
      <c r="VGR242" s="1574"/>
      <c r="VGS242" s="1574"/>
      <c r="VGT242" s="1574"/>
      <c r="VGU242" s="1574"/>
      <c r="VGV242" s="1574"/>
      <c r="VGW242" s="1574"/>
      <c r="VGX242" s="1574"/>
      <c r="VGY242" s="1574"/>
      <c r="VGZ242" s="1574"/>
      <c r="VHA242" s="1574"/>
      <c r="VHB242" s="1574"/>
      <c r="VHC242" s="1574"/>
      <c r="VHD242" s="1574"/>
      <c r="VHE242" s="1574"/>
      <c r="VHF242" s="1574"/>
      <c r="VHG242" s="1574"/>
      <c r="VHH242" s="1574"/>
      <c r="VHI242" s="1574"/>
      <c r="VHJ242" s="1574"/>
      <c r="VHK242" s="1574"/>
      <c r="VHL242" s="1574"/>
      <c r="VHM242" s="1574"/>
      <c r="VHN242" s="1574"/>
      <c r="VHO242" s="1574"/>
      <c r="VHP242" s="1574"/>
      <c r="VHQ242" s="1574"/>
      <c r="VHR242" s="1574"/>
      <c r="VHS242" s="1574"/>
      <c r="VHT242" s="1574"/>
      <c r="VHU242" s="1574"/>
      <c r="VHV242" s="1574"/>
      <c r="VHW242" s="1574"/>
      <c r="VHX242" s="1574"/>
      <c r="VHY242" s="1574"/>
      <c r="VHZ242" s="1574"/>
      <c r="VIA242" s="1574"/>
      <c r="VIB242" s="1574"/>
      <c r="VIC242" s="1574"/>
      <c r="VID242" s="1574"/>
      <c r="VIE242" s="1574"/>
      <c r="VIF242" s="1574"/>
      <c r="VIG242" s="1574"/>
      <c r="VIH242" s="1574"/>
      <c r="VII242" s="1574"/>
      <c r="VIJ242" s="1574"/>
      <c r="VIK242" s="1574"/>
      <c r="VIL242" s="1574"/>
      <c r="VIM242" s="1574"/>
      <c r="VIN242" s="1574"/>
      <c r="VIO242" s="1574"/>
      <c r="VIP242" s="1574"/>
      <c r="VIQ242" s="1574"/>
      <c r="VIR242" s="1574"/>
      <c r="VIS242" s="1574"/>
      <c r="VIT242" s="1574"/>
      <c r="VIU242" s="1574"/>
      <c r="VIV242" s="1574"/>
      <c r="VIW242" s="1574"/>
      <c r="VIX242" s="1574"/>
      <c r="VIY242" s="1574"/>
      <c r="VIZ242" s="1574"/>
      <c r="VJA242" s="1574"/>
      <c r="VJB242" s="1574"/>
      <c r="VJC242" s="1574"/>
      <c r="VJD242" s="1574"/>
      <c r="VJE242" s="1574"/>
      <c r="VJF242" s="1574"/>
      <c r="VJG242" s="1574"/>
      <c r="VJH242" s="1574"/>
      <c r="VJI242" s="1574"/>
      <c r="VJJ242" s="1574"/>
      <c r="VJK242" s="1574"/>
      <c r="VJL242" s="1574"/>
      <c r="VJM242" s="1574"/>
      <c r="VJN242" s="1574"/>
      <c r="VJO242" s="1574"/>
      <c r="VJP242" s="1574"/>
      <c r="VJQ242" s="1574"/>
      <c r="VJR242" s="1574"/>
      <c r="VJS242" s="1574"/>
      <c r="VJT242" s="1574"/>
      <c r="VJU242" s="1574"/>
      <c r="VJV242" s="1574"/>
      <c r="VJW242" s="1574"/>
      <c r="VJX242" s="1574"/>
      <c r="VJY242" s="1574"/>
      <c r="VJZ242" s="1574"/>
      <c r="VKA242" s="1574"/>
      <c r="VKB242" s="1574"/>
      <c r="VKC242" s="1574"/>
      <c r="VKD242" s="1574"/>
      <c r="VKE242" s="1574"/>
      <c r="VKF242" s="1574"/>
      <c r="VKG242" s="1574"/>
      <c r="VKH242" s="1574"/>
      <c r="VKI242" s="1574"/>
      <c r="VKJ242" s="1574"/>
      <c r="VKK242" s="1574"/>
      <c r="VKL242" s="1574"/>
      <c r="VKM242" s="1574"/>
      <c r="VKN242" s="1574"/>
      <c r="VKO242" s="1574"/>
      <c r="VKP242" s="1574"/>
      <c r="VKQ242" s="1574"/>
      <c r="VKR242" s="1574"/>
      <c r="VKS242" s="1574"/>
      <c r="VKT242" s="1574"/>
      <c r="VKU242" s="1574"/>
      <c r="VKV242" s="1574"/>
      <c r="VKW242" s="1574"/>
      <c r="VKX242" s="1574"/>
      <c r="VKY242" s="1574"/>
      <c r="VKZ242" s="1574"/>
      <c r="VLA242" s="1574"/>
      <c r="VLB242" s="1574"/>
      <c r="VLC242" s="1574"/>
      <c r="VLD242" s="1574"/>
      <c r="VLE242" s="1574"/>
      <c r="VLF242" s="1574"/>
      <c r="VLG242" s="1574"/>
      <c r="VLH242" s="1574"/>
      <c r="VLI242" s="1574"/>
      <c r="VLJ242" s="1574"/>
      <c r="VLK242" s="1574"/>
      <c r="VLL242" s="1574"/>
      <c r="VLM242" s="1574"/>
      <c r="VLN242" s="1574"/>
      <c r="VLO242" s="1574"/>
      <c r="VLP242" s="1574"/>
      <c r="VLQ242" s="1574"/>
      <c r="VLR242" s="1574"/>
      <c r="VLS242" s="1574"/>
      <c r="VLT242" s="1574"/>
      <c r="VLU242" s="1574"/>
      <c r="VLV242" s="1574"/>
      <c r="VLW242" s="1574"/>
      <c r="VLX242" s="1574"/>
      <c r="VLY242" s="1574"/>
      <c r="VLZ242" s="1574"/>
      <c r="VMA242" s="1574"/>
      <c r="VMB242" s="1574"/>
      <c r="VMC242" s="1574"/>
      <c r="VMD242" s="1574"/>
      <c r="VME242" s="1574"/>
      <c r="VMF242" s="1574"/>
      <c r="VMG242" s="1574"/>
      <c r="VMH242" s="1574"/>
      <c r="VMI242" s="1574"/>
      <c r="VMJ242" s="1574"/>
      <c r="VMK242" s="1574"/>
      <c r="VML242" s="1574"/>
      <c r="VMM242" s="1574"/>
      <c r="VMN242" s="1574"/>
      <c r="VMO242" s="1574"/>
      <c r="VMP242" s="1574"/>
      <c r="VMQ242" s="1574"/>
      <c r="VMR242" s="1574"/>
      <c r="VMS242" s="1574"/>
      <c r="VMT242" s="1574"/>
      <c r="VMU242" s="1574"/>
      <c r="VMV242" s="1574"/>
      <c r="VMW242" s="1574"/>
      <c r="VMX242" s="1574"/>
      <c r="VMY242" s="1574"/>
      <c r="VMZ242" s="1574"/>
      <c r="VNA242" s="1574"/>
      <c r="VNB242" s="1574"/>
      <c r="VNC242" s="1574"/>
      <c r="VND242" s="1574"/>
      <c r="VNE242" s="1574"/>
      <c r="VNF242" s="1574"/>
      <c r="VNG242" s="1574"/>
      <c r="VNH242" s="1574"/>
      <c r="VNI242" s="1574"/>
      <c r="VNJ242" s="1574"/>
      <c r="VNK242" s="1574"/>
      <c r="VNL242" s="1574"/>
      <c r="VNM242" s="1574"/>
      <c r="VNN242" s="1574"/>
      <c r="VNO242" s="1574"/>
      <c r="VNP242" s="1574"/>
      <c r="VNQ242" s="1574"/>
      <c r="VNR242" s="1574"/>
      <c r="VNS242" s="1574"/>
      <c r="VNT242" s="1574"/>
      <c r="VNU242" s="1574"/>
      <c r="VNV242" s="1574"/>
      <c r="VNW242" s="1574"/>
      <c r="VNX242" s="1574"/>
      <c r="VNY242" s="1574"/>
      <c r="VNZ242" s="1574"/>
      <c r="VOA242" s="1574"/>
      <c r="VOB242" s="1574"/>
      <c r="VOC242" s="1574"/>
      <c r="VOD242" s="1574"/>
      <c r="VOE242" s="1574"/>
      <c r="VOF242" s="1574"/>
      <c r="VOG242" s="1574"/>
      <c r="VOH242" s="1574"/>
      <c r="VOI242" s="1574"/>
      <c r="VOJ242" s="1574"/>
      <c r="VOK242" s="1574"/>
      <c r="VOL242" s="1574"/>
      <c r="VOM242" s="1574"/>
      <c r="VON242" s="1574"/>
      <c r="VOO242" s="1574"/>
      <c r="VOP242" s="1574"/>
      <c r="VOQ242" s="1574"/>
      <c r="VOR242" s="1574"/>
      <c r="VOS242" s="1574"/>
      <c r="VOT242" s="1574"/>
      <c r="VOU242" s="1574"/>
      <c r="VOV242" s="1574"/>
      <c r="VOW242" s="1574"/>
      <c r="VOX242" s="1574"/>
      <c r="VOY242" s="1574"/>
      <c r="VOZ242" s="1574"/>
      <c r="VPA242" s="1574"/>
      <c r="VPB242" s="1574"/>
      <c r="VPC242" s="1574"/>
      <c r="VPD242" s="1574"/>
      <c r="VPE242" s="1574"/>
      <c r="VPF242" s="1574"/>
      <c r="VPG242" s="1574"/>
      <c r="VPH242" s="1574"/>
      <c r="VPI242" s="1574"/>
      <c r="VPJ242" s="1574"/>
      <c r="VPK242" s="1574"/>
      <c r="VPL242" s="1574"/>
      <c r="VPM242" s="1574"/>
      <c r="VPN242" s="1574"/>
      <c r="VPO242" s="1574"/>
      <c r="VPP242" s="1574"/>
      <c r="VPQ242" s="1574"/>
      <c r="VPR242" s="1574"/>
      <c r="VPS242" s="1574"/>
      <c r="VPT242" s="1574"/>
      <c r="VPU242" s="1574"/>
      <c r="VPV242" s="1574"/>
      <c r="VPW242" s="1574"/>
      <c r="VPX242" s="1574"/>
      <c r="VPY242" s="1574"/>
      <c r="VPZ242" s="1574"/>
      <c r="VQA242" s="1574"/>
      <c r="VQB242" s="1574"/>
      <c r="VQC242" s="1574"/>
      <c r="VQD242" s="1574"/>
      <c r="VQE242" s="1574"/>
      <c r="VQF242" s="1574"/>
      <c r="VQG242" s="1574"/>
      <c r="VQH242" s="1574"/>
      <c r="VQI242" s="1574"/>
      <c r="VQJ242" s="1574"/>
      <c r="VQK242" s="1574"/>
      <c r="VQL242" s="1574"/>
      <c r="VQM242" s="1574"/>
      <c r="VQN242" s="1574"/>
      <c r="VQO242" s="1574"/>
      <c r="VQP242" s="1574"/>
      <c r="VQQ242" s="1574"/>
      <c r="VQR242" s="1574"/>
      <c r="VQS242" s="1574"/>
      <c r="VQT242" s="1574"/>
      <c r="VQU242" s="1574"/>
      <c r="VQV242" s="1574"/>
      <c r="VQW242" s="1574"/>
      <c r="VQX242" s="1574"/>
      <c r="VQY242" s="1574"/>
      <c r="VQZ242" s="1574"/>
      <c r="VRA242" s="1574"/>
      <c r="VRB242" s="1574"/>
      <c r="VRC242" s="1574"/>
      <c r="VRD242" s="1574"/>
      <c r="VRE242" s="1574"/>
      <c r="VRF242" s="1574"/>
      <c r="VRG242" s="1574"/>
      <c r="VRH242" s="1574"/>
      <c r="VRI242" s="1574"/>
      <c r="VRJ242" s="1574"/>
      <c r="VRK242" s="1574"/>
      <c r="VRL242" s="1574"/>
      <c r="VRM242" s="1574"/>
      <c r="VRN242" s="1574"/>
      <c r="VRO242" s="1574"/>
      <c r="VRP242" s="1574"/>
      <c r="VRQ242" s="1574"/>
      <c r="VRR242" s="1574"/>
      <c r="VRS242" s="1574"/>
      <c r="VRT242" s="1574"/>
      <c r="VRU242" s="1574"/>
      <c r="VRV242" s="1574"/>
      <c r="VRW242" s="1574"/>
      <c r="VRX242" s="1574"/>
      <c r="VRY242" s="1574"/>
      <c r="VRZ242" s="1574"/>
      <c r="VSA242" s="1574"/>
      <c r="VSB242" s="1574"/>
      <c r="VSC242" s="1574"/>
      <c r="VSD242" s="1574"/>
      <c r="VSE242" s="1574"/>
      <c r="VSF242" s="1574"/>
      <c r="VSG242" s="1574"/>
      <c r="VSH242" s="1574"/>
      <c r="VSI242" s="1574"/>
      <c r="VSJ242" s="1574"/>
      <c r="VSK242" s="1574"/>
      <c r="VSL242" s="1574"/>
      <c r="VSM242" s="1574"/>
      <c r="VSN242" s="1574"/>
      <c r="VSO242" s="1574"/>
      <c r="VSP242" s="1574"/>
      <c r="VSQ242" s="1574"/>
      <c r="VSR242" s="1574"/>
      <c r="VSS242" s="1574"/>
      <c r="VST242" s="1574"/>
      <c r="VSU242" s="1574"/>
      <c r="VSV242" s="1574"/>
      <c r="VSW242" s="1574"/>
      <c r="VSX242" s="1574"/>
      <c r="VSY242" s="1574"/>
      <c r="VSZ242" s="1574"/>
      <c r="VTA242" s="1574"/>
      <c r="VTB242" s="1574"/>
      <c r="VTC242" s="1574"/>
      <c r="VTD242" s="1574"/>
      <c r="VTE242" s="1574"/>
      <c r="VTF242" s="1574"/>
      <c r="VTG242" s="1574"/>
      <c r="VTH242" s="1574"/>
      <c r="VTI242" s="1574"/>
      <c r="VTJ242" s="1574"/>
      <c r="VTK242" s="1574"/>
      <c r="VTL242" s="1574"/>
      <c r="VTM242" s="1574"/>
      <c r="VTN242" s="1574"/>
      <c r="VTO242" s="1574"/>
      <c r="VTP242" s="1574"/>
      <c r="VTQ242" s="1574"/>
      <c r="VTR242" s="1574"/>
      <c r="VTS242" s="1574"/>
      <c r="VTT242" s="1574"/>
      <c r="VTU242" s="1574"/>
      <c r="VTV242" s="1574"/>
      <c r="VTW242" s="1574"/>
      <c r="VTX242" s="1574"/>
      <c r="VTY242" s="1574"/>
      <c r="VTZ242" s="1574"/>
      <c r="VUA242" s="1574"/>
      <c r="VUB242" s="1574"/>
      <c r="VUC242" s="1574"/>
      <c r="VUD242" s="1574"/>
      <c r="VUE242" s="1574"/>
      <c r="VUF242" s="1574"/>
      <c r="VUG242" s="1574"/>
      <c r="VUH242" s="1574"/>
      <c r="VUI242" s="1574"/>
      <c r="VUJ242" s="1574"/>
      <c r="VUK242" s="1574"/>
      <c r="VUL242" s="1574"/>
      <c r="VUM242" s="1574"/>
      <c r="VUN242" s="1574"/>
      <c r="VUO242" s="1574"/>
      <c r="VUP242" s="1574"/>
      <c r="VUQ242" s="1574"/>
      <c r="VUR242" s="1574"/>
      <c r="VUS242" s="1574"/>
      <c r="VUT242" s="1574"/>
      <c r="VUU242" s="1574"/>
      <c r="VUV242" s="1574"/>
      <c r="VUW242" s="1574"/>
      <c r="VUX242" s="1574"/>
      <c r="VUY242" s="1574"/>
      <c r="VUZ242" s="1574"/>
      <c r="VVA242" s="1574"/>
      <c r="VVB242" s="1574"/>
      <c r="VVC242" s="1574"/>
      <c r="VVD242" s="1574"/>
      <c r="VVE242" s="1574"/>
      <c r="VVF242" s="1574"/>
      <c r="VVG242" s="1574"/>
      <c r="VVH242" s="1574"/>
      <c r="VVI242" s="1574"/>
      <c r="VVJ242" s="1574"/>
      <c r="VVK242" s="1574"/>
      <c r="VVL242" s="1574"/>
      <c r="VVM242" s="1574"/>
      <c r="VVN242" s="1574"/>
      <c r="VVO242" s="1574"/>
      <c r="VVP242" s="1574"/>
      <c r="VVQ242" s="1574"/>
      <c r="VVR242" s="1574"/>
      <c r="VVS242" s="1574"/>
      <c r="VVT242" s="1574"/>
      <c r="VVU242" s="1574"/>
      <c r="VVV242" s="1574"/>
      <c r="VVW242" s="1574"/>
      <c r="VVX242" s="1574"/>
      <c r="VVY242" s="1574"/>
      <c r="VVZ242" s="1574"/>
      <c r="VWA242" s="1574"/>
      <c r="VWB242" s="1574"/>
      <c r="VWC242" s="1574"/>
      <c r="VWD242" s="1574"/>
      <c r="VWE242" s="1574"/>
      <c r="VWF242" s="1574"/>
      <c r="VWG242" s="1574"/>
      <c r="VWH242" s="1574"/>
      <c r="VWI242" s="1574"/>
      <c r="VWJ242" s="1574"/>
      <c r="VWK242" s="1574"/>
      <c r="VWL242" s="1574"/>
      <c r="VWM242" s="1574"/>
      <c r="VWN242" s="1574"/>
      <c r="VWO242" s="1574"/>
      <c r="VWP242" s="1574"/>
      <c r="VWQ242" s="1574"/>
      <c r="VWR242" s="1574"/>
      <c r="VWS242" s="1574"/>
      <c r="VWT242" s="1574"/>
      <c r="VWU242" s="1574"/>
      <c r="VWV242" s="1574"/>
      <c r="VWW242" s="1574"/>
      <c r="VWX242" s="1574"/>
      <c r="VWY242" s="1574"/>
      <c r="VWZ242" s="1574"/>
      <c r="VXA242" s="1574"/>
      <c r="VXB242" s="1574"/>
      <c r="VXC242" s="1574"/>
      <c r="VXD242" s="1574"/>
      <c r="VXE242" s="1574"/>
      <c r="VXF242" s="1574"/>
      <c r="VXG242" s="1574"/>
      <c r="VXH242" s="1574"/>
      <c r="VXI242" s="1574"/>
      <c r="VXJ242" s="1574"/>
      <c r="VXK242" s="1574"/>
      <c r="VXL242" s="1574"/>
      <c r="VXM242" s="1574"/>
      <c r="VXN242" s="1574"/>
      <c r="VXO242" s="1574"/>
      <c r="VXP242" s="1574"/>
      <c r="VXQ242" s="1574"/>
      <c r="VXR242" s="1574"/>
      <c r="VXS242" s="1574"/>
      <c r="VXT242" s="1574"/>
      <c r="VXU242" s="1574"/>
      <c r="VXV242" s="1574"/>
      <c r="VXW242" s="1574"/>
      <c r="VXX242" s="1574"/>
      <c r="VXY242" s="1574"/>
      <c r="VXZ242" s="1574"/>
      <c r="VYA242" s="1574"/>
      <c r="VYB242" s="1574"/>
      <c r="VYC242" s="1574"/>
      <c r="VYD242" s="1574"/>
      <c r="VYE242" s="1574"/>
      <c r="VYF242" s="1574"/>
      <c r="VYG242" s="1574"/>
      <c r="VYH242" s="1574"/>
      <c r="VYI242" s="1574"/>
      <c r="VYJ242" s="1574"/>
      <c r="VYK242" s="1574"/>
      <c r="VYL242" s="1574"/>
      <c r="VYM242" s="1574"/>
      <c r="VYN242" s="1574"/>
      <c r="VYO242" s="1574"/>
      <c r="VYP242" s="1574"/>
      <c r="VYQ242" s="1574"/>
      <c r="VYR242" s="1574"/>
      <c r="VYS242" s="1574"/>
      <c r="VYT242" s="1574"/>
      <c r="VYU242" s="1574"/>
      <c r="VYV242" s="1574"/>
      <c r="VYW242" s="1574"/>
      <c r="VYX242" s="1574"/>
      <c r="VYY242" s="1574"/>
      <c r="VYZ242" s="1574"/>
      <c r="VZA242" s="1574"/>
      <c r="VZB242" s="1574"/>
      <c r="VZC242" s="1574"/>
      <c r="VZD242" s="1574"/>
      <c r="VZE242" s="1574"/>
      <c r="VZF242" s="1574"/>
      <c r="VZG242" s="1574"/>
      <c r="VZH242" s="1574"/>
      <c r="VZI242" s="1574"/>
      <c r="VZJ242" s="1574"/>
      <c r="VZK242" s="1574"/>
      <c r="VZL242" s="1574"/>
      <c r="VZM242" s="1574"/>
      <c r="VZN242" s="1574"/>
      <c r="VZO242" s="1574"/>
      <c r="VZP242" s="1574"/>
      <c r="VZQ242" s="1574"/>
      <c r="VZR242" s="1574"/>
      <c r="VZS242" s="1574"/>
      <c r="VZT242" s="1574"/>
      <c r="VZU242" s="1574"/>
      <c r="VZV242" s="1574"/>
      <c r="VZW242" s="1574"/>
      <c r="VZX242" s="1574"/>
      <c r="VZY242" s="1574"/>
      <c r="VZZ242" s="1574"/>
      <c r="WAA242" s="1574"/>
      <c r="WAB242" s="1574"/>
      <c r="WAC242" s="1574"/>
      <c r="WAD242" s="1574"/>
      <c r="WAE242" s="1574"/>
      <c r="WAF242" s="1574"/>
      <c r="WAG242" s="1574"/>
      <c r="WAH242" s="1574"/>
      <c r="WAI242" s="1574"/>
      <c r="WAJ242" s="1574"/>
      <c r="WAK242" s="1574"/>
      <c r="WAL242" s="1574"/>
      <c r="WAM242" s="1574"/>
      <c r="WAN242" s="1574"/>
      <c r="WAO242" s="1574"/>
      <c r="WAP242" s="1574"/>
      <c r="WAQ242" s="1574"/>
      <c r="WAR242" s="1574"/>
      <c r="WAS242" s="1574"/>
      <c r="WAT242" s="1574"/>
      <c r="WAU242" s="1574"/>
      <c r="WAV242" s="1574"/>
      <c r="WAW242" s="1574"/>
      <c r="WAX242" s="1574"/>
      <c r="WAY242" s="1574"/>
      <c r="WAZ242" s="1574"/>
      <c r="WBA242" s="1574"/>
      <c r="WBB242" s="1574"/>
      <c r="WBC242" s="1574"/>
      <c r="WBD242" s="1574"/>
      <c r="WBE242" s="1574"/>
      <c r="WBF242" s="1574"/>
      <c r="WBG242" s="1574"/>
      <c r="WBH242" s="1574"/>
      <c r="WBI242" s="1574"/>
      <c r="WBJ242" s="1574"/>
      <c r="WBK242" s="1574"/>
      <c r="WBL242" s="1574"/>
      <c r="WBM242" s="1574"/>
      <c r="WBN242" s="1574"/>
      <c r="WBO242" s="1574"/>
      <c r="WBP242" s="1574"/>
      <c r="WBQ242" s="1574"/>
      <c r="WBR242" s="1574"/>
      <c r="WBS242" s="1574"/>
      <c r="WBT242" s="1574"/>
      <c r="WBU242" s="1574"/>
      <c r="WBV242" s="1574"/>
      <c r="WBW242" s="1574"/>
      <c r="WBX242" s="1574"/>
      <c r="WBY242" s="1574"/>
      <c r="WBZ242" s="1574"/>
      <c r="WCA242" s="1574"/>
      <c r="WCB242" s="1574"/>
      <c r="WCC242" s="1574"/>
      <c r="WCD242" s="1574"/>
      <c r="WCE242" s="1574"/>
      <c r="WCF242" s="1574"/>
      <c r="WCG242" s="1574"/>
      <c r="WCH242" s="1574"/>
      <c r="WCI242" s="1574"/>
      <c r="WCJ242" s="1574"/>
      <c r="WCK242" s="1574"/>
      <c r="WCL242" s="1574"/>
      <c r="WCM242" s="1574"/>
      <c r="WCN242" s="1574"/>
      <c r="WCO242" s="1574"/>
      <c r="WCP242" s="1574"/>
      <c r="WCQ242" s="1574"/>
      <c r="WCR242" s="1574"/>
      <c r="WCS242" s="1574"/>
      <c r="WCT242" s="1574"/>
      <c r="WCU242" s="1574"/>
      <c r="WCV242" s="1574"/>
      <c r="WCW242" s="1574"/>
      <c r="WCX242" s="1574"/>
      <c r="WCY242" s="1574"/>
      <c r="WCZ242" s="1574"/>
      <c r="WDA242" s="1574"/>
      <c r="WDB242" s="1574"/>
      <c r="WDC242" s="1574"/>
      <c r="WDD242" s="1574"/>
      <c r="WDE242" s="1574"/>
      <c r="WDF242" s="1574"/>
      <c r="WDG242" s="1574"/>
      <c r="WDH242" s="1574"/>
      <c r="WDI242" s="1574"/>
      <c r="WDJ242" s="1574"/>
      <c r="WDK242" s="1574"/>
      <c r="WDL242" s="1574"/>
      <c r="WDM242" s="1574"/>
      <c r="WDN242" s="1574"/>
      <c r="WDO242" s="1574"/>
      <c r="WDP242" s="1574"/>
      <c r="WDQ242" s="1574"/>
      <c r="WDR242" s="1574"/>
      <c r="WDS242" s="1574"/>
      <c r="WDT242" s="1574"/>
      <c r="WDU242" s="1574"/>
      <c r="WDV242" s="1574"/>
      <c r="WDW242" s="1574"/>
      <c r="WDX242" s="1574"/>
      <c r="WDY242" s="1574"/>
      <c r="WDZ242" s="1574"/>
      <c r="WEA242" s="1574"/>
      <c r="WEB242" s="1574"/>
      <c r="WEC242" s="1574"/>
      <c r="WED242" s="1574"/>
      <c r="WEE242" s="1574"/>
      <c r="WEF242" s="1574"/>
      <c r="WEG242" s="1574"/>
      <c r="WEH242" s="1574"/>
      <c r="WEI242" s="1574"/>
      <c r="WEJ242" s="1574"/>
      <c r="WEK242" s="1574"/>
      <c r="WEL242" s="1574"/>
      <c r="WEM242" s="1574"/>
      <c r="WEN242" s="1574"/>
      <c r="WEO242" s="1574"/>
      <c r="WEP242" s="1574"/>
      <c r="WEQ242" s="1574"/>
      <c r="WER242" s="1574"/>
      <c r="WES242" s="1574"/>
      <c r="WET242" s="1574"/>
      <c r="WEU242" s="1574"/>
      <c r="WEV242" s="1574"/>
      <c r="WEW242" s="1574"/>
      <c r="WEX242" s="1574"/>
      <c r="WEY242" s="1574"/>
      <c r="WEZ242" s="1574"/>
      <c r="WFA242" s="1574"/>
      <c r="WFB242" s="1574"/>
      <c r="WFC242" s="1574"/>
      <c r="WFD242" s="1574"/>
      <c r="WFE242" s="1574"/>
      <c r="WFF242" s="1574"/>
      <c r="WFG242" s="1574"/>
      <c r="WFH242" s="1574"/>
      <c r="WFI242" s="1574"/>
      <c r="WFJ242" s="1574"/>
      <c r="WFK242" s="1574"/>
      <c r="WFL242" s="1574"/>
      <c r="WFM242" s="1574"/>
      <c r="WFN242" s="1574"/>
      <c r="WFO242" s="1574"/>
      <c r="WFP242" s="1574"/>
      <c r="WFQ242" s="1574"/>
      <c r="WFR242" s="1574"/>
      <c r="WFS242" s="1574"/>
      <c r="WFT242" s="1574"/>
      <c r="WFU242" s="1574"/>
      <c r="WFV242" s="1574"/>
      <c r="WFW242" s="1574"/>
      <c r="WFX242" s="1574"/>
      <c r="WFY242" s="1574"/>
      <c r="WFZ242" s="1574"/>
      <c r="WGA242" s="1574"/>
      <c r="WGB242" s="1574"/>
      <c r="WGC242" s="1574"/>
      <c r="WGD242" s="1574"/>
      <c r="WGE242" s="1574"/>
      <c r="WGF242" s="1574"/>
      <c r="WGG242" s="1574"/>
      <c r="WGH242" s="1574"/>
      <c r="WGI242" s="1574"/>
      <c r="WGJ242" s="1574"/>
      <c r="WGK242" s="1574"/>
      <c r="WGL242" s="1574"/>
      <c r="WGM242" s="1574"/>
      <c r="WGN242" s="1574"/>
      <c r="WGO242" s="1574"/>
      <c r="WGP242" s="1574"/>
      <c r="WGQ242" s="1574"/>
      <c r="WGR242" s="1574"/>
      <c r="WGS242" s="1574"/>
      <c r="WGT242" s="1574"/>
      <c r="WGU242" s="1574"/>
      <c r="WGV242" s="1574"/>
      <c r="WGW242" s="1574"/>
      <c r="WGX242" s="1574"/>
      <c r="WGY242" s="1574"/>
      <c r="WGZ242" s="1574"/>
      <c r="WHA242" s="1574"/>
      <c r="WHB242" s="1574"/>
      <c r="WHC242" s="1574"/>
      <c r="WHD242" s="1574"/>
      <c r="WHE242" s="1574"/>
      <c r="WHF242" s="1574"/>
      <c r="WHG242" s="1574"/>
      <c r="WHH242" s="1574"/>
      <c r="WHI242" s="1574"/>
      <c r="WHJ242" s="1574"/>
      <c r="WHK242" s="1574"/>
      <c r="WHL242" s="1574"/>
      <c r="WHM242" s="1574"/>
      <c r="WHN242" s="1574"/>
      <c r="WHO242" s="1574"/>
      <c r="WHP242" s="1574"/>
      <c r="WHQ242" s="1574"/>
      <c r="WHR242" s="1574"/>
      <c r="WHS242" s="1574"/>
      <c r="WHT242" s="1574"/>
      <c r="WHU242" s="1574"/>
      <c r="WHV242" s="1574"/>
      <c r="WHW242" s="1574"/>
      <c r="WHX242" s="1574"/>
      <c r="WHY242" s="1574"/>
      <c r="WHZ242" s="1574"/>
      <c r="WIA242" s="1574"/>
      <c r="WIB242" s="1574"/>
      <c r="WIC242" s="1574"/>
      <c r="WID242" s="1574"/>
      <c r="WIE242" s="1574"/>
      <c r="WIF242" s="1574"/>
      <c r="WIG242" s="1574"/>
      <c r="WIH242" s="1574"/>
      <c r="WII242" s="1574"/>
      <c r="WIJ242" s="1574"/>
      <c r="WIK242" s="1574"/>
      <c r="WIL242" s="1574"/>
      <c r="WIM242" s="1574"/>
      <c r="WIN242" s="1574"/>
      <c r="WIO242" s="1574"/>
      <c r="WIP242" s="1574"/>
      <c r="WIQ242" s="1574"/>
      <c r="WIR242" s="1574"/>
      <c r="WIS242" s="1574"/>
      <c r="WIT242" s="1574"/>
      <c r="WIU242" s="1574"/>
      <c r="WIV242" s="1574"/>
      <c r="WIW242" s="1574"/>
      <c r="WIX242" s="1574"/>
      <c r="WIY242" s="1574"/>
      <c r="WIZ242" s="1574"/>
      <c r="WJA242" s="1574"/>
      <c r="WJB242" s="1574"/>
      <c r="WJC242" s="1574"/>
      <c r="WJD242" s="1574"/>
      <c r="WJE242" s="1574"/>
      <c r="WJF242" s="1574"/>
      <c r="WJG242" s="1574"/>
      <c r="WJH242" s="1574"/>
      <c r="WJI242" s="1574"/>
      <c r="WJJ242" s="1574"/>
      <c r="WJK242" s="1574"/>
      <c r="WJL242" s="1574"/>
      <c r="WJM242" s="1574"/>
      <c r="WJN242" s="1574"/>
      <c r="WJO242" s="1574"/>
      <c r="WJP242" s="1574"/>
      <c r="WJQ242" s="1574"/>
      <c r="WJR242" s="1574"/>
      <c r="WJS242" s="1574"/>
      <c r="WJT242" s="1574"/>
      <c r="WJU242" s="1574"/>
      <c r="WJV242" s="1574"/>
      <c r="WJW242" s="1574"/>
      <c r="WJX242" s="1574"/>
      <c r="WJY242" s="1574"/>
      <c r="WJZ242" s="1574"/>
      <c r="WKA242" s="1574"/>
      <c r="WKB242" s="1574"/>
      <c r="WKC242" s="1574"/>
      <c r="WKD242" s="1574"/>
      <c r="WKE242" s="1574"/>
      <c r="WKF242" s="1574"/>
      <c r="WKG242" s="1574"/>
      <c r="WKH242" s="1574"/>
      <c r="WKI242" s="1574"/>
      <c r="WKJ242" s="1574"/>
      <c r="WKK242" s="1574"/>
      <c r="WKL242" s="1574"/>
      <c r="WKM242" s="1574"/>
      <c r="WKN242" s="1574"/>
      <c r="WKO242" s="1574"/>
      <c r="WKP242" s="1574"/>
      <c r="WKQ242" s="1574"/>
      <c r="WKR242" s="1574"/>
      <c r="WKS242" s="1574"/>
      <c r="WKT242" s="1574"/>
      <c r="WKU242" s="1574"/>
      <c r="WKV242" s="1574"/>
      <c r="WKW242" s="1574"/>
      <c r="WKX242" s="1574"/>
      <c r="WKY242" s="1574"/>
      <c r="WKZ242" s="1574"/>
      <c r="WLA242" s="1574"/>
      <c r="WLB242" s="1574"/>
      <c r="WLC242" s="1574"/>
      <c r="WLD242" s="1574"/>
      <c r="WLE242" s="1574"/>
      <c r="WLF242" s="1574"/>
      <c r="WLG242" s="1574"/>
      <c r="WLH242" s="1574"/>
      <c r="WLI242" s="1574"/>
      <c r="WLJ242" s="1574"/>
      <c r="WLK242" s="1574"/>
      <c r="WLL242" s="1574"/>
      <c r="WLM242" s="1574"/>
      <c r="WLN242" s="1574"/>
      <c r="WLO242" s="1574"/>
      <c r="WLP242" s="1574"/>
      <c r="WLQ242" s="1574"/>
      <c r="WLR242" s="1574"/>
      <c r="WLS242" s="1574"/>
      <c r="WLT242" s="1574"/>
      <c r="WLU242" s="1574"/>
      <c r="WLV242" s="1574"/>
      <c r="WLW242" s="1574"/>
      <c r="WLX242" s="1574"/>
      <c r="WLY242" s="1574"/>
      <c r="WLZ242" s="1574"/>
      <c r="WMA242" s="1574"/>
      <c r="WMB242" s="1574"/>
      <c r="WMC242" s="1574"/>
      <c r="WMD242" s="1574"/>
      <c r="WME242" s="1574"/>
      <c r="WMF242" s="1574"/>
      <c r="WMG242" s="1574"/>
      <c r="WMH242" s="1574"/>
      <c r="WMI242" s="1574"/>
      <c r="WMJ242" s="1574"/>
      <c r="WMK242" s="1574"/>
      <c r="WML242" s="1574"/>
      <c r="WMM242" s="1574"/>
      <c r="WMN242" s="1574"/>
      <c r="WMO242" s="1574"/>
      <c r="WMP242" s="1574"/>
      <c r="WMQ242" s="1574"/>
      <c r="WMR242" s="1574"/>
      <c r="WMS242" s="1574"/>
      <c r="WMT242" s="1574"/>
      <c r="WMU242" s="1574"/>
      <c r="WMV242" s="1574"/>
      <c r="WMW242" s="1574"/>
      <c r="WMX242" s="1574"/>
      <c r="WMY242" s="1574"/>
      <c r="WMZ242" s="1574"/>
      <c r="WNA242" s="1574"/>
      <c r="WNB242" s="1574"/>
      <c r="WNC242" s="1574"/>
      <c r="WND242" s="1574"/>
      <c r="WNE242" s="1574"/>
      <c r="WNF242" s="1574"/>
      <c r="WNG242" s="1574"/>
      <c r="WNH242" s="1574"/>
      <c r="WNI242" s="1574"/>
      <c r="WNJ242" s="1574"/>
      <c r="WNK242" s="1574"/>
      <c r="WNL242" s="1574"/>
      <c r="WNM242" s="1574"/>
      <c r="WNN242" s="1574"/>
      <c r="WNO242" s="1574"/>
      <c r="WNP242" s="1574"/>
      <c r="WNQ242" s="1574"/>
      <c r="WNR242" s="1574"/>
      <c r="WNS242" s="1574"/>
      <c r="WNT242" s="1574"/>
      <c r="WNU242" s="1574"/>
      <c r="WNV242" s="1574"/>
      <c r="WNW242" s="1574"/>
      <c r="WNX242" s="1574"/>
      <c r="WNY242" s="1574"/>
      <c r="WNZ242" s="1574"/>
      <c r="WOA242" s="1574"/>
      <c r="WOB242" s="1574"/>
      <c r="WOC242" s="1574"/>
      <c r="WOD242" s="1574"/>
      <c r="WOE242" s="1574"/>
      <c r="WOF242" s="1574"/>
      <c r="WOG242" s="1574"/>
      <c r="WOH242" s="1574"/>
      <c r="WOI242" s="1574"/>
      <c r="WOJ242" s="1574"/>
      <c r="WOK242" s="1574"/>
      <c r="WOL242" s="1574"/>
      <c r="WOM242" s="1574"/>
      <c r="WON242" s="1574"/>
      <c r="WOO242" s="1574"/>
      <c r="WOP242" s="1574"/>
      <c r="WOQ242" s="1574"/>
      <c r="WOR242" s="1574"/>
      <c r="WOS242" s="1574"/>
      <c r="WOT242" s="1574"/>
      <c r="WOU242" s="1574"/>
      <c r="WOV242" s="1574"/>
      <c r="WOW242" s="1574"/>
      <c r="WOX242" s="1574"/>
      <c r="WOY242" s="1574"/>
      <c r="WOZ242" s="1574"/>
      <c r="WPA242" s="1574"/>
      <c r="WPB242" s="1574"/>
      <c r="WPC242" s="1574"/>
      <c r="WPD242" s="1574"/>
      <c r="WPE242" s="1574"/>
      <c r="WPF242" s="1574"/>
      <c r="WPG242" s="1574"/>
      <c r="WPH242" s="1574"/>
      <c r="WPI242" s="1574"/>
      <c r="WPJ242" s="1574"/>
      <c r="WPK242" s="1574"/>
      <c r="WPL242" s="1574"/>
      <c r="WPM242" s="1574"/>
      <c r="WPN242" s="1574"/>
      <c r="WPO242" s="1574"/>
      <c r="WPP242" s="1574"/>
      <c r="WPQ242" s="1574"/>
      <c r="WPR242" s="1574"/>
      <c r="WPS242" s="1574"/>
      <c r="WPT242" s="1574"/>
      <c r="WPU242" s="1574"/>
      <c r="WPV242" s="1574"/>
      <c r="WPW242" s="1574"/>
      <c r="WPX242" s="1574"/>
      <c r="WPY242" s="1574"/>
      <c r="WPZ242" s="1574"/>
      <c r="WQA242" s="1574"/>
      <c r="WQB242" s="1574"/>
      <c r="WQC242" s="1574"/>
      <c r="WQD242" s="1574"/>
      <c r="WQE242" s="1574"/>
      <c r="WQF242" s="1574"/>
      <c r="WQG242" s="1574"/>
      <c r="WQH242" s="1574"/>
      <c r="WQI242" s="1574"/>
      <c r="WQJ242" s="1574"/>
      <c r="WQK242" s="1574"/>
      <c r="WQL242" s="1574"/>
      <c r="WQM242" s="1574"/>
      <c r="WQN242" s="1574"/>
      <c r="WQO242" s="1574"/>
      <c r="WQP242" s="1574"/>
      <c r="WQQ242" s="1574"/>
      <c r="WQR242" s="1574"/>
      <c r="WQS242" s="1574"/>
      <c r="WQT242" s="1574"/>
      <c r="WQU242" s="1574"/>
      <c r="WQV242" s="1574"/>
      <c r="WQW242" s="1574"/>
      <c r="WQX242" s="1574"/>
      <c r="WQY242" s="1574"/>
      <c r="WQZ242" s="1574"/>
      <c r="WRA242" s="1574"/>
      <c r="WRB242" s="1574"/>
      <c r="WRC242" s="1574"/>
      <c r="WRD242" s="1574"/>
      <c r="WRE242" s="1574"/>
      <c r="WRF242" s="1574"/>
      <c r="WRG242" s="1574"/>
      <c r="WRH242" s="1574"/>
      <c r="WRI242" s="1574"/>
      <c r="WRJ242" s="1574"/>
      <c r="WRK242" s="1574"/>
      <c r="WRL242" s="1574"/>
      <c r="WRM242" s="1574"/>
      <c r="WRN242" s="1574"/>
      <c r="WRO242" s="1574"/>
      <c r="WRP242" s="1574"/>
      <c r="WRQ242" s="1574"/>
      <c r="WRR242" s="1574"/>
      <c r="WRS242" s="1574"/>
      <c r="WRT242" s="1574"/>
      <c r="WRU242" s="1574"/>
      <c r="WRV242" s="1574"/>
      <c r="WRW242" s="1574"/>
      <c r="WRX242" s="1574"/>
      <c r="WRY242" s="1574"/>
      <c r="WRZ242" s="1574"/>
      <c r="WSA242" s="1574"/>
      <c r="WSB242" s="1574"/>
      <c r="WSC242" s="1574"/>
      <c r="WSD242" s="1574"/>
      <c r="WSE242" s="1574"/>
      <c r="WSF242" s="1574"/>
      <c r="WSG242" s="1574"/>
      <c r="WSH242" s="1574"/>
      <c r="WSI242" s="1574"/>
      <c r="WSJ242" s="1574"/>
      <c r="WSK242" s="1574"/>
      <c r="WSL242" s="1574"/>
      <c r="WSM242" s="1574"/>
      <c r="WSN242" s="1574"/>
      <c r="WSO242" s="1574"/>
      <c r="WSP242" s="1574"/>
      <c r="WSQ242" s="1574"/>
      <c r="WSR242" s="1574"/>
      <c r="WSS242" s="1574"/>
      <c r="WST242" s="1574"/>
      <c r="WSU242" s="1574"/>
      <c r="WSV242" s="1574"/>
      <c r="WSW242" s="1574"/>
      <c r="WSX242" s="1574"/>
      <c r="WSY242" s="1574"/>
      <c r="WSZ242" s="1574"/>
      <c r="WTA242" s="1574"/>
      <c r="WTB242" s="1574"/>
      <c r="WTC242" s="1574"/>
      <c r="WTD242" s="1574"/>
      <c r="WTE242" s="1574"/>
      <c r="WTF242" s="1574"/>
      <c r="WTG242" s="1574"/>
      <c r="WTH242" s="1574"/>
      <c r="WTI242" s="1574"/>
      <c r="WTJ242" s="1574"/>
      <c r="WTK242" s="1574"/>
      <c r="WTL242" s="1574"/>
      <c r="WTM242" s="1574"/>
      <c r="WTN242" s="1574"/>
      <c r="WTO242" s="1574"/>
      <c r="WTP242" s="1574"/>
      <c r="WTQ242" s="1574"/>
      <c r="WTR242" s="1574"/>
      <c r="WTS242" s="1574"/>
      <c r="WTT242" s="1574"/>
      <c r="WTU242" s="1574"/>
      <c r="WTV242" s="1574"/>
      <c r="WTW242" s="1574"/>
      <c r="WTX242" s="1574"/>
      <c r="WTY242" s="1574"/>
      <c r="WTZ242" s="1574"/>
      <c r="WUA242" s="1574"/>
      <c r="WUB242" s="1574"/>
      <c r="WUC242" s="1574"/>
      <c r="WUD242" s="1574"/>
      <c r="WUE242" s="1574"/>
      <c r="WUF242" s="1574"/>
      <c r="WUG242" s="1574"/>
      <c r="WUH242" s="1574"/>
      <c r="WUI242" s="1574"/>
      <c r="WUJ242" s="1574"/>
      <c r="WUK242" s="1574"/>
      <c r="WUL242" s="1574"/>
      <c r="WUM242" s="1574"/>
      <c r="WUN242" s="1574"/>
      <c r="WUO242" s="1574"/>
      <c r="WUP242" s="1574"/>
      <c r="WUQ242" s="1574"/>
      <c r="WUR242" s="1574"/>
      <c r="WUS242" s="1574"/>
      <c r="WUT242" s="1574"/>
      <c r="WUU242" s="1574"/>
      <c r="WUV242" s="1574"/>
      <c r="WUW242" s="1574"/>
      <c r="WUX242" s="1574"/>
      <c r="WUY242" s="1574"/>
      <c r="WUZ242" s="1574"/>
      <c r="WVA242" s="1574"/>
      <c r="WVB242" s="1574"/>
      <c r="WVC242" s="1574"/>
      <c r="WVD242" s="1574"/>
      <c r="WVE242" s="1574"/>
      <c r="WVF242" s="1574"/>
      <c r="WVG242" s="1574"/>
      <c r="WVH242" s="1574"/>
      <c r="WVI242" s="1574"/>
      <c r="WVJ242" s="1574"/>
      <c r="WVK242" s="1574"/>
      <c r="WVL242" s="1574"/>
      <c r="WVM242" s="1574"/>
      <c r="WVN242" s="1574"/>
      <c r="WVO242" s="1574"/>
      <c r="WVP242" s="1574"/>
      <c r="WVQ242" s="1574"/>
      <c r="WVR242" s="1574"/>
      <c r="WVS242" s="1574"/>
      <c r="WVT242" s="1574"/>
      <c r="WVU242" s="1574"/>
      <c r="WVV242" s="1574"/>
      <c r="WVW242" s="1574"/>
      <c r="WVX242" s="1574"/>
      <c r="WVY242" s="1574"/>
      <c r="WVZ242" s="1574"/>
      <c r="WWA242" s="1574"/>
      <c r="WWB242" s="1574"/>
      <c r="WWC242" s="1574"/>
      <c r="WWD242" s="1574"/>
      <c r="WWE242" s="1574"/>
      <c r="WWF242" s="1574"/>
      <c r="WWG242" s="1574"/>
      <c r="WWH242" s="1574"/>
      <c r="WWI242" s="1574"/>
      <c r="WWJ242" s="1574"/>
      <c r="WWK242" s="1574"/>
      <c r="WWL242" s="1574"/>
      <c r="WWM242" s="1574"/>
      <c r="WWN242" s="1574"/>
      <c r="WWO242" s="1574"/>
      <c r="WWP242" s="1574"/>
      <c r="WWQ242" s="1574"/>
      <c r="WWR242" s="1574"/>
      <c r="WWS242" s="1574"/>
      <c r="WWT242" s="1574"/>
      <c r="WWU242" s="1574"/>
      <c r="WWV242" s="1574"/>
      <c r="WWW242" s="1574"/>
      <c r="WWX242" s="1574"/>
      <c r="WWY242" s="1574"/>
      <c r="WWZ242" s="1574"/>
      <c r="WXA242" s="1574"/>
      <c r="WXB242" s="1574"/>
      <c r="WXC242" s="1574"/>
      <c r="WXD242" s="1574"/>
      <c r="WXE242" s="1574"/>
      <c r="WXF242" s="1574"/>
      <c r="WXG242" s="1574"/>
      <c r="WXH242" s="1574"/>
      <c r="WXI242" s="1574"/>
      <c r="WXJ242" s="1574"/>
      <c r="WXK242" s="1574"/>
      <c r="WXL242" s="1574"/>
      <c r="WXM242" s="1574"/>
      <c r="WXN242" s="1574"/>
      <c r="WXO242" s="1574"/>
      <c r="WXP242" s="1574"/>
      <c r="WXQ242" s="1574"/>
      <c r="WXR242" s="1574"/>
      <c r="WXS242" s="1574"/>
      <c r="WXT242" s="1574"/>
      <c r="WXU242" s="1574"/>
      <c r="WXV242" s="1574"/>
      <c r="WXW242" s="1574"/>
      <c r="WXX242" s="1574"/>
      <c r="WXY242" s="1574"/>
      <c r="WXZ242" s="1574"/>
      <c r="WYA242" s="1574"/>
      <c r="WYB242" s="1574"/>
      <c r="WYC242" s="1574"/>
      <c r="WYD242" s="1574"/>
      <c r="WYE242" s="1574"/>
      <c r="WYF242" s="1574"/>
      <c r="WYG242" s="1574"/>
      <c r="WYH242" s="1574"/>
      <c r="WYI242" s="1574"/>
      <c r="WYJ242" s="1574"/>
      <c r="WYK242" s="1574"/>
      <c r="WYL242" s="1574"/>
      <c r="WYM242" s="1574"/>
      <c r="WYN242" s="1574"/>
      <c r="WYO242" s="1574"/>
      <c r="WYP242" s="1574"/>
      <c r="WYQ242" s="1574"/>
      <c r="WYR242" s="1574"/>
      <c r="WYS242" s="1574"/>
      <c r="WYT242" s="1574"/>
      <c r="WYU242" s="1574"/>
      <c r="WYV242" s="1574"/>
      <c r="WYW242" s="1574"/>
      <c r="WYX242" s="1574"/>
      <c r="WYY242" s="1574"/>
      <c r="WYZ242" s="1574"/>
      <c r="WZA242" s="1574"/>
      <c r="WZB242" s="1574"/>
      <c r="WZC242" s="1574"/>
      <c r="WZD242" s="1574"/>
      <c r="WZE242" s="1574"/>
      <c r="WZF242" s="1574"/>
      <c r="WZG242" s="1574"/>
      <c r="WZH242" s="1574"/>
      <c r="WZI242" s="1574"/>
      <c r="WZJ242" s="1574"/>
      <c r="WZK242" s="1574"/>
      <c r="WZL242" s="1574"/>
      <c r="WZM242" s="1574"/>
      <c r="WZN242" s="1574"/>
      <c r="WZO242" s="1574"/>
      <c r="WZP242" s="1574"/>
      <c r="WZQ242" s="1574"/>
      <c r="WZR242" s="1574"/>
      <c r="WZS242" s="1574"/>
      <c r="WZT242" s="1574"/>
      <c r="WZU242" s="1574"/>
      <c r="WZV242" s="1574"/>
      <c r="WZW242" s="1574"/>
      <c r="WZX242" s="1574"/>
      <c r="WZY242" s="1574"/>
      <c r="WZZ242" s="1574"/>
      <c r="XAA242" s="1574"/>
      <c r="XAB242" s="1574"/>
      <c r="XAC242" s="1574"/>
      <c r="XAD242" s="1574"/>
      <c r="XAE242" s="1574"/>
      <c r="XAF242" s="1574"/>
      <c r="XAG242" s="1574"/>
      <c r="XAH242" s="1574"/>
      <c r="XAI242" s="1574"/>
      <c r="XAJ242" s="1574"/>
      <c r="XAK242" s="1574"/>
      <c r="XAL242" s="1574"/>
      <c r="XAM242" s="1574"/>
      <c r="XAN242" s="1574"/>
      <c r="XAO242" s="1574"/>
      <c r="XAP242" s="1574"/>
      <c r="XAQ242" s="1574"/>
      <c r="XAR242" s="1574"/>
      <c r="XAS242" s="1574"/>
      <c r="XAT242" s="1574"/>
      <c r="XAU242" s="1574"/>
      <c r="XAV242" s="1574"/>
      <c r="XAW242" s="1574"/>
      <c r="XAX242" s="1574"/>
      <c r="XAY242" s="1574"/>
      <c r="XAZ242" s="1574"/>
      <c r="XBA242" s="1574"/>
      <c r="XBB242" s="1574"/>
      <c r="XBC242" s="1574"/>
      <c r="XBD242" s="1574"/>
      <c r="XBE242" s="1574"/>
      <c r="XBF242" s="1574"/>
      <c r="XBG242" s="1574"/>
      <c r="XBH242" s="1574"/>
      <c r="XBI242" s="1574"/>
      <c r="XBJ242" s="1574"/>
      <c r="XBK242" s="1574"/>
      <c r="XBL242" s="1574"/>
      <c r="XBM242" s="1574"/>
      <c r="XBN242" s="1574"/>
      <c r="XBO242" s="1574"/>
      <c r="XBP242" s="1574"/>
      <c r="XBQ242" s="1574"/>
      <c r="XBR242" s="1574"/>
      <c r="XBS242" s="1574"/>
      <c r="XBT242" s="1574"/>
      <c r="XBU242" s="1574"/>
      <c r="XBV242" s="1574"/>
      <c r="XBW242" s="1574"/>
      <c r="XBX242" s="1574"/>
      <c r="XBY242" s="1574"/>
      <c r="XBZ242" s="1574"/>
      <c r="XCA242" s="1574"/>
      <c r="XCB242" s="1574"/>
      <c r="XCC242" s="1574"/>
      <c r="XCD242" s="1574"/>
      <c r="XCE242" s="1574"/>
      <c r="XCF242" s="1574"/>
      <c r="XCG242" s="1574"/>
      <c r="XCH242" s="1574"/>
      <c r="XCI242" s="1574"/>
      <c r="XCJ242" s="1574"/>
      <c r="XCK242" s="1574"/>
      <c r="XCL242" s="1574"/>
      <c r="XCM242" s="1574"/>
      <c r="XCN242" s="1574"/>
      <c r="XCO242" s="1574"/>
      <c r="XCP242" s="1574"/>
      <c r="XCQ242" s="1574"/>
      <c r="XCR242" s="1574"/>
      <c r="XCS242" s="1574"/>
      <c r="XCT242" s="1574"/>
      <c r="XCU242" s="1574"/>
      <c r="XCV242" s="1574"/>
      <c r="XCW242" s="1574"/>
      <c r="XCX242" s="1574"/>
      <c r="XCY242" s="1574"/>
      <c r="XCZ242" s="1574"/>
      <c r="XDA242" s="1574"/>
      <c r="XDB242" s="1574"/>
      <c r="XDC242" s="1574"/>
      <c r="XDD242" s="1574"/>
      <c r="XDE242" s="1574"/>
      <c r="XDF242" s="1574"/>
      <c r="XDG242" s="1574"/>
      <c r="XDH242" s="1574"/>
      <c r="XDI242" s="1574"/>
      <c r="XDJ242" s="1574"/>
      <c r="XDK242" s="1574"/>
      <c r="XDL242" s="1574"/>
      <c r="XDM242" s="1574"/>
      <c r="XDN242" s="1574"/>
      <c r="XDO242" s="1574"/>
      <c r="XDP242" s="1574"/>
      <c r="XDQ242" s="1574"/>
      <c r="XDR242" s="1574"/>
      <c r="XDS242" s="1574"/>
      <c r="XDT242" s="1574"/>
      <c r="XDU242" s="1574"/>
      <c r="XDV242" s="1574"/>
      <c r="XDW242" s="1574"/>
      <c r="XDX242" s="1574"/>
      <c r="XDY242" s="1574"/>
      <c r="XDZ242" s="1574"/>
      <c r="XEA242" s="1574"/>
      <c r="XEB242" s="1574"/>
      <c r="XEC242" s="1574"/>
      <c r="XED242" s="1574"/>
      <c r="XEE242" s="1574"/>
      <c r="XEF242" s="1574"/>
      <c r="XEG242" s="1574"/>
      <c r="XEH242" s="1574"/>
      <c r="XEI242" s="1574"/>
      <c r="XEJ242" s="1574"/>
      <c r="XEK242" s="1574"/>
      <c r="XEL242" s="1574"/>
      <c r="XEM242" s="1574"/>
      <c r="XEN242" s="1574"/>
      <c r="XEO242" s="1574"/>
      <c r="XEP242" s="1574"/>
      <c r="XEQ242" s="1574"/>
      <c r="XER242" s="1574"/>
      <c r="XES242" s="1574"/>
      <c r="XET242" s="1574"/>
      <c r="XEU242" s="1574"/>
      <c r="XEV242" s="1574"/>
      <c r="XEW242" s="1574"/>
      <c r="XEX242" s="1574"/>
      <c r="XEY242" s="1574"/>
      <c r="XEZ242" s="1574"/>
      <c r="XFA242" s="1574"/>
      <c r="XFB242" s="1574"/>
      <c r="XFC242" s="1574"/>
      <c r="XFD242" s="1574"/>
    </row>
    <row r="243" spans="1:16384" s="1550" customFormat="1" ht="32.1" customHeight="1">
      <c r="A243" s="1666">
        <v>43</v>
      </c>
      <c r="B243" s="1570" t="s">
        <v>5606</v>
      </c>
      <c r="C243" s="1570" t="s">
        <v>5607</v>
      </c>
      <c r="D243" s="1570" t="s">
        <v>154</v>
      </c>
      <c r="E243" s="1570">
        <v>2</v>
      </c>
      <c r="F243" s="1570"/>
      <c r="G243" s="1570" t="s">
        <v>31</v>
      </c>
      <c r="H243" s="1570" t="s">
        <v>41</v>
      </c>
      <c r="I243" s="1570" t="s">
        <v>407</v>
      </c>
      <c r="J243" s="1570" t="s">
        <v>5341</v>
      </c>
      <c r="K243" s="1570" t="s">
        <v>5393</v>
      </c>
      <c r="L243" s="1570">
        <v>2307.69</v>
      </c>
      <c r="M243" s="1570">
        <v>692.31</v>
      </c>
      <c r="N243" s="1691">
        <v>43922</v>
      </c>
      <c r="O243" s="1692"/>
      <c r="P243" s="1574" t="s">
        <v>5344</v>
      </c>
      <c r="Q243" s="1574">
        <v>17373170973</v>
      </c>
      <c r="R243" s="1574" t="s">
        <v>5104</v>
      </c>
      <c r="S243" s="1574" t="s">
        <v>5258</v>
      </c>
      <c r="T243" s="1574"/>
      <c r="U243" s="1574"/>
      <c r="V243" s="1574"/>
      <c r="W243" s="1574"/>
      <c r="X243" s="1574"/>
      <c r="Y243" s="1574"/>
      <c r="Z243" s="1574"/>
      <c r="AA243" s="1574"/>
      <c r="AB243" s="1574"/>
      <c r="AC243" s="1574"/>
      <c r="AD243" s="1574"/>
      <c r="AE243" s="1574"/>
      <c r="AF243" s="1574"/>
      <c r="AG243" s="1574"/>
      <c r="AH243" s="1574"/>
      <c r="AI243" s="1574"/>
      <c r="AJ243" s="1574"/>
      <c r="AK243" s="1574"/>
      <c r="AL243" s="1574"/>
      <c r="AM243" s="1574"/>
      <c r="AN243" s="1574"/>
      <c r="AO243" s="1574"/>
      <c r="AP243" s="1574"/>
      <c r="AQ243" s="1574"/>
      <c r="AR243" s="1574"/>
      <c r="AS243" s="1574"/>
      <c r="AT243" s="1574"/>
      <c r="AU243" s="1574"/>
      <c r="AV243" s="1574"/>
      <c r="AW243" s="1574"/>
      <c r="AX243" s="1574"/>
      <c r="AY243" s="1574"/>
      <c r="AZ243" s="1574"/>
      <c r="BA243" s="1574"/>
      <c r="BB243" s="1574"/>
      <c r="BC243" s="1574"/>
      <c r="BD243" s="1574"/>
      <c r="BE243" s="1574"/>
      <c r="BF243" s="1574"/>
      <c r="BG243" s="1574"/>
      <c r="BH243" s="1574"/>
      <c r="BI243" s="1574"/>
      <c r="BJ243" s="1574"/>
      <c r="BK243" s="1574"/>
      <c r="BL243" s="1574"/>
      <c r="BM243" s="1574"/>
      <c r="BN243" s="1574"/>
      <c r="BO243" s="1574"/>
      <c r="BP243" s="1574"/>
      <c r="BQ243" s="1574"/>
      <c r="BR243" s="1574"/>
      <c r="BS243" s="1574"/>
      <c r="BT243" s="1574"/>
      <c r="BU243" s="1574"/>
      <c r="BV243" s="1574"/>
      <c r="BW243" s="1574"/>
      <c r="BX243" s="1574"/>
      <c r="BY243" s="1574"/>
      <c r="BZ243" s="1574"/>
      <c r="CA243" s="1574"/>
      <c r="CB243" s="1574"/>
      <c r="CC243" s="1574"/>
      <c r="CD243" s="1574"/>
      <c r="CE243" s="1574"/>
      <c r="CF243" s="1574"/>
      <c r="CG243" s="1574"/>
      <c r="CH243" s="1574"/>
      <c r="CI243" s="1574"/>
      <c r="CJ243" s="1574"/>
      <c r="CK243" s="1574"/>
      <c r="CL243" s="1574"/>
      <c r="CM243" s="1574"/>
      <c r="CN243" s="1574"/>
      <c r="CO243" s="1574"/>
      <c r="CP243" s="1574"/>
      <c r="CQ243" s="1574"/>
      <c r="CR243" s="1574"/>
      <c r="CS243" s="1574"/>
      <c r="CT243" s="1574"/>
      <c r="CU243" s="1574"/>
      <c r="CV243" s="1574"/>
      <c r="CW243" s="1574"/>
      <c r="CX243" s="1574"/>
      <c r="CY243" s="1574"/>
      <c r="CZ243" s="1574"/>
      <c r="DA243" s="1574"/>
      <c r="DB243" s="1574"/>
      <c r="DC243" s="1574"/>
      <c r="DD243" s="1574"/>
      <c r="DE243" s="1574"/>
      <c r="DF243" s="1574"/>
      <c r="DG243" s="1574"/>
      <c r="DH243" s="1574"/>
      <c r="DI243" s="1574"/>
      <c r="DJ243" s="1574"/>
      <c r="DK243" s="1574"/>
      <c r="DL243" s="1574"/>
      <c r="DM243" s="1574"/>
      <c r="DN243" s="1574"/>
      <c r="DO243" s="1574"/>
      <c r="DP243" s="1574"/>
      <c r="DQ243" s="1574"/>
      <c r="DR243" s="1574"/>
      <c r="DS243" s="1574"/>
      <c r="DT243" s="1574"/>
      <c r="DU243" s="1574"/>
      <c r="DV243" s="1574"/>
      <c r="DW243" s="1574"/>
      <c r="DX243" s="1574"/>
      <c r="DY243" s="1574"/>
      <c r="DZ243" s="1574"/>
      <c r="EA243" s="1574"/>
      <c r="EB243" s="1574"/>
      <c r="EC243" s="1574"/>
      <c r="ED243" s="1574"/>
      <c r="EE243" s="1574"/>
      <c r="EF243" s="1574"/>
      <c r="EG243" s="1574"/>
      <c r="EH243" s="1574"/>
      <c r="EI243" s="1574"/>
      <c r="EJ243" s="1574"/>
      <c r="EK243" s="1574"/>
      <c r="EL243" s="1574"/>
      <c r="EM243" s="1574"/>
      <c r="EN243" s="1574"/>
      <c r="EO243" s="1574"/>
      <c r="EP243" s="1574"/>
      <c r="EQ243" s="1574"/>
      <c r="ER243" s="1574"/>
      <c r="ES243" s="1574"/>
      <c r="ET243" s="1574"/>
      <c r="EU243" s="1574"/>
      <c r="EV243" s="1574"/>
      <c r="EW243" s="1574"/>
      <c r="EX243" s="1574"/>
      <c r="EY243" s="1574"/>
      <c r="EZ243" s="1574"/>
      <c r="FA243" s="1574"/>
      <c r="FB243" s="1574"/>
      <c r="FC243" s="1574"/>
      <c r="FD243" s="1574"/>
      <c r="FE243" s="1574"/>
      <c r="FF243" s="1574"/>
      <c r="FG243" s="1574"/>
      <c r="FH243" s="1574"/>
      <c r="FI243" s="1574"/>
      <c r="FJ243" s="1574"/>
      <c r="FK243" s="1574"/>
      <c r="FL243" s="1574"/>
      <c r="FM243" s="1574"/>
      <c r="FN243" s="1574"/>
      <c r="FO243" s="1574"/>
      <c r="FP243" s="1574"/>
      <c r="FQ243" s="1574"/>
      <c r="FR243" s="1574"/>
      <c r="FS243" s="1574"/>
      <c r="FT243" s="1574"/>
      <c r="FU243" s="1574"/>
      <c r="FV243" s="1574"/>
      <c r="FW243" s="1574"/>
      <c r="FX243" s="1574"/>
      <c r="FY243" s="1574"/>
      <c r="FZ243" s="1574"/>
      <c r="GA243" s="1574"/>
      <c r="GB243" s="1574"/>
      <c r="GC243" s="1574"/>
      <c r="GD243" s="1574"/>
      <c r="GE243" s="1574"/>
      <c r="GF243" s="1574"/>
      <c r="GG243" s="1574"/>
      <c r="GH243" s="1574"/>
      <c r="GI243" s="1574"/>
      <c r="GJ243" s="1574"/>
      <c r="GK243" s="1574"/>
      <c r="GL243" s="1574"/>
      <c r="GM243" s="1574"/>
      <c r="GN243" s="1574"/>
      <c r="GO243" s="1574"/>
      <c r="GP243" s="1574"/>
      <c r="GQ243" s="1574"/>
      <c r="GR243" s="1574"/>
      <c r="GS243" s="1574"/>
      <c r="GT243" s="1574"/>
      <c r="GU243" s="1574"/>
      <c r="GV243" s="1574"/>
      <c r="GW243" s="1574"/>
      <c r="GX243" s="1574"/>
      <c r="GY243" s="1574"/>
      <c r="GZ243" s="1574"/>
      <c r="HA243" s="1574"/>
      <c r="HB243" s="1574"/>
      <c r="HC243" s="1574"/>
      <c r="HD243" s="1574"/>
      <c r="HE243" s="1574"/>
      <c r="HF243" s="1574"/>
      <c r="HG243" s="1574"/>
      <c r="HH243" s="1574"/>
      <c r="HI243" s="1574"/>
      <c r="HJ243" s="1574"/>
      <c r="HK243" s="1574"/>
      <c r="HL243" s="1574"/>
      <c r="HM243" s="1574"/>
      <c r="HN243" s="1574"/>
      <c r="HO243" s="1574"/>
      <c r="HP243" s="1574"/>
      <c r="HQ243" s="1574"/>
      <c r="HR243" s="1574"/>
      <c r="HS243" s="1574"/>
      <c r="HT243" s="1574"/>
      <c r="HU243" s="1574"/>
      <c r="HV243" s="1574"/>
      <c r="HW243" s="1574"/>
      <c r="HX243" s="1574"/>
      <c r="HY243" s="1574"/>
      <c r="HZ243" s="1574"/>
      <c r="IA243" s="1574"/>
      <c r="IB243" s="1574"/>
      <c r="IC243" s="1574"/>
      <c r="ID243" s="1574"/>
      <c r="IE243" s="1574"/>
      <c r="IF243" s="1574"/>
      <c r="IG243" s="1574"/>
      <c r="IH243" s="1574"/>
      <c r="II243" s="1574"/>
      <c r="IJ243" s="1574"/>
      <c r="IK243" s="1574"/>
      <c r="IL243" s="1574"/>
      <c r="IM243" s="1574"/>
      <c r="IN243" s="1574"/>
      <c r="IO243" s="1574"/>
      <c r="IP243" s="1574"/>
      <c r="IQ243" s="1574"/>
      <c r="IR243" s="1574"/>
      <c r="IS243" s="1574"/>
      <c r="IT243" s="1574"/>
      <c r="IU243" s="1574"/>
      <c r="IV243" s="1574"/>
      <c r="IW243" s="1574"/>
      <c r="IX243" s="1574"/>
      <c r="IY243" s="1574"/>
      <c r="IZ243" s="1574"/>
      <c r="JA243" s="1574"/>
      <c r="JB243" s="1574"/>
      <c r="JC243" s="1574"/>
      <c r="JD243" s="1574"/>
      <c r="JE243" s="1574"/>
      <c r="JF243" s="1574"/>
      <c r="JG243" s="1574"/>
      <c r="JH243" s="1574"/>
      <c r="JI243" s="1574"/>
      <c r="JJ243" s="1574"/>
      <c r="JK243" s="1574"/>
      <c r="JL243" s="1574"/>
      <c r="JM243" s="1574"/>
      <c r="JN243" s="1574"/>
      <c r="JO243" s="1574"/>
      <c r="JP243" s="1574"/>
      <c r="JQ243" s="1574"/>
      <c r="JR243" s="1574"/>
      <c r="JS243" s="1574"/>
      <c r="JT243" s="1574"/>
      <c r="JU243" s="1574"/>
      <c r="JV243" s="1574"/>
      <c r="JW243" s="1574"/>
      <c r="JX243" s="1574"/>
      <c r="JY243" s="1574"/>
      <c r="JZ243" s="1574"/>
      <c r="KA243" s="1574"/>
      <c r="KB243" s="1574"/>
      <c r="KC243" s="1574"/>
      <c r="KD243" s="1574"/>
      <c r="KE243" s="1574"/>
      <c r="KF243" s="1574"/>
      <c r="KG243" s="1574"/>
      <c r="KH243" s="1574"/>
      <c r="KI243" s="1574"/>
      <c r="KJ243" s="1574"/>
      <c r="KK243" s="1574"/>
      <c r="KL243" s="1574"/>
      <c r="KM243" s="1574"/>
      <c r="KN243" s="1574"/>
      <c r="KO243" s="1574"/>
      <c r="KP243" s="1574"/>
      <c r="KQ243" s="1574"/>
      <c r="KR243" s="1574"/>
      <c r="KS243" s="1574"/>
      <c r="KT243" s="1574"/>
      <c r="KU243" s="1574"/>
      <c r="KV243" s="1574"/>
      <c r="KW243" s="1574"/>
      <c r="KX243" s="1574"/>
      <c r="KY243" s="1574"/>
      <c r="KZ243" s="1574"/>
      <c r="LA243" s="1574"/>
      <c r="LB243" s="1574"/>
      <c r="LC243" s="1574"/>
      <c r="LD243" s="1574"/>
      <c r="LE243" s="1574"/>
      <c r="LF243" s="1574"/>
      <c r="LG243" s="1574"/>
      <c r="LH243" s="1574"/>
      <c r="LI243" s="1574"/>
      <c r="LJ243" s="1574"/>
      <c r="LK243" s="1574"/>
      <c r="LL243" s="1574"/>
      <c r="LM243" s="1574"/>
      <c r="LN243" s="1574"/>
      <c r="LO243" s="1574"/>
      <c r="LP243" s="1574"/>
      <c r="LQ243" s="1574"/>
      <c r="LR243" s="1574"/>
      <c r="LS243" s="1574"/>
      <c r="LT243" s="1574"/>
      <c r="LU243" s="1574"/>
      <c r="LV243" s="1574"/>
      <c r="LW243" s="1574"/>
      <c r="LX243" s="1574"/>
      <c r="LY243" s="1574"/>
      <c r="LZ243" s="1574"/>
      <c r="MA243" s="1574"/>
      <c r="MB243" s="1574"/>
      <c r="MC243" s="1574"/>
      <c r="MD243" s="1574"/>
      <c r="ME243" s="1574"/>
      <c r="MF243" s="1574"/>
      <c r="MG243" s="1574"/>
      <c r="MH243" s="1574"/>
      <c r="MI243" s="1574"/>
      <c r="MJ243" s="1574"/>
      <c r="MK243" s="1574"/>
      <c r="ML243" s="1574"/>
      <c r="MM243" s="1574"/>
      <c r="MN243" s="1574"/>
      <c r="MO243" s="1574"/>
      <c r="MP243" s="1574"/>
      <c r="MQ243" s="1574"/>
      <c r="MR243" s="1574"/>
      <c r="MS243" s="1574"/>
      <c r="MT243" s="1574"/>
      <c r="MU243" s="1574"/>
      <c r="MV243" s="1574"/>
      <c r="MW243" s="1574"/>
      <c r="MX243" s="1574"/>
      <c r="MY243" s="1574"/>
      <c r="MZ243" s="1574"/>
      <c r="NA243" s="1574"/>
      <c r="NB243" s="1574"/>
      <c r="NC243" s="1574"/>
      <c r="ND243" s="1574"/>
      <c r="NE243" s="1574"/>
      <c r="NF243" s="1574"/>
      <c r="NG243" s="1574"/>
      <c r="NH243" s="1574"/>
      <c r="NI243" s="1574"/>
      <c r="NJ243" s="1574"/>
      <c r="NK243" s="1574"/>
      <c r="NL243" s="1574"/>
      <c r="NM243" s="1574"/>
      <c r="NN243" s="1574"/>
      <c r="NO243" s="1574"/>
      <c r="NP243" s="1574"/>
      <c r="NQ243" s="1574"/>
      <c r="NR243" s="1574"/>
      <c r="NS243" s="1574"/>
      <c r="NT243" s="1574"/>
      <c r="NU243" s="1574"/>
      <c r="NV243" s="1574"/>
      <c r="NW243" s="1574"/>
      <c r="NX243" s="1574"/>
      <c r="NY243" s="1574"/>
      <c r="NZ243" s="1574"/>
      <c r="OA243" s="1574"/>
      <c r="OB243" s="1574"/>
      <c r="OC243" s="1574"/>
      <c r="OD243" s="1574"/>
      <c r="OE243" s="1574"/>
      <c r="OF243" s="1574"/>
      <c r="OG243" s="1574"/>
      <c r="OH243" s="1574"/>
      <c r="OI243" s="1574"/>
      <c r="OJ243" s="1574"/>
      <c r="OK243" s="1574"/>
      <c r="OL243" s="1574"/>
      <c r="OM243" s="1574"/>
      <c r="ON243" s="1574"/>
      <c r="OO243" s="1574"/>
      <c r="OP243" s="1574"/>
      <c r="OQ243" s="1574"/>
      <c r="OR243" s="1574"/>
      <c r="OS243" s="1574"/>
      <c r="OT243" s="1574"/>
      <c r="OU243" s="1574"/>
      <c r="OV243" s="1574"/>
      <c r="OW243" s="1574"/>
      <c r="OX243" s="1574"/>
      <c r="OY243" s="1574"/>
      <c r="OZ243" s="1574"/>
      <c r="PA243" s="1574"/>
      <c r="PB243" s="1574"/>
      <c r="PC243" s="1574"/>
      <c r="PD243" s="1574"/>
      <c r="PE243" s="1574"/>
      <c r="PF243" s="1574"/>
      <c r="PG243" s="1574"/>
      <c r="PH243" s="1574"/>
      <c r="PI243" s="1574"/>
      <c r="PJ243" s="1574"/>
      <c r="PK243" s="1574"/>
      <c r="PL243" s="1574"/>
      <c r="PM243" s="1574"/>
      <c r="PN243" s="1574"/>
      <c r="PO243" s="1574"/>
      <c r="PP243" s="1574"/>
      <c r="PQ243" s="1574"/>
      <c r="PR243" s="1574"/>
      <c r="PS243" s="1574"/>
      <c r="PT243" s="1574"/>
      <c r="PU243" s="1574"/>
      <c r="PV243" s="1574"/>
      <c r="PW243" s="1574"/>
      <c r="PX243" s="1574"/>
      <c r="PY243" s="1574"/>
      <c r="PZ243" s="1574"/>
      <c r="QA243" s="1574"/>
      <c r="QB243" s="1574"/>
      <c r="QC243" s="1574"/>
      <c r="QD243" s="1574"/>
      <c r="QE243" s="1574"/>
      <c r="QF243" s="1574"/>
      <c r="QG243" s="1574"/>
      <c r="QH243" s="1574"/>
      <c r="QI243" s="1574"/>
      <c r="QJ243" s="1574"/>
      <c r="QK243" s="1574"/>
      <c r="QL243" s="1574"/>
      <c r="QM243" s="1574"/>
      <c r="QN243" s="1574"/>
      <c r="QO243" s="1574"/>
      <c r="QP243" s="1574"/>
      <c r="QQ243" s="1574"/>
      <c r="QR243" s="1574"/>
      <c r="QS243" s="1574"/>
      <c r="QT243" s="1574"/>
      <c r="QU243" s="1574"/>
      <c r="QV243" s="1574"/>
      <c r="QW243" s="1574"/>
      <c r="QX243" s="1574"/>
      <c r="QY243" s="1574"/>
      <c r="QZ243" s="1574"/>
      <c r="RA243" s="1574"/>
      <c r="RB243" s="1574"/>
      <c r="RC243" s="1574"/>
      <c r="RD243" s="1574"/>
      <c r="RE243" s="1574"/>
      <c r="RF243" s="1574"/>
      <c r="RG243" s="1574"/>
      <c r="RH243" s="1574"/>
      <c r="RI243" s="1574"/>
      <c r="RJ243" s="1574"/>
      <c r="RK243" s="1574"/>
      <c r="RL243" s="1574"/>
      <c r="RM243" s="1574"/>
      <c r="RN243" s="1574"/>
      <c r="RO243" s="1574"/>
      <c r="RP243" s="1574"/>
      <c r="RQ243" s="1574"/>
      <c r="RR243" s="1574"/>
      <c r="RS243" s="1574"/>
      <c r="RT243" s="1574"/>
      <c r="RU243" s="1574"/>
      <c r="RV243" s="1574"/>
      <c r="RW243" s="1574"/>
      <c r="RX243" s="1574"/>
      <c r="RY243" s="1574"/>
      <c r="RZ243" s="1574"/>
      <c r="SA243" s="1574"/>
      <c r="SB243" s="1574"/>
      <c r="SC243" s="1574"/>
      <c r="SD243" s="1574"/>
      <c r="SE243" s="1574"/>
      <c r="SF243" s="1574"/>
      <c r="SG243" s="1574"/>
      <c r="SH243" s="1574"/>
      <c r="SI243" s="1574"/>
      <c r="SJ243" s="1574"/>
      <c r="SK243" s="1574"/>
      <c r="SL243" s="1574"/>
      <c r="SM243" s="1574"/>
      <c r="SN243" s="1574"/>
      <c r="SO243" s="1574"/>
      <c r="SP243" s="1574"/>
      <c r="SQ243" s="1574"/>
      <c r="SR243" s="1574"/>
      <c r="SS243" s="1574"/>
      <c r="ST243" s="1574"/>
      <c r="SU243" s="1574"/>
      <c r="SV243" s="1574"/>
      <c r="SW243" s="1574"/>
      <c r="SX243" s="1574"/>
      <c r="SY243" s="1574"/>
      <c r="SZ243" s="1574"/>
      <c r="TA243" s="1574"/>
      <c r="TB243" s="1574"/>
      <c r="TC243" s="1574"/>
      <c r="TD243" s="1574"/>
      <c r="TE243" s="1574"/>
      <c r="TF243" s="1574"/>
      <c r="TG243" s="1574"/>
      <c r="TH243" s="1574"/>
      <c r="TI243" s="1574"/>
      <c r="TJ243" s="1574"/>
      <c r="TK243" s="1574"/>
      <c r="TL243" s="1574"/>
      <c r="TM243" s="1574"/>
      <c r="TN243" s="1574"/>
      <c r="TO243" s="1574"/>
      <c r="TP243" s="1574"/>
      <c r="TQ243" s="1574"/>
      <c r="TR243" s="1574"/>
      <c r="TS243" s="1574"/>
      <c r="TT243" s="1574"/>
      <c r="TU243" s="1574"/>
      <c r="TV243" s="1574"/>
      <c r="TW243" s="1574"/>
      <c r="TX243" s="1574"/>
      <c r="TY243" s="1574"/>
      <c r="TZ243" s="1574"/>
      <c r="UA243" s="1574"/>
      <c r="UB243" s="1574"/>
      <c r="UC243" s="1574"/>
      <c r="UD243" s="1574"/>
      <c r="UE243" s="1574"/>
      <c r="UF243" s="1574"/>
      <c r="UG243" s="1574"/>
      <c r="UH243" s="1574"/>
      <c r="UI243" s="1574"/>
      <c r="UJ243" s="1574"/>
      <c r="UK243" s="1574"/>
      <c r="UL243" s="1574"/>
      <c r="UM243" s="1574"/>
      <c r="UN243" s="1574"/>
      <c r="UO243" s="1574"/>
      <c r="UP243" s="1574"/>
      <c r="UQ243" s="1574"/>
      <c r="UR243" s="1574"/>
      <c r="US243" s="1574"/>
      <c r="UT243" s="1574"/>
      <c r="UU243" s="1574"/>
      <c r="UV243" s="1574"/>
      <c r="UW243" s="1574"/>
      <c r="UX243" s="1574"/>
      <c r="UY243" s="1574"/>
      <c r="UZ243" s="1574"/>
      <c r="VA243" s="1574"/>
      <c r="VB243" s="1574"/>
      <c r="VC243" s="1574"/>
      <c r="VD243" s="1574"/>
      <c r="VE243" s="1574"/>
      <c r="VF243" s="1574"/>
      <c r="VG243" s="1574"/>
      <c r="VH243" s="1574"/>
      <c r="VI243" s="1574"/>
      <c r="VJ243" s="1574"/>
      <c r="VK243" s="1574"/>
      <c r="VL243" s="1574"/>
      <c r="VM243" s="1574"/>
      <c r="VN243" s="1574"/>
      <c r="VO243" s="1574"/>
      <c r="VP243" s="1574"/>
      <c r="VQ243" s="1574"/>
      <c r="VR243" s="1574"/>
      <c r="VS243" s="1574"/>
      <c r="VT243" s="1574"/>
      <c r="VU243" s="1574"/>
      <c r="VV243" s="1574"/>
      <c r="VW243" s="1574"/>
      <c r="VX243" s="1574"/>
      <c r="VY243" s="1574"/>
      <c r="VZ243" s="1574"/>
      <c r="WA243" s="1574"/>
      <c r="WB243" s="1574"/>
      <c r="WC243" s="1574"/>
      <c r="WD243" s="1574"/>
      <c r="WE243" s="1574"/>
      <c r="WF243" s="1574"/>
      <c r="WG243" s="1574"/>
      <c r="WH243" s="1574"/>
      <c r="WI243" s="1574"/>
      <c r="WJ243" s="1574"/>
      <c r="WK243" s="1574"/>
      <c r="WL243" s="1574"/>
      <c r="WM243" s="1574"/>
      <c r="WN243" s="1574"/>
      <c r="WO243" s="1574"/>
      <c r="WP243" s="1574"/>
      <c r="WQ243" s="1574"/>
      <c r="WR243" s="1574"/>
      <c r="WS243" s="1574"/>
      <c r="WT243" s="1574"/>
      <c r="WU243" s="1574"/>
      <c r="WV243" s="1574"/>
      <c r="WW243" s="1574"/>
      <c r="WX243" s="1574"/>
      <c r="WY243" s="1574"/>
      <c r="WZ243" s="1574"/>
      <c r="XA243" s="1574"/>
      <c r="XB243" s="1574"/>
      <c r="XC243" s="1574"/>
      <c r="XD243" s="1574"/>
      <c r="XE243" s="1574"/>
      <c r="XF243" s="1574"/>
      <c r="XG243" s="1574"/>
      <c r="XH243" s="1574"/>
      <c r="XI243" s="1574"/>
      <c r="XJ243" s="1574"/>
      <c r="XK243" s="1574"/>
      <c r="XL243" s="1574"/>
      <c r="XM243" s="1574"/>
      <c r="XN243" s="1574"/>
      <c r="XO243" s="1574"/>
      <c r="XP243" s="1574"/>
      <c r="XQ243" s="1574"/>
      <c r="XR243" s="1574"/>
      <c r="XS243" s="1574"/>
      <c r="XT243" s="1574"/>
      <c r="XU243" s="1574"/>
      <c r="XV243" s="1574"/>
      <c r="XW243" s="1574"/>
      <c r="XX243" s="1574"/>
      <c r="XY243" s="1574"/>
      <c r="XZ243" s="1574"/>
      <c r="YA243" s="1574"/>
      <c r="YB243" s="1574"/>
      <c r="YC243" s="1574"/>
      <c r="YD243" s="1574"/>
      <c r="YE243" s="1574"/>
      <c r="YF243" s="1574"/>
      <c r="YG243" s="1574"/>
      <c r="YH243" s="1574"/>
      <c r="YI243" s="1574"/>
      <c r="YJ243" s="1574"/>
      <c r="YK243" s="1574"/>
      <c r="YL243" s="1574"/>
      <c r="YM243" s="1574"/>
      <c r="YN243" s="1574"/>
      <c r="YO243" s="1574"/>
      <c r="YP243" s="1574"/>
      <c r="YQ243" s="1574"/>
      <c r="YR243" s="1574"/>
      <c r="YS243" s="1574"/>
      <c r="YT243" s="1574"/>
      <c r="YU243" s="1574"/>
      <c r="YV243" s="1574"/>
      <c r="YW243" s="1574"/>
      <c r="YX243" s="1574"/>
      <c r="YY243" s="1574"/>
      <c r="YZ243" s="1574"/>
      <c r="ZA243" s="1574"/>
      <c r="ZB243" s="1574"/>
      <c r="ZC243" s="1574"/>
      <c r="ZD243" s="1574"/>
      <c r="ZE243" s="1574"/>
      <c r="ZF243" s="1574"/>
      <c r="ZG243" s="1574"/>
      <c r="ZH243" s="1574"/>
      <c r="ZI243" s="1574"/>
      <c r="ZJ243" s="1574"/>
      <c r="ZK243" s="1574"/>
      <c r="ZL243" s="1574"/>
      <c r="ZM243" s="1574"/>
      <c r="ZN243" s="1574"/>
      <c r="ZO243" s="1574"/>
      <c r="ZP243" s="1574"/>
      <c r="ZQ243" s="1574"/>
      <c r="ZR243" s="1574"/>
      <c r="ZS243" s="1574"/>
      <c r="ZT243" s="1574"/>
      <c r="ZU243" s="1574"/>
      <c r="ZV243" s="1574"/>
      <c r="ZW243" s="1574"/>
      <c r="ZX243" s="1574"/>
      <c r="ZY243" s="1574"/>
      <c r="ZZ243" s="1574"/>
      <c r="AAA243" s="1574"/>
      <c r="AAB243" s="1574"/>
      <c r="AAC243" s="1574"/>
      <c r="AAD243" s="1574"/>
      <c r="AAE243" s="1574"/>
      <c r="AAF243" s="1574"/>
      <c r="AAG243" s="1574"/>
      <c r="AAH243" s="1574"/>
      <c r="AAI243" s="1574"/>
      <c r="AAJ243" s="1574"/>
      <c r="AAK243" s="1574"/>
      <c r="AAL243" s="1574"/>
      <c r="AAM243" s="1574"/>
      <c r="AAN243" s="1574"/>
      <c r="AAO243" s="1574"/>
      <c r="AAP243" s="1574"/>
      <c r="AAQ243" s="1574"/>
      <c r="AAR243" s="1574"/>
      <c r="AAS243" s="1574"/>
      <c r="AAT243" s="1574"/>
      <c r="AAU243" s="1574"/>
      <c r="AAV243" s="1574"/>
      <c r="AAW243" s="1574"/>
      <c r="AAX243" s="1574"/>
      <c r="AAY243" s="1574"/>
      <c r="AAZ243" s="1574"/>
      <c r="ABA243" s="1574"/>
      <c r="ABB243" s="1574"/>
      <c r="ABC243" s="1574"/>
      <c r="ABD243" s="1574"/>
      <c r="ABE243" s="1574"/>
      <c r="ABF243" s="1574"/>
      <c r="ABG243" s="1574"/>
      <c r="ABH243" s="1574"/>
      <c r="ABI243" s="1574"/>
      <c r="ABJ243" s="1574"/>
      <c r="ABK243" s="1574"/>
      <c r="ABL243" s="1574"/>
      <c r="ABM243" s="1574"/>
      <c r="ABN243" s="1574"/>
      <c r="ABO243" s="1574"/>
      <c r="ABP243" s="1574"/>
      <c r="ABQ243" s="1574"/>
      <c r="ABR243" s="1574"/>
      <c r="ABS243" s="1574"/>
      <c r="ABT243" s="1574"/>
      <c r="ABU243" s="1574"/>
      <c r="ABV243" s="1574"/>
      <c r="ABW243" s="1574"/>
      <c r="ABX243" s="1574"/>
      <c r="ABY243" s="1574"/>
      <c r="ABZ243" s="1574"/>
      <c r="ACA243" s="1574"/>
      <c r="ACB243" s="1574"/>
      <c r="ACC243" s="1574"/>
      <c r="ACD243" s="1574"/>
      <c r="ACE243" s="1574"/>
      <c r="ACF243" s="1574"/>
      <c r="ACG243" s="1574"/>
      <c r="ACH243" s="1574"/>
      <c r="ACI243" s="1574"/>
      <c r="ACJ243" s="1574"/>
      <c r="ACK243" s="1574"/>
      <c r="ACL243" s="1574"/>
      <c r="ACM243" s="1574"/>
      <c r="ACN243" s="1574"/>
      <c r="ACO243" s="1574"/>
      <c r="ACP243" s="1574"/>
      <c r="ACQ243" s="1574"/>
      <c r="ACR243" s="1574"/>
      <c r="ACS243" s="1574"/>
      <c r="ACT243" s="1574"/>
      <c r="ACU243" s="1574"/>
      <c r="ACV243" s="1574"/>
      <c r="ACW243" s="1574"/>
      <c r="ACX243" s="1574"/>
      <c r="ACY243" s="1574"/>
      <c r="ACZ243" s="1574"/>
      <c r="ADA243" s="1574"/>
      <c r="ADB243" s="1574"/>
      <c r="ADC243" s="1574"/>
      <c r="ADD243" s="1574"/>
      <c r="ADE243" s="1574"/>
      <c r="ADF243" s="1574"/>
      <c r="ADG243" s="1574"/>
      <c r="ADH243" s="1574"/>
      <c r="ADI243" s="1574"/>
      <c r="ADJ243" s="1574"/>
      <c r="ADK243" s="1574"/>
      <c r="ADL243" s="1574"/>
      <c r="ADM243" s="1574"/>
      <c r="ADN243" s="1574"/>
      <c r="ADO243" s="1574"/>
      <c r="ADP243" s="1574"/>
      <c r="ADQ243" s="1574"/>
      <c r="ADR243" s="1574"/>
      <c r="ADS243" s="1574"/>
      <c r="ADT243" s="1574"/>
      <c r="ADU243" s="1574"/>
      <c r="ADV243" s="1574"/>
      <c r="ADW243" s="1574"/>
      <c r="ADX243" s="1574"/>
      <c r="ADY243" s="1574"/>
      <c r="ADZ243" s="1574"/>
      <c r="AEA243" s="1574"/>
      <c r="AEB243" s="1574"/>
      <c r="AEC243" s="1574"/>
      <c r="AED243" s="1574"/>
      <c r="AEE243" s="1574"/>
      <c r="AEF243" s="1574"/>
      <c r="AEG243" s="1574"/>
      <c r="AEH243" s="1574"/>
      <c r="AEI243" s="1574"/>
      <c r="AEJ243" s="1574"/>
      <c r="AEK243" s="1574"/>
      <c r="AEL243" s="1574"/>
      <c r="AEM243" s="1574"/>
      <c r="AEN243" s="1574"/>
      <c r="AEO243" s="1574"/>
      <c r="AEP243" s="1574"/>
      <c r="AEQ243" s="1574"/>
      <c r="AER243" s="1574"/>
      <c r="AES243" s="1574"/>
      <c r="AET243" s="1574"/>
      <c r="AEU243" s="1574"/>
      <c r="AEV243" s="1574"/>
      <c r="AEW243" s="1574"/>
      <c r="AEX243" s="1574"/>
      <c r="AEY243" s="1574"/>
      <c r="AEZ243" s="1574"/>
      <c r="AFA243" s="1574"/>
      <c r="AFB243" s="1574"/>
      <c r="AFC243" s="1574"/>
      <c r="AFD243" s="1574"/>
      <c r="AFE243" s="1574"/>
      <c r="AFF243" s="1574"/>
      <c r="AFG243" s="1574"/>
      <c r="AFH243" s="1574"/>
      <c r="AFI243" s="1574"/>
      <c r="AFJ243" s="1574"/>
      <c r="AFK243" s="1574"/>
      <c r="AFL243" s="1574"/>
      <c r="AFM243" s="1574"/>
      <c r="AFN243" s="1574"/>
      <c r="AFO243" s="1574"/>
      <c r="AFP243" s="1574"/>
      <c r="AFQ243" s="1574"/>
      <c r="AFR243" s="1574"/>
      <c r="AFS243" s="1574"/>
      <c r="AFT243" s="1574"/>
      <c r="AFU243" s="1574"/>
      <c r="AFV243" s="1574"/>
      <c r="AFW243" s="1574"/>
      <c r="AFX243" s="1574"/>
      <c r="AFY243" s="1574"/>
      <c r="AFZ243" s="1574"/>
      <c r="AGA243" s="1574"/>
      <c r="AGB243" s="1574"/>
      <c r="AGC243" s="1574"/>
      <c r="AGD243" s="1574"/>
      <c r="AGE243" s="1574"/>
      <c r="AGF243" s="1574"/>
      <c r="AGG243" s="1574"/>
      <c r="AGH243" s="1574"/>
      <c r="AGI243" s="1574"/>
      <c r="AGJ243" s="1574"/>
      <c r="AGK243" s="1574"/>
      <c r="AGL243" s="1574"/>
      <c r="AGM243" s="1574"/>
      <c r="AGN243" s="1574"/>
      <c r="AGO243" s="1574"/>
      <c r="AGP243" s="1574"/>
      <c r="AGQ243" s="1574"/>
      <c r="AGR243" s="1574"/>
      <c r="AGS243" s="1574"/>
      <c r="AGT243" s="1574"/>
      <c r="AGU243" s="1574"/>
      <c r="AGV243" s="1574"/>
      <c r="AGW243" s="1574"/>
      <c r="AGX243" s="1574"/>
      <c r="AGY243" s="1574"/>
      <c r="AGZ243" s="1574"/>
      <c r="AHA243" s="1574"/>
      <c r="AHB243" s="1574"/>
      <c r="AHC243" s="1574"/>
      <c r="AHD243" s="1574"/>
      <c r="AHE243" s="1574"/>
      <c r="AHF243" s="1574"/>
      <c r="AHG243" s="1574"/>
      <c r="AHH243" s="1574"/>
      <c r="AHI243" s="1574"/>
      <c r="AHJ243" s="1574"/>
      <c r="AHK243" s="1574"/>
      <c r="AHL243" s="1574"/>
      <c r="AHM243" s="1574"/>
      <c r="AHN243" s="1574"/>
      <c r="AHO243" s="1574"/>
      <c r="AHP243" s="1574"/>
      <c r="AHQ243" s="1574"/>
      <c r="AHR243" s="1574"/>
      <c r="AHS243" s="1574"/>
      <c r="AHT243" s="1574"/>
      <c r="AHU243" s="1574"/>
      <c r="AHV243" s="1574"/>
      <c r="AHW243" s="1574"/>
      <c r="AHX243" s="1574"/>
      <c r="AHY243" s="1574"/>
      <c r="AHZ243" s="1574"/>
      <c r="AIA243" s="1574"/>
      <c r="AIB243" s="1574"/>
      <c r="AIC243" s="1574"/>
      <c r="AID243" s="1574"/>
      <c r="AIE243" s="1574"/>
      <c r="AIF243" s="1574"/>
      <c r="AIG243" s="1574"/>
      <c r="AIH243" s="1574"/>
      <c r="AII243" s="1574"/>
      <c r="AIJ243" s="1574"/>
      <c r="AIK243" s="1574"/>
      <c r="AIL243" s="1574"/>
      <c r="AIM243" s="1574"/>
      <c r="AIN243" s="1574"/>
      <c r="AIO243" s="1574"/>
      <c r="AIP243" s="1574"/>
      <c r="AIQ243" s="1574"/>
      <c r="AIR243" s="1574"/>
      <c r="AIS243" s="1574"/>
      <c r="AIT243" s="1574"/>
      <c r="AIU243" s="1574"/>
      <c r="AIV243" s="1574"/>
      <c r="AIW243" s="1574"/>
      <c r="AIX243" s="1574"/>
      <c r="AIY243" s="1574"/>
      <c r="AIZ243" s="1574"/>
      <c r="AJA243" s="1574"/>
      <c r="AJB243" s="1574"/>
      <c r="AJC243" s="1574"/>
      <c r="AJD243" s="1574"/>
      <c r="AJE243" s="1574"/>
      <c r="AJF243" s="1574"/>
      <c r="AJG243" s="1574"/>
      <c r="AJH243" s="1574"/>
      <c r="AJI243" s="1574"/>
      <c r="AJJ243" s="1574"/>
      <c r="AJK243" s="1574"/>
      <c r="AJL243" s="1574"/>
      <c r="AJM243" s="1574"/>
      <c r="AJN243" s="1574"/>
      <c r="AJO243" s="1574"/>
      <c r="AJP243" s="1574"/>
      <c r="AJQ243" s="1574"/>
      <c r="AJR243" s="1574"/>
      <c r="AJS243" s="1574"/>
      <c r="AJT243" s="1574"/>
      <c r="AJU243" s="1574"/>
      <c r="AJV243" s="1574"/>
      <c r="AJW243" s="1574"/>
      <c r="AJX243" s="1574"/>
      <c r="AJY243" s="1574"/>
      <c r="AJZ243" s="1574"/>
      <c r="AKA243" s="1574"/>
      <c r="AKB243" s="1574"/>
      <c r="AKC243" s="1574"/>
      <c r="AKD243" s="1574"/>
      <c r="AKE243" s="1574"/>
      <c r="AKF243" s="1574"/>
      <c r="AKG243" s="1574"/>
      <c r="AKH243" s="1574"/>
      <c r="AKI243" s="1574"/>
      <c r="AKJ243" s="1574"/>
      <c r="AKK243" s="1574"/>
      <c r="AKL243" s="1574"/>
      <c r="AKM243" s="1574"/>
      <c r="AKN243" s="1574"/>
      <c r="AKO243" s="1574"/>
      <c r="AKP243" s="1574"/>
      <c r="AKQ243" s="1574"/>
      <c r="AKR243" s="1574"/>
      <c r="AKS243" s="1574"/>
      <c r="AKT243" s="1574"/>
      <c r="AKU243" s="1574"/>
      <c r="AKV243" s="1574"/>
      <c r="AKW243" s="1574"/>
      <c r="AKX243" s="1574"/>
      <c r="AKY243" s="1574"/>
      <c r="AKZ243" s="1574"/>
      <c r="ALA243" s="1574"/>
      <c r="ALB243" s="1574"/>
      <c r="ALC243" s="1574"/>
      <c r="ALD243" s="1574"/>
      <c r="ALE243" s="1574"/>
      <c r="ALF243" s="1574"/>
      <c r="ALG243" s="1574"/>
      <c r="ALH243" s="1574"/>
      <c r="ALI243" s="1574"/>
      <c r="ALJ243" s="1574"/>
      <c r="ALK243" s="1574"/>
      <c r="ALL243" s="1574"/>
      <c r="ALM243" s="1574"/>
      <c r="ALN243" s="1574"/>
      <c r="ALO243" s="1574"/>
      <c r="ALP243" s="1574"/>
      <c r="ALQ243" s="1574"/>
      <c r="ALR243" s="1574"/>
      <c r="ALS243" s="1574"/>
      <c r="ALT243" s="1574"/>
      <c r="ALU243" s="1574"/>
      <c r="ALV243" s="1574"/>
      <c r="ALW243" s="1574"/>
      <c r="ALX243" s="1574"/>
      <c r="ALY243" s="1574"/>
      <c r="ALZ243" s="1574"/>
      <c r="AMA243" s="1574"/>
      <c r="AMB243" s="1574"/>
      <c r="AMC243" s="1574"/>
      <c r="AMD243" s="1574"/>
      <c r="AME243" s="1574"/>
      <c r="AMF243" s="1574"/>
      <c r="AMG243" s="1574"/>
      <c r="AMH243" s="1574"/>
      <c r="AMI243" s="1574"/>
      <c r="AMJ243" s="1574"/>
      <c r="AMK243" s="1574"/>
      <c r="AML243" s="1574"/>
      <c r="AMM243" s="1574"/>
      <c r="AMN243" s="1574"/>
      <c r="AMO243" s="1574"/>
      <c r="AMP243" s="1574"/>
      <c r="AMQ243" s="1574"/>
      <c r="AMR243" s="1574"/>
      <c r="AMS243" s="1574"/>
      <c r="AMT243" s="1574"/>
      <c r="AMU243" s="1574"/>
      <c r="AMV243" s="1574"/>
      <c r="AMW243" s="1574"/>
      <c r="AMX243" s="1574"/>
      <c r="AMY243" s="1574"/>
      <c r="AMZ243" s="1574"/>
      <c r="ANA243" s="1574"/>
      <c r="ANB243" s="1574"/>
      <c r="ANC243" s="1574"/>
      <c r="AND243" s="1574"/>
      <c r="ANE243" s="1574"/>
      <c r="ANF243" s="1574"/>
      <c r="ANG243" s="1574"/>
      <c r="ANH243" s="1574"/>
      <c r="ANI243" s="1574"/>
      <c r="ANJ243" s="1574"/>
      <c r="ANK243" s="1574"/>
      <c r="ANL243" s="1574"/>
      <c r="ANM243" s="1574"/>
      <c r="ANN243" s="1574"/>
      <c r="ANO243" s="1574"/>
      <c r="ANP243" s="1574"/>
      <c r="ANQ243" s="1574"/>
      <c r="ANR243" s="1574"/>
      <c r="ANS243" s="1574"/>
      <c r="ANT243" s="1574"/>
      <c r="ANU243" s="1574"/>
      <c r="ANV243" s="1574"/>
      <c r="ANW243" s="1574"/>
      <c r="ANX243" s="1574"/>
      <c r="ANY243" s="1574"/>
      <c r="ANZ243" s="1574"/>
      <c r="AOA243" s="1574"/>
      <c r="AOB243" s="1574"/>
      <c r="AOC243" s="1574"/>
      <c r="AOD243" s="1574"/>
      <c r="AOE243" s="1574"/>
      <c r="AOF243" s="1574"/>
      <c r="AOG243" s="1574"/>
      <c r="AOH243" s="1574"/>
      <c r="AOI243" s="1574"/>
      <c r="AOJ243" s="1574"/>
      <c r="AOK243" s="1574"/>
      <c r="AOL243" s="1574"/>
      <c r="AOM243" s="1574"/>
      <c r="AON243" s="1574"/>
      <c r="AOO243" s="1574"/>
      <c r="AOP243" s="1574"/>
      <c r="AOQ243" s="1574"/>
      <c r="AOR243" s="1574"/>
      <c r="AOS243" s="1574"/>
      <c r="AOT243" s="1574"/>
      <c r="AOU243" s="1574"/>
      <c r="AOV243" s="1574"/>
      <c r="AOW243" s="1574"/>
      <c r="AOX243" s="1574"/>
      <c r="AOY243" s="1574"/>
      <c r="AOZ243" s="1574"/>
      <c r="APA243" s="1574"/>
      <c r="APB243" s="1574"/>
      <c r="APC243" s="1574"/>
      <c r="APD243" s="1574"/>
      <c r="APE243" s="1574"/>
      <c r="APF243" s="1574"/>
      <c r="APG243" s="1574"/>
      <c r="APH243" s="1574"/>
      <c r="API243" s="1574"/>
      <c r="APJ243" s="1574"/>
      <c r="APK243" s="1574"/>
      <c r="APL243" s="1574"/>
      <c r="APM243" s="1574"/>
      <c r="APN243" s="1574"/>
      <c r="APO243" s="1574"/>
      <c r="APP243" s="1574"/>
      <c r="APQ243" s="1574"/>
      <c r="APR243" s="1574"/>
      <c r="APS243" s="1574"/>
      <c r="APT243" s="1574"/>
      <c r="APU243" s="1574"/>
      <c r="APV243" s="1574"/>
      <c r="APW243" s="1574"/>
      <c r="APX243" s="1574"/>
      <c r="APY243" s="1574"/>
      <c r="APZ243" s="1574"/>
      <c r="AQA243" s="1574"/>
      <c r="AQB243" s="1574"/>
      <c r="AQC243" s="1574"/>
      <c r="AQD243" s="1574"/>
      <c r="AQE243" s="1574"/>
      <c r="AQF243" s="1574"/>
      <c r="AQG243" s="1574"/>
      <c r="AQH243" s="1574"/>
      <c r="AQI243" s="1574"/>
      <c r="AQJ243" s="1574"/>
      <c r="AQK243" s="1574"/>
      <c r="AQL243" s="1574"/>
      <c r="AQM243" s="1574"/>
      <c r="AQN243" s="1574"/>
      <c r="AQO243" s="1574"/>
      <c r="AQP243" s="1574"/>
      <c r="AQQ243" s="1574"/>
      <c r="AQR243" s="1574"/>
      <c r="AQS243" s="1574"/>
      <c r="AQT243" s="1574"/>
      <c r="AQU243" s="1574"/>
      <c r="AQV243" s="1574"/>
      <c r="AQW243" s="1574"/>
      <c r="AQX243" s="1574"/>
      <c r="AQY243" s="1574"/>
      <c r="AQZ243" s="1574"/>
      <c r="ARA243" s="1574"/>
      <c r="ARB243" s="1574"/>
      <c r="ARC243" s="1574"/>
      <c r="ARD243" s="1574"/>
      <c r="ARE243" s="1574"/>
      <c r="ARF243" s="1574"/>
      <c r="ARG243" s="1574"/>
      <c r="ARH243" s="1574"/>
      <c r="ARI243" s="1574"/>
      <c r="ARJ243" s="1574"/>
      <c r="ARK243" s="1574"/>
      <c r="ARL243" s="1574"/>
      <c r="ARM243" s="1574"/>
      <c r="ARN243" s="1574"/>
      <c r="ARO243" s="1574"/>
      <c r="ARP243" s="1574"/>
      <c r="ARQ243" s="1574"/>
      <c r="ARR243" s="1574"/>
      <c r="ARS243" s="1574"/>
      <c r="ART243" s="1574"/>
      <c r="ARU243" s="1574"/>
      <c r="ARV243" s="1574"/>
      <c r="ARW243" s="1574"/>
      <c r="ARX243" s="1574"/>
      <c r="ARY243" s="1574"/>
      <c r="ARZ243" s="1574"/>
      <c r="ASA243" s="1574"/>
      <c r="ASB243" s="1574"/>
      <c r="ASC243" s="1574"/>
      <c r="ASD243" s="1574"/>
      <c r="ASE243" s="1574"/>
      <c r="ASF243" s="1574"/>
      <c r="ASG243" s="1574"/>
      <c r="ASH243" s="1574"/>
      <c r="ASI243" s="1574"/>
      <c r="ASJ243" s="1574"/>
      <c r="ASK243" s="1574"/>
      <c r="ASL243" s="1574"/>
      <c r="ASM243" s="1574"/>
      <c r="ASN243" s="1574"/>
      <c r="ASO243" s="1574"/>
      <c r="ASP243" s="1574"/>
      <c r="ASQ243" s="1574"/>
      <c r="ASR243" s="1574"/>
      <c r="ASS243" s="1574"/>
      <c r="AST243" s="1574"/>
      <c r="ASU243" s="1574"/>
      <c r="ASV243" s="1574"/>
      <c r="ASW243" s="1574"/>
      <c r="ASX243" s="1574"/>
      <c r="ASY243" s="1574"/>
      <c r="ASZ243" s="1574"/>
      <c r="ATA243" s="1574"/>
      <c r="ATB243" s="1574"/>
      <c r="ATC243" s="1574"/>
      <c r="ATD243" s="1574"/>
      <c r="ATE243" s="1574"/>
      <c r="ATF243" s="1574"/>
      <c r="ATG243" s="1574"/>
      <c r="ATH243" s="1574"/>
      <c r="ATI243" s="1574"/>
      <c r="ATJ243" s="1574"/>
      <c r="ATK243" s="1574"/>
      <c r="ATL243" s="1574"/>
      <c r="ATM243" s="1574"/>
      <c r="ATN243" s="1574"/>
      <c r="ATO243" s="1574"/>
      <c r="ATP243" s="1574"/>
      <c r="ATQ243" s="1574"/>
      <c r="ATR243" s="1574"/>
      <c r="ATS243" s="1574"/>
      <c r="ATT243" s="1574"/>
      <c r="ATU243" s="1574"/>
      <c r="ATV243" s="1574"/>
      <c r="ATW243" s="1574"/>
      <c r="ATX243" s="1574"/>
      <c r="ATY243" s="1574"/>
      <c r="ATZ243" s="1574"/>
      <c r="AUA243" s="1574"/>
      <c r="AUB243" s="1574"/>
      <c r="AUC243" s="1574"/>
      <c r="AUD243" s="1574"/>
      <c r="AUE243" s="1574"/>
      <c r="AUF243" s="1574"/>
      <c r="AUG243" s="1574"/>
      <c r="AUH243" s="1574"/>
      <c r="AUI243" s="1574"/>
      <c r="AUJ243" s="1574"/>
      <c r="AUK243" s="1574"/>
      <c r="AUL243" s="1574"/>
      <c r="AUM243" s="1574"/>
      <c r="AUN243" s="1574"/>
      <c r="AUO243" s="1574"/>
      <c r="AUP243" s="1574"/>
      <c r="AUQ243" s="1574"/>
      <c r="AUR243" s="1574"/>
      <c r="AUS243" s="1574"/>
      <c r="AUT243" s="1574"/>
      <c r="AUU243" s="1574"/>
      <c r="AUV243" s="1574"/>
      <c r="AUW243" s="1574"/>
      <c r="AUX243" s="1574"/>
      <c r="AUY243" s="1574"/>
      <c r="AUZ243" s="1574"/>
      <c r="AVA243" s="1574"/>
      <c r="AVB243" s="1574"/>
      <c r="AVC243" s="1574"/>
      <c r="AVD243" s="1574"/>
      <c r="AVE243" s="1574"/>
      <c r="AVF243" s="1574"/>
      <c r="AVG243" s="1574"/>
      <c r="AVH243" s="1574"/>
      <c r="AVI243" s="1574"/>
      <c r="AVJ243" s="1574"/>
      <c r="AVK243" s="1574"/>
      <c r="AVL243" s="1574"/>
      <c r="AVM243" s="1574"/>
      <c r="AVN243" s="1574"/>
      <c r="AVO243" s="1574"/>
      <c r="AVP243" s="1574"/>
      <c r="AVQ243" s="1574"/>
      <c r="AVR243" s="1574"/>
      <c r="AVS243" s="1574"/>
      <c r="AVT243" s="1574"/>
      <c r="AVU243" s="1574"/>
      <c r="AVV243" s="1574"/>
      <c r="AVW243" s="1574"/>
      <c r="AVX243" s="1574"/>
      <c r="AVY243" s="1574"/>
      <c r="AVZ243" s="1574"/>
      <c r="AWA243" s="1574"/>
      <c r="AWB243" s="1574"/>
      <c r="AWC243" s="1574"/>
      <c r="AWD243" s="1574"/>
      <c r="AWE243" s="1574"/>
      <c r="AWF243" s="1574"/>
      <c r="AWG243" s="1574"/>
      <c r="AWH243" s="1574"/>
      <c r="AWI243" s="1574"/>
      <c r="AWJ243" s="1574"/>
      <c r="AWK243" s="1574"/>
      <c r="AWL243" s="1574"/>
      <c r="AWM243" s="1574"/>
      <c r="AWN243" s="1574"/>
      <c r="AWO243" s="1574"/>
      <c r="AWP243" s="1574"/>
      <c r="AWQ243" s="1574"/>
      <c r="AWR243" s="1574"/>
      <c r="AWS243" s="1574"/>
      <c r="AWT243" s="1574"/>
      <c r="AWU243" s="1574"/>
      <c r="AWV243" s="1574"/>
      <c r="AWW243" s="1574"/>
      <c r="AWX243" s="1574"/>
      <c r="AWY243" s="1574"/>
      <c r="AWZ243" s="1574"/>
      <c r="AXA243" s="1574"/>
      <c r="AXB243" s="1574"/>
      <c r="AXC243" s="1574"/>
      <c r="AXD243" s="1574"/>
      <c r="AXE243" s="1574"/>
      <c r="AXF243" s="1574"/>
      <c r="AXG243" s="1574"/>
      <c r="AXH243" s="1574"/>
      <c r="AXI243" s="1574"/>
      <c r="AXJ243" s="1574"/>
      <c r="AXK243" s="1574"/>
      <c r="AXL243" s="1574"/>
      <c r="AXM243" s="1574"/>
      <c r="AXN243" s="1574"/>
      <c r="AXO243" s="1574"/>
      <c r="AXP243" s="1574"/>
      <c r="AXQ243" s="1574"/>
      <c r="AXR243" s="1574"/>
      <c r="AXS243" s="1574"/>
      <c r="AXT243" s="1574"/>
      <c r="AXU243" s="1574"/>
      <c r="AXV243" s="1574"/>
      <c r="AXW243" s="1574"/>
      <c r="AXX243" s="1574"/>
      <c r="AXY243" s="1574"/>
      <c r="AXZ243" s="1574"/>
      <c r="AYA243" s="1574"/>
      <c r="AYB243" s="1574"/>
      <c r="AYC243" s="1574"/>
      <c r="AYD243" s="1574"/>
      <c r="AYE243" s="1574"/>
      <c r="AYF243" s="1574"/>
      <c r="AYG243" s="1574"/>
      <c r="AYH243" s="1574"/>
      <c r="AYI243" s="1574"/>
      <c r="AYJ243" s="1574"/>
      <c r="AYK243" s="1574"/>
      <c r="AYL243" s="1574"/>
      <c r="AYM243" s="1574"/>
      <c r="AYN243" s="1574"/>
      <c r="AYO243" s="1574"/>
      <c r="AYP243" s="1574"/>
      <c r="AYQ243" s="1574"/>
      <c r="AYR243" s="1574"/>
      <c r="AYS243" s="1574"/>
      <c r="AYT243" s="1574"/>
      <c r="AYU243" s="1574"/>
      <c r="AYV243" s="1574"/>
      <c r="AYW243" s="1574"/>
      <c r="AYX243" s="1574"/>
      <c r="AYY243" s="1574"/>
      <c r="AYZ243" s="1574"/>
      <c r="AZA243" s="1574"/>
      <c r="AZB243" s="1574"/>
      <c r="AZC243" s="1574"/>
      <c r="AZD243" s="1574"/>
      <c r="AZE243" s="1574"/>
      <c r="AZF243" s="1574"/>
      <c r="AZG243" s="1574"/>
      <c r="AZH243" s="1574"/>
      <c r="AZI243" s="1574"/>
      <c r="AZJ243" s="1574"/>
      <c r="AZK243" s="1574"/>
      <c r="AZL243" s="1574"/>
      <c r="AZM243" s="1574"/>
      <c r="AZN243" s="1574"/>
      <c r="AZO243" s="1574"/>
      <c r="AZP243" s="1574"/>
      <c r="AZQ243" s="1574"/>
      <c r="AZR243" s="1574"/>
      <c r="AZS243" s="1574"/>
      <c r="AZT243" s="1574"/>
      <c r="AZU243" s="1574"/>
      <c r="AZV243" s="1574"/>
      <c r="AZW243" s="1574"/>
      <c r="AZX243" s="1574"/>
      <c r="AZY243" s="1574"/>
      <c r="AZZ243" s="1574"/>
      <c r="BAA243" s="1574"/>
      <c r="BAB243" s="1574"/>
      <c r="BAC243" s="1574"/>
      <c r="BAD243" s="1574"/>
      <c r="BAE243" s="1574"/>
      <c r="BAF243" s="1574"/>
      <c r="BAG243" s="1574"/>
      <c r="BAH243" s="1574"/>
      <c r="BAI243" s="1574"/>
      <c r="BAJ243" s="1574"/>
      <c r="BAK243" s="1574"/>
      <c r="BAL243" s="1574"/>
      <c r="BAM243" s="1574"/>
      <c r="BAN243" s="1574"/>
      <c r="BAO243" s="1574"/>
      <c r="BAP243" s="1574"/>
      <c r="BAQ243" s="1574"/>
      <c r="BAR243" s="1574"/>
      <c r="BAS243" s="1574"/>
      <c r="BAT243" s="1574"/>
      <c r="BAU243" s="1574"/>
      <c r="BAV243" s="1574"/>
      <c r="BAW243" s="1574"/>
      <c r="BAX243" s="1574"/>
      <c r="BAY243" s="1574"/>
      <c r="BAZ243" s="1574"/>
      <c r="BBA243" s="1574"/>
      <c r="BBB243" s="1574"/>
      <c r="BBC243" s="1574"/>
      <c r="BBD243" s="1574"/>
      <c r="BBE243" s="1574"/>
      <c r="BBF243" s="1574"/>
      <c r="BBG243" s="1574"/>
      <c r="BBH243" s="1574"/>
      <c r="BBI243" s="1574"/>
      <c r="BBJ243" s="1574"/>
      <c r="BBK243" s="1574"/>
      <c r="BBL243" s="1574"/>
      <c r="BBM243" s="1574"/>
      <c r="BBN243" s="1574"/>
      <c r="BBO243" s="1574"/>
      <c r="BBP243" s="1574"/>
      <c r="BBQ243" s="1574"/>
      <c r="BBR243" s="1574"/>
      <c r="BBS243" s="1574"/>
      <c r="BBT243" s="1574"/>
      <c r="BBU243" s="1574"/>
      <c r="BBV243" s="1574"/>
      <c r="BBW243" s="1574"/>
      <c r="BBX243" s="1574"/>
      <c r="BBY243" s="1574"/>
      <c r="BBZ243" s="1574"/>
      <c r="BCA243" s="1574"/>
      <c r="BCB243" s="1574"/>
      <c r="BCC243" s="1574"/>
      <c r="BCD243" s="1574"/>
      <c r="BCE243" s="1574"/>
      <c r="BCF243" s="1574"/>
      <c r="BCG243" s="1574"/>
      <c r="BCH243" s="1574"/>
      <c r="BCI243" s="1574"/>
      <c r="BCJ243" s="1574"/>
      <c r="BCK243" s="1574"/>
      <c r="BCL243" s="1574"/>
      <c r="BCM243" s="1574"/>
      <c r="BCN243" s="1574"/>
      <c r="BCO243" s="1574"/>
      <c r="BCP243" s="1574"/>
      <c r="BCQ243" s="1574"/>
      <c r="BCR243" s="1574"/>
      <c r="BCS243" s="1574"/>
      <c r="BCT243" s="1574"/>
      <c r="BCU243" s="1574"/>
      <c r="BCV243" s="1574"/>
      <c r="BCW243" s="1574"/>
      <c r="BCX243" s="1574"/>
      <c r="BCY243" s="1574"/>
      <c r="BCZ243" s="1574"/>
      <c r="BDA243" s="1574"/>
      <c r="BDB243" s="1574"/>
      <c r="BDC243" s="1574"/>
      <c r="BDD243" s="1574"/>
      <c r="BDE243" s="1574"/>
      <c r="BDF243" s="1574"/>
      <c r="BDG243" s="1574"/>
      <c r="BDH243" s="1574"/>
      <c r="BDI243" s="1574"/>
      <c r="BDJ243" s="1574"/>
      <c r="BDK243" s="1574"/>
      <c r="BDL243" s="1574"/>
      <c r="BDM243" s="1574"/>
      <c r="BDN243" s="1574"/>
      <c r="BDO243" s="1574"/>
      <c r="BDP243" s="1574"/>
      <c r="BDQ243" s="1574"/>
      <c r="BDR243" s="1574"/>
      <c r="BDS243" s="1574"/>
      <c r="BDT243" s="1574"/>
      <c r="BDU243" s="1574"/>
      <c r="BDV243" s="1574"/>
      <c r="BDW243" s="1574"/>
      <c r="BDX243" s="1574"/>
      <c r="BDY243" s="1574"/>
      <c r="BDZ243" s="1574"/>
      <c r="BEA243" s="1574"/>
      <c r="BEB243" s="1574"/>
      <c r="BEC243" s="1574"/>
      <c r="BED243" s="1574"/>
      <c r="BEE243" s="1574"/>
      <c r="BEF243" s="1574"/>
      <c r="BEG243" s="1574"/>
      <c r="BEH243" s="1574"/>
      <c r="BEI243" s="1574"/>
      <c r="BEJ243" s="1574"/>
      <c r="BEK243" s="1574"/>
      <c r="BEL243" s="1574"/>
      <c r="BEM243" s="1574"/>
      <c r="BEN243" s="1574"/>
      <c r="BEO243" s="1574"/>
      <c r="BEP243" s="1574"/>
      <c r="BEQ243" s="1574"/>
      <c r="BER243" s="1574"/>
      <c r="BES243" s="1574"/>
      <c r="BET243" s="1574"/>
      <c r="BEU243" s="1574"/>
      <c r="BEV243" s="1574"/>
      <c r="BEW243" s="1574"/>
      <c r="BEX243" s="1574"/>
      <c r="BEY243" s="1574"/>
      <c r="BEZ243" s="1574"/>
      <c r="BFA243" s="1574"/>
      <c r="BFB243" s="1574"/>
      <c r="BFC243" s="1574"/>
      <c r="BFD243" s="1574"/>
      <c r="BFE243" s="1574"/>
      <c r="BFF243" s="1574"/>
      <c r="BFG243" s="1574"/>
      <c r="BFH243" s="1574"/>
      <c r="BFI243" s="1574"/>
      <c r="BFJ243" s="1574"/>
      <c r="BFK243" s="1574"/>
      <c r="BFL243" s="1574"/>
      <c r="BFM243" s="1574"/>
      <c r="BFN243" s="1574"/>
      <c r="BFO243" s="1574"/>
      <c r="BFP243" s="1574"/>
      <c r="BFQ243" s="1574"/>
      <c r="BFR243" s="1574"/>
      <c r="BFS243" s="1574"/>
      <c r="BFT243" s="1574"/>
      <c r="BFU243" s="1574"/>
      <c r="BFV243" s="1574"/>
      <c r="BFW243" s="1574"/>
      <c r="BFX243" s="1574"/>
      <c r="BFY243" s="1574"/>
      <c r="BFZ243" s="1574"/>
      <c r="BGA243" s="1574"/>
      <c r="BGB243" s="1574"/>
      <c r="BGC243" s="1574"/>
      <c r="BGD243" s="1574"/>
      <c r="BGE243" s="1574"/>
      <c r="BGF243" s="1574"/>
      <c r="BGG243" s="1574"/>
      <c r="BGH243" s="1574"/>
      <c r="BGI243" s="1574"/>
      <c r="BGJ243" s="1574"/>
      <c r="BGK243" s="1574"/>
      <c r="BGL243" s="1574"/>
      <c r="BGM243" s="1574"/>
      <c r="BGN243" s="1574"/>
      <c r="BGO243" s="1574"/>
      <c r="BGP243" s="1574"/>
      <c r="BGQ243" s="1574"/>
      <c r="BGR243" s="1574"/>
      <c r="BGS243" s="1574"/>
      <c r="BGT243" s="1574"/>
      <c r="BGU243" s="1574"/>
      <c r="BGV243" s="1574"/>
      <c r="BGW243" s="1574"/>
      <c r="BGX243" s="1574"/>
      <c r="BGY243" s="1574"/>
      <c r="BGZ243" s="1574"/>
      <c r="BHA243" s="1574"/>
      <c r="BHB243" s="1574"/>
      <c r="BHC243" s="1574"/>
      <c r="BHD243" s="1574"/>
      <c r="BHE243" s="1574"/>
      <c r="BHF243" s="1574"/>
      <c r="BHG243" s="1574"/>
      <c r="BHH243" s="1574"/>
      <c r="BHI243" s="1574"/>
      <c r="BHJ243" s="1574"/>
      <c r="BHK243" s="1574"/>
      <c r="BHL243" s="1574"/>
      <c r="BHM243" s="1574"/>
      <c r="BHN243" s="1574"/>
      <c r="BHO243" s="1574"/>
      <c r="BHP243" s="1574"/>
      <c r="BHQ243" s="1574"/>
      <c r="BHR243" s="1574"/>
      <c r="BHS243" s="1574"/>
      <c r="BHT243" s="1574"/>
      <c r="BHU243" s="1574"/>
      <c r="BHV243" s="1574"/>
      <c r="BHW243" s="1574"/>
      <c r="BHX243" s="1574"/>
      <c r="BHY243" s="1574"/>
      <c r="BHZ243" s="1574"/>
      <c r="BIA243" s="1574"/>
      <c r="BIB243" s="1574"/>
      <c r="BIC243" s="1574"/>
      <c r="BID243" s="1574"/>
      <c r="BIE243" s="1574"/>
      <c r="BIF243" s="1574"/>
      <c r="BIG243" s="1574"/>
      <c r="BIH243" s="1574"/>
      <c r="BII243" s="1574"/>
      <c r="BIJ243" s="1574"/>
      <c r="BIK243" s="1574"/>
      <c r="BIL243" s="1574"/>
      <c r="BIM243" s="1574"/>
      <c r="BIN243" s="1574"/>
      <c r="BIO243" s="1574"/>
      <c r="BIP243" s="1574"/>
      <c r="BIQ243" s="1574"/>
      <c r="BIR243" s="1574"/>
      <c r="BIS243" s="1574"/>
      <c r="BIT243" s="1574"/>
      <c r="BIU243" s="1574"/>
      <c r="BIV243" s="1574"/>
      <c r="BIW243" s="1574"/>
      <c r="BIX243" s="1574"/>
      <c r="BIY243" s="1574"/>
      <c r="BIZ243" s="1574"/>
      <c r="BJA243" s="1574"/>
      <c r="BJB243" s="1574"/>
      <c r="BJC243" s="1574"/>
      <c r="BJD243" s="1574"/>
      <c r="BJE243" s="1574"/>
      <c r="BJF243" s="1574"/>
      <c r="BJG243" s="1574"/>
      <c r="BJH243" s="1574"/>
      <c r="BJI243" s="1574"/>
      <c r="BJJ243" s="1574"/>
      <c r="BJK243" s="1574"/>
      <c r="BJL243" s="1574"/>
      <c r="BJM243" s="1574"/>
      <c r="BJN243" s="1574"/>
      <c r="BJO243" s="1574"/>
      <c r="BJP243" s="1574"/>
      <c r="BJQ243" s="1574"/>
      <c r="BJR243" s="1574"/>
      <c r="BJS243" s="1574"/>
      <c r="BJT243" s="1574"/>
      <c r="BJU243" s="1574"/>
      <c r="BJV243" s="1574"/>
      <c r="BJW243" s="1574"/>
      <c r="BJX243" s="1574"/>
      <c r="BJY243" s="1574"/>
      <c r="BJZ243" s="1574"/>
      <c r="BKA243" s="1574"/>
      <c r="BKB243" s="1574"/>
      <c r="BKC243" s="1574"/>
      <c r="BKD243" s="1574"/>
      <c r="BKE243" s="1574"/>
      <c r="BKF243" s="1574"/>
      <c r="BKG243" s="1574"/>
      <c r="BKH243" s="1574"/>
      <c r="BKI243" s="1574"/>
      <c r="BKJ243" s="1574"/>
      <c r="BKK243" s="1574"/>
      <c r="BKL243" s="1574"/>
      <c r="BKM243" s="1574"/>
      <c r="BKN243" s="1574"/>
      <c r="BKO243" s="1574"/>
      <c r="BKP243" s="1574"/>
      <c r="BKQ243" s="1574"/>
      <c r="BKR243" s="1574"/>
      <c r="BKS243" s="1574"/>
      <c r="BKT243" s="1574"/>
      <c r="BKU243" s="1574"/>
      <c r="BKV243" s="1574"/>
      <c r="BKW243" s="1574"/>
      <c r="BKX243" s="1574"/>
      <c r="BKY243" s="1574"/>
      <c r="BKZ243" s="1574"/>
      <c r="BLA243" s="1574"/>
      <c r="BLB243" s="1574"/>
      <c r="BLC243" s="1574"/>
      <c r="BLD243" s="1574"/>
      <c r="BLE243" s="1574"/>
      <c r="BLF243" s="1574"/>
      <c r="BLG243" s="1574"/>
      <c r="BLH243" s="1574"/>
      <c r="BLI243" s="1574"/>
      <c r="BLJ243" s="1574"/>
      <c r="BLK243" s="1574"/>
      <c r="BLL243" s="1574"/>
      <c r="BLM243" s="1574"/>
      <c r="BLN243" s="1574"/>
      <c r="BLO243" s="1574"/>
      <c r="BLP243" s="1574"/>
      <c r="BLQ243" s="1574"/>
      <c r="BLR243" s="1574"/>
      <c r="BLS243" s="1574"/>
      <c r="BLT243" s="1574"/>
      <c r="BLU243" s="1574"/>
      <c r="BLV243" s="1574"/>
      <c r="BLW243" s="1574"/>
      <c r="BLX243" s="1574"/>
      <c r="BLY243" s="1574"/>
      <c r="BLZ243" s="1574"/>
      <c r="BMA243" s="1574"/>
      <c r="BMB243" s="1574"/>
      <c r="BMC243" s="1574"/>
      <c r="BMD243" s="1574"/>
      <c r="BME243" s="1574"/>
      <c r="BMF243" s="1574"/>
      <c r="BMG243" s="1574"/>
      <c r="BMH243" s="1574"/>
      <c r="BMI243" s="1574"/>
      <c r="BMJ243" s="1574"/>
      <c r="BMK243" s="1574"/>
      <c r="BML243" s="1574"/>
      <c r="BMM243" s="1574"/>
      <c r="BMN243" s="1574"/>
      <c r="BMO243" s="1574"/>
      <c r="BMP243" s="1574"/>
      <c r="BMQ243" s="1574"/>
      <c r="BMR243" s="1574"/>
      <c r="BMS243" s="1574"/>
      <c r="BMT243" s="1574"/>
      <c r="BMU243" s="1574"/>
      <c r="BMV243" s="1574"/>
      <c r="BMW243" s="1574"/>
      <c r="BMX243" s="1574"/>
      <c r="BMY243" s="1574"/>
      <c r="BMZ243" s="1574"/>
      <c r="BNA243" s="1574"/>
      <c r="BNB243" s="1574"/>
      <c r="BNC243" s="1574"/>
      <c r="BND243" s="1574"/>
      <c r="BNE243" s="1574"/>
      <c r="BNF243" s="1574"/>
      <c r="BNG243" s="1574"/>
      <c r="BNH243" s="1574"/>
      <c r="BNI243" s="1574"/>
      <c r="BNJ243" s="1574"/>
      <c r="BNK243" s="1574"/>
      <c r="BNL243" s="1574"/>
      <c r="BNM243" s="1574"/>
      <c r="BNN243" s="1574"/>
      <c r="BNO243" s="1574"/>
      <c r="BNP243" s="1574"/>
      <c r="BNQ243" s="1574"/>
      <c r="BNR243" s="1574"/>
      <c r="BNS243" s="1574"/>
      <c r="BNT243" s="1574"/>
      <c r="BNU243" s="1574"/>
      <c r="BNV243" s="1574"/>
      <c r="BNW243" s="1574"/>
      <c r="BNX243" s="1574"/>
      <c r="BNY243" s="1574"/>
      <c r="BNZ243" s="1574"/>
      <c r="BOA243" s="1574"/>
      <c r="BOB243" s="1574"/>
      <c r="BOC243" s="1574"/>
      <c r="BOD243" s="1574"/>
      <c r="BOE243" s="1574"/>
      <c r="BOF243" s="1574"/>
      <c r="BOG243" s="1574"/>
      <c r="BOH243" s="1574"/>
      <c r="BOI243" s="1574"/>
      <c r="BOJ243" s="1574"/>
      <c r="BOK243" s="1574"/>
      <c r="BOL243" s="1574"/>
      <c r="BOM243" s="1574"/>
      <c r="BON243" s="1574"/>
      <c r="BOO243" s="1574"/>
      <c r="BOP243" s="1574"/>
      <c r="BOQ243" s="1574"/>
      <c r="BOR243" s="1574"/>
      <c r="BOS243" s="1574"/>
      <c r="BOT243" s="1574"/>
      <c r="BOU243" s="1574"/>
      <c r="BOV243" s="1574"/>
      <c r="BOW243" s="1574"/>
      <c r="BOX243" s="1574"/>
      <c r="BOY243" s="1574"/>
      <c r="BOZ243" s="1574"/>
      <c r="BPA243" s="1574"/>
      <c r="BPB243" s="1574"/>
      <c r="BPC243" s="1574"/>
      <c r="BPD243" s="1574"/>
      <c r="BPE243" s="1574"/>
      <c r="BPF243" s="1574"/>
      <c r="BPG243" s="1574"/>
      <c r="BPH243" s="1574"/>
      <c r="BPI243" s="1574"/>
      <c r="BPJ243" s="1574"/>
      <c r="BPK243" s="1574"/>
      <c r="BPL243" s="1574"/>
      <c r="BPM243" s="1574"/>
      <c r="BPN243" s="1574"/>
      <c r="BPO243" s="1574"/>
      <c r="BPP243" s="1574"/>
      <c r="BPQ243" s="1574"/>
      <c r="BPR243" s="1574"/>
      <c r="BPS243" s="1574"/>
      <c r="BPT243" s="1574"/>
      <c r="BPU243" s="1574"/>
      <c r="BPV243" s="1574"/>
      <c r="BPW243" s="1574"/>
      <c r="BPX243" s="1574"/>
      <c r="BPY243" s="1574"/>
      <c r="BPZ243" s="1574"/>
      <c r="BQA243" s="1574"/>
      <c r="BQB243" s="1574"/>
      <c r="BQC243" s="1574"/>
      <c r="BQD243" s="1574"/>
      <c r="BQE243" s="1574"/>
      <c r="BQF243" s="1574"/>
      <c r="BQG243" s="1574"/>
      <c r="BQH243" s="1574"/>
      <c r="BQI243" s="1574"/>
      <c r="BQJ243" s="1574"/>
      <c r="BQK243" s="1574"/>
      <c r="BQL243" s="1574"/>
      <c r="BQM243" s="1574"/>
      <c r="BQN243" s="1574"/>
      <c r="BQO243" s="1574"/>
      <c r="BQP243" s="1574"/>
      <c r="BQQ243" s="1574"/>
      <c r="BQR243" s="1574"/>
      <c r="BQS243" s="1574"/>
      <c r="BQT243" s="1574"/>
      <c r="BQU243" s="1574"/>
      <c r="BQV243" s="1574"/>
      <c r="BQW243" s="1574"/>
      <c r="BQX243" s="1574"/>
      <c r="BQY243" s="1574"/>
      <c r="BQZ243" s="1574"/>
      <c r="BRA243" s="1574"/>
      <c r="BRB243" s="1574"/>
      <c r="BRC243" s="1574"/>
      <c r="BRD243" s="1574"/>
      <c r="BRE243" s="1574"/>
      <c r="BRF243" s="1574"/>
      <c r="BRG243" s="1574"/>
      <c r="BRH243" s="1574"/>
      <c r="BRI243" s="1574"/>
      <c r="BRJ243" s="1574"/>
      <c r="BRK243" s="1574"/>
      <c r="BRL243" s="1574"/>
      <c r="BRM243" s="1574"/>
      <c r="BRN243" s="1574"/>
      <c r="BRO243" s="1574"/>
      <c r="BRP243" s="1574"/>
      <c r="BRQ243" s="1574"/>
      <c r="BRR243" s="1574"/>
      <c r="BRS243" s="1574"/>
      <c r="BRT243" s="1574"/>
      <c r="BRU243" s="1574"/>
      <c r="BRV243" s="1574"/>
      <c r="BRW243" s="1574"/>
      <c r="BRX243" s="1574"/>
      <c r="BRY243" s="1574"/>
      <c r="BRZ243" s="1574"/>
      <c r="BSA243" s="1574"/>
      <c r="BSB243" s="1574"/>
      <c r="BSC243" s="1574"/>
      <c r="BSD243" s="1574"/>
      <c r="BSE243" s="1574"/>
      <c r="BSF243" s="1574"/>
      <c r="BSG243" s="1574"/>
      <c r="BSH243" s="1574"/>
      <c r="BSI243" s="1574"/>
      <c r="BSJ243" s="1574"/>
      <c r="BSK243" s="1574"/>
      <c r="BSL243" s="1574"/>
      <c r="BSM243" s="1574"/>
      <c r="BSN243" s="1574"/>
      <c r="BSO243" s="1574"/>
      <c r="BSP243" s="1574"/>
      <c r="BSQ243" s="1574"/>
      <c r="BSR243" s="1574"/>
      <c r="BSS243" s="1574"/>
      <c r="BST243" s="1574"/>
      <c r="BSU243" s="1574"/>
      <c r="BSV243" s="1574"/>
      <c r="BSW243" s="1574"/>
      <c r="BSX243" s="1574"/>
      <c r="BSY243" s="1574"/>
      <c r="BSZ243" s="1574"/>
      <c r="BTA243" s="1574"/>
      <c r="BTB243" s="1574"/>
      <c r="BTC243" s="1574"/>
      <c r="BTD243" s="1574"/>
      <c r="BTE243" s="1574"/>
      <c r="BTF243" s="1574"/>
      <c r="BTG243" s="1574"/>
      <c r="BTH243" s="1574"/>
      <c r="BTI243" s="1574"/>
      <c r="BTJ243" s="1574"/>
      <c r="BTK243" s="1574"/>
      <c r="BTL243" s="1574"/>
      <c r="BTM243" s="1574"/>
      <c r="BTN243" s="1574"/>
      <c r="BTO243" s="1574"/>
      <c r="BTP243" s="1574"/>
      <c r="BTQ243" s="1574"/>
      <c r="BTR243" s="1574"/>
      <c r="BTS243" s="1574"/>
      <c r="BTT243" s="1574"/>
      <c r="BTU243" s="1574"/>
      <c r="BTV243" s="1574"/>
      <c r="BTW243" s="1574"/>
      <c r="BTX243" s="1574"/>
      <c r="BTY243" s="1574"/>
      <c r="BTZ243" s="1574"/>
      <c r="BUA243" s="1574"/>
      <c r="BUB243" s="1574"/>
      <c r="BUC243" s="1574"/>
      <c r="BUD243" s="1574"/>
      <c r="BUE243" s="1574"/>
      <c r="BUF243" s="1574"/>
      <c r="BUG243" s="1574"/>
      <c r="BUH243" s="1574"/>
      <c r="BUI243" s="1574"/>
      <c r="BUJ243" s="1574"/>
      <c r="BUK243" s="1574"/>
      <c r="BUL243" s="1574"/>
      <c r="BUM243" s="1574"/>
      <c r="BUN243" s="1574"/>
      <c r="BUO243" s="1574"/>
      <c r="BUP243" s="1574"/>
      <c r="BUQ243" s="1574"/>
      <c r="BUR243" s="1574"/>
      <c r="BUS243" s="1574"/>
      <c r="BUT243" s="1574"/>
      <c r="BUU243" s="1574"/>
      <c r="BUV243" s="1574"/>
      <c r="BUW243" s="1574"/>
      <c r="BUX243" s="1574"/>
      <c r="BUY243" s="1574"/>
      <c r="BUZ243" s="1574"/>
      <c r="BVA243" s="1574"/>
      <c r="BVB243" s="1574"/>
      <c r="BVC243" s="1574"/>
      <c r="BVD243" s="1574"/>
      <c r="BVE243" s="1574"/>
      <c r="BVF243" s="1574"/>
      <c r="BVG243" s="1574"/>
      <c r="BVH243" s="1574"/>
      <c r="BVI243" s="1574"/>
      <c r="BVJ243" s="1574"/>
      <c r="BVK243" s="1574"/>
      <c r="BVL243" s="1574"/>
      <c r="BVM243" s="1574"/>
      <c r="BVN243" s="1574"/>
      <c r="BVO243" s="1574"/>
      <c r="BVP243" s="1574"/>
      <c r="BVQ243" s="1574"/>
      <c r="BVR243" s="1574"/>
      <c r="BVS243" s="1574"/>
      <c r="BVT243" s="1574"/>
      <c r="BVU243" s="1574"/>
      <c r="BVV243" s="1574"/>
      <c r="BVW243" s="1574"/>
      <c r="BVX243" s="1574"/>
      <c r="BVY243" s="1574"/>
      <c r="BVZ243" s="1574"/>
      <c r="BWA243" s="1574"/>
      <c r="BWB243" s="1574"/>
      <c r="BWC243" s="1574"/>
      <c r="BWD243" s="1574"/>
      <c r="BWE243" s="1574"/>
      <c r="BWF243" s="1574"/>
      <c r="BWG243" s="1574"/>
      <c r="BWH243" s="1574"/>
      <c r="BWI243" s="1574"/>
      <c r="BWJ243" s="1574"/>
      <c r="BWK243" s="1574"/>
      <c r="BWL243" s="1574"/>
      <c r="BWM243" s="1574"/>
      <c r="BWN243" s="1574"/>
      <c r="BWO243" s="1574"/>
      <c r="BWP243" s="1574"/>
      <c r="BWQ243" s="1574"/>
      <c r="BWR243" s="1574"/>
      <c r="BWS243" s="1574"/>
      <c r="BWT243" s="1574"/>
      <c r="BWU243" s="1574"/>
      <c r="BWV243" s="1574"/>
      <c r="BWW243" s="1574"/>
      <c r="BWX243" s="1574"/>
      <c r="BWY243" s="1574"/>
      <c r="BWZ243" s="1574"/>
      <c r="BXA243" s="1574"/>
      <c r="BXB243" s="1574"/>
      <c r="BXC243" s="1574"/>
      <c r="BXD243" s="1574"/>
      <c r="BXE243" s="1574"/>
      <c r="BXF243" s="1574"/>
      <c r="BXG243" s="1574"/>
      <c r="BXH243" s="1574"/>
      <c r="BXI243" s="1574"/>
      <c r="BXJ243" s="1574"/>
      <c r="BXK243" s="1574"/>
      <c r="BXL243" s="1574"/>
      <c r="BXM243" s="1574"/>
      <c r="BXN243" s="1574"/>
      <c r="BXO243" s="1574"/>
      <c r="BXP243" s="1574"/>
      <c r="BXQ243" s="1574"/>
      <c r="BXR243" s="1574"/>
      <c r="BXS243" s="1574"/>
      <c r="BXT243" s="1574"/>
      <c r="BXU243" s="1574"/>
      <c r="BXV243" s="1574"/>
      <c r="BXW243" s="1574"/>
      <c r="BXX243" s="1574"/>
      <c r="BXY243" s="1574"/>
      <c r="BXZ243" s="1574"/>
      <c r="BYA243" s="1574"/>
      <c r="BYB243" s="1574"/>
      <c r="BYC243" s="1574"/>
      <c r="BYD243" s="1574"/>
      <c r="BYE243" s="1574"/>
      <c r="BYF243" s="1574"/>
      <c r="BYG243" s="1574"/>
      <c r="BYH243" s="1574"/>
      <c r="BYI243" s="1574"/>
      <c r="BYJ243" s="1574"/>
      <c r="BYK243" s="1574"/>
      <c r="BYL243" s="1574"/>
      <c r="BYM243" s="1574"/>
      <c r="BYN243" s="1574"/>
      <c r="BYO243" s="1574"/>
      <c r="BYP243" s="1574"/>
      <c r="BYQ243" s="1574"/>
      <c r="BYR243" s="1574"/>
      <c r="BYS243" s="1574"/>
      <c r="BYT243" s="1574"/>
      <c r="BYU243" s="1574"/>
      <c r="BYV243" s="1574"/>
      <c r="BYW243" s="1574"/>
      <c r="BYX243" s="1574"/>
      <c r="BYY243" s="1574"/>
      <c r="BYZ243" s="1574"/>
      <c r="BZA243" s="1574"/>
      <c r="BZB243" s="1574"/>
      <c r="BZC243" s="1574"/>
      <c r="BZD243" s="1574"/>
      <c r="BZE243" s="1574"/>
      <c r="BZF243" s="1574"/>
      <c r="BZG243" s="1574"/>
      <c r="BZH243" s="1574"/>
      <c r="BZI243" s="1574"/>
      <c r="BZJ243" s="1574"/>
      <c r="BZK243" s="1574"/>
      <c r="BZL243" s="1574"/>
      <c r="BZM243" s="1574"/>
      <c r="BZN243" s="1574"/>
      <c r="BZO243" s="1574"/>
      <c r="BZP243" s="1574"/>
      <c r="BZQ243" s="1574"/>
      <c r="BZR243" s="1574"/>
      <c r="BZS243" s="1574"/>
      <c r="BZT243" s="1574"/>
      <c r="BZU243" s="1574"/>
      <c r="BZV243" s="1574"/>
      <c r="BZW243" s="1574"/>
      <c r="BZX243" s="1574"/>
      <c r="BZY243" s="1574"/>
      <c r="BZZ243" s="1574"/>
      <c r="CAA243" s="1574"/>
      <c r="CAB243" s="1574"/>
      <c r="CAC243" s="1574"/>
      <c r="CAD243" s="1574"/>
      <c r="CAE243" s="1574"/>
      <c r="CAF243" s="1574"/>
      <c r="CAG243" s="1574"/>
      <c r="CAH243" s="1574"/>
      <c r="CAI243" s="1574"/>
      <c r="CAJ243" s="1574"/>
      <c r="CAK243" s="1574"/>
      <c r="CAL243" s="1574"/>
      <c r="CAM243" s="1574"/>
      <c r="CAN243" s="1574"/>
      <c r="CAO243" s="1574"/>
      <c r="CAP243" s="1574"/>
      <c r="CAQ243" s="1574"/>
      <c r="CAR243" s="1574"/>
      <c r="CAS243" s="1574"/>
      <c r="CAT243" s="1574"/>
      <c r="CAU243" s="1574"/>
      <c r="CAV243" s="1574"/>
      <c r="CAW243" s="1574"/>
      <c r="CAX243" s="1574"/>
      <c r="CAY243" s="1574"/>
      <c r="CAZ243" s="1574"/>
      <c r="CBA243" s="1574"/>
      <c r="CBB243" s="1574"/>
      <c r="CBC243" s="1574"/>
      <c r="CBD243" s="1574"/>
      <c r="CBE243" s="1574"/>
      <c r="CBF243" s="1574"/>
      <c r="CBG243" s="1574"/>
      <c r="CBH243" s="1574"/>
      <c r="CBI243" s="1574"/>
      <c r="CBJ243" s="1574"/>
      <c r="CBK243" s="1574"/>
      <c r="CBL243" s="1574"/>
      <c r="CBM243" s="1574"/>
      <c r="CBN243" s="1574"/>
      <c r="CBO243" s="1574"/>
      <c r="CBP243" s="1574"/>
      <c r="CBQ243" s="1574"/>
      <c r="CBR243" s="1574"/>
      <c r="CBS243" s="1574"/>
      <c r="CBT243" s="1574"/>
      <c r="CBU243" s="1574"/>
      <c r="CBV243" s="1574"/>
      <c r="CBW243" s="1574"/>
      <c r="CBX243" s="1574"/>
      <c r="CBY243" s="1574"/>
      <c r="CBZ243" s="1574"/>
      <c r="CCA243" s="1574"/>
      <c r="CCB243" s="1574"/>
      <c r="CCC243" s="1574"/>
      <c r="CCD243" s="1574"/>
      <c r="CCE243" s="1574"/>
      <c r="CCF243" s="1574"/>
      <c r="CCG243" s="1574"/>
      <c r="CCH243" s="1574"/>
      <c r="CCI243" s="1574"/>
      <c r="CCJ243" s="1574"/>
      <c r="CCK243" s="1574"/>
      <c r="CCL243" s="1574"/>
      <c r="CCM243" s="1574"/>
      <c r="CCN243" s="1574"/>
      <c r="CCO243" s="1574"/>
      <c r="CCP243" s="1574"/>
      <c r="CCQ243" s="1574"/>
      <c r="CCR243" s="1574"/>
      <c r="CCS243" s="1574"/>
      <c r="CCT243" s="1574"/>
      <c r="CCU243" s="1574"/>
      <c r="CCV243" s="1574"/>
      <c r="CCW243" s="1574"/>
      <c r="CCX243" s="1574"/>
      <c r="CCY243" s="1574"/>
      <c r="CCZ243" s="1574"/>
      <c r="CDA243" s="1574"/>
      <c r="CDB243" s="1574"/>
      <c r="CDC243" s="1574"/>
      <c r="CDD243" s="1574"/>
      <c r="CDE243" s="1574"/>
      <c r="CDF243" s="1574"/>
      <c r="CDG243" s="1574"/>
      <c r="CDH243" s="1574"/>
      <c r="CDI243" s="1574"/>
      <c r="CDJ243" s="1574"/>
      <c r="CDK243" s="1574"/>
      <c r="CDL243" s="1574"/>
      <c r="CDM243" s="1574"/>
      <c r="CDN243" s="1574"/>
      <c r="CDO243" s="1574"/>
      <c r="CDP243" s="1574"/>
      <c r="CDQ243" s="1574"/>
      <c r="CDR243" s="1574"/>
      <c r="CDS243" s="1574"/>
      <c r="CDT243" s="1574"/>
      <c r="CDU243" s="1574"/>
      <c r="CDV243" s="1574"/>
      <c r="CDW243" s="1574"/>
      <c r="CDX243" s="1574"/>
      <c r="CDY243" s="1574"/>
      <c r="CDZ243" s="1574"/>
      <c r="CEA243" s="1574"/>
      <c r="CEB243" s="1574"/>
      <c r="CEC243" s="1574"/>
      <c r="CED243" s="1574"/>
      <c r="CEE243" s="1574"/>
      <c r="CEF243" s="1574"/>
      <c r="CEG243" s="1574"/>
      <c r="CEH243" s="1574"/>
      <c r="CEI243" s="1574"/>
      <c r="CEJ243" s="1574"/>
      <c r="CEK243" s="1574"/>
      <c r="CEL243" s="1574"/>
      <c r="CEM243" s="1574"/>
      <c r="CEN243" s="1574"/>
      <c r="CEO243" s="1574"/>
      <c r="CEP243" s="1574"/>
      <c r="CEQ243" s="1574"/>
      <c r="CER243" s="1574"/>
      <c r="CES243" s="1574"/>
      <c r="CET243" s="1574"/>
      <c r="CEU243" s="1574"/>
      <c r="CEV243" s="1574"/>
      <c r="CEW243" s="1574"/>
      <c r="CEX243" s="1574"/>
      <c r="CEY243" s="1574"/>
      <c r="CEZ243" s="1574"/>
      <c r="CFA243" s="1574"/>
      <c r="CFB243" s="1574"/>
      <c r="CFC243" s="1574"/>
      <c r="CFD243" s="1574"/>
      <c r="CFE243" s="1574"/>
      <c r="CFF243" s="1574"/>
      <c r="CFG243" s="1574"/>
      <c r="CFH243" s="1574"/>
      <c r="CFI243" s="1574"/>
      <c r="CFJ243" s="1574"/>
      <c r="CFK243" s="1574"/>
      <c r="CFL243" s="1574"/>
      <c r="CFM243" s="1574"/>
      <c r="CFN243" s="1574"/>
      <c r="CFO243" s="1574"/>
      <c r="CFP243" s="1574"/>
      <c r="CFQ243" s="1574"/>
      <c r="CFR243" s="1574"/>
      <c r="CFS243" s="1574"/>
      <c r="CFT243" s="1574"/>
      <c r="CFU243" s="1574"/>
      <c r="CFV243" s="1574"/>
      <c r="CFW243" s="1574"/>
      <c r="CFX243" s="1574"/>
      <c r="CFY243" s="1574"/>
      <c r="CFZ243" s="1574"/>
      <c r="CGA243" s="1574"/>
      <c r="CGB243" s="1574"/>
      <c r="CGC243" s="1574"/>
      <c r="CGD243" s="1574"/>
      <c r="CGE243" s="1574"/>
      <c r="CGF243" s="1574"/>
      <c r="CGG243" s="1574"/>
      <c r="CGH243" s="1574"/>
      <c r="CGI243" s="1574"/>
      <c r="CGJ243" s="1574"/>
      <c r="CGK243" s="1574"/>
      <c r="CGL243" s="1574"/>
      <c r="CGM243" s="1574"/>
      <c r="CGN243" s="1574"/>
      <c r="CGO243" s="1574"/>
      <c r="CGP243" s="1574"/>
      <c r="CGQ243" s="1574"/>
      <c r="CGR243" s="1574"/>
      <c r="CGS243" s="1574"/>
      <c r="CGT243" s="1574"/>
      <c r="CGU243" s="1574"/>
      <c r="CGV243" s="1574"/>
      <c r="CGW243" s="1574"/>
      <c r="CGX243" s="1574"/>
      <c r="CGY243" s="1574"/>
      <c r="CGZ243" s="1574"/>
      <c r="CHA243" s="1574"/>
      <c r="CHB243" s="1574"/>
      <c r="CHC243" s="1574"/>
      <c r="CHD243" s="1574"/>
      <c r="CHE243" s="1574"/>
      <c r="CHF243" s="1574"/>
      <c r="CHG243" s="1574"/>
      <c r="CHH243" s="1574"/>
      <c r="CHI243" s="1574"/>
      <c r="CHJ243" s="1574"/>
      <c r="CHK243" s="1574"/>
      <c r="CHL243" s="1574"/>
      <c r="CHM243" s="1574"/>
      <c r="CHN243" s="1574"/>
      <c r="CHO243" s="1574"/>
      <c r="CHP243" s="1574"/>
      <c r="CHQ243" s="1574"/>
      <c r="CHR243" s="1574"/>
      <c r="CHS243" s="1574"/>
      <c r="CHT243" s="1574"/>
      <c r="CHU243" s="1574"/>
      <c r="CHV243" s="1574"/>
      <c r="CHW243" s="1574"/>
      <c r="CHX243" s="1574"/>
      <c r="CHY243" s="1574"/>
      <c r="CHZ243" s="1574"/>
      <c r="CIA243" s="1574"/>
      <c r="CIB243" s="1574"/>
      <c r="CIC243" s="1574"/>
      <c r="CID243" s="1574"/>
      <c r="CIE243" s="1574"/>
      <c r="CIF243" s="1574"/>
      <c r="CIG243" s="1574"/>
      <c r="CIH243" s="1574"/>
      <c r="CII243" s="1574"/>
      <c r="CIJ243" s="1574"/>
      <c r="CIK243" s="1574"/>
      <c r="CIL243" s="1574"/>
      <c r="CIM243" s="1574"/>
      <c r="CIN243" s="1574"/>
      <c r="CIO243" s="1574"/>
      <c r="CIP243" s="1574"/>
      <c r="CIQ243" s="1574"/>
      <c r="CIR243" s="1574"/>
      <c r="CIS243" s="1574"/>
      <c r="CIT243" s="1574"/>
      <c r="CIU243" s="1574"/>
      <c r="CIV243" s="1574"/>
      <c r="CIW243" s="1574"/>
      <c r="CIX243" s="1574"/>
      <c r="CIY243" s="1574"/>
      <c r="CIZ243" s="1574"/>
      <c r="CJA243" s="1574"/>
      <c r="CJB243" s="1574"/>
      <c r="CJC243" s="1574"/>
      <c r="CJD243" s="1574"/>
      <c r="CJE243" s="1574"/>
      <c r="CJF243" s="1574"/>
      <c r="CJG243" s="1574"/>
      <c r="CJH243" s="1574"/>
      <c r="CJI243" s="1574"/>
      <c r="CJJ243" s="1574"/>
      <c r="CJK243" s="1574"/>
      <c r="CJL243" s="1574"/>
      <c r="CJM243" s="1574"/>
      <c r="CJN243" s="1574"/>
      <c r="CJO243" s="1574"/>
      <c r="CJP243" s="1574"/>
      <c r="CJQ243" s="1574"/>
      <c r="CJR243" s="1574"/>
      <c r="CJS243" s="1574"/>
      <c r="CJT243" s="1574"/>
      <c r="CJU243" s="1574"/>
      <c r="CJV243" s="1574"/>
      <c r="CJW243" s="1574"/>
      <c r="CJX243" s="1574"/>
      <c r="CJY243" s="1574"/>
      <c r="CJZ243" s="1574"/>
      <c r="CKA243" s="1574"/>
      <c r="CKB243" s="1574"/>
      <c r="CKC243" s="1574"/>
      <c r="CKD243" s="1574"/>
      <c r="CKE243" s="1574"/>
      <c r="CKF243" s="1574"/>
      <c r="CKG243" s="1574"/>
      <c r="CKH243" s="1574"/>
      <c r="CKI243" s="1574"/>
      <c r="CKJ243" s="1574"/>
      <c r="CKK243" s="1574"/>
      <c r="CKL243" s="1574"/>
      <c r="CKM243" s="1574"/>
      <c r="CKN243" s="1574"/>
      <c r="CKO243" s="1574"/>
      <c r="CKP243" s="1574"/>
      <c r="CKQ243" s="1574"/>
      <c r="CKR243" s="1574"/>
      <c r="CKS243" s="1574"/>
      <c r="CKT243" s="1574"/>
      <c r="CKU243" s="1574"/>
      <c r="CKV243" s="1574"/>
      <c r="CKW243" s="1574"/>
      <c r="CKX243" s="1574"/>
      <c r="CKY243" s="1574"/>
      <c r="CKZ243" s="1574"/>
      <c r="CLA243" s="1574"/>
      <c r="CLB243" s="1574"/>
      <c r="CLC243" s="1574"/>
      <c r="CLD243" s="1574"/>
      <c r="CLE243" s="1574"/>
      <c r="CLF243" s="1574"/>
      <c r="CLG243" s="1574"/>
      <c r="CLH243" s="1574"/>
      <c r="CLI243" s="1574"/>
      <c r="CLJ243" s="1574"/>
      <c r="CLK243" s="1574"/>
      <c r="CLL243" s="1574"/>
      <c r="CLM243" s="1574"/>
      <c r="CLN243" s="1574"/>
      <c r="CLO243" s="1574"/>
      <c r="CLP243" s="1574"/>
      <c r="CLQ243" s="1574"/>
      <c r="CLR243" s="1574"/>
      <c r="CLS243" s="1574"/>
      <c r="CLT243" s="1574"/>
      <c r="CLU243" s="1574"/>
      <c r="CLV243" s="1574"/>
      <c r="CLW243" s="1574"/>
      <c r="CLX243" s="1574"/>
      <c r="CLY243" s="1574"/>
      <c r="CLZ243" s="1574"/>
      <c r="CMA243" s="1574"/>
      <c r="CMB243" s="1574"/>
      <c r="CMC243" s="1574"/>
      <c r="CMD243" s="1574"/>
      <c r="CME243" s="1574"/>
      <c r="CMF243" s="1574"/>
      <c r="CMG243" s="1574"/>
      <c r="CMH243" s="1574"/>
      <c r="CMI243" s="1574"/>
      <c r="CMJ243" s="1574"/>
      <c r="CMK243" s="1574"/>
      <c r="CML243" s="1574"/>
      <c r="CMM243" s="1574"/>
      <c r="CMN243" s="1574"/>
      <c r="CMO243" s="1574"/>
      <c r="CMP243" s="1574"/>
      <c r="CMQ243" s="1574"/>
      <c r="CMR243" s="1574"/>
      <c r="CMS243" s="1574"/>
      <c r="CMT243" s="1574"/>
      <c r="CMU243" s="1574"/>
      <c r="CMV243" s="1574"/>
      <c r="CMW243" s="1574"/>
      <c r="CMX243" s="1574"/>
      <c r="CMY243" s="1574"/>
      <c r="CMZ243" s="1574"/>
      <c r="CNA243" s="1574"/>
      <c r="CNB243" s="1574"/>
      <c r="CNC243" s="1574"/>
      <c r="CND243" s="1574"/>
      <c r="CNE243" s="1574"/>
      <c r="CNF243" s="1574"/>
      <c r="CNG243" s="1574"/>
      <c r="CNH243" s="1574"/>
      <c r="CNI243" s="1574"/>
      <c r="CNJ243" s="1574"/>
      <c r="CNK243" s="1574"/>
      <c r="CNL243" s="1574"/>
      <c r="CNM243" s="1574"/>
      <c r="CNN243" s="1574"/>
      <c r="CNO243" s="1574"/>
      <c r="CNP243" s="1574"/>
      <c r="CNQ243" s="1574"/>
      <c r="CNR243" s="1574"/>
      <c r="CNS243" s="1574"/>
      <c r="CNT243" s="1574"/>
      <c r="CNU243" s="1574"/>
      <c r="CNV243" s="1574"/>
      <c r="CNW243" s="1574"/>
      <c r="CNX243" s="1574"/>
      <c r="CNY243" s="1574"/>
      <c r="CNZ243" s="1574"/>
      <c r="COA243" s="1574"/>
      <c r="COB243" s="1574"/>
      <c r="COC243" s="1574"/>
      <c r="COD243" s="1574"/>
      <c r="COE243" s="1574"/>
      <c r="COF243" s="1574"/>
      <c r="COG243" s="1574"/>
      <c r="COH243" s="1574"/>
      <c r="COI243" s="1574"/>
      <c r="COJ243" s="1574"/>
      <c r="COK243" s="1574"/>
      <c r="COL243" s="1574"/>
      <c r="COM243" s="1574"/>
      <c r="CON243" s="1574"/>
      <c r="COO243" s="1574"/>
      <c r="COP243" s="1574"/>
      <c r="COQ243" s="1574"/>
      <c r="COR243" s="1574"/>
      <c r="COS243" s="1574"/>
      <c r="COT243" s="1574"/>
      <c r="COU243" s="1574"/>
      <c r="COV243" s="1574"/>
      <c r="COW243" s="1574"/>
      <c r="COX243" s="1574"/>
      <c r="COY243" s="1574"/>
      <c r="COZ243" s="1574"/>
      <c r="CPA243" s="1574"/>
      <c r="CPB243" s="1574"/>
      <c r="CPC243" s="1574"/>
      <c r="CPD243" s="1574"/>
      <c r="CPE243" s="1574"/>
      <c r="CPF243" s="1574"/>
      <c r="CPG243" s="1574"/>
      <c r="CPH243" s="1574"/>
      <c r="CPI243" s="1574"/>
      <c r="CPJ243" s="1574"/>
      <c r="CPK243" s="1574"/>
      <c r="CPL243" s="1574"/>
      <c r="CPM243" s="1574"/>
      <c r="CPN243" s="1574"/>
      <c r="CPO243" s="1574"/>
      <c r="CPP243" s="1574"/>
      <c r="CPQ243" s="1574"/>
      <c r="CPR243" s="1574"/>
      <c r="CPS243" s="1574"/>
      <c r="CPT243" s="1574"/>
      <c r="CPU243" s="1574"/>
      <c r="CPV243" s="1574"/>
      <c r="CPW243" s="1574"/>
      <c r="CPX243" s="1574"/>
      <c r="CPY243" s="1574"/>
      <c r="CPZ243" s="1574"/>
      <c r="CQA243" s="1574"/>
      <c r="CQB243" s="1574"/>
      <c r="CQC243" s="1574"/>
      <c r="CQD243" s="1574"/>
      <c r="CQE243" s="1574"/>
      <c r="CQF243" s="1574"/>
      <c r="CQG243" s="1574"/>
      <c r="CQH243" s="1574"/>
      <c r="CQI243" s="1574"/>
      <c r="CQJ243" s="1574"/>
      <c r="CQK243" s="1574"/>
      <c r="CQL243" s="1574"/>
      <c r="CQM243" s="1574"/>
      <c r="CQN243" s="1574"/>
      <c r="CQO243" s="1574"/>
      <c r="CQP243" s="1574"/>
      <c r="CQQ243" s="1574"/>
      <c r="CQR243" s="1574"/>
      <c r="CQS243" s="1574"/>
      <c r="CQT243" s="1574"/>
      <c r="CQU243" s="1574"/>
      <c r="CQV243" s="1574"/>
      <c r="CQW243" s="1574"/>
      <c r="CQX243" s="1574"/>
      <c r="CQY243" s="1574"/>
      <c r="CQZ243" s="1574"/>
      <c r="CRA243" s="1574"/>
      <c r="CRB243" s="1574"/>
      <c r="CRC243" s="1574"/>
      <c r="CRD243" s="1574"/>
      <c r="CRE243" s="1574"/>
      <c r="CRF243" s="1574"/>
      <c r="CRG243" s="1574"/>
      <c r="CRH243" s="1574"/>
      <c r="CRI243" s="1574"/>
      <c r="CRJ243" s="1574"/>
      <c r="CRK243" s="1574"/>
      <c r="CRL243" s="1574"/>
      <c r="CRM243" s="1574"/>
      <c r="CRN243" s="1574"/>
      <c r="CRO243" s="1574"/>
      <c r="CRP243" s="1574"/>
      <c r="CRQ243" s="1574"/>
      <c r="CRR243" s="1574"/>
      <c r="CRS243" s="1574"/>
      <c r="CRT243" s="1574"/>
      <c r="CRU243" s="1574"/>
      <c r="CRV243" s="1574"/>
      <c r="CRW243" s="1574"/>
      <c r="CRX243" s="1574"/>
      <c r="CRY243" s="1574"/>
      <c r="CRZ243" s="1574"/>
      <c r="CSA243" s="1574"/>
      <c r="CSB243" s="1574"/>
      <c r="CSC243" s="1574"/>
      <c r="CSD243" s="1574"/>
      <c r="CSE243" s="1574"/>
      <c r="CSF243" s="1574"/>
      <c r="CSG243" s="1574"/>
      <c r="CSH243" s="1574"/>
      <c r="CSI243" s="1574"/>
      <c r="CSJ243" s="1574"/>
      <c r="CSK243" s="1574"/>
      <c r="CSL243" s="1574"/>
      <c r="CSM243" s="1574"/>
      <c r="CSN243" s="1574"/>
      <c r="CSO243" s="1574"/>
      <c r="CSP243" s="1574"/>
      <c r="CSQ243" s="1574"/>
      <c r="CSR243" s="1574"/>
      <c r="CSS243" s="1574"/>
      <c r="CST243" s="1574"/>
      <c r="CSU243" s="1574"/>
      <c r="CSV243" s="1574"/>
      <c r="CSW243" s="1574"/>
      <c r="CSX243" s="1574"/>
      <c r="CSY243" s="1574"/>
      <c r="CSZ243" s="1574"/>
      <c r="CTA243" s="1574"/>
      <c r="CTB243" s="1574"/>
      <c r="CTC243" s="1574"/>
      <c r="CTD243" s="1574"/>
      <c r="CTE243" s="1574"/>
      <c r="CTF243" s="1574"/>
      <c r="CTG243" s="1574"/>
      <c r="CTH243" s="1574"/>
      <c r="CTI243" s="1574"/>
      <c r="CTJ243" s="1574"/>
      <c r="CTK243" s="1574"/>
      <c r="CTL243" s="1574"/>
      <c r="CTM243" s="1574"/>
      <c r="CTN243" s="1574"/>
      <c r="CTO243" s="1574"/>
      <c r="CTP243" s="1574"/>
      <c r="CTQ243" s="1574"/>
      <c r="CTR243" s="1574"/>
      <c r="CTS243" s="1574"/>
      <c r="CTT243" s="1574"/>
      <c r="CTU243" s="1574"/>
      <c r="CTV243" s="1574"/>
      <c r="CTW243" s="1574"/>
      <c r="CTX243" s="1574"/>
      <c r="CTY243" s="1574"/>
      <c r="CTZ243" s="1574"/>
      <c r="CUA243" s="1574"/>
      <c r="CUB243" s="1574"/>
      <c r="CUC243" s="1574"/>
      <c r="CUD243" s="1574"/>
      <c r="CUE243" s="1574"/>
      <c r="CUF243" s="1574"/>
      <c r="CUG243" s="1574"/>
      <c r="CUH243" s="1574"/>
      <c r="CUI243" s="1574"/>
      <c r="CUJ243" s="1574"/>
      <c r="CUK243" s="1574"/>
      <c r="CUL243" s="1574"/>
      <c r="CUM243" s="1574"/>
      <c r="CUN243" s="1574"/>
      <c r="CUO243" s="1574"/>
      <c r="CUP243" s="1574"/>
      <c r="CUQ243" s="1574"/>
      <c r="CUR243" s="1574"/>
      <c r="CUS243" s="1574"/>
      <c r="CUT243" s="1574"/>
      <c r="CUU243" s="1574"/>
      <c r="CUV243" s="1574"/>
      <c r="CUW243" s="1574"/>
      <c r="CUX243" s="1574"/>
      <c r="CUY243" s="1574"/>
      <c r="CUZ243" s="1574"/>
      <c r="CVA243" s="1574"/>
      <c r="CVB243" s="1574"/>
      <c r="CVC243" s="1574"/>
      <c r="CVD243" s="1574"/>
      <c r="CVE243" s="1574"/>
      <c r="CVF243" s="1574"/>
      <c r="CVG243" s="1574"/>
      <c r="CVH243" s="1574"/>
      <c r="CVI243" s="1574"/>
      <c r="CVJ243" s="1574"/>
      <c r="CVK243" s="1574"/>
      <c r="CVL243" s="1574"/>
      <c r="CVM243" s="1574"/>
      <c r="CVN243" s="1574"/>
      <c r="CVO243" s="1574"/>
      <c r="CVP243" s="1574"/>
      <c r="CVQ243" s="1574"/>
      <c r="CVR243" s="1574"/>
      <c r="CVS243" s="1574"/>
      <c r="CVT243" s="1574"/>
      <c r="CVU243" s="1574"/>
      <c r="CVV243" s="1574"/>
      <c r="CVW243" s="1574"/>
      <c r="CVX243" s="1574"/>
      <c r="CVY243" s="1574"/>
      <c r="CVZ243" s="1574"/>
      <c r="CWA243" s="1574"/>
      <c r="CWB243" s="1574"/>
      <c r="CWC243" s="1574"/>
      <c r="CWD243" s="1574"/>
      <c r="CWE243" s="1574"/>
      <c r="CWF243" s="1574"/>
      <c r="CWG243" s="1574"/>
      <c r="CWH243" s="1574"/>
      <c r="CWI243" s="1574"/>
      <c r="CWJ243" s="1574"/>
      <c r="CWK243" s="1574"/>
      <c r="CWL243" s="1574"/>
      <c r="CWM243" s="1574"/>
      <c r="CWN243" s="1574"/>
      <c r="CWO243" s="1574"/>
      <c r="CWP243" s="1574"/>
      <c r="CWQ243" s="1574"/>
      <c r="CWR243" s="1574"/>
      <c r="CWS243" s="1574"/>
      <c r="CWT243" s="1574"/>
      <c r="CWU243" s="1574"/>
      <c r="CWV243" s="1574"/>
      <c r="CWW243" s="1574"/>
      <c r="CWX243" s="1574"/>
      <c r="CWY243" s="1574"/>
      <c r="CWZ243" s="1574"/>
      <c r="CXA243" s="1574"/>
      <c r="CXB243" s="1574"/>
      <c r="CXC243" s="1574"/>
      <c r="CXD243" s="1574"/>
      <c r="CXE243" s="1574"/>
      <c r="CXF243" s="1574"/>
      <c r="CXG243" s="1574"/>
      <c r="CXH243" s="1574"/>
      <c r="CXI243" s="1574"/>
      <c r="CXJ243" s="1574"/>
      <c r="CXK243" s="1574"/>
      <c r="CXL243" s="1574"/>
      <c r="CXM243" s="1574"/>
      <c r="CXN243" s="1574"/>
      <c r="CXO243" s="1574"/>
      <c r="CXP243" s="1574"/>
      <c r="CXQ243" s="1574"/>
      <c r="CXR243" s="1574"/>
      <c r="CXS243" s="1574"/>
      <c r="CXT243" s="1574"/>
      <c r="CXU243" s="1574"/>
      <c r="CXV243" s="1574"/>
      <c r="CXW243" s="1574"/>
      <c r="CXX243" s="1574"/>
      <c r="CXY243" s="1574"/>
      <c r="CXZ243" s="1574"/>
      <c r="CYA243" s="1574"/>
      <c r="CYB243" s="1574"/>
      <c r="CYC243" s="1574"/>
      <c r="CYD243" s="1574"/>
      <c r="CYE243" s="1574"/>
      <c r="CYF243" s="1574"/>
      <c r="CYG243" s="1574"/>
      <c r="CYH243" s="1574"/>
      <c r="CYI243" s="1574"/>
      <c r="CYJ243" s="1574"/>
      <c r="CYK243" s="1574"/>
      <c r="CYL243" s="1574"/>
      <c r="CYM243" s="1574"/>
      <c r="CYN243" s="1574"/>
      <c r="CYO243" s="1574"/>
      <c r="CYP243" s="1574"/>
      <c r="CYQ243" s="1574"/>
      <c r="CYR243" s="1574"/>
      <c r="CYS243" s="1574"/>
      <c r="CYT243" s="1574"/>
      <c r="CYU243" s="1574"/>
      <c r="CYV243" s="1574"/>
      <c r="CYW243" s="1574"/>
      <c r="CYX243" s="1574"/>
      <c r="CYY243" s="1574"/>
      <c r="CYZ243" s="1574"/>
      <c r="CZA243" s="1574"/>
      <c r="CZB243" s="1574"/>
      <c r="CZC243" s="1574"/>
      <c r="CZD243" s="1574"/>
      <c r="CZE243" s="1574"/>
      <c r="CZF243" s="1574"/>
      <c r="CZG243" s="1574"/>
      <c r="CZH243" s="1574"/>
      <c r="CZI243" s="1574"/>
      <c r="CZJ243" s="1574"/>
      <c r="CZK243" s="1574"/>
      <c r="CZL243" s="1574"/>
      <c r="CZM243" s="1574"/>
      <c r="CZN243" s="1574"/>
      <c r="CZO243" s="1574"/>
      <c r="CZP243" s="1574"/>
      <c r="CZQ243" s="1574"/>
      <c r="CZR243" s="1574"/>
      <c r="CZS243" s="1574"/>
      <c r="CZT243" s="1574"/>
      <c r="CZU243" s="1574"/>
      <c r="CZV243" s="1574"/>
      <c r="CZW243" s="1574"/>
      <c r="CZX243" s="1574"/>
      <c r="CZY243" s="1574"/>
      <c r="CZZ243" s="1574"/>
      <c r="DAA243" s="1574"/>
      <c r="DAB243" s="1574"/>
      <c r="DAC243" s="1574"/>
      <c r="DAD243" s="1574"/>
      <c r="DAE243" s="1574"/>
      <c r="DAF243" s="1574"/>
      <c r="DAG243" s="1574"/>
      <c r="DAH243" s="1574"/>
      <c r="DAI243" s="1574"/>
      <c r="DAJ243" s="1574"/>
      <c r="DAK243" s="1574"/>
      <c r="DAL243" s="1574"/>
      <c r="DAM243" s="1574"/>
      <c r="DAN243" s="1574"/>
      <c r="DAO243" s="1574"/>
      <c r="DAP243" s="1574"/>
      <c r="DAQ243" s="1574"/>
      <c r="DAR243" s="1574"/>
      <c r="DAS243" s="1574"/>
      <c r="DAT243" s="1574"/>
      <c r="DAU243" s="1574"/>
      <c r="DAV243" s="1574"/>
      <c r="DAW243" s="1574"/>
      <c r="DAX243" s="1574"/>
      <c r="DAY243" s="1574"/>
      <c r="DAZ243" s="1574"/>
      <c r="DBA243" s="1574"/>
      <c r="DBB243" s="1574"/>
      <c r="DBC243" s="1574"/>
      <c r="DBD243" s="1574"/>
      <c r="DBE243" s="1574"/>
      <c r="DBF243" s="1574"/>
      <c r="DBG243" s="1574"/>
      <c r="DBH243" s="1574"/>
      <c r="DBI243" s="1574"/>
      <c r="DBJ243" s="1574"/>
      <c r="DBK243" s="1574"/>
      <c r="DBL243" s="1574"/>
      <c r="DBM243" s="1574"/>
      <c r="DBN243" s="1574"/>
      <c r="DBO243" s="1574"/>
      <c r="DBP243" s="1574"/>
      <c r="DBQ243" s="1574"/>
      <c r="DBR243" s="1574"/>
      <c r="DBS243" s="1574"/>
      <c r="DBT243" s="1574"/>
      <c r="DBU243" s="1574"/>
      <c r="DBV243" s="1574"/>
      <c r="DBW243" s="1574"/>
      <c r="DBX243" s="1574"/>
      <c r="DBY243" s="1574"/>
      <c r="DBZ243" s="1574"/>
      <c r="DCA243" s="1574"/>
      <c r="DCB243" s="1574"/>
      <c r="DCC243" s="1574"/>
      <c r="DCD243" s="1574"/>
      <c r="DCE243" s="1574"/>
      <c r="DCF243" s="1574"/>
      <c r="DCG243" s="1574"/>
      <c r="DCH243" s="1574"/>
      <c r="DCI243" s="1574"/>
      <c r="DCJ243" s="1574"/>
      <c r="DCK243" s="1574"/>
      <c r="DCL243" s="1574"/>
      <c r="DCM243" s="1574"/>
      <c r="DCN243" s="1574"/>
      <c r="DCO243" s="1574"/>
      <c r="DCP243" s="1574"/>
      <c r="DCQ243" s="1574"/>
      <c r="DCR243" s="1574"/>
      <c r="DCS243" s="1574"/>
      <c r="DCT243" s="1574"/>
      <c r="DCU243" s="1574"/>
      <c r="DCV243" s="1574"/>
      <c r="DCW243" s="1574"/>
      <c r="DCX243" s="1574"/>
      <c r="DCY243" s="1574"/>
      <c r="DCZ243" s="1574"/>
      <c r="DDA243" s="1574"/>
      <c r="DDB243" s="1574"/>
      <c r="DDC243" s="1574"/>
      <c r="DDD243" s="1574"/>
      <c r="DDE243" s="1574"/>
      <c r="DDF243" s="1574"/>
      <c r="DDG243" s="1574"/>
      <c r="DDH243" s="1574"/>
      <c r="DDI243" s="1574"/>
      <c r="DDJ243" s="1574"/>
      <c r="DDK243" s="1574"/>
      <c r="DDL243" s="1574"/>
      <c r="DDM243" s="1574"/>
      <c r="DDN243" s="1574"/>
      <c r="DDO243" s="1574"/>
      <c r="DDP243" s="1574"/>
      <c r="DDQ243" s="1574"/>
      <c r="DDR243" s="1574"/>
      <c r="DDS243" s="1574"/>
      <c r="DDT243" s="1574"/>
      <c r="DDU243" s="1574"/>
      <c r="DDV243" s="1574"/>
      <c r="DDW243" s="1574"/>
      <c r="DDX243" s="1574"/>
      <c r="DDY243" s="1574"/>
      <c r="DDZ243" s="1574"/>
      <c r="DEA243" s="1574"/>
      <c r="DEB243" s="1574"/>
      <c r="DEC243" s="1574"/>
      <c r="DED243" s="1574"/>
      <c r="DEE243" s="1574"/>
      <c r="DEF243" s="1574"/>
      <c r="DEG243" s="1574"/>
      <c r="DEH243" s="1574"/>
      <c r="DEI243" s="1574"/>
      <c r="DEJ243" s="1574"/>
      <c r="DEK243" s="1574"/>
      <c r="DEL243" s="1574"/>
      <c r="DEM243" s="1574"/>
      <c r="DEN243" s="1574"/>
      <c r="DEO243" s="1574"/>
      <c r="DEP243" s="1574"/>
      <c r="DEQ243" s="1574"/>
      <c r="DER243" s="1574"/>
      <c r="DES243" s="1574"/>
      <c r="DET243" s="1574"/>
      <c r="DEU243" s="1574"/>
      <c r="DEV243" s="1574"/>
      <c r="DEW243" s="1574"/>
      <c r="DEX243" s="1574"/>
      <c r="DEY243" s="1574"/>
      <c r="DEZ243" s="1574"/>
      <c r="DFA243" s="1574"/>
      <c r="DFB243" s="1574"/>
      <c r="DFC243" s="1574"/>
      <c r="DFD243" s="1574"/>
      <c r="DFE243" s="1574"/>
      <c r="DFF243" s="1574"/>
      <c r="DFG243" s="1574"/>
      <c r="DFH243" s="1574"/>
      <c r="DFI243" s="1574"/>
      <c r="DFJ243" s="1574"/>
      <c r="DFK243" s="1574"/>
      <c r="DFL243" s="1574"/>
      <c r="DFM243" s="1574"/>
      <c r="DFN243" s="1574"/>
      <c r="DFO243" s="1574"/>
      <c r="DFP243" s="1574"/>
      <c r="DFQ243" s="1574"/>
      <c r="DFR243" s="1574"/>
      <c r="DFS243" s="1574"/>
      <c r="DFT243" s="1574"/>
      <c r="DFU243" s="1574"/>
      <c r="DFV243" s="1574"/>
      <c r="DFW243" s="1574"/>
      <c r="DFX243" s="1574"/>
      <c r="DFY243" s="1574"/>
      <c r="DFZ243" s="1574"/>
      <c r="DGA243" s="1574"/>
      <c r="DGB243" s="1574"/>
      <c r="DGC243" s="1574"/>
      <c r="DGD243" s="1574"/>
      <c r="DGE243" s="1574"/>
      <c r="DGF243" s="1574"/>
      <c r="DGG243" s="1574"/>
      <c r="DGH243" s="1574"/>
      <c r="DGI243" s="1574"/>
      <c r="DGJ243" s="1574"/>
      <c r="DGK243" s="1574"/>
      <c r="DGL243" s="1574"/>
      <c r="DGM243" s="1574"/>
      <c r="DGN243" s="1574"/>
      <c r="DGO243" s="1574"/>
      <c r="DGP243" s="1574"/>
      <c r="DGQ243" s="1574"/>
      <c r="DGR243" s="1574"/>
      <c r="DGS243" s="1574"/>
      <c r="DGT243" s="1574"/>
      <c r="DGU243" s="1574"/>
      <c r="DGV243" s="1574"/>
      <c r="DGW243" s="1574"/>
      <c r="DGX243" s="1574"/>
      <c r="DGY243" s="1574"/>
      <c r="DGZ243" s="1574"/>
      <c r="DHA243" s="1574"/>
      <c r="DHB243" s="1574"/>
      <c r="DHC243" s="1574"/>
      <c r="DHD243" s="1574"/>
      <c r="DHE243" s="1574"/>
      <c r="DHF243" s="1574"/>
      <c r="DHG243" s="1574"/>
      <c r="DHH243" s="1574"/>
      <c r="DHI243" s="1574"/>
      <c r="DHJ243" s="1574"/>
      <c r="DHK243" s="1574"/>
      <c r="DHL243" s="1574"/>
      <c r="DHM243" s="1574"/>
      <c r="DHN243" s="1574"/>
      <c r="DHO243" s="1574"/>
      <c r="DHP243" s="1574"/>
      <c r="DHQ243" s="1574"/>
      <c r="DHR243" s="1574"/>
      <c r="DHS243" s="1574"/>
      <c r="DHT243" s="1574"/>
      <c r="DHU243" s="1574"/>
      <c r="DHV243" s="1574"/>
      <c r="DHW243" s="1574"/>
      <c r="DHX243" s="1574"/>
      <c r="DHY243" s="1574"/>
      <c r="DHZ243" s="1574"/>
      <c r="DIA243" s="1574"/>
      <c r="DIB243" s="1574"/>
      <c r="DIC243" s="1574"/>
      <c r="DID243" s="1574"/>
      <c r="DIE243" s="1574"/>
      <c r="DIF243" s="1574"/>
      <c r="DIG243" s="1574"/>
      <c r="DIH243" s="1574"/>
      <c r="DII243" s="1574"/>
      <c r="DIJ243" s="1574"/>
      <c r="DIK243" s="1574"/>
      <c r="DIL243" s="1574"/>
      <c r="DIM243" s="1574"/>
      <c r="DIN243" s="1574"/>
      <c r="DIO243" s="1574"/>
      <c r="DIP243" s="1574"/>
      <c r="DIQ243" s="1574"/>
      <c r="DIR243" s="1574"/>
      <c r="DIS243" s="1574"/>
      <c r="DIT243" s="1574"/>
      <c r="DIU243" s="1574"/>
      <c r="DIV243" s="1574"/>
      <c r="DIW243" s="1574"/>
      <c r="DIX243" s="1574"/>
      <c r="DIY243" s="1574"/>
      <c r="DIZ243" s="1574"/>
      <c r="DJA243" s="1574"/>
      <c r="DJB243" s="1574"/>
      <c r="DJC243" s="1574"/>
      <c r="DJD243" s="1574"/>
      <c r="DJE243" s="1574"/>
      <c r="DJF243" s="1574"/>
      <c r="DJG243" s="1574"/>
      <c r="DJH243" s="1574"/>
      <c r="DJI243" s="1574"/>
      <c r="DJJ243" s="1574"/>
      <c r="DJK243" s="1574"/>
      <c r="DJL243" s="1574"/>
      <c r="DJM243" s="1574"/>
      <c r="DJN243" s="1574"/>
      <c r="DJO243" s="1574"/>
      <c r="DJP243" s="1574"/>
      <c r="DJQ243" s="1574"/>
      <c r="DJR243" s="1574"/>
      <c r="DJS243" s="1574"/>
      <c r="DJT243" s="1574"/>
      <c r="DJU243" s="1574"/>
      <c r="DJV243" s="1574"/>
      <c r="DJW243" s="1574"/>
      <c r="DJX243" s="1574"/>
      <c r="DJY243" s="1574"/>
      <c r="DJZ243" s="1574"/>
      <c r="DKA243" s="1574"/>
      <c r="DKB243" s="1574"/>
      <c r="DKC243" s="1574"/>
      <c r="DKD243" s="1574"/>
      <c r="DKE243" s="1574"/>
      <c r="DKF243" s="1574"/>
      <c r="DKG243" s="1574"/>
      <c r="DKH243" s="1574"/>
      <c r="DKI243" s="1574"/>
      <c r="DKJ243" s="1574"/>
      <c r="DKK243" s="1574"/>
      <c r="DKL243" s="1574"/>
      <c r="DKM243" s="1574"/>
      <c r="DKN243" s="1574"/>
      <c r="DKO243" s="1574"/>
      <c r="DKP243" s="1574"/>
      <c r="DKQ243" s="1574"/>
      <c r="DKR243" s="1574"/>
      <c r="DKS243" s="1574"/>
      <c r="DKT243" s="1574"/>
      <c r="DKU243" s="1574"/>
      <c r="DKV243" s="1574"/>
      <c r="DKW243" s="1574"/>
      <c r="DKX243" s="1574"/>
      <c r="DKY243" s="1574"/>
      <c r="DKZ243" s="1574"/>
      <c r="DLA243" s="1574"/>
      <c r="DLB243" s="1574"/>
      <c r="DLC243" s="1574"/>
      <c r="DLD243" s="1574"/>
      <c r="DLE243" s="1574"/>
      <c r="DLF243" s="1574"/>
      <c r="DLG243" s="1574"/>
      <c r="DLH243" s="1574"/>
      <c r="DLI243" s="1574"/>
      <c r="DLJ243" s="1574"/>
      <c r="DLK243" s="1574"/>
      <c r="DLL243" s="1574"/>
      <c r="DLM243" s="1574"/>
      <c r="DLN243" s="1574"/>
      <c r="DLO243" s="1574"/>
      <c r="DLP243" s="1574"/>
      <c r="DLQ243" s="1574"/>
      <c r="DLR243" s="1574"/>
      <c r="DLS243" s="1574"/>
      <c r="DLT243" s="1574"/>
      <c r="DLU243" s="1574"/>
      <c r="DLV243" s="1574"/>
      <c r="DLW243" s="1574"/>
      <c r="DLX243" s="1574"/>
      <c r="DLY243" s="1574"/>
      <c r="DLZ243" s="1574"/>
      <c r="DMA243" s="1574"/>
      <c r="DMB243" s="1574"/>
      <c r="DMC243" s="1574"/>
      <c r="DMD243" s="1574"/>
      <c r="DME243" s="1574"/>
      <c r="DMF243" s="1574"/>
      <c r="DMG243" s="1574"/>
      <c r="DMH243" s="1574"/>
      <c r="DMI243" s="1574"/>
      <c r="DMJ243" s="1574"/>
      <c r="DMK243" s="1574"/>
      <c r="DML243" s="1574"/>
      <c r="DMM243" s="1574"/>
      <c r="DMN243" s="1574"/>
      <c r="DMO243" s="1574"/>
      <c r="DMP243" s="1574"/>
      <c r="DMQ243" s="1574"/>
      <c r="DMR243" s="1574"/>
      <c r="DMS243" s="1574"/>
      <c r="DMT243" s="1574"/>
      <c r="DMU243" s="1574"/>
      <c r="DMV243" s="1574"/>
      <c r="DMW243" s="1574"/>
      <c r="DMX243" s="1574"/>
      <c r="DMY243" s="1574"/>
      <c r="DMZ243" s="1574"/>
      <c r="DNA243" s="1574"/>
      <c r="DNB243" s="1574"/>
      <c r="DNC243" s="1574"/>
      <c r="DND243" s="1574"/>
      <c r="DNE243" s="1574"/>
      <c r="DNF243" s="1574"/>
      <c r="DNG243" s="1574"/>
      <c r="DNH243" s="1574"/>
      <c r="DNI243" s="1574"/>
      <c r="DNJ243" s="1574"/>
      <c r="DNK243" s="1574"/>
      <c r="DNL243" s="1574"/>
      <c r="DNM243" s="1574"/>
      <c r="DNN243" s="1574"/>
      <c r="DNO243" s="1574"/>
      <c r="DNP243" s="1574"/>
      <c r="DNQ243" s="1574"/>
      <c r="DNR243" s="1574"/>
      <c r="DNS243" s="1574"/>
      <c r="DNT243" s="1574"/>
      <c r="DNU243" s="1574"/>
      <c r="DNV243" s="1574"/>
      <c r="DNW243" s="1574"/>
      <c r="DNX243" s="1574"/>
      <c r="DNY243" s="1574"/>
      <c r="DNZ243" s="1574"/>
      <c r="DOA243" s="1574"/>
      <c r="DOB243" s="1574"/>
      <c r="DOC243" s="1574"/>
      <c r="DOD243" s="1574"/>
      <c r="DOE243" s="1574"/>
      <c r="DOF243" s="1574"/>
      <c r="DOG243" s="1574"/>
      <c r="DOH243" s="1574"/>
      <c r="DOI243" s="1574"/>
      <c r="DOJ243" s="1574"/>
      <c r="DOK243" s="1574"/>
      <c r="DOL243" s="1574"/>
      <c r="DOM243" s="1574"/>
      <c r="DON243" s="1574"/>
      <c r="DOO243" s="1574"/>
      <c r="DOP243" s="1574"/>
      <c r="DOQ243" s="1574"/>
      <c r="DOR243" s="1574"/>
      <c r="DOS243" s="1574"/>
      <c r="DOT243" s="1574"/>
      <c r="DOU243" s="1574"/>
      <c r="DOV243" s="1574"/>
      <c r="DOW243" s="1574"/>
      <c r="DOX243" s="1574"/>
      <c r="DOY243" s="1574"/>
      <c r="DOZ243" s="1574"/>
      <c r="DPA243" s="1574"/>
      <c r="DPB243" s="1574"/>
      <c r="DPC243" s="1574"/>
      <c r="DPD243" s="1574"/>
      <c r="DPE243" s="1574"/>
      <c r="DPF243" s="1574"/>
      <c r="DPG243" s="1574"/>
      <c r="DPH243" s="1574"/>
      <c r="DPI243" s="1574"/>
      <c r="DPJ243" s="1574"/>
      <c r="DPK243" s="1574"/>
      <c r="DPL243" s="1574"/>
      <c r="DPM243" s="1574"/>
      <c r="DPN243" s="1574"/>
      <c r="DPO243" s="1574"/>
      <c r="DPP243" s="1574"/>
      <c r="DPQ243" s="1574"/>
      <c r="DPR243" s="1574"/>
      <c r="DPS243" s="1574"/>
      <c r="DPT243" s="1574"/>
      <c r="DPU243" s="1574"/>
      <c r="DPV243" s="1574"/>
      <c r="DPW243" s="1574"/>
      <c r="DPX243" s="1574"/>
      <c r="DPY243" s="1574"/>
      <c r="DPZ243" s="1574"/>
      <c r="DQA243" s="1574"/>
      <c r="DQB243" s="1574"/>
      <c r="DQC243" s="1574"/>
      <c r="DQD243" s="1574"/>
      <c r="DQE243" s="1574"/>
      <c r="DQF243" s="1574"/>
      <c r="DQG243" s="1574"/>
      <c r="DQH243" s="1574"/>
      <c r="DQI243" s="1574"/>
      <c r="DQJ243" s="1574"/>
      <c r="DQK243" s="1574"/>
      <c r="DQL243" s="1574"/>
      <c r="DQM243" s="1574"/>
      <c r="DQN243" s="1574"/>
      <c r="DQO243" s="1574"/>
      <c r="DQP243" s="1574"/>
      <c r="DQQ243" s="1574"/>
      <c r="DQR243" s="1574"/>
      <c r="DQS243" s="1574"/>
      <c r="DQT243" s="1574"/>
      <c r="DQU243" s="1574"/>
      <c r="DQV243" s="1574"/>
      <c r="DQW243" s="1574"/>
      <c r="DQX243" s="1574"/>
      <c r="DQY243" s="1574"/>
      <c r="DQZ243" s="1574"/>
      <c r="DRA243" s="1574"/>
      <c r="DRB243" s="1574"/>
      <c r="DRC243" s="1574"/>
      <c r="DRD243" s="1574"/>
      <c r="DRE243" s="1574"/>
      <c r="DRF243" s="1574"/>
      <c r="DRG243" s="1574"/>
      <c r="DRH243" s="1574"/>
      <c r="DRI243" s="1574"/>
      <c r="DRJ243" s="1574"/>
      <c r="DRK243" s="1574"/>
      <c r="DRL243" s="1574"/>
      <c r="DRM243" s="1574"/>
      <c r="DRN243" s="1574"/>
      <c r="DRO243" s="1574"/>
      <c r="DRP243" s="1574"/>
      <c r="DRQ243" s="1574"/>
      <c r="DRR243" s="1574"/>
      <c r="DRS243" s="1574"/>
      <c r="DRT243" s="1574"/>
      <c r="DRU243" s="1574"/>
      <c r="DRV243" s="1574"/>
      <c r="DRW243" s="1574"/>
      <c r="DRX243" s="1574"/>
      <c r="DRY243" s="1574"/>
      <c r="DRZ243" s="1574"/>
      <c r="DSA243" s="1574"/>
      <c r="DSB243" s="1574"/>
      <c r="DSC243" s="1574"/>
      <c r="DSD243" s="1574"/>
      <c r="DSE243" s="1574"/>
      <c r="DSF243" s="1574"/>
      <c r="DSG243" s="1574"/>
      <c r="DSH243" s="1574"/>
      <c r="DSI243" s="1574"/>
      <c r="DSJ243" s="1574"/>
      <c r="DSK243" s="1574"/>
      <c r="DSL243" s="1574"/>
      <c r="DSM243" s="1574"/>
      <c r="DSN243" s="1574"/>
      <c r="DSO243" s="1574"/>
      <c r="DSP243" s="1574"/>
      <c r="DSQ243" s="1574"/>
      <c r="DSR243" s="1574"/>
      <c r="DSS243" s="1574"/>
      <c r="DST243" s="1574"/>
      <c r="DSU243" s="1574"/>
      <c r="DSV243" s="1574"/>
      <c r="DSW243" s="1574"/>
      <c r="DSX243" s="1574"/>
      <c r="DSY243" s="1574"/>
      <c r="DSZ243" s="1574"/>
      <c r="DTA243" s="1574"/>
      <c r="DTB243" s="1574"/>
      <c r="DTC243" s="1574"/>
      <c r="DTD243" s="1574"/>
      <c r="DTE243" s="1574"/>
      <c r="DTF243" s="1574"/>
      <c r="DTG243" s="1574"/>
      <c r="DTH243" s="1574"/>
      <c r="DTI243" s="1574"/>
      <c r="DTJ243" s="1574"/>
      <c r="DTK243" s="1574"/>
      <c r="DTL243" s="1574"/>
      <c r="DTM243" s="1574"/>
      <c r="DTN243" s="1574"/>
      <c r="DTO243" s="1574"/>
      <c r="DTP243" s="1574"/>
      <c r="DTQ243" s="1574"/>
      <c r="DTR243" s="1574"/>
      <c r="DTS243" s="1574"/>
      <c r="DTT243" s="1574"/>
      <c r="DTU243" s="1574"/>
      <c r="DTV243" s="1574"/>
      <c r="DTW243" s="1574"/>
      <c r="DTX243" s="1574"/>
      <c r="DTY243" s="1574"/>
      <c r="DTZ243" s="1574"/>
      <c r="DUA243" s="1574"/>
      <c r="DUB243" s="1574"/>
      <c r="DUC243" s="1574"/>
      <c r="DUD243" s="1574"/>
      <c r="DUE243" s="1574"/>
      <c r="DUF243" s="1574"/>
      <c r="DUG243" s="1574"/>
      <c r="DUH243" s="1574"/>
      <c r="DUI243" s="1574"/>
      <c r="DUJ243" s="1574"/>
      <c r="DUK243" s="1574"/>
      <c r="DUL243" s="1574"/>
      <c r="DUM243" s="1574"/>
      <c r="DUN243" s="1574"/>
      <c r="DUO243" s="1574"/>
      <c r="DUP243" s="1574"/>
      <c r="DUQ243" s="1574"/>
      <c r="DUR243" s="1574"/>
      <c r="DUS243" s="1574"/>
      <c r="DUT243" s="1574"/>
      <c r="DUU243" s="1574"/>
      <c r="DUV243" s="1574"/>
      <c r="DUW243" s="1574"/>
      <c r="DUX243" s="1574"/>
      <c r="DUY243" s="1574"/>
      <c r="DUZ243" s="1574"/>
      <c r="DVA243" s="1574"/>
      <c r="DVB243" s="1574"/>
      <c r="DVC243" s="1574"/>
      <c r="DVD243" s="1574"/>
      <c r="DVE243" s="1574"/>
      <c r="DVF243" s="1574"/>
      <c r="DVG243" s="1574"/>
      <c r="DVH243" s="1574"/>
      <c r="DVI243" s="1574"/>
      <c r="DVJ243" s="1574"/>
      <c r="DVK243" s="1574"/>
      <c r="DVL243" s="1574"/>
      <c r="DVM243" s="1574"/>
      <c r="DVN243" s="1574"/>
      <c r="DVO243" s="1574"/>
      <c r="DVP243" s="1574"/>
      <c r="DVQ243" s="1574"/>
      <c r="DVR243" s="1574"/>
      <c r="DVS243" s="1574"/>
      <c r="DVT243" s="1574"/>
      <c r="DVU243" s="1574"/>
      <c r="DVV243" s="1574"/>
      <c r="DVW243" s="1574"/>
      <c r="DVX243" s="1574"/>
      <c r="DVY243" s="1574"/>
      <c r="DVZ243" s="1574"/>
      <c r="DWA243" s="1574"/>
      <c r="DWB243" s="1574"/>
      <c r="DWC243" s="1574"/>
      <c r="DWD243" s="1574"/>
      <c r="DWE243" s="1574"/>
      <c r="DWF243" s="1574"/>
      <c r="DWG243" s="1574"/>
      <c r="DWH243" s="1574"/>
      <c r="DWI243" s="1574"/>
      <c r="DWJ243" s="1574"/>
      <c r="DWK243" s="1574"/>
      <c r="DWL243" s="1574"/>
      <c r="DWM243" s="1574"/>
      <c r="DWN243" s="1574"/>
      <c r="DWO243" s="1574"/>
      <c r="DWP243" s="1574"/>
      <c r="DWQ243" s="1574"/>
      <c r="DWR243" s="1574"/>
      <c r="DWS243" s="1574"/>
      <c r="DWT243" s="1574"/>
      <c r="DWU243" s="1574"/>
      <c r="DWV243" s="1574"/>
      <c r="DWW243" s="1574"/>
      <c r="DWX243" s="1574"/>
      <c r="DWY243" s="1574"/>
      <c r="DWZ243" s="1574"/>
      <c r="DXA243" s="1574"/>
      <c r="DXB243" s="1574"/>
      <c r="DXC243" s="1574"/>
      <c r="DXD243" s="1574"/>
      <c r="DXE243" s="1574"/>
      <c r="DXF243" s="1574"/>
      <c r="DXG243" s="1574"/>
      <c r="DXH243" s="1574"/>
      <c r="DXI243" s="1574"/>
      <c r="DXJ243" s="1574"/>
      <c r="DXK243" s="1574"/>
      <c r="DXL243" s="1574"/>
      <c r="DXM243" s="1574"/>
      <c r="DXN243" s="1574"/>
      <c r="DXO243" s="1574"/>
      <c r="DXP243" s="1574"/>
      <c r="DXQ243" s="1574"/>
      <c r="DXR243" s="1574"/>
      <c r="DXS243" s="1574"/>
      <c r="DXT243" s="1574"/>
      <c r="DXU243" s="1574"/>
      <c r="DXV243" s="1574"/>
      <c r="DXW243" s="1574"/>
      <c r="DXX243" s="1574"/>
      <c r="DXY243" s="1574"/>
      <c r="DXZ243" s="1574"/>
      <c r="DYA243" s="1574"/>
      <c r="DYB243" s="1574"/>
      <c r="DYC243" s="1574"/>
      <c r="DYD243" s="1574"/>
      <c r="DYE243" s="1574"/>
      <c r="DYF243" s="1574"/>
      <c r="DYG243" s="1574"/>
      <c r="DYH243" s="1574"/>
      <c r="DYI243" s="1574"/>
      <c r="DYJ243" s="1574"/>
      <c r="DYK243" s="1574"/>
      <c r="DYL243" s="1574"/>
      <c r="DYM243" s="1574"/>
      <c r="DYN243" s="1574"/>
      <c r="DYO243" s="1574"/>
      <c r="DYP243" s="1574"/>
      <c r="DYQ243" s="1574"/>
      <c r="DYR243" s="1574"/>
      <c r="DYS243" s="1574"/>
      <c r="DYT243" s="1574"/>
      <c r="DYU243" s="1574"/>
      <c r="DYV243" s="1574"/>
      <c r="DYW243" s="1574"/>
      <c r="DYX243" s="1574"/>
      <c r="DYY243" s="1574"/>
      <c r="DYZ243" s="1574"/>
      <c r="DZA243" s="1574"/>
      <c r="DZB243" s="1574"/>
      <c r="DZC243" s="1574"/>
      <c r="DZD243" s="1574"/>
      <c r="DZE243" s="1574"/>
      <c r="DZF243" s="1574"/>
      <c r="DZG243" s="1574"/>
      <c r="DZH243" s="1574"/>
      <c r="DZI243" s="1574"/>
      <c r="DZJ243" s="1574"/>
      <c r="DZK243" s="1574"/>
      <c r="DZL243" s="1574"/>
      <c r="DZM243" s="1574"/>
      <c r="DZN243" s="1574"/>
      <c r="DZO243" s="1574"/>
      <c r="DZP243" s="1574"/>
      <c r="DZQ243" s="1574"/>
      <c r="DZR243" s="1574"/>
      <c r="DZS243" s="1574"/>
      <c r="DZT243" s="1574"/>
      <c r="DZU243" s="1574"/>
      <c r="DZV243" s="1574"/>
      <c r="DZW243" s="1574"/>
      <c r="DZX243" s="1574"/>
      <c r="DZY243" s="1574"/>
      <c r="DZZ243" s="1574"/>
      <c r="EAA243" s="1574"/>
      <c r="EAB243" s="1574"/>
      <c r="EAC243" s="1574"/>
      <c r="EAD243" s="1574"/>
      <c r="EAE243" s="1574"/>
      <c r="EAF243" s="1574"/>
      <c r="EAG243" s="1574"/>
      <c r="EAH243" s="1574"/>
      <c r="EAI243" s="1574"/>
      <c r="EAJ243" s="1574"/>
      <c r="EAK243" s="1574"/>
      <c r="EAL243" s="1574"/>
      <c r="EAM243" s="1574"/>
      <c r="EAN243" s="1574"/>
      <c r="EAO243" s="1574"/>
      <c r="EAP243" s="1574"/>
      <c r="EAQ243" s="1574"/>
      <c r="EAR243" s="1574"/>
      <c r="EAS243" s="1574"/>
      <c r="EAT243" s="1574"/>
      <c r="EAU243" s="1574"/>
      <c r="EAV243" s="1574"/>
      <c r="EAW243" s="1574"/>
      <c r="EAX243" s="1574"/>
      <c r="EAY243" s="1574"/>
      <c r="EAZ243" s="1574"/>
      <c r="EBA243" s="1574"/>
      <c r="EBB243" s="1574"/>
      <c r="EBC243" s="1574"/>
      <c r="EBD243" s="1574"/>
      <c r="EBE243" s="1574"/>
      <c r="EBF243" s="1574"/>
      <c r="EBG243" s="1574"/>
      <c r="EBH243" s="1574"/>
      <c r="EBI243" s="1574"/>
      <c r="EBJ243" s="1574"/>
      <c r="EBK243" s="1574"/>
      <c r="EBL243" s="1574"/>
      <c r="EBM243" s="1574"/>
      <c r="EBN243" s="1574"/>
      <c r="EBO243" s="1574"/>
      <c r="EBP243" s="1574"/>
      <c r="EBQ243" s="1574"/>
      <c r="EBR243" s="1574"/>
      <c r="EBS243" s="1574"/>
      <c r="EBT243" s="1574"/>
      <c r="EBU243" s="1574"/>
      <c r="EBV243" s="1574"/>
      <c r="EBW243" s="1574"/>
      <c r="EBX243" s="1574"/>
      <c r="EBY243" s="1574"/>
      <c r="EBZ243" s="1574"/>
      <c r="ECA243" s="1574"/>
      <c r="ECB243" s="1574"/>
      <c r="ECC243" s="1574"/>
      <c r="ECD243" s="1574"/>
      <c r="ECE243" s="1574"/>
      <c r="ECF243" s="1574"/>
      <c r="ECG243" s="1574"/>
      <c r="ECH243" s="1574"/>
      <c r="ECI243" s="1574"/>
      <c r="ECJ243" s="1574"/>
      <c r="ECK243" s="1574"/>
      <c r="ECL243" s="1574"/>
      <c r="ECM243" s="1574"/>
      <c r="ECN243" s="1574"/>
      <c r="ECO243" s="1574"/>
      <c r="ECP243" s="1574"/>
      <c r="ECQ243" s="1574"/>
      <c r="ECR243" s="1574"/>
      <c r="ECS243" s="1574"/>
      <c r="ECT243" s="1574"/>
      <c r="ECU243" s="1574"/>
      <c r="ECV243" s="1574"/>
      <c r="ECW243" s="1574"/>
      <c r="ECX243" s="1574"/>
      <c r="ECY243" s="1574"/>
      <c r="ECZ243" s="1574"/>
      <c r="EDA243" s="1574"/>
      <c r="EDB243" s="1574"/>
      <c r="EDC243" s="1574"/>
      <c r="EDD243" s="1574"/>
      <c r="EDE243" s="1574"/>
      <c r="EDF243" s="1574"/>
      <c r="EDG243" s="1574"/>
      <c r="EDH243" s="1574"/>
      <c r="EDI243" s="1574"/>
      <c r="EDJ243" s="1574"/>
      <c r="EDK243" s="1574"/>
      <c r="EDL243" s="1574"/>
      <c r="EDM243" s="1574"/>
      <c r="EDN243" s="1574"/>
      <c r="EDO243" s="1574"/>
      <c r="EDP243" s="1574"/>
      <c r="EDQ243" s="1574"/>
      <c r="EDR243" s="1574"/>
      <c r="EDS243" s="1574"/>
      <c r="EDT243" s="1574"/>
      <c r="EDU243" s="1574"/>
      <c r="EDV243" s="1574"/>
      <c r="EDW243" s="1574"/>
      <c r="EDX243" s="1574"/>
      <c r="EDY243" s="1574"/>
      <c r="EDZ243" s="1574"/>
      <c r="EEA243" s="1574"/>
      <c r="EEB243" s="1574"/>
      <c r="EEC243" s="1574"/>
      <c r="EED243" s="1574"/>
      <c r="EEE243" s="1574"/>
      <c r="EEF243" s="1574"/>
      <c r="EEG243" s="1574"/>
      <c r="EEH243" s="1574"/>
      <c r="EEI243" s="1574"/>
      <c r="EEJ243" s="1574"/>
      <c r="EEK243" s="1574"/>
      <c r="EEL243" s="1574"/>
      <c r="EEM243" s="1574"/>
      <c r="EEN243" s="1574"/>
      <c r="EEO243" s="1574"/>
      <c r="EEP243" s="1574"/>
      <c r="EEQ243" s="1574"/>
      <c r="EER243" s="1574"/>
      <c r="EES243" s="1574"/>
      <c r="EET243" s="1574"/>
      <c r="EEU243" s="1574"/>
      <c r="EEV243" s="1574"/>
      <c r="EEW243" s="1574"/>
      <c r="EEX243" s="1574"/>
      <c r="EEY243" s="1574"/>
      <c r="EEZ243" s="1574"/>
      <c r="EFA243" s="1574"/>
      <c r="EFB243" s="1574"/>
      <c r="EFC243" s="1574"/>
      <c r="EFD243" s="1574"/>
      <c r="EFE243" s="1574"/>
      <c r="EFF243" s="1574"/>
      <c r="EFG243" s="1574"/>
      <c r="EFH243" s="1574"/>
      <c r="EFI243" s="1574"/>
      <c r="EFJ243" s="1574"/>
      <c r="EFK243" s="1574"/>
      <c r="EFL243" s="1574"/>
      <c r="EFM243" s="1574"/>
      <c r="EFN243" s="1574"/>
      <c r="EFO243" s="1574"/>
      <c r="EFP243" s="1574"/>
      <c r="EFQ243" s="1574"/>
      <c r="EFR243" s="1574"/>
      <c r="EFS243" s="1574"/>
      <c r="EFT243" s="1574"/>
      <c r="EFU243" s="1574"/>
      <c r="EFV243" s="1574"/>
      <c r="EFW243" s="1574"/>
      <c r="EFX243" s="1574"/>
      <c r="EFY243" s="1574"/>
      <c r="EFZ243" s="1574"/>
      <c r="EGA243" s="1574"/>
      <c r="EGB243" s="1574"/>
      <c r="EGC243" s="1574"/>
      <c r="EGD243" s="1574"/>
      <c r="EGE243" s="1574"/>
      <c r="EGF243" s="1574"/>
      <c r="EGG243" s="1574"/>
      <c r="EGH243" s="1574"/>
      <c r="EGI243" s="1574"/>
      <c r="EGJ243" s="1574"/>
      <c r="EGK243" s="1574"/>
      <c r="EGL243" s="1574"/>
      <c r="EGM243" s="1574"/>
      <c r="EGN243" s="1574"/>
      <c r="EGO243" s="1574"/>
      <c r="EGP243" s="1574"/>
      <c r="EGQ243" s="1574"/>
      <c r="EGR243" s="1574"/>
      <c r="EGS243" s="1574"/>
      <c r="EGT243" s="1574"/>
      <c r="EGU243" s="1574"/>
      <c r="EGV243" s="1574"/>
      <c r="EGW243" s="1574"/>
      <c r="EGX243" s="1574"/>
      <c r="EGY243" s="1574"/>
      <c r="EGZ243" s="1574"/>
      <c r="EHA243" s="1574"/>
      <c r="EHB243" s="1574"/>
      <c r="EHC243" s="1574"/>
      <c r="EHD243" s="1574"/>
      <c r="EHE243" s="1574"/>
      <c r="EHF243" s="1574"/>
      <c r="EHG243" s="1574"/>
      <c r="EHH243" s="1574"/>
      <c r="EHI243" s="1574"/>
      <c r="EHJ243" s="1574"/>
      <c r="EHK243" s="1574"/>
      <c r="EHL243" s="1574"/>
      <c r="EHM243" s="1574"/>
      <c r="EHN243" s="1574"/>
      <c r="EHO243" s="1574"/>
      <c r="EHP243" s="1574"/>
      <c r="EHQ243" s="1574"/>
      <c r="EHR243" s="1574"/>
      <c r="EHS243" s="1574"/>
      <c r="EHT243" s="1574"/>
      <c r="EHU243" s="1574"/>
      <c r="EHV243" s="1574"/>
      <c r="EHW243" s="1574"/>
      <c r="EHX243" s="1574"/>
      <c r="EHY243" s="1574"/>
      <c r="EHZ243" s="1574"/>
      <c r="EIA243" s="1574"/>
      <c r="EIB243" s="1574"/>
      <c r="EIC243" s="1574"/>
      <c r="EID243" s="1574"/>
      <c r="EIE243" s="1574"/>
      <c r="EIF243" s="1574"/>
      <c r="EIG243" s="1574"/>
      <c r="EIH243" s="1574"/>
      <c r="EII243" s="1574"/>
      <c r="EIJ243" s="1574"/>
      <c r="EIK243" s="1574"/>
      <c r="EIL243" s="1574"/>
      <c r="EIM243" s="1574"/>
      <c r="EIN243" s="1574"/>
      <c r="EIO243" s="1574"/>
      <c r="EIP243" s="1574"/>
      <c r="EIQ243" s="1574"/>
      <c r="EIR243" s="1574"/>
      <c r="EIS243" s="1574"/>
      <c r="EIT243" s="1574"/>
      <c r="EIU243" s="1574"/>
      <c r="EIV243" s="1574"/>
      <c r="EIW243" s="1574"/>
      <c r="EIX243" s="1574"/>
      <c r="EIY243" s="1574"/>
      <c r="EIZ243" s="1574"/>
      <c r="EJA243" s="1574"/>
      <c r="EJB243" s="1574"/>
      <c r="EJC243" s="1574"/>
      <c r="EJD243" s="1574"/>
      <c r="EJE243" s="1574"/>
      <c r="EJF243" s="1574"/>
      <c r="EJG243" s="1574"/>
      <c r="EJH243" s="1574"/>
      <c r="EJI243" s="1574"/>
      <c r="EJJ243" s="1574"/>
      <c r="EJK243" s="1574"/>
      <c r="EJL243" s="1574"/>
      <c r="EJM243" s="1574"/>
      <c r="EJN243" s="1574"/>
      <c r="EJO243" s="1574"/>
      <c r="EJP243" s="1574"/>
      <c r="EJQ243" s="1574"/>
      <c r="EJR243" s="1574"/>
      <c r="EJS243" s="1574"/>
      <c r="EJT243" s="1574"/>
      <c r="EJU243" s="1574"/>
      <c r="EJV243" s="1574"/>
      <c r="EJW243" s="1574"/>
      <c r="EJX243" s="1574"/>
      <c r="EJY243" s="1574"/>
      <c r="EJZ243" s="1574"/>
      <c r="EKA243" s="1574"/>
      <c r="EKB243" s="1574"/>
      <c r="EKC243" s="1574"/>
      <c r="EKD243" s="1574"/>
      <c r="EKE243" s="1574"/>
      <c r="EKF243" s="1574"/>
      <c r="EKG243" s="1574"/>
      <c r="EKH243" s="1574"/>
      <c r="EKI243" s="1574"/>
      <c r="EKJ243" s="1574"/>
      <c r="EKK243" s="1574"/>
      <c r="EKL243" s="1574"/>
      <c r="EKM243" s="1574"/>
      <c r="EKN243" s="1574"/>
      <c r="EKO243" s="1574"/>
      <c r="EKP243" s="1574"/>
      <c r="EKQ243" s="1574"/>
      <c r="EKR243" s="1574"/>
      <c r="EKS243" s="1574"/>
      <c r="EKT243" s="1574"/>
      <c r="EKU243" s="1574"/>
      <c r="EKV243" s="1574"/>
      <c r="EKW243" s="1574"/>
      <c r="EKX243" s="1574"/>
      <c r="EKY243" s="1574"/>
      <c r="EKZ243" s="1574"/>
      <c r="ELA243" s="1574"/>
      <c r="ELB243" s="1574"/>
      <c r="ELC243" s="1574"/>
      <c r="ELD243" s="1574"/>
      <c r="ELE243" s="1574"/>
      <c r="ELF243" s="1574"/>
      <c r="ELG243" s="1574"/>
      <c r="ELH243" s="1574"/>
      <c r="ELI243" s="1574"/>
      <c r="ELJ243" s="1574"/>
      <c r="ELK243" s="1574"/>
      <c r="ELL243" s="1574"/>
      <c r="ELM243" s="1574"/>
      <c r="ELN243" s="1574"/>
      <c r="ELO243" s="1574"/>
      <c r="ELP243" s="1574"/>
      <c r="ELQ243" s="1574"/>
      <c r="ELR243" s="1574"/>
      <c r="ELS243" s="1574"/>
      <c r="ELT243" s="1574"/>
      <c r="ELU243" s="1574"/>
      <c r="ELV243" s="1574"/>
      <c r="ELW243" s="1574"/>
      <c r="ELX243" s="1574"/>
      <c r="ELY243" s="1574"/>
      <c r="ELZ243" s="1574"/>
      <c r="EMA243" s="1574"/>
      <c r="EMB243" s="1574"/>
      <c r="EMC243" s="1574"/>
      <c r="EMD243" s="1574"/>
      <c r="EME243" s="1574"/>
      <c r="EMF243" s="1574"/>
      <c r="EMG243" s="1574"/>
      <c r="EMH243" s="1574"/>
      <c r="EMI243" s="1574"/>
      <c r="EMJ243" s="1574"/>
      <c r="EMK243" s="1574"/>
      <c r="EML243" s="1574"/>
      <c r="EMM243" s="1574"/>
      <c r="EMN243" s="1574"/>
      <c r="EMO243" s="1574"/>
      <c r="EMP243" s="1574"/>
      <c r="EMQ243" s="1574"/>
      <c r="EMR243" s="1574"/>
      <c r="EMS243" s="1574"/>
      <c r="EMT243" s="1574"/>
      <c r="EMU243" s="1574"/>
      <c r="EMV243" s="1574"/>
      <c r="EMW243" s="1574"/>
      <c r="EMX243" s="1574"/>
      <c r="EMY243" s="1574"/>
      <c r="EMZ243" s="1574"/>
      <c r="ENA243" s="1574"/>
      <c r="ENB243" s="1574"/>
      <c r="ENC243" s="1574"/>
      <c r="END243" s="1574"/>
      <c r="ENE243" s="1574"/>
      <c r="ENF243" s="1574"/>
      <c r="ENG243" s="1574"/>
      <c r="ENH243" s="1574"/>
      <c r="ENI243" s="1574"/>
      <c r="ENJ243" s="1574"/>
      <c r="ENK243" s="1574"/>
      <c r="ENL243" s="1574"/>
      <c r="ENM243" s="1574"/>
      <c r="ENN243" s="1574"/>
      <c r="ENO243" s="1574"/>
      <c r="ENP243" s="1574"/>
      <c r="ENQ243" s="1574"/>
      <c r="ENR243" s="1574"/>
      <c r="ENS243" s="1574"/>
      <c r="ENT243" s="1574"/>
      <c r="ENU243" s="1574"/>
      <c r="ENV243" s="1574"/>
      <c r="ENW243" s="1574"/>
      <c r="ENX243" s="1574"/>
      <c r="ENY243" s="1574"/>
      <c r="ENZ243" s="1574"/>
      <c r="EOA243" s="1574"/>
      <c r="EOB243" s="1574"/>
      <c r="EOC243" s="1574"/>
      <c r="EOD243" s="1574"/>
      <c r="EOE243" s="1574"/>
      <c r="EOF243" s="1574"/>
      <c r="EOG243" s="1574"/>
      <c r="EOH243" s="1574"/>
      <c r="EOI243" s="1574"/>
      <c r="EOJ243" s="1574"/>
      <c r="EOK243" s="1574"/>
      <c r="EOL243" s="1574"/>
      <c r="EOM243" s="1574"/>
      <c r="EON243" s="1574"/>
      <c r="EOO243" s="1574"/>
      <c r="EOP243" s="1574"/>
      <c r="EOQ243" s="1574"/>
      <c r="EOR243" s="1574"/>
      <c r="EOS243" s="1574"/>
      <c r="EOT243" s="1574"/>
      <c r="EOU243" s="1574"/>
      <c r="EOV243" s="1574"/>
      <c r="EOW243" s="1574"/>
      <c r="EOX243" s="1574"/>
      <c r="EOY243" s="1574"/>
      <c r="EOZ243" s="1574"/>
      <c r="EPA243" s="1574"/>
      <c r="EPB243" s="1574"/>
      <c r="EPC243" s="1574"/>
      <c r="EPD243" s="1574"/>
      <c r="EPE243" s="1574"/>
      <c r="EPF243" s="1574"/>
      <c r="EPG243" s="1574"/>
      <c r="EPH243" s="1574"/>
      <c r="EPI243" s="1574"/>
      <c r="EPJ243" s="1574"/>
      <c r="EPK243" s="1574"/>
      <c r="EPL243" s="1574"/>
      <c r="EPM243" s="1574"/>
      <c r="EPN243" s="1574"/>
      <c r="EPO243" s="1574"/>
      <c r="EPP243" s="1574"/>
      <c r="EPQ243" s="1574"/>
      <c r="EPR243" s="1574"/>
      <c r="EPS243" s="1574"/>
      <c r="EPT243" s="1574"/>
      <c r="EPU243" s="1574"/>
      <c r="EPV243" s="1574"/>
      <c r="EPW243" s="1574"/>
      <c r="EPX243" s="1574"/>
      <c r="EPY243" s="1574"/>
      <c r="EPZ243" s="1574"/>
      <c r="EQA243" s="1574"/>
      <c r="EQB243" s="1574"/>
      <c r="EQC243" s="1574"/>
      <c r="EQD243" s="1574"/>
      <c r="EQE243" s="1574"/>
      <c r="EQF243" s="1574"/>
      <c r="EQG243" s="1574"/>
      <c r="EQH243" s="1574"/>
      <c r="EQI243" s="1574"/>
      <c r="EQJ243" s="1574"/>
      <c r="EQK243" s="1574"/>
      <c r="EQL243" s="1574"/>
      <c r="EQM243" s="1574"/>
      <c r="EQN243" s="1574"/>
      <c r="EQO243" s="1574"/>
      <c r="EQP243" s="1574"/>
      <c r="EQQ243" s="1574"/>
      <c r="EQR243" s="1574"/>
      <c r="EQS243" s="1574"/>
      <c r="EQT243" s="1574"/>
      <c r="EQU243" s="1574"/>
      <c r="EQV243" s="1574"/>
      <c r="EQW243" s="1574"/>
      <c r="EQX243" s="1574"/>
      <c r="EQY243" s="1574"/>
      <c r="EQZ243" s="1574"/>
      <c r="ERA243" s="1574"/>
      <c r="ERB243" s="1574"/>
      <c r="ERC243" s="1574"/>
      <c r="ERD243" s="1574"/>
      <c r="ERE243" s="1574"/>
      <c r="ERF243" s="1574"/>
      <c r="ERG243" s="1574"/>
      <c r="ERH243" s="1574"/>
      <c r="ERI243" s="1574"/>
      <c r="ERJ243" s="1574"/>
      <c r="ERK243" s="1574"/>
      <c r="ERL243" s="1574"/>
      <c r="ERM243" s="1574"/>
      <c r="ERN243" s="1574"/>
      <c r="ERO243" s="1574"/>
      <c r="ERP243" s="1574"/>
      <c r="ERQ243" s="1574"/>
      <c r="ERR243" s="1574"/>
      <c r="ERS243" s="1574"/>
      <c r="ERT243" s="1574"/>
      <c r="ERU243" s="1574"/>
      <c r="ERV243" s="1574"/>
      <c r="ERW243" s="1574"/>
      <c r="ERX243" s="1574"/>
      <c r="ERY243" s="1574"/>
      <c r="ERZ243" s="1574"/>
      <c r="ESA243" s="1574"/>
      <c r="ESB243" s="1574"/>
      <c r="ESC243" s="1574"/>
      <c r="ESD243" s="1574"/>
      <c r="ESE243" s="1574"/>
      <c r="ESF243" s="1574"/>
      <c r="ESG243" s="1574"/>
      <c r="ESH243" s="1574"/>
      <c r="ESI243" s="1574"/>
      <c r="ESJ243" s="1574"/>
      <c r="ESK243" s="1574"/>
      <c r="ESL243" s="1574"/>
      <c r="ESM243" s="1574"/>
      <c r="ESN243" s="1574"/>
      <c r="ESO243" s="1574"/>
      <c r="ESP243" s="1574"/>
      <c r="ESQ243" s="1574"/>
      <c r="ESR243" s="1574"/>
      <c r="ESS243" s="1574"/>
      <c r="EST243" s="1574"/>
      <c r="ESU243" s="1574"/>
      <c r="ESV243" s="1574"/>
      <c r="ESW243" s="1574"/>
      <c r="ESX243" s="1574"/>
      <c r="ESY243" s="1574"/>
      <c r="ESZ243" s="1574"/>
      <c r="ETA243" s="1574"/>
      <c r="ETB243" s="1574"/>
      <c r="ETC243" s="1574"/>
      <c r="ETD243" s="1574"/>
      <c r="ETE243" s="1574"/>
      <c r="ETF243" s="1574"/>
      <c r="ETG243" s="1574"/>
      <c r="ETH243" s="1574"/>
      <c r="ETI243" s="1574"/>
      <c r="ETJ243" s="1574"/>
      <c r="ETK243" s="1574"/>
      <c r="ETL243" s="1574"/>
      <c r="ETM243" s="1574"/>
      <c r="ETN243" s="1574"/>
      <c r="ETO243" s="1574"/>
      <c r="ETP243" s="1574"/>
      <c r="ETQ243" s="1574"/>
      <c r="ETR243" s="1574"/>
      <c r="ETS243" s="1574"/>
      <c r="ETT243" s="1574"/>
      <c r="ETU243" s="1574"/>
      <c r="ETV243" s="1574"/>
      <c r="ETW243" s="1574"/>
      <c r="ETX243" s="1574"/>
      <c r="ETY243" s="1574"/>
      <c r="ETZ243" s="1574"/>
      <c r="EUA243" s="1574"/>
      <c r="EUB243" s="1574"/>
      <c r="EUC243" s="1574"/>
      <c r="EUD243" s="1574"/>
      <c r="EUE243" s="1574"/>
      <c r="EUF243" s="1574"/>
      <c r="EUG243" s="1574"/>
      <c r="EUH243" s="1574"/>
      <c r="EUI243" s="1574"/>
      <c r="EUJ243" s="1574"/>
      <c r="EUK243" s="1574"/>
      <c r="EUL243" s="1574"/>
      <c r="EUM243" s="1574"/>
      <c r="EUN243" s="1574"/>
      <c r="EUO243" s="1574"/>
      <c r="EUP243" s="1574"/>
      <c r="EUQ243" s="1574"/>
      <c r="EUR243" s="1574"/>
      <c r="EUS243" s="1574"/>
      <c r="EUT243" s="1574"/>
      <c r="EUU243" s="1574"/>
      <c r="EUV243" s="1574"/>
      <c r="EUW243" s="1574"/>
      <c r="EUX243" s="1574"/>
      <c r="EUY243" s="1574"/>
      <c r="EUZ243" s="1574"/>
      <c r="EVA243" s="1574"/>
      <c r="EVB243" s="1574"/>
      <c r="EVC243" s="1574"/>
      <c r="EVD243" s="1574"/>
      <c r="EVE243" s="1574"/>
      <c r="EVF243" s="1574"/>
      <c r="EVG243" s="1574"/>
      <c r="EVH243" s="1574"/>
      <c r="EVI243" s="1574"/>
      <c r="EVJ243" s="1574"/>
      <c r="EVK243" s="1574"/>
      <c r="EVL243" s="1574"/>
      <c r="EVM243" s="1574"/>
      <c r="EVN243" s="1574"/>
      <c r="EVO243" s="1574"/>
      <c r="EVP243" s="1574"/>
      <c r="EVQ243" s="1574"/>
      <c r="EVR243" s="1574"/>
      <c r="EVS243" s="1574"/>
      <c r="EVT243" s="1574"/>
      <c r="EVU243" s="1574"/>
      <c r="EVV243" s="1574"/>
      <c r="EVW243" s="1574"/>
      <c r="EVX243" s="1574"/>
      <c r="EVY243" s="1574"/>
      <c r="EVZ243" s="1574"/>
      <c r="EWA243" s="1574"/>
      <c r="EWB243" s="1574"/>
      <c r="EWC243" s="1574"/>
      <c r="EWD243" s="1574"/>
      <c r="EWE243" s="1574"/>
      <c r="EWF243" s="1574"/>
      <c r="EWG243" s="1574"/>
      <c r="EWH243" s="1574"/>
      <c r="EWI243" s="1574"/>
      <c r="EWJ243" s="1574"/>
      <c r="EWK243" s="1574"/>
      <c r="EWL243" s="1574"/>
      <c r="EWM243" s="1574"/>
      <c r="EWN243" s="1574"/>
      <c r="EWO243" s="1574"/>
      <c r="EWP243" s="1574"/>
      <c r="EWQ243" s="1574"/>
      <c r="EWR243" s="1574"/>
      <c r="EWS243" s="1574"/>
      <c r="EWT243" s="1574"/>
      <c r="EWU243" s="1574"/>
      <c r="EWV243" s="1574"/>
      <c r="EWW243" s="1574"/>
      <c r="EWX243" s="1574"/>
      <c r="EWY243" s="1574"/>
      <c r="EWZ243" s="1574"/>
      <c r="EXA243" s="1574"/>
      <c r="EXB243" s="1574"/>
      <c r="EXC243" s="1574"/>
      <c r="EXD243" s="1574"/>
      <c r="EXE243" s="1574"/>
      <c r="EXF243" s="1574"/>
      <c r="EXG243" s="1574"/>
      <c r="EXH243" s="1574"/>
      <c r="EXI243" s="1574"/>
      <c r="EXJ243" s="1574"/>
      <c r="EXK243" s="1574"/>
      <c r="EXL243" s="1574"/>
      <c r="EXM243" s="1574"/>
      <c r="EXN243" s="1574"/>
      <c r="EXO243" s="1574"/>
      <c r="EXP243" s="1574"/>
      <c r="EXQ243" s="1574"/>
      <c r="EXR243" s="1574"/>
      <c r="EXS243" s="1574"/>
      <c r="EXT243" s="1574"/>
      <c r="EXU243" s="1574"/>
      <c r="EXV243" s="1574"/>
      <c r="EXW243" s="1574"/>
      <c r="EXX243" s="1574"/>
      <c r="EXY243" s="1574"/>
      <c r="EXZ243" s="1574"/>
      <c r="EYA243" s="1574"/>
      <c r="EYB243" s="1574"/>
      <c r="EYC243" s="1574"/>
      <c r="EYD243" s="1574"/>
      <c r="EYE243" s="1574"/>
      <c r="EYF243" s="1574"/>
      <c r="EYG243" s="1574"/>
      <c r="EYH243" s="1574"/>
      <c r="EYI243" s="1574"/>
      <c r="EYJ243" s="1574"/>
      <c r="EYK243" s="1574"/>
      <c r="EYL243" s="1574"/>
      <c r="EYM243" s="1574"/>
      <c r="EYN243" s="1574"/>
      <c r="EYO243" s="1574"/>
      <c r="EYP243" s="1574"/>
      <c r="EYQ243" s="1574"/>
      <c r="EYR243" s="1574"/>
      <c r="EYS243" s="1574"/>
      <c r="EYT243" s="1574"/>
      <c r="EYU243" s="1574"/>
      <c r="EYV243" s="1574"/>
      <c r="EYW243" s="1574"/>
      <c r="EYX243" s="1574"/>
      <c r="EYY243" s="1574"/>
      <c r="EYZ243" s="1574"/>
      <c r="EZA243" s="1574"/>
      <c r="EZB243" s="1574"/>
      <c r="EZC243" s="1574"/>
      <c r="EZD243" s="1574"/>
      <c r="EZE243" s="1574"/>
      <c r="EZF243" s="1574"/>
      <c r="EZG243" s="1574"/>
      <c r="EZH243" s="1574"/>
      <c r="EZI243" s="1574"/>
      <c r="EZJ243" s="1574"/>
      <c r="EZK243" s="1574"/>
      <c r="EZL243" s="1574"/>
      <c r="EZM243" s="1574"/>
      <c r="EZN243" s="1574"/>
      <c r="EZO243" s="1574"/>
      <c r="EZP243" s="1574"/>
      <c r="EZQ243" s="1574"/>
      <c r="EZR243" s="1574"/>
      <c r="EZS243" s="1574"/>
      <c r="EZT243" s="1574"/>
      <c r="EZU243" s="1574"/>
      <c r="EZV243" s="1574"/>
      <c r="EZW243" s="1574"/>
      <c r="EZX243" s="1574"/>
      <c r="EZY243" s="1574"/>
      <c r="EZZ243" s="1574"/>
      <c r="FAA243" s="1574"/>
      <c r="FAB243" s="1574"/>
      <c r="FAC243" s="1574"/>
      <c r="FAD243" s="1574"/>
      <c r="FAE243" s="1574"/>
      <c r="FAF243" s="1574"/>
      <c r="FAG243" s="1574"/>
      <c r="FAH243" s="1574"/>
      <c r="FAI243" s="1574"/>
      <c r="FAJ243" s="1574"/>
      <c r="FAK243" s="1574"/>
      <c r="FAL243" s="1574"/>
      <c r="FAM243" s="1574"/>
      <c r="FAN243" s="1574"/>
      <c r="FAO243" s="1574"/>
      <c r="FAP243" s="1574"/>
      <c r="FAQ243" s="1574"/>
      <c r="FAR243" s="1574"/>
      <c r="FAS243" s="1574"/>
      <c r="FAT243" s="1574"/>
      <c r="FAU243" s="1574"/>
      <c r="FAV243" s="1574"/>
      <c r="FAW243" s="1574"/>
      <c r="FAX243" s="1574"/>
      <c r="FAY243" s="1574"/>
      <c r="FAZ243" s="1574"/>
      <c r="FBA243" s="1574"/>
      <c r="FBB243" s="1574"/>
      <c r="FBC243" s="1574"/>
      <c r="FBD243" s="1574"/>
      <c r="FBE243" s="1574"/>
      <c r="FBF243" s="1574"/>
      <c r="FBG243" s="1574"/>
      <c r="FBH243" s="1574"/>
      <c r="FBI243" s="1574"/>
      <c r="FBJ243" s="1574"/>
      <c r="FBK243" s="1574"/>
      <c r="FBL243" s="1574"/>
      <c r="FBM243" s="1574"/>
      <c r="FBN243" s="1574"/>
      <c r="FBO243" s="1574"/>
      <c r="FBP243" s="1574"/>
      <c r="FBQ243" s="1574"/>
      <c r="FBR243" s="1574"/>
      <c r="FBS243" s="1574"/>
      <c r="FBT243" s="1574"/>
      <c r="FBU243" s="1574"/>
      <c r="FBV243" s="1574"/>
      <c r="FBW243" s="1574"/>
      <c r="FBX243" s="1574"/>
      <c r="FBY243" s="1574"/>
      <c r="FBZ243" s="1574"/>
      <c r="FCA243" s="1574"/>
      <c r="FCB243" s="1574"/>
      <c r="FCC243" s="1574"/>
      <c r="FCD243" s="1574"/>
      <c r="FCE243" s="1574"/>
      <c r="FCF243" s="1574"/>
      <c r="FCG243" s="1574"/>
      <c r="FCH243" s="1574"/>
      <c r="FCI243" s="1574"/>
      <c r="FCJ243" s="1574"/>
      <c r="FCK243" s="1574"/>
      <c r="FCL243" s="1574"/>
      <c r="FCM243" s="1574"/>
      <c r="FCN243" s="1574"/>
      <c r="FCO243" s="1574"/>
      <c r="FCP243" s="1574"/>
      <c r="FCQ243" s="1574"/>
      <c r="FCR243" s="1574"/>
      <c r="FCS243" s="1574"/>
      <c r="FCT243" s="1574"/>
      <c r="FCU243" s="1574"/>
      <c r="FCV243" s="1574"/>
      <c r="FCW243" s="1574"/>
      <c r="FCX243" s="1574"/>
      <c r="FCY243" s="1574"/>
      <c r="FCZ243" s="1574"/>
      <c r="FDA243" s="1574"/>
      <c r="FDB243" s="1574"/>
      <c r="FDC243" s="1574"/>
      <c r="FDD243" s="1574"/>
      <c r="FDE243" s="1574"/>
      <c r="FDF243" s="1574"/>
      <c r="FDG243" s="1574"/>
      <c r="FDH243" s="1574"/>
      <c r="FDI243" s="1574"/>
      <c r="FDJ243" s="1574"/>
      <c r="FDK243" s="1574"/>
      <c r="FDL243" s="1574"/>
      <c r="FDM243" s="1574"/>
      <c r="FDN243" s="1574"/>
      <c r="FDO243" s="1574"/>
      <c r="FDP243" s="1574"/>
      <c r="FDQ243" s="1574"/>
      <c r="FDR243" s="1574"/>
      <c r="FDS243" s="1574"/>
      <c r="FDT243" s="1574"/>
      <c r="FDU243" s="1574"/>
      <c r="FDV243" s="1574"/>
      <c r="FDW243" s="1574"/>
      <c r="FDX243" s="1574"/>
      <c r="FDY243" s="1574"/>
      <c r="FDZ243" s="1574"/>
      <c r="FEA243" s="1574"/>
      <c r="FEB243" s="1574"/>
      <c r="FEC243" s="1574"/>
      <c r="FED243" s="1574"/>
      <c r="FEE243" s="1574"/>
      <c r="FEF243" s="1574"/>
      <c r="FEG243" s="1574"/>
      <c r="FEH243" s="1574"/>
      <c r="FEI243" s="1574"/>
      <c r="FEJ243" s="1574"/>
      <c r="FEK243" s="1574"/>
      <c r="FEL243" s="1574"/>
      <c r="FEM243" s="1574"/>
      <c r="FEN243" s="1574"/>
      <c r="FEO243" s="1574"/>
      <c r="FEP243" s="1574"/>
      <c r="FEQ243" s="1574"/>
      <c r="FER243" s="1574"/>
      <c r="FES243" s="1574"/>
      <c r="FET243" s="1574"/>
      <c r="FEU243" s="1574"/>
      <c r="FEV243" s="1574"/>
      <c r="FEW243" s="1574"/>
      <c r="FEX243" s="1574"/>
      <c r="FEY243" s="1574"/>
      <c r="FEZ243" s="1574"/>
      <c r="FFA243" s="1574"/>
      <c r="FFB243" s="1574"/>
      <c r="FFC243" s="1574"/>
      <c r="FFD243" s="1574"/>
      <c r="FFE243" s="1574"/>
      <c r="FFF243" s="1574"/>
      <c r="FFG243" s="1574"/>
      <c r="FFH243" s="1574"/>
      <c r="FFI243" s="1574"/>
      <c r="FFJ243" s="1574"/>
      <c r="FFK243" s="1574"/>
      <c r="FFL243" s="1574"/>
      <c r="FFM243" s="1574"/>
      <c r="FFN243" s="1574"/>
      <c r="FFO243" s="1574"/>
      <c r="FFP243" s="1574"/>
      <c r="FFQ243" s="1574"/>
      <c r="FFR243" s="1574"/>
      <c r="FFS243" s="1574"/>
      <c r="FFT243" s="1574"/>
      <c r="FFU243" s="1574"/>
      <c r="FFV243" s="1574"/>
      <c r="FFW243" s="1574"/>
      <c r="FFX243" s="1574"/>
      <c r="FFY243" s="1574"/>
      <c r="FFZ243" s="1574"/>
      <c r="FGA243" s="1574"/>
      <c r="FGB243" s="1574"/>
      <c r="FGC243" s="1574"/>
      <c r="FGD243" s="1574"/>
      <c r="FGE243" s="1574"/>
      <c r="FGF243" s="1574"/>
      <c r="FGG243" s="1574"/>
      <c r="FGH243" s="1574"/>
      <c r="FGI243" s="1574"/>
      <c r="FGJ243" s="1574"/>
      <c r="FGK243" s="1574"/>
      <c r="FGL243" s="1574"/>
      <c r="FGM243" s="1574"/>
      <c r="FGN243" s="1574"/>
      <c r="FGO243" s="1574"/>
      <c r="FGP243" s="1574"/>
      <c r="FGQ243" s="1574"/>
      <c r="FGR243" s="1574"/>
      <c r="FGS243" s="1574"/>
      <c r="FGT243" s="1574"/>
      <c r="FGU243" s="1574"/>
      <c r="FGV243" s="1574"/>
      <c r="FGW243" s="1574"/>
      <c r="FGX243" s="1574"/>
      <c r="FGY243" s="1574"/>
      <c r="FGZ243" s="1574"/>
      <c r="FHA243" s="1574"/>
      <c r="FHB243" s="1574"/>
      <c r="FHC243" s="1574"/>
      <c r="FHD243" s="1574"/>
      <c r="FHE243" s="1574"/>
      <c r="FHF243" s="1574"/>
      <c r="FHG243" s="1574"/>
      <c r="FHH243" s="1574"/>
      <c r="FHI243" s="1574"/>
      <c r="FHJ243" s="1574"/>
      <c r="FHK243" s="1574"/>
      <c r="FHL243" s="1574"/>
      <c r="FHM243" s="1574"/>
      <c r="FHN243" s="1574"/>
      <c r="FHO243" s="1574"/>
      <c r="FHP243" s="1574"/>
      <c r="FHQ243" s="1574"/>
      <c r="FHR243" s="1574"/>
      <c r="FHS243" s="1574"/>
      <c r="FHT243" s="1574"/>
      <c r="FHU243" s="1574"/>
      <c r="FHV243" s="1574"/>
      <c r="FHW243" s="1574"/>
      <c r="FHX243" s="1574"/>
      <c r="FHY243" s="1574"/>
      <c r="FHZ243" s="1574"/>
      <c r="FIA243" s="1574"/>
      <c r="FIB243" s="1574"/>
      <c r="FIC243" s="1574"/>
      <c r="FID243" s="1574"/>
      <c r="FIE243" s="1574"/>
      <c r="FIF243" s="1574"/>
      <c r="FIG243" s="1574"/>
      <c r="FIH243" s="1574"/>
      <c r="FII243" s="1574"/>
      <c r="FIJ243" s="1574"/>
      <c r="FIK243" s="1574"/>
      <c r="FIL243" s="1574"/>
      <c r="FIM243" s="1574"/>
      <c r="FIN243" s="1574"/>
      <c r="FIO243" s="1574"/>
      <c r="FIP243" s="1574"/>
      <c r="FIQ243" s="1574"/>
      <c r="FIR243" s="1574"/>
      <c r="FIS243" s="1574"/>
      <c r="FIT243" s="1574"/>
      <c r="FIU243" s="1574"/>
      <c r="FIV243" s="1574"/>
      <c r="FIW243" s="1574"/>
      <c r="FIX243" s="1574"/>
      <c r="FIY243" s="1574"/>
      <c r="FIZ243" s="1574"/>
      <c r="FJA243" s="1574"/>
      <c r="FJB243" s="1574"/>
      <c r="FJC243" s="1574"/>
      <c r="FJD243" s="1574"/>
      <c r="FJE243" s="1574"/>
      <c r="FJF243" s="1574"/>
      <c r="FJG243" s="1574"/>
      <c r="FJH243" s="1574"/>
      <c r="FJI243" s="1574"/>
      <c r="FJJ243" s="1574"/>
      <c r="FJK243" s="1574"/>
      <c r="FJL243" s="1574"/>
      <c r="FJM243" s="1574"/>
      <c r="FJN243" s="1574"/>
      <c r="FJO243" s="1574"/>
      <c r="FJP243" s="1574"/>
      <c r="FJQ243" s="1574"/>
      <c r="FJR243" s="1574"/>
      <c r="FJS243" s="1574"/>
      <c r="FJT243" s="1574"/>
      <c r="FJU243" s="1574"/>
      <c r="FJV243" s="1574"/>
      <c r="FJW243" s="1574"/>
      <c r="FJX243" s="1574"/>
      <c r="FJY243" s="1574"/>
      <c r="FJZ243" s="1574"/>
      <c r="FKA243" s="1574"/>
      <c r="FKB243" s="1574"/>
      <c r="FKC243" s="1574"/>
      <c r="FKD243" s="1574"/>
      <c r="FKE243" s="1574"/>
      <c r="FKF243" s="1574"/>
      <c r="FKG243" s="1574"/>
      <c r="FKH243" s="1574"/>
      <c r="FKI243" s="1574"/>
      <c r="FKJ243" s="1574"/>
      <c r="FKK243" s="1574"/>
      <c r="FKL243" s="1574"/>
      <c r="FKM243" s="1574"/>
      <c r="FKN243" s="1574"/>
      <c r="FKO243" s="1574"/>
      <c r="FKP243" s="1574"/>
      <c r="FKQ243" s="1574"/>
      <c r="FKR243" s="1574"/>
      <c r="FKS243" s="1574"/>
      <c r="FKT243" s="1574"/>
      <c r="FKU243" s="1574"/>
      <c r="FKV243" s="1574"/>
      <c r="FKW243" s="1574"/>
      <c r="FKX243" s="1574"/>
      <c r="FKY243" s="1574"/>
      <c r="FKZ243" s="1574"/>
      <c r="FLA243" s="1574"/>
      <c r="FLB243" s="1574"/>
      <c r="FLC243" s="1574"/>
      <c r="FLD243" s="1574"/>
      <c r="FLE243" s="1574"/>
      <c r="FLF243" s="1574"/>
      <c r="FLG243" s="1574"/>
      <c r="FLH243" s="1574"/>
      <c r="FLI243" s="1574"/>
      <c r="FLJ243" s="1574"/>
      <c r="FLK243" s="1574"/>
      <c r="FLL243" s="1574"/>
      <c r="FLM243" s="1574"/>
      <c r="FLN243" s="1574"/>
      <c r="FLO243" s="1574"/>
      <c r="FLP243" s="1574"/>
      <c r="FLQ243" s="1574"/>
      <c r="FLR243" s="1574"/>
      <c r="FLS243" s="1574"/>
      <c r="FLT243" s="1574"/>
      <c r="FLU243" s="1574"/>
      <c r="FLV243" s="1574"/>
      <c r="FLW243" s="1574"/>
      <c r="FLX243" s="1574"/>
      <c r="FLY243" s="1574"/>
      <c r="FLZ243" s="1574"/>
      <c r="FMA243" s="1574"/>
      <c r="FMB243" s="1574"/>
      <c r="FMC243" s="1574"/>
      <c r="FMD243" s="1574"/>
      <c r="FME243" s="1574"/>
      <c r="FMF243" s="1574"/>
      <c r="FMG243" s="1574"/>
      <c r="FMH243" s="1574"/>
      <c r="FMI243" s="1574"/>
      <c r="FMJ243" s="1574"/>
      <c r="FMK243" s="1574"/>
      <c r="FML243" s="1574"/>
      <c r="FMM243" s="1574"/>
      <c r="FMN243" s="1574"/>
      <c r="FMO243" s="1574"/>
      <c r="FMP243" s="1574"/>
      <c r="FMQ243" s="1574"/>
      <c r="FMR243" s="1574"/>
      <c r="FMS243" s="1574"/>
      <c r="FMT243" s="1574"/>
      <c r="FMU243" s="1574"/>
      <c r="FMV243" s="1574"/>
      <c r="FMW243" s="1574"/>
      <c r="FMX243" s="1574"/>
      <c r="FMY243" s="1574"/>
      <c r="FMZ243" s="1574"/>
      <c r="FNA243" s="1574"/>
      <c r="FNB243" s="1574"/>
      <c r="FNC243" s="1574"/>
      <c r="FND243" s="1574"/>
      <c r="FNE243" s="1574"/>
      <c r="FNF243" s="1574"/>
      <c r="FNG243" s="1574"/>
      <c r="FNH243" s="1574"/>
      <c r="FNI243" s="1574"/>
      <c r="FNJ243" s="1574"/>
      <c r="FNK243" s="1574"/>
      <c r="FNL243" s="1574"/>
      <c r="FNM243" s="1574"/>
      <c r="FNN243" s="1574"/>
      <c r="FNO243" s="1574"/>
      <c r="FNP243" s="1574"/>
      <c r="FNQ243" s="1574"/>
      <c r="FNR243" s="1574"/>
      <c r="FNS243" s="1574"/>
      <c r="FNT243" s="1574"/>
      <c r="FNU243" s="1574"/>
      <c r="FNV243" s="1574"/>
      <c r="FNW243" s="1574"/>
      <c r="FNX243" s="1574"/>
      <c r="FNY243" s="1574"/>
      <c r="FNZ243" s="1574"/>
      <c r="FOA243" s="1574"/>
      <c r="FOB243" s="1574"/>
      <c r="FOC243" s="1574"/>
      <c r="FOD243" s="1574"/>
      <c r="FOE243" s="1574"/>
      <c r="FOF243" s="1574"/>
      <c r="FOG243" s="1574"/>
      <c r="FOH243" s="1574"/>
      <c r="FOI243" s="1574"/>
      <c r="FOJ243" s="1574"/>
      <c r="FOK243" s="1574"/>
      <c r="FOL243" s="1574"/>
      <c r="FOM243" s="1574"/>
      <c r="FON243" s="1574"/>
      <c r="FOO243" s="1574"/>
      <c r="FOP243" s="1574"/>
      <c r="FOQ243" s="1574"/>
      <c r="FOR243" s="1574"/>
      <c r="FOS243" s="1574"/>
      <c r="FOT243" s="1574"/>
      <c r="FOU243" s="1574"/>
      <c r="FOV243" s="1574"/>
      <c r="FOW243" s="1574"/>
      <c r="FOX243" s="1574"/>
      <c r="FOY243" s="1574"/>
      <c r="FOZ243" s="1574"/>
      <c r="FPA243" s="1574"/>
      <c r="FPB243" s="1574"/>
      <c r="FPC243" s="1574"/>
      <c r="FPD243" s="1574"/>
      <c r="FPE243" s="1574"/>
      <c r="FPF243" s="1574"/>
      <c r="FPG243" s="1574"/>
      <c r="FPH243" s="1574"/>
      <c r="FPI243" s="1574"/>
      <c r="FPJ243" s="1574"/>
      <c r="FPK243" s="1574"/>
      <c r="FPL243" s="1574"/>
      <c r="FPM243" s="1574"/>
      <c r="FPN243" s="1574"/>
      <c r="FPO243" s="1574"/>
      <c r="FPP243" s="1574"/>
      <c r="FPQ243" s="1574"/>
      <c r="FPR243" s="1574"/>
      <c r="FPS243" s="1574"/>
      <c r="FPT243" s="1574"/>
      <c r="FPU243" s="1574"/>
      <c r="FPV243" s="1574"/>
      <c r="FPW243" s="1574"/>
      <c r="FPX243" s="1574"/>
      <c r="FPY243" s="1574"/>
      <c r="FPZ243" s="1574"/>
      <c r="FQA243" s="1574"/>
      <c r="FQB243" s="1574"/>
      <c r="FQC243" s="1574"/>
      <c r="FQD243" s="1574"/>
      <c r="FQE243" s="1574"/>
      <c r="FQF243" s="1574"/>
      <c r="FQG243" s="1574"/>
      <c r="FQH243" s="1574"/>
      <c r="FQI243" s="1574"/>
      <c r="FQJ243" s="1574"/>
      <c r="FQK243" s="1574"/>
      <c r="FQL243" s="1574"/>
      <c r="FQM243" s="1574"/>
      <c r="FQN243" s="1574"/>
      <c r="FQO243" s="1574"/>
      <c r="FQP243" s="1574"/>
      <c r="FQQ243" s="1574"/>
      <c r="FQR243" s="1574"/>
      <c r="FQS243" s="1574"/>
      <c r="FQT243" s="1574"/>
      <c r="FQU243" s="1574"/>
      <c r="FQV243" s="1574"/>
      <c r="FQW243" s="1574"/>
      <c r="FQX243" s="1574"/>
      <c r="FQY243" s="1574"/>
      <c r="FQZ243" s="1574"/>
      <c r="FRA243" s="1574"/>
      <c r="FRB243" s="1574"/>
      <c r="FRC243" s="1574"/>
      <c r="FRD243" s="1574"/>
      <c r="FRE243" s="1574"/>
      <c r="FRF243" s="1574"/>
      <c r="FRG243" s="1574"/>
      <c r="FRH243" s="1574"/>
      <c r="FRI243" s="1574"/>
      <c r="FRJ243" s="1574"/>
      <c r="FRK243" s="1574"/>
      <c r="FRL243" s="1574"/>
      <c r="FRM243" s="1574"/>
      <c r="FRN243" s="1574"/>
      <c r="FRO243" s="1574"/>
      <c r="FRP243" s="1574"/>
      <c r="FRQ243" s="1574"/>
      <c r="FRR243" s="1574"/>
      <c r="FRS243" s="1574"/>
      <c r="FRT243" s="1574"/>
      <c r="FRU243" s="1574"/>
      <c r="FRV243" s="1574"/>
      <c r="FRW243" s="1574"/>
      <c r="FRX243" s="1574"/>
      <c r="FRY243" s="1574"/>
      <c r="FRZ243" s="1574"/>
      <c r="FSA243" s="1574"/>
      <c r="FSB243" s="1574"/>
      <c r="FSC243" s="1574"/>
      <c r="FSD243" s="1574"/>
      <c r="FSE243" s="1574"/>
      <c r="FSF243" s="1574"/>
      <c r="FSG243" s="1574"/>
      <c r="FSH243" s="1574"/>
      <c r="FSI243" s="1574"/>
      <c r="FSJ243" s="1574"/>
      <c r="FSK243" s="1574"/>
      <c r="FSL243" s="1574"/>
      <c r="FSM243" s="1574"/>
      <c r="FSN243" s="1574"/>
      <c r="FSO243" s="1574"/>
      <c r="FSP243" s="1574"/>
      <c r="FSQ243" s="1574"/>
      <c r="FSR243" s="1574"/>
      <c r="FSS243" s="1574"/>
      <c r="FST243" s="1574"/>
      <c r="FSU243" s="1574"/>
      <c r="FSV243" s="1574"/>
      <c r="FSW243" s="1574"/>
      <c r="FSX243" s="1574"/>
      <c r="FSY243" s="1574"/>
      <c r="FSZ243" s="1574"/>
      <c r="FTA243" s="1574"/>
      <c r="FTB243" s="1574"/>
      <c r="FTC243" s="1574"/>
      <c r="FTD243" s="1574"/>
      <c r="FTE243" s="1574"/>
      <c r="FTF243" s="1574"/>
      <c r="FTG243" s="1574"/>
      <c r="FTH243" s="1574"/>
      <c r="FTI243" s="1574"/>
      <c r="FTJ243" s="1574"/>
      <c r="FTK243" s="1574"/>
      <c r="FTL243" s="1574"/>
      <c r="FTM243" s="1574"/>
      <c r="FTN243" s="1574"/>
      <c r="FTO243" s="1574"/>
      <c r="FTP243" s="1574"/>
      <c r="FTQ243" s="1574"/>
      <c r="FTR243" s="1574"/>
      <c r="FTS243" s="1574"/>
      <c r="FTT243" s="1574"/>
      <c r="FTU243" s="1574"/>
      <c r="FTV243" s="1574"/>
      <c r="FTW243" s="1574"/>
      <c r="FTX243" s="1574"/>
      <c r="FTY243" s="1574"/>
      <c r="FTZ243" s="1574"/>
      <c r="FUA243" s="1574"/>
      <c r="FUB243" s="1574"/>
      <c r="FUC243" s="1574"/>
      <c r="FUD243" s="1574"/>
      <c r="FUE243" s="1574"/>
      <c r="FUF243" s="1574"/>
      <c r="FUG243" s="1574"/>
      <c r="FUH243" s="1574"/>
      <c r="FUI243" s="1574"/>
      <c r="FUJ243" s="1574"/>
      <c r="FUK243" s="1574"/>
      <c r="FUL243" s="1574"/>
      <c r="FUM243" s="1574"/>
      <c r="FUN243" s="1574"/>
      <c r="FUO243" s="1574"/>
      <c r="FUP243" s="1574"/>
      <c r="FUQ243" s="1574"/>
      <c r="FUR243" s="1574"/>
      <c r="FUS243" s="1574"/>
      <c r="FUT243" s="1574"/>
      <c r="FUU243" s="1574"/>
      <c r="FUV243" s="1574"/>
      <c r="FUW243" s="1574"/>
      <c r="FUX243" s="1574"/>
      <c r="FUY243" s="1574"/>
      <c r="FUZ243" s="1574"/>
      <c r="FVA243" s="1574"/>
      <c r="FVB243" s="1574"/>
      <c r="FVC243" s="1574"/>
      <c r="FVD243" s="1574"/>
      <c r="FVE243" s="1574"/>
      <c r="FVF243" s="1574"/>
      <c r="FVG243" s="1574"/>
      <c r="FVH243" s="1574"/>
      <c r="FVI243" s="1574"/>
      <c r="FVJ243" s="1574"/>
      <c r="FVK243" s="1574"/>
      <c r="FVL243" s="1574"/>
      <c r="FVM243" s="1574"/>
      <c r="FVN243" s="1574"/>
      <c r="FVO243" s="1574"/>
      <c r="FVP243" s="1574"/>
      <c r="FVQ243" s="1574"/>
      <c r="FVR243" s="1574"/>
      <c r="FVS243" s="1574"/>
      <c r="FVT243" s="1574"/>
      <c r="FVU243" s="1574"/>
      <c r="FVV243" s="1574"/>
      <c r="FVW243" s="1574"/>
      <c r="FVX243" s="1574"/>
      <c r="FVY243" s="1574"/>
      <c r="FVZ243" s="1574"/>
      <c r="FWA243" s="1574"/>
      <c r="FWB243" s="1574"/>
      <c r="FWC243" s="1574"/>
      <c r="FWD243" s="1574"/>
      <c r="FWE243" s="1574"/>
      <c r="FWF243" s="1574"/>
      <c r="FWG243" s="1574"/>
      <c r="FWH243" s="1574"/>
      <c r="FWI243" s="1574"/>
      <c r="FWJ243" s="1574"/>
      <c r="FWK243" s="1574"/>
      <c r="FWL243" s="1574"/>
      <c r="FWM243" s="1574"/>
      <c r="FWN243" s="1574"/>
      <c r="FWO243" s="1574"/>
      <c r="FWP243" s="1574"/>
      <c r="FWQ243" s="1574"/>
      <c r="FWR243" s="1574"/>
      <c r="FWS243" s="1574"/>
      <c r="FWT243" s="1574"/>
      <c r="FWU243" s="1574"/>
      <c r="FWV243" s="1574"/>
      <c r="FWW243" s="1574"/>
      <c r="FWX243" s="1574"/>
      <c r="FWY243" s="1574"/>
      <c r="FWZ243" s="1574"/>
      <c r="FXA243" s="1574"/>
      <c r="FXB243" s="1574"/>
      <c r="FXC243" s="1574"/>
      <c r="FXD243" s="1574"/>
      <c r="FXE243" s="1574"/>
      <c r="FXF243" s="1574"/>
      <c r="FXG243" s="1574"/>
      <c r="FXH243" s="1574"/>
      <c r="FXI243" s="1574"/>
      <c r="FXJ243" s="1574"/>
      <c r="FXK243" s="1574"/>
      <c r="FXL243" s="1574"/>
      <c r="FXM243" s="1574"/>
      <c r="FXN243" s="1574"/>
      <c r="FXO243" s="1574"/>
      <c r="FXP243" s="1574"/>
      <c r="FXQ243" s="1574"/>
      <c r="FXR243" s="1574"/>
      <c r="FXS243" s="1574"/>
      <c r="FXT243" s="1574"/>
      <c r="FXU243" s="1574"/>
      <c r="FXV243" s="1574"/>
      <c r="FXW243" s="1574"/>
      <c r="FXX243" s="1574"/>
      <c r="FXY243" s="1574"/>
      <c r="FXZ243" s="1574"/>
      <c r="FYA243" s="1574"/>
      <c r="FYB243" s="1574"/>
      <c r="FYC243" s="1574"/>
      <c r="FYD243" s="1574"/>
      <c r="FYE243" s="1574"/>
      <c r="FYF243" s="1574"/>
      <c r="FYG243" s="1574"/>
      <c r="FYH243" s="1574"/>
      <c r="FYI243" s="1574"/>
      <c r="FYJ243" s="1574"/>
      <c r="FYK243" s="1574"/>
      <c r="FYL243" s="1574"/>
      <c r="FYM243" s="1574"/>
      <c r="FYN243" s="1574"/>
      <c r="FYO243" s="1574"/>
      <c r="FYP243" s="1574"/>
      <c r="FYQ243" s="1574"/>
      <c r="FYR243" s="1574"/>
      <c r="FYS243" s="1574"/>
      <c r="FYT243" s="1574"/>
      <c r="FYU243" s="1574"/>
      <c r="FYV243" s="1574"/>
      <c r="FYW243" s="1574"/>
      <c r="FYX243" s="1574"/>
      <c r="FYY243" s="1574"/>
      <c r="FYZ243" s="1574"/>
      <c r="FZA243" s="1574"/>
      <c r="FZB243" s="1574"/>
      <c r="FZC243" s="1574"/>
      <c r="FZD243" s="1574"/>
      <c r="FZE243" s="1574"/>
      <c r="FZF243" s="1574"/>
      <c r="FZG243" s="1574"/>
      <c r="FZH243" s="1574"/>
      <c r="FZI243" s="1574"/>
      <c r="FZJ243" s="1574"/>
      <c r="FZK243" s="1574"/>
      <c r="FZL243" s="1574"/>
      <c r="FZM243" s="1574"/>
      <c r="FZN243" s="1574"/>
      <c r="FZO243" s="1574"/>
      <c r="FZP243" s="1574"/>
      <c r="FZQ243" s="1574"/>
      <c r="FZR243" s="1574"/>
      <c r="FZS243" s="1574"/>
      <c r="FZT243" s="1574"/>
      <c r="FZU243" s="1574"/>
      <c r="FZV243" s="1574"/>
      <c r="FZW243" s="1574"/>
      <c r="FZX243" s="1574"/>
      <c r="FZY243" s="1574"/>
      <c r="FZZ243" s="1574"/>
      <c r="GAA243" s="1574"/>
      <c r="GAB243" s="1574"/>
      <c r="GAC243" s="1574"/>
      <c r="GAD243" s="1574"/>
      <c r="GAE243" s="1574"/>
      <c r="GAF243" s="1574"/>
      <c r="GAG243" s="1574"/>
      <c r="GAH243" s="1574"/>
      <c r="GAI243" s="1574"/>
      <c r="GAJ243" s="1574"/>
      <c r="GAK243" s="1574"/>
      <c r="GAL243" s="1574"/>
      <c r="GAM243" s="1574"/>
      <c r="GAN243" s="1574"/>
      <c r="GAO243" s="1574"/>
      <c r="GAP243" s="1574"/>
      <c r="GAQ243" s="1574"/>
      <c r="GAR243" s="1574"/>
      <c r="GAS243" s="1574"/>
      <c r="GAT243" s="1574"/>
      <c r="GAU243" s="1574"/>
      <c r="GAV243" s="1574"/>
      <c r="GAW243" s="1574"/>
      <c r="GAX243" s="1574"/>
      <c r="GAY243" s="1574"/>
      <c r="GAZ243" s="1574"/>
      <c r="GBA243" s="1574"/>
      <c r="GBB243" s="1574"/>
      <c r="GBC243" s="1574"/>
      <c r="GBD243" s="1574"/>
      <c r="GBE243" s="1574"/>
      <c r="GBF243" s="1574"/>
      <c r="GBG243" s="1574"/>
      <c r="GBH243" s="1574"/>
      <c r="GBI243" s="1574"/>
      <c r="GBJ243" s="1574"/>
      <c r="GBK243" s="1574"/>
      <c r="GBL243" s="1574"/>
      <c r="GBM243" s="1574"/>
      <c r="GBN243" s="1574"/>
      <c r="GBO243" s="1574"/>
      <c r="GBP243" s="1574"/>
      <c r="GBQ243" s="1574"/>
      <c r="GBR243" s="1574"/>
      <c r="GBS243" s="1574"/>
      <c r="GBT243" s="1574"/>
      <c r="GBU243" s="1574"/>
      <c r="GBV243" s="1574"/>
      <c r="GBW243" s="1574"/>
      <c r="GBX243" s="1574"/>
      <c r="GBY243" s="1574"/>
      <c r="GBZ243" s="1574"/>
      <c r="GCA243" s="1574"/>
      <c r="GCB243" s="1574"/>
      <c r="GCC243" s="1574"/>
      <c r="GCD243" s="1574"/>
      <c r="GCE243" s="1574"/>
      <c r="GCF243" s="1574"/>
      <c r="GCG243" s="1574"/>
      <c r="GCH243" s="1574"/>
      <c r="GCI243" s="1574"/>
      <c r="GCJ243" s="1574"/>
      <c r="GCK243" s="1574"/>
      <c r="GCL243" s="1574"/>
      <c r="GCM243" s="1574"/>
      <c r="GCN243" s="1574"/>
      <c r="GCO243" s="1574"/>
      <c r="GCP243" s="1574"/>
      <c r="GCQ243" s="1574"/>
      <c r="GCR243" s="1574"/>
      <c r="GCS243" s="1574"/>
      <c r="GCT243" s="1574"/>
      <c r="GCU243" s="1574"/>
      <c r="GCV243" s="1574"/>
      <c r="GCW243" s="1574"/>
      <c r="GCX243" s="1574"/>
      <c r="GCY243" s="1574"/>
      <c r="GCZ243" s="1574"/>
      <c r="GDA243" s="1574"/>
      <c r="GDB243" s="1574"/>
      <c r="GDC243" s="1574"/>
      <c r="GDD243" s="1574"/>
      <c r="GDE243" s="1574"/>
      <c r="GDF243" s="1574"/>
      <c r="GDG243" s="1574"/>
      <c r="GDH243" s="1574"/>
      <c r="GDI243" s="1574"/>
      <c r="GDJ243" s="1574"/>
      <c r="GDK243" s="1574"/>
      <c r="GDL243" s="1574"/>
      <c r="GDM243" s="1574"/>
      <c r="GDN243" s="1574"/>
      <c r="GDO243" s="1574"/>
      <c r="GDP243" s="1574"/>
      <c r="GDQ243" s="1574"/>
      <c r="GDR243" s="1574"/>
      <c r="GDS243" s="1574"/>
      <c r="GDT243" s="1574"/>
      <c r="GDU243" s="1574"/>
      <c r="GDV243" s="1574"/>
      <c r="GDW243" s="1574"/>
      <c r="GDX243" s="1574"/>
      <c r="GDY243" s="1574"/>
      <c r="GDZ243" s="1574"/>
      <c r="GEA243" s="1574"/>
      <c r="GEB243" s="1574"/>
      <c r="GEC243" s="1574"/>
      <c r="GED243" s="1574"/>
      <c r="GEE243" s="1574"/>
      <c r="GEF243" s="1574"/>
      <c r="GEG243" s="1574"/>
      <c r="GEH243" s="1574"/>
      <c r="GEI243" s="1574"/>
      <c r="GEJ243" s="1574"/>
      <c r="GEK243" s="1574"/>
      <c r="GEL243" s="1574"/>
      <c r="GEM243" s="1574"/>
      <c r="GEN243" s="1574"/>
      <c r="GEO243" s="1574"/>
      <c r="GEP243" s="1574"/>
      <c r="GEQ243" s="1574"/>
      <c r="GER243" s="1574"/>
      <c r="GES243" s="1574"/>
      <c r="GET243" s="1574"/>
      <c r="GEU243" s="1574"/>
      <c r="GEV243" s="1574"/>
      <c r="GEW243" s="1574"/>
      <c r="GEX243" s="1574"/>
      <c r="GEY243" s="1574"/>
      <c r="GEZ243" s="1574"/>
      <c r="GFA243" s="1574"/>
      <c r="GFB243" s="1574"/>
      <c r="GFC243" s="1574"/>
      <c r="GFD243" s="1574"/>
      <c r="GFE243" s="1574"/>
      <c r="GFF243" s="1574"/>
      <c r="GFG243" s="1574"/>
      <c r="GFH243" s="1574"/>
      <c r="GFI243" s="1574"/>
      <c r="GFJ243" s="1574"/>
      <c r="GFK243" s="1574"/>
      <c r="GFL243" s="1574"/>
      <c r="GFM243" s="1574"/>
      <c r="GFN243" s="1574"/>
      <c r="GFO243" s="1574"/>
      <c r="GFP243" s="1574"/>
      <c r="GFQ243" s="1574"/>
      <c r="GFR243" s="1574"/>
      <c r="GFS243" s="1574"/>
      <c r="GFT243" s="1574"/>
      <c r="GFU243" s="1574"/>
      <c r="GFV243" s="1574"/>
      <c r="GFW243" s="1574"/>
      <c r="GFX243" s="1574"/>
      <c r="GFY243" s="1574"/>
      <c r="GFZ243" s="1574"/>
      <c r="GGA243" s="1574"/>
      <c r="GGB243" s="1574"/>
      <c r="GGC243" s="1574"/>
      <c r="GGD243" s="1574"/>
      <c r="GGE243" s="1574"/>
      <c r="GGF243" s="1574"/>
      <c r="GGG243" s="1574"/>
      <c r="GGH243" s="1574"/>
      <c r="GGI243" s="1574"/>
      <c r="GGJ243" s="1574"/>
      <c r="GGK243" s="1574"/>
      <c r="GGL243" s="1574"/>
      <c r="GGM243" s="1574"/>
      <c r="GGN243" s="1574"/>
      <c r="GGO243" s="1574"/>
      <c r="GGP243" s="1574"/>
      <c r="GGQ243" s="1574"/>
      <c r="GGR243" s="1574"/>
      <c r="GGS243" s="1574"/>
      <c r="GGT243" s="1574"/>
      <c r="GGU243" s="1574"/>
      <c r="GGV243" s="1574"/>
      <c r="GGW243" s="1574"/>
      <c r="GGX243" s="1574"/>
      <c r="GGY243" s="1574"/>
      <c r="GGZ243" s="1574"/>
      <c r="GHA243" s="1574"/>
      <c r="GHB243" s="1574"/>
      <c r="GHC243" s="1574"/>
      <c r="GHD243" s="1574"/>
      <c r="GHE243" s="1574"/>
      <c r="GHF243" s="1574"/>
      <c r="GHG243" s="1574"/>
      <c r="GHH243" s="1574"/>
      <c r="GHI243" s="1574"/>
      <c r="GHJ243" s="1574"/>
      <c r="GHK243" s="1574"/>
      <c r="GHL243" s="1574"/>
      <c r="GHM243" s="1574"/>
      <c r="GHN243" s="1574"/>
      <c r="GHO243" s="1574"/>
      <c r="GHP243" s="1574"/>
      <c r="GHQ243" s="1574"/>
      <c r="GHR243" s="1574"/>
      <c r="GHS243" s="1574"/>
      <c r="GHT243" s="1574"/>
      <c r="GHU243" s="1574"/>
      <c r="GHV243" s="1574"/>
      <c r="GHW243" s="1574"/>
      <c r="GHX243" s="1574"/>
      <c r="GHY243" s="1574"/>
      <c r="GHZ243" s="1574"/>
      <c r="GIA243" s="1574"/>
      <c r="GIB243" s="1574"/>
      <c r="GIC243" s="1574"/>
      <c r="GID243" s="1574"/>
      <c r="GIE243" s="1574"/>
      <c r="GIF243" s="1574"/>
      <c r="GIG243" s="1574"/>
      <c r="GIH243" s="1574"/>
      <c r="GII243" s="1574"/>
      <c r="GIJ243" s="1574"/>
      <c r="GIK243" s="1574"/>
      <c r="GIL243" s="1574"/>
      <c r="GIM243" s="1574"/>
      <c r="GIN243" s="1574"/>
      <c r="GIO243" s="1574"/>
      <c r="GIP243" s="1574"/>
      <c r="GIQ243" s="1574"/>
      <c r="GIR243" s="1574"/>
      <c r="GIS243" s="1574"/>
      <c r="GIT243" s="1574"/>
      <c r="GIU243" s="1574"/>
      <c r="GIV243" s="1574"/>
      <c r="GIW243" s="1574"/>
      <c r="GIX243" s="1574"/>
      <c r="GIY243" s="1574"/>
      <c r="GIZ243" s="1574"/>
      <c r="GJA243" s="1574"/>
      <c r="GJB243" s="1574"/>
      <c r="GJC243" s="1574"/>
      <c r="GJD243" s="1574"/>
      <c r="GJE243" s="1574"/>
      <c r="GJF243" s="1574"/>
      <c r="GJG243" s="1574"/>
      <c r="GJH243" s="1574"/>
      <c r="GJI243" s="1574"/>
      <c r="GJJ243" s="1574"/>
      <c r="GJK243" s="1574"/>
      <c r="GJL243" s="1574"/>
      <c r="GJM243" s="1574"/>
      <c r="GJN243" s="1574"/>
      <c r="GJO243" s="1574"/>
      <c r="GJP243" s="1574"/>
      <c r="GJQ243" s="1574"/>
      <c r="GJR243" s="1574"/>
      <c r="GJS243" s="1574"/>
      <c r="GJT243" s="1574"/>
      <c r="GJU243" s="1574"/>
      <c r="GJV243" s="1574"/>
      <c r="GJW243" s="1574"/>
      <c r="GJX243" s="1574"/>
      <c r="GJY243" s="1574"/>
      <c r="GJZ243" s="1574"/>
      <c r="GKA243" s="1574"/>
      <c r="GKB243" s="1574"/>
      <c r="GKC243" s="1574"/>
      <c r="GKD243" s="1574"/>
      <c r="GKE243" s="1574"/>
      <c r="GKF243" s="1574"/>
      <c r="GKG243" s="1574"/>
      <c r="GKH243" s="1574"/>
      <c r="GKI243" s="1574"/>
      <c r="GKJ243" s="1574"/>
      <c r="GKK243" s="1574"/>
      <c r="GKL243" s="1574"/>
      <c r="GKM243" s="1574"/>
      <c r="GKN243" s="1574"/>
      <c r="GKO243" s="1574"/>
      <c r="GKP243" s="1574"/>
      <c r="GKQ243" s="1574"/>
      <c r="GKR243" s="1574"/>
      <c r="GKS243" s="1574"/>
      <c r="GKT243" s="1574"/>
      <c r="GKU243" s="1574"/>
      <c r="GKV243" s="1574"/>
      <c r="GKW243" s="1574"/>
      <c r="GKX243" s="1574"/>
      <c r="GKY243" s="1574"/>
      <c r="GKZ243" s="1574"/>
      <c r="GLA243" s="1574"/>
      <c r="GLB243" s="1574"/>
      <c r="GLC243" s="1574"/>
      <c r="GLD243" s="1574"/>
      <c r="GLE243" s="1574"/>
      <c r="GLF243" s="1574"/>
      <c r="GLG243" s="1574"/>
      <c r="GLH243" s="1574"/>
      <c r="GLI243" s="1574"/>
      <c r="GLJ243" s="1574"/>
      <c r="GLK243" s="1574"/>
      <c r="GLL243" s="1574"/>
      <c r="GLM243" s="1574"/>
      <c r="GLN243" s="1574"/>
      <c r="GLO243" s="1574"/>
      <c r="GLP243" s="1574"/>
      <c r="GLQ243" s="1574"/>
      <c r="GLR243" s="1574"/>
      <c r="GLS243" s="1574"/>
      <c r="GLT243" s="1574"/>
      <c r="GLU243" s="1574"/>
      <c r="GLV243" s="1574"/>
      <c r="GLW243" s="1574"/>
      <c r="GLX243" s="1574"/>
      <c r="GLY243" s="1574"/>
      <c r="GLZ243" s="1574"/>
      <c r="GMA243" s="1574"/>
      <c r="GMB243" s="1574"/>
      <c r="GMC243" s="1574"/>
      <c r="GMD243" s="1574"/>
      <c r="GME243" s="1574"/>
      <c r="GMF243" s="1574"/>
      <c r="GMG243" s="1574"/>
      <c r="GMH243" s="1574"/>
      <c r="GMI243" s="1574"/>
      <c r="GMJ243" s="1574"/>
      <c r="GMK243" s="1574"/>
      <c r="GML243" s="1574"/>
      <c r="GMM243" s="1574"/>
      <c r="GMN243" s="1574"/>
      <c r="GMO243" s="1574"/>
      <c r="GMP243" s="1574"/>
      <c r="GMQ243" s="1574"/>
      <c r="GMR243" s="1574"/>
      <c r="GMS243" s="1574"/>
      <c r="GMT243" s="1574"/>
      <c r="GMU243" s="1574"/>
      <c r="GMV243" s="1574"/>
      <c r="GMW243" s="1574"/>
      <c r="GMX243" s="1574"/>
      <c r="GMY243" s="1574"/>
      <c r="GMZ243" s="1574"/>
      <c r="GNA243" s="1574"/>
      <c r="GNB243" s="1574"/>
      <c r="GNC243" s="1574"/>
      <c r="GND243" s="1574"/>
      <c r="GNE243" s="1574"/>
      <c r="GNF243" s="1574"/>
      <c r="GNG243" s="1574"/>
      <c r="GNH243" s="1574"/>
      <c r="GNI243" s="1574"/>
      <c r="GNJ243" s="1574"/>
      <c r="GNK243" s="1574"/>
      <c r="GNL243" s="1574"/>
      <c r="GNM243" s="1574"/>
      <c r="GNN243" s="1574"/>
      <c r="GNO243" s="1574"/>
      <c r="GNP243" s="1574"/>
      <c r="GNQ243" s="1574"/>
      <c r="GNR243" s="1574"/>
      <c r="GNS243" s="1574"/>
      <c r="GNT243" s="1574"/>
      <c r="GNU243" s="1574"/>
      <c r="GNV243" s="1574"/>
      <c r="GNW243" s="1574"/>
      <c r="GNX243" s="1574"/>
      <c r="GNY243" s="1574"/>
      <c r="GNZ243" s="1574"/>
      <c r="GOA243" s="1574"/>
      <c r="GOB243" s="1574"/>
      <c r="GOC243" s="1574"/>
      <c r="GOD243" s="1574"/>
      <c r="GOE243" s="1574"/>
      <c r="GOF243" s="1574"/>
      <c r="GOG243" s="1574"/>
      <c r="GOH243" s="1574"/>
      <c r="GOI243" s="1574"/>
      <c r="GOJ243" s="1574"/>
      <c r="GOK243" s="1574"/>
      <c r="GOL243" s="1574"/>
      <c r="GOM243" s="1574"/>
      <c r="GON243" s="1574"/>
      <c r="GOO243" s="1574"/>
      <c r="GOP243" s="1574"/>
      <c r="GOQ243" s="1574"/>
      <c r="GOR243" s="1574"/>
      <c r="GOS243" s="1574"/>
      <c r="GOT243" s="1574"/>
      <c r="GOU243" s="1574"/>
      <c r="GOV243" s="1574"/>
      <c r="GOW243" s="1574"/>
      <c r="GOX243" s="1574"/>
      <c r="GOY243" s="1574"/>
      <c r="GOZ243" s="1574"/>
      <c r="GPA243" s="1574"/>
      <c r="GPB243" s="1574"/>
      <c r="GPC243" s="1574"/>
      <c r="GPD243" s="1574"/>
      <c r="GPE243" s="1574"/>
      <c r="GPF243" s="1574"/>
      <c r="GPG243" s="1574"/>
      <c r="GPH243" s="1574"/>
      <c r="GPI243" s="1574"/>
      <c r="GPJ243" s="1574"/>
      <c r="GPK243" s="1574"/>
      <c r="GPL243" s="1574"/>
      <c r="GPM243" s="1574"/>
      <c r="GPN243" s="1574"/>
      <c r="GPO243" s="1574"/>
      <c r="GPP243" s="1574"/>
      <c r="GPQ243" s="1574"/>
      <c r="GPR243" s="1574"/>
      <c r="GPS243" s="1574"/>
      <c r="GPT243" s="1574"/>
      <c r="GPU243" s="1574"/>
      <c r="GPV243" s="1574"/>
      <c r="GPW243" s="1574"/>
      <c r="GPX243" s="1574"/>
      <c r="GPY243" s="1574"/>
      <c r="GPZ243" s="1574"/>
      <c r="GQA243" s="1574"/>
      <c r="GQB243" s="1574"/>
      <c r="GQC243" s="1574"/>
      <c r="GQD243" s="1574"/>
      <c r="GQE243" s="1574"/>
      <c r="GQF243" s="1574"/>
      <c r="GQG243" s="1574"/>
      <c r="GQH243" s="1574"/>
      <c r="GQI243" s="1574"/>
      <c r="GQJ243" s="1574"/>
      <c r="GQK243" s="1574"/>
      <c r="GQL243" s="1574"/>
      <c r="GQM243" s="1574"/>
      <c r="GQN243" s="1574"/>
      <c r="GQO243" s="1574"/>
      <c r="GQP243" s="1574"/>
      <c r="GQQ243" s="1574"/>
      <c r="GQR243" s="1574"/>
      <c r="GQS243" s="1574"/>
      <c r="GQT243" s="1574"/>
      <c r="GQU243" s="1574"/>
      <c r="GQV243" s="1574"/>
      <c r="GQW243" s="1574"/>
      <c r="GQX243" s="1574"/>
      <c r="GQY243" s="1574"/>
      <c r="GQZ243" s="1574"/>
      <c r="GRA243" s="1574"/>
      <c r="GRB243" s="1574"/>
      <c r="GRC243" s="1574"/>
      <c r="GRD243" s="1574"/>
      <c r="GRE243" s="1574"/>
      <c r="GRF243" s="1574"/>
      <c r="GRG243" s="1574"/>
      <c r="GRH243" s="1574"/>
      <c r="GRI243" s="1574"/>
      <c r="GRJ243" s="1574"/>
      <c r="GRK243" s="1574"/>
      <c r="GRL243" s="1574"/>
      <c r="GRM243" s="1574"/>
      <c r="GRN243" s="1574"/>
      <c r="GRO243" s="1574"/>
      <c r="GRP243" s="1574"/>
      <c r="GRQ243" s="1574"/>
      <c r="GRR243" s="1574"/>
      <c r="GRS243" s="1574"/>
      <c r="GRT243" s="1574"/>
      <c r="GRU243" s="1574"/>
      <c r="GRV243" s="1574"/>
      <c r="GRW243" s="1574"/>
      <c r="GRX243" s="1574"/>
      <c r="GRY243" s="1574"/>
      <c r="GRZ243" s="1574"/>
      <c r="GSA243" s="1574"/>
      <c r="GSB243" s="1574"/>
      <c r="GSC243" s="1574"/>
      <c r="GSD243" s="1574"/>
      <c r="GSE243" s="1574"/>
      <c r="GSF243" s="1574"/>
      <c r="GSG243" s="1574"/>
      <c r="GSH243" s="1574"/>
      <c r="GSI243" s="1574"/>
      <c r="GSJ243" s="1574"/>
      <c r="GSK243" s="1574"/>
      <c r="GSL243" s="1574"/>
      <c r="GSM243" s="1574"/>
      <c r="GSN243" s="1574"/>
      <c r="GSO243" s="1574"/>
      <c r="GSP243" s="1574"/>
      <c r="GSQ243" s="1574"/>
      <c r="GSR243" s="1574"/>
      <c r="GSS243" s="1574"/>
      <c r="GST243" s="1574"/>
      <c r="GSU243" s="1574"/>
      <c r="GSV243" s="1574"/>
      <c r="GSW243" s="1574"/>
      <c r="GSX243" s="1574"/>
      <c r="GSY243" s="1574"/>
      <c r="GSZ243" s="1574"/>
      <c r="GTA243" s="1574"/>
      <c r="GTB243" s="1574"/>
      <c r="GTC243" s="1574"/>
      <c r="GTD243" s="1574"/>
      <c r="GTE243" s="1574"/>
      <c r="GTF243" s="1574"/>
      <c r="GTG243" s="1574"/>
      <c r="GTH243" s="1574"/>
      <c r="GTI243" s="1574"/>
      <c r="GTJ243" s="1574"/>
      <c r="GTK243" s="1574"/>
      <c r="GTL243" s="1574"/>
      <c r="GTM243" s="1574"/>
      <c r="GTN243" s="1574"/>
      <c r="GTO243" s="1574"/>
      <c r="GTP243" s="1574"/>
      <c r="GTQ243" s="1574"/>
      <c r="GTR243" s="1574"/>
      <c r="GTS243" s="1574"/>
      <c r="GTT243" s="1574"/>
      <c r="GTU243" s="1574"/>
      <c r="GTV243" s="1574"/>
      <c r="GTW243" s="1574"/>
      <c r="GTX243" s="1574"/>
      <c r="GTY243" s="1574"/>
      <c r="GTZ243" s="1574"/>
      <c r="GUA243" s="1574"/>
      <c r="GUB243" s="1574"/>
      <c r="GUC243" s="1574"/>
      <c r="GUD243" s="1574"/>
      <c r="GUE243" s="1574"/>
      <c r="GUF243" s="1574"/>
      <c r="GUG243" s="1574"/>
      <c r="GUH243" s="1574"/>
      <c r="GUI243" s="1574"/>
      <c r="GUJ243" s="1574"/>
      <c r="GUK243" s="1574"/>
      <c r="GUL243" s="1574"/>
      <c r="GUM243" s="1574"/>
      <c r="GUN243" s="1574"/>
      <c r="GUO243" s="1574"/>
      <c r="GUP243" s="1574"/>
      <c r="GUQ243" s="1574"/>
      <c r="GUR243" s="1574"/>
      <c r="GUS243" s="1574"/>
      <c r="GUT243" s="1574"/>
      <c r="GUU243" s="1574"/>
      <c r="GUV243" s="1574"/>
      <c r="GUW243" s="1574"/>
      <c r="GUX243" s="1574"/>
      <c r="GUY243" s="1574"/>
      <c r="GUZ243" s="1574"/>
      <c r="GVA243" s="1574"/>
      <c r="GVB243" s="1574"/>
      <c r="GVC243" s="1574"/>
      <c r="GVD243" s="1574"/>
      <c r="GVE243" s="1574"/>
      <c r="GVF243" s="1574"/>
      <c r="GVG243" s="1574"/>
      <c r="GVH243" s="1574"/>
      <c r="GVI243" s="1574"/>
      <c r="GVJ243" s="1574"/>
      <c r="GVK243" s="1574"/>
      <c r="GVL243" s="1574"/>
      <c r="GVM243" s="1574"/>
      <c r="GVN243" s="1574"/>
      <c r="GVO243" s="1574"/>
      <c r="GVP243" s="1574"/>
      <c r="GVQ243" s="1574"/>
      <c r="GVR243" s="1574"/>
      <c r="GVS243" s="1574"/>
      <c r="GVT243" s="1574"/>
      <c r="GVU243" s="1574"/>
      <c r="GVV243" s="1574"/>
      <c r="GVW243" s="1574"/>
      <c r="GVX243" s="1574"/>
      <c r="GVY243" s="1574"/>
      <c r="GVZ243" s="1574"/>
      <c r="GWA243" s="1574"/>
      <c r="GWB243" s="1574"/>
      <c r="GWC243" s="1574"/>
      <c r="GWD243" s="1574"/>
      <c r="GWE243" s="1574"/>
      <c r="GWF243" s="1574"/>
      <c r="GWG243" s="1574"/>
      <c r="GWH243" s="1574"/>
      <c r="GWI243" s="1574"/>
      <c r="GWJ243" s="1574"/>
      <c r="GWK243" s="1574"/>
      <c r="GWL243" s="1574"/>
      <c r="GWM243" s="1574"/>
      <c r="GWN243" s="1574"/>
      <c r="GWO243" s="1574"/>
      <c r="GWP243" s="1574"/>
      <c r="GWQ243" s="1574"/>
      <c r="GWR243" s="1574"/>
      <c r="GWS243" s="1574"/>
      <c r="GWT243" s="1574"/>
      <c r="GWU243" s="1574"/>
      <c r="GWV243" s="1574"/>
      <c r="GWW243" s="1574"/>
      <c r="GWX243" s="1574"/>
      <c r="GWY243" s="1574"/>
      <c r="GWZ243" s="1574"/>
      <c r="GXA243" s="1574"/>
      <c r="GXB243" s="1574"/>
      <c r="GXC243" s="1574"/>
      <c r="GXD243" s="1574"/>
      <c r="GXE243" s="1574"/>
      <c r="GXF243" s="1574"/>
      <c r="GXG243" s="1574"/>
      <c r="GXH243" s="1574"/>
      <c r="GXI243" s="1574"/>
      <c r="GXJ243" s="1574"/>
      <c r="GXK243" s="1574"/>
      <c r="GXL243" s="1574"/>
      <c r="GXM243" s="1574"/>
      <c r="GXN243" s="1574"/>
      <c r="GXO243" s="1574"/>
      <c r="GXP243" s="1574"/>
      <c r="GXQ243" s="1574"/>
      <c r="GXR243" s="1574"/>
      <c r="GXS243" s="1574"/>
      <c r="GXT243" s="1574"/>
      <c r="GXU243" s="1574"/>
      <c r="GXV243" s="1574"/>
      <c r="GXW243" s="1574"/>
      <c r="GXX243" s="1574"/>
      <c r="GXY243" s="1574"/>
      <c r="GXZ243" s="1574"/>
      <c r="GYA243" s="1574"/>
      <c r="GYB243" s="1574"/>
      <c r="GYC243" s="1574"/>
      <c r="GYD243" s="1574"/>
      <c r="GYE243" s="1574"/>
      <c r="GYF243" s="1574"/>
      <c r="GYG243" s="1574"/>
      <c r="GYH243" s="1574"/>
      <c r="GYI243" s="1574"/>
      <c r="GYJ243" s="1574"/>
      <c r="GYK243" s="1574"/>
      <c r="GYL243" s="1574"/>
      <c r="GYM243" s="1574"/>
      <c r="GYN243" s="1574"/>
      <c r="GYO243" s="1574"/>
      <c r="GYP243" s="1574"/>
      <c r="GYQ243" s="1574"/>
      <c r="GYR243" s="1574"/>
      <c r="GYS243" s="1574"/>
      <c r="GYT243" s="1574"/>
      <c r="GYU243" s="1574"/>
      <c r="GYV243" s="1574"/>
      <c r="GYW243" s="1574"/>
      <c r="GYX243" s="1574"/>
      <c r="GYY243" s="1574"/>
      <c r="GYZ243" s="1574"/>
      <c r="GZA243" s="1574"/>
      <c r="GZB243" s="1574"/>
      <c r="GZC243" s="1574"/>
      <c r="GZD243" s="1574"/>
      <c r="GZE243" s="1574"/>
      <c r="GZF243" s="1574"/>
      <c r="GZG243" s="1574"/>
      <c r="GZH243" s="1574"/>
      <c r="GZI243" s="1574"/>
      <c r="GZJ243" s="1574"/>
      <c r="GZK243" s="1574"/>
      <c r="GZL243" s="1574"/>
      <c r="GZM243" s="1574"/>
      <c r="GZN243" s="1574"/>
      <c r="GZO243" s="1574"/>
      <c r="GZP243" s="1574"/>
      <c r="GZQ243" s="1574"/>
      <c r="GZR243" s="1574"/>
      <c r="GZS243" s="1574"/>
      <c r="GZT243" s="1574"/>
      <c r="GZU243" s="1574"/>
      <c r="GZV243" s="1574"/>
      <c r="GZW243" s="1574"/>
      <c r="GZX243" s="1574"/>
      <c r="GZY243" s="1574"/>
      <c r="GZZ243" s="1574"/>
      <c r="HAA243" s="1574"/>
      <c r="HAB243" s="1574"/>
      <c r="HAC243" s="1574"/>
      <c r="HAD243" s="1574"/>
      <c r="HAE243" s="1574"/>
      <c r="HAF243" s="1574"/>
      <c r="HAG243" s="1574"/>
      <c r="HAH243" s="1574"/>
      <c r="HAI243" s="1574"/>
      <c r="HAJ243" s="1574"/>
      <c r="HAK243" s="1574"/>
      <c r="HAL243" s="1574"/>
      <c r="HAM243" s="1574"/>
      <c r="HAN243" s="1574"/>
      <c r="HAO243" s="1574"/>
      <c r="HAP243" s="1574"/>
      <c r="HAQ243" s="1574"/>
      <c r="HAR243" s="1574"/>
      <c r="HAS243" s="1574"/>
      <c r="HAT243" s="1574"/>
      <c r="HAU243" s="1574"/>
      <c r="HAV243" s="1574"/>
      <c r="HAW243" s="1574"/>
      <c r="HAX243" s="1574"/>
      <c r="HAY243" s="1574"/>
      <c r="HAZ243" s="1574"/>
      <c r="HBA243" s="1574"/>
      <c r="HBB243" s="1574"/>
      <c r="HBC243" s="1574"/>
      <c r="HBD243" s="1574"/>
      <c r="HBE243" s="1574"/>
      <c r="HBF243" s="1574"/>
      <c r="HBG243" s="1574"/>
      <c r="HBH243" s="1574"/>
      <c r="HBI243" s="1574"/>
      <c r="HBJ243" s="1574"/>
      <c r="HBK243" s="1574"/>
      <c r="HBL243" s="1574"/>
      <c r="HBM243" s="1574"/>
      <c r="HBN243" s="1574"/>
      <c r="HBO243" s="1574"/>
      <c r="HBP243" s="1574"/>
      <c r="HBQ243" s="1574"/>
      <c r="HBR243" s="1574"/>
      <c r="HBS243" s="1574"/>
      <c r="HBT243" s="1574"/>
      <c r="HBU243" s="1574"/>
      <c r="HBV243" s="1574"/>
      <c r="HBW243" s="1574"/>
      <c r="HBX243" s="1574"/>
      <c r="HBY243" s="1574"/>
      <c r="HBZ243" s="1574"/>
      <c r="HCA243" s="1574"/>
      <c r="HCB243" s="1574"/>
      <c r="HCC243" s="1574"/>
      <c r="HCD243" s="1574"/>
      <c r="HCE243" s="1574"/>
      <c r="HCF243" s="1574"/>
      <c r="HCG243" s="1574"/>
      <c r="HCH243" s="1574"/>
      <c r="HCI243" s="1574"/>
      <c r="HCJ243" s="1574"/>
      <c r="HCK243" s="1574"/>
      <c r="HCL243" s="1574"/>
      <c r="HCM243" s="1574"/>
      <c r="HCN243" s="1574"/>
      <c r="HCO243" s="1574"/>
      <c r="HCP243" s="1574"/>
      <c r="HCQ243" s="1574"/>
      <c r="HCR243" s="1574"/>
      <c r="HCS243" s="1574"/>
      <c r="HCT243" s="1574"/>
      <c r="HCU243" s="1574"/>
      <c r="HCV243" s="1574"/>
      <c r="HCW243" s="1574"/>
      <c r="HCX243" s="1574"/>
      <c r="HCY243" s="1574"/>
      <c r="HCZ243" s="1574"/>
      <c r="HDA243" s="1574"/>
      <c r="HDB243" s="1574"/>
      <c r="HDC243" s="1574"/>
      <c r="HDD243" s="1574"/>
      <c r="HDE243" s="1574"/>
      <c r="HDF243" s="1574"/>
      <c r="HDG243" s="1574"/>
      <c r="HDH243" s="1574"/>
      <c r="HDI243" s="1574"/>
      <c r="HDJ243" s="1574"/>
      <c r="HDK243" s="1574"/>
      <c r="HDL243" s="1574"/>
      <c r="HDM243" s="1574"/>
      <c r="HDN243" s="1574"/>
      <c r="HDO243" s="1574"/>
      <c r="HDP243" s="1574"/>
      <c r="HDQ243" s="1574"/>
      <c r="HDR243" s="1574"/>
      <c r="HDS243" s="1574"/>
      <c r="HDT243" s="1574"/>
      <c r="HDU243" s="1574"/>
      <c r="HDV243" s="1574"/>
      <c r="HDW243" s="1574"/>
      <c r="HDX243" s="1574"/>
      <c r="HDY243" s="1574"/>
      <c r="HDZ243" s="1574"/>
      <c r="HEA243" s="1574"/>
      <c r="HEB243" s="1574"/>
      <c r="HEC243" s="1574"/>
      <c r="HED243" s="1574"/>
      <c r="HEE243" s="1574"/>
      <c r="HEF243" s="1574"/>
      <c r="HEG243" s="1574"/>
      <c r="HEH243" s="1574"/>
      <c r="HEI243" s="1574"/>
      <c r="HEJ243" s="1574"/>
      <c r="HEK243" s="1574"/>
      <c r="HEL243" s="1574"/>
      <c r="HEM243" s="1574"/>
      <c r="HEN243" s="1574"/>
      <c r="HEO243" s="1574"/>
      <c r="HEP243" s="1574"/>
      <c r="HEQ243" s="1574"/>
      <c r="HER243" s="1574"/>
      <c r="HES243" s="1574"/>
      <c r="HET243" s="1574"/>
      <c r="HEU243" s="1574"/>
      <c r="HEV243" s="1574"/>
      <c r="HEW243" s="1574"/>
      <c r="HEX243" s="1574"/>
      <c r="HEY243" s="1574"/>
      <c r="HEZ243" s="1574"/>
      <c r="HFA243" s="1574"/>
      <c r="HFB243" s="1574"/>
      <c r="HFC243" s="1574"/>
      <c r="HFD243" s="1574"/>
      <c r="HFE243" s="1574"/>
      <c r="HFF243" s="1574"/>
      <c r="HFG243" s="1574"/>
      <c r="HFH243" s="1574"/>
      <c r="HFI243" s="1574"/>
      <c r="HFJ243" s="1574"/>
      <c r="HFK243" s="1574"/>
      <c r="HFL243" s="1574"/>
      <c r="HFM243" s="1574"/>
      <c r="HFN243" s="1574"/>
      <c r="HFO243" s="1574"/>
      <c r="HFP243" s="1574"/>
      <c r="HFQ243" s="1574"/>
      <c r="HFR243" s="1574"/>
      <c r="HFS243" s="1574"/>
      <c r="HFT243" s="1574"/>
      <c r="HFU243" s="1574"/>
      <c r="HFV243" s="1574"/>
      <c r="HFW243" s="1574"/>
      <c r="HFX243" s="1574"/>
      <c r="HFY243" s="1574"/>
      <c r="HFZ243" s="1574"/>
      <c r="HGA243" s="1574"/>
      <c r="HGB243" s="1574"/>
      <c r="HGC243" s="1574"/>
      <c r="HGD243" s="1574"/>
      <c r="HGE243" s="1574"/>
      <c r="HGF243" s="1574"/>
      <c r="HGG243" s="1574"/>
      <c r="HGH243" s="1574"/>
      <c r="HGI243" s="1574"/>
      <c r="HGJ243" s="1574"/>
      <c r="HGK243" s="1574"/>
      <c r="HGL243" s="1574"/>
      <c r="HGM243" s="1574"/>
      <c r="HGN243" s="1574"/>
      <c r="HGO243" s="1574"/>
      <c r="HGP243" s="1574"/>
      <c r="HGQ243" s="1574"/>
      <c r="HGR243" s="1574"/>
      <c r="HGS243" s="1574"/>
      <c r="HGT243" s="1574"/>
      <c r="HGU243" s="1574"/>
      <c r="HGV243" s="1574"/>
      <c r="HGW243" s="1574"/>
      <c r="HGX243" s="1574"/>
      <c r="HGY243" s="1574"/>
      <c r="HGZ243" s="1574"/>
      <c r="HHA243" s="1574"/>
      <c r="HHB243" s="1574"/>
      <c r="HHC243" s="1574"/>
      <c r="HHD243" s="1574"/>
      <c r="HHE243" s="1574"/>
      <c r="HHF243" s="1574"/>
      <c r="HHG243" s="1574"/>
      <c r="HHH243" s="1574"/>
      <c r="HHI243" s="1574"/>
      <c r="HHJ243" s="1574"/>
      <c r="HHK243" s="1574"/>
      <c r="HHL243" s="1574"/>
      <c r="HHM243" s="1574"/>
      <c r="HHN243" s="1574"/>
      <c r="HHO243" s="1574"/>
      <c r="HHP243" s="1574"/>
      <c r="HHQ243" s="1574"/>
      <c r="HHR243" s="1574"/>
      <c r="HHS243" s="1574"/>
      <c r="HHT243" s="1574"/>
      <c r="HHU243" s="1574"/>
      <c r="HHV243" s="1574"/>
      <c r="HHW243" s="1574"/>
      <c r="HHX243" s="1574"/>
      <c r="HHY243" s="1574"/>
      <c r="HHZ243" s="1574"/>
      <c r="HIA243" s="1574"/>
      <c r="HIB243" s="1574"/>
      <c r="HIC243" s="1574"/>
      <c r="HID243" s="1574"/>
      <c r="HIE243" s="1574"/>
      <c r="HIF243" s="1574"/>
      <c r="HIG243" s="1574"/>
      <c r="HIH243" s="1574"/>
      <c r="HII243" s="1574"/>
      <c r="HIJ243" s="1574"/>
      <c r="HIK243" s="1574"/>
      <c r="HIL243" s="1574"/>
      <c r="HIM243" s="1574"/>
      <c r="HIN243" s="1574"/>
      <c r="HIO243" s="1574"/>
      <c r="HIP243" s="1574"/>
      <c r="HIQ243" s="1574"/>
      <c r="HIR243" s="1574"/>
      <c r="HIS243" s="1574"/>
      <c r="HIT243" s="1574"/>
      <c r="HIU243" s="1574"/>
      <c r="HIV243" s="1574"/>
      <c r="HIW243" s="1574"/>
      <c r="HIX243" s="1574"/>
      <c r="HIY243" s="1574"/>
      <c r="HIZ243" s="1574"/>
      <c r="HJA243" s="1574"/>
      <c r="HJB243" s="1574"/>
      <c r="HJC243" s="1574"/>
      <c r="HJD243" s="1574"/>
      <c r="HJE243" s="1574"/>
      <c r="HJF243" s="1574"/>
      <c r="HJG243" s="1574"/>
      <c r="HJH243" s="1574"/>
      <c r="HJI243" s="1574"/>
      <c r="HJJ243" s="1574"/>
      <c r="HJK243" s="1574"/>
      <c r="HJL243" s="1574"/>
      <c r="HJM243" s="1574"/>
      <c r="HJN243" s="1574"/>
      <c r="HJO243" s="1574"/>
      <c r="HJP243" s="1574"/>
      <c r="HJQ243" s="1574"/>
      <c r="HJR243" s="1574"/>
      <c r="HJS243" s="1574"/>
      <c r="HJT243" s="1574"/>
      <c r="HJU243" s="1574"/>
      <c r="HJV243" s="1574"/>
      <c r="HJW243" s="1574"/>
      <c r="HJX243" s="1574"/>
      <c r="HJY243" s="1574"/>
      <c r="HJZ243" s="1574"/>
      <c r="HKA243" s="1574"/>
      <c r="HKB243" s="1574"/>
      <c r="HKC243" s="1574"/>
      <c r="HKD243" s="1574"/>
      <c r="HKE243" s="1574"/>
      <c r="HKF243" s="1574"/>
      <c r="HKG243" s="1574"/>
      <c r="HKH243" s="1574"/>
      <c r="HKI243" s="1574"/>
      <c r="HKJ243" s="1574"/>
      <c r="HKK243" s="1574"/>
      <c r="HKL243" s="1574"/>
      <c r="HKM243" s="1574"/>
      <c r="HKN243" s="1574"/>
      <c r="HKO243" s="1574"/>
      <c r="HKP243" s="1574"/>
      <c r="HKQ243" s="1574"/>
      <c r="HKR243" s="1574"/>
      <c r="HKS243" s="1574"/>
      <c r="HKT243" s="1574"/>
      <c r="HKU243" s="1574"/>
      <c r="HKV243" s="1574"/>
      <c r="HKW243" s="1574"/>
      <c r="HKX243" s="1574"/>
      <c r="HKY243" s="1574"/>
      <c r="HKZ243" s="1574"/>
      <c r="HLA243" s="1574"/>
      <c r="HLB243" s="1574"/>
      <c r="HLC243" s="1574"/>
      <c r="HLD243" s="1574"/>
      <c r="HLE243" s="1574"/>
      <c r="HLF243" s="1574"/>
      <c r="HLG243" s="1574"/>
      <c r="HLH243" s="1574"/>
      <c r="HLI243" s="1574"/>
      <c r="HLJ243" s="1574"/>
      <c r="HLK243" s="1574"/>
      <c r="HLL243" s="1574"/>
      <c r="HLM243" s="1574"/>
      <c r="HLN243" s="1574"/>
      <c r="HLO243" s="1574"/>
      <c r="HLP243" s="1574"/>
      <c r="HLQ243" s="1574"/>
      <c r="HLR243" s="1574"/>
      <c r="HLS243" s="1574"/>
      <c r="HLT243" s="1574"/>
      <c r="HLU243" s="1574"/>
      <c r="HLV243" s="1574"/>
      <c r="HLW243" s="1574"/>
      <c r="HLX243" s="1574"/>
      <c r="HLY243" s="1574"/>
      <c r="HLZ243" s="1574"/>
      <c r="HMA243" s="1574"/>
      <c r="HMB243" s="1574"/>
      <c r="HMC243" s="1574"/>
      <c r="HMD243" s="1574"/>
      <c r="HME243" s="1574"/>
      <c r="HMF243" s="1574"/>
      <c r="HMG243" s="1574"/>
      <c r="HMH243" s="1574"/>
      <c r="HMI243" s="1574"/>
      <c r="HMJ243" s="1574"/>
      <c r="HMK243" s="1574"/>
      <c r="HML243" s="1574"/>
      <c r="HMM243" s="1574"/>
      <c r="HMN243" s="1574"/>
      <c r="HMO243" s="1574"/>
      <c r="HMP243" s="1574"/>
      <c r="HMQ243" s="1574"/>
      <c r="HMR243" s="1574"/>
      <c r="HMS243" s="1574"/>
      <c r="HMT243" s="1574"/>
      <c r="HMU243" s="1574"/>
      <c r="HMV243" s="1574"/>
      <c r="HMW243" s="1574"/>
      <c r="HMX243" s="1574"/>
      <c r="HMY243" s="1574"/>
      <c r="HMZ243" s="1574"/>
      <c r="HNA243" s="1574"/>
      <c r="HNB243" s="1574"/>
      <c r="HNC243" s="1574"/>
      <c r="HND243" s="1574"/>
      <c r="HNE243" s="1574"/>
      <c r="HNF243" s="1574"/>
      <c r="HNG243" s="1574"/>
      <c r="HNH243" s="1574"/>
      <c r="HNI243" s="1574"/>
      <c r="HNJ243" s="1574"/>
      <c r="HNK243" s="1574"/>
      <c r="HNL243" s="1574"/>
      <c r="HNM243" s="1574"/>
      <c r="HNN243" s="1574"/>
      <c r="HNO243" s="1574"/>
      <c r="HNP243" s="1574"/>
      <c r="HNQ243" s="1574"/>
      <c r="HNR243" s="1574"/>
      <c r="HNS243" s="1574"/>
      <c r="HNT243" s="1574"/>
      <c r="HNU243" s="1574"/>
      <c r="HNV243" s="1574"/>
      <c r="HNW243" s="1574"/>
      <c r="HNX243" s="1574"/>
      <c r="HNY243" s="1574"/>
      <c r="HNZ243" s="1574"/>
      <c r="HOA243" s="1574"/>
      <c r="HOB243" s="1574"/>
      <c r="HOC243" s="1574"/>
      <c r="HOD243" s="1574"/>
      <c r="HOE243" s="1574"/>
      <c r="HOF243" s="1574"/>
      <c r="HOG243" s="1574"/>
      <c r="HOH243" s="1574"/>
      <c r="HOI243" s="1574"/>
      <c r="HOJ243" s="1574"/>
      <c r="HOK243" s="1574"/>
      <c r="HOL243" s="1574"/>
      <c r="HOM243" s="1574"/>
      <c r="HON243" s="1574"/>
      <c r="HOO243" s="1574"/>
      <c r="HOP243" s="1574"/>
      <c r="HOQ243" s="1574"/>
      <c r="HOR243" s="1574"/>
      <c r="HOS243" s="1574"/>
      <c r="HOT243" s="1574"/>
      <c r="HOU243" s="1574"/>
      <c r="HOV243" s="1574"/>
      <c r="HOW243" s="1574"/>
      <c r="HOX243" s="1574"/>
      <c r="HOY243" s="1574"/>
      <c r="HOZ243" s="1574"/>
      <c r="HPA243" s="1574"/>
      <c r="HPB243" s="1574"/>
      <c r="HPC243" s="1574"/>
      <c r="HPD243" s="1574"/>
      <c r="HPE243" s="1574"/>
      <c r="HPF243" s="1574"/>
      <c r="HPG243" s="1574"/>
      <c r="HPH243" s="1574"/>
      <c r="HPI243" s="1574"/>
      <c r="HPJ243" s="1574"/>
      <c r="HPK243" s="1574"/>
      <c r="HPL243" s="1574"/>
      <c r="HPM243" s="1574"/>
      <c r="HPN243" s="1574"/>
      <c r="HPO243" s="1574"/>
      <c r="HPP243" s="1574"/>
      <c r="HPQ243" s="1574"/>
      <c r="HPR243" s="1574"/>
      <c r="HPS243" s="1574"/>
      <c r="HPT243" s="1574"/>
      <c r="HPU243" s="1574"/>
      <c r="HPV243" s="1574"/>
      <c r="HPW243" s="1574"/>
      <c r="HPX243" s="1574"/>
      <c r="HPY243" s="1574"/>
      <c r="HPZ243" s="1574"/>
      <c r="HQA243" s="1574"/>
      <c r="HQB243" s="1574"/>
      <c r="HQC243" s="1574"/>
      <c r="HQD243" s="1574"/>
      <c r="HQE243" s="1574"/>
      <c r="HQF243" s="1574"/>
      <c r="HQG243" s="1574"/>
      <c r="HQH243" s="1574"/>
      <c r="HQI243" s="1574"/>
      <c r="HQJ243" s="1574"/>
      <c r="HQK243" s="1574"/>
      <c r="HQL243" s="1574"/>
      <c r="HQM243" s="1574"/>
      <c r="HQN243" s="1574"/>
      <c r="HQO243" s="1574"/>
      <c r="HQP243" s="1574"/>
      <c r="HQQ243" s="1574"/>
      <c r="HQR243" s="1574"/>
      <c r="HQS243" s="1574"/>
      <c r="HQT243" s="1574"/>
      <c r="HQU243" s="1574"/>
      <c r="HQV243" s="1574"/>
      <c r="HQW243" s="1574"/>
      <c r="HQX243" s="1574"/>
      <c r="HQY243" s="1574"/>
      <c r="HQZ243" s="1574"/>
      <c r="HRA243" s="1574"/>
      <c r="HRB243" s="1574"/>
      <c r="HRC243" s="1574"/>
      <c r="HRD243" s="1574"/>
      <c r="HRE243" s="1574"/>
      <c r="HRF243" s="1574"/>
      <c r="HRG243" s="1574"/>
      <c r="HRH243" s="1574"/>
      <c r="HRI243" s="1574"/>
      <c r="HRJ243" s="1574"/>
      <c r="HRK243" s="1574"/>
      <c r="HRL243" s="1574"/>
      <c r="HRM243" s="1574"/>
      <c r="HRN243" s="1574"/>
      <c r="HRO243" s="1574"/>
      <c r="HRP243" s="1574"/>
      <c r="HRQ243" s="1574"/>
      <c r="HRR243" s="1574"/>
      <c r="HRS243" s="1574"/>
      <c r="HRT243" s="1574"/>
      <c r="HRU243" s="1574"/>
      <c r="HRV243" s="1574"/>
      <c r="HRW243" s="1574"/>
      <c r="HRX243" s="1574"/>
      <c r="HRY243" s="1574"/>
      <c r="HRZ243" s="1574"/>
      <c r="HSA243" s="1574"/>
      <c r="HSB243" s="1574"/>
      <c r="HSC243" s="1574"/>
      <c r="HSD243" s="1574"/>
      <c r="HSE243" s="1574"/>
      <c r="HSF243" s="1574"/>
      <c r="HSG243" s="1574"/>
      <c r="HSH243" s="1574"/>
      <c r="HSI243" s="1574"/>
      <c r="HSJ243" s="1574"/>
      <c r="HSK243" s="1574"/>
      <c r="HSL243" s="1574"/>
      <c r="HSM243" s="1574"/>
      <c r="HSN243" s="1574"/>
      <c r="HSO243" s="1574"/>
      <c r="HSP243" s="1574"/>
      <c r="HSQ243" s="1574"/>
      <c r="HSR243" s="1574"/>
      <c r="HSS243" s="1574"/>
      <c r="HST243" s="1574"/>
      <c r="HSU243" s="1574"/>
      <c r="HSV243" s="1574"/>
      <c r="HSW243" s="1574"/>
      <c r="HSX243" s="1574"/>
      <c r="HSY243" s="1574"/>
      <c r="HSZ243" s="1574"/>
      <c r="HTA243" s="1574"/>
      <c r="HTB243" s="1574"/>
      <c r="HTC243" s="1574"/>
      <c r="HTD243" s="1574"/>
      <c r="HTE243" s="1574"/>
      <c r="HTF243" s="1574"/>
      <c r="HTG243" s="1574"/>
      <c r="HTH243" s="1574"/>
      <c r="HTI243" s="1574"/>
      <c r="HTJ243" s="1574"/>
      <c r="HTK243" s="1574"/>
      <c r="HTL243" s="1574"/>
      <c r="HTM243" s="1574"/>
      <c r="HTN243" s="1574"/>
      <c r="HTO243" s="1574"/>
      <c r="HTP243" s="1574"/>
      <c r="HTQ243" s="1574"/>
      <c r="HTR243" s="1574"/>
      <c r="HTS243" s="1574"/>
      <c r="HTT243" s="1574"/>
      <c r="HTU243" s="1574"/>
      <c r="HTV243" s="1574"/>
      <c r="HTW243" s="1574"/>
      <c r="HTX243" s="1574"/>
      <c r="HTY243" s="1574"/>
      <c r="HTZ243" s="1574"/>
      <c r="HUA243" s="1574"/>
      <c r="HUB243" s="1574"/>
      <c r="HUC243" s="1574"/>
      <c r="HUD243" s="1574"/>
      <c r="HUE243" s="1574"/>
      <c r="HUF243" s="1574"/>
      <c r="HUG243" s="1574"/>
      <c r="HUH243" s="1574"/>
      <c r="HUI243" s="1574"/>
      <c r="HUJ243" s="1574"/>
      <c r="HUK243" s="1574"/>
      <c r="HUL243" s="1574"/>
      <c r="HUM243" s="1574"/>
      <c r="HUN243" s="1574"/>
      <c r="HUO243" s="1574"/>
      <c r="HUP243" s="1574"/>
      <c r="HUQ243" s="1574"/>
      <c r="HUR243" s="1574"/>
      <c r="HUS243" s="1574"/>
      <c r="HUT243" s="1574"/>
      <c r="HUU243" s="1574"/>
      <c r="HUV243" s="1574"/>
      <c r="HUW243" s="1574"/>
      <c r="HUX243" s="1574"/>
      <c r="HUY243" s="1574"/>
      <c r="HUZ243" s="1574"/>
      <c r="HVA243" s="1574"/>
      <c r="HVB243" s="1574"/>
      <c r="HVC243" s="1574"/>
      <c r="HVD243" s="1574"/>
      <c r="HVE243" s="1574"/>
      <c r="HVF243" s="1574"/>
      <c r="HVG243" s="1574"/>
      <c r="HVH243" s="1574"/>
      <c r="HVI243" s="1574"/>
      <c r="HVJ243" s="1574"/>
      <c r="HVK243" s="1574"/>
      <c r="HVL243" s="1574"/>
      <c r="HVM243" s="1574"/>
      <c r="HVN243" s="1574"/>
      <c r="HVO243" s="1574"/>
      <c r="HVP243" s="1574"/>
      <c r="HVQ243" s="1574"/>
      <c r="HVR243" s="1574"/>
      <c r="HVS243" s="1574"/>
      <c r="HVT243" s="1574"/>
      <c r="HVU243" s="1574"/>
      <c r="HVV243" s="1574"/>
      <c r="HVW243" s="1574"/>
      <c r="HVX243" s="1574"/>
      <c r="HVY243" s="1574"/>
      <c r="HVZ243" s="1574"/>
      <c r="HWA243" s="1574"/>
      <c r="HWB243" s="1574"/>
      <c r="HWC243" s="1574"/>
      <c r="HWD243" s="1574"/>
      <c r="HWE243" s="1574"/>
      <c r="HWF243" s="1574"/>
      <c r="HWG243" s="1574"/>
      <c r="HWH243" s="1574"/>
      <c r="HWI243" s="1574"/>
      <c r="HWJ243" s="1574"/>
      <c r="HWK243" s="1574"/>
      <c r="HWL243" s="1574"/>
      <c r="HWM243" s="1574"/>
      <c r="HWN243" s="1574"/>
      <c r="HWO243" s="1574"/>
      <c r="HWP243" s="1574"/>
      <c r="HWQ243" s="1574"/>
      <c r="HWR243" s="1574"/>
      <c r="HWS243" s="1574"/>
      <c r="HWT243" s="1574"/>
      <c r="HWU243" s="1574"/>
      <c r="HWV243" s="1574"/>
      <c r="HWW243" s="1574"/>
      <c r="HWX243" s="1574"/>
      <c r="HWY243" s="1574"/>
      <c r="HWZ243" s="1574"/>
      <c r="HXA243" s="1574"/>
      <c r="HXB243" s="1574"/>
      <c r="HXC243" s="1574"/>
      <c r="HXD243" s="1574"/>
      <c r="HXE243" s="1574"/>
      <c r="HXF243" s="1574"/>
      <c r="HXG243" s="1574"/>
      <c r="HXH243" s="1574"/>
      <c r="HXI243" s="1574"/>
      <c r="HXJ243" s="1574"/>
      <c r="HXK243" s="1574"/>
      <c r="HXL243" s="1574"/>
      <c r="HXM243" s="1574"/>
      <c r="HXN243" s="1574"/>
      <c r="HXO243" s="1574"/>
      <c r="HXP243" s="1574"/>
      <c r="HXQ243" s="1574"/>
      <c r="HXR243" s="1574"/>
      <c r="HXS243" s="1574"/>
      <c r="HXT243" s="1574"/>
      <c r="HXU243" s="1574"/>
      <c r="HXV243" s="1574"/>
      <c r="HXW243" s="1574"/>
      <c r="HXX243" s="1574"/>
      <c r="HXY243" s="1574"/>
      <c r="HXZ243" s="1574"/>
      <c r="HYA243" s="1574"/>
      <c r="HYB243" s="1574"/>
      <c r="HYC243" s="1574"/>
      <c r="HYD243" s="1574"/>
      <c r="HYE243" s="1574"/>
      <c r="HYF243" s="1574"/>
      <c r="HYG243" s="1574"/>
      <c r="HYH243" s="1574"/>
      <c r="HYI243" s="1574"/>
      <c r="HYJ243" s="1574"/>
      <c r="HYK243" s="1574"/>
      <c r="HYL243" s="1574"/>
      <c r="HYM243" s="1574"/>
      <c r="HYN243" s="1574"/>
      <c r="HYO243" s="1574"/>
      <c r="HYP243" s="1574"/>
      <c r="HYQ243" s="1574"/>
      <c r="HYR243" s="1574"/>
      <c r="HYS243" s="1574"/>
      <c r="HYT243" s="1574"/>
      <c r="HYU243" s="1574"/>
      <c r="HYV243" s="1574"/>
      <c r="HYW243" s="1574"/>
      <c r="HYX243" s="1574"/>
      <c r="HYY243" s="1574"/>
      <c r="HYZ243" s="1574"/>
      <c r="HZA243" s="1574"/>
      <c r="HZB243" s="1574"/>
      <c r="HZC243" s="1574"/>
      <c r="HZD243" s="1574"/>
      <c r="HZE243" s="1574"/>
      <c r="HZF243" s="1574"/>
      <c r="HZG243" s="1574"/>
      <c r="HZH243" s="1574"/>
      <c r="HZI243" s="1574"/>
      <c r="HZJ243" s="1574"/>
      <c r="HZK243" s="1574"/>
      <c r="HZL243" s="1574"/>
      <c r="HZM243" s="1574"/>
      <c r="HZN243" s="1574"/>
      <c r="HZO243" s="1574"/>
      <c r="HZP243" s="1574"/>
      <c r="HZQ243" s="1574"/>
      <c r="HZR243" s="1574"/>
      <c r="HZS243" s="1574"/>
      <c r="HZT243" s="1574"/>
      <c r="HZU243" s="1574"/>
      <c r="HZV243" s="1574"/>
      <c r="HZW243" s="1574"/>
      <c r="HZX243" s="1574"/>
      <c r="HZY243" s="1574"/>
      <c r="HZZ243" s="1574"/>
      <c r="IAA243" s="1574"/>
      <c r="IAB243" s="1574"/>
      <c r="IAC243" s="1574"/>
      <c r="IAD243" s="1574"/>
      <c r="IAE243" s="1574"/>
      <c r="IAF243" s="1574"/>
      <c r="IAG243" s="1574"/>
      <c r="IAH243" s="1574"/>
      <c r="IAI243" s="1574"/>
      <c r="IAJ243" s="1574"/>
      <c r="IAK243" s="1574"/>
      <c r="IAL243" s="1574"/>
      <c r="IAM243" s="1574"/>
      <c r="IAN243" s="1574"/>
      <c r="IAO243" s="1574"/>
      <c r="IAP243" s="1574"/>
      <c r="IAQ243" s="1574"/>
      <c r="IAR243" s="1574"/>
      <c r="IAS243" s="1574"/>
      <c r="IAT243" s="1574"/>
      <c r="IAU243" s="1574"/>
      <c r="IAV243" s="1574"/>
      <c r="IAW243" s="1574"/>
      <c r="IAX243" s="1574"/>
      <c r="IAY243" s="1574"/>
      <c r="IAZ243" s="1574"/>
      <c r="IBA243" s="1574"/>
      <c r="IBB243" s="1574"/>
      <c r="IBC243" s="1574"/>
      <c r="IBD243" s="1574"/>
      <c r="IBE243" s="1574"/>
      <c r="IBF243" s="1574"/>
      <c r="IBG243" s="1574"/>
      <c r="IBH243" s="1574"/>
      <c r="IBI243" s="1574"/>
      <c r="IBJ243" s="1574"/>
      <c r="IBK243" s="1574"/>
      <c r="IBL243" s="1574"/>
      <c r="IBM243" s="1574"/>
      <c r="IBN243" s="1574"/>
      <c r="IBO243" s="1574"/>
      <c r="IBP243" s="1574"/>
      <c r="IBQ243" s="1574"/>
      <c r="IBR243" s="1574"/>
      <c r="IBS243" s="1574"/>
      <c r="IBT243" s="1574"/>
      <c r="IBU243" s="1574"/>
      <c r="IBV243" s="1574"/>
      <c r="IBW243" s="1574"/>
      <c r="IBX243" s="1574"/>
      <c r="IBY243" s="1574"/>
      <c r="IBZ243" s="1574"/>
      <c r="ICA243" s="1574"/>
      <c r="ICB243" s="1574"/>
      <c r="ICC243" s="1574"/>
      <c r="ICD243" s="1574"/>
      <c r="ICE243" s="1574"/>
      <c r="ICF243" s="1574"/>
      <c r="ICG243" s="1574"/>
      <c r="ICH243" s="1574"/>
      <c r="ICI243" s="1574"/>
      <c r="ICJ243" s="1574"/>
      <c r="ICK243" s="1574"/>
      <c r="ICL243" s="1574"/>
      <c r="ICM243" s="1574"/>
      <c r="ICN243" s="1574"/>
      <c r="ICO243" s="1574"/>
      <c r="ICP243" s="1574"/>
      <c r="ICQ243" s="1574"/>
      <c r="ICR243" s="1574"/>
      <c r="ICS243" s="1574"/>
      <c r="ICT243" s="1574"/>
      <c r="ICU243" s="1574"/>
      <c r="ICV243" s="1574"/>
      <c r="ICW243" s="1574"/>
      <c r="ICX243" s="1574"/>
      <c r="ICY243" s="1574"/>
      <c r="ICZ243" s="1574"/>
      <c r="IDA243" s="1574"/>
      <c r="IDB243" s="1574"/>
      <c r="IDC243" s="1574"/>
      <c r="IDD243" s="1574"/>
      <c r="IDE243" s="1574"/>
      <c r="IDF243" s="1574"/>
      <c r="IDG243" s="1574"/>
      <c r="IDH243" s="1574"/>
      <c r="IDI243" s="1574"/>
      <c r="IDJ243" s="1574"/>
      <c r="IDK243" s="1574"/>
      <c r="IDL243" s="1574"/>
      <c r="IDM243" s="1574"/>
      <c r="IDN243" s="1574"/>
      <c r="IDO243" s="1574"/>
      <c r="IDP243" s="1574"/>
      <c r="IDQ243" s="1574"/>
      <c r="IDR243" s="1574"/>
      <c r="IDS243" s="1574"/>
      <c r="IDT243" s="1574"/>
      <c r="IDU243" s="1574"/>
      <c r="IDV243" s="1574"/>
      <c r="IDW243" s="1574"/>
      <c r="IDX243" s="1574"/>
      <c r="IDY243" s="1574"/>
      <c r="IDZ243" s="1574"/>
      <c r="IEA243" s="1574"/>
      <c r="IEB243" s="1574"/>
      <c r="IEC243" s="1574"/>
      <c r="IED243" s="1574"/>
      <c r="IEE243" s="1574"/>
      <c r="IEF243" s="1574"/>
      <c r="IEG243" s="1574"/>
      <c r="IEH243" s="1574"/>
      <c r="IEI243" s="1574"/>
      <c r="IEJ243" s="1574"/>
      <c r="IEK243" s="1574"/>
      <c r="IEL243" s="1574"/>
      <c r="IEM243" s="1574"/>
      <c r="IEN243" s="1574"/>
      <c r="IEO243" s="1574"/>
      <c r="IEP243" s="1574"/>
      <c r="IEQ243" s="1574"/>
      <c r="IER243" s="1574"/>
      <c r="IES243" s="1574"/>
      <c r="IET243" s="1574"/>
      <c r="IEU243" s="1574"/>
      <c r="IEV243" s="1574"/>
      <c r="IEW243" s="1574"/>
      <c r="IEX243" s="1574"/>
      <c r="IEY243" s="1574"/>
      <c r="IEZ243" s="1574"/>
      <c r="IFA243" s="1574"/>
      <c r="IFB243" s="1574"/>
      <c r="IFC243" s="1574"/>
      <c r="IFD243" s="1574"/>
      <c r="IFE243" s="1574"/>
      <c r="IFF243" s="1574"/>
      <c r="IFG243" s="1574"/>
      <c r="IFH243" s="1574"/>
      <c r="IFI243" s="1574"/>
      <c r="IFJ243" s="1574"/>
      <c r="IFK243" s="1574"/>
      <c r="IFL243" s="1574"/>
      <c r="IFM243" s="1574"/>
      <c r="IFN243" s="1574"/>
      <c r="IFO243" s="1574"/>
      <c r="IFP243" s="1574"/>
      <c r="IFQ243" s="1574"/>
      <c r="IFR243" s="1574"/>
      <c r="IFS243" s="1574"/>
      <c r="IFT243" s="1574"/>
      <c r="IFU243" s="1574"/>
      <c r="IFV243" s="1574"/>
      <c r="IFW243" s="1574"/>
      <c r="IFX243" s="1574"/>
      <c r="IFY243" s="1574"/>
      <c r="IFZ243" s="1574"/>
      <c r="IGA243" s="1574"/>
      <c r="IGB243" s="1574"/>
      <c r="IGC243" s="1574"/>
      <c r="IGD243" s="1574"/>
      <c r="IGE243" s="1574"/>
      <c r="IGF243" s="1574"/>
      <c r="IGG243" s="1574"/>
      <c r="IGH243" s="1574"/>
      <c r="IGI243" s="1574"/>
      <c r="IGJ243" s="1574"/>
      <c r="IGK243" s="1574"/>
      <c r="IGL243" s="1574"/>
      <c r="IGM243" s="1574"/>
      <c r="IGN243" s="1574"/>
      <c r="IGO243" s="1574"/>
      <c r="IGP243" s="1574"/>
      <c r="IGQ243" s="1574"/>
      <c r="IGR243" s="1574"/>
      <c r="IGS243" s="1574"/>
      <c r="IGT243" s="1574"/>
      <c r="IGU243" s="1574"/>
      <c r="IGV243" s="1574"/>
      <c r="IGW243" s="1574"/>
      <c r="IGX243" s="1574"/>
      <c r="IGY243" s="1574"/>
      <c r="IGZ243" s="1574"/>
      <c r="IHA243" s="1574"/>
      <c r="IHB243" s="1574"/>
      <c r="IHC243" s="1574"/>
      <c r="IHD243" s="1574"/>
      <c r="IHE243" s="1574"/>
      <c r="IHF243" s="1574"/>
      <c r="IHG243" s="1574"/>
      <c r="IHH243" s="1574"/>
      <c r="IHI243" s="1574"/>
      <c r="IHJ243" s="1574"/>
      <c r="IHK243" s="1574"/>
      <c r="IHL243" s="1574"/>
      <c r="IHM243" s="1574"/>
      <c r="IHN243" s="1574"/>
      <c r="IHO243" s="1574"/>
      <c r="IHP243" s="1574"/>
      <c r="IHQ243" s="1574"/>
      <c r="IHR243" s="1574"/>
      <c r="IHS243" s="1574"/>
      <c r="IHT243" s="1574"/>
      <c r="IHU243" s="1574"/>
      <c r="IHV243" s="1574"/>
      <c r="IHW243" s="1574"/>
      <c r="IHX243" s="1574"/>
      <c r="IHY243" s="1574"/>
      <c r="IHZ243" s="1574"/>
      <c r="IIA243" s="1574"/>
      <c r="IIB243" s="1574"/>
      <c r="IIC243" s="1574"/>
      <c r="IID243" s="1574"/>
      <c r="IIE243" s="1574"/>
      <c r="IIF243" s="1574"/>
      <c r="IIG243" s="1574"/>
      <c r="IIH243" s="1574"/>
      <c r="III243" s="1574"/>
      <c r="IIJ243" s="1574"/>
      <c r="IIK243" s="1574"/>
      <c r="IIL243" s="1574"/>
      <c r="IIM243" s="1574"/>
      <c r="IIN243" s="1574"/>
      <c r="IIO243" s="1574"/>
      <c r="IIP243" s="1574"/>
      <c r="IIQ243" s="1574"/>
      <c r="IIR243" s="1574"/>
      <c r="IIS243" s="1574"/>
      <c r="IIT243" s="1574"/>
      <c r="IIU243" s="1574"/>
      <c r="IIV243" s="1574"/>
      <c r="IIW243" s="1574"/>
      <c r="IIX243" s="1574"/>
      <c r="IIY243" s="1574"/>
      <c r="IIZ243" s="1574"/>
      <c r="IJA243" s="1574"/>
      <c r="IJB243" s="1574"/>
      <c r="IJC243" s="1574"/>
      <c r="IJD243" s="1574"/>
      <c r="IJE243" s="1574"/>
      <c r="IJF243" s="1574"/>
      <c r="IJG243" s="1574"/>
      <c r="IJH243" s="1574"/>
      <c r="IJI243" s="1574"/>
      <c r="IJJ243" s="1574"/>
      <c r="IJK243" s="1574"/>
      <c r="IJL243" s="1574"/>
      <c r="IJM243" s="1574"/>
      <c r="IJN243" s="1574"/>
      <c r="IJO243" s="1574"/>
      <c r="IJP243" s="1574"/>
      <c r="IJQ243" s="1574"/>
      <c r="IJR243" s="1574"/>
      <c r="IJS243" s="1574"/>
      <c r="IJT243" s="1574"/>
      <c r="IJU243" s="1574"/>
      <c r="IJV243" s="1574"/>
      <c r="IJW243" s="1574"/>
      <c r="IJX243" s="1574"/>
      <c r="IJY243" s="1574"/>
      <c r="IJZ243" s="1574"/>
      <c r="IKA243" s="1574"/>
      <c r="IKB243" s="1574"/>
      <c r="IKC243" s="1574"/>
      <c r="IKD243" s="1574"/>
      <c r="IKE243" s="1574"/>
      <c r="IKF243" s="1574"/>
      <c r="IKG243" s="1574"/>
      <c r="IKH243" s="1574"/>
      <c r="IKI243" s="1574"/>
      <c r="IKJ243" s="1574"/>
      <c r="IKK243" s="1574"/>
      <c r="IKL243" s="1574"/>
      <c r="IKM243" s="1574"/>
      <c r="IKN243" s="1574"/>
      <c r="IKO243" s="1574"/>
      <c r="IKP243" s="1574"/>
      <c r="IKQ243" s="1574"/>
      <c r="IKR243" s="1574"/>
      <c r="IKS243" s="1574"/>
      <c r="IKT243" s="1574"/>
      <c r="IKU243" s="1574"/>
      <c r="IKV243" s="1574"/>
      <c r="IKW243" s="1574"/>
      <c r="IKX243" s="1574"/>
      <c r="IKY243" s="1574"/>
      <c r="IKZ243" s="1574"/>
      <c r="ILA243" s="1574"/>
      <c r="ILB243" s="1574"/>
      <c r="ILC243" s="1574"/>
      <c r="ILD243" s="1574"/>
      <c r="ILE243" s="1574"/>
      <c r="ILF243" s="1574"/>
      <c r="ILG243" s="1574"/>
      <c r="ILH243" s="1574"/>
      <c r="ILI243" s="1574"/>
      <c r="ILJ243" s="1574"/>
      <c r="ILK243" s="1574"/>
      <c r="ILL243" s="1574"/>
      <c r="ILM243" s="1574"/>
      <c r="ILN243" s="1574"/>
      <c r="ILO243" s="1574"/>
      <c r="ILP243" s="1574"/>
      <c r="ILQ243" s="1574"/>
      <c r="ILR243" s="1574"/>
      <c r="ILS243" s="1574"/>
      <c r="ILT243" s="1574"/>
      <c r="ILU243" s="1574"/>
      <c r="ILV243" s="1574"/>
      <c r="ILW243" s="1574"/>
      <c r="ILX243" s="1574"/>
      <c r="ILY243" s="1574"/>
      <c r="ILZ243" s="1574"/>
      <c r="IMA243" s="1574"/>
      <c r="IMB243" s="1574"/>
      <c r="IMC243" s="1574"/>
      <c r="IMD243" s="1574"/>
      <c r="IME243" s="1574"/>
      <c r="IMF243" s="1574"/>
      <c r="IMG243" s="1574"/>
      <c r="IMH243" s="1574"/>
      <c r="IMI243" s="1574"/>
      <c r="IMJ243" s="1574"/>
      <c r="IMK243" s="1574"/>
      <c r="IML243" s="1574"/>
      <c r="IMM243" s="1574"/>
      <c r="IMN243" s="1574"/>
      <c r="IMO243" s="1574"/>
      <c r="IMP243" s="1574"/>
      <c r="IMQ243" s="1574"/>
      <c r="IMR243" s="1574"/>
      <c r="IMS243" s="1574"/>
      <c r="IMT243" s="1574"/>
      <c r="IMU243" s="1574"/>
      <c r="IMV243" s="1574"/>
      <c r="IMW243" s="1574"/>
      <c r="IMX243" s="1574"/>
      <c r="IMY243" s="1574"/>
      <c r="IMZ243" s="1574"/>
      <c r="INA243" s="1574"/>
      <c r="INB243" s="1574"/>
      <c r="INC243" s="1574"/>
      <c r="IND243" s="1574"/>
      <c r="INE243" s="1574"/>
      <c r="INF243" s="1574"/>
      <c r="ING243" s="1574"/>
      <c r="INH243" s="1574"/>
      <c r="INI243" s="1574"/>
      <c r="INJ243" s="1574"/>
      <c r="INK243" s="1574"/>
      <c r="INL243" s="1574"/>
      <c r="INM243" s="1574"/>
      <c r="INN243" s="1574"/>
      <c r="INO243" s="1574"/>
      <c r="INP243" s="1574"/>
      <c r="INQ243" s="1574"/>
      <c r="INR243" s="1574"/>
      <c r="INS243" s="1574"/>
      <c r="INT243" s="1574"/>
      <c r="INU243" s="1574"/>
      <c r="INV243" s="1574"/>
      <c r="INW243" s="1574"/>
      <c r="INX243" s="1574"/>
      <c r="INY243" s="1574"/>
      <c r="INZ243" s="1574"/>
      <c r="IOA243" s="1574"/>
      <c r="IOB243" s="1574"/>
      <c r="IOC243" s="1574"/>
      <c r="IOD243" s="1574"/>
      <c r="IOE243" s="1574"/>
      <c r="IOF243" s="1574"/>
      <c r="IOG243" s="1574"/>
      <c r="IOH243" s="1574"/>
      <c r="IOI243" s="1574"/>
      <c r="IOJ243" s="1574"/>
      <c r="IOK243" s="1574"/>
      <c r="IOL243" s="1574"/>
      <c r="IOM243" s="1574"/>
      <c r="ION243" s="1574"/>
      <c r="IOO243" s="1574"/>
      <c r="IOP243" s="1574"/>
      <c r="IOQ243" s="1574"/>
      <c r="IOR243" s="1574"/>
      <c r="IOS243" s="1574"/>
      <c r="IOT243" s="1574"/>
      <c r="IOU243" s="1574"/>
      <c r="IOV243" s="1574"/>
      <c r="IOW243" s="1574"/>
      <c r="IOX243" s="1574"/>
      <c r="IOY243" s="1574"/>
      <c r="IOZ243" s="1574"/>
      <c r="IPA243" s="1574"/>
      <c r="IPB243" s="1574"/>
      <c r="IPC243" s="1574"/>
      <c r="IPD243" s="1574"/>
      <c r="IPE243" s="1574"/>
      <c r="IPF243" s="1574"/>
      <c r="IPG243" s="1574"/>
      <c r="IPH243" s="1574"/>
      <c r="IPI243" s="1574"/>
      <c r="IPJ243" s="1574"/>
      <c r="IPK243" s="1574"/>
      <c r="IPL243" s="1574"/>
      <c r="IPM243" s="1574"/>
      <c r="IPN243" s="1574"/>
      <c r="IPO243" s="1574"/>
      <c r="IPP243" s="1574"/>
      <c r="IPQ243" s="1574"/>
      <c r="IPR243" s="1574"/>
      <c r="IPS243" s="1574"/>
      <c r="IPT243" s="1574"/>
      <c r="IPU243" s="1574"/>
      <c r="IPV243" s="1574"/>
      <c r="IPW243" s="1574"/>
      <c r="IPX243" s="1574"/>
      <c r="IPY243" s="1574"/>
      <c r="IPZ243" s="1574"/>
      <c r="IQA243" s="1574"/>
      <c r="IQB243" s="1574"/>
      <c r="IQC243" s="1574"/>
      <c r="IQD243" s="1574"/>
      <c r="IQE243" s="1574"/>
      <c r="IQF243" s="1574"/>
      <c r="IQG243" s="1574"/>
      <c r="IQH243" s="1574"/>
      <c r="IQI243" s="1574"/>
      <c r="IQJ243" s="1574"/>
      <c r="IQK243" s="1574"/>
      <c r="IQL243" s="1574"/>
      <c r="IQM243" s="1574"/>
      <c r="IQN243" s="1574"/>
      <c r="IQO243" s="1574"/>
      <c r="IQP243" s="1574"/>
      <c r="IQQ243" s="1574"/>
      <c r="IQR243" s="1574"/>
      <c r="IQS243" s="1574"/>
      <c r="IQT243" s="1574"/>
      <c r="IQU243" s="1574"/>
      <c r="IQV243" s="1574"/>
      <c r="IQW243" s="1574"/>
      <c r="IQX243" s="1574"/>
      <c r="IQY243" s="1574"/>
      <c r="IQZ243" s="1574"/>
      <c r="IRA243" s="1574"/>
      <c r="IRB243" s="1574"/>
      <c r="IRC243" s="1574"/>
      <c r="IRD243" s="1574"/>
      <c r="IRE243" s="1574"/>
      <c r="IRF243" s="1574"/>
      <c r="IRG243" s="1574"/>
      <c r="IRH243" s="1574"/>
      <c r="IRI243" s="1574"/>
      <c r="IRJ243" s="1574"/>
      <c r="IRK243" s="1574"/>
      <c r="IRL243" s="1574"/>
      <c r="IRM243" s="1574"/>
      <c r="IRN243" s="1574"/>
      <c r="IRO243" s="1574"/>
      <c r="IRP243" s="1574"/>
      <c r="IRQ243" s="1574"/>
      <c r="IRR243" s="1574"/>
      <c r="IRS243" s="1574"/>
      <c r="IRT243" s="1574"/>
      <c r="IRU243" s="1574"/>
      <c r="IRV243" s="1574"/>
      <c r="IRW243" s="1574"/>
      <c r="IRX243" s="1574"/>
      <c r="IRY243" s="1574"/>
      <c r="IRZ243" s="1574"/>
      <c r="ISA243" s="1574"/>
      <c r="ISB243" s="1574"/>
      <c r="ISC243" s="1574"/>
      <c r="ISD243" s="1574"/>
      <c r="ISE243" s="1574"/>
      <c r="ISF243" s="1574"/>
      <c r="ISG243" s="1574"/>
      <c r="ISH243" s="1574"/>
      <c r="ISI243" s="1574"/>
      <c r="ISJ243" s="1574"/>
      <c r="ISK243" s="1574"/>
      <c r="ISL243" s="1574"/>
      <c r="ISM243" s="1574"/>
      <c r="ISN243" s="1574"/>
      <c r="ISO243" s="1574"/>
      <c r="ISP243" s="1574"/>
      <c r="ISQ243" s="1574"/>
      <c r="ISR243" s="1574"/>
      <c r="ISS243" s="1574"/>
      <c r="IST243" s="1574"/>
      <c r="ISU243" s="1574"/>
      <c r="ISV243" s="1574"/>
      <c r="ISW243" s="1574"/>
      <c r="ISX243" s="1574"/>
      <c r="ISY243" s="1574"/>
      <c r="ISZ243" s="1574"/>
      <c r="ITA243" s="1574"/>
      <c r="ITB243" s="1574"/>
      <c r="ITC243" s="1574"/>
      <c r="ITD243" s="1574"/>
      <c r="ITE243" s="1574"/>
      <c r="ITF243" s="1574"/>
      <c r="ITG243" s="1574"/>
      <c r="ITH243" s="1574"/>
      <c r="ITI243" s="1574"/>
      <c r="ITJ243" s="1574"/>
      <c r="ITK243" s="1574"/>
      <c r="ITL243" s="1574"/>
      <c r="ITM243" s="1574"/>
      <c r="ITN243" s="1574"/>
      <c r="ITO243" s="1574"/>
      <c r="ITP243" s="1574"/>
      <c r="ITQ243" s="1574"/>
      <c r="ITR243" s="1574"/>
      <c r="ITS243" s="1574"/>
      <c r="ITT243" s="1574"/>
      <c r="ITU243" s="1574"/>
      <c r="ITV243" s="1574"/>
      <c r="ITW243" s="1574"/>
      <c r="ITX243" s="1574"/>
      <c r="ITY243" s="1574"/>
      <c r="ITZ243" s="1574"/>
      <c r="IUA243" s="1574"/>
      <c r="IUB243" s="1574"/>
      <c r="IUC243" s="1574"/>
      <c r="IUD243" s="1574"/>
      <c r="IUE243" s="1574"/>
      <c r="IUF243" s="1574"/>
      <c r="IUG243" s="1574"/>
      <c r="IUH243" s="1574"/>
      <c r="IUI243" s="1574"/>
      <c r="IUJ243" s="1574"/>
      <c r="IUK243" s="1574"/>
      <c r="IUL243" s="1574"/>
      <c r="IUM243" s="1574"/>
      <c r="IUN243" s="1574"/>
      <c r="IUO243" s="1574"/>
      <c r="IUP243" s="1574"/>
      <c r="IUQ243" s="1574"/>
      <c r="IUR243" s="1574"/>
      <c r="IUS243" s="1574"/>
      <c r="IUT243" s="1574"/>
      <c r="IUU243" s="1574"/>
      <c r="IUV243" s="1574"/>
      <c r="IUW243" s="1574"/>
      <c r="IUX243" s="1574"/>
      <c r="IUY243" s="1574"/>
      <c r="IUZ243" s="1574"/>
      <c r="IVA243" s="1574"/>
      <c r="IVB243" s="1574"/>
      <c r="IVC243" s="1574"/>
      <c r="IVD243" s="1574"/>
      <c r="IVE243" s="1574"/>
      <c r="IVF243" s="1574"/>
      <c r="IVG243" s="1574"/>
      <c r="IVH243" s="1574"/>
      <c r="IVI243" s="1574"/>
      <c r="IVJ243" s="1574"/>
      <c r="IVK243" s="1574"/>
      <c r="IVL243" s="1574"/>
      <c r="IVM243" s="1574"/>
      <c r="IVN243" s="1574"/>
      <c r="IVO243" s="1574"/>
      <c r="IVP243" s="1574"/>
      <c r="IVQ243" s="1574"/>
      <c r="IVR243" s="1574"/>
      <c r="IVS243" s="1574"/>
      <c r="IVT243" s="1574"/>
      <c r="IVU243" s="1574"/>
      <c r="IVV243" s="1574"/>
      <c r="IVW243" s="1574"/>
      <c r="IVX243" s="1574"/>
      <c r="IVY243" s="1574"/>
      <c r="IVZ243" s="1574"/>
      <c r="IWA243" s="1574"/>
      <c r="IWB243" s="1574"/>
      <c r="IWC243" s="1574"/>
      <c r="IWD243" s="1574"/>
      <c r="IWE243" s="1574"/>
      <c r="IWF243" s="1574"/>
      <c r="IWG243" s="1574"/>
      <c r="IWH243" s="1574"/>
      <c r="IWI243" s="1574"/>
      <c r="IWJ243" s="1574"/>
      <c r="IWK243" s="1574"/>
      <c r="IWL243" s="1574"/>
      <c r="IWM243" s="1574"/>
      <c r="IWN243" s="1574"/>
      <c r="IWO243" s="1574"/>
      <c r="IWP243" s="1574"/>
      <c r="IWQ243" s="1574"/>
      <c r="IWR243" s="1574"/>
      <c r="IWS243" s="1574"/>
      <c r="IWT243" s="1574"/>
      <c r="IWU243" s="1574"/>
      <c r="IWV243" s="1574"/>
      <c r="IWW243" s="1574"/>
      <c r="IWX243" s="1574"/>
      <c r="IWY243" s="1574"/>
      <c r="IWZ243" s="1574"/>
      <c r="IXA243" s="1574"/>
      <c r="IXB243" s="1574"/>
      <c r="IXC243" s="1574"/>
      <c r="IXD243" s="1574"/>
      <c r="IXE243" s="1574"/>
      <c r="IXF243" s="1574"/>
      <c r="IXG243" s="1574"/>
      <c r="IXH243" s="1574"/>
      <c r="IXI243" s="1574"/>
      <c r="IXJ243" s="1574"/>
      <c r="IXK243" s="1574"/>
      <c r="IXL243" s="1574"/>
      <c r="IXM243" s="1574"/>
      <c r="IXN243" s="1574"/>
      <c r="IXO243" s="1574"/>
      <c r="IXP243" s="1574"/>
      <c r="IXQ243" s="1574"/>
      <c r="IXR243" s="1574"/>
      <c r="IXS243" s="1574"/>
      <c r="IXT243" s="1574"/>
      <c r="IXU243" s="1574"/>
      <c r="IXV243" s="1574"/>
      <c r="IXW243" s="1574"/>
      <c r="IXX243" s="1574"/>
      <c r="IXY243" s="1574"/>
      <c r="IXZ243" s="1574"/>
      <c r="IYA243" s="1574"/>
      <c r="IYB243" s="1574"/>
      <c r="IYC243" s="1574"/>
      <c r="IYD243" s="1574"/>
      <c r="IYE243" s="1574"/>
      <c r="IYF243" s="1574"/>
      <c r="IYG243" s="1574"/>
      <c r="IYH243" s="1574"/>
      <c r="IYI243" s="1574"/>
      <c r="IYJ243" s="1574"/>
      <c r="IYK243" s="1574"/>
      <c r="IYL243" s="1574"/>
      <c r="IYM243" s="1574"/>
      <c r="IYN243" s="1574"/>
      <c r="IYO243" s="1574"/>
      <c r="IYP243" s="1574"/>
      <c r="IYQ243" s="1574"/>
      <c r="IYR243" s="1574"/>
      <c r="IYS243" s="1574"/>
      <c r="IYT243" s="1574"/>
      <c r="IYU243" s="1574"/>
      <c r="IYV243" s="1574"/>
      <c r="IYW243" s="1574"/>
      <c r="IYX243" s="1574"/>
      <c r="IYY243" s="1574"/>
      <c r="IYZ243" s="1574"/>
      <c r="IZA243" s="1574"/>
      <c r="IZB243" s="1574"/>
      <c r="IZC243" s="1574"/>
      <c r="IZD243" s="1574"/>
      <c r="IZE243" s="1574"/>
      <c r="IZF243" s="1574"/>
      <c r="IZG243" s="1574"/>
      <c r="IZH243" s="1574"/>
      <c r="IZI243" s="1574"/>
      <c r="IZJ243" s="1574"/>
      <c r="IZK243" s="1574"/>
      <c r="IZL243" s="1574"/>
      <c r="IZM243" s="1574"/>
      <c r="IZN243" s="1574"/>
      <c r="IZO243" s="1574"/>
      <c r="IZP243" s="1574"/>
      <c r="IZQ243" s="1574"/>
      <c r="IZR243" s="1574"/>
      <c r="IZS243" s="1574"/>
      <c r="IZT243" s="1574"/>
      <c r="IZU243" s="1574"/>
      <c r="IZV243" s="1574"/>
      <c r="IZW243" s="1574"/>
      <c r="IZX243" s="1574"/>
      <c r="IZY243" s="1574"/>
      <c r="IZZ243" s="1574"/>
      <c r="JAA243" s="1574"/>
      <c r="JAB243" s="1574"/>
      <c r="JAC243" s="1574"/>
      <c r="JAD243" s="1574"/>
      <c r="JAE243" s="1574"/>
      <c r="JAF243" s="1574"/>
      <c r="JAG243" s="1574"/>
      <c r="JAH243" s="1574"/>
      <c r="JAI243" s="1574"/>
      <c r="JAJ243" s="1574"/>
      <c r="JAK243" s="1574"/>
      <c r="JAL243" s="1574"/>
      <c r="JAM243" s="1574"/>
      <c r="JAN243" s="1574"/>
      <c r="JAO243" s="1574"/>
      <c r="JAP243" s="1574"/>
      <c r="JAQ243" s="1574"/>
      <c r="JAR243" s="1574"/>
      <c r="JAS243" s="1574"/>
      <c r="JAT243" s="1574"/>
      <c r="JAU243" s="1574"/>
      <c r="JAV243" s="1574"/>
      <c r="JAW243" s="1574"/>
      <c r="JAX243" s="1574"/>
      <c r="JAY243" s="1574"/>
      <c r="JAZ243" s="1574"/>
      <c r="JBA243" s="1574"/>
      <c r="JBB243" s="1574"/>
      <c r="JBC243" s="1574"/>
      <c r="JBD243" s="1574"/>
      <c r="JBE243" s="1574"/>
      <c r="JBF243" s="1574"/>
      <c r="JBG243" s="1574"/>
      <c r="JBH243" s="1574"/>
      <c r="JBI243" s="1574"/>
      <c r="JBJ243" s="1574"/>
      <c r="JBK243" s="1574"/>
      <c r="JBL243" s="1574"/>
      <c r="JBM243" s="1574"/>
      <c r="JBN243" s="1574"/>
      <c r="JBO243" s="1574"/>
      <c r="JBP243" s="1574"/>
      <c r="JBQ243" s="1574"/>
      <c r="JBR243" s="1574"/>
      <c r="JBS243" s="1574"/>
      <c r="JBT243" s="1574"/>
      <c r="JBU243" s="1574"/>
      <c r="JBV243" s="1574"/>
      <c r="JBW243" s="1574"/>
      <c r="JBX243" s="1574"/>
      <c r="JBY243" s="1574"/>
      <c r="JBZ243" s="1574"/>
      <c r="JCA243" s="1574"/>
      <c r="JCB243" s="1574"/>
      <c r="JCC243" s="1574"/>
      <c r="JCD243" s="1574"/>
      <c r="JCE243" s="1574"/>
      <c r="JCF243" s="1574"/>
      <c r="JCG243" s="1574"/>
      <c r="JCH243" s="1574"/>
      <c r="JCI243" s="1574"/>
      <c r="JCJ243" s="1574"/>
      <c r="JCK243" s="1574"/>
      <c r="JCL243" s="1574"/>
      <c r="JCM243" s="1574"/>
      <c r="JCN243" s="1574"/>
      <c r="JCO243" s="1574"/>
      <c r="JCP243" s="1574"/>
      <c r="JCQ243" s="1574"/>
      <c r="JCR243" s="1574"/>
      <c r="JCS243" s="1574"/>
      <c r="JCT243" s="1574"/>
      <c r="JCU243" s="1574"/>
      <c r="JCV243" s="1574"/>
      <c r="JCW243" s="1574"/>
      <c r="JCX243" s="1574"/>
      <c r="JCY243" s="1574"/>
      <c r="JCZ243" s="1574"/>
      <c r="JDA243" s="1574"/>
      <c r="JDB243" s="1574"/>
      <c r="JDC243" s="1574"/>
      <c r="JDD243" s="1574"/>
      <c r="JDE243" s="1574"/>
      <c r="JDF243" s="1574"/>
      <c r="JDG243" s="1574"/>
      <c r="JDH243" s="1574"/>
      <c r="JDI243" s="1574"/>
      <c r="JDJ243" s="1574"/>
      <c r="JDK243" s="1574"/>
      <c r="JDL243" s="1574"/>
      <c r="JDM243" s="1574"/>
      <c r="JDN243" s="1574"/>
      <c r="JDO243" s="1574"/>
      <c r="JDP243" s="1574"/>
      <c r="JDQ243" s="1574"/>
      <c r="JDR243" s="1574"/>
      <c r="JDS243" s="1574"/>
      <c r="JDT243" s="1574"/>
      <c r="JDU243" s="1574"/>
      <c r="JDV243" s="1574"/>
      <c r="JDW243" s="1574"/>
      <c r="JDX243" s="1574"/>
      <c r="JDY243" s="1574"/>
      <c r="JDZ243" s="1574"/>
      <c r="JEA243" s="1574"/>
      <c r="JEB243" s="1574"/>
      <c r="JEC243" s="1574"/>
      <c r="JED243" s="1574"/>
      <c r="JEE243" s="1574"/>
      <c r="JEF243" s="1574"/>
      <c r="JEG243" s="1574"/>
      <c r="JEH243" s="1574"/>
      <c r="JEI243" s="1574"/>
      <c r="JEJ243" s="1574"/>
      <c r="JEK243" s="1574"/>
      <c r="JEL243" s="1574"/>
      <c r="JEM243" s="1574"/>
      <c r="JEN243" s="1574"/>
      <c r="JEO243" s="1574"/>
      <c r="JEP243" s="1574"/>
      <c r="JEQ243" s="1574"/>
      <c r="JER243" s="1574"/>
      <c r="JES243" s="1574"/>
      <c r="JET243" s="1574"/>
      <c r="JEU243" s="1574"/>
      <c r="JEV243" s="1574"/>
      <c r="JEW243" s="1574"/>
      <c r="JEX243" s="1574"/>
      <c r="JEY243" s="1574"/>
      <c r="JEZ243" s="1574"/>
      <c r="JFA243" s="1574"/>
      <c r="JFB243" s="1574"/>
      <c r="JFC243" s="1574"/>
      <c r="JFD243" s="1574"/>
      <c r="JFE243" s="1574"/>
      <c r="JFF243" s="1574"/>
      <c r="JFG243" s="1574"/>
      <c r="JFH243" s="1574"/>
      <c r="JFI243" s="1574"/>
      <c r="JFJ243" s="1574"/>
      <c r="JFK243" s="1574"/>
      <c r="JFL243" s="1574"/>
      <c r="JFM243" s="1574"/>
      <c r="JFN243" s="1574"/>
      <c r="JFO243" s="1574"/>
      <c r="JFP243" s="1574"/>
      <c r="JFQ243" s="1574"/>
      <c r="JFR243" s="1574"/>
      <c r="JFS243" s="1574"/>
      <c r="JFT243" s="1574"/>
      <c r="JFU243" s="1574"/>
      <c r="JFV243" s="1574"/>
      <c r="JFW243" s="1574"/>
      <c r="JFX243" s="1574"/>
      <c r="JFY243" s="1574"/>
      <c r="JFZ243" s="1574"/>
      <c r="JGA243" s="1574"/>
      <c r="JGB243" s="1574"/>
      <c r="JGC243" s="1574"/>
      <c r="JGD243" s="1574"/>
      <c r="JGE243" s="1574"/>
      <c r="JGF243" s="1574"/>
      <c r="JGG243" s="1574"/>
      <c r="JGH243" s="1574"/>
      <c r="JGI243" s="1574"/>
      <c r="JGJ243" s="1574"/>
      <c r="JGK243" s="1574"/>
      <c r="JGL243" s="1574"/>
      <c r="JGM243" s="1574"/>
      <c r="JGN243" s="1574"/>
      <c r="JGO243" s="1574"/>
      <c r="JGP243" s="1574"/>
      <c r="JGQ243" s="1574"/>
      <c r="JGR243" s="1574"/>
      <c r="JGS243" s="1574"/>
      <c r="JGT243" s="1574"/>
      <c r="JGU243" s="1574"/>
      <c r="JGV243" s="1574"/>
      <c r="JGW243" s="1574"/>
      <c r="JGX243" s="1574"/>
      <c r="JGY243" s="1574"/>
      <c r="JGZ243" s="1574"/>
      <c r="JHA243" s="1574"/>
      <c r="JHB243" s="1574"/>
      <c r="JHC243" s="1574"/>
      <c r="JHD243" s="1574"/>
      <c r="JHE243" s="1574"/>
      <c r="JHF243" s="1574"/>
      <c r="JHG243" s="1574"/>
      <c r="JHH243" s="1574"/>
      <c r="JHI243" s="1574"/>
      <c r="JHJ243" s="1574"/>
      <c r="JHK243" s="1574"/>
      <c r="JHL243" s="1574"/>
      <c r="JHM243" s="1574"/>
      <c r="JHN243" s="1574"/>
      <c r="JHO243" s="1574"/>
      <c r="JHP243" s="1574"/>
      <c r="JHQ243" s="1574"/>
      <c r="JHR243" s="1574"/>
      <c r="JHS243" s="1574"/>
      <c r="JHT243" s="1574"/>
      <c r="JHU243" s="1574"/>
      <c r="JHV243" s="1574"/>
      <c r="JHW243" s="1574"/>
      <c r="JHX243" s="1574"/>
      <c r="JHY243" s="1574"/>
      <c r="JHZ243" s="1574"/>
      <c r="JIA243" s="1574"/>
      <c r="JIB243" s="1574"/>
      <c r="JIC243" s="1574"/>
      <c r="JID243" s="1574"/>
      <c r="JIE243" s="1574"/>
      <c r="JIF243" s="1574"/>
      <c r="JIG243" s="1574"/>
      <c r="JIH243" s="1574"/>
      <c r="JII243" s="1574"/>
      <c r="JIJ243" s="1574"/>
      <c r="JIK243" s="1574"/>
      <c r="JIL243" s="1574"/>
      <c r="JIM243" s="1574"/>
      <c r="JIN243" s="1574"/>
      <c r="JIO243" s="1574"/>
      <c r="JIP243" s="1574"/>
      <c r="JIQ243" s="1574"/>
      <c r="JIR243" s="1574"/>
      <c r="JIS243" s="1574"/>
      <c r="JIT243" s="1574"/>
      <c r="JIU243" s="1574"/>
      <c r="JIV243" s="1574"/>
      <c r="JIW243" s="1574"/>
      <c r="JIX243" s="1574"/>
      <c r="JIY243" s="1574"/>
      <c r="JIZ243" s="1574"/>
      <c r="JJA243" s="1574"/>
      <c r="JJB243" s="1574"/>
      <c r="JJC243" s="1574"/>
      <c r="JJD243" s="1574"/>
      <c r="JJE243" s="1574"/>
      <c r="JJF243" s="1574"/>
      <c r="JJG243" s="1574"/>
      <c r="JJH243" s="1574"/>
      <c r="JJI243" s="1574"/>
      <c r="JJJ243" s="1574"/>
      <c r="JJK243" s="1574"/>
      <c r="JJL243" s="1574"/>
      <c r="JJM243" s="1574"/>
      <c r="JJN243" s="1574"/>
      <c r="JJO243" s="1574"/>
      <c r="JJP243" s="1574"/>
      <c r="JJQ243" s="1574"/>
      <c r="JJR243" s="1574"/>
      <c r="JJS243" s="1574"/>
      <c r="JJT243" s="1574"/>
      <c r="JJU243" s="1574"/>
      <c r="JJV243" s="1574"/>
      <c r="JJW243" s="1574"/>
      <c r="JJX243" s="1574"/>
      <c r="JJY243" s="1574"/>
      <c r="JJZ243" s="1574"/>
      <c r="JKA243" s="1574"/>
      <c r="JKB243" s="1574"/>
      <c r="JKC243" s="1574"/>
      <c r="JKD243" s="1574"/>
      <c r="JKE243" s="1574"/>
      <c r="JKF243" s="1574"/>
      <c r="JKG243" s="1574"/>
      <c r="JKH243" s="1574"/>
      <c r="JKI243" s="1574"/>
      <c r="JKJ243" s="1574"/>
      <c r="JKK243" s="1574"/>
      <c r="JKL243" s="1574"/>
      <c r="JKM243" s="1574"/>
      <c r="JKN243" s="1574"/>
      <c r="JKO243" s="1574"/>
      <c r="JKP243" s="1574"/>
      <c r="JKQ243" s="1574"/>
      <c r="JKR243" s="1574"/>
      <c r="JKS243" s="1574"/>
      <c r="JKT243" s="1574"/>
      <c r="JKU243" s="1574"/>
      <c r="JKV243" s="1574"/>
      <c r="JKW243" s="1574"/>
      <c r="JKX243" s="1574"/>
      <c r="JKY243" s="1574"/>
      <c r="JKZ243" s="1574"/>
      <c r="JLA243" s="1574"/>
      <c r="JLB243" s="1574"/>
      <c r="JLC243" s="1574"/>
      <c r="JLD243" s="1574"/>
      <c r="JLE243" s="1574"/>
      <c r="JLF243" s="1574"/>
      <c r="JLG243" s="1574"/>
      <c r="JLH243" s="1574"/>
      <c r="JLI243" s="1574"/>
      <c r="JLJ243" s="1574"/>
      <c r="JLK243" s="1574"/>
      <c r="JLL243" s="1574"/>
      <c r="JLM243" s="1574"/>
      <c r="JLN243" s="1574"/>
      <c r="JLO243" s="1574"/>
      <c r="JLP243" s="1574"/>
      <c r="JLQ243" s="1574"/>
      <c r="JLR243" s="1574"/>
      <c r="JLS243" s="1574"/>
      <c r="JLT243" s="1574"/>
      <c r="JLU243" s="1574"/>
      <c r="JLV243" s="1574"/>
      <c r="JLW243" s="1574"/>
      <c r="JLX243" s="1574"/>
      <c r="JLY243" s="1574"/>
      <c r="JLZ243" s="1574"/>
      <c r="JMA243" s="1574"/>
      <c r="JMB243" s="1574"/>
      <c r="JMC243" s="1574"/>
      <c r="JMD243" s="1574"/>
      <c r="JME243" s="1574"/>
      <c r="JMF243" s="1574"/>
      <c r="JMG243" s="1574"/>
      <c r="JMH243" s="1574"/>
      <c r="JMI243" s="1574"/>
      <c r="JMJ243" s="1574"/>
      <c r="JMK243" s="1574"/>
      <c r="JML243" s="1574"/>
      <c r="JMM243" s="1574"/>
      <c r="JMN243" s="1574"/>
      <c r="JMO243" s="1574"/>
      <c r="JMP243" s="1574"/>
      <c r="JMQ243" s="1574"/>
      <c r="JMR243" s="1574"/>
      <c r="JMS243" s="1574"/>
      <c r="JMT243" s="1574"/>
      <c r="JMU243" s="1574"/>
      <c r="JMV243" s="1574"/>
      <c r="JMW243" s="1574"/>
      <c r="JMX243" s="1574"/>
      <c r="JMY243" s="1574"/>
      <c r="JMZ243" s="1574"/>
      <c r="JNA243" s="1574"/>
      <c r="JNB243" s="1574"/>
      <c r="JNC243" s="1574"/>
      <c r="JND243" s="1574"/>
      <c r="JNE243" s="1574"/>
      <c r="JNF243" s="1574"/>
      <c r="JNG243" s="1574"/>
      <c r="JNH243" s="1574"/>
      <c r="JNI243" s="1574"/>
      <c r="JNJ243" s="1574"/>
      <c r="JNK243" s="1574"/>
      <c r="JNL243" s="1574"/>
      <c r="JNM243" s="1574"/>
      <c r="JNN243" s="1574"/>
      <c r="JNO243" s="1574"/>
      <c r="JNP243" s="1574"/>
      <c r="JNQ243" s="1574"/>
      <c r="JNR243" s="1574"/>
      <c r="JNS243" s="1574"/>
      <c r="JNT243" s="1574"/>
      <c r="JNU243" s="1574"/>
      <c r="JNV243" s="1574"/>
      <c r="JNW243" s="1574"/>
      <c r="JNX243" s="1574"/>
      <c r="JNY243" s="1574"/>
      <c r="JNZ243" s="1574"/>
      <c r="JOA243" s="1574"/>
      <c r="JOB243" s="1574"/>
      <c r="JOC243" s="1574"/>
      <c r="JOD243" s="1574"/>
      <c r="JOE243" s="1574"/>
      <c r="JOF243" s="1574"/>
      <c r="JOG243" s="1574"/>
      <c r="JOH243" s="1574"/>
      <c r="JOI243" s="1574"/>
      <c r="JOJ243" s="1574"/>
      <c r="JOK243" s="1574"/>
      <c r="JOL243" s="1574"/>
      <c r="JOM243" s="1574"/>
      <c r="JON243" s="1574"/>
      <c r="JOO243" s="1574"/>
      <c r="JOP243" s="1574"/>
      <c r="JOQ243" s="1574"/>
      <c r="JOR243" s="1574"/>
      <c r="JOS243" s="1574"/>
      <c r="JOT243" s="1574"/>
      <c r="JOU243" s="1574"/>
      <c r="JOV243" s="1574"/>
      <c r="JOW243" s="1574"/>
      <c r="JOX243" s="1574"/>
      <c r="JOY243" s="1574"/>
      <c r="JOZ243" s="1574"/>
      <c r="JPA243" s="1574"/>
      <c r="JPB243" s="1574"/>
      <c r="JPC243" s="1574"/>
      <c r="JPD243" s="1574"/>
      <c r="JPE243" s="1574"/>
      <c r="JPF243" s="1574"/>
      <c r="JPG243" s="1574"/>
      <c r="JPH243" s="1574"/>
      <c r="JPI243" s="1574"/>
      <c r="JPJ243" s="1574"/>
      <c r="JPK243" s="1574"/>
      <c r="JPL243" s="1574"/>
      <c r="JPM243" s="1574"/>
      <c r="JPN243" s="1574"/>
      <c r="JPO243" s="1574"/>
      <c r="JPP243" s="1574"/>
      <c r="JPQ243" s="1574"/>
      <c r="JPR243" s="1574"/>
      <c r="JPS243" s="1574"/>
      <c r="JPT243" s="1574"/>
      <c r="JPU243" s="1574"/>
      <c r="JPV243" s="1574"/>
      <c r="JPW243" s="1574"/>
      <c r="JPX243" s="1574"/>
      <c r="JPY243" s="1574"/>
      <c r="JPZ243" s="1574"/>
      <c r="JQA243" s="1574"/>
      <c r="JQB243" s="1574"/>
      <c r="JQC243" s="1574"/>
      <c r="JQD243" s="1574"/>
      <c r="JQE243" s="1574"/>
      <c r="JQF243" s="1574"/>
      <c r="JQG243" s="1574"/>
      <c r="JQH243" s="1574"/>
      <c r="JQI243" s="1574"/>
      <c r="JQJ243" s="1574"/>
      <c r="JQK243" s="1574"/>
      <c r="JQL243" s="1574"/>
      <c r="JQM243" s="1574"/>
      <c r="JQN243" s="1574"/>
      <c r="JQO243" s="1574"/>
      <c r="JQP243" s="1574"/>
      <c r="JQQ243" s="1574"/>
      <c r="JQR243" s="1574"/>
      <c r="JQS243" s="1574"/>
      <c r="JQT243" s="1574"/>
      <c r="JQU243" s="1574"/>
      <c r="JQV243" s="1574"/>
      <c r="JQW243" s="1574"/>
      <c r="JQX243" s="1574"/>
      <c r="JQY243" s="1574"/>
      <c r="JQZ243" s="1574"/>
      <c r="JRA243" s="1574"/>
      <c r="JRB243" s="1574"/>
      <c r="JRC243" s="1574"/>
      <c r="JRD243" s="1574"/>
      <c r="JRE243" s="1574"/>
      <c r="JRF243" s="1574"/>
      <c r="JRG243" s="1574"/>
      <c r="JRH243" s="1574"/>
      <c r="JRI243" s="1574"/>
      <c r="JRJ243" s="1574"/>
      <c r="JRK243" s="1574"/>
      <c r="JRL243" s="1574"/>
      <c r="JRM243" s="1574"/>
      <c r="JRN243" s="1574"/>
      <c r="JRO243" s="1574"/>
      <c r="JRP243" s="1574"/>
      <c r="JRQ243" s="1574"/>
      <c r="JRR243" s="1574"/>
      <c r="JRS243" s="1574"/>
      <c r="JRT243" s="1574"/>
      <c r="JRU243" s="1574"/>
      <c r="JRV243" s="1574"/>
      <c r="JRW243" s="1574"/>
      <c r="JRX243" s="1574"/>
      <c r="JRY243" s="1574"/>
      <c r="JRZ243" s="1574"/>
      <c r="JSA243" s="1574"/>
      <c r="JSB243" s="1574"/>
      <c r="JSC243" s="1574"/>
      <c r="JSD243" s="1574"/>
      <c r="JSE243" s="1574"/>
      <c r="JSF243" s="1574"/>
      <c r="JSG243" s="1574"/>
      <c r="JSH243" s="1574"/>
      <c r="JSI243" s="1574"/>
      <c r="JSJ243" s="1574"/>
      <c r="JSK243" s="1574"/>
      <c r="JSL243" s="1574"/>
      <c r="JSM243" s="1574"/>
      <c r="JSN243" s="1574"/>
      <c r="JSO243" s="1574"/>
      <c r="JSP243" s="1574"/>
      <c r="JSQ243" s="1574"/>
      <c r="JSR243" s="1574"/>
      <c r="JSS243" s="1574"/>
      <c r="JST243" s="1574"/>
      <c r="JSU243" s="1574"/>
      <c r="JSV243" s="1574"/>
      <c r="JSW243" s="1574"/>
      <c r="JSX243" s="1574"/>
      <c r="JSY243" s="1574"/>
      <c r="JSZ243" s="1574"/>
      <c r="JTA243" s="1574"/>
      <c r="JTB243" s="1574"/>
      <c r="JTC243" s="1574"/>
      <c r="JTD243" s="1574"/>
      <c r="JTE243" s="1574"/>
      <c r="JTF243" s="1574"/>
      <c r="JTG243" s="1574"/>
      <c r="JTH243" s="1574"/>
      <c r="JTI243" s="1574"/>
      <c r="JTJ243" s="1574"/>
      <c r="JTK243" s="1574"/>
      <c r="JTL243" s="1574"/>
      <c r="JTM243" s="1574"/>
      <c r="JTN243" s="1574"/>
      <c r="JTO243" s="1574"/>
      <c r="JTP243" s="1574"/>
      <c r="JTQ243" s="1574"/>
      <c r="JTR243" s="1574"/>
      <c r="JTS243" s="1574"/>
      <c r="JTT243" s="1574"/>
      <c r="JTU243" s="1574"/>
      <c r="JTV243" s="1574"/>
      <c r="JTW243" s="1574"/>
      <c r="JTX243" s="1574"/>
      <c r="JTY243" s="1574"/>
      <c r="JTZ243" s="1574"/>
      <c r="JUA243" s="1574"/>
      <c r="JUB243" s="1574"/>
      <c r="JUC243" s="1574"/>
      <c r="JUD243" s="1574"/>
      <c r="JUE243" s="1574"/>
      <c r="JUF243" s="1574"/>
      <c r="JUG243" s="1574"/>
      <c r="JUH243" s="1574"/>
      <c r="JUI243" s="1574"/>
      <c r="JUJ243" s="1574"/>
      <c r="JUK243" s="1574"/>
      <c r="JUL243" s="1574"/>
      <c r="JUM243" s="1574"/>
      <c r="JUN243" s="1574"/>
      <c r="JUO243" s="1574"/>
      <c r="JUP243" s="1574"/>
      <c r="JUQ243" s="1574"/>
      <c r="JUR243" s="1574"/>
      <c r="JUS243" s="1574"/>
      <c r="JUT243" s="1574"/>
      <c r="JUU243" s="1574"/>
      <c r="JUV243" s="1574"/>
      <c r="JUW243" s="1574"/>
      <c r="JUX243" s="1574"/>
      <c r="JUY243" s="1574"/>
      <c r="JUZ243" s="1574"/>
      <c r="JVA243" s="1574"/>
      <c r="JVB243" s="1574"/>
      <c r="JVC243" s="1574"/>
      <c r="JVD243" s="1574"/>
      <c r="JVE243" s="1574"/>
      <c r="JVF243" s="1574"/>
      <c r="JVG243" s="1574"/>
      <c r="JVH243" s="1574"/>
      <c r="JVI243" s="1574"/>
      <c r="JVJ243" s="1574"/>
      <c r="JVK243" s="1574"/>
      <c r="JVL243" s="1574"/>
      <c r="JVM243" s="1574"/>
      <c r="JVN243" s="1574"/>
      <c r="JVO243" s="1574"/>
      <c r="JVP243" s="1574"/>
      <c r="JVQ243" s="1574"/>
      <c r="JVR243" s="1574"/>
      <c r="JVS243" s="1574"/>
      <c r="JVT243" s="1574"/>
      <c r="JVU243" s="1574"/>
      <c r="JVV243" s="1574"/>
      <c r="JVW243" s="1574"/>
      <c r="JVX243" s="1574"/>
      <c r="JVY243" s="1574"/>
      <c r="JVZ243" s="1574"/>
      <c r="JWA243" s="1574"/>
      <c r="JWB243" s="1574"/>
      <c r="JWC243" s="1574"/>
      <c r="JWD243" s="1574"/>
      <c r="JWE243" s="1574"/>
      <c r="JWF243" s="1574"/>
      <c r="JWG243" s="1574"/>
      <c r="JWH243" s="1574"/>
      <c r="JWI243" s="1574"/>
      <c r="JWJ243" s="1574"/>
      <c r="JWK243" s="1574"/>
      <c r="JWL243" s="1574"/>
      <c r="JWM243" s="1574"/>
      <c r="JWN243" s="1574"/>
      <c r="JWO243" s="1574"/>
      <c r="JWP243" s="1574"/>
      <c r="JWQ243" s="1574"/>
      <c r="JWR243" s="1574"/>
      <c r="JWS243" s="1574"/>
      <c r="JWT243" s="1574"/>
      <c r="JWU243" s="1574"/>
      <c r="JWV243" s="1574"/>
      <c r="JWW243" s="1574"/>
      <c r="JWX243" s="1574"/>
      <c r="JWY243" s="1574"/>
      <c r="JWZ243" s="1574"/>
      <c r="JXA243" s="1574"/>
      <c r="JXB243" s="1574"/>
      <c r="JXC243" s="1574"/>
      <c r="JXD243" s="1574"/>
      <c r="JXE243" s="1574"/>
      <c r="JXF243" s="1574"/>
      <c r="JXG243" s="1574"/>
      <c r="JXH243" s="1574"/>
      <c r="JXI243" s="1574"/>
      <c r="JXJ243" s="1574"/>
      <c r="JXK243" s="1574"/>
      <c r="JXL243" s="1574"/>
      <c r="JXM243" s="1574"/>
      <c r="JXN243" s="1574"/>
      <c r="JXO243" s="1574"/>
      <c r="JXP243" s="1574"/>
      <c r="JXQ243" s="1574"/>
      <c r="JXR243" s="1574"/>
      <c r="JXS243" s="1574"/>
      <c r="JXT243" s="1574"/>
      <c r="JXU243" s="1574"/>
      <c r="JXV243" s="1574"/>
      <c r="JXW243" s="1574"/>
      <c r="JXX243" s="1574"/>
      <c r="JXY243" s="1574"/>
      <c r="JXZ243" s="1574"/>
      <c r="JYA243" s="1574"/>
      <c r="JYB243" s="1574"/>
      <c r="JYC243" s="1574"/>
      <c r="JYD243" s="1574"/>
      <c r="JYE243" s="1574"/>
      <c r="JYF243" s="1574"/>
      <c r="JYG243" s="1574"/>
      <c r="JYH243" s="1574"/>
      <c r="JYI243" s="1574"/>
      <c r="JYJ243" s="1574"/>
      <c r="JYK243" s="1574"/>
      <c r="JYL243" s="1574"/>
      <c r="JYM243" s="1574"/>
      <c r="JYN243" s="1574"/>
      <c r="JYO243" s="1574"/>
      <c r="JYP243" s="1574"/>
      <c r="JYQ243" s="1574"/>
      <c r="JYR243" s="1574"/>
      <c r="JYS243" s="1574"/>
      <c r="JYT243" s="1574"/>
      <c r="JYU243" s="1574"/>
      <c r="JYV243" s="1574"/>
      <c r="JYW243" s="1574"/>
      <c r="JYX243" s="1574"/>
      <c r="JYY243" s="1574"/>
      <c r="JYZ243" s="1574"/>
      <c r="JZA243" s="1574"/>
      <c r="JZB243" s="1574"/>
      <c r="JZC243" s="1574"/>
      <c r="JZD243" s="1574"/>
      <c r="JZE243" s="1574"/>
      <c r="JZF243" s="1574"/>
      <c r="JZG243" s="1574"/>
      <c r="JZH243" s="1574"/>
      <c r="JZI243" s="1574"/>
      <c r="JZJ243" s="1574"/>
      <c r="JZK243" s="1574"/>
      <c r="JZL243" s="1574"/>
      <c r="JZM243" s="1574"/>
      <c r="JZN243" s="1574"/>
      <c r="JZO243" s="1574"/>
      <c r="JZP243" s="1574"/>
      <c r="JZQ243" s="1574"/>
      <c r="JZR243" s="1574"/>
      <c r="JZS243" s="1574"/>
      <c r="JZT243" s="1574"/>
      <c r="JZU243" s="1574"/>
      <c r="JZV243" s="1574"/>
      <c r="JZW243" s="1574"/>
      <c r="JZX243" s="1574"/>
      <c r="JZY243" s="1574"/>
      <c r="JZZ243" s="1574"/>
      <c r="KAA243" s="1574"/>
      <c r="KAB243" s="1574"/>
      <c r="KAC243" s="1574"/>
      <c r="KAD243" s="1574"/>
      <c r="KAE243" s="1574"/>
      <c r="KAF243" s="1574"/>
      <c r="KAG243" s="1574"/>
      <c r="KAH243" s="1574"/>
      <c r="KAI243" s="1574"/>
      <c r="KAJ243" s="1574"/>
      <c r="KAK243" s="1574"/>
      <c r="KAL243" s="1574"/>
      <c r="KAM243" s="1574"/>
      <c r="KAN243" s="1574"/>
      <c r="KAO243" s="1574"/>
      <c r="KAP243" s="1574"/>
      <c r="KAQ243" s="1574"/>
      <c r="KAR243" s="1574"/>
      <c r="KAS243" s="1574"/>
      <c r="KAT243" s="1574"/>
      <c r="KAU243" s="1574"/>
      <c r="KAV243" s="1574"/>
      <c r="KAW243" s="1574"/>
      <c r="KAX243" s="1574"/>
      <c r="KAY243" s="1574"/>
      <c r="KAZ243" s="1574"/>
      <c r="KBA243" s="1574"/>
      <c r="KBB243" s="1574"/>
      <c r="KBC243" s="1574"/>
      <c r="KBD243" s="1574"/>
      <c r="KBE243" s="1574"/>
      <c r="KBF243" s="1574"/>
      <c r="KBG243" s="1574"/>
      <c r="KBH243" s="1574"/>
      <c r="KBI243" s="1574"/>
      <c r="KBJ243" s="1574"/>
      <c r="KBK243" s="1574"/>
      <c r="KBL243" s="1574"/>
      <c r="KBM243" s="1574"/>
      <c r="KBN243" s="1574"/>
      <c r="KBO243" s="1574"/>
      <c r="KBP243" s="1574"/>
      <c r="KBQ243" s="1574"/>
      <c r="KBR243" s="1574"/>
      <c r="KBS243" s="1574"/>
      <c r="KBT243" s="1574"/>
      <c r="KBU243" s="1574"/>
      <c r="KBV243" s="1574"/>
      <c r="KBW243" s="1574"/>
      <c r="KBX243" s="1574"/>
      <c r="KBY243" s="1574"/>
      <c r="KBZ243" s="1574"/>
      <c r="KCA243" s="1574"/>
      <c r="KCB243" s="1574"/>
      <c r="KCC243" s="1574"/>
      <c r="KCD243" s="1574"/>
      <c r="KCE243" s="1574"/>
      <c r="KCF243" s="1574"/>
      <c r="KCG243" s="1574"/>
      <c r="KCH243" s="1574"/>
      <c r="KCI243" s="1574"/>
      <c r="KCJ243" s="1574"/>
      <c r="KCK243" s="1574"/>
      <c r="KCL243" s="1574"/>
      <c r="KCM243" s="1574"/>
      <c r="KCN243" s="1574"/>
      <c r="KCO243" s="1574"/>
      <c r="KCP243" s="1574"/>
      <c r="KCQ243" s="1574"/>
      <c r="KCR243" s="1574"/>
      <c r="KCS243" s="1574"/>
      <c r="KCT243" s="1574"/>
      <c r="KCU243" s="1574"/>
      <c r="KCV243" s="1574"/>
      <c r="KCW243" s="1574"/>
      <c r="KCX243" s="1574"/>
      <c r="KCY243" s="1574"/>
      <c r="KCZ243" s="1574"/>
      <c r="KDA243" s="1574"/>
      <c r="KDB243" s="1574"/>
      <c r="KDC243" s="1574"/>
      <c r="KDD243" s="1574"/>
      <c r="KDE243" s="1574"/>
      <c r="KDF243" s="1574"/>
      <c r="KDG243" s="1574"/>
      <c r="KDH243" s="1574"/>
      <c r="KDI243" s="1574"/>
      <c r="KDJ243" s="1574"/>
      <c r="KDK243" s="1574"/>
      <c r="KDL243" s="1574"/>
      <c r="KDM243" s="1574"/>
      <c r="KDN243" s="1574"/>
      <c r="KDO243" s="1574"/>
      <c r="KDP243" s="1574"/>
      <c r="KDQ243" s="1574"/>
      <c r="KDR243" s="1574"/>
      <c r="KDS243" s="1574"/>
      <c r="KDT243" s="1574"/>
      <c r="KDU243" s="1574"/>
      <c r="KDV243" s="1574"/>
      <c r="KDW243" s="1574"/>
      <c r="KDX243" s="1574"/>
      <c r="KDY243" s="1574"/>
      <c r="KDZ243" s="1574"/>
      <c r="KEA243" s="1574"/>
      <c r="KEB243" s="1574"/>
      <c r="KEC243" s="1574"/>
      <c r="KED243" s="1574"/>
      <c r="KEE243" s="1574"/>
      <c r="KEF243" s="1574"/>
      <c r="KEG243" s="1574"/>
      <c r="KEH243" s="1574"/>
      <c r="KEI243" s="1574"/>
      <c r="KEJ243" s="1574"/>
      <c r="KEK243" s="1574"/>
      <c r="KEL243" s="1574"/>
      <c r="KEM243" s="1574"/>
      <c r="KEN243" s="1574"/>
      <c r="KEO243" s="1574"/>
      <c r="KEP243" s="1574"/>
      <c r="KEQ243" s="1574"/>
      <c r="KER243" s="1574"/>
      <c r="KES243" s="1574"/>
      <c r="KET243" s="1574"/>
      <c r="KEU243" s="1574"/>
      <c r="KEV243" s="1574"/>
      <c r="KEW243" s="1574"/>
      <c r="KEX243" s="1574"/>
      <c r="KEY243" s="1574"/>
      <c r="KEZ243" s="1574"/>
      <c r="KFA243" s="1574"/>
      <c r="KFB243" s="1574"/>
      <c r="KFC243" s="1574"/>
      <c r="KFD243" s="1574"/>
      <c r="KFE243" s="1574"/>
      <c r="KFF243" s="1574"/>
      <c r="KFG243" s="1574"/>
      <c r="KFH243" s="1574"/>
      <c r="KFI243" s="1574"/>
      <c r="KFJ243" s="1574"/>
      <c r="KFK243" s="1574"/>
      <c r="KFL243" s="1574"/>
      <c r="KFM243" s="1574"/>
      <c r="KFN243" s="1574"/>
      <c r="KFO243" s="1574"/>
      <c r="KFP243" s="1574"/>
      <c r="KFQ243" s="1574"/>
      <c r="KFR243" s="1574"/>
      <c r="KFS243" s="1574"/>
      <c r="KFT243" s="1574"/>
      <c r="KFU243" s="1574"/>
      <c r="KFV243" s="1574"/>
      <c r="KFW243" s="1574"/>
      <c r="KFX243" s="1574"/>
      <c r="KFY243" s="1574"/>
      <c r="KFZ243" s="1574"/>
      <c r="KGA243" s="1574"/>
      <c r="KGB243" s="1574"/>
      <c r="KGC243" s="1574"/>
      <c r="KGD243" s="1574"/>
      <c r="KGE243" s="1574"/>
      <c r="KGF243" s="1574"/>
      <c r="KGG243" s="1574"/>
      <c r="KGH243" s="1574"/>
      <c r="KGI243" s="1574"/>
      <c r="KGJ243" s="1574"/>
      <c r="KGK243" s="1574"/>
      <c r="KGL243" s="1574"/>
      <c r="KGM243" s="1574"/>
      <c r="KGN243" s="1574"/>
      <c r="KGO243" s="1574"/>
      <c r="KGP243" s="1574"/>
      <c r="KGQ243" s="1574"/>
      <c r="KGR243" s="1574"/>
      <c r="KGS243" s="1574"/>
      <c r="KGT243" s="1574"/>
      <c r="KGU243" s="1574"/>
      <c r="KGV243" s="1574"/>
      <c r="KGW243" s="1574"/>
      <c r="KGX243" s="1574"/>
      <c r="KGY243" s="1574"/>
      <c r="KGZ243" s="1574"/>
      <c r="KHA243" s="1574"/>
      <c r="KHB243" s="1574"/>
      <c r="KHC243" s="1574"/>
      <c r="KHD243" s="1574"/>
      <c r="KHE243" s="1574"/>
      <c r="KHF243" s="1574"/>
      <c r="KHG243" s="1574"/>
      <c r="KHH243" s="1574"/>
      <c r="KHI243" s="1574"/>
      <c r="KHJ243" s="1574"/>
      <c r="KHK243" s="1574"/>
      <c r="KHL243" s="1574"/>
      <c r="KHM243" s="1574"/>
      <c r="KHN243" s="1574"/>
      <c r="KHO243" s="1574"/>
      <c r="KHP243" s="1574"/>
      <c r="KHQ243" s="1574"/>
      <c r="KHR243" s="1574"/>
      <c r="KHS243" s="1574"/>
      <c r="KHT243" s="1574"/>
      <c r="KHU243" s="1574"/>
      <c r="KHV243" s="1574"/>
      <c r="KHW243" s="1574"/>
      <c r="KHX243" s="1574"/>
      <c r="KHY243" s="1574"/>
      <c r="KHZ243" s="1574"/>
      <c r="KIA243" s="1574"/>
      <c r="KIB243" s="1574"/>
      <c r="KIC243" s="1574"/>
      <c r="KID243" s="1574"/>
      <c r="KIE243" s="1574"/>
      <c r="KIF243" s="1574"/>
      <c r="KIG243" s="1574"/>
      <c r="KIH243" s="1574"/>
      <c r="KII243" s="1574"/>
      <c r="KIJ243" s="1574"/>
      <c r="KIK243" s="1574"/>
      <c r="KIL243" s="1574"/>
      <c r="KIM243" s="1574"/>
      <c r="KIN243" s="1574"/>
      <c r="KIO243" s="1574"/>
      <c r="KIP243" s="1574"/>
      <c r="KIQ243" s="1574"/>
      <c r="KIR243" s="1574"/>
      <c r="KIS243" s="1574"/>
      <c r="KIT243" s="1574"/>
      <c r="KIU243" s="1574"/>
      <c r="KIV243" s="1574"/>
      <c r="KIW243" s="1574"/>
      <c r="KIX243" s="1574"/>
      <c r="KIY243" s="1574"/>
      <c r="KIZ243" s="1574"/>
      <c r="KJA243" s="1574"/>
      <c r="KJB243" s="1574"/>
      <c r="KJC243" s="1574"/>
      <c r="KJD243" s="1574"/>
      <c r="KJE243" s="1574"/>
      <c r="KJF243" s="1574"/>
      <c r="KJG243" s="1574"/>
      <c r="KJH243" s="1574"/>
      <c r="KJI243" s="1574"/>
      <c r="KJJ243" s="1574"/>
      <c r="KJK243" s="1574"/>
      <c r="KJL243" s="1574"/>
      <c r="KJM243" s="1574"/>
      <c r="KJN243" s="1574"/>
      <c r="KJO243" s="1574"/>
      <c r="KJP243" s="1574"/>
      <c r="KJQ243" s="1574"/>
      <c r="KJR243" s="1574"/>
      <c r="KJS243" s="1574"/>
      <c r="KJT243" s="1574"/>
      <c r="KJU243" s="1574"/>
      <c r="KJV243" s="1574"/>
      <c r="KJW243" s="1574"/>
      <c r="KJX243" s="1574"/>
      <c r="KJY243" s="1574"/>
      <c r="KJZ243" s="1574"/>
      <c r="KKA243" s="1574"/>
      <c r="KKB243" s="1574"/>
      <c r="KKC243" s="1574"/>
      <c r="KKD243" s="1574"/>
      <c r="KKE243" s="1574"/>
      <c r="KKF243" s="1574"/>
      <c r="KKG243" s="1574"/>
      <c r="KKH243" s="1574"/>
      <c r="KKI243" s="1574"/>
      <c r="KKJ243" s="1574"/>
      <c r="KKK243" s="1574"/>
      <c r="KKL243" s="1574"/>
      <c r="KKM243" s="1574"/>
      <c r="KKN243" s="1574"/>
      <c r="KKO243" s="1574"/>
      <c r="KKP243" s="1574"/>
      <c r="KKQ243" s="1574"/>
      <c r="KKR243" s="1574"/>
      <c r="KKS243" s="1574"/>
      <c r="KKT243" s="1574"/>
      <c r="KKU243" s="1574"/>
      <c r="KKV243" s="1574"/>
      <c r="KKW243" s="1574"/>
      <c r="KKX243" s="1574"/>
      <c r="KKY243" s="1574"/>
      <c r="KKZ243" s="1574"/>
      <c r="KLA243" s="1574"/>
      <c r="KLB243" s="1574"/>
      <c r="KLC243" s="1574"/>
      <c r="KLD243" s="1574"/>
      <c r="KLE243" s="1574"/>
      <c r="KLF243" s="1574"/>
      <c r="KLG243" s="1574"/>
      <c r="KLH243" s="1574"/>
      <c r="KLI243" s="1574"/>
      <c r="KLJ243" s="1574"/>
      <c r="KLK243" s="1574"/>
      <c r="KLL243" s="1574"/>
      <c r="KLM243" s="1574"/>
      <c r="KLN243" s="1574"/>
      <c r="KLO243" s="1574"/>
      <c r="KLP243" s="1574"/>
      <c r="KLQ243" s="1574"/>
      <c r="KLR243" s="1574"/>
      <c r="KLS243" s="1574"/>
      <c r="KLT243" s="1574"/>
      <c r="KLU243" s="1574"/>
      <c r="KLV243" s="1574"/>
      <c r="KLW243" s="1574"/>
      <c r="KLX243" s="1574"/>
      <c r="KLY243" s="1574"/>
      <c r="KLZ243" s="1574"/>
      <c r="KMA243" s="1574"/>
      <c r="KMB243" s="1574"/>
      <c r="KMC243" s="1574"/>
      <c r="KMD243" s="1574"/>
      <c r="KME243" s="1574"/>
      <c r="KMF243" s="1574"/>
      <c r="KMG243" s="1574"/>
      <c r="KMH243" s="1574"/>
      <c r="KMI243" s="1574"/>
      <c r="KMJ243" s="1574"/>
      <c r="KMK243" s="1574"/>
      <c r="KML243" s="1574"/>
      <c r="KMM243" s="1574"/>
      <c r="KMN243" s="1574"/>
      <c r="KMO243" s="1574"/>
      <c r="KMP243" s="1574"/>
      <c r="KMQ243" s="1574"/>
      <c r="KMR243" s="1574"/>
      <c r="KMS243" s="1574"/>
      <c r="KMT243" s="1574"/>
      <c r="KMU243" s="1574"/>
      <c r="KMV243" s="1574"/>
      <c r="KMW243" s="1574"/>
      <c r="KMX243" s="1574"/>
      <c r="KMY243" s="1574"/>
      <c r="KMZ243" s="1574"/>
      <c r="KNA243" s="1574"/>
      <c r="KNB243" s="1574"/>
      <c r="KNC243" s="1574"/>
      <c r="KND243" s="1574"/>
      <c r="KNE243" s="1574"/>
      <c r="KNF243" s="1574"/>
      <c r="KNG243" s="1574"/>
      <c r="KNH243" s="1574"/>
      <c r="KNI243" s="1574"/>
      <c r="KNJ243" s="1574"/>
      <c r="KNK243" s="1574"/>
      <c r="KNL243" s="1574"/>
      <c r="KNM243" s="1574"/>
      <c r="KNN243" s="1574"/>
      <c r="KNO243" s="1574"/>
      <c r="KNP243" s="1574"/>
      <c r="KNQ243" s="1574"/>
      <c r="KNR243" s="1574"/>
      <c r="KNS243" s="1574"/>
      <c r="KNT243" s="1574"/>
      <c r="KNU243" s="1574"/>
      <c r="KNV243" s="1574"/>
      <c r="KNW243" s="1574"/>
      <c r="KNX243" s="1574"/>
      <c r="KNY243" s="1574"/>
      <c r="KNZ243" s="1574"/>
      <c r="KOA243" s="1574"/>
      <c r="KOB243" s="1574"/>
      <c r="KOC243" s="1574"/>
      <c r="KOD243" s="1574"/>
      <c r="KOE243" s="1574"/>
      <c r="KOF243" s="1574"/>
      <c r="KOG243" s="1574"/>
      <c r="KOH243" s="1574"/>
      <c r="KOI243" s="1574"/>
      <c r="KOJ243" s="1574"/>
      <c r="KOK243" s="1574"/>
      <c r="KOL243" s="1574"/>
      <c r="KOM243" s="1574"/>
      <c r="KON243" s="1574"/>
      <c r="KOO243" s="1574"/>
      <c r="KOP243" s="1574"/>
      <c r="KOQ243" s="1574"/>
      <c r="KOR243" s="1574"/>
      <c r="KOS243" s="1574"/>
      <c r="KOT243" s="1574"/>
      <c r="KOU243" s="1574"/>
      <c r="KOV243" s="1574"/>
      <c r="KOW243" s="1574"/>
      <c r="KOX243" s="1574"/>
      <c r="KOY243" s="1574"/>
      <c r="KOZ243" s="1574"/>
      <c r="KPA243" s="1574"/>
      <c r="KPB243" s="1574"/>
      <c r="KPC243" s="1574"/>
      <c r="KPD243" s="1574"/>
      <c r="KPE243" s="1574"/>
      <c r="KPF243" s="1574"/>
      <c r="KPG243" s="1574"/>
      <c r="KPH243" s="1574"/>
      <c r="KPI243" s="1574"/>
      <c r="KPJ243" s="1574"/>
      <c r="KPK243" s="1574"/>
      <c r="KPL243" s="1574"/>
      <c r="KPM243" s="1574"/>
      <c r="KPN243" s="1574"/>
      <c r="KPO243" s="1574"/>
      <c r="KPP243" s="1574"/>
      <c r="KPQ243" s="1574"/>
      <c r="KPR243" s="1574"/>
      <c r="KPS243" s="1574"/>
      <c r="KPT243" s="1574"/>
      <c r="KPU243" s="1574"/>
      <c r="KPV243" s="1574"/>
      <c r="KPW243" s="1574"/>
      <c r="KPX243" s="1574"/>
      <c r="KPY243" s="1574"/>
      <c r="KPZ243" s="1574"/>
      <c r="KQA243" s="1574"/>
      <c r="KQB243" s="1574"/>
      <c r="KQC243" s="1574"/>
      <c r="KQD243" s="1574"/>
      <c r="KQE243" s="1574"/>
      <c r="KQF243" s="1574"/>
      <c r="KQG243" s="1574"/>
      <c r="KQH243" s="1574"/>
      <c r="KQI243" s="1574"/>
      <c r="KQJ243" s="1574"/>
      <c r="KQK243" s="1574"/>
      <c r="KQL243" s="1574"/>
      <c r="KQM243" s="1574"/>
      <c r="KQN243" s="1574"/>
      <c r="KQO243" s="1574"/>
      <c r="KQP243" s="1574"/>
      <c r="KQQ243" s="1574"/>
      <c r="KQR243" s="1574"/>
      <c r="KQS243" s="1574"/>
      <c r="KQT243" s="1574"/>
      <c r="KQU243" s="1574"/>
      <c r="KQV243" s="1574"/>
      <c r="KQW243" s="1574"/>
      <c r="KQX243" s="1574"/>
      <c r="KQY243" s="1574"/>
      <c r="KQZ243" s="1574"/>
      <c r="KRA243" s="1574"/>
      <c r="KRB243" s="1574"/>
      <c r="KRC243" s="1574"/>
      <c r="KRD243" s="1574"/>
      <c r="KRE243" s="1574"/>
      <c r="KRF243" s="1574"/>
      <c r="KRG243" s="1574"/>
      <c r="KRH243" s="1574"/>
      <c r="KRI243" s="1574"/>
      <c r="KRJ243" s="1574"/>
      <c r="KRK243" s="1574"/>
      <c r="KRL243" s="1574"/>
      <c r="KRM243" s="1574"/>
      <c r="KRN243" s="1574"/>
      <c r="KRO243" s="1574"/>
      <c r="KRP243" s="1574"/>
      <c r="KRQ243" s="1574"/>
      <c r="KRR243" s="1574"/>
      <c r="KRS243" s="1574"/>
      <c r="KRT243" s="1574"/>
      <c r="KRU243" s="1574"/>
      <c r="KRV243" s="1574"/>
      <c r="KRW243" s="1574"/>
      <c r="KRX243" s="1574"/>
      <c r="KRY243" s="1574"/>
      <c r="KRZ243" s="1574"/>
      <c r="KSA243" s="1574"/>
      <c r="KSB243" s="1574"/>
      <c r="KSC243" s="1574"/>
      <c r="KSD243" s="1574"/>
      <c r="KSE243" s="1574"/>
      <c r="KSF243" s="1574"/>
      <c r="KSG243" s="1574"/>
      <c r="KSH243" s="1574"/>
      <c r="KSI243" s="1574"/>
      <c r="KSJ243" s="1574"/>
      <c r="KSK243" s="1574"/>
      <c r="KSL243" s="1574"/>
      <c r="KSM243" s="1574"/>
      <c r="KSN243" s="1574"/>
      <c r="KSO243" s="1574"/>
      <c r="KSP243" s="1574"/>
      <c r="KSQ243" s="1574"/>
      <c r="KSR243" s="1574"/>
      <c r="KSS243" s="1574"/>
      <c r="KST243" s="1574"/>
      <c r="KSU243" s="1574"/>
      <c r="KSV243" s="1574"/>
      <c r="KSW243" s="1574"/>
      <c r="KSX243" s="1574"/>
      <c r="KSY243" s="1574"/>
      <c r="KSZ243" s="1574"/>
      <c r="KTA243" s="1574"/>
      <c r="KTB243" s="1574"/>
      <c r="KTC243" s="1574"/>
      <c r="KTD243" s="1574"/>
      <c r="KTE243" s="1574"/>
      <c r="KTF243" s="1574"/>
      <c r="KTG243" s="1574"/>
      <c r="KTH243" s="1574"/>
      <c r="KTI243" s="1574"/>
      <c r="KTJ243" s="1574"/>
      <c r="KTK243" s="1574"/>
      <c r="KTL243" s="1574"/>
      <c r="KTM243" s="1574"/>
      <c r="KTN243" s="1574"/>
      <c r="KTO243" s="1574"/>
      <c r="KTP243" s="1574"/>
      <c r="KTQ243" s="1574"/>
      <c r="KTR243" s="1574"/>
      <c r="KTS243" s="1574"/>
      <c r="KTT243" s="1574"/>
      <c r="KTU243" s="1574"/>
      <c r="KTV243" s="1574"/>
      <c r="KTW243" s="1574"/>
      <c r="KTX243" s="1574"/>
      <c r="KTY243" s="1574"/>
      <c r="KTZ243" s="1574"/>
      <c r="KUA243" s="1574"/>
      <c r="KUB243" s="1574"/>
      <c r="KUC243" s="1574"/>
      <c r="KUD243" s="1574"/>
      <c r="KUE243" s="1574"/>
      <c r="KUF243" s="1574"/>
      <c r="KUG243" s="1574"/>
      <c r="KUH243" s="1574"/>
      <c r="KUI243" s="1574"/>
      <c r="KUJ243" s="1574"/>
      <c r="KUK243" s="1574"/>
      <c r="KUL243" s="1574"/>
      <c r="KUM243" s="1574"/>
      <c r="KUN243" s="1574"/>
      <c r="KUO243" s="1574"/>
      <c r="KUP243" s="1574"/>
      <c r="KUQ243" s="1574"/>
      <c r="KUR243" s="1574"/>
      <c r="KUS243" s="1574"/>
      <c r="KUT243" s="1574"/>
      <c r="KUU243" s="1574"/>
      <c r="KUV243" s="1574"/>
      <c r="KUW243" s="1574"/>
      <c r="KUX243" s="1574"/>
      <c r="KUY243" s="1574"/>
      <c r="KUZ243" s="1574"/>
      <c r="KVA243" s="1574"/>
      <c r="KVB243" s="1574"/>
      <c r="KVC243" s="1574"/>
      <c r="KVD243" s="1574"/>
      <c r="KVE243" s="1574"/>
      <c r="KVF243" s="1574"/>
      <c r="KVG243" s="1574"/>
      <c r="KVH243" s="1574"/>
      <c r="KVI243" s="1574"/>
      <c r="KVJ243" s="1574"/>
      <c r="KVK243" s="1574"/>
      <c r="KVL243" s="1574"/>
      <c r="KVM243" s="1574"/>
      <c r="KVN243" s="1574"/>
      <c r="KVO243" s="1574"/>
      <c r="KVP243" s="1574"/>
      <c r="KVQ243" s="1574"/>
      <c r="KVR243" s="1574"/>
      <c r="KVS243" s="1574"/>
      <c r="KVT243" s="1574"/>
      <c r="KVU243" s="1574"/>
      <c r="KVV243" s="1574"/>
      <c r="KVW243" s="1574"/>
      <c r="KVX243" s="1574"/>
      <c r="KVY243" s="1574"/>
      <c r="KVZ243" s="1574"/>
      <c r="KWA243" s="1574"/>
      <c r="KWB243" s="1574"/>
      <c r="KWC243" s="1574"/>
      <c r="KWD243" s="1574"/>
      <c r="KWE243" s="1574"/>
      <c r="KWF243" s="1574"/>
      <c r="KWG243" s="1574"/>
      <c r="KWH243" s="1574"/>
      <c r="KWI243" s="1574"/>
      <c r="KWJ243" s="1574"/>
      <c r="KWK243" s="1574"/>
      <c r="KWL243" s="1574"/>
      <c r="KWM243" s="1574"/>
      <c r="KWN243" s="1574"/>
      <c r="KWO243" s="1574"/>
      <c r="KWP243" s="1574"/>
      <c r="KWQ243" s="1574"/>
      <c r="KWR243" s="1574"/>
      <c r="KWS243" s="1574"/>
      <c r="KWT243" s="1574"/>
      <c r="KWU243" s="1574"/>
      <c r="KWV243" s="1574"/>
      <c r="KWW243" s="1574"/>
      <c r="KWX243" s="1574"/>
      <c r="KWY243" s="1574"/>
      <c r="KWZ243" s="1574"/>
      <c r="KXA243" s="1574"/>
      <c r="KXB243" s="1574"/>
      <c r="KXC243" s="1574"/>
      <c r="KXD243" s="1574"/>
      <c r="KXE243" s="1574"/>
      <c r="KXF243" s="1574"/>
      <c r="KXG243" s="1574"/>
      <c r="KXH243" s="1574"/>
      <c r="KXI243" s="1574"/>
      <c r="KXJ243" s="1574"/>
      <c r="KXK243" s="1574"/>
      <c r="KXL243" s="1574"/>
      <c r="KXM243" s="1574"/>
      <c r="KXN243" s="1574"/>
      <c r="KXO243" s="1574"/>
      <c r="KXP243" s="1574"/>
      <c r="KXQ243" s="1574"/>
      <c r="KXR243" s="1574"/>
      <c r="KXS243" s="1574"/>
      <c r="KXT243" s="1574"/>
      <c r="KXU243" s="1574"/>
      <c r="KXV243" s="1574"/>
      <c r="KXW243" s="1574"/>
      <c r="KXX243" s="1574"/>
      <c r="KXY243" s="1574"/>
      <c r="KXZ243" s="1574"/>
      <c r="KYA243" s="1574"/>
      <c r="KYB243" s="1574"/>
      <c r="KYC243" s="1574"/>
      <c r="KYD243" s="1574"/>
      <c r="KYE243" s="1574"/>
      <c r="KYF243" s="1574"/>
      <c r="KYG243" s="1574"/>
      <c r="KYH243" s="1574"/>
      <c r="KYI243" s="1574"/>
      <c r="KYJ243" s="1574"/>
      <c r="KYK243" s="1574"/>
      <c r="KYL243" s="1574"/>
      <c r="KYM243" s="1574"/>
      <c r="KYN243" s="1574"/>
      <c r="KYO243" s="1574"/>
      <c r="KYP243" s="1574"/>
      <c r="KYQ243" s="1574"/>
      <c r="KYR243" s="1574"/>
      <c r="KYS243" s="1574"/>
      <c r="KYT243" s="1574"/>
      <c r="KYU243" s="1574"/>
      <c r="KYV243" s="1574"/>
      <c r="KYW243" s="1574"/>
      <c r="KYX243" s="1574"/>
      <c r="KYY243" s="1574"/>
      <c r="KYZ243" s="1574"/>
      <c r="KZA243" s="1574"/>
      <c r="KZB243" s="1574"/>
      <c r="KZC243" s="1574"/>
      <c r="KZD243" s="1574"/>
      <c r="KZE243" s="1574"/>
      <c r="KZF243" s="1574"/>
      <c r="KZG243" s="1574"/>
      <c r="KZH243" s="1574"/>
      <c r="KZI243" s="1574"/>
      <c r="KZJ243" s="1574"/>
      <c r="KZK243" s="1574"/>
      <c r="KZL243" s="1574"/>
      <c r="KZM243" s="1574"/>
      <c r="KZN243" s="1574"/>
      <c r="KZO243" s="1574"/>
      <c r="KZP243" s="1574"/>
      <c r="KZQ243" s="1574"/>
      <c r="KZR243" s="1574"/>
      <c r="KZS243" s="1574"/>
      <c r="KZT243" s="1574"/>
      <c r="KZU243" s="1574"/>
      <c r="KZV243" s="1574"/>
      <c r="KZW243" s="1574"/>
      <c r="KZX243" s="1574"/>
      <c r="KZY243" s="1574"/>
      <c r="KZZ243" s="1574"/>
      <c r="LAA243" s="1574"/>
      <c r="LAB243" s="1574"/>
      <c r="LAC243" s="1574"/>
      <c r="LAD243" s="1574"/>
      <c r="LAE243" s="1574"/>
      <c r="LAF243" s="1574"/>
      <c r="LAG243" s="1574"/>
      <c r="LAH243" s="1574"/>
      <c r="LAI243" s="1574"/>
      <c r="LAJ243" s="1574"/>
      <c r="LAK243" s="1574"/>
      <c r="LAL243" s="1574"/>
      <c r="LAM243" s="1574"/>
      <c r="LAN243" s="1574"/>
      <c r="LAO243" s="1574"/>
      <c r="LAP243" s="1574"/>
      <c r="LAQ243" s="1574"/>
      <c r="LAR243" s="1574"/>
      <c r="LAS243" s="1574"/>
      <c r="LAT243" s="1574"/>
      <c r="LAU243" s="1574"/>
      <c r="LAV243" s="1574"/>
      <c r="LAW243" s="1574"/>
      <c r="LAX243" s="1574"/>
      <c r="LAY243" s="1574"/>
      <c r="LAZ243" s="1574"/>
      <c r="LBA243" s="1574"/>
      <c r="LBB243" s="1574"/>
      <c r="LBC243" s="1574"/>
      <c r="LBD243" s="1574"/>
      <c r="LBE243" s="1574"/>
      <c r="LBF243" s="1574"/>
      <c r="LBG243" s="1574"/>
      <c r="LBH243" s="1574"/>
      <c r="LBI243" s="1574"/>
      <c r="LBJ243" s="1574"/>
      <c r="LBK243" s="1574"/>
      <c r="LBL243" s="1574"/>
      <c r="LBM243" s="1574"/>
      <c r="LBN243" s="1574"/>
      <c r="LBO243" s="1574"/>
      <c r="LBP243" s="1574"/>
      <c r="LBQ243" s="1574"/>
      <c r="LBR243" s="1574"/>
      <c r="LBS243" s="1574"/>
      <c r="LBT243" s="1574"/>
      <c r="LBU243" s="1574"/>
      <c r="LBV243" s="1574"/>
      <c r="LBW243" s="1574"/>
      <c r="LBX243" s="1574"/>
      <c r="LBY243" s="1574"/>
      <c r="LBZ243" s="1574"/>
      <c r="LCA243" s="1574"/>
      <c r="LCB243" s="1574"/>
      <c r="LCC243" s="1574"/>
      <c r="LCD243" s="1574"/>
      <c r="LCE243" s="1574"/>
      <c r="LCF243" s="1574"/>
      <c r="LCG243" s="1574"/>
      <c r="LCH243" s="1574"/>
      <c r="LCI243" s="1574"/>
      <c r="LCJ243" s="1574"/>
      <c r="LCK243" s="1574"/>
      <c r="LCL243" s="1574"/>
      <c r="LCM243" s="1574"/>
      <c r="LCN243" s="1574"/>
      <c r="LCO243" s="1574"/>
      <c r="LCP243" s="1574"/>
      <c r="LCQ243" s="1574"/>
      <c r="LCR243" s="1574"/>
      <c r="LCS243" s="1574"/>
      <c r="LCT243" s="1574"/>
      <c r="LCU243" s="1574"/>
      <c r="LCV243" s="1574"/>
      <c r="LCW243" s="1574"/>
      <c r="LCX243" s="1574"/>
      <c r="LCY243" s="1574"/>
      <c r="LCZ243" s="1574"/>
      <c r="LDA243" s="1574"/>
      <c r="LDB243" s="1574"/>
      <c r="LDC243" s="1574"/>
      <c r="LDD243" s="1574"/>
      <c r="LDE243" s="1574"/>
      <c r="LDF243" s="1574"/>
      <c r="LDG243" s="1574"/>
      <c r="LDH243" s="1574"/>
      <c r="LDI243" s="1574"/>
      <c r="LDJ243" s="1574"/>
      <c r="LDK243" s="1574"/>
      <c r="LDL243" s="1574"/>
      <c r="LDM243" s="1574"/>
      <c r="LDN243" s="1574"/>
      <c r="LDO243" s="1574"/>
      <c r="LDP243" s="1574"/>
      <c r="LDQ243" s="1574"/>
      <c r="LDR243" s="1574"/>
      <c r="LDS243" s="1574"/>
      <c r="LDT243" s="1574"/>
      <c r="LDU243" s="1574"/>
      <c r="LDV243" s="1574"/>
      <c r="LDW243" s="1574"/>
      <c r="LDX243" s="1574"/>
      <c r="LDY243" s="1574"/>
      <c r="LDZ243" s="1574"/>
      <c r="LEA243" s="1574"/>
      <c r="LEB243" s="1574"/>
      <c r="LEC243" s="1574"/>
      <c r="LED243" s="1574"/>
      <c r="LEE243" s="1574"/>
      <c r="LEF243" s="1574"/>
      <c r="LEG243" s="1574"/>
      <c r="LEH243" s="1574"/>
      <c r="LEI243" s="1574"/>
      <c r="LEJ243" s="1574"/>
      <c r="LEK243" s="1574"/>
      <c r="LEL243" s="1574"/>
      <c r="LEM243" s="1574"/>
      <c r="LEN243" s="1574"/>
      <c r="LEO243" s="1574"/>
      <c r="LEP243" s="1574"/>
      <c r="LEQ243" s="1574"/>
      <c r="LER243" s="1574"/>
      <c r="LES243" s="1574"/>
      <c r="LET243" s="1574"/>
      <c r="LEU243" s="1574"/>
      <c r="LEV243" s="1574"/>
      <c r="LEW243" s="1574"/>
      <c r="LEX243" s="1574"/>
      <c r="LEY243" s="1574"/>
      <c r="LEZ243" s="1574"/>
      <c r="LFA243" s="1574"/>
      <c r="LFB243" s="1574"/>
      <c r="LFC243" s="1574"/>
      <c r="LFD243" s="1574"/>
      <c r="LFE243" s="1574"/>
      <c r="LFF243" s="1574"/>
      <c r="LFG243" s="1574"/>
      <c r="LFH243" s="1574"/>
      <c r="LFI243" s="1574"/>
      <c r="LFJ243" s="1574"/>
      <c r="LFK243" s="1574"/>
      <c r="LFL243" s="1574"/>
      <c r="LFM243" s="1574"/>
      <c r="LFN243" s="1574"/>
      <c r="LFO243" s="1574"/>
      <c r="LFP243" s="1574"/>
      <c r="LFQ243" s="1574"/>
      <c r="LFR243" s="1574"/>
      <c r="LFS243" s="1574"/>
      <c r="LFT243" s="1574"/>
      <c r="LFU243" s="1574"/>
      <c r="LFV243" s="1574"/>
      <c r="LFW243" s="1574"/>
      <c r="LFX243" s="1574"/>
      <c r="LFY243" s="1574"/>
      <c r="LFZ243" s="1574"/>
      <c r="LGA243" s="1574"/>
      <c r="LGB243" s="1574"/>
      <c r="LGC243" s="1574"/>
      <c r="LGD243" s="1574"/>
      <c r="LGE243" s="1574"/>
      <c r="LGF243" s="1574"/>
      <c r="LGG243" s="1574"/>
      <c r="LGH243" s="1574"/>
      <c r="LGI243" s="1574"/>
      <c r="LGJ243" s="1574"/>
      <c r="LGK243" s="1574"/>
      <c r="LGL243" s="1574"/>
      <c r="LGM243" s="1574"/>
      <c r="LGN243" s="1574"/>
      <c r="LGO243" s="1574"/>
      <c r="LGP243" s="1574"/>
      <c r="LGQ243" s="1574"/>
      <c r="LGR243" s="1574"/>
      <c r="LGS243" s="1574"/>
      <c r="LGT243" s="1574"/>
      <c r="LGU243" s="1574"/>
      <c r="LGV243" s="1574"/>
      <c r="LGW243" s="1574"/>
      <c r="LGX243" s="1574"/>
      <c r="LGY243" s="1574"/>
      <c r="LGZ243" s="1574"/>
      <c r="LHA243" s="1574"/>
      <c r="LHB243" s="1574"/>
      <c r="LHC243" s="1574"/>
      <c r="LHD243" s="1574"/>
      <c r="LHE243" s="1574"/>
      <c r="LHF243" s="1574"/>
      <c r="LHG243" s="1574"/>
      <c r="LHH243" s="1574"/>
      <c r="LHI243" s="1574"/>
      <c r="LHJ243" s="1574"/>
      <c r="LHK243" s="1574"/>
      <c r="LHL243" s="1574"/>
      <c r="LHM243" s="1574"/>
      <c r="LHN243" s="1574"/>
      <c r="LHO243" s="1574"/>
      <c r="LHP243" s="1574"/>
      <c r="LHQ243" s="1574"/>
      <c r="LHR243" s="1574"/>
      <c r="LHS243" s="1574"/>
      <c r="LHT243" s="1574"/>
      <c r="LHU243" s="1574"/>
      <c r="LHV243" s="1574"/>
      <c r="LHW243" s="1574"/>
      <c r="LHX243" s="1574"/>
      <c r="LHY243" s="1574"/>
      <c r="LHZ243" s="1574"/>
      <c r="LIA243" s="1574"/>
      <c r="LIB243" s="1574"/>
      <c r="LIC243" s="1574"/>
      <c r="LID243" s="1574"/>
      <c r="LIE243" s="1574"/>
      <c r="LIF243" s="1574"/>
      <c r="LIG243" s="1574"/>
      <c r="LIH243" s="1574"/>
      <c r="LII243" s="1574"/>
      <c r="LIJ243" s="1574"/>
      <c r="LIK243" s="1574"/>
      <c r="LIL243" s="1574"/>
      <c r="LIM243" s="1574"/>
      <c r="LIN243" s="1574"/>
      <c r="LIO243" s="1574"/>
      <c r="LIP243" s="1574"/>
      <c r="LIQ243" s="1574"/>
      <c r="LIR243" s="1574"/>
      <c r="LIS243" s="1574"/>
      <c r="LIT243" s="1574"/>
      <c r="LIU243" s="1574"/>
      <c r="LIV243" s="1574"/>
      <c r="LIW243" s="1574"/>
      <c r="LIX243" s="1574"/>
      <c r="LIY243" s="1574"/>
      <c r="LIZ243" s="1574"/>
      <c r="LJA243" s="1574"/>
      <c r="LJB243" s="1574"/>
      <c r="LJC243" s="1574"/>
      <c r="LJD243" s="1574"/>
      <c r="LJE243" s="1574"/>
      <c r="LJF243" s="1574"/>
      <c r="LJG243" s="1574"/>
      <c r="LJH243" s="1574"/>
      <c r="LJI243" s="1574"/>
      <c r="LJJ243" s="1574"/>
      <c r="LJK243" s="1574"/>
      <c r="LJL243" s="1574"/>
      <c r="LJM243" s="1574"/>
      <c r="LJN243" s="1574"/>
      <c r="LJO243" s="1574"/>
      <c r="LJP243" s="1574"/>
      <c r="LJQ243" s="1574"/>
      <c r="LJR243" s="1574"/>
      <c r="LJS243" s="1574"/>
      <c r="LJT243" s="1574"/>
      <c r="LJU243" s="1574"/>
      <c r="LJV243" s="1574"/>
      <c r="LJW243" s="1574"/>
      <c r="LJX243" s="1574"/>
      <c r="LJY243" s="1574"/>
      <c r="LJZ243" s="1574"/>
      <c r="LKA243" s="1574"/>
      <c r="LKB243" s="1574"/>
      <c r="LKC243" s="1574"/>
      <c r="LKD243" s="1574"/>
      <c r="LKE243" s="1574"/>
      <c r="LKF243" s="1574"/>
      <c r="LKG243" s="1574"/>
      <c r="LKH243" s="1574"/>
      <c r="LKI243" s="1574"/>
      <c r="LKJ243" s="1574"/>
      <c r="LKK243" s="1574"/>
      <c r="LKL243" s="1574"/>
      <c r="LKM243" s="1574"/>
      <c r="LKN243" s="1574"/>
      <c r="LKO243" s="1574"/>
      <c r="LKP243" s="1574"/>
      <c r="LKQ243" s="1574"/>
      <c r="LKR243" s="1574"/>
      <c r="LKS243" s="1574"/>
      <c r="LKT243" s="1574"/>
      <c r="LKU243" s="1574"/>
      <c r="LKV243" s="1574"/>
      <c r="LKW243" s="1574"/>
      <c r="LKX243" s="1574"/>
      <c r="LKY243" s="1574"/>
      <c r="LKZ243" s="1574"/>
      <c r="LLA243" s="1574"/>
      <c r="LLB243" s="1574"/>
      <c r="LLC243" s="1574"/>
      <c r="LLD243" s="1574"/>
      <c r="LLE243" s="1574"/>
      <c r="LLF243" s="1574"/>
      <c r="LLG243" s="1574"/>
      <c r="LLH243" s="1574"/>
      <c r="LLI243" s="1574"/>
      <c r="LLJ243" s="1574"/>
      <c r="LLK243" s="1574"/>
      <c r="LLL243" s="1574"/>
      <c r="LLM243" s="1574"/>
      <c r="LLN243" s="1574"/>
      <c r="LLO243" s="1574"/>
      <c r="LLP243" s="1574"/>
      <c r="LLQ243" s="1574"/>
      <c r="LLR243" s="1574"/>
      <c r="LLS243" s="1574"/>
      <c r="LLT243" s="1574"/>
      <c r="LLU243" s="1574"/>
      <c r="LLV243" s="1574"/>
      <c r="LLW243" s="1574"/>
      <c r="LLX243" s="1574"/>
      <c r="LLY243" s="1574"/>
      <c r="LLZ243" s="1574"/>
      <c r="LMA243" s="1574"/>
      <c r="LMB243" s="1574"/>
      <c r="LMC243" s="1574"/>
      <c r="LMD243" s="1574"/>
      <c r="LME243" s="1574"/>
      <c r="LMF243" s="1574"/>
      <c r="LMG243" s="1574"/>
      <c r="LMH243" s="1574"/>
      <c r="LMI243" s="1574"/>
      <c r="LMJ243" s="1574"/>
      <c r="LMK243" s="1574"/>
      <c r="LML243" s="1574"/>
      <c r="LMM243" s="1574"/>
      <c r="LMN243" s="1574"/>
      <c r="LMO243" s="1574"/>
      <c r="LMP243" s="1574"/>
      <c r="LMQ243" s="1574"/>
      <c r="LMR243" s="1574"/>
      <c r="LMS243" s="1574"/>
      <c r="LMT243" s="1574"/>
      <c r="LMU243" s="1574"/>
      <c r="LMV243" s="1574"/>
      <c r="LMW243" s="1574"/>
      <c r="LMX243" s="1574"/>
      <c r="LMY243" s="1574"/>
      <c r="LMZ243" s="1574"/>
      <c r="LNA243" s="1574"/>
      <c r="LNB243" s="1574"/>
      <c r="LNC243" s="1574"/>
      <c r="LND243" s="1574"/>
      <c r="LNE243" s="1574"/>
      <c r="LNF243" s="1574"/>
      <c r="LNG243" s="1574"/>
      <c r="LNH243" s="1574"/>
      <c r="LNI243" s="1574"/>
      <c r="LNJ243" s="1574"/>
      <c r="LNK243" s="1574"/>
      <c r="LNL243" s="1574"/>
      <c r="LNM243" s="1574"/>
      <c r="LNN243" s="1574"/>
      <c r="LNO243" s="1574"/>
      <c r="LNP243" s="1574"/>
      <c r="LNQ243" s="1574"/>
      <c r="LNR243" s="1574"/>
      <c r="LNS243" s="1574"/>
      <c r="LNT243" s="1574"/>
      <c r="LNU243" s="1574"/>
      <c r="LNV243" s="1574"/>
      <c r="LNW243" s="1574"/>
      <c r="LNX243" s="1574"/>
      <c r="LNY243" s="1574"/>
      <c r="LNZ243" s="1574"/>
      <c r="LOA243" s="1574"/>
      <c r="LOB243" s="1574"/>
      <c r="LOC243" s="1574"/>
      <c r="LOD243" s="1574"/>
      <c r="LOE243" s="1574"/>
      <c r="LOF243" s="1574"/>
      <c r="LOG243" s="1574"/>
      <c r="LOH243" s="1574"/>
      <c r="LOI243" s="1574"/>
      <c r="LOJ243" s="1574"/>
      <c r="LOK243" s="1574"/>
      <c r="LOL243" s="1574"/>
      <c r="LOM243" s="1574"/>
      <c r="LON243" s="1574"/>
      <c r="LOO243" s="1574"/>
      <c r="LOP243" s="1574"/>
      <c r="LOQ243" s="1574"/>
      <c r="LOR243" s="1574"/>
      <c r="LOS243" s="1574"/>
      <c r="LOT243" s="1574"/>
      <c r="LOU243" s="1574"/>
      <c r="LOV243" s="1574"/>
      <c r="LOW243" s="1574"/>
      <c r="LOX243" s="1574"/>
      <c r="LOY243" s="1574"/>
      <c r="LOZ243" s="1574"/>
      <c r="LPA243" s="1574"/>
      <c r="LPB243" s="1574"/>
      <c r="LPC243" s="1574"/>
      <c r="LPD243" s="1574"/>
      <c r="LPE243" s="1574"/>
      <c r="LPF243" s="1574"/>
      <c r="LPG243" s="1574"/>
      <c r="LPH243" s="1574"/>
      <c r="LPI243" s="1574"/>
      <c r="LPJ243" s="1574"/>
      <c r="LPK243" s="1574"/>
      <c r="LPL243" s="1574"/>
      <c r="LPM243" s="1574"/>
      <c r="LPN243" s="1574"/>
      <c r="LPO243" s="1574"/>
      <c r="LPP243" s="1574"/>
      <c r="LPQ243" s="1574"/>
      <c r="LPR243" s="1574"/>
      <c r="LPS243" s="1574"/>
      <c r="LPT243" s="1574"/>
      <c r="LPU243" s="1574"/>
      <c r="LPV243" s="1574"/>
      <c r="LPW243" s="1574"/>
      <c r="LPX243" s="1574"/>
      <c r="LPY243" s="1574"/>
      <c r="LPZ243" s="1574"/>
      <c r="LQA243" s="1574"/>
      <c r="LQB243" s="1574"/>
      <c r="LQC243" s="1574"/>
      <c r="LQD243" s="1574"/>
      <c r="LQE243" s="1574"/>
      <c r="LQF243" s="1574"/>
      <c r="LQG243" s="1574"/>
      <c r="LQH243" s="1574"/>
      <c r="LQI243" s="1574"/>
      <c r="LQJ243" s="1574"/>
      <c r="LQK243" s="1574"/>
      <c r="LQL243" s="1574"/>
      <c r="LQM243" s="1574"/>
      <c r="LQN243" s="1574"/>
      <c r="LQO243" s="1574"/>
      <c r="LQP243" s="1574"/>
      <c r="LQQ243" s="1574"/>
      <c r="LQR243" s="1574"/>
      <c r="LQS243" s="1574"/>
      <c r="LQT243" s="1574"/>
      <c r="LQU243" s="1574"/>
      <c r="LQV243" s="1574"/>
      <c r="LQW243" s="1574"/>
      <c r="LQX243" s="1574"/>
      <c r="LQY243" s="1574"/>
      <c r="LQZ243" s="1574"/>
      <c r="LRA243" s="1574"/>
      <c r="LRB243" s="1574"/>
      <c r="LRC243" s="1574"/>
      <c r="LRD243" s="1574"/>
      <c r="LRE243" s="1574"/>
      <c r="LRF243" s="1574"/>
      <c r="LRG243" s="1574"/>
      <c r="LRH243" s="1574"/>
      <c r="LRI243" s="1574"/>
      <c r="LRJ243" s="1574"/>
      <c r="LRK243" s="1574"/>
      <c r="LRL243" s="1574"/>
      <c r="LRM243" s="1574"/>
      <c r="LRN243" s="1574"/>
      <c r="LRO243" s="1574"/>
      <c r="LRP243" s="1574"/>
      <c r="LRQ243" s="1574"/>
      <c r="LRR243" s="1574"/>
      <c r="LRS243" s="1574"/>
      <c r="LRT243" s="1574"/>
      <c r="LRU243" s="1574"/>
      <c r="LRV243" s="1574"/>
      <c r="LRW243" s="1574"/>
      <c r="LRX243" s="1574"/>
      <c r="LRY243" s="1574"/>
      <c r="LRZ243" s="1574"/>
      <c r="LSA243" s="1574"/>
      <c r="LSB243" s="1574"/>
      <c r="LSC243" s="1574"/>
      <c r="LSD243" s="1574"/>
      <c r="LSE243" s="1574"/>
      <c r="LSF243" s="1574"/>
      <c r="LSG243" s="1574"/>
      <c r="LSH243" s="1574"/>
      <c r="LSI243" s="1574"/>
      <c r="LSJ243" s="1574"/>
      <c r="LSK243" s="1574"/>
      <c r="LSL243" s="1574"/>
      <c r="LSM243" s="1574"/>
      <c r="LSN243" s="1574"/>
      <c r="LSO243" s="1574"/>
      <c r="LSP243" s="1574"/>
      <c r="LSQ243" s="1574"/>
      <c r="LSR243" s="1574"/>
      <c r="LSS243" s="1574"/>
      <c r="LST243" s="1574"/>
      <c r="LSU243" s="1574"/>
      <c r="LSV243" s="1574"/>
      <c r="LSW243" s="1574"/>
      <c r="LSX243" s="1574"/>
      <c r="LSY243" s="1574"/>
      <c r="LSZ243" s="1574"/>
      <c r="LTA243" s="1574"/>
      <c r="LTB243" s="1574"/>
      <c r="LTC243" s="1574"/>
      <c r="LTD243" s="1574"/>
      <c r="LTE243" s="1574"/>
      <c r="LTF243" s="1574"/>
      <c r="LTG243" s="1574"/>
      <c r="LTH243" s="1574"/>
      <c r="LTI243" s="1574"/>
      <c r="LTJ243" s="1574"/>
      <c r="LTK243" s="1574"/>
      <c r="LTL243" s="1574"/>
      <c r="LTM243" s="1574"/>
      <c r="LTN243" s="1574"/>
      <c r="LTO243" s="1574"/>
      <c r="LTP243" s="1574"/>
      <c r="LTQ243" s="1574"/>
      <c r="LTR243" s="1574"/>
      <c r="LTS243" s="1574"/>
      <c r="LTT243" s="1574"/>
      <c r="LTU243" s="1574"/>
      <c r="LTV243" s="1574"/>
      <c r="LTW243" s="1574"/>
      <c r="LTX243" s="1574"/>
      <c r="LTY243" s="1574"/>
      <c r="LTZ243" s="1574"/>
      <c r="LUA243" s="1574"/>
      <c r="LUB243" s="1574"/>
      <c r="LUC243" s="1574"/>
      <c r="LUD243" s="1574"/>
      <c r="LUE243" s="1574"/>
      <c r="LUF243" s="1574"/>
      <c r="LUG243" s="1574"/>
      <c r="LUH243" s="1574"/>
      <c r="LUI243" s="1574"/>
      <c r="LUJ243" s="1574"/>
      <c r="LUK243" s="1574"/>
      <c r="LUL243" s="1574"/>
      <c r="LUM243" s="1574"/>
      <c r="LUN243" s="1574"/>
      <c r="LUO243" s="1574"/>
      <c r="LUP243" s="1574"/>
      <c r="LUQ243" s="1574"/>
      <c r="LUR243" s="1574"/>
      <c r="LUS243" s="1574"/>
      <c r="LUT243" s="1574"/>
      <c r="LUU243" s="1574"/>
      <c r="LUV243" s="1574"/>
      <c r="LUW243" s="1574"/>
      <c r="LUX243" s="1574"/>
      <c r="LUY243" s="1574"/>
      <c r="LUZ243" s="1574"/>
      <c r="LVA243" s="1574"/>
      <c r="LVB243" s="1574"/>
      <c r="LVC243" s="1574"/>
      <c r="LVD243" s="1574"/>
      <c r="LVE243" s="1574"/>
      <c r="LVF243" s="1574"/>
      <c r="LVG243" s="1574"/>
      <c r="LVH243" s="1574"/>
      <c r="LVI243" s="1574"/>
      <c r="LVJ243" s="1574"/>
      <c r="LVK243" s="1574"/>
      <c r="LVL243" s="1574"/>
      <c r="LVM243" s="1574"/>
      <c r="LVN243" s="1574"/>
      <c r="LVO243" s="1574"/>
      <c r="LVP243" s="1574"/>
      <c r="LVQ243" s="1574"/>
      <c r="LVR243" s="1574"/>
      <c r="LVS243" s="1574"/>
      <c r="LVT243" s="1574"/>
      <c r="LVU243" s="1574"/>
      <c r="LVV243" s="1574"/>
      <c r="LVW243" s="1574"/>
      <c r="LVX243" s="1574"/>
      <c r="LVY243" s="1574"/>
      <c r="LVZ243" s="1574"/>
      <c r="LWA243" s="1574"/>
      <c r="LWB243" s="1574"/>
      <c r="LWC243" s="1574"/>
      <c r="LWD243" s="1574"/>
      <c r="LWE243" s="1574"/>
      <c r="LWF243" s="1574"/>
      <c r="LWG243" s="1574"/>
      <c r="LWH243" s="1574"/>
      <c r="LWI243" s="1574"/>
      <c r="LWJ243" s="1574"/>
      <c r="LWK243" s="1574"/>
      <c r="LWL243" s="1574"/>
      <c r="LWM243" s="1574"/>
      <c r="LWN243" s="1574"/>
      <c r="LWO243" s="1574"/>
      <c r="LWP243" s="1574"/>
      <c r="LWQ243" s="1574"/>
      <c r="LWR243" s="1574"/>
      <c r="LWS243" s="1574"/>
      <c r="LWT243" s="1574"/>
      <c r="LWU243" s="1574"/>
      <c r="LWV243" s="1574"/>
      <c r="LWW243" s="1574"/>
      <c r="LWX243" s="1574"/>
      <c r="LWY243" s="1574"/>
      <c r="LWZ243" s="1574"/>
      <c r="LXA243" s="1574"/>
      <c r="LXB243" s="1574"/>
      <c r="LXC243" s="1574"/>
      <c r="LXD243" s="1574"/>
      <c r="LXE243" s="1574"/>
      <c r="LXF243" s="1574"/>
      <c r="LXG243" s="1574"/>
      <c r="LXH243" s="1574"/>
      <c r="LXI243" s="1574"/>
      <c r="LXJ243" s="1574"/>
      <c r="LXK243" s="1574"/>
      <c r="LXL243" s="1574"/>
      <c r="LXM243" s="1574"/>
      <c r="LXN243" s="1574"/>
      <c r="LXO243" s="1574"/>
      <c r="LXP243" s="1574"/>
      <c r="LXQ243" s="1574"/>
      <c r="LXR243" s="1574"/>
      <c r="LXS243" s="1574"/>
      <c r="LXT243" s="1574"/>
      <c r="LXU243" s="1574"/>
      <c r="LXV243" s="1574"/>
      <c r="LXW243" s="1574"/>
      <c r="LXX243" s="1574"/>
      <c r="LXY243" s="1574"/>
      <c r="LXZ243" s="1574"/>
      <c r="LYA243" s="1574"/>
      <c r="LYB243" s="1574"/>
      <c r="LYC243" s="1574"/>
      <c r="LYD243" s="1574"/>
      <c r="LYE243" s="1574"/>
      <c r="LYF243" s="1574"/>
      <c r="LYG243" s="1574"/>
      <c r="LYH243" s="1574"/>
      <c r="LYI243" s="1574"/>
      <c r="LYJ243" s="1574"/>
      <c r="LYK243" s="1574"/>
      <c r="LYL243" s="1574"/>
      <c r="LYM243" s="1574"/>
      <c r="LYN243" s="1574"/>
      <c r="LYO243" s="1574"/>
      <c r="LYP243" s="1574"/>
      <c r="LYQ243" s="1574"/>
      <c r="LYR243" s="1574"/>
      <c r="LYS243" s="1574"/>
      <c r="LYT243" s="1574"/>
      <c r="LYU243" s="1574"/>
      <c r="LYV243" s="1574"/>
      <c r="LYW243" s="1574"/>
      <c r="LYX243" s="1574"/>
      <c r="LYY243" s="1574"/>
      <c r="LYZ243" s="1574"/>
      <c r="LZA243" s="1574"/>
      <c r="LZB243" s="1574"/>
      <c r="LZC243" s="1574"/>
      <c r="LZD243" s="1574"/>
      <c r="LZE243" s="1574"/>
      <c r="LZF243" s="1574"/>
      <c r="LZG243" s="1574"/>
      <c r="LZH243" s="1574"/>
      <c r="LZI243" s="1574"/>
      <c r="LZJ243" s="1574"/>
      <c r="LZK243" s="1574"/>
      <c r="LZL243" s="1574"/>
      <c r="LZM243" s="1574"/>
      <c r="LZN243" s="1574"/>
      <c r="LZO243" s="1574"/>
      <c r="LZP243" s="1574"/>
      <c r="LZQ243" s="1574"/>
      <c r="LZR243" s="1574"/>
      <c r="LZS243" s="1574"/>
      <c r="LZT243" s="1574"/>
      <c r="LZU243" s="1574"/>
      <c r="LZV243" s="1574"/>
      <c r="LZW243" s="1574"/>
      <c r="LZX243" s="1574"/>
      <c r="LZY243" s="1574"/>
      <c r="LZZ243" s="1574"/>
      <c r="MAA243" s="1574"/>
      <c r="MAB243" s="1574"/>
      <c r="MAC243" s="1574"/>
      <c r="MAD243" s="1574"/>
      <c r="MAE243" s="1574"/>
      <c r="MAF243" s="1574"/>
      <c r="MAG243" s="1574"/>
      <c r="MAH243" s="1574"/>
      <c r="MAI243" s="1574"/>
      <c r="MAJ243" s="1574"/>
      <c r="MAK243" s="1574"/>
      <c r="MAL243" s="1574"/>
      <c r="MAM243" s="1574"/>
      <c r="MAN243" s="1574"/>
      <c r="MAO243" s="1574"/>
      <c r="MAP243" s="1574"/>
      <c r="MAQ243" s="1574"/>
      <c r="MAR243" s="1574"/>
      <c r="MAS243" s="1574"/>
      <c r="MAT243" s="1574"/>
      <c r="MAU243" s="1574"/>
      <c r="MAV243" s="1574"/>
      <c r="MAW243" s="1574"/>
      <c r="MAX243" s="1574"/>
      <c r="MAY243" s="1574"/>
      <c r="MAZ243" s="1574"/>
      <c r="MBA243" s="1574"/>
      <c r="MBB243" s="1574"/>
      <c r="MBC243" s="1574"/>
      <c r="MBD243" s="1574"/>
      <c r="MBE243" s="1574"/>
      <c r="MBF243" s="1574"/>
      <c r="MBG243" s="1574"/>
      <c r="MBH243" s="1574"/>
      <c r="MBI243" s="1574"/>
      <c r="MBJ243" s="1574"/>
      <c r="MBK243" s="1574"/>
      <c r="MBL243" s="1574"/>
      <c r="MBM243" s="1574"/>
      <c r="MBN243" s="1574"/>
      <c r="MBO243" s="1574"/>
      <c r="MBP243" s="1574"/>
      <c r="MBQ243" s="1574"/>
      <c r="MBR243" s="1574"/>
      <c r="MBS243" s="1574"/>
      <c r="MBT243" s="1574"/>
      <c r="MBU243" s="1574"/>
      <c r="MBV243" s="1574"/>
      <c r="MBW243" s="1574"/>
      <c r="MBX243" s="1574"/>
      <c r="MBY243" s="1574"/>
      <c r="MBZ243" s="1574"/>
      <c r="MCA243" s="1574"/>
      <c r="MCB243" s="1574"/>
      <c r="MCC243" s="1574"/>
      <c r="MCD243" s="1574"/>
      <c r="MCE243" s="1574"/>
      <c r="MCF243" s="1574"/>
      <c r="MCG243" s="1574"/>
      <c r="MCH243" s="1574"/>
      <c r="MCI243" s="1574"/>
      <c r="MCJ243" s="1574"/>
      <c r="MCK243" s="1574"/>
      <c r="MCL243" s="1574"/>
      <c r="MCM243" s="1574"/>
      <c r="MCN243" s="1574"/>
      <c r="MCO243" s="1574"/>
      <c r="MCP243" s="1574"/>
      <c r="MCQ243" s="1574"/>
      <c r="MCR243" s="1574"/>
      <c r="MCS243" s="1574"/>
      <c r="MCT243" s="1574"/>
      <c r="MCU243" s="1574"/>
      <c r="MCV243" s="1574"/>
      <c r="MCW243" s="1574"/>
      <c r="MCX243" s="1574"/>
      <c r="MCY243" s="1574"/>
      <c r="MCZ243" s="1574"/>
      <c r="MDA243" s="1574"/>
      <c r="MDB243" s="1574"/>
      <c r="MDC243" s="1574"/>
      <c r="MDD243" s="1574"/>
      <c r="MDE243" s="1574"/>
      <c r="MDF243" s="1574"/>
      <c r="MDG243" s="1574"/>
      <c r="MDH243" s="1574"/>
      <c r="MDI243" s="1574"/>
      <c r="MDJ243" s="1574"/>
      <c r="MDK243" s="1574"/>
      <c r="MDL243" s="1574"/>
      <c r="MDM243" s="1574"/>
      <c r="MDN243" s="1574"/>
      <c r="MDO243" s="1574"/>
      <c r="MDP243" s="1574"/>
      <c r="MDQ243" s="1574"/>
      <c r="MDR243" s="1574"/>
      <c r="MDS243" s="1574"/>
      <c r="MDT243" s="1574"/>
      <c r="MDU243" s="1574"/>
      <c r="MDV243" s="1574"/>
      <c r="MDW243" s="1574"/>
      <c r="MDX243" s="1574"/>
      <c r="MDY243" s="1574"/>
      <c r="MDZ243" s="1574"/>
      <c r="MEA243" s="1574"/>
      <c r="MEB243" s="1574"/>
      <c r="MEC243" s="1574"/>
      <c r="MED243" s="1574"/>
      <c r="MEE243" s="1574"/>
      <c r="MEF243" s="1574"/>
      <c r="MEG243" s="1574"/>
      <c r="MEH243" s="1574"/>
      <c r="MEI243" s="1574"/>
      <c r="MEJ243" s="1574"/>
      <c r="MEK243" s="1574"/>
      <c r="MEL243" s="1574"/>
      <c r="MEM243" s="1574"/>
      <c r="MEN243" s="1574"/>
      <c r="MEO243" s="1574"/>
      <c r="MEP243" s="1574"/>
      <c r="MEQ243" s="1574"/>
      <c r="MER243" s="1574"/>
      <c r="MES243" s="1574"/>
      <c r="MET243" s="1574"/>
      <c r="MEU243" s="1574"/>
      <c r="MEV243" s="1574"/>
      <c r="MEW243" s="1574"/>
      <c r="MEX243" s="1574"/>
      <c r="MEY243" s="1574"/>
      <c r="MEZ243" s="1574"/>
      <c r="MFA243" s="1574"/>
      <c r="MFB243" s="1574"/>
      <c r="MFC243" s="1574"/>
      <c r="MFD243" s="1574"/>
      <c r="MFE243" s="1574"/>
      <c r="MFF243" s="1574"/>
      <c r="MFG243" s="1574"/>
      <c r="MFH243" s="1574"/>
      <c r="MFI243" s="1574"/>
      <c r="MFJ243" s="1574"/>
      <c r="MFK243" s="1574"/>
      <c r="MFL243" s="1574"/>
      <c r="MFM243" s="1574"/>
      <c r="MFN243" s="1574"/>
      <c r="MFO243" s="1574"/>
      <c r="MFP243" s="1574"/>
      <c r="MFQ243" s="1574"/>
      <c r="MFR243" s="1574"/>
      <c r="MFS243" s="1574"/>
      <c r="MFT243" s="1574"/>
      <c r="MFU243" s="1574"/>
      <c r="MFV243" s="1574"/>
      <c r="MFW243" s="1574"/>
      <c r="MFX243" s="1574"/>
      <c r="MFY243" s="1574"/>
      <c r="MFZ243" s="1574"/>
      <c r="MGA243" s="1574"/>
      <c r="MGB243" s="1574"/>
      <c r="MGC243" s="1574"/>
      <c r="MGD243" s="1574"/>
      <c r="MGE243" s="1574"/>
      <c r="MGF243" s="1574"/>
      <c r="MGG243" s="1574"/>
      <c r="MGH243" s="1574"/>
      <c r="MGI243" s="1574"/>
      <c r="MGJ243" s="1574"/>
      <c r="MGK243" s="1574"/>
      <c r="MGL243" s="1574"/>
      <c r="MGM243" s="1574"/>
      <c r="MGN243" s="1574"/>
      <c r="MGO243" s="1574"/>
      <c r="MGP243" s="1574"/>
      <c r="MGQ243" s="1574"/>
      <c r="MGR243" s="1574"/>
      <c r="MGS243" s="1574"/>
      <c r="MGT243" s="1574"/>
      <c r="MGU243" s="1574"/>
      <c r="MGV243" s="1574"/>
      <c r="MGW243" s="1574"/>
      <c r="MGX243" s="1574"/>
      <c r="MGY243" s="1574"/>
      <c r="MGZ243" s="1574"/>
      <c r="MHA243" s="1574"/>
      <c r="MHB243" s="1574"/>
      <c r="MHC243" s="1574"/>
      <c r="MHD243" s="1574"/>
      <c r="MHE243" s="1574"/>
      <c r="MHF243" s="1574"/>
      <c r="MHG243" s="1574"/>
      <c r="MHH243" s="1574"/>
      <c r="MHI243" s="1574"/>
      <c r="MHJ243" s="1574"/>
      <c r="MHK243" s="1574"/>
      <c r="MHL243" s="1574"/>
      <c r="MHM243" s="1574"/>
      <c r="MHN243" s="1574"/>
      <c r="MHO243" s="1574"/>
      <c r="MHP243" s="1574"/>
      <c r="MHQ243" s="1574"/>
      <c r="MHR243" s="1574"/>
      <c r="MHS243" s="1574"/>
      <c r="MHT243" s="1574"/>
      <c r="MHU243" s="1574"/>
      <c r="MHV243" s="1574"/>
      <c r="MHW243" s="1574"/>
      <c r="MHX243" s="1574"/>
      <c r="MHY243" s="1574"/>
      <c r="MHZ243" s="1574"/>
      <c r="MIA243" s="1574"/>
      <c r="MIB243" s="1574"/>
      <c r="MIC243" s="1574"/>
      <c r="MID243" s="1574"/>
      <c r="MIE243" s="1574"/>
      <c r="MIF243" s="1574"/>
      <c r="MIG243" s="1574"/>
      <c r="MIH243" s="1574"/>
      <c r="MII243" s="1574"/>
      <c r="MIJ243" s="1574"/>
      <c r="MIK243" s="1574"/>
      <c r="MIL243" s="1574"/>
      <c r="MIM243" s="1574"/>
      <c r="MIN243" s="1574"/>
      <c r="MIO243" s="1574"/>
      <c r="MIP243" s="1574"/>
      <c r="MIQ243" s="1574"/>
      <c r="MIR243" s="1574"/>
      <c r="MIS243" s="1574"/>
      <c r="MIT243" s="1574"/>
      <c r="MIU243" s="1574"/>
      <c r="MIV243" s="1574"/>
      <c r="MIW243" s="1574"/>
      <c r="MIX243" s="1574"/>
      <c r="MIY243" s="1574"/>
      <c r="MIZ243" s="1574"/>
      <c r="MJA243" s="1574"/>
      <c r="MJB243" s="1574"/>
      <c r="MJC243" s="1574"/>
      <c r="MJD243" s="1574"/>
      <c r="MJE243" s="1574"/>
      <c r="MJF243" s="1574"/>
      <c r="MJG243" s="1574"/>
      <c r="MJH243" s="1574"/>
      <c r="MJI243" s="1574"/>
      <c r="MJJ243" s="1574"/>
      <c r="MJK243" s="1574"/>
      <c r="MJL243" s="1574"/>
      <c r="MJM243" s="1574"/>
      <c r="MJN243" s="1574"/>
      <c r="MJO243" s="1574"/>
      <c r="MJP243" s="1574"/>
      <c r="MJQ243" s="1574"/>
      <c r="MJR243" s="1574"/>
      <c r="MJS243" s="1574"/>
      <c r="MJT243" s="1574"/>
      <c r="MJU243" s="1574"/>
      <c r="MJV243" s="1574"/>
      <c r="MJW243" s="1574"/>
      <c r="MJX243" s="1574"/>
      <c r="MJY243" s="1574"/>
      <c r="MJZ243" s="1574"/>
      <c r="MKA243" s="1574"/>
      <c r="MKB243" s="1574"/>
      <c r="MKC243" s="1574"/>
      <c r="MKD243" s="1574"/>
      <c r="MKE243" s="1574"/>
      <c r="MKF243" s="1574"/>
      <c r="MKG243" s="1574"/>
      <c r="MKH243" s="1574"/>
      <c r="MKI243" s="1574"/>
      <c r="MKJ243" s="1574"/>
      <c r="MKK243" s="1574"/>
      <c r="MKL243" s="1574"/>
      <c r="MKM243" s="1574"/>
      <c r="MKN243" s="1574"/>
      <c r="MKO243" s="1574"/>
      <c r="MKP243" s="1574"/>
      <c r="MKQ243" s="1574"/>
      <c r="MKR243" s="1574"/>
      <c r="MKS243" s="1574"/>
      <c r="MKT243" s="1574"/>
      <c r="MKU243" s="1574"/>
      <c r="MKV243" s="1574"/>
      <c r="MKW243" s="1574"/>
      <c r="MKX243" s="1574"/>
      <c r="MKY243" s="1574"/>
      <c r="MKZ243" s="1574"/>
      <c r="MLA243" s="1574"/>
      <c r="MLB243" s="1574"/>
      <c r="MLC243" s="1574"/>
      <c r="MLD243" s="1574"/>
      <c r="MLE243" s="1574"/>
      <c r="MLF243" s="1574"/>
      <c r="MLG243" s="1574"/>
      <c r="MLH243" s="1574"/>
      <c r="MLI243" s="1574"/>
      <c r="MLJ243" s="1574"/>
      <c r="MLK243" s="1574"/>
      <c r="MLL243" s="1574"/>
      <c r="MLM243" s="1574"/>
      <c r="MLN243" s="1574"/>
      <c r="MLO243" s="1574"/>
      <c r="MLP243" s="1574"/>
      <c r="MLQ243" s="1574"/>
      <c r="MLR243" s="1574"/>
      <c r="MLS243" s="1574"/>
      <c r="MLT243" s="1574"/>
      <c r="MLU243" s="1574"/>
      <c r="MLV243" s="1574"/>
      <c r="MLW243" s="1574"/>
      <c r="MLX243" s="1574"/>
      <c r="MLY243" s="1574"/>
      <c r="MLZ243" s="1574"/>
      <c r="MMA243" s="1574"/>
      <c r="MMB243" s="1574"/>
      <c r="MMC243" s="1574"/>
      <c r="MMD243" s="1574"/>
      <c r="MME243" s="1574"/>
      <c r="MMF243" s="1574"/>
      <c r="MMG243" s="1574"/>
      <c r="MMH243" s="1574"/>
      <c r="MMI243" s="1574"/>
      <c r="MMJ243" s="1574"/>
      <c r="MMK243" s="1574"/>
      <c r="MML243" s="1574"/>
      <c r="MMM243" s="1574"/>
      <c r="MMN243" s="1574"/>
      <c r="MMO243" s="1574"/>
      <c r="MMP243" s="1574"/>
      <c r="MMQ243" s="1574"/>
      <c r="MMR243" s="1574"/>
      <c r="MMS243" s="1574"/>
      <c r="MMT243" s="1574"/>
      <c r="MMU243" s="1574"/>
      <c r="MMV243" s="1574"/>
      <c r="MMW243" s="1574"/>
      <c r="MMX243" s="1574"/>
      <c r="MMY243" s="1574"/>
      <c r="MMZ243" s="1574"/>
      <c r="MNA243" s="1574"/>
      <c r="MNB243" s="1574"/>
      <c r="MNC243" s="1574"/>
      <c r="MND243" s="1574"/>
      <c r="MNE243" s="1574"/>
      <c r="MNF243" s="1574"/>
      <c r="MNG243" s="1574"/>
      <c r="MNH243" s="1574"/>
      <c r="MNI243" s="1574"/>
      <c r="MNJ243" s="1574"/>
      <c r="MNK243" s="1574"/>
      <c r="MNL243" s="1574"/>
      <c r="MNM243" s="1574"/>
      <c r="MNN243" s="1574"/>
      <c r="MNO243" s="1574"/>
      <c r="MNP243" s="1574"/>
      <c r="MNQ243" s="1574"/>
      <c r="MNR243" s="1574"/>
      <c r="MNS243" s="1574"/>
      <c r="MNT243" s="1574"/>
      <c r="MNU243" s="1574"/>
      <c r="MNV243" s="1574"/>
      <c r="MNW243" s="1574"/>
      <c r="MNX243" s="1574"/>
      <c r="MNY243" s="1574"/>
      <c r="MNZ243" s="1574"/>
      <c r="MOA243" s="1574"/>
      <c r="MOB243" s="1574"/>
      <c r="MOC243" s="1574"/>
      <c r="MOD243" s="1574"/>
      <c r="MOE243" s="1574"/>
      <c r="MOF243" s="1574"/>
      <c r="MOG243" s="1574"/>
      <c r="MOH243" s="1574"/>
      <c r="MOI243" s="1574"/>
      <c r="MOJ243" s="1574"/>
      <c r="MOK243" s="1574"/>
      <c r="MOL243" s="1574"/>
      <c r="MOM243" s="1574"/>
      <c r="MON243" s="1574"/>
      <c r="MOO243" s="1574"/>
      <c r="MOP243" s="1574"/>
      <c r="MOQ243" s="1574"/>
      <c r="MOR243" s="1574"/>
      <c r="MOS243" s="1574"/>
      <c r="MOT243" s="1574"/>
      <c r="MOU243" s="1574"/>
      <c r="MOV243" s="1574"/>
      <c r="MOW243" s="1574"/>
      <c r="MOX243" s="1574"/>
      <c r="MOY243" s="1574"/>
      <c r="MOZ243" s="1574"/>
      <c r="MPA243" s="1574"/>
      <c r="MPB243" s="1574"/>
      <c r="MPC243" s="1574"/>
      <c r="MPD243" s="1574"/>
      <c r="MPE243" s="1574"/>
      <c r="MPF243" s="1574"/>
      <c r="MPG243" s="1574"/>
      <c r="MPH243" s="1574"/>
      <c r="MPI243" s="1574"/>
      <c r="MPJ243" s="1574"/>
      <c r="MPK243" s="1574"/>
      <c r="MPL243" s="1574"/>
      <c r="MPM243" s="1574"/>
      <c r="MPN243" s="1574"/>
      <c r="MPO243" s="1574"/>
      <c r="MPP243" s="1574"/>
      <c r="MPQ243" s="1574"/>
      <c r="MPR243" s="1574"/>
      <c r="MPS243" s="1574"/>
      <c r="MPT243" s="1574"/>
      <c r="MPU243" s="1574"/>
      <c r="MPV243" s="1574"/>
      <c r="MPW243" s="1574"/>
      <c r="MPX243" s="1574"/>
      <c r="MPY243" s="1574"/>
      <c r="MPZ243" s="1574"/>
      <c r="MQA243" s="1574"/>
      <c r="MQB243" s="1574"/>
      <c r="MQC243" s="1574"/>
      <c r="MQD243" s="1574"/>
      <c r="MQE243" s="1574"/>
      <c r="MQF243" s="1574"/>
      <c r="MQG243" s="1574"/>
      <c r="MQH243" s="1574"/>
      <c r="MQI243" s="1574"/>
      <c r="MQJ243" s="1574"/>
      <c r="MQK243" s="1574"/>
      <c r="MQL243" s="1574"/>
      <c r="MQM243" s="1574"/>
      <c r="MQN243" s="1574"/>
      <c r="MQO243" s="1574"/>
      <c r="MQP243" s="1574"/>
      <c r="MQQ243" s="1574"/>
      <c r="MQR243" s="1574"/>
      <c r="MQS243" s="1574"/>
      <c r="MQT243" s="1574"/>
      <c r="MQU243" s="1574"/>
      <c r="MQV243" s="1574"/>
      <c r="MQW243" s="1574"/>
      <c r="MQX243" s="1574"/>
      <c r="MQY243" s="1574"/>
      <c r="MQZ243" s="1574"/>
      <c r="MRA243" s="1574"/>
      <c r="MRB243" s="1574"/>
      <c r="MRC243" s="1574"/>
      <c r="MRD243" s="1574"/>
      <c r="MRE243" s="1574"/>
      <c r="MRF243" s="1574"/>
      <c r="MRG243" s="1574"/>
      <c r="MRH243" s="1574"/>
      <c r="MRI243" s="1574"/>
      <c r="MRJ243" s="1574"/>
      <c r="MRK243" s="1574"/>
      <c r="MRL243" s="1574"/>
      <c r="MRM243" s="1574"/>
      <c r="MRN243" s="1574"/>
      <c r="MRO243" s="1574"/>
      <c r="MRP243" s="1574"/>
      <c r="MRQ243" s="1574"/>
      <c r="MRR243" s="1574"/>
      <c r="MRS243" s="1574"/>
      <c r="MRT243" s="1574"/>
      <c r="MRU243" s="1574"/>
      <c r="MRV243" s="1574"/>
      <c r="MRW243" s="1574"/>
      <c r="MRX243" s="1574"/>
      <c r="MRY243" s="1574"/>
      <c r="MRZ243" s="1574"/>
      <c r="MSA243" s="1574"/>
      <c r="MSB243" s="1574"/>
      <c r="MSC243" s="1574"/>
      <c r="MSD243" s="1574"/>
      <c r="MSE243" s="1574"/>
      <c r="MSF243" s="1574"/>
      <c r="MSG243" s="1574"/>
      <c r="MSH243" s="1574"/>
      <c r="MSI243" s="1574"/>
      <c r="MSJ243" s="1574"/>
      <c r="MSK243" s="1574"/>
      <c r="MSL243" s="1574"/>
      <c r="MSM243" s="1574"/>
      <c r="MSN243" s="1574"/>
      <c r="MSO243" s="1574"/>
      <c r="MSP243" s="1574"/>
      <c r="MSQ243" s="1574"/>
      <c r="MSR243" s="1574"/>
      <c r="MSS243" s="1574"/>
      <c r="MST243" s="1574"/>
      <c r="MSU243" s="1574"/>
      <c r="MSV243" s="1574"/>
      <c r="MSW243" s="1574"/>
      <c r="MSX243" s="1574"/>
      <c r="MSY243" s="1574"/>
      <c r="MSZ243" s="1574"/>
      <c r="MTA243" s="1574"/>
      <c r="MTB243" s="1574"/>
      <c r="MTC243" s="1574"/>
      <c r="MTD243" s="1574"/>
      <c r="MTE243" s="1574"/>
      <c r="MTF243" s="1574"/>
      <c r="MTG243" s="1574"/>
      <c r="MTH243" s="1574"/>
      <c r="MTI243" s="1574"/>
      <c r="MTJ243" s="1574"/>
      <c r="MTK243" s="1574"/>
      <c r="MTL243" s="1574"/>
      <c r="MTM243" s="1574"/>
      <c r="MTN243" s="1574"/>
      <c r="MTO243" s="1574"/>
      <c r="MTP243" s="1574"/>
      <c r="MTQ243" s="1574"/>
      <c r="MTR243" s="1574"/>
      <c r="MTS243" s="1574"/>
      <c r="MTT243" s="1574"/>
      <c r="MTU243" s="1574"/>
      <c r="MTV243" s="1574"/>
      <c r="MTW243" s="1574"/>
      <c r="MTX243" s="1574"/>
      <c r="MTY243" s="1574"/>
      <c r="MTZ243" s="1574"/>
      <c r="MUA243" s="1574"/>
      <c r="MUB243" s="1574"/>
      <c r="MUC243" s="1574"/>
      <c r="MUD243" s="1574"/>
      <c r="MUE243" s="1574"/>
      <c r="MUF243" s="1574"/>
      <c r="MUG243" s="1574"/>
      <c r="MUH243" s="1574"/>
      <c r="MUI243" s="1574"/>
      <c r="MUJ243" s="1574"/>
      <c r="MUK243" s="1574"/>
      <c r="MUL243" s="1574"/>
      <c r="MUM243" s="1574"/>
      <c r="MUN243" s="1574"/>
      <c r="MUO243" s="1574"/>
      <c r="MUP243" s="1574"/>
      <c r="MUQ243" s="1574"/>
      <c r="MUR243" s="1574"/>
      <c r="MUS243" s="1574"/>
      <c r="MUT243" s="1574"/>
      <c r="MUU243" s="1574"/>
      <c r="MUV243" s="1574"/>
      <c r="MUW243" s="1574"/>
      <c r="MUX243" s="1574"/>
      <c r="MUY243" s="1574"/>
      <c r="MUZ243" s="1574"/>
      <c r="MVA243" s="1574"/>
      <c r="MVB243" s="1574"/>
      <c r="MVC243" s="1574"/>
      <c r="MVD243" s="1574"/>
      <c r="MVE243" s="1574"/>
      <c r="MVF243" s="1574"/>
      <c r="MVG243" s="1574"/>
      <c r="MVH243" s="1574"/>
      <c r="MVI243" s="1574"/>
      <c r="MVJ243" s="1574"/>
      <c r="MVK243" s="1574"/>
      <c r="MVL243" s="1574"/>
      <c r="MVM243" s="1574"/>
      <c r="MVN243" s="1574"/>
      <c r="MVO243" s="1574"/>
      <c r="MVP243" s="1574"/>
      <c r="MVQ243" s="1574"/>
      <c r="MVR243" s="1574"/>
      <c r="MVS243" s="1574"/>
      <c r="MVT243" s="1574"/>
      <c r="MVU243" s="1574"/>
      <c r="MVV243" s="1574"/>
      <c r="MVW243" s="1574"/>
      <c r="MVX243" s="1574"/>
      <c r="MVY243" s="1574"/>
      <c r="MVZ243" s="1574"/>
      <c r="MWA243" s="1574"/>
      <c r="MWB243" s="1574"/>
      <c r="MWC243" s="1574"/>
      <c r="MWD243" s="1574"/>
      <c r="MWE243" s="1574"/>
      <c r="MWF243" s="1574"/>
      <c r="MWG243" s="1574"/>
      <c r="MWH243" s="1574"/>
      <c r="MWI243" s="1574"/>
      <c r="MWJ243" s="1574"/>
      <c r="MWK243" s="1574"/>
      <c r="MWL243" s="1574"/>
      <c r="MWM243" s="1574"/>
      <c r="MWN243" s="1574"/>
      <c r="MWO243" s="1574"/>
      <c r="MWP243" s="1574"/>
      <c r="MWQ243" s="1574"/>
      <c r="MWR243" s="1574"/>
      <c r="MWS243" s="1574"/>
      <c r="MWT243" s="1574"/>
      <c r="MWU243" s="1574"/>
      <c r="MWV243" s="1574"/>
      <c r="MWW243" s="1574"/>
      <c r="MWX243" s="1574"/>
      <c r="MWY243" s="1574"/>
      <c r="MWZ243" s="1574"/>
      <c r="MXA243" s="1574"/>
      <c r="MXB243" s="1574"/>
      <c r="MXC243" s="1574"/>
      <c r="MXD243" s="1574"/>
      <c r="MXE243" s="1574"/>
      <c r="MXF243" s="1574"/>
      <c r="MXG243" s="1574"/>
      <c r="MXH243" s="1574"/>
      <c r="MXI243" s="1574"/>
      <c r="MXJ243" s="1574"/>
      <c r="MXK243" s="1574"/>
      <c r="MXL243" s="1574"/>
      <c r="MXM243" s="1574"/>
      <c r="MXN243" s="1574"/>
      <c r="MXO243" s="1574"/>
      <c r="MXP243" s="1574"/>
      <c r="MXQ243" s="1574"/>
      <c r="MXR243" s="1574"/>
      <c r="MXS243" s="1574"/>
      <c r="MXT243" s="1574"/>
      <c r="MXU243" s="1574"/>
      <c r="MXV243" s="1574"/>
      <c r="MXW243" s="1574"/>
      <c r="MXX243" s="1574"/>
      <c r="MXY243" s="1574"/>
      <c r="MXZ243" s="1574"/>
      <c r="MYA243" s="1574"/>
      <c r="MYB243" s="1574"/>
      <c r="MYC243" s="1574"/>
      <c r="MYD243" s="1574"/>
      <c r="MYE243" s="1574"/>
      <c r="MYF243" s="1574"/>
      <c r="MYG243" s="1574"/>
      <c r="MYH243" s="1574"/>
      <c r="MYI243" s="1574"/>
      <c r="MYJ243" s="1574"/>
      <c r="MYK243" s="1574"/>
      <c r="MYL243" s="1574"/>
      <c r="MYM243" s="1574"/>
      <c r="MYN243" s="1574"/>
      <c r="MYO243" s="1574"/>
      <c r="MYP243" s="1574"/>
      <c r="MYQ243" s="1574"/>
      <c r="MYR243" s="1574"/>
      <c r="MYS243" s="1574"/>
      <c r="MYT243" s="1574"/>
      <c r="MYU243" s="1574"/>
      <c r="MYV243" s="1574"/>
      <c r="MYW243" s="1574"/>
      <c r="MYX243" s="1574"/>
      <c r="MYY243" s="1574"/>
      <c r="MYZ243" s="1574"/>
      <c r="MZA243" s="1574"/>
      <c r="MZB243" s="1574"/>
      <c r="MZC243" s="1574"/>
      <c r="MZD243" s="1574"/>
      <c r="MZE243" s="1574"/>
      <c r="MZF243" s="1574"/>
      <c r="MZG243" s="1574"/>
      <c r="MZH243" s="1574"/>
      <c r="MZI243" s="1574"/>
      <c r="MZJ243" s="1574"/>
      <c r="MZK243" s="1574"/>
      <c r="MZL243" s="1574"/>
      <c r="MZM243" s="1574"/>
      <c r="MZN243" s="1574"/>
      <c r="MZO243" s="1574"/>
      <c r="MZP243" s="1574"/>
      <c r="MZQ243" s="1574"/>
      <c r="MZR243" s="1574"/>
      <c r="MZS243" s="1574"/>
      <c r="MZT243" s="1574"/>
      <c r="MZU243" s="1574"/>
      <c r="MZV243" s="1574"/>
      <c r="MZW243" s="1574"/>
      <c r="MZX243" s="1574"/>
      <c r="MZY243" s="1574"/>
      <c r="MZZ243" s="1574"/>
      <c r="NAA243" s="1574"/>
      <c r="NAB243" s="1574"/>
      <c r="NAC243" s="1574"/>
      <c r="NAD243" s="1574"/>
      <c r="NAE243" s="1574"/>
      <c r="NAF243" s="1574"/>
      <c r="NAG243" s="1574"/>
      <c r="NAH243" s="1574"/>
      <c r="NAI243" s="1574"/>
      <c r="NAJ243" s="1574"/>
      <c r="NAK243" s="1574"/>
      <c r="NAL243" s="1574"/>
      <c r="NAM243" s="1574"/>
      <c r="NAN243" s="1574"/>
      <c r="NAO243" s="1574"/>
      <c r="NAP243" s="1574"/>
      <c r="NAQ243" s="1574"/>
      <c r="NAR243" s="1574"/>
      <c r="NAS243" s="1574"/>
      <c r="NAT243" s="1574"/>
      <c r="NAU243" s="1574"/>
      <c r="NAV243" s="1574"/>
      <c r="NAW243" s="1574"/>
      <c r="NAX243" s="1574"/>
      <c r="NAY243" s="1574"/>
      <c r="NAZ243" s="1574"/>
      <c r="NBA243" s="1574"/>
      <c r="NBB243" s="1574"/>
      <c r="NBC243" s="1574"/>
      <c r="NBD243" s="1574"/>
      <c r="NBE243" s="1574"/>
      <c r="NBF243" s="1574"/>
      <c r="NBG243" s="1574"/>
      <c r="NBH243" s="1574"/>
      <c r="NBI243" s="1574"/>
      <c r="NBJ243" s="1574"/>
      <c r="NBK243" s="1574"/>
      <c r="NBL243" s="1574"/>
      <c r="NBM243" s="1574"/>
      <c r="NBN243" s="1574"/>
      <c r="NBO243" s="1574"/>
      <c r="NBP243" s="1574"/>
      <c r="NBQ243" s="1574"/>
      <c r="NBR243" s="1574"/>
      <c r="NBS243" s="1574"/>
      <c r="NBT243" s="1574"/>
      <c r="NBU243" s="1574"/>
      <c r="NBV243" s="1574"/>
      <c r="NBW243" s="1574"/>
      <c r="NBX243" s="1574"/>
      <c r="NBY243" s="1574"/>
      <c r="NBZ243" s="1574"/>
      <c r="NCA243" s="1574"/>
      <c r="NCB243" s="1574"/>
      <c r="NCC243" s="1574"/>
      <c r="NCD243" s="1574"/>
      <c r="NCE243" s="1574"/>
      <c r="NCF243" s="1574"/>
      <c r="NCG243" s="1574"/>
      <c r="NCH243" s="1574"/>
      <c r="NCI243" s="1574"/>
      <c r="NCJ243" s="1574"/>
      <c r="NCK243" s="1574"/>
      <c r="NCL243" s="1574"/>
      <c r="NCM243" s="1574"/>
      <c r="NCN243" s="1574"/>
      <c r="NCO243" s="1574"/>
      <c r="NCP243" s="1574"/>
      <c r="NCQ243" s="1574"/>
      <c r="NCR243" s="1574"/>
      <c r="NCS243" s="1574"/>
      <c r="NCT243" s="1574"/>
      <c r="NCU243" s="1574"/>
      <c r="NCV243" s="1574"/>
      <c r="NCW243" s="1574"/>
      <c r="NCX243" s="1574"/>
      <c r="NCY243" s="1574"/>
      <c r="NCZ243" s="1574"/>
      <c r="NDA243" s="1574"/>
      <c r="NDB243" s="1574"/>
      <c r="NDC243" s="1574"/>
      <c r="NDD243" s="1574"/>
      <c r="NDE243" s="1574"/>
      <c r="NDF243" s="1574"/>
      <c r="NDG243" s="1574"/>
      <c r="NDH243" s="1574"/>
      <c r="NDI243" s="1574"/>
      <c r="NDJ243" s="1574"/>
      <c r="NDK243" s="1574"/>
      <c r="NDL243" s="1574"/>
      <c r="NDM243" s="1574"/>
      <c r="NDN243" s="1574"/>
      <c r="NDO243" s="1574"/>
      <c r="NDP243" s="1574"/>
      <c r="NDQ243" s="1574"/>
      <c r="NDR243" s="1574"/>
      <c r="NDS243" s="1574"/>
      <c r="NDT243" s="1574"/>
      <c r="NDU243" s="1574"/>
      <c r="NDV243" s="1574"/>
      <c r="NDW243" s="1574"/>
      <c r="NDX243" s="1574"/>
      <c r="NDY243" s="1574"/>
      <c r="NDZ243" s="1574"/>
      <c r="NEA243" s="1574"/>
      <c r="NEB243" s="1574"/>
      <c r="NEC243" s="1574"/>
      <c r="NED243" s="1574"/>
      <c r="NEE243" s="1574"/>
      <c r="NEF243" s="1574"/>
      <c r="NEG243" s="1574"/>
      <c r="NEH243" s="1574"/>
      <c r="NEI243" s="1574"/>
      <c r="NEJ243" s="1574"/>
      <c r="NEK243" s="1574"/>
      <c r="NEL243" s="1574"/>
      <c r="NEM243" s="1574"/>
      <c r="NEN243" s="1574"/>
      <c r="NEO243" s="1574"/>
      <c r="NEP243" s="1574"/>
      <c r="NEQ243" s="1574"/>
      <c r="NER243" s="1574"/>
      <c r="NES243" s="1574"/>
      <c r="NET243" s="1574"/>
      <c r="NEU243" s="1574"/>
      <c r="NEV243" s="1574"/>
      <c r="NEW243" s="1574"/>
      <c r="NEX243" s="1574"/>
      <c r="NEY243" s="1574"/>
      <c r="NEZ243" s="1574"/>
      <c r="NFA243" s="1574"/>
      <c r="NFB243" s="1574"/>
      <c r="NFC243" s="1574"/>
      <c r="NFD243" s="1574"/>
      <c r="NFE243" s="1574"/>
      <c r="NFF243" s="1574"/>
      <c r="NFG243" s="1574"/>
      <c r="NFH243" s="1574"/>
      <c r="NFI243" s="1574"/>
      <c r="NFJ243" s="1574"/>
      <c r="NFK243" s="1574"/>
      <c r="NFL243" s="1574"/>
      <c r="NFM243" s="1574"/>
      <c r="NFN243" s="1574"/>
      <c r="NFO243" s="1574"/>
      <c r="NFP243" s="1574"/>
      <c r="NFQ243" s="1574"/>
      <c r="NFR243" s="1574"/>
      <c r="NFS243" s="1574"/>
      <c r="NFT243" s="1574"/>
      <c r="NFU243" s="1574"/>
      <c r="NFV243" s="1574"/>
      <c r="NFW243" s="1574"/>
      <c r="NFX243" s="1574"/>
      <c r="NFY243" s="1574"/>
      <c r="NFZ243" s="1574"/>
      <c r="NGA243" s="1574"/>
      <c r="NGB243" s="1574"/>
      <c r="NGC243" s="1574"/>
      <c r="NGD243" s="1574"/>
      <c r="NGE243" s="1574"/>
      <c r="NGF243" s="1574"/>
      <c r="NGG243" s="1574"/>
      <c r="NGH243" s="1574"/>
      <c r="NGI243" s="1574"/>
      <c r="NGJ243" s="1574"/>
      <c r="NGK243" s="1574"/>
      <c r="NGL243" s="1574"/>
      <c r="NGM243" s="1574"/>
      <c r="NGN243" s="1574"/>
      <c r="NGO243" s="1574"/>
      <c r="NGP243" s="1574"/>
      <c r="NGQ243" s="1574"/>
      <c r="NGR243" s="1574"/>
      <c r="NGS243" s="1574"/>
      <c r="NGT243" s="1574"/>
      <c r="NGU243" s="1574"/>
      <c r="NGV243" s="1574"/>
      <c r="NGW243" s="1574"/>
      <c r="NGX243" s="1574"/>
      <c r="NGY243" s="1574"/>
      <c r="NGZ243" s="1574"/>
      <c r="NHA243" s="1574"/>
      <c r="NHB243" s="1574"/>
      <c r="NHC243" s="1574"/>
      <c r="NHD243" s="1574"/>
      <c r="NHE243" s="1574"/>
      <c r="NHF243" s="1574"/>
      <c r="NHG243" s="1574"/>
      <c r="NHH243" s="1574"/>
      <c r="NHI243" s="1574"/>
      <c r="NHJ243" s="1574"/>
      <c r="NHK243" s="1574"/>
      <c r="NHL243" s="1574"/>
      <c r="NHM243" s="1574"/>
      <c r="NHN243" s="1574"/>
      <c r="NHO243" s="1574"/>
      <c r="NHP243" s="1574"/>
      <c r="NHQ243" s="1574"/>
      <c r="NHR243" s="1574"/>
      <c r="NHS243" s="1574"/>
      <c r="NHT243" s="1574"/>
      <c r="NHU243" s="1574"/>
      <c r="NHV243" s="1574"/>
      <c r="NHW243" s="1574"/>
      <c r="NHX243" s="1574"/>
      <c r="NHY243" s="1574"/>
      <c r="NHZ243" s="1574"/>
      <c r="NIA243" s="1574"/>
      <c r="NIB243" s="1574"/>
      <c r="NIC243" s="1574"/>
      <c r="NID243" s="1574"/>
      <c r="NIE243" s="1574"/>
      <c r="NIF243" s="1574"/>
      <c r="NIG243" s="1574"/>
      <c r="NIH243" s="1574"/>
      <c r="NII243" s="1574"/>
      <c r="NIJ243" s="1574"/>
      <c r="NIK243" s="1574"/>
      <c r="NIL243" s="1574"/>
      <c r="NIM243" s="1574"/>
      <c r="NIN243" s="1574"/>
      <c r="NIO243" s="1574"/>
      <c r="NIP243" s="1574"/>
      <c r="NIQ243" s="1574"/>
      <c r="NIR243" s="1574"/>
      <c r="NIS243" s="1574"/>
      <c r="NIT243" s="1574"/>
      <c r="NIU243" s="1574"/>
      <c r="NIV243" s="1574"/>
      <c r="NIW243" s="1574"/>
      <c r="NIX243" s="1574"/>
      <c r="NIY243" s="1574"/>
      <c r="NIZ243" s="1574"/>
      <c r="NJA243" s="1574"/>
      <c r="NJB243" s="1574"/>
      <c r="NJC243" s="1574"/>
      <c r="NJD243" s="1574"/>
      <c r="NJE243" s="1574"/>
      <c r="NJF243" s="1574"/>
      <c r="NJG243" s="1574"/>
      <c r="NJH243" s="1574"/>
      <c r="NJI243" s="1574"/>
      <c r="NJJ243" s="1574"/>
      <c r="NJK243" s="1574"/>
      <c r="NJL243" s="1574"/>
      <c r="NJM243" s="1574"/>
      <c r="NJN243" s="1574"/>
      <c r="NJO243" s="1574"/>
      <c r="NJP243" s="1574"/>
      <c r="NJQ243" s="1574"/>
      <c r="NJR243" s="1574"/>
      <c r="NJS243" s="1574"/>
      <c r="NJT243" s="1574"/>
      <c r="NJU243" s="1574"/>
      <c r="NJV243" s="1574"/>
      <c r="NJW243" s="1574"/>
      <c r="NJX243" s="1574"/>
      <c r="NJY243" s="1574"/>
      <c r="NJZ243" s="1574"/>
      <c r="NKA243" s="1574"/>
      <c r="NKB243" s="1574"/>
      <c r="NKC243" s="1574"/>
      <c r="NKD243" s="1574"/>
      <c r="NKE243" s="1574"/>
      <c r="NKF243" s="1574"/>
      <c r="NKG243" s="1574"/>
      <c r="NKH243" s="1574"/>
      <c r="NKI243" s="1574"/>
      <c r="NKJ243" s="1574"/>
      <c r="NKK243" s="1574"/>
      <c r="NKL243" s="1574"/>
      <c r="NKM243" s="1574"/>
      <c r="NKN243" s="1574"/>
      <c r="NKO243" s="1574"/>
      <c r="NKP243" s="1574"/>
      <c r="NKQ243" s="1574"/>
      <c r="NKR243" s="1574"/>
      <c r="NKS243" s="1574"/>
      <c r="NKT243" s="1574"/>
      <c r="NKU243" s="1574"/>
      <c r="NKV243" s="1574"/>
      <c r="NKW243" s="1574"/>
      <c r="NKX243" s="1574"/>
      <c r="NKY243" s="1574"/>
      <c r="NKZ243" s="1574"/>
      <c r="NLA243" s="1574"/>
      <c r="NLB243" s="1574"/>
      <c r="NLC243" s="1574"/>
      <c r="NLD243" s="1574"/>
      <c r="NLE243" s="1574"/>
      <c r="NLF243" s="1574"/>
      <c r="NLG243" s="1574"/>
      <c r="NLH243" s="1574"/>
      <c r="NLI243" s="1574"/>
      <c r="NLJ243" s="1574"/>
      <c r="NLK243" s="1574"/>
      <c r="NLL243" s="1574"/>
      <c r="NLM243" s="1574"/>
      <c r="NLN243" s="1574"/>
      <c r="NLO243" s="1574"/>
      <c r="NLP243" s="1574"/>
      <c r="NLQ243" s="1574"/>
      <c r="NLR243" s="1574"/>
      <c r="NLS243" s="1574"/>
      <c r="NLT243" s="1574"/>
      <c r="NLU243" s="1574"/>
      <c r="NLV243" s="1574"/>
      <c r="NLW243" s="1574"/>
      <c r="NLX243" s="1574"/>
      <c r="NLY243" s="1574"/>
      <c r="NLZ243" s="1574"/>
      <c r="NMA243" s="1574"/>
      <c r="NMB243" s="1574"/>
      <c r="NMC243" s="1574"/>
      <c r="NMD243" s="1574"/>
      <c r="NME243" s="1574"/>
      <c r="NMF243" s="1574"/>
      <c r="NMG243" s="1574"/>
      <c r="NMH243" s="1574"/>
      <c r="NMI243" s="1574"/>
      <c r="NMJ243" s="1574"/>
      <c r="NMK243" s="1574"/>
      <c r="NML243" s="1574"/>
      <c r="NMM243" s="1574"/>
      <c r="NMN243" s="1574"/>
      <c r="NMO243" s="1574"/>
      <c r="NMP243" s="1574"/>
      <c r="NMQ243" s="1574"/>
      <c r="NMR243" s="1574"/>
      <c r="NMS243" s="1574"/>
      <c r="NMT243" s="1574"/>
      <c r="NMU243" s="1574"/>
      <c r="NMV243" s="1574"/>
      <c r="NMW243" s="1574"/>
      <c r="NMX243" s="1574"/>
      <c r="NMY243" s="1574"/>
      <c r="NMZ243" s="1574"/>
      <c r="NNA243" s="1574"/>
      <c r="NNB243" s="1574"/>
      <c r="NNC243" s="1574"/>
      <c r="NND243" s="1574"/>
      <c r="NNE243" s="1574"/>
      <c r="NNF243" s="1574"/>
      <c r="NNG243" s="1574"/>
      <c r="NNH243" s="1574"/>
      <c r="NNI243" s="1574"/>
      <c r="NNJ243" s="1574"/>
      <c r="NNK243" s="1574"/>
      <c r="NNL243" s="1574"/>
      <c r="NNM243" s="1574"/>
      <c r="NNN243" s="1574"/>
      <c r="NNO243" s="1574"/>
      <c r="NNP243" s="1574"/>
      <c r="NNQ243" s="1574"/>
      <c r="NNR243" s="1574"/>
      <c r="NNS243" s="1574"/>
      <c r="NNT243" s="1574"/>
      <c r="NNU243" s="1574"/>
      <c r="NNV243" s="1574"/>
      <c r="NNW243" s="1574"/>
      <c r="NNX243" s="1574"/>
      <c r="NNY243" s="1574"/>
      <c r="NNZ243" s="1574"/>
      <c r="NOA243" s="1574"/>
      <c r="NOB243" s="1574"/>
      <c r="NOC243" s="1574"/>
      <c r="NOD243" s="1574"/>
      <c r="NOE243" s="1574"/>
      <c r="NOF243" s="1574"/>
      <c r="NOG243" s="1574"/>
      <c r="NOH243" s="1574"/>
      <c r="NOI243" s="1574"/>
      <c r="NOJ243" s="1574"/>
      <c r="NOK243" s="1574"/>
      <c r="NOL243" s="1574"/>
      <c r="NOM243" s="1574"/>
      <c r="NON243" s="1574"/>
      <c r="NOO243" s="1574"/>
      <c r="NOP243" s="1574"/>
      <c r="NOQ243" s="1574"/>
      <c r="NOR243" s="1574"/>
      <c r="NOS243" s="1574"/>
      <c r="NOT243" s="1574"/>
      <c r="NOU243" s="1574"/>
      <c r="NOV243" s="1574"/>
      <c r="NOW243" s="1574"/>
      <c r="NOX243" s="1574"/>
      <c r="NOY243" s="1574"/>
      <c r="NOZ243" s="1574"/>
      <c r="NPA243" s="1574"/>
      <c r="NPB243" s="1574"/>
      <c r="NPC243" s="1574"/>
      <c r="NPD243" s="1574"/>
      <c r="NPE243" s="1574"/>
      <c r="NPF243" s="1574"/>
      <c r="NPG243" s="1574"/>
      <c r="NPH243" s="1574"/>
      <c r="NPI243" s="1574"/>
      <c r="NPJ243" s="1574"/>
      <c r="NPK243" s="1574"/>
      <c r="NPL243" s="1574"/>
      <c r="NPM243" s="1574"/>
      <c r="NPN243" s="1574"/>
      <c r="NPO243" s="1574"/>
      <c r="NPP243" s="1574"/>
      <c r="NPQ243" s="1574"/>
      <c r="NPR243" s="1574"/>
      <c r="NPS243" s="1574"/>
      <c r="NPT243" s="1574"/>
      <c r="NPU243" s="1574"/>
      <c r="NPV243" s="1574"/>
      <c r="NPW243" s="1574"/>
      <c r="NPX243" s="1574"/>
      <c r="NPY243" s="1574"/>
      <c r="NPZ243" s="1574"/>
      <c r="NQA243" s="1574"/>
      <c r="NQB243" s="1574"/>
      <c r="NQC243" s="1574"/>
      <c r="NQD243" s="1574"/>
      <c r="NQE243" s="1574"/>
      <c r="NQF243" s="1574"/>
      <c r="NQG243" s="1574"/>
      <c r="NQH243" s="1574"/>
      <c r="NQI243" s="1574"/>
      <c r="NQJ243" s="1574"/>
      <c r="NQK243" s="1574"/>
      <c r="NQL243" s="1574"/>
      <c r="NQM243" s="1574"/>
      <c r="NQN243" s="1574"/>
      <c r="NQO243" s="1574"/>
      <c r="NQP243" s="1574"/>
      <c r="NQQ243" s="1574"/>
      <c r="NQR243" s="1574"/>
      <c r="NQS243" s="1574"/>
      <c r="NQT243" s="1574"/>
      <c r="NQU243" s="1574"/>
      <c r="NQV243" s="1574"/>
      <c r="NQW243" s="1574"/>
      <c r="NQX243" s="1574"/>
      <c r="NQY243" s="1574"/>
      <c r="NQZ243" s="1574"/>
      <c r="NRA243" s="1574"/>
      <c r="NRB243" s="1574"/>
      <c r="NRC243" s="1574"/>
      <c r="NRD243" s="1574"/>
      <c r="NRE243" s="1574"/>
      <c r="NRF243" s="1574"/>
      <c r="NRG243" s="1574"/>
      <c r="NRH243" s="1574"/>
      <c r="NRI243" s="1574"/>
      <c r="NRJ243" s="1574"/>
      <c r="NRK243" s="1574"/>
      <c r="NRL243" s="1574"/>
      <c r="NRM243" s="1574"/>
      <c r="NRN243" s="1574"/>
      <c r="NRO243" s="1574"/>
      <c r="NRP243" s="1574"/>
      <c r="NRQ243" s="1574"/>
      <c r="NRR243" s="1574"/>
      <c r="NRS243" s="1574"/>
      <c r="NRT243" s="1574"/>
      <c r="NRU243" s="1574"/>
      <c r="NRV243" s="1574"/>
      <c r="NRW243" s="1574"/>
      <c r="NRX243" s="1574"/>
      <c r="NRY243" s="1574"/>
      <c r="NRZ243" s="1574"/>
      <c r="NSA243" s="1574"/>
      <c r="NSB243" s="1574"/>
      <c r="NSC243" s="1574"/>
      <c r="NSD243" s="1574"/>
      <c r="NSE243" s="1574"/>
      <c r="NSF243" s="1574"/>
      <c r="NSG243" s="1574"/>
      <c r="NSH243" s="1574"/>
      <c r="NSI243" s="1574"/>
      <c r="NSJ243" s="1574"/>
      <c r="NSK243" s="1574"/>
      <c r="NSL243" s="1574"/>
      <c r="NSM243" s="1574"/>
      <c r="NSN243" s="1574"/>
      <c r="NSO243" s="1574"/>
      <c r="NSP243" s="1574"/>
      <c r="NSQ243" s="1574"/>
      <c r="NSR243" s="1574"/>
      <c r="NSS243" s="1574"/>
      <c r="NST243" s="1574"/>
      <c r="NSU243" s="1574"/>
      <c r="NSV243" s="1574"/>
      <c r="NSW243" s="1574"/>
      <c r="NSX243" s="1574"/>
      <c r="NSY243" s="1574"/>
      <c r="NSZ243" s="1574"/>
      <c r="NTA243" s="1574"/>
      <c r="NTB243" s="1574"/>
      <c r="NTC243" s="1574"/>
      <c r="NTD243" s="1574"/>
      <c r="NTE243" s="1574"/>
      <c r="NTF243" s="1574"/>
      <c r="NTG243" s="1574"/>
      <c r="NTH243" s="1574"/>
      <c r="NTI243" s="1574"/>
      <c r="NTJ243" s="1574"/>
      <c r="NTK243" s="1574"/>
      <c r="NTL243" s="1574"/>
      <c r="NTM243" s="1574"/>
      <c r="NTN243" s="1574"/>
      <c r="NTO243" s="1574"/>
      <c r="NTP243" s="1574"/>
      <c r="NTQ243" s="1574"/>
      <c r="NTR243" s="1574"/>
      <c r="NTS243" s="1574"/>
      <c r="NTT243" s="1574"/>
      <c r="NTU243" s="1574"/>
      <c r="NTV243" s="1574"/>
      <c r="NTW243" s="1574"/>
      <c r="NTX243" s="1574"/>
      <c r="NTY243" s="1574"/>
      <c r="NTZ243" s="1574"/>
      <c r="NUA243" s="1574"/>
      <c r="NUB243" s="1574"/>
      <c r="NUC243" s="1574"/>
      <c r="NUD243" s="1574"/>
      <c r="NUE243" s="1574"/>
      <c r="NUF243" s="1574"/>
      <c r="NUG243" s="1574"/>
      <c r="NUH243" s="1574"/>
      <c r="NUI243" s="1574"/>
      <c r="NUJ243" s="1574"/>
      <c r="NUK243" s="1574"/>
      <c r="NUL243" s="1574"/>
      <c r="NUM243" s="1574"/>
      <c r="NUN243" s="1574"/>
      <c r="NUO243" s="1574"/>
      <c r="NUP243" s="1574"/>
      <c r="NUQ243" s="1574"/>
      <c r="NUR243" s="1574"/>
      <c r="NUS243" s="1574"/>
      <c r="NUT243" s="1574"/>
      <c r="NUU243" s="1574"/>
      <c r="NUV243" s="1574"/>
      <c r="NUW243" s="1574"/>
      <c r="NUX243" s="1574"/>
      <c r="NUY243" s="1574"/>
      <c r="NUZ243" s="1574"/>
      <c r="NVA243" s="1574"/>
      <c r="NVB243" s="1574"/>
      <c r="NVC243" s="1574"/>
      <c r="NVD243" s="1574"/>
      <c r="NVE243" s="1574"/>
      <c r="NVF243" s="1574"/>
      <c r="NVG243" s="1574"/>
      <c r="NVH243" s="1574"/>
      <c r="NVI243" s="1574"/>
      <c r="NVJ243" s="1574"/>
      <c r="NVK243" s="1574"/>
      <c r="NVL243" s="1574"/>
      <c r="NVM243" s="1574"/>
      <c r="NVN243" s="1574"/>
      <c r="NVO243" s="1574"/>
      <c r="NVP243" s="1574"/>
      <c r="NVQ243" s="1574"/>
      <c r="NVR243" s="1574"/>
      <c r="NVS243" s="1574"/>
      <c r="NVT243" s="1574"/>
      <c r="NVU243" s="1574"/>
      <c r="NVV243" s="1574"/>
      <c r="NVW243" s="1574"/>
      <c r="NVX243" s="1574"/>
      <c r="NVY243" s="1574"/>
      <c r="NVZ243" s="1574"/>
      <c r="NWA243" s="1574"/>
      <c r="NWB243" s="1574"/>
      <c r="NWC243" s="1574"/>
      <c r="NWD243" s="1574"/>
      <c r="NWE243" s="1574"/>
      <c r="NWF243" s="1574"/>
      <c r="NWG243" s="1574"/>
      <c r="NWH243" s="1574"/>
      <c r="NWI243" s="1574"/>
      <c r="NWJ243" s="1574"/>
      <c r="NWK243" s="1574"/>
      <c r="NWL243" s="1574"/>
      <c r="NWM243" s="1574"/>
      <c r="NWN243" s="1574"/>
      <c r="NWO243" s="1574"/>
      <c r="NWP243" s="1574"/>
      <c r="NWQ243" s="1574"/>
      <c r="NWR243" s="1574"/>
      <c r="NWS243" s="1574"/>
      <c r="NWT243" s="1574"/>
      <c r="NWU243" s="1574"/>
      <c r="NWV243" s="1574"/>
      <c r="NWW243" s="1574"/>
      <c r="NWX243" s="1574"/>
      <c r="NWY243" s="1574"/>
      <c r="NWZ243" s="1574"/>
      <c r="NXA243" s="1574"/>
      <c r="NXB243" s="1574"/>
      <c r="NXC243" s="1574"/>
      <c r="NXD243" s="1574"/>
      <c r="NXE243" s="1574"/>
      <c r="NXF243" s="1574"/>
      <c r="NXG243" s="1574"/>
      <c r="NXH243" s="1574"/>
      <c r="NXI243" s="1574"/>
      <c r="NXJ243" s="1574"/>
      <c r="NXK243" s="1574"/>
      <c r="NXL243" s="1574"/>
      <c r="NXM243" s="1574"/>
      <c r="NXN243" s="1574"/>
      <c r="NXO243" s="1574"/>
      <c r="NXP243" s="1574"/>
      <c r="NXQ243" s="1574"/>
      <c r="NXR243" s="1574"/>
      <c r="NXS243" s="1574"/>
      <c r="NXT243" s="1574"/>
      <c r="NXU243" s="1574"/>
      <c r="NXV243" s="1574"/>
      <c r="NXW243" s="1574"/>
      <c r="NXX243" s="1574"/>
      <c r="NXY243" s="1574"/>
      <c r="NXZ243" s="1574"/>
      <c r="NYA243" s="1574"/>
      <c r="NYB243" s="1574"/>
      <c r="NYC243" s="1574"/>
      <c r="NYD243" s="1574"/>
      <c r="NYE243" s="1574"/>
      <c r="NYF243" s="1574"/>
      <c r="NYG243" s="1574"/>
      <c r="NYH243" s="1574"/>
      <c r="NYI243" s="1574"/>
      <c r="NYJ243" s="1574"/>
      <c r="NYK243" s="1574"/>
      <c r="NYL243" s="1574"/>
      <c r="NYM243" s="1574"/>
      <c r="NYN243" s="1574"/>
      <c r="NYO243" s="1574"/>
      <c r="NYP243" s="1574"/>
      <c r="NYQ243" s="1574"/>
      <c r="NYR243" s="1574"/>
      <c r="NYS243" s="1574"/>
      <c r="NYT243" s="1574"/>
      <c r="NYU243" s="1574"/>
      <c r="NYV243" s="1574"/>
      <c r="NYW243" s="1574"/>
      <c r="NYX243" s="1574"/>
      <c r="NYY243" s="1574"/>
      <c r="NYZ243" s="1574"/>
      <c r="NZA243" s="1574"/>
      <c r="NZB243" s="1574"/>
      <c r="NZC243" s="1574"/>
      <c r="NZD243" s="1574"/>
      <c r="NZE243" s="1574"/>
      <c r="NZF243" s="1574"/>
      <c r="NZG243" s="1574"/>
      <c r="NZH243" s="1574"/>
      <c r="NZI243" s="1574"/>
      <c r="NZJ243" s="1574"/>
      <c r="NZK243" s="1574"/>
      <c r="NZL243" s="1574"/>
      <c r="NZM243" s="1574"/>
      <c r="NZN243" s="1574"/>
      <c r="NZO243" s="1574"/>
      <c r="NZP243" s="1574"/>
      <c r="NZQ243" s="1574"/>
      <c r="NZR243" s="1574"/>
      <c r="NZS243" s="1574"/>
      <c r="NZT243" s="1574"/>
      <c r="NZU243" s="1574"/>
      <c r="NZV243" s="1574"/>
      <c r="NZW243" s="1574"/>
      <c r="NZX243" s="1574"/>
      <c r="NZY243" s="1574"/>
      <c r="NZZ243" s="1574"/>
      <c r="OAA243" s="1574"/>
      <c r="OAB243" s="1574"/>
      <c r="OAC243" s="1574"/>
      <c r="OAD243" s="1574"/>
      <c r="OAE243" s="1574"/>
      <c r="OAF243" s="1574"/>
      <c r="OAG243" s="1574"/>
      <c r="OAH243" s="1574"/>
      <c r="OAI243" s="1574"/>
      <c r="OAJ243" s="1574"/>
      <c r="OAK243" s="1574"/>
      <c r="OAL243" s="1574"/>
      <c r="OAM243" s="1574"/>
      <c r="OAN243" s="1574"/>
      <c r="OAO243" s="1574"/>
      <c r="OAP243" s="1574"/>
      <c r="OAQ243" s="1574"/>
      <c r="OAR243" s="1574"/>
      <c r="OAS243" s="1574"/>
      <c r="OAT243" s="1574"/>
      <c r="OAU243" s="1574"/>
      <c r="OAV243" s="1574"/>
      <c r="OAW243" s="1574"/>
      <c r="OAX243" s="1574"/>
      <c r="OAY243" s="1574"/>
      <c r="OAZ243" s="1574"/>
      <c r="OBA243" s="1574"/>
      <c r="OBB243" s="1574"/>
      <c r="OBC243" s="1574"/>
      <c r="OBD243" s="1574"/>
      <c r="OBE243" s="1574"/>
      <c r="OBF243" s="1574"/>
      <c r="OBG243" s="1574"/>
      <c r="OBH243" s="1574"/>
      <c r="OBI243" s="1574"/>
      <c r="OBJ243" s="1574"/>
      <c r="OBK243" s="1574"/>
      <c r="OBL243" s="1574"/>
      <c r="OBM243" s="1574"/>
      <c r="OBN243" s="1574"/>
      <c r="OBO243" s="1574"/>
      <c r="OBP243" s="1574"/>
      <c r="OBQ243" s="1574"/>
      <c r="OBR243" s="1574"/>
      <c r="OBS243" s="1574"/>
      <c r="OBT243" s="1574"/>
      <c r="OBU243" s="1574"/>
      <c r="OBV243" s="1574"/>
      <c r="OBW243" s="1574"/>
      <c r="OBX243" s="1574"/>
      <c r="OBY243" s="1574"/>
      <c r="OBZ243" s="1574"/>
      <c r="OCA243" s="1574"/>
      <c r="OCB243" s="1574"/>
      <c r="OCC243" s="1574"/>
      <c r="OCD243" s="1574"/>
      <c r="OCE243" s="1574"/>
      <c r="OCF243" s="1574"/>
      <c r="OCG243" s="1574"/>
      <c r="OCH243" s="1574"/>
      <c r="OCI243" s="1574"/>
      <c r="OCJ243" s="1574"/>
      <c r="OCK243" s="1574"/>
      <c r="OCL243" s="1574"/>
      <c r="OCM243" s="1574"/>
      <c r="OCN243" s="1574"/>
      <c r="OCO243" s="1574"/>
      <c r="OCP243" s="1574"/>
      <c r="OCQ243" s="1574"/>
      <c r="OCR243" s="1574"/>
      <c r="OCS243" s="1574"/>
      <c r="OCT243" s="1574"/>
      <c r="OCU243" s="1574"/>
      <c r="OCV243" s="1574"/>
      <c r="OCW243" s="1574"/>
      <c r="OCX243" s="1574"/>
      <c r="OCY243" s="1574"/>
      <c r="OCZ243" s="1574"/>
      <c r="ODA243" s="1574"/>
      <c r="ODB243" s="1574"/>
      <c r="ODC243" s="1574"/>
      <c r="ODD243" s="1574"/>
      <c r="ODE243" s="1574"/>
      <c r="ODF243" s="1574"/>
      <c r="ODG243" s="1574"/>
      <c r="ODH243" s="1574"/>
      <c r="ODI243" s="1574"/>
      <c r="ODJ243" s="1574"/>
      <c r="ODK243" s="1574"/>
      <c r="ODL243" s="1574"/>
      <c r="ODM243" s="1574"/>
      <c r="ODN243" s="1574"/>
      <c r="ODO243" s="1574"/>
      <c r="ODP243" s="1574"/>
      <c r="ODQ243" s="1574"/>
      <c r="ODR243" s="1574"/>
      <c r="ODS243" s="1574"/>
      <c r="ODT243" s="1574"/>
      <c r="ODU243" s="1574"/>
      <c r="ODV243" s="1574"/>
      <c r="ODW243" s="1574"/>
      <c r="ODX243" s="1574"/>
      <c r="ODY243" s="1574"/>
      <c r="ODZ243" s="1574"/>
      <c r="OEA243" s="1574"/>
      <c r="OEB243" s="1574"/>
      <c r="OEC243" s="1574"/>
      <c r="OED243" s="1574"/>
      <c r="OEE243" s="1574"/>
      <c r="OEF243" s="1574"/>
      <c r="OEG243" s="1574"/>
      <c r="OEH243" s="1574"/>
      <c r="OEI243" s="1574"/>
      <c r="OEJ243" s="1574"/>
      <c r="OEK243" s="1574"/>
      <c r="OEL243" s="1574"/>
      <c r="OEM243" s="1574"/>
      <c r="OEN243" s="1574"/>
      <c r="OEO243" s="1574"/>
      <c r="OEP243" s="1574"/>
      <c r="OEQ243" s="1574"/>
      <c r="OER243" s="1574"/>
      <c r="OES243" s="1574"/>
      <c r="OET243" s="1574"/>
      <c r="OEU243" s="1574"/>
      <c r="OEV243" s="1574"/>
      <c r="OEW243" s="1574"/>
      <c r="OEX243" s="1574"/>
      <c r="OEY243" s="1574"/>
      <c r="OEZ243" s="1574"/>
      <c r="OFA243" s="1574"/>
      <c r="OFB243" s="1574"/>
      <c r="OFC243" s="1574"/>
      <c r="OFD243" s="1574"/>
      <c r="OFE243" s="1574"/>
      <c r="OFF243" s="1574"/>
      <c r="OFG243" s="1574"/>
      <c r="OFH243" s="1574"/>
      <c r="OFI243" s="1574"/>
      <c r="OFJ243" s="1574"/>
      <c r="OFK243" s="1574"/>
      <c r="OFL243" s="1574"/>
      <c r="OFM243" s="1574"/>
      <c r="OFN243" s="1574"/>
      <c r="OFO243" s="1574"/>
      <c r="OFP243" s="1574"/>
      <c r="OFQ243" s="1574"/>
      <c r="OFR243" s="1574"/>
      <c r="OFS243" s="1574"/>
      <c r="OFT243" s="1574"/>
      <c r="OFU243" s="1574"/>
      <c r="OFV243" s="1574"/>
      <c r="OFW243" s="1574"/>
      <c r="OFX243" s="1574"/>
      <c r="OFY243" s="1574"/>
      <c r="OFZ243" s="1574"/>
      <c r="OGA243" s="1574"/>
      <c r="OGB243" s="1574"/>
      <c r="OGC243" s="1574"/>
      <c r="OGD243" s="1574"/>
      <c r="OGE243" s="1574"/>
      <c r="OGF243" s="1574"/>
      <c r="OGG243" s="1574"/>
      <c r="OGH243" s="1574"/>
      <c r="OGI243" s="1574"/>
      <c r="OGJ243" s="1574"/>
      <c r="OGK243" s="1574"/>
      <c r="OGL243" s="1574"/>
      <c r="OGM243" s="1574"/>
      <c r="OGN243" s="1574"/>
      <c r="OGO243" s="1574"/>
      <c r="OGP243" s="1574"/>
      <c r="OGQ243" s="1574"/>
      <c r="OGR243" s="1574"/>
      <c r="OGS243" s="1574"/>
      <c r="OGT243" s="1574"/>
      <c r="OGU243" s="1574"/>
      <c r="OGV243" s="1574"/>
      <c r="OGW243" s="1574"/>
      <c r="OGX243" s="1574"/>
      <c r="OGY243" s="1574"/>
      <c r="OGZ243" s="1574"/>
      <c r="OHA243" s="1574"/>
      <c r="OHB243" s="1574"/>
      <c r="OHC243" s="1574"/>
      <c r="OHD243" s="1574"/>
      <c r="OHE243" s="1574"/>
      <c r="OHF243" s="1574"/>
      <c r="OHG243" s="1574"/>
      <c r="OHH243" s="1574"/>
      <c r="OHI243" s="1574"/>
      <c r="OHJ243" s="1574"/>
      <c r="OHK243" s="1574"/>
      <c r="OHL243" s="1574"/>
      <c r="OHM243" s="1574"/>
      <c r="OHN243" s="1574"/>
      <c r="OHO243" s="1574"/>
      <c r="OHP243" s="1574"/>
      <c r="OHQ243" s="1574"/>
      <c r="OHR243" s="1574"/>
      <c r="OHS243" s="1574"/>
      <c r="OHT243" s="1574"/>
      <c r="OHU243" s="1574"/>
      <c r="OHV243" s="1574"/>
      <c r="OHW243" s="1574"/>
      <c r="OHX243" s="1574"/>
      <c r="OHY243" s="1574"/>
      <c r="OHZ243" s="1574"/>
      <c r="OIA243" s="1574"/>
      <c r="OIB243" s="1574"/>
      <c r="OIC243" s="1574"/>
      <c r="OID243" s="1574"/>
      <c r="OIE243" s="1574"/>
      <c r="OIF243" s="1574"/>
      <c r="OIG243" s="1574"/>
      <c r="OIH243" s="1574"/>
      <c r="OII243" s="1574"/>
      <c r="OIJ243" s="1574"/>
      <c r="OIK243" s="1574"/>
      <c r="OIL243" s="1574"/>
      <c r="OIM243" s="1574"/>
      <c r="OIN243" s="1574"/>
      <c r="OIO243" s="1574"/>
      <c r="OIP243" s="1574"/>
      <c r="OIQ243" s="1574"/>
      <c r="OIR243" s="1574"/>
      <c r="OIS243" s="1574"/>
      <c r="OIT243" s="1574"/>
      <c r="OIU243" s="1574"/>
      <c r="OIV243" s="1574"/>
      <c r="OIW243" s="1574"/>
      <c r="OIX243" s="1574"/>
      <c r="OIY243" s="1574"/>
      <c r="OIZ243" s="1574"/>
      <c r="OJA243" s="1574"/>
      <c r="OJB243" s="1574"/>
      <c r="OJC243" s="1574"/>
      <c r="OJD243" s="1574"/>
      <c r="OJE243" s="1574"/>
      <c r="OJF243" s="1574"/>
      <c r="OJG243" s="1574"/>
      <c r="OJH243" s="1574"/>
      <c r="OJI243" s="1574"/>
      <c r="OJJ243" s="1574"/>
      <c r="OJK243" s="1574"/>
      <c r="OJL243" s="1574"/>
      <c r="OJM243" s="1574"/>
      <c r="OJN243" s="1574"/>
      <c r="OJO243" s="1574"/>
      <c r="OJP243" s="1574"/>
      <c r="OJQ243" s="1574"/>
      <c r="OJR243" s="1574"/>
      <c r="OJS243" s="1574"/>
      <c r="OJT243" s="1574"/>
      <c r="OJU243" s="1574"/>
      <c r="OJV243" s="1574"/>
      <c r="OJW243" s="1574"/>
      <c r="OJX243" s="1574"/>
      <c r="OJY243" s="1574"/>
      <c r="OJZ243" s="1574"/>
      <c r="OKA243" s="1574"/>
      <c r="OKB243" s="1574"/>
      <c r="OKC243" s="1574"/>
      <c r="OKD243" s="1574"/>
      <c r="OKE243" s="1574"/>
      <c r="OKF243" s="1574"/>
      <c r="OKG243" s="1574"/>
      <c r="OKH243" s="1574"/>
      <c r="OKI243" s="1574"/>
      <c r="OKJ243" s="1574"/>
      <c r="OKK243" s="1574"/>
      <c r="OKL243" s="1574"/>
      <c r="OKM243" s="1574"/>
      <c r="OKN243" s="1574"/>
      <c r="OKO243" s="1574"/>
      <c r="OKP243" s="1574"/>
      <c r="OKQ243" s="1574"/>
      <c r="OKR243" s="1574"/>
      <c r="OKS243" s="1574"/>
      <c r="OKT243" s="1574"/>
      <c r="OKU243" s="1574"/>
      <c r="OKV243" s="1574"/>
      <c r="OKW243" s="1574"/>
      <c r="OKX243" s="1574"/>
      <c r="OKY243" s="1574"/>
      <c r="OKZ243" s="1574"/>
      <c r="OLA243" s="1574"/>
      <c r="OLB243" s="1574"/>
      <c r="OLC243" s="1574"/>
      <c r="OLD243" s="1574"/>
      <c r="OLE243" s="1574"/>
      <c r="OLF243" s="1574"/>
      <c r="OLG243" s="1574"/>
      <c r="OLH243" s="1574"/>
      <c r="OLI243" s="1574"/>
      <c r="OLJ243" s="1574"/>
      <c r="OLK243" s="1574"/>
      <c r="OLL243" s="1574"/>
      <c r="OLM243" s="1574"/>
      <c r="OLN243" s="1574"/>
      <c r="OLO243" s="1574"/>
      <c r="OLP243" s="1574"/>
      <c r="OLQ243" s="1574"/>
      <c r="OLR243" s="1574"/>
      <c r="OLS243" s="1574"/>
      <c r="OLT243" s="1574"/>
      <c r="OLU243" s="1574"/>
      <c r="OLV243" s="1574"/>
      <c r="OLW243" s="1574"/>
      <c r="OLX243" s="1574"/>
      <c r="OLY243" s="1574"/>
      <c r="OLZ243" s="1574"/>
      <c r="OMA243" s="1574"/>
      <c r="OMB243" s="1574"/>
      <c r="OMC243" s="1574"/>
      <c r="OMD243" s="1574"/>
      <c r="OME243" s="1574"/>
      <c r="OMF243" s="1574"/>
      <c r="OMG243" s="1574"/>
      <c r="OMH243" s="1574"/>
      <c r="OMI243" s="1574"/>
      <c r="OMJ243" s="1574"/>
      <c r="OMK243" s="1574"/>
      <c r="OML243" s="1574"/>
      <c r="OMM243" s="1574"/>
      <c r="OMN243" s="1574"/>
      <c r="OMO243" s="1574"/>
      <c r="OMP243" s="1574"/>
      <c r="OMQ243" s="1574"/>
      <c r="OMR243" s="1574"/>
      <c r="OMS243" s="1574"/>
      <c r="OMT243" s="1574"/>
      <c r="OMU243" s="1574"/>
      <c r="OMV243" s="1574"/>
      <c r="OMW243" s="1574"/>
      <c r="OMX243" s="1574"/>
      <c r="OMY243" s="1574"/>
      <c r="OMZ243" s="1574"/>
      <c r="ONA243" s="1574"/>
      <c r="ONB243" s="1574"/>
      <c r="ONC243" s="1574"/>
      <c r="OND243" s="1574"/>
      <c r="ONE243" s="1574"/>
      <c r="ONF243" s="1574"/>
      <c r="ONG243" s="1574"/>
      <c r="ONH243" s="1574"/>
      <c r="ONI243" s="1574"/>
      <c r="ONJ243" s="1574"/>
      <c r="ONK243" s="1574"/>
      <c r="ONL243" s="1574"/>
      <c r="ONM243" s="1574"/>
      <c r="ONN243" s="1574"/>
      <c r="ONO243" s="1574"/>
      <c r="ONP243" s="1574"/>
      <c r="ONQ243" s="1574"/>
      <c r="ONR243" s="1574"/>
      <c r="ONS243" s="1574"/>
      <c r="ONT243" s="1574"/>
      <c r="ONU243" s="1574"/>
      <c r="ONV243" s="1574"/>
      <c r="ONW243" s="1574"/>
      <c r="ONX243" s="1574"/>
      <c r="ONY243" s="1574"/>
      <c r="ONZ243" s="1574"/>
      <c r="OOA243" s="1574"/>
      <c r="OOB243" s="1574"/>
      <c r="OOC243" s="1574"/>
      <c r="OOD243" s="1574"/>
      <c r="OOE243" s="1574"/>
      <c r="OOF243" s="1574"/>
      <c r="OOG243" s="1574"/>
      <c r="OOH243" s="1574"/>
      <c r="OOI243" s="1574"/>
      <c r="OOJ243" s="1574"/>
      <c r="OOK243" s="1574"/>
      <c r="OOL243" s="1574"/>
      <c r="OOM243" s="1574"/>
      <c r="OON243" s="1574"/>
      <c r="OOO243" s="1574"/>
      <c r="OOP243" s="1574"/>
      <c r="OOQ243" s="1574"/>
      <c r="OOR243" s="1574"/>
      <c r="OOS243" s="1574"/>
      <c r="OOT243" s="1574"/>
      <c r="OOU243" s="1574"/>
      <c r="OOV243" s="1574"/>
      <c r="OOW243" s="1574"/>
      <c r="OOX243" s="1574"/>
      <c r="OOY243" s="1574"/>
      <c r="OOZ243" s="1574"/>
      <c r="OPA243" s="1574"/>
      <c r="OPB243" s="1574"/>
      <c r="OPC243" s="1574"/>
      <c r="OPD243" s="1574"/>
      <c r="OPE243" s="1574"/>
      <c r="OPF243" s="1574"/>
      <c r="OPG243" s="1574"/>
      <c r="OPH243" s="1574"/>
      <c r="OPI243" s="1574"/>
      <c r="OPJ243" s="1574"/>
      <c r="OPK243" s="1574"/>
      <c r="OPL243" s="1574"/>
      <c r="OPM243" s="1574"/>
      <c r="OPN243" s="1574"/>
      <c r="OPO243" s="1574"/>
      <c r="OPP243" s="1574"/>
      <c r="OPQ243" s="1574"/>
      <c r="OPR243" s="1574"/>
      <c r="OPS243" s="1574"/>
      <c r="OPT243" s="1574"/>
      <c r="OPU243" s="1574"/>
      <c r="OPV243" s="1574"/>
      <c r="OPW243" s="1574"/>
      <c r="OPX243" s="1574"/>
      <c r="OPY243" s="1574"/>
      <c r="OPZ243" s="1574"/>
      <c r="OQA243" s="1574"/>
      <c r="OQB243" s="1574"/>
      <c r="OQC243" s="1574"/>
      <c r="OQD243" s="1574"/>
      <c r="OQE243" s="1574"/>
      <c r="OQF243" s="1574"/>
      <c r="OQG243" s="1574"/>
      <c r="OQH243" s="1574"/>
      <c r="OQI243" s="1574"/>
      <c r="OQJ243" s="1574"/>
      <c r="OQK243" s="1574"/>
      <c r="OQL243" s="1574"/>
      <c r="OQM243" s="1574"/>
      <c r="OQN243" s="1574"/>
      <c r="OQO243" s="1574"/>
      <c r="OQP243" s="1574"/>
      <c r="OQQ243" s="1574"/>
      <c r="OQR243" s="1574"/>
      <c r="OQS243" s="1574"/>
      <c r="OQT243" s="1574"/>
      <c r="OQU243" s="1574"/>
      <c r="OQV243" s="1574"/>
      <c r="OQW243" s="1574"/>
      <c r="OQX243" s="1574"/>
      <c r="OQY243" s="1574"/>
      <c r="OQZ243" s="1574"/>
      <c r="ORA243" s="1574"/>
      <c r="ORB243" s="1574"/>
      <c r="ORC243" s="1574"/>
      <c r="ORD243" s="1574"/>
      <c r="ORE243" s="1574"/>
      <c r="ORF243" s="1574"/>
      <c r="ORG243" s="1574"/>
      <c r="ORH243" s="1574"/>
      <c r="ORI243" s="1574"/>
      <c r="ORJ243" s="1574"/>
      <c r="ORK243" s="1574"/>
      <c r="ORL243" s="1574"/>
      <c r="ORM243" s="1574"/>
      <c r="ORN243" s="1574"/>
      <c r="ORO243" s="1574"/>
      <c r="ORP243" s="1574"/>
      <c r="ORQ243" s="1574"/>
      <c r="ORR243" s="1574"/>
      <c r="ORS243" s="1574"/>
      <c r="ORT243" s="1574"/>
      <c r="ORU243" s="1574"/>
      <c r="ORV243" s="1574"/>
      <c r="ORW243" s="1574"/>
      <c r="ORX243" s="1574"/>
      <c r="ORY243" s="1574"/>
      <c r="ORZ243" s="1574"/>
      <c r="OSA243" s="1574"/>
      <c r="OSB243" s="1574"/>
      <c r="OSC243" s="1574"/>
      <c r="OSD243" s="1574"/>
      <c r="OSE243" s="1574"/>
      <c r="OSF243" s="1574"/>
      <c r="OSG243" s="1574"/>
      <c r="OSH243" s="1574"/>
      <c r="OSI243" s="1574"/>
      <c r="OSJ243" s="1574"/>
      <c r="OSK243" s="1574"/>
      <c r="OSL243" s="1574"/>
      <c r="OSM243" s="1574"/>
      <c r="OSN243" s="1574"/>
      <c r="OSO243" s="1574"/>
      <c r="OSP243" s="1574"/>
      <c r="OSQ243" s="1574"/>
      <c r="OSR243" s="1574"/>
      <c r="OSS243" s="1574"/>
      <c r="OST243" s="1574"/>
      <c r="OSU243" s="1574"/>
      <c r="OSV243" s="1574"/>
      <c r="OSW243" s="1574"/>
      <c r="OSX243" s="1574"/>
      <c r="OSY243" s="1574"/>
      <c r="OSZ243" s="1574"/>
      <c r="OTA243" s="1574"/>
      <c r="OTB243" s="1574"/>
      <c r="OTC243" s="1574"/>
      <c r="OTD243" s="1574"/>
      <c r="OTE243" s="1574"/>
      <c r="OTF243" s="1574"/>
      <c r="OTG243" s="1574"/>
      <c r="OTH243" s="1574"/>
      <c r="OTI243" s="1574"/>
      <c r="OTJ243" s="1574"/>
      <c r="OTK243" s="1574"/>
      <c r="OTL243" s="1574"/>
      <c r="OTM243" s="1574"/>
      <c r="OTN243" s="1574"/>
      <c r="OTO243" s="1574"/>
      <c r="OTP243" s="1574"/>
      <c r="OTQ243" s="1574"/>
      <c r="OTR243" s="1574"/>
      <c r="OTS243" s="1574"/>
      <c r="OTT243" s="1574"/>
      <c r="OTU243" s="1574"/>
      <c r="OTV243" s="1574"/>
      <c r="OTW243" s="1574"/>
      <c r="OTX243" s="1574"/>
      <c r="OTY243" s="1574"/>
      <c r="OTZ243" s="1574"/>
      <c r="OUA243" s="1574"/>
      <c r="OUB243" s="1574"/>
      <c r="OUC243" s="1574"/>
      <c r="OUD243" s="1574"/>
      <c r="OUE243" s="1574"/>
      <c r="OUF243" s="1574"/>
      <c r="OUG243" s="1574"/>
      <c r="OUH243" s="1574"/>
      <c r="OUI243" s="1574"/>
      <c r="OUJ243" s="1574"/>
      <c r="OUK243" s="1574"/>
      <c r="OUL243" s="1574"/>
      <c r="OUM243" s="1574"/>
      <c r="OUN243" s="1574"/>
      <c r="OUO243" s="1574"/>
      <c r="OUP243" s="1574"/>
      <c r="OUQ243" s="1574"/>
      <c r="OUR243" s="1574"/>
      <c r="OUS243" s="1574"/>
      <c r="OUT243" s="1574"/>
      <c r="OUU243" s="1574"/>
      <c r="OUV243" s="1574"/>
      <c r="OUW243" s="1574"/>
      <c r="OUX243" s="1574"/>
      <c r="OUY243" s="1574"/>
      <c r="OUZ243" s="1574"/>
      <c r="OVA243" s="1574"/>
      <c r="OVB243" s="1574"/>
      <c r="OVC243" s="1574"/>
      <c r="OVD243" s="1574"/>
      <c r="OVE243" s="1574"/>
      <c r="OVF243" s="1574"/>
      <c r="OVG243" s="1574"/>
      <c r="OVH243" s="1574"/>
      <c r="OVI243" s="1574"/>
      <c r="OVJ243" s="1574"/>
      <c r="OVK243" s="1574"/>
      <c r="OVL243" s="1574"/>
      <c r="OVM243" s="1574"/>
      <c r="OVN243" s="1574"/>
      <c r="OVO243" s="1574"/>
      <c r="OVP243" s="1574"/>
      <c r="OVQ243" s="1574"/>
      <c r="OVR243" s="1574"/>
      <c r="OVS243" s="1574"/>
      <c r="OVT243" s="1574"/>
      <c r="OVU243" s="1574"/>
      <c r="OVV243" s="1574"/>
      <c r="OVW243" s="1574"/>
      <c r="OVX243" s="1574"/>
      <c r="OVY243" s="1574"/>
      <c r="OVZ243" s="1574"/>
      <c r="OWA243" s="1574"/>
      <c r="OWB243" s="1574"/>
      <c r="OWC243" s="1574"/>
      <c r="OWD243" s="1574"/>
      <c r="OWE243" s="1574"/>
      <c r="OWF243" s="1574"/>
      <c r="OWG243" s="1574"/>
      <c r="OWH243" s="1574"/>
      <c r="OWI243" s="1574"/>
      <c r="OWJ243" s="1574"/>
      <c r="OWK243" s="1574"/>
      <c r="OWL243" s="1574"/>
      <c r="OWM243" s="1574"/>
      <c r="OWN243" s="1574"/>
      <c r="OWO243" s="1574"/>
      <c r="OWP243" s="1574"/>
      <c r="OWQ243" s="1574"/>
      <c r="OWR243" s="1574"/>
      <c r="OWS243" s="1574"/>
      <c r="OWT243" s="1574"/>
      <c r="OWU243" s="1574"/>
      <c r="OWV243" s="1574"/>
      <c r="OWW243" s="1574"/>
      <c r="OWX243" s="1574"/>
      <c r="OWY243" s="1574"/>
      <c r="OWZ243" s="1574"/>
      <c r="OXA243" s="1574"/>
      <c r="OXB243" s="1574"/>
      <c r="OXC243" s="1574"/>
      <c r="OXD243" s="1574"/>
      <c r="OXE243" s="1574"/>
      <c r="OXF243" s="1574"/>
      <c r="OXG243" s="1574"/>
      <c r="OXH243" s="1574"/>
      <c r="OXI243" s="1574"/>
      <c r="OXJ243" s="1574"/>
      <c r="OXK243" s="1574"/>
      <c r="OXL243" s="1574"/>
      <c r="OXM243" s="1574"/>
      <c r="OXN243" s="1574"/>
      <c r="OXO243" s="1574"/>
      <c r="OXP243" s="1574"/>
      <c r="OXQ243" s="1574"/>
      <c r="OXR243" s="1574"/>
      <c r="OXS243" s="1574"/>
      <c r="OXT243" s="1574"/>
      <c r="OXU243" s="1574"/>
      <c r="OXV243" s="1574"/>
      <c r="OXW243" s="1574"/>
      <c r="OXX243" s="1574"/>
      <c r="OXY243" s="1574"/>
      <c r="OXZ243" s="1574"/>
      <c r="OYA243" s="1574"/>
      <c r="OYB243" s="1574"/>
      <c r="OYC243" s="1574"/>
      <c r="OYD243" s="1574"/>
      <c r="OYE243" s="1574"/>
      <c r="OYF243" s="1574"/>
      <c r="OYG243" s="1574"/>
      <c r="OYH243" s="1574"/>
      <c r="OYI243" s="1574"/>
      <c r="OYJ243" s="1574"/>
      <c r="OYK243" s="1574"/>
      <c r="OYL243" s="1574"/>
      <c r="OYM243" s="1574"/>
      <c r="OYN243" s="1574"/>
      <c r="OYO243" s="1574"/>
      <c r="OYP243" s="1574"/>
      <c r="OYQ243" s="1574"/>
      <c r="OYR243" s="1574"/>
      <c r="OYS243" s="1574"/>
      <c r="OYT243" s="1574"/>
      <c r="OYU243" s="1574"/>
      <c r="OYV243" s="1574"/>
      <c r="OYW243" s="1574"/>
      <c r="OYX243" s="1574"/>
      <c r="OYY243" s="1574"/>
      <c r="OYZ243" s="1574"/>
      <c r="OZA243" s="1574"/>
      <c r="OZB243" s="1574"/>
      <c r="OZC243" s="1574"/>
      <c r="OZD243" s="1574"/>
      <c r="OZE243" s="1574"/>
      <c r="OZF243" s="1574"/>
      <c r="OZG243" s="1574"/>
      <c r="OZH243" s="1574"/>
      <c r="OZI243" s="1574"/>
      <c r="OZJ243" s="1574"/>
      <c r="OZK243" s="1574"/>
      <c r="OZL243" s="1574"/>
      <c r="OZM243" s="1574"/>
      <c r="OZN243" s="1574"/>
      <c r="OZO243" s="1574"/>
      <c r="OZP243" s="1574"/>
      <c r="OZQ243" s="1574"/>
      <c r="OZR243" s="1574"/>
      <c r="OZS243" s="1574"/>
      <c r="OZT243" s="1574"/>
      <c r="OZU243" s="1574"/>
      <c r="OZV243" s="1574"/>
      <c r="OZW243" s="1574"/>
      <c r="OZX243" s="1574"/>
      <c r="OZY243" s="1574"/>
      <c r="OZZ243" s="1574"/>
      <c r="PAA243" s="1574"/>
      <c r="PAB243" s="1574"/>
      <c r="PAC243" s="1574"/>
      <c r="PAD243" s="1574"/>
      <c r="PAE243" s="1574"/>
      <c r="PAF243" s="1574"/>
      <c r="PAG243" s="1574"/>
      <c r="PAH243" s="1574"/>
      <c r="PAI243" s="1574"/>
      <c r="PAJ243" s="1574"/>
      <c r="PAK243" s="1574"/>
      <c r="PAL243" s="1574"/>
      <c r="PAM243" s="1574"/>
      <c r="PAN243" s="1574"/>
      <c r="PAO243" s="1574"/>
      <c r="PAP243" s="1574"/>
      <c r="PAQ243" s="1574"/>
      <c r="PAR243" s="1574"/>
      <c r="PAS243" s="1574"/>
      <c r="PAT243" s="1574"/>
      <c r="PAU243" s="1574"/>
      <c r="PAV243" s="1574"/>
      <c r="PAW243" s="1574"/>
      <c r="PAX243" s="1574"/>
      <c r="PAY243" s="1574"/>
      <c r="PAZ243" s="1574"/>
      <c r="PBA243" s="1574"/>
      <c r="PBB243" s="1574"/>
      <c r="PBC243" s="1574"/>
      <c r="PBD243" s="1574"/>
      <c r="PBE243" s="1574"/>
      <c r="PBF243" s="1574"/>
      <c r="PBG243" s="1574"/>
      <c r="PBH243" s="1574"/>
      <c r="PBI243" s="1574"/>
      <c r="PBJ243" s="1574"/>
      <c r="PBK243" s="1574"/>
      <c r="PBL243" s="1574"/>
      <c r="PBM243" s="1574"/>
      <c r="PBN243" s="1574"/>
      <c r="PBO243" s="1574"/>
      <c r="PBP243" s="1574"/>
      <c r="PBQ243" s="1574"/>
      <c r="PBR243" s="1574"/>
      <c r="PBS243" s="1574"/>
      <c r="PBT243" s="1574"/>
      <c r="PBU243" s="1574"/>
      <c r="PBV243" s="1574"/>
      <c r="PBW243" s="1574"/>
      <c r="PBX243" s="1574"/>
      <c r="PBY243" s="1574"/>
      <c r="PBZ243" s="1574"/>
      <c r="PCA243" s="1574"/>
      <c r="PCB243" s="1574"/>
      <c r="PCC243" s="1574"/>
      <c r="PCD243" s="1574"/>
      <c r="PCE243" s="1574"/>
      <c r="PCF243" s="1574"/>
      <c r="PCG243" s="1574"/>
      <c r="PCH243" s="1574"/>
      <c r="PCI243" s="1574"/>
      <c r="PCJ243" s="1574"/>
      <c r="PCK243" s="1574"/>
      <c r="PCL243" s="1574"/>
      <c r="PCM243" s="1574"/>
      <c r="PCN243" s="1574"/>
      <c r="PCO243" s="1574"/>
      <c r="PCP243" s="1574"/>
      <c r="PCQ243" s="1574"/>
      <c r="PCR243" s="1574"/>
      <c r="PCS243" s="1574"/>
      <c r="PCT243" s="1574"/>
      <c r="PCU243" s="1574"/>
      <c r="PCV243" s="1574"/>
      <c r="PCW243" s="1574"/>
      <c r="PCX243" s="1574"/>
      <c r="PCY243" s="1574"/>
      <c r="PCZ243" s="1574"/>
      <c r="PDA243" s="1574"/>
      <c r="PDB243" s="1574"/>
      <c r="PDC243" s="1574"/>
      <c r="PDD243" s="1574"/>
      <c r="PDE243" s="1574"/>
      <c r="PDF243" s="1574"/>
      <c r="PDG243" s="1574"/>
      <c r="PDH243" s="1574"/>
      <c r="PDI243" s="1574"/>
      <c r="PDJ243" s="1574"/>
      <c r="PDK243" s="1574"/>
      <c r="PDL243" s="1574"/>
      <c r="PDM243" s="1574"/>
      <c r="PDN243" s="1574"/>
      <c r="PDO243" s="1574"/>
      <c r="PDP243" s="1574"/>
      <c r="PDQ243" s="1574"/>
      <c r="PDR243" s="1574"/>
      <c r="PDS243" s="1574"/>
      <c r="PDT243" s="1574"/>
      <c r="PDU243" s="1574"/>
      <c r="PDV243" s="1574"/>
      <c r="PDW243" s="1574"/>
      <c r="PDX243" s="1574"/>
      <c r="PDY243" s="1574"/>
      <c r="PDZ243" s="1574"/>
      <c r="PEA243" s="1574"/>
      <c r="PEB243" s="1574"/>
      <c r="PEC243" s="1574"/>
      <c r="PED243" s="1574"/>
      <c r="PEE243" s="1574"/>
      <c r="PEF243" s="1574"/>
      <c r="PEG243" s="1574"/>
      <c r="PEH243" s="1574"/>
      <c r="PEI243" s="1574"/>
      <c r="PEJ243" s="1574"/>
      <c r="PEK243" s="1574"/>
      <c r="PEL243" s="1574"/>
      <c r="PEM243" s="1574"/>
      <c r="PEN243" s="1574"/>
      <c r="PEO243" s="1574"/>
      <c r="PEP243" s="1574"/>
      <c r="PEQ243" s="1574"/>
      <c r="PER243" s="1574"/>
      <c r="PES243" s="1574"/>
      <c r="PET243" s="1574"/>
      <c r="PEU243" s="1574"/>
      <c r="PEV243" s="1574"/>
      <c r="PEW243" s="1574"/>
      <c r="PEX243" s="1574"/>
      <c r="PEY243" s="1574"/>
      <c r="PEZ243" s="1574"/>
      <c r="PFA243" s="1574"/>
      <c r="PFB243" s="1574"/>
      <c r="PFC243" s="1574"/>
      <c r="PFD243" s="1574"/>
      <c r="PFE243" s="1574"/>
      <c r="PFF243" s="1574"/>
      <c r="PFG243" s="1574"/>
      <c r="PFH243" s="1574"/>
      <c r="PFI243" s="1574"/>
      <c r="PFJ243" s="1574"/>
      <c r="PFK243" s="1574"/>
      <c r="PFL243" s="1574"/>
      <c r="PFM243" s="1574"/>
      <c r="PFN243" s="1574"/>
      <c r="PFO243" s="1574"/>
      <c r="PFP243" s="1574"/>
      <c r="PFQ243" s="1574"/>
      <c r="PFR243" s="1574"/>
      <c r="PFS243" s="1574"/>
      <c r="PFT243" s="1574"/>
      <c r="PFU243" s="1574"/>
      <c r="PFV243" s="1574"/>
      <c r="PFW243" s="1574"/>
      <c r="PFX243" s="1574"/>
      <c r="PFY243" s="1574"/>
      <c r="PFZ243" s="1574"/>
      <c r="PGA243" s="1574"/>
      <c r="PGB243" s="1574"/>
      <c r="PGC243" s="1574"/>
      <c r="PGD243" s="1574"/>
      <c r="PGE243" s="1574"/>
      <c r="PGF243" s="1574"/>
      <c r="PGG243" s="1574"/>
      <c r="PGH243" s="1574"/>
      <c r="PGI243" s="1574"/>
      <c r="PGJ243" s="1574"/>
      <c r="PGK243" s="1574"/>
      <c r="PGL243" s="1574"/>
      <c r="PGM243" s="1574"/>
      <c r="PGN243" s="1574"/>
      <c r="PGO243" s="1574"/>
      <c r="PGP243" s="1574"/>
      <c r="PGQ243" s="1574"/>
      <c r="PGR243" s="1574"/>
      <c r="PGS243" s="1574"/>
      <c r="PGT243" s="1574"/>
      <c r="PGU243" s="1574"/>
      <c r="PGV243" s="1574"/>
      <c r="PGW243" s="1574"/>
      <c r="PGX243" s="1574"/>
      <c r="PGY243" s="1574"/>
      <c r="PGZ243" s="1574"/>
      <c r="PHA243" s="1574"/>
      <c r="PHB243" s="1574"/>
      <c r="PHC243" s="1574"/>
      <c r="PHD243" s="1574"/>
      <c r="PHE243" s="1574"/>
      <c r="PHF243" s="1574"/>
      <c r="PHG243" s="1574"/>
      <c r="PHH243" s="1574"/>
      <c r="PHI243" s="1574"/>
      <c r="PHJ243" s="1574"/>
      <c r="PHK243" s="1574"/>
      <c r="PHL243" s="1574"/>
      <c r="PHM243" s="1574"/>
      <c r="PHN243" s="1574"/>
      <c r="PHO243" s="1574"/>
      <c r="PHP243" s="1574"/>
      <c r="PHQ243" s="1574"/>
      <c r="PHR243" s="1574"/>
      <c r="PHS243" s="1574"/>
      <c r="PHT243" s="1574"/>
      <c r="PHU243" s="1574"/>
      <c r="PHV243" s="1574"/>
      <c r="PHW243" s="1574"/>
      <c r="PHX243" s="1574"/>
      <c r="PHY243" s="1574"/>
      <c r="PHZ243" s="1574"/>
      <c r="PIA243" s="1574"/>
      <c r="PIB243" s="1574"/>
      <c r="PIC243" s="1574"/>
      <c r="PID243" s="1574"/>
      <c r="PIE243" s="1574"/>
      <c r="PIF243" s="1574"/>
      <c r="PIG243" s="1574"/>
      <c r="PIH243" s="1574"/>
      <c r="PII243" s="1574"/>
      <c r="PIJ243" s="1574"/>
      <c r="PIK243" s="1574"/>
      <c r="PIL243" s="1574"/>
      <c r="PIM243" s="1574"/>
      <c r="PIN243" s="1574"/>
      <c r="PIO243" s="1574"/>
      <c r="PIP243" s="1574"/>
      <c r="PIQ243" s="1574"/>
      <c r="PIR243" s="1574"/>
      <c r="PIS243" s="1574"/>
      <c r="PIT243" s="1574"/>
      <c r="PIU243" s="1574"/>
      <c r="PIV243" s="1574"/>
      <c r="PIW243" s="1574"/>
      <c r="PIX243" s="1574"/>
      <c r="PIY243" s="1574"/>
      <c r="PIZ243" s="1574"/>
      <c r="PJA243" s="1574"/>
      <c r="PJB243" s="1574"/>
      <c r="PJC243" s="1574"/>
      <c r="PJD243" s="1574"/>
      <c r="PJE243" s="1574"/>
      <c r="PJF243" s="1574"/>
      <c r="PJG243" s="1574"/>
      <c r="PJH243" s="1574"/>
      <c r="PJI243" s="1574"/>
      <c r="PJJ243" s="1574"/>
      <c r="PJK243" s="1574"/>
      <c r="PJL243" s="1574"/>
      <c r="PJM243" s="1574"/>
      <c r="PJN243" s="1574"/>
      <c r="PJO243" s="1574"/>
      <c r="PJP243" s="1574"/>
      <c r="PJQ243" s="1574"/>
      <c r="PJR243" s="1574"/>
      <c r="PJS243" s="1574"/>
      <c r="PJT243" s="1574"/>
      <c r="PJU243" s="1574"/>
      <c r="PJV243" s="1574"/>
      <c r="PJW243" s="1574"/>
      <c r="PJX243" s="1574"/>
      <c r="PJY243" s="1574"/>
      <c r="PJZ243" s="1574"/>
      <c r="PKA243" s="1574"/>
      <c r="PKB243" s="1574"/>
      <c r="PKC243" s="1574"/>
      <c r="PKD243" s="1574"/>
      <c r="PKE243" s="1574"/>
      <c r="PKF243" s="1574"/>
      <c r="PKG243" s="1574"/>
      <c r="PKH243" s="1574"/>
      <c r="PKI243" s="1574"/>
      <c r="PKJ243" s="1574"/>
      <c r="PKK243" s="1574"/>
      <c r="PKL243" s="1574"/>
      <c r="PKM243" s="1574"/>
      <c r="PKN243" s="1574"/>
      <c r="PKO243" s="1574"/>
      <c r="PKP243" s="1574"/>
      <c r="PKQ243" s="1574"/>
      <c r="PKR243" s="1574"/>
      <c r="PKS243" s="1574"/>
      <c r="PKT243" s="1574"/>
      <c r="PKU243" s="1574"/>
      <c r="PKV243" s="1574"/>
      <c r="PKW243" s="1574"/>
      <c r="PKX243" s="1574"/>
      <c r="PKY243" s="1574"/>
      <c r="PKZ243" s="1574"/>
      <c r="PLA243" s="1574"/>
      <c r="PLB243" s="1574"/>
      <c r="PLC243" s="1574"/>
      <c r="PLD243" s="1574"/>
      <c r="PLE243" s="1574"/>
      <c r="PLF243" s="1574"/>
      <c r="PLG243" s="1574"/>
      <c r="PLH243" s="1574"/>
      <c r="PLI243" s="1574"/>
      <c r="PLJ243" s="1574"/>
      <c r="PLK243" s="1574"/>
      <c r="PLL243" s="1574"/>
      <c r="PLM243" s="1574"/>
      <c r="PLN243" s="1574"/>
      <c r="PLO243" s="1574"/>
      <c r="PLP243" s="1574"/>
      <c r="PLQ243" s="1574"/>
      <c r="PLR243" s="1574"/>
      <c r="PLS243" s="1574"/>
      <c r="PLT243" s="1574"/>
      <c r="PLU243" s="1574"/>
      <c r="PLV243" s="1574"/>
      <c r="PLW243" s="1574"/>
      <c r="PLX243" s="1574"/>
      <c r="PLY243" s="1574"/>
      <c r="PLZ243" s="1574"/>
      <c r="PMA243" s="1574"/>
      <c r="PMB243" s="1574"/>
      <c r="PMC243" s="1574"/>
      <c r="PMD243" s="1574"/>
      <c r="PME243" s="1574"/>
      <c r="PMF243" s="1574"/>
      <c r="PMG243" s="1574"/>
      <c r="PMH243" s="1574"/>
      <c r="PMI243" s="1574"/>
      <c r="PMJ243" s="1574"/>
      <c r="PMK243" s="1574"/>
      <c r="PML243" s="1574"/>
      <c r="PMM243" s="1574"/>
      <c r="PMN243" s="1574"/>
      <c r="PMO243" s="1574"/>
      <c r="PMP243" s="1574"/>
      <c r="PMQ243" s="1574"/>
      <c r="PMR243" s="1574"/>
      <c r="PMS243" s="1574"/>
      <c r="PMT243" s="1574"/>
      <c r="PMU243" s="1574"/>
      <c r="PMV243" s="1574"/>
      <c r="PMW243" s="1574"/>
      <c r="PMX243" s="1574"/>
      <c r="PMY243" s="1574"/>
      <c r="PMZ243" s="1574"/>
      <c r="PNA243" s="1574"/>
      <c r="PNB243" s="1574"/>
      <c r="PNC243" s="1574"/>
      <c r="PND243" s="1574"/>
      <c r="PNE243" s="1574"/>
      <c r="PNF243" s="1574"/>
      <c r="PNG243" s="1574"/>
      <c r="PNH243" s="1574"/>
      <c r="PNI243" s="1574"/>
      <c r="PNJ243" s="1574"/>
      <c r="PNK243" s="1574"/>
      <c r="PNL243" s="1574"/>
      <c r="PNM243" s="1574"/>
      <c r="PNN243" s="1574"/>
      <c r="PNO243" s="1574"/>
      <c r="PNP243" s="1574"/>
      <c r="PNQ243" s="1574"/>
      <c r="PNR243" s="1574"/>
      <c r="PNS243" s="1574"/>
      <c r="PNT243" s="1574"/>
      <c r="PNU243" s="1574"/>
      <c r="PNV243" s="1574"/>
      <c r="PNW243" s="1574"/>
      <c r="PNX243" s="1574"/>
      <c r="PNY243" s="1574"/>
      <c r="PNZ243" s="1574"/>
      <c r="POA243" s="1574"/>
      <c r="POB243" s="1574"/>
      <c r="POC243" s="1574"/>
      <c r="POD243" s="1574"/>
      <c r="POE243" s="1574"/>
      <c r="POF243" s="1574"/>
      <c r="POG243" s="1574"/>
      <c r="POH243" s="1574"/>
      <c r="POI243" s="1574"/>
      <c r="POJ243" s="1574"/>
      <c r="POK243" s="1574"/>
      <c r="POL243" s="1574"/>
      <c r="POM243" s="1574"/>
      <c r="PON243" s="1574"/>
      <c r="POO243" s="1574"/>
      <c r="POP243" s="1574"/>
      <c r="POQ243" s="1574"/>
      <c r="POR243" s="1574"/>
      <c r="POS243" s="1574"/>
      <c r="POT243" s="1574"/>
      <c r="POU243" s="1574"/>
      <c r="POV243" s="1574"/>
      <c r="POW243" s="1574"/>
      <c r="POX243" s="1574"/>
      <c r="POY243" s="1574"/>
      <c r="POZ243" s="1574"/>
      <c r="PPA243" s="1574"/>
      <c r="PPB243" s="1574"/>
      <c r="PPC243" s="1574"/>
      <c r="PPD243" s="1574"/>
      <c r="PPE243" s="1574"/>
      <c r="PPF243" s="1574"/>
      <c r="PPG243" s="1574"/>
      <c r="PPH243" s="1574"/>
      <c r="PPI243" s="1574"/>
      <c r="PPJ243" s="1574"/>
      <c r="PPK243" s="1574"/>
      <c r="PPL243" s="1574"/>
      <c r="PPM243" s="1574"/>
      <c r="PPN243" s="1574"/>
      <c r="PPO243" s="1574"/>
      <c r="PPP243" s="1574"/>
      <c r="PPQ243" s="1574"/>
      <c r="PPR243" s="1574"/>
      <c r="PPS243" s="1574"/>
      <c r="PPT243" s="1574"/>
      <c r="PPU243" s="1574"/>
      <c r="PPV243" s="1574"/>
      <c r="PPW243" s="1574"/>
      <c r="PPX243" s="1574"/>
      <c r="PPY243" s="1574"/>
      <c r="PPZ243" s="1574"/>
      <c r="PQA243" s="1574"/>
      <c r="PQB243" s="1574"/>
      <c r="PQC243" s="1574"/>
      <c r="PQD243" s="1574"/>
      <c r="PQE243" s="1574"/>
      <c r="PQF243" s="1574"/>
      <c r="PQG243" s="1574"/>
      <c r="PQH243" s="1574"/>
      <c r="PQI243" s="1574"/>
      <c r="PQJ243" s="1574"/>
      <c r="PQK243" s="1574"/>
      <c r="PQL243" s="1574"/>
      <c r="PQM243" s="1574"/>
      <c r="PQN243" s="1574"/>
      <c r="PQO243" s="1574"/>
      <c r="PQP243" s="1574"/>
      <c r="PQQ243" s="1574"/>
      <c r="PQR243" s="1574"/>
      <c r="PQS243" s="1574"/>
      <c r="PQT243" s="1574"/>
      <c r="PQU243" s="1574"/>
      <c r="PQV243" s="1574"/>
      <c r="PQW243" s="1574"/>
      <c r="PQX243" s="1574"/>
      <c r="PQY243" s="1574"/>
      <c r="PQZ243" s="1574"/>
      <c r="PRA243" s="1574"/>
      <c r="PRB243" s="1574"/>
      <c r="PRC243" s="1574"/>
      <c r="PRD243" s="1574"/>
      <c r="PRE243" s="1574"/>
      <c r="PRF243" s="1574"/>
      <c r="PRG243" s="1574"/>
      <c r="PRH243" s="1574"/>
      <c r="PRI243" s="1574"/>
      <c r="PRJ243" s="1574"/>
      <c r="PRK243" s="1574"/>
      <c r="PRL243" s="1574"/>
      <c r="PRM243" s="1574"/>
      <c r="PRN243" s="1574"/>
      <c r="PRO243" s="1574"/>
      <c r="PRP243" s="1574"/>
      <c r="PRQ243" s="1574"/>
      <c r="PRR243" s="1574"/>
      <c r="PRS243" s="1574"/>
      <c r="PRT243" s="1574"/>
      <c r="PRU243" s="1574"/>
      <c r="PRV243" s="1574"/>
      <c r="PRW243" s="1574"/>
      <c r="PRX243" s="1574"/>
      <c r="PRY243" s="1574"/>
      <c r="PRZ243" s="1574"/>
      <c r="PSA243" s="1574"/>
      <c r="PSB243" s="1574"/>
      <c r="PSC243" s="1574"/>
      <c r="PSD243" s="1574"/>
      <c r="PSE243" s="1574"/>
      <c r="PSF243" s="1574"/>
      <c r="PSG243" s="1574"/>
      <c r="PSH243" s="1574"/>
      <c r="PSI243" s="1574"/>
      <c r="PSJ243" s="1574"/>
      <c r="PSK243" s="1574"/>
      <c r="PSL243" s="1574"/>
      <c r="PSM243" s="1574"/>
      <c r="PSN243" s="1574"/>
      <c r="PSO243" s="1574"/>
      <c r="PSP243" s="1574"/>
      <c r="PSQ243" s="1574"/>
      <c r="PSR243" s="1574"/>
      <c r="PSS243" s="1574"/>
      <c r="PST243" s="1574"/>
      <c r="PSU243" s="1574"/>
      <c r="PSV243" s="1574"/>
      <c r="PSW243" s="1574"/>
      <c r="PSX243" s="1574"/>
      <c r="PSY243" s="1574"/>
      <c r="PSZ243" s="1574"/>
      <c r="PTA243" s="1574"/>
      <c r="PTB243" s="1574"/>
      <c r="PTC243" s="1574"/>
      <c r="PTD243" s="1574"/>
      <c r="PTE243" s="1574"/>
      <c r="PTF243" s="1574"/>
      <c r="PTG243" s="1574"/>
      <c r="PTH243" s="1574"/>
      <c r="PTI243" s="1574"/>
      <c r="PTJ243" s="1574"/>
      <c r="PTK243" s="1574"/>
      <c r="PTL243" s="1574"/>
      <c r="PTM243" s="1574"/>
      <c r="PTN243" s="1574"/>
      <c r="PTO243" s="1574"/>
      <c r="PTP243" s="1574"/>
      <c r="PTQ243" s="1574"/>
      <c r="PTR243" s="1574"/>
      <c r="PTS243" s="1574"/>
      <c r="PTT243" s="1574"/>
      <c r="PTU243" s="1574"/>
      <c r="PTV243" s="1574"/>
      <c r="PTW243" s="1574"/>
      <c r="PTX243" s="1574"/>
      <c r="PTY243" s="1574"/>
      <c r="PTZ243" s="1574"/>
      <c r="PUA243" s="1574"/>
      <c r="PUB243" s="1574"/>
      <c r="PUC243" s="1574"/>
      <c r="PUD243" s="1574"/>
      <c r="PUE243" s="1574"/>
      <c r="PUF243" s="1574"/>
      <c r="PUG243" s="1574"/>
      <c r="PUH243" s="1574"/>
      <c r="PUI243" s="1574"/>
      <c r="PUJ243" s="1574"/>
      <c r="PUK243" s="1574"/>
      <c r="PUL243" s="1574"/>
      <c r="PUM243" s="1574"/>
      <c r="PUN243" s="1574"/>
      <c r="PUO243" s="1574"/>
      <c r="PUP243" s="1574"/>
      <c r="PUQ243" s="1574"/>
      <c r="PUR243" s="1574"/>
      <c r="PUS243" s="1574"/>
      <c r="PUT243" s="1574"/>
      <c r="PUU243" s="1574"/>
      <c r="PUV243" s="1574"/>
      <c r="PUW243" s="1574"/>
      <c r="PUX243" s="1574"/>
      <c r="PUY243" s="1574"/>
      <c r="PUZ243" s="1574"/>
      <c r="PVA243" s="1574"/>
      <c r="PVB243" s="1574"/>
      <c r="PVC243" s="1574"/>
      <c r="PVD243" s="1574"/>
      <c r="PVE243" s="1574"/>
      <c r="PVF243" s="1574"/>
      <c r="PVG243" s="1574"/>
      <c r="PVH243" s="1574"/>
      <c r="PVI243" s="1574"/>
      <c r="PVJ243" s="1574"/>
      <c r="PVK243" s="1574"/>
      <c r="PVL243" s="1574"/>
      <c r="PVM243" s="1574"/>
      <c r="PVN243" s="1574"/>
      <c r="PVO243" s="1574"/>
      <c r="PVP243" s="1574"/>
      <c r="PVQ243" s="1574"/>
      <c r="PVR243" s="1574"/>
      <c r="PVS243" s="1574"/>
      <c r="PVT243" s="1574"/>
      <c r="PVU243" s="1574"/>
      <c r="PVV243" s="1574"/>
      <c r="PVW243" s="1574"/>
      <c r="PVX243" s="1574"/>
      <c r="PVY243" s="1574"/>
      <c r="PVZ243" s="1574"/>
      <c r="PWA243" s="1574"/>
      <c r="PWB243" s="1574"/>
      <c r="PWC243" s="1574"/>
      <c r="PWD243" s="1574"/>
      <c r="PWE243" s="1574"/>
      <c r="PWF243" s="1574"/>
      <c r="PWG243" s="1574"/>
      <c r="PWH243" s="1574"/>
      <c r="PWI243" s="1574"/>
      <c r="PWJ243" s="1574"/>
      <c r="PWK243" s="1574"/>
      <c r="PWL243" s="1574"/>
      <c r="PWM243" s="1574"/>
      <c r="PWN243" s="1574"/>
      <c r="PWO243" s="1574"/>
      <c r="PWP243" s="1574"/>
      <c r="PWQ243" s="1574"/>
      <c r="PWR243" s="1574"/>
      <c r="PWS243" s="1574"/>
      <c r="PWT243" s="1574"/>
      <c r="PWU243" s="1574"/>
      <c r="PWV243" s="1574"/>
      <c r="PWW243" s="1574"/>
      <c r="PWX243" s="1574"/>
      <c r="PWY243" s="1574"/>
      <c r="PWZ243" s="1574"/>
      <c r="PXA243" s="1574"/>
      <c r="PXB243" s="1574"/>
      <c r="PXC243" s="1574"/>
      <c r="PXD243" s="1574"/>
      <c r="PXE243" s="1574"/>
      <c r="PXF243" s="1574"/>
      <c r="PXG243" s="1574"/>
      <c r="PXH243" s="1574"/>
      <c r="PXI243" s="1574"/>
      <c r="PXJ243" s="1574"/>
      <c r="PXK243" s="1574"/>
      <c r="PXL243" s="1574"/>
      <c r="PXM243" s="1574"/>
      <c r="PXN243" s="1574"/>
      <c r="PXO243" s="1574"/>
      <c r="PXP243" s="1574"/>
      <c r="PXQ243" s="1574"/>
      <c r="PXR243" s="1574"/>
      <c r="PXS243" s="1574"/>
      <c r="PXT243" s="1574"/>
      <c r="PXU243" s="1574"/>
      <c r="PXV243" s="1574"/>
      <c r="PXW243" s="1574"/>
      <c r="PXX243" s="1574"/>
      <c r="PXY243" s="1574"/>
      <c r="PXZ243" s="1574"/>
      <c r="PYA243" s="1574"/>
      <c r="PYB243" s="1574"/>
      <c r="PYC243" s="1574"/>
      <c r="PYD243" s="1574"/>
      <c r="PYE243" s="1574"/>
      <c r="PYF243" s="1574"/>
      <c r="PYG243" s="1574"/>
      <c r="PYH243" s="1574"/>
      <c r="PYI243" s="1574"/>
      <c r="PYJ243" s="1574"/>
      <c r="PYK243" s="1574"/>
      <c r="PYL243" s="1574"/>
      <c r="PYM243" s="1574"/>
      <c r="PYN243" s="1574"/>
      <c r="PYO243" s="1574"/>
      <c r="PYP243" s="1574"/>
      <c r="PYQ243" s="1574"/>
      <c r="PYR243" s="1574"/>
      <c r="PYS243" s="1574"/>
      <c r="PYT243" s="1574"/>
      <c r="PYU243" s="1574"/>
      <c r="PYV243" s="1574"/>
      <c r="PYW243" s="1574"/>
      <c r="PYX243" s="1574"/>
      <c r="PYY243" s="1574"/>
      <c r="PYZ243" s="1574"/>
      <c r="PZA243" s="1574"/>
      <c r="PZB243" s="1574"/>
      <c r="PZC243" s="1574"/>
      <c r="PZD243" s="1574"/>
      <c r="PZE243" s="1574"/>
      <c r="PZF243" s="1574"/>
      <c r="PZG243" s="1574"/>
      <c r="PZH243" s="1574"/>
      <c r="PZI243" s="1574"/>
      <c r="PZJ243" s="1574"/>
      <c r="PZK243" s="1574"/>
      <c r="PZL243" s="1574"/>
      <c r="PZM243" s="1574"/>
      <c r="PZN243" s="1574"/>
      <c r="PZO243" s="1574"/>
      <c r="PZP243" s="1574"/>
      <c r="PZQ243" s="1574"/>
      <c r="PZR243" s="1574"/>
      <c r="PZS243" s="1574"/>
      <c r="PZT243" s="1574"/>
      <c r="PZU243" s="1574"/>
      <c r="PZV243" s="1574"/>
      <c r="PZW243" s="1574"/>
      <c r="PZX243" s="1574"/>
      <c r="PZY243" s="1574"/>
      <c r="PZZ243" s="1574"/>
      <c r="QAA243" s="1574"/>
      <c r="QAB243" s="1574"/>
      <c r="QAC243" s="1574"/>
      <c r="QAD243" s="1574"/>
      <c r="QAE243" s="1574"/>
      <c r="QAF243" s="1574"/>
      <c r="QAG243" s="1574"/>
      <c r="QAH243" s="1574"/>
      <c r="QAI243" s="1574"/>
      <c r="QAJ243" s="1574"/>
      <c r="QAK243" s="1574"/>
      <c r="QAL243" s="1574"/>
      <c r="QAM243" s="1574"/>
      <c r="QAN243" s="1574"/>
      <c r="QAO243" s="1574"/>
      <c r="QAP243" s="1574"/>
      <c r="QAQ243" s="1574"/>
      <c r="QAR243" s="1574"/>
      <c r="QAS243" s="1574"/>
      <c r="QAT243" s="1574"/>
      <c r="QAU243" s="1574"/>
      <c r="QAV243" s="1574"/>
      <c r="QAW243" s="1574"/>
      <c r="QAX243" s="1574"/>
      <c r="QAY243" s="1574"/>
      <c r="QAZ243" s="1574"/>
      <c r="QBA243" s="1574"/>
      <c r="QBB243" s="1574"/>
      <c r="QBC243" s="1574"/>
      <c r="QBD243" s="1574"/>
      <c r="QBE243" s="1574"/>
      <c r="QBF243" s="1574"/>
      <c r="QBG243" s="1574"/>
      <c r="QBH243" s="1574"/>
      <c r="QBI243" s="1574"/>
      <c r="QBJ243" s="1574"/>
      <c r="QBK243" s="1574"/>
      <c r="QBL243" s="1574"/>
      <c r="QBM243" s="1574"/>
      <c r="QBN243" s="1574"/>
      <c r="QBO243" s="1574"/>
      <c r="QBP243" s="1574"/>
      <c r="QBQ243" s="1574"/>
      <c r="QBR243" s="1574"/>
      <c r="QBS243" s="1574"/>
      <c r="QBT243" s="1574"/>
      <c r="QBU243" s="1574"/>
      <c r="QBV243" s="1574"/>
      <c r="QBW243" s="1574"/>
      <c r="QBX243" s="1574"/>
      <c r="QBY243" s="1574"/>
      <c r="QBZ243" s="1574"/>
      <c r="QCA243" s="1574"/>
      <c r="QCB243" s="1574"/>
      <c r="QCC243" s="1574"/>
      <c r="QCD243" s="1574"/>
      <c r="QCE243" s="1574"/>
      <c r="QCF243" s="1574"/>
      <c r="QCG243" s="1574"/>
      <c r="QCH243" s="1574"/>
      <c r="QCI243" s="1574"/>
      <c r="QCJ243" s="1574"/>
      <c r="QCK243" s="1574"/>
      <c r="QCL243" s="1574"/>
      <c r="QCM243" s="1574"/>
      <c r="QCN243" s="1574"/>
      <c r="QCO243" s="1574"/>
      <c r="QCP243" s="1574"/>
      <c r="QCQ243" s="1574"/>
      <c r="QCR243" s="1574"/>
      <c r="QCS243" s="1574"/>
      <c r="QCT243" s="1574"/>
      <c r="QCU243" s="1574"/>
      <c r="QCV243" s="1574"/>
      <c r="QCW243" s="1574"/>
      <c r="QCX243" s="1574"/>
      <c r="QCY243" s="1574"/>
      <c r="QCZ243" s="1574"/>
      <c r="QDA243" s="1574"/>
      <c r="QDB243" s="1574"/>
      <c r="QDC243" s="1574"/>
      <c r="QDD243" s="1574"/>
      <c r="QDE243" s="1574"/>
      <c r="QDF243" s="1574"/>
      <c r="QDG243" s="1574"/>
      <c r="QDH243" s="1574"/>
      <c r="QDI243" s="1574"/>
      <c r="QDJ243" s="1574"/>
      <c r="QDK243" s="1574"/>
      <c r="QDL243" s="1574"/>
      <c r="QDM243" s="1574"/>
      <c r="QDN243" s="1574"/>
      <c r="QDO243" s="1574"/>
      <c r="QDP243" s="1574"/>
      <c r="QDQ243" s="1574"/>
      <c r="QDR243" s="1574"/>
      <c r="QDS243" s="1574"/>
      <c r="QDT243" s="1574"/>
      <c r="QDU243" s="1574"/>
      <c r="QDV243" s="1574"/>
      <c r="QDW243" s="1574"/>
      <c r="QDX243" s="1574"/>
      <c r="QDY243" s="1574"/>
      <c r="QDZ243" s="1574"/>
      <c r="QEA243" s="1574"/>
      <c r="QEB243" s="1574"/>
      <c r="QEC243" s="1574"/>
      <c r="QED243" s="1574"/>
      <c r="QEE243" s="1574"/>
      <c r="QEF243" s="1574"/>
      <c r="QEG243" s="1574"/>
      <c r="QEH243" s="1574"/>
      <c r="QEI243" s="1574"/>
      <c r="QEJ243" s="1574"/>
      <c r="QEK243" s="1574"/>
      <c r="QEL243" s="1574"/>
      <c r="QEM243" s="1574"/>
      <c r="QEN243" s="1574"/>
      <c r="QEO243" s="1574"/>
      <c r="QEP243" s="1574"/>
      <c r="QEQ243" s="1574"/>
      <c r="QER243" s="1574"/>
      <c r="QES243" s="1574"/>
      <c r="QET243" s="1574"/>
      <c r="QEU243" s="1574"/>
      <c r="QEV243" s="1574"/>
      <c r="QEW243" s="1574"/>
      <c r="QEX243" s="1574"/>
      <c r="QEY243" s="1574"/>
      <c r="QEZ243" s="1574"/>
      <c r="QFA243" s="1574"/>
      <c r="QFB243" s="1574"/>
      <c r="QFC243" s="1574"/>
      <c r="QFD243" s="1574"/>
      <c r="QFE243" s="1574"/>
      <c r="QFF243" s="1574"/>
      <c r="QFG243" s="1574"/>
      <c r="QFH243" s="1574"/>
      <c r="QFI243" s="1574"/>
      <c r="QFJ243" s="1574"/>
      <c r="QFK243" s="1574"/>
      <c r="QFL243" s="1574"/>
      <c r="QFM243" s="1574"/>
      <c r="QFN243" s="1574"/>
      <c r="QFO243" s="1574"/>
      <c r="QFP243" s="1574"/>
      <c r="QFQ243" s="1574"/>
      <c r="QFR243" s="1574"/>
      <c r="QFS243" s="1574"/>
      <c r="QFT243" s="1574"/>
      <c r="QFU243" s="1574"/>
      <c r="QFV243" s="1574"/>
      <c r="QFW243" s="1574"/>
      <c r="QFX243" s="1574"/>
      <c r="QFY243" s="1574"/>
      <c r="QFZ243" s="1574"/>
      <c r="QGA243" s="1574"/>
      <c r="QGB243" s="1574"/>
      <c r="QGC243" s="1574"/>
      <c r="QGD243" s="1574"/>
      <c r="QGE243" s="1574"/>
      <c r="QGF243" s="1574"/>
      <c r="QGG243" s="1574"/>
      <c r="QGH243" s="1574"/>
      <c r="QGI243" s="1574"/>
      <c r="QGJ243" s="1574"/>
      <c r="QGK243" s="1574"/>
      <c r="QGL243" s="1574"/>
      <c r="QGM243" s="1574"/>
      <c r="QGN243" s="1574"/>
      <c r="QGO243" s="1574"/>
      <c r="QGP243" s="1574"/>
      <c r="QGQ243" s="1574"/>
      <c r="QGR243" s="1574"/>
      <c r="QGS243" s="1574"/>
      <c r="QGT243" s="1574"/>
      <c r="QGU243" s="1574"/>
      <c r="QGV243" s="1574"/>
      <c r="QGW243" s="1574"/>
      <c r="QGX243" s="1574"/>
      <c r="QGY243" s="1574"/>
      <c r="QGZ243" s="1574"/>
      <c r="QHA243" s="1574"/>
      <c r="QHB243" s="1574"/>
      <c r="QHC243" s="1574"/>
      <c r="QHD243" s="1574"/>
      <c r="QHE243" s="1574"/>
      <c r="QHF243" s="1574"/>
      <c r="QHG243" s="1574"/>
      <c r="QHH243" s="1574"/>
      <c r="QHI243" s="1574"/>
      <c r="QHJ243" s="1574"/>
      <c r="QHK243" s="1574"/>
      <c r="QHL243" s="1574"/>
      <c r="QHM243" s="1574"/>
      <c r="QHN243" s="1574"/>
      <c r="QHO243" s="1574"/>
      <c r="QHP243" s="1574"/>
      <c r="QHQ243" s="1574"/>
      <c r="QHR243" s="1574"/>
      <c r="QHS243" s="1574"/>
      <c r="QHT243" s="1574"/>
      <c r="QHU243" s="1574"/>
      <c r="QHV243" s="1574"/>
      <c r="QHW243" s="1574"/>
      <c r="QHX243" s="1574"/>
      <c r="QHY243" s="1574"/>
      <c r="QHZ243" s="1574"/>
      <c r="QIA243" s="1574"/>
      <c r="QIB243" s="1574"/>
      <c r="QIC243" s="1574"/>
      <c r="QID243" s="1574"/>
      <c r="QIE243" s="1574"/>
      <c r="QIF243" s="1574"/>
      <c r="QIG243" s="1574"/>
      <c r="QIH243" s="1574"/>
      <c r="QII243" s="1574"/>
      <c r="QIJ243" s="1574"/>
      <c r="QIK243" s="1574"/>
      <c r="QIL243" s="1574"/>
      <c r="QIM243" s="1574"/>
      <c r="QIN243" s="1574"/>
      <c r="QIO243" s="1574"/>
      <c r="QIP243" s="1574"/>
      <c r="QIQ243" s="1574"/>
      <c r="QIR243" s="1574"/>
      <c r="QIS243" s="1574"/>
      <c r="QIT243" s="1574"/>
      <c r="QIU243" s="1574"/>
      <c r="QIV243" s="1574"/>
      <c r="QIW243" s="1574"/>
      <c r="QIX243" s="1574"/>
      <c r="QIY243" s="1574"/>
      <c r="QIZ243" s="1574"/>
      <c r="QJA243" s="1574"/>
      <c r="QJB243" s="1574"/>
      <c r="QJC243" s="1574"/>
      <c r="QJD243" s="1574"/>
      <c r="QJE243" s="1574"/>
      <c r="QJF243" s="1574"/>
      <c r="QJG243" s="1574"/>
      <c r="QJH243" s="1574"/>
      <c r="QJI243" s="1574"/>
      <c r="QJJ243" s="1574"/>
      <c r="QJK243" s="1574"/>
      <c r="QJL243" s="1574"/>
      <c r="QJM243" s="1574"/>
      <c r="QJN243" s="1574"/>
      <c r="QJO243" s="1574"/>
      <c r="QJP243" s="1574"/>
      <c r="QJQ243" s="1574"/>
      <c r="QJR243" s="1574"/>
      <c r="QJS243" s="1574"/>
      <c r="QJT243" s="1574"/>
      <c r="QJU243" s="1574"/>
      <c r="QJV243" s="1574"/>
      <c r="QJW243" s="1574"/>
      <c r="QJX243" s="1574"/>
      <c r="QJY243" s="1574"/>
      <c r="QJZ243" s="1574"/>
      <c r="QKA243" s="1574"/>
      <c r="QKB243" s="1574"/>
      <c r="QKC243" s="1574"/>
      <c r="QKD243" s="1574"/>
      <c r="QKE243" s="1574"/>
      <c r="QKF243" s="1574"/>
      <c r="QKG243" s="1574"/>
      <c r="QKH243" s="1574"/>
      <c r="QKI243" s="1574"/>
      <c r="QKJ243" s="1574"/>
      <c r="QKK243" s="1574"/>
      <c r="QKL243" s="1574"/>
      <c r="QKM243" s="1574"/>
      <c r="QKN243" s="1574"/>
      <c r="QKO243" s="1574"/>
      <c r="QKP243" s="1574"/>
      <c r="QKQ243" s="1574"/>
      <c r="QKR243" s="1574"/>
      <c r="QKS243" s="1574"/>
      <c r="QKT243" s="1574"/>
      <c r="QKU243" s="1574"/>
      <c r="QKV243" s="1574"/>
      <c r="QKW243" s="1574"/>
      <c r="QKX243" s="1574"/>
      <c r="QKY243" s="1574"/>
      <c r="QKZ243" s="1574"/>
      <c r="QLA243" s="1574"/>
      <c r="QLB243" s="1574"/>
      <c r="QLC243" s="1574"/>
      <c r="QLD243" s="1574"/>
      <c r="QLE243" s="1574"/>
      <c r="QLF243" s="1574"/>
      <c r="QLG243" s="1574"/>
      <c r="QLH243" s="1574"/>
      <c r="QLI243" s="1574"/>
      <c r="QLJ243" s="1574"/>
      <c r="QLK243" s="1574"/>
      <c r="QLL243" s="1574"/>
      <c r="QLM243" s="1574"/>
      <c r="QLN243" s="1574"/>
      <c r="QLO243" s="1574"/>
      <c r="QLP243" s="1574"/>
      <c r="QLQ243" s="1574"/>
      <c r="QLR243" s="1574"/>
      <c r="QLS243" s="1574"/>
      <c r="QLT243" s="1574"/>
      <c r="QLU243" s="1574"/>
      <c r="QLV243" s="1574"/>
      <c r="QLW243" s="1574"/>
      <c r="QLX243" s="1574"/>
      <c r="QLY243" s="1574"/>
      <c r="QLZ243" s="1574"/>
      <c r="QMA243" s="1574"/>
      <c r="QMB243" s="1574"/>
      <c r="QMC243" s="1574"/>
      <c r="QMD243" s="1574"/>
      <c r="QME243" s="1574"/>
      <c r="QMF243" s="1574"/>
      <c r="QMG243" s="1574"/>
      <c r="QMH243" s="1574"/>
      <c r="QMI243" s="1574"/>
      <c r="QMJ243" s="1574"/>
      <c r="QMK243" s="1574"/>
      <c r="QML243" s="1574"/>
      <c r="QMM243" s="1574"/>
      <c r="QMN243" s="1574"/>
      <c r="QMO243" s="1574"/>
      <c r="QMP243" s="1574"/>
      <c r="QMQ243" s="1574"/>
      <c r="QMR243" s="1574"/>
      <c r="QMS243" s="1574"/>
      <c r="QMT243" s="1574"/>
      <c r="QMU243" s="1574"/>
      <c r="QMV243" s="1574"/>
      <c r="QMW243" s="1574"/>
      <c r="QMX243" s="1574"/>
      <c r="QMY243" s="1574"/>
      <c r="QMZ243" s="1574"/>
      <c r="QNA243" s="1574"/>
      <c r="QNB243" s="1574"/>
      <c r="QNC243" s="1574"/>
      <c r="QND243" s="1574"/>
      <c r="QNE243" s="1574"/>
      <c r="QNF243" s="1574"/>
      <c r="QNG243" s="1574"/>
      <c r="QNH243" s="1574"/>
      <c r="QNI243" s="1574"/>
      <c r="QNJ243" s="1574"/>
      <c r="QNK243" s="1574"/>
      <c r="QNL243" s="1574"/>
      <c r="QNM243" s="1574"/>
      <c r="QNN243" s="1574"/>
      <c r="QNO243" s="1574"/>
      <c r="QNP243" s="1574"/>
      <c r="QNQ243" s="1574"/>
      <c r="QNR243" s="1574"/>
      <c r="QNS243" s="1574"/>
      <c r="QNT243" s="1574"/>
      <c r="QNU243" s="1574"/>
      <c r="QNV243" s="1574"/>
      <c r="QNW243" s="1574"/>
      <c r="QNX243" s="1574"/>
      <c r="QNY243" s="1574"/>
      <c r="QNZ243" s="1574"/>
      <c r="QOA243" s="1574"/>
      <c r="QOB243" s="1574"/>
      <c r="QOC243" s="1574"/>
      <c r="QOD243" s="1574"/>
      <c r="QOE243" s="1574"/>
      <c r="QOF243" s="1574"/>
      <c r="QOG243" s="1574"/>
      <c r="QOH243" s="1574"/>
      <c r="QOI243" s="1574"/>
      <c r="QOJ243" s="1574"/>
      <c r="QOK243" s="1574"/>
      <c r="QOL243" s="1574"/>
      <c r="QOM243" s="1574"/>
      <c r="QON243" s="1574"/>
      <c r="QOO243" s="1574"/>
      <c r="QOP243" s="1574"/>
      <c r="QOQ243" s="1574"/>
      <c r="QOR243" s="1574"/>
      <c r="QOS243" s="1574"/>
      <c r="QOT243" s="1574"/>
      <c r="QOU243" s="1574"/>
      <c r="QOV243" s="1574"/>
      <c r="QOW243" s="1574"/>
      <c r="QOX243" s="1574"/>
      <c r="QOY243" s="1574"/>
      <c r="QOZ243" s="1574"/>
      <c r="QPA243" s="1574"/>
      <c r="QPB243" s="1574"/>
      <c r="QPC243" s="1574"/>
      <c r="QPD243" s="1574"/>
      <c r="QPE243" s="1574"/>
      <c r="QPF243" s="1574"/>
      <c r="QPG243" s="1574"/>
      <c r="QPH243" s="1574"/>
      <c r="QPI243" s="1574"/>
      <c r="QPJ243" s="1574"/>
      <c r="QPK243" s="1574"/>
      <c r="QPL243" s="1574"/>
      <c r="QPM243" s="1574"/>
      <c r="QPN243" s="1574"/>
      <c r="QPO243" s="1574"/>
      <c r="QPP243" s="1574"/>
      <c r="QPQ243" s="1574"/>
      <c r="QPR243" s="1574"/>
      <c r="QPS243" s="1574"/>
      <c r="QPT243" s="1574"/>
      <c r="QPU243" s="1574"/>
      <c r="QPV243" s="1574"/>
      <c r="QPW243" s="1574"/>
      <c r="QPX243" s="1574"/>
      <c r="QPY243" s="1574"/>
      <c r="QPZ243" s="1574"/>
      <c r="QQA243" s="1574"/>
      <c r="QQB243" s="1574"/>
      <c r="QQC243" s="1574"/>
      <c r="QQD243" s="1574"/>
      <c r="QQE243" s="1574"/>
      <c r="QQF243" s="1574"/>
      <c r="QQG243" s="1574"/>
      <c r="QQH243" s="1574"/>
      <c r="QQI243" s="1574"/>
      <c r="QQJ243" s="1574"/>
      <c r="QQK243" s="1574"/>
      <c r="QQL243" s="1574"/>
      <c r="QQM243" s="1574"/>
      <c r="QQN243" s="1574"/>
      <c r="QQO243" s="1574"/>
      <c r="QQP243" s="1574"/>
      <c r="QQQ243" s="1574"/>
      <c r="QQR243" s="1574"/>
      <c r="QQS243" s="1574"/>
      <c r="QQT243" s="1574"/>
      <c r="QQU243" s="1574"/>
      <c r="QQV243" s="1574"/>
      <c r="QQW243" s="1574"/>
      <c r="QQX243" s="1574"/>
      <c r="QQY243" s="1574"/>
      <c r="QQZ243" s="1574"/>
      <c r="QRA243" s="1574"/>
      <c r="QRB243" s="1574"/>
      <c r="QRC243" s="1574"/>
      <c r="QRD243" s="1574"/>
      <c r="QRE243" s="1574"/>
      <c r="QRF243" s="1574"/>
      <c r="QRG243" s="1574"/>
      <c r="QRH243" s="1574"/>
      <c r="QRI243" s="1574"/>
      <c r="QRJ243" s="1574"/>
      <c r="QRK243" s="1574"/>
      <c r="QRL243" s="1574"/>
      <c r="QRM243" s="1574"/>
      <c r="QRN243" s="1574"/>
      <c r="QRO243" s="1574"/>
      <c r="QRP243" s="1574"/>
      <c r="QRQ243" s="1574"/>
      <c r="QRR243" s="1574"/>
      <c r="QRS243" s="1574"/>
      <c r="QRT243" s="1574"/>
      <c r="QRU243" s="1574"/>
      <c r="QRV243" s="1574"/>
      <c r="QRW243" s="1574"/>
      <c r="QRX243" s="1574"/>
      <c r="QRY243" s="1574"/>
      <c r="QRZ243" s="1574"/>
      <c r="QSA243" s="1574"/>
      <c r="QSB243" s="1574"/>
      <c r="QSC243" s="1574"/>
      <c r="QSD243" s="1574"/>
      <c r="QSE243" s="1574"/>
      <c r="QSF243" s="1574"/>
      <c r="QSG243" s="1574"/>
      <c r="QSH243" s="1574"/>
      <c r="QSI243" s="1574"/>
      <c r="QSJ243" s="1574"/>
      <c r="QSK243" s="1574"/>
      <c r="QSL243" s="1574"/>
      <c r="QSM243" s="1574"/>
      <c r="QSN243" s="1574"/>
      <c r="QSO243" s="1574"/>
      <c r="QSP243" s="1574"/>
      <c r="QSQ243" s="1574"/>
      <c r="QSR243" s="1574"/>
      <c r="QSS243" s="1574"/>
      <c r="QST243" s="1574"/>
      <c r="QSU243" s="1574"/>
      <c r="QSV243" s="1574"/>
      <c r="QSW243" s="1574"/>
      <c r="QSX243" s="1574"/>
      <c r="QSY243" s="1574"/>
      <c r="QSZ243" s="1574"/>
      <c r="QTA243" s="1574"/>
      <c r="QTB243" s="1574"/>
      <c r="QTC243" s="1574"/>
      <c r="QTD243" s="1574"/>
      <c r="QTE243" s="1574"/>
      <c r="QTF243" s="1574"/>
      <c r="QTG243" s="1574"/>
      <c r="QTH243" s="1574"/>
      <c r="QTI243" s="1574"/>
      <c r="QTJ243" s="1574"/>
      <c r="QTK243" s="1574"/>
      <c r="QTL243" s="1574"/>
      <c r="QTM243" s="1574"/>
      <c r="QTN243" s="1574"/>
      <c r="QTO243" s="1574"/>
      <c r="QTP243" s="1574"/>
      <c r="QTQ243" s="1574"/>
      <c r="QTR243" s="1574"/>
      <c r="QTS243" s="1574"/>
      <c r="QTT243" s="1574"/>
      <c r="QTU243" s="1574"/>
      <c r="QTV243" s="1574"/>
      <c r="QTW243" s="1574"/>
      <c r="QTX243" s="1574"/>
      <c r="QTY243" s="1574"/>
      <c r="QTZ243" s="1574"/>
      <c r="QUA243" s="1574"/>
      <c r="QUB243" s="1574"/>
      <c r="QUC243" s="1574"/>
      <c r="QUD243" s="1574"/>
      <c r="QUE243" s="1574"/>
      <c r="QUF243" s="1574"/>
      <c r="QUG243" s="1574"/>
      <c r="QUH243" s="1574"/>
      <c r="QUI243" s="1574"/>
      <c r="QUJ243" s="1574"/>
      <c r="QUK243" s="1574"/>
      <c r="QUL243" s="1574"/>
      <c r="QUM243" s="1574"/>
      <c r="QUN243" s="1574"/>
      <c r="QUO243" s="1574"/>
      <c r="QUP243" s="1574"/>
      <c r="QUQ243" s="1574"/>
      <c r="QUR243" s="1574"/>
      <c r="QUS243" s="1574"/>
      <c r="QUT243" s="1574"/>
      <c r="QUU243" s="1574"/>
      <c r="QUV243" s="1574"/>
      <c r="QUW243" s="1574"/>
      <c r="QUX243" s="1574"/>
      <c r="QUY243" s="1574"/>
      <c r="QUZ243" s="1574"/>
      <c r="QVA243" s="1574"/>
      <c r="QVB243" s="1574"/>
      <c r="QVC243" s="1574"/>
      <c r="QVD243" s="1574"/>
      <c r="QVE243" s="1574"/>
      <c r="QVF243" s="1574"/>
      <c r="QVG243" s="1574"/>
      <c r="QVH243" s="1574"/>
      <c r="QVI243" s="1574"/>
      <c r="QVJ243" s="1574"/>
      <c r="QVK243" s="1574"/>
      <c r="QVL243" s="1574"/>
      <c r="QVM243" s="1574"/>
      <c r="QVN243" s="1574"/>
      <c r="QVO243" s="1574"/>
      <c r="QVP243" s="1574"/>
      <c r="QVQ243" s="1574"/>
      <c r="QVR243" s="1574"/>
      <c r="QVS243" s="1574"/>
      <c r="QVT243" s="1574"/>
      <c r="QVU243" s="1574"/>
      <c r="QVV243" s="1574"/>
      <c r="QVW243" s="1574"/>
      <c r="QVX243" s="1574"/>
      <c r="QVY243" s="1574"/>
      <c r="QVZ243" s="1574"/>
      <c r="QWA243" s="1574"/>
      <c r="QWB243" s="1574"/>
      <c r="QWC243" s="1574"/>
      <c r="QWD243" s="1574"/>
      <c r="QWE243" s="1574"/>
      <c r="QWF243" s="1574"/>
      <c r="QWG243" s="1574"/>
      <c r="QWH243" s="1574"/>
      <c r="QWI243" s="1574"/>
      <c r="QWJ243" s="1574"/>
      <c r="QWK243" s="1574"/>
      <c r="QWL243" s="1574"/>
      <c r="QWM243" s="1574"/>
      <c r="QWN243" s="1574"/>
      <c r="QWO243" s="1574"/>
      <c r="QWP243" s="1574"/>
      <c r="QWQ243" s="1574"/>
      <c r="QWR243" s="1574"/>
      <c r="QWS243" s="1574"/>
      <c r="QWT243" s="1574"/>
      <c r="QWU243" s="1574"/>
      <c r="QWV243" s="1574"/>
      <c r="QWW243" s="1574"/>
      <c r="QWX243" s="1574"/>
      <c r="QWY243" s="1574"/>
      <c r="QWZ243" s="1574"/>
      <c r="QXA243" s="1574"/>
      <c r="QXB243" s="1574"/>
      <c r="QXC243" s="1574"/>
      <c r="QXD243" s="1574"/>
      <c r="QXE243" s="1574"/>
      <c r="QXF243" s="1574"/>
      <c r="QXG243" s="1574"/>
      <c r="QXH243" s="1574"/>
      <c r="QXI243" s="1574"/>
      <c r="QXJ243" s="1574"/>
      <c r="QXK243" s="1574"/>
      <c r="QXL243" s="1574"/>
      <c r="QXM243" s="1574"/>
      <c r="QXN243" s="1574"/>
      <c r="QXO243" s="1574"/>
      <c r="QXP243" s="1574"/>
      <c r="QXQ243" s="1574"/>
      <c r="QXR243" s="1574"/>
      <c r="QXS243" s="1574"/>
      <c r="QXT243" s="1574"/>
      <c r="QXU243" s="1574"/>
      <c r="QXV243" s="1574"/>
      <c r="QXW243" s="1574"/>
      <c r="QXX243" s="1574"/>
      <c r="QXY243" s="1574"/>
      <c r="QXZ243" s="1574"/>
      <c r="QYA243" s="1574"/>
      <c r="QYB243" s="1574"/>
      <c r="QYC243" s="1574"/>
      <c r="QYD243" s="1574"/>
      <c r="QYE243" s="1574"/>
      <c r="QYF243" s="1574"/>
      <c r="QYG243" s="1574"/>
      <c r="QYH243" s="1574"/>
      <c r="QYI243" s="1574"/>
      <c r="QYJ243" s="1574"/>
      <c r="QYK243" s="1574"/>
      <c r="QYL243" s="1574"/>
      <c r="QYM243" s="1574"/>
      <c r="QYN243" s="1574"/>
      <c r="QYO243" s="1574"/>
      <c r="QYP243" s="1574"/>
      <c r="QYQ243" s="1574"/>
      <c r="QYR243" s="1574"/>
      <c r="QYS243" s="1574"/>
      <c r="QYT243" s="1574"/>
      <c r="QYU243" s="1574"/>
      <c r="QYV243" s="1574"/>
      <c r="QYW243" s="1574"/>
      <c r="QYX243" s="1574"/>
      <c r="QYY243" s="1574"/>
      <c r="QYZ243" s="1574"/>
      <c r="QZA243" s="1574"/>
      <c r="QZB243" s="1574"/>
      <c r="QZC243" s="1574"/>
      <c r="QZD243" s="1574"/>
      <c r="QZE243" s="1574"/>
      <c r="QZF243" s="1574"/>
      <c r="QZG243" s="1574"/>
      <c r="QZH243" s="1574"/>
      <c r="QZI243" s="1574"/>
      <c r="QZJ243" s="1574"/>
      <c r="QZK243" s="1574"/>
      <c r="QZL243" s="1574"/>
      <c r="QZM243" s="1574"/>
      <c r="QZN243" s="1574"/>
      <c r="QZO243" s="1574"/>
      <c r="QZP243" s="1574"/>
      <c r="QZQ243" s="1574"/>
      <c r="QZR243" s="1574"/>
      <c r="QZS243" s="1574"/>
      <c r="QZT243" s="1574"/>
      <c r="QZU243" s="1574"/>
      <c r="QZV243" s="1574"/>
      <c r="QZW243" s="1574"/>
      <c r="QZX243" s="1574"/>
      <c r="QZY243" s="1574"/>
      <c r="QZZ243" s="1574"/>
      <c r="RAA243" s="1574"/>
      <c r="RAB243" s="1574"/>
      <c r="RAC243" s="1574"/>
      <c r="RAD243" s="1574"/>
      <c r="RAE243" s="1574"/>
      <c r="RAF243" s="1574"/>
      <c r="RAG243" s="1574"/>
      <c r="RAH243" s="1574"/>
      <c r="RAI243" s="1574"/>
      <c r="RAJ243" s="1574"/>
      <c r="RAK243" s="1574"/>
      <c r="RAL243" s="1574"/>
      <c r="RAM243" s="1574"/>
      <c r="RAN243" s="1574"/>
      <c r="RAO243" s="1574"/>
      <c r="RAP243" s="1574"/>
      <c r="RAQ243" s="1574"/>
      <c r="RAR243" s="1574"/>
      <c r="RAS243" s="1574"/>
      <c r="RAT243" s="1574"/>
      <c r="RAU243" s="1574"/>
      <c r="RAV243" s="1574"/>
      <c r="RAW243" s="1574"/>
      <c r="RAX243" s="1574"/>
      <c r="RAY243" s="1574"/>
      <c r="RAZ243" s="1574"/>
      <c r="RBA243" s="1574"/>
      <c r="RBB243" s="1574"/>
      <c r="RBC243" s="1574"/>
      <c r="RBD243" s="1574"/>
      <c r="RBE243" s="1574"/>
      <c r="RBF243" s="1574"/>
      <c r="RBG243" s="1574"/>
      <c r="RBH243" s="1574"/>
      <c r="RBI243" s="1574"/>
      <c r="RBJ243" s="1574"/>
      <c r="RBK243" s="1574"/>
      <c r="RBL243" s="1574"/>
      <c r="RBM243" s="1574"/>
      <c r="RBN243" s="1574"/>
      <c r="RBO243" s="1574"/>
      <c r="RBP243" s="1574"/>
      <c r="RBQ243" s="1574"/>
      <c r="RBR243" s="1574"/>
      <c r="RBS243" s="1574"/>
      <c r="RBT243" s="1574"/>
      <c r="RBU243" s="1574"/>
      <c r="RBV243" s="1574"/>
      <c r="RBW243" s="1574"/>
      <c r="RBX243" s="1574"/>
      <c r="RBY243" s="1574"/>
      <c r="RBZ243" s="1574"/>
      <c r="RCA243" s="1574"/>
      <c r="RCB243" s="1574"/>
      <c r="RCC243" s="1574"/>
      <c r="RCD243" s="1574"/>
      <c r="RCE243" s="1574"/>
      <c r="RCF243" s="1574"/>
      <c r="RCG243" s="1574"/>
      <c r="RCH243" s="1574"/>
      <c r="RCI243" s="1574"/>
      <c r="RCJ243" s="1574"/>
      <c r="RCK243" s="1574"/>
      <c r="RCL243" s="1574"/>
      <c r="RCM243" s="1574"/>
      <c r="RCN243" s="1574"/>
      <c r="RCO243" s="1574"/>
      <c r="RCP243" s="1574"/>
      <c r="RCQ243" s="1574"/>
      <c r="RCR243" s="1574"/>
      <c r="RCS243" s="1574"/>
      <c r="RCT243" s="1574"/>
      <c r="RCU243" s="1574"/>
      <c r="RCV243" s="1574"/>
      <c r="RCW243" s="1574"/>
      <c r="RCX243" s="1574"/>
      <c r="RCY243" s="1574"/>
      <c r="RCZ243" s="1574"/>
      <c r="RDA243" s="1574"/>
      <c r="RDB243" s="1574"/>
      <c r="RDC243" s="1574"/>
      <c r="RDD243" s="1574"/>
      <c r="RDE243" s="1574"/>
      <c r="RDF243" s="1574"/>
      <c r="RDG243" s="1574"/>
      <c r="RDH243" s="1574"/>
      <c r="RDI243" s="1574"/>
      <c r="RDJ243" s="1574"/>
      <c r="RDK243" s="1574"/>
      <c r="RDL243" s="1574"/>
      <c r="RDM243" s="1574"/>
      <c r="RDN243" s="1574"/>
      <c r="RDO243" s="1574"/>
      <c r="RDP243" s="1574"/>
      <c r="RDQ243" s="1574"/>
      <c r="RDR243" s="1574"/>
      <c r="RDS243" s="1574"/>
      <c r="RDT243" s="1574"/>
      <c r="RDU243" s="1574"/>
      <c r="RDV243" s="1574"/>
      <c r="RDW243" s="1574"/>
      <c r="RDX243" s="1574"/>
      <c r="RDY243" s="1574"/>
      <c r="RDZ243" s="1574"/>
      <c r="REA243" s="1574"/>
      <c r="REB243" s="1574"/>
      <c r="REC243" s="1574"/>
      <c r="RED243" s="1574"/>
      <c r="REE243" s="1574"/>
      <c r="REF243" s="1574"/>
      <c r="REG243" s="1574"/>
      <c r="REH243" s="1574"/>
      <c r="REI243" s="1574"/>
      <c r="REJ243" s="1574"/>
      <c r="REK243" s="1574"/>
      <c r="REL243" s="1574"/>
      <c r="REM243" s="1574"/>
      <c r="REN243" s="1574"/>
      <c r="REO243" s="1574"/>
      <c r="REP243" s="1574"/>
      <c r="REQ243" s="1574"/>
      <c r="RER243" s="1574"/>
      <c r="RES243" s="1574"/>
      <c r="RET243" s="1574"/>
      <c r="REU243" s="1574"/>
      <c r="REV243" s="1574"/>
      <c r="REW243" s="1574"/>
      <c r="REX243" s="1574"/>
      <c r="REY243" s="1574"/>
      <c r="REZ243" s="1574"/>
      <c r="RFA243" s="1574"/>
      <c r="RFB243" s="1574"/>
      <c r="RFC243" s="1574"/>
      <c r="RFD243" s="1574"/>
      <c r="RFE243" s="1574"/>
      <c r="RFF243" s="1574"/>
      <c r="RFG243" s="1574"/>
      <c r="RFH243" s="1574"/>
      <c r="RFI243" s="1574"/>
      <c r="RFJ243" s="1574"/>
      <c r="RFK243" s="1574"/>
      <c r="RFL243" s="1574"/>
      <c r="RFM243" s="1574"/>
      <c r="RFN243" s="1574"/>
      <c r="RFO243" s="1574"/>
      <c r="RFP243" s="1574"/>
      <c r="RFQ243" s="1574"/>
      <c r="RFR243" s="1574"/>
      <c r="RFS243" s="1574"/>
      <c r="RFT243" s="1574"/>
      <c r="RFU243" s="1574"/>
      <c r="RFV243" s="1574"/>
      <c r="RFW243" s="1574"/>
      <c r="RFX243" s="1574"/>
      <c r="RFY243" s="1574"/>
      <c r="RFZ243" s="1574"/>
      <c r="RGA243" s="1574"/>
      <c r="RGB243" s="1574"/>
      <c r="RGC243" s="1574"/>
      <c r="RGD243" s="1574"/>
      <c r="RGE243" s="1574"/>
      <c r="RGF243" s="1574"/>
      <c r="RGG243" s="1574"/>
      <c r="RGH243" s="1574"/>
      <c r="RGI243" s="1574"/>
      <c r="RGJ243" s="1574"/>
      <c r="RGK243" s="1574"/>
      <c r="RGL243" s="1574"/>
      <c r="RGM243" s="1574"/>
      <c r="RGN243" s="1574"/>
      <c r="RGO243" s="1574"/>
      <c r="RGP243" s="1574"/>
      <c r="RGQ243" s="1574"/>
      <c r="RGR243" s="1574"/>
      <c r="RGS243" s="1574"/>
      <c r="RGT243" s="1574"/>
      <c r="RGU243" s="1574"/>
      <c r="RGV243" s="1574"/>
      <c r="RGW243" s="1574"/>
      <c r="RGX243" s="1574"/>
      <c r="RGY243" s="1574"/>
      <c r="RGZ243" s="1574"/>
      <c r="RHA243" s="1574"/>
      <c r="RHB243" s="1574"/>
      <c r="RHC243" s="1574"/>
      <c r="RHD243" s="1574"/>
      <c r="RHE243" s="1574"/>
      <c r="RHF243" s="1574"/>
      <c r="RHG243" s="1574"/>
      <c r="RHH243" s="1574"/>
      <c r="RHI243" s="1574"/>
      <c r="RHJ243" s="1574"/>
      <c r="RHK243" s="1574"/>
      <c r="RHL243" s="1574"/>
      <c r="RHM243" s="1574"/>
      <c r="RHN243" s="1574"/>
      <c r="RHO243" s="1574"/>
      <c r="RHP243" s="1574"/>
      <c r="RHQ243" s="1574"/>
      <c r="RHR243" s="1574"/>
      <c r="RHS243" s="1574"/>
      <c r="RHT243" s="1574"/>
      <c r="RHU243" s="1574"/>
      <c r="RHV243" s="1574"/>
      <c r="RHW243" s="1574"/>
      <c r="RHX243" s="1574"/>
      <c r="RHY243" s="1574"/>
      <c r="RHZ243" s="1574"/>
      <c r="RIA243" s="1574"/>
      <c r="RIB243" s="1574"/>
      <c r="RIC243" s="1574"/>
      <c r="RID243" s="1574"/>
      <c r="RIE243" s="1574"/>
      <c r="RIF243" s="1574"/>
      <c r="RIG243" s="1574"/>
      <c r="RIH243" s="1574"/>
      <c r="RII243" s="1574"/>
      <c r="RIJ243" s="1574"/>
      <c r="RIK243" s="1574"/>
      <c r="RIL243" s="1574"/>
      <c r="RIM243" s="1574"/>
      <c r="RIN243" s="1574"/>
      <c r="RIO243" s="1574"/>
      <c r="RIP243" s="1574"/>
      <c r="RIQ243" s="1574"/>
      <c r="RIR243" s="1574"/>
      <c r="RIS243" s="1574"/>
      <c r="RIT243" s="1574"/>
      <c r="RIU243" s="1574"/>
      <c r="RIV243" s="1574"/>
      <c r="RIW243" s="1574"/>
      <c r="RIX243" s="1574"/>
      <c r="RIY243" s="1574"/>
      <c r="RIZ243" s="1574"/>
      <c r="RJA243" s="1574"/>
      <c r="RJB243" s="1574"/>
      <c r="RJC243" s="1574"/>
      <c r="RJD243" s="1574"/>
      <c r="RJE243" s="1574"/>
      <c r="RJF243" s="1574"/>
      <c r="RJG243" s="1574"/>
      <c r="RJH243" s="1574"/>
      <c r="RJI243" s="1574"/>
      <c r="RJJ243" s="1574"/>
      <c r="RJK243" s="1574"/>
      <c r="RJL243" s="1574"/>
      <c r="RJM243" s="1574"/>
      <c r="RJN243" s="1574"/>
      <c r="RJO243" s="1574"/>
      <c r="RJP243" s="1574"/>
      <c r="RJQ243" s="1574"/>
      <c r="RJR243" s="1574"/>
      <c r="RJS243" s="1574"/>
      <c r="RJT243" s="1574"/>
      <c r="RJU243" s="1574"/>
      <c r="RJV243" s="1574"/>
      <c r="RJW243" s="1574"/>
      <c r="RJX243" s="1574"/>
      <c r="RJY243" s="1574"/>
      <c r="RJZ243" s="1574"/>
      <c r="RKA243" s="1574"/>
      <c r="RKB243" s="1574"/>
      <c r="RKC243" s="1574"/>
      <c r="RKD243" s="1574"/>
      <c r="RKE243" s="1574"/>
      <c r="RKF243" s="1574"/>
      <c r="RKG243" s="1574"/>
      <c r="RKH243" s="1574"/>
      <c r="RKI243" s="1574"/>
      <c r="RKJ243" s="1574"/>
      <c r="RKK243" s="1574"/>
      <c r="RKL243" s="1574"/>
      <c r="RKM243" s="1574"/>
      <c r="RKN243" s="1574"/>
      <c r="RKO243" s="1574"/>
      <c r="RKP243" s="1574"/>
      <c r="RKQ243" s="1574"/>
      <c r="RKR243" s="1574"/>
      <c r="RKS243" s="1574"/>
      <c r="RKT243" s="1574"/>
      <c r="RKU243" s="1574"/>
      <c r="RKV243" s="1574"/>
      <c r="RKW243" s="1574"/>
      <c r="RKX243" s="1574"/>
      <c r="RKY243" s="1574"/>
      <c r="RKZ243" s="1574"/>
      <c r="RLA243" s="1574"/>
      <c r="RLB243" s="1574"/>
      <c r="RLC243" s="1574"/>
      <c r="RLD243" s="1574"/>
      <c r="RLE243" s="1574"/>
      <c r="RLF243" s="1574"/>
      <c r="RLG243" s="1574"/>
      <c r="RLH243" s="1574"/>
      <c r="RLI243" s="1574"/>
      <c r="RLJ243" s="1574"/>
      <c r="RLK243" s="1574"/>
      <c r="RLL243" s="1574"/>
      <c r="RLM243" s="1574"/>
      <c r="RLN243" s="1574"/>
      <c r="RLO243" s="1574"/>
      <c r="RLP243" s="1574"/>
      <c r="RLQ243" s="1574"/>
      <c r="RLR243" s="1574"/>
      <c r="RLS243" s="1574"/>
      <c r="RLT243" s="1574"/>
      <c r="RLU243" s="1574"/>
      <c r="RLV243" s="1574"/>
      <c r="RLW243" s="1574"/>
      <c r="RLX243" s="1574"/>
      <c r="RLY243" s="1574"/>
      <c r="RLZ243" s="1574"/>
      <c r="RMA243" s="1574"/>
      <c r="RMB243" s="1574"/>
      <c r="RMC243" s="1574"/>
      <c r="RMD243" s="1574"/>
      <c r="RME243" s="1574"/>
      <c r="RMF243" s="1574"/>
      <c r="RMG243" s="1574"/>
      <c r="RMH243" s="1574"/>
      <c r="RMI243" s="1574"/>
      <c r="RMJ243" s="1574"/>
      <c r="RMK243" s="1574"/>
      <c r="RML243" s="1574"/>
      <c r="RMM243" s="1574"/>
      <c r="RMN243" s="1574"/>
      <c r="RMO243" s="1574"/>
      <c r="RMP243" s="1574"/>
      <c r="RMQ243" s="1574"/>
      <c r="RMR243" s="1574"/>
      <c r="RMS243" s="1574"/>
      <c r="RMT243" s="1574"/>
      <c r="RMU243" s="1574"/>
      <c r="RMV243" s="1574"/>
      <c r="RMW243" s="1574"/>
      <c r="RMX243" s="1574"/>
      <c r="RMY243" s="1574"/>
      <c r="RMZ243" s="1574"/>
      <c r="RNA243" s="1574"/>
      <c r="RNB243" s="1574"/>
      <c r="RNC243" s="1574"/>
      <c r="RND243" s="1574"/>
      <c r="RNE243" s="1574"/>
      <c r="RNF243" s="1574"/>
      <c r="RNG243" s="1574"/>
      <c r="RNH243" s="1574"/>
      <c r="RNI243" s="1574"/>
      <c r="RNJ243" s="1574"/>
      <c r="RNK243" s="1574"/>
      <c r="RNL243" s="1574"/>
      <c r="RNM243" s="1574"/>
      <c r="RNN243" s="1574"/>
      <c r="RNO243" s="1574"/>
      <c r="RNP243" s="1574"/>
      <c r="RNQ243" s="1574"/>
      <c r="RNR243" s="1574"/>
      <c r="RNS243" s="1574"/>
      <c r="RNT243" s="1574"/>
      <c r="RNU243" s="1574"/>
      <c r="RNV243" s="1574"/>
      <c r="RNW243" s="1574"/>
      <c r="RNX243" s="1574"/>
      <c r="RNY243" s="1574"/>
      <c r="RNZ243" s="1574"/>
      <c r="ROA243" s="1574"/>
      <c r="ROB243" s="1574"/>
      <c r="ROC243" s="1574"/>
      <c r="ROD243" s="1574"/>
      <c r="ROE243" s="1574"/>
      <c r="ROF243" s="1574"/>
      <c r="ROG243" s="1574"/>
      <c r="ROH243" s="1574"/>
      <c r="ROI243" s="1574"/>
      <c r="ROJ243" s="1574"/>
      <c r="ROK243" s="1574"/>
      <c r="ROL243" s="1574"/>
      <c r="ROM243" s="1574"/>
      <c r="RON243" s="1574"/>
      <c r="ROO243" s="1574"/>
      <c r="ROP243" s="1574"/>
      <c r="ROQ243" s="1574"/>
      <c r="ROR243" s="1574"/>
      <c r="ROS243" s="1574"/>
      <c r="ROT243" s="1574"/>
      <c r="ROU243" s="1574"/>
      <c r="ROV243" s="1574"/>
      <c r="ROW243" s="1574"/>
      <c r="ROX243" s="1574"/>
      <c r="ROY243" s="1574"/>
      <c r="ROZ243" s="1574"/>
      <c r="RPA243" s="1574"/>
      <c r="RPB243" s="1574"/>
      <c r="RPC243" s="1574"/>
      <c r="RPD243" s="1574"/>
      <c r="RPE243" s="1574"/>
      <c r="RPF243" s="1574"/>
      <c r="RPG243" s="1574"/>
      <c r="RPH243" s="1574"/>
      <c r="RPI243" s="1574"/>
      <c r="RPJ243" s="1574"/>
      <c r="RPK243" s="1574"/>
      <c r="RPL243" s="1574"/>
      <c r="RPM243" s="1574"/>
      <c r="RPN243" s="1574"/>
      <c r="RPO243" s="1574"/>
      <c r="RPP243" s="1574"/>
      <c r="RPQ243" s="1574"/>
      <c r="RPR243" s="1574"/>
      <c r="RPS243" s="1574"/>
      <c r="RPT243" s="1574"/>
      <c r="RPU243" s="1574"/>
      <c r="RPV243" s="1574"/>
      <c r="RPW243" s="1574"/>
      <c r="RPX243" s="1574"/>
      <c r="RPY243" s="1574"/>
      <c r="RPZ243" s="1574"/>
      <c r="RQA243" s="1574"/>
      <c r="RQB243" s="1574"/>
      <c r="RQC243" s="1574"/>
      <c r="RQD243" s="1574"/>
      <c r="RQE243" s="1574"/>
      <c r="RQF243" s="1574"/>
      <c r="RQG243" s="1574"/>
      <c r="RQH243" s="1574"/>
      <c r="RQI243" s="1574"/>
      <c r="RQJ243" s="1574"/>
      <c r="RQK243" s="1574"/>
      <c r="RQL243" s="1574"/>
      <c r="RQM243" s="1574"/>
      <c r="RQN243" s="1574"/>
      <c r="RQO243" s="1574"/>
      <c r="RQP243" s="1574"/>
      <c r="RQQ243" s="1574"/>
      <c r="RQR243" s="1574"/>
      <c r="RQS243" s="1574"/>
      <c r="RQT243" s="1574"/>
      <c r="RQU243" s="1574"/>
      <c r="RQV243" s="1574"/>
      <c r="RQW243" s="1574"/>
      <c r="RQX243" s="1574"/>
      <c r="RQY243" s="1574"/>
      <c r="RQZ243" s="1574"/>
      <c r="RRA243" s="1574"/>
      <c r="RRB243" s="1574"/>
      <c r="RRC243" s="1574"/>
      <c r="RRD243" s="1574"/>
      <c r="RRE243" s="1574"/>
      <c r="RRF243" s="1574"/>
      <c r="RRG243" s="1574"/>
      <c r="RRH243" s="1574"/>
      <c r="RRI243" s="1574"/>
      <c r="RRJ243" s="1574"/>
      <c r="RRK243" s="1574"/>
      <c r="RRL243" s="1574"/>
      <c r="RRM243" s="1574"/>
      <c r="RRN243" s="1574"/>
      <c r="RRO243" s="1574"/>
      <c r="RRP243" s="1574"/>
      <c r="RRQ243" s="1574"/>
      <c r="RRR243" s="1574"/>
      <c r="RRS243" s="1574"/>
      <c r="RRT243" s="1574"/>
      <c r="RRU243" s="1574"/>
      <c r="RRV243" s="1574"/>
      <c r="RRW243" s="1574"/>
      <c r="RRX243" s="1574"/>
      <c r="RRY243" s="1574"/>
      <c r="RRZ243" s="1574"/>
      <c r="RSA243" s="1574"/>
      <c r="RSB243" s="1574"/>
      <c r="RSC243" s="1574"/>
      <c r="RSD243" s="1574"/>
      <c r="RSE243" s="1574"/>
      <c r="RSF243" s="1574"/>
      <c r="RSG243" s="1574"/>
      <c r="RSH243" s="1574"/>
      <c r="RSI243" s="1574"/>
      <c r="RSJ243" s="1574"/>
      <c r="RSK243" s="1574"/>
      <c r="RSL243" s="1574"/>
      <c r="RSM243" s="1574"/>
      <c r="RSN243" s="1574"/>
      <c r="RSO243" s="1574"/>
      <c r="RSP243" s="1574"/>
      <c r="RSQ243" s="1574"/>
      <c r="RSR243" s="1574"/>
      <c r="RSS243" s="1574"/>
      <c r="RST243" s="1574"/>
      <c r="RSU243" s="1574"/>
      <c r="RSV243" s="1574"/>
      <c r="RSW243" s="1574"/>
      <c r="RSX243" s="1574"/>
      <c r="RSY243" s="1574"/>
      <c r="RSZ243" s="1574"/>
      <c r="RTA243" s="1574"/>
      <c r="RTB243" s="1574"/>
      <c r="RTC243" s="1574"/>
      <c r="RTD243" s="1574"/>
      <c r="RTE243" s="1574"/>
      <c r="RTF243" s="1574"/>
      <c r="RTG243" s="1574"/>
      <c r="RTH243" s="1574"/>
      <c r="RTI243" s="1574"/>
      <c r="RTJ243" s="1574"/>
      <c r="RTK243" s="1574"/>
      <c r="RTL243" s="1574"/>
      <c r="RTM243" s="1574"/>
      <c r="RTN243" s="1574"/>
      <c r="RTO243" s="1574"/>
      <c r="RTP243" s="1574"/>
      <c r="RTQ243" s="1574"/>
      <c r="RTR243" s="1574"/>
      <c r="RTS243" s="1574"/>
      <c r="RTT243" s="1574"/>
      <c r="RTU243" s="1574"/>
      <c r="RTV243" s="1574"/>
      <c r="RTW243" s="1574"/>
      <c r="RTX243" s="1574"/>
      <c r="RTY243" s="1574"/>
      <c r="RTZ243" s="1574"/>
      <c r="RUA243" s="1574"/>
      <c r="RUB243" s="1574"/>
      <c r="RUC243" s="1574"/>
      <c r="RUD243" s="1574"/>
      <c r="RUE243" s="1574"/>
      <c r="RUF243" s="1574"/>
      <c r="RUG243" s="1574"/>
      <c r="RUH243" s="1574"/>
      <c r="RUI243" s="1574"/>
      <c r="RUJ243" s="1574"/>
      <c r="RUK243" s="1574"/>
      <c r="RUL243" s="1574"/>
      <c r="RUM243" s="1574"/>
      <c r="RUN243" s="1574"/>
      <c r="RUO243" s="1574"/>
      <c r="RUP243" s="1574"/>
      <c r="RUQ243" s="1574"/>
      <c r="RUR243" s="1574"/>
      <c r="RUS243" s="1574"/>
      <c r="RUT243" s="1574"/>
      <c r="RUU243" s="1574"/>
      <c r="RUV243" s="1574"/>
      <c r="RUW243" s="1574"/>
      <c r="RUX243" s="1574"/>
      <c r="RUY243" s="1574"/>
      <c r="RUZ243" s="1574"/>
      <c r="RVA243" s="1574"/>
      <c r="RVB243" s="1574"/>
      <c r="RVC243" s="1574"/>
      <c r="RVD243" s="1574"/>
      <c r="RVE243" s="1574"/>
      <c r="RVF243" s="1574"/>
      <c r="RVG243" s="1574"/>
      <c r="RVH243" s="1574"/>
      <c r="RVI243" s="1574"/>
      <c r="RVJ243" s="1574"/>
      <c r="RVK243" s="1574"/>
      <c r="RVL243" s="1574"/>
      <c r="RVM243" s="1574"/>
      <c r="RVN243" s="1574"/>
      <c r="RVO243" s="1574"/>
      <c r="RVP243" s="1574"/>
      <c r="RVQ243" s="1574"/>
      <c r="RVR243" s="1574"/>
      <c r="RVS243" s="1574"/>
      <c r="RVT243" s="1574"/>
      <c r="RVU243" s="1574"/>
      <c r="RVV243" s="1574"/>
      <c r="RVW243" s="1574"/>
      <c r="RVX243" s="1574"/>
      <c r="RVY243" s="1574"/>
      <c r="RVZ243" s="1574"/>
      <c r="RWA243" s="1574"/>
      <c r="RWB243" s="1574"/>
      <c r="RWC243" s="1574"/>
      <c r="RWD243" s="1574"/>
      <c r="RWE243" s="1574"/>
      <c r="RWF243" s="1574"/>
      <c r="RWG243" s="1574"/>
      <c r="RWH243" s="1574"/>
      <c r="RWI243" s="1574"/>
      <c r="RWJ243" s="1574"/>
      <c r="RWK243" s="1574"/>
      <c r="RWL243" s="1574"/>
      <c r="RWM243" s="1574"/>
      <c r="RWN243" s="1574"/>
      <c r="RWO243" s="1574"/>
      <c r="RWP243" s="1574"/>
      <c r="RWQ243" s="1574"/>
      <c r="RWR243" s="1574"/>
      <c r="RWS243" s="1574"/>
      <c r="RWT243" s="1574"/>
      <c r="RWU243" s="1574"/>
      <c r="RWV243" s="1574"/>
      <c r="RWW243" s="1574"/>
      <c r="RWX243" s="1574"/>
      <c r="RWY243" s="1574"/>
      <c r="RWZ243" s="1574"/>
      <c r="RXA243" s="1574"/>
      <c r="RXB243" s="1574"/>
      <c r="RXC243" s="1574"/>
      <c r="RXD243" s="1574"/>
      <c r="RXE243" s="1574"/>
      <c r="RXF243" s="1574"/>
      <c r="RXG243" s="1574"/>
      <c r="RXH243" s="1574"/>
      <c r="RXI243" s="1574"/>
      <c r="RXJ243" s="1574"/>
      <c r="RXK243" s="1574"/>
      <c r="RXL243" s="1574"/>
      <c r="RXM243" s="1574"/>
      <c r="RXN243" s="1574"/>
      <c r="RXO243" s="1574"/>
      <c r="RXP243" s="1574"/>
      <c r="RXQ243" s="1574"/>
      <c r="RXR243" s="1574"/>
      <c r="RXS243" s="1574"/>
      <c r="RXT243" s="1574"/>
      <c r="RXU243" s="1574"/>
      <c r="RXV243" s="1574"/>
      <c r="RXW243" s="1574"/>
      <c r="RXX243" s="1574"/>
      <c r="RXY243" s="1574"/>
      <c r="RXZ243" s="1574"/>
      <c r="RYA243" s="1574"/>
      <c r="RYB243" s="1574"/>
      <c r="RYC243" s="1574"/>
      <c r="RYD243" s="1574"/>
      <c r="RYE243" s="1574"/>
      <c r="RYF243" s="1574"/>
      <c r="RYG243" s="1574"/>
      <c r="RYH243" s="1574"/>
      <c r="RYI243" s="1574"/>
      <c r="RYJ243" s="1574"/>
      <c r="RYK243" s="1574"/>
      <c r="RYL243" s="1574"/>
      <c r="RYM243" s="1574"/>
      <c r="RYN243" s="1574"/>
      <c r="RYO243" s="1574"/>
      <c r="RYP243" s="1574"/>
      <c r="RYQ243" s="1574"/>
      <c r="RYR243" s="1574"/>
      <c r="RYS243" s="1574"/>
      <c r="RYT243" s="1574"/>
      <c r="RYU243" s="1574"/>
      <c r="RYV243" s="1574"/>
      <c r="RYW243" s="1574"/>
      <c r="RYX243" s="1574"/>
      <c r="RYY243" s="1574"/>
      <c r="RYZ243" s="1574"/>
      <c r="RZA243" s="1574"/>
      <c r="RZB243" s="1574"/>
      <c r="RZC243" s="1574"/>
      <c r="RZD243" s="1574"/>
      <c r="RZE243" s="1574"/>
      <c r="RZF243" s="1574"/>
      <c r="RZG243" s="1574"/>
      <c r="RZH243" s="1574"/>
      <c r="RZI243" s="1574"/>
      <c r="RZJ243" s="1574"/>
      <c r="RZK243" s="1574"/>
      <c r="RZL243" s="1574"/>
      <c r="RZM243" s="1574"/>
      <c r="RZN243" s="1574"/>
      <c r="RZO243" s="1574"/>
      <c r="RZP243" s="1574"/>
      <c r="RZQ243" s="1574"/>
      <c r="RZR243" s="1574"/>
      <c r="RZS243" s="1574"/>
      <c r="RZT243" s="1574"/>
      <c r="RZU243" s="1574"/>
      <c r="RZV243" s="1574"/>
      <c r="RZW243" s="1574"/>
      <c r="RZX243" s="1574"/>
      <c r="RZY243" s="1574"/>
      <c r="RZZ243" s="1574"/>
      <c r="SAA243" s="1574"/>
      <c r="SAB243" s="1574"/>
      <c r="SAC243" s="1574"/>
      <c r="SAD243" s="1574"/>
      <c r="SAE243" s="1574"/>
      <c r="SAF243" s="1574"/>
      <c r="SAG243" s="1574"/>
      <c r="SAH243" s="1574"/>
      <c r="SAI243" s="1574"/>
      <c r="SAJ243" s="1574"/>
      <c r="SAK243" s="1574"/>
      <c r="SAL243" s="1574"/>
      <c r="SAM243" s="1574"/>
      <c r="SAN243" s="1574"/>
      <c r="SAO243" s="1574"/>
      <c r="SAP243" s="1574"/>
      <c r="SAQ243" s="1574"/>
      <c r="SAR243" s="1574"/>
      <c r="SAS243" s="1574"/>
      <c r="SAT243" s="1574"/>
      <c r="SAU243" s="1574"/>
      <c r="SAV243" s="1574"/>
      <c r="SAW243" s="1574"/>
      <c r="SAX243" s="1574"/>
      <c r="SAY243" s="1574"/>
      <c r="SAZ243" s="1574"/>
      <c r="SBA243" s="1574"/>
      <c r="SBB243" s="1574"/>
      <c r="SBC243" s="1574"/>
      <c r="SBD243" s="1574"/>
      <c r="SBE243" s="1574"/>
      <c r="SBF243" s="1574"/>
      <c r="SBG243" s="1574"/>
      <c r="SBH243" s="1574"/>
      <c r="SBI243" s="1574"/>
      <c r="SBJ243" s="1574"/>
      <c r="SBK243" s="1574"/>
      <c r="SBL243" s="1574"/>
      <c r="SBM243" s="1574"/>
      <c r="SBN243" s="1574"/>
      <c r="SBO243" s="1574"/>
      <c r="SBP243" s="1574"/>
      <c r="SBQ243" s="1574"/>
      <c r="SBR243" s="1574"/>
      <c r="SBS243" s="1574"/>
      <c r="SBT243" s="1574"/>
      <c r="SBU243" s="1574"/>
      <c r="SBV243" s="1574"/>
      <c r="SBW243" s="1574"/>
      <c r="SBX243" s="1574"/>
      <c r="SBY243" s="1574"/>
      <c r="SBZ243" s="1574"/>
      <c r="SCA243" s="1574"/>
      <c r="SCB243" s="1574"/>
      <c r="SCC243" s="1574"/>
      <c r="SCD243" s="1574"/>
      <c r="SCE243" s="1574"/>
      <c r="SCF243" s="1574"/>
      <c r="SCG243" s="1574"/>
      <c r="SCH243" s="1574"/>
      <c r="SCI243" s="1574"/>
      <c r="SCJ243" s="1574"/>
      <c r="SCK243" s="1574"/>
      <c r="SCL243" s="1574"/>
      <c r="SCM243" s="1574"/>
      <c r="SCN243" s="1574"/>
      <c r="SCO243" s="1574"/>
      <c r="SCP243" s="1574"/>
      <c r="SCQ243" s="1574"/>
      <c r="SCR243" s="1574"/>
      <c r="SCS243" s="1574"/>
      <c r="SCT243" s="1574"/>
      <c r="SCU243" s="1574"/>
      <c r="SCV243" s="1574"/>
      <c r="SCW243" s="1574"/>
      <c r="SCX243" s="1574"/>
      <c r="SCY243" s="1574"/>
      <c r="SCZ243" s="1574"/>
      <c r="SDA243" s="1574"/>
      <c r="SDB243" s="1574"/>
      <c r="SDC243" s="1574"/>
      <c r="SDD243" s="1574"/>
      <c r="SDE243" s="1574"/>
      <c r="SDF243" s="1574"/>
      <c r="SDG243" s="1574"/>
      <c r="SDH243" s="1574"/>
      <c r="SDI243" s="1574"/>
      <c r="SDJ243" s="1574"/>
      <c r="SDK243" s="1574"/>
      <c r="SDL243" s="1574"/>
      <c r="SDM243" s="1574"/>
      <c r="SDN243" s="1574"/>
      <c r="SDO243" s="1574"/>
      <c r="SDP243" s="1574"/>
      <c r="SDQ243" s="1574"/>
      <c r="SDR243" s="1574"/>
      <c r="SDS243" s="1574"/>
      <c r="SDT243" s="1574"/>
      <c r="SDU243" s="1574"/>
      <c r="SDV243" s="1574"/>
      <c r="SDW243" s="1574"/>
      <c r="SDX243" s="1574"/>
      <c r="SDY243" s="1574"/>
      <c r="SDZ243" s="1574"/>
      <c r="SEA243" s="1574"/>
      <c r="SEB243" s="1574"/>
      <c r="SEC243" s="1574"/>
      <c r="SED243" s="1574"/>
      <c r="SEE243" s="1574"/>
      <c r="SEF243" s="1574"/>
      <c r="SEG243" s="1574"/>
      <c r="SEH243" s="1574"/>
      <c r="SEI243" s="1574"/>
      <c r="SEJ243" s="1574"/>
      <c r="SEK243" s="1574"/>
      <c r="SEL243" s="1574"/>
      <c r="SEM243" s="1574"/>
      <c r="SEN243" s="1574"/>
      <c r="SEO243" s="1574"/>
      <c r="SEP243" s="1574"/>
      <c r="SEQ243" s="1574"/>
      <c r="SER243" s="1574"/>
      <c r="SES243" s="1574"/>
      <c r="SET243" s="1574"/>
      <c r="SEU243" s="1574"/>
      <c r="SEV243" s="1574"/>
      <c r="SEW243" s="1574"/>
      <c r="SEX243" s="1574"/>
      <c r="SEY243" s="1574"/>
      <c r="SEZ243" s="1574"/>
      <c r="SFA243" s="1574"/>
      <c r="SFB243" s="1574"/>
      <c r="SFC243" s="1574"/>
      <c r="SFD243" s="1574"/>
      <c r="SFE243" s="1574"/>
      <c r="SFF243" s="1574"/>
      <c r="SFG243" s="1574"/>
      <c r="SFH243" s="1574"/>
      <c r="SFI243" s="1574"/>
      <c r="SFJ243" s="1574"/>
      <c r="SFK243" s="1574"/>
      <c r="SFL243" s="1574"/>
      <c r="SFM243" s="1574"/>
      <c r="SFN243" s="1574"/>
      <c r="SFO243" s="1574"/>
      <c r="SFP243" s="1574"/>
      <c r="SFQ243" s="1574"/>
      <c r="SFR243" s="1574"/>
      <c r="SFS243" s="1574"/>
      <c r="SFT243" s="1574"/>
      <c r="SFU243" s="1574"/>
      <c r="SFV243" s="1574"/>
      <c r="SFW243" s="1574"/>
      <c r="SFX243" s="1574"/>
      <c r="SFY243" s="1574"/>
      <c r="SFZ243" s="1574"/>
      <c r="SGA243" s="1574"/>
      <c r="SGB243" s="1574"/>
      <c r="SGC243" s="1574"/>
      <c r="SGD243" s="1574"/>
      <c r="SGE243" s="1574"/>
      <c r="SGF243" s="1574"/>
      <c r="SGG243" s="1574"/>
      <c r="SGH243" s="1574"/>
      <c r="SGI243" s="1574"/>
      <c r="SGJ243" s="1574"/>
      <c r="SGK243" s="1574"/>
      <c r="SGL243" s="1574"/>
      <c r="SGM243" s="1574"/>
      <c r="SGN243" s="1574"/>
      <c r="SGO243" s="1574"/>
      <c r="SGP243" s="1574"/>
      <c r="SGQ243" s="1574"/>
      <c r="SGR243" s="1574"/>
      <c r="SGS243" s="1574"/>
      <c r="SGT243" s="1574"/>
      <c r="SGU243" s="1574"/>
      <c r="SGV243" s="1574"/>
      <c r="SGW243" s="1574"/>
      <c r="SGX243" s="1574"/>
      <c r="SGY243" s="1574"/>
      <c r="SGZ243" s="1574"/>
      <c r="SHA243" s="1574"/>
      <c r="SHB243" s="1574"/>
      <c r="SHC243" s="1574"/>
      <c r="SHD243" s="1574"/>
      <c r="SHE243" s="1574"/>
      <c r="SHF243" s="1574"/>
      <c r="SHG243" s="1574"/>
      <c r="SHH243" s="1574"/>
      <c r="SHI243" s="1574"/>
      <c r="SHJ243" s="1574"/>
      <c r="SHK243" s="1574"/>
      <c r="SHL243" s="1574"/>
      <c r="SHM243" s="1574"/>
      <c r="SHN243" s="1574"/>
      <c r="SHO243" s="1574"/>
      <c r="SHP243" s="1574"/>
      <c r="SHQ243" s="1574"/>
      <c r="SHR243" s="1574"/>
      <c r="SHS243" s="1574"/>
      <c r="SHT243" s="1574"/>
      <c r="SHU243" s="1574"/>
      <c r="SHV243" s="1574"/>
      <c r="SHW243" s="1574"/>
      <c r="SHX243" s="1574"/>
      <c r="SHY243" s="1574"/>
      <c r="SHZ243" s="1574"/>
      <c r="SIA243" s="1574"/>
      <c r="SIB243" s="1574"/>
      <c r="SIC243" s="1574"/>
      <c r="SID243" s="1574"/>
      <c r="SIE243" s="1574"/>
      <c r="SIF243" s="1574"/>
      <c r="SIG243" s="1574"/>
      <c r="SIH243" s="1574"/>
      <c r="SII243" s="1574"/>
      <c r="SIJ243" s="1574"/>
      <c r="SIK243" s="1574"/>
      <c r="SIL243" s="1574"/>
      <c r="SIM243" s="1574"/>
      <c r="SIN243" s="1574"/>
      <c r="SIO243" s="1574"/>
      <c r="SIP243" s="1574"/>
      <c r="SIQ243" s="1574"/>
      <c r="SIR243" s="1574"/>
      <c r="SIS243" s="1574"/>
      <c r="SIT243" s="1574"/>
      <c r="SIU243" s="1574"/>
      <c r="SIV243" s="1574"/>
      <c r="SIW243" s="1574"/>
      <c r="SIX243" s="1574"/>
      <c r="SIY243" s="1574"/>
      <c r="SIZ243" s="1574"/>
      <c r="SJA243" s="1574"/>
      <c r="SJB243" s="1574"/>
      <c r="SJC243" s="1574"/>
      <c r="SJD243" s="1574"/>
      <c r="SJE243" s="1574"/>
      <c r="SJF243" s="1574"/>
      <c r="SJG243" s="1574"/>
      <c r="SJH243" s="1574"/>
      <c r="SJI243" s="1574"/>
      <c r="SJJ243" s="1574"/>
      <c r="SJK243" s="1574"/>
      <c r="SJL243" s="1574"/>
      <c r="SJM243" s="1574"/>
      <c r="SJN243" s="1574"/>
      <c r="SJO243" s="1574"/>
      <c r="SJP243" s="1574"/>
      <c r="SJQ243" s="1574"/>
      <c r="SJR243" s="1574"/>
      <c r="SJS243" s="1574"/>
      <c r="SJT243" s="1574"/>
      <c r="SJU243" s="1574"/>
      <c r="SJV243" s="1574"/>
      <c r="SJW243" s="1574"/>
      <c r="SJX243" s="1574"/>
      <c r="SJY243" s="1574"/>
      <c r="SJZ243" s="1574"/>
      <c r="SKA243" s="1574"/>
      <c r="SKB243" s="1574"/>
      <c r="SKC243" s="1574"/>
      <c r="SKD243" s="1574"/>
      <c r="SKE243" s="1574"/>
      <c r="SKF243" s="1574"/>
      <c r="SKG243" s="1574"/>
      <c r="SKH243" s="1574"/>
      <c r="SKI243" s="1574"/>
      <c r="SKJ243" s="1574"/>
      <c r="SKK243" s="1574"/>
      <c r="SKL243" s="1574"/>
      <c r="SKM243" s="1574"/>
      <c r="SKN243" s="1574"/>
      <c r="SKO243" s="1574"/>
      <c r="SKP243" s="1574"/>
      <c r="SKQ243" s="1574"/>
      <c r="SKR243" s="1574"/>
      <c r="SKS243" s="1574"/>
      <c r="SKT243" s="1574"/>
      <c r="SKU243" s="1574"/>
      <c r="SKV243" s="1574"/>
      <c r="SKW243" s="1574"/>
      <c r="SKX243" s="1574"/>
      <c r="SKY243" s="1574"/>
      <c r="SKZ243" s="1574"/>
      <c r="SLA243" s="1574"/>
      <c r="SLB243" s="1574"/>
      <c r="SLC243" s="1574"/>
      <c r="SLD243" s="1574"/>
      <c r="SLE243" s="1574"/>
      <c r="SLF243" s="1574"/>
      <c r="SLG243" s="1574"/>
      <c r="SLH243" s="1574"/>
      <c r="SLI243" s="1574"/>
      <c r="SLJ243" s="1574"/>
      <c r="SLK243" s="1574"/>
      <c r="SLL243" s="1574"/>
      <c r="SLM243" s="1574"/>
      <c r="SLN243" s="1574"/>
      <c r="SLO243" s="1574"/>
      <c r="SLP243" s="1574"/>
      <c r="SLQ243" s="1574"/>
      <c r="SLR243" s="1574"/>
      <c r="SLS243" s="1574"/>
      <c r="SLT243" s="1574"/>
      <c r="SLU243" s="1574"/>
      <c r="SLV243" s="1574"/>
      <c r="SLW243" s="1574"/>
      <c r="SLX243" s="1574"/>
      <c r="SLY243" s="1574"/>
      <c r="SLZ243" s="1574"/>
      <c r="SMA243" s="1574"/>
      <c r="SMB243" s="1574"/>
      <c r="SMC243" s="1574"/>
      <c r="SMD243" s="1574"/>
      <c r="SME243" s="1574"/>
      <c r="SMF243" s="1574"/>
      <c r="SMG243" s="1574"/>
      <c r="SMH243" s="1574"/>
      <c r="SMI243" s="1574"/>
      <c r="SMJ243" s="1574"/>
      <c r="SMK243" s="1574"/>
      <c r="SML243" s="1574"/>
      <c r="SMM243" s="1574"/>
      <c r="SMN243" s="1574"/>
      <c r="SMO243" s="1574"/>
      <c r="SMP243" s="1574"/>
      <c r="SMQ243" s="1574"/>
      <c r="SMR243" s="1574"/>
      <c r="SMS243" s="1574"/>
      <c r="SMT243" s="1574"/>
      <c r="SMU243" s="1574"/>
      <c r="SMV243" s="1574"/>
      <c r="SMW243" s="1574"/>
      <c r="SMX243" s="1574"/>
      <c r="SMY243" s="1574"/>
      <c r="SMZ243" s="1574"/>
      <c r="SNA243" s="1574"/>
      <c r="SNB243" s="1574"/>
      <c r="SNC243" s="1574"/>
      <c r="SND243" s="1574"/>
      <c r="SNE243" s="1574"/>
      <c r="SNF243" s="1574"/>
      <c r="SNG243" s="1574"/>
      <c r="SNH243" s="1574"/>
      <c r="SNI243" s="1574"/>
      <c r="SNJ243" s="1574"/>
      <c r="SNK243" s="1574"/>
      <c r="SNL243" s="1574"/>
      <c r="SNM243" s="1574"/>
      <c r="SNN243" s="1574"/>
      <c r="SNO243" s="1574"/>
      <c r="SNP243" s="1574"/>
      <c r="SNQ243" s="1574"/>
      <c r="SNR243" s="1574"/>
      <c r="SNS243" s="1574"/>
      <c r="SNT243" s="1574"/>
      <c r="SNU243" s="1574"/>
      <c r="SNV243" s="1574"/>
      <c r="SNW243" s="1574"/>
      <c r="SNX243" s="1574"/>
      <c r="SNY243" s="1574"/>
      <c r="SNZ243" s="1574"/>
      <c r="SOA243" s="1574"/>
      <c r="SOB243" s="1574"/>
      <c r="SOC243" s="1574"/>
      <c r="SOD243" s="1574"/>
      <c r="SOE243" s="1574"/>
      <c r="SOF243" s="1574"/>
      <c r="SOG243" s="1574"/>
      <c r="SOH243" s="1574"/>
      <c r="SOI243" s="1574"/>
      <c r="SOJ243" s="1574"/>
      <c r="SOK243" s="1574"/>
      <c r="SOL243" s="1574"/>
      <c r="SOM243" s="1574"/>
      <c r="SON243" s="1574"/>
      <c r="SOO243" s="1574"/>
      <c r="SOP243" s="1574"/>
      <c r="SOQ243" s="1574"/>
      <c r="SOR243" s="1574"/>
      <c r="SOS243" s="1574"/>
      <c r="SOT243" s="1574"/>
      <c r="SOU243" s="1574"/>
      <c r="SOV243" s="1574"/>
      <c r="SOW243" s="1574"/>
      <c r="SOX243" s="1574"/>
      <c r="SOY243" s="1574"/>
      <c r="SOZ243" s="1574"/>
      <c r="SPA243" s="1574"/>
      <c r="SPB243" s="1574"/>
      <c r="SPC243" s="1574"/>
      <c r="SPD243" s="1574"/>
      <c r="SPE243" s="1574"/>
      <c r="SPF243" s="1574"/>
      <c r="SPG243" s="1574"/>
      <c r="SPH243" s="1574"/>
      <c r="SPI243" s="1574"/>
      <c r="SPJ243" s="1574"/>
      <c r="SPK243" s="1574"/>
      <c r="SPL243" s="1574"/>
      <c r="SPM243" s="1574"/>
      <c r="SPN243" s="1574"/>
      <c r="SPO243" s="1574"/>
      <c r="SPP243" s="1574"/>
      <c r="SPQ243" s="1574"/>
      <c r="SPR243" s="1574"/>
      <c r="SPS243" s="1574"/>
      <c r="SPT243" s="1574"/>
      <c r="SPU243" s="1574"/>
      <c r="SPV243" s="1574"/>
      <c r="SPW243" s="1574"/>
      <c r="SPX243" s="1574"/>
      <c r="SPY243" s="1574"/>
      <c r="SPZ243" s="1574"/>
      <c r="SQA243" s="1574"/>
      <c r="SQB243" s="1574"/>
      <c r="SQC243" s="1574"/>
      <c r="SQD243" s="1574"/>
      <c r="SQE243" s="1574"/>
      <c r="SQF243" s="1574"/>
      <c r="SQG243" s="1574"/>
      <c r="SQH243" s="1574"/>
      <c r="SQI243" s="1574"/>
      <c r="SQJ243" s="1574"/>
      <c r="SQK243" s="1574"/>
      <c r="SQL243" s="1574"/>
      <c r="SQM243" s="1574"/>
      <c r="SQN243" s="1574"/>
      <c r="SQO243" s="1574"/>
      <c r="SQP243" s="1574"/>
      <c r="SQQ243" s="1574"/>
      <c r="SQR243" s="1574"/>
      <c r="SQS243" s="1574"/>
      <c r="SQT243" s="1574"/>
      <c r="SQU243" s="1574"/>
      <c r="SQV243" s="1574"/>
      <c r="SQW243" s="1574"/>
      <c r="SQX243" s="1574"/>
      <c r="SQY243" s="1574"/>
      <c r="SQZ243" s="1574"/>
      <c r="SRA243" s="1574"/>
      <c r="SRB243" s="1574"/>
      <c r="SRC243" s="1574"/>
      <c r="SRD243" s="1574"/>
      <c r="SRE243" s="1574"/>
      <c r="SRF243" s="1574"/>
      <c r="SRG243" s="1574"/>
      <c r="SRH243" s="1574"/>
      <c r="SRI243" s="1574"/>
      <c r="SRJ243" s="1574"/>
      <c r="SRK243" s="1574"/>
      <c r="SRL243" s="1574"/>
      <c r="SRM243" s="1574"/>
      <c r="SRN243" s="1574"/>
      <c r="SRO243" s="1574"/>
      <c r="SRP243" s="1574"/>
      <c r="SRQ243" s="1574"/>
      <c r="SRR243" s="1574"/>
      <c r="SRS243" s="1574"/>
      <c r="SRT243" s="1574"/>
      <c r="SRU243" s="1574"/>
      <c r="SRV243" s="1574"/>
      <c r="SRW243" s="1574"/>
      <c r="SRX243" s="1574"/>
      <c r="SRY243" s="1574"/>
      <c r="SRZ243" s="1574"/>
      <c r="SSA243" s="1574"/>
      <c r="SSB243" s="1574"/>
      <c r="SSC243" s="1574"/>
      <c r="SSD243" s="1574"/>
      <c r="SSE243" s="1574"/>
      <c r="SSF243" s="1574"/>
      <c r="SSG243" s="1574"/>
      <c r="SSH243" s="1574"/>
      <c r="SSI243" s="1574"/>
      <c r="SSJ243" s="1574"/>
      <c r="SSK243" s="1574"/>
      <c r="SSL243" s="1574"/>
      <c r="SSM243" s="1574"/>
      <c r="SSN243" s="1574"/>
      <c r="SSO243" s="1574"/>
      <c r="SSP243" s="1574"/>
      <c r="SSQ243" s="1574"/>
      <c r="SSR243" s="1574"/>
      <c r="SSS243" s="1574"/>
      <c r="SST243" s="1574"/>
      <c r="SSU243" s="1574"/>
      <c r="SSV243" s="1574"/>
      <c r="SSW243" s="1574"/>
      <c r="SSX243" s="1574"/>
      <c r="SSY243" s="1574"/>
      <c r="SSZ243" s="1574"/>
      <c r="STA243" s="1574"/>
      <c r="STB243" s="1574"/>
      <c r="STC243" s="1574"/>
      <c r="STD243" s="1574"/>
      <c r="STE243" s="1574"/>
      <c r="STF243" s="1574"/>
      <c r="STG243" s="1574"/>
      <c r="STH243" s="1574"/>
      <c r="STI243" s="1574"/>
      <c r="STJ243" s="1574"/>
      <c r="STK243" s="1574"/>
      <c r="STL243" s="1574"/>
      <c r="STM243" s="1574"/>
      <c r="STN243" s="1574"/>
      <c r="STO243" s="1574"/>
      <c r="STP243" s="1574"/>
      <c r="STQ243" s="1574"/>
      <c r="STR243" s="1574"/>
      <c r="STS243" s="1574"/>
      <c r="STT243" s="1574"/>
      <c r="STU243" s="1574"/>
      <c r="STV243" s="1574"/>
      <c r="STW243" s="1574"/>
      <c r="STX243" s="1574"/>
      <c r="STY243" s="1574"/>
      <c r="STZ243" s="1574"/>
      <c r="SUA243" s="1574"/>
      <c r="SUB243" s="1574"/>
      <c r="SUC243" s="1574"/>
      <c r="SUD243" s="1574"/>
      <c r="SUE243" s="1574"/>
      <c r="SUF243" s="1574"/>
      <c r="SUG243" s="1574"/>
      <c r="SUH243" s="1574"/>
      <c r="SUI243" s="1574"/>
      <c r="SUJ243" s="1574"/>
      <c r="SUK243" s="1574"/>
      <c r="SUL243" s="1574"/>
      <c r="SUM243" s="1574"/>
      <c r="SUN243" s="1574"/>
      <c r="SUO243" s="1574"/>
      <c r="SUP243" s="1574"/>
      <c r="SUQ243" s="1574"/>
      <c r="SUR243" s="1574"/>
      <c r="SUS243" s="1574"/>
      <c r="SUT243" s="1574"/>
      <c r="SUU243" s="1574"/>
      <c r="SUV243" s="1574"/>
      <c r="SUW243" s="1574"/>
      <c r="SUX243" s="1574"/>
      <c r="SUY243" s="1574"/>
      <c r="SUZ243" s="1574"/>
      <c r="SVA243" s="1574"/>
      <c r="SVB243" s="1574"/>
      <c r="SVC243" s="1574"/>
      <c r="SVD243" s="1574"/>
      <c r="SVE243" s="1574"/>
      <c r="SVF243" s="1574"/>
      <c r="SVG243" s="1574"/>
      <c r="SVH243" s="1574"/>
      <c r="SVI243" s="1574"/>
      <c r="SVJ243" s="1574"/>
      <c r="SVK243" s="1574"/>
      <c r="SVL243" s="1574"/>
      <c r="SVM243" s="1574"/>
      <c r="SVN243" s="1574"/>
      <c r="SVO243" s="1574"/>
      <c r="SVP243" s="1574"/>
      <c r="SVQ243" s="1574"/>
      <c r="SVR243" s="1574"/>
      <c r="SVS243" s="1574"/>
      <c r="SVT243" s="1574"/>
      <c r="SVU243" s="1574"/>
      <c r="SVV243" s="1574"/>
      <c r="SVW243" s="1574"/>
      <c r="SVX243" s="1574"/>
      <c r="SVY243" s="1574"/>
      <c r="SVZ243" s="1574"/>
      <c r="SWA243" s="1574"/>
      <c r="SWB243" s="1574"/>
      <c r="SWC243" s="1574"/>
      <c r="SWD243" s="1574"/>
      <c r="SWE243" s="1574"/>
      <c r="SWF243" s="1574"/>
      <c r="SWG243" s="1574"/>
      <c r="SWH243" s="1574"/>
      <c r="SWI243" s="1574"/>
      <c r="SWJ243" s="1574"/>
      <c r="SWK243" s="1574"/>
      <c r="SWL243" s="1574"/>
      <c r="SWM243" s="1574"/>
      <c r="SWN243" s="1574"/>
      <c r="SWO243" s="1574"/>
      <c r="SWP243" s="1574"/>
      <c r="SWQ243" s="1574"/>
      <c r="SWR243" s="1574"/>
      <c r="SWS243" s="1574"/>
      <c r="SWT243" s="1574"/>
      <c r="SWU243" s="1574"/>
      <c r="SWV243" s="1574"/>
      <c r="SWW243" s="1574"/>
      <c r="SWX243" s="1574"/>
      <c r="SWY243" s="1574"/>
      <c r="SWZ243" s="1574"/>
      <c r="SXA243" s="1574"/>
      <c r="SXB243" s="1574"/>
      <c r="SXC243" s="1574"/>
      <c r="SXD243" s="1574"/>
      <c r="SXE243" s="1574"/>
      <c r="SXF243" s="1574"/>
      <c r="SXG243" s="1574"/>
      <c r="SXH243" s="1574"/>
      <c r="SXI243" s="1574"/>
      <c r="SXJ243" s="1574"/>
      <c r="SXK243" s="1574"/>
      <c r="SXL243" s="1574"/>
      <c r="SXM243" s="1574"/>
      <c r="SXN243" s="1574"/>
      <c r="SXO243" s="1574"/>
      <c r="SXP243" s="1574"/>
      <c r="SXQ243" s="1574"/>
      <c r="SXR243" s="1574"/>
      <c r="SXS243" s="1574"/>
      <c r="SXT243" s="1574"/>
      <c r="SXU243" s="1574"/>
      <c r="SXV243" s="1574"/>
      <c r="SXW243" s="1574"/>
      <c r="SXX243" s="1574"/>
      <c r="SXY243" s="1574"/>
      <c r="SXZ243" s="1574"/>
      <c r="SYA243" s="1574"/>
      <c r="SYB243" s="1574"/>
      <c r="SYC243" s="1574"/>
      <c r="SYD243" s="1574"/>
      <c r="SYE243" s="1574"/>
      <c r="SYF243" s="1574"/>
      <c r="SYG243" s="1574"/>
      <c r="SYH243" s="1574"/>
      <c r="SYI243" s="1574"/>
      <c r="SYJ243" s="1574"/>
      <c r="SYK243" s="1574"/>
      <c r="SYL243" s="1574"/>
      <c r="SYM243" s="1574"/>
      <c r="SYN243" s="1574"/>
      <c r="SYO243" s="1574"/>
      <c r="SYP243" s="1574"/>
      <c r="SYQ243" s="1574"/>
      <c r="SYR243" s="1574"/>
      <c r="SYS243" s="1574"/>
      <c r="SYT243" s="1574"/>
      <c r="SYU243" s="1574"/>
      <c r="SYV243" s="1574"/>
      <c r="SYW243" s="1574"/>
      <c r="SYX243" s="1574"/>
      <c r="SYY243" s="1574"/>
      <c r="SYZ243" s="1574"/>
      <c r="SZA243" s="1574"/>
      <c r="SZB243" s="1574"/>
      <c r="SZC243" s="1574"/>
      <c r="SZD243" s="1574"/>
      <c r="SZE243" s="1574"/>
      <c r="SZF243" s="1574"/>
      <c r="SZG243" s="1574"/>
      <c r="SZH243" s="1574"/>
      <c r="SZI243" s="1574"/>
      <c r="SZJ243" s="1574"/>
      <c r="SZK243" s="1574"/>
      <c r="SZL243" s="1574"/>
      <c r="SZM243" s="1574"/>
      <c r="SZN243" s="1574"/>
      <c r="SZO243" s="1574"/>
      <c r="SZP243" s="1574"/>
      <c r="SZQ243" s="1574"/>
      <c r="SZR243" s="1574"/>
      <c r="SZS243" s="1574"/>
      <c r="SZT243" s="1574"/>
      <c r="SZU243" s="1574"/>
      <c r="SZV243" s="1574"/>
      <c r="SZW243" s="1574"/>
      <c r="SZX243" s="1574"/>
      <c r="SZY243" s="1574"/>
      <c r="SZZ243" s="1574"/>
      <c r="TAA243" s="1574"/>
      <c r="TAB243" s="1574"/>
      <c r="TAC243" s="1574"/>
      <c r="TAD243" s="1574"/>
      <c r="TAE243" s="1574"/>
      <c r="TAF243" s="1574"/>
      <c r="TAG243" s="1574"/>
      <c r="TAH243" s="1574"/>
      <c r="TAI243" s="1574"/>
      <c r="TAJ243" s="1574"/>
      <c r="TAK243" s="1574"/>
      <c r="TAL243" s="1574"/>
      <c r="TAM243" s="1574"/>
      <c r="TAN243" s="1574"/>
      <c r="TAO243" s="1574"/>
      <c r="TAP243" s="1574"/>
      <c r="TAQ243" s="1574"/>
      <c r="TAR243" s="1574"/>
      <c r="TAS243" s="1574"/>
      <c r="TAT243" s="1574"/>
      <c r="TAU243" s="1574"/>
      <c r="TAV243" s="1574"/>
      <c r="TAW243" s="1574"/>
      <c r="TAX243" s="1574"/>
      <c r="TAY243" s="1574"/>
      <c r="TAZ243" s="1574"/>
      <c r="TBA243" s="1574"/>
      <c r="TBB243" s="1574"/>
      <c r="TBC243" s="1574"/>
      <c r="TBD243" s="1574"/>
      <c r="TBE243" s="1574"/>
      <c r="TBF243" s="1574"/>
      <c r="TBG243" s="1574"/>
      <c r="TBH243" s="1574"/>
      <c r="TBI243" s="1574"/>
      <c r="TBJ243" s="1574"/>
      <c r="TBK243" s="1574"/>
      <c r="TBL243" s="1574"/>
      <c r="TBM243" s="1574"/>
      <c r="TBN243" s="1574"/>
      <c r="TBO243" s="1574"/>
      <c r="TBP243" s="1574"/>
      <c r="TBQ243" s="1574"/>
      <c r="TBR243" s="1574"/>
      <c r="TBS243" s="1574"/>
      <c r="TBT243" s="1574"/>
      <c r="TBU243" s="1574"/>
      <c r="TBV243" s="1574"/>
      <c r="TBW243" s="1574"/>
      <c r="TBX243" s="1574"/>
      <c r="TBY243" s="1574"/>
      <c r="TBZ243" s="1574"/>
      <c r="TCA243" s="1574"/>
      <c r="TCB243" s="1574"/>
      <c r="TCC243" s="1574"/>
      <c r="TCD243" s="1574"/>
      <c r="TCE243" s="1574"/>
      <c r="TCF243" s="1574"/>
      <c r="TCG243" s="1574"/>
      <c r="TCH243" s="1574"/>
      <c r="TCI243" s="1574"/>
      <c r="TCJ243" s="1574"/>
      <c r="TCK243" s="1574"/>
      <c r="TCL243" s="1574"/>
      <c r="TCM243" s="1574"/>
      <c r="TCN243" s="1574"/>
      <c r="TCO243" s="1574"/>
      <c r="TCP243" s="1574"/>
      <c r="TCQ243" s="1574"/>
      <c r="TCR243" s="1574"/>
      <c r="TCS243" s="1574"/>
      <c r="TCT243" s="1574"/>
      <c r="TCU243" s="1574"/>
      <c r="TCV243" s="1574"/>
      <c r="TCW243" s="1574"/>
      <c r="TCX243" s="1574"/>
      <c r="TCY243" s="1574"/>
      <c r="TCZ243" s="1574"/>
      <c r="TDA243" s="1574"/>
      <c r="TDB243" s="1574"/>
      <c r="TDC243" s="1574"/>
      <c r="TDD243" s="1574"/>
      <c r="TDE243" s="1574"/>
      <c r="TDF243" s="1574"/>
      <c r="TDG243" s="1574"/>
      <c r="TDH243" s="1574"/>
      <c r="TDI243" s="1574"/>
      <c r="TDJ243" s="1574"/>
      <c r="TDK243" s="1574"/>
      <c r="TDL243" s="1574"/>
      <c r="TDM243" s="1574"/>
      <c r="TDN243" s="1574"/>
      <c r="TDO243" s="1574"/>
      <c r="TDP243" s="1574"/>
      <c r="TDQ243" s="1574"/>
      <c r="TDR243" s="1574"/>
      <c r="TDS243" s="1574"/>
      <c r="TDT243" s="1574"/>
      <c r="TDU243" s="1574"/>
      <c r="TDV243" s="1574"/>
      <c r="TDW243" s="1574"/>
      <c r="TDX243" s="1574"/>
      <c r="TDY243" s="1574"/>
      <c r="TDZ243" s="1574"/>
      <c r="TEA243" s="1574"/>
      <c r="TEB243" s="1574"/>
      <c r="TEC243" s="1574"/>
      <c r="TED243" s="1574"/>
      <c r="TEE243" s="1574"/>
      <c r="TEF243" s="1574"/>
      <c r="TEG243" s="1574"/>
      <c r="TEH243" s="1574"/>
      <c r="TEI243" s="1574"/>
      <c r="TEJ243" s="1574"/>
      <c r="TEK243" s="1574"/>
      <c r="TEL243" s="1574"/>
      <c r="TEM243" s="1574"/>
      <c r="TEN243" s="1574"/>
      <c r="TEO243" s="1574"/>
      <c r="TEP243" s="1574"/>
      <c r="TEQ243" s="1574"/>
      <c r="TER243" s="1574"/>
      <c r="TES243" s="1574"/>
      <c r="TET243" s="1574"/>
      <c r="TEU243" s="1574"/>
      <c r="TEV243" s="1574"/>
      <c r="TEW243" s="1574"/>
      <c r="TEX243" s="1574"/>
      <c r="TEY243" s="1574"/>
      <c r="TEZ243" s="1574"/>
      <c r="TFA243" s="1574"/>
      <c r="TFB243" s="1574"/>
      <c r="TFC243" s="1574"/>
      <c r="TFD243" s="1574"/>
      <c r="TFE243" s="1574"/>
      <c r="TFF243" s="1574"/>
      <c r="TFG243" s="1574"/>
      <c r="TFH243" s="1574"/>
      <c r="TFI243" s="1574"/>
      <c r="TFJ243" s="1574"/>
      <c r="TFK243" s="1574"/>
      <c r="TFL243" s="1574"/>
      <c r="TFM243" s="1574"/>
      <c r="TFN243" s="1574"/>
      <c r="TFO243" s="1574"/>
      <c r="TFP243" s="1574"/>
      <c r="TFQ243" s="1574"/>
      <c r="TFR243" s="1574"/>
      <c r="TFS243" s="1574"/>
      <c r="TFT243" s="1574"/>
      <c r="TFU243" s="1574"/>
      <c r="TFV243" s="1574"/>
      <c r="TFW243" s="1574"/>
      <c r="TFX243" s="1574"/>
      <c r="TFY243" s="1574"/>
      <c r="TFZ243" s="1574"/>
      <c r="TGA243" s="1574"/>
      <c r="TGB243" s="1574"/>
      <c r="TGC243" s="1574"/>
      <c r="TGD243" s="1574"/>
      <c r="TGE243" s="1574"/>
      <c r="TGF243" s="1574"/>
      <c r="TGG243" s="1574"/>
      <c r="TGH243" s="1574"/>
      <c r="TGI243" s="1574"/>
      <c r="TGJ243" s="1574"/>
      <c r="TGK243" s="1574"/>
      <c r="TGL243" s="1574"/>
      <c r="TGM243" s="1574"/>
      <c r="TGN243" s="1574"/>
      <c r="TGO243" s="1574"/>
      <c r="TGP243" s="1574"/>
      <c r="TGQ243" s="1574"/>
      <c r="TGR243" s="1574"/>
      <c r="TGS243" s="1574"/>
      <c r="TGT243" s="1574"/>
      <c r="TGU243" s="1574"/>
      <c r="TGV243" s="1574"/>
      <c r="TGW243" s="1574"/>
      <c r="TGX243" s="1574"/>
      <c r="TGY243" s="1574"/>
      <c r="TGZ243" s="1574"/>
      <c r="THA243" s="1574"/>
      <c r="THB243" s="1574"/>
      <c r="THC243" s="1574"/>
      <c r="THD243" s="1574"/>
      <c r="THE243" s="1574"/>
      <c r="THF243" s="1574"/>
      <c r="THG243" s="1574"/>
      <c r="THH243" s="1574"/>
      <c r="THI243" s="1574"/>
      <c r="THJ243" s="1574"/>
      <c r="THK243" s="1574"/>
      <c r="THL243" s="1574"/>
      <c r="THM243" s="1574"/>
      <c r="THN243" s="1574"/>
      <c r="THO243" s="1574"/>
      <c r="THP243" s="1574"/>
      <c r="THQ243" s="1574"/>
      <c r="THR243" s="1574"/>
      <c r="THS243" s="1574"/>
      <c r="THT243" s="1574"/>
      <c r="THU243" s="1574"/>
      <c r="THV243" s="1574"/>
      <c r="THW243" s="1574"/>
      <c r="THX243" s="1574"/>
      <c r="THY243" s="1574"/>
      <c r="THZ243" s="1574"/>
      <c r="TIA243" s="1574"/>
      <c r="TIB243" s="1574"/>
      <c r="TIC243" s="1574"/>
      <c r="TID243" s="1574"/>
      <c r="TIE243" s="1574"/>
      <c r="TIF243" s="1574"/>
      <c r="TIG243" s="1574"/>
      <c r="TIH243" s="1574"/>
      <c r="TII243" s="1574"/>
      <c r="TIJ243" s="1574"/>
      <c r="TIK243" s="1574"/>
      <c r="TIL243" s="1574"/>
      <c r="TIM243" s="1574"/>
      <c r="TIN243" s="1574"/>
      <c r="TIO243" s="1574"/>
      <c r="TIP243" s="1574"/>
      <c r="TIQ243" s="1574"/>
      <c r="TIR243" s="1574"/>
      <c r="TIS243" s="1574"/>
      <c r="TIT243" s="1574"/>
      <c r="TIU243" s="1574"/>
      <c r="TIV243" s="1574"/>
      <c r="TIW243" s="1574"/>
      <c r="TIX243" s="1574"/>
      <c r="TIY243" s="1574"/>
      <c r="TIZ243" s="1574"/>
      <c r="TJA243" s="1574"/>
      <c r="TJB243" s="1574"/>
      <c r="TJC243" s="1574"/>
      <c r="TJD243" s="1574"/>
      <c r="TJE243" s="1574"/>
      <c r="TJF243" s="1574"/>
      <c r="TJG243" s="1574"/>
      <c r="TJH243" s="1574"/>
      <c r="TJI243" s="1574"/>
      <c r="TJJ243" s="1574"/>
      <c r="TJK243" s="1574"/>
      <c r="TJL243" s="1574"/>
      <c r="TJM243" s="1574"/>
      <c r="TJN243" s="1574"/>
      <c r="TJO243" s="1574"/>
      <c r="TJP243" s="1574"/>
      <c r="TJQ243" s="1574"/>
      <c r="TJR243" s="1574"/>
      <c r="TJS243" s="1574"/>
      <c r="TJT243" s="1574"/>
      <c r="TJU243" s="1574"/>
      <c r="TJV243" s="1574"/>
      <c r="TJW243" s="1574"/>
      <c r="TJX243" s="1574"/>
      <c r="TJY243" s="1574"/>
      <c r="TJZ243" s="1574"/>
      <c r="TKA243" s="1574"/>
      <c r="TKB243" s="1574"/>
      <c r="TKC243" s="1574"/>
      <c r="TKD243" s="1574"/>
      <c r="TKE243" s="1574"/>
      <c r="TKF243" s="1574"/>
      <c r="TKG243" s="1574"/>
      <c r="TKH243" s="1574"/>
      <c r="TKI243" s="1574"/>
      <c r="TKJ243" s="1574"/>
      <c r="TKK243" s="1574"/>
      <c r="TKL243" s="1574"/>
      <c r="TKM243" s="1574"/>
      <c r="TKN243" s="1574"/>
      <c r="TKO243" s="1574"/>
      <c r="TKP243" s="1574"/>
      <c r="TKQ243" s="1574"/>
      <c r="TKR243" s="1574"/>
      <c r="TKS243" s="1574"/>
      <c r="TKT243" s="1574"/>
      <c r="TKU243" s="1574"/>
      <c r="TKV243" s="1574"/>
      <c r="TKW243" s="1574"/>
      <c r="TKX243" s="1574"/>
      <c r="TKY243" s="1574"/>
      <c r="TKZ243" s="1574"/>
      <c r="TLA243" s="1574"/>
      <c r="TLB243" s="1574"/>
      <c r="TLC243" s="1574"/>
      <c r="TLD243" s="1574"/>
      <c r="TLE243" s="1574"/>
      <c r="TLF243" s="1574"/>
      <c r="TLG243" s="1574"/>
      <c r="TLH243" s="1574"/>
      <c r="TLI243" s="1574"/>
      <c r="TLJ243" s="1574"/>
      <c r="TLK243" s="1574"/>
      <c r="TLL243" s="1574"/>
      <c r="TLM243" s="1574"/>
      <c r="TLN243" s="1574"/>
      <c r="TLO243" s="1574"/>
      <c r="TLP243" s="1574"/>
      <c r="TLQ243" s="1574"/>
      <c r="TLR243" s="1574"/>
      <c r="TLS243" s="1574"/>
      <c r="TLT243" s="1574"/>
      <c r="TLU243" s="1574"/>
      <c r="TLV243" s="1574"/>
      <c r="TLW243" s="1574"/>
      <c r="TLX243" s="1574"/>
      <c r="TLY243" s="1574"/>
      <c r="TLZ243" s="1574"/>
      <c r="TMA243" s="1574"/>
      <c r="TMB243" s="1574"/>
      <c r="TMC243" s="1574"/>
      <c r="TMD243" s="1574"/>
      <c r="TME243" s="1574"/>
      <c r="TMF243" s="1574"/>
      <c r="TMG243" s="1574"/>
      <c r="TMH243" s="1574"/>
      <c r="TMI243" s="1574"/>
      <c r="TMJ243" s="1574"/>
      <c r="TMK243" s="1574"/>
      <c r="TML243" s="1574"/>
      <c r="TMM243" s="1574"/>
      <c r="TMN243" s="1574"/>
      <c r="TMO243" s="1574"/>
      <c r="TMP243" s="1574"/>
      <c r="TMQ243" s="1574"/>
      <c r="TMR243" s="1574"/>
      <c r="TMS243" s="1574"/>
      <c r="TMT243" s="1574"/>
      <c r="TMU243" s="1574"/>
      <c r="TMV243" s="1574"/>
      <c r="TMW243" s="1574"/>
      <c r="TMX243" s="1574"/>
      <c r="TMY243" s="1574"/>
      <c r="TMZ243" s="1574"/>
      <c r="TNA243" s="1574"/>
      <c r="TNB243" s="1574"/>
      <c r="TNC243" s="1574"/>
      <c r="TND243" s="1574"/>
      <c r="TNE243" s="1574"/>
      <c r="TNF243" s="1574"/>
      <c r="TNG243" s="1574"/>
      <c r="TNH243" s="1574"/>
      <c r="TNI243" s="1574"/>
      <c r="TNJ243" s="1574"/>
      <c r="TNK243" s="1574"/>
      <c r="TNL243" s="1574"/>
      <c r="TNM243" s="1574"/>
      <c r="TNN243" s="1574"/>
      <c r="TNO243" s="1574"/>
      <c r="TNP243" s="1574"/>
      <c r="TNQ243" s="1574"/>
      <c r="TNR243" s="1574"/>
      <c r="TNS243" s="1574"/>
      <c r="TNT243" s="1574"/>
      <c r="TNU243" s="1574"/>
      <c r="TNV243" s="1574"/>
      <c r="TNW243" s="1574"/>
      <c r="TNX243" s="1574"/>
      <c r="TNY243" s="1574"/>
      <c r="TNZ243" s="1574"/>
      <c r="TOA243" s="1574"/>
      <c r="TOB243" s="1574"/>
      <c r="TOC243" s="1574"/>
      <c r="TOD243" s="1574"/>
      <c r="TOE243" s="1574"/>
      <c r="TOF243" s="1574"/>
      <c r="TOG243" s="1574"/>
      <c r="TOH243" s="1574"/>
      <c r="TOI243" s="1574"/>
      <c r="TOJ243" s="1574"/>
      <c r="TOK243" s="1574"/>
      <c r="TOL243" s="1574"/>
      <c r="TOM243" s="1574"/>
      <c r="TON243" s="1574"/>
      <c r="TOO243" s="1574"/>
      <c r="TOP243" s="1574"/>
      <c r="TOQ243" s="1574"/>
      <c r="TOR243" s="1574"/>
      <c r="TOS243" s="1574"/>
      <c r="TOT243" s="1574"/>
      <c r="TOU243" s="1574"/>
      <c r="TOV243" s="1574"/>
      <c r="TOW243" s="1574"/>
      <c r="TOX243" s="1574"/>
      <c r="TOY243" s="1574"/>
      <c r="TOZ243" s="1574"/>
      <c r="TPA243" s="1574"/>
      <c r="TPB243" s="1574"/>
      <c r="TPC243" s="1574"/>
      <c r="TPD243" s="1574"/>
      <c r="TPE243" s="1574"/>
      <c r="TPF243" s="1574"/>
      <c r="TPG243" s="1574"/>
      <c r="TPH243" s="1574"/>
      <c r="TPI243" s="1574"/>
      <c r="TPJ243" s="1574"/>
      <c r="TPK243" s="1574"/>
      <c r="TPL243" s="1574"/>
      <c r="TPM243" s="1574"/>
      <c r="TPN243" s="1574"/>
      <c r="TPO243" s="1574"/>
      <c r="TPP243" s="1574"/>
      <c r="TPQ243" s="1574"/>
      <c r="TPR243" s="1574"/>
      <c r="TPS243" s="1574"/>
      <c r="TPT243" s="1574"/>
      <c r="TPU243" s="1574"/>
      <c r="TPV243" s="1574"/>
      <c r="TPW243" s="1574"/>
      <c r="TPX243" s="1574"/>
      <c r="TPY243" s="1574"/>
      <c r="TPZ243" s="1574"/>
      <c r="TQA243" s="1574"/>
      <c r="TQB243" s="1574"/>
      <c r="TQC243" s="1574"/>
      <c r="TQD243" s="1574"/>
      <c r="TQE243" s="1574"/>
      <c r="TQF243" s="1574"/>
      <c r="TQG243" s="1574"/>
      <c r="TQH243" s="1574"/>
      <c r="TQI243" s="1574"/>
      <c r="TQJ243" s="1574"/>
      <c r="TQK243" s="1574"/>
      <c r="TQL243" s="1574"/>
      <c r="TQM243" s="1574"/>
      <c r="TQN243" s="1574"/>
      <c r="TQO243" s="1574"/>
      <c r="TQP243" s="1574"/>
      <c r="TQQ243" s="1574"/>
      <c r="TQR243" s="1574"/>
      <c r="TQS243" s="1574"/>
      <c r="TQT243" s="1574"/>
      <c r="TQU243" s="1574"/>
      <c r="TQV243" s="1574"/>
      <c r="TQW243" s="1574"/>
      <c r="TQX243" s="1574"/>
      <c r="TQY243" s="1574"/>
      <c r="TQZ243" s="1574"/>
      <c r="TRA243" s="1574"/>
      <c r="TRB243" s="1574"/>
      <c r="TRC243" s="1574"/>
      <c r="TRD243" s="1574"/>
      <c r="TRE243" s="1574"/>
      <c r="TRF243" s="1574"/>
      <c r="TRG243" s="1574"/>
      <c r="TRH243" s="1574"/>
      <c r="TRI243" s="1574"/>
      <c r="TRJ243" s="1574"/>
      <c r="TRK243" s="1574"/>
      <c r="TRL243" s="1574"/>
      <c r="TRM243" s="1574"/>
      <c r="TRN243" s="1574"/>
      <c r="TRO243" s="1574"/>
      <c r="TRP243" s="1574"/>
      <c r="TRQ243" s="1574"/>
      <c r="TRR243" s="1574"/>
      <c r="TRS243" s="1574"/>
      <c r="TRT243" s="1574"/>
      <c r="TRU243" s="1574"/>
      <c r="TRV243" s="1574"/>
      <c r="TRW243" s="1574"/>
      <c r="TRX243" s="1574"/>
      <c r="TRY243" s="1574"/>
      <c r="TRZ243" s="1574"/>
      <c r="TSA243" s="1574"/>
      <c r="TSB243" s="1574"/>
      <c r="TSC243" s="1574"/>
      <c r="TSD243" s="1574"/>
      <c r="TSE243" s="1574"/>
      <c r="TSF243" s="1574"/>
      <c r="TSG243" s="1574"/>
      <c r="TSH243" s="1574"/>
      <c r="TSI243" s="1574"/>
      <c r="TSJ243" s="1574"/>
      <c r="TSK243" s="1574"/>
      <c r="TSL243" s="1574"/>
      <c r="TSM243" s="1574"/>
      <c r="TSN243" s="1574"/>
      <c r="TSO243" s="1574"/>
      <c r="TSP243" s="1574"/>
      <c r="TSQ243" s="1574"/>
      <c r="TSR243" s="1574"/>
      <c r="TSS243" s="1574"/>
      <c r="TST243" s="1574"/>
      <c r="TSU243" s="1574"/>
      <c r="TSV243" s="1574"/>
      <c r="TSW243" s="1574"/>
      <c r="TSX243" s="1574"/>
      <c r="TSY243" s="1574"/>
      <c r="TSZ243" s="1574"/>
      <c r="TTA243" s="1574"/>
      <c r="TTB243" s="1574"/>
      <c r="TTC243" s="1574"/>
      <c r="TTD243" s="1574"/>
      <c r="TTE243" s="1574"/>
      <c r="TTF243" s="1574"/>
      <c r="TTG243" s="1574"/>
      <c r="TTH243" s="1574"/>
      <c r="TTI243" s="1574"/>
      <c r="TTJ243" s="1574"/>
      <c r="TTK243" s="1574"/>
      <c r="TTL243" s="1574"/>
      <c r="TTM243" s="1574"/>
      <c r="TTN243" s="1574"/>
      <c r="TTO243" s="1574"/>
      <c r="TTP243" s="1574"/>
      <c r="TTQ243" s="1574"/>
      <c r="TTR243" s="1574"/>
      <c r="TTS243" s="1574"/>
      <c r="TTT243" s="1574"/>
      <c r="TTU243" s="1574"/>
      <c r="TTV243" s="1574"/>
      <c r="TTW243" s="1574"/>
      <c r="TTX243" s="1574"/>
      <c r="TTY243" s="1574"/>
      <c r="TTZ243" s="1574"/>
      <c r="TUA243" s="1574"/>
      <c r="TUB243" s="1574"/>
      <c r="TUC243" s="1574"/>
      <c r="TUD243" s="1574"/>
      <c r="TUE243" s="1574"/>
      <c r="TUF243" s="1574"/>
      <c r="TUG243" s="1574"/>
      <c r="TUH243" s="1574"/>
      <c r="TUI243" s="1574"/>
      <c r="TUJ243" s="1574"/>
      <c r="TUK243" s="1574"/>
      <c r="TUL243" s="1574"/>
      <c r="TUM243" s="1574"/>
      <c r="TUN243" s="1574"/>
      <c r="TUO243" s="1574"/>
      <c r="TUP243" s="1574"/>
      <c r="TUQ243" s="1574"/>
      <c r="TUR243" s="1574"/>
      <c r="TUS243" s="1574"/>
      <c r="TUT243" s="1574"/>
      <c r="TUU243" s="1574"/>
      <c r="TUV243" s="1574"/>
      <c r="TUW243" s="1574"/>
      <c r="TUX243" s="1574"/>
      <c r="TUY243" s="1574"/>
      <c r="TUZ243" s="1574"/>
      <c r="TVA243" s="1574"/>
      <c r="TVB243" s="1574"/>
      <c r="TVC243" s="1574"/>
      <c r="TVD243" s="1574"/>
      <c r="TVE243" s="1574"/>
      <c r="TVF243" s="1574"/>
      <c r="TVG243" s="1574"/>
      <c r="TVH243" s="1574"/>
      <c r="TVI243" s="1574"/>
      <c r="TVJ243" s="1574"/>
      <c r="TVK243" s="1574"/>
      <c r="TVL243" s="1574"/>
      <c r="TVM243" s="1574"/>
      <c r="TVN243" s="1574"/>
      <c r="TVO243" s="1574"/>
      <c r="TVP243" s="1574"/>
      <c r="TVQ243" s="1574"/>
      <c r="TVR243" s="1574"/>
      <c r="TVS243" s="1574"/>
      <c r="TVT243" s="1574"/>
      <c r="TVU243" s="1574"/>
      <c r="TVV243" s="1574"/>
      <c r="TVW243" s="1574"/>
      <c r="TVX243" s="1574"/>
      <c r="TVY243" s="1574"/>
      <c r="TVZ243" s="1574"/>
      <c r="TWA243" s="1574"/>
      <c r="TWB243" s="1574"/>
      <c r="TWC243" s="1574"/>
      <c r="TWD243" s="1574"/>
      <c r="TWE243" s="1574"/>
      <c r="TWF243" s="1574"/>
      <c r="TWG243" s="1574"/>
      <c r="TWH243" s="1574"/>
      <c r="TWI243" s="1574"/>
      <c r="TWJ243" s="1574"/>
      <c r="TWK243" s="1574"/>
      <c r="TWL243" s="1574"/>
      <c r="TWM243" s="1574"/>
      <c r="TWN243" s="1574"/>
      <c r="TWO243" s="1574"/>
      <c r="TWP243" s="1574"/>
      <c r="TWQ243" s="1574"/>
      <c r="TWR243" s="1574"/>
      <c r="TWS243" s="1574"/>
      <c r="TWT243" s="1574"/>
      <c r="TWU243" s="1574"/>
      <c r="TWV243" s="1574"/>
      <c r="TWW243" s="1574"/>
      <c r="TWX243" s="1574"/>
      <c r="TWY243" s="1574"/>
      <c r="TWZ243" s="1574"/>
      <c r="TXA243" s="1574"/>
      <c r="TXB243" s="1574"/>
      <c r="TXC243" s="1574"/>
      <c r="TXD243" s="1574"/>
      <c r="TXE243" s="1574"/>
      <c r="TXF243" s="1574"/>
      <c r="TXG243" s="1574"/>
      <c r="TXH243" s="1574"/>
      <c r="TXI243" s="1574"/>
      <c r="TXJ243" s="1574"/>
      <c r="TXK243" s="1574"/>
      <c r="TXL243" s="1574"/>
      <c r="TXM243" s="1574"/>
      <c r="TXN243" s="1574"/>
      <c r="TXO243" s="1574"/>
      <c r="TXP243" s="1574"/>
      <c r="TXQ243" s="1574"/>
      <c r="TXR243" s="1574"/>
      <c r="TXS243" s="1574"/>
      <c r="TXT243" s="1574"/>
      <c r="TXU243" s="1574"/>
      <c r="TXV243" s="1574"/>
      <c r="TXW243" s="1574"/>
      <c r="TXX243" s="1574"/>
      <c r="TXY243" s="1574"/>
      <c r="TXZ243" s="1574"/>
      <c r="TYA243" s="1574"/>
      <c r="TYB243" s="1574"/>
      <c r="TYC243" s="1574"/>
      <c r="TYD243" s="1574"/>
      <c r="TYE243" s="1574"/>
      <c r="TYF243" s="1574"/>
      <c r="TYG243" s="1574"/>
      <c r="TYH243" s="1574"/>
      <c r="TYI243" s="1574"/>
      <c r="TYJ243" s="1574"/>
      <c r="TYK243" s="1574"/>
      <c r="TYL243" s="1574"/>
      <c r="TYM243" s="1574"/>
      <c r="TYN243" s="1574"/>
      <c r="TYO243" s="1574"/>
      <c r="TYP243" s="1574"/>
      <c r="TYQ243" s="1574"/>
      <c r="TYR243" s="1574"/>
      <c r="TYS243" s="1574"/>
      <c r="TYT243" s="1574"/>
      <c r="TYU243" s="1574"/>
      <c r="TYV243" s="1574"/>
      <c r="TYW243" s="1574"/>
      <c r="TYX243" s="1574"/>
      <c r="TYY243" s="1574"/>
      <c r="TYZ243" s="1574"/>
      <c r="TZA243" s="1574"/>
      <c r="TZB243" s="1574"/>
      <c r="TZC243" s="1574"/>
      <c r="TZD243" s="1574"/>
      <c r="TZE243" s="1574"/>
      <c r="TZF243" s="1574"/>
      <c r="TZG243" s="1574"/>
      <c r="TZH243" s="1574"/>
      <c r="TZI243" s="1574"/>
      <c r="TZJ243" s="1574"/>
      <c r="TZK243" s="1574"/>
      <c r="TZL243" s="1574"/>
      <c r="TZM243" s="1574"/>
      <c r="TZN243" s="1574"/>
      <c r="TZO243" s="1574"/>
      <c r="TZP243" s="1574"/>
      <c r="TZQ243" s="1574"/>
      <c r="TZR243" s="1574"/>
      <c r="TZS243" s="1574"/>
      <c r="TZT243" s="1574"/>
      <c r="TZU243" s="1574"/>
      <c r="TZV243" s="1574"/>
      <c r="TZW243" s="1574"/>
      <c r="TZX243" s="1574"/>
      <c r="TZY243" s="1574"/>
      <c r="TZZ243" s="1574"/>
      <c r="UAA243" s="1574"/>
      <c r="UAB243" s="1574"/>
      <c r="UAC243" s="1574"/>
      <c r="UAD243" s="1574"/>
      <c r="UAE243" s="1574"/>
      <c r="UAF243" s="1574"/>
      <c r="UAG243" s="1574"/>
      <c r="UAH243" s="1574"/>
      <c r="UAI243" s="1574"/>
      <c r="UAJ243" s="1574"/>
      <c r="UAK243" s="1574"/>
      <c r="UAL243" s="1574"/>
      <c r="UAM243" s="1574"/>
      <c r="UAN243" s="1574"/>
      <c r="UAO243" s="1574"/>
      <c r="UAP243" s="1574"/>
      <c r="UAQ243" s="1574"/>
      <c r="UAR243" s="1574"/>
      <c r="UAS243" s="1574"/>
      <c r="UAT243" s="1574"/>
      <c r="UAU243" s="1574"/>
      <c r="UAV243" s="1574"/>
      <c r="UAW243" s="1574"/>
      <c r="UAX243" s="1574"/>
      <c r="UAY243" s="1574"/>
      <c r="UAZ243" s="1574"/>
      <c r="UBA243" s="1574"/>
      <c r="UBB243" s="1574"/>
      <c r="UBC243" s="1574"/>
      <c r="UBD243" s="1574"/>
      <c r="UBE243" s="1574"/>
      <c r="UBF243" s="1574"/>
      <c r="UBG243" s="1574"/>
      <c r="UBH243" s="1574"/>
      <c r="UBI243" s="1574"/>
      <c r="UBJ243" s="1574"/>
      <c r="UBK243" s="1574"/>
      <c r="UBL243" s="1574"/>
      <c r="UBM243" s="1574"/>
      <c r="UBN243" s="1574"/>
      <c r="UBO243" s="1574"/>
      <c r="UBP243" s="1574"/>
      <c r="UBQ243" s="1574"/>
      <c r="UBR243" s="1574"/>
      <c r="UBS243" s="1574"/>
      <c r="UBT243" s="1574"/>
      <c r="UBU243" s="1574"/>
      <c r="UBV243" s="1574"/>
      <c r="UBW243" s="1574"/>
      <c r="UBX243" s="1574"/>
      <c r="UBY243" s="1574"/>
      <c r="UBZ243" s="1574"/>
      <c r="UCA243" s="1574"/>
      <c r="UCB243" s="1574"/>
      <c r="UCC243" s="1574"/>
      <c r="UCD243" s="1574"/>
      <c r="UCE243" s="1574"/>
      <c r="UCF243" s="1574"/>
      <c r="UCG243" s="1574"/>
      <c r="UCH243" s="1574"/>
      <c r="UCI243" s="1574"/>
      <c r="UCJ243" s="1574"/>
      <c r="UCK243" s="1574"/>
      <c r="UCL243" s="1574"/>
      <c r="UCM243" s="1574"/>
      <c r="UCN243" s="1574"/>
      <c r="UCO243" s="1574"/>
      <c r="UCP243" s="1574"/>
      <c r="UCQ243" s="1574"/>
      <c r="UCR243" s="1574"/>
      <c r="UCS243" s="1574"/>
      <c r="UCT243" s="1574"/>
      <c r="UCU243" s="1574"/>
      <c r="UCV243" s="1574"/>
      <c r="UCW243" s="1574"/>
      <c r="UCX243" s="1574"/>
      <c r="UCY243" s="1574"/>
      <c r="UCZ243" s="1574"/>
      <c r="UDA243" s="1574"/>
      <c r="UDB243" s="1574"/>
      <c r="UDC243" s="1574"/>
      <c r="UDD243" s="1574"/>
      <c r="UDE243" s="1574"/>
      <c r="UDF243" s="1574"/>
      <c r="UDG243" s="1574"/>
      <c r="UDH243" s="1574"/>
      <c r="UDI243" s="1574"/>
      <c r="UDJ243" s="1574"/>
      <c r="UDK243" s="1574"/>
      <c r="UDL243" s="1574"/>
      <c r="UDM243" s="1574"/>
      <c r="UDN243" s="1574"/>
      <c r="UDO243" s="1574"/>
      <c r="UDP243" s="1574"/>
      <c r="UDQ243" s="1574"/>
      <c r="UDR243" s="1574"/>
      <c r="UDS243" s="1574"/>
      <c r="UDT243" s="1574"/>
      <c r="UDU243" s="1574"/>
      <c r="UDV243" s="1574"/>
      <c r="UDW243" s="1574"/>
      <c r="UDX243" s="1574"/>
      <c r="UDY243" s="1574"/>
      <c r="UDZ243" s="1574"/>
      <c r="UEA243" s="1574"/>
      <c r="UEB243" s="1574"/>
      <c r="UEC243" s="1574"/>
      <c r="UED243" s="1574"/>
      <c r="UEE243" s="1574"/>
      <c r="UEF243" s="1574"/>
      <c r="UEG243" s="1574"/>
      <c r="UEH243" s="1574"/>
      <c r="UEI243" s="1574"/>
      <c r="UEJ243" s="1574"/>
      <c r="UEK243" s="1574"/>
      <c r="UEL243" s="1574"/>
      <c r="UEM243" s="1574"/>
      <c r="UEN243" s="1574"/>
      <c r="UEO243" s="1574"/>
      <c r="UEP243" s="1574"/>
      <c r="UEQ243" s="1574"/>
      <c r="UER243" s="1574"/>
      <c r="UES243" s="1574"/>
      <c r="UET243" s="1574"/>
      <c r="UEU243" s="1574"/>
      <c r="UEV243" s="1574"/>
      <c r="UEW243" s="1574"/>
      <c r="UEX243" s="1574"/>
      <c r="UEY243" s="1574"/>
      <c r="UEZ243" s="1574"/>
      <c r="UFA243" s="1574"/>
      <c r="UFB243" s="1574"/>
      <c r="UFC243" s="1574"/>
      <c r="UFD243" s="1574"/>
      <c r="UFE243" s="1574"/>
      <c r="UFF243" s="1574"/>
      <c r="UFG243" s="1574"/>
      <c r="UFH243" s="1574"/>
      <c r="UFI243" s="1574"/>
      <c r="UFJ243" s="1574"/>
      <c r="UFK243" s="1574"/>
      <c r="UFL243" s="1574"/>
      <c r="UFM243" s="1574"/>
      <c r="UFN243" s="1574"/>
      <c r="UFO243" s="1574"/>
      <c r="UFP243" s="1574"/>
      <c r="UFQ243" s="1574"/>
      <c r="UFR243" s="1574"/>
      <c r="UFS243" s="1574"/>
      <c r="UFT243" s="1574"/>
      <c r="UFU243" s="1574"/>
      <c r="UFV243" s="1574"/>
      <c r="UFW243" s="1574"/>
      <c r="UFX243" s="1574"/>
      <c r="UFY243" s="1574"/>
      <c r="UFZ243" s="1574"/>
      <c r="UGA243" s="1574"/>
      <c r="UGB243" s="1574"/>
      <c r="UGC243" s="1574"/>
      <c r="UGD243" s="1574"/>
      <c r="UGE243" s="1574"/>
      <c r="UGF243" s="1574"/>
      <c r="UGG243" s="1574"/>
      <c r="UGH243" s="1574"/>
      <c r="UGI243" s="1574"/>
      <c r="UGJ243" s="1574"/>
      <c r="UGK243" s="1574"/>
      <c r="UGL243" s="1574"/>
      <c r="UGM243" s="1574"/>
      <c r="UGN243" s="1574"/>
      <c r="UGO243" s="1574"/>
      <c r="UGP243" s="1574"/>
      <c r="UGQ243" s="1574"/>
      <c r="UGR243" s="1574"/>
      <c r="UGS243" s="1574"/>
      <c r="UGT243" s="1574"/>
      <c r="UGU243" s="1574"/>
      <c r="UGV243" s="1574"/>
      <c r="UGW243" s="1574"/>
      <c r="UGX243" s="1574"/>
      <c r="UGY243" s="1574"/>
      <c r="UGZ243" s="1574"/>
      <c r="UHA243" s="1574"/>
      <c r="UHB243" s="1574"/>
      <c r="UHC243" s="1574"/>
      <c r="UHD243" s="1574"/>
      <c r="UHE243" s="1574"/>
      <c r="UHF243" s="1574"/>
      <c r="UHG243" s="1574"/>
      <c r="UHH243" s="1574"/>
      <c r="UHI243" s="1574"/>
      <c r="UHJ243" s="1574"/>
      <c r="UHK243" s="1574"/>
      <c r="UHL243" s="1574"/>
      <c r="UHM243" s="1574"/>
      <c r="UHN243" s="1574"/>
      <c r="UHO243" s="1574"/>
      <c r="UHP243" s="1574"/>
      <c r="UHQ243" s="1574"/>
      <c r="UHR243" s="1574"/>
      <c r="UHS243" s="1574"/>
      <c r="UHT243" s="1574"/>
      <c r="UHU243" s="1574"/>
      <c r="UHV243" s="1574"/>
      <c r="UHW243" s="1574"/>
      <c r="UHX243" s="1574"/>
      <c r="UHY243" s="1574"/>
      <c r="UHZ243" s="1574"/>
      <c r="UIA243" s="1574"/>
      <c r="UIB243" s="1574"/>
      <c r="UIC243" s="1574"/>
      <c r="UID243" s="1574"/>
      <c r="UIE243" s="1574"/>
      <c r="UIF243" s="1574"/>
      <c r="UIG243" s="1574"/>
      <c r="UIH243" s="1574"/>
      <c r="UII243" s="1574"/>
      <c r="UIJ243" s="1574"/>
      <c r="UIK243" s="1574"/>
      <c r="UIL243" s="1574"/>
      <c r="UIM243" s="1574"/>
      <c r="UIN243" s="1574"/>
      <c r="UIO243" s="1574"/>
      <c r="UIP243" s="1574"/>
      <c r="UIQ243" s="1574"/>
      <c r="UIR243" s="1574"/>
      <c r="UIS243" s="1574"/>
      <c r="UIT243" s="1574"/>
      <c r="UIU243" s="1574"/>
      <c r="UIV243" s="1574"/>
      <c r="UIW243" s="1574"/>
      <c r="UIX243" s="1574"/>
      <c r="UIY243" s="1574"/>
      <c r="UIZ243" s="1574"/>
      <c r="UJA243" s="1574"/>
      <c r="UJB243" s="1574"/>
      <c r="UJC243" s="1574"/>
      <c r="UJD243" s="1574"/>
      <c r="UJE243" s="1574"/>
      <c r="UJF243" s="1574"/>
      <c r="UJG243" s="1574"/>
      <c r="UJH243" s="1574"/>
      <c r="UJI243" s="1574"/>
      <c r="UJJ243" s="1574"/>
      <c r="UJK243" s="1574"/>
      <c r="UJL243" s="1574"/>
      <c r="UJM243" s="1574"/>
      <c r="UJN243" s="1574"/>
      <c r="UJO243" s="1574"/>
      <c r="UJP243" s="1574"/>
      <c r="UJQ243" s="1574"/>
      <c r="UJR243" s="1574"/>
      <c r="UJS243" s="1574"/>
      <c r="UJT243" s="1574"/>
      <c r="UJU243" s="1574"/>
      <c r="UJV243" s="1574"/>
      <c r="UJW243" s="1574"/>
      <c r="UJX243" s="1574"/>
      <c r="UJY243" s="1574"/>
      <c r="UJZ243" s="1574"/>
      <c r="UKA243" s="1574"/>
      <c r="UKB243" s="1574"/>
      <c r="UKC243" s="1574"/>
      <c r="UKD243" s="1574"/>
      <c r="UKE243" s="1574"/>
      <c r="UKF243" s="1574"/>
      <c r="UKG243" s="1574"/>
      <c r="UKH243" s="1574"/>
      <c r="UKI243" s="1574"/>
      <c r="UKJ243" s="1574"/>
      <c r="UKK243" s="1574"/>
      <c r="UKL243" s="1574"/>
      <c r="UKM243" s="1574"/>
      <c r="UKN243" s="1574"/>
      <c r="UKO243" s="1574"/>
      <c r="UKP243" s="1574"/>
      <c r="UKQ243" s="1574"/>
      <c r="UKR243" s="1574"/>
      <c r="UKS243" s="1574"/>
      <c r="UKT243" s="1574"/>
      <c r="UKU243" s="1574"/>
      <c r="UKV243" s="1574"/>
      <c r="UKW243" s="1574"/>
      <c r="UKX243" s="1574"/>
      <c r="UKY243" s="1574"/>
      <c r="UKZ243" s="1574"/>
      <c r="ULA243" s="1574"/>
      <c r="ULB243" s="1574"/>
      <c r="ULC243" s="1574"/>
      <c r="ULD243" s="1574"/>
      <c r="ULE243" s="1574"/>
      <c r="ULF243" s="1574"/>
      <c r="ULG243" s="1574"/>
      <c r="ULH243" s="1574"/>
      <c r="ULI243" s="1574"/>
      <c r="ULJ243" s="1574"/>
      <c r="ULK243" s="1574"/>
      <c r="ULL243" s="1574"/>
      <c r="ULM243" s="1574"/>
      <c r="ULN243" s="1574"/>
      <c r="ULO243" s="1574"/>
      <c r="ULP243" s="1574"/>
      <c r="ULQ243" s="1574"/>
      <c r="ULR243" s="1574"/>
      <c r="ULS243" s="1574"/>
      <c r="ULT243" s="1574"/>
      <c r="ULU243" s="1574"/>
      <c r="ULV243" s="1574"/>
      <c r="ULW243" s="1574"/>
      <c r="ULX243" s="1574"/>
      <c r="ULY243" s="1574"/>
      <c r="ULZ243" s="1574"/>
      <c r="UMA243" s="1574"/>
      <c r="UMB243" s="1574"/>
      <c r="UMC243" s="1574"/>
      <c r="UMD243" s="1574"/>
      <c r="UME243" s="1574"/>
      <c r="UMF243" s="1574"/>
      <c r="UMG243" s="1574"/>
      <c r="UMH243" s="1574"/>
      <c r="UMI243" s="1574"/>
      <c r="UMJ243" s="1574"/>
      <c r="UMK243" s="1574"/>
      <c r="UML243" s="1574"/>
      <c r="UMM243" s="1574"/>
      <c r="UMN243" s="1574"/>
      <c r="UMO243" s="1574"/>
      <c r="UMP243" s="1574"/>
      <c r="UMQ243" s="1574"/>
      <c r="UMR243" s="1574"/>
      <c r="UMS243" s="1574"/>
      <c r="UMT243" s="1574"/>
      <c r="UMU243" s="1574"/>
      <c r="UMV243" s="1574"/>
      <c r="UMW243" s="1574"/>
      <c r="UMX243" s="1574"/>
      <c r="UMY243" s="1574"/>
      <c r="UMZ243" s="1574"/>
      <c r="UNA243" s="1574"/>
      <c r="UNB243" s="1574"/>
      <c r="UNC243" s="1574"/>
      <c r="UND243" s="1574"/>
      <c r="UNE243" s="1574"/>
      <c r="UNF243" s="1574"/>
      <c r="UNG243" s="1574"/>
      <c r="UNH243" s="1574"/>
      <c r="UNI243" s="1574"/>
      <c r="UNJ243" s="1574"/>
      <c r="UNK243" s="1574"/>
      <c r="UNL243" s="1574"/>
      <c r="UNM243" s="1574"/>
      <c r="UNN243" s="1574"/>
      <c r="UNO243" s="1574"/>
      <c r="UNP243" s="1574"/>
      <c r="UNQ243" s="1574"/>
      <c r="UNR243" s="1574"/>
      <c r="UNS243" s="1574"/>
      <c r="UNT243" s="1574"/>
      <c r="UNU243" s="1574"/>
      <c r="UNV243" s="1574"/>
      <c r="UNW243" s="1574"/>
      <c r="UNX243" s="1574"/>
      <c r="UNY243" s="1574"/>
      <c r="UNZ243" s="1574"/>
      <c r="UOA243" s="1574"/>
      <c r="UOB243" s="1574"/>
      <c r="UOC243" s="1574"/>
      <c r="UOD243" s="1574"/>
      <c r="UOE243" s="1574"/>
      <c r="UOF243" s="1574"/>
      <c r="UOG243" s="1574"/>
      <c r="UOH243" s="1574"/>
      <c r="UOI243" s="1574"/>
      <c r="UOJ243" s="1574"/>
      <c r="UOK243" s="1574"/>
      <c r="UOL243" s="1574"/>
      <c r="UOM243" s="1574"/>
      <c r="UON243" s="1574"/>
      <c r="UOO243" s="1574"/>
      <c r="UOP243" s="1574"/>
      <c r="UOQ243" s="1574"/>
      <c r="UOR243" s="1574"/>
      <c r="UOS243" s="1574"/>
      <c r="UOT243" s="1574"/>
      <c r="UOU243" s="1574"/>
      <c r="UOV243" s="1574"/>
      <c r="UOW243" s="1574"/>
      <c r="UOX243" s="1574"/>
      <c r="UOY243" s="1574"/>
      <c r="UOZ243" s="1574"/>
      <c r="UPA243" s="1574"/>
      <c r="UPB243" s="1574"/>
      <c r="UPC243" s="1574"/>
      <c r="UPD243" s="1574"/>
      <c r="UPE243" s="1574"/>
      <c r="UPF243" s="1574"/>
      <c r="UPG243" s="1574"/>
      <c r="UPH243" s="1574"/>
      <c r="UPI243" s="1574"/>
      <c r="UPJ243" s="1574"/>
      <c r="UPK243" s="1574"/>
      <c r="UPL243" s="1574"/>
      <c r="UPM243" s="1574"/>
      <c r="UPN243" s="1574"/>
      <c r="UPO243" s="1574"/>
      <c r="UPP243" s="1574"/>
      <c r="UPQ243" s="1574"/>
      <c r="UPR243" s="1574"/>
      <c r="UPS243" s="1574"/>
      <c r="UPT243" s="1574"/>
      <c r="UPU243" s="1574"/>
      <c r="UPV243" s="1574"/>
      <c r="UPW243" s="1574"/>
      <c r="UPX243" s="1574"/>
      <c r="UPY243" s="1574"/>
      <c r="UPZ243" s="1574"/>
      <c r="UQA243" s="1574"/>
      <c r="UQB243" s="1574"/>
      <c r="UQC243" s="1574"/>
      <c r="UQD243" s="1574"/>
      <c r="UQE243" s="1574"/>
      <c r="UQF243" s="1574"/>
      <c r="UQG243" s="1574"/>
      <c r="UQH243" s="1574"/>
      <c r="UQI243" s="1574"/>
      <c r="UQJ243" s="1574"/>
      <c r="UQK243" s="1574"/>
      <c r="UQL243" s="1574"/>
      <c r="UQM243" s="1574"/>
      <c r="UQN243" s="1574"/>
      <c r="UQO243" s="1574"/>
      <c r="UQP243" s="1574"/>
      <c r="UQQ243" s="1574"/>
      <c r="UQR243" s="1574"/>
      <c r="UQS243" s="1574"/>
      <c r="UQT243" s="1574"/>
      <c r="UQU243" s="1574"/>
      <c r="UQV243" s="1574"/>
      <c r="UQW243" s="1574"/>
      <c r="UQX243" s="1574"/>
      <c r="UQY243" s="1574"/>
      <c r="UQZ243" s="1574"/>
      <c r="URA243" s="1574"/>
      <c r="URB243" s="1574"/>
      <c r="URC243" s="1574"/>
      <c r="URD243" s="1574"/>
      <c r="URE243" s="1574"/>
      <c r="URF243" s="1574"/>
      <c r="URG243" s="1574"/>
      <c r="URH243" s="1574"/>
      <c r="URI243" s="1574"/>
      <c r="URJ243" s="1574"/>
      <c r="URK243" s="1574"/>
      <c r="URL243" s="1574"/>
      <c r="URM243" s="1574"/>
      <c r="URN243" s="1574"/>
      <c r="URO243" s="1574"/>
      <c r="URP243" s="1574"/>
      <c r="URQ243" s="1574"/>
      <c r="URR243" s="1574"/>
      <c r="URS243" s="1574"/>
      <c r="URT243" s="1574"/>
      <c r="URU243" s="1574"/>
      <c r="URV243" s="1574"/>
      <c r="URW243" s="1574"/>
      <c r="URX243" s="1574"/>
      <c r="URY243" s="1574"/>
      <c r="URZ243" s="1574"/>
      <c r="USA243" s="1574"/>
      <c r="USB243" s="1574"/>
      <c r="USC243" s="1574"/>
      <c r="USD243" s="1574"/>
      <c r="USE243" s="1574"/>
      <c r="USF243" s="1574"/>
      <c r="USG243" s="1574"/>
      <c r="USH243" s="1574"/>
      <c r="USI243" s="1574"/>
      <c r="USJ243" s="1574"/>
      <c r="USK243" s="1574"/>
      <c r="USL243" s="1574"/>
      <c r="USM243" s="1574"/>
      <c r="USN243" s="1574"/>
      <c r="USO243" s="1574"/>
      <c r="USP243" s="1574"/>
      <c r="USQ243" s="1574"/>
      <c r="USR243" s="1574"/>
      <c r="USS243" s="1574"/>
      <c r="UST243" s="1574"/>
      <c r="USU243" s="1574"/>
      <c r="USV243" s="1574"/>
      <c r="USW243" s="1574"/>
      <c r="USX243" s="1574"/>
      <c r="USY243" s="1574"/>
      <c r="USZ243" s="1574"/>
      <c r="UTA243" s="1574"/>
      <c r="UTB243" s="1574"/>
      <c r="UTC243" s="1574"/>
      <c r="UTD243" s="1574"/>
      <c r="UTE243" s="1574"/>
      <c r="UTF243" s="1574"/>
      <c r="UTG243" s="1574"/>
      <c r="UTH243" s="1574"/>
      <c r="UTI243" s="1574"/>
      <c r="UTJ243" s="1574"/>
      <c r="UTK243" s="1574"/>
      <c r="UTL243" s="1574"/>
      <c r="UTM243" s="1574"/>
      <c r="UTN243" s="1574"/>
      <c r="UTO243" s="1574"/>
      <c r="UTP243" s="1574"/>
      <c r="UTQ243" s="1574"/>
      <c r="UTR243" s="1574"/>
      <c r="UTS243" s="1574"/>
      <c r="UTT243" s="1574"/>
      <c r="UTU243" s="1574"/>
      <c r="UTV243" s="1574"/>
      <c r="UTW243" s="1574"/>
      <c r="UTX243" s="1574"/>
      <c r="UTY243" s="1574"/>
      <c r="UTZ243" s="1574"/>
      <c r="UUA243" s="1574"/>
      <c r="UUB243" s="1574"/>
      <c r="UUC243" s="1574"/>
      <c r="UUD243" s="1574"/>
      <c r="UUE243" s="1574"/>
      <c r="UUF243" s="1574"/>
      <c r="UUG243" s="1574"/>
      <c r="UUH243" s="1574"/>
      <c r="UUI243" s="1574"/>
      <c r="UUJ243" s="1574"/>
      <c r="UUK243" s="1574"/>
      <c r="UUL243" s="1574"/>
      <c r="UUM243" s="1574"/>
      <c r="UUN243" s="1574"/>
      <c r="UUO243" s="1574"/>
      <c r="UUP243" s="1574"/>
      <c r="UUQ243" s="1574"/>
      <c r="UUR243" s="1574"/>
      <c r="UUS243" s="1574"/>
      <c r="UUT243" s="1574"/>
      <c r="UUU243" s="1574"/>
      <c r="UUV243" s="1574"/>
      <c r="UUW243" s="1574"/>
      <c r="UUX243" s="1574"/>
      <c r="UUY243" s="1574"/>
      <c r="UUZ243" s="1574"/>
      <c r="UVA243" s="1574"/>
      <c r="UVB243" s="1574"/>
      <c r="UVC243" s="1574"/>
      <c r="UVD243" s="1574"/>
      <c r="UVE243" s="1574"/>
      <c r="UVF243" s="1574"/>
      <c r="UVG243" s="1574"/>
      <c r="UVH243" s="1574"/>
      <c r="UVI243" s="1574"/>
      <c r="UVJ243" s="1574"/>
      <c r="UVK243" s="1574"/>
      <c r="UVL243" s="1574"/>
      <c r="UVM243" s="1574"/>
      <c r="UVN243" s="1574"/>
      <c r="UVO243" s="1574"/>
      <c r="UVP243" s="1574"/>
      <c r="UVQ243" s="1574"/>
      <c r="UVR243" s="1574"/>
      <c r="UVS243" s="1574"/>
      <c r="UVT243" s="1574"/>
      <c r="UVU243" s="1574"/>
      <c r="UVV243" s="1574"/>
      <c r="UVW243" s="1574"/>
      <c r="UVX243" s="1574"/>
      <c r="UVY243" s="1574"/>
      <c r="UVZ243" s="1574"/>
      <c r="UWA243" s="1574"/>
      <c r="UWB243" s="1574"/>
      <c r="UWC243" s="1574"/>
      <c r="UWD243" s="1574"/>
      <c r="UWE243" s="1574"/>
      <c r="UWF243" s="1574"/>
      <c r="UWG243" s="1574"/>
      <c r="UWH243" s="1574"/>
      <c r="UWI243" s="1574"/>
      <c r="UWJ243" s="1574"/>
      <c r="UWK243" s="1574"/>
      <c r="UWL243" s="1574"/>
      <c r="UWM243" s="1574"/>
      <c r="UWN243" s="1574"/>
      <c r="UWO243" s="1574"/>
      <c r="UWP243" s="1574"/>
      <c r="UWQ243" s="1574"/>
      <c r="UWR243" s="1574"/>
      <c r="UWS243" s="1574"/>
      <c r="UWT243" s="1574"/>
      <c r="UWU243" s="1574"/>
      <c r="UWV243" s="1574"/>
      <c r="UWW243" s="1574"/>
      <c r="UWX243" s="1574"/>
      <c r="UWY243" s="1574"/>
      <c r="UWZ243" s="1574"/>
      <c r="UXA243" s="1574"/>
      <c r="UXB243" s="1574"/>
      <c r="UXC243" s="1574"/>
      <c r="UXD243" s="1574"/>
      <c r="UXE243" s="1574"/>
      <c r="UXF243" s="1574"/>
      <c r="UXG243" s="1574"/>
      <c r="UXH243" s="1574"/>
      <c r="UXI243" s="1574"/>
      <c r="UXJ243" s="1574"/>
      <c r="UXK243" s="1574"/>
      <c r="UXL243" s="1574"/>
      <c r="UXM243" s="1574"/>
      <c r="UXN243" s="1574"/>
      <c r="UXO243" s="1574"/>
      <c r="UXP243" s="1574"/>
      <c r="UXQ243" s="1574"/>
      <c r="UXR243" s="1574"/>
      <c r="UXS243" s="1574"/>
      <c r="UXT243" s="1574"/>
      <c r="UXU243" s="1574"/>
      <c r="UXV243" s="1574"/>
      <c r="UXW243" s="1574"/>
      <c r="UXX243" s="1574"/>
      <c r="UXY243" s="1574"/>
      <c r="UXZ243" s="1574"/>
      <c r="UYA243" s="1574"/>
      <c r="UYB243" s="1574"/>
      <c r="UYC243" s="1574"/>
      <c r="UYD243" s="1574"/>
      <c r="UYE243" s="1574"/>
      <c r="UYF243" s="1574"/>
      <c r="UYG243" s="1574"/>
      <c r="UYH243" s="1574"/>
      <c r="UYI243" s="1574"/>
      <c r="UYJ243" s="1574"/>
      <c r="UYK243" s="1574"/>
      <c r="UYL243" s="1574"/>
      <c r="UYM243" s="1574"/>
      <c r="UYN243" s="1574"/>
      <c r="UYO243" s="1574"/>
      <c r="UYP243" s="1574"/>
      <c r="UYQ243" s="1574"/>
      <c r="UYR243" s="1574"/>
      <c r="UYS243" s="1574"/>
      <c r="UYT243" s="1574"/>
      <c r="UYU243" s="1574"/>
      <c r="UYV243" s="1574"/>
      <c r="UYW243" s="1574"/>
      <c r="UYX243" s="1574"/>
      <c r="UYY243" s="1574"/>
      <c r="UYZ243" s="1574"/>
      <c r="UZA243" s="1574"/>
      <c r="UZB243" s="1574"/>
      <c r="UZC243" s="1574"/>
      <c r="UZD243" s="1574"/>
      <c r="UZE243" s="1574"/>
      <c r="UZF243" s="1574"/>
      <c r="UZG243" s="1574"/>
      <c r="UZH243" s="1574"/>
      <c r="UZI243" s="1574"/>
      <c r="UZJ243" s="1574"/>
      <c r="UZK243" s="1574"/>
      <c r="UZL243" s="1574"/>
      <c r="UZM243" s="1574"/>
      <c r="UZN243" s="1574"/>
      <c r="UZO243" s="1574"/>
      <c r="UZP243" s="1574"/>
      <c r="UZQ243" s="1574"/>
      <c r="UZR243" s="1574"/>
      <c r="UZS243" s="1574"/>
      <c r="UZT243" s="1574"/>
      <c r="UZU243" s="1574"/>
      <c r="UZV243" s="1574"/>
      <c r="UZW243" s="1574"/>
      <c r="UZX243" s="1574"/>
      <c r="UZY243" s="1574"/>
      <c r="UZZ243" s="1574"/>
      <c r="VAA243" s="1574"/>
      <c r="VAB243" s="1574"/>
      <c r="VAC243" s="1574"/>
      <c r="VAD243" s="1574"/>
      <c r="VAE243" s="1574"/>
      <c r="VAF243" s="1574"/>
      <c r="VAG243" s="1574"/>
      <c r="VAH243" s="1574"/>
      <c r="VAI243" s="1574"/>
      <c r="VAJ243" s="1574"/>
      <c r="VAK243" s="1574"/>
      <c r="VAL243" s="1574"/>
      <c r="VAM243" s="1574"/>
      <c r="VAN243" s="1574"/>
      <c r="VAO243" s="1574"/>
      <c r="VAP243" s="1574"/>
      <c r="VAQ243" s="1574"/>
      <c r="VAR243" s="1574"/>
      <c r="VAS243" s="1574"/>
      <c r="VAT243" s="1574"/>
      <c r="VAU243" s="1574"/>
      <c r="VAV243" s="1574"/>
      <c r="VAW243" s="1574"/>
      <c r="VAX243" s="1574"/>
      <c r="VAY243" s="1574"/>
      <c r="VAZ243" s="1574"/>
      <c r="VBA243" s="1574"/>
      <c r="VBB243" s="1574"/>
      <c r="VBC243" s="1574"/>
      <c r="VBD243" s="1574"/>
      <c r="VBE243" s="1574"/>
      <c r="VBF243" s="1574"/>
      <c r="VBG243" s="1574"/>
      <c r="VBH243" s="1574"/>
      <c r="VBI243" s="1574"/>
      <c r="VBJ243" s="1574"/>
      <c r="VBK243" s="1574"/>
      <c r="VBL243" s="1574"/>
      <c r="VBM243" s="1574"/>
      <c r="VBN243" s="1574"/>
      <c r="VBO243" s="1574"/>
      <c r="VBP243" s="1574"/>
      <c r="VBQ243" s="1574"/>
      <c r="VBR243" s="1574"/>
      <c r="VBS243" s="1574"/>
      <c r="VBT243" s="1574"/>
      <c r="VBU243" s="1574"/>
      <c r="VBV243" s="1574"/>
      <c r="VBW243" s="1574"/>
      <c r="VBX243" s="1574"/>
      <c r="VBY243" s="1574"/>
      <c r="VBZ243" s="1574"/>
      <c r="VCA243" s="1574"/>
      <c r="VCB243" s="1574"/>
      <c r="VCC243" s="1574"/>
      <c r="VCD243" s="1574"/>
      <c r="VCE243" s="1574"/>
      <c r="VCF243" s="1574"/>
      <c r="VCG243" s="1574"/>
      <c r="VCH243" s="1574"/>
      <c r="VCI243" s="1574"/>
      <c r="VCJ243" s="1574"/>
      <c r="VCK243" s="1574"/>
      <c r="VCL243" s="1574"/>
      <c r="VCM243" s="1574"/>
      <c r="VCN243" s="1574"/>
      <c r="VCO243" s="1574"/>
      <c r="VCP243" s="1574"/>
      <c r="VCQ243" s="1574"/>
      <c r="VCR243" s="1574"/>
      <c r="VCS243" s="1574"/>
      <c r="VCT243" s="1574"/>
      <c r="VCU243" s="1574"/>
      <c r="VCV243" s="1574"/>
      <c r="VCW243" s="1574"/>
      <c r="VCX243" s="1574"/>
      <c r="VCY243" s="1574"/>
      <c r="VCZ243" s="1574"/>
      <c r="VDA243" s="1574"/>
      <c r="VDB243" s="1574"/>
      <c r="VDC243" s="1574"/>
      <c r="VDD243" s="1574"/>
      <c r="VDE243" s="1574"/>
      <c r="VDF243" s="1574"/>
      <c r="VDG243" s="1574"/>
      <c r="VDH243" s="1574"/>
      <c r="VDI243" s="1574"/>
      <c r="VDJ243" s="1574"/>
      <c r="VDK243" s="1574"/>
      <c r="VDL243" s="1574"/>
      <c r="VDM243" s="1574"/>
      <c r="VDN243" s="1574"/>
      <c r="VDO243" s="1574"/>
      <c r="VDP243" s="1574"/>
      <c r="VDQ243" s="1574"/>
      <c r="VDR243" s="1574"/>
      <c r="VDS243" s="1574"/>
      <c r="VDT243" s="1574"/>
      <c r="VDU243" s="1574"/>
      <c r="VDV243" s="1574"/>
      <c r="VDW243" s="1574"/>
      <c r="VDX243" s="1574"/>
      <c r="VDY243" s="1574"/>
      <c r="VDZ243" s="1574"/>
      <c r="VEA243" s="1574"/>
      <c r="VEB243" s="1574"/>
      <c r="VEC243" s="1574"/>
      <c r="VED243" s="1574"/>
      <c r="VEE243" s="1574"/>
      <c r="VEF243" s="1574"/>
      <c r="VEG243" s="1574"/>
      <c r="VEH243" s="1574"/>
      <c r="VEI243" s="1574"/>
      <c r="VEJ243" s="1574"/>
      <c r="VEK243" s="1574"/>
      <c r="VEL243" s="1574"/>
      <c r="VEM243" s="1574"/>
      <c r="VEN243" s="1574"/>
      <c r="VEO243" s="1574"/>
      <c r="VEP243" s="1574"/>
      <c r="VEQ243" s="1574"/>
      <c r="VER243" s="1574"/>
      <c r="VES243" s="1574"/>
      <c r="VET243" s="1574"/>
      <c r="VEU243" s="1574"/>
      <c r="VEV243" s="1574"/>
      <c r="VEW243" s="1574"/>
      <c r="VEX243" s="1574"/>
      <c r="VEY243" s="1574"/>
      <c r="VEZ243" s="1574"/>
      <c r="VFA243" s="1574"/>
      <c r="VFB243" s="1574"/>
      <c r="VFC243" s="1574"/>
      <c r="VFD243" s="1574"/>
      <c r="VFE243" s="1574"/>
      <c r="VFF243" s="1574"/>
      <c r="VFG243" s="1574"/>
      <c r="VFH243" s="1574"/>
      <c r="VFI243" s="1574"/>
      <c r="VFJ243" s="1574"/>
      <c r="VFK243" s="1574"/>
      <c r="VFL243" s="1574"/>
      <c r="VFM243" s="1574"/>
      <c r="VFN243" s="1574"/>
      <c r="VFO243" s="1574"/>
      <c r="VFP243" s="1574"/>
      <c r="VFQ243" s="1574"/>
      <c r="VFR243" s="1574"/>
      <c r="VFS243" s="1574"/>
      <c r="VFT243" s="1574"/>
      <c r="VFU243" s="1574"/>
      <c r="VFV243" s="1574"/>
      <c r="VFW243" s="1574"/>
      <c r="VFX243" s="1574"/>
      <c r="VFY243" s="1574"/>
      <c r="VFZ243" s="1574"/>
      <c r="VGA243" s="1574"/>
      <c r="VGB243" s="1574"/>
      <c r="VGC243" s="1574"/>
      <c r="VGD243" s="1574"/>
      <c r="VGE243" s="1574"/>
      <c r="VGF243" s="1574"/>
      <c r="VGG243" s="1574"/>
      <c r="VGH243" s="1574"/>
      <c r="VGI243" s="1574"/>
      <c r="VGJ243" s="1574"/>
      <c r="VGK243" s="1574"/>
      <c r="VGL243" s="1574"/>
      <c r="VGM243" s="1574"/>
      <c r="VGN243" s="1574"/>
      <c r="VGO243" s="1574"/>
      <c r="VGP243" s="1574"/>
      <c r="VGQ243" s="1574"/>
      <c r="VGR243" s="1574"/>
      <c r="VGS243" s="1574"/>
      <c r="VGT243" s="1574"/>
      <c r="VGU243" s="1574"/>
      <c r="VGV243" s="1574"/>
      <c r="VGW243" s="1574"/>
      <c r="VGX243" s="1574"/>
      <c r="VGY243" s="1574"/>
      <c r="VGZ243" s="1574"/>
      <c r="VHA243" s="1574"/>
      <c r="VHB243" s="1574"/>
      <c r="VHC243" s="1574"/>
      <c r="VHD243" s="1574"/>
      <c r="VHE243" s="1574"/>
      <c r="VHF243" s="1574"/>
      <c r="VHG243" s="1574"/>
      <c r="VHH243" s="1574"/>
      <c r="VHI243" s="1574"/>
      <c r="VHJ243" s="1574"/>
      <c r="VHK243" s="1574"/>
      <c r="VHL243" s="1574"/>
      <c r="VHM243" s="1574"/>
      <c r="VHN243" s="1574"/>
      <c r="VHO243" s="1574"/>
      <c r="VHP243" s="1574"/>
      <c r="VHQ243" s="1574"/>
      <c r="VHR243" s="1574"/>
      <c r="VHS243" s="1574"/>
      <c r="VHT243" s="1574"/>
      <c r="VHU243" s="1574"/>
      <c r="VHV243" s="1574"/>
      <c r="VHW243" s="1574"/>
      <c r="VHX243" s="1574"/>
      <c r="VHY243" s="1574"/>
      <c r="VHZ243" s="1574"/>
      <c r="VIA243" s="1574"/>
      <c r="VIB243" s="1574"/>
      <c r="VIC243" s="1574"/>
      <c r="VID243" s="1574"/>
      <c r="VIE243" s="1574"/>
      <c r="VIF243" s="1574"/>
      <c r="VIG243" s="1574"/>
      <c r="VIH243" s="1574"/>
      <c r="VII243" s="1574"/>
      <c r="VIJ243" s="1574"/>
      <c r="VIK243" s="1574"/>
      <c r="VIL243" s="1574"/>
      <c r="VIM243" s="1574"/>
      <c r="VIN243" s="1574"/>
      <c r="VIO243" s="1574"/>
      <c r="VIP243" s="1574"/>
      <c r="VIQ243" s="1574"/>
      <c r="VIR243" s="1574"/>
      <c r="VIS243" s="1574"/>
      <c r="VIT243" s="1574"/>
      <c r="VIU243" s="1574"/>
      <c r="VIV243" s="1574"/>
      <c r="VIW243" s="1574"/>
      <c r="VIX243" s="1574"/>
      <c r="VIY243" s="1574"/>
      <c r="VIZ243" s="1574"/>
      <c r="VJA243" s="1574"/>
      <c r="VJB243" s="1574"/>
      <c r="VJC243" s="1574"/>
      <c r="VJD243" s="1574"/>
      <c r="VJE243" s="1574"/>
      <c r="VJF243" s="1574"/>
      <c r="VJG243" s="1574"/>
      <c r="VJH243" s="1574"/>
      <c r="VJI243" s="1574"/>
      <c r="VJJ243" s="1574"/>
      <c r="VJK243" s="1574"/>
      <c r="VJL243" s="1574"/>
      <c r="VJM243" s="1574"/>
      <c r="VJN243" s="1574"/>
      <c r="VJO243" s="1574"/>
      <c r="VJP243" s="1574"/>
      <c r="VJQ243" s="1574"/>
      <c r="VJR243" s="1574"/>
      <c r="VJS243" s="1574"/>
      <c r="VJT243" s="1574"/>
      <c r="VJU243" s="1574"/>
      <c r="VJV243" s="1574"/>
      <c r="VJW243" s="1574"/>
      <c r="VJX243" s="1574"/>
      <c r="VJY243" s="1574"/>
      <c r="VJZ243" s="1574"/>
      <c r="VKA243" s="1574"/>
      <c r="VKB243" s="1574"/>
      <c r="VKC243" s="1574"/>
      <c r="VKD243" s="1574"/>
      <c r="VKE243" s="1574"/>
      <c r="VKF243" s="1574"/>
      <c r="VKG243" s="1574"/>
      <c r="VKH243" s="1574"/>
      <c r="VKI243" s="1574"/>
      <c r="VKJ243" s="1574"/>
      <c r="VKK243" s="1574"/>
      <c r="VKL243" s="1574"/>
      <c r="VKM243" s="1574"/>
      <c r="VKN243" s="1574"/>
      <c r="VKO243" s="1574"/>
      <c r="VKP243" s="1574"/>
      <c r="VKQ243" s="1574"/>
      <c r="VKR243" s="1574"/>
      <c r="VKS243" s="1574"/>
      <c r="VKT243" s="1574"/>
      <c r="VKU243" s="1574"/>
      <c r="VKV243" s="1574"/>
      <c r="VKW243" s="1574"/>
      <c r="VKX243" s="1574"/>
      <c r="VKY243" s="1574"/>
      <c r="VKZ243" s="1574"/>
      <c r="VLA243" s="1574"/>
      <c r="VLB243" s="1574"/>
      <c r="VLC243" s="1574"/>
      <c r="VLD243" s="1574"/>
      <c r="VLE243" s="1574"/>
      <c r="VLF243" s="1574"/>
      <c r="VLG243" s="1574"/>
      <c r="VLH243" s="1574"/>
      <c r="VLI243" s="1574"/>
      <c r="VLJ243" s="1574"/>
      <c r="VLK243" s="1574"/>
      <c r="VLL243" s="1574"/>
      <c r="VLM243" s="1574"/>
      <c r="VLN243" s="1574"/>
      <c r="VLO243" s="1574"/>
      <c r="VLP243" s="1574"/>
      <c r="VLQ243" s="1574"/>
      <c r="VLR243" s="1574"/>
      <c r="VLS243" s="1574"/>
      <c r="VLT243" s="1574"/>
      <c r="VLU243" s="1574"/>
      <c r="VLV243" s="1574"/>
      <c r="VLW243" s="1574"/>
      <c r="VLX243" s="1574"/>
      <c r="VLY243" s="1574"/>
      <c r="VLZ243" s="1574"/>
      <c r="VMA243" s="1574"/>
      <c r="VMB243" s="1574"/>
      <c r="VMC243" s="1574"/>
      <c r="VMD243" s="1574"/>
      <c r="VME243" s="1574"/>
      <c r="VMF243" s="1574"/>
      <c r="VMG243" s="1574"/>
      <c r="VMH243" s="1574"/>
      <c r="VMI243" s="1574"/>
      <c r="VMJ243" s="1574"/>
      <c r="VMK243" s="1574"/>
      <c r="VML243" s="1574"/>
      <c r="VMM243" s="1574"/>
      <c r="VMN243" s="1574"/>
      <c r="VMO243" s="1574"/>
      <c r="VMP243" s="1574"/>
      <c r="VMQ243" s="1574"/>
      <c r="VMR243" s="1574"/>
      <c r="VMS243" s="1574"/>
      <c r="VMT243" s="1574"/>
      <c r="VMU243" s="1574"/>
      <c r="VMV243" s="1574"/>
      <c r="VMW243" s="1574"/>
      <c r="VMX243" s="1574"/>
      <c r="VMY243" s="1574"/>
      <c r="VMZ243" s="1574"/>
      <c r="VNA243" s="1574"/>
      <c r="VNB243" s="1574"/>
      <c r="VNC243" s="1574"/>
      <c r="VND243" s="1574"/>
      <c r="VNE243" s="1574"/>
      <c r="VNF243" s="1574"/>
      <c r="VNG243" s="1574"/>
      <c r="VNH243" s="1574"/>
      <c r="VNI243" s="1574"/>
      <c r="VNJ243" s="1574"/>
      <c r="VNK243" s="1574"/>
      <c r="VNL243" s="1574"/>
      <c r="VNM243" s="1574"/>
      <c r="VNN243" s="1574"/>
      <c r="VNO243" s="1574"/>
      <c r="VNP243" s="1574"/>
      <c r="VNQ243" s="1574"/>
      <c r="VNR243" s="1574"/>
      <c r="VNS243" s="1574"/>
      <c r="VNT243" s="1574"/>
      <c r="VNU243" s="1574"/>
      <c r="VNV243" s="1574"/>
      <c r="VNW243" s="1574"/>
      <c r="VNX243" s="1574"/>
      <c r="VNY243" s="1574"/>
      <c r="VNZ243" s="1574"/>
      <c r="VOA243" s="1574"/>
      <c r="VOB243" s="1574"/>
      <c r="VOC243" s="1574"/>
      <c r="VOD243" s="1574"/>
      <c r="VOE243" s="1574"/>
      <c r="VOF243" s="1574"/>
      <c r="VOG243" s="1574"/>
      <c r="VOH243" s="1574"/>
      <c r="VOI243" s="1574"/>
      <c r="VOJ243" s="1574"/>
      <c r="VOK243" s="1574"/>
      <c r="VOL243" s="1574"/>
      <c r="VOM243" s="1574"/>
      <c r="VON243" s="1574"/>
      <c r="VOO243" s="1574"/>
      <c r="VOP243" s="1574"/>
      <c r="VOQ243" s="1574"/>
      <c r="VOR243" s="1574"/>
      <c r="VOS243" s="1574"/>
      <c r="VOT243" s="1574"/>
      <c r="VOU243" s="1574"/>
      <c r="VOV243" s="1574"/>
      <c r="VOW243" s="1574"/>
      <c r="VOX243" s="1574"/>
      <c r="VOY243" s="1574"/>
      <c r="VOZ243" s="1574"/>
      <c r="VPA243" s="1574"/>
      <c r="VPB243" s="1574"/>
      <c r="VPC243" s="1574"/>
      <c r="VPD243" s="1574"/>
      <c r="VPE243" s="1574"/>
      <c r="VPF243" s="1574"/>
      <c r="VPG243" s="1574"/>
      <c r="VPH243" s="1574"/>
      <c r="VPI243" s="1574"/>
      <c r="VPJ243" s="1574"/>
      <c r="VPK243" s="1574"/>
      <c r="VPL243" s="1574"/>
      <c r="VPM243" s="1574"/>
      <c r="VPN243" s="1574"/>
      <c r="VPO243" s="1574"/>
      <c r="VPP243" s="1574"/>
      <c r="VPQ243" s="1574"/>
      <c r="VPR243" s="1574"/>
      <c r="VPS243" s="1574"/>
      <c r="VPT243" s="1574"/>
      <c r="VPU243" s="1574"/>
      <c r="VPV243" s="1574"/>
      <c r="VPW243" s="1574"/>
      <c r="VPX243" s="1574"/>
      <c r="VPY243" s="1574"/>
      <c r="VPZ243" s="1574"/>
      <c r="VQA243" s="1574"/>
      <c r="VQB243" s="1574"/>
      <c r="VQC243" s="1574"/>
      <c r="VQD243" s="1574"/>
      <c r="VQE243" s="1574"/>
      <c r="VQF243" s="1574"/>
      <c r="VQG243" s="1574"/>
      <c r="VQH243" s="1574"/>
      <c r="VQI243" s="1574"/>
      <c r="VQJ243" s="1574"/>
      <c r="VQK243" s="1574"/>
      <c r="VQL243" s="1574"/>
      <c r="VQM243" s="1574"/>
      <c r="VQN243" s="1574"/>
      <c r="VQO243" s="1574"/>
      <c r="VQP243" s="1574"/>
      <c r="VQQ243" s="1574"/>
      <c r="VQR243" s="1574"/>
      <c r="VQS243" s="1574"/>
      <c r="VQT243" s="1574"/>
      <c r="VQU243" s="1574"/>
      <c r="VQV243" s="1574"/>
      <c r="VQW243" s="1574"/>
      <c r="VQX243" s="1574"/>
      <c r="VQY243" s="1574"/>
      <c r="VQZ243" s="1574"/>
      <c r="VRA243" s="1574"/>
      <c r="VRB243" s="1574"/>
      <c r="VRC243" s="1574"/>
      <c r="VRD243" s="1574"/>
      <c r="VRE243" s="1574"/>
      <c r="VRF243" s="1574"/>
      <c r="VRG243" s="1574"/>
      <c r="VRH243" s="1574"/>
      <c r="VRI243" s="1574"/>
      <c r="VRJ243" s="1574"/>
      <c r="VRK243" s="1574"/>
      <c r="VRL243" s="1574"/>
      <c r="VRM243" s="1574"/>
      <c r="VRN243" s="1574"/>
      <c r="VRO243" s="1574"/>
      <c r="VRP243" s="1574"/>
      <c r="VRQ243" s="1574"/>
      <c r="VRR243" s="1574"/>
      <c r="VRS243" s="1574"/>
      <c r="VRT243" s="1574"/>
      <c r="VRU243" s="1574"/>
      <c r="VRV243" s="1574"/>
      <c r="VRW243" s="1574"/>
      <c r="VRX243" s="1574"/>
      <c r="VRY243" s="1574"/>
      <c r="VRZ243" s="1574"/>
      <c r="VSA243" s="1574"/>
      <c r="VSB243" s="1574"/>
      <c r="VSC243" s="1574"/>
      <c r="VSD243" s="1574"/>
      <c r="VSE243" s="1574"/>
      <c r="VSF243" s="1574"/>
      <c r="VSG243" s="1574"/>
      <c r="VSH243" s="1574"/>
      <c r="VSI243" s="1574"/>
      <c r="VSJ243" s="1574"/>
      <c r="VSK243" s="1574"/>
      <c r="VSL243" s="1574"/>
      <c r="VSM243" s="1574"/>
      <c r="VSN243" s="1574"/>
      <c r="VSO243" s="1574"/>
      <c r="VSP243" s="1574"/>
      <c r="VSQ243" s="1574"/>
      <c r="VSR243" s="1574"/>
      <c r="VSS243" s="1574"/>
      <c r="VST243" s="1574"/>
      <c r="VSU243" s="1574"/>
      <c r="VSV243" s="1574"/>
      <c r="VSW243" s="1574"/>
      <c r="VSX243" s="1574"/>
      <c r="VSY243" s="1574"/>
      <c r="VSZ243" s="1574"/>
      <c r="VTA243" s="1574"/>
      <c r="VTB243" s="1574"/>
      <c r="VTC243" s="1574"/>
      <c r="VTD243" s="1574"/>
      <c r="VTE243" s="1574"/>
      <c r="VTF243" s="1574"/>
      <c r="VTG243" s="1574"/>
      <c r="VTH243" s="1574"/>
      <c r="VTI243" s="1574"/>
      <c r="VTJ243" s="1574"/>
      <c r="VTK243" s="1574"/>
      <c r="VTL243" s="1574"/>
      <c r="VTM243" s="1574"/>
      <c r="VTN243" s="1574"/>
      <c r="VTO243" s="1574"/>
      <c r="VTP243" s="1574"/>
      <c r="VTQ243" s="1574"/>
      <c r="VTR243" s="1574"/>
      <c r="VTS243" s="1574"/>
      <c r="VTT243" s="1574"/>
      <c r="VTU243" s="1574"/>
      <c r="VTV243" s="1574"/>
      <c r="VTW243" s="1574"/>
      <c r="VTX243" s="1574"/>
      <c r="VTY243" s="1574"/>
      <c r="VTZ243" s="1574"/>
      <c r="VUA243" s="1574"/>
      <c r="VUB243" s="1574"/>
      <c r="VUC243" s="1574"/>
      <c r="VUD243" s="1574"/>
      <c r="VUE243" s="1574"/>
      <c r="VUF243" s="1574"/>
      <c r="VUG243" s="1574"/>
      <c r="VUH243" s="1574"/>
      <c r="VUI243" s="1574"/>
      <c r="VUJ243" s="1574"/>
      <c r="VUK243" s="1574"/>
      <c r="VUL243" s="1574"/>
      <c r="VUM243" s="1574"/>
      <c r="VUN243" s="1574"/>
      <c r="VUO243" s="1574"/>
      <c r="VUP243" s="1574"/>
      <c r="VUQ243" s="1574"/>
      <c r="VUR243" s="1574"/>
      <c r="VUS243" s="1574"/>
      <c r="VUT243" s="1574"/>
      <c r="VUU243" s="1574"/>
      <c r="VUV243" s="1574"/>
      <c r="VUW243" s="1574"/>
      <c r="VUX243" s="1574"/>
      <c r="VUY243" s="1574"/>
      <c r="VUZ243" s="1574"/>
      <c r="VVA243" s="1574"/>
      <c r="VVB243" s="1574"/>
      <c r="VVC243" s="1574"/>
      <c r="VVD243" s="1574"/>
      <c r="VVE243" s="1574"/>
      <c r="VVF243" s="1574"/>
      <c r="VVG243" s="1574"/>
      <c r="VVH243" s="1574"/>
      <c r="VVI243" s="1574"/>
      <c r="VVJ243" s="1574"/>
      <c r="VVK243" s="1574"/>
      <c r="VVL243" s="1574"/>
      <c r="VVM243" s="1574"/>
      <c r="VVN243" s="1574"/>
      <c r="VVO243" s="1574"/>
      <c r="VVP243" s="1574"/>
      <c r="VVQ243" s="1574"/>
      <c r="VVR243" s="1574"/>
      <c r="VVS243" s="1574"/>
      <c r="VVT243" s="1574"/>
      <c r="VVU243" s="1574"/>
      <c r="VVV243" s="1574"/>
      <c r="VVW243" s="1574"/>
      <c r="VVX243" s="1574"/>
      <c r="VVY243" s="1574"/>
      <c r="VVZ243" s="1574"/>
      <c r="VWA243" s="1574"/>
      <c r="VWB243" s="1574"/>
      <c r="VWC243" s="1574"/>
      <c r="VWD243" s="1574"/>
      <c r="VWE243" s="1574"/>
      <c r="VWF243" s="1574"/>
      <c r="VWG243" s="1574"/>
      <c r="VWH243" s="1574"/>
      <c r="VWI243" s="1574"/>
      <c r="VWJ243" s="1574"/>
      <c r="VWK243" s="1574"/>
      <c r="VWL243" s="1574"/>
      <c r="VWM243" s="1574"/>
      <c r="VWN243" s="1574"/>
      <c r="VWO243" s="1574"/>
      <c r="VWP243" s="1574"/>
      <c r="VWQ243" s="1574"/>
      <c r="VWR243" s="1574"/>
      <c r="VWS243" s="1574"/>
      <c r="VWT243" s="1574"/>
      <c r="VWU243" s="1574"/>
      <c r="VWV243" s="1574"/>
      <c r="VWW243" s="1574"/>
      <c r="VWX243" s="1574"/>
      <c r="VWY243" s="1574"/>
      <c r="VWZ243" s="1574"/>
      <c r="VXA243" s="1574"/>
      <c r="VXB243" s="1574"/>
      <c r="VXC243" s="1574"/>
      <c r="VXD243" s="1574"/>
      <c r="VXE243" s="1574"/>
      <c r="VXF243" s="1574"/>
      <c r="VXG243" s="1574"/>
      <c r="VXH243" s="1574"/>
      <c r="VXI243" s="1574"/>
      <c r="VXJ243" s="1574"/>
      <c r="VXK243" s="1574"/>
      <c r="VXL243" s="1574"/>
      <c r="VXM243" s="1574"/>
      <c r="VXN243" s="1574"/>
      <c r="VXO243" s="1574"/>
      <c r="VXP243" s="1574"/>
      <c r="VXQ243" s="1574"/>
      <c r="VXR243" s="1574"/>
      <c r="VXS243" s="1574"/>
      <c r="VXT243" s="1574"/>
      <c r="VXU243" s="1574"/>
      <c r="VXV243" s="1574"/>
      <c r="VXW243" s="1574"/>
      <c r="VXX243" s="1574"/>
      <c r="VXY243" s="1574"/>
      <c r="VXZ243" s="1574"/>
      <c r="VYA243" s="1574"/>
      <c r="VYB243" s="1574"/>
      <c r="VYC243" s="1574"/>
      <c r="VYD243" s="1574"/>
      <c r="VYE243" s="1574"/>
      <c r="VYF243" s="1574"/>
      <c r="VYG243" s="1574"/>
      <c r="VYH243" s="1574"/>
      <c r="VYI243" s="1574"/>
      <c r="VYJ243" s="1574"/>
      <c r="VYK243" s="1574"/>
      <c r="VYL243" s="1574"/>
      <c r="VYM243" s="1574"/>
      <c r="VYN243" s="1574"/>
      <c r="VYO243" s="1574"/>
      <c r="VYP243" s="1574"/>
      <c r="VYQ243" s="1574"/>
      <c r="VYR243" s="1574"/>
      <c r="VYS243" s="1574"/>
      <c r="VYT243" s="1574"/>
      <c r="VYU243" s="1574"/>
      <c r="VYV243" s="1574"/>
      <c r="VYW243" s="1574"/>
      <c r="VYX243" s="1574"/>
      <c r="VYY243" s="1574"/>
      <c r="VYZ243" s="1574"/>
      <c r="VZA243" s="1574"/>
      <c r="VZB243" s="1574"/>
      <c r="VZC243" s="1574"/>
      <c r="VZD243" s="1574"/>
      <c r="VZE243" s="1574"/>
      <c r="VZF243" s="1574"/>
      <c r="VZG243" s="1574"/>
      <c r="VZH243" s="1574"/>
      <c r="VZI243" s="1574"/>
      <c r="VZJ243" s="1574"/>
      <c r="VZK243" s="1574"/>
      <c r="VZL243" s="1574"/>
      <c r="VZM243" s="1574"/>
      <c r="VZN243" s="1574"/>
      <c r="VZO243" s="1574"/>
      <c r="VZP243" s="1574"/>
      <c r="VZQ243" s="1574"/>
      <c r="VZR243" s="1574"/>
      <c r="VZS243" s="1574"/>
      <c r="VZT243" s="1574"/>
      <c r="VZU243" s="1574"/>
      <c r="VZV243" s="1574"/>
      <c r="VZW243" s="1574"/>
      <c r="VZX243" s="1574"/>
      <c r="VZY243" s="1574"/>
      <c r="VZZ243" s="1574"/>
      <c r="WAA243" s="1574"/>
      <c r="WAB243" s="1574"/>
      <c r="WAC243" s="1574"/>
      <c r="WAD243" s="1574"/>
      <c r="WAE243" s="1574"/>
      <c r="WAF243" s="1574"/>
      <c r="WAG243" s="1574"/>
      <c r="WAH243" s="1574"/>
      <c r="WAI243" s="1574"/>
      <c r="WAJ243" s="1574"/>
      <c r="WAK243" s="1574"/>
      <c r="WAL243" s="1574"/>
      <c r="WAM243" s="1574"/>
      <c r="WAN243" s="1574"/>
      <c r="WAO243" s="1574"/>
      <c r="WAP243" s="1574"/>
      <c r="WAQ243" s="1574"/>
      <c r="WAR243" s="1574"/>
      <c r="WAS243" s="1574"/>
      <c r="WAT243" s="1574"/>
      <c r="WAU243" s="1574"/>
      <c r="WAV243" s="1574"/>
      <c r="WAW243" s="1574"/>
      <c r="WAX243" s="1574"/>
      <c r="WAY243" s="1574"/>
      <c r="WAZ243" s="1574"/>
      <c r="WBA243" s="1574"/>
      <c r="WBB243" s="1574"/>
      <c r="WBC243" s="1574"/>
      <c r="WBD243" s="1574"/>
      <c r="WBE243" s="1574"/>
      <c r="WBF243" s="1574"/>
      <c r="WBG243" s="1574"/>
      <c r="WBH243" s="1574"/>
      <c r="WBI243" s="1574"/>
      <c r="WBJ243" s="1574"/>
      <c r="WBK243" s="1574"/>
      <c r="WBL243" s="1574"/>
      <c r="WBM243" s="1574"/>
      <c r="WBN243" s="1574"/>
      <c r="WBO243" s="1574"/>
      <c r="WBP243" s="1574"/>
      <c r="WBQ243" s="1574"/>
      <c r="WBR243" s="1574"/>
      <c r="WBS243" s="1574"/>
      <c r="WBT243" s="1574"/>
      <c r="WBU243" s="1574"/>
      <c r="WBV243" s="1574"/>
      <c r="WBW243" s="1574"/>
      <c r="WBX243" s="1574"/>
      <c r="WBY243" s="1574"/>
      <c r="WBZ243" s="1574"/>
      <c r="WCA243" s="1574"/>
      <c r="WCB243" s="1574"/>
      <c r="WCC243" s="1574"/>
      <c r="WCD243" s="1574"/>
      <c r="WCE243" s="1574"/>
      <c r="WCF243" s="1574"/>
      <c r="WCG243" s="1574"/>
      <c r="WCH243" s="1574"/>
      <c r="WCI243" s="1574"/>
      <c r="WCJ243" s="1574"/>
      <c r="WCK243" s="1574"/>
      <c r="WCL243" s="1574"/>
      <c r="WCM243" s="1574"/>
      <c r="WCN243" s="1574"/>
      <c r="WCO243" s="1574"/>
      <c r="WCP243" s="1574"/>
      <c r="WCQ243" s="1574"/>
      <c r="WCR243" s="1574"/>
      <c r="WCS243" s="1574"/>
      <c r="WCT243" s="1574"/>
      <c r="WCU243" s="1574"/>
      <c r="WCV243" s="1574"/>
      <c r="WCW243" s="1574"/>
      <c r="WCX243" s="1574"/>
      <c r="WCY243" s="1574"/>
      <c r="WCZ243" s="1574"/>
      <c r="WDA243" s="1574"/>
      <c r="WDB243" s="1574"/>
      <c r="WDC243" s="1574"/>
      <c r="WDD243" s="1574"/>
      <c r="WDE243" s="1574"/>
      <c r="WDF243" s="1574"/>
      <c r="WDG243" s="1574"/>
      <c r="WDH243" s="1574"/>
      <c r="WDI243" s="1574"/>
      <c r="WDJ243" s="1574"/>
      <c r="WDK243" s="1574"/>
      <c r="WDL243" s="1574"/>
      <c r="WDM243" s="1574"/>
      <c r="WDN243" s="1574"/>
      <c r="WDO243" s="1574"/>
      <c r="WDP243" s="1574"/>
      <c r="WDQ243" s="1574"/>
      <c r="WDR243" s="1574"/>
      <c r="WDS243" s="1574"/>
      <c r="WDT243" s="1574"/>
      <c r="WDU243" s="1574"/>
      <c r="WDV243" s="1574"/>
      <c r="WDW243" s="1574"/>
      <c r="WDX243" s="1574"/>
      <c r="WDY243" s="1574"/>
      <c r="WDZ243" s="1574"/>
      <c r="WEA243" s="1574"/>
      <c r="WEB243" s="1574"/>
      <c r="WEC243" s="1574"/>
      <c r="WED243" s="1574"/>
      <c r="WEE243" s="1574"/>
      <c r="WEF243" s="1574"/>
      <c r="WEG243" s="1574"/>
      <c r="WEH243" s="1574"/>
      <c r="WEI243" s="1574"/>
      <c r="WEJ243" s="1574"/>
      <c r="WEK243" s="1574"/>
      <c r="WEL243" s="1574"/>
      <c r="WEM243" s="1574"/>
      <c r="WEN243" s="1574"/>
      <c r="WEO243" s="1574"/>
      <c r="WEP243" s="1574"/>
      <c r="WEQ243" s="1574"/>
      <c r="WER243" s="1574"/>
      <c r="WES243" s="1574"/>
      <c r="WET243" s="1574"/>
      <c r="WEU243" s="1574"/>
      <c r="WEV243" s="1574"/>
      <c r="WEW243" s="1574"/>
      <c r="WEX243" s="1574"/>
      <c r="WEY243" s="1574"/>
      <c r="WEZ243" s="1574"/>
      <c r="WFA243" s="1574"/>
      <c r="WFB243" s="1574"/>
      <c r="WFC243" s="1574"/>
      <c r="WFD243" s="1574"/>
      <c r="WFE243" s="1574"/>
      <c r="WFF243" s="1574"/>
      <c r="WFG243" s="1574"/>
      <c r="WFH243" s="1574"/>
      <c r="WFI243" s="1574"/>
      <c r="WFJ243" s="1574"/>
      <c r="WFK243" s="1574"/>
      <c r="WFL243" s="1574"/>
      <c r="WFM243" s="1574"/>
      <c r="WFN243" s="1574"/>
      <c r="WFO243" s="1574"/>
      <c r="WFP243" s="1574"/>
      <c r="WFQ243" s="1574"/>
      <c r="WFR243" s="1574"/>
      <c r="WFS243" s="1574"/>
      <c r="WFT243" s="1574"/>
      <c r="WFU243" s="1574"/>
      <c r="WFV243" s="1574"/>
      <c r="WFW243" s="1574"/>
      <c r="WFX243" s="1574"/>
      <c r="WFY243" s="1574"/>
      <c r="WFZ243" s="1574"/>
      <c r="WGA243" s="1574"/>
      <c r="WGB243" s="1574"/>
      <c r="WGC243" s="1574"/>
      <c r="WGD243" s="1574"/>
      <c r="WGE243" s="1574"/>
      <c r="WGF243" s="1574"/>
      <c r="WGG243" s="1574"/>
      <c r="WGH243" s="1574"/>
      <c r="WGI243" s="1574"/>
      <c r="WGJ243" s="1574"/>
      <c r="WGK243" s="1574"/>
      <c r="WGL243" s="1574"/>
      <c r="WGM243" s="1574"/>
      <c r="WGN243" s="1574"/>
      <c r="WGO243" s="1574"/>
      <c r="WGP243" s="1574"/>
      <c r="WGQ243" s="1574"/>
      <c r="WGR243" s="1574"/>
      <c r="WGS243" s="1574"/>
      <c r="WGT243" s="1574"/>
      <c r="WGU243" s="1574"/>
      <c r="WGV243" s="1574"/>
      <c r="WGW243" s="1574"/>
      <c r="WGX243" s="1574"/>
      <c r="WGY243" s="1574"/>
      <c r="WGZ243" s="1574"/>
      <c r="WHA243" s="1574"/>
      <c r="WHB243" s="1574"/>
      <c r="WHC243" s="1574"/>
      <c r="WHD243" s="1574"/>
      <c r="WHE243" s="1574"/>
      <c r="WHF243" s="1574"/>
      <c r="WHG243" s="1574"/>
      <c r="WHH243" s="1574"/>
      <c r="WHI243" s="1574"/>
      <c r="WHJ243" s="1574"/>
      <c r="WHK243" s="1574"/>
      <c r="WHL243" s="1574"/>
      <c r="WHM243" s="1574"/>
      <c r="WHN243" s="1574"/>
      <c r="WHO243" s="1574"/>
      <c r="WHP243" s="1574"/>
      <c r="WHQ243" s="1574"/>
      <c r="WHR243" s="1574"/>
      <c r="WHS243" s="1574"/>
      <c r="WHT243" s="1574"/>
      <c r="WHU243" s="1574"/>
      <c r="WHV243" s="1574"/>
      <c r="WHW243" s="1574"/>
      <c r="WHX243" s="1574"/>
      <c r="WHY243" s="1574"/>
      <c r="WHZ243" s="1574"/>
      <c r="WIA243" s="1574"/>
      <c r="WIB243" s="1574"/>
      <c r="WIC243" s="1574"/>
      <c r="WID243" s="1574"/>
      <c r="WIE243" s="1574"/>
      <c r="WIF243" s="1574"/>
      <c r="WIG243" s="1574"/>
      <c r="WIH243" s="1574"/>
      <c r="WII243" s="1574"/>
      <c r="WIJ243" s="1574"/>
      <c r="WIK243" s="1574"/>
      <c r="WIL243" s="1574"/>
      <c r="WIM243" s="1574"/>
      <c r="WIN243" s="1574"/>
      <c r="WIO243" s="1574"/>
      <c r="WIP243" s="1574"/>
      <c r="WIQ243" s="1574"/>
      <c r="WIR243" s="1574"/>
      <c r="WIS243" s="1574"/>
      <c r="WIT243" s="1574"/>
      <c r="WIU243" s="1574"/>
      <c r="WIV243" s="1574"/>
      <c r="WIW243" s="1574"/>
      <c r="WIX243" s="1574"/>
      <c r="WIY243" s="1574"/>
      <c r="WIZ243" s="1574"/>
      <c r="WJA243" s="1574"/>
      <c r="WJB243" s="1574"/>
      <c r="WJC243" s="1574"/>
      <c r="WJD243" s="1574"/>
      <c r="WJE243" s="1574"/>
      <c r="WJF243" s="1574"/>
      <c r="WJG243" s="1574"/>
      <c r="WJH243" s="1574"/>
      <c r="WJI243" s="1574"/>
      <c r="WJJ243" s="1574"/>
      <c r="WJK243" s="1574"/>
      <c r="WJL243" s="1574"/>
      <c r="WJM243" s="1574"/>
      <c r="WJN243" s="1574"/>
      <c r="WJO243" s="1574"/>
      <c r="WJP243" s="1574"/>
      <c r="WJQ243" s="1574"/>
      <c r="WJR243" s="1574"/>
      <c r="WJS243" s="1574"/>
      <c r="WJT243" s="1574"/>
      <c r="WJU243" s="1574"/>
      <c r="WJV243" s="1574"/>
      <c r="WJW243" s="1574"/>
      <c r="WJX243" s="1574"/>
      <c r="WJY243" s="1574"/>
      <c r="WJZ243" s="1574"/>
      <c r="WKA243" s="1574"/>
      <c r="WKB243" s="1574"/>
      <c r="WKC243" s="1574"/>
      <c r="WKD243" s="1574"/>
      <c r="WKE243" s="1574"/>
      <c r="WKF243" s="1574"/>
      <c r="WKG243" s="1574"/>
      <c r="WKH243" s="1574"/>
      <c r="WKI243" s="1574"/>
      <c r="WKJ243" s="1574"/>
      <c r="WKK243" s="1574"/>
      <c r="WKL243" s="1574"/>
      <c r="WKM243" s="1574"/>
      <c r="WKN243" s="1574"/>
      <c r="WKO243" s="1574"/>
      <c r="WKP243" s="1574"/>
      <c r="WKQ243" s="1574"/>
      <c r="WKR243" s="1574"/>
      <c r="WKS243" s="1574"/>
      <c r="WKT243" s="1574"/>
      <c r="WKU243" s="1574"/>
      <c r="WKV243" s="1574"/>
      <c r="WKW243" s="1574"/>
      <c r="WKX243" s="1574"/>
      <c r="WKY243" s="1574"/>
      <c r="WKZ243" s="1574"/>
      <c r="WLA243" s="1574"/>
      <c r="WLB243" s="1574"/>
      <c r="WLC243" s="1574"/>
      <c r="WLD243" s="1574"/>
      <c r="WLE243" s="1574"/>
      <c r="WLF243" s="1574"/>
      <c r="WLG243" s="1574"/>
      <c r="WLH243" s="1574"/>
      <c r="WLI243" s="1574"/>
      <c r="WLJ243" s="1574"/>
      <c r="WLK243" s="1574"/>
      <c r="WLL243" s="1574"/>
      <c r="WLM243" s="1574"/>
      <c r="WLN243" s="1574"/>
      <c r="WLO243" s="1574"/>
      <c r="WLP243" s="1574"/>
      <c r="WLQ243" s="1574"/>
      <c r="WLR243" s="1574"/>
      <c r="WLS243" s="1574"/>
      <c r="WLT243" s="1574"/>
      <c r="WLU243" s="1574"/>
      <c r="WLV243" s="1574"/>
      <c r="WLW243" s="1574"/>
      <c r="WLX243" s="1574"/>
      <c r="WLY243" s="1574"/>
      <c r="WLZ243" s="1574"/>
      <c r="WMA243" s="1574"/>
      <c r="WMB243" s="1574"/>
      <c r="WMC243" s="1574"/>
      <c r="WMD243" s="1574"/>
      <c r="WME243" s="1574"/>
      <c r="WMF243" s="1574"/>
      <c r="WMG243" s="1574"/>
      <c r="WMH243" s="1574"/>
      <c r="WMI243" s="1574"/>
      <c r="WMJ243" s="1574"/>
      <c r="WMK243" s="1574"/>
      <c r="WML243" s="1574"/>
      <c r="WMM243" s="1574"/>
      <c r="WMN243" s="1574"/>
      <c r="WMO243" s="1574"/>
      <c r="WMP243" s="1574"/>
      <c r="WMQ243" s="1574"/>
      <c r="WMR243" s="1574"/>
      <c r="WMS243" s="1574"/>
      <c r="WMT243" s="1574"/>
      <c r="WMU243" s="1574"/>
      <c r="WMV243" s="1574"/>
      <c r="WMW243" s="1574"/>
      <c r="WMX243" s="1574"/>
      <c r="WMY243" s="1574"/>
      <c r="WMZ243" s="1574"/>
      <c r="WNA243" s="1574"/>
      <c r="WNB243" s="1574"/>
      <c r="WNC243" s="1574"/>
      <c r="WND243" s="1574"/>
      <c r="WNE243" s="1574"/>
      <c r="WNF243" s="1574"/>
      <c r="WNG243" s="1574"/>
      <c r="WNH243" s="1574"/>
      <c r="WNI243" s="1574"/>
      <c r="WNJ243" s="1574"/>
      <c r="WNK243" s="1574"/>
      <c r="WNL243" s="1574"/>
      <c r="WNM243" s="1574"/>
      <c r="WNN243" s="1574"/>
      <c r="WNO243" s="1574"/>
      <c r="WNP243" s="1574"/>
      <c r="WNQ243" s="1574"/>
      <c r="WNR243" s="1574"/>
      <c r="WNS243" s="1574"/>
      <c r="WNT243" s="1574"/>
      <c r="WNU243" s="1574"/>
      <c r="WNV243" s="1574"/>
      <c r="WNW243" s="1574"/>
      <c r="WNX243" s="1574"/>
      <c r="WNY243" s="1574"/>
      <c r="WNZ243" s="1574"/>
      <c r="WOA243" s="1574"/>
      <c r="WOB243" s="1574"/>
      <c r="WOC243" s="1574"/>
      <c r="WOD243" s="1574"/>
      <c r="WOE243" s="1574"/>
      <c r="WOF243" s="1574"/>
      <c r="WOG243" s="1574"/>
      <c r="WOH243" s="1574"/>
      <c r="WOI243" s="1574"/>
      <c r="WOJ243" s="1574"/>
      <c r="WOK243" s="1574"/>
      <c r="WOL243" s="1574"/>
      <c r="WOM243" s="1574"/>
      <c r="WON243" s="1574"/>
      <c r="WOO243" s="1574"/>
      <c r="WOP243" s="1574"/>
      <c r="WOQ243" s="1574"/>
      <c r="WOR243" s="1574"/>
      <c r="WOS243" s="1574"/>
      <c r="WOT243" s="1574"/>
      <c r="WOU243" s="1574"/>
      <c r="WOV243" s="1574"/>
      <c r="WOW243" s="1574"/>
      <c r="WOX243" s="1574"/>
      <c r="WOY243" s="1574"/>
      <c r="WOZ243" s="1574"/>
      <c r="WPA243" s="1574"/>
      <c r="WPB243" s="1574"/>
      <c r="WPC243" s="1574"/>
      <c r="WPD243" s="1574"/>
      <c r="WPE243" s="1574"/>
      <c r="WPF243" s="1574"/>
      <c r="WPG243" s="1574"/>
      <c r="WPH243" s="1574"/>
      <c r="WPI243" s="1574"/>
      <c r="WPJ243" s="1574"/>
      <c r="WPK243" s="1574"/>
      <c r="WPL243" s="1574"/>
      <c r="WPM243" s="1574"/>
      <c r="WPN243" s="1574"/>
      <c r="WPO243" s="1574"/>
      <c r="WPP243" s="1574"/>
      <c r="WPQ243" s="1574"/>
      <c r="WPR243" s="1574"/>
      <c r="WPS243" s="1574"/>
      <c r="WPT243" s="1574"/>
      <c r="WPU243" s="1574"/>
      <c r="WPV243" s="1574"/>
      <c r="WPW243" s="1574"/>
      <c r="WPX243" s="1574"/>
      <c r="WPY243" s="1574"/>
      <c r="WPZ243" s="1574"/>
      <c r="WQA243" s="1574"/>
      <c r="WQB243" s="1574"/>
      <c r="WQC243" s="1574"/>
      <c r="WQD243" s="1574"/>
      <c r="WQE243" s="1574"/>
      <c r="WQF243" s="1574"/>
      <c r="WQG243" s="1574"/>
      <c r="WQH243" s="1574"/>
      <c r="WQI243" s="1574"/>
      <c r="WQJ243" s="1574"/>
      <c r="WQK243" s="1574"/>
      <c r="WQL243" s="1574"/>
      <c r="WQM243" s="1574"/>
      <c r="WQN243" s="1574"/>
      <c r="WQO243" s="1574"/>
      <c r="WQP243" s="1574"/>
      <c r="WQQ243" s="1574"/>
      <c r="WQR243" s="1574"/>
      <c r="WQS243" s="1574"/>
      <c r="WQT243" s="1574"/>
      <c r="WQU243" s="1574"/>
      <c r="WQV243" s="1574"/>
      <c r="WQW243" s="1574"/>
      <c r="WQX243" s="1574"/>
      <c r="WQY243" s="1574"/>
      <c r="WQZ243" s="1574"/>
      <c r="WRA243" s="1574"/>
      <c r="WRB243" s="1574"/>
      <c r="WRC243" s="1574"/>
      <c r="WRD243" s="1574"/>
      <c r="WRE243" s="1574"/>
      <c r="WRF243" s="1574"/>
      <c r="WRG243" s="1574"/>
      <c r="WRH243" s="1574"/>
      <c r="WRI243" s="1574"/>
      <c r="WRJ243" s="1574"/>
      <c r="WRK243" s="1574"/>
      <c r="WRL243" s="1574"/>
      <c r="WRM243" s="1574"/>
      <c r="WRN243" s="1574"/>
      <c r="WRO243" s="1574"/>
      <c r="WRP243" s="1574"/>
      <c r="WRQ243" s="1574"/>
      <c r="WRR243" s="1574"/>
      <c r="WRS243" s="1574"/>
      <c r="WRT243" s="1574"/>
      <c r="WRU243" s="1574"/>
      <c r="WRV243" s="1574"/>
      <c r="WRW243" s="1574"/>
      <c r="WRX243" s="1574"/>
      <c r="WRY243" s="1574"/>
      <c r="WRZ243" s="1574"/>
      <c r="WSA243" s="1574"/>
      <c r="WSB243" s="1574"/>
      <c r="WSC243" s="1574"/>
      <c r="WSD243" s="1574"/>
      <c r="WSE243" s="1574"/>
      <c r="WSF243" s="1574"/>
      <c r="WSG243" s="1574"/>
      <c r="WSH243" s="1574"/>
      <c r="WSI243" s="1574"/>
      <c r="WSJ243" s="1574"/>
      <c r="WSK243" s="1574"/>
      <c r="WSL243" s="1574"/>
      <c r="WSM243" s="1574"/>
      <c r="WSN243" s="1574"/>
      <c r="WSO243" s="1574"/>
      <c r="WSP243" s="1574"/>
      <c r="WSQ243" s="1574"/>
      <c r="WSR243" s="1574"/>
      <c r="WSS243" s="1574"/>
      <c r="WST243" s="1574"/>
      <c r="WSU243" s="1574"/>
      <c r="WSV243" s="1574"/>
      <c r="WSW243" s="1574"/>
      <c r="WSX243" s="1574"/>
      <c r="WSY243" s="1574"/>
      <c r="WSZ243" s="1574"/>
      <c r="WTA243" s="1574"/>
      <c r="WTB243" s="1574"/>
      <c r="WTC243" s="1574"/>
      <c r="WTD243" s="1574"/>
      <c r="WTE243" s="1574"/>
      <c r="WTF243" s="1574"/>
      <c r="WTG243" s="1574"/>
      <c r="WTH243" s="1574"/>
      <c r="WTI243" s="1574"/>
      <c r="WTJ243" s="1574"/>
      <c r="WTK243" s="1574"/>
      <c r="WTL243" s="1574"/>
      <c r="WTM243" s="1574"/>
      <c r="WTN243" s="1574"/>
      <c r="WTO243" s="1574"/>
      <c r="WTP243" s="1574"/>
      <c r="WTQ243" s="1574"/>
      <c r="WTR243" s="1574"/>
      <c r="WTS243" s="1574"/>
      <c r="WTT243" s="1574"/>
      <c r="WTU243" s="1574"/>
      <c r="WTV243" s="1574"/>
      <c r="WTW243" s="1574"/>
      <c r="WTX243" s="1574"/>
      <c r="WTY243" s="1574"/>
      <c r="WTZ243" s="1574"/>
      <c r="WUA243" s="1574"/>
      <c r="WUB243" s="1574"/>
      <c r="WUC243" s="1574"/>
      <c r="WUD243" s="1574"/>
      <c r="WUE243" s="1574"/>
      <c r="WUF243" s="1574"/>
      <c r="WUG243" s="1574"/>
      <c r="WUH243" s="1574"/>
      <c r="WUI243" s="1574"/>
      <c r="WUJ243" s="1574"/>
      <c r="WUK243" s="1574"/>
      <c r="WUL243" s="1574"/>
      <c r="WUM243" s="1574"/>
      <c r="WUN243" s="1574"/>
      <c r="WUO243" s="1574"/>
      <c r="WUP243" s="1574"/>
      <c r="WUQ243" s="1574"/>
      <c r="WUR243" s="1574"/>
      <c r="WUS243" s="1574"/>
      <c r="WUT243" s="1574"/>
      <c r="WUU243" s="1574"/>
      <c r="WUV243" s="1574"/>
      <c r="WUW243" s="1574"/>
      <c r="WUX243" s="1574"/>
      <c r="WUY243" s="1574"/>
      <c r="WUZ243" s="1574"/>
      <c r="WVA243" s="1574"/>
      <c r="WVB243" s="1574"/>
      <c r="WVC243" s="1574"/>
      <c r="WVD243" s="1574"/>
      <c r="WVE243" s="1574"/>
      <c r="WVF243" s="1574"/>
      <c r="WVG243" s="1574"/>
      <c r="WVH243" s="1574"/>
      <c r="WVI243" s="1574"/>
      <c r="WVJ243" s="1574"/>
      <c r="WVK243" s="1574"/>
      <c r="WVL243" s="1574"/>
      <c r="WVM243" s="1574"/>
      <c r="WVN243" s="1574"/>
      <c r="WVO243" s="1574"/>
      <c r="WVP243" s="1574"/>
      <c r="WVQ243" s="1574"/>
      <c r="WVR243" s="1574"/>
      <c r="WVS243" s="1574"/>
      <c r="WVT243" s="1574"/>
      <c r="WVU243" s="1574"/>
      <c r="WVV243" s="1574"/>
      <c r="WVW243" s="1574"/>
      <c r="WVX243" s="1574"/>
      <c r="WVY243" s="1574"/>
      <c r="WVZ243" s="1574"/>
      <c r="WWA243" s="1574"/>
      <c r="WWB243" s="1574"/>
      <c r="WWC243" s="1574"/>
      <c r="WWD243" s="1574"/>
      <c r="WWE243" s="1574"/>
      <c r="WWF243" s="1574"/>
      <c r="WWG243" s="1574"/>
      <c r="WWH243" s="1574"/>
      <c r="WWI243" s="1574"/>
      <c r="WWJ243" s="1574"/>
      <c r="WWK243" s="1574"/>
      <c r="WWL243" s="1574"/>
      <c r="WWM243" s="1574"/>
      <c r="WWN243" s="1574"/>
      <c r="WWO243" s="1574"/>
      <c r="WWP243" s="1574"/>
      <c r="WWQ243" s="1574"/>
      <c r="WWR243" s="1574"/>
      <c r="WWS243" s="1574"/>
      <c r="WWT243" s="1574"/>
      <c r="WWU243" s="1574"/>
      <c r="WWV243" s="1574"/>
      <c r="WWW243" s="1574"/>
      <c r="WWX243" s="1574"/>
      <c r="WWY243" s="1574"/>
      <c r="WWZ243" s="1574"/>
      <c r="WXA243" s="1574"/>
      <c r="WXB243" s="1574"/>
      <c r="WXC243" s="1574"/>
      <c r="WXD243" s="1574"/>
      <c r="WXE243" s="1574"/>
      <c r="WXF243" s="1574"/>
      <c r="WXG243" s="1574"/>
      <c r="WXH243" s="1574"/>
      <c r="WXI243" s="1574"/>
      <c r="WXJ243" s="1574"/>
      <c r="WXK243" s="1574"/>
      <c r="WXL243" s="1574"/>
      <c r="WXM243" s="1574"/>
      <c r="WXN243" s="1574"/>
      <c r="WXO243" s="1574"/>
      <c r="WXP243" s="1574"/>
      <c r="WXQ243" s="1574"/>
      <c r="WXR243" s="1574"/>
      <c r="WXS243" s="1574"/>
      <c r="WXT243" s="1574"/>
      <c r="WXU243" s="1574"/>
      <c r="WXV243" s="1574"/>
      <c r="WXW243" s="1574"/>
      <c r="WXX243" s="1574"/>
      <c r="WXY243" s="1574"/>
      <c r="WXZ243" s="1574"/>
      <c r="WYA243" s="1574"/>
      <c r="WYB243" s="1574"/>
      <c r="WYC243" s="1574"/>
      <c r="WYD243" s="1574"/>
      <c r="WYE243" s="1574"/>
      <c r="WYF243" s="1574"/>
      <c r="WYG243" s="1574"/>
      <c r="WYH243" s="1574"/>
      <c r="WYI243" s="1574"/>
      <c r="WYJ243" s="1574"/>
      <c r="WYK243" s="1574"/>
      <c r="WYL243" s="1574"/>
      <c r="WYM243" s="1574"/>
      <c r="WYN243" s="1574"/>
      <c r="WYO243" s="1574"/>
      <c r="WYP243" s="1574"/>
      <c r="WYQ243" s="1574"/>
      <c r="WYR243" s="1574"/>
      <c r="WYS243" s="1574"/>
      <c r="WYT243" s="1574"/>
      <c r="WYU243" s="1574"/>
      <c r="WYV243" s="1574"/>
      <c r="WYW243" s="1574"/>
      <c r="WYX243" s="1574"/>
      <c r="WYY243" s="1574"/>
      <c r="WYZ243" s="1574"/>
      <c r="WZA243" s="1574"/>
      <c r="WZB243" s="1574"/>
      <c r="WZC243" s="1574"/>
      <c r="WZD243" s="1574"/>
      <c r="WZE243" s="1574"/>
      <c r="WZF243" s="1574"/>
      <c r="WZG243" s="1574"/>
      <c r="WZH243" s="1574"/>
      <c r="WZI243" s="1574"/>
      <c r="WZJ243" s="1574"/>
      <c r="WZK243" s="1574"/>
      <c r="WZL243" s="1574"/>
      <c r="WZM243" s="1574"/>
      <c r="WZN243" s="1574"/>
      <c r="WZO243" s="1574"/>
      <c r="WZP243" s="1574"/>
      <c r="WZQ243" s="1574"/>
      <c r="WZR243" s="1574"/>
      <c r="WZS243" s="1574"/>
      <c r="WZT243" s="1574"/>
      <c r="WZU243" s="1574"/>
      <c r="WZV243" s="1574"/>
      <c r="WZW243" s="1574"/>
      <c r="WZX243" s="1574"/>
      <c r="WZY243" s="1574"/>
      <c r="WZZ243" s="1574"/>
      <c r="XAA243" s="1574"/>
      <c r="XAB243" s="1574"/>
      <c r="XAC243" s="1574"/>
      <c r="XAD243" s="1574"/>
      <c r="XAE243" s="1574"/>
      <c r="XAF243" s="1574"/>
      <c r="XAG243" s="1574"/>
      <c r="XAH243" s="1574"/>
      <c r="XAI243" s="1574"/>
      <c r="XAJ243" s="1574"/>
      <c r="XAK243" s="1574"/>
      <c r="XAL243" s="1574"/>
      <c r="XAM243" s="1574"/>
      <c r="XAN243" s="1574"/>
      <c r="XAO243" s="1574"/>
      <c r="XAP243" s="1574"/>
      <c r="XAQ243" s="1574"/>
      <c r="XAR243" s="1574"/>
      <c r="XAS243" s="1574"/>
      <c r="XAT243" s="1574"/>
      <c r="XAU243" s="1574"/>
      <c r="XAV243" s="1574"/>
      <c r="XAW243" s="1574"/>
      <c r="XAX243" s="1574"/>
      <c r="XAY243" s="1574"/>
      <c r="XAZ243" s="1574"/>
      <c r="XBA243" s="1574"/>
      <c r="XBB243" s="1574"/>
      <c r="XBC243" s="1574"/>
      <c r="XBD243" s="1574"/>
      <c r="XBE243" s="1574"/>
      <c r="XBF243" s="1574"/>
      <c r="XBG243" s="1574"/>
      <c r="XBH243" s="1574"/>
      <c r="XBI243" s="1574"/>
      <c r="XBJ243" s="1574"/>
      <c r="XBK243" s="1574"/>
      <c r="XBL243" s="1574"/>
      <c r="XBM243" s="1574"/>
      <c r="XBN243" s="1574"/>
      <c r="XBO243" s="1574"/>
      <c r="XBP243" s="1574"/>
      <c r="XBQ243" s="1574"/>
      <c r="XBR243" s="1574"/>
      <c r="XBS243" s="1574"/>
      <c r="XBT243" s="1574"/>
      <c r="XBU243" s="1574"/>
      <c r="XBV243" s="1574"/>
      <c r="XBW243" s="1574"/>
      <c r="XBX243" s="1574"/>
      <c r="XBY243" s="1574"/>
      <c r="XBZ243" s="1574"/>
      <c r="XCA243" s="1574"/>
      <c r="XCB243" s="1574"/>
      <c r="XCC243" s="1574"/>
      <c r="XCD243" s="1574"/>
      <c r="XCE243" s="1574"/>
      <c r="XCF243" s="1574"/>
      <c r="XCG243" s="1574"/>
      <c r="XCH243" s="1574"/>
      <c r="XCI243" s="1574"/>
      <c r="XCJ243" s="1574"/>
      <c r="XCK243" s="1574"/>
      <c r="XCL243" s="1574"/>
      <c r="XCM243" s="1574"/>
      <c r="XCN243" s="1574"/>
      <c r="XCO243" s="1574"/>
      <c r="XCP243" s="1574"/>
      <c r="XCQ243" s="1574"/>
      <c r="XCR243" s="1574"/>
      <c r="XCS243" s="1574"/>
      <c r="XCT243" s="1574"/>
      <c r="XCU243" s="1574"/>
      <c r="XCV243" s="1574"/>
      <c r="XCW243" s="1574"/>
      <c r="XCX243" s="1574"/>
      <c r="XCY243" s="1574"/>
      <c r="XCZ243" s="1574"/>
      <c r="XDA243" s="1574"/>
      <c r="XDB243" s="1574"/>
      <c r="XDC243" s="1574"/>
      <c r="XDD243" s="1574"/>
      <c r="XDE243" s="1574"/>
      <c r="XDF243" s="1574"/>
      <c r="XDG243" s="1574"/>
      <c r="XDH243" s="1574"/>
      <c r="XDI243" s="1574"/>
      <c r="XDJ243" s="1574"/>
      <c r="XDK243" s="1574"/>
      <c r="XDL243" s="1574"/>
      <c r="XDM243" s="1574"/>
      <c r="XDN243" s="1574"/>
      <c r="XDO243" s="1574"/>
      <c r="XDP243" s="1574"/>
      <c r="XDQ243" s="1574"/>
      <c r="XDR243" s="1574"/>
      <c r="XDS243" s="1574"/>
      <c r="XDT243" s="1574"/>
      <c r="XDU243" s="1574"/>
      <c r="XDV243" s="1574"/>
      <c r="XDW243" s="1574"/>
      <c r="XDX243" s="1574"/>
      <c r="XDY243" s="1574"/>
      <c r="XDZ243" s="1574"/>
      <c r="XEA243" s="1574"/>
      <c r="XEB243" s="1574"/>
      <c r="XEC243" s="1574"/>
      <c r="XED243" s="1574"/>
      <c r="XEE243" s="1574"/>
      <c r="XEF243" s="1574"/>
      <c r="XEG243" s="1574"/>
      <c r="XEH243" s="1574"/>
      <c r="XEI243" s="1574"/>
      <c r="XEJ243" s="1574"/>
      <c r="XEK243" s="1574"/>
      <c r="XEL243" s="1574"/>
      <c r="XEM243" s="1574"/>
      <c r="XEN243" s="1574"/>
      <c r="XEO243" s="1574"/>
      <c r="XEP243" s="1574"/>
      <c r="XEQ243" s="1574"/>
      <c r="XER243" s="1574"/>
      <c r="XES243" s="1574"/>
      <c r="XET243" s="1574"/>
      <c r="XEU243" s="1574"/>
      <c r="XEV243" s="1574"/>
      <c r="XEW243" s="1574"/>
      <c r="XEX243" s="1574"/>
      <c r="XEY243" s="1574"/>
      <c r="XEZ243" s="1574"/>
      <c r="XFA243" s="1574"/>
      <c r="XFB243" s="1574"/>
      <c r="XFC243" s="1574"/>
      <c r="XFD243" s="1574"/>
    </row>
    <row r="244" spans="1:16384" s="1582" customFormat="1" ht="33" customHeight="1">
      <c r="A244" s="1666">
        <v>44</v>
      </c>
      <c r="B244" s="1570" t="s">
        <v>565</v>
      </c>
      <c r="C244" s="1570" t="s">
        <v>3159</v>
      </c>
      <c r="D244" s="1548" t="s">
        <v>45</v>
      </c>
      <c r="E244" s="1548"/>
      <c r="F244" s="1548">
        <v>3.7240000000000002</v>
      </c>
      <c r="G244" s="1548" t="s">
        <v>31</v>
      </c>
      <c r="H244" s="1548" t="s">
        <v>41</v>
      </c>
      <c r="I244" s="1580" t="s">
        <v>407</v>
      </c>
      <c r="J244" s="1548" t="s">
        <v>5341</v>
      </c>
      <c r="K244" s="1580" t="s">
        <v>5608</v>
      </c>
      <c r="L244" s="1552">
        <v>10601.8</v>
      </c>
      <c r="M244" s="1552">
        <v>3180.54</v>
      </c>
      <c r="N244" s="1687">
        <v>44317</v>
      </c>
      <c r="O244" s="1548" t="s">
        <v>5560</v>
      </c>
      <c r="P244" s="1556" t="s">
        <v>5561</v>
      </c>
      <c r="Q244" s="1570">
        <v>18388135681</v>
      </c>
      <c r="R244" s="1556" t="s">
        <v>5562</v>
      </c>
      <c r="S244" s="1556" t="s">
        <v>5258</v>
      </c>
      <c r="T244" s="1556"/>
    </row>
    <row r="245" spans="1:16384" s="1582" customFormat="1" ht="33" customHeight="1">
      <c r="A245" s="1666">
        <v>45</v>
      </c>
      <c r="B245" s="1570" t="s">
        <v>486</v>
      </c>
      <c r="C245" s="1570" t="s">
        <v>5609</v>
      </c>
      <c r="D245" s="1548" t="s">
        <v>30</v>
      </c>
      <c r="E245" s="1548">
        <v>173</v>
      </c>
      <c r="F245" s="1548"/>
      <c r="G245" s="1548" t="s">
        <v>31</v>
      </c>
      <c r="H245" s="1548" t="s">
        <v>41</v>
      </c>
      <c r="I245" s="1580" t="s">
        <v>407</v>
      </c>
      <c r="J245" s="1548" t="s">
        <v>5341</v>
      </c>
      <c r="K245" s="1580" t="s">
        <v>5393</v>
      </c>
      <c r="L245" s="1552">
        <v>16345.29</v>
      </c>
      <c r="M245" s="1552">
        <v>5857.01</v>
      </c>
      <c r="N245" s="1687">
        <v>43922</v>
      </c>
      <c r="O245" s="1693" t="s">
        <v>5343</v>
      </c>
      <c r="P245" s="1556" t="s">
        <v>5344</v>
      </c>
      <c r="Q245" s="1570">
        <v>17373170973</v>
      </c>
      <c r="R245" s="1556" t="s">
        <v>5104</v>
      </c>
      <c r="S245" s="1556" t="s">
        <v>5258</v>
      </c>
      <c r="T245" s="1556"/>
    </row>
    <row r="246" spans="1:16384" s="1582" customFormat="1" ht="33" customHeight="1">
      <c r="A246" s="1666">
        <v>46</v>
      </c>
      <c r="B246" s="1570" t="s">
        <v>565</v>
      </c>
      <c r="C246" s="1570" t="s">
        <v>3159</v>
      </c>
      <c r="D246" s="1548" t="s">
        <v>45</v>
      </c>
      <c r="E246" s="1548"/>
      <c r="F246" s="1548">
        <v>3.7240000000000002</v>
      </c>
      <c r="G246" s="1548" t="s">
        <v>31</v>
      </c>
      <c r="H246" s="1548" t="s">
        <v>41</v>
      </c>
      <c r="I246" s="1580" t="s">
        <v>407</v>
      </c>
      <c r="J246" s="1548" t="s">
        <v>5341</v>
      </c>
      <c r="K246" s="1580" t="s">
        <v>5608</v>
      </c>
      <c r="L246" s="1552">
        <v>20896.87</v>
      </c>
      <c r="M246" s="1552">
        <v>7488.09</v>
      </c>
      <c r="N246" s="1687">
        <v>44317</v>
      </c>
      <c r="O246" s="1694"/>
      <c r="P246" s="1556" t="s">
        <v>5344</v>
      </c>
      <c r="Q246" s="1570">
        <v>17373170973</v>
      </c>
      <c r="R246" s="1556" t="s">
        <v>5104</v>
      </c>
      <c r="S246" s="1556" t="s">
        <v>5258</v>
      </c>
      <c r="T246" s="1556"/>
    </row>
    <row r="247" spans="1:16384" s="1582" customFormat="1" ht="32.1" customHeight="1">
      <c r="A247" s="1666">
        <v>47</v>
      </c>
      <c r="B247" s="1556" t="s">
        <v>565</v>
      </c>
      <c r="C247" s="1552" t="s">
        <v>5610</v>
      </c>
      <c r="D247" s="1552" t="s">
        <v>45</v>
      </c>
      <c r="E247" s="1556"/>
      <c r="F247" s="1556">
        <v>4.7610000000000001</v>
      </c>
      <c r="G247" s="1553" t="s">
        <v>31</v>
      </c>
      <c r="H247" s="1553" t="s">
        <v>41</v>
      </c>
      <c r="I247" s="1604" t="s">
        <v>407</v>
      </c>
      <c r="J247" s="1695" t="s">
        <v>5341</v>
      </c>
      <c r="K247" s="1574" t="s">
        <v>5608</v>
      </c>
      <c r="L247" s="1552">
        <v>136621.35</v>
      </c>
      <c r="M247" s="1552">
        <v>48955.97</v>
      </c>
      <c r="N247" s="1691">
        <v>44317</v>
      </c>
      <c r="O247" s="1694"/>
      <c r="P247" s="1604" t="s">
        <v>5344</v>
      </c>
      <c r="Q247" s="1553">
        <v>17373170973</v>
      </c>
      <c r="R247" s="1553" t="s">
        <v>5104</v>
      </c>
      <c r="S247" s="1561" t="s">
        <v>5258</v>
      </c>
      <c r="T247" s="1556"/>
    </row>
    <row r="248" spans="1:16384" s="1582" customFormat="1" ht="32.1" customHeight="1">
      <c r="A248" s="1666">
        <v>48</v>
      </c>
      <c r="B248" s="1556" t="s">
        <v>486</v>
      </c>
      <c r="C248" s="1552" t="s">
        <v>2231</v>
      </c>
      <c r="D248" s="1552" t="s">
        <v>45</v>
      </c>
      <c r="E248" s="1556"/>
      <c r="F248" s="1556">
        <v>28.045000000000002</v>
      </c>
      <c r="G248" s="1553" t="s">
        <v>31</v>
      </c>
      <c r="H248" s="1553" t="s">
        <v>41</v>
      </c>
      <c r="I248" s="1604" t="s">
        <v>407</v>
      </c>
      <c r="J248" s="1695" t="s">
        <v>5341</v>
      </c>
      <c r="K248" s="1574" t="s">
        <v>5608</v>
      </c>
      <c r="L248" s="1552">
        <v>463969.32</v>
      </c>
      <c r="M248" s="1552">
        <v>166255.64000000001</v>
      </c>
      <c r="N248" s="1691">
        <v>44317</v>
      </c>
      <c r="O248" s="1694"/>
      <c r="P248" s="1604" t="s">
        <v>5344</v>
      </c>
      <c r="Q248" s="1553">
        <v>17373170973</v>
      </c>
      <c r="R248" s="1553" t="s">
        <v>5104</v>
      </c>
      <c r="S248" s="1561" t="s">
        <v>5258</v>
      </c>
      <c r="T248" s="1556"/>
    </row>
    <row r="249" spans="1:16384" s="1582" customFormat="1" ht="32.1" customHeight="1">
      <c r="A249" s="1666">
        <v>49</v>
      </c>
      <c r="B249" s="1556" t="s">
        <v>565</v>
      </c>
      <c r="C249" s="1552" t="s">
        <v>3157</v>
      </c>
      <c r="D249" s="1552" t="s">
        <v>45</v>
      </c>
      <c r="E249" s="1556"/>
      <c r="F249" s="1556">
        <v>83.819000000000003</v>
      </c>
      <c r="G249" s="1553" t="s">
        <v>31</v>
      </c>
      <c r="H249" s="1553" t="s">
        <v>41</v>
      </c>
      <c r="I249" s="1604" t="s">
        <v>407</v>
      </c>
      <c r="J249" s="1695" t="s">
        <v>5341</v>
      </c>
      <c r="K249" s="1574" t="s">
        <v>5608</v>
      </c>
      <c r="L249" s="1552">
        <v>204134.41</v>
      </c>
      <c r="M249" s="1552">
        <v>73148.17</v>
      </c>
      <c r="N249" s="1691">
        <v>44317</v>
      </c>
      <c r="O249" s="1694"/>
      <c r="P249" s="1604" t="s">
        <v>5344</v>
      </c>
      <c r="Q249" s="1553">
        <v>17373170973</v>
      </c>
      <c r="R249" s="1553" t="s">
        <v>5104</v>
      </c>
      <c r="S249" s="1561" t="s">
        <v>5258</v>
      </c>
      <c r="T249" s="1556"/>
    </row>
    <row r="250" spans="1:16384" s="1582" customFormat="1" ht="32.1" customHeight="1">
      <c r="A250" s="1666">
        <v>50</v>
      </c>
      <c r="B250" s="1556" t="s">
        <v>565</v>
      </c>
      <c r="C250" s="1552" t="s">
        <v>5611</v>
      </c>
      <c r="D250" s="1552" t="s">
        <v>45</v>
      </c>
      <c r="E250" s="1556"/>
      <c r="F250" s="1556">
        <v>36.466000000000001</v>
      </c>
      <c r="G250" s="1553" t="s">
        <v>31</v>
      </c>
      <c r="H250" s="1553" t="s">
        <v>41</v>
      </c>
      <c r="I250" s="1604" t="s">
        <v>407</v>
      </c>
      <c r="J250" s="1695" t="s">
        <v>5341</v>
      </c>
      <c r="K250" s="1574" t="s">
        <v>5608</v>
      </c>
      <c r="L250" s="1552">
        <v>409339.39</v>
      </c>
      <c r="M250" s="1552">
        <v>146679.95000000001</v>
      </c>
      <c r="N250" s="1691">
        <v>44317</v>
      </c>
      <c r="O250" s="1694"/>
      <c r="P250" s="1604" t="s">
        <v>5344</v>
      </c>
      <c r="Q250" s="1553">
        <v>17373170973</v>
      </c>
      <c r="R250" s="1553" t="s">
        <v>5104</v>
      </c>
      <c r="S250" s="1561" t="s">
        <v>5258</v>
      </c>
      <c r="T250" s="1556"/>
    </row>
    <row r="251" spans="1:16384" s="1582" customFormat="1" ht="32.1" customHeight="1">
      <c r="A251" s="1666">
        <v>51</v>
      </c>
      <c r="B251" s="1556" t="s">
        <v>486</v>
      </c>
      <c r="C251" s="1552" t="s">
        <v>5612</v>
      </c>
      <c r="D251" s="1552" t="s">
        <v>45</v>
      </c>
      <c r="E251" s="1556"/>
      <c r="F251" s="1556">
        <v>68.275999999999996</v>
      </c>
      <c r="G251" s="1553" t="s">
        <v>31</v>
      </c>
      <c r="H251" s="1553" t="s">
        <v>41</v>
      </c>
      <c r="I251" s="1604" t="s">
        <v>407</v>
      </c>
      <c r="J251" s="1695" t="s">
        <v>5341</v>
      </c>
      <c r="K251" s="1574" t="s">
        <v>5608</v>
      </c>
      <c r="L251" s="1552">
        <v>88732.64</v>
      </c>
      <c r="M251" s="1552">
        <v>31795.86</v>
      </c>
      <c r="N251" s="1691">
        <v>44317</v>
      </c>
      <c r="O251" s="1694"/>
      <c r="P251" s="1604" t="s">
        <v>5344</v>
      </c>
      <c r="Q251" s="1553">
        <v>17373170973</v>
      </c>
      <c r="R251" s="1553" t="s">
        <v>5104</v>
      </c>
      <c r="S251" s="1561" t="s">
        <v>5258</v>
      </c>
      <c r="T251" s="1556"/>
    </row>
    <row r="252" spans="1:16384" s="1582" customFormat="1" ht="32.1" customHeight="1">
      <c r="A252" s="1666">
        <v>52</v>
      </c>
      <c r="B252" s="1556" t="s">
        <v>486</v>
      </c>
      <c r="C252" s="1552" t="s">
        <v>5613</v>
      </c>
      <c r="D252" s="1552" t="s">
        <v>45</v>
      </c>
      <c r="E252" s="1556"/>
      <c r="F252" s="1556">
        <v>15.932</v>
      </c>
      <c r="G252" s="1553" t="s">
        <v>31</v>
      </c>
      <c r="H252" s="1553" t="s">
        <v>41</v>
      </c>
      <c r="I252" s="1604" t="s">
        <v>407</v>
      </c>
      <c r="J252" s="1695" t="s">
        <v>5341</v>
      </c>
      <c r="K252" s="1574" t="s">
        <v>5608</v>
      </c>
      <c r="L252" s="1552">
        <v>78323.350000000006</v>
      </c>
      <c r="M252" s="1552">
        <v>28065.89</v>
      </c>
      <c r="N252" s="1691">
        <v>44317</v>
      </c>
      <c r="O252" s="1694"/>
      <c r="P252" s="1604" t="s">
        <v>5344</v>
      </c>
      <c r="Q252" s="1553">
        <v>17373170973</v>
      </c>
      <c r="R252" s="1553" t="s">
        <v>5104</v>
      </c>
      <c r="S252" s="1561" t="s">
        <v>5258</v>
      </c>
      <c r="T252" s="1556"/>
    </row>
    <row r="253" spans="1:16384" s="1582" customFormat="1" ht="32.1" customHeight="1">
      <c r="A253" s="1666">
        <v>53</v>
      </c>
      <c r="B253" s="1556" t="s">
        <v>486</v>
      </c>
      <c r="C253" s="1552" t="s">
        <v>5614</v>
      </c>
      <c r="D253" s="1552" t="s">
        <v>45</v>
      </c>
      <c r="E253" s="1556"/>
      <c r="F253" s="1556">
        <v>13.276</v>
      </c>
      <c r="G253" s="1553" t="s">
        <v>31</v>
      </c>
      <c r="H253" s="1553" t="s">
        <v>41</v>
      </c>
      <c r="I253" s="1604" t="s">
        <v>407</v>
      </c>
      <c r="J253" s="1695" t="s">
        <v>5341</v>
      </c>
      <c r="K253" s="1574" t="s">
        <v>5608</v>
      </c>
      <c r="L253" s="1552">
        <v>120889.29</v>
      </c>
      <c r="M253" s="1552">
        <v>50370.53</v>
      </c>
      <c r="N253" s="1691">
        <v>44317</v>
      </c>
      <c r="O253" s="1694"/>
      <c r="P253" s="1604" t="s">
        <v>5344</v>
      </c>
      <c r="Q253" s="1553">
        <v>17373170973</v>
      </c>
      <c r="R253" s="1553" t="s">
        <v>5104</v>
      </c>
      <c r="S253" s="1561" t="s">
        <v>5258</v>
      </c>
      <c r="T253" s="1556"/>
    </row>
    <row r="254" spans="1:16384" s="1582" customFormat="1" ht="32.1" customHeight="1">
      <c r="A254" s="1666">
        <v>54</v>
      </c>
      <c r="B254" s="1556" t="s">
        <v>565</v>
      </c>
      <c r="C254" s="1552" t="s">
        <v>3157</v>
      </c>
      <c r="D254" s="1552" t="s">
        <v>45</v>
      </c>
      <c r="E254" s="1556"/>
      <c r="F254" s="1556">
        <v>22.276</v>
      </c>
      <c r="G254" s="1553" t="s">
        <v>31</v>
      </c>
      <c r="H254" s="1553" t="s">
        <v>41</v>
      </c>
      <c r="I254" s="1604" t="s">
        <v>407</v>
      </c>
      <c r="J254" s="1695" t="s">
        <v>5341</v>
      </c>
      <c r="K254" s="1574" t="s">
        <v>5608</v>
      </c>
      <c r="L254" s="1552">
        <v>70698.649999999994</v>
      </c>
      <c r="M254" s="1552">
        <v>29457.77</v>
      </c>
      <c r="N254" s="1691"/>
      <c r="O254" s="1694"/>
      <c r="P254" s="1604" t="s">
        <v>5344</v>
      </c>
      <c r="Q254" s="1553">
        <v>17373170973</v>
      </c>
      <c r="R254" s="1553" t="s">
        <v>5104</v>
      </c>
      <c r="S254" s="1561" t="s">
        <v>5258</v>
      </c>
      <c r="T254" s="1556"/>
    </row>
    <row r="255" spans="1:16384" s="1582" customFormat="1" ht="32.1" customHeight="1">
      <c r="A255" s="1666">
        <v>55</v>
      </c>
      <c r="B255" s="1556" t="s">
        <v>565</v>
      </c>
      <c r="C255" s="1552" t="s">
        <v>5611</v>
      </c>
      <c r="D255" s="1552" t="s">
        <v>45</v>
      </c>
      <c r="E255" s="1556"/>
      <c r="F255" s="1556">
        <v>12.879</v>
      </c>
      <c r="G255" s="1553" t="s">
        <v>31</v>
      </c>
      <c r="H255" s="1553" t="s">
        <v>41</v>
      </c>
      <c r="I255" s="1604" t="s">
        <v>407</v>
      </c>
      <c r="J255" s="1695" t="s">
        <v>5341</v>
      </c>
      <c r="K255" s="1574" t="s">
        <v>5608</v>
      </c>
      <c r="L255" s="1552">
        <v>51805.88</v>
      </c>
      <c r="M255" s="1552">
        <v>21585.78</v>
      </c>
      <c r="N255" s="1691"/>
      <c r="O255" s="1694"/>
      <c r="P255" s="1604" t="s">
        <v>5344</v>
      </c>
      <c r="Q255" s="1553">
        <v>17373170973</v>
      </c>
      <c r="R255" s="1553" t="s">
        <v>5104</v>
      </c>
      <c r="S255" s="1561" t="s">
        <v>5258</v>
      </c>
      <c r="T255" s="1556"/>
    </row>
    <row r="256" spans="1:16384" s="1582" customFormat="1" ht="32.1" customHeight="1">
      <c r="A256" s="1666">
        <v>56</v>
      </c>
      <c r="B256" s="1556" t="s">
        <v>565</v>
      </c>
      <c r="C256" s="1552" t="s">
        <v>3158</v>
      </c>
      <c r="D256" s="1552" t="s">
        <v>45</v>
      </c>
      <c r="E256" s="1556"/>
      <c r="F256" s="1556">
        <v>9.3309999999999995</v>
      </c>
      <c r="G256" s="1553" t="s">
        <v>31</v>
      </c>
      <c r="H256" s="1553" t="s">
        <v>41</v>
      </c>
      <c r="I256" s="1604" t="s">
        <v>407</v>
      </c>
      <c r="J256" s="1695" t="s">
        <v>5341</v>
      </c>
      <c r="K256" s="1574" t="s">
        <v>5608</v>
      </c>
      <c r="L256" s="1552">
        <v>40314.870000000003</v>
      </c>
      <c r="M256" s="1552">
        <v>16797.87</v>
      </c>
      <c r="N256" s="1691"/>
      <c r="O256" s="1694"/>
      <c r="P256" s="1604" t="s">
        <v>5344</v>
      </c>
      <c r="Q256" s="1553">
        <v>17373170973</v>
      </c>
      <c r="R256" s="1553" t="s">
        <v>5104</v>
      </c>
      <c r="S256" s="1561" t="s">
        <v>5258</v>
      </c>
      <c r="T256" s="1556"/>
    </row>
    <row r="257" spans="1:20" s="1582" customFormat="1" ht="32.1" customHeight="1">
      <c r="A257" s="1666">
        <v>57</v>
      </c>
      <c r="B257" s="1556" t="s">
        <v>486</v>
      </c>
      <c r="C257" s="1552" t="s">
        <v>5615</v>
      </c>
      <c r="D257" s="1552" t="s">
        <v>45</v>
      </c>
      <c r="E257" s="1556"/>
      <c r="F257" s="1556">
        <v>7.1219999999999999</v>
      </c>
      <c r="G257" s="1553" t="s">
        <v>31</v>
      </c>
      <c r="H257" s="1553" t="s">
        <v>41</v>
      </c>
      <c r="I257" s="1604" t="s">
        <v>407</v>
      </c>
      <c r="J257" s="1695" t="s">
        <v>5341</v>
      </c>
      <c r="K257" s="1574" t="s">
        <v>5608</v>
      </c>
      <c r="L257" s="1552">
        <v>116726.27</v>
      </c>
      <c r="M257" s="1552">
        <v>48635.93</v>
      </c>
      <c r="N257" s="1691"/>
      <c r="O257" s="1694"/>
      <c r="P257" s="1604" t="s">
        <v>5344</v>
      </c>
      <c r="Q257" s="1553">
        <v>17373170973</v>
      </c>
      <c r="R257" s="1553" t="s">
        <v>5104</v>
      </c>
      <c r="S257" s="1561" t="s">
        <v>5258</v>
      </c>
      <c r="T257" s="1556"/>
    </row>
    <row r="258" spans="1:20" s="1582" customFormat="1" ht="32.1" customHeight="1">
      <c r="A258" s="1666">
        <v>58</v>
      </c>
      <c r="B258" s="1556" t="s">
        <v>486</v>
      </c>
      <c r="C258" s="1552" t="s">
        <v>5613</v>
      </c>
      <c r="D258" s="1552" t="s">
        <v>45</v>
      </c>
      <c r="E258" s="1556"/>
      <c r="F258" s="1556">
        <v>22.759</v>
      </c>
      <c r="G258" s="1553" t="s">
        <v>31</v>
      </c>
      <c r="H258" s="1553" t="s">
        <v>41</v>
      </c>
      <c r="I258" s="1604" t="s">
        <v>407</v>
      </c>
      <c r="J258" s="1695" t="s">
        <v>5341</v>
      </c>
      <c r="K258" s="1574" t="s">
        <v>5608</v>
      </c>
      <c r="L258" s="1552">
        <v>104768.49</v>
      </c>
      <c r="M258" s="1552">
        <v>43653.53</v>
      </c>
      <c r="N258" s="1691"/>
      <c r="O258" s="1694"/>
      <c r="P258" s="1604" t="s">
        <v>5344</v>
      </c>
      <c r="Q258" s="1553">
        <v>17373170973</v>
      </c>
      <c r="R258" s="1553" t="s">
        <v>5104</v>
      </c>
      <c r="S258" s="1561" t="s">
        <v>5258</v>
      </c>
      <c r="T258" s="1556"/>
    </row>
    <row r="259" spans="1:20" s="1582" customFormat="1" ht="32.1" customHeight="1">
      <c r="A259" s="1666">
        <v>59</v>
      </c>
      <c r="B259" s="1556" t="s">
        <v>565</v>
      </c>
      <c r="C259" s="1552" t="s">
        <v>5611</v>
      </c>
      <c r="D259" s="1552" t="s">
        <v>45</v>
      </c>
      <c r="E259" s="1556"/>
      <c r="F259" s="1556">
        <v>19.68</v>
      </c>
      <c r="G259" s="1553" t="s">
        <v>31</v>
      </c>
      <c r="H259" s="1553" t="s">
        <v>41</v>
      </c>
      <c r="I259" s="1604" t="s">
        <v>407</v>
      </c>
      <c r="J259" s="1695" t="s">
        <v>5341</v>
      </c>
      <c r="K259" s="1574" t="s">
        <v>5608</v>
      </c>
      <c r="L259" s="1552">
        <v>49983.64</v>
      </c>
      <c r="M259" s="1552">
        <v>20826.5</v>
      </c>
      <c r="N259" s="1691"/>
      <c r="O259" s="1694"/>
      <c r="P259" s="1604" t="s">
        <v>5344</v>
      </c>
      <c r="Q259" s="1553">
        <v>17373170973</v>
      </c>
      <c r="R259" s="1553" t="s">
        <v>5104</v>
      </c>
      <c r="S259" s="1561" t="s">
        <v>5258</v>
      </c>
      <c r="T259" s="1556"/>
    </row>
    <row r="260" spans="1:20" s="1582" customFormat="1" ht="32.1" customHeight="1">
      <c r="A260" s="1666">
        <v>60</v>
      </c>
      <c r="B260" s="1556" t="s">
        <v>565</v>
      </c>
      <c r="C260" s="1552" t="s">
        <v>5616</v>
      </c>
      <c r="D260" s="1552" t="s">
        <v>45</v>
      </c>
      <c r="E260" s="1556"/>
      <c r="F260" s="1556">
        <v>9.2799999999999994</v>
      </c>
      <c r="G260" s="1553" t="s">
        <v>31</v>
      </c>
      <c r="H260" s="1553" t="s">
        <v>41</v>
      </c>
      <c r="I260" s="1604" t="s">
        <v>407</v>
      </c>
      <c r="J260" s="1695" t="s">
        <v>5341</v>
      </c>
      <c r="K260" s="1574" t="s">
        <v>5608</v>
      </c>
      <c r="L260" s="1552">
        <v>131153.29999999999</v>
      </c>
      <c r="M260" s="1552">
        <v>54647.199999999997</v>
      </c>
      <c r="N260" s="1691"/>
      <c r="O260" s="1694"/>
      <c r="P260" s="1604" t="s">
        <v>5344</v>
      </c>
      <c r="Q260" s="1553">
        <v>17373170973</v>
      </c>
      <c r="R260" s="1553" t="s">
        <v>5104</v>
      </c>
      <c r="S260" s="1561" t="s">
        <v>5258</v>
      </c>
      <c r="T260" s="1556"/>
    </row>
    <row r="261" spans="1:20" s="1582" customFormat="1" ht="32.1" customHeight="1">
      <c r="A261" s="1666">
        <v>61</v>
      </c>
      <c r="B261" s="1556" t="s">
        <v>486</v>
      </c>
      <c r="C261" s="1552" t="s">
        <v>2325</v>
      </c>
      <c r="D261" s="1552" t="s">
        <v>45</v>
      </c>
      <c r="E261" s="1556"/>
      <c r="F261" s="1556">
        <v>23.911999999999999</v>
      </c>
      <c r="G261" s="1553" t="s">
        <v>31</v>
      </c>
      <c r="H261" s="1553" t="s">
        <v>41</v>
      </c>
      <c r="I261" s="1604" t="s">
        <v>407</v>
      </c>
      <c r="J261" s="1695" t="s">
        <v>5341</v>
      </c>
      <c r="K261" s="1574" t="s">
        <v>5608</v>
      </c>
      <c r="L261" s="1552">
        <v>254428.68</v>
      </c>
      <c r="M261" s="1552">
        <v>106011.94</v>
      </c>
      <c r="N261" s="1691"/>
      <c r="O261" s="1694"/>
      <c r="P261" s="1604" t="s">
        <v>5344</v>
      </c>
      <c r="Q261" s="1553">
        <v>17373170973</v>
      </c>
      <c r="R261" s="1553" t="s">
        <v>5104</v>
      </c>
      <c r="S261" s="1561" t="s">
        <v>5258</v>
      </c>
      <c r="T261" s="1556"/>
    </row>
    <row r="262" spans="1:20" s="1582" customFormat="1" ht="32.1" customHeight="1">
      <c r="A262" s="1666">
        <v>62</v>
      </c>
      <c r="B262" s="1556" t="s">
        <v>486</v>
      </c>
      <c r="C262" s="1552" t="s">
        <v>1699</v>
      </c>
      <c r="D262" s="1552" t="s">
        <v>45</v>
      </c>
      <c r="E262" s="1556"/>
      <c r="F262" s="1556">
        <v>50.258000000000003</v>
      </c>
      <c r="G262" s="1553" t="s">
        <v>31</v>
      </c>
      <c r="H262" s="1553" t="s">
        <v>41</v>
      </c>
      <c r="I262" s="1604" t="s">
        <v>407</v>
      </c>
      <c r="J262" s="1695" t="s">
        <v>5341</v>
      </c>
      <c r="K262" s="1574" t="s">
        <v>5608</v>
      </c>
      <c r="L262" s="1552">
        <v>115211.27</v>
      </c>
      <c r="M262" s="1552">
        <v>48004.69</v>
      </c>
      <c r="N262" s="1691"/>
      <c r="O262" s="1694"/>
      <c r="P262" s="1604" t="s">
        <v>5344</v>
      </c>
      <c r="Q262" s="1553">
        <v>17373170973</v>
      </c>
      <c r="R262" s="1553" t="s">
        <v>5104</v>
      </c>
      <c r="S262" s="1561" t="s">
        <v>5258</v>
      </c>
      <c r="T262" s="1556"/>
    </row>
    <row r="263" spans="1:20" s="1582" customFormat="1" ht="32.1" customHeight="1">
      <c r="A263" s="1666">
        <v>63</v>
      </c>
      <c r="B263" s="1556" t="s">
        <v>486</v>
      </c>
      <c r="C263" s="1552" t="s">
        <v>1710</v>
      </c>
      <c r="D263" s="1552" t="s">
        <v>45</v>
      </c>
      <c r="E263" s="1556"/>
      <c r="F263" s="1556">
        <v>17.263999999999999</v>
      </c>
      <c r="G263" s="1553" t="s">
        <v>31</v>
      </c>
      <c r="H263" s="1553" t="s">
        <v>41</v>
      </c>
      <c r="I263" s="1604"/>
      <c r="J263" s="1695" t="s">
        <v>5341</v>
      </c>
      <c r="K263" s="1574" t="s">
        <v>5608</v>
      </c>
      <c r="L263" s="1552">
        <v>94274.73</v>
      </c>
      <c r="M263" s="1552">
        <v>39281.129999999997</v>
      </c>
      <c r="N263" s="1691"/>
      <c r="O263" s="1694"/>
      <c r="P263" s="1604"/>
      <c r="Q263" s="1553"/>
      <c r="R263" s="1553"/>
      <c r="S263" s="1561"/>
      <c r="T263" s="1556"/>
    </row>
    <row r="264" spans="1:20" s="1582" customFormat="1" ht="32.1" customHeight="1">
      <c r="A264" s="1666">
        <v>64</v>
      </c>
      <c r="B264" s="1556" t="s">
        <v>486</v>
      </c>
      <c r="C264" s="1552" t="s">
        <v>1717</v>
      </c>
      <c r="D264" s="1552" t="s">
        <v>45</v>
      </c>
      <c r="E264" s="1556"/>
      <c r="F264" s="1556">
        <v>22.757999999999999</v>
      </c>
      <c r="G264" s="1553" t="s">
        <v>31</v>
      </c>
      <c r="H264" s="1553" t="s">
        <v>41</v>
      </c>
      <c r="I264" s="1604" t="s">
        <v>407</v>
      </c>
      <c r="J264" s="1695" t="s">
        <v>5341</v>
      </c>
      <c r="K264" s="1574" t="s">
        <v>5608</v>
      </c>
      <c r="L264" s="1552">
        <v>94274.73</v>
      </c>
      <c r="M264" s="1552">
        <v>39281.129999999997</v>
      </c>
      <c r="N264" s="1691"/>
      <c r="O264" s="1694"/>
      <c r="P264" s="1604" t="s">
        <v>5344</v>
      </c>
      <c r="Q264" s="1553">
        <v>17373170973</v>
      </c>
      <c r="R264" s="1553" t="s">
        <v>5104</v>
      </c>
      <c r="S264" s="1561" t="s">
        <v>5258</v>
      </c>
      <c r="T264" s="1556"/>
    </row>
    <row r="265" spans="1:20" s="1673" customFormat="1" ht="20.100000000000001" customHeight="1">
      <c r="A265" s="1666">
        <v>65</v>
      </c>
      <c r="B265" s="1592" t="s">
        <v>815</v>
      </c>
      <c r="C265" s="1556" t="s">
        <v>2421</v>
      </c>
      <c r="D265" s="1592" t="s">
        <v>45</v>
      </c>
      <c r="E265" s="1593"/>
      <c r="F265" s="1556">
        <v>2.08</v>
      </c>
      <c r="G265" s="1592" t="s">
        <v>31</v>
      </c>
      <c r="H265" s="1592" t="s">
        <v>32</v>
      </c>
      <c r="I265" s="1593"/>
      <c r="J265" s="1620" t="s">
        <v>1905</v>
      </c>
      <c r="K265" s="1696" t="s">
        <v>5404</v>
      </c>
      <c r="L265" s="1619">
        <v>5258.1048000000001</v>
      </c>
      <c r="M265" s="1618">
        <v>4031.2048</v>
      </c>
      <c r="N265" s="1619">
        <v>2017.11</v>
      </c>
      <c r="O265" s="1697"/>
      <c r="P265" s="1592" t="s">
        <v>5406</v>
      </c>
      <c r="Q265" s="1621">
        <v>18935151265</v>
      </c>
      <c r="R265" s="1592" t="s">
        <v>5407</v>
      </c>
      <c r="S265" s="1592" t="s">
        <v>5258</v>
      </c>
      <c r="T265" s="1593"/>
    </row>
    <row r="266" spans="1:20" s="1673" customFormat="1" ht="27" customHeight="1">
      <c r="A266" s="1666">
        <v>66</v>
      </c>
      <c r="B266" s="1592" t="s">
        <v>735</v>
      </c>
      <c r="C266" s="1556"/>
      <c r="D266" s="1592" t="s">
        <v>45</v>
      </c>
      <c r="E266" s="1593"/>
      <c r="F266" s="1556">
        <v>1.1719999999999999</v>
      </c>
      <c r="G266" s="1592" t="s">
        <v>31</v>
      </c>
      <c r="H266" s="1592" t="s">
        <v>32</v>
      </c>
      <c r="I266" s="1593"/>
      <c r="J266" s="1680"/>
      <c r="K266" s="1698"/>
      <c r="L266" s="1619">
        <v>2962.7398199999998</v>
      </c>
      <c r="M266" s="1618">
        <v>2271.4398200000001</v>
      </c>
      <c r="N266" s="1619">
        <v>2017.11</v>
      </c>
      <c r="O266" s="1624" t="s">
        <v>5405</v>
      </c>
      <c r="P266" s="1592" t="s">
        <v>5406</v>
      </c>
      <c r="Q266" s="1621">
        <v>18935151265</v>
      </c>
      <c r="R266" s="1592" t="s">
        <v>5407</v>
      </c>
      <c r="S266" s="1592" t="s">
        <v>5258</v>
      </c>
      <c r="T266" s="1593"/>
    </row>
    <row r="267" spans="1:20" s="1673" customFormat="1" ht="20.100000000000001" customHeight="1">
      <c r="A267" s="1666">
        <v>67</v>
      </c>
      <c r="B267" s="1592" t="s">
        <v>486</v>
      </c>
      <c r="C267" s="1556" t="s">
        <v>5617</v>
      </c>
      <c r="D267" s="1592" t="s">
        <v>45</v>
      </c>
      <c r="E267" s="1592"/>
      <c r="F267" s="1592">
        <v>1.8839999999999999</v>
      </c>
      <c r="G267" s="1592" t="s">
        <v>31</v>
      </c>
      <c r="H267" s="1592" t="s">
        <v>32</v>
      </c>
      <c r="I267" s="1593"/>
      <c r="J267" s="1593"/>
      <c r="K267" s="1592" t="s">
        <v>5567</v>
      </c>
      <c r="L267" s="1623">
        <v>8553.36</v>
      </c>
      <c r="M267" s="1555">
        <v>6557.58</v>
      </c>
      <c r="N267" s="1619">
        <v>2017.11</v>
      </c>
      <c r="O267" s="1624"/>
      <c r="P267" s="1592" t="s">
        <v>5406</v>
      </c>
      <c r="Q267" s="1621">
        <v>18935151265</v>
      </c>
      <c r="R267" s="1592" t="s">
        <v>5407</v>
      </c>
      <c r="S267" s="1592" t="s">
        <v>5258</v>
      </c>
      <c r="T267" s="1593"/>
    </row>
    <row r="268" spans="1:20" s="1673" customFormat="1" ht="20.100000000000001" customHeight="1">
      <c r="A268" s="1666">
        <v>68</v>
      </c>
      <c r="B268" s="1592" t="s">
        <v>486</v>
      </c>
      <c r="C268" s="1556" t="s">
        <v>5618</v>
      </c>
      <c r="D268" s="1592" t="s">
        <v>45</v>
      </c>
      <c r="E268" s="1592"/>
      <c r="F268" s="1592">
        <v>28.26</v>
      </c>
      <c r="G268" s="1592" t="s">
        <v>31</v>
      </c>
      <c r="H268" s="1592" t="s">
        <v>32</v>
      </c>
      <c r="I268" s="1593"/>
      <c r="J268" s="1593"/>
      <c r="K268" s="1592" t="s">
        <v>5567</v>
      </c>
      <c r="L268" s="1623">
        <v>128300.4</v>
      </c>
      <c r="M268" s="1555">
        <v>98363.64</v>
      </c>
      <c r="N268" s="1619">
        <v>2017.11</v>
      </c>
      <c r="O268" s="1624"/>
      <c r="P268" s="1592" t="s">
        <v>5406</v>
      </c>
      <c r="Q268" s="1621">
        <v>18935151265</v>
      </c>
      <c r="R268" s="1592" t="s">
        <v>5407</v>
      </c>
      <c r="S268" s="1592" t="s">
        <v>5258</v>
      </c>
      <c r="T268" s="1593"/>
    </row>
    <row r="269" spans="1:20" s="1673" customFormat="1" ht="20.100000000000001" customHeight="1">
      <c r="A269" s="1666">
        <v>69</v>
      </c>
      <c r="B269" s="1592" t="s">
        <v>815</v>
      </c>
      <c r="C269" s="1556" t="s">
        <v>2421</v>
      </c>
      <c r="D269" s="1592" t="s">
        <v>45</v>
      </c>
      <c r="E269" s="1592"/>
      <c r="F269" s="1592">
        <v>2.77</v>
      </c>
      <c r="G269" s="1592" t="s">
        <v>31</v>
      </c>
      <c r="H269" s="1592" t="s">
        <v>32</v>
      </c>
      <c r="I269" s="1593"/>
      <c r="J269" s="1593"/>
      <c r="K269" s="1592" t="s">
        <v>5567</v>
      </c>
      <c r="L269" s="1623">
        <v>14127</v>
      </c>
      <c r="M269" s="1555">
        <v>10830.69</v>
      </c>
      <c r="N269" s="1619">
        <v>2017.11</v>
      </c>
      <c r="O269" s="1624"/>
      <c r="P269" s="1592" t="s">
        <v>5406</v>
      </c>
      <c r="Q269" s="1621">
        <v>18935151265</v>
      </c>
      <c r="R269" s="1592" t="s">
        <v>5407</v>
      </c>
      <c r="S269" s="1592" t="s">
        <v>5258</v>
      </c>
      <c r="T269" s="1593"/>
    </row>
    <row r="270" spans="1:20" s="1673" customFormat="1" ht="20.100000000000001" customHeight="1">
      <c r="A270" s="1666">
        <v>70</v>
      </c>
      <c r="B270" s="1592" t="s">
        <v>565</v>
      </c>
      <c r="C270" s="1556" t="s">
        <v>2294</v>
      </c>
      <c r="D270" s="1592" t="s">
        <v>45</v>
      </c>
      <c r="E270" s="1592"/>
      <c r="F270" s="1592">
        <v>1.2</v>
      </c>
      <c r="G270" s="1592" t="s">
        <v>31</v>
      </c>
      <c r="H270" s="1592" t="s">
        <v>32</v>
      </c>
      <c r="I270" s="1593"/>
      <c r="J270" s="1593"/>
      <c r="K270" s="1592" t="s">
        <v>5567</v>
      </c>
      <c r="L270" s="1623">
        <v>3828</v>
      </c>
      <c r="M270" s="1555">
        <v>2934.81</v>
      </c>
      <c r="N270" s="1619">
        <v>2017.11</v>
      </c>
      <c r="O270" s="1624"/>
      <c r="P270" s="1592" t="s">
        <v>5406</v>
      </c>
      <c r="Q270" s="1621">
        <v>18935151265</v>
      </c>
      <c r="R270" s="1592" t="s">
        <v>5407</v>
      </c>
      <c r="S270" s="1592" t="s">
        <v>5258</v>
      </c>
      <c r="T270" s="1593"/>
    </row>
    <row r="271" spans="1:20" s="1673" customFormat="1" ht="20.100000000000001" customHeight="1">
      <c r="A271" s="1666">
        <v>71</v>
      </c>
      <c r="B271" s="1592" t="s">
        <v>565</v>
      </c>
      <c r="C271" s="1556" t="s">
        <v>2295</v>
      </c>
      <c r="D271" s="1592" t="s">
        <v>45</v>
      </c>
      <c r="E271" s="1592"/>
      <c r="F271" s="1592">
        <v>3.85</v>
      </c>
      <c r="G271" s="1592" t="s">
        <v>31</v>
      </c>
      <c r="H271" s="1592" t="s">
        <v>32</v>
      </c>
      <c r="I271" s="1593"/>
      <c r="J271" s="1593"/>
      <c r="K271" s="1592" t="s">
        <v>5567</v>
      </c>
      <c r="L271" s="1623">
        <v>18711</v>
      </c>
      <c r="M271" s="1555">
        <v>14345.1</v>
      </c>
      <c r="N271" s="1619">
        <v>2017.11</v>
      </c>
      <c r="O271" s="1624"/>
      <c r="P271" s="1592" t="s">
        <v>5406</v>
      </c>
      <c r="Q271" s="1621">
        <v>18935151265</v>
      </c>
      <c r="R271" s="1592" t="s">
        <v>5407</v>
      </c>
      <c r="S271" s="1592" t="s">
        <v>5258</v>
      </c>
      <c r="T271" s="1593"/>
    </row>
    <row r="272" spans="1:20" s="1703" customFormat="1" ht="25.05" customHeight="1">
      <c r="A272" s="1592">
        <v>1</v>
      </c>
      <c r="B272" s="1592" t="s">
        <v>825</v>
      </c>
      <c r="C272" s="1507" t="s">
        <v>5619</v>
      </c>
      <c r="D272" s="1507" t="s">
        <v>45</v>
      </c>
      <c r="E272" s="1592"/>
      <c r="F272" s="1592">
        <v>97</v>
      </c>
      <c r="G272" s="1650" t="s">
        <v>31</v>
      </c>
      <c r="H272" s="1650" t="s">
        <v>32</v>
      </c>
      <c r="I272" s="1651" t="s">
        <v>5527</v>
      </c>
      <c r="J272" s="1699" t="s">
        <v>5341</v>
      </c>
      <c r="K272" s="1700" t="s">
        <v>5620</v>
      </c>
      <c r="L272" s="1592">
        <v>252200</v>
      </c>
      <c r="M272" s="1592">
        <v>75660</v>
      </c>
      <c r="N272" s="1691">
        <v>43922</v>
      </c>
      <c r="O272" s="1701" t="s">
        <v>5343</v>
      </c>
      <c r="P272" s="1702" t="s">
        <v>5344</v>
      </c>
      <c r="Q272" s="1650">
        <v>17373170973</v>
      </c>
      <c r="R272" s="1650" t="s">
        <v>5104</v>
      </c>
      <c r="S272" s="1584" t="s">
        <v>5258</v>
      </c>
      <c r="T272" s="1592"/>
    </row>
    <row r="273" spans="1:20" s="1703" customFormat="1" ht="25.05" customHeight="1">
      <c r="A273" s="1592">
        <v>2</v>
      </c>
      <c r="B273" s="1592" t="s">
        <v>818</v>
      </c>
      <c r="C273" s="1507" t="s">
        <v>5621</v>
      </c>
      <c r="D273" s="1507" t="s">
        <v>30</v>
      </c>
      <c r="E273" s="1592">
        <v>272</v>
      </c>
      <c r="F273" s="1592"/>
      <c r="G273" s="1650" t="s">
        <v>31</v>
      </c>
      <c r="H273" s="1650" t="s">
        <v>32</v>
      </c>
      <c r="I273" s="1651" t="s">
        <v>5527</v>
      </c>
      <c r="J273" s="1704"/>
      <c r="K273" s="1705"/>
      <c r="L273" s="1592">
        <v>10880</v>
      </c>
      <c r="M273" s="1592">
        <v>3264</v>
      </c>
      <c r="N273" s="1691">
        <v>43922</v>
      </c>
      <c r="O273" s="1706"/>
      <c r="P273" s="1702" t="s">
        <v>5344</v>
      </c>
      <c r="Q273" s="1650">
        <v>17373170973</v>
      </c>
      <c r="R273" s="1650" t="s">
        <v>5104</v>
      </c>
      <c r="S273" s="1584" t="s">
        <v>5258</v>
      </c>
      <c r="T273" s="1592"/>
    </row>
    <row r="274" spans="1:20" s="1703" customFormat="1" ht="25.05" customHeight="1">
      <c r="A274" s="1592">
        <v>3</v>
      </c>
      <c r="B274" s="1592" t="s">
        <v>825</v>
      </c>
      <c r="C274" s="1507" t="s">
        <v>2404</v>
      </c>
      <c r="D274" s="1507" t="s">
        <v>45</v>
      </c>
      <c r="E274" s="1592"/>
      <c r="F274" s="1592">
        <v>20.420000000000002</v>
      </c>
      <c r="G274" s="1650" t="s">
        <v>31</v>
      </c>
      <c r="H274" s="1650" t="s">
        <v>32</v>
      </c>
      <c r="I274" s="1651" t="s">
        <v>5527</v>
      </c>
      <c r="J274" s="1704"/>
      <c r="K274" s="1705"/>
      <c r="L274" s="1592">
        <v>51050</v>
      </c>
      <c r="M274" s="1592">
        <v>15315</v>
      </c>
      <c r="N274" s="1691">
        <v>43922</v>
      </c>
      <c r="O274" s="1706"/>
      <c r="P274" s="1702" t="s">
        <v>5344</v>
      </c>
      <c r="Q274" s="1650">
        <v>17373170973</v>
      </c>
      <c r="R274" s="1650" t="s">
        <v>5104</v>
      </c>
      <c r="S274" s="1584" t="s">
        <v>5258</v>
      </c>
      <c r="T274" s="1592"/>
    </row>
    <row r="275" spans="1:20" s="1703" customFormat="1" ht="25.05" customHeight="1">
      <c r="A275" s="1592">
        <v>4</v>
      </c>
      <c r="B275" s="1592" t="s">
        <v>825</v>
      </c>
      <c r="C275" s="1507" t="s">
        <v>5622</v>
      </c>
      <c r="D275" s="1507" t="s">
        <v>45</v>
      </c>
      <c r="E275" s="1592"/>
      <c r="F275" s="1592">
        <v>8.35</v>
      </c>
      <c r="G275" s="1650" t="s">
        <v>31</v>
      </c>
      <c r="H275" s="1650" t="s">
        <v>32</v>
      </c>
      <c r="I275" s="1651" t="s">
        <v>5527</v>
      </c>
      <c r="J275" s="1704"/>
      <c r="K275" s="1705"/>
      <c r="L275" s="1592">
        <v>20875</v>
      </c>
      <c r="M275" s="1592">
        <v>6262.5</v>
      </c>
      <c r="N275" s="1691">
        <v>43922</v>
      </c>
      <c r="O275" s="1706"/>
      <c r="P275" s="1702" t="s">
        <v>5344</v>
      </c>
      <c r="Q275" s="1650">
        <v>17373170973</v>
      </c>
      <c r="R275" s="1650" t="s">
        <v>5104</v>
      </c>
      <c r="S275" s="1584" t="s">
        <v>5258</v>
      </c>
      <c r="T275" s="1592"/>
    </row>
    <row r="276" spans="1:20" s="1703" customFormat="1" ht="25.05" customHeight="1">
      <c r="A276" s="1592">
        <v>5</v>
      </c>
      <c r="B276" s="1592" t="s">
        <v>825</v>
      </c>
      <c r="C276" s="1507" t="s">
        <v>2404</v>
      </c>
      <c r="D276" s="1507" t="s">
        <v>45</v>
      </c>
      <c r="E276" s="1592"/>
      <c r="F276" s="1592">
        <v>61.4</v>
      </c>
      <c r="G276" s="1650" t="s">
        <v>31</v>
      </c>
      <c r="H276" s="1650" t="s">
        <v>32</v>
      </c>
      <c r="I276" s="1651" t="s">
        <v>5527</v>
      </c>
      <c r="J276" s="1707"/>
      <c r="K276" s="1708"/>
      <c r="L276" s="1592">
        <v>153500</v>
      </c>
      <c r="M276" s="1592">
        <v>46050</v>
      </c>
      <c r="N276" s="1691">
        <v>43983</v>
      </c>
      <c r="O276" s="1709"/>
      <c r="P276" s="1702" t="s">
        <v>5344</v>
      </c>
      <c r="Q276" s="1650">
        <v>17373170973</v>
      </c>
      <c r="R276" s="1650" t="s">
        <v>5104</v>
      </c>
      <c r="S276" s="1584" t="s">
        <v>5258</v>
      </c>
      <c r="T276" s="1592"/>
    </row>
    <row r="277" spans="1:20" s="1582" customFormat="1" ht="32.1" customHeight="1">
      <c r="A277" s="1592">
        <v>6</v>
      </c>
      <c r="B277" s="1556" t="s">
        <v>825</v>
      </c>
      <c r="C277" s="1552" t="s">
        <v>2841</v>
      </c>
      <c r="D277" s="1552" t="s">
        <v>45</v>
      </c>
      <c r="E277" s="1556"/>
      <c r="F277" s="1556">
        <v>14.9</v>
      </c>
      <c r="G277" s="1553" t="s">
        <v>31</v>
      </c>
      <c r="H277" s="1553" t="s">
        <v>32</v>
      </c>
      <c r="I277" s="1604"/>
      <c r="J277" s="1580" t="s">
        <v>5253</v>
      </c>
      <c r="K277" s="1574"/>
      <c r="L277" s="1552">
        <v>38740</v>
      </c>
      <c r="M277" s="1552">
        <v>11622</v>
      </c>
      <c r="N277" s="1549">
        <v>2018.1</v>
      </c>
      <c r="O277" s="1710"/>
      <c r="P277" s="1604" t="s">
        <v>5256</v>
      </c>
      <c r="Q277" s="1553">
        <v>18881106155</v>
      </c>
      <c r="R277" s="1553" t="s">
        <v>5257</v>
      </c>
      <c r="S277" s="1584" t="s">
        <v>5258</v>
      </c>
      <c r="T277" s="1556" t="s">
        <v>5623</v>
      </c>
    </row>
    <row r="278" spans="1:20" s="1240" customFormat="1" ht="19.95" customHeight="1">
      <c r="A278" s="1592">
        <v>7</v>
      </c>
      <c r="B278" s="1667" t="s">
        <v>815</v>
      </c>
      <c r="C278" s="1669" t="s">
        <v>5624</v>
      </c>
      <c r="D278" s="1667" t="s">
        <v>45</v>
      </c>
      <c r="E278" s="1669"/>
      <c r="F278" s="1669">
        <v>10.75</v>
      </c>
      <c r="G278" s="1667" t="s">
        <v>31</v>
      </c>
      <c r="H278" s="1667" t="s">
        <v>32</v>
      </c>
      <c r="I278" s="1669"/>
      <c r="J278" s="1669"/>
      <c r="K278" s="1667" t="s">
        <v>5625</v>
      </c>
      <c r="L278" s="1669">
        <v>27175.3</v>
      </c>
      <c r="M278" s="1711">
        <v>8152.59</v>
      </c>
      <c r="N278" s="1712">
        <v>44287</v>
      </c>
      <c r="O278" s="1672" t="s">
        <v>5626</v>
      </c>
      <c r="P278" s="1667" t="s">
        <v>5627</v>
      </c>
      <c r="Q278" s="1669">
        <v>19987808108</v>
      </c>
      <c r="R278" s="1667" t="s">
        <v>5628</v>
      </c>
      <c r="S278" s="1667" t="s">
        <v>5258</v>
      </c>
      <c r="T278" s="1669"/>
    </row>
    <row r="279" spans="1:20" s="1240" customFormat="1" ht="19.95" customHeight="1">
      <c r="A279" s="1592">
        <v>8</v>
      </c>
      <c r="B279" s="1667" t="s">
        <v>815</v>
      </c>
      <c r="C279" s="1669" t="s">
        <v>5624</v>
      </c>
      <c r="D279" s="1667" t="s">
        <v>45</v>
      </c>
      <c r="E279" s="1669"/>
      <c r="F279" s="1669">
        <v>26.875</v>
      </c>
      <c r="G279" s="1667" t="s">
        <v>31</v>
      </c>
      <c r="H279" s="1667" t="s">
        <v>32</v>
      </c>
      <c r="I279" s="1669"/>
      <c r="J279" s="1669"/>
      <c r="K279" s="1667" t="s">
        <v>5625</v>
      </c>
      <c r="L279" s="1669">
        <v>119593.75</v>
      </c>
      <c r="M279" s="1711">
        <v>35878.125</v>
      </c>
      <c r="N279" s="1712">
        <v>44287</v>
      </c>
      <c r="O279" s="1678"/>
      <c r="P279" s="1667" t="s">
        <v>5627</v>
      </c>
      <c r="Q279" s="1669">
        <v>19987808108</v>
      </c>
      <c r="R279" s="1667" t="s">
        <v>5628</v>
      </c>
      <c r="S279" s="1667" t="s">
        <v>5258</v>
      </c>
      <c r="T279" s="1669"/>
    </row>
    <row r="280" spans="1:20" s="1582" customFormat="1" ht="33" customHeight="1">
      <c r="A280" s="1665" t="s">
        <v>933</v>
      </c>
      <c r="B280" s="1664" t="s">
        <v>934</v>
      </c>
      <c r="C280" s="1570"/>
      <c r="D280" s="1556"/>
      <c r="E280" s="1556"/>
      <c r="F280" s="1556"/>
      <c r="G280" s="1556"/>
      <c r="H280" s="1556"/>
      <c r="I280" s="1552"/>
      <c r="J280" s="1556"/>
      <c r="K280" s="1556"/>
      <c r="L280" s="1556"/>
      <c r="M280" s="1556"/>
      <c r="N280" s="1687"/>
      <c r="O280" s="1556"/>
      <c r="P280" s="1556"/>
      <c r="Q280" s="1553"/>
      <c r="R280" s="1667"/>
      <c r="S280" s="1556"/>
      <c r="T280" s="1556"/>
    </row>
    <row r="281" spans="1:20" s="1582" customFormat="1" ht="33" customHeight="1">
      <c r="A281" s="1665">
        <v>1</v>
      </c>
      <c r="B281" s="1664" t="s">
        <v>935</v>
      </c>
      <c r="C281" s="1570"/>
      <c r="D281" s="1556"/>
      <c r="E281" s="1556"/>
      <c r="F281" s="1556"/>
      <c r="G281" s="1556"/>
      <c r="H281" s="1556"/>
      <c r="I281" s="1552"/>
      <c r="J281" s="1556"/>
      <c r="K281" s="1556"/>
      <c r="L281" s="1556"/>
      <c r="M281" s="1556"/>
      <c r="N281" s="1687"/>
      <c r="O281" s="1556"/>
      <c r="P281" s="1556"/>
      <c r="Q281" s="1553"/>
      <c r="R281" s="1556"/>
      <c r="S281" s="1556"/>
      <c r="T281" s="1556"/>
    </row>
    <row r="282" spans="1:20" s="1582" customFormat="1" ht="33" customHeight="1">
      <c r="A282" s="1556">
        <v>1</v>
      </c>
      <c r="B282" s="1664" t="s">
        <v>975</v>
      </c>
      <c r="C282" s="1570"/>
      <c r="D282" s="1556"/>
      <c r="E282" s="1556"/>
      <c r="F282" s="1556"/>
      <c r="G282" s="1556"/>
      <c r="H282" s="1556"/>
      <c r="I282" s="1552"/>
      <c r="J282" s="1556"/>
      <c r="K282" s="1556"/>
      <c r="L282" s="1576"/>
      <c r="M282" s="1576"/>
      <c r="N282" s="1687"/>
      <c r="O282" s="1556"/>
      <c r="P282" s="1556"/>
      <c r="Q282" s="1553"/>
      <c r="R282" s="1556"/>
      <c r="S282" s="1556"/>
      <c r="T282" s="1556"/>
    </row>
    <row r="283" spans="1:20" s="1240" customFormat="1" ht="19.95" customHeight="1">
      <c r="A283" s="1556">
        <v>2</v>
      </c>
      <c r="B283" s="1511" t="s">
        <v>975</v>
      </c>
      <c r="C283" s="1713" t="s">
        <v>3455</v>
      </c>
      <c r="D283" s="1667" t="s">
        <v>2467</v>
      </c>
      <c r="E283" s="1669">
        <v>113</v>
      </c>
      <c r="F283" s="1669"/>
      <c r="G283" s="1667" t="s">
        <v>31</v>
      </c>
      <c r="H283" s="1667" t="s">
        <v>32</v>
      </c>
      <c r="I283" s="1669"/>
      <c r="J283" s="1669"/>
      <c r="K283" s="1667" t="s">
        <v>5625</v>
      </c>
      <c r="L283" s="1669">
        <v>106559</v>
      </c>
      <c r="M283" s="1711">
        <v>31967.7</v>
      </c>
      <c r="N283" s="1712">
        <v>44287</v>
      </c>
      <c r="O283" s="1669" t="s">
        <v>5626</v>
      </c>
      <c r="P283" s="1669" t="s">
        <v>5627</v>
      </c>
      <c r="Q283" s="1669">
        <v>19987808108</v>
      </c>
      <c r="R283" s="1667" t="s">
        <v>5628</v>
      </c>
      <c r="S283" s="1669" t="s">
        <v>5258</v>
      </c>
      <c r="T283" s="1669"/>
    </row>
    <row r="284" spans="1:20" s="1719" customFormat="1" ht="28.05" customHeight="1">
      <c r="A284" s="1556">
        <v>3</v>
      </c>
      <c r="B284" s="1556" t="s">
        <v>975</v>
      </c>
      <c r="C284" s="1556" t="s">
        <v>5629</v>
      </c>
      <c r="D284" s="1556" t="s">
        <v>2467</v>
      </c>
      <c r="E284" s="1714"/>
      <c r="F284" s="1556">
        <v>63</v>
      </c>
      <c r="G284" s="1556" t="s">
        <v>31</v>
      </c>
      <c r="H284" s="1556" t="s">
        <v>32</v>
      </c>
      <c r="I284" s="1715"/>
      <c r="J284" s="1716" t="s">
        <v>5253</v>
      </c>
      <c r="K284" s="1717"/>
      <c r="L284" s="1718">
        <v>97650</v>
      </c>
      <c r="M284" s="1718">
        <v>29295</v>
      </c>
      <c r="N284" s="1549">
        <v>2018.5</v>
      </c>
      <c r="O284" s="1552" t="s">
        <v>5630</v>
      </c>
      <c r="P284" s="1592" t="s">
        <v>5256</v>
      </c>
      <c r="Q284" s="1553">
        <v>18881106155</v>
      </c>
      <c r="R284" s="1592" t="s">
        <v>5257</v>
      </c>
      <c r="S284" s="1549" t="s">
        <v>5258</v>
      </c>
      <c r="T284" s="1592" t="s">
        <v>5557</v>
      </c>
    </row>
    <row r="285" spans="1:20" s="1582" customFormat="1" ht="31.95" customHeight="1">
      <c r="A285" s="1556">
        <v>4</v>
      </c>
      <c r="B285" s="1720" t="s">
        <v>975</v>
      </c>
      <c r="C285" s="1720" t="s">
        <v>5629</v>
      </c>
      <c r="D285" s="1721" t="s">
        <v>2467</v>
      </c>
      <c r="E285" s="1721">
        <v>342</v>
      </c>
      <c r="F285" s="1722"/>
      <c r="G285" s="1616" t="s">
        <v>31</v>
      </c>
      <c r="H285" s="1616" t="s">
        <v>32</v>
      </c>
      <c r="I285" s="1722"/>
      <c r="J285" s="1688" t="s">
        <v>2153</v>
      </c>
      <c r="K285" s="1688" t="s">
        <v>5631</v>
      </c>
      <c r="L285" s="1723">
        <v>628461.54</v>
      </c>
      <c r="M285" s="1724">
        <v>188538.46</v>
      </c>
      <c r="N285" s="1725">
        <v>2018.6</v>
      </c>
      <c r="O285" s="1615" t="s">
        <v>5425</v>
      </c>
      <c r="P285" s="1726" t="s">
        <v>5261</v>
      </c>
      <c r="Q285" s="1616">
        <v>19902766690</v>
      </c>
      <c r="R285" s="1616" t="s">
        <v>5262</v>
      </c>
      <c r="S285" s="1727" t="s">
        <v>5258</v>
      </c>
      <c r="T285" s="1722"/>
    </row>
    <row r="286" spans="1:20" s="1582" customFormat="1" ht="31.95" customHeight="1">
      <c r="A286" s="1556">
        <v>5</v>
      </c>
      <c r="B286" s="1570" t="s">
        <v>5632</v>
      </c>
      <c r="C286" s="1570" t="s">
        <v>5633</v>
      </c>
      <c r="D286" s="1553" t="s">
        <v>2467</v>
      </c>
      <c r="E286" s="1553">
        <v>226</v>
      </c>
      <c r="F286" s="1556"/>
      <c r="G286" s="1548" t="s">
        <v>31</v>
      </c>
      <c r="H286" s="1548" t="s">
        <v>32</v>
      </c>
      <c r="I286" s="1556"/>
      <c r="J286" s="1645"/>
      <c r="K286" s="1645"/>
      <c r="L286" s="1555">
        <v>36700.85</v>
      </c>
      <c r="M286" s="1562">
        <v>11010.26</v>
      </c>
      <c r="N286" s="1560">
        <v>2018.6</v>
      </c>
      <c r="O286" s="1559"/>
      <c r="P286" s="1545" t="s">
        <v>5261</v>
      </c>
      <c r="Q286" s="1548">
        <v>19902766690</v>
      </c>
      <c r="R286" s="1548" t="s">
        <v>5262</v>
      </c>
      <c r="S286" s="1549" t="s">
        <v>5258</v>
      </c>
      <c r="T286" s="1556"/>
    </row>
    <row r="287" spans="1:20" s="1582" customFormat="1" ht="31.95" customHeight="1">
      <c r="A287" s="1556">
        <v>6</v>
      </c>
      <c r="B287" s="1570" t="s">
        <v>5632</v>
      </c>
      <c r="C287" s="1570" t="s">
        <v>5634</v>
      </c>
      <c r="D287" s="1553" t="s">
        <v>2467</v>
      </c>
      <c r="E287" s="1553">
        <v>113</v>
      </c>
      <c r="F287" s="1556"/>
      <c r="G287" s="1548" t="s">
        <v>31</v>
      </c>
      <c r="H287" s="1548" t="s">
        <v>32</v>
      </c>
      <c r="I287" s="1556"/>
      <c r="J287" s="1645"/>
      <c r="K287" s="1645"/>
      <c r="L287" s="1555">
        <v>24145.3</v>
      </c>
      <c r="M287" s="1562">
        <v>7243.59</v>
      </c>
      <c r="N287" s="1560">
        <v>2018.6</v>
      </c>
      <c r="O287" s="1559"/>
      <c r="P287" s="1545" t="s">
        <v>5261</v>
      </c>
      <c r="Q287" s="1548">
        <v>19902766690</v>
      </c>
      <c r="R287" s="1548" t="s">
        <v>5262</v>
      </c>
      <c r="S287" s="1549" t="s">
        <v>5258</v>
      </c>
      <c r="T287" s="1556"/>
    </row>
    <row r="288" spans="1:20" s="1582" customFormat="1" ht="31.95" customHeight="1">
      <c r="A288" s="1556">
        <v>7</v>
      </c>
      <c r="B288" s="1570" t="s">
        <v>2472</v>
      </c>
      <c r="C288" s="1570" t="s">
        <v>5635</v>
      </c>
      <c r="D288" s="1553" t="s">
        <v>154</v>
      </c>
      <c r="E288" s="1553">
        <v>690</v>
      </c>
      <c r="F288" s="1556"/>
      <c r="G288" s="1548" t="s">
        <v>31</v>
      </c>
      <c r="H288" s="1548" t="s">
        <v>32</v>
      </c>
      <c r="I288" s="1556"/>
      <c r="J288" s="1645"/>
      <c r="K288" s="1645"/>
      <c r="L288" s="1555">
        <v>20641.02</v>
      </c>
      <c r="M288" s="1562">
        <v>6192.31</v>
      </c>
      <c r="N288" s="1560">
        <v>2018.6</v>
      </c>
      <c r="O288" s="1559"/>
      <c r="P288" s="1545" t="s">
        <v>5261</v>
      </c>
      <c r="Q288" s="1548">
        <v>19902766690</v>
      </c>
      <c r="R288" s="1548" t="s">
        <v>5262</v>
      </c>
      <c r="S288" s="1549" t="s">
        <v>5258</v>
      </c>
      <c r="T288" s="1556"/>
    </row>
    <row r="289" spans="1:20" s="1582" customFormat="1" ht="31.95" customHeight="1">
      <c r="A289" s="1556">
        <v>8</v>
      </c>
      <c r="B289" s="1570" t="s">
        <v>5636</v>
      </c>
      <c r="C289" s="1570" t="s">
        <v>5629</v>
      </c>
      <c r="D289" s="1553" t="s">
        <v>154</v>
      </c>
      <c r="E289" s="1553">
        <v>700</v>
      </c>
      <c r="F289" s="1556"/>
      <c r="G289" s="1548" t="s">
        <v>31</v>
      </c>
      <c r="H289" s="1548" t="s">
        <v>32</v>
      </c>
      <c r="I289" s="1556"/>
      <c r="J289" s="1645"/>
      <c r="K289" s="1645"/>
      <c r="L289" s="1555">
        <v>717.95</v>
      </c>
      <c r="M289" s="1562">
        <v>215.38</v>
      </c>
      <c r="N289" s="1560">
        <v>2018.6</v>
      </c>
      <c r="O289" s="1559"/>
      <c r="P289" s="1545" t="s">
        <v>5261</v>
      </c>
      <c r="Q289" s="1548">
        <v>19902766690</v>
      </c>
      <c r="R289" s="1548" t="s">
        <v>5262</v>
      </c>
      <c r="S289" s="1549" t="s">
        <v>5258</v>
      </c>
      <c r="T289" s="1556"/>
    </row>
    <row r="290" spans="1:20" s="1582" customFormat="1" ht="31.95" customHeight="1">
      <c r="A290" s="1556">
        <v>9</v>
      </c>
      <c r="B290" s="1570" t="s">
        <v>5637</v>
      </c>
      <c r="C290" s="1570" t="s">
        <v>5638</v>
      </c>
      <c r="D290" s="1553" t="s">
        <v>154</v>
      </c>
      <c r="E290" s="1553">
        <v>1950</v>
      </c>
      <c r="F290" s="1556"/>
      <c r="G290" s="1548" t="s">
        <v>31</v>
      </c>
      <c r="H290" s="1548" t="s">
        <v>32</v>
      </c>
      <c r="I290" s="1556"/>
      <c r="J290" s="1645"/>
      <c r="K290" s="1645"/>
      <c r="L290" s="1555">
        <v>12500</v>
      </c>
      <c r="M290" s="1562">
        <v>3750</v>
      </c>
      <c r="N290" s="1560">
        <v>2018.6</v>
      </c>
      <c r="O290" s="1559"/>
      <c r="P290" s="1545" t="s">
        <v>5261</v>
      </c>
      <c r="Q290" s="1548">
        <v>19902766690</v>
      </c>
      <c r="R290" s="1548" t="s">
        <v>5262</v>
      </c>
      <c r="S290" s="1549" t="s">
        <v>5258</v>
      </c>
      <c r="T290" s="1556"/>
    </row>
    <row r="291" spans="1:20" s="1582" customFormat="1" ht="27" customHeight="1">
      <c r="A291" s="1556">
        <v>10</v>
      </c>
      <c r="B291" s="1556" t="s">
        <v>975</v>
      </c>
      <c r="C291" s="1556" t="s">
        <v>5639</v>
      </c>
      <c r="D291" s="1553" t="s">
        <v>45</v>
      </c>
      <c r="E291" s="1556"/>
      <c r="F291" s="1556">
        <v>12.15</v>
      </c>
      <c r="G291" s="1548" t="s">
        <v>31</v>
      </c>
      <c r="H291" s="1616" t="s">
        <v>32</v>
      </c>
      <c r="I291" s="1545"/>
      <c r="J291" s="1685" t="s">
        <v>5306</v>
      </c>
      <c r="K291" s="1552" t="s">
        <v>5579</v>
      </c>
      <c r="L291" s="1583">
        <v>62519.420295000004</v>
      </c>
      <c r="M291" s="1583">
        <v>18755.826088500002</v>
      </c>
      <c r="N291" s="1556" t="s">
        <v>5580</v>
      </c>
      <c r="O291" s="1685" t="s">
        <v>5308</v>
      </c>
      <c r="P291" s="1548" t="s">
        <v>5309</v>
      </c>
      <c r="Q291" s="1548">
        <v>19906957772</v>
      </c>
      <c r="R291" s="1548" t="s">
        <v>3873</v>
      </c>
      <c r="S291" s="1549" t="s">
        <v>5258</v>
      </c>
      <c r="T291" s="1556"/>
    </row>
    <row r="292" spans="1:20" s="1582" customFormat="1" ht="27" customHeight="1">
      <c r="A292" s="1556">
        <v>11</v>
      </c>
      <c r="B292" s="1556" t="s">
        <v>975</v>
      </c>
      <c r="C292" s="1556" t="s">
        <v>5640</v>
      </c>
      <c r="D292" s="1728" t="s">
        <v>2467</v>
      </c>
      <c r="E292" s="1556"/>
      <c r="F292" s="1556">
        <v>640</v>
      </c>
      <c r="G292" s="1548" t="s">
        <v>31</v>
      </c>
      <c r="H292" s="1616" t="s">
        <v>32</v>
      </c>
      <c r="I292" s="1545"/>
      <c r="J292" s="1686"/>
      <c r="K292" s="1552" t="s">
        <v>5581</v>
      </c>
      <c r="L292" s="1556">
        <v>1471167.25</v>
      </c>
      <c r="M292" s="1583">
        <v>441350.17499999999</v>
      </c>
      <c r="N292" s="1556" t="s">
        <v>5307</v>
      </c>
      <c r="O292" s="1686"/>
      <c r="P292" s="1548" t="s">
        <v>5309</v>
      </c>
      <c r="Q292" s="1548">
        <v>19906957772</v>
      </c>
      <c r="R292" s="1548" t="s">
        <v>3873</v>
      </c>
      <c r="S292" s="1549" t="s">
        <v>5258</v>
      </c>
      <c r="T292" s="1556"/>
    </row>
    <row r="293" spans="1:20" s="1582" customFormat="1" ht="27" customHeight="1">
      <c r="A293" s="1556">
        <v>12</v>
      </c>
      <c r="B293" s="1556" t="s">
        <v>5641</v>
      </c>
      <c r="C293" s="1556" t="s">
        <v>5642</v>
      </c>
      <c r="D293" s="1553" t="s">
        <v>45</v>
      </c>
      <c r="E293" s="1556"/>
      <c r="F293" s="1556">
        <v>2.06</v>
      </c>
      <c r="G293" s="1548" t="s">
        <v>31</v>
      </c>
      <c r="H293" s="1616" t="s">
        <v>32</v>
      </c>
      <c r="I293" s="1545"/>
      <c r="J293" s="1688"/>
      <c r="K293" s="1552" t="s">
        <v>5579</v>
      </c>
      <c r="L293" s="1583">
        <v>10600.000066000001</v>
      </c>
      <c r="M293" s="1583">
        <v>3180.0000197999998</v>
      </c>
      <c r="N293" s="1556" t="s">
        <v>5580</v>
      </c>
      <c r="O293" s="1688"/>
      <c r="P293" s="1548" t="s">
        <v>5309</v>
      </c>
      <c r="Q293" s="1548">
        <v>19906957772</v>
      </c>
      <c r="R293" s="1548" t="s">
        <v>3873</v>
      </c>
      <c r="S293" s="1549" t="s">
        <v>5258</v>
      </c>
      <c r="T293" s="1556"/>
    </row>
    <row r="294" spans="1:20" s="1673" customFormat="1" ht="20.100000000000001" customHeight="1">
      <c r="A294" s="1556">
        <v>13</v>
      </c>
      <c r="B294" s="1567" t="s">
        <v>2474</v>
      </c>
      <c r="C294" s="1556"/>
      <c r="D294" s="1592" t="s">
        <v>2467</v>
      </c>
      <c r="E294" s="1556">
        <v>904</v>
      </c>
      <c r="F294" s="1593"/>
      <c r="G294" s="1592" t="s">
        <v>31</v>
      </c>
      <c r="H294" s="1592" t="s">
        <v>32</v>
      </c>
      <c r="I294" s="1593"/>
      <c r="J294" s="1697" t="s">
        <v>1905</v>
      </c>
      <c r="K294" s="1729" t="s">
        <v>5404</v>
      </c>
      <c r="L294" s="1623">
        <v>47460</v>
      </c>
      <c r="M294" s="1618">
        <v>34171.199999999997</v>
      </c>
      <c r="N294" s="1619">
        <v>2017.11</v>
      </c>
      <c r="O294" s="1730" t="s">
        <v>5405</v>
      </c>
      <c r="P294" s="1592" t="s">
        <v>5406</v>
      </c>
      <c r="Q294" s="1621">
        <v>18935151265</v>
      </c>
      <c r="R294" s="1592" t="s">
        <v>5407</v>
      </c>
      <c r="S294" s="1592" t="s">
        <v>5258</v>
      </c>
      <c r="T294" s="1593"/>
    </row>
    <row r="295" spans="1:20" s="1673" customFormat="1" ht="20.100000000000001" customHeight="1">
      <c r="A295" s="1556">
        <v>14</v>
      </c>
      <c r="B295" s="1567" t="s">
        <v>975</v>
      </c>
      <c r="C295" s="1593"/>
      <c r="D295" s="1592" t="s">
        <v>2467</v>
      </c>
      <c r="E295" s="1593">
        <v>156</v>
      </c>
      <c r="F295" s="1593"/>
      <c r="G295" s="1592" t="s">
        <v>31</v>
      </c>
      <c r="H295" s="1592" t="s">
        <v>32</v>
      </c>
      <c r="I295" s="1593"/>
      <c r="J295" s="1697" t="s">
        <v>1905</v>
      </c>
      <c r="K295" s="1729" t="s">
        <v>5404</v>
      </c>
      <c r="L295" s="1623">
        <v>147108</v>
      </c>
      <c r="M295" s="1619">
        <v>105917.75999999999</v>
      </c>
      <c r="N295" s="1619">
        <v>2017.11</v>
      </c>
      <c r="O295" s="1730" t="s">
        <v>5405</v>
      </c>
      <c r="P295" s="1592" t="s">
        <v>5406</v>
      </c>
      <c r="Q295" s="1621">
        <v>18935151265</v>
      </c>
      <c r="R295" s="1592" t="s">
        <v>5407</v>
      </c>
      <c r="S295" s="1592" t="s">
        <v>5258</v>
      </c>
      <c r="T295" s="1593"/>
    </row>
    <row r="296" spans="1:20" s="1240" customFormat="1" ht="57.6">
      <c r="A296" s="1556">
        <v>15</v>
      </c>
      <c r="B296" s="1667" t="s">
        <v>975</v>
      </c>
      <c r="C296" s="1669" t="s">
        <v>5643</v>
      </c>
      <c r="D296" s="1731" t="s">
        <v>2467</v>
      </c>
      <c r="E296" s="1732">
        <v>517</v>
      </c>
      <c r="F296" s="1732"/>
      <c r="G296" s="1731" t="s">
        <v>31</v>
      </c>
      <c r="H296" s="1731" t="s">
        <v>32</v>
      </c>
      <c r="I296" s="1732"/>
      <c r="J296" s="1733" t="s">
        <v>5644</v>
      </c>
      <c r="K296" s="1733" t="s">
        <v>5645</v>
      </c>
      <c r="L296" s="1732">
        <v>904704.811965812</v>
      </c>
      <c r="M296" s="1734">
        <v>324185.89095441601</v>
      </c>
      <c r="N296" s="1735">
        <v>2018.05</v>
      </c>
      <c r="O296" s="1636" t="s">
        <v>5418</v>
      </c>
      <c r="P296" s="1637" t="s">
        <v>5419</v>
      </c>
      <c r="Q296" s="1636">
        <v>18235424112</v>
      </c>
      <c r="R296" s="1641" t="s">
        <v>1670</v>
      </c>
      <c r="S296" s="1736" t="s">
        <v>5258</v>
      </c>
      <c r="T296" s="1669"/>
    </row>
    <row r="297" spans="1:20" s="1582" customFormat="1" ht="33" customHeight="1">
      <c r="A297" s="1665">
        <v>3</v>
      </c>
      <c r="B297" s="1665" t="s">
        <v>976</v>
      </c>
      <c r="C297" s="1556"/>
      <c r="D297" s="1556"/>
      <c r="E297" s="1556"/>
      <c r="F297" s="1556"/>
      <c r="G297" s="1556"/>
      <c r="H297" s="1556"/>
      <c r="I297" s="1552"/>
      <c r="J297" s="1556"/>
      <c r="K297" s="1556"/>
      <c r="L297" s="1583"/>
      <c r="M297" s="1583"/>
      <c r="N297" s="1687"/>
      <c r="O297" s="1556"/>
      <c r="P297" s="1556"/>
      <c r="Q297" s="1556"/>
      <c r="R297" s="1556"/>
      <c r="S297" s="1556"/>
      <c r="T297" s="1556"/>
    </row>
    <row r="298" spans="1:20" s="1582" customFormat="1" ht="25.05" customHeight="1">
      <c r="A298" s="1556">
        <v>1</v>
      </c>
      <c r="B298" s="1737" t="s">
        <v>5646</v>
      </c>
      <c r="C298" s="1552">
        <v>630</v>
      </c>
      <c r="D298" s="1556" t="s">
        <v>45</v>
      </c>
      <c r="E298" s="1556"/>
      <c r="F298" s="1556">
        <v>10.38</v>
      </c>
      <c r="G298" s="1553" t="s">
        <v>31</v>
      </c>
      <c r="H298" s="1553" t="s">
        <v>32</v>
      </c>
      <c r="I298" s="1604" t="s">
        <v>5392</v>
      </c>
      <c r="J298" s="1684" t="s">
        <v>5341</v>
      </c>
      <c r="K298" s="1602" t="s">
        <v>5342</v>
      </c>
      <c r="L298" s="1556">
        <v>32385.599999999999</v>
      </c>
      <c r="M298" s="1556">
        <v>9715.68</v>
      </c>
      <c r="N298" s="1653">
        <v>43678</v>
      </c>
      <c r="O298" s="1738" t="s">
        <v>5343</v>
      </c>
      <c r="P298" s="1604" t="s">
        <v>5344</v>
      </c>
      <c r="Q298" s="1553">
        <v>17373170973</v>
      </c>
      <c r="R298" s="1553" t="s">
        <v>5104</v>
      </c>
      <c r="S298" s="1561" t="s">
        <v>5258</v>
      </c>
      <c r="T298" s="1556"/>
    </row>
    <row r="299" spans="1:20" s="1582" customFormat="1" ht="25.05" customHeight="1">
      <c r="A299" s="1556">
        <v>2</v>
      </c>
      <c r="B299" s="1737" t="s">
        <v>5646</v>
      </c>
      <c r="C299" s="1552" t="s">
        <v>5647</v>
      </c>
      <c r="D299" s="1556" t="s">
        <v>45</v>
      </c>
      <c r="E299" s="1556"/>
      <c r="F299" s="1556">
        <v>7.6890000000000001</v>
      </c>
      <c r="G299" s="1553" t="s">
        <v>31</v>
      </c>
      <c r="H299" s="1553" t="s">
        <v>32</v>
      </c>
      <c r="I299" s="1604" t="s">
        <v>5392</v>
      </c>
      <c r="J299" s="1684"/>
      <c r="K299" s="1602" t="s">
        <v>5393</v>
      </c>
      <c r="L299" s="1556">
        <v>9857.69</v>
      </c>
      <c r="M299" s="1556">
        <v>2957.31</v>
      </c>
      <c r="N299" s="1691">
        <v>43922</v>
      </c>
      <c r="O299" s="1738"/>
      <c r="P299" s="1604" t="s">
        <v>5344</v>
      </c>
      <c r="Q299" s="1553">
        <v>17373170973</v>
      </c>
      <c r="R299" s="1553" t="s">
        <v>5104</v>
      </c>
      <c r="S299" s="1561" t="s">
        <v>5258</v>
      </c>
      <c r="T299" s="1556"/>
    </row>
    <row r="300" spans="1:20" s="1582" customFormat="1" ht="25.05" customHeight="1">
      <c r="A300" s="1556">
        <v>3</v>
      </c>
      <c r="B300" s="1737" t="s">
        <v>5646</v>
      </c>
      <c r="C300" s="1552" t="s">
        <v>5648</v>
      </c>
      <c r="D300" s="1556" t="s">
        <v>45</v>
      </c>
      <c r="E300" s="1556"/>
      <c r="F300" s="1556">
        <v>1.3460000000000001</v>
      </c>
      <c r="G300" s="1553" t="s">
        <v>31</v>
      </c>
      <c r="H300" s="1553" t="s">
        <v>32</v>
      </c>
      <c r="I300" s="1604" t="s">
        <v>5392</v>
      </c>
      <c r="J300" s="1684"/>
      <c r="K300" s="1602" t="s">
        <v>5393</v>
      </c>
      <c r="L300" s="1556">
        <v>1725.64</v>
      </c>
      <c r="M300" s="1556">
        <v>517.69000000000005</v>
      </c>
      <c r="N300" s="1691">
        <v>43922</v>
      </c>
      <c r="O300" s="1738"/>
      <c r="P300" s="1604" t="s">
        <v>5344</v>
      </c>
      <c r="Q300" s="1553">
        <v>17373170973</v>
      </c>
      <c r="R300" s="1553" t="s">
        <v>5104</v>
      </c>
      <c r="S300" s="1561" t="s">
        <v>5258</v>
      </c>
      <c r="T300" s="1556"/>
    </row>
    <row r="301" spans="1:20" s="1582" customFormat="1" ht="25.05" customHeight="1">
      <c r="A301" s="1556">
        <v>4</v>
      </c>
      <c r="B301" s="1737" t="s">
        <v>5646</v>
      </c>
      <c r="C301" s="1552" t="s">
        <v>5649</v>
      </c>
      <c r="D301" s="1556" t="s">
        <v>45</v>
      </c>
      <c r="E301" s="1556"/>
      <c r="F301" s="1556">
        <v>4.7939999999999996</v>
      </c>
      <c r="G301" s="1553" t="s">
        <v>31</v>
      </c>
      <c r="H301" s="1553" t="s">
        <v>32</v>
      </c>
      <c r="I301" s="1604" t="s">
        <v>5392</v>
      </c>
      <c r="J301" s="1684"/>
      <c r="K301" s="1602" t="s">
        <v>5393</v>
      </c>
      <c r="L301" s="1556">
        <v>5293.36</v>
      </c>
      <c r="M301" s="1556">
        <v>1588.01</v>
      </c>
      <c r="N301" s="1691">
        <v>43922</v>
      </c>
      <c r="O301" s="1738"/>
      <c r="P301" s="1604" t="s">
        <v>5344</v>
      </c>
      <c r="Q301" s="1553">
        <v>17373170973</v>
      </c>
      <c r="R301" s="1553" t="s">
        <v>5104</v>
      </c>
      <c r="S301" s="1561" t="s">
        <v>5258</v>
      </c>
      <c r="T301" s="1556"/>
    </row>
    <row r="302" spans="1:20" s="1582" customFormat="1" ht="25.05" customHeight="1">
      <c r="A302" s="1556">
        <v>5</v>
      </c>
      <c r="B302" s="1737" t="s">
        <v>5646</v>
      </c>
      <c r="C302" s="1552" t="s">
        <v>5650</v>
      </c>
      <c r="D302" s="1556" t="s">
        <v>45</v>
      </c>
      <c r="E302" s="1556"/>
      <c r="F302" s="1556">
        <v>2.1589999999999998</v>
      </c>
      <c r="G302" s="1553" t="s">
        <v>31</v>
      </c>
      <c r="H302" s="1553" t="s">
        <v>32</v>
      </c>
      <c r="I302" s="1604" t="s">
        <v>5392</v>
      </c>
      <c r="J302" s="1684"/>
      <c r="K302" s="1602" t="s">
        <v>5393</v>
      </c>
      <c r="L302" s="1556">
        <v>2389.34</v>
      </c>
      <c r="M302" s="1556">
        <v>716.8</v>
      </c>
      <c r="N302" s="1691">
        <v>43922</v>
      </c>
      <c r="O302" s="1738"/>
      <c r="P302" s="1604" t="s">
        <v>5344</v>
      </c>
      <c r="Q302" s="1553">
        <v>17373170973</v>
      </c>
      <c r="R302" s="1553" t="s">
        <v>5104</v>
      </c>
      <c r="S302" s="1561" t="s">
        <v>5258</v>
      </c>
      <c r="T302" s="1556"/>
    </row>
    <row r="303" spans="1:20" s="1582" customFormat="1" ht="33" customHeight="1">
      <c r="A303" s="1665">
        <v>4</v>
      </c>
      <c r="B303" s="1665" t="s">
        <v>1033</v>
      </c>
      <c r="C303" s="1556"/>
      <c r="D303" s="1556"/>
      <c r="E303" s="1556"/>
      <c r="F303" s="1556"/>
      <c r="G303" s="1556"/>
      <c r="H303" s="1556"/>
      <c r="I303" s="1552"/>
      <c r="J303" s="1556"/>
      <c r="K303" s="1556"/>
      <c r="L303" s="1583"/>
      <c r="M303" s="1583"/>
      <c r="N303" s="1687"/>
      <c r="O303" s="1556"/>
      <c r="P303" s="1556"/>
      <c r="Q303" s="1556"/>
      <c r="R303" s="1556"/>
      <c r="S303" s="1556"/>
      <c r="T303" s="1556"/>
    </row>
    <row r="304" spans="1:20" s="1582" customFormat="1" ht="33" customHeight="1">
      <c r="A304" s="1556">
        <v>1</v>
      </c>
      <c r="B304" s="1553" t="s">
        <v>1033</v>
      </c>
      <c r="C304" s="1553" t="s">
        <v>5651</v>
      </c>
      <c r="D304" s="1553" t="s">
        <v>2518</v>
      </c>
      <c r="E304" s="1553">
        <v>2</v>
      </c>
      <c r="F304" s="1556"/>
      <c r="G304" s="1556" t="s">
        <v>31</v>
      </c>
      <c r="H304" s="1556" t="s">
        <v>41</v>
      </c>
      <c r="I304" s="1548" t="s">
        <v>55</v>
      </c>
      <c r="J304" s="1545" t="s">
        <v>55</v>
      </c>
      <c r="K304" s="1580" t="s">
        <v>55</v>
      </c>
      <c r="L304" s="1670" t="s">
        <v>55</v>
      </c>
      <c r="M304" s="1576">
        <v>883823</v>
      </c>
      <c r="N304" s="1548">
        <v>2013.3</v>
      </c>
      <c r="O304" s="1552" t="s">
        <v>5652</v>
      </c>
      <c r="P304" s="1560" t="s">
        <v>5653</v>
      </c>
      <c r="Q304" s="1560">
        <v>1333333208</v>
      </c>
      <c r="R304" s="1556" t="s">
        <v>5654</v>
      </c>
      <c r="S304" s="1548" t="s">
        <v>5258</v>
      </c>
      <c r="T304" s="1556"/>
    </row>
    <row r="305" spans="1:20" s="1582" customFormat="1" ht="49.95" customHeight="1">
      <c r="A305" s="1556">
        <v>2</v>
      </c>
      <c r="B305" s="1556" t="s">
        <v>5655</v>
      </c>
      <c r="C305" s="1556" t="s">
        <v>5656</v>
      </c>
      <c r="D305" s="1556" t="s">
        <v>494</v>
      </c>
      <c r="E305" s="1556"/>
      <c r="F305" s="1556">
        <v>70</v>
      </c>
      <c r="G305" s="1556" t="s">
        <v>31</v>
      </c>
      <c r="H305" s="1556" t="s">
        <v>41</v>
      </c>
      <c r="I305" s="1580" t="s">
        <v>55</v>
      </c>
      <c r="J305" s="1580" t="s">
        <v>55</v>
      </c>
      <c r="K305" s="1580" t="s">
        <v>55</v>
      </c>
      <c r="L305" s="1580" t="s">
        <v>55</v>
      </c>
      <c r="M305" s="1580" t="s">
        <v>55</v>
      </c>
      <c r="N305" s="1687" t="s">
        <v>55</v>
      </c>
      <c r="O305" s="1739" t="s">
        <v>5657</v>
      </c>
      <c r="P305" s="1556" t="s">
        <v>5561</v>
      </c>
      <c r="Q305" s="1621">
        <v>18388135681</v>
      </c>
      <c r="R305" s="1556" t="s">
        <v>5562</v>
      </c>
      <c r="S305" s="1556" t="s">
        <v>5258</v>
      </c>
      <c r="T305" s="1556"/>
    </row>
    <row r="306" spans="1:20" s="1673" customFormat="1" ht="63">
      <c r="A306" s="1593">
        <v>7</v>
      </c>
      <c r="B306" s="1592" t="s">
        <v>5300</v>
      </c>
      <c r="C306" s="1740" t="s">
        <v>5658</v>
      </c>
      <c r="D306" s="1740" t="s">
        <v>2352</v>
      </c>
      <c r="E306" s="1740">
        <v>400</v>
      </c>
      <c r="F306" s="1740"/>
      <c r="G306" s="1741" t="s">
        <v>31</v>
      </c>
      <c r="H306" s="1741" t="s">
        <v>32</v>
      </c>
      <c r="I306" s="1740"/>
      <c r="J306" s="1742" t="s">
        <v>5659</v>
      </c>
      <c r="K306" s="1742" t="s">
        <v>5660</v>
      </c>
      <c r="L306" s="1740">
        <v>878584.07079646003</v>
      </c>
      <c r="M306" s="1740">
        <v>263574.75079646002</v>
      </c>
      <c r="N306" s="1740">
        <v>2019.04</v>
      </c>
      <c r="O306" s="1548" t="s">
        <v>5418</v>
      </c>
      <c r="P306" s="1545" t="s">
        <v>5419</v>
      </c>
      <c r="Q306" s="1548">
        <v>18235424112</v>
      </c>
      <c r="R306" s="1743" t="s">
        <v>1670</v>
      </c>
      <c r="S306" s="1549" t="s">
        <v>5258</v>
      </c>
      <c r="T306" s="1593"/>
    </row>
    <row r="307" spans="1:20" s="1673" customFormat="1" ht="63">
      <c r="A307" s="1593">
        <v>8</v>
      </c>
      <c r="B307" s="1592" t="s">
        <v>5300</v>
      </c>
      <c r="C307" s="1740" t="s">
        <v>5301</v>
      </c>
      <c r="D307" s="1740" t="s">
        <v>2352</v>
      </c>
      <c r="E307" s="1740">
        <v>400</v>
      </c>
      <c r="F307" s="1740"/>
      <c r="G307" s="1741" t="s">
        <v>31</v>
      </c>
      <c r="H307" s="1741" t="s">
        <v>32</v>
      </c>
      <c r="I307" s="1740"/>
      <c r="J307" s="1742" t="s">
        <v>5659</v>
      </c>
      <c r="K307" s="1742" t="s">
        <v>5303</v>
      </c>
      <c r="L307" s="1740">
        <v>892038.83495145605</v>
      </c>
      <c r="M307" s="1740">
        <v>267612.154951456</v>
      </c>
      <c r="N307" s="1740">
        <v>2019.11</v>
      </c>
      <c r="O307" s="1548" t="s">
        <v>5418</v>
      </c>
      <c r="P307" s="1545" t="s">
        <v>5419</v>
      </c>
      <c r="Q307" s="1548">
        <v>18235424112</v>
      </c>
      <c r="R307" s="1743" t="s">
        <v>1670</v>
      </c>
      <c r="S307" s="1549" t="s">
        <v>5258</v>
      </c>
      <c r="T307" s="1593"/>
    </row>
    <row r="308" spans="1:20" s="1582" customFormat="1" ht="33" customHeight="1">
      <c r="A308" s="1665" t="s">
        <v>1034</v>
      </c>
      <c r="B308" s="1744" t="s">
        <v>1035</v>
      </c>
      <c r="C308" s="1556"/>
      <c r="D308" s="1556"/>
      <c r="E308" s="1556"/>
      <c r="F308" s="1556"/>
      <c r="G308" s="1556"/>
      <c r="H308" s="1556"/>
      <c r="I308" s="1552"/>
      <c r="J308" s="1556"/>
      <c r="K308" s="1556"/>
      <c r="L308" s="1576"/>
      <c r="M308" s="1576"/>
      <c r="N308" s="1687"/>
      <c r="O308" s="1556"/>
      <c r="P308" s="1556"/>
      <c r="Q308" s="1556"/>
      <c r="R308" s="1556"/>
      <c r="S308" s="1556"/>
      <c r="T308" s="1556"/>
    </row>
    <row r="309" spans="1:20" s="1582" customFormat="1" ht="33" customHeight="1">
      <c r="A309" s="1665">
        <v>1</v>
      </c>
      <c r="B309" s="1744" t="s">
        <v>1036</v>
      </c>
      <c r="C309" s="1556"/>
      <c r="D309" s="1556"/>
      <c r="E309" s="1556"/>
      <c r="F309" s="1556"/>
      <c r="G309" s="1556"/>
      <c r="H309" s="1556"/>
      <c r="I309" s="1552"/>
      <c r="J309" s="1556"/>
      <c r="K309" s="1556"/>
      <c r="L309" s="1576"/>
      <c r="M309" s="1576"/>
      <c r="N309" s="1687"/>
      <c r="O309" s="1745"/>
      <c r="P309" s="1556"/>
      <c r="Q309" s="1556"/>
      <c r="R309" s="1556"/>
      <c r="S309" s="1556"/>
      <c r="T309" s="1556"/>
    </row>
    <row r="310" spans="1:20" s="1582" customFormat="1" ht="33" customHeight="1">
      <c r="A310" s="1556">
        <v>1</v>
      </c>
      <c r="B310" s="1737" t="s">
        <v>2528</v>
      </c>
      <c r="C310" s="1554" t="s">
        <v>1067</v>
      </c>
      <c r="D310" s="1556" t="s">
        <v>45</v>
      </c>
      <c r="E310" s="1555"/>
      <c r="F310" s="1555">
        <v>108.5</v>
      </c>
      <c r="G310" s="1556" t="s">
        <v>31</v>
      </c>
      <c r="H310" s="1556" t="s">
        <v>41</v>
      </c>
      <c r="I310" s="1548"/>
      <c r="J310" s="1545" t="s">
        <v>5358</v>
      </c>
      <c r="K310" s="1746" t="s">
        <v>5661</v>
      </c>
      <c r="L310" s="1576">
        <v>791833</v>
      </c>
      <c r="M310" s="1576">
        <v>237549.9</v>
      </c>
      <c r="N310" s="1747">
        <v>2017.12</v>
      </c>
      <c r="O310" s="1547" t="s">
        <v>5359</v>
      </c>
      <c r="P310" s="1545" t="s">
        <v>5360</v>
      </c>
      <c r="Q310" s="1548">
        <v>18837266576</v>
      </c>
      <c r="R310" s="1548" t="s">
        <v>5361</v>
      </c>
      <c r="S310" s="1549" t="s">
        <v>5258</v>
      </c>
      <c r="T310" s="1556"/>
    </row>
    <row r="311" spans="1:20" s="1582" customFormat="1" ht="33" customHeight="1">
      <c r="A311" s="1556">
        <v>2</v>
      </c>
      <c r="B311" s="1737" t="s">
        <v>2528</v>
      </c>
      <c r="C311" s="1554" t="s">
        <v>1067</v>
      </c>
      <c r="D311" s="1556" t="s">
        <v>45</v>
      </c>
      <c r="E311" s="1555"/>
      <c r="F311" s="1555">
        <v>110.5</v>
      </c>
      <c r="G311" s="1556" t="s">
        <v>31</v>
      </c>
      <c r="H311" s="1556" t="s">
        <v>41</v>
      </c>
      <c r="I311" s="1548"/>
      <c r="J311" s="1545" t="s">
        <v>5358</v>
      </c>
      <c r="K311" s="1746" t="s">
        <v>5661</v>
      </c>
      <c r="L311" s="1576">
        <v>810849</v>
      </c>
      <c r="M311" s="1576">
        <v>243254.7</v>
      </c>
      <c r="N311" s="1747">
        <v>2018.3</v>
      </c>
      <c r="O311" s="1615"/>
      <c r="P311" s="1545" t="s">
        <v>5360</v>
      </c>
      <c r="Q311" s="1548">
        <v>18837266576</v>
      </c>
      <c r="R311" s="1548" t="s">
        <v>5361</v>
      </c>
      <c r="S311" s="1549" t="s">
        <v>5258</v>
      </c>
      <c r="T311" s="1556"/>
    </row>
    <row r="312" spans="1:20" s="1582" customFormat="1" ht="32.1" customHeight="1">
      <c r="A312" s="1556">
        <v>3</v>
      </c>
      <c r="B312" s="1552" t="s">
        <v>5662</v>
      </c>
      <c r="C312" s="1552" t="s">
        <v>5663</v>
      </c>
      <c r="D312" s="1552" t="s">
        <v>1354</v>
      </c>
      <c r="E312" s="1556">
        <v>1</v>
      </c>
      <c r="F312" s="1556">
        <v>115.59</v>
      </c>
      <c r="G312" s="1553" t="s">
        <v>31</v>
      </c>
      <c r="H312" s="1553" t="s">
        <v>32</v>
      </c>
      <c r="I312" s="1604" t="s">
        <v>5392</v>
      </c>
      <c r="J312" s="1580" t="s">
        <v>5341</v>
      </c>
      <c r="K312" s="1748" t="s">
        <v>5664</v>
      </c>
      <c r="L312" s="1748">
        <v>856960.34</v>
      </c>
      <c r="M312" s="1556">
        <v>257088.02</v>
      </c>
      <c r="N312" s="1687">
        <v>43617</v>
      </c>
      <c r="O312" s="1749" t="s">
        <v>5343</v>
      </c>
      <c r="P312" s="1604" t="s">
        <v>5344</v>
      </c>
      <c r="Q312" s="1553">
        <v>17373170973</v>
      </c>
      <c r="R312" s="1553" t="s">
        <v>5104</v>
      </c>
      <c r="S312" s="1561" t="s">
        <v>5258</v>
      </c>
      <c r="T312" s="1556"/>
    </row>
    <row r="313" spans="1:20" s="1582" customFormat="1" ht="32.1" customHeight="1">
      <c r="A313" s="1556">
        <v>4</v>
      </c>
      <c r="B313" s="1552" t="s">
        <v>5665</v>
      </c>
      <c r="C313" s="1552" t="s">
        <v>5666</v>
      </c>
      <c r="D313" s="1552" t="s">
        <v>65</v>
      </c>
      <c r="E313" s="1553">
        <v>1</v>
      </c>
      <c r="F313" s="1556"/>
      <c r="G313" s="1553" t="s">
        <v>31</v>
      </c>
      <c r="H313" s="1553" t="s">
        <v>32</v>
      </c>
      <c r="I313" s="1604" t="s">
        <v>5392</v>
      </c>
      <c r="J313" s="1580" t="s">
        <v>5341</v>
      </c>
      <c r="K313" s="1748" t="s">
        <v>5664</v>
      </c>
      <c r="L313" s="1748">
        <v>21551.72</v>
      </c>
      <c r="M313" s="1556">
        <v>6465.56</v>
      </c>
      <c r="N313" s="1687">
        <v>43617</v>
      </c>
      <c r="O313" s="1749"/>
      <c r="P313" s="1604" t="s">
        <v>5344</v>
      </c>
      <c r="Q313" s="1553">
        <v>17373170973</v>
      </c>
      <c r="R313" s="1553" t="s">
        <v>5104</v>
      </c>
      <c r="S313" s="1561" t="s">
        <v>5258</v>
      </c>
      <c r="T313" s="1556"/>
    </row>
    <row r="314" spans="1:20" s="1582" customFormat="1" ht="32.1" customHeight="1">
      <c r="A314" s="1556">
        <v>5</v>
      </c>
      <c r="B314" s="1552" t="s">
        <v>2574</v>
      </c>
      <c r="C314" s="1552" t="s">
        <v>5667</v>
      </c>
      <c r="D314" s="1552" t="s">
        <v>65</v>
      </c>
      <c r="E314" s="1553">
        <v>1</v>
      </c>
      <c r="F314" s="1556"/>
      <c r="G314" s="1553" t="s">
        <v>31</v>
      </c>
      <c r="H314" s="1553" t="s">
        <v>32</v>
      </c>
      <c r="I314" s="1604" t="s">
        <v>5392</v>
      </c>
      <c r="J314" s="1580" t="s">
        <v>5341</v>
      </c>
      <c r="K314" s="1748" t="s">
        <v>5664</v>
      </c>
      <c r="L314" s="1748">
        <v>198275.86</v>
      </c>
      <c r="M314" s="1556">
        <v>59482.660000000797</v>
      </c>
      <c r="N314" s="1687">
        <v>43617</v>
      </c>
      <c r="O314" s="1749"/>
      <c r="P314" s="1604" t="s">
        <v>5344</v>
      </c>
      <c r="Q314" s="1553">
        <v>17373170973</v>
      </c>
      <c r="R314" s="1553" t="s">
        <v>5104</v>
      </c>
      <c r="S314" s="1561" t="s">
        <v>5258</v>
      </c>
      <c r="T314" s="1556"/>
    </row>
    <row r="315" spans="1:20" s="1582" customFormat="1" ht="32.1" customHeight="1">
      <c r="A315" s="1556">
        <v>6</v>
      </c>
      <c r="B315" s="1552" t="s">
        <v>5662</v>
      </c>
      <c r="C315" s="1552" t="s">
        <v>5663</v>
      </c>
      <c r="D315" s="1552" t="s">
        <v>1354</v>
      </c>
      <c r="E315" s="1556">
        <v>2</v>
      </c>
      <c r="F315" s="1556">
        <v>219.83</v>
      </c>
      <c r="G315" s="1553" t="s">
        <v>31</v>
      </c>
      <c r="H315" s="1553" t="s">
        <v>32</v>
      </c>
      <c r="I315" s="1604" t="s">
        <v>5392</v>
      </c>
      <c r="J315" s="1580" t="s">
        <v>5341</v>
      </c>
      <c r="K315" s="1602" t="s">
        <v>5345</v>
      </c>
      <c r="L315" s="1602">
        <v>1789766.36</v>
      </c>
      <c r="M315" s="1556">
        <v>442048.27</v>
      </c>
      <c r="N315" s="1687">
        <v>43617</v>
      </c>
      <c r="O315" s="1749"/>
      <c r="P315" s="1604" t="s">
        <v>5344</v>
      </c>
      <c r="Q315" s="1553">
        <v>17373170973</v>
      </c>
      <c r="R315" s="1553" t="s">
        <v>5104</v>
      </c>
      <c r="S315" s="1561" t="s">
        <v>5258</v>
      </c>
      <c r="T315" s="1556"/>
    </row>
    <row r="316" spans="1:20" s="1582" customFormat="1" ht="32.1" customHeight="1">
      <c r="A316" s="1556">
        <v>7</v>
      </c>
      <c r="B316" s="1552" t="s">
        <v>5668</v>
      </c>
      <c r="C316" s="1552" t="s">
        <v>5663</v>
      </c>
      <c r="D316" s="1552" t="s">
        <v>1354</v>
      </c>
      <c r="E316" s="1556">
        <v>3</v>
      </c>
      <c r="F316" s="1556">
        <v>357.21</v>
      </c>
      <c r="G316" s="1553" t="s">
        <v>31</v>
      </c>
      <c r="H316" s="1553" t="s">
        <v>32</v>
      </c>
      <c r="I316" s="1604" t="s">
        <v>5392</v>
      </c>
      <c r="J316" s="1580" t="s">
        <v>5341</v>
      </c>
      <c r="K316" s="1602" t="s">
        <v>5345</v>
      </c>
      <c r="L316" s="1602">
        <v>3350819.58</v>
      </c>
      <c r="M316" s="1556">
        <v>912706.22</v>
      </c>
      <c r="N316" s="1687">
        <v>43678</v>
      </c>
      <c r="O316" s="1749"/>
      <c r="P316" s="1604" t="s">
        <v>5344</v>
      </c>
      <c r="Q316" s="1553">
        <v>17373170973</v>
      </c>
      <c r="R316" s="1553" t="s">
        <v>5104</v>
      </c>
      <c r="S316" s="1561" t="s">
        <v>5258</v>
      </c>
      <c r="T316" s="1556"/>
    </row>
    <row r="317" spans="1:20" s="1582" customFormat="1" ht="32.1" customHeight="1">
      <c r="A317" s="1556">
        <v>8</v>
      </c>
      <c r="B317" s="1552" t="s">
        <v>2574</v>
      </c>
      <c r="C317" s="1552" t="s">
        <v>5667</v>
      </c>
      <c r="D317" s="1552" t="s">
        <v>65</v>
      </c>
      <c r="E317" s="1553">
        <v>1</v>
      </c>
      <c r="F317" s="1556"/>
      <c r="G317" s="1553" t="s">
        <v>31</v>
      </c>
      <c r="H317" s="1553" t="s">
        <v>32</v>
      </c>
      <c r="I317" s="1604" t="s">
        <v>5392</v>
      </c>
      <c r="J317" s="1580" t="s">
        <v>5341</v>
      </c>
      <c r="K317" s="1602" t="s">
        <v>5345</v>
      </c>
      <c r="L317" s="1602">
        <v>203539.82</v>
      </c>
      <c r="M317" s="1556">
        <v>61515.02</v>
      </c>
      <c r="N317" s="1687">
        <v>43678</v>
      </c>
      <c r="O317" s="1749"/>
      <c r="P317" s="1604" t="s">
        <v>5344</v>
      </c>
      <c r="Q317" s="1553">
        <v>17373170973</v>
      </c>
      <c r="R317" s="1553" t="s">
        <v>5104</v>
      </c>
      <c r="S317" s="1561" t="s">
        <v>5258</v>
      </c>
      <c r="T317" s="1556"/>
    </row>
    <row r="318" spans="1:20" s="1582" customFormat="1" ht="32.1" customHeight="1">
      <c r="A318" s="1556">
        <v>9</v>
      </c>
      <c r="B318" s="1552" t="s">
        <v>5662</v>
      </c>
      <c r="C318" s="1552" t="s">
        <v>1067</v>
      </c>
      <c r="D318" s="1552" t="s">
        <v>1354</v>
      </c>
      <c r="E318" s="1553">
        <v>2</v>
      </c>
      <c r="F318" s="1553" t="s">
        <v>5669</v>
      </c>
      <c r="G318" s="1553" t="s">
        <v>31</v>
      </c>
      <c r="H318" s="1553" t="s">
        <v>32</v>
      </c>
      <c r="I318" s="1604" t="s">
        <v>5392</v>
      </c>
      <c r="J318" s="1580" t="s">
        <v>5341</v>
      </c>
      <c r="K318" s="1602" t="s">
        <v>5345</v>
      </c>
      <c r="L318" s="1602">
        <v>2367385.39</v>
      </c>
      <c r="M318" s="1556"/>
      <c r="N318" s="1687">
        <v>43770</v>
      </c>
      <c r="O318" s="1749"/>
      <c r="P318" s="1604" t="s">
        <v>5344</v>
      </c>
      <c r="Q318" s="1553">
        <v>17373170973</v>
      </c>
      <c r="R318" s="1553" t="s">
        <v>5104</v>
      </c>
      <c r="S318" s="1561" t="s">
        <v>5258</v>
      </c>
      <c r="T318" s="1556"/>
    </row>
    <row r="319" spans="1:20" s="1582" customFormat="1" ht="32.1" customHeight="1">
      <c r="A319" s="1556">
        <v>10</v>
      </c>
      <c r="B319" s="1552" t="s">
        <v>5668</v>
      </c>
      <c r="C319" s="1552" t="s">
        <v>1067</v>
      </c>
      <c r="D319" s="1552" t="s">
        <v>1354</v>
      </c>
      <c r="E319" s="1737">
        <v>4</v>
      </c>
      <c r="F319" s="1553" t="s">
        <v>5670</v>
      </c>
      <c r="G319" s="1553" t="s">
        <v>31</v>
      </c>
      <c r="H319" s="1553" t="s">
        <v>32</v>
      </c>
      <c r="I319" s="1604" t="s">
        <v>5392</v>
      </c>
      <c r="J319" s="1580" t="s">
        <v>5341</v>
      </c>
      <c r="K319" s="1602" t="s">
        <v>5345</v>
      </c>
      <c r="L319" s="1602">
        <v>4961736.92</v>
      </c>
      <c r="M319" s="1556"/>
      <c r="N319" s="1687">
        <v>43770</v>
      </c>
      <c r="O319" s="1749"/>
      <c r="P319" s="1604" t="s">
        <v>5344</v>
      </c>
      <c r="Q319" s="1553">
        <v>17373170973</v>
      </c>
      <c r="R319" s="1553" t="s">
        <v>5104</v>
      </c>
      <c r="S319" s="1561" t="s">
        <v>5258</v>
      </c>
      <c r="T319" s="1556"/>
    </row>
    <row r="320" spans="1:20" s="1582" customFormat="1" ht="32.1" customHeight="1">
      <c r="A320" s="1556">
        <v>11</v>
      </c>
      <c r="B320" s="1552" t="s">
        <v>5671</v>
      </c>
      <c r="C320" s="1552" t="s">
        <v>1067</v>
      </c>
      <c r="D320" s="1685" t="s">
        <v>1354</v>
      </c>
      <c r="E320" s="1750">
        <v>2</v>
      </c>
      <c r="F320" s="1751" t="s">
        <v>5672</v>
      </c>
      <c r="G320" s="1553" t="s">
        <v>31</v>
      </c>
      <c r="H320" s="1553" t="s">
        <v>32</v>
      </c>
      <c r="I320" s="1604" t="s">
        <v>5392</v>
      </c>
      <c r="J320" s="1580" t="s">
        <v>5341</v>
      </c>
      <c r="K320" s="1602" t="s">
        <v>5345</v>
      </c>
      <c r="L320" s="1602">
        <v>1310621.98</v>
      </c>
      <c r="M320" s="1556">
        <v>106081.93</v>
      </c>
      <c r="N320" s="1687">
        <v>43770</v>
      </c>
      <c r="O320" s="1749"/>
      <c r="P320" s="1604" t="s">
        <v>5344</v>
      </c>
      <c r="Q320" s="1553">
        <v>17373170973</v>
      </c>
      <c r="R320" s="1553" t="s">
        <v>5104</v>
      </c>
      <c r="S320" s="1561" t="s">
        <v>5258</v>
      </c>
      <c r="T320" s="1556"/>
    </row>
    <row r="321" spans="1:20" s="1582" customFormat="1" ht="32.1" customHeight="1">
      <c r="A321" s="1556">
        <v>12</v>
      </c>
      <c r="B321" s="1552" t="s">
        <v>5673</v>
      </c>
      <c r="C321" s="1552" t="s">
        <v>1067</v>
      </c>
      <c r="D321" s="1688"/>
      <c r="E321" s="1752"/>
      <c r="F321" s="1751">
        <v>205.16</v>
      </c>
      <c r="G321" s="1553" t="s">
        <v>31</v>
      </c>
      <c r="H321" s="1553" t="s">
        <v>32</v>
      </c>
      <c r="I321" s="1604" t="s">
        <v>5392</v>
      </c>
      <c r="J321" s="1580" t="s">
        <v>5341</v>
      </c>
      <c r="K321" s="1602" t="s">
        <v>5393</v>
      </c>
      <c r="L321" s="1602">
        <v>508774.85</v>
      </c>
      <c r="M321" s="1556">
        <v>414943.72</v>
      </c>
      <c r="N321" s="1687">
        <v>43922</v>
      </c>
      <c r="O321" s="1749"/>
      <c r="P321" s="1604" t="s">
        <v>5344</v>
      </c>
      <c r="Q321" s="1553">
        <v>17373170973</v>
      </c>
      <c r="R321" s="1553" t="s">
        <v>5104</v>
      </c>
      <c r="S321" s="1561" t="s">
        <v>5258</v>
      </c>
      <c r="T321" s="1556"/>
    </row>
    <row r="322" spans="1:20" s="1582" customFormat="1" ht="32.1" customHeight="1">
      <c r="A322" s="1556">
        <v>13</v>
      </c>
      <c r="B322" s="1552" t="s">
        <v>5674</v>
      </c>
      <c r="C322" s="1552" t="s">
        <v>1067</v>
      </c>
      <c r="D322" s="1753"/>
      <c r="E322" s="1754"/>
      <c r="F322" s="1751">
        <v>1.59</v>
      </c>
      <c r="G322" s="1553" t="s">
        <v>31</v>
      </c>
      <c r="H322" s="1553" t="s">
        <v>32</v>
      </c>
      <c r="I322" s="1604" t="s">
        <v>5392</v>
      </c>
      <c r="J322" s="1580" t="s">
        <v>5341</v>
      </c>
      <c r="K322" s="1602" t="s">
        <v>5345</v>
      </c>
      <c r="L322" s="1602">
        <v>15911.06</v>
      </c>
      <c r="M322" s="1556">
        <v>3211.5600000000099</v>
      </c>
      <c r="N322" s="1687">
        <v>44105</v>
      </c>
      <c r="O322" s="1749"/>
      <c r="P322" s="1604" t="s">
        <v>5344</v>
      </c>
      <c r="Q322" s="1553">
        <v>17373170973</v>
      </c>
      <c r="R322" s="1553" t="s">
        <v>5104</v>
      </c>
      <c r="S322" s="1561" t="s">
        <v>5258</v>
      </c>
      <c r="T322" s="1556"/>
    </row>
    <row r="323" spans="1:20" s="1582" customFormat="1" ht="32.1" customHeight="1">
      <c r="A323" s="1556">
        <v>14</v>
      </c>
      <c r="B323" s="1552" t="s">
        <v>2528</v>
      </c>
      <c r="C323" s="1552" t="s">
        <v>5675</v>
      </c>
      <c r="D323" s="1572" t="s">
        <v>45</v>
      </c>
      <c r="E323" s="1755">
        <v>1</v>
      </c>
      <c r="F323" s="1751">
        <v>141.13499999999999</v>
      </c>
      <c r="G323" s="1553"/>
      <c r="H323" s="1553"/>
      <c r="I323" s="1604"/>
      <c r="J323" s="1580"/>
      <c r="K323" s="1602"/>
      <c r="L323" s="1602">
        <v>618917.02</v>
      </c>
      <c r="M323" s="1556">
        <v>125311</v>
      </c>
      <c r="N323" s="1687">
        <v>44166</v>
      </c>
      <c r="O323" s="1749"/>
      <c r="P323" s="1604" t="s">
        <v>5344</v>
      </c>
      <c r="Q323" s="1553">
        <v>17373170973</v>
      </c>
      <c r="R323" s="1553" t="s">
        <v>5104</v>
      </c>
      <c r="S323" s="1561" t="s">
        <v>5258</v>
      </c>
      <c r="T323" s="1556"/>
    </row>
    <row r="324" spans="1:20" s="1582" customFormat="1" ht="32.1" customHeight="1">
      <c r="A324" s="1556">
        <v>15</v>
      </c>
      <c r="B324" s="1552" t="s">
        <v>5676</v>
      </c>
      <c r="C324" s="1552" t="s">
        <v>55</v>
      </c>
      <c r="D324" s="1552" t="s">
        <v>65</v>
      </c>
      <c r="E324" s="1751">
        <v>4</v>
      </c>
      <c r="F324" s="1751" t="s">
        <v>55</v>
      </c>
      <c r="G324" s="1553" t="s">
        <v>31</v>
      </c>
      <c r="H324" s="1553" t="s">
        <v>32</v>
      </c>
      <c r="I324" s="1604" t="s">
        <v>5677</v>
      </c>
      <c r="J324" s="1580" t="s">
        <v>5253</v>
      </c>
      <c r="K324" s="1602" t="s">
        <v>5254</v>
      </c>
      <c r="L324" s="1602">
        <v>600000</v>
      </c>
      <c r="M324" s="1556">
        <v>180000</v>
      </c>
      <c r="N324" s="1691">
        <v>43922</v>
      </c>
      <c r="O324" s="1693" t="s">
        <v>5255</v>
      </c>
      <c r="P324" s="1604" t="s">
        <v>5256</v>
      </c>
      <c r="Q324" s="1553">
        <v>18881106155</v>
      </c>
      <c r="R324" s="1553" t="s">
        <v>5257</v>
      </c>
      <c r="S324" s="1561" t="s">
        <v>5258</v>
      </c>
      <c r="T324" s="1556"/>
    </row>
    <row r="325" spans="1:20" s="1646" customFormat="1" ht="33" customHeight="1">
      <c r="A325" s="1556">
        <v>16</v>
      </c>
      <c r="B325" s="1574" t="s">
        <v>5678</v>
      </c>
      <c r="C325" s="1574" t="s">
        <v>1067</v>
      </c>
      <c r="D325" s="1737" t="s">
        <v>45</v>
      </c>
      <c r="E325" s="1553">
        <v>2</v>
      </c>
      <c r="F325" s="1553">
        <v>174.98</v>
      </c>
      <c r="G325" s="1553" t="s">
        <v>31</v>
      </c>
      <c r="H325" s="1553" t="s">
        <v>32</v>
      </c>
      <c r="I325" s="1580" t="s">
        <v>5677</v>
      </c>
      <c r="J325" s="1684" t="s">
        <v>5253</v>
      </c>
      <c r="K325" s="1748" t="s">
        <v>5254</v>
      </c>
      <c r="L325" s="1558">
        <v>529127.27139999997</v>
      </c>
      <c r="M325" s="1558">
        <v>158738.18142000001</v>
      </c>
      <c r="N325" s="1558">
        <v>2018.11</v>
      </c>
      <c r="O325" s="1694"/>
      <c r="P325" s="1604" t="s">
        <v>5256</v>
      </c>
      <c r="Q325" s="1553">
        <v>18881106155</v>
      </c>
      <c r="R325" s="1553" t="s">
        <v>5257</v>
      </c>
      <c r="S325" s="1561" t="s">
        <v>5258</v>
      </c>
      <c r="T325" s="1556"/>
    </row>
    <row r="326" spans="1:20" s="1646" customFormat="1" ht="33" customHeight="1">
      <c r="A326" s="1556">
        <v>17</v>
      </c>
      <c r="B326" s="1574" t="s">
        <v>5678</v>
      </c>
      <c r="C326" s="1574" t="s">
        <v>1067</v>
      </c>
      <c r="D326" s="1737" t="s">
        <v>45</v>
      </c>
      <c r="E326" s="1553">
        <v>1</v>
      </c>
      <c r="F326" s="1553">
        <v>88.12</v>
      </c>
      <c r="G326" s="1553" t="s">
        <v>31</v>
      </c>
      <c r="H326" s="1553" t="s">
        <v>32</v>
      </c>
      <c r="I326" s="1580" t="s">
        <v>5677</v>
      </c>
      <c r="J326" s="1684"/>
      <c r="K326" s="1748" t="s">
        <v>5254</v>
      </c>
      <c r="L326" s="1558">
        <v>266468.71159999998</v>
      </c>
      <c r="M326" s="1558">
        <v>79940.611600000004</v>
      </c>
      <c r="N326" s="1549">
        <v>2019.1</v>
      </c>
      <c r="O326" s="1694"/>
      <c r="P326" s="1604" t="s">
        <v>5256</v>
      </c>
      <c r="Q326" s="1553">
        <v>18881106155</v>
      </c>
      <c r="R326" s="1553" t="s">
        <v>5257</v>
      </c>
      <c r="S326" s="1561" t="s">
        <v>5258</v>
      </c>
      <c r="T326" s="1556"/>
    </row>
    <row r="327" spans="1:20" s="1646" customFormat="1" ht="33" customHeight="1">
      <c r="A327" s="1556">
        <v>18</v>
      </c>
      <c r="B327" s="1574" t="s">
        <v>5678</v>
      </c>
      <c r="C327" s="1574" t="s">
        <v>1067</v>
      </c>
      <c r="D327" s="1737" t="s">
        <v>45</v>
      </c>
      <c r="E327" s="1553">
        <v>1</v>
      </c>
      <c r="F327" s="1553">
        <v>88.12</v>
      </c>
      <c r="G327" s="1553" t="s">
        <v>31</v>
      </c>
      <c r="H327" s="1553" t="s">
        <v>32</v>
      </c>
      <c r="I327" s="1580" t="s">
        <v>5677</v>
      </c>
      <c r="J327" s="1684"/>
      <c r="K327" s="1748" t="s">
        <v>5254</v>
      </c>
      <c r="L327" s="1558">
        <v>259577.72760000001</v>
      </c>
      <c r="M327" s="1558">
        <v>77873.319600000003</v>
      </c>
      <c r="N327" s="1549">
        <v>2019.7</v>
      </c>
      <c r="O327" s="1756"/>
      <c r="P327" s="1604" t="s">
        <v>5256</v>
      </c>
      <c r="Q327" s="1553">
        <v>18881106155</v>
      </c>
      <c r="R327" s="1553" t="s">
        <v>5257</v>
      </c>
      <c r="S327" s="1561" t="s">
        <v>5258</v>
      </c>
      <c r="T327" s="1556"/>
    </row>
    <row r="328" spans="1:20" s="1646" customFormat="1" ht="33" customHeight="1">
      <c r="A328" s="1556">
        <v>19</v>
      </c>
      <c r="B328" s="1574" t="s">
        <v>5679</v>
      </c>
      <c r="C328" s="1574" t="s">
        <v>1067</v>
      </c>
      <c r="D328" s="1737" t="s">
        <v>65</v>
      </c>
      <c r="E328" s="1553">
        <v>2</v>
      </c>
      <c r="F328" s="1553">
        <v>186.46799999999999</v>
      </c>
      <c r="G328" s="1553" t="s">
        <v>31</v>
      </c>
      <c r="H328" s="1553" t="s">
        <v>32</v>
      </c>
      <c r="I328" s="1580"/>
      <c r="J328" s="1580" t="s">
        <v>1905</v>
      </c>
      <c r="K328" s="1748" t="s">
        <v>5404</v>
      </c>
      <c r="L328" s="1558">
        <v>715330.40628</v>
      </c>
      <c r="M328" s="1558">
        <v>548419.95628000004</v>
      </c>
      <c r="N328" s="1619">
        <v>2017.11</v>
      </c>
      <c r="O328" s="1560" t="s">
        <v>5405</v>
      </c>
      <c r="P328" s="1592" t="s">
        <v>5406</v>
      </c>
      <c r="Q328" s="1621">
        <v>18935151265</v>
      </c>
      <c r="R328" s="1553" t="s">
        <v>5407</v>
      </c>
      <c r="S328" s="1561" t="s">
        <v>5258</v>
      </c>
      <c r="T328" s="1556"/>
    </row>
    <row r="329" spans="1:20" s="1673" customFormat="1" ht="27" customHeight="1">
      <c r="A329" s="1556">
        <v>20</v>
      </c>
      <c r="B329" s="1574" t="s">
        <v>5680</v>
      </c>
      <c r="C329" s="1592"/>
      <c r="D329" s="1592" t="s">
        <v>154</v>
      </c>
      <c r="E329" s="1592">
        <v>37</v>
      </c>
      <c r="F329" s="1592"/>
      <c r="G329" s="1592" t="s">
        <v>31</v>
      </c>
      <c r="H329" s="1592" t="s">
        <v>32</v>
      </c>
      <c r="I329" s="1593"/>
      <c r="J329" s="1507"/>
      <c r="K329" s="1592" t="s">
        <v>5404</v>
      </c>
      <c r="L329" s="1583">
        <v>26640</v>
      </c>
      <c r="M329" s="1583">
        <v>20424</v>
      </c>
      <c r="N329" s="1619">
        <v>2017.11</v>
      </c>
      <c r="O329" s="1507" t="s">
        <v>5405</v>
      </c>
      <c r="P329" s="1592" t="s">
        <v>5406</v>
      </c>
      <c r="Q329" s="1621">
        <v>18935151265</v>
      </c>
      <c r="R329" s="1592" t="s">
        <v>5407</v>
      </c>
      <c r="S329" s="1592" t="s">
        <v>5258</v>
      </c>
      <c r="T329" s="1593"/>
    </row>
    <row r="330" spans="1:20" s="1402" customFormat="1" ht="48" customHeight="1">
      <c r="A330" s="1556">
        <v>21</v>
      </c>
      <c r="B330" s="1636" t="s">
        <v>5676</v>
      </c>
      <c r="C330" s="1757" t="s">
        <v>955</v>
      </c>
      <c r="D330" s="1758" t="s">
        <v>5681</v>
      </c>
      <c r="E330" s="1636">
        <v>12</v>
      </c>
      <c r="F330" s="1759"/>
      <c r="G330" s="1636" t="s">
        <v>31</v>
      </c>
      <c r="H330" s="1760" t="s">
        <v>32</v>
      </c>
      <c r="I330" s="1761"/>
      <c r="J330" s="1762" t="s">
        <v>5537</v>
      </c>
      <c r="K330" s="1636" t="s">
        <v>5682</v>
      </c>
      <c r="L330" s="1763">
        <v>92673.3</v>
      </c>
      <c r="M330" s="1764">
        <v>68346.539999999994</v>
      </c>
      <c r="N330" s="1765">
        <v>2021.6</v>
      </c>
      <c r="O330" s="1766" t="s">
        <v>5683</v>
      </c>
      <c r="P330" s="1761" t="s">
        <v>5540</v>
      </c>
      <c r="Q330" s="1767">
        <v>17335084560</v>
      </c>
      <c r="R330" s="1641" t="s">
        <v>5541</v>
      </c>
      <c r="S330" s="1760" t="s">
        <v>5258</v>
      </c>
      <c r="T330" s="1736"/>
    </row>
    <row r="331" spans="1:20" s="1402" customFormat="1" ht="48" customHeight="1">
      <c r="A331" s="1556">
        <v>22</v>
      </c>
      <c r="B331" s="1636" t="s">
        <v>5684</v>
      </c>
      <c r="C331" s="1757" t="s">
        <v>5685</v>
      </c>
      <c r="D331" s="1758" t="s">
        <v>5681</v>
      </c>
      <c r="E331" s="1636">
        <v>4</v>
      </c>
      <c r="F331" s="1759"/>
      <c r="G331" s="1636" t="s">
        <v>31</v>
      </c>
      <c r="H331" s="1760" t="s">
        <v>32</v>
      </c>
      <c r="I331" s="1761"/>
      <c r="J331" s="1762" t="s">
        <v>5537</v>
      </c>
      <c r="K331" s="1636" t="s">
        <v>5682</v>
      </c>
      <c r="L331" s="1763">
        <v>30891.08</v>
      </c>
      <c r="M331" s="1764">
        <v>22782.14</v>
      </c>
      <c r="N331" s="1765">
        <v>2021.6</v>
      </c>
      <c r="O331" s="1768"/>
      <c r="P331" s="1761" t="s">
        <v>5540</v>
      </c>
      <c r="Q331" s="1767">
        <v>17335084560</v>
      </c>
      <c r="R331" s="1641" t="s">
        <v>5541</v>
      </c>
      <c r="S331" s="1760" t="s">
        <v>5258</v>
      </c>
      <c r="T331" s="1736"/>
    </row>
    <row r="332" spans="1:20" s="1582" customFormat="1" ht="33" customHeight="1">
      <c r="A332" s="1556">
        <v>2</v>
      </c>
      <c r="B332" s="1665" t="s">
        <v>1073</v>
      </c>
      <c r="C332" s="1556"/>
      <c r="D332" s="1556"/>
      <c r="E332" s="1556"/>
      <c r="F332" s="1556"/>
      <c r="G332" s="1556"/>
      <c r="H332" s="1556"/>
      <c r="I332" s="1548"/>
      <c r="J332" s="1580"/>
      <c r="K332" s="1556"/>
      <c r="L332" s="1769"/>
      <c r="M332" s="1769"/>
      <c r="N332" s="1687"/>
      <c r="O332" s="1556"/>
      <c r="P332" s="1556"/>
      <c r="Q332" s="1556"/>
      <c r="R332" s="1556"/>
      <c r="S332" s="1556"/>
      <c r="T332" s="1556"/>
    </row>
    <row r="333" spans="1:20" s="1582" customFormat="1" ht="30.3" customHeight="1">
      <c r="A333" s="1556">
        <v>1</v>
      </c>
      <c r="B333" s="1554" t="s">
        <v>4507</v>
      </c>
      <c r="C333" s="1578" t="s">
        <v>540</v>
      </c>
      <c r="D333" s="1579" t="s">
        <v>1354</v>
      </c>
      <c r="E333" s="1555"/>
      <c r="F333" s="1555">
        <v>1</v>
      </c>
      <c r="G333" s="1556" t="s">
        <v>31</v>
      </c>
      <c r="H333" s="1556" t="s">
        <v>41</v>
      </c>
      <c r="I333" s="1548"/>
      <c r="J333" s="1580" t="s">
        <v>5358</v>
      </c>
      <c r="K333" s="1554" t="s">
        <v>5661</v>
      </c>
      <c r="L333" s="1770">
        <v>240000</v>
      </c>
      <c r="M333" s="1770">
        <v>72000</v>
      </c>
      <c r="N333" s="1747">
        <v>2018.1</v>
      </c>
      <c r="O333" s="1557" t="s">
        <v>5686</v>
      </c>
      <c r="P333" s="1545" t="s">
        <v>5360</v>
      </c>
      <c r="Q333" s="1548">
        <v>18837266576</v>
      </c>
      <c r="R333" s="1548" t="s">
        <v>5361</v>
      </c>
      <c r="S333" s="1549" t="s">
        <v>5258</v>
      </c>
      <c r="T333" s="1556"/>
    </row>
    <row r="334" spans="1:20" s="1582" customFormat="1" ht="30" customHeight="1">
      <c r="A334" s="1665" t="s">
        <v>1077</v>
      </c>
      <c r="B334" s="1744" t="s">
        <v>2536</v>
      </c>
      <c r="C334" s="1737" t="s">
        <v>1067</v>
      </c>
      <c r="D334" s="1556" t="s">
        <v>65</v>
      </c>
      <c r="E334" s="1556">
        <v>2</v>
      </c>
      <c r="F334" s="1556"/>
      <c r="G334" s="1556" t="s">
        <v>31</v>
      </c>
      <c r="H334" s="1556" t="s">
        <v>32</v>
      </c>
      <c r="I334" s="1556"/>
      <c r="J334" s="1556"/>
      <c r="K334" s="1552"/>
      <c r="L334" s="1556"/>
      <c r="M334" s="1556"/>
      <c r="N334" s="1687"/>
      <c r="O334" s="1556"/>
      <c r="P334" s="1556"/>
      <c r="Q334" s="1556"/>
      <c r="R334" s="1556"/>
      <c r="S334" s="1556"/>
      <c r="T334" s="1556"/>
    </row>
    <row r="335" spans="1:20" s="1582" customFormat="1" ht="30.3" customHeight="1">
      <c r="A335" s="1556">
        <v>1</v>
      </c>
      <c r="B335" s="1554" t="s">
        <v>2536</v>
      </c>
      <c r="C335" s="1578" t="s">
        <v>1067</v>
      </c>
      <c r="D335" s="1579" t="s">
        <v>65</v>
      </c>
      <c r="E335" s="1555"/>
      <c r="F335" s="1555">
        <v>1</v>
      </c>
      <c r="G335" s="1556" t="s">
        <v>31</v>
      </c>
      <c r="H335" s="1556" t="s">
        <v>41</v>
      </c>
      <c r="I335" s="1548"/>
      <c r="J335" s="1580" t="s">
        <v>5358</v>
      </c>
      <c r="K335" s="1554" t="s">
        <v>3744</v>
      </c>
      <c r="L335" s="1770">
        <v>544000</v>
      </c>
      <c r="M335" s="1770">
        <v>81600</v>
      </c>
      <c r="N335" s="1747">
        <v>2017.8</v>
      </c>
      <c r="O335" s="1557" t="s">
        <v>5686</v>
      </c>
      <c r="P335" s="1545" t="s">
        <v>5360</v>
      </c>
      <c r="Q335" s="1548">
        <v>18837266576</v>
      </c>
      <c r="R335" s="1548" t="s">
        <v>5361</v>
      </c>
      <c r="S335" s="1549" t="s">
        <v>5258</v>
      </c>
      <c r="T335" s="1556"/>
    </row>
    <row r="336" spans="1:20" s="1550" customFormat="1" ht="28.95" customHeight="1">
      <c r="A336" s="1556">
        <v>2</v>
      </c>
      <c r="B336" s="1552" t="s">
        <v>5687</v>
      </c>
      <c r="C336" s="1561" t="s">
        <v>2551</v>
      </c>
      <c r="D336" s="1650" t="s">
        <v>65</v>
      </c>
      <c r="E336" s="1771">
        <v>10</v>
      </c>
      <c r="F336" s="1556"/>
      <c r="G336" s="1556" t="s">
        <v>31</v>
      </c>
      <c r="H336" s="1616" t="s">
        <v>41</v>
      </c>
      <c r="I336" s="1556"/>
      <c r="J336" s="1552" t="s">
        <v>2153</v>
      </c>
      <c r="K336" s="1552" t="s">
        <v>5265</v>
      </c>
      <c r="L336" s="1772">
        <v>358772.05</v>
      </c>
      <c r="M336" s="1773">
        <v>107631.61500000001</v>
      </c>
      <c r="N336" s="1565">
        <v>2020.07</v>
      </c>
      <c r="O336" s="1774" t="s">
        <v>5425</v>
      </c>
      <c r="P336" s="1545" t="s">
        <v>5261</v>
      </c>
      <c r="Q336" s="1548">
        <v>19902766690</v>
      </c>
      <c r="R336" s="1556" t="s">
        <v>5262</v>
      </c>
      <c r="S336" s="1556" t="s">
        <v>5258</v>
      </c>
      <c r="T336" s="1549"/>
    </row>
    <row r="337" spans="1:21" s="1550" customFormat="1" ht="28.95" customHeight="1">
      <c r="A337" s="1556">
        <v>3</v>
      </c>
      <c r="B337" s="1556" t="s">
        <v>2536</v>
      </c>
      <c r="C337" s="1556" t="s">
        <v>1067</v>
      </c>
      <c r="D337" s="1556" t="s">
        <v>65</v>
      </c>
      <c r="E337" s="1556">
        <v>4</v>
      </c>
      <c r="F337" s="1556"/>
      <c r="G337" s="1556" t="s">
        <v>31</v>
      </c>
      <c r="H337" s="1556" t="s">
        <v>32</v>
      </c>
      <c r="I337" s="1556" t="s">
        <v>5392</v>
      </c>
      <c r="J337" s="1552" t="s">
        <v>5341</v>
      </c>
      <c r="K337" s="1552" t="s">
        <v>5345</v>
      </c>
      <c r="L337" s="1555">
        <v>1416625.06</v>
      </c>
      <c r="M337" s="1562">
        <v>201979.400000002</v>
      </c>
      <c r="N337" s="1565">
        <v>44105</v>
      </c>
      <c r="O337" s="1685" t="s">
        <v>5343</v>
      </c>
      <c r="P337" s="1545" t="s">
        <v>5344</v>
      </c>
      <c r="Q337" s="1548">
        <v>17373170973</v>
      </c>
      <c r="R337" s="1556" t="s">
        <v>5104</v>
      </c>
      <c r="S337" s="1556" t="s">
        <v>5258</v>
      </c>
      <c r="T337" s="1549"/>
    </row>
    <row r="338" spans="1:21" s="1550" customFormat="1" ht="28.95" customHeight="1">
      <c r="A338" s="1556">
        <v>4</v>
      </c>
      <c r="B338" s="1556" t="s">
        <v>2536</v>
      </c>
      <c r="C338" s="1556" t="s">
        <v>1067</v>
      </c>
      <c r="D338" s="1556" t="s">
        <v>65</v>
      </c>
      <c r="E338" s="1556">
        <v>2</v>
      </c>
      <c r="F338" s="1556"/>
      <c r="G338" s="1556" t="s">
        <v>31</v>
      </c>
      <c r="H338" s="1556" t="s">
        <v>32</v>
      </c>
      <c r="I338" s="1556"/>
      <c r="J338" s="1552"/>
      <c r="K338" s="1552"/>
      <c r="L338" s="1555">
        <v>427228.79</v>
      </c>
      <c r="M338" s="1562">
        <v>116950.74</v>
      </c>
      <c r="N338" s="1565">
        <v>43983</v>
      </c>
      <c r="O338" s="1688"/>
      <c r="P338" s="1545" t="s">
        <v>5344</v>
      </c>
      <c r="Q338" s="1548">
        <v>17373170973</v>
      </c>
      <c r="R338" s="1556" t="s">
        <v>5104</v>
      </c>
      <c r="S338" s="1556" t="s">
        <v>5258</v>
      </c>
      <c r="T338" s="1549"/>
    </row>
    <row r="339" spans="1:21" s="1582" customFormat="1" ht="33" customHeight="1">
      <c r="A339" s="1665" t="s">
        <v>1086</v>
      </c>
      <c r="B339" s="1744" t="s">
        <v>1087</v>
      </c>
      <c r="C339" s="1737"/>
      <c r="D339" s="1556"/>
      <c r="E339" s="1556"/>
      <c r="F339" s="1556"/>
      <c r="G339" s="1556"/>
      <c r="H339" s="1556"/>
      <c r="I339" s="1548"/>
      <c r="J339" s="1545"/>
      <c r="K339" s="1552"/>
      <c r="L339" s="1576"/>
      <c r="M339" s="1576"/>
      <c r="N339" s="1687"/>
      <c r="O339" s="1556"/>
      <c r="P339" s="1556"/>
      <c r="Q339" s="1556"/>
      <c r="R339" s="1556"/>
      <c r="S339" s="1556"/>
      <c r="T339" s="1556"/>
    </row>
    <row r="340" spans="1:21" s="1582" customFormat="1" ht="33" customHeight="1">
      <c r="A340" s="1665">
        <v>1</v>
      </c>
      <c r="B340" s="1744" t="s">
        <v>1268</v>
      </c>
      <c r="C340" s="1737"/>
      <c r="D340" s="1556"/>
      <c r="E340" s="1556"/>
      <c r="F340" s="1556"/>
      <c r="G340" s="1556"/>
      <c r="H340" s="1556"/>
      <c r="I340" s="1548"/>
      <c r="J340" s="1545"/>
      <c r="K340" s="1552"/>
      <c r="L340" s="1576"/>
      <c r="M340" s="1576"/>
      <c r="N340" s="1687"/>
      <c r="O340" s="1556"/>
      <c r="P340" s="1556"/>
      <c r="Q340" s="1556"/>
      <c r="R340" s="1556"/>
      <c r="S340" s="1556"/>
      <c r="T340" s="1556"/>
    </row>
    <row r="341" spans="1:21" s="1673" customFormat="1" ht="63">
      <c r="A341" s="1593">
        <v>1</v>
      </c>
      <c r="B341" s="1592" t="s">
        <v>1268</v>
      </c>
      <c r="C341" s="1741" t="s">
        <v>5688</v>
      </c>
      <c r="D341" s="1741" t="s">
        <v>1103</v>
      </c>
      <c r="E341" s="1740">
        <v>23550</v>
      </c>
      <c r="F341" s="1740"/>
      <c r="G341" s="1741" t="s">
        <v>31</v>
      </c>
      <c r="H341" s="1741" t="s">
        <v>32</v>
      </c>
      <c r="I341" s="1740"/>
      <c r="J341" s="1742" t="s">
        <v>5659</v>
      </c>
      <c r="K341" s="1742" t="s">
        <v>2645</v>
      </c>
      <c r="L341" s="1740">
        <v>2155443.77</v>
      </c>
      <c r="M341" s="1740">
        <v>740933.79593749903</v>
      </c>
      <c r="N341" s="1740">
        <v>2018.04</v>
      </c>
      <c r="O341" s="1548" t="s">
        <v>5418</v>
      </c>
      <c r="P341" s="1545" t="s">
        <v>5419</v>
      </c>
      <c r="Q341" s="1548">
        <v>18235424112</v>
      </c>
      <c r="R341" s="1743" t="s">
        <v>1670</v>
      </c>
      <c r="S341" s="1549" t="s">
        <v>5258</v>
      </c>
      <c r="T341" s="1593"/>
    </row>
    <row r="342" spans="1:21" s="1719" customFormat="1" ht="63">
      <c r="A342" s="1593">
        <v>2</v>
      </c>
      <c r="B342" s="1592" t="s">
        <v>1325</v>
      </c>
      <c r="C342" s="1714" t="s">
        <v>955</v>
      </c>
      <c r="D342" s="1741" t="s">
        <v>1103</v>
      </c>
      <c r="E342" s="1740">
        <v>16014.3</v>
      </c>
      <c r="F342" s="1715"/>
      <c r="G342" s="1741" t="s">
        <v>31</v>
      </c>
      <c r="H342" s="1741" t="s">
        <v>32</v>
      </c>
      <c r="I342" s="1715"/>
      <c r="J342" s="1742" t="s">
        <v>5659</v>
      </c>
      <c r="K342" s="1742" t="s">
        <v>5689</v>
      </c>
      <c r="L342" s="1740">
        <v>1034814.69026549</v>
      </c>
      <c r="M342" s="1740">
        <v>310444.69026548701</v>
      </c>
      <c r="N342" s="1740">
        <v>2019.12</v>
      </c>
      <c r="O342" s="1548" t="s">
        <v>5418</v>
      </c>
      <c r="P342" s="1545" t="s">
        <v>5419</v>
      </c>
      <c r="Q342" s="1548">
        <v>18235424112</v>
      </c>
      <c r="R342" s="1743" t="s">
        <v>1670</v>
      </c>
      <c r="S342" s="1549" t="s">
        <v>5258</v>
      </c>
      <c r="T342" s="1715"/>
    </row>
    <row r="343" spans="1:21" s="1582" customFormat="1" ht="33" customHeight="1">
      <c r="A343" s="1593">
        <v>3</v>
      </c>
      <c r="B343" s="1737" t="s">
        <v>5690</v>
      </c>
      <c r="C343" s="1737" t="s">
        <v>5691</v>
      </c>
      <c r="D343" s="1553" t="s">
        <v>1103</v>
      </c>
      <c r="E343" s="1553"/>
      <c r="F343" s="1553">
        <v>3043.51</v>
      </c>
      <c r="G343" s="1553" t="s">
        <v>31</v>
      </c>
      <c r="H343" s="1553" t="s">
        <v>32</v>
      </c>
      <c r="I343" s="1548" t="s">
        <v>55</v>
      </c>
      <c r="J343" s="1559" t="s">
        <v>5350</v>
      </c>
      <c r="K343" s="1645" t="s">
        <v>2645</v>
      </c>
      <c r="L343" s="1576">
        <v>915746.4</v>
      </c>
      <c r="M343" s="1576">
        <v>274723.92</v>
      </c>
      <c r="N343" s="1687">
        <v>43636</v>
      </c>
      <c r="O343" s="1645" t="s">
        <v>5352</v>
      </c>
      <c r="P343" s="1556" t="s">
        <v>5353</v>
      </c>
      <c r="Q343" s="1556">
        <v>18535240344</v>
      </c>
      <c r="R343" s="1556" t="s">
        <v>5354</v>
      </c>
      <c r="S343" s="1549" t="s">
        <v>5258</v>
      </c>
      <c r="T343" s="1556"/>
      <c r="U343" s="1550"/>
    </row>
    <row r="344" spans="1:21" s="1582" customFormat="1" ht="33" customHeight="1">
      <c r="A344" s="1593">
        <v>4</v>
      </c>
      <c r="B344" s="1737" t="s">
        <v>5692</v>
      </c>
      <c r="C344" s="1737" t="s">
        <v>5691</v>
      </c>
      <c r="D344" s="1553" t="s">
        <v>1103</v>
      </c>
      <c r="E344" s="1553"/>
      <c r="F344" s="1553">
        <v>344.596</v>
      </c>
      <c r="G344" s="1553" t="s">
        <v>31</v>
      </c>
      <c r="H344" s="1553" t="s">
        <v>32</v>
      </c>
      <c r="I344" s="1548" t="s">
        <v>55</v>
      </c>
      <c r="J344" s="1559"/>
      <c r="K344" s="1645"/>
      <c r="L344" s="1576">
        <v>51841.88</v>
      </c>
      <c r="M344" s="1576">
        <v>15552.56</v>
      </c>
      <c r="N344" s="1687">
        <v>43636</v>
      </c>
      <c r="O344" s="1645"/>
      <c r="P344" s="1556" t="s">
        <v>5353</v>
      </c>
      <c r="Q344" s="1556">
        <v>18535240344</v>
      </c>
      <c r="R344" s="1556" t="s">
        <v>5354</v>
      </c>
      <c r="S344" s="1549" t="s">
        <v>5258</v>
      </c>
      <c r="T344" s="1556"/>
      <c r="U344" s="1550"/>
    </row>
    <row r="345" spans="1:21" s="1582" customFormat="1" ht="33" customHeight="1">
      <c r="A345" s="1593">
        <v>5</v>
      </c>
      <c r="B345" s="1737" t="s">
        <v>5693</v>
      </c>
      <c r="C345" s="1737" t="s">
        <v>5694</v>
      </c>
      <c r="D345" s="1553" t="s">
        <v>154</v>
      </c>
      <c r="E345" s="1553"/>
      <c r="F345" s="1553">
        <v>1</v>
      </c>
      <c r="G345" s="1553" t="s">
        <v>31</v>
      </c>
      <c r="H345" s="1553" t="s">
        <v>32</v>
      </c>
      <c r="I345" s="1548" t="s">
        <v>55</v>
      </c>
      <c r="J345" s="1559"/>
      <c r="K345" s="1645"/>
      <c r="L345" s="1576">
        <v>2654.87</v>
      </c>
      <c r="M345" s="1576">
        <v>796.46100000000001</v>
      </c>
      <c r="N345" s="1687">
        <v>43636</v>
      </c>
      <c r="O345" s="1645"/>
      <c r="P345" s="1556" t="s">
        <v>5353</v>
      </c>
      <c r="Q345" s="1556">
        <v>18535240344</v>
      </c>
      <c r="R345" s="1556" t="s">
        <v>5354</v>
      </c>
      <c r="S345" s="1549" t="s">
        <v>5258</v>
      </c>
      <c r="T345" s="1556"/>
      <c r="U345" s="1550"/>
    </row>
    <row r="346" spans="1:21" s="1582" customFormat="1" ht="33" customHeight="1">
      <c r="A346" s="1593">
        <v>6</v>
      </c>
      <c r="B346" s="1556" t="s">
        <v>5695</v>
      </c>
      <c r="C346" s="1556" t="s">
        <v>5696</v>
      </c>
      <c r="D346" s="1549" t="s">
        <v>2352</v>
      </c>
      <c r="E346" s="1556"/>
      <c r="F346" s="1556">
        <v>3000</v>
      </c>
      <c r="G346" s="1556" t="s">
        <v>31</v>
      </c>
      <c r="H346" s="1556" t="s">
        <v>32</v>
      </c>
      <c r="I346" s="1548" t="s">
        <v>55</v>
      </c>
      <c r="J346" s="1559"/>
      <c r="K346" s="1552" t="s">
        <v>5697</v>
      </c>
      <c r="L346" s="1583">
        <v>438053.1</v>
      </c>
      <c r="M346" s="1583">
        <v>87610.62</v>
      </c>
      <c r="N346" s="1687">
        <v>43695</v>
      </c>
      <c r="O346" s="1645"/>
      <c r="P346" s="1556" t="s">
        <v>5353</v>
      </c>
      <c r="Q346" s="1556">
        <v>18535240344</v>
      </c>
      <c r="R346" s="1556" t="s">
        <v>5354</v>
      </c>
      <c r="S346" s="1549" t="s">
        <v>5258</v>
      </c>
      <c r="T346" s="1556"/>
      <c r="U346" s="1550"/>
    </row>
    <row r="347" spans="1:21" s="1582" customFormat="1" ht="33" customHeight="1">
      <c r="A347" s="1593">
        <v>7</v>
      </c>
      <c r="B347" s="1556" t="s">
        <v>5695</v>
      </c>
      <c r="C347" s="1556" t="s">
        <v>5696</v>
      </c>
      <c r="D347" s="1549" t="s">
        <v>2352</v>
      </c>
      <c r="E347" s="1556"/>
      <c r="F347" s="1556">
        <v>2000</v>
      </c>
      <c r="G347" s="1556" t="s">
        <v>31</v>
      </c>
      <c r="H347" s="1556" t="s">
        <v>32</v>
      </c>
      <c r="I347" s="1548" t="s">
        <v>55</v>
      </c>
      <c r="J347" s="1559"/>
      <c r="K347" s="1552" t="s">
        <v>5698</v>
      </c>
      <c r="L347" s="1583">
        <v>310679.61</v>
      </c>
      <c r="M347" s="1583">
        <v>62135.921999999999</v>
      </c>
      <c r="N347" s="1687">
        <v>43820</v>
      </c>
      <c r="O347" s="1645"/>
      <c r="P347" s="1556" t="s">
        <v>5353</v>
      </c>
      <c r="Q347" s="1556">
        <v>18535240344</v>
      </c>
      <c r="R347" s="1556" t="s">
        <v>5354</v>
      </c>
      <c r="S347" s="1549" t="s">
        <v>5258</v>
      </c>
      <c r="T347" s="1556"/>
      <c r="U347" s="1550"/>
    </row>
    <row r="348" spans="1:21" s="1719" customFormat="1" ht="24" customHeight="1">
      <c r="A348" s="1593">
        <v>8</v>
      </c>
      <c r="B348" s="1556" t="s">
        <v>1297</v>
      </c>
      <c r="C348" s="1556" t="s">
        <v>5699</v>
      </c>
      <c r="D348" s="1556" t="s">
        <v>1122</v>
      </c>
      <c r="E348" s="1593"/>
      <c r="F348" s="1556">
        <v>3528</v>
      </c>
      <c r="G348" s="1556" t="s">
        <v>31</v>
      </c>
      <c r="H348" s="1556" t="s">
        <v>32</v>
      </c>
      <c r="I348" s="1593"/>
      <c r="J348" s="1716" t="s">
        <v>5253</v>
      </c>
      <c r="K348" s="1717" t="s">
        <v>5700</v>
      </c>
      <c r="L348" s="1718">
        <v>1119293.28</v>
      </c>
      <c r="M348" s="1718">
        <v>335787.984</v>
      </c>
      <c r="N348" s="1549">
        <v>2018.5</v>
      </c>
      <c r="O348" s="1681" t="s">
        <v>5701</v>
      </c>
      <c r="P348" s="1592" t="s">
        <v>5256</v>
      </c>
      <c r="Q348" s="1556">
        <v>18881106155</v>
      </c>
      <c r="R348" s="1592" t="s">
        <v>5257</v>
      </c>
      <c r="S348" s="1592" t="s">
        <v>3026</v>
      </c>
      <c r="T348" s="1593"/>
    </row>
    <row r="349" spans="1:21" s="1719" customFormat="1" ht="24" customHeight="1">
      <c r="A349" s="1593">
        <v>9</v>
      </c>
      <c r="B349" s="1556" t="s">
        <v>1297</v>
      </c>
      <c r="C349" s="1556" t="s">
        <v>5699</v>
      </c>
      <c r="D349" s="1556" t="s">
        <v>1122</v>
      </c>
      <c r="E349" s="1593"/>
      <c r="F349" s="1556">
        <v>1311</v>
      </c>
      <c r="G349" s="1556" t="s">
        <v>31</v>
      </c>
      <c r="H349" s="1556" t="s">
        <v>32</v>
      </c>
      <c r="I349" s="1593"/>
      <c r="J349" s="1716" t="s">
        <v>5253</v>
      </c>
      <c r="K349" s="1717" t="s">
        <v>5702</v>
      </c>
      <c r="L349" s="1718">
        <v>340860</v>
      </c>
      <c r="M349" s="1718">
        <v>102258</v>
      </c>
      <c r="N349" s="1549">
        <v>2018.5</v>
      </c>
      <c r="O349" s="1681"/>
      <c r="P349" s="1592" t="s">
        <v>5256</v>
      </c>
      <c r="Q349" s="1556">
        <v>18881106155</v>
      </c>
      <c r="R349" s="1592" t="s">
        <v>5257</v>
      </c>
      <c r="S349" s="1592" t="s">
        <v>3026</v>
      </c>
      <c r="T349" s="1593"/>
    </row>
    <row r="350" spans="1:21" s="1719" customFormat="1" ht="24" customHeight="1">
      <c r="A350" s="1593">
        <v>10</v>
      </c>
      <c r="B350" s="1556" t="s">
        <v>1297</v>
      </c>
      <c r="C350" s="1556" t="s">
        <v>5699</v>
      </c>
      <c r="D350" s="1556" t="s">
        <v>1122</v>
      </c>
      <c r="E350" s="1593"/>
      <c r="F350" s="1556">
        <v>1399</v>
      </c>
      <c r="G350" s="1556" t="s">
        <v>31</v>
      </c>
      <c r="H350" s="1556" t="s">
        <v>32</v>
      </c>
      <c r="I350" s="1593"/>
      <c r="J350" s="1716" t="s">
        <v>5253</v>
      </c>
      <c r="K350" s="1717" t="s">
        <v>5702</v>
      </c>
      <c r="L350" s="1718">
        <v>363740</v>
      </c>
      <c r="M350" s="1718">
        <v>109122</v>
      </c>
      <c r="N350" s="1558">
        <v>2018.1</v>
      </c>
      <c r="O350" s="1681"/>
      <c r="P350" s="1592" t="s">
        <v>5256</v>
      </c>
      <c r="Q350" s="1556">
        <v>18881106155</v>
      </c>
      <c r="R350" s="1592" t="s">
        <v>5257</v>
      </c>
      <c r="S350" s="1592" t="s">
        <v>3026</v>
      </c>
      <c r="T350" s="1593"/>
    </row>
    <row r="351" spans="1:21" s="1719" customFormat="1" ht="24" customHeight="1">
      <c r="A351" s="1593">
        <v>11</v>
      </c>
      <c r="B351" s="1556" t="s">
        <v>1297</v>
      </c>
      <c r="C351" s="1556" t="s">
        <v>5699</v>
      </c>
      <c r="D351" s="1556" t="s">
        <v>1122</v>
      </c>
      <c r="E351" s="1715"/>
      <c r="F351" s="1556">
        <v>330.82</v>
      </c>
      <c r="G351" s="1556" t="s">
        <v>31</v>
      </c>
      <c r="H351" s="1556" t="s">
        <v>32</v>
      </c>
      <c r="I351" s="1715"/>
      <c r="J351" s="1716" t="s">
        <v>5253</v>
      </c>
      <c r="K351" s="1717" t="s">
        <v>5703</v>
      </c>
      <c r="L351" s="1718">
        <v>89321.4</v>
      </c>
      <c r="M351" s="1718">
        <v>26796.42</v>
      </c>
      <c r="N351" s="1558">
        <v>2018.1</v>
      </c>
      <c r="O351" s="1681"/>
      <c r="P351" s="1592" t="s">
        <v>5256</v>
      </c>
      <c r="Q351" s="1556">
        <v>18881106155</v>
      </c>
      <c r="R351" s="1592" t="s">
        <v>5257</v>
      </c>
      <c r="S351" s="1592" t="s">
        <v>3026</v>
      </c>
      <c r="T351" s="1715"/>
    </row>
    <row r="352" spans="1:21" s="1719" customFormat="1" ht="24" customHeight="1">
      <c r="A352" s="1593">
        <v>12</v>
      </c>
      <c r="B352" s="1556" t="s">
        <v>1297</v>
      </c>
      <c r="C352" s="1556" t="s">
        <v>55</v>
      </c>
      <c r="D352" s="1556" t="s">
        <v>1122</v>
      </c>
      <c r="E352" s="1714"/>
      <c r="F352" s="1556">
        <v>966</v>
      </c>
      <c r="G352" s="1556" t="s">
        <v>31</v>
      </c>
      <c r="H352" s="1556" t="s">
        <v>32</v>
      </c>
      <c r="I352" s="1715"/>
      <c r="J352" s="1716" t="s">
        <v>5253</v>
      </c>
      <c r="K352" s="1717"/>
      <c r="L352" s="1718">
        <v>251160</v>
      </c>
      <c r="M352" s="1718">
        <v>75348</v>
      </c>
      <c r="N352" s="1549">
        <v>2018.5</v>
      </c>
      <c r="O352" s="1645"/>
      <c r="P352" s="1592" t="s">
        <v>5256</v>
      </c>
      <c r="Q352" s="1556">
        <v>18881106155</v>
      </c>
      <c r="R352" s="1592" t="s">
        <v>5257</v>
      </c>
      <c r="S352" s="1592" t="s">
        <v>3026</v>
      </c>
      <c r="T352" s="1592" t="s">
        <v>5557</v>
      </c>
    </row>
    <row r="353" spans="1:20" s="1719" customFormat="1" ht="24" customHeight="1">
      <c r="A353" s="1593">
        <v>13</v>
      </c>
      <c r="B353" s="1775" t="s">
        <v>1297</v>
      </c>
      <c r="C353" s="1552" t="s">
        <v>5699</v>
      </c>
      <c r="D353" s="1556" t="s">
        <v>1122</v>
      </c>
      <c r="E353" s="1714"/>
      <c r="F353" s="1556">
        <v>355.4</v>
      </c>
      <c r="G353" s="1556" t="s">
        <v>31</v>
      </c>
      <c r="H353" s="1556" t="s">
        <v>32</v>
      </c>
      <c r="I353" s="1715"/>
      <c r="J353" s="1716" t="s">
        <v>5253</v>
      </c>
      <c r="K353" s="1717" t="s">
        <v>5704</v>
      </c>
      <c r="L353" s="1718">
        <v>90609.23</v>
      </c>
      <c r="M353" s="1718">
        <v>54365.538</v>
      </c>
      <c r="N353" s="1549">
        <v>2021.04</v>
      </c>
      <c r="O353" s="1645"/>
      <c r="P353" s="1592" t="s">
        <v>5256</v>
      </c>
      <c r="Q353" s="1556">
        <v>18881106155</v>
      </c>
      <c r="R353" s="1592" t="s">
        <v>5257</v>
      </c>
      <c r="S353" s="1592" t="s">
        <v>3026</v>
      </c>
      <c r="T353" s="1593"/>
    </row>
    <row r="354" spans="1:20" s="1605" customFormat="1" ht="33" customHeight="1">
      <c r="A354" s="1593">
        <v>14</v>
      </c>
      <c r="B354" s="1737" t="s">
        <v>5705</v>
      </c>
      <c r="C354" s="1737" t="s">
        <v>5706</v>
      </c>
      <c r="D354" s="1553" t="s">
        <v>1122</v>
      </c>
      <c r="E354" s="1553"/>
      <c r="F354" s="1553">
        <v>1998.38</v>
      </c>
      <c r="G354" s="1553" t="s">
        <v>31</v>
      </c>
      <c r="H354" s="1553" t="s">
        <v>32</v>
      </c>
      <c r="I354" s="1548"/>
      <c r="J354" s="1557" t="s">
        <v>5253</v>
      </c>
      <c r="K354" s="1566" t="s">
        <v>5707</v>
      </c>
      <c r="L354" s="1576">
        <v>1354901.64</v>
      </c>
      <c r="M354" s="1576">
        <v>406470.49200000003</v>
      </c>
      <c r="N354" s="1576">
        <v>2018.5</v>
      </c>
      <c r="O354" s="1776"/>
      <c r="P354" s="1556"/>
      <c r="Q354" s="1556"/>
      <c r="R354" s="1556"/>
      <c r="S354" s="1549"/>
      <c r="T354" s="1611"/>
    </row>
    <row r="355" spans="1:20" s="1719" customFormat="1" ht="24" customHeight="1">
      <c r="A355" s="1593">
        <v>15</v>
      </c>
      <c r="B355" s="1556" t="s">
        <v>5705</v>
      </c>
      <c r="C355" s="1556" t="s">
        <v>5706</v>
      </c>
      <c r="D355" s="1556" t="s">
        <v>1122</v>
      </c>
      <c r="E355" s="1715"/>
      <c r="F355" s="1556">
        <v>1998.38</v>
      </c>
      <c r="G355" s="1556" t="s">
        <v>31</v>
      </c>
      <c r="H355" s="1556" t="s">
        <v>32</v>
      </c>
      <c r="I355" s="1715"/>
      <c r="J355" s="1716" t="s">
        <v>5253</v>
      </c>
      <c r="K355" s="1717" t="s">
        <v>5707</v>
      </c>
      <c r="L355" s="1718">
        <v>1354901.64</v>
      </c>
      <c r="M355" s="1718">
        <v>406470.49200000003</v>
      </c>
      <c r="N355" s="1549">
        <v>2018.5</v>
      </c>
      <c r="O355" s="1645"/>
      <c r="P355" s="1592" t="s">
        <v>5256</v>
      </c>
      <c r="Q355" s="1556">
        <v>18881106155</v>
      </c>
      <c r="R355" s="1592" t="s">
        <v>5257</v>
      </c>
      <c r="S355" s="1592" t="s">
        <v>3026</v>
      </c>
      <c r="T355" s="1715"/>
    </row>
    <row r="356" spans="1:20" s="1719" customFormat="1" ht="24" customHeight="1">
      <c r="A356" s="1593">
        <v>16</v>
      </c>
      <c r="B356" s="1775" t="s">
        <v>2707</v>
      </c>
      <c r="C356" s="1552" t="s">
        <v>55</v>
      </c>
      <c r="D356" s="1556" t="s">
        <v>1122</v>
      </c>
      <c r="E356" s="1715"/>
      <c r="F356" s="1556">
        <v>353.77</v>
      </c>
      <c r="G356" s="1556" t="s">
        <v>31</v>
      </c>
      <c r="H356" s="1556" t="s">
        <v>32</v>
      </c>
      <c r="I356" s="1715"/>
      <c r="J356" s="1716" t="s">
        <v>5253</v>
      </c>
      <c r="K356" s="1717" t="s">
        <v>5704</v>
      </c>
      <c r="L356" s="1718">
        <v>32957.213199999998</v>
      </c>
      <c r="M356" s="1718">
        <v>19774.32792</v>
      </c>
      <c r="N356" s="1549">
        <v>2021.04</v>
      </c>
      <c r="O356" s="1645"/>
      <c r="P356" s="1592" t="s">
        <v>5256</v>
      </c>
      <c r="Q356" s="1556">
        <v>18881106155</v>
      </c>
      <c r="R356" s="1592" t="s">
        <v>5257</v>
      </c>
      <c r="S356" s="1592" t="s">
        <v>3026</v>
      </c>
      <c r="T356" s="1715"/>
    </row>
    <row r="357" spans="1:20" s="1719" customFormat="1" ht="24" customHeight="1">
      <c r="A357" s="1593">
        <v>17</v>
      </c>
      <c r="B357" s="1556" t="s">
        <v>2707</v>
      </c>
      <c r="C357" s="1556"/>
      <c r="D357" s="1556" t="s">
        <v>1122</v>
      </c>
      <c r="E357" s="1715"/>
      <c r="F357" s="1556">
        <v>645.4</v>
      </c>
      <c r="G357" s="1556" t="s">
        <v>31</v>
      </c>
      <c r="H357" s="1556" t="s">
        <v>32</v>
      </c>
      <c r="I357" s="1715"/>
      <c r="J357" s="1716" t="s">
        <v>5253</v>
      </c>
      <c r="K357" s="1717" t="s">
        <v>5703</v>
      </c>
      <c r="L357" s="1718">
        <v>103264</v>
      </c>
      <c r="M357" s="1718">
        <v>30979.200000000001</v>
      </c>
      <c r="N357" s="1558">
        <v>2018.1</v>
      </c>
      <c r="O357" s="1645"/>
      <c r="P357" s="1592" t="s">
        <v>5256</v>
      </c>
      <c r="Q357" s="1556">
        <v>18881106155</v>
      </c>
      <c r="R357" s="1592" t="s">
        <v>5257</v>
      </c>
      <c r="S357" s="1592" t="s">
        <v>3026</v>
      </c>
      <c r="T357" s="1715"/>
    </row>
    <row r="358" spans="1:20" s="1719" customFormat="1" ht="24" customHeight="1">
      <c r="A358" s="1593">
        <v>18</v>
      </c>
      <c r="B358" s="1556" t="s">
        <v>2707</v>
      </c>
      <c r="C358" s="1556" t="s">
        <v>5708</v>
      </c>
      <c r="D358" s="1556" t="s">
        <v>1122</v>
      </c>
      <c r="E358" s="1715"/>
      <c r="F358" s="1556">
        <v>485.5</v>
      </c>
      <c r="G358" s="1556" t="s">
        <v>31</v>
      </c>
      <c r="H358" s="1556" t="s">
        <v>32</v>
      </c>
      <c r="I358" s="1715"/>
      <c r="J358" s="1716" t="s">
        <v>5253</v>
      </c>
      <c r="K358" s="1717" t="s">
        <v>5702</v>
      </c>
      <c r="L358" s="1718">
        <v>67970</v>
      </c>
      <c r="M358" s="1718">
        <v>20391</v>
      </c>
      <c r="N358" s="1549">
        <v>2019.1</v>
      </c>
      <c r="O358" s="1552" t="s">
        <v>5630</v>
      </c>
      <c r="P358" s="1592" t="s">
        <v>5256</v>
      </c>
      <c r="Q358" s="1556">
        <v>18881106155</v>
      </c>
      <c r="R358" s="1592" t="s">
        <v>5257</v>
      </c>
      <c r="S358" s="1592" t="s">
        <v>3026</v>
      </c>
      <c r="T358" s="1715"/>
    </row>
    <row r="359" spans="1:20" s="1605" customFormat="1" ht="33" customHeight="1">
      <c r="A359" s="1593">
        <v>19</v>
      </c>
      <c r="B359" s="1737" t="s">
        <v>2707</v>
      </c>
      <c r="C359" s="1737" t="s">
        <v>5708</v>
      </c>
      <c r="D359" s="1553" t="s">
        <v>1122</v>
      </c>
      <c r="E359" s="1553"/>
      <c r="F359" s="1553">
        <v>485.5</v>
      </c>
      <c r="G359" s="1553" t="s">
        <v>31</v>
      </c>
      <c r="H359" s="1553" t="s">
        <v>32</v>
      </c>
      <c r="I359" s="1548"/>
      <c r="J359" s="1557" t="s">
        <v>5253</v>
      </c>
      <c r="K359" s="1566" t="s">
        <v>5702</v>
      </c>
      <c r="L359" s="1576">
        <v>67970</v>
      </c>
      <c r="M359" s="1576">
        <v>20391</v>
      </c>
      <c r="N359" s="1576">
        <v>2019.1</v>
      </c>
      <c r="O359" s="1710"/>
      <c r="P359" s="1556"/>
      <c r="Q359" s="1556"/>
      <c r="R359" s="1556"/>
      <c r="S359" s="1584"/>
      <c r="T359" s="1611"/>
    </row>
    <row r="360" spans="1:20" s="1582" customFormat="1" ht="33" customHeight="1">
      <c r="A360" s="1593">
        <v>20</v>
      </c>
      <c r="B360" s="1777" t="s">
        <v>5709</v>
      </c>
      <c r="C360" s="1722"/>
      <c r="D360" s="1721" t="s">
        <v>1103</v>
      </c>
      <c r="E360" s="1721">
        <v>1369.52</v>
      </c>
      <c r="F360" s="1553"/>
      <c r="G360" s="1616" t="s">
        <v>31</v>
      </c>
      <c r="H360" s="1616" t="s">
        <v>32</v>
      </c>
      <c r="I360" s="1722"/>
      <c r="J360" s="1688" t="s">
        <v>2153</v>
      </c>
      <c r="K360" s="1778" t="s">
        <v>2645</v>
      </c>
      <c r="L360" s="1779">
        <v>203668.88</v>
      </c>
      <c r="M360" s="1724">
        <v>61100.666333333997</v>
      </c>
      <c r="N360" s="1780" t="s">
        <v>3361</v>
      </c>
      <c r="O360" s="1615" t="s">
        <v>5425</v>
      </c>
      <c r="P360" s="1726" t="s">
        <v>5261</v>
      </c>
      <c r="Q360" s="1616">
        <v>19902766690</v>
      </c>
      <c r="R360" s="1616" t="s">
        <v>5262</v>
      </c>
      <c r="S360" s="1727" t="s">
        <v>5258</v>
      </c>
      <c r="T360" s="1722"/>
    </row>
    <row r="361" spans="1:20" s="1582" customFormat="1" ht="33" customHeight="1">
      <c r="A361" s="1593">
        <v>21</v>
      </c>
      <c r="B361" s="1737" t="s">
        <v>5710</v>
      </c>
      <c r="C361" s="1556" t="s">
        <v>5711</v>
      </c>
      <c r="D361" s="1553" t="s">
        <v>1103</v>
      </c>
      <c r="E361" s="1553">
        <v>174.39</v>
      </c>
      <c r="F361" s="1553"/>
      <c r="G361" s="1548" t="s">
        <v>31</v>
      </c>
      <c r="H361" s="1548" t="s">
        <v>32</v>
      </c>
      <c r="I361" s="1556"/>
      <c r="J361" s="1645"/>
      <c r="K361" s="1781"/>
      <c r="L361" s="1782">
        <v>50676.84</v>
      </c>
      <c r="M361" s="1562">
        <v>15203.056500000001</v>
      </c>
      <c r="N361" s="1783" t="s">
        <v>3361</v>
      </c>
      <c r="O361" s="1559"/>
      <c r="P361" s="1545" t="s">
        <v>5261</v>
      </c>
      <c r="Q361" s="1548">
        <v>19902766690</v>
      </c>
      <c r="R361" s="1548" t="s">
        <v>5262</v>
      </c>
      <c r="S361" s="1549" t="s">
        <v>5258</v>
      </c>
      <c r="T361" s="1556"/>
    </row>
    <row r="362" spans="1:20" s="1582" customFormat="1" ht="33" customHeight="1">
      <c r="A362" s="1593">
        <v>22</v>
      </c>
      <c r="B362" s="1737" t="s">
        <v>5712</v>
      </c>
      <c r="C362" s="1556"/>
      <c r="D362" s="1553" t="s">
        <v>1103</v>
      </c>
      <c r="E362" s="1553">
        <v>308.83</v>
      </c>
      <c r="F362" s="1553"/>
      <c r="G362" s="1548" t="s">
        <v>31</v>
      </c>
      <c r="H362" s="1548" t="s">
        <v>32</v>
      </c>
      <c r="I362" s="1556"/>
      <c r="J362" s="1645"/>
      <c r="K362" s="1781"/>
      <c r="L362" s="1782">
        <v>49095.98</v>
      </c>
      <c r="M362" s="1562">
        <v>14728.79</v>
      </c>
      <c r="N362" s="1783" t="s">
        <v>3361</v>
      </c>
      <c r="O362" s="1559"/>
      <c r="P362" s="1545" t="s">
        <v>5261</v>
      </c>
      <c r="Q362" s="1548">
        <v>19902766690</v>
      </c>
      <c r="R362" s="1548" t="s">
        <v>5262</v>
      </c>
      <c r="S362" s="1549" t="s">
        <v>5258</v>
      </c>
      <c r="T362" s="1556"/>
    </row>
    <row r="363" spans="1:20" s="1582" customFormat="1" ht="33" customHeight="1">
      <c r="A363" s="1593">
        <v>23</v>
      </c>
      <c r="B363" s="1737" t="s">
        <v>5713</v>
      </c>
      <c r="C363" s="1556"/>
      <c r="D363" s="1553" t="s">
        <v>154</v>
      </c>
      <c r="E363" s="1553">
        <v>1</v>
      </c>
      <c r="F363" s="1553"/>
      <c r="G363" s="1548" t="s">
        <v>31</v>
      </c>
      <c r="H363" s="1548" t="s">
        <v>32</v>
      </c>
      <c r="I363" s="1556"/>
      <c r="J363" s="1645"/>
      <c r="K363" s="1781"/>
      <c r="L363" s="1782">
        <v>6837.6</v>
      </c>
      <c r="M363" s="1562">
        <v>2051.2776867816101</v>
      </c>
      <c r="N363" s="1783" t="s">
        <v>3361</v>
      </c>
      <c r="O363" s="1559"/>
      <c r="P363" s="1545" t="s">
        <v>5261</v>
      </c>
      <c r="Q363" s="1548">
        <v>19902766690</v>
      </c>
      <c r="R363" s="1548" t="s">
        <v>5262</v>
      </c>
      <c r="S363" s="1549" t="s">
        <v>5258</v>
      </c>
      <c r="T363" s="1556"/>
    </row>
    <row r="364" spans="1:20" s="1582" customFormat="1" ht="33" customHeight="1">
      <c r="A364" s="1593">
        <v>24</v>
      </c>
      <c r="B364" s="1737" t="s">
        <v>2646</v>
      </c>
      <c r="C364" s="1556"/>
      <c r="D364" s="1553" t="s">
        <v>154</v>
      </c>
      <c r="E364" s="1553">
        <v>5</v>
      </c>
      <c r="F364" s="1553"/>
      <c r="G364" s="1548" t="s">
        <v>31</v>
      </c>
      <c r="H364" s="1548" t="s">
        <v>32</v>
      </c>
      <c r="I364" s="1556"/>
      <c r="J364" s="1645"/>
      <c r="K364" s="1781"/>
      <c r="L364" s="1782">
        <v>2136.7800000000002</v>
      </c>
      <c r="M364" s="1562">
        <v>641.03674999999998</v>
      </c>
      <c r="N364" s="1783" t="s">
        <v>3361</v>
      </c>
      <c r="O364" s="1559"/>
      <c r="P364" s="1545" t="s">
        <v>5261</v>
      </c>
      <c r="Q364" s="1548">
        <v>19902766690</v>
      </c>
      <c r="R364" s="1548" t="s">
        <v>5262</v>
      </c>
      <c r="S364" s="1549" t="s">
        <v>5258</v>
      </c>
      <c r="T364" s="1556"/>
    </row>
    <row r="365" spans="1:20" s="1582" customFormat="1" ht="33" customHeight="1">
      <c r="A365" s="1593">
        <v>25</v>
      </c>
      <c r="B365" s="1737" t="s">
        <v>5714</v>
      </c>
      <c r="C365" s="1556"/>
      <c r="D365" s="1553" t="s">
        <v>1103</v>
      </c>
      <c r="E365" s="1549">
        <v>8597.41</v>
      </c>
      <c r="F365" s="1553"/>
      <c r="G365" s="1548" t="s">
        <v>31</v>
      </c>
      <c r="H365" s="1548" t="s">
        <v>32</v>
      </c>
      <c r="I365" s="1556"/>
      <c r="J365" s="1645"/>
      <c r="K365" s="1781"/>
      <c r="L365" s="1782">
        <v>587884.97</v>
      </c>
      <c r="M365" s="1562">
        <v>176365.495958335</v>
      </c>
      <c r="N365" s="1783" t="s">
        <v>3361</v>
      </c>
      <c r="O365" s="1559"/>
      <c r="P365" s="1545" t="s">
        <v>5261</v>
      </c>
      <c r="Q365" s="1548">
        <v>19902766690</v>
      </c>
      <c r="R365" s="1548" t="s">
        <v>5262</v>
      </c>
      <c r="S365" s="1549" t="s">
        <v>5258</v>
      </c>
      <c r="T365" s="1556"/>
    </row>
    <row r="366" spans="1:20" s="1582" customFormat="1" ht="33" customHeight="1">
      <c r="A366" s="1593">
        <v>26</v>
      </c>
      <c r="B366" s="1737" t="s">
        <v>2707</v>
      </c>
      <c r="C366" s="1561" t="s">
        <v>5715</v>
      </c>
      <c r="D366" s="1553" t="s">
        <v>1103</v>
      </c>
      <c r="E366" s="1549">
        <v>1679.02</v>
      </c>
      <c r="F366" s="1556"/>
      <c r="G366" s="1548" t="s">
        <v>31</v>
      </c>
      <c r="H366" s="1548" t="s">
        <v>32</v>
      </c>
      <c r="I366" s="1556"/>
      <c r="J366" s="1645"/>
      <c r="K366" s="1781"/>
      <c r="L366" s="1558">
        <v>276369.65999999997</v>
      </c>
      <c r="M366" s="1562">
        <v>82910.898000000001</v>
      </c>
      <c r="N366" s="1565">
        <v>2019.8</v>
      </c>
      <c r="O366" s="1559"/>
      <c r="P366" s="1545" t="s">
        <v>5261</v>
      </c>
      <c r="Q366" s="1548">
        <v>19902766690</v>
      </c>
      <c r="R366" s="1548" t="s">
        <v>5262</v>
      </c>
      <c r="S366" s="1549" t="s">
        <v>5258</v>
      </c>
      <c r="T366" s="1556"/>
    </row>
    <row r="367" spans="1:20" s="1582" customFormat="1" ht="33" customHeight="1">
      <c r="A367" s="1593">
        <v>27</v>
      </c>
      <c r="B367" s="1737" t="s">
        <v>3409</v>
      </c>
      <c r="C367" s="1561" t="s">
        <v>5715</v>
      </c>
      <c r="D367" s="1553" t="s">
        <v>1103</v>
      </c>
      <c r="E367" s="1549">
        <v>888.15</v>
      </c>
      <c r="F367" s="1556"/>
      <c r="G367" s="1548" t="s">
        <v>31</v>
      </c>
      <c r="H367" s="1548" t="s">
        <v>32</v>
      </c>
      <c r="I367" s="1556"/>
      <c r="J367" s="1645"/>
      <c r="K367" s="1781"/>
      <c r="L367" s="1558">
        <v>62877.87</v>
      </c>
      <c r="M367" s="1562">
        <v>18863.36</v>
      </c>
      <c r="N367" s="1565">
        <v>2019.8</v>
      </c>
      <c r="O367" s="1559"/>
      <c r="P367" s="1545" t="s">
        <v>5261</v>
      </c>
      <c r="Q367" s="1548">
        <v>19902766690</v>
      </c>
      <c r="R367" s="1548" t="s">
        <v>5262</v>
      </c>
      <c r="S367" s="1549" t="s">
        <v>5258</v>
      </c>
      <c r="T367" s="1556"/>
    </row>
    <row r="368" spans="1:20" s="1582" customFormat="1" ht="33" customHeight="1">
      <c r="A368" s="1593">
        <v>28</v>
      </c>
      <c r="B368" s="1737" t="s">
        <v>5716</v>
      </c>
      <c r="C368" s="1556"/>
      <c r="D368" s="1553" t="s">
        <v>1103</v>
      </c>
      <c r="E368" s="1553">
        <v>4920</v>
      </c>
      <c r="F368" s="1556"/>
      <c r="G368" s="1548" t="s">
        <v>31</v>
      </c>
      <c r="H368" s="1548" t="s">
        <v>32</v>
      </c>
      <c r="I368" s="1556"/>
      <c r="J368" s="1645"/>
      <c r="K368" s="1781"/>
      <c r="L368" s="1555">
        <v>731692.31</v>
      </c>
      <c r="M368" s="1562">
        <v>219507.69300000099</v>
      </c>
      <c r="N368" s="1783" t="s">
        <v>5717</v>
      </c>
      <c r="O368" s="1559"/>
      <c r="P368" s="1545" t="s">
        <v>5261</v>
      </c>
      <c r="Q368" s="1548">
        <v>19902766690</v>
      </c>
      <c r="R368" s="1548" t="s">
        <v>5262</v>
      </c>
      <c r="S368" s="1549" t="s">
        <v>5258</v>
      </c>
      <c r="T368" s="1556"/>
    </row>
    <row r="369" spans="1:20" s="1582" customFormat="1" ht="33" customHeight="1">
      <c r="A369" s="1593">
        <v>29</v>
      </c>
      <c r="B369" s="1737" t="s">
        <v>1269</v>
      </c>
      <c r="C369" s="1556"/>
      <c r="D369" s="1553" t="s">
        <v>1103</v>
      </c>
      <c r="E369" s="1553">
        <v>2900</v>
      </c>
      <c r="F369" s="1556"/>
      <c r="G369" s="1548" t="s">
        <v>31</v>
      </c>
      <c r="H369" s="1548" t="s">
        <v>32</v>
      </c>
      <c r="I369" s="1556"/>
      <c r="J369" s="1645"/>
      <c r="K369" s="1781"/>
      <c r="L369" s="1555">
        <v>842735.04</v>
      </c>
      <c r="M369" s="1562">
        <v>252820.51</v>
      </c>
      <c r="N369" s="1783" t="s">
        <v>5717</v>
      </c>
      <c r="O369" s="1559"/>
      <c r="P369" s="1545" t="s">
        <v>5261</v>
      </c>
      <c r="Q369" s="1548">
        <v>19902766690</v>
      </c>
      <c r="R369" s="1548" t="s">
        <v>5262</v>
      </c>
      <c r="S369" s="1549" t="s">
        <v>5258</v>
      </c>
      <c r="T369" s="1556"/>
    </row>
    <row r="370" spans="1:20" s="1582" customFormat="1" ht="33" customHeight="1">
      <c r="A370" s="1593">
        <v>30</v>
      </c>
      <c r="B370" s="1737" t="s">
        <v>5718</v>
      </c>
      <c r="C370" s="1556"/>
      <c r="D370" s="1553" t="s">
        <v>1103</v>
      </c>
      <c r="E370" s="1553">
        <v>6000</v>
      </c>
      <c r="F370" s="1556"/>
      <c r="G370" s="1548" t="s">
        <v>31</v>
      </c>
      <c r="H370" s="1548" t="s">
        <v>32</v>
      </c>
      <c r="I370" s="1556"/>
      <c r="J370" s="1645"/>
      <c r="K370" s="1781"/>
      <c r="L370" s="1555">
        <v>953846.15</v>
      </c>
      <c r="M370" s="1562">
        <v>286153.84500000102</v>
      </c>
      <c r="N370" s="1783" t="s">
        <v>5717</v>
      </c>
      <c r="O370" s="1559"/>
      <c r="P370" s="1545" t="s">
        <v>5261</v>
      </c>
      <c r="Q370" s="1548">
        <v>19902766690</v>
      </c>
      <c r="R370" s="1548" t="s">
        <v>5262</v>
      </c>
      <c r="S370" s="1549" t="s">
        <v>5258</v>
      </c>
      <c r="T370" s="1556"/>
    </row>
    <row r="371" spans="1:20" s="1582" customFormat="1" ht="33" customHeight="1">
      <c r="A371" s="1593">
        <v>31</v>
      </c>
      <c r="B371" s="1737" t="s">
        <v>5719</v>
      </c>
      <c r="C371" s="1553" t="s">
        <v>5720</v>
      </c>
      <c r="D371" s="1553" t="s">
        <v>1103</v>
      </c>
      <c r="E371" s="1553">
        <v>273</v>
      </c>
      <c r="F371" s="1556"/>
      <c r="G371" s="1548" t="s">
        <v>31</v>
      </c>
      <c r="H371" s="1548" t="s">
        <v>32</v>
      </c>
      <c r="I371" s="1556"/>
      <c r="J371" s="1645"/>
      <c r="K371" s="1781"/>
      <c r="L371" s="1555">
        <v>81666.67</v>
      </c>
      <c r="M371" s="1562">
        <v>24500</v>
      </c>
      <c r="N371" s="1783" t="s">
        <v>5717</v>
      </c>
      <c r="O371" s="1559"/>
      <c r="P371" s="1545" t="s">
        <v>5261</v>
      </c>
      <c r="Q371" s="1548">
        <v>19902766690</v>
      </c>
      <c r="R371" s="1548" t="s">
        <v>5262</v>
      </c>
      <c r="S371" s="1549" t="s">
        <v>5258</v>
      </c>
      <c r="T371" s="1556"/>
    </row>
    <row r="372" spans="1:20" s="1582" customFormat="1" ht="33" customHeight="1">
      <c r="A372" s="1593">
        <v>32</v>
      </c>
      <c r="B372" s="1737" t="s">
        <v>2646</v>
      </c>
      <c r="C372" s="1556"/>
      <c r="D372" s="1553" t="s">
        <v>154</v>
      </c>
      <c r="E372" s="1553">
        <v>16</v>
      </c>
      <c r="F372" s="1556"/>
      <c r="G372" s="1548" t="s">
        <v>31</v>
      </c>
      <c r="H372" s="1548" t="s">
        <v>32</v>
      </c>
      <c r="I372" s="1556"/>
      <c r="J372" s="1645"/>
      <c r="K372" s="1781"/>
      <c r="L372" s="1555">
        <v>6837.6</v>
      </c>
      <c r="M372" s="1562">
        <v>2051.2800000000002</v>
      </c>
      <c r="N372" s="1783" t="s">
        <v>5717</v>
      </c>
      <c r="O372" s="1559"/>
      <c r="P372" s="1545" t="s">
        <v>5261</v>
      </c>
      <c r="Q372" s="1548">
        <v>19902766690</v>
      </c>
      <c r="R372" s="1548" t="s">
        <v>5262</v>
      </c>
      <c r="S372" s="1549" t="s">
        <v>5258</v>
      </c>
      <c r="T372" s="1556"/>
    </row>
    <row r="373" spans="1:20" s="1582" customFormat="1" ht="33" customHeight="1">
      <c r="A373" s="1593">
        <v>33</v>
      </c>
      <c r="B373" s="1737" t="s">
        <v>5721</v>
      </c>
      <c r="C373" s="1556"/>
      <c r="D373" s="1553" t="s">
        <v>1103</v>
      </c>
      <c r="E373" s="1553">
        <v>184</v>
      </c>
      <c r="F373" s="1556"/>
      <c r="G373" s="1548" t="s">
        <v>31</v>
      </c>
      <c r="H373" s="1548" t="s">
        <v>32</v>
      </c>
      <c r="I373" s="1556"/>
      <c r="J373" s="1645"/>
      <c r="K373" s="1781"/>
      <c r="L373" s="1555">
        <v>27364.21</v>
      </c>
      <c r="M373" s="1562">
        <v>8209.26</v>
      </c>
      <c r="N373" s="1783" t="s">
        <v>5717</v>
      </c>
      <c r="O373" s="1559"/>
      <c r="P373" s="1545" t="s">
        <v>5261</v>
      </c>
      <c r="Q373" s="1548">
        <v>19902766690</v>
      </c>
      <c r="R373" s="1548" t="s">
        <v>5262</v>
      </c>
      <c r="S373" s="1549" t="s">
        <v>5258</v>
      </c>
      <c r="T373" s="1556"/>
    </row>
    <row r="374" spans="1:20" s="1582" customFormat="1" ht="33" customHeight="1">
      <c r="A374" s="1593">
        <v>34</v>
      </c>
      <c r="B374" s="1737" t="s">
        <v>5722</v>
      </c>
      <c r="C374" s="1553" t="s">
        <v>5723</v>
      </c>
      <c r="D374" s="1553" t="s">
        <v>154</v>
      </c>
      <c r="E374" s="1553">
        <v>10</v>
      </c>
      <c r="F374" s="1556"/>
      <c r="G374" s="1548" t="s">
        <v>31</v>
      </c>
      <c r="H374" s="1548" t="s">
        <v>32</v>
      </c>
      <c r="I374" s="1556"/>
      <c r="J374" s="1645"/>
      <c r="K374" s="1781"/>
      <c r="L374" s="1555">
        <v>15384.62</v>
      </c>
      <c r="M374" s="1562">
        <v>4615.3860000000004</v>
      </c>
      <c r="N374" s="1783" t="s">
        <v>5717</v>
      </c>
      <c r="O374" s="1559"/>
      <c r="P374" s="1545" t="s">
        <v>5261</v>
      </c>
      <c r="Q374" s="1548">
        <v>19902766690</v>
      </c>
      <c r="R374" s="1548" t="s">
        <v>5262</v>
      </c>
      <c r="S374" s="1549" t="s">
        <v>5258</v>
      </c>
      <c r="T374" s="1556"/>
    </row>
    <row r="375" spans="1:20" s="1582" customFormat="1" ht="33" customHeight="1">
      <c r="A375" s="1593">
        <v>35</v>
      </c>
      <c r="B375" s="1737" t="s">
        <v>682</v>
      </c>
      <c r="C375" s="1561" t="s">
        <v>5724</v>
      </c>
      <c r="D375" s="1556"/>
      <c r="E375" s="1556"/>
      <c r="F375" s="1556"/>
      <c r="G375" s="1548" t="s">
        <v>31</v>
      </c>
      <c r="H375" s="1548" t="s">
        <v>32</v>
      </c>
      <c r="I375" s="1556"/>
      <c r="J375" s="1645"/>
      <c r="K375" s="1552" t="s">
        <v>5725</v>
      </c>
      <c r="L375" s="1563">
        <v>679611.02</v>
      </c>
      <c r="M375" s="1562">
        <v>203883.30599999899</v>
      </c>
      <c r="N375" s="1565">
        <v>2019.8</v>
      </c>
      <c r="O375" s="1559"/>
      <c r="P375" s="1545" t="s">
        <v>5261</v>
      </c>
      <c r="Q375" s="1548">
        <v>19902766690</v>
      </c>
      <c r="R375" s="1548" t="s">
        <v>5262</v>
      </c>
      <c r="S375" s="1549" t="s">
        <v>5258</v>
      </c>
      <c r="T375" s="1556"/>
    </row>
    <row r="376" spans="1:20" s="1582" customFormat="1" ht="32.1" customHeight="1">
      <c r="A376" s="1593">
        <v>36</v>
      </c>
      <c r="B376" s="1556" t="s">
        <v>1297</v>
      </c>
      <c r="C376" s="1552" t="s">
        <v>2659</v>
      </c>
      <c r="D376" s="1552" t="s">
        <v>1122</v>
      </c>
      <c r="E376" s="1556">
        <v>2467.0500000000002</v>
      </c>
      <c r="F376" s="1556"/>
      <c r="G376" s="1553" t="s">
        <v>31</v>
      </c>
      <c r="H376" s="1553" t="s">
        <v>32</v>
      </c>
      <c r="I376" s="1604" t="s">
        <v>407</v>
      </c>
      <c r="J376" s="1684" t="s">
        <v>5341</v>
      </c>
      <c r="K376" s="1602" t="s">
        <v>5393</v>
      </c>
      <c r="L376" s="1784">
        <v>68056.55</v>
      </c>
      <c r="M376" s="1556">
        <v>20416.97</v>
      </c>
      <c r="N376" s="1785">
        <v>43617</v>
      </c>
      <c r="O376" s="1749" t="s">
        <v>5343</v>
      </c>
      <c r="P376" s="1604" t="s">
        <v>5344</v>
      </c>
      <c r="Q376" s="1553">
        <v>17373170973</v>
      </c>
      <c r="R376" s="1553" t="s">
        <v>5104</v>
      </c>
      <c r="S376" s="1561" t="s">
        <v>5258</v>
      </c>
      <c r="T376" s="1556"/>
    </row>
    <row r="377" spans="1:20" s="1582" customFormat="1" ht="32.1" customHeight="1">
      <c r="A377" s="1593">
        <v>37</v>
      </c>
      <c r="B377" s="1556" t="s">
        <v>1325</v>
      </c>
      <c r="C377" s="1552"/>
      <c r="D377" s="1552" t="s">
        <v>1122</v>
      </c>
      <c r="E377" s="1556">
        <v>2634.03</v>
      </c>
      <c r="F377" s="1556"/>
      <c r="G377" s="1553" t="s">
        <v>31</v>
      </c>
      <c r="H377" s="1553" t="s">
        <v>32</v>
      </c>
      <c r="I377" s="1604" t="s">
        <v>407</v>
      </c>
      <c r="J377" s="1684"/>
      <c r="K377" s="1602" t="s">
        <v>5393</v>
      </c>
      <c r="L377" s="1561">
        <v>120670.1</v>
      </c>
      <c r="M377" s="1556">
        <v>36201.03</v>
      </c>
      <c r="N377" s="1607">
        <v>43922</v>
      </c>
      <c r="O377" s="1749"/>
      <c r="P377" s="1604" t="s">
        <v>5344</v>
      </c>
      <c r="Q377" s="1553">
        <v>17373170973</v>
      </c>
      <c r="R377" s="1553" t="s">
        <v>5104</v>
      </c>
      <c r="S377" s="1561" t="s">
        <v>5258</v>
      </c>
      <c r="T377" s="1556"/>
    </row>
    <row r="378" spans="1:20" s="1582" customFormat="1" ht="32.1" customHeight="1">
      <c r="A378" s="1593">
        <v>38</v>
      </c>
      <c r="B378" s="1556" t="s">
        <v>1356</v>
      </c>
      <c r="C378" s="1552"/>
      <c r="D378" s="1552" t="s">
        <v>1122</v>
      </c>
      <c r="E378" s="1556">
        <v>4776.8500000000004</v>
      </c>
      <c r="F378" s="1556"/>
      <c r="G378" s="1553" t="s">
        <v>31</v>
      </c>
      <c r="H378" s="1553" t="s">
        <v>32</v>
      </c>
      <c r="I378" s="1604" t="s">
        <v>407</v>
      </c>
      <c r="J378" s="1684"/>
      <c r="K378" s="1602" t="s">
        <v>5393</v>
      </c>
      <c r="L378" s="1561">
        <v>104519.11</v>
      </c>
      <c r="M378" s="1556">
        <v>31355.73</v>
      </c>
      <c r="N378" s="1607">
        <v>43922</v>
      </c>
      <c r="O378" s="1749"/>
      <c r="P378" s="1604" t="s">
        <v>5344</v>
      </c>
      <c r="Q378" s="1553">
        <v>17373170973</v>
      </c>
      <c r="R378" s="1553" t="s">
        <v>5104</v>
      </c>
      <c r="S378" s="1561" t="s">
        <v>5258</v>
      </c>
      <c r="T378" s="1556"/>
    </row>
    <row r="379" spans="1:20" s="1582" customFormat="1" ht="32.1" customHeight="1">
      <c r="A379" s="1593">
        <v>39</v>
      </c>
      <c r="B379" s="1556" t="s">
        <v>1297</v>
      </c>
      <c r="C379" s="1552" t="s">
        <v>479</v>
      </c>
      <c r="D379" s="1552" t="s">
        <v>1122</v>
      </c>
      <c r="E379" s="1556">
        <v>3221.46</v>
      </c>
      <c r="F379" s="1556"/>
      <c r="G379" s="1553" t="s">
        <v>31</v>
      </c>
      <c r="H379" s="1553" t="s">
        <v>32</v>
      </c>
      <c r="I379" s="1604" t="s">
        <v>407</v>
      </c>
      <c r="J379" s="1684"/>
      <c r="K379" s="1602" t="s">
        <v>5393</v>
      </c>
      <c r="L379" s="1561">
        <v>295162.84000000003</v>
      </c>
      <c r="M379" s="1556">
        <v>88548.85</v>
      </c>
      <c r="N379" s="1607">
        <v>43922</v>
      </c>
      <c r="O379" s="1749"/>
      <c r="P379" s="1604" t="s">
        <v>5344</v>
      </c>
      <c r="Q379" s="1553">
        <v>17373170973</v>
      </c>
      <c r="R379" s="1553" t="s">
        <v>5104</v>
      </c>
      <c r="S379" s="1561" t="s">
        <v>5258</v>
      </c>
      <c r="T379" s="1556"/>
    </row>
    <row r="380" spans="1:20" s="1582" customFormat="1" ht="32.1" customHeight="1">
      <c r="A380" s="1593">
        <v>40</v>
      </c>
      <c r="B380" s="1556" t="s">
        <v>5726</v>
      </c>
      <c r="C380" s="1552"/>
      <c r="D380" s="1552" t="s">
        <v>1122</v>
      </c>
      <c r="E380" s="1556">
        <v>2342.5</v>
      </c>
      <c r="F380" s="1556"/>
      <c r="G380" s="1553" t="s">
        <v>31</v>
      </c>
      <c r="H380" s="1553" t="s">
        <v>32</v>
      </c>
      <c r="I380" s="1604" t="s">
        <v>407</v>
      </c>
      <c r="J380" s="1684"/>
      <c r="K380" s="1602" t="s">
        <v>5393</v>
      </c>
      <c r="L380" s="1561">
        <v>14415.38</v>
      </c>
      <c r="M380" s="1556">
        <v>4324.6099999999997</v>
      </c>
      <c r="N380" s="1607">
        <v>43922</v>
      </c>
      <c r="O380" s="1749"/>
      <c r="P380" s="1604" t="s">
        <v>5344</v>
      </c>
      <c r="Q380" s="1553">
        <v>17373170973</v>
      </c>
      <c r="R380" s="1553" t="s">
        <v>5104</v>
      </c>
      <c r="S380" s="1561" t="s">
        <v>5258</v>
      </c>
      <c r="T380" s="1556"/>
    </row>
    <row r="381" spans="1:20" s="1582" customFormat="1" ht="32.1" customHeight="1">
      <c r="A381" s="1593">
        <v>41</v>
      </c>
      <c r="B381" s="1556" t="s">
        <v>5727</v>
      </c>
      <c r="C381" s="1552" t="s">
        <v>175</v>
      </c>
      <c r="D381" s="1552" t="s">
        <v>1122</v>
      </c>
      <c r="E381" s="1556">
        <v>1985.2249999999999</v>
      </c>
      <c r="F381" s="1556"/>
      <c r="G381" s="1553" t="s">
        <v>31</v>
      </c>
      <c r="H381" s="1553" t="s">
        <v>32</v>
      </c>
      <c r="I381" s="1604" t="s">
        <v>407</v>
      </c>
      <c r="J381" s="1684"/>
      <c r="K381" s="1602" t="s">
        <v>5393</v>
      </c>
      <c r="L381" s="1561">
        <v>81445.13</v>
      </c>
      <c r="M381" s="1556">
        <v>24433.54</v>
      </c>
      <c r="N381" s="1607">
        <v>43922</v>
      </c>
      <c r="O381" s="1749"/>
      <c r="P381" s="1604" t="s">
        <v>5344</v>
      </c>
      <c r="Q381" s="1553">
        <v>17373170973</v>
      </c>
      <c r="R381" s="1553" t="s">
        <v>5104</v>
      </c>
      <c r="S381" s="1561" t="s">
        <v>5258</v>
      </c>
      <c r="T381" s="1556"/>
    </row>
    <row r="382" spans="1:20" s="1582" customFormat="1" ht="32.1" customHeight="1">
      <c r="A382" s="1593">
        <v>42</v>
      </c>
      <c r="B382" s="1556" t="s">
        <v>1297</v>
      </c>
      <c r="C382" s="1552" t="s">
        <v>479</v>
      </c>
      <c r="D382" s="1552" t="s">
        <v>1122</v>
      </c>
      <c r="E382" s="1556">
        <v>636.09</v>
      </c>
      <c r="F382" s="1556"/>
      <c r="G382" s="1553" t="s">
        <v>31</v>
      </c>
      <c r="H382" s="1553" t="s">
        <v>32</v>
      </c>
      <c r="I382" s="1604" t="s">
        <v>407</v>
      </c>
      <c r="J382" s="1684"/>
      <c r="K382" s="1602" t="s">
        <v>5393</v>
      </c>
      <c r="L382" s="1561">
        <v>58281.17</v>
      </c>
      <c r="M382" s="1556">
        <v>17484.349999999999</v>
      </c>
      <c r="N382" s="1607">
        <v>43922</v>
      </c>
      <c r="O382" s="1749"/>
      <c r="P382" s="1604" t="s">
        <v>5344</v>
      </c>
      <c r="Q382" s="1553">
        <v>17373170973</v>
      </c>
      <c r="R382" s="1553" t="s">
        <v>5104</v>
      </c>
      <c r="S382" s="1561" t="s">
        <v>5258</v>
      </c>
      <c r="T382" s="1556"/>
    </row>
    <row r="383" spans="1:20" s="1582" customFormat="1" ht="32.1" customHeight="1">
      <c r="A383" s="1593">
        <v>43</v>
      </c>
      <c r="B383" s="1556" t="s">
        <v>1297</v>
      </c>
      <c r="C383" s="1552" t="s">
        <v>5728</v>
      </c>
      <c r="D383" s="1552" t="s">
        <v>1122</v>
      </c>
      <c r="E383" s="1556">
        <v>1233</v>
      </c>
      <c r="F383" s="1556"/>
      <c r="G383" s="1553" t="s">
        <v>31</v>
      </c>
      <c r="H383" s="1553" t="s">
        <v>32</v>
      </c>
      <c r="I383" s="1604" t="s">
        <v>407</v>
      </c>
      <c r="J383" s="1684"/>
      <c r="K383" s="1602" t="s">
        <v>5393</v>
      </c>
      <c r="L383" s="1561">
        <v>290466.46999999997</v>
      </c>
      <c r="M383" s="1556">
        <v>87139.94</v>
      </c>
      <c r="N383" s="1607">
        <v>43922</v>
      </c>
      <c r="O383" s="1749"/>
      <c r="P383" s="1604" t="s">
        <v>5344</v>
      </c>
      <c r="Q383" s="1553">
        <v>17373170973</v>
      </c>
      <c r="R383" s="1553" t="s">
        <v>5104</v>
      </c>
      <c r="S383" s="1561" t="s">
        <v>5258</v>
      </c>
      <c r="T383" s="1556"/>
    </row>
    <row r="384" spans="1:20" s="1582" customFormat="1" ht="32.1" customHeight="1">
      <c r="A384" s="1593">
        <v>44</v>
      </c>
      <c r="B384" s="1556" t="s">
        <v>1297</v>
      </c>
      <c r="C384" s="1552" t="s">
        <v>5728</v>
      </c>
      <c r="D384" s="1552" t="s">
        <v>1122</v>
      </c>
      <c r="E384" s="1556">
        <v>1665</v>
      </c>
      <c r="F384" s="1556"/>
      <c r="G384" s="1553" t="s">
        <v>31</v>
      </c>
      <c r="H384" s="1553" t="s">
        <v>32</v>
      </c>
      <c r="I384" s="1604" t="s">
        <v>407</v>
      </c>
      <c r="J384" s="1684"/>
      <c r="K384" s="1602" t="s">
        <v>5393</v>
      </c>
      <c r="L384" s="1561">
        <v>392235.69</v>
      </c>
      <c r="M384" s="1556">
        <v>117670.71</v>
      </c>
      <c r="N384" s="1607">
        <v>43922</v>
      </c>
      <c r="O384" s="1749"/>
      <c r="P384" s="1604" t="s">
        <v>5344</v>
      </c>
      <c r="Q384" s="1553">
        <v>17373170973</v>
      </c>
      <c r="R384" s="1553" t="s">
        <v>5104</v>
      </c>
      <c r="S384" s="1561" t="s">
        <v>5258</v>
      </c>
      <c r="T384" s="1556"/>
    </row>
    <row r="385" spans="1:20" s="1582" customFormat="1" ht="32.1" customHeight="1">
      <c r="A385" s="1593">
        <v>45</v>
      </c>
      <c r="B385" s="1556" t="s">
        <v>1297</v>
      </c>
      <c r="C385" s="1552" t="s">
        <v>5728</v>
      </c>
      <c r="D385" s="1552" t="s">
        <v>1122</v>
      </c>
      <c r="E385" s="1556">
        <v>856</v>
      </c>
      <c r="F385" s="1556"/>
      <c r="G385" s="1553" t="s">
        <v>31</v>
      </c>
      <c r="H385" s="1553" t="s">
        <v>32</v>
      </c>
      <c r="I385" s="1604" t="s">
        <v>407</v>
      </c>
      <c r="J385" s="1684"/>
      <c r="K385" s="1602" t="s">
        <v>5393</v>
      </c>
      <c r="L385" s="1561">
        <v>201653.85</v>
      </c>
      <c r="M385" s="1556">
        <v>60496.160000000003</v>
      </c>
      <c r="N385" s="1607">
        <v>43922</v>
      </c>
      <c r="O385" s="1749"/>
      <c r="P385" s="1604" t="s">
        <v>5344</v>
      </c>
      <c r="Q385" s="1553">
        <v>17373170973</v>
      </c>
      <c r="R385" s="1553" t="s">
        <v>5104</v>
      </c>
      <c r="S385" s="1561" t="s">
        <v>5258</v>
      </c>
      <c r="T385" s="1556"/>
    </row>
    <row r="386" spans="1:20" s="1582" customFormat="1" ht="32.1" customHeight="1">
      <c r="A386" s="1593">
        <v>46</v>
      </c>
      <c r="B386" s="1556" t="s">
        <v>5726</v>
      </c>
      <c r="C386" s="1552"/>
      <c r="D386" s="1552" t="s">
        <v>1122</v>
      </c>
      <c r="E386" s="1556">
        <v>2984.7359999999999</v>
      </c>
      <c r="F386" s="1556"/>
      <c r="G386" s="1553" t="s">
        <v>31</v>
      </c>
      <c r="H386" s="1553" t="s">
        <v>32</v>
      </c>
      <c r="I386" s="1604" t="s">
        <v>407</v>
      </c>
      <c r="J386" s="1684"/>
      <c r="K386" s="1602" t="s">
        <v>5393</v>
      </c>
      <c r="L386" s="1561">
        <v>50880.37</v>
      </c>
      <c r="M386" s="1556">
        <v>15264.11</v>
      </c>
      <c r="N386" s="1607">
        <v>43922</v>
      </c>
      <c r="O386" s="1749"/>
      <c r="P386" s="1604" t="s">
        <v>5344</v>
      </c>
      <c r="Q386" s="1553">
        <v>17373170973</v>
      </c>
      <c r="R386" s="1553" t="s">
        <v>5104</v>
      </c>
      <c r="S386" s="1561" t="s">
        <v>5258</v>
      </c>
      <c r="T386" s="1556"/>
    </row>
    <row r="387" spans="1:20" s="1582" customFormat="1" ht="32.1" customHeight="1">
      <c r="A387" s="1593">
        <v>47</v>
      </c>
      <c r="B387" s="1556" t="s">
        <v>1356</v>
      </c>
      <c r="C387" s="1552"/>
      <c r="D387" s="1552" t="s">
        <v>1122</v>
      </c>
      <c r="E387" s="1556">
        <v>3186.5699</v>
      </c>
      <c r="F387" s="1556"/>
      <c r="G387" s="1553" t="s">
        <v>31</v>
      </c>
      <c r="H387" s="1553" t="s">
        <v>32</v>
      </c>
      <c r="I387" s="1604" t="s">
        <v>407</v>
      </c>
      <c r="J387" s="1684"/>
      <c r="K387" s="1602" t="s">
        <v>5393</v>
      </c>
      <c r="L387" s="1561">
        <v>185204.84</v>
      </c>
      <c r="M387" s="1556">
        <v>55561.45</v>
      </c>
      <c r="N387" s="1607">
        <v>43922</v>
      </c>
      <c r="O387" s="1749"/>
      <c r="P387" s="1604" t="s">
        <v>5344</v>
      </c>
      <c r="Q387" s="1553">
        <v>17373170973</v>
      </c>
      <c r="R387" s="1553" t="s">
        <v>5104</v>
      </c>
      <c r="S387" s="1561" t="s">
        <v>5258</v>
      </c>
      <c r="T387" s="1556"/>
    </row>
    <row r="388" spans="1:20" s="1582" customFormat="1" ht="32.1" customHeight="1">
      <c r="A388" s="1593">
        <v>48</v>
      </c>
      <c r="B388" s="1556" t="s">
        <v>1325</v>
      </c>
      <c r="C388" s="1552"/>
      <c r="D388" s="1552" t="s">
        <v>1122</v>
      </c>
      <c r="E388" s="1556">
        <v>1447.33</v>
      </c>
      <c r="F388" s="1556"/>
      <c r="G388" s="1553" t="s">
        <v>31</v>
      </c>
      <c r="H388" s="1553" t="s">
        <v>32</v>
      </c>
      <c r="I388" s="1604" t="s">
        <v>407</v>
      </c>
      <c r="J388" s="1684"/>
      <c r="K388" s="1602" t="s">
        <v>5393</v>
      </c>
      <c r="L388" s="1561">
        <v>170478.76</v>
      </c>
      <c r="M388" s="1556">
        <v>51143.63</v>
      </c>
      <c r="N388" s="1607">
        <v>43922</v>
      </c>
      <c r="O388" s="1749"/>
      <c r="P388" s="1604" t="s">
        <v>5344</v>
      </c>
      <c r="Q388" s="1553">
        <v>17373170973</v>
      </c>
      <c r="R388" s="1553" t="s">
        <v>5104</v>
      </c>
      <c r="S388" s="1561" t="s">
        <v>5258</v>
      </c>
      <c r="T388" s="1556"/>
    </row>
    <row r="389" spans="1:20" s="1582" customFormat="1" ht="32.1" customHeight="1">
      <c r="A389" s="1593">
        <v>49</v>
      </c>
      <c r="B389" s="1556" t="s">
        <v>1297</v>
      </c>
      <c r="C389" s="1552" t="s">
        <v>5729</v>
      </c>
      <c r="D389" s="1552" t="s">
        <v>1122</v>
      </c>
      <c r="E389" s="1556">
        <v>2541</v>
      </c>
      <c r="F389" s="1556"/>
      <c r="G389" s="1553" t="s">
        <v>31</v>
      </c>
      <c r="H389" s="1553" t="s">
        <v>32</v>
      </c>
      <c r="I389" s="1604" t="s">
        <v>407</v>
      </c>
      <c r="J389" s="1684"/>
      <c r="K389" s="1602" t="s">
        <v>5393</v>
      </c>
      <c r="L389" s="1561">
        <v>598604.41</v>
      </c>
      <c r="M389" s="1556">
        <v>179581.32</v>
      </c>
      <c r="N389" s="1607">
        <v>43922</v>
      </c>
      <c r="O389" s="1749"/>
      <c r="P389" s="1604" t="s">
        <v>5344</v>
      </c>
      <c r="Q389" s="1553">
        <v>17373170973</v>
      </c>
      <c r="R389" s="1553" t="s">
        <v>5104</v>
      </c>
      <c r="S389" s="1561" t="s">
        <v>5258</v>
      </c>
      <c r="T389" s="1556"/>
    </row>
    <row r="390" spans="1:20" s="1582" customFormat="1" ht="32.1" customHeight="1">
      <c r="A390" s="1593">
        <v>50</v>
      </c>
      <c r="B390" s="1556" t="s">
        <v>1297</v>
      </c>
      <c r="C390" s="1552" t="s">
        <v>5730</v>
      </c>
      <c r="D390" s="1552" t="s">
        <v>1122</v>
      </c>
      <c r="E390" s="1556">
        <v>575</v>
      </c>
      <c r="F390" s="1556"/>
      <c r="G390" s="1553" t="s">
        <v>31</v>
      </c>
      <c r="H390" s="1553" t="s">
        <v>32</v>
      </c>
      <c r="I390" s="1604" t="s">
        <v>407</v>
      </c>
      <c r="J390" s="1684"/>
      <c r="K390" s="1602" t="s">
        <v>5393</v>
      </c>
      <c r="L390" s="1561">
        <v>135457.54</v>
      </c>
      <c r="M390" s="1556">
        <v>40637.26</v>
      </c>
      <c r="N390" s="1607">
        <v>43922</v>
      </c>
      <c r="O390" s="1749"/>
      <c r="P390" s="1604" t="s">
        <v>5344</v>
      </c>
      <c r="Q390" s="1553">
        <v>17373170973</v>
      </c>
      <c r="R390" s="1553" t="s">
        <v>5104</v>
      </c>
      <c r="S390" s="1561" t="s">
        <v>5258</v>
      </c>
      <c r="T390" s="1556"/>
    </row>
    <row r="391" spans="1:20" s="1582" customFormat="1" ht="32.1" customHeight="1">
      <c r="A391" s="1593">
        <v>51</v>
      </c>
      <c r="B391" s="1556" t="s">
        <v>1297</v>
      </c>
      <c r="C391" s="1552" t="s">
        <v>5731</v>
      </c>
      <c r="D391" s="1552" t="s">
        <v>1122</v>
      </c>
      <c r="E391" s="1556">
        <v>1762</v>
      </c>
      <c r="F391" s="1556"/>
      <c r="G391" s="1553" t="s">
        <v>31</v>
      </c>
      <c r="H391" s="1553" t="s">
        <v>32</v>
      </c>
      <c r="I391" s="1604" t="s">
        <v>407</v>
      </c>
      <c r="J391" s="1684"/>
      <c r="K391" s="1602" t="s">
        <v>5393</v>
      </c>
      <c r="L391" s="1561">
        <v>415089.05</v>
      </c>
      <c r="M391" s="1556">
        <v>124526.72</v>
      </c>
      <c r="N391" s="1607">
        <v>43922</v>
      </c>
      <c r="O391" s="1749"/>
      <c r="P391" s="1604" t="s">
        <v>5344</v>
      </c>
      <c r="Q391" s="1553">
        <v>17373170973</v>
      </c>
      <c r="R391" s="1553" t="s">
        <v>5104</v>
      </c>
      <c r="S391" s="1561" t="s">
        <v>5258</v>
      </c>
      <c r="T391" s="1556"/>
    </row>
    <row r="392" spans="1:20" s="1582" customFormat="1" ht="32.1" customHeight="1">
      <c r="A392" s="1593">
        <v>52</v>
      </c>
      <c r="B392" s="1556" t="s">
        <v>1297</v>
      </c>
      <c r="C392" s="1552" t="s">
        <v>5732</v>
      </c>
      <c r="D392" s="1552" t="s">
        <v>1122</v>
      </c>
      <c r="E392" s="1556">
        <v>184</v>
      </c>
      <c r="F392" s="1556"/>
      <c r="G392" s="1553" t="s">
        <v>31</v>
      </c>
      <c r="H392" s="1553" t="s">
        <v>32</v>
      </c>
      <c r="I392" s="1604" t="s">
        <v>407</v>
      </c>
      <c r="J392" s="1684"/>
      <c r="K392" s="1602" t="s">
        <v>5393</v>
      </c>
      <c r="L392" s="1561">
        <v>43346.34</v>
      </c>
      <c r="M392" s="1556">
        <v>13003.9</v>
      </c>
      <c r="N392" s="1607">
        <v>43922</v>
      </c>
      <c r="O392" s="1749"/>
      <c r="P392" s="1604" t="s">
        <v>5344</v>
      </c>
      <c r="Q392" s="1553">
        <v>17373170973</v>
      </c>
      <c r="R392" s="1553" t="s">
        <v>5104</v>
      </c>
      <c r="S392" s="1561" t="s">
        <v>5258</v>
      </c>
      <c r="T392" s="1556"/>
    </row>
    <row r="393" spans="1:20" s="1582" customFormat="1" ht="32.1" customHeight="1">
      <c r="A393" s="1593">
        <v>53</v>
      </c>
      <c r="B393" s="1556" t="s">
        <v>1297</v>
      </c>
      <c r="C393" s="1552" t="s">
        <v>5732</v>
      </c>
      <c r="D393" s="1552" t="s">
        <v>1122</v>
      </c>
      <c r="E393" s="1556">
        <v>1740</v>
      </c>
      <c r="F393" s="1556"/>
      <c r="G393" s="1553" t="s">
        <v>31</v>
      </c>
      <c r="H393" s="1553" t="s">
        <v>32</v>
      </c>
      <c r="I393" s="1604" t="s">
        <v>407</v>
      </c>
      <c r="J393" s="1684"/>
      <c r="K393" s="1602" t="s">
        <v>5393</v>
      </c>
      <c r="L393" s="1561">
        <v>423390.14</v>
      </c>
      <c r="M393" s="1556">
        <v>127017.04</v>
      </c>
      <c r="N393" s="1607">
        <v>43922</v>
      </c>
      <c r="O393" s="1749"/>
      <c r="P393" s="1604" t="s">
        <v>5344</v>
      </c>
      <c r="Q393" s="1553">
        <v>17373170973</v>
      </c>
      <c r="R393" s="1553" t="s">
        <v>5104</v>
      </c>
      <c r="S393" s="1561" t="s">
        <v>5258</v>
      </c>
      <c r="T393" s="1556"/>
    </row>
    <row r="394" spans="1:20" s="1582" customFormat="1" ht="32.1" customHeight="1">
      <c r="A394" s="1593">
        <v>54</v>
      </c>
      <c r="B394" s="1556" t="s">
        <v>1297</v>
      </c>
      <c r="C394" s="1552" t="s">
        <v>5733</v>
      </c>
      <c r="D394" s="1552" t="s">
        <v>1122</v>
      </c>
      <c r="E394" s="1556">
        <v>288</v>
      </c>
      <c r="F394" s="1556"/>
      <c r="G394" s="1553" t="s">
        <v>31</v>
      </c>
      <c r="H394" s="1553" t="s">
        <v>32</v>
      </c>
      <c r="I394" s="1604" t="s">
        <v>407</v>
      </c>
      <c r="J394" s="1684"/>
      <c r="K394" s="1602" t="s">
        <v>5393</v>
      </c>
      <c r="L394" s="1561">
        <v>70078.44</v>
      </c>
      <c r="M394" s="1556">
        <v>21023.53</v>
      </c>
      <c r="N394" s="1607">
        <v>43922</v>
      </c>
      <c r="O394" s="1749"/>
      <c r="P394" s="1604" t="s">
        <v>5344</v>
      </c>
      <c r="Q394" s="1553">
        <v>17373170973</v>
      </c>
      <c r="R394" s="1553" t="s">
        <v>5104</v>
      </c>
      <c r="S394" s="1561" t="s">
        <v>5258</v>
      </c>
      <c r="T394" s="1556"/>
    </row>
    <row r="395" spans="1:20" s="1582" customFormat="1" ht="32.1" customHeight="1">
      <c r="A395" s="1593">
        <v>55</v>
      </c>
      <c r="B395" s="1556" t="s">
        <v>5726</v>
      </c>
      <c r="C395" s="1552" t="s">
        <v>5734</v>
      </c>
      <c r="D395" s="1552" t="s">
        <v>1122</v>
      </c>
      <c r="E395" s="1556">
        <v>7618</v>
      </c>
      <c r="F395" s="1556"/>
      <c r="G395" s="1553" t="s">
        <v>31</v>
      </c>
      <c r="H395" s="1553" t="s">
        <v>32</v>
      </c>
      <c r="I395" s="1604" t="s">
        <v>407</v>
      </c>
      <c r="J395" s="1684"/>
      <c r="K395" s="1602" t="s">
        <v>5393</v>
      </c>
      <c r="L395" s="1561">
        <v>129875.4</v>
      </c>
      <c r="M395" s="1556">
        <v>38962.620000000003</v>
      </c>
      <c r="N395" s="1607">
        <v>43922</v>
      </c>
      <c r="O395" s="1749"/>
      <c r="P395" s="1604" t="s">
        <v>5344</v>
      </c>
      <c r="Q395" s="1553">
        <v>17373170973</v>
      </c>
      <c r="R395" s="1553" t="s">
        <v>5104</v>
      </c>
      <c r="S395" s="1561" t="s">
        <v>5258</v>
      </c>
      <c r="T395" s="1556"/>
    </row>
    <row r="396" spans="1:20" s="1582" customFormat="1" ht="32.1" customHeight="1">
      <c r="A396" s="1593">
        <v>56</v>
      </c>
      <c r="B396" s="1556" t="s">
        <v>1325</v>
      </c>
      <c r="C396" s="1552"/>
      <c r="D396" s="1552" t="s">
        <v>1122</v>
      </c>
      <c r="E396" s="1556">
        <v>10560</v>
      </c>
      <c r="F396" s="1556"/>
      <c r="G396" s="1553" t="s">
        <v>31</v>
      </c>
      <c r="H396" s="1553" t="s">
        <v>32</v>
      </c>
      <c r="I396" s="1604" t="s">
        <v>407</v>
      </c>
      <c r="J396" s="1684"/>
      <c r="K396" s="1602" t="s">
        <v>5393</v>
      </c>
      <c r="L396" s="1561">
        <v>1186565.3899999999</v>
      </c>
      <c r="M396" s="1556">
        <v>355969.62</v>
      </c>
      <c r="N396" s="1607">
        <v>43922</v>
      </c>
      <c r="O396" s="1749"/>
      <c r="P396" s="1604" t="s">
        <v>5344</v>
      </c>
      <c r="Q396" s="1553">
        <v>17373170973</v>
      </c>
      <c r="R396" s="1553" t="s">
        <v>5104</v>
      </c>
      <c r="S396" s="1561" t="s">
        <v>5258</v>
      </c>
      <c r="T396" s="1556"/>
    </row>
    <row r="397" spans="1:20" s="1582" customFormat="1" ht="32.1" customHeight="1">
      <c r="A397" s="1593">
        <v>57</v>
      </c>
      <c r="B397" s="1556" t="s">
        <v>5727</v>
      </c>
      <c r="C397" s="1552"/>
      <c r="D397" s="1552" t="s">
        <v>1122</v>
      </c>
      <c r="E397" s="1556">
        <v>7408.25</v>
      </c>
      <c r="F397" s="1556"/>
      <c r="G397" s="1553" t="s">
        <v>31</v>
      </c>
      <c r="H397" s="1553" t="s">
        <v>32</v>
      </c>
      <c r="I397" s="1604" t="s">
        <v>407</v>
      </c>
      <c r="J397" s="1684"/>
      <c r="K397" s="1602" t="s">
        <v>5393</v>
      </c>
      <c r="L397" s="1561">
        <v>832421.75</v>
      </c>
      <c r="M397" s="1556">
        <v>249726.53</v>
      </c>
      <c r="N397" s="1607">
        <v>43922</v>
      </c>
      <c r="O397" s="1749"/>
      <c r="P397" s="1604" t="s">
        <v>5344</v>
      </c>
      <c r="Q397" s="1553">
        <v>17373170973</v>
      </c>
      <c r="R397" s="1553" t="s">
        <v>5104</v>
      </c>
      <c r="S397" s="1561" t="s">
        <v>5258</v>
      </c>
      <c r="T397" s="1556"/>
    </row>
    <row r="398" spans="1:20" s="1582" customFormat="1" ht="32.1" customHeight="1">
      <c r="A398" s="1593">
        <v>58</v>
      </c>
      <c r="B398" s="1556" t="s">
        <v>1356</v>
      </c>
      <c r="C398" s="1552"/>
      <c r="D398" s="1552" t="s">
        <v>1122</v>
      </c>
      <c r="E398" s="1556">
        <v>11061.25</v>
      </c>
      <c r="F398" s="1556"/>
      <c r="G398" s="1553" t="s">
        <v>31</v>
      </c>
      <c r="H398" s="1553" t="s">
        <v>32</v>
      </c>
      <c r="I398" s="1604" t="s">
        <v>407</v>
      </c>
      <c r="J398" s="1684"/>
      <c r="K398" s="1602" t="s">
        <v>5393</v>
      </c>
      <c r="L398" s="1561">
        <v>771451.48</v>
      </c>
      <c r="M398" s="1556">
        <v>231435.44</v>
      </c>
      <c r="N398" s="1607">
        <v>43922</v>
      </c>
      <c r="O398" s="1749"/>
      <c r="P398" s="1604" t="s">
        <v>5344</v>
      </c>
      <c r="Q398" s="1553">
        <v>17373170973</v>
      </c>
      <c r="R398" s="1553" t="s">
        <v>5104</v>
      </c>
      <c r="S398" s="1561" t="s">
        <v>5258</v>
      </c>
      <c r="T398" s="1556"/>
    </row>
    <row r="399" spans="1:20" s="1582" customFormat="1" ht="32.1" customHeight="1">
      <c r="A399" s="1593">
        <v>59</v>
      </c>
      <c r="B399" s="1556" t="s">
        <v>1297</v>
      </c>
      <c r="C399" s="1552" t="s">
        <v>5735</v>
      </c>
      <c r="D399" s="1552" t="s">
        <v>1122</v>
      </c>
      <c r="E399" s="1556">
        <v>500.77679999999998</v>
      </c>
      <c r="F399" s="1556"/>
      <c r="G399" s="1553" t="s">
        <v>31</v>
      </c>
      <c r="H399" s="1553" t="s">
        <v>32</v>
      </c>
      <c r="I399" s="1604" t="s">
        <v>407</v>
      </c>
      <c r="J399" s="1684"/>
      <c r="K399" s="1602" t="s">
        <v>5393</v>
      </c>
      <c r="L399" s="1561">
        <v>117972.2</v>
      </c>
      <c r="M399" s="1556">
        <v>35391.660000000003</v>
      </c>
      <c r="N399" s="1607">
        <v>43922</v>
      </c>
      <c r="O399" s="1749"/>
      <c r="P399" s="1604" t="s">
        <v>5344</v>
      </c>
      <c r="Q399" s="1553">
        <v>17373170973</v>
      </c>
      <c r="R399" s="1553" t="s">
        <v>5104</v>
      </c>
      <c r="S399" s="1561" t="s">
        <v>5258</v>
      </c>
      <c r="T399" s="1556"/>
    </row>
    <row r="400" spans="1:20" s="1582" customFormat="1" ht="32.1" customHeight="1">
      <c r="A400" s="1593">
        <v>60</v>
      </c>
      <c r="B400" s="1556" t="s">
        <v>5726</v>
      </c>
      <c r="C400" s="1552" t="s">
        <v>5734</v>
      </c>
      <c r="D400" s="1552" t="s">
        <v>1122</v>
      </c>
      <c r="E400" s="1556">
        <v>733.2</v>
      </c>
      <c r="F400" s="1556"/>
      <c r="G400" s="1553" t="s">
        <v>31</v>
      </c>
      <c r="H400" s="1553" t="s">
        <v>32</v>
      </c>
      <c r="I400" s="1604" t="s">
        <v>407</v>
      </c>
      <c r="J400" s="1684"/>
      <c r="K400" s="1602" t="s">
        <v>5393</v>
      </c>
      <c r="L400" s="1561">
        <v>12499.96</v>
      </c>
      <c r="M400" s="1556">
        <v>3749.99</v>
      </c>
      <c r="N400" s="1607">
        <v>43922</v>
      </c>
      <c r="O400" s="1749"/>
      <c r="P400" s="1604" t="s">
        <v>5344</v>
      </c>
      <c r="Q400" s="1553">
        <v>17373170973</v>
      </c>
      <c r="R400" s="1553" t="s">
        <v>5104</v>
      </c>
      <c r="S400" s="1561" t="s">
        <v>5258</v>
      </c>
      <c r="T400" s="1556"/>
    </row>
    <row r="401" spans="1:20" s="1582" customFormat="1" ht="32.1" customHeight="1">
      <c r="A401" s="1593">
        <v>61</v>
      </c>
      <c r="B401" s="1556" t="s">
        <v>5727</v>
      </c>
      <c r="C401" s="1552" t="s">
        <v>5736</v>
      </c>
      <c r="D401" s="1552" t="s">
        <v>1122</v>
      </c>
      <c r="E401" s="1556">
        <v>2535.33</v>
      </c>
      <c r="F401" s="1556"/>
      <c r="G401" s="1553" t="s">
        <v>31</v>
      </c>
      <c r="H401" s="1553" t="s">
        <v>32</v>
      </c>
      <c r="I401" s="1604" t="s">
        <v>407</v>
      </c>
      <c r="J401" s="1684"/>
      <c r="K401" s="1602" t="s">
        <v>5393</v>
      </c>
      <c r="L401" s="1561">
        <v>298634.28000000003</v>
      </c>
      <c r="M401" s="1556">
        <v>89590.28</v>
      </c>
      <c r="N401" s="1607">
        <v>43922</v>
      </c>
      <c r="O401" s="1749"/>
      <c r="P401" s="1604" t="s">
        <v>5344</v>
      </c>
      <c r="Q401" s="1553">
        <v>17373170973</v>
      </c>
      <c r="R401" s="1553" t="s">
        <v>5104</v>
      </c>
      <c r="S401" s="1561" t="s">
        <v>5258</v>
      </c>
      <c r="T401" s="1556"/>
    </row>
    <row r="402" spans="1:20" s="1582" customFormat="1" ht="32.1" customHeight="1">
      <c r="A402" s="1593">
        <v>62</v>
      </c>
      <c r="B402" s="1556" t="s">
        <v>1356</v>
      </c>
      <c r="C402" s="1552" t="s">
        <v>5737</v>
      </c>
      <c r="D402" s="1552" t="s">
        <v>1122</v>
      </c>
      <c r="E402" s="1556">
        <v>1855.89</v>
      </c>
      <c r="F402" s="1556"/>
      <c r="G402" s="1553" t="s">
        <v>31</v>
      </c>
      <c r="H402" s="1553" t="s">
        <v>32</v>
      </c>
      <c r="I402" s="1604" t="s">
        <v>407</v>
      </c>
      <c r="J402" s="1684"/>
      <c r="K402" s="1602" t="s">
        <v>5393</v>
      </c>
      <c r="L402" s="1561">
        <v>107863.56</v>
      </c>
      <c r="M402" s="1556">
        <v>32359.07</v>
      </c>
      <c r="N402" s="1607">
        <v>43922</v>
      </c>
      <c r="O402" s="1749"/>
      <c r="P402" s="1604" t="s">
        <v>5344</v>
      </c>
      <c r="Q402" s="1553">
        <v>17373170973</v>
      </c>
      <c r="R402" s="1553" t="s">
        <v>5104</v>
      </c>
      <c r="S402" s="1561" t="s">
        <v>5258</v>
      </c>
      <c r="T402" s="1556"/>
    </row>
    <row r="403" spans="1:20" s="1582" customFormat="1" ht="32.1" customHeight="1">
      <c r="A403" s="1593">
        <v>63</v>
      </c>
      <c r="B403" s="1556" t="s">
        <v>1297</v>
      </c>
      <c r="C403" s="1552" t="s">
        <v>5729</v>
      </c>
      <c r="D403" s="1552" t="s">
        <v>1122</v>
      </c>
      <c r="E403" s="1556">
        <v>2780.73</v>
      </c>
      <c r="F403" s="1556"/>
      <c r="G403" s="1553" t="s">
        <v>31</v>
      </c>
      <c r="H403" s="1553" t="s">
        <v>32</v>
      </c>
      <c r="I403" s="1604" t="s">
        <v>407</v>
      </c>
      <c r="J403" s="1684"/>
      <c r="K403" s="1602" t="s">
        <v>5393</v>
      </c>
      <c r="L403" s="1561">
        <v>705655.72</v>
      </c>
      <c r="M403" s="1556">
        <v>211696.72</v>
      </c>
      <c r="N403" s="1607">
        <v>43922</v>
      </c>
      <c r="O403" s="1749"/>
      <c r="P403" s="1604" t="s">
        <v>5344</v>
      </c>
      <c r="Q403" s="1553">
        <v>17373170973</v>
      </c>
      <c r="R403" s="1553" t="s">
        <v>5104</v>
      </c>
      <c r="S403" s="1561" t="s">
        <v>5258</v>
      </c>
      <c r="T403" s="1556"/>
    </row>
    <row r="404" spans="1:20" s="1582" customFormat="1" ht="32.1" customHeight="1">
      <c r="A404" s="1593">
        <v>64</v>
      </c>
      <c r="B404" s="1556" t="s">
        <v>1297</v>
      </c>
      <c r="C404" s="1552" t="s">
        <v>5730</v>
      </c>
      <c r="D404" s="1552" t="s">
        <v>1122</v>
      </c>
      <c r="E404" s="1556">
        <v>779.66</v>
      </c>
      <c r="F404" s="1556"/>
      <c r="G404" s="1553" t="s">
        <v>31</v>
      </c>
      <c r="H404" s="1553" t="s">
        <v>32</v>
      </c>
      <c r="I404" s="1604" t="s">
        <v>407</v>
      </c>
      <c r="J404" s="1684"/>
      <c r="K404" s="1602" t="s">
        <v>5393</v>
      </c>
      <c r="L404" s="1561">
        <v>197851.56</v>
      </c>
      <c r="M404" s="1556">
        <v>59355.47</v>
      </c>
      <c r="N404" s="1607">
        <v>43922</v>
      </c>
      <c r="O404" s="1749"/>
      <c r="P404" s="1604" t="s">
        <v>5344</v>
      </c>
      <c r="Q404" s="1553">
        <v>17373170973</v>
      </c>
      <c r="R404" s="1553" t="s">
        <v>5104</v>
      </c>
      <c r="S404" s="1561" t="s">
        <v>5258</v>
      </c>
      <c r="T404" s="1556"/>
    </row>
    <row r="405" spans="1:20" s="1582" customFormat="1" ht="32.1" customHeight="1">
      <c r="A405" s="1593">
        <v>65</v>
      </c>
      <c r="B405" s="1556" t="s">
        <v>1297</v>
      </c>
      <c r="C405" s="1552" t="s">
        <v>5731</v>
      </c>
      <c r="D405" s="1552" t="s">
        <v>1122</v>
      </c>
      <c r="E405" s="1556">
        <v>1798.19</v>
      </c>
      <c r="F405" s="1556"/>
      <c r="G405" s="1553" t="s">
        <v>31</v>
      </c>
      <c r="H405" s="1553" t="s">
        <v>32</v>
      </c>
      <c r="I405" s="1604" t="s">
        <v>407</v>
      </c>
      <c r="J405" s="1684"/>
      <c r="K405" s="1602" t="s">
        <v>5393</v>
      </c>
      <c r="L405" s="1561">
        <v>456319.94</v>
      </c>
      <c r="M405" s="1556">
        <v>136895.98000000001</v>
      </c>
      <c r="N405" s="1607">
        <v>43922</v>
      </c>
      <c r="O405" s="1749"/>
      <c r="P405" s="1604" t="s">
        <v>5344</v>
      </c>
      <c r="Q405" s="1553">
        <v>17373170973</v>
      </c>
      <c r="R405" s="1553" t="s">
        <v>5104</v>
      </c>
      <c r="S405" s="1561" t="s">
        <v>5258</v>
      </c>
      <c r="T405" s="1556"/>
    </row>
    <row r="406" spans="1:20" s="1582" customFormat="1" ht="32.1" customHeight="1">
      <c r="A406" s="1593">
        <v>66</v>
      </c>
      <c r="B406" s="1556" t="s">
        <v>1297</v>
      </c>
      <c r="C406" s="1552" t="s">
        <v>5738</v>
      </c>
      <c r="D406" s="1552" t="s">
        <v>1122</v>
      </c>
      <c r="E406" s="1556">
        <v>3497.99</v>
      </c>
      <c r="F406" s="1556"/>
      <c r="G406" s="1553" t="s">
        <v>31</v>
      </c>
      <c r="H406" s="1553" t="s">
        <v>32</v>
      </c>
      <c r="I406" s="1604" t="s">
        <v>407</v>
      </c>
      <c r="J406" s="1684"/>
      <c r="K406" s="1602" t="s">
        <v>5393</v>
      </c>
      <c r="L406" s="1561">
        <v>916872.28</v>
      </c>
      <c r="M406" s="1556">
        <v>275061.68</v>
      </c>
      <c r="N406" s="1607">
        <v>43922</v>
      </c>
      <c r="O406" s="1749"/>
      <c r="P406" s="1604" t="s">
        <v>5344</v>
      </c>
      <c r="Q406" s="1553">
        <v>17373170973</v>
      </c>
      <c r="R406" s="1553" t="s">
        <v>5104</v>
      </c>
      <c r="S406" s="1561" t="s">
        <v>5258</v>
      </c>
      <c r="T406" s="1556"/>
    </row>
    <row r="407" spans="1:20" s="1582" customFormat="1" ht="32.1" customHeight="1">
      <c r="A407" s="1593">
        <v>67</v>
      </c>
      <c r="B407" s="1556" t="s">
        <v>1297</v>
      </c>
      <c r="C407" s="1552" t="s">
        <v>5733</v>
      </c>
      <c r="D407" s="1552" t="s">
        <v>1122</v>
      </c>
      <c r="E407" s="1556">
        <v>649.12</v>
      </c>
      <c r="F407" s="1556"/>
      <c r="G407" s="1553" t="s">
        <v>31</v>
      </c>
      <c r="H407" s="1553" t="s">
        <v>32</v>
      </c>
      <c r="I407" s="1604" t="s">
        <v>407</v>
      </c>
      <c r="J407" s="1684"/>
      <c r="K407" s="1602" t="s">
        <v>5393</v>
      </c>
      <c r="L407" s="1561">
        <v>170143.43</v>
      </c>
      <c r="M407" s="1556">
        <v>51043.03</v>
      </c>
      <c r="N407" s="1607">
        <v>43922</v>
      </c>
      <c r="O407" s="1749"/>
      <c r="P407" s="1604" t="s">
        <v>5344</v>
      </c>
      <c r="Q407" s="1553">
        <v>17373170973</v>
      </c>
      <c r="R407" s="1553" t="s">
        <v>5104</v>
      </c>
      <c r="S407" s="1561" t="s">
        <v>5258</v>
      </c>
      <c r="T407" s="1556"/>
    </row>
    <row r="408" spans="1:20" s="1582" customFormat="1" ht="32.1" customHeight="1">
      <c r="A408" s="1593">
        <v>68</v>
      </c>
      <c r="B408" s="1556" t="s">
        <v>5726</v>
      </c>
      <c r="C408" s="1552" t="s">
        <v>5734</v>
      </c>
      <c r="D408" s="1552" t="s">
        <v>1122</v>
      </c>
      <c r="E408" s="1556">
        <v>1086.7</v>
      </c>
      <c r="F408" s="1556"/>
      <c r="G408" s="1553" t="s">
        <v>31</v>
      </c>
      <c r="H408" s="1553" t="s">
        <v>32</v>
      </c>
      <c r="I408" s="1604" t="s">
        <v>407</v>
      </c>
      <c r="J408" s="1684"/>
      <c r="K408" s="1602" t="s">
        <v>5393</v>
      </c>
      <c r="L408" s="1561">
        <v>19957.04</v>
      </c>
      <c r="M408" s="1556">
        <v>5987.11</v>
      </c>
      <c r="N408" s="1607">
        <v>43922</v>
      </c>
      <c r="O408" s="1749"/>
      <c r="P408" s="1604" t="s">
        <v>5344</v>
      </c>
      <c r="Q408" s="1553">
        <v>17373170973</v>
      </c>
      <c r="R408" s="1553" t="s">
        <v>5104</v>
      </c>
      <c r="S408" s="1561" t="s">
        <v>5258</v>
      </c>
      <c r="T408" s="1556"/>
    </row>
    <row r="409" spans="1:20" s="1582" customFormat="1" ht="32.1" customHeight="1">
      <c r="A409" s="1593">
        <v>69</v>
      </c>
      <c r="B409" s="1556" t="s">
        <v>5726</v>
      </c>
      <c r="C409" s="1552"/>
      <c r="D409" s="1552" t="s">
        <v>1122</v>
      </c>
      <c r="E409" s="1556">
        <v>944.25</v>
      </c>
      <c r="F409" s="1556"/>
      <c r="G409" s="1553" t="s">
        <v>31</v>
      </c>
      <c r="H409" s="1553" t="s">
        <v>32</v>
      </c>
      <c r="I409" s="1604" t="s">
        <v>407</v>
      </c>
      <c r="J409" s="1684"/>
      <c r="K409" s="1602" t="s">
        <v>5393</v>
      </c>
      <c r="L409" s="1561">
        <v>17755.11</v>
      </c>
      <c r="M409" s="1556">
        <v>5326.53</v>
      </c>
      <c r="N409" s="1607">
        <v>43922</v>
      </c>
      <c r="O409" s="1749"/>
      <c r="P409" s="1604" t="s">
        <v>5344</v>
      </c>
      <c r="Q409" s="1553">
        <v>17373170973</v>
      </c>
      <c r="R409" s="1553" t="s">
        <v>5104</v>
      </c>
      <c r="S409" s="1561" t="s">
        <v>5258</v>
      </c>
      <c r="T409" s="1556"/>
    </row>
    <row r="410" spans="1:20" s="1605" customFormat="1" ht="32.1" customHeight="1">
      <c r="A410" s="1593">
        <v>70</v>
      </c>
      <c r="B410" s="1611" t="s">
        <v>1356</v>
      </c>
      <c r="C410" s="1610"/>
      <c r="D410" s="1552" t="s">
        <v>1122</v>
      </c>
      <c r="E410" s="1611">
        <v>9413.4300999999996</v>
      </c>
      <c r="F410" s="1611"/>
      <c r="G410" s="1553" t="s">
        <v>31</v>
      </c>
      <c r="H410" s="1553" t="s">
        <v>32</v>
      </c>
      <c r="I410" s="1604" t="s">
        <v>407</v>
      </c>
      <c r="J410" s="1684"/>
      <c r="K410" s="1602" t="s">
        <v>5393</v>
      </c>
      <c r="L410" s="1561">
        <v>603424.39</v>
      </c>
      <c r="M410" s="1556">
        <v>181027.32</v>
      </c>
      <c r="N410" s="1607">
        <v>43922</v>
      </c>
      <c r="O410" s="1749"/>
      <c r="P410" s="1604" t="s">
        <v>5344</v>
      </c>
      <c r="Q410" s="1553">
        <v>17373170973</v>
      </c>
      <c r="R410" s="1553" t="s">
        <v>5104</v>
      </c>
      <c r="S410" s="1561" t="s">
        <v>5258</v>
      </c>
      <c r="T410" s="1556"/>
    </row>
    <row r="411" spans="1:20" s="1605" customFormat="1" ht="32.1" customHeight="1">
      <c r="A411" s="1593">
        <v>71</v>
      </c>
      <c r="B411" s="1611" t="s">
        <v>1325</v>
      </c>
      <c r="C411" s="1610"/>
      <c r="D411" s="1552" t="s">
        <v>1122</v>
      </c>
      <c r="E411" s="1611">
        <v>802.67</v>
      </c>
      <c r="F411" s="1611"/>
      <c r="G411" s="1553" t="s">
        <v>31</v>
      </c>
      <c r="H411" s="1553" t="s">
        <v>32</v>
      </c>
      <c r="I411" s="1604" t="s">
        <v>407</v>
      </c>
      <c r="J411" s="1684"/>
      <c r="K411" s="1602" t="s">
        <v>5393</v>
      </c>
      <c r="L411" s="1561">
        <v>104278.47</v>
      </c>
      <c r="M411" s="1556">
        <v>31283.54</v>
      </c>
      <c r="N411" s="1607">
        <v>43922</v>
      </c>
      <c r="O411" s="1749"/>
      <c r="P411" s="1604" t="s">
        <v>5344</v>
      </c>
      <c r="Q411" s="1553">
        <v>17373170973</v>
      </c>
      <c r="R411" s="1553" t="s">
        <v>5104</v>
      </c>
      <c r="S411" s="1561" t="s">
        <v>5258</v>
      </c>
      <c r="T411" s="1556"/>
    </row>
    <row r="412" spans="1:20" s="1605" customFormat="1" ht="32.1" customHeight="1">
      <c r="A412" s="1593">
        <v>72</v>
      </c>
      <c r="B412" s="1611" t="s">
        <v>5739</v>
      </c>
      <c r="C412" s="1610"/>
      <c r="D412" s="1552" t="s">
        <v>1122</v>
      </c>
      <c r="E412" s="1611">
        <v>3827.2820999999999</v>
      </c>
      <c r="F412" s="1611"/>
      <c r="G412" s="1553" t="s">
        <v>31</v>
      </c>
      <c r="H412" s="1553" t="s">
        <v>32</v>
      </c>
      <c r="I412" s="1604" t="s">
        <v>407</v>
      </c>
      <c r="J412" s="1684"/>
      <c r="K412" s="1602" t="s">
        <v>5393</v>
      </c>
      <c r="L412" s="1561">
        <v>497219.43</v>
      </c>
      <c r="M412" s="1556">
        <v>149165.82999999999</v>
      </c>
      <c r="N412" s="1607">
        <v>43922</v>
      </c>
      <c r="O412" s="1749"/>
      <c r="P412" s="1604" t="s">
        <v>5344</v>
      </c>
      <c r="Q412" s="1553">
        <v>17373170973</v>
      </c>
      <c r="R412" s="1553" t="s">
        <v>5104</v>
      </c>
      <c r="S412" s="1561" t="s">
        <v>5258</v>
      </c>
      <c r="T412" s="1556"/>
    </row>
    <row r="413" spans="1:20" s="1605" customFormat="1" ht="32.1" customHeight="1">
      <c r="A413" s="1593">
        <v>73</v>
      </c>
      <c r="B413" s="1611" t="s">
        <v>5740</v>
      </c>
      <c r="C413" s="1610"/>
      <c r="D413" s="1552" t="s">
        <v>1122</v>
      </c>
      <c r="E413" s="1611">
        <v>98.72</v>
      </c>
      <c r="F413" s="1611"/>
      <c r="G413" s="1553" t="s">
        <v>31</v>
      </c>
      <c r="H413" s="1553" t="s">
        <v>32</v>
      </c>
      <c r="I413" s="1604" t="s">
        <v>407</v>
      </c>
      <c r="J413" s="1684"/>
      <c r="K413" s="1602" t="s">
        <v>5393</v>
      </c>
      <c r="L413" s="1561">
        <v>12824.87</v>
      </c>
      <c r="M413" s="1556">
        <v>3847.46</v>
      </c>
      <c r="N413" s="1607">
        <v>43922</v>
      </c>
      <c r="O413" s="1749"/>
      <c r="P413" s="1604" t="s">
        <v>5344</v>
      </c>
      <c r="Q413" s="1553">
        <v>17373170973</v>
      </c>
      <c r="R413" s="1553" t="s">
        <v>5104</v>
      </c>
      <c r="S413" s="1561" t="s">
        <v>5258</v>
      </c>
      <c r="T413" s="1556"/>
    </row>
    <row r="414" spans="1:20" s="1605" customFormat="1" ht="32.1" customHeight="1">
      <c r="A414" s="1593">
        <v>74</v>
      </c>
      <c r="B414" s="1611" t="s">
        <v>1297</v>
      </c>
      <c r="C414" s="1610" t="s">
        <v>5741</v>
      </c>
      <c r="D414" s="1552" t="s">
        <v>1122</v>
      </c>
      <c r="E414" s="1611">
        <v>2100.5100000000002</v>
      </c>
      <c r="F414" s="1611"/>
      <c r="G414" s="1553" t="s">
        <v>31</v>
      </c>
      <c r="H414" s="1553" t="s">
        <v>32</v>
      </c>
      <c r="I414" s="1604" t="s">
        <v>407</v>
      </c>
      <c r="J414" s="1684"/>
      <c r="K414" s="1602" t="s">
        <v>5393</v>
      </c>
      <c r="L414" s="1561">
        <v>545773.27</v>
      </c>
      <c r="M414" s="1556">
        <v>163731.98000000001</v>
      </c>
      <c r="N414" s="1607">
        <v>43922</v>
      </c>
      <c r="O414" s="1749"/>
      <c r="P414" s="1604" t="s">
        <v>5344</v>
      </c>
      <c r="Q414" s="1553">
        <v>17373170973</v>
      </c>
      <c r="R414" s="1553" t="s">
        <v>5104</v>
      </c>
      <c r="S414" s="1561" t="s">
        <v>5258</v>
      </c>
      <c r="T414" s="1556"/>
    </row>
    <row r="415" spans="1:20" s="1605" customFormat="1" ht="32.1" customHeight="1">
      <c r="A415" s="1593">
        <v>75</v>
      </c>
      <c r="B415" s="1611" t="s">
        <v>5726</v>
      </c>
      <c r="C415" s="1610" t="s">
        <v>5734</v>
      </c>
      <c r="D415" s="1552" t="s">
        <v>1122</v>
      </c>
      <c r="E415" s="1611">
        <v>200</v>
      </c>
      <c r="F415" s="1611"/>
      <c r="G415" s="1553" t="s">
        <v>31</v>
      </c>
      <c r="H415" s="1553" t="s">
        <v>32</v>
      </c>
      <c r="I415" s="1604" t="s">
        <v>407</v>
      </c>
      <c r="J415" s="1684"/>
      <c r="K415" s="1602" t="s">
        <v>5393</v>
      </c>
      <c r="L415" s="1561">
        <v>3760.67</v>
      </c>
      <c r="M415" s="1556">
        <v>1128.2</v>
      </c>
      <c r="N415" s="1607">
        <v>43922</v>
      </c>
      <c r="O415" s="1749"/>
      <c r="P415" s="1604" t="s">
        <v>5344</v>
      </c>
      <c r="Q415" s="1553">
        <v>17373170973</v>
      </c>
      <c r="R415" s="1553" t="s">
        <v>5104</v>
      </c>
      <c r="S415" s="1561" t="s">
        <v>5258</v>
      </c>
      <c r="T415" s="1556"/>
    </row>
    <row r="416" spans="1:20" s="1605" customFormat="1" ht="32.1" customHeight="1">
      <c r="A416" s="1593">
        <v>76</v>
      </c>
      <c r="B416" s="1611" t="s">
        <v>1356</v>
      </c>
      <c r="C416" s="1610"/>
      <c r="D416" s="1552" t="s">
        <v>1122</v>
      </c>
      <c r="E416" s="1611">
        <v>2730.88</v>
      </c>
      <c r="F416" s="1611"/>
      <c r="G416" s="1553" t="s">
        <v>31</v>
      </c>
      <c r="H416" s="1553" t="s">
        <v>32</v>
      </c>
      <c r="I416" s="1604" t="s">
        <v>407</v>
      </c>
      <c r="J416" s="1684"/>
      <c r="K416" s="1602" t="s">
        <v>5393</v>
      </c>
      <c r="L416" s="1561">
        <v>175056.18</v>
      </c>
      <c r="M416" s="1556">
        <v>52516.85</v>
      </c>
      <c r="N416" s="1607">
        <v>43922</v>
      </c>
      <c r="O416" s="1749"/>
      <c r="P416" s="1604" t="s">
        <v>5344</v>
      </c>
      <c r="Q416" s="1553">
        <v>17373170973</v>
      </c>
      <c r="R416" s="1553" t="s">
        <v>5104</v>
      </c>
      <c r="S416" s="1561" t="s">
        <v>5258</v>
      </c>
      <c r="T416" s="1556"/>
    </row>
    <row r="417" spans="1:20" s="1605" customFormat="1" ht="32.1" customHeight="1">
      <c r="A417" s="1593">
        <v>77</v>
      </c>
      <c r="B417" s="1611" t="s">
        <v>5739</v>
      </c>
      <c r="C417" s="1610"/>
      <c r="D417" s="1552" t="s">
        <v>1122</v>
      </c>
      <c r="E417" s="1611">
        <v>2174.58</v>
      </c>
      <c r="F417" s="1611"/>
      <c r="G417" s="1553" t="s">
        <v>31</v>
      </c>
      <c r="H417" s="1553" t="s">
        <v>32</v>
      </c>
      <c r="I417" s="1604" t="s">
        <v>407</v>
      </c>
      <c r="J417" s="1684"/>
      <c r="K417" s="1602" t="s">
        <v>5393</v>
      </c>
      <c r="L417" s="1561">
        <v>282502.95</v>
      </c>
      <c r="M417" s="1556">
        <v>84750.89</v>
      </c>
      <c r="N417" s="1607">
        <v>43922</v>
      </c>
      <c r="O417" s="1749"/>
      <c r="P417" s="1604" t="s">
        <v>5344</v>
      </c>
      <c r="Q417" s="1553">
        <v>17373170973</v>
      </c>
      <c r="R417" s="1553" t="s">
        <v>5104</v>
      </c>
      <c r="S417" s="1561" t="s">
        <v>5258</v>
      </c>
      <c r="T417" s="1556"/>
    </row>
    <row r="418" spans="1:20" s="1605" customFormat="1" ht="32.1" customHeight="1">
      <c r="A418" s="1593">
        <v>78</v>
      </c>
      <c r="B418" s="1611" t="s">
        <v>1297</v>
      </c>
      <c r="C418" s="1610" t="s">
        <v>5741</v>
      </c>
      <c r="D418" s="1552" t="s">
        <v>1122</v>
      </c>
      <c r="E418" s="1611">
        <v>861.55600000000004</v>
      </c>
      <c r="F418" s="1611"/>
      <c r="G418" s="1553" t="s">
        <v>31</v>
      </c>
      <c r="H418" s="1553" t="s">
        <v>32</v>
      </c>
      <c r="I418" s="1604" t="s">
        <v>407</v>
      </c>
      <c r="J418" s="1684"/>
      <c r="K418" s="1602" t="s">
        <v>5393</v>
      </c>
      <c r="L418" s="1561">
        <v>223857.16</v>
      </c>
      <c r="M418" s="1556">
        <v>67157.149999999994</v>
      </c>
      <c r="N418" s="1607">
        <v>43922</v>
      </c>
      <c r="O418" s="1749"/>
      <c r="P418" s="1604" t="s">
        <v>5344</v>
      </c>
      <c r="Q418" s="1553">
        <v>17373170973</v>
      </c>
      <c r="R418" s="1553" t="s">
        <v>5104</v>
      </c>
      <c r="S418" s="1561" t="s">
        <v>5258</v>
      </c>
      <c r="T418" s="1556"/>
    </row>
    <row r="419" spans="1:20" s="1605" customFormat="1" ht="32.1" customHeight="1">
      <c r="A419" s="1593">
        <v>79</v>
      </c>
      <c r="B419" s="1611" t="s">
        <v>1356</v>
      </c>
      <c r="C419" s="1610"/>
      <c r="D419" s="1552" t="s">
        <v>1122</v>
      </c>
      <c r="E419" s="1611">
        <v>95.7</v>
      </c>
      <c r="F419" s="1611"/>
      <c r="G419" s="1553" t="s">
        <v>31</v>
      </c>
      <c r="H419" s="1553" t="s">
        <v>32</v>
      </c>
      <c r="I419" s="1604" t="s">
        <v>407</v>
      </c>
      <c r="J419" s="1684"/>
      <c r="K419" s="1602" t="s">
        <v>5393</v>
      </c>
      <c r="L419" s="1561">
        <v>6134.61</v>
      </c>
      <c r="M419" s="1556">
        <v>1840.38</v>
      </c>
      <c r="N419" s="1607">
        <v>43922</v>
      </c>
      <c r="O419" s="1749"/>
      <c r="P419" s="1604" t="s">
        <v>5344</v>
      </c>
      <c r="Q419" s="1553">
        <v>17373170973</v>
      </c>
      <c r="R419" s="1553" t="s">
        <v>5104</v>
      </c>
      <c r="S419" s="1561" t="s">
        <v>5258</v>
      </c>
      <c r="T419" s="1556"/>
    </row>
    <row r="420" spans="1:20" s="1605" customFormat="1" ht="32.1" customHeight="1">
      <c r="A420" s="1593">
        <v>80</v>
      </c>
      <c r="B420" s="1611" t="s">
        <v>5739</v>
      </c>
      <c r="C420" s="1610"/>
      <c r="D420" s="1552" t="s">
        <v>1122</v>
      </c>
      <c r="E420" s="1611">
        <v>120.75</v>
      </c>
      <c r="F420" s="1611"/>
      <c r="G420" s="1553" t="s">
        <v>31</v>
      </c>
      <c r="H420" s="1553" t="s">
        <v>32</v>
      </c>
      <c r="I420" s="1604" t="s">
        <v>407</v>
      </c>
      <c r="J420" s="1684"/>
      <c r="K420" s="1602" t="s">
        <v>5393</v>
      </c>
      <c r="L420" s="1561">
        <v>15686.81</v>
      </c>
      <c r="M420" s="1556">
        <v>4706.04</v>
      </c>
      <c r="N420" s="1607">
        <v>43922</v>
      </c>
      <c r="O420" s="1749"/>
      <c r="P420" s="1604" t="s">
        <v>5344</v>
      </c>
      <c r="Q420" s="1553">
        <v>17373170973</v>
      </c>
      <c r="R420" s="1553" t="s">
        <v>5104</v>
      </c>
      <c r="S420" s="1561" t="s">
        <v>5258</v>
      </c>
      <c r="T420" s="1556"/>
    </row>
    <row r="421" spans="1:20" s="1605" customFormat="1" ht="32.1" customHeight="1">
      <c r="A421" s="1593">
        <v>81</v>
      </c>
      <c r="B421" s="1611" t="s">
        <v>1297</v>
      </c>
      <c r="C421" s="1610" t="s">
        <v>5729</v>
      </c>
      <c r="D421" s="1552" t="s">
        <v>1122</v>
      </c>
      <c r="E421" s="1611">
        <v>217.58</v>
      </c>
      <c r="F421" s="1611"/>
      <c r="G421" s="1553" t="s">
        <v>31</v>
      </c>
      <c r="H421" s="1553" t="s">
        <v>32</v>
      </c>
      <c r="I421" s="1604" t="s">
        <v>407</v>
      </c>
      <c r="J421" s="1684"/>
      <c r="K421" s="1602" t="s">
        <v>5393</v>
      </c>
      <c r="L421" s="1561">
        <v>56534.21</v>
      </c>
      <c r="M421" s="1556">
        <v>16960.259999999998</v>
      </c>
      <c r="N421" s="1607">
        <v>43922</v>
      </c>
      <c r="O421" s="1749"/>
      <c r="P421" s="1604" t="s">
        <v>5344</v>
      </c>
      <c r="Q421" s="1553">
        <v>17373170973</v>
      </c>
      <c r="R421" s="1553" t="s">
        <v>5104</v>
      </c>
      <c r="S421" s="1561" t="s">
        <v>5258</v>
      </c>
      <c r="T421" s="1556"/>
    </row>
    <row r="422" spans="1:20" s="1605" customFormat="1" ht="32.1" customHeight="1">
      <c r="A422" s="1593">
        <v>82</v>
      </c>
      <c r="B422" s="1611" t="s">
        <v>1297</v>
      </c>
      <c r="C422" s="1610" t="s">
        <v>5731</v>
      </c>
      <c r="D422" s="1552" t="s">
        <v>1122</v>
      </c>
      <c r="E422" s="1611">
        <v>200</v>
      </c>
      <c r="F422" s="1611"/>
      <c r="G422" s="1553" t="s">
        <v>31</v>
      </c>
      <c r="H422" s="1553" t="s">
        <v>32</v>
      </c>
      <c r="I422" s="1604" t="s">
        <v>407</v>
      </c>
      <c r="J422" s="1684"/>
      <c r="K422" s="1602" t="s">
        <v>5393</v>
      </c>
      <c r="L422" s="1561">
        <v>51966.37</v>
      </c>
      <c r="M422" s="1556">
        <v>15589.91</v>
      </c>
      <c r="N422" s="1607">
        <v>43922</v>
      </c>
      <c r="O422" s="1749"/>
      <c r="P422" s="1604" t="s">
        <v>5344</v>
      </c>
      <c r="Q422" s="1553">
        <v>17373170973</v>
      </c>
      <c r="R422" s="1553" t="s">
        <v>5104</v>
      </c>
      <c r="S422" s="1561" t="s">
        <v>5258</v>
      </c>
      <c r="T422" s="1556"/>
    </row>
    <row r="423" spans="1:20" s="1605" customFormat="1" ht="32.1" customHeight="1">
      <c r="A423" s="1593">
        <v>83</v>
      </c>
      <c r="B423" s="1611" t="s">
        <v>1297</v>
      </c>
      <c r="C423" s="1610" t="s">
        <v>2659</v>
      </c>
      <c r="D423" s="1552" t="s">
        <v>1122</v>
      </c>
      <c r="E423" s="1611">
        <v>123</v>
      </c>
      <c r="F423" s="1611"/>
      <c r="G423" s="1553" t="s">
        <v>31</v>
      </c>
      <c r="H423" s="1553" t="s">
        <v>32</v>
      </c>
      <c r="I423" s="1604" t="s">
        <v>407</v>
      </c>
      <c r="J423" s="1684"/>
      <c r="K423" s="1602" t="s">
        <v>5742</v>
      </c>
      <c r="L423" s="1561">
        <v>38602.32</v>
      </c>
      <c r="M423" s="1556">
        <v>11580.7</v>
      </c>
      <c r="N423" s="1607">
        <v>44105</v>
      </c>
      <c r="O423" s="1749"/>
      <c r="P423" s="1604" t="s">
        <v>5344</v>
      </c>
      <c r="Q423" s="1553">
        <v>17373170973</v>
      </c>
      <c r="R423" s="1553" t="s">
        <v>5104</v>
      </c>
      <c r="S423" s="1561" t="s">
        <v>5258</v>
      </c>
      <c r="T423" s="1556"/>
    </row>
    <row r="424" spans="1:20" s="1605" customFormat="1" ht="32.1" customHeight="1">
      <c r="A424" s="1593">
        <v>84</v>
      </c>
      <c r="B424" s="1611" t="s">
        <v>1297</v>
      </c>
      <c r="C424" s="1610" t="s">
        <v>2792</v>
      </c>
      <c r="D424" s="1552" t="s">
        <v>1122</v>
      </c>
      <c r="E424" s="1611">
        <v>26.78</v>
      </c>
      <c r="F424" s="1611"/>
      <c r="G424" s="1553" t="s">
        <v>31</v>
      </c>
      <c r="H424" s="1553" t="s">
        <v>32</v>
      </c>
      <c r="I424" s="1604" t="s">
        <v>407</v>
      </c>
      <c r="J424" s="1684"/>
      <c r="K424" s="1602" t="s">
        <v>5742</v>
      </c>
      <c r="L424" s="1561">
        <v>5790.35</v>
      </c>
      <c r="M424" s="1556">
        <v>1737.11</v>
      </c>
      <c r="N424" s="1607">
        <v>44105</v>
      </c>
      <c r="O424" s="1749"/>
      <c r="P424" s="1604" t="s">
        <v>5344</v>
      </c>
      <c r="Q424" s="1553">
        <v>17373170973</v>
      </c>
      <c r="R424" s="1553" t="s">
        <v>5104</v>
      </c>
      <c r="S424" s="1561" t="s">
        <v>5258</v>
      </c>
      <c r="T424" s="1556"/>
    </row>
    <row r="425" spans="1:20" s="1605" customFormat="1" ht="32.1" customHeight="1">
      <c r="A425" s="1593">
        <v>85</v>
      </c>
      <c r="B425" s="1556" t="s">
        <v>1297</v>
      </c>
      <c r="C425" s="1610" t="s">
        <v>5691</v>
      </c>
      <c r="D425" s="1552" t="s">
        <v>1103</v>
      </c>
      <c r="E425" s="1611"/>
      <c r="F425" s="1611">
        <v>3540</v>
      </c>
      <c r="G425" s="1553" t="s">
        <v>31</v>
      </c>
      <c r="H425" s="1553" t="s">
        <v>32</v>
      </c>
      <c r="I425" s="1604"/>
      <c r="J425" s="1580" t="s">
        <v>5306</v>
      </c>
      <c r="K425" s="1602" t="s">
        <v>2645</v>
      </c>
      <c r="L425" s="1561">
        <v>1016615.43</v>
      </c>
      <c r="M425" s="1556">
        <v>304984.62900000002</v>
      </c>
      <c r="N425" s="1607" t="s">
        <v>5743</v>
      </c>
      <c r="O425" s="1685" t="s">
        <v>5308</v>
      </c>
      <c r="P425" s="1604" t="s">
        <v>5309</v>
      </c>
      <c r="Q425" s="1553">
        <v>19906957772</v>
      </c>
      <c r="R425" s="1553" t="s">
        <v>3873</v>
      </c>
      <c r="S425" s="1549" t="s">
        <v>5258</v>
      </c>
      <c r="T425" s="1556"/>
    </row>
    <row r="426" spans="1:20" s="1605" customFormat="1" ht="32.1" customHeight="1">
      <c r="A426" s="1593">
        <v>86</v>
      </c>
      <c r="B426" s="1556" t="s">
        <v>1297</v>
      </c>
      <c r="C426" s="1610" t="s">
        <v>5691</v>
      </c>
      <c r="D426" s="1552" t="s">
        <v>1103</v>
      </c>
      <c r="E426" s="1611"/>
      <c r="F426" s="1611">
        <v>1986.62</v>
      </c>
      <c r="G426" s="1553" t="s">
        <v>31</v>
      </c>
      <c r="H426" s="1553" t="s">
        <v>32</v>
      </c>
      <c r="I426" s="1604"/>
      <c r="J426" s="1580" t="s">
        <v>5306</v>
      </c>
      <c r="K426" s="1602" t="s">
        <v>2645</v>
      </c>
      <c r="L426" s="1561">
        <v>575434.41610000003</v>
      </c>
      <c r="M426" s="1556">
        <v>172630.32483</v>
      </c>
      <c r="N426" s="1607" t="s">
        <v>5593</v>
      </c>
      <c r="O426" s="1686"/>
      <c r="P426" s="1604" t="s">
        <v>5309</v>
      </c>
      <c r="Q426" s="1553">
        <v>19906957772</v>
      </c>
      <c r="R426" s="1553" t="s">
        <v>3873</v>
      </c>
      <c r="S426" s="1549" t="s">
        <v>5258</v>
      </c>
      <c r="T426" s="1556"/>
    </row>
    <row r="427" spans="1:20" s="1582" customFormat="1" ht="42" customHeight="1">
      <c r="A427" s="1593">
        <v>87</v>
      </c>
      <c r="B427" s="1737" t="s">
        <v>5744</v>
      </c>
      <c r="C427" s="1737" t="s">
        <v>5691</v>
      </c>
      <c r="D427" s="1556" t="s">
        <v>1103</v>
      </c>
      <c r="E427" s="1556"/>
      <c r="F427" s="1556">
        <v>290</v>
      </c>
      <c r="G427" s="1548" t="s">
        <v>31</v>
      </c>
      <c r="H427" s="1548" t="s">
        <v>32</v>
      </c>
      <c r="I427" s="1548"/>
      <c r="J427" s="1645" t="s">
        <v>5306</v>
      </c>
      <c r="K427" s="1552" t="s">
        <v>2645</v>
      </c>
      <c r="L427" s="1576">
        <v>41499.870000000003</v>
      </c>
      <c r="M427" s="1576">
        <v>12449.960999999999</v>
      </c>
      <c r="N427" s="1600" t="s">
        <v>5593</v>
      </c>
      <c r="O427" s="1686"/>
      <c r="P427" s="1553" t="s">
        <v>5309</v>
      </c>
      <c r="Q427" s="1553">
        <v>19906957772</v>
      </c>
      <c r="R427" s="1553" t="s">
        <v>3873</v>
      </c>
      <c r="S427" s="1549" t="s">
        <v>5258</v>
      </c>
      <c r="T427" s="1556"/>
    </row>
    <row r="428" spans="1:20" s="1582" customFormat="1" ht="42" customHeight="1">
      <c r="A428" s="1593">
        <v>88</v>
      </c>
      <c r="B428" s="1737" t="s">
        <v>2790</v>
      </c>
      <c r="C428" s="1737" t="s">
        <v>5691</v>
      </c>
      <c r="D428" s="1556" t="s">
        <v>1103</v>
      </c>
      <c r="E428" s="1556"/>
      <c r="F428" s="1556">
        <v>912.55</v>
      </c>
      <c r="G428" s="1548" t="s">
        <v>31</v>
      </c>
      <c r="H428" s="1548" t="s">
        <v>32</v>
      </c>
      <c r="I428" s="1548"/>
      <c r="J428" s="1645"/>
      <c r="K428" s="1552" t="s">
        <v>2645</v>
      </c>
      <c r="L428" s="1576">
        <v>165202.57670000001</v>
      </c>
      <c r="M428" s="1576">
        <v>49560.773009999997</v>
      </c>
      <c r="N428" s="1600" t="s">
        <v>5593</v>
      </c>
      <c r="O428" s="1686"/>
      <c r="P428" s="1553" t="s">
        <v>5309</v>
      </c>
      <c r="Q428" s="1553">
        <v>19906957772</v>
      </c>
      <c r="R428" s="1553" t="s">
        <v>3873</v>
      </c>
      <c r="S428" s="1549" t="s">
        <v>5258</v>
      </c>
      <c r="T428" s="1556"/>
    </row>
    <row r="429" spans="1:20" s="1582" customFormat="1" ht="42" customHeight="1">
      <c r="A429" s="1593">
        <v>89</v>
      </c>
      <c r="B429" s="1737" t="s">
        <v>3409</v>
      </c>
      <c r="C429" s="1737" t="s">
        <v>5691</v>
      </c>
      <c r="D429" s="1556" t="s">
        <v>1103</v>
      </c>
      <c r="E429" s="1556"/>
      <c r="F429" s="1556">
        <v>718.85</v>
      </c>
      <c r="G429" s="1548" t="s">
        <v>31</v>
      </c>
      <c r="H429" s="1548" t="s">
        <v>32</v>
      </c>
      <c r="I429" s="1548"/>
      <c r="J429" s="1645"/>
      <c r="K429" s="1552" t="s">
        <v>2645</v>
      </c>
      <c r="L429" s="1576">
        <v>46477.246749999998</v>
      </c>
      <c r="M429" s="1576">
        <v>13943.174025</v>
      </c>
      <c r="N429" s="1600" t="s">
        <v>5593</v>
      </c>
      <c r="O429" s="1686"/>
      <c r="P429" s="1553" t="s">
        <v>5309</v>
      </c>
      <c r="Q429" s="1553">
        <v>19906957772</v>
      </c>
      <c r="R429" s="1553" t="s">
        <v>3873</v>
      </c>
      <c r="S429" s="1549" t="s">
        <v>5258</v>
      </c>
      <c r="T429" s="1556"/>
    </row>
    <row r="430" spans="1:20" s="1582" customFormat="1" ht="42" customHeight="1">
      <c r="A430" s="1593">
        <v>90</v>
      </c>
      <c r="B430" s="1737" t="s">
        <v>5716</v>
      </c>
      <c r="C430" s="1737" t="s">
        <v>5694</v>
      </c>
      <c r="D430" s="1556" t="s">
        <v>1103</v>
      </c>
      <c r="E430" s="1556"/>
      <c r="F430" s="1556">
        <v>4465</v>
      </c>
      <c r="G430" s="1548" t="s">
        <v>31</v>
      </c>
      <c r="H430" s="1548" t="s">
        <v>32</v>
      </c>
      <c r="I430" s="1548"/>
      <c r="J430" s="1645"/>
      <c r="K430" s="1552" t="s">
        <v>2645</v>
      </c>
      <c r="L430" s="1576">
        <v>633494.19999999995</v>
      </c>
      <c r="M430" s="1576">
        <v>190048.26</v>
      </c>
      <c r="N430" s="1600" t="s">
        <v>5743</v>
      </c>
      <c r="O430" s="1686"/>
      <c r="P430" s="1553" t="s">
        <v>5309</v>
      </c>
      <c r="Q430" s="1553">
        <v>19906957772</v>
      </c>
      <c r="R430" s="1553" t="s">
        <v>3873</v>
      </c>
      <c r="S430" s="1549" t="s">
        <v>5258</v>
      </c>
      <c r="T430" s="1556"/>
    </row>
    <row r="431" spans="1:20" s="1582" customFormat="1" ht="42" customHeight="1">
      <c r="A431" s="1593">
        <v>91</v>
      </c>
      <c r="B431" s="1737" t="s">
        <v>5745</v>
      </c>
      <c r="C431" s="1737" t="s">
        <v>5746</v>
      </c>
      <c r="D431" s="1556" t="s">
        <v>1103</v>
      </c>
      <c r="E431" s="1556"/>
      <c r="F431" s="1556">
        <v>5566</v>
      </c>
      <c r="G431" s="1548" t="s">
        <v>31</v>
      </c>
      <c r="H431" s="1548" t="s">
        <v>32</v>
      </c>
      <c r="I431" s="1548"/>
      <c r="J431" s="1645"/>
      <c r="K431" s="1552" t="s">
        <v>2645</v>
      </c>
      <c r="L431" s="1576">
        <v>2021849.5</v>
      </c>
      <c r="M431" s="1576">
        <v>606554.84999999905</v>
      </c>
      <c r="N431" s="1600" t="s">
        <v>5743</v>
      </c>
      <c r="O431" s="1686"/>
      <c r="P431" s="1553" t="s">
        <v>5309</v>
      </c>
      <c r="Q431" s="1553">
        <v>19906957772</v>
      </c>
      <c r="R431" s="1553" t="s">
        <v>3873</v>
      </c>
      <c r="S431" s="1549" t="s">
        <v>5258</v>
      </c>
      <c r="T431" s="1556"/>
    </row>
    <row r="432" spans="1:20" s="1582" customFormat="1" ht="42" customHeight="1">
      <c r="A432" s="1593">
        <v>92</v>
      </c>
      <c r="B432" s="1737" t="s">
        <v>3409</v>
      </c>
      <c r="C432" s="1737" t="s">
        <v>5747</v>
      </c>
      <c r="D432" s="1556" t="s">
        <v>1103</v>
      </c>
      <c r="E432" s="1556"/>
      <c r="F432" s="1556">
        <v>5724</v>
      </c>
      <c r="G432" s="1548" t="s">
        <v>31</v>
      </c>
      <c r="H432" s="1548" t="s">
        <v>32</v>
      </c>
      <c r="I432" s="1548"/>
      <c r="J432" s="1645"/>
      <c r="K432" s="1552" t="s">
        <v>2645</v>
      </c>
      <c r="L432" s="1576">
        <v>366908.4</v>
      </c>
      <c r="M432" s="1576">
        <v>110072.52</v>
      </c>
      <c r="N432" s="1600" t="s">
        <v>5743</v>
      </c>
      <c r="O432" s="1686"/>
      <c r="P432" s="1553" t="s">
        <v>5309</v>
      </c>
      <c r="Q432" s="1553">
        <v>19906957772</v>
      </c>
      <c r="R432" s="1553" t="s">
        <v>3873</v>
      </c>
      <c r="S432" s="1549" t="s">
        <v>5258</v>
      </c>
      <c r="T432" s="1556"/>
    </row>
    <row r="433" spans="1:20" s="1582" customFormat="1" ht="42" customHeight="1">
      <c r="A433" s="1593">
        <v>93</v>
      </c>
      <c r="B433" s="1556" t="s">
        <v>5748</v>
      </c>
      <c r="C433" s="1556" t="s">
        <v>5749</v>
      </c>
      <c r="D433" s="1556" t="s">
        <v>154</v>
      </c>
      <c r="E433" s="1556">
        <v>8</v>
      </c>
      <c r="F433" s="1556"/>
      <c r="G433" s="1548" t="s">
        <v>31</v>
      </c>
      <c r="H433" s="1548" t="s">
        <v>32</v>
      </c>
      <c r="I433" s="1548"/>
      <c r="J433" s="1645"/>
      <c r="K433" s="1552" t="s">
        <v>5579</v>
      </c>
      <c r="L433" s="1556">
        <v>120000</v>
      </c>
      <c r="M433" s="1583">
        <v>36000</v>
      </c>
      <c r="N433" s="1556" t="s">
        <v>5534</v>
      </c>
      <c r="O433" s="1686"/>
      <c r="P433" s="1553" t="s">
        <v>5309</v>
      </c>
      <c r="Q433" s="1553">
        <v>19906957772</v>
      </c>
      <c r="R433" s="1553" t="s">
        <v>3873</v>
      </c>
      <c r="S433" s="1549" t="s">
        <v>5258</v>
      </c>
      <c r="T433" s="1556"/>
    </row>
    <row r="434" spans="1:20" s="1582" customFormat="1" ht="42" customHeight="1">
      <c r="A434" s="1593">
        <v>94</v>
      </c>
      <c r="B434" s="1556" t="s">
        <v>5750</v>
      </c>
      <c r="C434" s="1556" t="s">
        <v>5749</v>
      </c>
      <c r="D434" s="1556" t="s">
        <v>154</v>
      </c>
      <c r="E434" s="1556">
        <v>1</v>
      </c>
      <c r="F434" s="1556"/>
      <c r="G434" s="1548" t="s">
        <v>31</v>
      </c>
      <c r="H434" s="1548" t="s">
        <v>32</v>
      </c>
      <c r="I434" s="1548"/>
      <c r="J434" s="1645"/>
      <c r="K434" s="1552" t="s">
        <v>5579</v>
      </c>
      <c r="L434" s="1556">
        <v>18000</v>
      </c>
      <c r="M434" s="1583">
        <v>5400</v>
      </c>
      <c r="N434" s="1556" t="s">
        <v>5534</v>
      </c>
      <c r="O434" s="1686"/>
      <c r="P434" s="1553" t="s">
        <v>5309</v>
      </c>
      <c r="Q434" s="1553">
        <v>19906957772</v>
      </c>
      <c r="R434" s="1553" t="s">
        <v>3873</v>
      </c>
      <c r="S434" s="1549" t="s">
        <v>5258</v>
      </c>
      <c r="T434" s="1556"/>
    </row>
    <row r="435" spans="1:20" s="1582" customFormat="1" ht="42" customHeight="1">
      <c r="A435" s="1593">
        <v>95</v>
      </c>
      <c r="B435" s="1556" t="s">
        <v>1250</v>
      </c>
      <c r="C435" s="1556" t="s">
        <v>5749</v>
      </c>
      <c r="D435" s="1556" t="s">
        <v>154</v>
      </c>
      <c r="E435" s="1556">
        <v>1</v>
      </c>
      <c r="F435" s="1556"/>
      <c r="G435" s="1548" t="s">
        <v>31</v>
      </c>
      <c r="H435" s="1548" t="s">
        <v>32</v>
      </c>
      <c r="I435" s="1548"/>
      <c r="J435" s="1552" t="s">
        <v>5306</v>
      </c>
      <c r="K435" s="1552" t="s">
        <v>5751</v>
      </c>
      <c r="L435" s="1556">
        <v>12000</v>
      </c>
      <c r="M435" s="1583">
        <v>3600</v>
      </c>
      <c r="N435" s="1556" t="s">
        <v>5534</v>
      </c>
      <c r="O435" s="1686"/>
      <c r="P435" s="1553" t="s">
        <v>5309</v>
      </c>
      <c r="Q435" s="1553">
        <v>17775760169</v>
      </c>
      <c r="R435" s="1553" t="s">
        <v>3873</v>
      </c>
      <c r="S435" s="1549" t="s">
        <v>5258</v>
      </c>
      <c r="T435" s="1556"/>
    </row>
    <row r="436" spans="1:20" s="1582" customFormat="1" ht="42" customHeight="1">
      <c r="A436" s="1593">
        <v>96</v>
      </c>
      <c r="B436" s="1556" t="s">
        <v>1250</v>
      </c>
      <c r="C436" s="1556" t="s">
        <v>5749</v>
      </c>
      <c r="D436" s="1556" t="s">
        <v>154</v>
      </c>
      <c r="E436" s="1556">
        <v>1</v>
      </c>
      <c r="F436" s="1556"/>
      <c r="G436" s="1548" t="s">
        <v>31</v>
      </c>
      <c r="H436" s="1548" t="s">
        <v>32</v>
      </c>
      <c r="I436" s="1548"/>
      <c r="J436" s="1552" t="s">
        <v>5306</v>
      </c>
      <c r="K436" s="1552" t="s">
        <v>5751</v>
      </c>
      <c r="L436" s="1556">
        <v>16500</v>
      </c>
      <c r="M436" s="1583">
        <v>4950</v>
      </c>
      <c r="N436" s="1556" t="s">
        <v>5534</v>
      </c>
      <c r="O436" s="1686"/>
      <c r="P436" s="1553" t="s">
        <v>5309</v>
      </c>
      <c r="Q436" s="1553">
        <v>17775760169</v>
      </c>
      <c r="R436" s="1553" t="s">
        <v>3873</v>
      </c>
      <c r="S436" s="1549" t="s">
        <v>5258</v>
      </c>
      <c r="T436" s="1556"/>
    </row>
    <row r="437" spans="1:20" s="1582" customFormat="1" ht="42" customHeight="1">
      <c r="A437" s="1593">
        <v>97</v>
      </c>
      <c r="B437" s="1556" t="s">
        <v>1250</v>
      </c>
      <c r="C437" s="1556" t="s">
        <v>5749</v>
      </c>
      <c r="D437" s="1556" t="s">
        <v>154</v>
      </c>
      <c r="E437" s="1556">
        <v>1</v>
      </c>
      <c r="F437" s="1556"/>
      <c r="G437" s="1548" t="s">
        <v>31</v>
      </c>
      <c r="H437" s="1548" t="s">
        <v>32</v>
      </c>
      <c r="I437" s="1548"/>
      <c r="J437" s="1552" t="s">
        <v>5306</v>
      </c>
      <c r="K437" s="1552" t="s">
        <v>5751</v>
      </c>
      <c r="L437" s="1556">
        <v>16500</v>
      </c>
      <c r="M437" s="1583">
        <v>4950</v>
      </c>
      <c r="N437" s="1556" t="s">
        <v>5534</v>
      </c>
      <c r="O437" s="1686"/>
      <c r="P437" s="1553" t="s">
        <v>5309</v>
      </c>
      <c r="Q437" s="1553">
        <v>17775760169</v>
      </c>
      <c r="R437" s="1553" t="s">
        <v>3873</v>
      </c>
      <c r="S437" s="1549" t="s">
        <v>5258</v>
      </c>
      <c r="T437" s="1556"/>
    </row>
    <row r="438" spans="1:20" s="1582" customFormat="1" ht="42" customHeight="1">
      <c r="A438" s="1593">
        <v>98</v>
      </c>
      <c r="B438" s="1556" t="s">
        <v>1250</v>
      </c>
      <c r="C438" s="1556" t="s">
        <v>5749</v>
      </c>
      <c r="D438" s="1556" t="s">
        <v>154</v>
      </c>
      <c r="E438" s="1556">
        <v>2</v>
      </c>
      <c r="F438" s="1556"/>
      <c r="G438" s="1548" t="s">
        <v>31</v>
      </c>
      <c r="H438" s="1548" t="s">
        <v>32</v>
      </c>
      <c r="I438" s="1548"/>
      <c r="J438" s="1552" t="s">
        <v>5306</v>
      </c>
      <c r="K438" s="1552" t="s">
        <v>5752</v>
      </c>
      <c r="L438" s="1556">
        <v>21000</v>
      </c>
      <c r="M438" s="1583">
        <v>6300</v>
      </c>
      <c r="N438" s="1556" t="s">
        <v>5534</v>
      </c>
      <c r="O438" s="1686"/>
      <c r="P438" s="1553" t="s">
        <v>5309</v>
      </c>
      <c r="Q438" s="1553">
        <v>17775760169</v>
      </c>
      <c r="R438" s="1553" t="s">
        <v>3873</v>
      </c>
      <c r="S438" s="1549" t="s">
        <v>5258</v>
      </c>
      <c r="T438" s="1556"/>
    </row>
    <row r="439" spans="1:20" s="1582" customFormat="1" ht="42" customHeight="1">
      <c r="A439" s="1593">
        <v>99</v>
      </c>
      <c r="B439" s="1556" t="s">
        <v>682</v>
      </c>
      <c r="C439" s="1556" t="s">
        <v>2925</v>
      </c>
      <c r="D439" s="1556" t="s">
        <v>154</v>
      </c>
      <c r="E439" s="1556">
        <v>1</v>
      </c>
      <c r="F439" s="1556">
        <v>150</v>
      </c>
      <c r="G439" s="1548" t="s">
        <v>31</v>
      </c>
      <c r="H439" s="1548" t="s">
        <v>32</v>
      </c>
      <c r="I439" s="1548"/>
      <c r="J439" s="1552" t="s">
        <v>5306</v>
      </c>
      <c r="K439" s="1552" t="s">
        <v>5753</v>
      </c>
      <c r="L439" s="1556">
        <v>233122.76</v>
      </c>
      <c r="M439" s="1583">
        <v>69936.827999999994</v>
      </c>
      <c r="N439" s="1556" t="s">
        <v>5328</v>
      </c>
      <c r="O439" s="1688"/>
      <c r="P439" s="1553" t="s">
        <v>5309</v>
      </c>
      <c r="Q439" s="1553">
        <v>17775760169</v>
      </c>
      <c r="R439" s="1553" t="s">
        <v>3873</v>
      </c>
      <c r="S439" s="1549" t="s">
        <v>5258</v>
      </c>
      <c r="T439" s="1556"/>
    </row>
    <row r="440" spans="1:20" s="1582" customFormat="1" ht="33" customHeight="1">
      <c r="A440" s="1593">
        <v>100</v>
      </c>
      <c r="B440" s="1786" t="s">
        <v>2707</v>
      </c>
      <c r="C440" s="1786"/>
      <c r="D440" s="1786" t="s">
        <v>2797</v>
      </c>
      <c r="E440" s="1786">
        <v>2076.0300000000002</v>
      </c>
      <c r="F440" s="1786"/>
      <c r="G440" s="1786" t="s">
        <v>31</v>
      </c>
      <c r="H440" s="1786" t="s">
        <v>32</v>
      </c>
      <c r="I440" s="1786" t="s">
        <v>175</v>
      </c>
      <c r="J440" s="1786" t="s">
        <v>5754</v>
      </c>
      <c r="K440" s="1786" t="s">
        <v>5754</v>
      </c>
      <c r="L440" s="1786">
        <v>255351.69</v>
      </c>
      <c r="M440" s="1786">
        <v>76605.509999999995</v>
      </c>
      <c r="N440" s="1786" t="s">
        <v>5755</v>
      </c>
      <c r="O440" s="1551"/>
      <c r="P440" s="1545" t="s">
        <v>5550</v>
      </c>
      <c r="Q440" s="1548">
        <v>18008778281</v>
      </c>
      <c r="R440" s="1548" t="s">
        <v>5551</v>
      </c>
      <c r="S440" s="1584" t="s">
        <v>5258</v>
      </c>
      <c r="T440" s="1556"/>
    </row>
    <row r="441" spans="1:20" s="1582" customFormat="1" ht="33" customHeight="1">
      <c r="A441" s="1593">
        <v>101</v>
      </c>
      <c r="B441" s="1786" t="s">
        <v>2639</v>
      </c>
      <c r="C441" s="1786"/>
      <c r="D441" s="1786" t="s">
        <v>2797</v>
      </c>
      <c r="E441" s="1786">
        <v>3166.06</v>
      </c>
      <c r="F441" s="1786"/>
      <c r="G441" s="1786" t="s">
        <v>31</v>
      </c>
      <c r="H441" s="1786" t="s">
        <v>32</v>
      </c>
      <c r="I441" s="1786" t="s">
        <v>175</v>
      </c>
      <c r="J441" s="1786" t="s">
        <v>5754</v>
      </c>
      <c r="K441" s="1786" t="s">
        <v>5754</v>
      </c>
      <c r="L441" s="1786">
        <v>205793.9</v>
      </c>
      <c r="M441" s="1786">
        <v>61738.17</v>
      </c>
      <c r="N441" s="1786" t="s">
        <v>5755</v>
      </c>
      <c r="O441" s="1551"/>
      <c r="P441" s="1545" t="s">
        <v>5550</v>
      </c>
      <c r="Q441" s="1548">
        <v>18008778281</v>
      </c>
      <c r="R441" s="1548" t="s">
        <v>5551</v>
      </c>
      <c r="S441" s="1584" t="s">
        <v>5258</v>
      </c>
      <c r="T441" s="1556"/>
    </row>
    <row r="442" spans="1:20" s="1582" customFormat="1" ht="33" customHeight="1">
      <c r="A442" s="1593">
        <v>102</v>
      </c>
      <c r="B442" s="1786" t="s">
        <v>1273</v>
      </c>
      <c r="C442" s="1786"/>
      <c r="D442" s="1786" t="s">
        <v>2797</v>
      </c>
      <c r="E442" s="1786">
        <v>1282.79</v>
      </c>
      <c r="F442" s="1786"/>
      <c r="G442" s="1786" t="s">
        <v>31</v>
      </c>
      <c r="H442" s="1786" t="s">
        <v>32</v>
      </c>
      <c r="I442" s="1786" t="s">
        <v>175</v>
      </c>
      <c r="J442" s="1786" t="s">
        <v>5754</v>
      </c>
      <c r="K442" s="1786" t="s">
        <v>5754</v>
      </c>
      <c r="L442" s="1786">
        <v>401513.27</v>
      </c>
      <c r="M442" s="1786">
        <v>120453.98</v>
      </c>
      <c r="N442" s="1786" t="s">
        <v>5755</v>
      </c>
      <c r="O442" s="1551"/>
      <c r="P442" s="1545" t="s">
        <v>5550</v>
      </c>
      <c r="Q442" s="1548">
        <v>18008778281</v>
      </c>
      <c r="R442" s="1548" t="s">
        <v>5551</v>
      </c>
      <c r="S442" s="1584" t="s">
        <v>5258</v>
      </c>
      <c r="T442" s="1556"/>
    </row>
    <row r="443" spans="1:20" s="1582" customFormat="1" ht="33" customHeight="1">
      <c r="A443" s="1593">
        <v>103</v>
      </c>
      <c r="B443" s="1786" t="s">
        <v>5756</v>
      </c>
      <c r="C443" s="1786"/>
      <c r="D443" s="1786" t="s">
        <v>2797</v>
      </c>
      <c r="E443" s="1786">
        <v>971.85</v>
      </c>
      <c r="F443" s="1786"/>
      <c r="G443" s="1786" t="s">
        <v>31</v>
      </c>
      <c r="H443" s="1786" t="s">
        <v>32</v>
      </c>
      <c r="I443" s="1786" t="s">
        <v>175</v>
      </c>
      <c r="J443" s="1786" t="s">
        <v>5754</v>
      </c>
      <c r="K443" s="1786" t="s">
        <v>5754</v>
      </c>
      <c r="L443" s="1786">
        <v>309048.3</v>
      </c>
      <c r="M443" s="1786">
        <v>92714.49</v>
      </c>
      <c r="N443" s="1786" t="s">
        <v>5755</v>
      </c>
      <c r="O443" s="1551"/>
      <c r="P443" s="1545" t="s">
        <v>5550</v>
      </c>
      <c r="Q443" s="1548">
        <v>18008778281</v>
      </c>
      <c r="R443" s="1548" t="s">
        <v>5551</v>
      </c>
      <c r="S443" s="1584" t="s">
        <v>5258</v>
      </c>
      <c r="T443" s="1556"/>
    </row>
    <row r="444" spans="1:20" s="1582" customFormat="1" ht="33" customHeight="1">
      <c r="A444" s="1593">
        <v>104</v>
      </c>
      <c r="B444" s="1786" t="s">
        <v>2707</v>
      </c>
      <c r="C444" s="1786" t="s">
        <v>955</v>
      </c>
      <c r="D444" s="1786" t="s">
        <v>1275</v>
      </c>
      <c r="E444" s="1786">
        <v>1064</v>
      </c>
      <c r="F444" s="1786"/>
      <c r="G444" s="1786" t="s">
        <v>31</v>
      </c>
      <c r="H444" s="1786" t="s">
        <v>32</v>
      </c>
      <c r="I444" s="1786" t="s">
        <v>175</v>
      </c>
      <c r="J444" s="1786" t="s">
        <v>5757</v>
      </c>
      <c r="K444" s="1786" t="s">
        <v>5757</v>
      </c>
      <c r="L444" s="1786">
        <v>122769.23</v>
      </c>
      <c r="M444" s="1786">
        <v>36830.769999999997</v>
      </c>
      <c r="N444" s="1786" t="s">
        <v>5548</v>
      </c>
      <c r="O444" s="1551"/>
      <c r="P444" s="1545" t="s">
        <v>5550</v>
      </c>
      <c r="Q444" s="1548">
        <v>18008778281</v>
      </c>
      <c r="R444" s="1548" t="s">
        <v>5551</v>
      </c>
      <c r="S444" s="1584" t="s">
        <v>5258</v>
      </c>
      <c r="T444" s="1556"/>
    </row>
    <row r="445" spans="1:20" s="1582" customFormat="1" ht="33" customHeight="1">
      <c r="A445" s="1593">
        <v>105</v>
      </c>
      <c r="B445" s="1786" t="s">
        <v>1269</v>
      </c>
      <c r="C445" s="1786"/>
      <c r="D445" s="1786" t="s">
        <v>1275</v>
      </c>
      <c r="E445" s="1786">
        <v>336.3</v>
      </c>
      <c r="F445" s="1786"/>
      <c r="G445" s="1786" t="s">
        <v>31</v>
      </c>
      <c r="H445" s="1786" t="s">
        <v>32</v>
      </c>
      <c r="I445" s="1786" t="s">
        <v>175</v>
      </c>
      <c r="J445" s="1786" t="s">
        <v>5757</v>
      </c>
      <c r="K445" s="1786" t="s">
        <v>5757</v>
      </c>
      <c r="L445" s="1786">
        <v>91404.62</v>
      </c>
      <c r="M445" s="1786">
        <v>27421.39</v>
      </c>
      <c r="N445" s="1786" t="s">
        <v>5548</v>
      </c>
      <c r="O445" s="1551"/>
      <c r="P445" s="1545" t="s">
        <v>5550</v>
      </c>
      <c r="Q445" s="1548">
        <v>18008778281</v>
      </c>
      <c r="R445" s="1548" t="s">
        <v>5551</v>
      </c>
      <c r="S445" s="1584" t="s">
        <v>5258</v>
      </c>
      <c r="T445" s="1556"/>
    </row>
    <row r="446" spans="1:20" s="1582" customFormat="1" ht="33" customHeight="1">
      <c r="A446" s="1593">
        <v>106</v>
      </c>
      <c r="B446" s="1786" t="s">
        <v>5758</v>
      </c>
      <c r="C446" s="1786" t="s">
        <v>955</v>
      </c>
      <c r="D446" s="1786" t="s">
        <v>1275</v>
      </c>
      <c r="E446" s="1786">
        <v>105</v>
      </c>
      <c r="F446" s="1786"/>
      <c r="G446" s="1786" t="s">
        <v>31</v>
      </c>
      <c r="H446" s="1786" t="s">
        <v>32</v>
      </c>
      <c r="I446" s="1786" t="s">
        <v>175</v>
      </c>
      <c r="J446" s="1786" t="s">
        <v>5757</v>
      </c>
      <c r="K446" s="1786" t="s">
        <v>5757</v>
      </c>
      <c r="L446" s="1786">
        <v>3589.74</v>
      </c>
      <c r="M446" s="1786">
        <v>1076.92</v>
      </c>
      <c r="N446" s="1786" t="s">
        <v>5548</v>
      </c>
      <c r="O446" s="1551"/>
      <c r="P446" s="1545" t="s">
        <v>5550</v>
      </c>
      <c r="Q446" s="1548">
        <v>18008778281</v>
      </c>
      <c r="R446" s="1548" t="s">
        <v>5551</v>
      </c>
      <c r="S446" s="1584" t="s">
        <v>5258</v>
      </c>
      <c r="T446" s="1556"/>
    </row>
    <row r="447" spans="1:20" s="1582" customFormat="1" ht="33" customHeight="1">
      <c r="A447" s="1593">
        <v>107</v>
      </c>
      <c r="B447" s="1786" t="s">
        <v>1273</v>
      </c>
      <c r="C447" s="1786" t="s">
        <v>5759</v>
      </c>
      <c r="D447" s="1786" t="s">
        <v>1275</v>
      </c>
      <c r="E447" s="1786">
        <v>95.5</v>
      </c>
      <c r="F447" s="1786"/>
      <c r="G447" s="1786" t="s">
        <v>31</v>
      </c>
      <c r="H447" s="1786" t="s">
        <v>32</v>
      </c>
      <c r="I447" s="1786" t="s">
        <v>175</v>
      </c>
      <c r="J447" s="1786" t="s">
        <v>5757</v>
      </c>
      <c r="K447" s="1786" t="s">
        <v>5757</v>
      </c>
      <c r="L447" s="1786">
        <v>25548.29</v>
      </c>
      <c r="M447" s="1786">
        <v>7664.4870000000001</v>
      </c>
      <c r="N447" s="1786" t="s">
        <v>5548</v>
      </c>
      <c r="O447" s="1551"/>
      <c r="P447" s="1545" t="s">
        <v>5550</v>
      </c>
      <c r="Q447" s="1548">
        <v>18008778281</v>
      </c>
      <c r="R447" s="1548" t="s">
        <v>5551</v>
      </c>
      <c r="S447" s="1584" t="s">
        <v>5258</v>
      </c>
      <c r="T447" s="1556"/>
    </row>
    <row r="448" spans="1:20" s="1582" customFormat="1" ht="33" customHeight="1">
      <c r="A448" s="1593">
        <v>108</v>
      </c>
      <c r="B448" s="1786" t="s">
        <v>5760</v>
      </c>
      <c r="C448" s="1786" t="s">
        <v>5761</v>
      </c>
      <c r="D448" s="1786" t="s">
        <v>1275</v>
      </c>
      <c r="E448" s="1786">
        <v>1</v>
      </c>
      <c r="F448" s="1786"/>
      <c r="G448" s="1786" t="s">
        <v>31</v>
      </c>
      <c r="H448" s="1786" t="s">
        <v>32</v>
      </c>
      <c r="I448" s="1786" t="s">
        <v>175</v>
      </c>
      <c r="J448" s="1786" t="s">
        <v>5757</v>
      </c>
      <c r="K448" s="1786" t="s">
        <v>5757</v>
      </c>
      <c r="L448" s="1786">
        <v>19658.12</v>
      </c>
      <c r="M448" s="1786">
        <v>5897.4359999999997</v>
      </c>
      <c r="N448" s="1786" t="s">
        <v>5548</v>
      </c>
      <c r="O448" s="1551"/>
      <c r="P448" s="1545" t="s">
        <v>5550</v>
      </c>
      <c r="Q448" s="1548">
        <v>18008778281</v>
      </c>
      <c r="R448" s="1548" t="s">
        <v>5551</v>
      </c>
      <c r="S448" s="1584" t="s">
        <v>5258</v>
      </c>
      <c r="T448" s="1556"/>
    </row>
    <row r="449" spans="1:22" s="1582" customFormat="1" ht="33" customHeight="1">
      <c r="A449" s="1593">
        <v>109</v>
      </c>
      <c r="B449" s="1786" t="s">
        <v>5758</v>
      </c>
      <c r="C449" s="1786" t="s">
        <v>955</v>
      </c>
      <c r="D449" s="1786" t="s">
        <v>1275</v>
      </c>
      <c r="E449" s="1786">
        <v>773.09500000000003</v>
      </c>
      <c r="F449" s="1786"/>
      <c r="G449" s="1786" t="s">
        <v>31</v>
      </c>
      <c r="H449" s="1786" t="s">
        <v>32</v>
      </c>
      <c r="I449" s="1786" t="s">
        <v>175</v>
      </c>
      <c r="J449" s="1786" t="s">
        <v>5762</v>
      </c>
      <c r="K449" s="1786" t="s">
        <v>5762</v>
      </c>
      <c r="L449" s="1786">
        <v>202194.08</v>
      </c>
      <c r="M449" s="1786">
        <v>60658.224000000002</v>
      </c>
      <c r="N449" s="1786" t="s">
        <v>5548</v>
      </c>
      <c r="O449" s="1551"/>
      <c r="P449" s="1545" t="s">
        <v>5550</v>
      </c>
      <c r="Q449" s="1548">
        <v>18008778281</v>
      </c>
      <c r="R449" s="1548" t="s">
        <v>5551</v>
      </c>
      <c r="S449" s="1584" t="s">
        <v>5258</v>
      </c>
      <c r="T449" s="1556"/>
    </row>
    <row r="450" spans="1:22" s="1582" customFormat="1" ht="33" customHeight="1">
      <c r="A450" s="1593">
        <v>110</v>
      </c>
      <c r="B450" s="1786" t="s">
        <v>1269</v>
      </c>
      <c r="C450" s="1786"/>
      <c r="D450" s="1786" t="s">
        <v>1275</v>
      </c>
      <c r="E450" s="1786">
        <v>810.91</v>
      </c>
      <c r="F450" s="1786"/>
      <c r="G450" s="1786" t="s">
        <v>31</v>
      </c>
      <c r="H450" s="1786" t="s">
        <v>32</v>
      </c>
      <c r="I450" s="1786" t="s">
        <v>175</v>
      </c>
      <c r="J450" s="1786" t="s">
        <v>5762</v>
      </c>
      <c r="K450" s="1786" t="s">
        <v>5762</v>
      </c>
      <c r="L450" s="1786">
        <v>223866.61</v>
      </c>
      <c r="M450" s="1786">
        <v>67159.982999999993</v>
      </c>
      <c r="N450" s="1786" t="s">
        <v>5548</v>
      </c>
      <c r="O450" s="1551"/>
      <c r="P450" s="1545" t="s">
        <v>5550</v>
      </c>
      <c r="Q450" s="1548">
        <v>18008778281</v>
      </c>
      <c r="R450" s="1548" t="s">
        <v>5551</v>
      </c>
      <c r="S450" s="1584" t="s">
        <v>5258</v>
      </c>
      <c r="T450" s="1556"/>
    </row>
    <row r="451" spans="1:22" s="1582" customFormat="1" ht="33" customHeight="1">
      <c r="A451" s="1593">
        <v>111</v>
      </c>
      <c r="B451" s="1786" t="s">
        <v>2707</v>
      </c>
      <c r="C451" s="1786" t="s">
        <v>5763</v>
      </c>
      <c r="D451" s="1786" t="s">
        <v>2797</v>
      </c>
      <c r="E451" s="1786">
        <v>2000</v>
      </c>
      <c r="F451" s="1786"/>
      <c r="G451" s="1786" t="s">
        <v>31</v>
      </c>
      <c r="H451" s="1786" t="s">
        <v>32</v>
      </c>
      <c r="I451" s="1786" t="s">
        <v>175</v>
      </c>
      <c r="J451" s="1786" t="s">
        <v>5754</v>
      </c>
      <c r="K451" s="1786" t="s">
        <v>5754</v>
      </c>
      <c r="L451" s="1786">
        <v>246000</v>
      </c>
      <c r="M451" s="1786">
        <v>73800</v>
      </c>
      <c r="N451" s="1786" t="s">
        <v>5755</v>
      </c>
      <c r="O451" s="1615"/>
      <c r="P451" s="1545" t="s">
        <v>5550</v>
      </c>
      <c r="Q451" s="1548">
        <v>18008778281</v>
      </c>
      <c r="R451" s="1548" t="s">
        <v>5551</v>
      </c>
      <c r="S451" s="1584" t="s">
        <v>5258</v>
      </c>
      <c r="T451" s="1556"/>
    </row>
    <row r="452" spans="1:22" s="1582" customFormat="1" ht="30" customHeight="1">
      <c r="A452" s="1593">
        <v>112</v>
      </c>
      <c r="B452" s="1737" t="s">
        <v>5764</v>
      </c>
      <c r="C452" s="1737"/>
      <c r="D452" s="1769" t="s">
        <v>1103</v>
      </c>
      <c r="E452" s="1769">
        <v>4978.22</v>
      </c>
      <c r="F452" s="1769"/>
      <c r="G452" s="1769" t="s">
        <v>31</v>
      </c>
      <c r="H452" s="1769" t="s">
        <v>32</v>
      </c>
      <c r="I452" s="1769"/>
      <c r="J452" s="1787" t="s">
        <v>1905</v>
      </c>
      <c r="K452" s="1788" t="s">
        <v>2645</v>
      </c>
      <c r="L452" s="1769">
        <v>2114642.1238841098</v>
      </c>
      <c r="M452" s="1769">
        <v>1436194.4560976301</v>
      </c>
      <c r="N452" s="1769">
        <v>2020.03</v>
      </c>
      <c r="O452" s="1547" t="s">
        <v>5405</v>
      </c>
      <c r="P452" s="1592" t="s">
        <v>5406</v>
      </c>
      <c r="Q452" s="1621">
        <v>18935151265</v>
      </c>
      <c r="R452" s="1548" t="s">
        <v>5407</v>
      </c>
      <c r="S452" s="1549" t="s">
        <v>5258</v>
      </c>
      <c r="T452" s="1556"/>
    </row>
    <row r="453" spans="1:22" s="1582" customFormat="1" ht="30" customHeight="1">
      <c r="A453" s="1593">
        <v>113</v>
      </c>
      <c r="B453" s="1737" t="s">
        <v>5740</v>
      </c>
      <c r="C453" s="1737"/>
      <c r="D453" s="1769" t="s">
        <v>1103</v>
      </c>
      <c r="E453" s="1769">
        <v>3231</v>
      </c>
      <c r="F453" s="1769"/>
      <c r="G453" s="1769" t="s">
        <v>31</v>
      </c>
      <c r="H453" s="1769" t="s">
        <v>32</v>
      </c>
      <c r="I453" s="1769"/>
      <c r="J453" s="1787"/>
      <c r="K453" s="1788" t="s">
        <v>2645</v>
      </c>
      <c r="L453" s="1769">
        <v>514672.56637168099</v>
      </c>
      <c r="M453" s="1769">
        <v>349548.47362831898</v>
      </c>
      <c r="N453" s="1769">
        <v>2020.04</v>
      </c>
      <c r="O453" s="1551"/>
      <c r="P453" s="1592" t="s">
        <v>5406</v>
      </c>
      <c r="Q453" s="1621">
        <v>18935151265</v>
      </c>
      <c r="R453" s="1548" t="s">
        <v>5407</v>
      </c>
      <c r="S453" s="1549" t="s">
        <v>5258</v>
      </c>
      <c r="T453" s="1556"/>
    </row>
    <row r="454" spans="1:22" s="1582" customFormat="1" ht="30" customHeight="1">
      <c r="A454" s="1593">
        <v>114</v>
      </c>
      <c r="B454" s="1737" t="s">
        <v>1356</v>
      </c>
      <c r="C454" s="1737"/>
      <c r="D454" s="1769" t="s">
        <v>1103</v>
      </c>
      <c r="E454" s="1769">
        <v>5176.7299999999996</v>
      </c>
      <c r="F454" s="1769"/>
      <c r="G454" s="1769" t="s">
        <v>31</v>
      </c>
      <c r="H454" s="1769" t="s">
        <v>32</v>
      </c>
      <c r="I454" s="1769"/>
      <c r="J454" s="1787"/>
      <c r="K454" s="1788" t="s">
        <v>2645</v>
      </c>
      <c r="L454" s="1769">
        <v>375656.513274336</v>
      </c>
      <c r="M454" s="1769">
        <v>255133.37005899701</v>
      </c>
      <c r="N454" s="1769">
        <v>2020.04</v>
      </c>
      <c r="O454" s="1551"/>
      <c r="P454" s="1592" t="s">
        <v>5406</v>
      </c>
      <c r="Q454" s="1621">
        <v>18935151265</v>
      </c>
      <c r="R454" s="1548" t="s">
        <v>5407</v>
      </c>
      <c r="S454" s="1549" t="s">
        <v>5258</v>
      </c>
      <c r="T454" s="1556"/>
    </row>
    <row r="455" spans="1:22" s="1582" customFormat="1" ht="33" customHeight="1">
      <c r="A455" s="1593">
        <v>115</v>
      </c>
      <c r="B455" s="1553" t="s">
        <v>1297</v>
      </c>
      <c r="C455" s="1549"/>
      <c r="D455" s="1789" t="s">
        <v>1103</v>
      </c>
      <c r="E455" s="1556">
        <v>388.59</v>
      </c>
      <c r="F455" s="1556"/>
      <c r="G455" s="1556" t="s">
        <v>31</v>
      </c>
      <c r="H455" s="1556" t="s">
        <v>32</v>
      </c>
      <c r="I455" s="1548"/>
      <c r="J455" s="1787"/>
      <c r="K455" s="1552" t="s">
        <v>5765</v>
      </c>
      <c r="L455" s="1770">
        <v>119270.198019802</v>
      </c>
      <c r="M455" s="1770">
        <v>81004.371584158405</v>
      </c>
      <c r="N455" s="1770">
        <v>2020.08</v>
      </c>
      <c r="O455" s="1615"/>
      <c r="P455" s="1592" t="s">
        <v>5406</v>
      </c>
      <c r="Q455" s="1621">
        <v>18935151265</v>
      </c>
      <c r="R455" s="1556" t="s">
        <v>5407</v>
      </c>
      <c r="S455" s="1556" t="s">
        <v>5258</v>
      </c>
      <c r="T455" s="1556"/>
    </row>
    <row r="456" spans="1:22" s="1582" customFormat="1" ht="33" customHeight="1">
      <c r="A456" s="1593">
        <v>116</v>
      </c>
      <c r="B456" s="1790" t="s">
        <v>5766</v>
      </c>
      <c r="C456" s="1791"/>
      <c r="D456" s="1792" t="s">
        <v>1275</v>
      </c>
      <c r="E456" s="1793"/>
      <c r="F456" s="1793">
        <v>870.51</v>
      </c>
      <c r="G456" s="1793" t="s">
        <v>31</v>
      </c>
      <c r="H456" s="1793" t="s">
        <v>41</v>
      </c>
      <c r="I456" s="1745"/>
      <c r="J456" s="1794" t="s">
        <v>5358</v>
      </c>
      <c r="K456" s="1774" t="s">
        <v>5767</v>
      </c>
      <c r="L456" s="1795">
        <v>411400</v>
      </c>
      <c r="M456" s="1795">
        <v>31599.512999999999</v>
      </c>
      <c r="N456" s="1795" t="s">
        <v>38</v>
      </c>
      <c r="O456" s="1559" t="s">
        <v>5686</v>
      </c>
      <c r="P456" s="1793" t="s">
        <v>5360</v>
      </c>
      <c r="Q456" s="1793">
        <v>18837266576</v>
      </c>
      <c r="R456" s="1793" t="s">
        <v>5361</v>
      </c>
      <c r="S456" s="1793" t="s">
        <v>5258</v>
      </c>
      <c r="T456" s="1793"/>
    </row>
    <row r="457" spans="1:22" s="1582" customFormat="1" ht="33" customHeight="1">
      <c r="A457" s="1593">
        <v>117</v>
      </c>
      <c r="B457" s="1790" t="s">
        <v>5768</v>
      </c>
      <c r="C457" s="1791" t="s">
        <v>955</v>
      </c>
      <c r="D457" s="1792" t="s">
        <v>1275</v>
      </c>
      <c r="E457" s="1793"/>
      <c r="F457" s="1793">
        <v>1035.8</v>
      </c>
      <c r="G457" s="1793" t="s">
        <v>31</v>
      </c>
      <c r="H457" s="1793" t="s">
        <v>41</v>
      </c>
      <c r="I457" s="1745"/>
      <c r="J457" s="1794" t="s">
        <v>5358</v>
      </c>
      <c r="K457" s="1774" t="s">
        <v>5767</v>
      </c>
      <c r="L457" s="1795">
        <v>125331.8</v>
      </c>
      <c r="M457" s="1795">
        <v>37599.54</v>
      </c>
      <c r="N457" s="1795" t="s">
        <v>5769</v>
      </c>
      <c r="O457" s="1559"/>
      <c r="P457" s="1793" t="s">
        <v>5360</v>
      </c>
      <c r="Q457" s="1793">
        <v>18837266576</v>
      </c>
      <c r="R457" s="1793" t="s">
        <v>5361</v>
      </c>
      <c r="S457" s="1793" t="s">
        <v>5258</v>
      </c>
      <c r="T457" s="1793"/>
    </row>
    <row r="458" spans="1:22" s="1582" customFormat="1" ht="33" customHeight="1">
      <c r="A458" s="1593">
        <v>118</v>
      </c>
      <c r="B458" s="1790" t="s">
        <v>5770</v>
      </c>
      <c r="C458" s="1791"/>
      <c r="D458" s="1792" t="s">
        <v>1275</v>
      </c>
      <c r="E458" s="1793"/>
      <c r="F458" s="1793">
        <v>2227.34</v>
      </c>
      <c r="G458" s="1793" t="s">
        <v>31</v>
      </c>
      <c r="H458" s="1793" t="s">
        <v>41</v>
      </c>
      <c r="I458" s="1745"/>
      <c r="J458" s="1794" t="s">
        <v>5358</v>
      </c>
      <c r="K458" s="1774" t="s">
        <v>5767</v>
      </c>
      <c r="L458" s="1795">
        <v>162595.82</v>
      </c>
      <c r="M458" s="1795">
        <v>48778.745999999999</v>
      </c>
      <c r="N458" s="1795" t="s">
        <v>5771</v>
      </c>
      <c r="O458" s="1559"/>
      <c r="P458" s="1793" t="s">
        <v>5360</v>
      </c>
      <c r="Q458" s="1793">
        <v>18837266576</v>
      </c>
      <c r="R458" s="1793" t="s">
        <v>5361</v>
      </c>
      <c r="S458" s="1793" t="s">
        <v>5258</v>
      </c>
      <c r="T458" s="1793"/>
    </row>
    <row r="459" spans="1:22" s="1582" customFormat="1" ht="33" customHeight="1">
      <c r="A459" s="1593">
        <v>119</v>
      </c>
      <c r="B459" s="1790" t="s">
        <v>5772</v>
      </c>
      <c r="C459" s="1791"/>
      <c r="D459" s="1792" t="s">
        <v>1275</v>
      </c>
      <c r="E459" s="1793"/>
      <c r="F459" s="1793">
        <v>2162.06</v>
      </c>
      <c r="G459" s="1793" t="s">
        <v>31</v>
      </c>
      <c r="H459" s="1793" t="s">
        <v>41</v>
      </c>
      <c r="I459" s="1745"/>
      <c r="J459" s="1794" t="s">
        <v>5358</v>
      </c>
      <c r="K459" s="1774" t="s">
        <v>5767</v>
      </c>
      <c r="L459" s="1795">
        <v>302688.40000000002</v>
      </c>
      <c r="M459" s="1795">
        <v>90806.52</v>
      </c>
      <c r="N459" s="1795" t="s">
        <v>5771</v>
      </c>
      <c r="O459" s="1559"/>
      <c r="P459" s="1793" t="s">
        <v>5360</v>
      </c>
      <c r="Q459" s="1793">
        <v>18837266576</v>
      </c>
      <c r="R459" s="1793" t="s">
        <v>5361</v>
      </c>
      <c r="S459" s="1793" t="s">
        <v>5258</v>
      </c>
      <c r="T459" s="1793"/>
    </row>
    <row r="460" spans="1:22" s="1582" customFormat="1" ht="33" customHeight="1">
      <c r="A460" s="1593">
        <v>120</v>
      </c>
      <c r="B460" s="1790" t="s">
        <v>5773</v>
      </c>
      <c r="C460" s="1791" t="s">
        <v>2792</v>
      </c>
      <c r="D460" s="1792" t="s">
        <v>1275</v>
      </c>
      <c r="E460" s="1793"/>
      <c r="F460" s="1793">
        <v>133.542</v>
      </c>
      <c r="G460" s="1793" t="s">
        <v>31</v>
      </c>
      <c r="H460" s="1793" t="s">
        <v>41</v>
      </c>
      <c r="I460" s="1745"/>
      <c r="J460" s="1794" t="s">
        <v>5358</v>
      </c>
      <c r="K460" s="1774" t="s">
        <v>5767</v>
      </c>
      <c r="L460" s="1795">
        <v>350084.19999941398</v>
      </c>
      <c r="M460" s="1795">
        <v>12940.219947830999</v>
      </c>
      <c r="N460" s="1795" t="s">
        <v>5771</v>
      </c>
      <c r="O460" s="1559"/>
      <c r="P460" s="1793" t="s">
        <v>5360</v>
      </c>
      <c r="Q460" s="1793">
        <v>18837266576</v>
      </c>
      <c r="R460" s="1793" t="s">
        <v>5361</v>
      </c>
      <c r="S460" s="1793" t="s">
        <v>5258</v>
      </c>
      <c r="T460" s="1793"/>
    </row>
    <row r="461" spans="1:22" s="1582" customFormat="1" ht="33" customHeight="1">
      <c r="A461" s="1593">
        <v>121</v>
      </c>
      <c r="B461" s="1790" t="s">
        <v>5773</v>
      </c>
      <c r="C461" s="1791" t="s">
        <v>2659</v>
      </c>
      <c r="D461" s="1792" t="s">
        <v>1275</v>
      </c>
      <c r="E461" s="1793"/>
      <c r="F461" s="1793">
        <v>517.77599999999995</v>
      </c>
      <c r="G461" s="1793" t="s">
        <v>31</v>
      </c>
      <c r="H461" s="1793" t="s">
        <v>41</v>
      </c>
      <c r="I461" s="1745"/>
      <c r="J461" s="1794" t="s">
        <v>5358</v>
      </c>
      <c r="K461" s="1774" t="s">
        <v>5767</v>
      </c>
      <c r="L461" s="1795">
        <v>836231.49999993097</v>
      </c>
      <c r="M461" s="1795">
        <v>100344.98927997801</v>
      </c>
      <c r="N461" s="1795" t="s">
        <v>5771</v>
      </c>
      <c r="O461" s="1559"/>
      <c r="P461" s="1793" t="s">
        <v>5360</v>
      </c>
      <c r="Q461" s="1793">
        <v>18837266576</v>
      </c>
      <c r="R461" s="1793" t="s">
        <v>5361</v>
      </c>
      <c r="S461" s="1793" t="s">
        <v>5258</v>
      </c>
      <c r="T461" s="1793"/>
    </row>
    <row r="462" spans="1:22" s="1582" customFormat="1" ht="33" customHeight="1">
      <c r="A462" s="1593">
        <v>122</v>
      </c>
      <c r="B462" s="1790" t="s">
        <v>5774</v>
      </c>
      <c r="C462" s="1791" t="s">
        <v>2659</v>
      </c>
      <c r="D462" s="1792" t="s">
        <v>1275</v>
      </c>
      <c r="E462" s="1793"/>
      <c r="F462" s="1793">
        <v>515.9</v>
      </c>
      <c r="G462" s="1793" t="s">
        <v>31</v>
      </c>
      <c r="H462" s="1793" t="s">
        <v>41</v>
      </c>
      <c r="I462" s="1745"/>
      <c r="J462" s="1794" t="s">
        <v>5358</v>
      </c>
      <c r="K462" s="1774" t="s">
        <v>5767</v>
      </c>
      <c r="L462" s="1795">
        <v>299222</v>
      </c>
      <c r="M462" s="1795">
        <v>89766.6</v>
      </c>
      <c r="N462" s="1795" t="s">
        <v>38</v>
      </c>
      <c r="O462" s="1559"/>
      <c r="P462" s="1793" t="s">
        <v>5360</v>
      </c>
      <c r="Q462" s="1793">
        <v>18837266576</v>
      </c>
      <c r="R462" s="1793" t="s">
        <v>5361</v>
      </c>
      <c r="S462" s="1793" t="s">
        <v>5258</v>
      </c>
      <c r="T462" s="1793"/>
    </row>
    <row r="463" spans="1:22" s="1582" customFormat="1" ht="49.95" customHeight="1">
      <c r="A463" s="1593">
        <v>123</v>
      </c>
      <c r="B463" s="1506" t="s">
        <v>5775</v>
      </c>
      <c r="C463" s="1552" t="s">
        <v>5776</v>
      </c>
      <c r="D463" s="1556" t="s">
        <v>1275</v>
      </c>
      <c r="E463" s="1556"/>
      <c r="F463" s="1556">
        <v>1377</v>
      </c>
      <c r="G463" s="1556" t="s">
        <v>31</v>
      </c>
      <c r="H463" s="1556" t="s">
        <v>32</v>
      </c>
      <c r="I463" s="1552" t="s">
        <v>5364</v>
      </c>
      <c r="J463" s="1552" t="s">
        <v>5365</v>
      </c>
      <c r="K463" s="1552" t="s">
        <v>2645</v>
      </c>
      <c r="L463" s="1583">
        <v>255902.64</v>
      </c>
      <c r="M463" s="1623">
        <v>181264.39</v>
      </c>
      <c r="N463" s="1556">
        <v>2021.5</v>
      </c>
      <c r="O463" s="1685" t="s">
        <v>5352</v>
      </c>
      <c r="P463" s="1556" t="s">
        <v>5367</v>
      </c>
      <c r="Q463" s="1556">
        <v>18835241171</v>
      </c>
      <c r="R463" s="1552" t="s">
        <v>5368</v>
      </c>
      <c r="S463" s="1793" t="s">
        <v>5258</v>
      </c>
      <c r="T463" s="1556"/>
    </row>
    <row r="464" spans="1:22" s="1582" customFormat="1" ht="49.95" customHeight="1">
      <c r="A464" s="1593">
        <v>124</v>
      </c>
      <c r="B464" s="1506" t="s">
        <v>2648</v>
      </c>
      <c r="C464" s="1556" t="s">
        <v>5777</v>
      </c>
      <c r="D464" s="1556" t="s">
        <v>1275</v>
      </c>
      <c r="E464" s="1556"/>
      <c r="F464" s="1556">
        <v>136.80000000000001</v>
      </c>
      <c r="G464" s="1556" t="s">
        <v>31</v>
      </c>
      <c r="H464" s="1556" t="s">
        <v>32</v>
      </c>
      <c r="I464" s="1552" t="s">
        <v>5364</v>
      </c>
      <c r="J464" s="1552" t="s">
        <v>5365</v>
      </c>
      <c r="K464" s="1552" t="s">
        <v>2645</v>
      </c>
      <c r="L464" s="1583">
        <v>42371.68</v>
      </c>
      <c r="M464" s="1623">
        <v>30013.279999999999</v>
      </c>
      <c r="N464" s="1556">
        <v>2021.5</v>
      </c>
      <c r="O464" s="1686"/>
      <c r="P464" s="1556" t="s">
        <v>5367</v>
      </c>
      <c r="Q464" s="1556">
        <v>18835241171</v>
      </c>
      <c r="R464" s="1552" t="s">
        <v>5368</v>
      </c>
      <c r="S464" s="1793" t="s">
        <v>5258</v>
      </c>
      <c r="T464" s="1556"/>
      <c r="V464" s="1796"/>
    </row>
    <row r="465" spans="1:20" s="1582" customFormat="1" ht="49.95" customHeight="1">
      <c r="A465" s="1593">
        <v>125</v>
      </c>
      <c r="B465" s="1506" t="s">
        <v>5778</v>
      </c>
      <c r="C465" s="1552" t="s">
        <v>5779</v>
      </c>
      <c r="D465" s="1556" t="s">
        <v>1275</v>
      </c>
      <c r="E465" s="1556"/>
      <c r="F465" s="1556">
        <v>1224</v>
      </c>
      <c r="G465" s="1556" t="s">
        <v>31</v>
      </c>
      <c r="H465" s="1556" t="s">
        <v>32</v>
      </c>
      <c r="I465" s="1552" t="s">
        <v>5364</v>
      </c>
      <c r="J465" s="1552" t="s">
        <v>5365</v>
      </c>
      <c r="K465" s="1552" t="s">
        <v>2645</v>
      </c>
      <c r="L465" s="1583">
        <v>92070.8</v>
      </c>
      <c r="M465" s="1623">
        <v>65216.800000000003</v>
      </c>
      <c r="N465" s="1556">
        <v>2021.5</v>
      </c>
      <c r="O465" s="1686"/>
      <c r="P465" s="1556" t="s">
        <v>5367</v>
      </c>
      <c r="Q465" s="1556">
        <v>18835241171</v>
      </c>
      <c r="R465" s="1552" t="s">
        <v>5368</v>
      </c>
      <c r="S465" s="1793" t="s">
        <v>5258</v>
      </c>
      <c r="T465" s="1556"/>
    </row>
    <row r="466" spans="1:20" s="1582" customFormat="1" ht="49.95" customHeight="1">
      <c r="A466" s="1593">
        <v>126</v>
      </c>
      <c r="B466" s="1506" t="s">
        <v>5778</v>
      </c>
      <c r="C466" s="1552" t="s">
        <v>5780</v>
      </c>
      <c r="D466" s="1556" t="s">
        <v>1275</v>
      </c>
      <c r="E466" s="1556"/>
      <c r="F466" s="1556">
        <v>439</v>
      </c>
      <c r="G466" s="1556" t="s">
        <v>31</v>
      </c>
      <c r="H466" s="1556" t="s">
        <v>32</v>
      </c>
      <c r="I466" s="1552" t="s">
        <v>5364</v>
      </c>
      <c r="J466" s="1552" t="s">
        <v>5365</v>
      </c>
      <c r="K466" s="1552" t="s">
        <v>2645</v>
      </c>
      <c r="L466" s="1583">
        <v>33022.120000000003</v>
      </c>
      <c r="M466" s="1623">
        <v>23390.67</v>
      </c>
      <c r="N466" s="1556">
        <v>2021.5</v>
      </c>
      <c r="O466" s="1686"/>
      <c r="P466" s="1556" t="s">
        <v>5367</v>
      </c>
      <c r="Q466" s="1556">
        <v>18835241171</v>
      </c>
      <c r="R466" s="1552" t="s">
        <v>5368</v>
      </c>
      <c r="S466" s="1793" t="s">
        <v>5258</v>
      </c>
      <c r="T466" s="1556"/>
    </row>
    <row r="467" spans="1:20" s="1582" customFormat="1" ht="49.95" customHeight="1">
      <c r="A467" s="1593">
        <v>127</v>
      </c>
      <c r="B467" s="1506" t="s">
        <v>5778</v>
      </c>
      <c r="C467" s="1552" t="s">
        <v>5781</v>
      </c>
      <c r="D467" s="1556" t="s">
        <v>1275</v>
      </c>
      <c r="E467" s="1556"/>
      <c r="F467" s="1556">
        <v>162</v>
      </c>
      <c r="G467" s="1556" t="s">
        <v>31</v>
      </c>
      <c r="H467" s="1556" t="s">
        <v>32</v>
      </c>
      <c r="I467" s="1552" t="s">
        <v>5364</v>
      </c>
      <c r="J467" s="1552" t="s">
        <v>5365</v>
      </c>
      <c r="K467" s="1552" t="s">
        <v>2645</v>
      </c>
      <c r="L467" s="1583">
        <v>12185.84</v>
      </c>
      <c r="M467" s="1623">
        <v>8631.64</v>
      </c>
      <c r="N467" s="1556">
        <v>2021.5</v>
      </c>
      <c r="O467" s="1686"/>
      <c r="P467" s="1556" t="s">
        <v>5367</v>
      </c>
      <c r="Q467" s="1556">
        <v>18835241171</v>
      </c>
      <c r="R467" s="1552" t="s">
        <v>5368</v>
      </c>
      <c r="S467" s="1793" t="s">
        <v>5258</v>
      </c>
      <c r="T467" s="1556"/>
    </row>
    <row r="468" spans="1:20" s="1582" customFormat="1" ht="49.95" customHeight="1">
      <c r="A468" s="1593">
        <v>128</v>
      </c>
      <c r="B468" s="1506" t="s">
        <v>5782</v>
      </c>
      <c r="C468" s="1552" t="s">
        <v>5783</v>
      </c>
      <c r="D468" s="1556" t="s">
        <v>65</v>
      </c>
      <c r="E468" s="1556"/>
      <c r="F468" s="1556">
        <v>95.4</v>
      </c>
      <c r="G468" s="1556" t="s">
        <v>31</v>
      </c>
      <c r="H468" s="1556" t="s">
        <v>32</v>
      </c>
      <c r="I468" s="1552" t="s">
        <v>5364</v>
      </c>
      <c r="J468" s="1552" t="s">
        <v>5365</v>
      </c>
      <c r="K468" s="1552" t="s">
        <v>5366</v>
      </c>
      <c r="L468" s="1583">
        <v>835805.3</v>
      </c>
      <c r="M468" s="1623">
        <v>640784.063333333</v>
      </c>
      <c r="N468" s="1556">
        <v>2021.8</v>
      </c>
      <c r="O468" s="1686"/>
      <c r="P468" s="1556" t="s">
        <v>5367</v>
      </c>
      <c r="Q468" s="1556">
        <v>18835241171</v>
      </c>
      <c r="R468" s="1552" t="s">
        <v>5368</v>
      </c>
      <c r="S468" s="1793" t="s">
        <v>5258</v>
      </c>
      <c r="T468" s="1556"/>
    </row>
    <row r="469" spans="1:20" s="1582" customFormat="1" ht="49.95" customHeight="1">
      <c r="A469" s="1593">
        <v>129</v>
      </c>
      <c r="B469" s="1506" t="s">
        <v>5784</v>
      </c>
      <c r="C469" s="1552" t="s">
        <v>5785</v>
      </c>
      <c r="D469" s="1556" t="s">
        <v>45</v>
      </c>
      <c r="E469" s="1556"/>
      <c r="F469" s="1556">
        <v>5.58</v>
      </c>
      <c r="G469" s="1556" t="s">
        <v>31</v>
      </c>
      <c r="H469" s="1556" t="s">
        <v>32</v>
      </c>
      <c r="I469" s="1552" t="s">
        <v>5364</v>
      </c>
      <c r="J469" s="1552" t="s">
        <v>5365</v>
      </c>
      <c r="K469" s="1552" t="s">
        <v>407</v>
      </c>
      <c r="L469" s="1583">
        <v>14508</v>
      </c>
      <c r="M469" s="1623">
        <v>12603.81</v>
      </c>
      <c r="N469" s="1556">
        <v>2021.9</v>
      </c>
      <c r="O469" s="1686"/>
      <c r="P469" s="1556" t="s">
        <v>5367</v>
      </c>
      <c r="Q469" s="1556">
        <v>18835241171</v>
      </c>
      <c r="R469" s="1552" t="s">
        <v>5368</v>
      </c>
      <c r="S469" s="1793" t="s">
        <v>5258</v>
      </c>
      <c r="T469" s="1556"/>
    </row>
    <row r="470" spans="1:20" s="1582" customFormat="1" ht="49.95" customHeight="1">
      <c r="A470" s="1593">
        <v>130</v>
      </c>
      <c r="B470" s="1506" t="s">
        <v>818</v>
      </c>
      <c r="C470" s="1552" t="s">
        <v>5786</v>
      </c>
      <c r="D470" s="1556" t="s">
        <v>65</v>
      </c>
      <c r="E470" s="1556"/>
      <c r="F470" s="1556">
        <v>8</v>
      </c>
      <c r="G470" s="1556" t="s">
        <v>31</v>
      </c>
      <c r="H470" s="1556" t="s">
        <v>32</v>
      </c>
      <c r="I470" s="1552" t="s">
        <v>5364</v>
      </c>
      <c r="J470" s="1552" t="s">
        <v>5365</v>
      </c>
      <c r="K470" s="1552" t="s">
        <v>407</v>
      </c>
      <c r="L470" s="1583">
        <v>640</v>
      </c>
      <c r="M470" s="1623">
        <v>556</v>
      </c>
      <c r="N470" s="1556">
        <v>2021.9</v>
      </c>
      <c r="O470" s="1686"/>
      <c r="P470" s="1556" t="s">
        <v>5367</v>
      </c>
      <c r="Q470" s="1556">
        <v>18835241171</v>
      </c>
      <c r="R470" s="1552" t="s">
        <v>5368</v>
      </c>
      <c r="S470" s="1793" t="s">
        <v>5258</v>
      </c>
      <c r="T470" s="1556"/>
    </row>
    <row r="471" spans="1:20" s="1582" customFormat="1" ht="49.95" customHeight="1">
      <c r="A471" s="1593">
        <v>131</v>
      </c>
      <c r="B471" s="1506" t="s">
        <v>492</v>
      </c>
      <c r="C471" s="1552" t="s">
        <v>5787</v>
      </c>
      <c r="D471" s="1556" t="s">
        <v>45</v>
      </c>
      <c r="E471" s="1556"/>
      <c r="F471" s="1556">
        <v>14.82</v>
      </c>
      <c r="G471" s="1556" t="s">
        <v>31</v>
      </c>
      <c r="H471" s="1556" t="s">
        <v>32</v>
      </c>
      <c r="I471" s="1552" t="s">
        <v>5364</v>
      </c>
      <c r="J471" s="1552" t="s">
        <v>5365</v>
      </c>
      <c r="K471" s="1552" t="s">
        <v>407</v>
      </c>
      <c r="L471" s="1583">
        <v>94715.94</v>
      </c>
      <c r="M471" s="1623">
        <v>82284.479999999996</v>
      </c>
      <c r="N471" s="1556">
        <v>2021.9</v>
      </c>
      <c r="O471" s="1688"/>
      <c r="P471" s="1556" t="s">
        <v>5367</v>
      </c>
      <c r="Q471" s="1556">
        <v>18835241171</v>
      </c>
      <c r="R471" s="1552" t="s">
        <v>5368</v>
      </c>
      <c r="S471" s="1793" t="s">
        <v>5258</v>
      </c>
      <c r="T471" s="1556"/>
    </row>
    <row r="472" spans="1:20" s="1719" customFormat="1" ht="24" customHeight="1">
      <c r="A472" s="1593">
        <v>132</v>
      </c>
      <c r="B472" s="1556" t="s">
        <v>5788</v>
      </c>
      <c r="C472" s="1556" t="s">
        <v>5789</v>
      </c>
      <c r="D472" s="1556" t="s">
        <v>65</v>
      </c>
      <c r="E472" s="1593">
        <v>2</v>
      </c>
      <c r="F472" s="1556" t="s">
        <v>55</v>
      </c>
      <c r="G472" s="1556" t="s">
        <v>31</v>
      </c>
      <c r="H472" s="1556" t="s">
        <v>32</v>
      </c>
      <c r="I472" s="1715"/>
      <c r="J472" s="1716" t="s">
        <v>5253</v>
      </c>
      <c r="K472" s="1717" t="s">
        <v>5790</v>
      </c>
      <c r="L472" s="1718">
        <v>34000</v>
      </c>
      <c r="M472" s="1718">
        <v>10200</v>
      </c>
      <c r="N472" s="1549">
        <v>2019.5</v>
      </c>
      <c r="O472" s="1645"/>
      <c r="P472" s="1592" t="s">
        <v>5256</v>
      </c>
      <c r="Q472" s="1556">
        <v>18881106155</v>
      </c>
      <c r="R472" s="1592" t="s">
        <v>5257</v>
      </c>
      <c r="S472" s="1592" t="s">
        <v>3026</v>
      </c>
      <c r="T472" s="1593"/>
    </row>
    <row r="473" spans="1:20" s="1719" customFormat="1" ht="24" customHeight="1">
      <c r="A473" s="1593">
        <v>133</v>
      </c>
      <c r="B473" s="1556" t="s">
        <v>5788</v>
      </c>
      <c r="C473" s="1556" t="s">
        <v>5789</v>
      </c>
      <c r="D473" s="1556" t="s">
        <v>65</v>
      </c>
      <c r="E473" s="1593">
        <v>1</v>
      </c>
      <c r="F473" s="1556" t="s">
        <v>55</v>
      </c>
      <c r="G473" s="1556" t="s">
        <v>31</v>
      </c>
      <c r="H473" s="1556" t="s">
        <v>32</v>
      </c>
      <c r="I473" s="1715"/>
      <c r="J473" s="1716" t="s">
        <v>5253</v>
      </c>
      <c r="K473" s="1717" t="s">
        <v>5791</v>
      </c>
      <c r="L473" s="1718">
        <v>18500</v>
      </c>
      <c r="M473" s="1718">
        <v>5550</v>
      </c>
      <c r="N473" s="1549">
        <v>2018.12</v>
      </c>
      <c r="O473" s="1645"/>
      <c r="P473" s="1592" t="s">
        <v>5256</v>
      </c>
      <c r="Q473" s="1556">
        <v>18881106155</v>
      </c>
      <c r="R473" s="1592" t="s">
        <v>5257</v>
      </c>
      <c r="S473" s="1592" t="s">
        <v>3026</v>
      </c>
      <c r="T473" s="1593"/>
    </row>
    <row r="474" spans="1:20" s="1719" customFormat="1" ht="24" customHeight="1">
      <c r="A474" s="1593">
        <v>134</v>
      </c>
      <c r="B474" s="1556" t="s">
        <v>5788</v>
      </c>
      <c r="C474" s="1556" t="s">
        <v>5792</v>
      </c>
      <c r="D474" s="1556" t="s">
        <v>65</v>
      </c>
      <c r="E474" s="1593">
        <v>1</v>
      </c>
      <c r="F474" s="1556" t="s">
        <v>55</v>
      </c>
      <c r="G474" s="1556" t="s">
        <v>31</v>
      </c>
      <c r="H474" s="1556" t="s">
        <v>32</v>
      </c>
      <c r="I474" s="1715"/>
      <c r="J474" s="1716" t="s">
        <v>5253</v>
      </c>
      <c r="K474" s="1717" t="s">
        <v>5791</v>
      </c>
      <c r="L474" s="1718">
        <v>16000</v>
      </c>
      <c r="M474" s="1718">
        <v>4800</v>
      </c>
      <c r="N474" s="1549">
        <v>2018.12</v>
      </c>
      <c r="O474" s="1552" t="s">
        <v>5630</v>
      </c>
      <c r="P474" s="1592" t="s">
        <v>5256</v>
      </c>
      <c r="Q474" s="1556">
        <v>18881106155</v>
      </c>
      <c r="R474" s="1592" t="s">
        <v>5257</v>
      </c>
      <c r="S474" s="1592" t="s">
        <v>3026</v>
      </c>
      <c r="T474" s="1593"/>
    </row>
    <row r="475" spans="1:20" s="1719" customFormat="1" ht="24" customHeight="1">
      <c r="A475" s="1593">
        <v>135</v>
      </c>
      <c r="B475" s="1556" t="s">
        <v>5788</v>
      </c>
      <c r="C475" s="1556" t="s">
        <v>5792</v>
      </c>
      <c r="D475" s="1556" t="s">
        <v>65</v>
      </c>
      <c r="E475" s="1593">
        <v>4</v>
      </c>
      <c r="F475" s="1556" t="s">
        <v>55</v>
      </c>
      <c r="G475" s="1556" t="s">
        <v>31</v>
      </c>
      <c r="H475" s="1556" t="s">
        <v>32</v>
      </c>
      <c r="I475" s="1715"/>
      <c r="J475" s="1716" t="s">
        <v>5253</v>
      </c>
      <c r="K475" s="1717" t="s">
        <v>5793</v>
      </c>
      <c r="L475" s="1718">
        <v>64000</v>
      </c>
      <c r="M475" s="1718">
        <v>19200</v>
      </c>
      <c r="N475" s="1549">
        <v>2018.9</v>
      </c>
      <c r="O475" s="1552" t="s">
        <v>5630</v>
      </c>
      <c r="P475" s="1592" t="s">
        <v>5256</v>
      </c>
      <c r="Q475" s="1556">
        <v>18881106155</v>
      </c>
      <c r="R475" s="1592" t="s">
        <v>5257</v>
      </c>
      <c r="S475" s="1592" t="s">
        <v>3026</v>
      </c>
      <c r="T475" s="1593"/>
    </row>
    <row r="476" spans="1:20" s="1703" customFormat="1" ht="27" customHeight="1">
      <c r="A476" s="1593">
        <v>136</v>
      </c>
      <c r="B476" s="1592" t="s">
        <v>1176</v>
      </c>
      <c r="C476" s="1592" t="s">
        <v>5794</v>
      </c>
      <c r="D476" s="1592" t="s">
        <v>1092</v>
      </c>
      <c r="E476" s="1592"/>
      <c r="F476" s="1592">
        <v>22</v>
      </c>
      <c r="G476" s="1507" t="s">
        <v>31</v>
      </c>
      <c r="H476" s="1507" t="s">
        <v>32</v>
      </c>
      <c r="I476" s="1592"/>
      <c r="J476" s="1507" t="s">
        <v>5373</v>
      </c>
      <c r="K476" s="1507" t="s">
        <v>5795</v>
      </c>
      <c r="L476" s="1592">
        <v>220000</v>
      </c>
      <c r="M476" s="1797">
        <v>44000</v>
      </c>
      <c r="N476" s="1797">
        <v>2021.1</v>
      </c>
      <c r="O476" s="1620" t="s">
        <v>5374</v>
      </c>
      <c r="P476" s="1507" t="s">
        <v>5375</v>
      </c>
      <c r="Q476" s="1507">
        <v>18035204008</v>
      </c>
      <c r="R476" s="1507" t="s">
        <v>5376</v>
      </c>
      <c r="S476" s="1507" t="s">
        <v>5258</v>
      </c>
      <c r="T476" s="1592"/>
    </row>
    <row r="477" spans="1:20" s="1703" customFormat="1" ht="27" customHeight="1">
      <c r="A477" s="1593">
        <v>137</v>
      </c>
      <c r="B477" s="1592" t="s">
        <v>1176</v>
      </c>
      <c r="C477" s="1592" t="s">
        <v>5794</v>
      </c>
      <c r="D477" s="1592" t="s">
        <v>1092</v>
      </c>
      <c r="E477" s="1592"/>
      <c r="F477" s="1592">
        <v>3</v>
      </c>
      <c r="G477" s="1507" t="s">
        <v>31</v>
      </c>
      <c r="H477" s="1507" t="s">
        <v>32</v>
      </c>
      <c r="I477" s="1592"/>
      <c r="J477" s="1507" t="s">
        <v>5373</v>
      </c>
      <c r="K477" s="1507" t="s">
        <v>5795</v>
      </c>
      <c r="L477" s="1592">
        <v>84000</v>
      </c>
      <c r="M477" s="1797">
        <v>16800</v>
      </c>
      <c r="N477" s="1797">
        <v>2021.1</v>
      </c>
      <c r="O477" s="1625"/>
      <c r="P477" s="1507" t="s">
        <v>5375</v>
      </c>
      <c r="Q477" s="1507">
        <v>18035204008</v>
      </c>
      <c r="R477" s="1507" t="s">
        <v>5376</v>
      </c>
      <c r="S477" s="1507" t="s">
        <v>5258</v>
      </c>
      <c r="T477" s="1592"/>
    </row>
    <row r="478" spans="1:20" s="1801" customFormat="1" ht="33" customHeight="1">
      <c r="A478" s="1665">
        <v>7</v>
      </c>
      <c r="B478" s="1665" t="s">
        <v>5796</v>
      </c>
      <c r="C478" s="1665"/>
      <c r="D478" s="1665"/>
      <c r="E478" s="1665"/>
      <c r="F478" s="1665"/>
      <c r="G478" s="1665"/>
      <c r="H478" s="1665"/>
      <c r="I478" s="1798"/>
      <c r="J478" s="1665"/>
      <c r="K478" s="1665"/>
      <c r="L478" s="1799"/>
      <c r="M478" s="1799"/>
      <c r="N478" s="1800"/>
      <c r="O478" s="1665"/>
      <c r="P478" s="1665"/>
      <c r="Q478" s="1665"/>
      <c r="R478" s="1665"/>
      <c r="S478" s="1665"/>
      <c r="T478" s="1665"/>
    </row>
    <row r="479" spans="1:20" s="1582" customFormat="1" ht="33" customHeight="1">
      <c r="A479" s="1556">
        <v>1</v>
      </c>
      <c r="B479" s="1737" t="s">
        <v>2444</v>
      </c>
      <c r="C479" s="1602"/>
      <c r="D479" s="1553" t="s">
        <v>161</v>
      </c>
      <c r="E479" s="1570">
        <v>100</v>
      </c>
      <c r="F479" s="1561"/>
      <c r="G479" s="1553" t="s">
        <v>31</v>
      </c>
      <c r="H479" s="1553" t="s">
        <v>41</v>
      </c>
      <c r="I479" s="1580" t="s">
        <v>5527</v>
      </c>
      <c r="J479" s="1684" t="s">
        <v>5341</v>
      </c>
      <c r="K479" s="1802" t="s">
        <v>5797</v>
      </c>
      <c r="L479" s="1556">
        <v>97345.13</v>
      </c>
      <c r="M479" s="1556">
        <v>29203.54</v>
      </c>
      <c r="N479" s="1803">
        <v>43922</v>
      </c>
      <c r="O479" s="1738" t="s">
        <v>5343</v>
      </c>
      <c r="P479" s="1604" t="s">
        <v>5344</v>
      </c>
      <c r="Q479" s="1553">
        <v>17373170973</v>
      </c>
      <c r="R479" s="1553" t="s">
        <v>5104</v>
      </c>
      <c r="S479" s="1561" t="s">
        <v>5258</v>
      </c>
      <c r="T479" s="1556"/>
    </row>
    <row r="480" spans="1:20" s="1582" customFormat="1" ht="33" customHeight="1">
      <c r="A480" s="1556">
        <v>2</v>
      </c>
      <c r="B480" s="1737" t="s">
        <v>2444</v>
      </c>
      <c r="C480" s="1602" t="s">
        <v>5798</v>
      </c>
      <c r="D480" s="1553" t="s">
        <v>161</v>
      </c>
      <c r="E480" s="1570">
        <v>300</v>
      </c>
      <c r="F480" s="1561"/>
      <c r="G480" s="1553" t="s">
        <v>31</v>
      </c>
      <c r="H480" s="1553" t="s">
        <v>41</v>
      </c>
      <c r="I480" s="1580" t="s">
        <v>5527</v>
      </c>
      <c r="J480" s="1684"/>
      <c r="K480" s="1802"/>
      <c r="L480" s="1556">
        <v>286725.67</v>
      </c>
      <c r="M480" s="1556">
        <v>86017.7</v>
      </c>
      <c r="N480" s="1803">
        <v>43922</v>
      </c>
      <c r="O480" s="1738"/>
      <c r="P480" s="1604" t="s">
        <v>5344</v>
      </c>
      <c r="Q480" s="1553">
        <v>17373170973</v>
      </c>
      <c r="R480" s="1553" t="s">
        <v>5104</v>
      </c>
      <c r="S480" s="1561" t="s">
        <v>5258</v>
      </c>
      <c r="T480" s="1556"/>
    </row>
    <row r="481" spans="1:20" s="1582" customFormat="1" ht="33" customHeight="1">
      <c r="A481" s="1556">
        <v>3</v>
      </c>
      <c r="B481" s="1737" t="s">
        <v>5799</v>
      </c>
      <c r="C481" s="1602" t="s">
        <v>5800</v>
      </c>
      <c r="D481" s="1553" t="s">
        <v>65</v>
      </c>
      <c r="E481" s="1570">
        <v>3</v>
      </c>
      <c r="F481" s="1561"/>
      <c r="G481" s="1553" t="s">
        <v>31</v>
      </c>
      <c r="H481" s="1553" t="s">
        <v>41</v>
      </c>
      <c r="I481" s="1580" t="s">
        <v>5527</v>
      </c>
      <c r="J481" s="1684"/>
      <c r="K481" s="1570" t="s">
        <v>5797</v>
      </c>
      <c r="L481" s="1556">
        <v>71076.11</v>
      </c>
      <c r="M481" s="1556">
        <v>21322.83</v>
      </c>
      <c r="N481" s="1803">
        <v>43922</v>
      </c>
      <c r="O481" s="1738"/>
      <c r="P481" s="1604" t="s">
        <v>5344</v>
      </c>
      <c r="Q481" s="1553">
        <v>17373170973</v>
      </c>
      <c r="R481" s="1553" t="s">
        <v>5104</v>
      </c>
      <c r="S481" s="1561" t="s">
        <v>5258</v>
      </c>
      <c r="T481" s="1556"/>
    </row>
    <row r="482" spans="1:20" s="1582" customFormat="1" ht="33" customHeight="1">
      <c r="A482" s="1556">
        <v>4</v>
      </c>
      <c r="B482" s="1737" t="s">
        <v>5799</v>
      </c>
      <c r="C482" s="1602" t="s">
        <v>5800</v>
      </c>
      <c r="D482" s="1553" t="s">
        <v>65</v>
      </c>
      <c r="E482" s="1570">
        <v>2</v>
      </c>
      <c r="F482" s="1561"/>
      <c r="G482" s="1553" t="s">
        <v>31</v>
      </c>
      <c r="H482" s="1553" t="s">
        <v>41</v>
      </c>
      <c r="I482" s="1580" t="s">
        <v>5527</v>
      </c>
      <c r="J482" s="1684"/>
      <c r="K482" s="1570" t="s">
        <v>5797</v>
      </c>
      <c r="L482" s="1556">
        <v>47384.07</v>
      </c>
      <c r="M482" s="1556">
        <v>14215.22</v>
      </c>
      <c r="N482" s="1803">
        <v>43922</v>
      </c>
      <c r="O482" s="1738"/>
      <c r="P482" s="1604" t="s">
        <v>5344</v>
      </c>
      <c r="Q482" s="1553">
        <v>17373170973</v>
      </c>
      <c r="R482" s="1553" t="s">
        <v>5104</v>
      </c>
      <c r="S482" s="1561" t="s">
        <v>5258</v>
      </c>
      <c r="T482" s="1556"/>
    </row>
    <row r="483" spans="1:20" s="1582" customFormat="1" ht="33" customHeight="1">
      <c r="A483" s="1556">
        <v>5</v>
      </c>
      <c r="B483" s="1737" t="s">
        <v>5796</v>
      </c>
      <c r="C483" s="1602" t="s">
        <v>55</v>
      </c>
      <c r="D483" s="1553" t="s">
        <v>45</v>
      </c>
      <c r="E483" s="1570"/>
      <c r="F483" s="1561">
        <v>17.239999999999998</v>
      </c>
      <c r="G483" s="1553" t="s">
        <v>31</v>
      </c>
      <c r="H483" s="1553" t="s">
        <v>41</v>
      </c>
      <c r="I483" s="1580" t="s">
        <v>5527</v>
      </c>
      <c r="J483" s="1684"/>
      <c r="K483" s="1570" t="s">
        <v>5393</v>
      </c>
      <c r="L483" s="1556">
        <v>25638.98</v>
      </c>
      <c r="M483" s="1556">
        <v>7691.69</v>
      </c>
      <c r="N483" s="1803">
        <v>43922</v>
      </c>
      <c r="O483" s="1738"/>
      <c r="P483" s="1604" t="s">
        <v>5344</v>
      </c>
      <c r="Q483" s="1553">
        <v>17373170973</v>
      </c>
      <c r="R483" s="1553" t="s">
        <v>5104</v>
      </c>
      <c r="S483" s="1561" t="s">
        <v>5258</v>
      </c>
      <c r="T483" s="1556"/>
    </row>
    <row r="484" spans="1:20" s="1582" customFormat="1" ht="33" customHeight="1">
      <c r="A484" s="1556">
        <v>6</v>
      </c>
      <c r="B484" s="1737" t="s">
        <v>2435</v>
      </c>
      <c r="C484" s="1602" t="s">
        <v>55</v>
      </c>
      <c r="D484" s="1553" t="s">
        <v>45</v>
      </c>
      <c r="E484" s="1570"/>
      <c r="F484" s="1561">
        <v>16.670000000000002</v>
      </c>
      <c r="G484" s="1553" t="s">
        <v>31</v>
      </c>
      <c r="H484" s="1553" t="s">
        <v>41</v>
      </c>
      <c r="I484" s="1580" t="s">
        <v>5527</v>
      </c>
      <c r="J484" s="1684"/>
      <c r="K484" s="1570" t="s">
        <v>5393</v>
      </c>
      <c r="L484" s="1556">
        <v>25646.15</v>
      </c>
      <c r="M484" s="1556">
        <v>7693.85</v>
      </c>
      <c r="N484" s="1803">
        <v>43922</v>
      </c>
      <c r="O484" s="1738"/>
      <c r="P484" s="1604" t="s">
        <v>5344</v>
      </c>
      <c r="Q484" s="1553">
        <v>17373170973</v>
      </c>
      <c r="R484" s="1553" t="s">
        <v>5104</v>
      </c>
      <c r="S484" s="1561" t="s">
        <v>5258</v>
      </c>
      <c r="T484" s="1556"/>
    </row>
    <row r="485" spans="1:20" s="1582" customFormat="1" ht="33" customHeight="1">
      <c r="A485" s="1556">
        <v>7</v>
      </c>
      <c r="B485" s="1737" t="s">
        <v>5796</v>
      </c>
      <c r="C485" s="1602" t="s">
        <v>55</v>
      </c>
      <c r="D485" s="1553" t="s">
        <v>45</v>
      </c>
      <c r="E485" s="1570"/>
      <c r="F485" s="1561">
        <v>20.797999999999998</v>
      </c>
      <c r="G485" s="1553" t="s">
        <v>31</v>
      </c>
      <c r="H485" s="1553" t="s">
        <v>41</v>
      </c>
      <c r="I485" s="1580" t="s">
        <v>5527</v>
      </c>
      <c r="J485" s="1684"/>
      <c r="K485" s="1570" t="s">
        <v>5393</v>
      </c>
      <c r="L485" s="1556">
        <v>30930.36</v>
      </c>
      <c r="M485" s="1556">
        <v>9279.11</v>
      </c>
      <c r="N485" s="1803">
        <v>43922</v>
      </c>
      <c r="O485" s="1738"/>
      <c r="P485" s="1604" t="s">
        <v>5344</v>
      </c>
      <c r="Q485" s="1553">
        <v>17373170973</v>
      </c>
      <c r="R485" s="1553" t="s">
        <v>5104</v>
      </c>
      <c r="S485" s="1561" t="s">
        <v>5258</v>
      </c>
      <c r="T485" s="1556"/>
    </row>
    <row r="486" spans="1:20" s="1582" customFormat="1" ht="33" customHeight="1">
      <c r="A486" s="1556">
        <v>8</v>
      </c>
      <c r="B486" s="1737" t="s">
        <v>2435</v>
      </c>
      <c r="C486" s="1602" t="s">
        <v>55</v>
      </c>
      <c r="D486" s="1553" t="s">
        <v>45</v>
      </c>
      <c r="E486" s="1570"/>
      <c r="F486" s="1561">
        <v>26.33</v>
      </c>
      <c r="G486" s="1553" t="s">
        <v>31</v>
      </c>
      <c r="H486" s="1553" t="s">
        <v>41</v>
      </c>
      <c r="I486" s="1580" t="s">
        <v>5527</v>
      </c>
      <c r="J486" s="1684"/>
      <c r="K486" s="1570" t="s">
        <v>5393</v>
      </c>
      <c r="L486" s="1556">
        <v>40507.69</v>
      </c>
      <c r="M486" s="1556">
        <v>12152.31</v>
      </c>
      <c r="N486" s="1803">
        <v>43922</v>
      </c>
      <c r="O486" s="1738"/>
      <c r="P486" s="1604" t="s">
        <v>5344</v>
      </c>
      <c r="Q486" s="1553">
        <v>17373170973</v>
      </c>
      <c r="R486" s="1553" t="s">
        <v>5104</v>
      </c>
      <c r="S486" s="1561" t="s">
        <v>5258</v>
      </c>
      <c r="T486" s="1556"/>
    </row>
    <row r="487" spans="1:20" s="1582" customFormat="1" ht="33" customHeight="1">
      <c r="A487" s="1556">
        <v>9</v>
      </c>
      <c r="B487" s="1737" t="s">
        <v>2435</v>
      </c>
      <c r="C487" s="1602"/>
      <c r="D487" s="1553" t="s">
        <v>161</v>
      </c>
      <c r="E487" s="1570">
        <v>300</v>
      </c>
      <c r="F487" s="1561"/>
      <c r="G487" s="1553" t="s">
        <v>31</v>
      </c>
      <c r="H487" s="1553" t="s">
        <v>41</v>
      </c>
      <c r="I487" s="1580" t="s">
        <v>5527</v>
      </c>
      <c r="J487" s="1684"/>
      <c r="K487" s="1570" t="s">
        <v>5393</v>
      </c>
      <c r="L487" s="1556">
        <v>50000</v>
      </c>
      <c r="M487" s="1556">
        <v>15000</v>
      </c>
      <c r="N487" s="1803">
        <v>43922</v>
      </c>
      <c r="O487" s="1738"/>
      <c r="P487" s="1604" t="s">
        <v>5344</v>
      </c>
      <c r="Q487" s="1553">
        <v>17373170973</v>
      </c>
      <c r="R487" s="1553" t="s">
        <v>5104</v>
      </c>
      <c r="S487" s="1561" t="s">
        <v>5258</v>
      </c>
      <c r="T487" s="1556"/>
    </row>
    <row r="488" spans="1:20" s="1582" customFormat="1" ht="33" customHeight="1">
      <c r="A488" s="1556">
        <v>10</v>
      </c>
      <c r="B488" s="1737" t="s">
        <v>2435</v>
      </c>
      <c r="C488" s="1602"/>
      <c r="D488" s="1553" t="s">
        <v>161</v>
      </c>
      <c r="E488" s="1570">
        <v>220</v>
      </c>
      <c r="F488" s="1561"/>
      <c r="G488" s="1553" t="s">
        <v>31</v>
      </c>
      <c r="H488" s="1553" t="s">
        <v>41</v>
      </c>
      <c r="I488" s="1580" t="s">
        <v>5527</v>
      </c>
      <c r="J488" s="1684"/>
      <c r="K488" s="1570" t="s">
        <v>5393</v>
      </c>
      <c r="L488" s="1556">
        <v>14454</v>
      </c>
      <c r="M488" s="1556">
        <v>4336.2</v>
      </c>
      <c r="N488" s="1803">
        <v>43922</v>
      </c>
      <c r="O488" s="1738"/>
      <c r="P488" s="1604" t="s">
        <v>5344</v>
      </c>
      <c r="Q488" s="1553">
        <v>17373170973</v>
      </c>
      <c r="R488" s="1553" t="s">
        <v>5104</v>
      </c>
      <c r="S488" s="1561" t="s">
        <v>5258</v>
      </c>
      <c r="T488" s="1556"/>
    </row>
    <row r="489" spans="1:20" s="1582" customFormat="1" ht="33" customHeight="1">
      <c r="A489" s="1556">
        <v>11</v>
      </c>
      <c r="B489" s="1737" t="s">
        <v>5796</v>
      </c>
      <c r="C489" s="1602" t="s">
        <v>55</v>
      </c>
      <c r="D489" s="1553" t="s">
        <v>1122</v>
      </c>
      <c r="E489" s="1570">
        <v>68</v>
      </c>
      <c r="F489" s="1561"/>
      <c r="G489" s="1553" t="s">
        <v>31</v>
      </c>
      <c r="H489" s="1553" t="s">
        <v>41</v>
      </c>
      <c r="I489" s="1580" t="s">
        <v>5527</v>
      </c>
      <c r="J489" s="1684"/>
      <c r="K489" s="1570" t="s">
        <v>5393</v>
      </c>
      <c r="L489" s="1556">
        <v>104615.29</v>
      </c>
      <c r="M489" s="1556">
        <v>31384.59</v>
      </c>
      <c r="N489" s="1803">
        <v>43922</v>
      </c>
      <c r="O489" s="1738"/>
      <c r="P489" s="1604" t="s">
        <v>5344</v>
      </c>
      <c r="Q489" s="1553">
        <v>17373170973</v>
      </c>
      <c r="R489" s="1553" t="s">
        <v>5104</v>
      </c>
      <c r="S489" s="1561" t="s">
        <v>5258</v>
      </c>
      <c r="T489" s="1556"/>
    </row>
    <row r="490" spans="1:20" s="1582" customFormat="1" ht="33" customHeight="1">
      <c r="A490" s="1556">
        <v>12</v>
      </c>
      <c r="B490" s="1737" t="s">
        <v>2435</v>
      </c>
      <c r="C490" s="1602" t="s">
        <v>55</v>
      </c>
      <c r="D490" s="1553" t="s">
        <v>1122</v>
      </c>
      <c r="E490" s="1570">
        <v>68.489999999999995</v>
      </c>
      <c r="F490" s="1561"/>
      <c r="G490" s="1553" t="s">
        <v>31</v>
      </c>
      <c r="H490" s="1553" t="s">
        <v>41</v>
      </c>
      <c r="I490" s="1580" t="s">
        <v>5527</v>
      </c>
      <c r="J490" s="1684"/>
      <c r="K490" s="1570" t="s">
        <v>5393</v>
      </c>
      <c r="L490" s="1556">
        <v>105370.72</v>
      </c>
      <c r="M490" s="1556">
        <v>31611.22</v>
      </c>
      <c r="N490" s="1803">
        <v>43922</v>
      </c>
      <c r="O490" s="1738"/>
      <c r="P490" s="1604" t="s">
        <v>5344</v>
      </c>
      <c r="Q490" s="1553">
        <v>17373170973</v>
      </c>
      <c r="R490" s="1553" t="s">
        <v>5104</v>
      </c>
      <c r="S490" s="1561" t="s">
        <v>5258</v>
      </c>
      <c r="T490" s="1556"/>
    </row>
    <row r="491" spans="1:20" s="1582" customFormat="1" ht="33" customHeight="1">
      <c r="A491" s="1556">
        <v>13</v>
      </c>
      <c r="B491" s="1549" t="s">
        <v>5801</v>
      </c>
      <c r="C491" s="1549" t="s">
        <v>5802</v>
      </c>
      <c r="D491" s="1549" t="s">
        <v>161</v>
      </c>
      <c r="E491" s="1549"/>
      <c r="F491" s="1556">
        <v>112</v>
      </c>
      <c r="G491" s="1548" t="s">
        <v>31</v>
      </c>
      <c r="H491" s="1548" t="s">
        <v>32</v>
      </c>
      <c r="I491" s="1548"/>
      <c r="J491" s="1685" t="s">
        <v>5306</v>
      </c>
      <c r="K491" s="1574" t="s">
        <v>5803</v>
      </c>
      <c r="L491" s="1556">
        <v>315339.81</v>
      </c>
      <c r="M491" s="1583">
        <v>94601.942999999999</v>
      </c>
      <c r="N491" s="1556" t="s">
        <v>5804</v>
      </c>
      <c r="O491" s="1685" t="s">
        <v>5308</v>
      </c>
      <c r="P491" s="1553" t="s">
        <v>5309</v>
      </c>
      <c r="Q491" s="1553">
        <v>19906957772</v>
      </c>
      <c r="R491" s="1553" t="s">
        <v>3873</v>
      </c>
      <c r="S491" s="1549" t="s">
        <v>5258</v>
      </c>
      <c r="T491" s="1556"/>
    </row>
    <row r="492" spans="1:20" s="1582" customFormat="1" ht="33" customHeight="1">
      <c r="A492" s="1556">
        <v>14</v>
      </c>
      <c r="B492" s="1553" t="s">
        <v>5801</v>
      </c>
      <c r="C492" s="1553" t="s">
        <v>5802</v>
      </c>
      <c r="D492" s="1549" t="s">
        <v>161</v>
      </c>
      <c r="E492" s="1549"/>
      <c r="F492" s="1549">
        <v>388</v>
      </c>
      <c r="G492" s="1548" t="s">
        <v>31</v>
      </c>
      <c r="H492" s="1548" t="s">
        <v>32</v>
      </c>
      <c r="I492" s="1548"/>
      <c r="J492" s="1686"/>
      <c r="K492" s="1574" t="s">
        <v>5751</v>
      </c>
      <c r="L492" s="1583">
        <v>1092427.19</v>
      </c>
      <c r="M492" s="1583">
        <v>327728.15700000001</v>
      </c>
      <c r="N492" s="1556" t="s">
        <v>5326</v>
      </c>
      <c r="O492" s="1686"/>
      <c r="P492" s="1553" t="s">
        <v>5309</v>
      </c>
      <c r="Q492" s="1553">
        <v>19906957772</v>
      </c>
      <c r="R492" s="1553" t="s">
        <v>3873</v>
      </c>
      <c r="S492" s="1549" t="s">
        <v>5258</v>
      </c>
      <c r="T492" s="1556"/>
    </row>
    <row r="493" spans="1:20" s="1582" customFormat="1" ht="33" customHeight="1">
      <c r="A493" s="1556">
        <v>15</v>
      </c>
      <c r="B493" s="1553" t="s">
        <v>5801</v>
      </c>
      <c r="C493" s="1553" t="s">
        <v>5802</v>
      </c>
      <c r="D493" s="1549"/>
      <c r="E493" s="1549"/>
      <c r="F493" s="1549">
        <v>60</v>
      </c>
      <c r="G493" s="1548" t="s">
        <v>31</v>
      </c>
      <c r="H493" s="1548" t="s">
        <v>32</v>
      </c>
      <c r="I493" s="1548"/>
      <c r="J493" s="1688"/>
      <c r="K493" s="1574" t="s">
        <v>5751</v>
      </c>
      <c r="L493" s="1583">
        <v>168932.04</v>
      </c>
      <c r="M493" s="1583">
        <v>50679.612000000001</v>
      </c>
      <c r="N493" s="1556" t="s">
        <v>5326</v>
      </c>
      <c r="O493" s="1686"/>
      <c r="P493" s="1553" t="s">
        <v>5309</v>
      </c>
      <c r="Q493" s="1553">
        <v>19906957772</v>
      </c>
      <c r="R493" s="1553" t="s">
        <v>3873</v>
      </c>
      <c r="S493" s="1549" t="s">
        <v>5258</v>
      </c>
      <c r="T493" s="1556"/>
    </row>
    <row r="494" spans="1:20" s="1582" customFormat="1" ht="33" customHeight="1">
      <c r="A494" s="1556">
        <v>16</v>
      </c>
      <c r="B494" s="1553" t="s">
        <v>2435</v>
      </c>
      <c r="C494" s="1553" t="s">
        <v>5802</v>
      </c>
      <c r="D494" s="1549" t="s">
        <v>161</v>
      </c>
      <c r="E494" s="1549"/>
      <c r="F494" s="1549">
        <v>170</v>
      </c>
      <c r="G494" s="1548" t="s">
        <v>31</v>
      </c>
      <c r="H494" s="1548" t="s">
        <v>32</v>
      </c>
      <c r="I494" s="1548"/>
      <c r="J494" s="1552" t="s">
        <v>5306</v>
      </c>
      <c r="K494" s="1574" t="s">
        <v>946</v>
      </c>
      <c r="L494" s="1583">
        <v>299380.53999999998</v>
      </c>
      <c r="M494" s="1583">
        <v>89814.161999999997</v>
      </c>
      <c r="N494" s="1556" t="s">
        <v>5328</v>
      </c>
      <c r="O494" s="1686"/>
      <c r="P494" s="1553" t="s">
        <v>5309</v>
      </c>
      <c r="Q494" s="1553">
        <v>17775760169</v>
      </c>
      <c r="R494" s="1553" t="s">
        <v>3873</v>
      </c>
      <c r="S494" s="1549" t="s">
        <v>5258</v>
      </c>
      <c r="T494" s="1556"/>
    </row>
    <row r="495" spans="1:20" s="1582" customFormat="1" ht="33" customHeight="1">
      <c r="A495" s="1556">
        <v>17</v>
      </c>
      <c r="B495" s="1553" t="s">
        <v>2435</v>
      </c>
      <c r="C495" s="1553" t="s">
        <v>5802</v>
      </c>
      <c r="D495" s="1549" t="s">
        <v>161</v>
      </c>
      <c r="E495" s="1549"/>
      <c r="F495" s="1549">
        <v>80</v>
      </c>
      <c r="G495" s="1548" t="s">
        <v>31</v>
      </c>
      <c r="H495" s="1548" t="s">
        <v>32</v>
      </c>
      <c r="I495" s="1548"/>
      <c r="J495" s="1552" t="s">
        <v>5306</v>
      </c>
      <c r="K495" s="1574" t="s">
        <v>946</v>
      </c>
      <c r="L495" s="1583">
        <v>140884.96</v>
      </c>
      <c r="M495" s="1583">
        <v>42265.487999999998</v>
      </c>
      <c r="N495" s="1556" t="s">
        <v>5805</v>
      </c>
      <c r="O495" s="1688"/>
      <c r="P495" s="1553" t="s">
        <v>5309</v>
      </c>
      <c r="Q495" s="1553">
        <v>17775760169</v>
      </c>
      <c r="R495" s="1553" t="s">
        <v>3873</v>
      </c>
      <c r="S495" s="1549" t="s">
        <v>5258</v>
      </c>
      <c r="T495" s="1556"/>
    </row>
    <row r="496" spans="1:20" s="1582" customFormat="1" ht="33" customHeight="1">
      <c r="A496" s="1665" t="s">
        <v>1469</v>
      </c>
      <c r="B496" s="1744" t="s">
        <v>3295</v>
      </c>
      <c r="C496" s="1737"/>
      <c r="D496" s="1556"/>
      <c r="E496" s="1556"/>
      <c r="F496" s="1556"/>
      <c r="G496" s="1556"/>
      <c r="H496" s="1556"/>
      <c r="I496" s="1552"/>
      <c r="J496" s="1556"/>
      <c r="K496" s="1556"/>
      <c r="L496" s="1576"/>
      <c r="M496" s="1576"/>
      <c r="N496" s="1600"/>
      <c r="O496" s="1556"/>
      <c r="P496" s="1556"/>
      <c r="Q496" s="1556"/>
      <c r="R496" s="1556"/>
      <c r="S496" s="1556"/>
      <c r="T496" s="1556"/>
    </row>
    <row r="497" spans="1:20" s="1582" customFormat="1" ht="33" customHeight="1">
      <c r="A497" s="1593">
        <v>1</v>
      </c>
      <c r="B497" s="1556" t="s">
        <v>4687</v>
      </c>
      <c r="C497" s="1737" t="s">
        <v>5806</v>
      </c>
      <c r="D497" s="1737" t="s">
        <v>161</v>
      </c>
      <c r="E497" s="1548"/>
      <c r="F497" s="1548">
        <v>1100</v>
      </c>
      <c r="G497" s="1548" t="s">
        <v>31</v>
      </c>
      <c r="H497" s="1548" t="s">
        <v>41</v>
      </c>
      <c r="I497" s="1548"/>
      <c r="J497" s="1548" t="s">
        <v>5358</v>
      </c>
      <c r="K497" s="1548" t="s">
        <v>5807</v>
      </c>
      <c r="L497" s="1554">
        <v>73964</v>
      </c>
      <c r="M497" s="1576">
        <v>22189.200000000001</v>
      </c>
      <c r="N497" s="1576" t="s">
        <v>3432</v>
      </c>
      <c r="O497" s="1548" t="s">
        <v>5359</v>
      </c>
      <c r="P497" s="1545" t="s">
        <v>5360</v>
      </c>
      <c r="Q497" s="1548">
        <v>18837266576</v>
      </c>
      <c r="R497" s="1548" t="s">
        <v>5361</v>
      </c>
      <c r="S497" s="1549" t="s">
        <v>5258</v>
      </c>
      <c r="T497" s="1556"/>
    </row>
    <row r="498" spans="1:20" s="1582" customFormat="1" ht="32.1" customHeight="1">
      <c r="A498" s="1593">
        <v>2</v>
      </c>
      <c r="B498" s="1556" t="s">
        <v>4687</v>
      </c>
      <c r="C498" s="1552" t="s">
        <v>5808</v>
      </c>
      <c r="D498" s="1552" t="s">
        <v>161</v>
      </c>
      <c r="E498" s="1556">
        <v>100</v>
      </c>
      <c r="F498" s="1556"/>
      <c r="G498" s="1553" t="s">
        <v>31</v>
      </c>
      <c r="H498" s="1553" t="s">
        <v>32</v>
      </c>
      <c r="I498" s="1604" t="s">
        <v>407</v>
      </c>
      <c r="J498" s="1684" t="s">
        <v>5341</v>
      </c>
      <c r="K498" s="1602" t="s">
        <v>5393</v>
      </c>
      <c r="L498" s="1561">
        <v>107.69</v>
      </c>
      <c r="M498" s="1556">
        <v>32.31</v>
      </c>
      <c r="N498" s="1607">
        <v>43922</v>
      </c>
      <c r="O498" s="1749" t="s">
        <v>5343</v>
      </c>
      <c r="P498" s="1604" t="s">
        <v>5344</v>
      </c>
      <c r="Q498" s="1553">
        <v>17373170973</v>
      </c>
      <c r="R498" s="1553" t="s">
        <v>5104</v>
      </c>
      <c r="S498" s="1561" t="s">
        <v>5258</v>
      </c>
      <c r="T498" s="1556"/>
    </row>
    <row r="499" spans="1:20" s="1582" customFormat="1" ht="32.1" customHeight="1">
      <c r="A499" s="1593">
        <v>3</v>
      </c>
      <c r="B499" s="1556" t="s">
        <v>4687</v>
      </c>
      <c r="C499" s="1552" t="s">
        <v>5809</v>
      </c>
      <c r="D499" s="1552" t="s">
        <v>161</v>
      </c>
      <c r="E499" s="1556">
        <v>300</v>
      </c>
      <c r="F499" s="1556"/>
      <c r="G499" s="1553" t="s">
        <v>31</v>
      </c>
      <c r="H499" s="1553" t="s">
        <v>32</v>
      </c>
      <c r="I499" s="1604" t="s">
        <v>407</v>
      </c>
      <c r="J499" s="1684"/>
      <c r="K499" s="1602" t="s">
        <v>5393</v>
      </c>
      <c r="L499" s="1561">
        <v>884.62</v>
      </c>
      <c r="M499" s="1556">
        <v>265.39</v>
      </c>
      <c r="N499" s="1607">
        <v>43922</v>
      </c>
      <c r="O499" s="1749"/>
      <c r="P499" s="1604" t="s">
        <v>5344</v>
      </c>
      <c r="Q499" s="1553">
        <v>17373170973</v>
      </c>
      <c r="R499" s="1553" t="s">
        <v>5104</v>
      </c>
      <c r="S499" s="1561" t="s">
        <v>5258</v>
      </c>
      <c r="T499" s="1556"/>
    </row>
    <row r="500" spans="1:20" s="1582" customFormat="1" ht="32.1" customHeight="1">
      <c r="A500" s="1593">
        <v>4</v>
      </c>
      <c r="B500" s="1556" t="s">
        <v>4687</v>
      </c>
      <c r="C500" s="1552" t="s">
        <v>5810</v>
      </c>
      <c r="D500" s="1552" t="s">
        <v>161</v>
      </c>
      <c r="E500" s="1556">
        <v>200</v>
      </c>
      <c r="F500" s="1556"/>
      <c r="G500" s="1553" t="s">
        <v>31</v>
      </c>
      <c r="H500" s="1553" t="s">
        <v>32</v>
      </c>
      <c r="I500" s="1604" t="s">
        <v>407</v>
      </c>
      <c r="J500" s="1684"/>
      <c r="K500" s="1602" t="s">
        <v>5393</v>
      </c>
      <c r="L500" s="1561">
        <v>102.56</v>
      </c>
      <c r="M500" s="1556">
        <v>30.77</v>
      </c>
      <c r="N500" s="1607">
        <v>43922</v>
      </c>
      <c r="O500" s="1749"/>
      <c r="P500" s="1604" t="s">
        <v>5344</v>
      </c>
      <c r="Q500" s="1553">
        <v>17373170973</v>
      </c>
      <c r="R500" s="1553" t="s">
        <v>5104</v>
      </c>
      <c r="S500" s="1561" t="s">
        <v>5258</v>
      </c>
      <c r="T500" s="1556"/>
    </row>
    <row r="501" spans="1:20" s="1582" customFormat="1" ht="32.1" customHeight="1">
      <c r="A501" s="1593">
        <v>5</v>
      </c>
      <c r="B501" s="1556" t="s">
        <v>4687</v>
      </c>
      <c r="C501" s="1552" t="s">
        <v>5811</v>
      </c>
      <c r="D501" s="1552" t="s">
        <v>161</v>
      </c>
      <c r="E501" s="1556">
        <v>900</v>
      </c>
      <c r="F501" s="1556"/>
      <c r="G501" s="1553" t="s">
        <v>31</v>
      </c>
      <c r="H501" s="1553" t="s">
        <v>32</v>
      </c>
      <c r="I501" s="1604" t="s">
        <v>407</v>
      </c>
      <c r="J501" s="1684"/>
      <c r="K501" s="1602" t="s">
        <v>5393</v>
      </c>
      <c r="L501" s="1561">
        <v>1961.54</v>
      </c>
      <c r="M501" s="1556">
        <v>588.46</v>
      </c>
      <c r="N501" s="1607">
        <v>43922</v>
      </c>
      <c r="O501" s="1749"/>
      <c r="P501" s="1604" t="s">
        <v>5344</v>
      </c>
      <c r="Q501" s="1553">
        <v>17373170973</v>
      </c>
      <c r="R501" s="1553" t="s">
        <v>5104</v>
      </c>
      <c r="S501" s="1561" t="s">
        <v>5258</v>
      </c>
      <c r="T501" s="1556"/>
    </row>
    <row r="502" spans="1:20" s="1582" customFormat="1" ht="32.1" customHeight="1">
      <c r="A502" s="1593">
        <v>6</v>
      </c>
      <c r="B502" s="1556" t="s">
        <v>5812</v>
      </c>
      <c r="C502" s="1552" t="s">
        <v>5813</v>
      </c>
      <c r="D502" s="1552" t="s">
        <v>161</v>
      </c>
      <c r="E502" s="1556">
        <v>600</v>
      </c>
      <c r="F502" s="1556"/>
      <c r="G502" s="1553" t="s">
        <v>31</v>
      </c>
      <c r="H502" s="1553" t="s">
        <v>32</v>
      </c>
      <c r="I502" s="1604" t="s">
        <v>407</v>
      </c>
      <c r="J502" s="1684"/>
      <c r="K502" s="1602" t="s">
        <v>5393</v>
      </c>
      <c r="L502" s="1561">
        <v>1046.1500000000001</v>
      </c>
      <c r="M502" s="1556">
        <v>313.85000000000002</v>
      </c>
      <c r="N502" s="1607">
        <v>43922</v>
      </c>
      <c r="O502" s="1749"/>
      <c r="P502" s="1604" t="s">
        <v>5344</v>
      </c>
      <c r="Q502" s="1553">
        <v>17373170973</v>
      </c>
      <c r="R502" s="1553" t="s">
        <v>5104</v>
      </c>
      <c r="S502" s="1561" t="s">
        <v>5258</v>
      </c>
      <c r="T502" s="1556"/>
    </row>
    <row r="503" spans="1:20" s="1582" customFormat="1" ht="32.1" customHeight="1">
      <c r="A503" s="1593">
        <v>7</v>
      </c>
      <c r="B503" s="1556" t="s">
        <v>5814</v>
      </c>
      <c r="C503" s="1552" t="s">
        <v>5815</v>
      </c>
      <c r="D503" s="1552" t="s">
        <v>161</v>
      </c>
      <c r="E503" s="1556">
        <v>100</v>
      </c>
      <c r="F503" s="1556"/>
      <c r="G503" s="1553" t="s">
        <v>31</v>
      </c>
      <c r="H503" s="1553" t="s">
        <v>32</v>
      </c>
      <c r="I503" s="1604" t="s">
        <v>407</v>
      </c>
      <c r="J503" s="1684"/>
      <c r="K503" s="1602" t="s">
        <v>5393</v>
      </c>
      <c r="L503" s="1561">
        <v>974.36</v>
      </c>
      <c r="M503" s="1556">
        <v>292.31</v>
      </c>
      <c r="N503" s="1607">
        <v>43922</v>
      </c>
      <c r="O503" s="1749"/>
      <c r="P503" s="1604" t="s">
        <v>5344</v>
      </c>
      <c r="Q503" s="1553">
        <v>17373170973</v>
      </c>
      <c r="R503" s="1553" t="s">
        <v>5104</v>
      </c>
      <c r="S503" s="1561" t="s">
        <v>5258</v>
      </c>
      <c r="T503" s="1556"/>
    </row>
    <row r="504" spans="1:20" s="1582" customFormat="1" ht="32.1" customHeight="1">
      <c r="A504" s="1593">
        <v>8</v>
      </c>
      <c r="B504" s="1556" t="s">
        <v>5814</v>
      </c>
      <c r="C504" s="1552" t="s">
        <v>5816</v>
      </c>
      <c r="D504" s="1552" t="s">
        <v>161</v>
      </c>
      <c r="E504" s="1556">
        <v>200</v>
      </c>
      <c r="F504" s="1556"/>
      <c r="G504" s="1553" t="s">
        <v>31</v>
      </c>
      <c r="H504" s="1553" t="s">
        <v>32</v>
      </c>
      <c r="I504" s="1604" t="s">
        <v>407</v>
      </c>
      <c r="J504" s="1684"/>
      <c r="K504" s="1602" t="s">
        <v>5393</v>
      </c>
      <c r="L504" s="1561">
        <v>707.69</v>
      </c>
      <c r="M504" s="1556">
        <v>212.31</v>
      </c>
      <c r="N504" s="1607">
        <v>43922</v>
      </c>
      <c r="O504" s="1749"/>
      <c r="P504" s="1604" t="s">
        <v>5344</v>
      </c>
      <c r="Q504" s="1553">
        <v>17373170973</v>
      </c>
      <c r="R504" s="1553" t="s">
        <v>5104</v>
      </c>
      <c r="S504" s="1561" t="s">
        <v>5258</v>
      </c>
      <c r="T504" s="1556"/>
    </row>
    <row r="505" spans="1:20" s="1582" customFormat="1" ht="32.1" customHeight="1">
      <c r="A505" s="1593">
        <v>9</v>
      </c>
      <c r="B505" s="1556" t="s">
        <v>5814</v>
      </c>
      <c r="C505" s="1552" t="s">
        <v>5817</v>
      </c>
      <c r="D505" s="1552" t="s">
        <v>161</v>
      </c>
      <c r="E505" s="1556">
        <v>50</v>
      </c>
      <c r="F505" s="1556"/>
      <c r="G505" s="1553" t="s">
        <v>31</v>
      </c>
      <c r="H505" s="1553" t="s">
        <v>32</v>
      </c>
      <c r="I505" s="1604" t="s">
        <v>407</v>
      </c>
      <c r="J505" s="1684"/>
      <c r="K505" s="1602" t="s">
        <v>5393</v>
      </c>
      <c r="L505" s="1561">
        <v>2846.15</v>
      </c>
      <c r="M505" s="1556">
        <v>853.85</v>
      </c>
      <c r="N505" s="1607">
        <v>43922</v>
      </c>
      <c r="O505" s="1749"/>
      <c r="P505" s="1604" t="s">
        <v>5344</v>
      </c>
      <c r="Q505" s="1553">
        <v>17373170973</v>
      </c>
      <c r="R505" s="1553" t="s">
        <v>5104</v>
      </c>
      <c r="S505" s="1561" t="s">
        <v>5258</v>
      </c>
      <c r="T505" s="1556"/>
    </row>
    <row r="506" spans="1:20" s="1582" customFormat="1" ht="32.1" customHeight="1">
      <c r="A506" s="1593">
        <v>10</v>
      </c>
      <c r="B506" s="1556" t="s">
        <v>5818</v>
      </c>
      <c r="C506" s="1552" t="s">
        <v>5819</v>
      </c>
      <c r="D506" s="1552" t="s">
        <v>161</v>
      </c>
      <c r="E506" s="1556">
        <v>10</v>
      </c>
      <c r="F506" s="1556"/>
      <c r="G506" s="1553" t="s">
        <v>31</v>
      </c>
      <c r="H506" s="1553" t="s">
        <v>32</v>
      </c>
      <c r="I506" s="1604" t="s">
        <v>407</v>
      </c>
      <c r="J506" s="1684"/>
      <c r="K506" s="1602" t="s">
        <v>5393</v>
      </c>
      <c r="L506" s="1561">
        <v>192.31</v>
      </c>
      <c r="M506" s="1556">
        <v>57.69</v>
      </c>
      <c r="N506" s="1607">
        <v>43922</v>
      </c>
      <c r="O506" s="1749"/>
      <c r="P506" s="1604" t="s">
        <v>5344</v>
      </c>
      <c r="Q506" s="1553">
        <v>17373170973</v>
      </c>
      <c r="R506" s="1553" t="s">
        <v>5104</v>
      </c>
      <c r="S506" s="1561" t="s">
        <v>5258</v>
      </c>
      <c r="T506" s="1556"/>
    </row>
    <row r="507" spans="1:20" s="1582" customFormat="1" ht="32.1" customHeight="1">
      <c r="A507" s="1593">
        <v>11</v>
      </c>
      <c r="B507" s="1556" t="s">
        <v>5820</v>
      </c>
      <c r="C507" s="1552" t="s">
        <v>5821</v>
      </c>
      <c r="D507" s="1552" t="s">
        <v>161</v>
      </c>
      <c r="E507" s="1556">
        <v>300</v>
      </c>
      <c r="F507" s="1556"/>
      <c r="G507" s="1553" t="s">
        <v>31</v>
      </c>
      <c r="H507" s="1553" t="s">
        <v>32</v>
      </c>
      <c r="I507" s="1604" t="s">
        <v>407</v>
      </c>
      <c r="J507" s="1684"/>
      <c r="K507" s="1602" t="s">
        <v>5393</v>
      </c>
      <c r="L507" s="1561">
        <v>153.85</v>
      </c>
      <c r="M507" s="1556">
        <v>46.16</v>
      </c>
      <c r="N507" s="1607">
        <v>43922</v>
      </c>
      <c r="O507" s="1749"/>
      <c r="P507" s="1604" t="s">
        <v>5344</v>
      </c>
      <c r="Q507" s="1553">
        <v>17373170973</v>
      </c>
      <c r="R507" s="1553" t="s">
        <v>5104</v>
      </c>
      <c r="S507" s="1561" t="s">
        <v>5258</v>
      </c>
      <c r="T507" s="1556"/>
    </row>
    <row r="508" spans="1:20" s="1582" customFormat="1" ht="32.1" customHeight="1">
      <c r="A508" s="1593">
        <v>12</v>
      </c>
      <c r="B508" s="1556" t="s">
        <v>5814</v>
      </c>
      <c r="C508" s="1552" t="s">
        <v>5822</v>
      </c>
      <c r="D508" s="1552" t="s">
        <v>161</v>
      </c>
      <c r="E508" s="1556">
        <v>300</v>
      </c>
      <c r="F508" s="1556"/>
      <c r="G508" s="1553" t="s">
        <v>31</v>
      </c>
      <c r="H508" s="1553" t="s">
        <v>32</v>
      </c>
      <c r="I508" s="1604" t="s">
        <v>407</v>
      </c>
      <c r="J508" s="1684"/>
      <c r="K508" s="1602" t="s">
        <v>5393</v>
      </c>
      <c r="L508" s="1561">
        <v>746.15</v>
      </c>
      <c r="M508" s="1556">
        <v>223.85</v>
      </c>
      <c r="N508" s="1607">
        <v>43922</v>
      </c>
      <c r="O508" s="1749"/>
      <c r="P508" s="1604" t="s">
        <v>5344</v>
      </c>
      <c r="Q508" s="1553">
        <v>17373170973</v>
      </c>
      <c r="R508" s="1553" t="s">
        <v>5104</v>
      </c>
      <c r="S508" s="1561" t="s">
        <v>5258</v>
      </c>
      <c r="T508" s="1556"/>
    </row>
    <row r="509" spans="1:20" s="1582" customFormat="1" ht="32.1" customHeight="1">
      <c r="A509" s="1593">
        <v>13</v>
      </c>
      <c r="B509" s="1556" t="s">
        <v>5814</v>
      </c>
      <c r="C509" s="1552" t="s">
        <v>5823</v>
      </c>
      <c r="D509" s="1552" t="s">
        <v>4667</v>
      </c>
      <c r="E509" s="1556">
        <v>30</v>
      </c>
      <c r="F509" s="1556"/>
      <c r="G509" s="1553" t="s">
        <v>31</v>
      </c>
      <c r="H509" s="1553" t="s">
        <v>32</v>
      </c>
      <c r="I509" s="1604" t="s">
        <v>407</v>
      </c>
      <c r="J509" s="1684"/>
      <c r="K509" s="1602" t="s">
        <v>5393</v>
      </c>
      <c r="L509" s="1561">
        <v>269.23</v>
      </c>
      <c r="M509" s="1556">
        <v>80.77</v>
      </c>
      <c r="N509" s="1607">
        <v>43922</v>
      </c>
      <c r="O509" s="1749"/>
      <c r="P509" s="1604" t="s">
        <v>5344</v>
      </c>
      <c r="Q509" s="1553">
        <v>17373170973</v>
      </c>
      <c r="R509" s="1553" t="s">
        <v>5104</v>
      </c>
      <c r="S509" s="1561" t="s">
        <v>5258</v>
      </c>
      <c r="T509" s="1556"/>
    </row>
    <row r="510" spans="1:20" s="1582" customFormat="1" ht="32.1" customHeight="1">
      <c r="A510" s="1593">
        <v>14</v>
      </c>
      <c r="B510" s="1556" t="s">
        <v>5814</v>
      </c>
      <c r="C510" s="1552" t="s">
        <v>5822</v>
      </c>
      <c r="D510" s="1552" t="s">
        <v>161</v>
      </c>
      <c r="E510" s="1556">
        <v>100</v>
      </c>
      <c r="F510" s="1556"/>
      <c r="G510" s="1553" t="s">
        <v>31</v>
      </c>
      <c r="H510" s="1553" t="s">
        <v>32</v>
      </c>
      <c r="I510" s="1604" t="s">
        <v>407</v>
      </c>
      <c r="J510" s="1684"/>
      <c r="K510" s="1602" t="s">
        <v>5393</v>
      </c>
      <c r="L510" s="1561">
        <v>269.23</v>
      </c>
      <c r="M510" s="1556">
        <v>80.77</v>
      </c>
      <c r="N510" s="1607">
        <v>43922</v>
      </c>
      <c r="O510" s="1749"/>
      <c r="P510" s="1604" t="s">
        <v>5344</v>
      </c>
      <c r="Q510" s="1553">
        <v>17373170973</v>
      </c>
      <c r="R510" s="1553" t="s">
        <v>5104</v>
      </c>
      <c r="S510" s="1561" t="s">
        <v>5258</v>
      </c>
      <c r="T510" s="1556"/>
    </row>
    <row r="511" spans="1:20" s="1582" customFormat="1" ht="32.1" customHeight="1">
      <c r="A511" s="1593">
        <v>15</v>
      </c>
      <c r="B511" s="1556" t="s">
        <v>5814</v>
      </c>
      <c r="C511" s="1552" t="s">
        <v>5824</v>
      </c>
      <c r="D511" s="1552" t="s">
        <v>161</v>
      </c>
      <c r="E511" s="1556">
        <v>100</v>
      </c>
      <c r="F511" s="1556"/>
      <c r="G511" s="1553" t="s">
        <v>31</v>
      </c>
      <c r="H511" s="1553" t="s">
        <v>32</v>
      </c>
      <c r="I511" s="1604" t="s">
        <v>407</v>
      </c>
      <c r="J511" s="1684"/>
      <c r="K511" s="1602" t="s">
        <v>5393</v>
      </c>
      <c r="L511" s="1561">
        <v>1923.08</v>
      </c>
      <c r="M511" s="1556">
        <v>576.91999999999996</v>
      </c>
      <c r="N511" s="1607">
        <v>43922</v>
      </c>
      <c r="O511" s="1749"/>
      <c r="P511" s="1604" t="s">
        <v>5344</v>
      </c>
      <c r="Q511" s="1553">
        <v>17373170973</v>
      </c>
      <c r="R511" s="1553" t="s">
        <v>5104</v>
      </c>
      <c r="S511" s="1561" t="s">
        <v>5258</v>
      </c>
      <c r="T511" s="1556"/>
    </row>
    <row r="512" spans="1:20" s="1605" customFormat="1" ht="33" customHeight="1">
      <c r="A512" s="1593">
        <v>16</v>
      </c>
      <c r="B512" s="1737" t="s">
        <v>5812</v>
      </c>
      <c r="C512" s="1737" t="s">
        <v>5825</v>
      </c>
      <c r="D512" s="1553" t="s">
        <v>161</v>
      </c>
      <c r="E512" s="1553"/>
      <c r="F512" s="1553">
        <v>200</v>
      </c>
      <c r="G512" s="1553" t="s">
        <v>31</v>
      </c>
      <c r="H512" s="1553" t="s">
        <v>32</v>
      </c>
      <c r="I512" s="1548"/>
      <c r="J512" s="1559" t="s">
        <v>5253</v>
      </c>
      <c r="K512" s="1566" t="s">
        <v>5826</v>
      </c>
      <c r="L512" s="1576">
        <v>22000</v>
      </c>
      <c r="M512" s="1576">
        <v>6600</v>
      </c>
      <c r="N512" s="1576">
        <v>2019.5</v>
      </c>
      <c r="O512" s="1685" t="s">
        <v>5701</v>
      </c>
      <c r="P512" s="1556" t="s">
        <v>5256</v>
      </c>
      <c r="Q512" s="1556">
        <v>18881106155</v>
      </c>
      <c r="R512" s="1556" t="s">
        <v>5257</v>
      </c>
      <c r="S512" s="1549" t="s">
        <v>5258</v>
      </c>
      <c r="T512" s="1611"/>
    </row>
    <row r="513" spans="1:20" s="1605" customFormat="1" ht="33" customHeight="1">
      <c r="A513" s="1593">
        <v>17</v>
      </c>
      <c r="B513" s="1737" t="s">
        <v>5814</v>
      </c>
      <c r="C513" s="1737" t="s">
        <v>5827</v>
      </c>
      <c r="D513" s="1553" t="s">
        <v>161</v>
      </c>
      <c r="E513" s="1553"/>
      <c r="F513" s="1553">
        <v>80</v>
      </c>
      <c r="G513" s="1553" t="s">
        <v>31</v>
      </c>
      <c r="H513" s="1553" t="s">
        <v>32</v>
      </c>
      <c r="I513" s="1548"/>
      <c r="J513" s="1559"/>
      <c r="K513" s="1566" t="s">
        <v>5826</v>
      </c>
      <c r="L513" s="1576">
        <v>70400</v>
      </c>
      <c r="M513" s="1576">
        <v>21120</v>
      </c>
      <c r="N513" s="1576">
        <v>2019.5</v>
      </c>
      <c r="O513" s="1686"/>
      <c r="P513" s="1556" t="s">
        <v>5256</v>
      </c>
      <c r="Q513" s="1556">
        <v>18881106155</v>
      </c>
      <c r="R513" s="1556" t="s">
        <v>5257</v>
      </c>
      <c r="S513" s="1549" t="s">
        <v>5258</v>
      </c>
      <c r="T513" s="1611"/>
    </row>
    <row r="514" spans="1:20" s="1605" customFormat="1" ht="33" customHeight="1">
      <c r="A514" s="1593">
        <v>18</v>
      </c>
      <c r="B514" s="1737" t="s">
        <v>5812</v>
      </c>
      <c r="C514" s="1737" t="s">
        <v>5825</v>
      </c>
      <c r="D514" s="1553" t="s">
        <v>161</v>
      </c>
      <c r="E514" s="1553"/>
      <c r="F514" s="1553">
        <v>340</v>
      </c>
      <c r="G514" s="1553" t="s">
        <v>31</v>
      </c>
      <c r="H514" s="1553" t="s">
        <v>32</v>
      </c>
      <c r="I514" s="1548"/>
      <c r="J514" s="1559"/>
      <c r="K514" s="1566" t="s">
        <v>5828</v>
      </c>
      <c r="L514" s="1576">
        <v>46410</v>
      </c>
      <c r="M514" s="1576">
        <v>13923</v>
      </c>
      <c r="N514" s="1576">
        <v>2019.5</v>
      </c>
      <c r="O514" s="1686"/>
      <c r="P514" s="1556" t="s">
        <v>5256</v>
      </c>
      <c r="Q514" s="1556">
        <v>18881106155</v>
      </c>
      <c r="R514" s="1556" t="s">
        <v>5257</v>
      </c>
      <c r="S514" s="1549" t="s">
        <v>5258</v>
      </c>
      <c r="T514" s="1611"/>
    </row>
    <row r="515" spans="1:20" s="1605" customFormat="1" ht="33" customHeight="1">
      <c r="A515" s="1593">
        <v>19</v>
      </c>
      <c r="B515" s="1737" t="s">
        <v>1386</v>
      </c>
      <c r="C515" s="1737">
        <v>120</v>
      </c>
      <c r="D515" s="1553" t="s">
        <v>161</v>
      </c>
      <c r="E515" s="1553"/>
      <c r="F515" s="1553">
        <v>650</v>
      </c>
      <c r="G515" s="1553" t="s">
        <v>31</v>
      </c>
      <c r="H515" s="1553" t="s">
        <v>32</v>
      </c>
      <c r="I515" s="1548"/>
      <c r="J515" s="1548" t="s">
        <v>5253</v>
      </c>
      <c r="K515" s="1566"/>
      <c r="L515" s="1576">
        <v>92300</v>
      </c>
      <c r="M515" s="1576">
        <v>27690</v>
      </c>
      <c r="N515" s="1576">
        <v>2018.5</v>
      </c>
      <c r="O515" s="1688"/>
      <c r="P515" s="1556" t="s">
        <v>5256</v>
      </c>
      <c r="Q515" s="1556">
        <v>18881106155</v>
      </c>
      <c r="R515" s="1556" t="s">
        <v>5257</v>
      </c>
      <c r="S515" s="1549" t="s">
        <v>5258</v>
      </c>
      <c r="T515" s="1611" t="s">
        <v>5557</v>
      </c>
    </row>
    <row r="516" spans="1:20" s="1402" customFormat="1" ht="48" customHeight="1">
      <c r="A516" s="1593">
        <v>20</v>
      </c>
      <c r="B516" s="1636" t="s">
        <v>5829</v>
      </c>
      <c r="C516" s="1757" t="s">
        <v>5830</v>
      </c>
      <c r="D516" s="1758" t="s">
        <v>161</v>
      </c>
      <c r="E516" s="1636">
        <v>200</v>
      </c>
      <c r="F516" s="1759"/>
      <c r="G516" s="1636" t="s">
        <v>31</v>
      </c>
      <c r="H516" s="1760" t="s">
        <v>32</v>
      </c>
      <c r="I516" s="1761"/>
      <c r="J516" s="1762" t="s">
        <v>5537</v>
      </c>
      <c r="K516" s="1636" t="s">
        <v>5831</v>
      </c>
      <c r="L516" s="1763">
        <v>1359.22</v>
      </c>
      <c r="M516" s="1764">
        <v>407.77</v>
      </c>
      <c r="N516" s="1765">
        <v>2019.11</v>
      </c>
      <c r="O516" s="1766" t="s">
        <v>5683</v>
      </c>
      <c r="P516" s="1761" t="s">
        <v>5540</v>
      </c>
      <c r="Q516" s="1767">
        <v>17335084560</v>
      </c>
      <c r="R516" s="1641" t="s">
        <v>5541</v>
      </c>
      <c r="S516" s="1760" t="s">
        <v>5258</v>
      </c>
      <c r="T516" s="1736"/>
    </row>
    <row r="517" spans="1:20" s="1402" customFormat="1" ht="48" customHeight="1">
      <c r="A517" s="1593">
        <v>21</v>
      </c>
      <c r="B517" s="1636" t="s">
        <v>5832</v>
      </c>
      <c r="C517" s="1757" t="s">
        <v>5816</v>
      </c>
      <c r="D517" s="1758" t="s">
        <v>161</v>
      </c>
      <c r="E517" s="1636">
        <v>4</v>
      </c>
      <c r="F517" s="1759"/>
      <c r="G517" s="1636" t="s">
        <v>31</v>
      </c>
      <c r="H517" s="1760" t="s">
        <v>32</v>
      </c>
      <c r="I517" s="1761"/>
      <c r="J517" s="1762" t="s">
        <v>5537</v>
      </c>
      <c r="K517" s="1636" t="s">
        <v>5833</v>
      </c>
      <c r="L517" s="1763">
        <v>81.55</v>
      </c>
      <c r="M517" s="1764">
        <v>24.47</v>
      </c>
      <c r="N517" s="1765">
        <v>2020.4</v>
      </c>
      <c r="O517" s="1804"/>
      <c r="P517" s="1761" t="s">
        <v>5540</v>
      </c>
      <c r="Q517" s="1767">
        <v>17335084560</v>
      </c>
      <c r="R517" s="1641" t="s">
        <v>5541</v>
      </c>
      <c r="S517" s="1760" t="s">
        <v>5258</v>
      </c>
      <c r="T517" s="1736"/>
    </row>
    <row r="518" spans="1:20" s="1402" customFormat="1" ht="48" customHeight="1">
      <c r="A518" s="1593">
        <v>22</v>
      </c>
      <c r="B518" s="1636" t="s">
        <v>5829</v>
      </c>
      <c r="C518" s="1757" t="s">
        <v>5830</v>
      </c>
      <c r="D518" s="1758" t="s">
        <v>161</v>
      </c>
      <c r="E518" s="1636">
        <v>120</v>
      </c>
      <c r="F518" s="1759"/>
      <c r="G518" s="1636" t="s">
        <v>31</v>
      </c>
      <c r="H518" s="1760" t="s">
        <v>32</v>
      </c>
      <c r="I518" s="1761"/>
      <c r="J518" s="1762" t="s">
        <v>5537</v>
      </c>
      <c r="K518" s="1636" t="s">
        <v>5833</v>
      </c>
      <c r="L518" s="1763">
        <v>10135.92</v>
      </c>
      <c r="M518" s="1764">
        <v>3040.78</v>
      </c>
      <c r="N518" s="1765">
        <v>2020.4</v>
      </c>
      <c r="O518" s="1804"/>
      <c r="P518" s="1761" t="s">
        <v>5540</v>
      </c>
      <c r="Q518" s="1767">
        <v>17335084560</v>
      </c>
      <c r="R518" s="1641" t="s">
        <v>5541</v>
      </c>
      <c r="S518" s="1760" t="s">
        <v>5258</v>
      </c>
      <c r="T518" s="1736"/>
    </row>
    <row r="519" spans="1:20" s="1402" customFormat="1" ht="48" customHeight="1">
      <c r="A519" s="1593">
        <v>23</v>
      </c>
      <c r="B519" s="1636" t="s">
        <v>1386</v>
      </c>
      <c r="C519" s="1757" t="s">
        <v>5834</v>
      </c>
      <c r="D519" s="1758" t="s">
        <v>161</v>
      </c>
      <c r="E519" s="1636">
        <v>1</v>
      </c>
      <c r="F519" s="1759"/>
      <c r="G519" s="1636" t="s">
        <v>31</v>
      </c>
      <c r="H519" s="1760" t="s">
        <v>32</v>
      </c>
      <c r="I519" s="1761"/>
      <c r="J519" s="1762" t="s">
        <v>5537</v>
      </c>
      <c r="K519" s="1636" t="s">
        <v>5831</v>
      </c>
      <c r="L519" s="1763">
        <v>3762.38</v>
      </c>
      <c r="M519" s="1764">
        <v>1622.58</v>
      </c>
      <c r="N519" s="1765">
        <v>2020.11</v>
      </c>
      <c r="O519" s="1804"/>
      <c r="P519" s="1761" t="s">
        <v>5540</v>
      </c>
      <c r="Q519" s="1767">
        <v>17335084560</v>
      </c>
      <c r="R519" s="1641" t="s">
        <v>5541</v>
      </c>
      <c r="S519" s="1760" t="s">
        <v>5258</v>
      </c>
      <c r="T519" s="1736"/>
    </row>
    <row r="520" spans="1:20" s="1402" customFormat="1" ht="48" customHeight="1">
      <c r="A520" s="1593">
        <v>24</v>
      </c>
      <c r="B520" s="1636" t="s">
        <v>5832</v>
      </c>
      <c r="C520" s="1757" t="s">
        <v>5835</v>
      </c>
      <c r="D520" s="1758" t="s">
        <v>5681</v>
      </c>
      <c r="E520" s="1636">
        <v>8</v>
      </c>
      <c r="F520" s="1759"/>
      <c r="G520" s="1636" t="s">
        <v>31</v>
      </c>
      <c r="H520" s="1760" t="s">
        <v>32</v>
      </c>
      <c r="I520" s="1761"/>
      <c r="J520" s="1762" t="s">
        <v>5537</v>
      </c>
      <c r="K520" s="1636" t="s">
        <v>5831</v>
      </c>
      <c r="L520" s="1763">
        <v>277.23</v>
      </c>
      <c r="M520" s="1764">
        <v>119.54</v>
      </c>
      <c r="N520" s="1765">
        <v>2020.11</v>
      </c>
      <c r="O520" s="1804"/>
      <c r="P520" s="1761" t="s">
        <v>5540</v>
      </c>
      <c r="Q520" s="1767">
        <v>17335084560</v>
      </c>
      <c r="R520" s="1641" t="s">
        <v>5541</v>
      </c>
      <c r="S520" s="1760" t="s">
        <v>5258</v>
      </c>
      <c r="T520" s="1736"/>
    </row>
    <row r="521" spans="1:20" s="1402" customFormat="1" ht="48" customHeight="1">
      <c r="A521" s="1593">
        <v>25</v>
      </c>
      <c r="B521" s="1636" t="s">
        <v>3295</v>
      </c>
      <c r="C521" s="1757" t="s">
        <v>5836</v>
      </c>
      <c r="D521" s="1758" t="s">
        <v>161</v>
      </c>
      <c r="E521" s="1636">
        <v>3</v>
      </c>
      <c r="F521" s="1759"/>
      <c r="G521" s="1636" t="s">
        <v>31</v>
      </c>
      <c r="H521" s="1760" t="s">
        <v>32</v>
      </c>
      <c r="I521" s="1761"/>
      <c r="J521" s="1762" t="s">
        <v>5537</v>
      </c>
      <c r="K521" s="1636" t="s">
        <v>5831</v>
      </c>
      <c r="L521" s="1763">
        <v>3118.81</v>
      </c>
      <c r="M521" s="1764">
        <v>1344.96</v>
      </c>
      <c r="N521" s="1765">
        <v>2020.11</v>
      </c>
      <c r="O521" s="1768"/>
      <c r="P521" s="1761" t="s">
        <v>5540</v>
      </c>
      <c r="Q521" s="1767">
        <v>17335084560</v>
      </c>
      <c r="R521" s="1641" t="s">
        <v>5541</v>
      </c>
      <c r="S521" s="1760" t="s">
        <v>5258</v>
      </c>
      <c r="T521" s="1736"/>
    </row>
    <row r="522" spans="1:20" s="1582" customFormat="1" ht="32.1" customHeight="1">
      <c r="A522" s="1665" t="s">
        <v>3322</v>
      </c>
      <c r="B522" s="1665" t="s">
        <v>1356</v>
      </c>
      <c r="C522" s="1552"/>
      <c r="D522" s="1552"/>
      <c r="E522" s="1556"/>
      <c r="F522" s="1556"/>
      <c r="G522" s="1553"/>
      <c r="H522" s="1553"/>
      <c r="I522" s="1604"/>
      <c r="J522" s="1580"/>
      <c r="K522" s="1602"/>
      <c r="L522" s="1561"/>
      <c r="M522" s="1561"/>
      <c r="N522" s="1607"/>
      <c r="O522" s="1607"/>
      <c r="P522" s="1604"/>
      <c r="Q522" s="1553"/>
      <c r="R522" s="1553"/>
      <c r="S522" s="1561"/>
      <c r="T522" s="1556"/>
    </row>
    <row r="523" spans="1:20" s="1582" customFormat="1" ht="32.1" customHeight="1">
      <c r="A523" s="1556">
        <v>1</v>
      </c>
      <c r="B523" s="1556" t="s">
        <v>3875</v>
      </c>
      <c r="C523" s="1552" t="s">
        <v>5837</v>
      </c>
      <c r="D523" s="1552" t="s">
        <v>494</v>
      </c>
      <c r="E523" s="1556">
        <v>285</v>
      </c>
      <c r="F523" s="1556"/>
      <c r="G523" s="1553" t="s">
        <v>31</v>
      </c>
      <c r="H523" s="1553" t="s">
        <v>32</v>
      </c>
      <c r="I523" s="1604" t="s">
        <v>5527</v>
      </c>
      <c r="J523" s="1580" t="s">
        <v>5341</v>
      </c>
      <c r="K523" s="1574" t="s">
        <v>5620</v>
      </c>
      <c r="L523" s="1556">
        <v>8550</v>
      </c>
      <c r="M523" s="1556"/>
      <c r="N523" s="1607">
        <v>43922</v>
      </c>
      <c r="O523" s="1749" t="s">
        <v>5343</v>
      </c>
      <c r="P523" s="1604" t="s">
        <v>5344</v>
      </c>
      <c r="Q523" s="1553">
        <v>17373170973</v>
      </c>
      <c r="R523" s="1553" t="s">
        <v>5104</v>
      </c>
      <c r="S523" s="1561" t="s">
        <v>5258</v>
      </c>
      <c r="T523" s="1556"/>
    </row>
    <row r="524" spans="1:20" s="1605" customFormat="1" ht="32.1" customHeight="1">
      <c r="A524" s="1556">
        <v>2</v>
      </c>
      <c r="B524" s="1556" t="s">
        <v>5838</v>
      </c>
      <c r="C524" s="1552" t="s">
        <v>1155</v>
      </c>
      <c r="D524" s="1552" t="s">
        <v>1354</v>
      </c>
      <c r="E524" s="1556">
        <v>2</v>
      </c>
      <c r="F524" s="1556"/>
      <c r="G524" s="1556" t="s">
        <v>31</v>
      </c>
      <c r="H524" s="1556" t="s">
        <v>41</v>
      </c>
      <c r="I524" s="1604" t="s">
        <v>407</v>
      </c>
      <c r="J524" s="1580" t="s">
        <v>5341</v>
      </c>
      <c r="K524" s="1556" t="s">
        <v>5839</v>
      </c>
      <c r="L524" s="1556">
        <v>86000</v>
      </c>
      <c r="M524" s="1556">
        <v>25800</v>
      </c>
      <c r="N524" s="1607">
        <v>43922</v>
      </c>
      <c r="O524" s="1749"/>
      <c r="P524" s="1604" t="s">
        <v>5344</v>
      </c>
      <c r="Q524" s="1553">
        <v>17373170973</v>
      </c>
      <c r="R524" s="1553" t="s">
        <v>5104</v>
      </c>
      <c r="S524" s="1561" t="s">
        <v>5258</v>
      </c>
      <c r="T524" s="1556"/>
    </row>
    <row r="525" spans="1:20" s="1719" customFormat="1" ht="24" customHeight="1">
      <c r="A525" s="1556">
        <v>3</v>
      </c>
      <c r="B525" s="1805" t="s">
        <v>1356</v>
      </c>
      <c r="C525" s="1805" t="s">
        <v>55</v>
      </c>
      <c r="D525" s="1717" t="s">
        <v>2547</v>
      </c>
      <c r="E525" s="1549">
        <v>1</v>
      </c>
      <c r="F525" s="1556" t="s">
        <v>55</v>
      </c>
      <c r="G525" s="1556" t="s">
        <v>31</v>
      </c>
      <c r="H525" s="1556" t="s">
        <v>32</v>
      </c>
      <c r="I525" s="1715"/>
      <c r="J525" s="1716" t="s">
        <v>5253</v>
      </c>
      <c r="K525" s="1717" t="s">
        <v>5840</v>
      </c>
      <c r="L525" s="1718">
        <v>112910</v>
      </c>
      <c r="M525" s="1718">
        <v>33873</v>
      </c>
      <c r="N525" s="1549">
        <v>2018.5</v>
      </c>
      <c r="O525" s="1552" t="s">
        <v>5630</v>
      </c>
      <c r="P525" s="1592" t="s">
        <v>5256</v>
      </c>
      <c r="Q525" s="1556">
        <v>18881106155</v>
      </c>
      <c r="R525" s="1592" t="s">
        <v>5257</v>
      </c>
      <c r="S525" s="1592" t="s">
        <v>3026</v>
      </c>
      <c r="T525" s="1715"/>
    </row>
    <row r="526" spans="1:20" s="1719" customFormat="1" ht="24" customHeight="1">
      <c r="A526" s="1556">
        <v>4</v>
      </c>
      <c r="B526" s="1793" t="s">
        <v>1356</v>
      </c>
      <c r="C526" s="1793" t="s">
        <v>55</v>
      </c>
      <c r="D526" s="1793" t="s">
        <v>2547</v>
      </c>
      <c r="E526" s="1806">
        <v>1</v>
      </c>
      <c r="F526" s="1793" t="s">
        <v>55</v>
      </c>
      <c r="G526" s="1793" t="s">
        <v>31</v>
      </c>
      <c r="H526" s="1793" t="s">
        <v>32</v>
      </c>
      <c r="I526" s="1807"/>
      <c r="J526" s="1808" t="s">
        <v>5253</v>
      </c>
      <c r="K526" s="1809" t="s">
        <v>5841</v>
      </c>
      <c r="L526" s="1810">
        <v>31050</v>
      </c>
      <c r="M526" s="1810">
        <v>9315</v>
      </c>
      <c r="N526" s="1791">
        <v>2018.5</v>
      </c>
      <c r="O526" s="1774" t="s">
        <v>5630</v>
      </c>
      <c r="P526" s="1811" t="s">
        <v>5256</v>
      </c>
      <c r="Q526" s="1793">
        <v>18881106155</v>
      </c>
      <c r="R526" s="1811" t="s">
        <v>5257</v>
      </c>
      <c r="S526" s="1811" t="s">
        <v>3026</v>
      </c>
      <c r="T526" s="1807"/>
    </row>
    <row r="527" spans="1:20" s="1605" customFormat="1" ht="32.1" customHeight="1">
      <c r="A527" s="1556">
        <v>5</v>
      </c>
      <c r="B527" s="1556" t="s">
        <v>1356</v>
      </c>
      <c r="C527" s="1552" t="s">
        <v>55</v>
      </c>
      <c r="D527" s="1552" t="s">
        <v>2547</v>
      </c>
      <c r="E527" s="1556">
        <v>1</v>
      </c>
      <c r="F527" s="1556" t="s">
        <v>55</v>
      </c>
      <c r="G527" s="1556" t="s">
        <v>31</v>
      </c>
      <c r="H527" s="1556" t="s">
        <v>32</v>
      </c>
      <c r="I527" s="1604"/>
      <c r="J527" s="1580" t="s">
        <v>5253</v>
      </c>
      <c r="K527" s="1556" t="s">
        <v>5841</v>
      </c>
      <c r="L527" s="1556">
        <v>31050</v>
      </c>
      <c r="M527" s="1556">
        <v>9315</v>
      </c>
      <c r="N527" s="1791">
        <v>2018.5</v>
      </c>
      <c r="O527" s="1694"/>
      <c r="P527" s="1556"/>
      <c r="Q527" s="1556"/>
      <c r="R527" s="1556"/>
      <c r="S527" s="1549"/>
      <c r="T527" s="1556"/>
    </row>
    <row r="528" spans="1:20" s="1605" customFormat="1" ht="32.1" customHeight="1">
      <c r="A528" s="1556">
        <v>6</v>
      </c>
      <c r="B528" s="1556" t="s">
        <v>5842</v>
      </c>
      <c r="C528" s="1552" t="s">
        <v>5843</v>
      </c>
      <c r="D528" s="1552" t="s">
        <v>161</v>
      </c>
      <c r="E528" s="1556"/>
      <c r="F528" s="1556">
        <v>300</v>
      </c>
      <c r="G528" s="1556" t="s">
        <v>31</v>
      </c>
      <c r="H528" s="1556" t="s">
        <v>32</v>
      </c>
      <c r="I528" s="1604"/>
      <c r="J528" s="1580" t="s">
        <v>5253</v>
      </c>
      <c r="K528" s="1556"/>
      <c r="L528" s="1556">
        <v>15000</v>
      </c>
      <c r="M528" s="1556">
        <v>4500</v>
      </c>
      <c r="N528" s="1791">
        <v>2018.5</v>
      </c>
      <c r="O528" s="1694"/>
      <c r="P528" s="1556"/>
      <c r="Q528" s="1556"/>
      <c r="R528" s="1556"/>
      <c r="S528" s="1549"/>
      <c r="T528" s="1556"/>
    </row>
    <row r="529" spans="1:22" s="1605" customFormat="1" ht="32.1" customHeight="1">
      <c r="A529" s="1556">
        <v>7</v>
      </c>
      <c r="B529" s="1556" t="s">
        <v>2279</v>
      </c>
      <c r="C529" s="1552" t="s">
        <v>55</v>
      </c>
      <c r="D529" s="1552" t="s">
        <v>154</v>
      </c>
      <c r="E529" s="1556"/>
      <c r="F529" s="1556">
        <v>50</v>
      </c>
      <c r="G529" s="1556" t="s">
        <v>31</v>
      </c>
      <c r="H529" s="1556" t="s">
        <v>32</v>
      </c>
      <c r="I529" s="1604"/>
      <c r="J529" s="1580" t="s">
        <v>5253</v>
      </c>
      <c r="K529" s="1556"/>
      <c r="L529" s="1556">
        <v>21560</v>
      </c>
      <c r="M529" s="1556">
        <v>6468</v>
      </c>
      <c r="N529" s="1791">
        <v>2018.5</v>
      </c>
      <c r="O529" s="1694"/>
      <c r="P529" s="1556"/>
      <c r="Q529" s="1556"/>
      <c r="R529" s="1556"/>
      <c r="S529" s="1549"/>
      <c r="T529" s="1556"/>
    </row>
    <row r="530" spans="1:22" s="1715" customFormat="1" ht="24" customHeight="1">
      <c r="A530" s="1556">
        <v>8</v>
      </c>
      <c r="B530" s="1556" t="s">
        <v>5842</v>
      </c>
      <c r="C530" s="1556" t="s">
        <v>5843</v>
      </c>
      <c r="D530" s="1556" t="s">
        <v>161</v>
      </c>
      <c r="E530" s="1714"/>
      <c r="F530" s="1556">
        <v>300</v>
      </c>
      <c r="G530" s="1556" t="s">
        <v>31</v>
      </c>
      <c r="H530" s="1556" t="s">
        <v>32</v>
      </c>
      <c r="J530" s="1716" t="s">
        <v>5253</v>
      </c>
      <c r="K530" s="1717"/>
      <c r="L530" s="1718">
        <v>15000</v>
      </c>
      <c r="M530" s="1718">
        <v>4500</v>
      </c>
      <c r="N530" s="1549">
        <v>2018.5</v>
      </c>
      <c r="O530" s="1645"/>
      <c r="P530" s="1592" t="s">
        <v>5256</v>
      </c>
      <c r="Q530" s="1556">
        <v>18881106155</v>
      </c>
      <c r="R530" s="1592" t="s">
        <v>5257</v>
      </c>
      <c r="S530" s="1592" t="s">
        <v>3026</v>
      </c>
      <c r="T530" s="1592" t="s">
        <v>5557</v>
      </c>
      <c r="U530" s="1719"/>
      <c r="V530" s="1719"/>
    </row>
    <row r="531" spans="1:22" s="1715" customFormat="1" ht="24" customHeight="1">
      <c r="A531" s="1556">
        <v>9</v>
      </c>
      <c r="B531" s="1556" t="s">
        <v>5844</v>
      </c>
      <c r="C531" s="1556" t="s">
        <v>55</v>
      </c>
      <c r="D531" s="1556" t="s">
        <v>161</v>
      </c>
      <c r="E531" s="1714"/>
      <c r="F531" s="1556">
        <v>159</v>
      </c>
      <c r="G531" s="1556" t="s">
        <v>31</v>
      </c>
      <c r="H531" s="1556" t="s">
        <v>32</v>
      </c>
      <c r="J531" s="1716" t="s">
        <v>5253</v>
      </c>
      <c r="K531" s="1717"/>
      <c r="L531" s="1718">
        <v>20670</v>
      </c>
      <c r="M531" s="1718">
        <v>6201</v>
      </c>
      <c r="N531" s="1549">
        <v>2018.5</v>
      </c>
      <c r="O531" s="1645"/>
      <c r="P531" s="1592" t="s">
        <v>5256</v>
      </c>
      <c r="Q531" s="1556">
        <v>18881106155</v>
      </c>
      <c r="R531" s="1592" t="s">
        <v>5257</v>
      </c>
      <c r="S531" s="1592" t="s">
        <v>3026</v>
      </c>
      <c r="T531" s="1592" t="s">
        <v>5557</v>
      </c>
      <c r="U531" s="1719"/>
      <c r="V531" s="1719"/>
    </row>
    <row r="532" spans="1:22" s="1719" customFormat="1" ht="24" customHeight="1">
      <c r="A532" s="1556">
        <v>10</v>
      </c>
      <c r="B532" s="1812" t="s">
        <v>5845</v>
      </c>
      <c r="C532" s="1805" t="s">
        <v>5846</v>
      </c>
      <c r="D532" s="1556" t="s">
        <v>65</v>
      </c>
      <c r="E532" s="1593">
        <v>8000</v>
      </c>
      <c r="F532" s="1556" t="s">
        <v>55</v>
      </c>
      <c r="G532" s="1556" t="s">
        <v>31</v>
      </c>
      <c r="H532" s="1556" t="s">
        <v>32</v>
      </c>
      <c r="I532" s="1715"/>
      <c r="J532" s="1716" t="s">
        <v>5253</v>
      </c>
      <c r="K532" s="1717" t="s">
        <v>5260</v>
      </c>
      <c r="L532" s="1718">
        <v>16000</v>
      </c>
      <c r="M532" s="1718">
        <v>12800</v>
      </c>
      <c r="N532" s="1549">
        <v>2021.8</v>
      </c>
      <c r="O532" s="1645"/>
      <c r="P532" s="1592" t="s">
        <v>5256</v>
      </c>
      <c r="Q532" s="1556">
        <v>18881106155</v>
      </c>
      <c r="R532" s="1592" t="s">
        <v>5257</v>
      </c>
      <c r="S532" s="1592" t="s">
        <v>3026</v>
      </c>
      <c r="T532" s="1593"/>
    </row>
    <row r="533" spans="1:22" s="1673" customFormat="1" ht="27" customHeight="1">
      <c r="A533" s="1556">
        <v>11</v>
      </c>
      <c r="B533" s="1592" t="s">
        <v>5847</v>
      </c>
      <c r="C533" s="1593" t="s">
        <v>5848</v>
      </c>
      <c r="D533" s="1592" t="s">
        <v>1103</v>
      </c>
      <c r="E533" s="1593"/>
      <c r="F533" s="1593">
        <v>2800</v>
      </c>
      <c r="G533" s="1592" t="s">
        <v>31</v>
      </c>
      <c r="H533" s="1592" t="s">
        <v>32</v>
      </c>
      <c r="I533" s="1593"/>
      <c r="J533" s="1507" t="s">
        <v>5373</v>
      </c>
      <c r="K533" s="1507" t="s">
        <v>5849</v>
      </c>
      <c r="L533" s="1593">
        <v>465742.55</v>
      </c>
      <c r="M533" s="1813">
        <v>93148.51</v>
      </c>
      <c r="N533" s="1813">
        <v>2020.1</v>
      </c>
      <c r="O533" s="1620" t="s">
        <v>5374</v>
      </c>
      <c r="P533" s="1592" t="s">
        <v>5375</v>
      </c>
      <c r="Q533" s="1593">
        <v>18035204008</v>
      </c>
      <c r="R533" s="1507" t="s">
        <v>5376</v>
      </c>
      <c r="S533" s="1507" t="s">
        <v>5258</v>
      </c>
      <c r="T533" s="1593"/>
    </row>
    <row r="534" spans="1:22" s="1673" customFormat="1" ht="27" customHeight="1">
      <c r="A534" s="1556">
        <v>12</v>
      </c>
      <c r="B534" s="1592" t="s">
        <v>5850</v>
      </c>
      <c r="C534" s="1592" t="s">
        <v>5851</v>
      </c>
      <c r="D534" s="1592" t="s">
        <v>1103</v>
      </c>
      <c r="E534" s="1593"/>
      <c r="F534" s="1593">
        <v>2225</v>
      </c>
      <c r="G534" s="1592" t="s">
        <v>31</v>
      </c>
      <c r="H534" s="1592" t="s">
        <v>32</v>
      </c>
      <c r="I534" s="1593"/>
      <c r="J534" s="1507" t="s">
        <v>5373</v>
      </c>
      <c r="K534" s="1507" t="s">
        <v>2645</v>
      </c>
      <c r="L534" s="1593">
        <v>1260177</v>
      </c>
      <c r="M534" s="1813">
        <v>252035.4</v>
      </c>
      <c r="N534" s="1593">
        <v>2020.11</v>
      </c>
      <c r="O534" s="1624"/>
      <c r="P534" s="1592" t="s">
        <v>5375</v>
      </c>
      <c r="Q534" s="1593">
        <v>18035204008</v>
      </c>
      <c r="R534" s="1507" t="s">
        <v>5376</v>
      </c>
      <c r="S534" s="1507" t="s">
        <v>5258</v>
      </c>
      <c r="T534" s="1593"/>
    </row>
    <row r="535" spans="1:22" s="1673" customFormat="1" ht="27" customHeight="1">
      <c r="A535" s="1556">
        <v>13</v>
      </c>
      <c r="B535" s="1592" t="s">
        <v>5852</v>
      </c>
      <c r="C535" s="1592" t="s">
        <v>5851</v>
      </c>
      <c r="D535" s="1592" t="s">
        <v>1103</v>
      </c>
      <c r="E535" s="1593"/>
      <c r="F535" s="1593">
        <v>2042</v>
      </c>
      <c r="G535" s="1592" t="s">
        <v>31</v>
      </c>
      <c r="H535" s="1592" t="s">
        <v>32</v>
      </c>
      <c r="I535" s="1593"/>
      <c r="J535" s="1507" t="s">
        <v>5373</v>
      </c>
      <c r="K535" s="1507" t="s">
        <v>2645</v>
      </c>
      <c r="L535" s="1593">
        <v>921610.62</v>
      </c>
      <c r="M535" s="1813">
        <v>184322.12</v>
      </c>
      <c r="N535" s="1593">
        <v>2020.11</v>
      </c>
      <c r="O535" s="1624"/>
      <c r="P535" s="1592" t="s">
        <v>5375</v>
      </c>
      <c r="Q535" s="1593">
        <v>18035204008</v>
      </c>
      <c r="R535" s="1507" t="s">
        <v>5376</v>
      </c>
      <c r="S535" s="1507" t="s">
        <v>5258</v>
      </c>
      <c r="T535" s="1593"/>
    </row>
    <row r="536" spans="1:22" s="1673" customFormat="1" ht="27" customHeight="1">
      <c r="A536" s="1556">
        <v>14</v>
      </c>
      <c r="B536" s="1592" t="s">
        <v>5853</v>
      </c>
      <c r="C536" s="1592" t="s">
        <v>5851</v>
      </c>
      <c r="D536" s="1592" t="s">
        <v>1103</v>
      </c>
      <c r="E536" s="1593"/>
      <c r="F536" s="1593">
        <v>470.5</v>
      </c>
      <c r="G536" s="1592" t="s">
        <v>31</v>
      </c>
      <c r="H536" s="1592" t="s">
        <v>32</v>
      </c>
      <c r="I536" s="1593"/>
      <c r="J536" s="1507" t="s">
        <v>5373</v>
      </c>
      <c r="K536" s="1507" t="s">
        <v>2645</v>
      </c>
      <c r="L536" s="1593">
        <v>91601.77</v>
      </c>
      <c r="M536" s="1813">
        <v>18320.349999999999</v>
      </c>
      <c r="N536" s="1593">
        <v>2020.11</v>
      </c>
      <c r="O536" s="1624"/>
      <c r="P536" s="1592" t="s">
        <v>5375</v>
      </c>
      <c r="Q536" s="1593">
        <v>18035204008</v>
      </c>
      <c r="R536" s="1507" t="s">
        <v>5376</v>
      </c>
      <c r="S536" s="1507" t="s">
        <v>5258</v>
      </c>
      <c r="T536" s="1593"/>
    </row>
    <row r="537" spans="1:22" s="1673" customFormat="1" ht="27" customHeight="1">
      <c r="A537" s="1556">
        <v>15</v>
      </c>
      <c r="B537" s="1592" t="s">
        <v>5853</v>
      </c>
      <c r="C537" s="1592" t="s">
        <v>5851</v>
      </c>
      <c r="D537" s="1592" t="s">
        <v>1103</v>
      </c>
      <c r="E537" s="1593"/>
      <c r="F537" s="1593">
        <v>329.5</v>
      </c>
      <c r="G537" s="1592" t="s">
        <v>31</v>
      </c>
      <c r="H537" s="1592" t="s">
        <v>32</v>
      </c>
      <c r="I537" s="1593"/>
      <c r="J537" s="1507" t="s">
        <v>5373</v>
      </c>
      <c r="K537" s="1507" t="s">
        <v>2645</v>
      </c>
      <c r="L537" s="1813">
        <v>64150.44</v>
      </c>
      <c r="M537" s="1813">
        <v>12830.088</v>
      </c>
      <c r="N537" s="1593">
        <v>2021.01</v>
      </c>
      <c r="O537" s="1624"/>
      <c r="P537" s="1592" t="s">
        <v>5375</v>
      </c>
      <c r="Q537" s="1593">
        <v>18035204008</v>
      </c>
      <c r="R537" s="1507" t="s">
        <v>5376</v>
      </c>
      <c r="S537" s="1507" t="s">
        <v>5258</v>
      </c>
      <c r="T537" s="1593"/>
    </row>
    <row r="538" spans="1:22" s="1673" customFormat="1" ht="27" customHeight="1">
      <c r="A538" s="1556">
        <v>16</v>
      </c>
      <c r="B538" s="1592" t="s">
        <v>2652</v>
      </c>
      <c r="C538" s="1592" t="s">
        <v>5854</v>
      </c>
      <c r="D538" s="1592" t="s">
        <v>1103</v>
      </c>
      <c r="E538" s="1593"/>
      <c r="F538" s="1593">
        <v>300</v>
      </c>
      <c r="G538" s="1592" t="s">
        <v>31</v>
      </c>
      <c r="H538" s="1592" t="s">
        <v>32</v>
      </c>
      <c r="I538" s="1593"/>
      <c r="J538" s="1507" t="s">
        <v>5373</v>
      </c>
      <c r="K538" s="1507" t="s">
        <v>2645</v>
      </c>
      <c r="L538" s="1813">
        <v>111504.43</v>
      </c>
      <c r="M538" s="1813">
        <v>22300.885999999999</v>
      </c>
      <c r="N538" s="1593">
        <v>2021.01</v>
      </c>
      <c r="O538" s="1624"/>
      <c r="P538" s="1592" t="s">
        <v>5375</v>
      </c>
      <c r="Q538" s="1593">
        <v>18035204008</v>
      </c>
      <c r="R538" s="1507" t="s">
        <v>5376</v>
      </c>
      <c r="S538" s="1507" t="s">
        <v>5258</v>
      </c>
      <c r="T538" s="1593"/>
    </row>
    <row r="539" spans="1:22" s="1673" customFormat="1" ht="27" customHeight="1">
      <c r="A539" s="1556">
        <v>17</v>
      </c>
      <c r="B539" s="1592" t="s">
        <v>1252</v>
      </c>
      <c r="C539" s="1592" t="s">
        <v>5582</v>
      </c>
      <c r="D539" s="1592" t="s">
        <v>154</v>
      </c>
      <c r="E539" s="1593">
        <v>1</v>
      </c>
      <c r="F539" s="1593">
        <v>1</v>
      </c>
      <c r="G539" s="1592" t="s">
        <v>31</v>
      </c>
      <c r="H539" s="1592" t="s">
        <v>32</v>
      </c>
      <c r="I539" s="1593"/>
      <c r="J539" s="1507" t="s">
        <v>5373</v>
      </c>
      <c r="K539" s="1507" t="s">
        <v>2645</v>
      </c>
      <c r="L539" s="1813">
        <v>15929.2</v>
      </c>
      <c r="M539" s="1813">
        <v>3185.84</v>
      </c>
      <c r="N539" s="1593">
        <v>2021.01</v>
      </c>
      <c r="O539" s="1624"/>
      <c r="P539" s="1592" t="s">
        <v>5375</v>
      </c>
      <c r="Q539" s="1593">
        <v>18035204008</v>
      </c>
      <c r="R539" s="1507" t="s">
        <v>5376</v>
      </c>
      <c r="S539" s="1507" t="s">
        <v>5258</v>
      </c>
      <c r="T539" s="1593"/>
    </row>
    <row r="540" spans="1:22" s="1673" customFormat="1" ht="27" customHeight="1">
      <c r="A540" s="1556">
        <v>18</v>
      </c>
      <c r="B540" s="1592" t="s">
        <v>5855</v>
      </c>
      <c r="C540" s="1592" t="s">
        <v>5851</v>
      </c>
      <c r="D540" s="1592" t="s">
        <v>1103</v>
      </c>
      <c r="E540" s="1593"/>
      <c r="F540" s="1593">
        <v>2408</v>
      </c>
      <c r="G540" s="1592" t="s">
        <v>31</v>
      </c>
      <c r="H540" s="1592" t="s">
        <v>32</v>
      </c>
      <c r="I540" s="1593"/>
      <c r="J540" s="1507" t="s">
        <v>5373</v>
      </c>
      <c r="K540" s="1507" t="s">
        <v>2645</v>
      </c>
      <c r="L540" s="1813">
        <v>767150.48</v>
      </c>
      <c r="M540" s="1813">
        <v>153430.09599999999</v>
      </c>
      <c r="N540" s="1593">
        <v>2021.01</v>
      </c>
      <c r="O540" s="1624"/>
      <c r="P540" s="1592" t="s">
        <v>5375</v>
      </c>
      <c r="Q540" s="1593">
        <v>18035204008</v>
      </c>
      <c r="R540" s="1507" t="s">
        <v>5376</v>
      </c>
      <c r="S540" s="1507" t="s">
        <v>5258</v>
      </c>
      <c r="T540" s="1593"/>
    </row>
    <row r="541" spans="1:22" s="1673" customFormat="1" ht="27" customHeight="1">
      <c r="A541" s="1556">
        <v>19</v>
      </c>
      <c r="B541" s="1592" t="s">
        <v>2767</v>
      </c>
      <c r="C541" s="1592" t="s">
        <v>5856</v>
      </c>
      <c r="D541" s="1592" t="s">
        <v>1103</v>
      </c>
      <c r="E541" s="1593"/>
      <c r="F541" s="1593">
        <v>3407</v>
      </c>
      <c r="G541" s="1592" t="s">
        <v>31</v>
      </c>
      <c r="H541" s="1592" t="s">
        <v>32</v>
      </c>
      <c r="I541" s="1593"/>
      <c r="J541" s="1507" t="s">
        <v>5373</v>
      </c>
      <c r="K541" s="1507" t="s">
        <v>2645</v>
      </c>
      <c r="L541" s="1813">
        <v>530647.81000000006</v>
      </c>
      <c r="M541" s="1813">
        <v>106129.56200000001</v>
      </c>
      <c r="N541" s="1593">
        <v>2021.01</v>
      </c>
      <c r="O541" s="1624"/>
      <c r="P541" s="1592" t="s">
        <v>5375</v>
      </c>
      <c r="Q541" s="1593">
        <v>18035204008</v>
      </c>
      <c r="R541" s="1507" t="s">
        <v>5376</v>
      </c>
      <c r="S541" s="1507" t="s">
        <v>5258</v>
      </c>
      <c r="T541" s="1593"/>
    </row>
    <row r="542" spans="1:22" s="1673" customFormat="1" ht="27" customHeight="1">
      <c r="A542" s="1556">
        <v>20</v>
      </c>
      <c r="B542" s="1592" t="s">
        <v>5714</v>
      </c>
      <c r="C542" s="1592" t="s">
        <v>5856</v>
      </c>
      <c r="D542" s="1592" t="s">
        <v>1103</v>
      </c>
      <c r="E542" s="1593"/>
      <c r="F542" s="1593">
        <v>1442</v>
      </c>
      <c r="G542" s="1592" t="s">
        <v>31</v>
      </c>
      <c r="H542" s="1592" t="s">
        <v>32</v>
      </c>
      <c r="I542" s="1593"/>
      <c r="J542" s="1507" t="s">
        <v>5373</v>
      </c>
      <c r="K542" s="1507" t="s">
        <v>2645</v>
      </c>
      <c r="L542" s="1813">
        <v>102088.49</v>
      </c>
      <c r="M542" s="1813">
        <v>20417.698</v>
      </c>
      <c r="N542" s="1593">
        <v>2021.01</v>
      </c>
      <c r="O542" s="1624"/>
      <c r="P542" s="1592" t="s">
        <v>5375</v>
      </c>
      <c r="Q542" s="1593">
        <v>18035204008</v>
      </c>
      <c r="R542" s="1507" t="s">
        <v>5376</v>
      </c>
      <c r="S542" s="1507" t="s">
        <v>5258</v>
      </c>
      <c r="T542" s="1593"/>
    </row>
    <row r="543" spans="1:22" s="1673" customFormat="1" ht="27" customHeight="1">
      <c r="A543" s="1556">
        <v>21</v>
      </c>
      <c r="B543" s="1592" t="s">
        <v>2767</v>
      </c>
      <c r="C543" s="1592" t="s">
        <v>5856</v>
      </c>
      <c r="D543" s="1592" t="s">
        <v>1103</v>
      </c>
      <c r="E543" s="1593"/>
      <c r="F543" s="1593">
        <v>409</v>
      </c>
      <c r="G543" s="1592" t="s">
        <v>31</v>
      </c>
      <c r="H543" s="1592" t="s">
        <v>32</v>
      </c>
      <c r="I543" s="1593"/>
      <c r="J543" s="1507" t="s">
        <v>5373</v>
      </c>
      <c r="K543" s="1507" t="s">
        <v>2645</v>
      </c>
      <c r="L543" s="1813">
        <v>63702.65</v>
      </c>
      <c r="M543" s="1813">
        <v>12740.53</v>
      </c>
      <c r="N543" s="1593">
        <v>2021.04</v>
      </c>
      <c r="O543" s="1624"/>
      <c r="P543" s="1592" t="s">
        <v>5375</v>
      </c>
      <c r="Q543" s="1593">
        <v>18035204008</v>
      </c>
      <c r="R543" s="1507" t="s">
        <v>5376</v>
      </c>
      <c r="S543" s="1507" t="s">
        <v>5258</v>
      </c>
      <c r="T543" s="1593"/>
    </row>
    <row r="544" spans="1:22" s="1673" customFormat="1" ht="27" customHeight="1">
      <c r="A544" s="1556">
        <v>22</v>
      </c>
      <c r="B544" s="1592" t="s">
        <v>1312</v>
      </c>
      <c r="C544" s="1592" t="s">
        <v>5851</v>
      </c>
      <c r="D544" s="1592" t="s">
        <v>1103</v>
      </c>
      <c r="E544" s="1593"/>
      <c r="F544" s="1593">
        <v>899</v>
      </c>
      <c r="G544" s="1592" t="s">
        <v>31</v>
      </c>
      <c r="H544" s="1592" t="s">
        <v>32</v>
      </c>
      <c r="I544" s="1593"/>
      <c r="J544" s="1507" t="s">
        <v>5373</v>
      </c>
      <c r="K544" s="1507" t="s">
        <v>2645</v>
      </c>
      <c r="L544" s="1813">
        <v>286407.08</v>
      </c>
      <c r="M544" s="1813">
        <v>57281.415999999997</v>
      </c>
      <c r="N544" s="1593">
        <v>2021.04</v>
      </c>
      <c r="O544" s="1624"/>
      <c r="P544" s="1592" t="s">
        <v>5375</v>
      </c>
      <c r="Q544" s="1593">
        <v>18035204008</v>
      </c>
      <c r="R544" s="1507" t="s">
        <v>5376</v>
      </c>
      <c r="S544" s="1507" t="s">
        <v>5258</v>
      </c>
      <c r="T544" s="1593"/>
    </row>
    <row r="545" spans="1:20" s="1673" customFormat="1" ht="27" customHeight="1">
      <c r="A545" s="1556">
        <v>23</v>
      </c>
      <c r="B545" s="1592" t="s">
        <v>2767</v>
      </c>
      <c r="C545" s="1592" t="s">
        <v>5856</v>
      </c>
      <c r="D545" s="1592" t="s">
        <v>1103</v>
      </c>
      <c r="E545" s="1593"/>
      <c r="F545" s="1593">
        <v>3625</v>
      </c>
      <c r="G545" s="1592" t="s">
        <v>31</v>
      </c>
      <c r="H545" s="1592" t="s">
        <v>32</v>
      </c>
      <c r="I545" s="1593"/>
      <c r="J545" s="1507" t="s">
        <v>5373</v>
      </c>
      <c r="K545" s="1507" t="s">
        <v>2645</v>
      </c>
      <c r="L545" s="1813">
        <v>654424.81000000006</v>
      </c>
      <c r="M545" s="1813">
        <v>130884.962</v>
      </c>
      <c r="N545" s="1593">
        <v>2021.04</v>
      </c>
      <c r="O545" s="1624"/>
      <c r="P545" s="1592" t="s">
        <v>5375</v>
      </c>
      <c r="Q545" s="1593">
        <v>18035204008</v>
      </c>
      <c r="R545" s="1507" t="s">
        <v>5376</v>
      </c>
      <c r="S545" s="1507" t="s">
        <v>5258</v>
      </c>
      <c r="T545" s="1593"/>
    </row>
    <row r="546" spans="1:20" s="1673" customFormat="1" ht="27" customHeight="1">
      <c r="A546" s="1556">
        <v>24</v>
      </c>
      <c r="B546" s="1592" t="s">
        <v>5857</v>
      </c>
      <c r="C546" s="1592" t="s">
        <v>5720</v>
      </c>
      <c r="D546" s="1592" t="s">
        <v>1103</v>
      </c>
      <c r="E546" s="1593"/>
      <c r="F546" s="1593">
        <v>240</v>
      </c>
      <c r="G546" s="1592" t="s">
        <v>31</v>
      </c>
      <c r="H546" s="1592" t="s">
        <v>32</v>
      </c>
      <c r="I546" s="1593"/>
      <c r="J546" s="1507" t="s">
        <v>5373</v>
      </c>
      <c r="K546" s="1507" t="s">
        <v>2645</v>
      </c>
      <c r="L546" s="1813">
        <v>74336.28</v>
      </c>
      <c r="M546" s="1813">
        <v>14867.255999999999</v>
      </c>
      <c r="N546" s="1593">
        <v>2021.04</v>
      </c>
      <c r="O546" s="1624"/>
      <c r="P546" s="1592" t="s">
        <v>5375</v>
      </c>
      <c r="Q546" s="1593">
        <v>18035204008</v>
      </c>
      <c r="R546" s="1507" t="s">
        <v>5376</v>
      </c>
      <c r="S546" s="1507" t="s">
        <v>5258</v>
      </c>
      <c r="T546" s="1593"/>
    </row>
    <row r="547" spans="1:20" s="1673" customFormat="1" ht="27" customHeight="1">
      <c r="A547" s="1556">
        <v>25</v>
      </c>
      <c r="B547" s="1592" t="s">
        <v>5714</v>
      </c>
      <c r="C547" s="1592" t="s">
        <v>5856</v>
      </c>
      <c r="D547" s="1592" t="s">
        <v>1103</v>
      </c>
      <c r="E547" s="1593"/>
      <c r="F547" s="1593">
        <v>3510</v>
      </c>
      <c r="G547" s="1592" t="s">
        <v>31</v>
      </c>
      <c r="H547" s="1592" t="s">
        <v>32</v>
      </c>
      <c r="I547" s="1593"/>
      <c r="J547" s="1507" t="s">
        <v>5373</v>
      </c>
      <c r="K547" s="1507" t="s">
        <v>2645</v>
      </c>
      <c r="L547" s="1813">
        <v>264026.55</v>
      </c>
      <c r="M547" s="1813">
        <v>52805.31</v>
      </c>
      <c r="N547" s="1593">
        <v>2021.04</v>
      </c>
      <c r="O547" s="1624"/>
      <c r="P547" s="1592" t="s">
        <v>5375</v>
      </c>
      <c r="Q547" s="1593">
        <v>18035204008</v>
      </c>
      <c r="R547" s="1507" t="s">
        <v>5376</v>
      </c>
      <c r="S547" s="1507" t="s">
        <v>5258</v>
      </c>
      <c r="T547" s="1593"/>
    </row>
    <row r="548" spans="1:20" s="1673" customFormat="1" ht="27" customHeight="1">
      <c r="A548" s="1556">
        <v>26</v>
      </c>
      <c r="B548" s="1592" t="s">
        <v>5858</v>
      </c>
      <c r="C548" s="1592" t="s">
        <v>5859</v>
      </c>
      <c r="D548" s="1592" t="s">
        <v>1103</v>
      </c>
      <c r="E548" s="1593"/>
      <c r="F548" s="1593">
        <v>807</v>
      </c>
      <c r="G548" s="1592" t="s">
        <v>31</v>
      </c>
      <c r="H548" s="1592" t="s">
        <v>32</v>
      </c>
      <c r="I548" s="1593"/>
      <c r="J548" s="1507" t="s">
        <v>5373</v>
      </c>
      <c r="K548" s="1507" t="s">
        <v>2645</v>
      </c>
      <c r="L548" s="1813">
        <v>11415.93</v>
      </c>
      <c r="M548" s="1813">
        <v>2283.1860000000001</v>
      </c>
      <c r="N548" s="1593">
        <v>2021.09</v>
      </c>
      <c r="O548" s="1624"/>
      <c r="P548" s="1592" t="s">
        <v>5375</v>
      </c>
      <c r="Q548" s="1593">
        <v>18035204008</v>
      </c>
      <c r="R548" s="1507" t="s">
        <v>5376</v>
      </c>
      <c r="S548" s="1507" t="s">
        <v>5258</v>
      </c>
      <c r="T548" s="1593"/>
    </row>
    <row r="549" spans="1:20" s="1673" customFormat="1" ht="27" customHeight="1">
      <c r="A549" s="1556">
        <v>27</v>
      </c>
      <c r="B549" s="1592" t="s">
        <v>5860</v>
      </c>
      <c r="C549" s="1592" t="s">
        <v>5861</v>
      </c>
      <c r="D549" s="1592" t="s">
        <v>1103</v>
      </c>
      <c r="E549" s="1593"/>
      <c r="F549" s="1593">
        <v>430</v>
      </c>
      <c r="G549" s="1592" t="s">
        <v>31</v>
      </c>
      <c r="H549" s="1592" t="s">
        <v>32</v>
      </c>
      <c r="I549" s="1593"/>
      <c r="J549" s="1507" t="s">
        <v>5373</v>
      </c>
      <c r="K549" s="1507" t="s">
        <v>2645</v>
      </c>
      <c r="L549" s="1813">
        <v>192823.01</v>
      </c>
      <c r="M549" s="1813">
        <v>38564.601999999999</v>
      </c>
      <c r="N549" s="1593">
        <v>2021.09</v>
      </c>
      <c r="O549" s="1624"/>
      <c r="P549" s="1592" t="s">
        <v>5375</v>
      </c>
      <c r="Q549" s="1593">
        <v>18035204008</v>
      </c>
      <c r="R549" s="1507" t="s">
        <v>5376</v>
      </c>
      <c r="S549" s="1507" t="s">
        <v>5258</v>
      </c>
      <c r="T549" s="1593"/>
    </row>
    <row r="550" spans="1:20" s="1673" customFormat="1" ht="19.95" customHeight="1">
      <c r="A550" s="1556">
        <v>28</v>
      </c>
      <c r="B550" s="1592" t="s">
        <v>5862</v>
      </c>
      <c r="C550" s="1593" t="s">
        <v>55</v>
      </c>
      <c r="D550" s="1592" t="s">
        <v>1103</v>
      </c>
      <c r="E550" s="1593">
        <v>5971.98</v>
      </c>
      <c r="F550" s="1593"/>
      <c r="G550" s="1592" t="s">
        <v>32</v>
      </c>
      <c r="H550" s="1592" t="s">
        <v>31</v>
      </c>
      <c r="I550" s="1593"/>
      <c r="J550" s="1592"/>
      <c r="K550" s="1592" t="s">
        <v>5863</v>
      </c>
      <c r="L550" s="1593">
        <v>369945.67</v>
      </c>
      <c r="M550" s="1813">
        <v>110983.701</v>
      </c>
      <c r="N550" s="1814">
        <v>44166</v>
      </c>
      <c r="O550" s="1620" t="s">
        <v>5626</v>
      </c>
      <c r="P550" s="1592" t="s">
        <v>5627</v>
      </c>
      <c r="Q550" s="1593">
        <v>19987808108</v>
      </c>
      <c r="R550" s="1592" t="s">
        <v>5628</v>
      </c>
      <c r="S550" s="1592" t="s">
        <v>5258</v>
      </c>
      <c r="T550" s="1593"/>
    </row>
    <row r="551" spans="1:20" s="1673" customFormat="1" ht="19.95" customHeight="1">
      <c r="A551" s="1556">
        <v>29</v>
      </c>
      <c r="B551" s="1592" t="s">
        <v>5758</v>
      </c>
      <c r="C551" s="1593" t="s">
        <v>55</v>
      </c>
      <c r="D551" s="1592" t="s">
        <v>1103</v>
      </c>
      <c r="E551" s="1593">
        <v>3109.59</v>
      </c>
      <c r="F551" s="1593"/>
      <c r="G551" s="1592" t="s">
        <v>32</v>
      </c>
      <c r="H551" s="1592" t="s">
        <v>31</v>
      </c>
      <c r="I551" s="1593"/>
      <c r="J551" s="1592"/>
      <c r="K551" s="1592" t="s">
        <v>5863</v>
      </c>
      <c r="L551" s="1593">
        <v>820051.16</v>
      </c>
      <c r="M551" s="1813">
        <v>246015.348</v>
      </c>
      <c r="N551" s="1814">
        <v>44166</v>
      </c>
      <c r="O551" s="1624"/>
      <c r="P551" s="1592" t="s">
        <v>5627</v>
      </c>
      <c r="Q551" s="1593">
        <v>19987808108</v>
      </c>
      <c r="R551" s="1592" t="s">
        <v>5628</v>
      </c>
      <c r="S551" s="1592" t="s">
        <v>5258</v>
      </c>
      <c r="T551" s="1593"/>
    </row>
    <row r="552" spans="1:20" s="1673" customFormat="1" ht="19.95" customHeight="1">
      <c r="A552" s="1556">
        <v>30</v>
      </c>
      <c r="B552" s="1592" t="s">
        <v>2707</v>
      </c>
      <c r="C552" s="1593" t="s">
        <v>55</v>
      </c>
      <c r="D552" s="1592" t="s">
        <v>1103</v>
      </c>
      <c r="E552" s="1593">
        <v>6993.4</v>
      </c>
      <c r="F552" s="1593"/>
      <c r="G552" s="1592" t="s">
        <v>32</v>
      </c>
      <c r="H552" s="1592" t="s">
        <v>31</v>
      </c>
      <c r="I552" s="1593"/>
      <c r="J552" s="1592"/>
      <c r="K552" s="1592" t="s">
        <v>5863</v>
      </c>
      <c r="L552" s="1593">
        <v>990215.9</v>
      </c>
      <c r="M552" s="1813">
        <v>297064.77</v>
      </c>
      <c r="N552" s="1814">
        <v>44166</v>
      </c>
      <c r="O552" s="1625"/>
      <c r="P552" s="1592" t="s">
        <v>5627</v>
      </c>
      <c r="Q552" s="1593">
        <v>19987808108</v>
      </c>
      <c r="R552" s="1592" t="s">
        <v>5628</v>
      </c>
      <c r="S552" s="1592" t="s">
        <v>5258</v>
      </c>
      <c r="T552" s="1593"/>
    </row>
    <row r="553" spans="1:20" s="1582" customFormat="1" ht="33" customHeight="1">
      <c r="A553" s="1556"/>
      <c r="B553" s="1553"/>
      <c r="C553" s="1549"/>
      <c r="D553" s="1789"/>
      <c r="E553" s="1556"/>
      <c r="F553" s="1556"/>
      <c r="G553" s="1556"/>
      <c r="H553" s="1556"/>
      <c r="I553" s="1548"/>
      <c r="J553" s="1548"/>
      <c r="K553" s="1552"/>
      <c r="L553" s="1770">
        <f>SUM(L6:L552)</f>
        <v>136655983.75887662</v>
      </c>
      <c r="M553" s="1770">
        <f>SUM(M6:M552)</f>
        <v>40973821.30046013</v>
      </c>
      <c r="N553" s="1815"/>
      <c r="O553" s="1552"/>
      <c r="P553" s="1556"/>
      <c r="Q553" s="1556"/>
      <c r="R553" s="1556"/>
      <c r="S553" s="1556"/>
      <c r="T553" s="1556"/>
    </row>
    <row r="554" spans="1:20" ht="81" customHeight="1">
      <c r="A554" s="1816" t="s">
        <v>5864</v>
      </c>
      <c r="B554" s="1816"/>
      <c r="C554" s="1816"/>
      <c r="D554" s="1816"/>
      <c r="E554" s="1816"/>
      <c r="F554" s="1816"/>
      <c r="G554" s="1816"/>
      <c r="H554" s="1816"/>
      <c r="I554" s="1816"/>
      <c r="J554" s="1816"/>
      <c r="K554" s="1816"/>
      <c r="L554" s="1817"/>
      <c r="M554" s="1817"/>
      <c r="N554" s="1818"/>
      <c r="O554" s="1816"/>
      <c r="P554" s="1816"/>
      <c r="Q554" s="1816"/>
      <c r="R554" s="1816"/>
      <c r="S554" s="1816"/>
      <c r="T554" s="1816"/>
    </row>
    <row r="556" spans="1:20">
      <c r="M556" s="1822"/>
    </row>
    <row r="571" spans="11:11" ht="1.05" customHeight="1"/>
    <row r="572" spans="11:11">
      <c r="K572" s="1819"/>
    </row>
    <row r="573" spans="11:11">
      <c r="K573" s="1819"/>
    </row>
    <row r="574" spans="11:11">
      <c r="K574" s="1819"/>
    </row>
    <row r="575" spans="11:11">
      <c r="K575" s="1819"/>
    </row>
    <row r="576" spans="11:11">
      <c r="K576" s="1819"/>
    </row>
    <row r="577" spans="3:11">
      <c r="K577" s="1819"/>
    </row>
    <row r="578" spans="3:11">
      <c r="K578" s="1819"/>
    </row>
    <row r="579" spans="3:11">
      <c r="K579" s="1819"/>
    </row>
    <row r="580" spans="3:11">
      <c r="K580" s="1819"/>
    </row>
    <row r="581" spans="3:11" ht="142.05000000000001" customHeight="1">
      <c r="C581" s="1823"/>
      <c r="D581" s="1823"/>
      <c r="E581" s="1823"/>
    </row>
  </sheetData>
  <mergeCells count="133">
    <mergeCell ref="C581:E581"/>
    <mergeCell ref="O516:O521"/>
    <mergeCell ref="O523:O524"/>
    <mergeCell ref="O527:O532"/>
    <mergeCell ref="O533:O549"/>
    <mergeCell ref="O550:O552"/>
    <mergeCell ref="A554:T554"/>
    <mergeCell ref="J491:J493"/>
    <mergeCell ref="O491:O495"/>
    <mergeCell ref="J498:J511"/>
    <mergeCell ref="O498:O511"/>
    <mergeCell ref="J512:J514"/>
    <mergeCell ref="O512:O515"/>
    <mergeCell ref="O463:O471"/>
    <mergeCell ref="O472:O473"/>
    <mergeCell ref="O476:O477"/>
    <mergeCell ref="J479:J490"/>
    <mergeCell ref="K479:K480"/>
    <mergeCell ref="O479:O490"/>
    <mergeCell ref="O425:O439"/>
    <mergeCell ref="J427:J434"/>
    <mergeCell ref="O440:O451"/>
    <mergeCell ref="J452:J455"/>
    <mergeCell ref="O452:O455"/>
    <mergeCell ref="O456:O462"/>
    <mergeCell ref="O348:O357"/>
    <mergeCell ref="J360:J375"/>
    <mergeCell ref="K360:K374"/>
    <mergeCell ref="O360:O375"/>
    <mergeCell ref="J376:J424"/>
    <mergeCell ref="O376:O424"/>
    <mergeCell ref="O324:O327"/>
    <mergeCell ref="J325:J327"/>
    <mergeCell ref="O330:O331"/>
    <mergeCell ref="O337:O338"/>
    <mergeCell ref="J343:J347"/>
    <mergeCell ref="K343:K345"/>
    <mergeCell ref="O343:O347"/>
    <mergeCell ref="J298:J302"/>
    <mergeCell ref="O298:O302"/>
    <mergeCell ref="O310:O311"/>
    <mergeCell ref="O312:O323"/>
    <mergeCell ref="D320:D321"/>
    <mergeCell ref="E320:E321"/>
    <mergeCell ref="O278:O279"/>
    <mergeCell ref="J285:J290"/>
    <mergeCell ref="K285:K290"/>
    <mergeCell ref="O285:O290"/>
    <mergeCell ref="J291:J293"/>
    <mergeCell ref="O291:O293"/>
    <mergeCell ref="O245:O264"/>
    <mergeCell ref="J265:J266"/>
    <mergeCell ref="K265:K266"/>
    <mergeCell ref="O266:O271"/>
    <mergeCell ref="J272:J276"/>
    <mergeCell ref="K272:K276"/>
    <mergeCell ref="O272:O276"/>
    <mergeCell ref="J219:J241"/>
    <mergeCell ref="O219:O241"/>
    <mergeCell ref="K223:K225"/>
    <mergeCell ref="K226:K232"/>
    <mergeCell ref="K233:K241"/>
    <mergeCell ref="O242:O243"/>
    <mergeCell ref="J207:J209"/>
    <mergeCell ref="K207:K209"/>
    <mergeCell ref="O207:O210"/>
    <mergeCell ref="J211:J216"/>
    <mergeCell ref="K211:K216"/>
    <mergeCell ref="N211:N214"/>
    <mergeCell ref="O211:O218"/>
    <mergeCell ref="N216:N217"/>
    <mergeCell ref="O188:O191"/>
    <mergeCell ref="O192:O193"/>
    <mergeCell ref="O194:O195"/>
    <mergeCell ref="O197:O198"/>
    <mergeCell ref="O202:O203"/>
    <mergeCell ref="J204:J206"/>
    <mergeCell ref="K204:K206"/>
    <mergeCell ref="O204:O206"/>
    <mergeCell ref="J108:J109"/>
    <mergeCell ref="K108:K109"/>
    <mergeCell ref="O108:O109"/>
    <mergeCell ref="O110:O182"/>
    <mergeCell ref="J184:J186"/>
    <mergeCell ref="K184:K186"/>
    <mergeCell ref="O184:O186"/>
    <mergeCell ref="F99:F100"/>
    <mergeCell ref="H99:H100"/>
    <mergeCell ref="L99:L100"/>
    <mergeCell ref="M99:M100"/>
    <mergeCell ref="N99:N100"/>
    <mergeCell ref="F101:F103"/>
    <mergeCell ref="H101:H103"/>
    <mergeCell ref="L101:L103"/>
    <mergeCell ref="M101:M103"/>
    <mergeCell ref="N101:N103"/>
    <mergeCell ref="N91:N92"/>
    <mergeCell ref="O91:O93"/>
    <mergeCell ref="J94:J97"/>
    <mergeCell ref="K94:K97"/>
    <mergeCell ref="O94:O97"/>
    <mergeCell ref="J98:J103"/>
    <mergeCell ref="K98:K103"/>
    <mergeCell ref="O98:O103"/>
    <mergeCell ref="J60:J62"/>
    <mergeCell ref="N60:N62"/>
    <mergeCell ref="O60:O62"/>
    <mergeCell ref="O64:O66"/>
    <mergeCell ref="O67:O84"/>
    <mergeCell ref="J86:J89"/>
    <mergeCell ref="O86:O89"/>
    <mergeCell ref="T4:T5"/>
    <mergeCell ref="O8:O11"/>
    <mergeCell ref="O12:O33"/>
    <mergeCell ref="K35:K42"/>
    <mergeCell ref="O35:O56"/>
    <mergeCell ref="O57:O59"/>
    <mergeCell ref="N4:N5"/>
    <mergeCell ref="O4:O5"/>
    <mergeCell ref="P4:P5"/>
    <mergeCell ref="Q4:Q5"/>
    <mergeCell ref="R4:R5"/>
    <mergeCell ref="S4:S5"/>
    <mergeCell ref="A2:T2"/>
    <mergeCell ref="A3:T3"/>
    <mergeCell ref="A4:A5"/>
    <mergeCell ref="B4:B5"/>
    <mergeCell ref="C4:C5"/>
    <mergeCell ref="D4:D5"/>
    <mergeCell ref="E4:E5"/>
    <mergeCell ref="G4:G5"/>
    <mergeCell ref="H4:H5"/>
    <mergeCell ref="J4:J5"/>
  </mergeCells>
  <phoneticPr fontId="125" type="noConversion"/>
  <pageMargins left="0.7" right="0.7" top="0.75" bottom="0.75" header="0.3" footer="0.3"/>
  <legacyDrawing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A995"/>
  <sheetViews>
    <sheetView workbookViewId="0">
      <selection activeCell="F12" sqref="F12"/>
    </sheetView>
  </sheetViews>
  <sheetFormatPr defaultColWidth="8.09765625" defaultRowHeight="12"/>
  <cols>
    <col min="1" max="1" width="4.8984375" style="1826" customWidth="1"/>
    <col min="2" max="2" width="18.69921875" style="1826" customWidth="1"/>
    <col min="3" max="3" width="22" style="1826" customWidth="1"/>
    <col min="4" max="4" width="7.09765625" style="1826" customWidth="1"/>
    <col min="5" max="5" width="12.296875" style="1826" customWidth="1"/>
    <col min="6" max="8" width="8.09765625" style="1826"/>
    <col min="9" max="9" width="15.19921875" style="1826" customWidth="1"/>
    <col min="10" max="10" width="26.5" style="1826" customWidth="1"/>
    <col min="11" max="11" width="25.8984375" style="1826" customWidth="1"/>
    <col min="12" max="12" width="13.296875" style="1826" customWidth="1"/>
    <col min="13" max="13" width="11.09765625" style="1826" customWidth="1"/>
    <col min="14" max="14" width="13.3984375" style="1826" customWidth="1"/>
    <col min="15" max="15" width="75" style="1826" customWidth="1"/>
    <col min="16" max="16" width="8.796875" style="1826" customWidth="1"/>
    <col min="17" max="17" width="13.5" style="2029" customWidth="1"/>
    <col min="18" max="18" width="27.3984375" style="1826" customWidth="1"/>
    <col min="19" max="19" width="8.09765625" style="1826"/>
    <col min="20" max="20" width="17.796875" style="1826" customWidth="1"/>
    <col min="21" max="21" width="12.59765625" style="1826" customWidth="1"/>
    <col min="22" max="22" width="12.296875" style="1826" customWidth="1"/>
    <col min="23" max="23" width="8.09765625" style="1826"/>
    <col min="24" max="24" width="11.19921875" style="1826" customWidth="1"/>
    <col min="25" max="25" width="11.5" style="1826" customWidth="1"/>
    <col min="26" max="16384" width="8.09765625" style="1826"/>
  </cols>
  <sheetData>
    <row r="1" spans="1:22" ht="43.5" customHeight="1">
      <c r="A1" s="1824" t="s">
        <v>5865</v>
      </c>
      <c r="B1" s="1824"/>
      <c r="C1" s="1824"/>
      <c r="D1" s="1824"/>
      <c r="E1" s="1824"/>
      <c r="F1" s="1824"/>
      <c r="G1" s="1824"/>
      <c r="H1" s="1824"/>
      <c r="I1" s="1824"/>
      <c r="J1" s="1825"/>
      <c r="K1" s="1825"/>
      <c r="L1" s="1825"/>
      <c r="M1" s="1824"/>
      <c r="N1" s="1824"/>
      <c r="O1" s="1824"/>
      <c r="P1" s="1824"/>
      <c r="Q1" s="1824"/>
      <c r="R1" s="1824"/>
      <c r="S1" s="1824"/>
    </row>
    <row r="2" spans="1:22" s="1830" customFormat="1" ht="54" customHeight="1">
      <c r="A2" s="1827" t="s">
        <v>2</v>
      </c>
      <c r="B2" s="1827" t="s">
        <v>3</v>
      </c>
      <c r="C2" s="1827" t="s">
        <v>4</v>
      </c>
      <c r="D2" s="1827" t="s">
        <v>5</v>
      </c>
      <c r="E2" s="1827" t="s">
        <v>1588</v>
      </c>
      <c r="F2" s="1827" t="s">
        <v>3464</v>
      </c>
      <c r="G2" s="1827" t="s">
        <v>8</v>
      </c>
      <c r="H2" s="1827" t="s">
        <v>9</v>
      </c>
      <c r="I2" s="1827" t="s">
        <v>3465</v>
      </c>
      <c r="J2" s="1827" t="s">
        <v>11</v>
      </c>
      <c r="K2" s="1827" t="s">
        <v>3466</v>
      </c>
      <c r="L2" s="1827" t="s">
        <v>5866</v>
      </c>
      <c r="M2" s="1827" t="s">
        <v>5867</v>
      </c>
      <c r="N2" s="1827" t="s">
        <v>15</v>
      </c>
      <c r="O2" s="1827" t="s">
        <v>16</v>
      </c>
      <c r="P2" s="1827" t="s">
        <v>17</v>
      </c>
      <c r="Q2" s="1828" t="s">
        <v>18</v>
      </c>
      <c r="R2" s="1827" t="s">
        <v>19</v>
      </c>
      <c r="S2" s="1827" t="s">
        <v>20</v>
      </c>
      <c r="T2" s="1829" t="s">
        <v>21</v>
      </c>
    </row>
    <row r="3" spans="1:22" s="1830" customFormat="1" ht="18" customHeight="1">
      <c r="A3" s="1831" t="s">
        <v>26</v>
      </c>
      <c r="B3" s="1831" t="s">
        <v>27</v>
      </c>
      <c r="C3" s="1831"/>
      <c r="D3" s="1831"/>
      <c r="E3" s="1831"/>
      <c r="F3" s="1831"/>
      <c r="G3" s="1831"/>
      <c r="H3" s="1831"/>
      <c r="I3" s="1831"/>
      <c r="J3" s="1831"/>
      <c r="K3" s="1831"/>
      <c r="L3" s="1831"/>
      <c r="M3" s="1831"/>
      <c r="N3" s="1831"/>
      <c r="O3" s="1831"/>
      <c r="P3" s="1831"/>
      <c r="Q3" s="1832"/>
      <c r="R3" s="1831"/>
      <c r="S3" s="1831"/>
      <c r="T3" s="1829"/>
      <c r="U3" s="1833"/>
    </row>
    <row r="4" spans="1:22" s="1830" customFormat="1" ht="18" customHeight="1">
      <c r="A4" s="1829">
        <v>1</v>
      </c>
      <c r="B4" s="1829" t="s">
        <v>28</v>
      </c>
      <c r="C4" s="1831"/>
      <c r="D4" s="1831"/>
      <c r="E4" s="1831"/>
      <c r="F4" s="1831"/>
      <c r="G4" s="1831"/>
      <c r="H4" s="1831"/>
      <c r="I4" s="1831"/>
      <c r="J4" s="1831"/>
      <c r="K4" s="1831"/>
      <c r="L4" s="1831"/>
      <c r="M4" s="1831"/>
      <c r="N4" s="1831"/>
      <c r="O4" s="1831"/>
      <c r="P4" s="1831"/>
      <c r="Q4" s="1832"/>
      <c r="R4" s="1831"/>
      <c r="S4" s="1831"/>
      <c r="T4" s="1829"/>
      <c r="U4" s="1833"/>
    </row>
    <row r="5" spans="1:22" ht="18" customHeight="1">
      <c r="A5" s="1834"/>
      <c r="B5" s="1829" t="s">
        <v>39</v>
      </c>
      <c r="C5" s="1829" t="s">
        <v>5868</v>
      </c>
      <c r="D5" s="1829" t="s">
        <v>45</v>
      </c>
      <c r="E5" s="1829" t="s">
        <v>55</v>
      </c>
      <c r="F5" s="1829">
        <v>2.5</v>
      </c>
      <c r="G5" s="1829" t="s">
        <v>31</v>
      </c>
      <c r="H5" s="1829" t="s">
        <v>32</v>
      </c>
      <c r="I5" s="1829" t="s">
        <v>55</v>
      </c>
      <c r="J5" s="1829" t="s">
        <v>55</v>
      </c>
      <c r="K5" s="1829" t="s">
        <v>195</v>
      </c>
      <c r="L5" s="1829">
        <v>14870.689700000001</v>
      </c>
      <c r="M5" s="1835">
        <v>5989.6477002777801</v>
      </c>
      <c r="N5" s="1836">
        <v>2019.01</v>
      </c>
      <c r="O5" s="1837" t="s">
        <v>5869</v>
      </c>
      <c r="P5" s="1838" t="s">
        <v>5870</v>
      </c>
      <c r="Q5" s="1837">
        <v>13663466916</v>
      </c>
      <c r="R5" s="1839" t="s">
        <v>5871</v>
      </c>
      <c r="S5" s="1835" t="s">
        <v>5872</v>
      </c>
      <c r="T5" s="1829"/>
      <c r="U5" s="1840"/>
    </row>
    <row r="6" spans="1:22" ht="18" customHeight="1">
      <c r="A6" s="1834"/>
      <c r="B6" s="1829" t="s">
        <v>39</v>
      </c>
      <c r="C6" s="1829" t="s">
        <v>5873</v>
      </c>
      <c r="D6" s="1829" t="s">
        <v>45</v>
      </c>
      <c r="E6" s="1829" t="s">
        <v>55</v>
      </c>
      <c r="F6" s="1829">
        <v>3</v>
      </c>
      <c r="G6" s="1829" t="s">
        <v>31</v>
      </c>
      <c r="H6" s="1829" t="s">
        <v>32</v>
      </c>
      <c r="I6" s="1829" t="s">
        <v>55</v>
      </c>
      <c r="J6" s="1829" t="s">
        <v>55</v>
      </c>
      <c r="K6" s="1829" t="s">
        <v>195</v>
      </c>
      <c r="L6" s="1829">
        <v>17844.827600000001</v>
      </c>
      <c r="M6" s="1835">
        <v>7187.4972411111103</v>
      </c>
      <c r="N6" s="1836">
        <v>2019.01</v>
      </c>
      <c r="O6" s="1837" t="s">
        <v>5869</v>
      </c>
      <c r="P6" s="1838" t="s">
        <v>5870</v>
      </c>
      <c r="Q6" s="1837">
        <v>13663466916</v>
      </c>
      <c r="R6" s="1839" t="s">
        <v>5871</v>
      </c>
      <c r="S6" s="1835" t="s">
        <v>5872</v>
      </c>
      <c r="T6" s="1829"/>
      <c r="U6" s="1840"/>
    </row>
    <row r="7" spans="1:22" ht="18" customHeight="1">
      <c r="A7" s="1834"/>
      <c r="B7" s="1829" t="s">
        <v>39</v>
      </c>
      <c r="C7" s="1829" t="s">
        <v>5874</v>
      </c>
      <c r="D7" s="1829" t="s">
        <v>45</v>
      </c>
      <c r="E7" s="1829" t="s">
        <v>55</v>
      </c>
      <c r="F7" s="1829">
        <v>18</v>
      </c>
      <c r="G7" s="1829" t="s">
        <v>31</v>
      </c>
      <c r="H7" s="1829" t="s">
        <v>32</v>
      </c>
      <c r="I7" s="1829" t="s">
        <v>55</v>
      </c>
      <c r="J7" s="1829" t="s">
        <v>55</v>
      </c>
      <c r="K7" s="1829" t="s">
        <v>195</v>
      </c>
      <c r="L7" s="1829">
        <v>107068.96550000001</v>
      </c>
      <c r="M7" s="1835">
        <v>43124.975448611098</v>
      </c>
      <c r="N7" s="1836">
        <v>2019.01</v>
      </c>
      <c r="O7" s="1837" t="s">
        <v>5869</v>
      </c>
      <c r="P7" s="1838" t="s">
        <v>5870</v>
      </c>
      <c r="Q7" s="1837">
        <v>13663466916</v>
      </c>
      <c r="R7" s="1839" t="s">
        <v>5871</v>
      </c>
      <c r="S7" s="1835" t="s">
        <v>5872</v>
      </c>
      <c r="T7" s="1829"/>
      <c r="U7" s="1840"/>
    </row>
    <row r="8" spans="1:22" ht="18" customHeight="1">
      <c r="A8" s="1834"/>
      <c r="B8" s="1829" t="s">
        <v>39</v>
      </c>
      <c r="C8" s="1829" t="s">
        <v>5875</v>
      </c>
      <c r="D8" s="1829" t="s">
        <v>45</v>
      </c>
      <c r="E8" s="1829" t="s">
        <v>55</v>
      </c>
      <c r="F8" s="1829">
        <v>9</v>
      </c>
      <c r="G8" s="1829" t="s">
        <v>31</v>
      </c>
      <c r="H8" s="1829" t="s">
        <v>32</v>
      </c>
      <c r="I8" s="1829" t="s">
        <v>55</v>
      </c>
      <c r="J8" s="1829" t="s">
        <v>55</v>
      </c>
      <c r="K8" s="1829" t="s">
        <v>195</v>
      </c>
      <c r="L8" s="1829">
        <v>62100</v>
      </c>
      <c r="M8" s="1835">
        <v>0</v>
      </c>
      <c r="N8" s="1836">
        <v>2019.01</v>
      </c>
      <c r="O8" s="1837" t="s">
        <v>5869</v>
      </c>
      <c r="P8" s="1838" t="s">
        <v>5870</v>
      </c>
      <c r="Q8" s="1837">
        <v>13663466916</v>
      </c>
      <c r="R8" s="1839" t="s">
        <v>5871</v>
      </c>
      <c r="S8" s="1835" t="s">
        <v>5872</v>
      </c>
      <c r="T8" s="1829"/>
      <c r="U8" s="1840"/>
    </row>
    <row r="9" spans="1:22" ht="18" customHeight="1">
      <c r="A9" s="1834"/>
      <c r="B9" s="1829" t="s">
        <v>39</v>
      </c>
      <c r="C9" s="1829"/>
      <c r="D9" s="1829" t="s">
        <v>45</v>
      </c>
      <c r="E9" s="1829" t="s">
        <v>55</v>
      </c>
      <c r="F9" s="1829">
        <v>16.5</v>
      </c>
      <c r="G9" s="1829" t="s">
        <v>31</v>
      </c>
      <c r="H9" s="1829" t="s">
        <v>32</v>
      </c>
      <c r="I9" s="1829" t="s">
        <v>55</v>
      </c>
      <c r="J9" s="1829" t="s">
        <v>55</v>
      </c>
      <c r="K9" s="1829" t="s">
        <v>195</v>
      </c>
      <c r="L9" s="1829">
        <v>98146.551699999996</v>
      </c>
      <c r="M9" s="1835">
        <v>39531.2908280556</v>
      </c>
      <c r="N9" s="1836">
        <v>2019.01</v>
      </c>
      <c r="O9" s="1837" t="s">
        <v>5869</v>
      </c>
      <c r="P9" s="1838" t="s">
        <v>5870</v>
      </c>
      <c r="Q9" s="1837">
        <v>13663466916</v>
      </c>
      <c r="R9" s="1839" t="s">
        <v>5871</v>
      </c>
      <c r="S9" s="1835" t="s">
        <v>5872</v>
      </c>
      <c r="T9" s="1829"/>
      <c r="U9" s="1840"/>
    </row>
    <row r="10" spans="1:22" ht="18" customHeight="1">
      <c r="A10" s="1834"/>
      <c r="B10" s="1829" t="s">
        <v>39</v>
      </c>
      <c r="C10" s="1829"/>
      <c r="D10" s="1829" t="s">
        <v>45</v>
      </c>
      <c r="E10" s="1829" t="s">
        <v>55</v>
      </c>
      <c r="F10" s="1829">
        <v>6</v>
      </c>
      <c r="G10" s="1829" t="s">
        <v>31</v>
      </c>
      <c r="H10" s="1829" t="s">
        <v>32</v>
      </c>
      <c r="I10" s="1829" t="s">
        <v>55</v>
      </c>
      <c r="J10" s="1829" t="s">
        <v>55</v>
      </c>
      <c r="K10" s="1829" t="s">
        <v>195</v>
      </c>
      <c r="L10" s="1829">
        <v>35689.655200000001</v>
      </c>
      <c r="M10" s="1835">
        <v>14374.994482222201</v>
      </c>
      <c r="N10" s="1836">
        <v>2019.01</v>
      </c>
      <c r="O10" s="1837" t="s">
        <v>5869</v>
      </c>
      <c r="P10" s="1838" t="s">
        <v>5870</v>
      </c>
      <c r="Q10" s="1837">
        <v>13663466916</v>
      </c>
      <c r="R10" s="1839" t="s">
        <v>5871</v>
      </c>
      <c r="S10" s="1835" t="s">
        <v>5872</v>
      </c>
      <c r="T10" s="1829"/>
      <c r="U10" s="1840"/>
    </row>
    <row r="11" spans="1:22" ht="18" customHeight="1">
      <c r="A11" s="1834"/>
      <c r="B11" s="1829" t="s">
        <v>39</v>
      </c>
      <c r="C11" s="1829"/>
      <c r="D11" s="1829" t="s">
        <v>45</v>
      </c>
      <c r="E11" s="1829" t="s">
        <v>55</v>
      </c>
      <c r="F11" s="1829">
        <v>5</v>
      </c>
      <c r="G11" s="1829" t="s">
        <v>31</v>
      </c>
      <c r="H11" s="1829" t="s">
        <v>32</v>
      </c>
      <c r="I11" s="1829" t="s">
        <v>55</v>
      </c>
      <c r="J11" s="1829" t="s">
        <v>55</v>
      </c>
      <c r="K11" s="1829" t="s">
        <v>195</v>
      </c>
      <c r="L11" s="1829">
        <v>29741.379300000001</v>
      </c>
      <c r="M11" s="1835">
        <v>11979.159402499999</v>
      </c>
      <c r="N11" s="1836">
        <v>2019.01</v>
      </c>
      <c r="O11" s="1837" t="s">
        <v>5869</v>
      </c>
      <c r="P11" s="1838" t="s">
        <v>5870</v>
      </c>
      <c r="Q11" s="1837">
        <v>13663466916</v>
      </c>
      <c r="R11" s="1839" t="s">
        <v>5871</v>
      </c>
      <c r="S11" s="1835" t="s">
        <v>5872</v>
      </c>
      <c r="T11" s="1829"/>
      <c r="U11" s="1840"/>
    </row>
    <row r="12" spans="1:22" ht="18" customHeight="1">
      <c r="A12" s="1834"/>
      <c r="B12" s="1829" t="s">
        <v>39</v>
      </c>
      <c r="C12" s="1829" t="s">
        <v>5876</v>
      </c>
      <c r="D12" s="1829" t="s">
        <v>45</v>
      </c>
      <c r="E12" s="1829" t="s">
        <v>55</v>
      </c>
      <c r="F12" s="1829">
        <v>22</v>
      </c>
      <c r="G12" s="1829" t="s">
        <v>31</v>
      </c>
      <c r="H12" s="1829" t="s">
        <v>32</v>
      </c>
      <c r="I12" s="1829" t="s">
        <v>55</v>
      </c>
      <c r="J12" s="1829" t="s">
        <v>55</v>
      </c>
      <c r="K12" s="1829" t="s">
        <v>195</v>
      </c>
      <c r="L12" s="1829">
        <v>130862.069</v>
      </c>
      <c r="M12" s="1835">
        <v>52708.299769444398</v>
      </c>
      <c r="N12" s="1836">
        <v>2019.01</v>
      </c>
      <c r="O12" s="1837" t="s">
        <v>5869</v>
      </c>
      <c r="P12" s="1838" t="s">
        <v>5870</v>
      </c>
      <c r="Q12" s="1837">
        <v>13663466916</v>
      </c>
      <c r="R12" s="1839" t="s">
        <v>5871</v>
      </c>
      <c r="S12" s="1835" t="s">
        <v>5872</v>
      </c>
      <c r="T12" s="1829"/>
      <c r="U12" s="1840"/>
    </row>
    <row r="13" spans="1:22" ht="18" customHeight="1">
      <c r="A13" s="1834"/>
      <c r="B13" s="1829" t="s">
        <v>39</v>
      </c>
      <c r="C13" s="1829" t="s">
        <v>5875</v>
      </c>
      <c r="D13" s="1829" t="s">
        <v>45</v>
      </c>
      <c r="E13" s="1829" t="s">
        <v>55</v>
      </c>
      <c r="F13" s="1829">
        <v>9</v>
      </c>
      <c r="G13" s="1829" t="s">
        <v>31</v>
      </c>
      <c r="H13" s="1829" t="s">
        <v>32</v>
      </c>
      <c r="I13" s="1829" t="s">
        <v>55</v>
      </c>
      <c r="J13" s="1829" t="s">
        <v>55</v>
      </c>
      <c r="K13" s="1829" t="s">
        <v>195</v>
      </c>
      <c r="L13" s="1829">
        <v>53534.482799999998</v>
      </c>
      <c r="M13" s="1835">
        <v>21562.483723333298</v>
      </c>
      <c r="N13" s="1836">
        <v>2019.01</v>
      </c>
      <c r="O13" s="1837" t="s">
        <v>5869</v>
      </c>
      <c r="P13" s="1838" t="s">
        <v>5870</v>
      </c>
      <c r="Q13" s="1837">
        <v>13663466916</v>
      </c>
      <c r="R13" s="1839" t="s">
        <v>5871</v>
      </c>
      <c r="S13" s="1835" t="s">
        <v>5872</v>
      </c>
      <c r="T13" s="1829"/>
      <c r="U13" s="1840"/>
    </row>
    <row r="14" spans="1:22" s="1830" customFormat="1" ht="18" customHeight="1">
      <c r="A14" s="1827">
        <v>2</v>
      </c>
      <c r="B14" s="1827" t="s">
        <v>103</v>
      </c>
      <c r="C14" s="1827"/>
      <c r="D14" s="1827"/>
      <c r="E14" s="1827"/>
      <c r="F14" s="1827"/>
      <c r="G14" s="1827"/>
      <c r="H14" s="1841"/>
      <c r="I14" s="1827"/>
      <c r="J14" s="1827"/>
      <c r="K14" s="1842"/>
      <c r="L14" s="1843"/>
      <c r="M14" s="1844"/>
      <c r="N14" s="1845"/>
      <c r="O14" s="1827"/>
      <c r="P14" s="1842"/>
      <c r="Q14" s="1828"/>
      <c r="R14" s="1827"/>
      <c r="S14" s="1846"/>
      <c r="T14" s="1829"/>
      <c r="U14" s="1833"/>
    </row>
    <row r="15" spans="1:22" s="1830" customFormat="1" ht="18" customHeight="1">
      <c r="A15" s="1847"/>
      <c r="B15" s="1829" t="s">
        <v>5877</v>
      </c>
      <c r="C15" s="1829" t="s">
        <v>5878</v>
      </c>
      <c r="D15" s="1829" t="s">
        <v>1850</v>
      </c>
      <c r="E15" s="1829">
        <v>14.734999999999999</v>
      </c>
      <c r="F15" s="1829">
        <v>14.734999999999999</v>
      </c>
      <c r="G15" s="1829" t="s">
        <v>31</v>
      </c>
      <c r="H15" s="1829" t="s">
        <v>41</v>
      </c>
      <c r="I15" s="1829" t="s">
        <v>4736</v>
      </c>
      <c r="J15" s="1829" t="s">
        <v>5879</v>
      </c>
      <c r="K15" s="1829" t="s">
        <v>5880</v>
      </c>
      <c r="L15" s="1829">
        <v>86936.5</v>
      </c>
      <c r="M15" s="1829">
        <v>26080.95</v>
      </c>
      <c r="N15" s="1829">
        <v>2012.03</v>
      </c>
      <c r="O15" s="1829" t="s">
        <v>5881</v>
      </c>
      <c r="P15" s="1829" t="s">
        <v>5882</v>
      </c>
      <c r="Q15" s="1848">
        <v>15835489945</v>
      </c>
      <c r="R15" s="1829" t="s">
        <v>5879</v>
      </c>
      <c r="S15" s="1849" t="s">
        <v>5872</v>
      </c>
      <c r="T15" s="1829"/>
      <c r="U15" s="1850"/>
      <c r="V15" s="1851"/>
    </row>
    <row r="16" spans="1:22" s="1830" customFormat="1" ht="18" customHeight="1">
      <c r="A16" s="1847"/>
      <c r="B16" s="1829" t="s">
        <v>5877</v>
      </c>
      <c r="C16" s="1829" t="s">
        <v>5883</v>
      </c>
      <c r="D16" s="1829" t="s">
        <v>1850</v>
      </c>
      <c r="E16" s="1829">
        <v>16.268000000000001</v>
      </c>
      <c r="F16" s="1829">
        <v>16.268000000000001</v>
      </c>
      <c r="G16" s="1829" t="s">
        <v>31</v>
      </c>
      <c r="H16" s="1829" t="s">
        <v>41</v>
      </c>
      <c r="I16" s="1829" t="s">
        <v>4736</v>
      </c>
      <c r="J16" s="1829" t="s">
        <v>5879</v>
      </c>
      <c r="K16" s="1829" t="s">
        <v>5880</v>
      </c>
      <c r="L16" s="1829">
        <v>95981.2</v>
      </c>
      <c r="M16" s="1829">
        <v>28794.36</v>
      </c>
      <c r="N16" s="1829">
        <v>2012.03</v>
      </c>
      <c r="O16" s="1829" t="s">
        <v>5881</v>
      </c>
      <c r="P16" s="1829" t="s">
        <v>5882</v>
      </c>
      <c r="Q16" s="1848">
        <v>15835489945</v>
      </c>
      <c r="R16" s="1829" t="s">
        <v>5879</v>
      </c>
      <c r="S16" s="1849" t="s">
        <v>5872</v>
      </c>
      <c r="T16" s="1829"/>
      <c r="U16" s="1850"/>
      <c r="V16" s="1851"/>
    </row>
    <row r="17" spans="1:22" s="1830" customFormat="1" ht="18" customHeight="1">
      <c r="A17" s="1847"/>
      <c r="B17" s="1829" t="s">
        <v>5877</v>
      </c>
      <c r="C17" s="1829" t="s">
        <v>5884</v>
      </c>
      <c r="D17" s="1829" t="s">
        <v>1850</v>
      </c>
      <c r="E17" s="1829">
        <v>15.849</v>
      </c>
      <c r="F17" s="1829">
        <v>15.849</v>
      </c>
      <c r="G17" s="1829" t="s">
        <v>31</v>
      </c>
      <c r="H17" s="1829" t="s">
        <v>41</v>
      </c>
      <c r="I17" s="1829" t="s">
        <v>4736</v>
      </c>
      <c r="J17" s="1829" t="s">
        <v>5879</v>
      </c>
      <c r="K17" s="1829" t="s">
        <v>5880</v>
      </c>
      <c r="L17" s="1829">
        <v>93509.1</v>
      </c>
      <c r="M17" s="1829">
        <v>28052.73</v>
      </c>
      <c r="N17" s="1829">
        <v>2012.03</v>
      </c>
      <c r="O17" s="1829" t="s">
        <v>5881</v>
      </c>
      <c r="P17" s="1829" t="s">
        <v>5882</v>
      </c>
      <c r="Q17" s="1848">
        <v>15835489945</v>
      </c>
      <c r="R17" s="1829" t="s">
        <v>5879</v>
      </c>
      <c r="S17" s="1849" t="s">
        <v>5872</v>
      </c>
      <c r="T17" s="1829"/>
      <c r="U17" s="1850"/>
      <c r="V17" s="1851"/>
    </row>
    <row r="18" spans="1:22" s="1830" customFormat="1" ht="18" customHeight="1">
      <c r="A18" s="1847"/>
      <c r="B18" s="1829" t="s">
        <v>5885</v>
      </c>
      <c r="C18" s="1829" t="s">
        <v>5886</v>
      </c>
      <c r="D18" s="1829" t="s">
        <v>1850</v>
      </c>
      <c r="E18" s="1829">
        <v>1</v>
      </c>
      <c r="F18" s="1829">
        <v>6.4640000000000004</v>
      </c>
      <c r="G18" s="1829" t="s">
        <v>31</v>
      </c>
      <c r="H18" s="1829" t="s">
        <v>41</v>
      </c>
      <c r="I18" s="1829" t="s">
        <v>55</v>
      </c>
      <c r="J18" s="1829" t="s">
        <v>5879</v>
      </c>
      <c r="K18" s="1829" t="s">
        <v>5880</v>
      </c>
      <c r="L18" s="1829">
        <v>40076.800000000003</v>
      </c>
      <c r="M18" s="1829">
        <v>12023.04</v>
      </c>
      <c r="N18" s="1829">
        <v>2012.03</v>
      </c>
      <c r="O18" s="1829" t="s">
        <v>5887</v>
      </c>
      <c r="P18" s="1829" t="s">
        <v>5882</v>
      </c>
      <c r="Q18" s="1848">
        <v>15835489945</v>
      </c>
      <c r="R18" s="1829" t="s">
        <v>5879</v>
      </c>
      <c r="S18" s="1849" t="s">
        <v>5872</v>
      </c>
      <c r="T18" s="1829"/>
      <c r="U18" s="1850"/>
      <c r="V18" s="1851"/>
    </row>
    <row r="19" spans="1:22" s="1830" customFormat="1" ht="18" customHeight="1">
      <c r="A19" s="1827">
        <v>3</v>
      </c>
      <c r="B19" s="1827" t="s">
        <v>145</v>
      </c>
      <c r="C19" s="1827"/>
      <c r="D19" s="1827"/>
      <c r="E19" s="1827"/>
      <c r="F19" s="1827"/>
      <c r="G19" s="1827"/>
      <c r="H19" s="1827"/>
      <c r="I19" s="1827"/>
      <c r="J19" s="1827"/>
      <c r="K19" s="1842"/>
      <c r="L19" s="1844"/>
      <c r="M19" s="1844"/>
      <c r="N19" s="1845"/>
      <c r="O19" s="1827"/>
      <c r="P19" s="1842"/>
      <c r="Q19" s="1828"/>
      <c r="R19" s="1827"/>
      <c r="S19" s="1846"/>
      <c r="T19" s="1829"/>
      <c r="U19" s="1833"/>
    </row>
    <row r="20" spans="1:22" s="1830" customFormat="1" ht="18" customHeight="1">
      <c r="A20" s="1827">
        <v>4</v>
      </c>
      <c r="B20" s="1827" t="s">
        <v>356</v>
      </c>
      <c r="C20" s="1827"/>
      <c r="D20" s="1827"/>
      <c r="E20" s="1827"/>
      <c r="F20" s="1827"/>
      <c r="G20" s="1827"/>
      <c r="H20" s="1827"/>
      <c r="I20" s="1827"/>
      <c r="J20" s="1827"/>
      <c r="K20" s="1842"/>
      <c r="L20" s="1844"/>
      <c r="M20" s="1844"/>
      <c r="N20" s="1845"/>
      <c r="O20" s="1827"/>
      <c r="P20" s="1842"/>
      <c r="Q20" s="1828"/>
      <c r="R20" s="1827"/>
      <c r="S20" s="1846"/>
      <c r="T20" s="1829"/>
      <c r="U20" s="1833"/>
    </row>
    <row r="21" spans="1:22" s="1830" customFormat="1" ht="18" customHeight="1">
      <c r="A21" s="1827">
        <v>5</v>
      </c>
      <c r="B21" s="1827" t="s">
        <v>482</v>
      </c>
      <c r="C21" s="1827"/>
      <c r="D21" s="1827"/>
      <c r="E21" s="1827"/>
      <c r="F21" s="1827"/>
      <c r="G21" s="1827"/>
      <c r="H21" s="1827"/>
      <c r="I21" s="1827"/>
      <c r="J21" s="1827"/>
      <c r="K21" s="1842"/>
      <c r="L21" s="1844"/>
      <c r="M21" s="1844"/>
      <c r="N21" s="1845"/>
      <c r="O21" s="1827"/>
      <c r="P21" s="1842"/>
      <c r="Q21" s="1828"/>
      <c r="R21" s="1827"/>
      <c r="S21" s="1846"/>
      <c r="T21" s="1829"/>
      <c r="U21" s="1833"/>
    </row>
    <row r="22" spans="1:22" ht="18" customHeight="1">
      <c r="A22" s="1834"/>
      <c r="B22" s="1829" t="s">
        <v>5888</v>
      </c>
      <c r="C22" s="1829" t="s">
        <v>5889</v>
      </c>
      <c r="D22" s="1829" t="s">
        <v>65</v>
      </c>
      <c r="E22" s="1829">
        <v>1</v>
      </c>
      <c r="F22" s="1829" t="s">
        <v>55</v>
      </c>
      <c r="G22" s="1829" t="s">
        <v>2964</v>
      </c>
      <c r="H22" s="1829" t="s">
        <v>41</v>
      </c>
      <c r="I22" s="1829" t="s">
        <v>4736</v>
      </c>
      <c r="J22" s="1829" t="s">
        <v>55</v>
      </c>
      <c r="K22" s="1852" t="s">
        <v>55</v>
      </c>
      <c r="L22" s="1843">
        <v>3782450</v>
      </c>
      <c r="M22" s="1843">
        <v>3782450</v>
      </c>
      <c r="N22" s="1829">
        <v>2009.06</v>
      </c>
      <c r="O22" s="1829" t="s">
        <v>5890</v>
      </c>
      <c r="P22" s="1852" t="s">
        <v>5891</v>
      </c>
      <c r="Q22" s="1848">
        <v>13643450564</v>
      </c>
      <c r="R22" s="1829" t="s">
        <v>5892</v>
      </c>
      <c r="S22" s="1849" t="s">
        <v>5872</v>
      </c>
      <c r="T22" s="1829"/>
      <c r="U22" s="1853"/>
    </row>
    <row r="23" spans="1:22" ht="18" customHeight="1">
      <c r="A23" s="1834"/>
      <c r="B23" s="1829" t="s">
        <v>3814</v>
      </c>
      <c r="C23" s="1829" t="s">
        <v>5893</v>
      </c>
      <c r="D23" s="1829" t="s">
        <v>65</v>
      </c>
      <c r="E23" s="1829">
        <v>1</v>
      </c>
      <c r="F23" s="1829" t="s">
        <v>55</v>
      </c>
      <c r="G23" s="1829" t="s">
        <v>2964</v>
      </c>
      <c r="H23" s="1829" t="s">
        <v>41</v>
      </c>
      <c r="I23" s="1829" t="s">
        <v>4736</v>
      </c>
      <c r="J23" s="1829" t="s">
        <v>55</v>
      </c>
      <c r="K23" s="1852" t="s">
        <v>55</v>
      </c>
      <c r="L23" s="1843">
        <v>4646520</v>
      </c>
      <c r="M23" s="1843">
        <v>4646520</v>
      </c>
      <c r="N23" s="1829">
        <v>2009.06</v>
      </c>
      <c r="O23" s="1829" t="s">
        <v>5890</v>
      </c>
      <c r="P23" s="1852" t="s">
        <v>5891</v>
      </c>
      <c r="Q23" s="1848">
        <v>13643450564</v>
      </c>
      <c r="R23" s="1829" t="s">
        <v>5892</v>
      </c>
      <c r="S23" s="1849" t="s">
        <v>5872</v>
      </c>
      <c r="T23" s="1829"/>
      <c r="U23" s="1853"/>
    </row>
    <row r="24" spans="1:22" ht="18" customHeight="1">
      <c r="A24" s="1834"/>
      <c r="B24" s="1829" t="s">
        <v>3814</v>
      </c>
      <c r="C24" s="1829" t="s">
        <v>5894</v>
      </c>
      <c r="D24" s="1829" t="s">
        <v>65</v>
      </c>
      <c r="E24" s="1829">
        <v>1</v>
      </c>
      <c r="F24" s="1829" t="s">
        <v>55</v>
      </c>
      <c r="G24" s="1829" t="s">
        <v>2964</v>
      </c>
      <c r="H24" s="1829" t="s">
        <v>41</v>
      </c>
      <c r="I24" s="1829" t="s">
        <v>4736</v>
      </c>
      <c r="J24" s="1829" t="s">
        <v>55</v>
      </c>
      <c r="K24" s="1852" t="s">
        <v>55</v>
      </c>
      <c r="L24" s="1843">
        <v>3316000</v>
      </c>
      <c r="M24" s="1843">
        <v>3316000</v>
      </c>
      <c r="N24" s="1829">
        <v>2010.08</v>
      </c>
      <c r="O24" s="1829" t="s">
        <v>5890</v>
      </c>
      <c r="P24" s="1852" t="s">
        <v>5891</v>
      </c>
      <c r="Q24" s="1848">
        <v>13643450564</v>
      </c>
      <c r="R24" s="1829" t="s">
        <v>5892</v>
      </c>
      <c r="S24" s="1849" t="s">
        <v>5872</v>
      </c>
      <c r="T24" s="1829"/>
      <c r="U24" s="1853"/>
    </row>
    <row r="25" spans="1:22" ht="18" customHeight="1">
      <c r="A25" s="1854"/>
      <c r="B25" s="1855" t="s">
        <v>1417</v>
      </c>
      <c r="C25" s="1855"/>
      <c r="D25" s="1855" t="s">
        <v>2928</v>
      </c>
      <c r="E25" s="1856">
        <v>148</v>
      </c>
      <c r="F25" s="1857" t="s">
        <v>55</v>
      </c>
      <c r="G25" s="1857" t="s">
        <v>31</v>
      </c>
      <c r="H25" s="1857" t="s">
        <v>5895</v>
      </c>
      <c r="I25" s="1854" t="s">
        <v>55</v>
      </c>
      <c r="J25" s="1858" t="s">
        <v>5896</v>
      </c>
      <c r="K25" s="1857" t="s">
        <v>5897</v>
      </c>
      <c r="L25" s="1859">
        <v>214796.46</v>
      </c>
      <c r="M25" s="1860">
        <v>0</v>
      </c>
      <c r="N25" s="1829">
        <v>2020.01</v>
      </c>
      <c r="O25" s="1861" t="s">
        <v>5898</v>
      </c>
      <c r="P25" s="1854" t="s">
        <v>5899</v>
      </c>
      <c r="Q25" s="1862">
        <v>15034117366</v>
      </c>
      <c r="R25" s="1863" t="s">
        <v>5896</v>
      </c>
      <c r="S25" s="1863" t="s">
        <v>5872</v>
      </c>
      <c r="T25" s="1829"/>
      <c r="U25" s="1853"/>
    </row>
    <row r="26" spans="1:22" s="1830" customFormat="1" ht="18" customHeight="1">
      <c r="A26" s="1847"/>
      <c r="B26" s="1863" t="s">
        <v>1417</v>
      </c>
      <c r="C26" s="1855" t="s">
        <v>5900</v>
      </c>
      <c r="D26" s="1855" t="s">
        <v>3084</v>
      </c>
      <c r="E26" s="1864">
        <v>1646.0176991000001</v>
      </c>
      <c r="F26" s="1857" t="s">
        <v>55</v>
      </c>
      <c r="G26" s="1857" t="s">
        <v>31</v>
      </c>
      <c r="H26" s="1865" t="s">
        <v>32</v>
      </c>
      <c r="I26" s="1854" t="s">
        <v>55</v>
      </c>
      <c r="J26" s="1857" t="s">
        <v>55</v>
      </c>
      <c r="K26" s="1857" t="s">
        <v>5901</v>
      </c>
      <c r="L26" s="1866">
        <v>76796.600000000006</v>
      </c>
      <c r="M26" s="1836">
        <v>0</v>
      </c>
      <c r="N26" s="1837">
        <v>2020.06</v>
      </c>
      <c r="O26" s="1857" t="s">
        <v>5902</v>
      </c>
      <c r="P26" s="1867" t="s">
        <v>5903</v>
      </c>
      <c r="Q26" s="1868">
        <v>13485329413</v>
      </c>
      <c r="R26" s="1836" t="s">
        <v>5904</v>
      </c>
      <c r="S26" s="1869" t="s">
        <v>5872</v>
      </c>
      <c r="T26" s="1829"/>
      <c r="U26" s="1870"/>
      <c r="V26" s="1871"/>
    </row>
    <row r="27" spans="1:22" s="1830" customFormat="1" ht="18" customHeight="1">
      <c r="A27" s="1847"/>
      <c r="B27" s="1863" t="s">
        <v>1457</v>
      </c>
      <c r="C27" s="1855" t="s">
        <v>5905</v>
      </c>
      <c r="D27" s="1855" t="s">
        <v>575</v>
      </c>
      <c r="E27" s="1864">
        <v>41.592920354</v>
      </c>
      <c r="F27" s="1857" t="s">
        <v>55</v>
      </c>
      <c r="G27" s="1857" t="s">
        <v>31</v>
      </c>
      <c r="H27" s="1865" t="s">
        <v>32</v>
      </c>
      <c r="I27" s="1854" t="s">
        <v>55</v>
      </c>
      <c r="J27" s="1857" t="s">
        <v>55</v>
      </c>
      <c r="K27" s="1857" t="s">
        <v>5901</v>
      </c>
      <c r="L27" s="1866">
        <v>187417.7</v>
      </c>
      <c r="M27" s="1836">
        <v>0</v>
      </c>
      <c r="N27" s="1837">
        <v>2020.06</v>
      </c>
      <c r="O27" s="1857" t="s">
        <v>5906</v>
      </c>
      <c r="P27" s="1867" t="s">
        <v>5903</v>
      </c>
      <c r="Q27" s="1868">
        <v>13485329413</v>
      </c>
      <c r="R27" s="1836" t="s">
        <v>5904</v>
      </c>
      <c r="S27" s="1869" t="s">
        <v>5872</v>
      </c>
      <c r="T27" s="1829"/>
      <c r="U27" s="1870"/>
      <c r="V27" s="1871"/>
    </row>
    <row r="28" spans="1:22" s="1830" customFormat="1" ht="18" customHeight="1">
      <c r="A28" s="1847"/>
      <c r="B28" s="1863" t="s">
        <v>1417</v>
      </c>
      <c r="C28" s="1855" t="s">
        <v>5900</v>
      </c>
      <c r="D28" s="1855" t="s">
        <v>3084</v>
      </c>
      <c r="E28" s="1864">
        <v>1646.0176991000001</v>
      </c>
      <c r="F28" s="1857" t="s">
        <v>55</v>
      </c>
      <c r="G28" s="1857" t="s">
        <v>31</v>
      </c>
      <c r="H28" s="1865" t="s">
        <v>32</v>
      </c>
      <c r="I28" s="1854" t="s">
        <v>55</v>
      </c>
      <c r="J28" s="1857" t="s">
        <v>55</v>
      </c>
      <c r="K28" s="1857" t="s">
        <v>5901</v>
      </c>
      <c r="L28" s="1866">
        <v>162460.29999999999</v>
      </c>
      <c r="M28" s="1836">
        <v>0</v>
      </c>
      <c r="N28" s="1837">
        <v>2020.09</v>
      </c>
      <c r="O28" s="1857" t="s">
        <v>5906</v>
      </c>
      <c r="P28" s="1867" t="s">
        <v>5903</v>
      </c>
      <c r="Q28" s="1868">
        <v>13485329413</v>
      </c>
      <c r="R28" s="1836" t="s">
        <v>5904</v>
      </c>
      <c r="S28" s="1869" t="s">
        <v>5872</v>
      </c>
      <c r="T28" s="1829"/>
      <c r="U28" s="1870"/>
      <c r="V28" s="1871"/>
    </row>
    <row r="29" spans="1:22" s="1830" customFormat="1" ht="18" customHeight="1">
      <c r="A29" s="1847"/>
      <c r="B29" s="1863" t="s">
        <v>1457</v>
      </c>
      <c r="C29" s="1855" t="s">
        <v>5905</v>
      </c>
      <c r="D29" s="1855" t="s">
        <v>575</v>
      </c>
      <c r="E29" s="1864">
        <v>41.592920354</v>
      </c>
      <c r="F29" s="1857" t="s">
        <v>55</v>
      </c>
      <c r="G29" s="1857" t="s">
        <v>31</v>
      </c>
      <c r="H29" s="1865" t="s">
        <v>32</v>
      </c>
      <c r="I29" s="1854" t="s">
        <v>55</v>
      </c>
      <c r="J29" s="1857" t="s">
        <v>55</v>
      </c>
      <c r="K29" s="1857" t="s">
        <v>5901</v>
      </c>
      <c r="L29" s="1866">
        <v>644440.73</v>
      </c>
      <c r="M29" s="1836">
        <v>0</v>
      </c>
      <c r="N29" s="1837">
        <v>2020.09</v>
      </c>
      <c r="O29" s="1857" t="s">
        <v>5906</v>
      </c>
      <c r="P29" s="1867" t="s">
        <v>5903</v>
      </c>
      <c r="Q29" s="1868">
        <v>13485329413</v>
      </c>
      <c r="R29" s="1836" t="s">
        <v>5904</v>
      </c>
      <c r="S29" s="1869" t="s">
        <v>5872</v>
      </c>
      <c r="T29" s="1829"/>
      <c r="U29" s="1870"/>
      <c r="V29" s="1871"/>
    </row>
    <row r="30" spans="1:22" s="1830" customFormat="1" ht="18" customHeight="1">
      <c r="A30" s="1847"/>
      <c r="B30" s="1863" t="s">
        <v>1417</v>
      </c>
      <c r="C30" s="1855" t="s">
        <v>5900</v>
      </c>
      <c r="D30" s="1855" t="s">
        <v>3084</v>
      </c>
      <c r="E30" s="1855">
        <v>254.64500000000001</v>
      </c>
      <c r="F30" s="1857" t="s">
        <v>55</v>
      </c>
      <c r="G30" s="1857" t="s">
        <v>31</v>
      </c>
      <c r="H30" s="1865" t="s">
        <v>32</v>
      </c>
      <c r="I30" s="1854" t="s">
        <v>55</v>
      </c>
      <c r="J30" s="1857" t="s">
        <v>55</v>
      </c>
      <c r="K30" s="1857" t="s">
        <v>5901</v>
      </c>
      <c r="L30" s="1866">
        <v>419150.2</v>
      </c>
      <c r="M30" s="1836">
        <v>0</v>
      </c>
      <c r="N30" s="1837">
        <v>2020.11</v>
      </c>
      <c r="O30" s="1857" t="s">
        <v>5906</v>
      </c>
      <c r="P30" s="1867" t="s">
        <v>5903</v>
      </c>
      <c r="Q30" s="1868">
        <v>13485329413</v>
      </c>
      <c r="R30" s="1836" t="s">
        <v>5904</v>
      </c>
      <c r="S30" s="1869" t="s">
        <v>5872</v>
      </c>
      <c r="T30" s="1829"/>
      <c r="U30" s="1870"/>
      <c r="V30" s="1871"/>
    </row>
    <row r="31" spans="1:22" s="1830" customFormat="1" ht="18" customHeight="1">
      <c r="A31" s="1847"/>
      <c r="B31" s="1863" t="s">
        <v>1417</v>
      </c>
      <c r="C31" s="1855" t="s">
        <v>5900</v>
      </c>
      <c r="D31" s="1855" t="s">
        <v>3084</v>
      </c>
      <c r="E31" s="1864">
        <v>46.655999999999999</v>
      </c>
      <c r="F31" s="1837" t="s">
        <v>55</v>
      </c>
      <c r="G31" s="1837" t="s">
        <v>31</v>
      </c>
      <c r="H31" s="1872" t="s">
        <v>32</v>
      </c>
      <c r="I31" s="1838" t="s">
        <v>55</v>
      </c>
      <c r="J31" s="1837" t="s">
        <v>55</v>
      </c>
      <c r="K31" s="1837" t="s">
        <v>5901</v>
      </c>
      <c r="L31" s="1866">
        <v>291150.44247800001</v>
      </c>
      <c r="M31" s="1836">
        <v>0</v>
      </c>
      <c r="N31" s="1837">
        <v>2021.01</v>
      </c>
      <c r="O31" s="1837" t="s">
        <v>5906</v>
      </c>
      <c r="P31" s="1867" t="s">
        <v>5903</v>
      </c>
      <c r="Q31" s="1868">
        <v>13485329413</v>
      </c>
      <c r="R31" s="1836" t="s">
        <v>5904</v>
      </c>
      <c r="S31" s="1836" t="s">
        <v>5872</v>
      </c>
      <c r="T31" s="1829"/>
      <c r="U31" s="1870"/>
      <c r="V31" s="1871"/>
    </row>
    <row r="32" spans="1:22" s="1830" customFormat="1" ht="18" customHeight="1">
      <c r="A32" s="1847"/>
      <c r="B32" s="1863" t="s">
        <v>1457</v>
      </c>
      <c r="C32" s="1855" t="s">
        <v>5905</v>
      </c>
      <c r="D32" s="1855" t="s">
        <v>575</v>
      </c>
      <c r="E32" s="1864">
        <v>4506</v>
      </c>
      <c r="F32" s="1837" t="s">
        <v>55</v>
      </c>
      <c r="G32" s="1837" t="s">
        <v>31</v>
      </c>
      <c r="H32" s="1872" t="s">
        <v>32</v>
      </c>
      <c r="I32" s="1838" t="s">
        <v>55</v>
      </c>
      <c r="J32" s="1837" t="s">
        <v>55</v>
      </c>
      <c r="K32" s="1837" t="s">
        <v>5901</v>
      </c>
      <c r="L32" s="1866">
        <v>138265.48672439999</v>
      </c>
      <c r="M32" s="1836">
        <v>0</v>
      </c>
      <c r="N32" s="1837">
        <v>2021.01</v>
      </c>
      <c r="O32" s="1837" t="s">
        <v>5906</v>
      </c>
      <c r="P32" s="1867" t="s">
        <v>5903</v>
      </c>
      <c r="Q32" s="1868">
        <v>13485329413</v>
      </c>
      <c r="R32" s="1836" t="s">
        <v>5904</v>
      </c>
      <c r="S32" s="1836" t="s">
        <v>5872</v>
      </c>
      <c r="T32" s="1829"/>
      <c r="U32" s="1870"/>
      <c r="V32" s="1871"/>
    </row>
    <row r="33" spans="1:22" s="1830" customFormat="1" ht="18" customHeight="1">
      <c r="A33" s="1847"/>
      <c r="B33" s="1863" t="s">
        <v>1417</v>
      </c>
      <c r="C33" s="1863" t="s">
        <v>5907</v>
      </c>
      <c r="D33" s="1855" t="s">
        <v>3084</v>
      </c>
      <c r="E33" s="1855">
        <v>306.8</v>
      </c>
      <c r="F33" s="1837" t="s">
        <v>55</v>
      </c>
      <c r="G33" s="1837" t="s">
        <v>31</v>
      </c>
      <c r="H33" s="1872" t="s">
        <v>32</v>
      </c>
      <c r="I33" s="1838" t="s">
        <v>55</v>
      </c>
      <c r="J33" s="1837" t="s">
        <v>55</v>
      </c>
      <c r="K33" s="1837" t="s">
        <v>5908</v>
      </c>
      <c r="L33" s="1866">
        <v>325311.67</v>
      </c>
      <c r="M33" s="1836">
        <v>0</v>
      </c>
      <c r="N33" s="1837">
        <v>2021.03</v>
      </c>
      <c r="O33" s="1837" t="s">
        <v>5906</v>
      </c>
      <c r="P33" s="1867" t="s">
        <v>5903</v>
      </c>
      <c r="Q33" s="1868">
        <v>13485329413</v>
      </c>
      <c r="R33" s="1836" t="s">
        <v>5904</v>
      </c>
      <c r="S33" s="1836" t="s">
        <v>5872</v>
      </c>
      <c r="T33" s="1829"/>
      <c r="U33" s="1873"/>
      <c r="V33" s="1871"/>
    </row>
    <row r="34" spans="1:22" s="1830" customFormat="1" ht="18" customHeight="1">
      <c r="A34" s="1847"/>
      <c r="B34" s="1863" t="s">
        <v>1417</v>
      </c>
      <c r="C34" s="1863" t="s">
        <v>5909</v>
      </c>
      <c r="D34" s="1855" t="s">
        <v>3084</v>
      </c>
      <c r="E34" s="1855">
        <v>209.17</v>
      </c>
      <c r="F34" s="1837" t="s">
        <v>55</v>
      </c>
      <c r="G34" s="1837" t="s">
        <v>31</v>
      </c>
      <c r="H34" s="1872" t="s">
        <v>32</v>
      </c>
      <c r="I34" s="1838" t="s">
        <v>55</v>
      </c>
      <c r="J34" s="1837" t="s">
        <v>55</v>
      </c>
      <c r="K34" s="1837" t="s">
        <v>5908</v>
      </c>
      <c r="L34" s="1866">
        <v>221790.21</v>
      </c>
      <c r="M34" s="1836">
        <v>0</v>
      </c>
      <c r="N34" s="1837">
        <v>2021.03</v>
      </c>
      <c r="O34" s="1837" t="s">
        <v>5906</v>
      </c>
      <c r="P34" s="1867" t="s">
        <v>5903</v>
      </c>
      <c r="Q34" s="1868">
        <v>13485329413</v>
      </c>
      <c r="R34" s="1836" t="s">
        <v>5904</v>
      </c>
      <c r="S34" s="1836" t="s">
        <v>5872</v>
      </c>
      <c r="T34" s="1829"/>
      <c r="U34" s="1873"/>
      <c r="V34" s="1871"/>
    </row>
    <row r="35" spans="1:22" s="1830" customFormat="1" ht="18" customHeight="1">
      <c r="A35" s="1847"/>
      <c r="B35" s="1863" t="s">
        <v>1417</v>
      </c>
      <c r="C35" s="1863" t="s">
        <v>5910</v>
      </c>
      <c r="D35" s="1855" t="s">
        <v>3084</v>
      </c>
      <c r="E35" s="1855">
        <v>156.49</v>
      </c>
      <c r="F35" s="1837" t="s">
        <v>55</v>
      </c>
      <c r="G35" s="1837" t="s">
        <v>31</v>
      </c>
      <c r="H35" s="1872" t="s">
        <v>32</v>
      </c>
      <c r="I35" s="1838" t="s">
        <v>55</v>
      </c>
      <c r="J35" s="1837" t="s">
        <v>55</v>
      </c>
      <c r="K35" s="1837" t="s">
        <v>5908</v>
      </c>
      <c r="L35" s="1866">
        <v>138276.03</v>
      </c>
      <c r="M35" s="1836">
        <v>0</v>
      </c>
      <c r="N35" s="1837">
        <v>2021.03</v>
      </c>
      <c r="O35" s="1837" t="s">
        <v>5906</v>
      </c>
      <c r="P35" s="1867" t="s">
        <v>5903</v>
      </c>
      <c r="Q35" s="1868">
        <v>13485329413</v>
      </c>
      <c r="R35" s="1836" t="s">
        <v>5904</v>
      </c>
      <c r="S35" s="1836" t="s">
        <v>5872</v>
      </c>
      <c r="T35" s="1829"/>
      <c r="U35" s="1873"/>
      <c r="V35" s="1871"/>
    </row>
    <row r="36" spans="1:22" s="1830" customFormat="1" ht="18" customHeight="1">
      <c r="A36" s="1847"/>
      <c r="B36" s="1863" t="s">
        <v>1417</v>
      </c>
      <c r="C36" s="1863" t="s">
        <v>5911</v>
      </c>
      <c r="D36" s="1855" t="s">
        <v>3084</v>
      </c>
      <c r="E36" s="1855">
        <v>7.2</v>
      </c>
      <c r="F36" s="1837" t="s">
        <v>55</v>
      </c>
      <c r="G36" s="1837" t="s">
        <v>31</v>
      </c>
      <c r="H36" s="1872" t="s">
        <v>32</v>
      </c>
      <c r="I36" s="1838" t="s">
        <v>55</v>
      </c>
      <c r="J36" s="1837" t="s">
        <v>55</v>
      </c>
      <c r="K36" s="1837" t="s">
        <v>5908</v>
      </c>
      <c r="L36" s="1866">
        <v>5089.66</v>
      </c>
      <c r="M36" s="1836">
        <v>0</v>
      </c>
      <c r="N36" s="1837">
        <v>2021.03</v>
      </c>
      <c r="O36" s="1837" t="s">
        <v>5906</v>
      </c>
      <c r="P36" s="1867" t="s">
        <v>5903</v>
      </c>
      <c r="Q36" s="1868">
        <v>13485329413</v>
      </c>
      <c r="R36" s="1836" t="s">
        <v>5904</v>
      </c>
      <c r="S36" s="1836" t="s">
        <v>5872</v>
      </c>
      <c r="T36" s="1829"/>
      <c r="U36" s="1873"/>
      <c r="V36" s="1871"/>
    </row>
    <row r="37" spans="1:22" s="1830" customFormat="1" ht="18" customHeight="1">
      <c r="A37" s="1847"/>
      <c r="B37" s="1836" t="s">
        <v>1457</v>
      </c>
      <c r="C37" s="1835" t="s">
        <v>5905</v>
      </c>
      <c r="D37" s="1835" t="s">
        <v>575</v>
      </c>
      <c r="E37" s="1874">
        <v>5270</v>
      </c>
      <c r="F37" s="1837" t="s">
        <v>55</v>
      </c>
      <c r="G37" s="1837" t="s">
        <v>31</v>
      </c>
      <c r="H37" s="1872" t="s">
        <v>32</v>
      </c>
      <c r="I37" s="1838" t="s">
        <v>55</v>
      </c>
      <c r="J37" s="1837" t="s">
        <v>55</v>
      </c>
      <c r="K37" s="1837" t="s">
        <v>5901</v>
      </c>
      <c r="L37" s="1866">
        <v>228522.12389380499</v>
      </c>
      <c r="M37" s="1836">
        <v>0</v>
      </c>
      <c r="N37" s="1837">
        <v>2021.09</v>
      </c>
      <c r="O37" s="1837" t="s">
        <v>5906</v>
      </c>
      <c r="P37" s="1875" t="s">
        <v>5903</v>
      </c>
      <c r="Q37" s="1836">
        <v>13485329413</v>
      </c>
      <c r="R37" s="1836" t="s">
        <v>5904</v>
      </c>
      <c r="S37" s="1836" t="s">
        <v>5872</v>
      </c>
      <c r="T37" s="1829"/>
      <c r="U37" s="1873"/>
      <c r="V37" s="1871"/>
    </row>
    <row r="38" spans="1:22" ht="18" customHeight="1">
      <c r="A38" s="1834"/>
      <c r="B38" s="1857" t="s">
        <v>1457</v>
      </c>
      <c r="C38" s="1857" t="s">
        <v>5912</v>
      </c>
      <c r="D38" s="1854" t="s">
        <v>1275</v>
      </c>
      <c r="E38" s="1859">
        <v>6212.2</v>
      </c>
      <c r="F38" s="1857" t="s">
        <v>55</v>
      </c>
      <c r="G38" s="1857" t="s">
        <v>31</v>
      </c>
      <c r="H38" s="1865" t="s">
        <v>32</v>
      </c>
      <c r="I38" s="1854" t="s">
        <v>55</v>
      </c>
      <c r="J38" s="1854" t="s">
        <v>55</v>
      </c>
      <c r="K38" s="1857" t="s">
        <v>5913</v>
      </c>
      <c r="L38" s="1857">
        <v>214403.36</v>
      </c>
      <c r="M38" s="1836">
        <v>0</v>
      </c>
      <c r="N38" s="1857">
        <v>2020.12</v>
      </c>
      <c r="O38" s="1857" t="s">
        <v>5914</v>
      </c>
      <c r="P38" s="1854" t="s">
        <v>5915</v>
      </c>
      <c r="Q38" s="1876">
        <v>18605163234</v>
      </c>
      <c r="R38" s="1857" t="s">
        <v>5916</v>
      </c>
      <c r="S38" s="1835" t="s">
        <v>5872</v>
      </c>
      <c r="T38" s="1829"/>
    </row>
    <row r="39" spans="1:22" ht="18" customHeight="1">
      <c r="A39" s="1834"/>
      <c r="B39" s="1857" t="s">
        <v>1457</v>
      </c>
      <c r="C39" s="1857" t="s">
        <v>5912</v>
      </c>
      <c r="D39" s="1854" t="s">
        <v>1275</v>
      </c>
      <c r="E39" s="1859">
        <v>5977.78</v>
      </c>
      <c r="F39" s="1857" t="s">
        <v>55</v>
      </c>
      <c r="G39" s="1857" t="s">
        <v>31</v>
      </c>
      <c r="H39" s="1865" t="s">
        <v>32</v>
      </c>
      <c r="I39" s="1854" t="s">
        <v>55</v>
      </c>
      <c r="J39" s="1854" t="s">
        <v>55</v>
      </c>
      <c r="K39" s="1857" t="s">
        <v>5913</v>
      </c>
      <c r="L39" s="1857">
        <v>158702.12</v>
      </c>
      <c r="M39" s="1836">
        <v>0</v>
      </c>
      <c r="N39" s="1857">
        <v>2020.12</v>
      </c>
      <c r="O39" s="1857" t="s">
        <v>5914</v>
      </c>
      <c r="P39" s="1854" t="s">
        <v>5915</v>
      </c>
      <c r="Q39" s="1876">
        <v>18605163234</v>
      </c>
      <c r="R39" s="1857" t="s">
        <v>5916</v>
      </c>
      <c r="S39" s="1835" t="s">
        <v>5872</v>
      </c>
      <c r="T39" s="1829"/>
    </row>
    <row r="40" spans="1:22" s="1878" customFormat="1" ht="18" customHeight="1">
      <c r="A40" s="1838"/>
      <c r="B40" s="1837" t="s">
        <v>1417</v>
      </c>
      <c r="C40" s="1837" t="s">
        <v>5917</v>
      </c>
      <c r="D40" s="1838" t="s">
        <v>5918</v>
      </c>
      <c r="E40" s="1877">
        <v>240.85079999999999</v>
      </c>
      <c r="F40" s="1837" t="s">
        <v>5919</v>
      </c>
      <c r="G40" s="1837" t="s">
        <v>31</v>
      </c>
      <c r="H40" s="1872" t="s">
        <v>32</v>
      </c>
      <c r="I40" s="1838" t="s">
        <v>5919</v>
      </c>
      <c r="J40" s="1838" t="s">
        <v>5919</v>
      </c>
      <c r="K40" s="1837" t="s">
        <v>5913</v>
      </c>
      <c r="L40" s="1837">
        <v>383656.14</v>
      </c>
      <c r="M40" s="1836">
        <v>0</v>
      </c>
      <c r="N40" s="1837">
        <v>2021.03</v>
      </c>
      <c r="O40" s="1837" t="s">
        <v>5914</v>
      </c>
      <c r="P40" s="1838" t="s">
        <v>5915</v>
      </c>
      <c r="Q40" s="1876">
        <v>18605163234</v>
      </c>
      <c r="R40" s="1837" t="s">
        <v>5916</v>
      </c>
      <c r="S40" s="1835" t="s">
        <v>5872</v>
      </c>
      <c r="T40" s="1835"/>
      <c r="U40" s="1826"/>
      <c r="V40" s="1826"/>
    </row>
    <row r="41" spans="1:22" s="1878" customFormat="1" ht="18" customHeight="1">
      <c r="A41" s="1838"/>
      <c r="B41" s="1837" t="s">
        <v>1457</v>
      </c>
      <c r="C41" s="1837" t="s">
        <v>5920</v>
      </c>
      <c r="D41" s="1838" t="s">
        <v>1275</v>
      </c>
      <c r="E41" s="1877">
        <v>8439.23</v>
      </c>
      <c r="F41" s="1837" t="s">
        <v>5919</v>
      </c>
      <c r="G41" s="1837" t="s">
        <v>31</v>
      </c>
      <c r="H41" s="1872" t="s">
        <v>32</v>
      </c>
      <c r="I41" s="1838" t="s">
        <v>5919</v>
      </c>
      <c r="J41" s="1838" t="s">
        <v>5919</v>
      </c>
      <c r="K41" s="1837" t="s">
        <v>5913</v>
      </c>
      <c r="L41" s="1837">
        <v>291265.46000000002</v>
      </c>
      <c r="M41" s="1836">
        <v>0</v>
      </c>
      <c r="N41" s="1837">
        <v>2021.03</v>
      </c>
      <c r="O41" s="1837" t="s">
        <v>5914</v>
      </c>
      <c r="P41" s="1838" t="s">
        <v>5915</v>
      </c>
      <c r="Q41" s="1876">
        <v>18605163234</v>
      </c>
      <c r="R41" s="1837" t="s">
        <v>5916</v>
      </c>
      <c r="S41" s="1835" t="s">
        <v>5872</v>
      </c>
      <c r="T41" s="1835"/>
      <c r="U41" s="1826"/>
      <c r="V41" s="1826"/>
    </row>
    <row r="42" spans="1:22" s="1878" customFormat="1" ht="18" customHeight="1">
      <c r="A42" s="1838"/>
      <c r="B42" s="1837" t="s">
        <v>1417</v>
      </c>
      <c r="C42" s="1837" t="s">
        <v>5917</v>
      </c>
      <c r="D42" s="1838" t="s">
        <v>2928</v>
      </c>
      <c r="E42" s="1877">
        <v>561.38</v>
      </c>
      <c r="F42" s="1837" t="s">
        <v>5919</v>
      </c>
      <c r="G42" s="1837" t="s">
        <v>31</v>
      </c>
      <c r="H42" s="1872" t="s">
        <v>32</v>
      </c>
      <c r="I42" s="1838" t="s">
        <v>5919</v>
      </c>
      <c r="J42" s="1838" t="s">
        <v>5919</v>
      </c>
      <c r="K42" s="1837" t="s">
        <v>5921</v>
      </c>
      <c r="L42" s="1837">
        <v>834618.04</v>
      </c>
      <c r="M42" s="1836">
        <v>0</v>
      </c>
      <c r="N42" s="1837">
        <v>2022.03</v>
      </c>
      <c r="O42" s="1837" t="s">
        <v>5914</v>
      </c>
      <c r="P42" s="1838" t="s">
        <v>5915</v>
      </c>
      <c r="Q42" s="1876">
        <v>18605163235</v>
      </c>
      <c r="R42" s="1837" t="s">
        <v>5916</v>
      </c>
      <c r="S42" s="1835" t="s">
        <v>5872</v>
      </c>
      <c r="T42" s="1835"/>
      <c r="U42" s="1826"/>
      <c r="V42" s="1826"/>
    </row>
    <row r="43" spans="1:22" s="1878" customFormat="1" ht="18" customHeight="1">
      <c r="A43" s="1838"/>
      <c r="B43" s="1837" t="s">
        <v>1457</v>
      </c>
      <c r="C43" s="1837" t="s">
        <v>5922</v>
      </c>
      <c r="D43" s="1838" t="s">
        <v>1275</v>
      </c>
      <c r="E43" s="1877">
        <v>12424.41</v>
      </c>
      <c r="F43" s="1837" t="s">
        <v>5919</v>
      </c>
      <c r="G43" s="1837" t="s">
        <v>31</v>
      </c>
      <c r="H43" s="1872" t="s">
        <v>32</v>
      </c>
      <c r="I43" s="1838" t="s">
        <v>5919</v>
      </c>
      <c r="J43" s="1838" t="s">
        <v>5919</v>
      </c>
      <c r="K43" s="1837" t="s">
        <v>5921</v>
      </c>
      <c r="L43" s="1837">
        <v>351841.68</v>
      </c>
      <c r="M43" s="1836">
        <v>0</v>
      </c>
      <c r="N43" s="1837">
        <v>2023.03</v>
      </c>
      <c r="O43" s="1837" t="s">
        <v>5914</v>
      </c>
      <c r="P43" s="1838" t="s">
        <v>5915</v>
      </c>
      <c r="Q43" s="1876">
        <v>18605163236</v>
      </c>
      <c r="R43" s="1837" t="s">
        <v>5916</v>
      </c>
      <c r="S43" s="1835" t="s">
        <v>5872</v>
      </c>
      <c r="T43" s="1835"/>
      <c r="U43" s="1826"/>
      <c r="V43" s="1826"/>
    </row>
    <row r="44" spans="1:22" s="1878" customFormat="1" ht="18" customHeight="1">
      <c r="A44" s="1838"/>
      <c r="B44" s="1837" t="s">
        <v>1457</v>
      </c>
      <c r="C44" s="1837" t="s">
        <v>5922</v>
      </c>
      <c r="D44" s="1838" t="s">
        <v>1275</v>
      </c>
      <c r="E44" s="1877">
        <v>33288.400000000001</v>
      </c>
      <c r="F44" s="1837" t="s">
        <v>5919</v>
      </c>
      <c r="G44" s="1837" t="s">
        <v>31</v>
      </c>
      <c r="H44" s="1872" t="s">
        <v>32</v>
      </c>
      <c r="I44" s="1838" t="s">
        <v>5919</v>
      </c>
      <c r="J44" s="1838" t="s">
        <v>5919</v>
      </c>
      <c r="K44" s="1837" t="s">
        <v>5921</v>
      </c>
      <c r="L44" s="1837">
        <v>1031045.47</v>
      </c>
      <c r="M44" s="1836">
        <v>0</v>
      </c>
      <c r="N44" s="1837">
        <v>2024.03</v>
      </c>
      <c r="O44" s="1837" t="s">
        <v>5914</v>
      </c>
      <c r="P44" s="1838" t="s">
        <v>5915</v>
      </c>
      <c r="Q44" s="1876">
        <v>18605163237</v>
      </c>
      <c r="R44" s="1837" t="s">
        <v>5916</v>
      </c>
      <c r="S44" s="1835" t="s">
        <v>5872</v>
      </c>
      <c r="T44" s="1835"/>
      <c r="U44" s="1826"/>
      <c r="V44" s="1826"/>
    </row>
    <row r="45" spans="1:22" s="1878" customFormat="1" ht="18" customHeight="1">
      <c r="A45" s="1838"/>
      <c r="B45" s="1855" t="s">
        <v>1417</v>
      </c>
      <c r="C45" s="1855" t="s">
        <v>5917</v>
      </c>
      <c r="D45" s="1838" t="s">
        <v>1275</v>
      </c>
      <c r="E45" s="1877">
        <v>1159.7</v>
      </c>
      <c r="F45" s="1837" t="s">
        <v>5919</v>
      </c>
      <c r="G45" s="1837" t="s">
        <v>31</v>
      </c>
      <c r="H45" s="1872" t="s">
        <v>32</v>
      </c>
      <c r="I45" s="1838" t="s">
        <v>5919</v>
      </c>
      <c r="J45" s="1838" t="s">
        <v>5919</v>
      </c>
      <c r="K45" s="1837" t="s">
        <v>5921</v>
      </c>
      <c r="L45" s="1837">
        <v>1724155.75</v>
      </c>
      <c r="M45" s="1837">
        <v>0</v>
      </c>
      <c r="N45" s="1837">
        <v>2021.04</v>
      </c>
      <c r="O45" s="1837" t="s">
        <v>5914</v>
      </c>
      <c r="P45" s="1838" t="s">
        <v>5915</v>
      </c>
      <c r="Q45" s="1876">
        <v>18605163271</v>
      </c>
      <c r="R45" s="1837" t="s">
        <v>5916</v>
      </c>
      <c r="S45" s="1835" t="s">
        <v>5872</v>
      </c>
      <c r="T45" s="1855"/>
      <c r="U45" s="1826"/>
      <c r="V45" s="1826"/>
    </row>
    <row r="46" spans="1:22" s="1878" customFormat="1" ht="18" customHeight="1">
      <c r="A46" s="1838"/>
      <c r="B46" s="1855" t="s">
        <v>1457</v>
      </c>
      <c r="C46" s="1855" t="s">
        <v>5923</v>
      </c>
      <c r="D46" s="1838" t="s">
        <v>1275</v>
      </c>
      <c r="E46" s="1877">
        <v>33589.449999999997</v>
      </c>
      <c r="F46" s="1837" t="s">
        <v>5919</v>
      </c>
      <c r="G46" s="1837" t="s">
        <v>31</v>
      </c>
      <c r="H46" s="1872" t="s">
        <v>32</v>
      </c>
      <c r="I46" s="1838" t="s">
        <v>5919</v>
      </c>
      <c r="J46" s="1838" t="s">
        <v>5919</v>
      </c>
      <c r="K46" s="1837" t="s">
        <v>5921</v>
      </c>
      <c r="L46" s="1837">
        <v>1040381.21</v>
      </c>
      <c r="M46" s="1837">
        <v>0</v>
      </c>
      <c r="N46" s="1837">
        <v>2021.04</v>
      </c>
      <c r="O46" s="1837" t="s">
        <v>5914</v>
      </c>
      <c r="P46" s="1838" t="s">
        <v>5915</v>
      </c>
      <c r="Q46" s="1876">
        <v>18605163272</v>
      </c>
      <c r="R46" s="1837" t="s">
        <v>5916</v>
      </c>
      <c r="S46" s="1835" t="s">
        <v>5872</v>
      </c>
      <c r="T46" s="1835"/>
      <c r="U46" s="1826"/>
      <c r="V46" s="1826"/>
    </row>
    <row r="47" spans="1:22" s="1878" customFormat="1" ht="18" customHeight="1">
      <c r="A47" s="1838"/>
      <c r="B47" s="1855" t="s">
        <v>1457</v>
      </c>
      <c r="C47" s="1855" t="s">
        <v>5923</v>
      </c>
      <c r="D47" s="1838" t="s">
        <v>1275</v>
      </c>
      <c r="E47" s="1877">
        <v>3933.28</v>
      </c>
      <c r="F47" s="1837" t="s">
        <v>5919</v>
      </c>
      <c r="G47" s="1837" t="s">
        <v>31</v>
      </c>
      <c r="H47" s="1872" t="s">
        <v>32</v>
      </c>
      <c r="I47" s="1838" t="s">
        <v>5919</v>
      </c>
      <c r="J47" s="1838" t="s">
        <v>5919</v>
      </c>
      <c r="K47" s="1837" t="s">
        <v>5921</v>
      </c>
      <c r="L47" s="1837">
        <v>111384.97</v>
      </c>
      <c r="M47" s="1837">
        <v>0</v>
      </c>
      <c r="N47" s="1837">
        <v>2021.04</v>
      </c>
      <c r="O47" s="1837" t="s">
        <v>5914</v>
      </c>
      <c r="P47" s="1838" t="s">
        <v>5915</v>
      </c>
      <c r="Q47" s="1876">
        <v>18605163273</v>
      </c>
      <c r="R47" s="1837" t="s">
        <v>5916</v>
      </c>
      <c r="S47" s="1835" t="s">
        <v>5872</v>
      </c>
      <c r="T47" s="1835"/>
      <c r="U47" s="1826"/>
      <c r="V47" s="1826"/>
    </row>
    <row r="48" spans="1:22" s="1878" customFormat="1" ht="18" customHeight="1">
      <c r="A48" s="1838"/>
      <c r="B48" s="1855" t="s">
        <v>1457</v>
      </c>
      <c r="C48" s="1855" t="s">
        <v>5923</v>
      </c>
      <c r="D48" s="1838" t="s">
        <v>1275</v>
      </c>
      <c r="E48" s="1877">
        <v>8439.23</v>
      </c>
      <c r="F48" s="1837" t="s">
        <v>5919</v>
      </c>
      <c r="G48" s="1837" t="s">
        <v>31</v>
      </c>
      <c r="H48" s="1872" t="s">
        <v>32</v>
      </c>
      <c r="I48" s="1838" t="s">
        <v>5919</v>
      </c>
      <c r="J48" s="1838" t="s">
        <v>5919</v>
      </c>
      <c r="K48" s="1837" t="s">
        <v>5921</v>
      </c>
      <c r="L48" s="1837">
        <v>261392.07</v>
      </c>
      <c r="M48" s="1837">
        <v>0</v>
      </c>
      <c r="N48" s="1837">
        <v>2021.05</v>
      </c>
      <c r="O48" s="1837" t="s">
        <v>5914</v>
      </c>
      <c r="P48" s="1838" t="s">
        <v>5915</v>
      </c>
      <c r="Q48" s="1876">
        <v>18605163272</v>
      </c>
      <c r="R48" s="1837" t="s">
        <v>5916</v>
      </c>
      <c r="S48" s="1835" t="s">
        <v>5872</v>
      </c>
      <c r="T48" s="1835"/>
      <c r="U48" s="1826"/>
      <c r="V48" s="1826"/>
    </row>
    <row r="49" spans="1:22" s="1878" customFormat="1" ht="18" customHeight="1">
      <c r="A49" s="1838"/>
      <c r="B49" s="1855" t="s">
        <v>1417</v>
      </c>
      <c r="C49" s="1855" t="s">
        <v>5917</v>
      </c>
      <c r="D49" s="1838" t="s">
        <v>3084</v>
      </c>
      <c r="E49" s="1877">
        <v>35</v>
      </c>
      <c r="F49" s="1837" t="s">
        <v>5919</v>
      </c>
      <c r="G49" s="1837" t="s">
        <v>31</v>
      </c>
      <c r="H49" s="1872" t="s">
        <v>32</v>
      </c>
      <c r="I49" s="1838" t="s">
        <v>5919</v>
      </c>
      <c r="J49" s="1838" t="s">
        <v>5919</v>
      </c>
      <c r="K49" s="1837" t="s">
        <v>5913</v>
      </c>
      <c r="L49" s="1837">
        <v>55752.21</v>
      </c>
      <c r="M49" s="1836">
        <v>0</v>
      </c>
      <c r="N49" s="1837">
        <v>2021.06</v>
      </c>
      <c r="O49" s="1837" t="s">
        <v>5914</v>
      </c>
      <c r="P49" s="1838" t="s">
        <v>5915</v>
      </c>
      <c r="Q49" s="1876">
        <v>18605163234</v>
      </c>
      <c r="R49" s="1837" t="s">
        <v>5916</v>
      </c>
      <c r="S49" s="1835" t="s">
        <v>5872</v>
      </c>
      <c r="T49" s="1835"/>
      <c r="U49" s="1826"/>
      <c r="V49" s="1826"/>
    </row>
    <row r="50" spans="1:22" s="1878" customFormat="1" ht="18" customHeight="1">
      <c r="A50" s="1838"/>
      <c r="B50" s="1855" t="s">
        <v>1457</v>
      </c>
      <c r="C50" s="1855" t="s">
        <v>5923</v>
      </c>
      <c r="D50" s="1838" t="s">
        <v>1275</v>
      </c>
      <c r="E50" s="1877">
        <v>4219.6099999999997</v>
      </c>
      <c r="F50" s="1837" t="s">
        <v>5919</v>
      </c>
      <c r="G50" s="1837" t="s">
        <v>31</v>
      </c>
      <c r="H50" s="1872" t="s">
        <v>32</v>
      </c>
      <c r="I50" s="1838" t="s">
        <v>5919</v>
      </c>
      <c r="J50" s="1838" t="s">
        <v>5919</v>
      </c>
      <c r="K50" s="1837" t="s">
        <v>5921</v>
      </c>
      <c r="L50" s="1837">
        <v>130695.88</v>
      </c>
      <c r="M50" s="1836">
        <v>0</v>
      </c>
      <c r="N50" s="1837">
        <v>2021.06</v>
      </c>
      <c r="O50" s="1837" t="s">
        <v>5914</v>
      </c>
      <c r="P50" s="1838" t="s">
        <v>5915</v>
      </c>
      <c r="Q50" s="1876">
        <v>18605163234</v>
      </c>
      <c r="R50" s="1837" t="s">
        <v>5916</v>
      </c>
      <c r="S50" s="1835" t="s">
        <v>5872</v>
      </c>
      <c r="T50" s="1835"/>
      <c r="U50" s="1826"/>
      <c r="V50" s="1826"/>
    </row>
    <row r="51" spans="1:22" s="1878" customFormat="1" ht="18" customHeight="1">
      <c r="A51" s="1838"/>
      <c r="B51" s="1855" t="s">
        <v>1424</v>
      </c>
      <c r="C51" s="1855" t="s">
        <v>5924</v>
      </c>
      <c r="D51" s="1838" t="s">
        <v>30</v>
      </c>
      <c r="E51" s="1877">
        <v>1720</v>
      </c>
      <c r="F51" s="1837" t="s">
        <v>5919</v>
      </c>
      <c r="G51" s="1837" t="s">
        <v>31</v>
      </c>
      <c r="H51" s="1872" t="s">
        <v>32</v>
      </c>
      <c r="I51" s="1838" t="s">
        <v>5919</v>
      </c>
      <c r="J51" s="1838" t="s">
        <v>5919</v>
      </c>
      <c r="K51" s="1837" t="s">
        <v>5921</v>
      </c>
      <c r="L51" s="1837">
        <v>149168.14000000001</v>
      </c>
      <c r="M51" s="1836">
        <v>0</v>
      </c>
      <c r="N51" s="1837">
        <v>2021.06</v>
      </c>
      <c r="O51" s="1837" t="s">
        <v>5914</v>
      </c>
      <c r="P51" s="1838" t="s">
        <v>5915</v>
      </c>
      <c r="Q51" s="1876">
        <v>18605163234</v>
      </c>
      <c r="R51" s="1837" t="s">
        <v>5916</v>
      </c>
      <c r="S51" s="1835" t="s">
        <v>5872</v>
      </c>
      <c r="T51" s="1835"/>
      <c r="U51" s="1826"/>
      <c r="V51" s="1826"/>
    </row>
    <row r="52" spans="1:22" s="1878" customFormat="1" ht="18" customHeight="1">
      <c r="A52" s="1838"/>
      <c r="B52" s="1855" t="s">
        <v>1417</v>
      </c>
      <c r="C52" s="1855" t="s">
        <v>5917</v>
      </c>
      <c r="D52" s="1838" t="s">
        <v>3084</v>
      </c>
      <c r="E52" s="1877">
        <f>196.04-84.7</f>
        <v>111.33999999999999</v>
      </c>
      <c r="F52" s="1837" t="s">
        <v>55</v>
      </c>
      <c r="G52" s="1837" t="s">
        <v>31</v>
      </c>
      <c r="H52" s="1872" t="s">
        <v>32</v>
      </c>
      <c r="I52" s="1838" t="s">
        <v>55</v>
      </c>
      <c r="J52" s="1838" t="s">
        <v>55</v>
      </c>
      <c r="K52" s="1837" t="s">
        <v>5921</v>
      </c>
      <c r="L52" s="1837">
        <f>291457.7-62963.02</f>
        <v>228494.68000000002</v>
      </c>
      <c r="M52" s="1836">
        <v>0</v>
      </c>
      <c r="N52" s="1837">
        <v>2021.07</v>
      </c>
      <c r="O52" s="1837" t="s">
        <v>5914</v>
      </c>
      <c r="P52" s="1838" t="s">
        <v>5915</v>
      </c>
      <c r="Q52" s="1879">
        <v>18605163234</v>
      </c>
      <c r="R52" s="1837" t="s">
        <v>5916</v>
      </c>
      <c r="S52" s="1835" t="s">
        <v>5872</v>
      </c>
      <c r="T52" s="1835"/>
      <c r="U52" s="1826"/>
      <c r="V52" s="1826"/>
    </row>
    <row r="53" spans="1:22" s="1878" customFormat="1" ht="18" customHeight="1">
      <c r="A53" s="1838"/>
      <c r="B53" s="1855" t="s">
        <v>1417</v>
      </c>
      <c r="C53" s="1855" t="s">
        <v>5917</v>
      </c>
      <c r="D53" s="1838" t="s">
        <v>3084</v>
      </c>
      <c r="E53" s="1877">
        <v>40.799999999999997</v>
      </c>
      <c r="F53" s="1837" t="s">
        <v>55</v>
      </c>
      <c r="G53" s="1837" t="s">
        <v>31</v>
      </c>
      <c r="H53" s="1872" t="s">
        <v>32</v>
      </c>
      <c r="I53" s="1838" t="s">
        <v>55</v>
      </c>
      <c r="J53" s="1838" t="s">
        <v>55</v>
      </c>
      <c r="K53" s="1837" t="s">
        <v>5913</v>
      </c>
      <c r="L53" s="1837">
        <v>64991.15</v>
      </c>
      <c r="M53" s="1836">
        <v>0</v>
      </c>
      <c r="N53" s="1880" t="s">
        <v>5925</v>
      </c>
      <c r="O53" s="1837" t="s">
        <v>5926</v>
      </c>
      <c r="P53" s="1838" t="s">
        <v>5915</v>
      </c>
      <c r="Q53" s="1879">
        <v>18605163234</v>
      </c>
      <c r="R53" s="1837" t="s">
        <v>5916</v>
      </c>
      <c r="S53" s="1835" t="s">
        <v>5872</v>
      </c>
      <c r="T53" s="1835"/>
      <c r="U53" s="1826"/>
      <c r="V53" s="1826"/>
    </row>
    <row r="54" spans="1:22" s="1878" customFormat="1" ht="18" customHeight="1">
      <c r="A54" s="1838"/>
      <c r="B54" s="1855" t="s">
        <v>5927</v>
      </c>
      <c r="C54" s="1855" t="s">
        <v>5928</v>
      </c>
      <c r="D54" s="1838" t="s">
        <v>575</v>
      </c>
      <c r="E54" s="1877">
        <v>882</v>
      </c>
      <c r="F54" s="1837" t="s">
        <v>55</v>
      </c>
      <c r="G54" s="1837" t="s">
        <v>31</v>
      </c>
      <c r="H54" s="1872" t="s">
        <v>32</v>
      </c>
      <c r="I54" s="1838" t="s">
        <v>55</v>
      </c>
      <c r="J54" s="1838" t="s">
        <v>55</v>
      </c>
      <c r="K54" s="1837" t="s">
        <v>5929</v>
      </c>
      <c r="L54" s="1837">
        <v>115518.59</v>
      </c>
      <c r="M54" s="1836">
        <v>115518.59</v>
      </c>
      <c r="N54" s="1880" t="s">
        <v>5925</v>
      </c>
      <c r="O54" s="1837" t="s">
        <v>5914</v>
      </c>
      <c r="P54" s="1838" t="s">
        <v>5915</v>
      </c>
      <c r="Q54" s="1879">
        <v>18605163234</v>
      </c>
      <c r="R54" s="1837" t="s">
        <v>5916</v>
      </c>
      <c r="S54" s="1835" t="s">
        <v>5872</v>
      </c>
      <c r="T54" s="1835"/>
      <c r="U54" s="1826"/>
      <c r="V54" s="1826"/>
    </row>
    <row r="55" spans="1:22" s="1878" customFormat="1" ht="18" customHeight="1">
      <c r="A55" s="1838"/>
      <c r="B55" s="1855" t="s">
        <v>1424</v>
      </c>
      <c r="C55" s="1855" t="s">
        <v>5930</v>
      </c>
      <c r="D55" s="1855" t="s">
        <v>3084</v>
      </c>
      <c r="E55" s="1855">
        <v>6.4</v>
      </c>
      <c r="F55" s="1837" t="s">
        <v>55</v>
      </c>
      <c r="G55" s="1855" t="s">
        <v>31</v>
      </c>
      <c r="H55" s="1855" t="s">
        <v>32</v>
      </c>
      <c r="I55" s="1855" t="s">
        <v>55</v>
      </c>
      <c r="J55" s="1855" t="s">
        <v>5931</v>
      </c>
      <c r="K55" s="1855" t="s">
        <v>5932</v>
      </c>
      <c r="L55" s="1881">
        <v>11893.81</v>
      </c>
      <c r="M55" s="1882">
        <v>0</v>
      </c>
      <c r="N55" s="1837">
        <v>2020.12</v>
      </c>
      <c r="O55" s="1855" t="s">
        <v>5933</v>
      </c>
      <c r="P55" s="1855" t="s">
        <v>5934</v>
      </c>
      <c r="Q55" s="1883">
        <v>13306050175</v>
      </c>
      <c r="R55" s="1855" t="s">
        <v>5935</v>
      </c>
      <c r="S55" s="1855" t="s">
        <v>5872</v>
      </c>
      <c r="T55" s="1835"/>
      <c r="U55" s="1826"/>
      <c r="V55" s="1826"/>
    </row>
    <row r="56" spans="1:22" s="1830" customFormat="1" ht="18" customHeight="1">
      <c r="A56" s="1884"/>
      <c r="B56" s="1857" t="s">
        <v>1457</v>
      </c>
      <c r="C56" s="1857" t="s">
        <v>5936</v>
      </c>
      <c r="D56" s="1857" t="s">
        <v>1275</v>
      </c>
      <c r="E56" s="1857">
        <v>29447.993999999999</v>
      </c>
      <c r="F56" s="1857" t="s">
        <v>55</v>
      </c>
      <c r="G56" s="1857" t="s">
        <v>31</v>
      </c>
      <c r="H56" s="1857" t="s">
        <v>32</v>
      </c>
      <c r="I56" s="1857" t="s">
        <v>55</v>
      </c>
      <c r="J56" s="1857" t="s">
        <v>55</v>
      </c>
      <c r="K56" s="1857" t="s">
        <v>5913</v>
      </c>
      <c r="L56" s="1857">
        <v>1042406.86725664</v>
      </c>
      <c r="M56" s="1857">
        <v>0</v>
      </c>
      <c r="N56" s="1859">
        <v>2019.1</v>
      </c>
      <c r="O56" s="1857" t="s">
        <v>5937</v>
      </c>
      <c r="P56" s="1857" t="s">
        <v>5938</v>
      </c>
      <c r="Q56" s="1885">
        <v>18335193603</v>
      </c>
      <c r="R56" s="1857" t="s">
        <v>5939</v>
      </c>
      <c r="S56" s="1857" t="s">
        <v>5872</v>
      </c>
      <c r="T56" s="1829"/>
      <c r="U56" s="1870"/>
    </row>
    <row r="57" spans="1:22" s="1830" customFormat="1" ht="18" customHeight="1">
      <c r="A57" s="1884"/>
      <c r="B57" s="1857" t="s">
        <v>1457</v>
      </c>
      <c r="C57" s="1857" t="s">
        <v>5936</v>
      </c>
      <c r="D57" s="1857" t="s">
        <v>1275</v>
      </c>
      <c r="E57" s="1857">
        <v>21674.641</v>
      </c>
      <c r="F57" s="1857" t="s">
        <v>55</v>
      </c>
      <c r="G57" s="1857" t="s">
        <v>31</v>
      </c>
      <c r="H57" s="1857" t="s">
        <v>32</v>
      </c>
      <c r="I57" s="1857" t="s">
        <v>55</v>
      </c>
      <c r="J57" s="1857" t="s">
        <v>55</v>
      </c>
      <c r="K57" s="1857" t="s">
        <v>5913</v>
      </c>
      <c r="L57" s="1857">
        <v>767243.92920353997</v>
      </c>
      <c r="M57" s="1857">
        <v>0</v>
      </c>
      <c r="N57" s="1857">
        <v>2020.05</v>
      </c>
      <c r="O57" s="1857" t="s">
        <v>5937</v>
      </c>
      <c r="P57" s="1857" t="s">
        <v>5938</v>
      </c>
      <c r="Q57" s="1885">
        <v>18335193603</v>
      </c>
      <c r="R57" s="1857" t="s">
        <v>5939</v>
      </c>
      <c r="S57" s="1857" t="s">
        <v>5872</v>
      </c>
      <c r="T57" s="1829"/>
      <c r="U57" s="1870"/>
    </row>
    <row r="58" spans="1:22" s="1830" customFormat="1" ht="18" customHeight="1">
      <c r="A58" s="1834"/>
      <c r="B58" s="1857" t="s">
        <v>1417</v>
      </c>
      <c r="C58" s="1857" t="s">
        <v>5940</v>
      </c>
      <c r="D58" s="1857" t="s">
        <v>3084</v>
      </c>
      <c r="E58" s="1857">
        <v>227.04</v>
      </c>
      <c r="F58" s="1857" t="s">
        <v>55</v>
      </c>
      <c r="G58" s="1857" t="s">
        <v>31</v>
      </c>
      <c r="H58" s="1857" t="s">
        <v>32</v>
      </c>
      <c r="I58" s="1857" t="s">
        <v>55</v>
      </c>
      <c r="J58" s="1857" t="s">
        <v>55</v>
      </c>
      <c r="K58" s="1857" t="s">
        <v>5913</v>
      </c>
      <c r="L58" s="1857">
        <v>373711.85840707901</v>
      </c>
      <c r="M58" s="1857">
        <v>0</v>
      </c>
      <c r="N58" s="1859">
        <v>2019.1</v>
      </c>
      <c r="O58" s="1857" t="s">
        <v>5941</v>
      </c>
      <c r="P58" s="1857" t="s">
        <v>5938</v>
      </c>
      <c r="Q58" s="1885">
        <v>18335193603</v>
      </c>
      <c r="R58" s="1857" t="s">
        <v>5939</v>
      </c>
      <c r="S58" s="1857" t="s">
        <v>5872</v>
      </c>
      <c r="T58" s="1829"/>
      <c r="U58" s="1870"/>
    </row>
    <row r="59" spans="1:22" s="1830" customFormat="1" ht="18" customHeight="1">
      <c r="A59" s="1834"/>
      <c r="B59" s="1857" t="s">
        <v>1417</v>
      </c>
      <c r="C59" s="1857" t="s">
        <v>5940</v>
      </c>
      <c r="D59" s="1857" t="s">
        <v>3084</v>
      </c>
      <c r="E59" s="1857">
        <v>551.15</v>
      </c>
      <c r="F59" s="1857" t="s">
        <v>55</v>
      </c>
      <c r="G59" s="1857" t="s">
        <v>31</v>
      </c>
      <c r="H59" s="1857" t="s">
        <v>32</v>
      </c>
      <c r="I59" s="1857" t="s">
        <v>55</v>
      </c>
      <c r="J59" s="1857" t="s">
        <v>55</v>
      </c>
      <c r="K59" s="1857" t="s">
        <v>5913</v>
      </c>
      <c r="L59" s="1857">
        <v>907202.65486725699</v>
      </c>
      <c r="M59" s="1857">
        <v>0</v>
      </c>
      <c r="N59" s="1859">
        <v>2020.04</v>
      </c>
      <c r="O59" s="1857" t="s">
        <v>5937</v>
      </c>
      <c r="P59" s="1857" t="s">
        <v>5938</v>
      </c>
      <c r="Q59" s="1885">
        <v>18335193603</v>
      </c>
      <c r="R59" s="1857" t="s">
        <v>5939</v>
      </c>
      <c r="S59" s="1857" t="s">
        <v>5872</v>
      </c>
      <c r="T59" s="1829"/>
      <c r="U59" s="1870"/>
    </row>
    <row r="60" spans="1:22" ht="18" customHeight="1">
      <c r="A60" s="1834"/>
      <c r="B60" s="1837" t="s">
        <v>1417</v>
      </c>
      <c r="C60" s="1837" t="s">
        <v>5942</v>
      </c>
      <c r="D60" s="1838" t="s">
        <v>3084</v>
      </c>
      <c r="E60" s="1886">
        <v>60</v>
      </c>
      <c r="F60" s="1837" t="s">
        <v>55</v>
      </c>
      <c r="G60" s="1837" t="s">
        <v>31</v>
      </c>
      <c r="H60" s="1872" t="s">
        <v>32</v>
      </c>
      <c r="I60" s="1837" t="s">
        <v>55</v>
      </c>
      <c r="J60" s="1837" t="s">
        <v>55</v>
      </c>
      <c r="K60" s="1837" t="s">
        <v>5913</v>
      </c>
      <c r="L60" s="1837">
        <v>131681.41</v>
      </c>
      <c r="M60" s="1868">
        <v>0</v>
      </c>
      <c r="N60" s="1837">
        <v>2019.12</v>
      </c>
      <c r="O60" s="1837" t="s">
        <v>5943</v>
      </c>
      <c r="P60" s="1838" t="s">
        <v>5944</v>
      </c>
      <c r="Q60" s="1868">
        <v>18633903524</v>
      </c>
      <c r="R60" s="1857" t="s">
        <v>5945</v>
      </c>
      <c r="S60" s="1836" t="s">
        <v>5872</v>
      </c>
      <c r="T60" s="1835"/>
      <c r="U60" s="1887"/>
    </row>
    <row r="61" spans="1:22" ht="18" customHeight="1">
      <c r="A61" s="1834"/>
      <c r="B61" s="1837" t="s">
        <v>5946</v>
      </c>
      <c r="C61" s="1837" t="s">
        <v>5947</v>
      </c>
      <c r="D61" s="1837" t="s">
        <v>1103</v>
      </c>
      <c r="E61" s="1837">
        <v>2708.8879999999999</v>
      </c>
      <c r="F61" s="1837" t="s">
        <v>55</v>
      </c>
      <c r="G61" s="1837" t="s">
        <v>31</v>
      </c>
      <c r="H61" s="1837" t="s">
        <v>32</v>
      </c>
      <c r="I61" s="1837" t="s">
        <v>55</v>
      </c>
      <c r="J61" s="1837" t="s">
        <v>55</v>
      </c>
      <c r="K61" s="1837" t="s">
        <v>5913</v>
      </c>
      <c r="L61" s="1837">
        <v>100228.856</v>
      </c>
      <c r="M61" s="1868">
        <v>0</v>
      </c>
      <c r="N61" s="1837">
        <v>2021.04</v>
      </c>
      <c r="O61" s="1837" t="s">
        <v>5948</v>
      </c>
      <c r="P61" s="1837" t="s">
        <v>5944</v>
      </c>
      <c r="Q61" s="1888">
        <v>18633903524</v>
      </c>
      <c r="R61" s="1837" t="s">
        <v>5945</v>
      </c>
      <c r="S61" s="1837" t="s">
        <v>5872</v>
      </c>
      <c r="T61" s="1835"/>
      <c r="U61" s="1887"/>
    </row>
    <row r="62" spans="1:22" ht="18" customHeight="1">
      <c r="A62" s="1834"/>
      <c r="B62" s="1837" t="s">
        <v>5946</v>
      </c>
      <c r="C62" s="1837" t="s">
        <v>5949</v>
      </c>
      <c r="D62" s="1837" t="s">
        <v>3084</v>
      </c>
      <c r="E62" s="1837">
        <v>2344.23</v>
      </c>
      <c r="F62" s="1837" t="s">
        <v>55</v>
      </c>
      <c r="G62" s="1837" t="s">
        <v>31</v>
      </c>
      <c r="H62" s="1837" t="s">
        <v>32</v>
      </c>
      <c r="I62" s="1837" t="s">
        <v>55</v>
      </c>
      <c r="J62" s="1837" t="s">
        <v>55</v>
      </c>
      <c r="K62" s="1837" t="s">
        <v>5913</v>
      </c>
      <c r="L62" s="1837">
        <v>86736.51</v>
      </c>
      <c r="M62" s="1868">
        <v>0</v>
      </c>
      <c r="N62" s="1837">
        <v>2021.04</v>
      </c>
      <c r="O62" s="1837" t="s">
        <v>5948</v>
      </c>
      <c r="P62" s="1837" t="s">
        <v>5944</v>
      </c>
      <c r="Q62" s="1888">
        <v>18633903524</v>
      </c>
      <c r="R62" s="1837" t="s">
        <v>5945</v>
      </c>
      <c r="S62" s="1837" t="s">
        <v>5872</v>
      </c>
      <c r="T62" s="1835"/>
      <c r="U62" s="1887"/>
    </row>
    <row r="63" spans="1:22" ht="18" customHeight="1">
      <c r="A63" s="1834"/>
      <c r="B63" s="1837" t="s">
        <v>1417</v>
      </c>
      <c r="C63" s="1837" t="s">
        <v>2927</v>
      </c>
      <c r="D63" s="1837" t="s">
        <v>3084</v>
      </c>
      <c r="E63" s="1837">
        <v>23.833600000000001</v>
      </c>
      <c r="F63" s="1837" t="s">
        <v>55</v>
      </c>
      <c r="G63" s="1837" t="s">
        <v>31</v>
      </c>
      <c r="H63" s="1837" t="s">
        <v>32</v>
      </c>
      <c r="I63" s="1837" t="s">
        <v>55</v>
      </c>
      <c r="J63" s="1837" t="s">
        <v>55</v>
      </c>
      <c r="K63" s="1837" t="s">
        <v>5913</v>
      </c>
      <c r="L63" s="1837">
        <v>49097.216</v>
      </c>
      <c r="M63" s="1868">
        <v>0</v>
      </c>
      <c r="N63" s="1837">
        <v>2021.04</v>
      </c>
      <c r="O63" s="1837" t="s">
        <v>5948</v>
      </c>
      <c r="P63" s="1837" t="s">
        <v>5944</v>
      </c>
      <c r="Q63" s="1888">
        <v>18633903524</v>
      </c>
      <c r="R63" s="1837" t="s">
        <v>5945</v>
      </c>
      <c r="S63" s="1837" t="s">
        <v>5872</v>
      </c>
      <c r="T63" s="1835"/>
      <c r="U63" s="1887"/>
    </row>
    <row r="64" spans="1:22" ht="18" customHeight="1">
      <c r="A64" s="1834"/>
      <c r="B64" s="1837" t="s">
        <v>1417</v>
      </c>
      <c r="C64" s="1837" t="s">
        <v>5950</v>
      </c>
      <c r="D64" s="1837" t="s">
        <v>3084</v>
      </c>
      <c r="E64" s="1837">
        <v>22.982399999999998</v>
      </c>
      <c r="F64" s="1837" t="s">
        <v>55</v>
      </c>
      <c r="G64" s="1837" t="s">
        <v>31</v>
      </c>
      <c r="H64" s="1837" t="s">
        <v>32</v>
      </c>
      <c r="I64" s="1837" t="s">
        <v>55</v>
      </c>
      <c r="J64" s="1837" t="s">
        <v>55</v>
      </c>
      <c r="K64" s="1837" t="s">
        <v>5913</v>
      </c>
      <c r="L64" s="1837">
        <v>47343.743999999999</v>
      </c>
      <c r="M64" s="1868">
        <v>0</v>
      </c>
      <c r="N64" s="1837">
        <v>2021.04</v>
      </c>
      <c r="O64" s="1837" t="s">
        <v>5948</v>
      </c>
      <c r="P64" s="1837" t="s">
        <v>5944</v>
      </c>
      <c r="Q64" s="1888">
        <v>18633903524</v>
      </c>
      <c r="R64" s="1837" t="s">
        <v>5945</v>
      </c>
      <c r="S64" s="1837" t="s">
        <v>5872</v>
      </c>
      <c r="T64" s="1835"/>
      <c r="U64" s="1887"/>
    </row>
    <row r="65" spans="1:21" s="1878" customFormat="1" ht="18" customHeight="1">
      <c r="A65" s="1838"/>
      <c r="B65" s="1837" t="s">
        <v>1417</v>
      </c>
      <c r="C65" s="1837" t="s">
        <v>2927</v>
      </c>
      <c r="D65" s="1837" t="s">
        <v>3084</v>
      </c>
      <c r="E65" s="1837">
        <v>47.667000000000002</v>
      </c>
      <c r="F65" s="1837" t="s">
        <v>55</v>
      </c>
      <c r="G65" s="1837" t="s">
        <v>31</v>
      </c>
      <c r="H65" s="1837" t="s">
        <v>32</v>
      </c>
      <c r="I65" s="1837" t="s">
        <v>55</v>
      </c>
      <c r="J65" s="1837" t="s">
        <v>55</v>
      </c>
      <c r="K65" s="1837" t="s">
        <v>5913</v>
      </c>
      <c r="L65" s="1837">
        <v>110959.2426</v>
      </c>
      <c r="M65" s="1868">
        <v>0</v>
      </c>
      <c r="N65" s="1837">
        <v>2021.05</v>
      </c>
      <c r="O65" s="1837" t="s">
        <v>5948</v>
      </c>
      <c r="P65" s="1837" t="s">
        <v>5944</v>
      </c>
      <c r="Q65" s="1888">
        <v>18633903524</v>
      </c>
      <c r="R65" s="1837" t="s">
        <v>5945</v>
      </c>
      <c r="S65" s="1837" t="s">
        <v>5872</v>
      </c>
      <c r="T65" s="1835"/>
    </row>
    <row r="66" spans="1:21" s="1878" customFormat="1" ht="18" customHeight="1">
      <c r="A66" s="1838"/>
      <c r="B66" s="1837" t="s">
        <v>1417</v>
      </c>
      <c r="C66" s="1837" t="s">
        <v>5950</v>
      </c>
      <c r="D66" s="1837" t="s">
        <v>3084</v>
      </c>
      <c r="E66" s="1837">
        <v>45.965000000000003</v>
      </c>
      <c r="F66" s="1837" t="s">
        <v>55</v>
      </c>
      <c r="G66" s="1837" t="s">
        <v>31</v>
      </c>
      <c r="H66" s="1837" t="s">
        <v>5951</v>
      </c>
      <c r="I66" s="1837" t="s">
        <v>55</v>
      </c>
      <c r="J66" s="1837" t="s">
        <v>55</v>
      </c>
      <c r="K66" s="1837" t="s">
        <v>5913</v>
      </c>
      <c r="L66" s="1837">
        <v>106997.327</v>
      </c>
      <c r="M66" s="1889">
        <v>0</v>
      </c>
      <c r="N66" s="1837">
        <v>2021.05</v>
      </c>
      <c r="O66" s="1837" t="s">
        <v>5948</v>
      </c>
      <c r="P66" s="1837" t="s">
        <v>5944</v>
      </c>
      <c r="Q66" s="1888">
        <v>18633903524</v>
      </c>
      <c r="R66" s="1837" t="s">
        <v>5945</v>
      </c>
      <c r="S66" s="1837" t="s">
        <v>5872</v>
      </c>
      <c r="T66" s="1835"/>
    </row>
    <row r="67" spans="1:21" s="1878" customFormat="1" ht="18" customHeight="1">
      <c r="A67" s="1838"/>
      <c r="B67" s="1837" t="s">
        <v>29</v>
      </c>
      <c r="C67" s="1837" t="s">
        <v>5952</v>
      </c>
      <c r="D67" s="1837" t="s">
        <v>1103</v>
      </c>
      <c r="E67" s="1837">
        <v>2381.44</v>
      </c>
      <c r="F67" s="1837" t="s">
        <v>55</v>
      </c>
      <c r="G67" s="1837" t="s">
        <v>31</v>
      </c>
      <c r="H67" s="1837" t="s">
        <v>5951</v>
      </c>
      <c r="I67" s="1837" t="s">
        <v>55</v>
      </c>
      <c r="J67" s="1837" t="s">
        <v>55</v>
      </c>
      <c r="K67" s="1837" t="s">
        <v>5913</v>
      </c>
      <c r="L67" s="1837">
        <v>99568.006399999998</v>
      </c>
      <c r="M67" s="1889">
        <v>0</v>
      </c>
      <c r="N67" s="1837">
        <v>2021.05</v>
      </c>
      <c r="O67" s="1837" t="s">
        <v>5948</v>
      </c>
      <c r="P67" s="1837" t="s">
        <v>5944</v>
      </c>
      <c r="Q67" s="1888">
        <v>18633903524</v>
      </c>
      <c r="R67" s="1837" t="s">
        <v>5945</v>
      </c>
      <c r="S67" s="1837" t="s">
        <v>5872</v>
      </c>
      <c r="T67" s="1835"/>
    </row>
    <row r="68" spans="1:21" s="1878" customFormat="1" ht="18" customHeight="1">
      <c r="A68" s="1838"/>
      <c r="B68" s="1837" t="s">
        <v>29</v>
      </c>
      <c r="C68" s="1837" t="s">
        <v>5953</v>
      </c>
      <c r="D68" s="1837" t="s">
        <v>1103</v>
      </c>
      <c r="E68" s="1837">
        <v>2846.5650000000001</v>
      </c>
      <c r="F68" s="1837" t="s">
        <v>55</v>
      </c>
      <c r="G68" s="1837" t="s">
        <v>31</v>
      </c>
      <c r="H68" s="1837" t="s">
        <v>5951</v>
      </c>
      <c r="I68" s="1837" t="s">
        <v>55</v>
      </c>
      <c r="J68" s="1837" t="s">
        <v>55</v>
      </c>
      <c r="K68" s="1837" t="s">
        <v>5913</v>
      </c>
      <c r="L68" s="1837">
        <v>119014.88265</v>
      </c>
      <c r="M68" s="1889">
        <v>0</v>
      </c>
      <c r="N68" s="1837">
        <v>2021.05</v>
      </c>
      <c r="O68" s="1837" t="s">
        <v>5943</v>
      </c>
      <c r="P68" s="1837" t="s">
        <v>5944</v>
      </c>
      <c r="Q68" s="1888">
        <v>18633903524</v>
      </c>
      <c r="R68" s="1837" t="s">
        <v>5945</v>
      </c>
      <c r="S68" s="1837" t="s">
        <v>5872</v>
      </c>
      <c r="T68" s="1835"/>
    </row>
    <row r="69" spans="1:21" s="1878" customFormat="1" ht="18" customHeight="1">
      <c r="A69" s="1838"/>
      <c r="B69" s="1855" t="s">
        <v>29</v>
      </c>
      <c r="C69" s="1855" t="s">
        <v>5954</v>
      </c>
      <c r="D69" s="1855" t="s">
        <v>1103</v>
      </c>
      <c r="E69" s="1855">
        <v>9500</v>
      </c>
      <c r="F69" s="1837" t="s">
        <v>55</v>
      </c>
      <c r="G69" s="1855" t="s">
        <v>31</v>
      </c>
      <c r="H69" s="1855" t="s">
        <v>32</v>
      </c>
      <c r="I69" s="1855" t="s">
        <v>55</v>
      </c>
      <c r="J69" s="1855" t="s">
        <v>5931</v>
      </c>
      <c r="K69" s="1855" t="s">
        <v>5932</v>
      </c>
      <c r="L69" s="1881">
        <v>327876.11</v>
      </c>
      <c r="M69" s="1882">
        <v>0</v>
      </c>
      <c r="N69" s="1837">
        <v>2020.12</v>
      </c>
      <c r="O69" s="1855" t="s">
        <v>5955</v>
      </c>
      <c r="P69" s="1855" t="s">
        <v>5934</v>
      </c>
      <c r="Q69" s="1883">
        <v>13306050175</v>
      </c>
      <c r="R69" s="1855" t="s">
        <v>5935</v>
      </c>
      <c r="S69" s="1855" t="s">
        <v>5872</v>
      </c>
      <c r="T69" s="1835"/>
    </row>
    <row r="70" spans="1:21" s="1878" customFormat="1" ht="18" customHeight="1">
      <c r="A70" s="1838"/>
      <c r="B70" s="1855" t="s">
        <v>1417</v>
      </c>
      <c r="C70" s="1855" t="s">
        <v>5956</v>
      </c>
      <c r="D70" s="1855" t="s">
        <v>3084</v>
      </c>
      <c r="E70" s="1855">
        <v>91.504000000000005</v>
      </c>
      <c r="F70" s="1837" t="s">
        <v>55</v>
      </c>
      <c r="G70" s="1855" t="s">
        <v>31</v>
      </c>
      <c r="H70" s="1855" t="s">
        <v>32</v>
      </c>
      <c r="I70" s="1855" t="s">
        <v>55</v>
      </c>
      <c r="J70" s="1855" t="s">
        <v>5931</v>
      </c>
      <c r="K70" s="1855" t="s">
        <v>5932</v>
      </c>
      <c r="L70" s="1881">
        <v>161953.98000000001</v>
      </c>
      <c r="M70" s="1882">
        <v>0</v>
      </c>
      <c r="N70" s="1837">
        <v>2020.12</v>
      </c>
      <c r="O70" s="1855" t="s">
        <v>5955</v>
      </c>
      <c r="P70" s="1855" t="s">
        <v>5934</v>
      </c>
      <c r="Q70" s="1883">
        <v>13306050175</v>
      </c>
      <c r="R70" s="1855" t="s">
        <v>5935</v>
      </c>
      <c r="S70" s="1855" t="s">
        <v>5872</v>
      </c>
      <c r="T70" s="1835"/>
    </row>
    <row r="71" spans="1:21" s="1878" customFormat="1" ht="18" customHeight="1">
      <c r="A71" s="1838"/>
      <c r="B71" s="1855" t="s">
        <v>1417</v>
      </c>
      <c r="C71" s="1855" t="s">
        <v>5957</v>
      </c>
      <c r="D71" s="1855" t="s">
        <v>3084</v>
      </c>
      <c r="E71" s="1855">
        <v>1800</v>
      </c>
      <c r="F71" s="1837" t="s">
        <v>55</v>
      </c>
      <c r="G71" s="1855" t="s">
        <v>31</v>
      </c>
      <c r="H71" s="1855" t="s">
        <v>32</v>
      </c>
      <c r="I71" s="1855" t="s">
        <v>55</v>
      </c>
      <c r="J71" s="1855" t="s">
        <v>5931</v>
      </c>
      <c r="K71" s="1855" t="s">
        <v>5932</v>
      </c>
      <c r="L71" s="1881">
        <v>166019.41</v>
      </c>
      <c r="M71" s="1882">
        <v>0</v>
      </c>
      <c r="N71" s="1837">
        <v>2021.09</v>
      </c>
      <c r="O71" s="1855" t="s">
        <v>5955</v>
      </c>
      <c r="P71" s="1855" t="s">
        <v>5934</v>
      </c>
      <c r="Q71" s="1855">
        <v>13306050175</v>
      </c>
      <c r="R71" s="1855" t="s">
        <v>5935</v>
      </c>
      <c r="S71" s="1855" t="s">
        <v>5872</v>
      </c>
      <c r="T71" s="1835"/>
    </row>
    <row r="72" spans="1:21" s="1878" customFormat="1" ht="18" customHeight="1">
      <c r="A72" s="1838"/>
      <c r="B72" s="1855" t="s">
        <v>5946</v>
      </c>
      <c r="C72" s="1855" t="s">
        <v>5958</v>
      </c>
      <c r="D72" s="1855" t="s">
        <v>1103</v>
      </c>
      <c r="E72" s="1855">
        <v>35</v>
      </c>
      <c r="F72" s="1837" t="s">
        <v>55</v>
      </c>
      <c r="G72" s="1855" t="s">
        <v>31</v>
      </c>
      <c r="H72" s="1855" t="s">
        <v>32</v>
      </c>
      <c r="I72" s="1855" t="s">
        <v>55</v>
      </c>
      <c r="J72" s="1855" t="s">
        <v>5931</v>
      </c>
      <c r="K72" s="1855" t="s">
        <v>5932</v>
      </c>
      <c r="L72" s="1881">
        <v>144247.57</v>
      </c>
      <c r="M72" s="1882">
        <v>0</v>
      </c>
      <c r="N72" s="1837">
        <v>2021.09</v>
      </c>
      <c r="O72" s="1855" t="s">
        <v>5955</v>
      </c>
      <c r="P72" s="1855" t="s">
        <v>5934</v>
      </c>
      <c r="Q72" s="1855">
        <v>13306050175</v>
      </c>
      <c r="R72" s="1855" t="s">
        <v>5935</v>
      </c>
      <c r="S72" s="1855" t="s">
        <v>5872</v>
      </c>
      <c r="T72" s="1835"/>
    </row>
    <row r="73" spans="1:21" s="1893" customFormat="1" ht="18" customHeight="1">
      <c r="A73" s="1890"/>
      <c r="B73" s="1855"/>
      <c r="C73" s="1855"/>
      <c r="D73" s="1855"/>
      <c r="E73" s="1891"/>
      <c r="F73" s="1837"/>
      <c r="G73" s="1855"/>
      <c r="H73" s="1855"/>
      <c r="I73" s="1855"/>
      <c r="J73" s="1855"/>
      <c r="K73" s="1855"/>
      <c r="L73" s="1881"/>
      <c r="M73" s="1882"/>
      <c r="N73" s="1837"/>
      <c r="O73" s="1855"/>
      <c r="P73" s="1855"/>
      <c r="Q73" s="1883"/>
      <c r="R73" s="1855"/>
      <c r="S73" s="1892"/>
      <c r="T73" s="1835"/>
    </row>
    <row r="74" spans="1:21" s="1830" customFormat="1" ht="18" customHeight="1">
      <c r="A74" s="1894" t="s">
        <v>483</v>
      </c>
      <c r="B74" s="1829" t="s">
        <v>484</v>
      </c>
      <c r="C74" s="1829"/>
      <c r="D74" s="1829"/>
      <c r="E74" s="1886"/>
      <c r="F74" s="1829"/>
      <c r="G74" s="1829"/>
      <c r="H74" s="1829"/>
      <c r="I74" s="1829"/>
      <c r="J74" s="1829"/>
      <c r="K74" s="1852"/>
      <c r="L74" s="1843"/>
      <c r="M74" s="1866"/>
      <c r="N74" s="1831"/>
      <c r="O74" s="1829"/>
      <c r="P74" s="1837"/>
      <c r="Q74" s="1848"/>
      <c r="R74" s="1829"/>
      <c r="S74" s="1895"/>
      <c r="T74" s="1829"/>
      <c r="U74" s="1870"/>
    </row>
    <row r="75" spans="1:21" s="1830" customFormat="1" ht="18" customHeight="1">
      <c r="A75" s="1829">
        <v>1</v>
      </c>
      <c r="B75" s="1829" t="s">
        <v>485</v>
      </c>
      <c r="C75" s="1829" t="s">
        <v>2220</v>
      </c>
      <c r="D75" s="1829"/>
      <c r="E75" s="1829"/>
      <c r="F75" s="1829"/>
      <c r="G75" s="1829"/>
      <c r="H75" s="1829"/>
      <c r="I75" s="1829"/>
      <c r="J75" s="1829"/>
      <c r="K75" s="1852"/>
      <c r="L75" s="1843"/>
      <c r="M75" s="1866"/>
      <c r="N75" s="1831"/>
      <c r="O75" s="1829"/>
      <c r="P75" s="1837"/>
      <c r="Q75" s="1848"/>
      <c r="R75" s="1829"/>
      <c r="S75" s="1895"/>
      <c r="T75" s="1829"/>
      <c r="U75" s="1870"/>
    </row>
    <row r="76" spans="1:21" ht="18" customHeight="1">
      <c r="A76" s="1829"/>
      <c r="B76" s="1896" t="s">
        <v>5959</v>
      </c>
      <c r="C76" s="1896" t="s">
        <v>5960</v>
      </c>
      <c r="D76" s="1829" t="s">
        <v>2518</v>
      </c>
      <c r="E76" s="1897">
        <v>17</v>
      </c>
      <c r="F76" s="1898" t="s">
        <v>55</v>
      </c>
      <c r="G76" s="1899" t="s">
        <v>2964</v>
      </c>
      <c r="H76" s="1899" t="s">
        <v>41</v>
      </c>
      <c r="I76" s="1900" t="s">
        <v>55</v>
      </c>
      <c r="J76" s="1901" t="s">
        <v>5892</v>
      </c>
      <c r="K76" s="1901" t="s">
        <v>5892</v>
      </c>
      <c r="L76" s="1902">
        <v>64943</v>
      </c>
      <c r="M76" s="1866">
        <v>64943</v>
      </c>
      <c r="N76" s="1829">
        <v>2012.09</v>
      </c>
      <c r="O76" s="1898" t="s">
        <v>5890</v>
      </c>
      <c r="P76" s="1837" t="s">
        <v>5891</v>
      </c>
      <c r="Q76" s="1903">
        <v>13643450564</v>
      </c>
      <c r="R76" s="1901" t="s">
        <v>5892</v>
      </c>
      <c r="S76" s="1904" t="s">
        <v>5872</v>
      </c>
      <c r="T76" s="1829"/>
      <c r="U76" s="1887"/>
    </row>
    <row r="77" spans="1:21" ht="18" customHeight="1">
      <c r="A77" s="1829"/>
      <c r="B77" s="1896" t="s">
        <v>5959</v>
      </c>
      <c r="C77" s="1896" t="s">
        <v>5961</v>
      </c>
      <c r="D77" s="1829" t="s">
        <v>2518</v>
      </c>
      <c r="E77" s="1897">
        <v>15</v>
      </c>
      <c r="F77" s="1898" t="s">
        <v>55</v>
      </c>
      <c r="G77" s="1899" t="s">
        <v>2964</v>
      </c>
      <c r="H77" s="1899" t="s">
        <v>41</v>
      </c>
      <c r="I77" s="1900" t="s">
        <v>55</v>
      </c>
      <c r="J77" s="1901" t="s">
        <v>5892</v>
      </c>
      <c r="K77" s="1901" t="s">
        <v>5892</v>
      </c>
      <c r="L77" s="1902">
        <v>155057</v>
      </c>
      <c r="M77" s="1866">
        <v>155057</v>
      </c>
      <c r="N77" s="1829">
        <v>2012.09</v>
      </c>
      <c r="O77" s="1898" t="s">
        <v>5890</v>
      </c>
      <c r="P77" s="1837" t="s">
        <v>5891</v>
      </c>
      <c r="Q77" s="1903">
        <v>13643450564</v>
      </c>
      <c r="R77" s="1901" t="s">
        <v>5892</v>
      </c>
      <c r="S77" s="1904" t="s">
        <v>5872</v>
      </c>
      <c r="T77" s="1829"/>
      <c r="U77" s="1887"/>
    </row>
    <row r="78" spans="1:21" ht="18" customHeight="1">
      <c r="A78" s="1829"/>
      <c r="B78" s="1905" t="s">
        <v>5962</v>
      </c>
      <c r="C78" s="1905" t="s">
        <v>55</v>
      </c>
      <c r="D78" s="1906" t="s">
        <v>45</v>
      </c>
      <c r="E78" s="1907">
        <v>19.11</v>
      </c>
      <c r="F78" s="1908" t="s">
        <v>55</v>
      </c>
      <c r="G78" s="1899" t="s">
        <v>2964</v>
      </c>
      <c r="H78" s="1899" t="s">
        <v>41</v>
      </c>
      <c r="I78" s="1909" t="s">
        <v>55</v>
      </c>
      <c r="J78" s="1901" t="s">
        <v>5892</v>
      </c>
      <c r="K78" s="1901" t="s">
        <v>5892</v>
      </c>
      <c r="L78" s="1910">
        <v>101300</v>
      </c>
      <c r="M78" s="1866">
        <v>101300</v>
      </c>
      <c r="N78" s="1906">
        <v>2012.09</v>
      </c>
      <c r="O78" s="1908" t="s">
        <v>5890</v>
      </c>
      <c r="P78" s="1837" t="s">
        <v>5891</v>
      </c>
      <c r="Q78" s="1911">
        <v>13643450564</v>
      </c>
      <c r="R78" s="1901" t="s">
        <v>5892</v>
      </c>
      <c r="S78" s="1904" t="s">
        <v>5872</v>
      </c>
      <c r="T78" s="1829"/>
      <c r="U78" s="1887"/>
    </row>
    <row r="79" spans="1:21" ht="18" customHeight="1">
      <c r="A79" s="1829"/>
      <c r="B79" s="1905" t="s">
        <v>5963</v>
      </c>
      <c r="C79" s="1905" t="s">
        <v>5964</v>
      </c>
      <c r="D79" s="1905" t="s">
        <v>1850</v>
      </c>
      <c r="E79" s="1906">
        <v>73.430999999999997</v>
      </c>
      <c r="F79" s="1905">
        <v>73.430999999999997</v>
      </c>
      <c r="G79" s="1905" t="s">
        <v>31</v>
      </c>
      <c r="H79" s="1906" t="s">
        <v>32</v>
      </c>
      <c r="I79" s="1905" t="s">
        <v>55</v>
      </c>
      <c r="J79" s="1905" t="s">
        <v>5931</v>
      </c>
      <c r="K79" s="1906" t="s">
        <v>5965</v>
      </c>
      <c r="L79" s="1905">
        <v>250185.26</v>
      </c>
      <c r="M79" s="1905">
        <v>132175.79999999999</v>
      </c>
      <c r="N79" s="1906">
        <v>2020.05</v>
      </c>
      <c r="O79" s="1905" t="s">
        <v>5955</v>
      </c>
      <c r="P79" s="1837" t="s">
        <v>5934</v>
      </c>
      <c r="Q79" s="1912">
        <v>13306050175</v>
      </c>
      <c r="R79" s="1905" t="s">
        <v>5935</v>
      </c>
      <c r="S79" s="1913" t="s">
        <v>5872</v>
      </c>
      <c r="T79" s="1829"/>
      <c r="U79" s="1887"/>
    </row>
    <row r="80" spans="1:21" ht="18" customHeight="1">
      <c r="A80" s="1829"/>
      <c r="B80" s="1914" t="s">
        <v>492</v>
      </c>
      <c r="C80" s="1914" t="s">
        <v>5966</v>
      </c>
      <c r="D80" s="1915" t="s">
        <v>494</v>
      </c>
      <c r="E80" s="1916">
        <v>170</v>
      </c>
      <c r="F80" s="1917" t="s">
        <v>55</v>
      </c>
      <c r="G80" s="1917" t="s">
        <v>31</v>
      </c>
      <c r="H80" s="1917" t="s">
        <v>32</v>
      </c>
      <c r="I80" s="1917" t="s">
        <v>4736</v>
      </c>
      <c r="J80" s="1917" t="s">
        <v>5967</v>
      </c>
      <c r="K80" s="1918" t="s">
        <v>5968</v>
      </c>
      <c r="L80" s="1919">
        <v>58861.89</v>
      </c>
      <c r="M80" s="1919">
        <v>44146.42</v>
      </c>
      <c r="N80" s="1920">
        <v>2020.12</v>
      </c>
      <c r="O80" s="1917" t="s">
        <v>5969</v>
      </c>
      <c r="P80" s="1837" t="s">
        <v>5970</v>
      </c>
      <c r="Q80" s="1921">
        <v>18636810791</v>
      </c>
      <c r="R80" s="1917" t="s">
        <v>5971</v>
      </c>
      <c r="S80" s="1913" t="s">
        <v>5872</v>
      </c>
      <c r="T80" s="1829"/>
      <c r="U80" s="1887"/>
    </row>
    <row r="81" spans="1:25" s="1830" customFormat="1" ht="18" customHeight="1">
      <c r="A81" s="1834"/>
      <c r="B81" s="1829" t="s">
        <v>492</v>
      </c>
      <c r="C81" s="1829" t="s">
        <v>5972</v>
      </c>
      <c r="D81" s="1829" t="s">
        <v>494</v>
      </c>
      <c r="E81" s="1829">
        <v>494.6</v>
      </c>
      <c r="F81" s="1829" t="s">
        <v>55</v>
      </c>
      <c r="G81" s="1829" t="s">
        <v>31</v>
      </c>
      <c r="H81" s="1829" t="s">
        <v>41</v>
      </c>
      <c r="I81" s="1829" t="s">
        <v>55</v>
      </c>
      <c r="J81" s="1829" t="s">
        <v>4736</v>
      </c>
      <c r="K81" s="1829" t="s">
        <v>5973</v>
      </c>
      <c r="L81" s="1855">
        <v>125181.95</v>
      </c>
      <c r="M81" s="1866">
        <v>62590.97</v>
      </c>
      <c r="N81" s="1829">
        <v>2019.09</v>
      </c>
      <c r="O81" s="1829" t="s">
        <v>5974</v>
      </c>
      <c r="P81" s="1837" t="s">
        <v>5975</v>
      </c>
      <c r="Q81" s="1848">
        <v>18335831522</v>
      </c>
      <c r="R81" s="1829" t="s">
        <v>5976</v>
      </c>
      <c r="S81" s="1849" t="s">
        <v>5872</v>
      </c>
      <c r="T81" s="1829"/>
      <c r="U81" s="1870"/>
    </row>
    <row r="82" spans="1:25" ht="18" customHeight="1">
      <c r="A82" s="1855">
        <v>4</v>
      </c>
      <c r="B82" s="1837" t="s">
        <v>492</v>
      </c>
      <c r="C82" s="1837" t="s">
        <v>1713</v>
      </c>
      <c r="D82" s="1837" t="s">
        <v>494</v>
      </c>
      <c r="E82" s="1837">
        <v>283</v>
      </c>
      <c r="F82" s="1837" t="s">
        <v>55</v>
      </c>
      <c r="G82" s="1837" t="s">
        <v>31</v>
      </c>
      <c r="H82" s="1837" t="s">
        <v>32</v>
      </c>
      <c r="I82" s="1837" t="s">
        <v>55</v>
      </c>
      <c r="J82" s="1837" t="s">
        <v>55</v>
      </c>
      <c r="K82" s="1837" t="s">
        <v>55</v>
      </c>
      <c r="L82" s="1837">
        <v>35813.269999999997</v>
      </c>
      <c r="M82" s="1837">
        <v>28650.61</v>
      </c>
      <c r="N82" s="1837">
        <v>2021.08</v>
      </c>
      <c r="O82" s="1837" t="s">
        <v>5914</v>
      </c>
      <c r="P82" s="1837" t="s">
        <v>5915</v>
      </c>
      <c r="Q82" s="1837">
        <v>18605163234</v>
      </c>
      <c r="R82" s="1837" t="s">
        <v>5916</v>
      </c>
      <c r="S82" s="1837" t="s">
        <v>5872</v>
      </c>
      <c r="T82" s="1837"/>
      <c r="U82" s="1887"/>
    </row>
    <row r="83" spans="1:25" ht="18" customHeight="1">
      <c r="A83" s="1855"/>
      <c r="B83" s="1837" t="s">
        <v>5977</v>
      </c>
      <c r="C83" s="1837" t="s">
        <v>3397</v>
      </c>
      <c r="D83" s="1837" t="s">
        <v>1103</v>
      </c>
      <c r="E83" s="1837">
        <v>20955.12</v>
      </c>
      <c r="F83" s="1837" t="s">
        <v>55</v>
      </c>
      <c r="G83" s="1837" t="s">
        <v>31</v>
      </c>
      <c r="H83" s="1837" t="s">
        <v>32</v>
      </c>
      <c r="I83" s="1837" t="s">
        <v>55</v>
      </c>
      <c r="J83" s="1837" t="s">
        <v>55</v>
      </c>
      <c r="K83" s="1837" t="s">
        <v>5978</v>
      </c>
      <c r="L83" s="1837">
        <v>1019939.46</v>
      </c>
      <c r="M83" s="1837">
        <v>764954.59</v>
      </c>
      <c r="N83" s="1837">
        <v>2021.09</v>
      </c>
      <c r="O83" s="1837" t="s">
        <v>5914</v>
      </c>
      <c r="P83" s="1837" t="s">
        <v>5915</v>
      </c>
      <c r="Q83" s="1837">
        <v>18605163234</v>
      </c>
      <c r="R83" s="1837" t="s">
        <v>5916</v>
      </c>
      <c r="S83" s="1837" t="s">
        <v>5872</v>
      </c>
      <c r="T83" s="1837"/>
      <c r="U83" s="1887"/>
      <c r="Y83" s="1826" t="s">
        <v>5979</v>
      </c>
    </row>
    <row r="84" spans="1:25" ht="18" customHeight="1">
      <c r="A84" s="1829"/>
      <c r="B84" s="1922" t="s">
        <v>5963</v>
      </c>
      <c r="C84" s="1855" t="s">
        <v>5980</v>
      </c>
      <c r="D84" s="1855" t="s">
        <v>1850</v>
      </c>
      <c r="E84" s="1855"/>
      <c r="F84" s="1855">
        <v>14.728999999999999</v>
      </c>
      <c r="G84" s="1855" t="s">
        <v>31</v>
      </c>
      <c r="H84" s="1855" t="s">
        <v>32</v>
      </c>
      <c r="I84" s="1855" t="s">
        <v>55</v>
      </c>
      <c r="J84" s="1855" t="s">
        <v>55</v>
      </c>
      <c r="K84" s="1855" t="s">
        <v>5981</v>
      </c>
      <c r="L84" s="1919">
        <v>69082.92</v>
      </c>
      <c r="M84" s="1919">
        <v>44613.57</v>
      </c>
      <c r="N84" s="1855">
        <v>2021.03</v>
      </c>
      <c r="O84" s="1855" t="s">
        <v>5982</v>
      </c>
      <c r="P84" s="1837" t="s">
        <v>5983</v>
      </c>
      <c r="Q84" s="1883">
        <v>13834686587</v>
      </c>
      <c r="R84" s="1855" t="s">
        <v>5984</v>
      </c>
      <c r="S84" s="1913" t="s">
        <v>5872</v>
      </c>
      <c r="T84" s="1829"/>
      <c r="U84" s="1887"/>
    </row>
    <row r="85" spans="1:25" ht="18" customHeight="1">
      <c r="A85" s="1829"/>
      <c r="B85" s="1855" t="s">
        <v>486</v>
      </c>
      <c r="C85" s="1855" t="s">
        <v>5980</v>
      </c>
      <c r="D85" s="1855" t="s">
        <v>1850</v>
      </c>
      <c r="E85" s="1855"/>
      <c r="F85" s="1855">
        <v>3.7679999999999998</v>
      </c>
      <c r="G85" s="1855" t="s">
        <v>31</v>
      </c>
      <c r="H85" s="1855" t="s">
        <v>32</v>
      </c>
      <c r="I85" s="1855" t="s">
        <v>55</v>
      </c>
      <c r="J85" s="1855" t="s">
        <v>55</v>
      </c>
      <c r="K85" s="1855" t="s">
        <v>5981</v>
      </c>
      <c r="L85" s="1919">
        <v>19673.628318584098</v>
      </c>
      <c r="M85" s="1919">
        <v>12705.18</v>
      </c>
      <c r="N85" s="1855">
        <v>2021.05</v>
      </c>
      <c r="O85" s="1855" t="s">
        <v>5982</v>
      </c>
      <c r="P85" s="1855" t="s">
        <v>5983</v>
      </c>
      <c r="Q85" s="1883">
        <v>13834686587</v>
      </c>
      <c r="R85" s="1855" t="s">
        <v>5984</v>
      </c>
      <c r="S85" s="1855" t="s">
        <v>5985</v>
      </c>
      <c r="T85" s="1829"/>
      <c r="U85" s="1887"/>
    </row>
    <row r="86" spans="1:25" ht="18" customHeight="1">
      <c r="A86" s="1829"/>
      <c r="B86" s="1855" t="s">
        <v>5986</v>
      </c>
      <c r="C86" s="1836" t="s">
        <v>5987</v>
      </c>
      <c r="D86" s="1855" t="s">
        <v>5988</v>
      </c>
      <c r="E86" s="1855"/>
      <c r="F86" s="1855">
        <v>3.7679999999999998</v>
      </c>
      <c r="G86" s="1855" t="s">
        <v>31</v>
      </c>
      <c r="H86" s="1855" t="s">
        <v>32</v>
      </c>
      <c r="I86" s="1855" t="s">
        <v>55</v>
      </c>
      <c r="J86" s="1855" t="s">
        <v>55</v>
      </c>
      <c r="K86" s="1855" t="s">
        <v>5989</v>
      </c>
      <c r="L86" s="1855">
        <v>19673.63</v>
      </c>
      <c r="M86" s="1855">
        <v>17706.27</v>
      </c>
      <c r="N86" s="1855">
        <v>2021.09</v>
      </c>
      <c r="O86" s="1855" t="s">
        <v>5990</v>
      </c>
      <c r="P86" s="1855" t="s">
        <v>5983</v>
      </c>
      <c r="Q86" s="1855">
        <v>13834686587</v>
      </c>
      <c r="R86" s="1855" t="s">
        <v>5984</v>
      </c>
      <c r="S86" s="1855" t="s">
        <v>5985</v>
      </c>
      <c r="T86" s="1829"/>
      <c r="U86" s="1887"/>
    </row>
    <row r="87" spans="1:25" s="1830" customFormat="1" ht="18" customHeight="1">
      <c r="A87" s="1829">
        <v>2</v>
      </c>
      <c r="B87" s="1905" t="s">
        <v>815</v>
      </c>
      <c r="C87" s="1905"/>
      <c r="D87" s="1906"/>
      <c r="E87" s="1907"/>
      <c r="F87" s="1908"/>
      <c r="G87" s="1899"/>
      <c r="H87" s="1899"/>
      <c r="I87" s="1909"/>
      <c r="J87" s="1901"/>
      <c r="K87" s="1901"/>
      <c r="L87" s="1910"/>
      <c r="M87" s="1866"/>
      <c r="N87" s="1906"/>
      <c r="O87" s="1908"/>
      <c r="P87" s="1837"/>
      <c r="Q87" s="1911"/>
      <c r="R87" s="1901"/>
      <c r="S87" s="1923"/>
      <c r="T87" s="1829"/>
      <c r="U87" s="1870"/>
    </row>
    <row r="88" spans="1:25" s="1830" customFormat="1" ht="18" customHeight="1">
      <c r="A88" s="1829">
        <v>3</v>
      </c>
      <c r="B88" s="1829" t="s">
        <v>905</v>
      </c>
      <c r="C88" s="1829"/>
      <c r="D88" s="1829"/>
      <c r="E88" s="1829"/>
      <c r="F88" s="1829"/>
      <c r="G88" s="1829"/>
      <c r="H88" s="1829"/>
      <c r="I88" s="1829"/>
      <c r="J88" s="1829"/>
      <c r="K88" s="1852"/>
      <c r="L88" s="1843"/>
      <c r="M88" s="1866"/>
      <c r="N88" s="1831"/>
      <c r="O88" s="1829"/>
      <c r="P88" s="1837"/>
      <c r="Q88" s="1848"/>
      <c r="R88" s="1829"/>
      <c r="S88" s="1895"/>
      <c r="T88" s="1829"/>
      <c r="U88" s="1870"/>
    </row>
    <row r="89" spans="1:25" s="1830" customFormat="1" ht="18" customHeight="1">
      <c r="A89" s="1829">
        <v>4</v>
      </c>
      <c r="B89" s="1829" t="s">
        <v>906</v>
      </c>
      <c r="C89" s="1829"/>
      <c r="D89" s="1829"/>
      <c r="E89" s="1829"/>
      <c r="F89" s="1829"/>
      <c r="G89" s="1829"/>
      <c r="H89" s="1829"/>
      <c r="I89" s="1829"/>
      <c r="J89" s="1829"/>
      <c r="K89" s="1852"/>
      <c r="L89" s="1843"/>
      <c r="M89" s="1866"/>
      <c r="N89" s="1831"/>
      <c r="O89" s="1829"/>
      <c r="P89" s="1837"/>
      <c r="Q89" s="1848"/>
      <c r="R89" s="1829"/>
      <c r="S89" s="1895"/>
      <c r="T89" s="1829"/>
      <c r="U89" s="1870"/>
    </row>
    <row r="90" spans="1:25" s="1830" customFormat="1" ht="18" customHeight="1">
      <c r="A90" s="1894" t="s">
        <v>933</v>
      </c>
      <c r="B90" s="1829" t="s">
        <v>934</v>
      </c>
      <c r="C90" s="1829"/>
      <c r="D90" s="1829"/>
      <c r="E90" s="1829"/>
      <c r="F90" s="1829"/>
      <c r="G90" s="1829"/>
      <c r="H90" s="1829"/>
      <c r="I90" s="1829"/>
      <c r="J90" s="1829"/>
      <c r="K90" s="1852"/>
      <c r="L90" s="1843"/>
      <c r="M90" s="1866"/>
      <c r="N90" s="1831"/>
      <c r="O90" s="1829"/>
      <c r="P90" s="1837"/>
      <c r="Q90" s="1848"/>
      <c r="R90" s="1829"/>
      <c r="S90" s="1895"/>
      <c r="T90" s="1829"/>
      <c r="U90" s="1870"/>
    </row>
    <row r="91" spans="1:25" s="1830" customFormat="1" ht="18" customHeight="1">
      <c r="A91" s="1829">
        <v>1</v>
      </c>
      <c r="B91" s="1829" t="s">
        <v>5991</v>
      </c>
      <c r="C91" s="1829"/>
      <c r="D91" s="1829"/>
      <c r="E91" s="1829"/>
      <c r="F91" s="1829"/>
      <c r="G91" s="1829"/>
      <c r="H91" s="1829"/>
      <c r="I91" s="1829"/>
      <c r="J91" s="1829"/>
      <c r="K91" s="1852"/>
      <c r="L91" s="1843"/>
      <c r="M91" s="1866"/>
      <c r="N91" s="1831"/>
      <c r="O91" s="1829"/>
      <c r="P91" s="1837"/>
      <c r="Q91" s="1848"/>
      <c r="R91" s="1829"/>
      <c r="S91" s="1895"/>
      <c r="T91" s="1829"/>
      <c r="U91" s="1870"/>
    </row>
    <row r="92" spans="1:25" ht="18" customHeight="1">
      <c r="A92" s="1829"/>
      <c r="B92" s="1829" t="s">
        <v>5992</v>
      </c>
      <c r="C92" s="1829" t="s">
        <v>5993</v>
      </c>
      <c r="D92" s="1829" t="s">
        <v>2061</v>
      </c>
      <c r="E92" s="1829">
        <v>170</v>
      </c>
      <c r="F92" s="1829">
        <v>170</v>
      </c>
      <c r="G92" s="1829" t="s">
        <v>31</v>
      </c>
      <c r="H92" s="1829" t="s">
        <v>32</v>
      </c>
      <c r="I92" s="1829" t="s">
        <v>55</v>
      </c>
      <c r="J92" s="1829" t="s">
        <v>55</v>
      </c>
      <c r="K92" s="1829" t="s">
        <v>5994</v>
      </c>
      <c r="L92" s="1881">
        <v>645398.230088496</v>
      </c>
      <c r="M92" s="1881">
        <v>258986.72148400301</v>
      </c>
      <c r="N92" s="1920">
        <v>2020.04</v>
      </c>
      <c r="O92" s="1829" t="s">
        <v>5995</v>
      </c>
      <c r="P92" s="1837" t="s">
        <v>5996</v>
      </c>
      <c r="Q92" s="1848">
        <v>13008762258</v>
      </c>
      <c r="R92" s="1829" t="s">
        <v>5997</v>
      </c>
      <c r="S92" s="1849" t="s">
        <v>5872</v>
      </c>
      <c r="T92" s="1829"/>
      <c r="U92" s="1887"/>
    </row>
    <row r="93" spans="1:25" ht="18" customHeight="1">
      <c r="A93" s="1829"/>
      <c r="B93" s="1829" t="s">
        <v>5572</v>
      </c>
      <c r="C93" s="1829" t="s">
        <v>5998</v>
      </c>
      <c r="D93" s="1829" t="s">
        <v>154</v>
      </c>
      <c r="E93" s="1829">
        <v>20000</v>
      </c>
      <c r="F93" s="1829"/>
      <c r="G93" s="1829" t="s">
        <v>31</v>
      </c>
      <c r="H93" s="1829" t="s">
        <v>32</v>
      </c>
      <c r="I93" s="1829" t="s">
        <v>55</v>
      </c>
      <c r="J93" s="1829" t="s">
        <v>55</v>
      </c>
      <c r="K93" s="1829" t="s">
        <v>5994</v>
      </c>
      <c r="L93" s="1881">
        <v>132743.36283185799</v>
      </c>
      <c r="M93" s="1881">
        <v>53267.529462218401</v>
      </c>
      <c r="N93" s="1920">
        <v>2020.04</v>
      </c>
      <c r="O93" s="1829" t="s">
        <v>5995</v>
      </c>
      <c r="P93" s="1837" t="s">
        <v>5996</v>
      </c>
      <c r="Q93" s="1848">
        <v>13008762258</v>
      </c>
      <c r="R93" s="1829" t="s">
        <v>5997</v>
      </c>
      <c r="S93" s="1849" t="s">
        <v>5872</v>
      </c>
      <c r="T93" s="1829"/>
      <c r="U93" s="1887"/>
    </row>
    <row r="94" spans="1:25" ht="18" customHeight="1">
      <c r="A94" s="1829"/>
      <c r="B94" s="1829" t="s">
        <v>957</v>
      </c>
      <c r="C94" s="1829" t="s">
        <v>5998</v>
      </c>
      <c r="D94" s="1829" t="s">
        <v>154</v>
      </c>
      <c r="E94" s="1829">
        <v>8000</v>
      </c>
      <c r="F94" s="1829"/>
      <c r="G94" s="1829" t="s">
        <v>31</v>
      </c>
      <c r="H94" s="1829" t="s">
        <v>32</v>
      </c>
      <c r="I94" s="1829" t="s">
        <v>55</v>
      </c>
      <c r="J94" s="1829" t="s">
        <v>55</v>
      </c>
      <c r="K94" s="1829" t="s">
        <v>5994</v>
      </c>
      <c r="L94" s="1881">
        <v>56353.982300885</v>
      </c>
      <c r="M94" s="1881">
        <v>22613.842014976399</v>
      </c>
      <c r="N94" s="1920">
        <v>2020.04</v>
      </c>
      <c r="O94" s="1829" t="s">
        <v>5995</v>
      </c>
      <c r="P94" s="1837" t="s">
        <v>5996</v>
      </c>
      <c r="Q94" s="1848">
        <v>13008762258</v>
      </c>
      <c r="R94" s="1829" t="s">
        <v>5997</v>
      </c>
      <c r="S94" s="1849" t="s">
        <v>5872</v>
      </c>
      <c r="T94" s="1829"/>
      <c r="U94" s="1887"/>
    </row>
    <row r="95" spans="1:25" ht="18" customHeight="1">
      <c r="A95" s="1829"/>
      <c r="B95" s="1829" t="s">
        <v>5999</v>
      </c>
      <c r="C95" s="1829" t="s">
        <v>5998</v>
      </c>
      <c r="D95" s="1829" t="s">
        <v>154</v>
      </c>
      <c r="E95" s="1829">
        <v>5000</v>
      </c>
      <c r="F95" s="1829"/>
      <c r="G95" s="1829" t="s">
        <v>31</v>
      </c>
      <c r="H95" s="1829" t="s">
        <v>32</v>
      </c>
      <c r="I95" s="1829" t="s">
        <v>55</v>
      </c>
      <c r="J95" s="1829" t="s">
        <v>55</v>
      </c>
      <c r="K95" s="1829" t="s">
        <v>5994</v>
      </c>
      <c r="L95" s="1881">
        <v>35221.238938053102</v>
      </c>
      <c r="M95" s="1881">
        <v>14133.65125936</v>
      </c>
      <c r="N95" s="1920">
        <v>2020.04</v>
      </c>
      <c r="O95" s="1829" t="s">
        <v>5995</v>
      </c>
      <c r="P95" s="1837" t="s">
        <v>5996</v>
      </c>
      <c r="Q95" s="1848">
        <v>13008762258</v>
      </c>
      <c r="R95" s="1829" t="s">
        <v>5997</v>
      </c>
      <c r="S95" s="1849" t="s">
        <v>5872</v>
      </c>
      <c r="T95" s="1829"/>
      <c r="U95" s="1887"/>
    </row>
    <row r="96" spans="1:25" ht="18" customHeight="1">
      <c r="A96" s="1834"/>
      <c r="B96" s="1855" t="s">
        <v>6000</v>
      </c>
      <c r="C96" s="1855" t="s">
        <v>6001</v>
      </c>
      <c r="D96" s="1855" t="s">
        <v>154</v>
      </c>
      <c r="E96" s="1855">
        <v>200</v>
      </c>
      <c r="F96" s="1855" t="s">
        <v>55</v>
      </c>
      <c r="G96" s="1855" t="s">
        <v>31</v>
      </c>
      <c r="H96" s="1855" t="s">
        <v>5951</v>
      </c>
      <c r="I96" s="1855" t="s">
        <v>55</v>
      </c>
      <c r="J96" s="1855" t="s">
        <v>55</v>
      </c>
      <c r="K96" s="1855" t="s">
        <v>55</v>
      </c>
      <c r="L96" s="1855">
        <v>468</v>
      </c>
      <c r="M96" s="1866">
        <v>140.4</v>
      </c>
      <c r="N96" s="1855">
        <v>2017.03</v>
      </c>
      <c r="O96" s="1855" t="s">
        <v>6002</v>
      </c>
      <c r="P96" s="1837" t="s">
        <v>6003</v>
      </c>
      <c r="Q96" s="1883">
        <v>1375488066</v>
      </c>
      <c r="R96" s="1855" t="s">
        <v>6004</v>
      </c>
      <c r="S96" s="1892" t="s">
        <v>5872</v>
      </c>
      <c r="T96" s="1829"/>
      <c r="U96" s="1887"/>
    </row>
    <row r="97" spans="1:21" ht="18" customHeight="1">
      <c r="A97" s="1834"/>
      <c r="B97" s="1855" t="s">
        <v>6000</v>
      </c>
      <c r="C97" s="1855" t="s">
        <v>6001</v>
      </c>
      <c r="D97" s="1855" t="s">
        <v>154</v>
      </c>
      <c r="E97" s="1855">
        <v>840</v>
      </c>
      <c r="F97" s="1855" t="s">
        <v>55</v>
      </c>
      <c r="G97" s="1855" t="s">
        <v>31</v>
      </c>
      <c r="H97" s="1855" t="s">
        <v>5951</v>
      </c>
      <c r="I97" s="1855" t="s">
        <v>55</v>
      </c>
      <c r="J97" s="1855" t="s">
        <v>55</v>
      </c>
      <c r="K97" s="1855" t="s">
        <v>55</v>
      </c>
      <c r="L97" s="1855">
        <v>4322.3292576240001</v>
      </c>
      <c r="M97" s="1866">
        <v>1296.6987772872001</v>
      </c>
      <c r="N97" s="1855">
        <v>2017.04</v>
      </c>
      <c r="O97" s="1855" t="s">
        <v>6002</v>
      </c>
      <c r="P97" s="1837" t="s">
        <v>6003</v>
      </c>
      <c r="Q97" s="1883">
        <v>1375488066</v>
      </c>
      <c r="R97" s="1855" t="s">
        <v>6004</v>
      </c>
      <c r="S97" s="1892" t="s">
        <v>5872</v>
      </c>
      <c r="T97" s="1829"/>
      <c r="U97" s="1887"/>
    </row>
    <row r="98" spans="1:21" ht="18" customHeight="1">
      <c r="A98" s="1834"/>
      <c r="B98" s="1855" t="s">
        <v>6000</v>
      </c>
      <c r="C98" s="1855" t="s">
        <v>6005</v>
      </c>
      <c r="D98" s="1855" t="s">
        <v>154</v>
      </c>
      <c r="E98" s="1855">
        <v>350</v>
      </c>
      <c r="F98" s="1855" t="s">
        <v>55</v>
      </c>
      <c r="G98" s="1855" t="s">
        <v>31</v>
      </c>
      <c r="H98" s="1855" t="s">
        <v>5951</v>
      </c>
      <c r="I98" s="1855" t="s">
        <v>55</v>
      </c>
      <c r="J98" s="1855" t="s">
        <v>55</v>
      </c>
      <c r="K98" s="1855" t="s">
        <v>55</v>
      </c>
      <c r="L98" s="1855">
        <v>787.5</v>
      </c>
      <c r="M98" s="1866">
        <v>236.25</v>
      </c>
      <c r="N98" s="1855">
        <v>2017.03</v>
      </c>
      <c r="O98" s="1855" t="s">
        <v>6006</v>
      </c>
      <c r="P98" s="1837" t="s">
        <v>6003</v>
      </c>
      <c r="Q98" s="1883">
        <v>1375488066</v>
      </c>
      <c r="R98" s="1855" t="s">
        <v>6004</v>
      </c>
      <c r="S98" s="1892" t="s">
        <v>5872</v>
      </c>
      <c r="T98" s="1829"/>
      <c r="U98" s="1887"/>
    </row>
    <row r="99" spans="1:21" ht="18" customHeight="1">
      <c r="A99" s="1834"/>
      <c r="B99" s="1855" t="s">
        <v>6000</v>
      </c>
      <c r="C99" s="1855" t="s">
        <v>6005</v>
      </c>
      <c r="D99" s="1855" t="s">
        <v>154</v>
      </c>
      <c r="E99" s="1855">
        <v>4810</v>
      </c>
      <c r="F99" s="1855" t="s">
        <v>55</v>
      </c>
      <c r="G99" s="1855" t="s">
        <v>31</v>
      </c>
      <c r="H99" s="1855" t="s">
        <v>5951</v>
      </c>
      <c r="I99" s="1855" t="s">
        <v>55</v>
      </c>
      <c r="J99" s="1855" t="s">
        <v>55</v>
      </c>
      <c r="K99" s="1855" t="s">
        <v>55</v>
      </c>
      <c r="L99" s="1855">
        <v>23349.510000154001</v>
      </c>
      <c r="M99" s="1866">
        <v>7004.8530000461997</v>
      </c>
      <c r="N99" s="1855">
        <v>2017.04</v>
      </c>
      <c r="O99" s="1855" t="s">
        <v>6002</v>
      </c>
      <c r="P99" s="1837" t="s">
        <v>6003</v>
      </c>
      <c r="Q99" s="1883">
        <v>1375488066</v>
      </c>
      <c r="R99" s="1855" t="s">
        <v>6004</v>
      </c>
      <c r="S99" s="1892" t="s">
        <v>5872</v>
      </c>
      <c r="T99" s="1829"/>
      <c r="U99" s="1887"/>
    </row>
    <row r="100" spans="1:21" ht="18" customHeight="1">
      <c r="A100" s="1834"/>
      <c r="B100" s="1855" t="s">
        <v>6000</v>
      </c>
      <c r="C100" s="1855" t="s">
        <v>6007</v>
      </c>
      <c r="D100" s="1855" t="s">
        <v>154</v>
      </c>
      <c r="E100" s="1855">
        <v>40</v>
      </c>
      <c r="F100" s="1855" t="s">
        <v>55</v>
      </c>
      <c r="G100" s="1855" t="s">
        <v>31</v>
      </c>
      <c r="H100" s="1855" t="s">
        <v>5951</v>
      </c>
      <c r="I100" s="1855" t="s">
        <v>55</v>
      </c>
      <c r="J100" s="1855" t="s">
        <v>55</v>
      </c>
      <c r="K100" s="1855" t="s">
        <v>55</v>
      </c>
      <c r="L100" s="1855">
        <v>93.6</v>
      </c>
      <c r="M100" s="1866">
        <v>28.08</v>
      </c>
      <c r="N100" s="1855">
        <v>2017.03</v>
      </c>
      <c r="O100" s="1855" t="s">
        <v>6002</v>
      </c>
      <c r="P100" s="1837" t="s">
        <v>6003</v>
      </c>
      <c r="Q100" s="1883">
        <v>1375488066</v>
      </c>
      <c r="R100" s="1855" t="s">
        <v>6004</v>
      </c>
      <c r="S100" s="1892" t="s">
        <v>5872</v>
      </c>
      <c r="T100" s="1829"/>
      <c r="U100" s="1887"/>
    </row>
    <row r="101" spans="1:21" ht="18" customHeight="1">
      <c r="A101" s="1834"/>
      <c r="B101" s="1855" t="s">
        <v>6000</v>
      </c>
      <c r="C101" s="1855" t="s">
        <v>6007</v>
      </c>
      <c r="D101" s="1855" t="s">
        <v>154</v>
      </c>
      <c r="E101" s="1855">
        <v>3206</v>
      </c>
      <c r="F101" s="1855" t="s">
        <v>55</v>
      </c>
      <c r="G101" s="1855" t="s">
        <v>31</v>
      </c>
      <c r="H101" s="1855" t="s">
        <v>5951</v>
      </c>
      <c r="I101" s="1855" t="s">
        <v>55</v>
      </c>
      <c r="J101" s="1855" t="s">
        <v>55</v>
      </c>
      <c r="K101" s="1855" t="s">
        <v>55</v>
      </c>
      <c r="L101" s="1855">
        <v>16496.889999931602</v>
      </c>
      <c r="M101" s="1866">
        <v>4949.06699997948</v>
      </c>
      <c r="N101" s="1855">
        <v>2017.05</v>
      </c>
      <c r="O101" s="1855" t="s">
        <v>6002</v>
      </c>
      <c r="P101" s="1837" t="s">
        <v>6003</v>
      </c>
      <c r="Q101" s="1883">
        <v>1375488066</v>
      </c>
      <c r="R101" s="1855" t="s">
        <v>6004</v>
      </c>
      <c r="S101" s="1892" t="s">
        <v>5872</v>
      </c>
      <c r="T101" s="1829"/>
      <c r="U101" s="1887"/>
    </row>
    <row r="102" spans="1:21" ht="18" customHeight="1">
      <c r="A102" s="1834"/>
      <c r="B102" s="1855" t="s">
        <v>6000</v>
      </c>
      <c r="C102" s="1855"/>
      <c r="D102" s="1855" t="s">
        <v>154</v>
      </c>
      <c r="E102" s="1855">
        <v>1860</v>
      </c>
      <c r="F102" s="1855" t="s">
        <v>55</v>
      </c>
      <c r="G102" s="1855" t="s">
        <v>31</v>
      </c>
      <c r="H102" s="1855" t="s">
        <v>5951</v>
      </c>
      <c r="I102" s="1855" t="s">
        <v>55</v>
      </c>
      <c r="J102" s="1855" t="s">
        <v>55</v>
      </c>
      <c r="K102" s="1855" t="s">
        <v>55</v>
      </c>
      <c r="L102" s="1855">
        <v>1416</v>
      </c>
      <c r="M102" s="1866">
        <v>424.8</v>
      </c>
      <c r="N102" s="1855">
        <v>2017.12</v>
      </c>
      <c r="O102" s="1855" t="s">
        <v>6002</v>
      </c>
      <c r="P102" s="1837" t="s">
        <v>6003</v>
      </c>
      <c r="Q102" s="1883">
        <v>1375488066</v>
      </c>
      <c r="R102" s="1855" t="s">
        <v>6004</v>
      </c>
      <c r="S102" s="1892" t="s">
        <v>5872</v>
      </c>
      <c r="T102" s="1829"/>
      <c r="U102" s="1887"/>
    </row>
    <row r="103" spans="1:21" s="1830" customFormat="1" ht="18" customHeight="1">
      <c r="A103" s="1834"/>
      <c r="B103" s="1829" t="s">
        <v>6008</v>
      </c>
      <c r="C103" s="1829" t="s">
        <v>6009</v>
      </c>
      <c r="D103" s="1829" t="s">
        <v>65</v>
      </c>
      <c r="E103" s="1829">
        <v>67</v>
      </c>
      <c r="F103" s="1829" t="s">
        <v>55</v>
      </c>
      <c r="G103" s="1829" t="s">
        <v>31</v>
      </c>
      <c r="H103" s="1829" t="s">
        <v>5895</v>
      </c>
      <c r="I103" s="1829" t="s">
        <v>4736</v>
      </c>
      <c r="J103" s="1829" t="s">
        <v>6010</v>
      </c>
      <c r="K103" s="1852" t="s">
        <v>55</v>
      </c>
      <c r="L103" s="1881">
        <v>16215.1858407079</v>
      </c>
      <c r="M103" s="1866">
        <v>8107.5814159292404</v>
      </c>
      <c r="N103" s="1924">
        <v>2019.09</v>
      </c>
      <c r="O103" s="1829" t="s">
        <v>6011</v>
      </c>
      <c r="P103" s="1837" t="s">
        <v>5975</v>
      </c>
      <c r="Q103" s="1848">
        <v>15835489945</v>
      </c>
      <c r="R103" s="1829" t="s">
        <v>5976</v>
      </c>
      <c r="S103" s="1849" t="s">
        <v>5872</v>
      </c>
      <c r="T103" s="1829"/>
      <c r="U103" s="1870"/>
    </row>
    <row r="104" spans="1:21" s="1830" customFormat="1" ht="18" customHeight="1">
      <c r="A104" s="1834"/>
      <c r="B104" s="1829" t="s">
        <v>6012</v>
      </c>
      <c r="C104" s="1829" t="s">
        <v>6013</v>
      </c>
      <c r="D104" s="1829" t="s">
        <v>65</v>
      </c>
      <c r="E104" s="1829">
        <v>1020</v>
      </c>
      <c r="F104" s="1829" t="s">
        <v>55</v>
      </c>
      <c r="G104" s="1829" t="s">
        <v>31</v>
      </c>
      <c r="H104" s="1829" t="s">
        <v>5895</v>
      </c>
      <c r="I104" s="1829" t="s">
        <v>4736</v>
      </c>
      <c r="J104" s="1829" t="s">
        <v>6010</v>
      </c>
      <c r="K104" s="1852" t="s">
        <v>55</v>
      </c>
      <c r="L104" s="1881">
        <v>313221.23893805302</v>
      </c>
      <c r="M104" s="1866">
        <v>156610.61946902599</v>
      </c>
      <c r="N104" s="1924">
        <v>2019.09</v>
      </c>
      <c r="O104" s="1829" t="s">
        <v>6011</v>
      </c>
      <c r="P104" s="1837" t="s">
        <v>5975</v>
      </c>
      <c r="Q104" s="1848">
        <v>15835489945</v>
      </c>
      <c r="R104" s="1829" t="s">
        <v>5976</v>
      </c>
      <c r="S104" s="1849" t="s">
        <v>5872</v>
      </c>
      <c r="T104" s="1829"/>
      <c r="U104" s="1870"/>
    </row>
    <row r="105" spans="1:21" s="1830" customFormat="1" ht="18" customHeight="1">
      <c r="A105" s="1834"/>
      <c r="B105" s="1829" t="s">
        <v>6014</v>
      </c>
      <c r="C105" s="1829" t="s">
        <v>6015</v>
      </c>
      <c r="D105" s="1829" t="s">
        <v>65</v>
      </c>
      <c r="E105" s="1829">
        <v>116</v>
      </c>
      <c r="F105" s="1829" t="s">
        <v>55</v>
      </c>
      <c r="G105" s="1829" t="s">
        <v>31</v>
      </c>
      <c r="H105" s="1829" t="s">
        <v>5895</v>
      </c>
      <c r="I105" s="1829" t="s">
        <v>4736</v>
      </c>
      <c r="J105" s="1829" t="s">
        <v>6010</v>
      </c>
      <c r="K105" s="1852" t="s">
        <v>4736</v>
      </c>
      <c r="L105" s="1881">
        <v>74014.159292035401</v>
      </c>
      <c r="M105" s="1866">
        <v>37007.079646017701</v>
      </c>
      <c r="N105" s="1924">
        <v>2019.09</v>
      </c>
      <c r="O105" s="1829" t="s">
        <v>5974</v>
      </c>
      <c r="P105" s="1837" t="s">
        <v>5975</v>
      </c>
      <c r="Q105" s="1848">
        <v>15835489945</v>
      </c>
      <c r="R105" s="1829" t="s">
        <v>5976</v>
      </c>
      <c r="S105" s="1849" t="s">
        <v>5872</v>
      </c>
      <c r="T105" s="1829"/>
      <c r="U105" s="1870"/>
    </row>
    <row r="106" spans="1:21" s="1830" customFormat="1" ht="18" customHeight="1">
      <c r="A106" s="1834"/>
      <c r="B106" s="1829" t="s">
        <v>6016</v>
      </c>
      <c r="C106" s="1829" t="s">
        <v>6017</v>
      </c>
      <c r="D106" s="1829" t="s">
        <v>30</v>
      </c>
      <c r="E106" s="1829">
        <v>2836</v>
      </c>
      <c r="F106" s="1829" t="s">
        <v>55</v>
      </c>
      <c r="G106" s="1829" t="s">
        <v>31</v>
      </c>
      <c r="H106" s="1829" t="s">
        <v>5895</v>
      </c>
      <c r="I106" s="1829" t="s">
        <v>55</v>
      </c>
      <c r="J106" s="1829" t="s">
        <v>55</v>
      </c>
      <c r="K106" s="1829" t="s">
        <v>5973</v>
      </c>
      <c r="L106" s="1855">
        <v>100389.38</v>
      </c>
      <c r="M106" s="1866">
        <v>50194.690265486803</v>
      </c>
      <c r="N106" s="1829">
        <v>2019.09</v>
      </c>
      <c r="O106" s="1829" t="s">
        <v>6011</v>
      </c>
      <c r="P106" s="1837" t="s">
        <v>5975</v>
      </c>
      <c r="Q106" s="1848">
        <v>18335831522</v>
      </c>
      <c r="R106" s="1829" t="s">
        <v>5976</v>
      </c>
      <c r="S106" s="1849" t="s">
        <v>5872</v>
      </c>
      <c r="T106" s="1829"/>
      <c r="U106" s="1870"/>
    </row>
    <row r="107" spans="1:21" ht="18" customHeight="1">
      <c r="A107" s="1834"/>
      <c r="B107" s="1855" t="s">
        <v>6018</v>
      </c>
      <c r="C107" s="1855" t="s">
        <v>1262</v>
      </c>
      <c r="D107" s="1855" t="s">
        <v>2463</v>
      </c>
      <c r="E107" s="1855">
        <v>65</v>
      </c>
      <c r="F107" s="1837" t="s">
        <v>55</v>
      </c>
      <c r="G107" s="1855" t="s">
        <v>31</v>
      </c>
      <c r="H107" s="1855" t="s">
        <v>32</v>
      </c>
      <c r="I107" s="1855" t="s">
        <v>55</v>
      </c>
      <c r="J107" s="1855" t="s">
        <v>5931</v>
      </c>
      <c r="K107" s="1855" t="s">
        <v>5932</v>
      </c>
      <c r="L107" s="1881">
        <v>28761.06</v>
      </c>
      <c r="M107" s="1881">
        <v>2876.11</v>
      </c>
      <c r="N107" s="1829">
        <v>2020.12</v>
      </c>
      <c r="O107" s="1855" t="s">
        <v>5955</v>
      </c>
      <c r="P107" s="1855" t="s">
        <v>5934</v>
      </c>
      <c r="Q107" s="1883">
        <v>13306050175</v>
      </c>
      <c r="R107" s="1855" t="s">
        <v>5935</v>
      </c>
      <c r="S107" s="1855" t="s">
        <v>5872</v>
      </c>
      <c r="T107" s="1829"/>
      <c r="U107" s="1887"/>
    </row>
    <row r="108" spans="1:21" ht="18" customHeight="1">
      <c r="A108" s="1834"/>
      <c r="B108" s="1855" t="s">
        <v>6019</v>
      </c>
      <c r="C108" s="1855" t="s">
        <v>3051</v>
      </c>
      <c r="D108" s="1855" t="s">
        <v>494</v>
      </c>
      <c r="E108" s="1855">
        <v>400</v>
      </c>
      <c r="F108" s="1837" t="s">
        <v>55</v>
      </c>
      <c r="G108" s="1855" t="s">
        <v>31</v>
      </c>
      <c r="H108" s="1855" t="s">
        <v>32</v>
      </c>
      <c r="I108" s="1855" t="s">
        <v>55</v>
      </c>
      <c r="J108" s="1855" t="s">
        <v>5931</v>
      </c>
      <c r="K108" s="1855" t="s">
        <v>5932</v>
      </c>
      <c r="L108" s="1881">
        <v>2123.89</v>
      </c>
      <c r="M108" s="1881">
        <v>212.39</v>
      </c>
      <c r="N108" s="1829">
        <v>2020.12</v>
      </c>
      <c r="O108" s="1855" t="s">
        <v>5955</v>
      </c>
      <c r="P108" s="1855" t="s">
        <v>5934</v>
      </c>
      <c r="Q108" s="1883">
        <v>13306050175</v>
      </c>
      <c r="R108" s="1855" t="s">
        <v>5935</v>
      </c>
      <c r="S108" s="1855" t="s">
        <v>5872</v>
      </c>
      <c r="T108" s="1829"/>
      <c r="U108" s="1887"/>
    </row>
    <row r="109" spans="1:21" ht="18" customHeight="1">
      <c r="A109" s="1834"/>
      <c r="B109" s="1855" t="s">
        <v>6020</v>
      </c>
      <c r="C109" s="1855" t="s">
        <v>6021</v>
      </c>
      <c r="D109" s="1855" t="s">
        <v>494</v>
      </c>
      <c r="E109" s="1855">
        <v>400</v>
      </c>
      <c r="F109" s="1837" t="s">
        <v>55</v>
      </c>
      <c r="G109" s="1855" t="s">
        <v>31</v>
      </c>
      <c r="H109" s="1855" t="s">
        <v>32</v>
      </c>
      <c r="I109" s="1855" t="s">
        <v>55</v>
      </c>
      <c r="J109" s="1855" t="s">
        <v>5931</v>
      </c>
      <c r="K109" s="1855" t="s">
        <v>5932</v>
      </c>
      <c r="L109" s="1881">
        <v>1769.91</v>
      </c>
      <c r="M109" s="1881">
        <v>176.99</v>
      </c>
      <c r="N109" s="1829">
        <v>2020.12</v>
      </c>
      <c r="O109" s="1855" t="s">
        <v>5955</v>
      </c>
      <c r="P109" s="1855" t="s">
        <v>5934</v>
      </c>
      <c r="Q109" s="1883">
        <v>13306050175</v>
      </c>
      <c r="R109" s="1855" t="s">
        <v>5935</v>
      </c>
      <c r="S109" s="1855" t="s">
        <v>5872</v>
      </c>
      <c r="T109" s="1829"/>
      <c r="U109" s="1887"/>
    </row>
    <row r="110" spans="1:21" ht="18" customHeight="1">
      <c r="A110" s="1834"/>
      <c r="B110" s="1855" t="s">
        <v>6022</v>
      </c>
      <c r="C110" s="1855"/>
      <c r="D110" s="1855" t="s">
        <v>154</v>
      </c>
      <c r="E110" s="1855">
        <v>800</v>
      </c>
      <c r="F110" s="1837" t="s">
        <v>55</v>
      </c>
      <c r="G110" s="1855" t="s">
        <v>6023</v>
      </c>
      <c r="H110" s="1855" t="s">
        <v>5951</v>
      </c>
      <c r="I110" s="1855" t="s">
        <v>4736</v>
      </c>
      <c r="J110" s="1855" t="s">
        <v>5931</v>
      </c>
      <c r="K110" s="1855" t="s">
        <v>5932</v>
      </c>
      <c r="L110" s="1881">
        <v>1415.93</v>
      </c>
      <c r="M110" s="1881">
        <v>141.59</v>
      </c>
      <c r="N110" s="1829">
        <v>2020.12</v>
      </c>
      <c r="O110" s="1855" t="s">
        <v>5955</v>
      </c>
      <c r="P110" s="1855" t="s">
        <v>5934</v>
      </c>
      <c r="Q110" s="1883">
        <v>13306050175</v>
      </c>
      <c r="R110" s="1855" t="s">
        <v>5935</v>
      </c>
      <c r="S110" s="1855" t="s">
        <v>5872</v>
      </c>
      <c r="T110" s="1829"/>
      <c r="U110" s="1887"/>
    </row>
    <row r="111" spans="1:21" ht="18" customHeight="1">
      <c r="A111" s="1834"/>
      <c r="B111" s="1855" t="s">
        <v>6024</v>
      </c>
      <c r="C111" s="1855" t="s">
        <v>6025</v>
      </c>
      <c r="D111" s="1855"/>
      <c r="E111" s="1855"/>
      <c r="F111" s="1837">
        <v>318.08</v>
      </c>
      <c r="G111" s="1855" t="s">
        <v>6023</v>
      </c>
      <c r="H111" s="1855" t="s">
        <v>5951</v>
      </c>
      <c r="I111" s="1855" t="s">
        <v>4736</v>
      </c>
      <c r="J111" s="1855" t="s">
        <v>4736</v>
      </c>
      <c r="K111" s="1855" t="s">
        <v>6026</v>
      </c>
      <c r="L111" s="1881"/>
      <c r="M111" s="1836"/>
      <c r="N111" s="1829">
        <v>2021.06</v>
      </c>
      <c r="O111" s="1855" t="s">
        <v>6027</v>
      </c>
      <c r="P111" s="1855" t="s">
        <v>6028</v>
      </c>
      <c r="Q111" s="1883">
        <v>15110307030</v>
      </c>
      <c r="R111" s="1855" t="s">
        <v>6029</v>
      </c>
      <c r="S111" s="1855" t="s">
        <v>5872</v>
      </c>
      <c r="T111" s="1829"/>
      <c r="U111" s="1887"/>
    </row>
    <row r="112" spans="1:21" ht="18" customHeight="1">
      <c r="A112" s="1834"/>
      <c r="B112" s="1836" t="s">
        <v>5572</v>
      </c>
      <c r="C112" s="1836" t="s">
        <v>6030</v>
      </c>
      <c r="D112" s="1836" t="s">
        <v>154</v>
      </c>
      <c r="E112" s="1925"/>
      <c r="F112" s="1925">
        <v>300</v>
      </c>
      <c r="G112" s="1926" t="s">
        <v>31</v>
      </c>
      <c r="H112" s="1926" t="s">
        <v>32</v>
      </c>
      <c r="I112" s="1855" t="s">
        <v>4736</v>
      </c>
      <c r="J112" s="1926" t="s">
        <v>4736</v>
      </c>
      <c r="K112" s="1855" t="s">
        <v>6031</v>
      </c>
      <c r="L112" s="1927">
        <v>1574.2574257425699</v>
      </c>
      <c r="M112" s="1928">
        <v>1089.8699999999999</v>
      </c>
      <c r="N112" s="1855">
        <v>2021.07</v>
      </c>
      <c r="O112" s="1855" t="s">
        <v>6027</v>
      </c>
      <c r="P112" s="1926" t="s">
        <v>6032</v>
      </c>
      <c r="Q112" s="1861">
        <v>15110307030</v>
      </c>
      <c r="R112" s="1929" t="s">
        <v>6033</v>
      </c>
      <c r="S112" s="1836" t="s">
        <v>5985</v>
      </c>
      <c r="T112" s="1829"/>
      <c r="U112" s="1887"/>
    </row>
    <row r="113" spans="1:21" ht="18" customHeight="1">
      <c r="A113" s="1834"/>
      <c r="B113" s="1836" t="s">
        <v>6034</v>
      </c>
      <c r="C113" s="1836" t="s">
        <v>6030</v>
      </c>
      <c r="D113" s="1836" t="s">
        <v>154</v>
      </c>
      <c r="E113" s="1925"/>
      <c r="F113" s="1925">
        <v>300</v>
      </c>
      <c r="G113" s="1926" t="s">
        <v>31</v>
      </c>
      <c r="H113" s="1926" t="s">
        <v>32</v>
      </c>
      <c r="I113" s="1855" t="s">
        <v>4736</v>
      </c>
      <c r="J113" s="1926" t="s">
        <v>4736</v>
      </c>
      <c r="K113" s="1855" t="s">
        <v>6031</v>
      </c>
      <c r="L113" s="1927">
        <v>1693.0693069306899</v>
      </c>
      <c r="M113" s="1928">
        <v>1172.1199999999999</v>
      </c>
      <c r="N113" s="1855">
        <v>2021.07</v>
      </c>
      <c r="O113" s="1855" t="s">
        <v>6027</v>
      </c>
      <c r="P113" s="1926" t="s">
        <v>6032</v>
      </c>
      <c r="Q113" s="1861">
        <v>15110307030</v>
      </c>
      <c r="R113" s="1929" t="s">
        <v>6033</v>
      </c>
      <c r="S113" s="1836" t="s">
        <v>5985</v>
      </c>
      <c r="T113" s="1829"/>
      <c r="U113" s="1887"/>
    </row>
    <row r="114" spans="1:21" ht="18" customHeight="1">
      <c r="A114" s="1834"/>
      <c r="B114" s="1836" t="s">
        <v>6035</v>
      </c>
      <c r="C114" s="1836" t="s">
        <v>6030</v>
      </c>
      <c r="D114" s="1836" t="s">
        <v>154</v>
      </c>
      <c r="E114" s="1925"/>
      <c r="F114" s="1925">
        <v>1000</v>
      </c>
      <c r="G114" s="1926" t="s">
        <v>31</v>
      </c>
      <c r="H114" s="1926" t="s">
        <v>32</v>
      </c>
      <c r="I114" s="1855" t="s">
        <v>4736</v>
      </c>
      <c r="J114" s="1926" t="s">
        <v>4736</v>
      </c>
      <c r="K114" s="1855" t="s">
        <v>6031</v>
      </c>
      <c r="L114" s="1927">
        <v>5643.5643564356396</v>
      </c>
      <c r="M114" s="1928">
        <v>3907.08</v>
      </c>
      <c r="N114" s="1855">
        <v>2021.07</v>
      </c>
      <c r="O114" s="1855" t="s">
        <v>6027</v>
      </c>
      <c r="P114" s="1926" t="s">
        <v>6032</v>
      </c>
      <c r="Q114" s="1861">
        <v>15110307030</v>
      </c>
      <c r="R114" s="1929" t="s">
        <v>6033</v>
      </c>
      <c r="S114" s="1836" t="s">
        <v>5985</v>
      </c>
      <c r="T114" s="1829"/>
      <c r="U114" s="1887"/>
    </row>
    <row r="115" spans="1:21" s="1830" customFormat="1" ht="18" customHeight="1">
      <c r="A115" s="1829">
        <v>2</v>
      </c>
      <c r="B115" s="1829" t="s">
        <v>6036</v>
      </c>
      <c r="C115" s="1829"/>
      <c r="D115" s="1829"/>
      <c r="E115" s="1829"/>
      <c r="F115" s="1829"/>
      <c r="G115" s="1829"/>
      <c r="H115" s="1829"/>
      <c r="I115" s="1829"/>
      <c r="J115" s="1829"/>
      <c r="K115" s="1852"/>
      <c r="L115" s="1927"/>
      <c r="M115" s="1866"/>
      <c r="N115" s="1855"/>
      <c r="O115" s="1829"/>
      <c r="P115" s="1837"/>
      <c r="Q115" s="1848"/>
      <c r="R115" s="1829"/>
      <c r="S115" s="1895"/>
      <c r="T115" s="1829"/>
      <c r="U115" s="1870"/>
    </row>
    <row r="116" spans="1:21" s="1830" customFormat="1" ht="18" customHeight="1">
      <c r="A116" s="1829">
        <v>3</v>
      </c>
      <c r="B116" s="1829" t="s">
        <v>975</v>
      </c>
      <c r="C116" s="1829"/>
      <c r="D116" s="1829"/>
      <c r="E116" s="1829"/>
      <c r="F116" s="1829"/>
      <c r="G116" s="1829"/>
      <c r="H116" s="1829"/>
      <c r="I116" s="1829"/>
      <c r="J116" s="1829"/>
      <c r="K116" s="1852"/>
      <c r="L116" s="1927"/>
      <c r="M116" s="1866"/>
      <c r="N116" s="1855"/>
      <c r="O116" s="1829"/>
      <c r="P116" s="1837"/>
      <c r="Q116" s="1848"/>
      <c r="R116" s="1829"/>
      <c r="S116" s="1895"/>
      <c r="T116" s="1829"/>
      <c r="U116" s="1870"/>
    </row>
    <row r="117" spans="1:21" s="1830" customFormat="1" ht="18" customHeight="1">
      <c r="A117" s="1829">
        <v>4</v>
      </c>
      <c r="B117" s="1829" t="s">
        <v>976</v>
      </c>
      <c r="C117" s="1829"/>
      <c r="D117" s="1829"/>
      <c r="E117" s="1829"/>
      <c r="F117" s="1829"/>
      <c r="G117" s="1829"/>
      <c r="H117" s="1829"/>
      <c r="I117" s="1829"/>
      <c r="J117" s="1829"/>
      <c r="K117" s="1852"/>
      <c r="L117" s="1927"/>
      <c r="M117" s="1866"/>
      <c r="N117" s="1855"/>
      <c r="O117" s="1829"/>
      <c r="P117" s="1837"/>
      <c r="Q117" s="1848"/>
      <c r="R117" s="1829"/>
      <c r="S117" s="1895"/>
      <c r="T117" s="1829"/>
      <c r="U117" s="1833"/>
    </row>
    <row r="118" spans="1:21" ht="18" customHeight="1">
      <c r="A118" s="1829"/>
      <c r="B118" s="1855" t="s">
        <v>6037</v>
      </c>
      <c r="C118" s="1855" t="s">
        <v>6038</v>
      </c>
      <c r="D118" s="1855" t="s">
        <v>494</v>
      </c>
      <c r="E118" s="1836">
        <v>582</v>
      </c>
      <c r="F118" s="1837" t="s">
        <v>55</v>
      </c>
      <c r="G118" s="1837" t="s">
        <v>31</v>
      </c>
      <c r="H118" s="1837" t="s">
        <v>32</v>
      </c>
      <c r="I118" s="1837" t="s">
        <v>55</v>
      </c>
      <c r="J118" s="1837" t="s">
        <v>55</v>
      </c>
      <c r="K118" s="1837" t="s">
        <v>6039</v>
      </c>
      <c r="L118" s="1927">
        <v>20370</v>
      </c>
      <c r="M118" s="1836">
        <v>20370</v>
      </c>
      <c r="N118" s="1880" t="s">
        <v>5925</v>
      </c>
      <c r="O118" s="1837" t="s">
        <v>5914</v>
      </c>
      <c r="P118" s="1837" t="s">
        <v>5915</v>
      </c>
      <c r="Q118" s="1837">
        <v>18605163234</v>
      </c>
      <c r="R118" s="1837" t="s">
        <v>6040</v>
      </c>
      <c r="S118" s="1837" t="s">
        <v>5872</v>
      </c>
      <c r="T118" s="1829"/>
      <c r="U118" s="1853"/>
    </row>
    <row r="119" spans="1:21" ht="18" customHeight="1">
      <c r="A119" s="1829"/>
      <c r="B119" s="1855" t="s">
        <v>6037</v>
      </c>
      <c r="C119" s="1855" t="s">
        <v>6038</v>
      </c>
      <c r="D119" s="1855" t="s">
        <v>494</v>
      </c>
      <c r="E119" s="1836">
        <v>130</v>
      </c>
      <c r="F119" s="1837" t="s">
        <v>55</v>
      </c>
      <c r="G119" s="1837" t="s">
        <v>31</v>
      </c>
      <c r="H119" s="1837" t="s">
        <v>32</v>
      </c>
      <c r="I119" s="1837" t="s">
        <v>55</v>
      </c>
      <c r="J119" s="1837" t="s">
        <v>55</v>
      </c>
      <c r="K119" s="1837" t="s">
        <v>6039</v>
      </c>
      <c r="L119" s="1927">
        <v>4550</v>
      </c>
      <c r="M119" s="1836">
        <v>4550</v>
      </c>
      <c r="N119" s="1880" t="s">
        <v>5925</v>
      </c>
      <c r="O119" s="1837" t="s">
        <v>5914</v>
      </c>
      <c r="P119" s="1837" t="s">
        <v>5915</v>
      </c>
      <c r="Q119" s="1837">
        <v>18605163235</v>
      </c>
      <c r="R119" s="1837" t="s">
        <v>6040</v>
      </c>
      <c r="S119" s="1837" t="s">
        <v>5872</v>
      </c>
      <c r="T119" s="1829"/>
      <c r="U119" s="1853"/>
    </row>
    <row r="120" spans="1:21" ht="18" customHeight="1">
      <c r="A120" s="1829"/>
      <c r="B120" s="1855" t="s">
        <v>6041</v>
      </c>
      <c r="C120" s="1855" t="s">
        <v>6042</v>
      </c>
      <c r="D120" s="1855" t="s">
        <v>154</v>
      </c>
      <c r="E120" s="1836">
        <v>2323</v>
      </c>
      <c r="F120" s="1837" t="s">
        <v>55</v>
      </c>
      <c r="G120" s="1837" t="s">
        <v>31</v>
      </c>
      <c r="H120" s="1837" t="s">
        <v>32</v>
      </c>
      <c r="I120" s="1837" t="s">
        <v>55</v>
      </c>
      <c r="J120" s="1837" t="s">
        <v>55</v>
      </c>
      <c r="K120" s="1837" t="s">
        <v>6039</v>
      </c>
      <c r="L120" s="1927">
        <v>9292</v>
      </c>
      <c r="M120" s="1836">
        <v>9292</v>
      </c>
      <c r="N120" s="1880" t="s">
        <v>5925</v>
      </c>
      <c r="O120" s="1837" t="s">
        <v>5914</v>
      </c>
      <c r="P120" s="1837" t="s">
        <v>5915</v>
      </c>
      <c r="Q120" s="1837">
        <v>18605163236</v>
      </c>
      <c r="R120" s="1837" t="s">
        <v>6040</v>
      </c>
      <c r="S120" s="1837" t="s">
        <v>5872</v>
      </c>
      <c r="T120" s="1829"/>
      <c r="U120" s="1853"/>
    </row>
    <row r="121" spans="1:21" ht="18" customHeight="1">
      <c r="A121" s="1829"/>
      <c r="B121" s="1855" t="s">
        <v>714</v>
      </c>
      <c r="C121" s="1855" t="s">
        <v>6043</v>
      </c>
      <c r="D121" s="1855" t="s">
        <v>65</v>
      </c>
      <c r="E121" s="1836">
        <v>122</v>
      </c>
      <c r="F121" s="1837" t="s">
        <v>55</v>
      </c>
      <c r="G121" s="1837" t="s">
        <v>31</v>
      </c>
      <c r="H121" s="1837" t="s">
        <v>32</v>
      </c>
      <c r="I121" s="1837" t="s">
        <v>55</v>
      </c>
      <c r="J121" s="1837" t="s">
        <v>55</v>
      </c>
      <c r="K121" s="1837" t="s">
        <v>6039</v>
      </c>
      <c r="L121" s="1927">
        <v>63699.12</v>
      </c>
      <c r="M121" s="1836">
        <v>63699.12</v>
      </c>
      <c r="N121" s="1880" t="s">
        <v>5925</v>
      </c>
      <c r="O121" s="1837" t="s">
        <v>5914</v>
      </c>
      <c r="P121" s="1837" t="s">
        <v>5915</v>
      </c>
      <c r="Q121" s="1837">
        <v>18605163237</v>
      </c>
      <c r="R121" s="1837" t="s">
        <v>6040</v>
      </c>
      <c r="S121" s="1837" t="s">
        <v>5872</v>
      </c>
      <c r="T121" s="1829"/>
      <c r="U121" s="1853"/>
    </row>
    <row r="122" spans="1:21" ht="18" customHeight="1">
      <c r="A122" s="1829"/>
      <c r="B122" s="1855" t="s">
        <v>714</v>
      </c>
      <c r="C122" s="1855" t="s">
        <v>6044</v>
      </c>
      <c r="D122" s="1855" t="s">
        <v>65</v>
      </c>
      <c r="E122" s="1836">
        <v>114</v>
      </c>
      <c r="F122" s="1837" t="s">
        <v>55</v>
      </c>
      <c r="G122" s="1837" t="s">
        <v>31</v>
      </c>
      <c r="H122" s="1837" t="s">
        <v>32</v>
      </c>
      <c r="I122" s="1837" t="s">
        <v>55</v>
      </c>
      <c r="J122" s="1837" t="s">
        <v>55</v>
      </c>
      <c r="K122" s="1837" t="s">
        <v>6039</v>
      </c>
      <c r="L122" s="1927">
        <v>59522.12</v>
      </c>
      <c r="M122" s="1836">
        <v>59522.12</v>
      </c>
      <c r="N122" s="1880" t="s">
        <v>5925</v>
      </c>
      <c r="O122" s="1837" t="s">
        <v>5914</v>
      </c>
      <c r="P122" s="1837" t="s">
        <v>5915</v>
      </c>
      <c r="Q122" s="1837">
        <v>18605163238</v>
      </c>
      <c r="R122" s="1837" t="s">
        <v>6040</v>
      </c>
      <c r="S122" s="1837" t="s">
        <v>5872</v>
      </c>
      <c r="T122" s="1829"/>
      <c r="U122" s="1853"/>
    </row>
    <row r="123" spans="1:21" ht="18" customHeight="1">
      <c r="A123" s="1829"/>
      <c r="B123" s="1855" t="s">
        <v>714</v>
      </c>
      <c r="C123" s="1855" t="s">
        <v>6045</v>
      </c>
      <c r="D123" s="1855" t="s">
        <v>65</v>
      </c>
      <c r="E123" s="1836">
        <v>50</v>
      </c>
      <c r="F123" s="1837" t="s">
        <v>55</v>
      </c>
      <c r="G123" s="1837" t="s">
        <v>31</v>
      </c>
      <c r="H123" s="1837" t="s">
        <v>32</v>
      </c>
      <c r="I123" s="1837" t="s">
        <v>55</v>
      </c>
      <c r="J123" s="1837" t="s">
        <v>55</v>
      </c>
      <c r="K123" s="1837" t="s">
        <v>6039</v>
      </c>
      <c r="L123" s="1927">
        <v>22345.13</v>
      </c>
      <c r="M123" s="1836">
        <v>22345.13</v>
      </c>
      <c r="N123" s="1880" t="s">
        <v>5925</v>
      </c>
      <c r="O123" s="1837" t="s">
        <v>5914</v>
      </c>
      <c r="P123" s="1837" t="s">
        <v>5915</v>
      </c>
      <c r="Q123" s="1837">
        <v>18605163239</v>
      </c>
      <c r="R123" s="1837" t="s">
        <v>6040</v>
      </c>
      <c r="S123" s="1837" t="s">
        <v>5872</v>
      </c>
      <c r="T123" s="1829"/>
      <c r="U123" s="1853"/>
    </row>
    <row r="124" spans="1:21" ht="18" customHeight="1">
      <c r="A124" s="1829"/>
      <c r="B124" s="1855" t="s">
        <v>714</v>
      </c>
      <c r="C124" s="1855" t="s">
        <v>6046</v>
      </c>
      <c r="D124" s="1855" t="s">
        <v>65</v>
      </c>
      <c r="E124" s="1836">
        <v>14</v>
      </c>
      <c r="F124" s="1837" t="s">
        <v>55</v>
      </c>
      <c r="G124" s="1837" t="s">
        <v>31</v>
      </c>
      <c r="H124" s="1837" t="s">
        <v>32</v>
      </c>
      <c r="I124" s="1837" t="s">
        <v>55</v>
      </c>
      <c r="J124" s="1837" t="s">
        <v>55</v>
      </c>
      <c r="K124" s="1837" t="s">
        <v>6039</v>
      </c>
      <c r="L124" s="1927">
        <v>6938.05</v>
      </c>
      <c r="M124" s="1836">
        <v>6938.05</v>
      </c>
      <c r="N124" s="1880" t="s">
        <v>5925</v>
      </c>
      <c r="O124" s="1837" t="s">
        <v>5914</v>
      </c>
      <c r="P124" s="1837" t="s">
        <v>5915</v>
      </c>
      <c r="Q124" s="1837">
        <v>18605163240</v>
      </c>
      <c r="R124" s="1837" t="s">
        <v>6040</v>
      </c>
      <c r="S124" s="1837" t="s">
        <v>5872</v>
      </c>
      <c r="T124" s="1829"/>
      <c r="U124" s="1853"/>
    </row>
    <row r="125" spans="1:21" ht="18" customHeight="1">
      <c r="A125" s="1829"/>
      <c r="B125" s="1855" t="s">
        <v>714</v>
      </c>
      <c r="C125" s="1855" t="s">
        <v>6047</v>
      </c>
      <c r="D125" s="1855" t="s">
        <v>65</v>
      </c>
      <c r="E125" s="1836">
        <v>14</v>
      </c>
      <c r="F125" s="1837" t="s">
        <v>55</v>
      </c>
      <c r="G125" s="1837" t="s">
        <v>31</v>
      </c>
      <c r="H125" s="1837" t="s">
        <v>32</v>
      </c>
      <c r="I125" s="1837" t="s">
        <v>55</v>
      </c>
      <c r="J125" s="1837" t="s">
        <v>55</v>
      </c>
      <c r="K125" s="1837" t="s">
        <v>6039</v>
      </c>
      <c r="L125" s="1927">
        <v>6938.05</v>
      </c>
      <c r="M125" s="1836">
        <v>6938.05</v>
      </c>
      <c r="N125" s="1880" t="s">
        <v>5925</v>
      </c>
      <c r="O125" s="1837" t="s">
        <v>5914</v>
      </c>
      <c r="P125" s="1837" t="s">
        <v>5915</v>
      </c>
      <c r="Q125" s="1837">
        <v>18605163241</v>
      </c>
      <c r="R125" s="1837" t="s">
        <v>6040</v>
      </c>
      <c r="S125" s="1837" t="s">
        <v>5872</v>
      </c>
      <c r="T125" s="1829"/>
      <c r="U125" s="1853"/>
    </row>
    <row r="126" spans="1:21" ht="18" customHeight="1">
      <c r="A126" s="1829"/>
      <c r="B126" s="1855" t="s">
        <v>714</v>
      </c>
      <c r="C126" s="1855" t="s">
        <v>6048</v>
      </c>
      <c r="D126" s="1855" t="s">
        <v>65</v>
      </c>
      <c r="E126" s="1836">
        <v>6</v>
      </c>
      <c r="F126" s="1837" t="s">
        <v>55</v>
      </c>
      <c r="G126" s="1837" t="s">
        <v>31</v>
      </c>
      <c r="H126" s="1837" t="s">
        <v>32</v>
      </c>
      <c r="I126" s="1837" t="s">
        <v>55</v>
      </c>
      <c r="J126" s="1837" t="s">
        <v>55</v>
      </c>
      <c r="K126" s="1837" t="s">
        <v>6039</v>
      </c>
      <c r="L126" s="1927">
        <v>3026.55</v>
      </c>
      <c r="M126" s="1836">
        <v>3026.55</v>
      </c>
      <c r="N126" s="1880" t="s">
        <v>5925</v>
      </c>
      <c r="O126" s="1837" t="s">
        <v>5914</v>
      </c>
      <c r="P126" s="1837" t="s">
        <v>5915</v>
      </c>
      <c r="Q126" s="1837">
        <v>18605163242</v>
      </c>
      <c r="R126" s="1837" t="s">
        <v>6040</v>
      </c>
      <c r="S126" s="1837" t="s">
        <v>5872</v>
      </c>
      <c r="T126" s="1829"/>
      <c r="U126" s="1853"/>
    </row>
    <row r="127" spans="1:21" ht="18" customHeight="1">
      <c r="A127" s="1829"/>
      <c r="B127" s="1855" t="s">
        <v>6049</v>
      </c>
      <c r="C127" s="1855" t="s">
        <v>6050</v>
      </c>
      <c r="D127" s="1855" t="s">
        <v>65</v>
      </c>
      <c r="E127" s="1836">
        <v>75</v>
      </c>
      <c r="F127" s="1837" t="s">
        <v>55</v>
      </c>
      <c r="G127" s="1837" t="s">
        <v>31</v>
      </c>
      <c r="H127" s="1837" t="s">
        <v>32</v>
      </c>
      <c r="I127" s="1837" t="s">
        <v>55</v>
      </c>
      <c r="J127" s="1837" t="s">
        <v>55</v>
      </c>
      <c r="K127" s="1837" t="s">
        <v>6039</v>
      </c>
      <c r="L127" s="1927">
        <v>51106.19</v>
      </c>
      <c r="M127" s="1836">
        <v>51106.19</v>
      </c>
      <c r="N127" s="1880" t="s">
        <v>5925</v>
      </c>
      <c r="O127" s="1837" t="s">
        <v>5914</v>
      </c>
      <c r="P127" s="1837" t="s">
        <v>5915</v>
      </c>
      <c r="Q127" s="1837">
        <v>18605163243</v>
      </c>
      <c r="R127" s="1837" t="s">
        <v>6040</v>
      </c>
      <c r="S127" s="1837" t="s">
        <v>5872</v>
      </c>
      <c r="T127" s="1829"/>
      <c r="U127" s="1853"/>
    </row>
    <row r="128" spans="1:21" ht="18" customHeight="1">
      <c r="A128" s="1829"/>
      <c r="B128" s="1855" t="s">
        <v>6049</v>
      </c>
      <c r="C128" s="1855" t="s">
        <v>6051</v>
      </c>
      <c r="D128" s="1855" t="s">
        <v>65</v>
      </c>
      <c r="E128" s="1836">
        <v>10</v>
      </c>
      <c r="F128" s="1837" t="s">
        <v>55</v>
      </c>
      <c r="G128" s="1837" t="s">
        <v>31</v>
      </c>
      <c r="H128" s="1837" t="s">
        <v>32</v>
      </c>
      <c r="I128" s="1837" t="s">
        <v>55</v>
      </c>
      <c r="J128" s="1837" t="s">
        <v>55</v>
      </c>
      <c r="K128" s="1837" t="s">
        <v>6039</v>
      </c>
      <c r="L128" s="1927">
        <v>7079.65</v>
      </c>
      <c r="M128" s="1836">
        <v>7079.65</v>
      </c>
      <c r="N128" s="1880" t="s">
        <v>5925</v>
      </c>
      <c r="O128" s="1837" t="s">
        <v>5914</v>
      </c>
      <c r="P128" s="1837" t="s">
        <v>5915</v>
      </c>
      <c r="Q128" s="1837">
        <v>18605163244</v>
      </c>
      <c r="R128" s="1837" t="s">
        <v>6040</v>
      </c>
      <c r="S128" s="1837" t="s">
        <v>5872</v>
      </c>
      <c r="T128" s="1829"/>
      <c r="U128" s="1853"/>
    </row>
    <row r="129" spans="1:21" ht="18" customHeight="1">
      <c r="A129" s="1829"/>
      <c r="B129" s="1855" t="s">
        <v>6052</v>
      </c>
      <c r="C129" s="1855" t="s">
        <v>6053</v>
      </c>
      <c r="D129" s="1855" t="s">
        <v>65</v>
      </c>
      <c r="E129" s="1836">
        <v>95</v>
      </c>
      <c r="F129" s="1837" t="s">
        <v>55</v>
      </c>
      <c r="G129" s="1837" t="s">
        <v>31</v>
      </c>
      <c r="H129" s="1837" t="s">
        <v>32</v>
      </c>
      <c r="I129" s="1837" t="s">
        <v>55</v>
      </c>
      <c r="J129" s="1837" t="s">
        <v>55</v>
      </c>
      <c r="K129" s="1837" t="s">
        <v>6039</v>
      </c>
      <c r="L129" s="1927">
        <v>53805.31</v>
      </c>
      <c r="M129" s="1836">
        <v>53805.31</v>
      </c>
      <c r="N129" s="1880" t="s">
        <v>5925</v>
      </c>
      <c r="O129" s="1837" t="s">
        <v>5914</v>
      </c>
      <c r="P129" s="1837" t="s">
        <v>5915</v>
      </c>
      <c r="Q129" s="1837">
        <v>18605163245</v>
      </c>
      <c r="R129" s="1837" t="s">
        <v>6040</v>
      </c>
      <c r="S129" s="1837" t="s">
        <v>5872</v>
      </c>
      <c r="T129" s="1829"/>
      <c r="U129" s="1853"/>
    </row>
    <row r="130" spans="1:21" ht="18" customHeight="1">
      <c r="A130" s="1829"/>
      <c r="B130" s="1855" t="s">
        <v>6052</v>
      </c>
      <c r="C130" s="1855" t="s">
        <v>6054</v>
      </c>
      <c r="D130" s="1855" t="s">
        <v>65</v>
      </c>
      <c r="E130" s="1836">
        <v>50</v>
      </c>
      <c r="F130" s="1837" t="s">
        <v>55</v>
      </c>
      <c r="G130" s="1837" t="s">
        <v>31</v>
      </c>
      <c r="H130" s="1837" t="s">
        <v>32</v>
      </c>
      <c r="I130" s="1837" t="s">
        <v>55</v>
      </c>
      <c r="J130" s="1837" t="s">
        <v>55</v>
      </c>
      <c r="K130" s="1837" t="s">
        <v>6039</v>
      </c>
      <c r="L130" s="1927">
        <v>30088.5</v>
      </c>
      <c r="M130" s="1836">
        <v>30088.5</v>
      </c>
      <c r="N130" s="1880" t="s">
        <v>5925</v>
      </c>
      <c r="O130" s="1837" t="s">
        <v>5914</v>
      </c>
      <c r="P130" s="1837" t="s">
        <v>5915</v>
      </c>
      <c r="Q130" s="1837">
        <v>18605163246</v>
      </c>
      <c r="R130" s="1837" t="s">
        <v>6040</v>
      </c>
      <c r="S130" s="1837" t="s">
        <v>5872</v>
      </c>
      <c r="T130" s="1829"/>
      <c r="U130" s="1853"/>
    </row>
    <row r="131" spans="1:21" ht="18" customHeight="1">
      <c r="A131" s="1829"/>
      <c r="B131" s="1855" t="s">
        <v>6052</v>
      </c>
      <c r="C131" s="1855" t="s">
        <v>6055</v>
      </c>
      <c r="D131" s="1855" t="s">
        <v>65</v>
      </c>
      <c r="E131" s="1836">
        <v>24</v>
      </c>
      <c r="F131" s="1837" t="s">
        <v>55</v>
      </c>
      <c r="G131" s="1837" t="s">
        <v>31</v>
      </c>
      <c r="H131" s="1837" t="s">
        <v>32</v>
      </c>
      <c r="I131" s="1837" t="s">
        <v>55</v>
      </c>
      <c r="J131" s="1837" t="s">
        <v>55</v>
      </c>
      <c r="K131" s="1837" t="s">
        <v>6039</v>
      </c>
      <c r="L131" s="1927">
        <v>12637.17</v>
      </c>
      <c r="M131" s="1836">
        <v>12637.17</v>
      </c>
      <c r="N131" s="1880" t="s">
        <v>5925</v>
      </c>
      <c r="O131" s="1837" t="s">
        <v>5914</v>
      </c>
      <c r="P131" s="1837" t="s">
        <v>5915</v>
      </c>
      <c r="Q131" s="1837">
        <v>18605163247</v>
      </c>
      <c r="R131" s="1837" t="s">
        <v>6040</v>
      </c>
      <c r="S131" s="1837" t="s">
        <v>5872</v>
      </c>
      <c r="T131" s="1829"/>
      <c r="U131" s="1853"/>
    </row>
    <row r="132" spans="1:21" ht="18" customHeight="1">
      <c r="A132" s="1829"/>
      <c r="B132" s="1855" t="s">
        <v>6052</v>
      </c>
      <c r="C132" s="1855" t="s">
        <v>6056</v>
      </c>
      <c r="D132" s="1855" t="s">
        <v>65</v>
      </c>
      <c r="E132" s="1836">
        <v>2</v>
      </c>
      <c r="F132" s="1837" t="s">
        <v>55</v>
      </c>
      <c r="G132" s="1837" t="s">
        <v>31</v>
      </c>
      <c r="H132" s="1837" t="s">
        <v>32</v>
      </c>
      <c r="I132" s="1837" t="s">
        <v>55</v>
      </c>
      <c r="J132" s="1837" t="s">
        <v>55</v>
      </c>
      <c r="K132" s="1837" t="s">
        <v>6039</v>
      </c>
      <c r="L132" s="1927">
        <v>973.45</v>
      </c>
      <c r="M132" s="1836">
        <v>973.45</v>
      </c>
      <c r="N132" s="1880" t="s">
        <v>5925</v>
      </c>
      <c r="O132" s="1837" t="s">
        <v>5914</v>
      </c>
      <c r="P132" s="1837" t="s">
        <v>5915</v>
      </c>
      <c r="Q132" s="1837">
        <v>18605163248</v>
      </c>
      <c r="R132" s="1837" t="s">
        <v>6040</v>
      </c>
      <c r="S132" s="1837" t="s">
        <v>5872</v>
      </c>
      <c r="T132" s="1829"/>
      <c r="U132" s="1853"/>
    </row>
    <row r="133" spans="1:21" ht="18" customHeight="1">
      <c r="A133" s="1829"/>
      <c r="B133" s="1855" t="s">
        <v>6057</v>
      </c>
      <c r="C133" s="1855" t="s">
        <v>6058</v>
      </c>
      <c r="D133" s="1855" t="s">
        <v>154</v>
      </c>
      <c r="E133" s="1836">
        <v>1</v>
      </c>
      <c r="F133" s="1837" t="s">
        <v>55</v>
      </c>
      <c r="G133" s="1837" t="s">
        <v>31</v>
      </c>
      <c r="H133" s="1837" t="s">
        <v>32</v>
      </c>
      <c r="I133" s="1837" t="s">
        <v>55</v>
      </c>
      <c r="J133" s="1837" t="s">
        <v>55</v>
      </c>
      <c r="K133" s="1837" t="s">
        <v>6059</v>
      </c>
      <c r="L133" s="1836">
        <v>52920.35</v>
      </c>
      <c r="M133" s="1836">
        <v>52920.35</v>
      </c>
      <c r="N133" s="1880" t="s">
        <v>6060</v>
      </c>
      <c r="O133" s="1837" t="s">
        <v>5914</v>
      </c>
      <c r="P133" s="1837" t="s">
        <v>5915</v>
      </c>
      <c r="Q133" s="1837">
        <v>18605163248</v>
      </c>
      <c r="R133" s="1837" t="s">
        <v>5916</v>
      </c>
      <c r="S133" s="1837" t="s">
        <v>5872</v>
      </c>
      <c r="T133" s="1829"/>
      <c r="U133" s="1853"/>
    </row>
    <row r="134" spans="1:21" ht="18" customHeight="1">
      <c r="A134" s="1829"/>
      <c r="B134" s="1855" t="s">
        <v>6061</v>
      </c>
      <c r="C134" s="1855" t="s">
        <v>6062</v>
      </c>
      <c r="D134" s="1855" t="s">
        <v>154</v>
      </c>
      <c r="E134" s="1836">
        <v>1</v>
      </c>
      <c r="F134" s="1837" t="s">
        <v>55</v>
      </c>
      <c r="G134" s="1837" t="s">
        <v>31</v>
      </c>
      <c r="H134" s="1837" t="s">
        <v>32</v>
      </c>
      <c r="I134" s="1837" t="s">
        <v>55</v>
      </c>
      <c r="J134" s="1837" t="s">
        <v>55</v>
      </c>
      <c r="K134" s="1837" t="s">
        <v>6059</v>
      </c>
      <c r="L134" s="1836">
        <v>76902.649999999994</v>
      </c>
      <c r="M134" s="1836">
        <v>76902.649999999994</v>
      </c>
      <c r="N134" s="1880" t="s">
        <v>6060</v>
      </c>
      <c r="O134" s="1837" t="s">
        <v>5914</v>
      </c>
      <c r="P134" s="1837" t="s">
        <v>5915</v>
      </c>
      <c r="Q134" s="1837">
        <v>18605163249</v>
      </c>
      <c r="R134" s="1837" t="s">
        <v>5916</v>
      </c>
      <c r="S134" s="1837" t="s">
        <v>5872</v>
      </c>
      <c r="T134" s="1829"/>
      <c r="U134" s="1853"/>
    </row>
    <row r="135" spans="1:21" ht="18" customHeight="1">
      <c r="A135" s="1829"/>
      <c r="B135" s="1855" t="s">
        <v>6063</v>
      </c>
      <c r="C135" s="1855" t="s">
        <v>6064</v>
      </c>
      <c r="D135" s="1855" t="s">
        <v>154</v>
      </c>
      <c r="E135" s="1836">
        <v>1</v>
      </c>
      <c r="F135" s="1837" t="s">
        <v>55</v>
      </c>
      <c r="G135" s="1837" t="s">
        <v>31</v>
      </c>
      <c r="H135" s="1837" t="s">
        <v>32</v>
      </c>
      <c r="I135" s="1837" t="s">
        <v>55</v>
      </c>
      <c r="J135" s="1837" t="s">
        <v>55</v>
      </c>
      <c r="K135" s="1837" t="s">
        <v>6059</v>
      </c>
      <c r="L135" s="1836">
        <v>22920.35</v>
      </c>
      <c r="M135" s="1836">
        <v>22920.35</v>
      </c>
      <c r="N135" s="1880" t="s">
        <v>6060</v>
      </c>
      <c r="O135" s="1837" t="s">
        <v>5914</v>
      </c>
      <c r="P135" s="1837" t="s">
        <v>5915</v>
      </c>
      <c r="Q135" s="1837">
        <v>18605163250</v>
      </c>
      <c r="R135" s="1837" t="s">
        <v>5916</v>
      </c>
      <c r="S135" s="1837" t="s">
        <v>5872</v>
      </c>
      <c r="T135" s="1829"/>
      <c r="U135" s="1853"/>
    </row>
    <row r="136" spans="1:21" ht="18" customHeight="1">
      <c r="A136" s="1834"/>
      <c r="B136" s="1829" t="s">
        <v>2279</v>
      </c>
      <c r="C136" s="1855" t="s">
        <v>6065</v>
      </c>
      <c r="D136" s="1855" t="s">
        <v>161</v>
      </c>
      <c r="E136" s="1855">
        <v>31</v>
      </c>
      <c r="F136" s="1855" t="s">
        <v>55</v>
      </c>
      <c r="G136" s="1855" t="s">
        <v>31</v>
      </c>
      <c r="H136" s="1855" t="s">
        <v>32</v>
      </c>
      <c r="I136" s="1855" t="s">
        <v>55</v>
      </c>
      <c r="J136" s="1857" t="s">
        <v>5892</v>
      </c>
      <c r="K136" s="1857" t="s">
        <v>5892</v>
      </c>
      <c r="L136" s="1927">
        <v>8856.8880000000008</v>
      </c>
      <c r="M136" s="1881">
        <f>7134.588-4571.92</f>
        <v>2562.6679999999997</v>
      </c>
      <c r="N136" s="1855">
        <v>2012.09</v>
      </c>
      <c r="O136" s="1855" t="s">
        <v>5890</v>
      </c>
      <c r="P136" s="1837" t="s">
        <v>5891</v>
      </c>
      <c r="Q136" s="1883">
        <v>15035113499</v>
      </c>
      <c r="R136" s="1857" t="s">
        <v>5892</v>
      </c>
      <c r="S136" s="1930" t="s">
        <v>5872</v>
      </c>
      <c r="T136" s="1829"/>
      <c r="U136" s="1853"/>
    </row>
    <row r="137" spans="1:21" ht="18" customHeight="1">
      <c r="A137" s="1834"/>
      <c r="B137" s="1829" t="s">
        <v>2279</v>
      </c>
      <c r="C137" s="1855" t="s">
        <v>6066</v>
      </c>
      <c r="D137" s="1855" t="s">
        <v>161</v>
      </c>
      <c r="E137" s="1855">
        <v>10</v>
      </c>
      <c r="F137" s="1855" t="s">
        <v>55</v>
      </c>
      <c r="G137" s="1855" t="s">
        <v>31</v>
      </c>
      <c r="H137" s="1855" t="s">
        <v>32</v>
      </c>
      <c r="I137" s="1855" t="s">
        <v>55</v>
      </c>
      <c r="J137" s="1857" t="s">
        <v>5892</v>
      </c>
      <c r="K137" s="1857" t="s">
        <v>5892</v>
      </c>
      <c r="L137" s="1927">
        <v>4145.76</v>
      </c>
      <c r="M137" s="1881">
        <f>1682.46-1474.81</f>
        <v>207.65000000000009</v>
      </c>
      <c r="N137" s="1855">
        <v>2012.09</v>
      </c>
      <c r="O137" s="1855" t="s">
        <v>5890</v>
      </c>
      <c r="P137" s="1837" t="s">
        <v>5891</v>
      </c>
      <c r="Q137" s="1883">
        <v>15035113499</v>
      </c>
      <c r="R137" s="1857" t="s">
        <v>5892</v>
      </c>
      <c r="S137" s="1930" t="s">
        <v>5872</v>
      </c>
      <c r="T137" s="1829"/>
      <c r="U137" s="1853"/>
    </row>
    <row r="138" spans="1:21" ht="18" customHeight="1">
      <c r="A138" s="1834"/>
      <c r="B138" s="1829" t="s">
        <v>2279</v>
      </c>
      <c r="C138" s="1855" t="s">
        <v>6067</v>
      </c>
      <c r="D138" s="1855" t="s">
        <v>161</v>
      </c>
      <c r="E138" s="1855">
        <v>318</v>
      </c>
      <c r="F138" s="1855" t="s">
        <v>55</v>
      </c>
      <c r="G138" s="1855" t="s">
        <v>31</v>
      </c>
      <c r="H138" s="1855" t="s">
        <v>32</v>
      </c>
      <c r="I138" s="1855" t="s">
        <v>55</v>
      </c>
      <c r="J138" s="1857" t="s">
        <v>5892</v>
      </c>
      <c r="K138" s="1857" t="s">
        <v>5892</v>
      </c>
      <c r="L138" s="1927">
        <v>83909.736000000004</v>
      </c>
      <c r="M138" s="1881">
        <v>64064.135999999999</v>
      </c>
      <c r="N138" s="1855">
        <v>2012.09</v>
      </c>
      <c r="O138" s="1855" t="s">
        <v>5890</v>
      </c>
      <c r="P138" s="1837" t="s">
        <v>5891</v>
      </c>
      <c r="Q138" s="1883">
        <v>15035113499</v>
      </c>
      <c r="R138" s="1857" t="s">
        <v>5892</v>
      </c>
      <c r="S138" s="1930" t="s">
        <v>5872</v>
      </c>
      <c r="T138" s="1829"/>
      <c r="U138" s="1853"/>
    </row>
    <row r="139" spans="1:21" ht="18" customHeight="1">
      <c r="A139" s="1834"/>
      <c r="B139" s="1829" t="s">
        <v>2279</v>
      </c>
      <c r="C139" s="1855" t="s">
        <v>6068</v>
      </c>
      <c r="D139" s="1855" t="s">
        <v>161</v>
      </c>
      <c r="E139" s="1855">
        <v>19.5</v>
      </c>
      <c r="F139" s="1855" t="s">
        <v>55</v>
      </c>
      <c r="G139" s="1855" t="s">
        <v>31</v>
      </c>
      <c r="H139" s="1855" t="s">
        <v>32</v>
      </c>
      <c r="I139" s="1855" t="s">
        <v>55</v>
      </c>
      <c r="J139" s="1857" t="s">
        <v>5892</v>
      </c>
      <c r="K139" s="1857" t="s">
        <v>5892</v>
      </c>
      <c r="L139" s="1927">
        <v>5868.46</v>
      </c>
      <c r="M139" s="1881">
        <f>5649.46-2875.89</f>
        <v>2773.57</v>
      </c>
      <c r="N139" s="1855">
        <v>2012.09</v>
      </c>
      <c r="O139" s="1855" t="s">
        <v>5890</v>
      </c>
      <c r="P139" s="1837" t="s">
        <v>5891</v>
      </c>
      <c r="Q139" s="1883">
        <v>15035113499</v>
      </c>
      <c r="R139" s="1857" t="s">
        <v>5892</v>
      </c>
      <c r="S139" s="1930" t="s">
        <v>5872</v>
      </c>
      <c r="T139" s="1829"/>
      <c r="U139" s="1853"/>
    </row>
    <row r="140" spans="1:21" ht="18" customHeight="1">
      <c r="A140" s="1834"/>
      <c r="B140" s="1829" t="s">
        <v>2279</v>
      </c>
      <c r="C140" s="1855" t="s">
        <v>6069</v>
      </c>
      <c r="D140" s="1855" t="s">
        <v>161</v>
      </c>
      <c r="E140" s="1855">
        <v>42</v>
      </c>
      <c r="F140" s="1855" t="s">
        <v>55</v>
      </c>
      <c r="G140" s="1855" t="s">
        <v>31</v>
      </c>
      <c r="H140" s="1855" t="s">
        <v>32</v>
      </c>
      <c r="I140" s="1855" t="s">
        <v>55</v>
      </c>
      <c r="J140" s="1857" t="s">
        <v>5892</v>
      </c>
      <c r="K140" s="1857" t="s">
        <v>5892</v>
      </c>
      <c r="L140" s="1927">
        <v>23927.576261412501</v>
      </c>
      <c r="M140" s="1881">
        <f>23765.5762614125-6194.22</f>
        <v>17571.3562614125</v>
      </c>
      <c r="N140" s="1855">
        <v>2012.09</v>
      </c>
      <c r="O140" s="1855" t="s">
        <v>5890</v>
      </c>
      <c r="P140" s="1837" t="s">
        <v>5891</v>
      </c>
      <c r="Q140" s="1883">
        <v>15035113499</v>
      </c>
      <c r="R140" s="1857" t="s">
        <v>5892</v>
      </c>
      <c r="S140" s="1930" t="s">
        <v>5872</v>
      </c>
      <c r="T140" s="1829"/>
      <c r="U140" s="1853"/>
    </row>
    <row r="141" spans="1:21" ht="18" customHeight="1">
      <c r="A141" s="1834"/>
      <c r="B141" s="1829" t="s">
        <v>2279</v>
      </c>
      <c r="C141" s="1855" t="s">
        <v>6070</v>
      </c>
      <c r="D141" s="1855" t="s">
        <v>161</v>
      </c>
      <c r="E141" s="1855">
        <v>48</v>
      </c>
      <c r="F141" s="1855" t="s">
        <v>55</v>
      </c>
      <c r="G141" s="1855" t="s">
        <v>31</v>
      </c>
      <c r="H141" s="1855" t="s">
        <v>32</v>
      </c>
      <c r="I141" s="1855" t="s">
        <v>55</v>
      </c>
      <c r="J141" s="1857" t="s">
        <v>5892</v>
      </c>
      <c r="K141" s="1857" t="s">
        <v>5892</v>
      </c>
      <c r="L141" s="1927">
        <v>29599.606</v>
      </c>
      <c r="M141" s="1881">
        <f>24191.806-4424.44</f>
        <v>19767.366000000002</v>
      </c>
      <c r="N141" s="1855">
        <v>2012.09</v>
      </c>
      <c r="O141" s="1855" t="s">
        <v>5890</v>
      </c>
      <c r="P141" s="1837" t="s">
        <v>5891</v>
      </c>
      <c r="Q141" s="1883">
        <v>15035113499</v>
      </c>
      <c r="R141" s="1857" t="s">
        <v>5892</v>
      </c>
      <c r="S141" s="1930" t="s">
        <v>5872</v>
      </c>
      <c r="T141" s="1829"/>
      <c r="U141" s="1853"/>
    </row>
    <row r="142" spans="1:21" ht="18" customHeight="1">
      <c r="A142" s="1834"/>
      <c r="B142" s="1829" t="s">
        <v>2279</v>
      </c>
      <c r="C142" s="1855" t="s">
        <v>6071</v>
      </c>
      <c r="D142" s="1855" t="s">
        <v>161</v>
      </c>
      <c r="E142" s="1855">
        <v>252</v>
      </c>
      <c r="F142" s="1855" t="s">
        <v>55</v>
      </c>
      <c r="G142" s="1855" t="s">
        <v>31</v>
      </c>
      <c r="H142" s="1855" t="s">
        <v>32</v>
      </c>
      <c r="I142" s="1855" t="s">
        <v>55</v>
      </c>
      <c r="J142" s="1857" t="s">
        <v>5892</v>
      </c>
      <c r="K142" s="1857" t="s">
        <v>5892</v>
      </c>
      <c r="L142" s="1927">
        <v>43599.436000000002</v>
      </c>
      <c r="M142" s="1881">
        <v>43599.436000000002</v>
      </c>
      <c r="N142" s="1855">
        <v>2012.09</v>
      </c>
      <c r="O142" s="1855" t="s">
        <v>5890</v>
      </c>
      <c r="P142" s="1837" t="s">
        <v>5891</v>
      </c>
      <c r="Q142" s="1883">
        <v>13643450564</v>
      </c>
      <c r="R142" s="1857" t="s">
        <v>5892</v>
      </c>
      <c r="S142" s="1930" t="s">
        <v>5872</v>
      </c>
      <c r="T142" s="1829"/>
      <c r="U142" s="1853"/>
    </row>
    <row r="143" spans="1:21" ht="18" customHeight="1">
      <c r="A143" s="1834"/>
      <c r="B143" s="1829" t="s">
        <v>2279</v>
      </c>
      <c r="C143" s="1855" t="s">
        <v>6072</v>
      </c>
      <c r="D143" s="1855" t="s">
        <v>161</v>
      </c>
      <c r="E143" s="1855">
        <v>410</v>
      </c>
      <c r="F143" s="1855" t="s">
        <v>55</v>
      </c>
      <c r="G143" s="1855" t="s">
        <v>31</v>
      </c>
      <c r="H143" s="1855" t="s">
        <v>32</v>
      </c>
      <c r="I143" s="1855" t="s">
        <v>55</v>
      </c>
      <c r="J143" s="1857" t="s">
        <v>5892</v>
      </c>
      <c r="K143" s="1857" t="s">
        <v>5892</v>
      </c>
      <c r="L143" s="1927">
        <v>227699.61</v>
      </c>
      <c r="M143" s="1881">
        <f>221446.9-14910</f>
        <v>206536.9</v>
      </c>
      <c r="N143" s="1855">
        <v>2012.09</v>
      </c>
      <c r="O143" s="1855" t="s">
        <v>6073</v>
      </c>
      <c r="P143" s="1837" t="s">
        <v>6074</v>
      </c>
      <c r="Q143" s="1883">
        <v>13834231321</v>
      </c>
      <c r="R143" s="1857" t="s">
        <v>5892</v>
      </c>
      <c r="S143" s="1930" t="s">
        <v>5872</v>
      </c>
      <c r="T143" s="1829"/>
      <c r="U143" s="1853"/>
    </row>
    <row r="144" spans="1:21" ht="18" customHeight="1">
      <c r="A144" s="1834"/>
      <c r="B144" s="1829" t="s">
        <v>2279</v>
      </c>
      <c r="C144" s="1855" t="s">
        <v>6075</v>
      </c>
      <c r="D144" s="1855" t="s">
        <v>161</v>
      </c>
      <c r="E144" s="1855">
        <v>737</v>
      </c>
      <c r="F144" s="1855" t="s">
        <v>55</v>
      </c>
      <c r="G144" s="1855" t="s">
        <v>31</v>
      </c>
      <c r="H144" s="1855" t="s">
        <v>32</v>
      </c>
      <c r="I144" s="1855" t="s">
        <v>55</v>
      </c>
      <c r="J144" s="1857" t="s">
        <v>5892</v>
      </c>
      <c r="K144" s="1857" t="s">
        <v>5892</v>
      </c>
      <c r="L144" s="1927">
        <v>372161.25</v>
      </c>
      <c r="M144" s="1881">
        <f>372161.25-24036.26</f>
        <v>348124.99</v>
      </c>
      <c r="N144" s="1855">
        <v>2012.09</v>
      </c>
      <c r="O144" s="1855" t="s">
        <v>6073</v>
      </c>
      <c r="P144" s="1837" t="s">
        <v>6074</v>
      </c>
      <c r="Q144" s="1883">
        <v>13834231321</v>
      </c>
      <c r="R144" s="1857" t="s">
        <v>5892</v>
      </c>
      <c r="S144" s="1930" t="s">
        <v>5872</v>
      </c>
      <c r="T144" s="1829"/>
      <c r="U144" s="1853"/>
    </row>
    <row r="145" spans="1:21" ht="18" customHeight="1">
      <c r="A145" s="1834"/>
      <c r="B145" s="1829" t="s">
        <v>2279</v>
      </c>
      <c r="C145" s="1855" t="s">
        <v>6076</v>
      </c>
      <c r="D145" s="1855" t="s">
        <v>161</v>
      </c>
      <c r="E145" s="1855">
        <v>312</v>
      </c>
      <c r="F145" s="1855" t="s">
        <v>55</v>
      </c>
      <c r="G145" s="1855" t="s">
        <v>31</v>
      </c>
      <c r="H145" s="1855" t="s">
        <v>32</v>
      </c>
      <c r="I145" s="1855" t="s">
        <v>55</v>
      </c>
      <c r="J145" s="1857" t="s">
        <v>5892</v>
      </c>
      <c r="K145" s="1857" t="s">
        <v>5892</v>
      </c>
      <c r="L145" s="1927">
        <v>98733.854000000007</v>
      </c>
      <c r="M145" s="1881">
        <f>98733.854-15407</f>
        <v>83326.854000000007</v>
      </c>
      <c r="N145" s="1855">
        <v>2012.09</v>
      </c>
      <c r="O145" s="1855" t="s">
        <v>6073</v>
      </c>
      <c r="P145" s="1837" t="s">
        <v>6074</v>
      </c>
      <c r="Q145" s="1883">
        <v>13834231321</v>
      </c>
      <c r="R145" s="1857" t="s">
        <v>5892</v>
      </c>
      <c r="S145" s="1930" t="s">
        <v>5872</v>
      </c>
      <c r="T145" s="1829"/>
      <c r="U145" s="1853"/>
    </row>
    <row r="146" spans="1:21" ht="18" customHeight="1">
      <c r="A146" s="1834"/>
      <c r="B146" s="1829" t="s">
        <v>2279</v>
      </c>
      <c r="C146" s="1855" t="s">
        <v>6077</v>
      </c>
      <c r="D146" s="1855" t="s">
        <v>161</v>
      </c>
      <c r="E146" s="1855">
        <v>54</v>
      </c>
      <c r="F146" s="1855" t="s">
        <v>55</v>
      </c>
      <c r="G146" s="1855" t="s">
        <v>31</v>
      </c>
      <c r="H146" s="1855" t="s">
        <v>32</v>
      </c>
      <c r="I146" s="1855" t="s">
        <v>55</v>
      </c>
      <c r="J146" s="1857" t="s">
        <v>5892</v>
      </c>
      <c r="K146" s="1857" t="s">
        <v>5892</v>
      </c>
      <c r="L146" s="1927">
        <v>14842.6767932446</v>
      </c>
      <c r="M146" s="1881">
        <f>14842.6767932446-7963.99</f>
        <v>6878.6867932446003</v>
      </c>
      <c r="N146" s="1855">
        <v>2012.09</v>
      </c>
      <c r="O146" s="1855" t="s">
        <v>5890</v>
      </c>
      <c r="P146" s="1837" t="s">
        <v>5891</v>
      </c>
      <c r="Q146" s="1883">
        <v>13643450564</v>
      </c>
      <c r="R146" s="1857" t="s">
        <v>5892</v>
      </c>
      <c r="S146" s="1930" t="s">
        <v>5872</v>
      </c>
      <c r="T146" s="1829"/>
      <c r="U146" s="1853"/>
    </row>
    <row r="147" spans="1:21" ht="18" customHeight="1">
      <c r="A147" s="1834"/>
      <c r="B147" s="1829" t="s">
        <v>2279</v>
      </c>
      <c r="C147" s="1855" t="s">
        <v>6078</v>
      </c>
      <c r="D147" s="1855" t="s">
        <v>161</v>
      </c>
      <c r="E147" s="1855">
        <v>58</v>
      </c>
      <c r="F147" s="1855" t="s">
        <v>55</v>
      </c>
      <c r="G147" s="1855" t="s">
        <v>31</v>
      </c>
      <c r="H147" s="1855" t="s">
        <v>32</v>
      </c>
      <c r="I147" s="1855" t="s">
        <v>55</v>
      </c>
      <c r="J147" s="1857" t="s">
        <v>5892</v>
      </c>
      <c r="K147" s="1857" t="s">
        <v>5892</v>
      </c>
      <c r="L147" s="1927">
        <v>33791.516370521997</v>
      </c>
      <c r="M147" s="1881">
        <f>18384.516370522-8553.92</f>
        <v>9830.5963705220001</v>
      </c>
      <c r="N147" s="1855">
        <v>2012.09</v>
      </c>
      <c r="O147" s="1855" t="s">
        <v>5890</v>
      </c>
      <c r="P147" s="1837" t="s">
        <v>5891</v>
      </c>
      <c r="Q147" s="1883">
        <v>13643450564</v>
      </c>
      <c r="R147" s="1857" t="s">
        <v>5892</v>
      </c>
      <c r="S147" s="1930" t="s">
        <v>5872</v>
      </c>
      <c r="T147" s="1829"/>
      <c r="U147" s="1853"/>
    </row>
    <row r="148" spans="1:21" ht="18" customHeight="1">
      <c r="A148" s="1834"/>
      <c r="B148" s="1829" t="s">
        <v>2279</v>
      </c>
      <c r="C148" s="1855" t="s">
        <v>6079</v>
      </c>
      <c r="D148" s="1855" t="s">
        <v>161</v>
      </c>
      <c r="E148" s="1855">
        <v>60</v>
      </c>
      <c r="F148" s="1855" t="s">
        <v>55</v>
      </c>
      <c r="G148" s="1855" t="s">
        <v>31</v>
      </c>
      <c r="H148" s="1855" t="s">
        <v>32</v>
      </c>
      <c r="I148" s="1855" t="s">
        <v>55</v>
      </c>
      <c r="J148" s="1857" t="s">
        <v>5892</v>
      </c>
      <c r="K148" s="1857" t="s">
        <v>5892</v>
      </c>
      <c r="L148" s="1927">
        <v>35179.108659160702</v>
      </c>
      <c r="M148" s="1881">
        <f>35179.1086591607-8848.88</f>
        <v>26330.228659160704</v>
      </c>
      <c r="N148" s="1855">
        <v>2012.09</v>
      </c>
      <c r="O148" s="1855" t="s">
        <v>6073</v>
      </c>
      <c r="P148" s="1837" t="s">
        <v>6074</v>
      </c>
      <c r="Q148" s="1883">
        <v>13834231321</v>
      </c>
      <c r="R148" s="1857" t="s">
        <v>5892</v>
      </c>
      <c r="S148" s="1930" t="s">
        <v>5872</v>
      </c>
      <c r="T148" s="1829"/>
      <c r="U148" s="1853"/>
    </row>
    <row r="149" spans="1:21" ht="18" customHeight="1">
      <c r="A149" s="1834"/>
      <c r="B149" s="1829" t="s">
        <v>2279</v>
      </c>
      <c r="C149" s="1855" t="s">
        <v>6080</v>
      </c>
      <c r="D149" s="1855" t="s">
        <v>45</v>
      </c>
      <c r="E149" s="1855">
        <v>7.5</v>
      </c>
      <c r="F149" s="1855" t="s">
        <v>55</v>
      </c>
      <c r="G149" s="1855" t="s">
        <v>31</v>
      </c>
      <c r="H149" s="1855" t="s">
        <v>32</v>
      </c>
      <c r="I149" s="1855" t="s">
        <v>55</v>
      </c>
      <c r="J149" s="1857" t="s">
        <v>5892</v>
      </c>
      <c r="K149" s="1857" t="s">
        <v>5892</v>
      </c>
      <c r="L149" s="1927">
        <v>24718.768</v>
      </c>
      <c r="M149" s="1881">
        <v>24718.768</v>
      </c>
      <c r="N149" s="1855">
        <v>2012.09</v>
      </c>
      <c r="O149" s="1855" t="s">
        <v>5890</v>
      </c>
      <c r="P149" s="1837" t="s">
        <v>5891</v>
      </c>
      <c r="Q149" s="1883">
        <v>13643450564</v>
      </c>
      <c r="R149" s="1857" t="s">
        <v>5892</v>
      </c>
      <c r="S149" s="1930" t="s">
        <v>5872</v>
      </c>
      <c r="T149" s="1829"/>
      <c r="U149" s="1853"/>
    </row>
    <row r="150" spans="1:21" ht="18" customHeight="1">
      <c r="A150" s="1834"/>
      <c r="B150" s="1829" t="s">
        <v>2279</v>
      </c>
      <c r="C150" s="1855" t="s">
        <v>6081</v>
      </c>
      <c r="D150" s="1855" t="s">
        <v>45</v>
      </c>
      <c r="E150" s="1855">
        <v>4</v>
      </c>
      <c r="F150" s="1855" t="s">
        <v>55</v>
      </c>
      <c r="G150" s="1855" t="s">
        <v>31</v>
      </c>
      <c r="H150" s="1855" t="s">
        <v>32</v>
      </c>
      <c r="I150" s="1855" t="s">
        <v>55</v>
      </c>
      <c r="J150" s="1857" t="s">
        <v>5892</v>
      </c>
      <c r="K150" s="1857" t="s">
        <v>5892</v>
      </c>
      <c r="L150" s="1927">
        <v>25099.488000000001</v>
      </c>
      <c r="M150" s="1881">
        <v>25099.488000000001</v>
      </c>
      <c r="N150" s="1855">
        <v>2012.09</v>
      </c>
      <c r="O150" s="1855" t="s">
        <v>5890</v>
      </c>
      <c r="P150" s="1837" t="s">
        <v>5891</v>
      </c>
      <c r="Q150" s="1883">
        <v>13643450564</v>
      </c>
      <c r="R150" s="1857" t="s">
        <v>5892</v>
      </c>
      <c r="S150" s="1930" t="s">
        <v>5872</v>
      </c>
      <c r="T150" s="1829"/>
      <c r="U150" s="1853"/>
    </row>
    <row r="151" spans="1:21" ht="18" customHeight="1">
      <c r="A151" s="1829"/>
      <c r="B151" s="1855" t="s">
        <v>6082</v>
      </c>
      <c r="C151" s="1855" t="s">
        <v>5843</v>
      </c>
      <c r="D151" s="1855" t="s">
        <v>2264</v>
      </c>
      <c r="E151" s="1855">
        <v>170</v>
      </c>
      <c r="F151" s="1855" t="s">
        <v>55</v>
      </c>
      <c r="G151" s="1855" t="s">
        <v>31</v>
      </c>
      <c r="H151" s="1855" t="s">
        <v>32</v>
      </c>
      <c r="I151" s="1855" t="s">
        <v>55</v>
      </c>
      <c r="J151" s="1855" t="s">
        <v>55</v>
      </c>
      <c r="K151" s="1855" t="s">
        <v>55</v>
      </c>
      <c r="L151" s="1927">
        <v>4335</v>
      </c>
      <c r="M151" s="1866">
        <v>1300.5</v>
      </c>
      <c r="N151" s="1855">
        <v>2017.03</v>
      </c>
      <c r="O151" s="1863" t="s">
        <v>6002</v>
      </c>
      <c r="P151" s="1837" t="s">
        <v>6003</v>
      </c>
      <c r="Q151" s="1883">
        <v>1375488066</v>
      </c>
      <c r="R151" s="1855" t="s">
        <v>6004</v>
      </c>
      <c r="S151" s="1892" t="s">
        <v>5872</v>
      </c>
      <c r="T151" s="1829"/>
      <c r="U151" s="1887"/>
    </row>
    <row r="152" spans="1:21" ht="18" customHeight="1">
      <c r="A152" s="1829"/>
      <c r="B152" s="1855" t="s">
        <v>6082</v>
      </c>
      <c r="C152" s="1855" t="s">
        <v>5843</v>
      </c>
      <c r="D152" s="1855" t="s">
        <v>1850</v>
      </c>
      <c r="E152" s="1855">
        <v>18.82</v>
      </c>
      <c r="F152" s="1855">
        <v>18.82</v>
      </c>
      <c r="G152" s="1855" t="s">
        <v>31</v>
      </c>
      <c r="H152" s="1855" t="s">
        <v>32</v>
      </c>
      <c r="I152" s="1855" t="s">
        <v>55</v>
      </c>
      <c r="J152" s="1855" t="s">
        <v>55</v>
      </c>
      <c r="K152" s="1855" t="s">
        <v>55</v>
      </c>
      <c r="L152" s="1927">
        <v>68884.849999732003</v>
      </c>
      <c r="M152" s="1866">
        <v>20665.454999919599</v>
      </c>
      <c r="N152" s="1855">
        <v>2017.04</v>
      </c>
      <c r="O152" s="1863" t="s">
        <v>6002</v>
      </c>
      <c r="P152" s="1837" t="s">
        <v>6003</v>
      </c>
      <c r="Q152" s="1883">
        <v>1375488066</v>
      </c>
      <c r="R152" s="1855" t="s">
        <v>6004</v>
      </c>
      <c r="S152" s="1892" t="s">
        <v>5872</v>
      </c>
      <c r="T152" s="1829"/>
      <c r="U152" s="1887"/>
    </row>
    <row r="153" spans="1:21" ht="18" customHeight="1">
      <c r="A153" s="1829"/>
      <c r="B153" s="1855" t="s">
        <v>6082</v>
      </c>
      <c r="C153" s="1855" t="s">
        <v>6083</v>
      </c>
      <c r="D153" s="1855" t="s">
        <v>1850</v>
      </c>
      <c r="E153" s="1855">
        <v>7.52</v>
      </c>
      <c r="F153" s="1855">
        <v>7.52</v>
      </c>
      <c r="G153" s="1855" t="s">
        <v>31</v>
      </c>
      <c r="H153" s="1855" t="s">
        <v>5951</v>
      </c>
      <c r="I153" s="1855" t="s">
        <v>55</v>
      </c>
      <c r="J153" s="1855" t="s">
        <v>55</v>
      </c>
      <c r="K153" s="1855" t="s">
        <v>55</v>
      </c>
      <c r="L153" s="1927">
        <v>770</v>
      </c>
      <c r="M153" s="1866">
        <v>231</v>
      </c>
      <c r="N153" s="1855">
        <v>2017.12</v>
      </c>
      <c r="O153" s="1863" t="s">
        <v>6002</v>
      </c>
      <c r="P153" s="1837" t="s">
        <v>6003</v>
      </c>
      <c r="Q153" s="1883">
        <v>1375488066</v>
      </c>
      <c r="R153" s="1855" t="s">
        <v>6004</v>
      </c>
      <c r="S153" s="1892" t="s">
        <v>5872</v>
      </c>
      <c r="T153" s="1829"/>
      <c r="U153" s="1887"/>
    </row>
    <row r="154" spans="1:21" s="1830" customFormat="1" ht="18" customHeight="1">
      <c r="A154" s="1829">
        <v>5</v>
      </c>
      <c r="B154" s="1829" t="s">
        <v>762</v>
      </c>
      <c r="C154" s="1829"/>
      <c r="D154" s="1829"/>
      <c r="E154" s="1829"/>
      <c r="F154" s="1829"/>
      <c r="G154" s="1829"/>
      <c r="H154" s="1829"/>
      <c r="I154" s="1829"/>
      <c r="J154" s="1829"/>
      <c r="K154" s="1852"/>
      <c r="L154" s="1927"/>
      <c r="M154" s="1866"/>
      <c r="N154" s="1855"/>
      <c r="O154" s="1829"/>
      <c r="P154" s="1837"/>
      <c r="Q154" s="1848"/>
      <c r="R154" s="1829"/>
      <c r="S154" s="1895"/>
      <c r="T154" s="1829"/>
      <c r="U154" s="1870"/>
    </row>
    <row r="155" spans="1:21" s="1830" customFormat="1" ht="18" customHeight="1">
      <c r="A155" s="1829">
        <v>6</v>
      </c>
      <c r="B155" s="1829" t="s">
        <v>1033</v>
      </c>
      <c r="C155" s="1829"/>
      <c r="D155" s="1829"/>
      <c r="E155" s="1829"/>
      <c r="F155" s="1829"/>
      <c r="G155" s="1829"/>
      <c r="H155" s="1829"/>
      <c r="I155" s="1829"/>
      <c r="J155" s="1829"/>
      <c r="K155" s="1852"/>
      <c r="L155" s="1927"/>
      <c r="M155" s="1866"/>
      <c r="N155" s="1855"/>
      <c r="O155" s="1829"/>
      <c r="P155" s="1837"/>
      <c r="Q155" s="1848"/>
      <c r="R155" s="1829"/>
      <c r="S155" s="1895"/>
      <c r="T155" s="1829"/>
      <c r="U155" s="1870"/>
    </row>
    <row r="156" spans="1:21" s="1830" customFormat="1" ht="18" customHeight="1">
      <c r="A156" s="1894" t="s">
        <v>1034</v>
      </c>
      <c r="B156" s="1829" t="s">
        <v>1035</v>
      </c>
      <c r="C156" s="1829"/>
      <c r="D156" s="1829"/>
      <c r="E156" s="1829"/>
      <c r="F156" s="1829"/>
      <c r="G156" s="1829"/>
      <c r="H156" s="1829"/>
      <c r="I156" s="1829"/>
      <c r="J156" s="1829"/>
      <c r="K156" s="1852"/>
      <c r="L156" s="1927"/>
      <c r="M156" s="1866"/>
      <c r="N156" s="1855"/>
      <c r="O156" s="1829"/>
      <c r="P156" s="1837"/>
      <c r="Q156" s="1848"/>
      <c r="R156" s="1829"/>
      <c r="S156" s="1895"/>
      <c r="T156" s="1829"/>
      <c r="U156" s="1870"/>
    </row>
    <row r="157" spans="1:21" s="1830" customFormat="1" ht="18" customHeight="1">
      <c r="A157" s="1834">
        <v>1</v>
      </c>
      <c r="B157" s="1829" t="s">
        <v>1036</v>
      </c>
      <c r="C157" s="1829"/>
      <c r="D157" s="1829"/>
      <c r="E157" s="1829"/>
      <c r="F157" s="1829"/>
      <c r="G157" s="1829"/>
      <c r="H157" s="1829"/>
      <c r="I157" s="1829"/>
      <c r="J157" s="1829"/>
      <c r="K157" s="1852"/>
      <c r="L157" s="1927"/>
      <c r="M157" s="1866"/>
      <c r="N157" s="1855"/>
      <c r="O157" s="1829"/>
      <c r="P157" s="1837"/>
      <c r="Q157" s="1848"/>
      <c r="R157" s="1829"/>
      <c r="S157" s="1895"/>
      <c r="T157" s="1829"/>
      <c r="U157" s="1870"/>
    </row>
    <row r="158" spans="1:21" s="1830" customFormat="1" ht="18" customHeight="1">
      <c r="A158" s="1834">
        <v>2</v>
      </c>
      <c r="B158" s="1829" t="s">
        <v>1072</v>
      </c>
      <c r="C158" s="1829"/>
      <c r="D158" s="1829"/>
      <c r="E158" s="1829"/>
      <c r="F158" s="1829"/>
      <c r="G158" s="1829"/>
      <c r="H158" s="1829"/>
      <c r="I158" s="1829"/>
      <c r="J158" s="1829"/>
      <c r="K158" s="1852"/>
      <c r="L158" s="1927"/>
      <c r="M158" s="1866"/>
      <c r="N158" s="1855"/>
      <c r="O158" s="1829"/>
      <c r="P158" s="1837"/>
      <c r="Q158" s="1848"/>
      <c r="R158" s="1829"/>
      <c r="S158" s="1895"/>
      <c r="T158" s="1829"/>
      <c r="U158" s="1870"/>
    </row>
    <row r="159" spans="1:21" s="1830" customFormat="1" ht="18" customHeight="1">
      <c r="A159" s="1834">
        <v>3</v>
      </c>
      <c r="B159" s="1829" t="s">
        <v>6084</v>
      </c>
      <c r="C159" s="1829"/>
      <c r="D159" s="1829"/>
      <c r="E159" s="1829"/>
      <c r="F159" s="1829"/>
      <c r="G159" s="1829"/>
      <c r="H159" s="1829"/>
      <c r="I159" s="1829"/>
      <c r="J159" s="1829"/>
      <c r="K159" s="1852"/>
      <c r="L159" s="1927"/>
      <c r="M159" s="1866"/>
      <c r="N159" s="1855"/>
      <c r="O159" s="1829"/>
      <c r="P159" s="1837"/>
      <c r="Q159" s="1848"/>
      <c r="R159" s="1829"/>
      <c r="S159" s="1895"/>
      <c r="T159" s="1829"/>
      <c r="U159" s="1870"/>
    </row>
    <row r="160" spans="1:21" ht="18" customHeight="1">
      <c r="A160" s="1834"/>
      <c r="B160" s="1896" t="s">
        <v>6085</v>
      </c>
      <c r="C160" s="1896" t="s">
        <v>6086</v>
      </c>
      <c r="D160" s="1829" t="s">
        <v>154</v>
      </c>
      <c r="E160" s="1897">
        <v>12</v>
      </c>
      <c r="F160" s="1898" t="s">
        <v>55</v>
      </c>
      <c r="G160" s="1898" t="s">
        <v>2964</v>
      </c>
      <c r="H160" s="1899" t="s">
        <v>41</v>
      </c>
      <c r="I160" s="1900" t="s">
        <v>55</v>
      </c>
      <c r="J160" s="1901" t="s">
        <v>5892</v>
      </c>
      <c r="K160" s="1901" t="s">
        <v>5892</v>
      </c>
      <c r="L160" s="1927">
        <v>35600</v>
      </c>
      <c r="M160" s="1866">
        <v>35600</v>
      </c>
      <c r="N160" s="1855">
        <v>2012.09</v>
      </c>
      <c r="O160" s="1898" t="s">
        <v>5890</v>
      </c>
      <c r="P160" s="1837" t="s">
        <v>5891</v>
      </c>
      <c r="Q160" s="1903">
        <v>13643450564</v>
      </c>
      <c r="R160" s="1901" t="s">
        <v>5892</v>
      </c>
      <c r="S160" s="1904" t="s">
        <v>5872</v>
      </c>
      <c r="T160" s="1829"/>
      <c r="U160" s="1887"/>
    </row>
    <row r="161" spans="1:22" ht="18" customHeight="1">
      <c r="A161" s="1834"/>
      <c r="B161" s="1896" t="s">
        <v>6087</v>
      </c>
      <c r="C161" s="1896" t="s">
        <v>6088</v>
      </c>
      <c r="D161" s="1829" t="s">
        <v>154</v>
      </c>
      <c r="E161" s="1897">
        <v>200</v>
      </c>
      <c r="F161" s="1898" t="s">
        <v>55</v>
      </c>
      <c r="G161" s="1898" t="s">
        <v>2964</v>
      </c>
      <c r="H161" s="1899" t="s">
        <v>41</v>
      </c>
      <c r="I161" s="1900" t="s">
        <v>55</v>
      </c>
      <c r="J161" s="1901" t="s">
        <v>5892</v>
      </c>
      <c r="K161" s="1901" t="s">
        <v>5892</v>
      </c>
      <c r="L161" s="1927">
        <v>16000</v>
      </c>
      <c r="M161" s="1866">
        <v>16000</v>
      </c>
      <c r="N161" s="1855">
        <v>2012.09</v>
      </c>
      <c r="O161" s="1898" t="s">
        <v>5890</v>
      </c>
      <c r="P161" s="1837" t="s">
        <v>5891</v>
      </c>
      <c r="Q161" s="1903">
        <v>13643450564</v>
      </c>
      <c r="R161" s="1901" t="s">
        <v>5892</v>
      </c>
      <c r="S161" s="1904" t="s">
        <v>5872</v>
      </c>
      <c r="T161" s="1829"/>
      <c r="U161" s="1887"/>
    </row>
    <row r="162" spans="1:22" ht="18" customHeight="1">
      <c r="A162" s="1834"/>
      <c r="B162" s="1896" t="s">
        <v>6087</v>
      </c>
      <c r="C162" s="1896" t="s">
        <v>6089</v>
      </c>
      <c r="D162" s="1829" t="s">
        <v>154</v>
      </c>
      <c r="E162" s="1897">
        <v>6</v>
      </c>
      <c r="F162" s="1898" t="s">
        <v>55</v>
      </c>
      <c r="G162" s="1898" t="s">
        <v>2964</v>
      </c>
      <c r="H162" s="1899" t="s">
        <v>41</v>
      </c>
      <c r="I162" s="1900" t="s">
        <v>55</v>
      </c>
      <c r="J162" s="1901" t="s">
        <v>5892</v>
      </c>
      <c r="K162" s="1901" t="s">
        <v>5892</v>
      </c>
      <c r="L162" s="1927">
        <v>15600</v>
      </c>
      <c r="M162" s="1866">
        <v>15600</v>
      </c>
      <c r="N162" s="1855">
        <v>2012.09</v>
      </c>
      <c r="O162" s="1898" t="s">
        <v>5890</v>
      </c>
      <c r="P162" s="1837" t="s">
        <v>5891</v>
      </c>
      <c r="Q162" s="1903">
        <v>13643450564</v>
      </c>
      <c r="R162" s="1901" t="s">
        <v>5892</v>
      </c>
      <c r="S162" s="1904" t="s">
        <v>5872</v>
      </c>
      <c r="T162" s="1829"/>
      <c r="U162" s="1887"/>
    </row>
    <row r="163" spans="1:22" ht="18" customHeight="1">
      <c r="A163" s="1834"/>
      <c r="B163" s="1896" t="s">
        <v>6090</v>
      </c>
      <c r="C163" s="1896" t="s">
        <v>55</v>
      </c>
      <c r="D163" s="1829" t="s">
        <v>1354</v>
      </c>
      <c r="E163" s="1897">
        <v>10</v>
      </c>
      <c r="F163" s="1898" t="s">
        <v>55</v>
      </c>
      <c r="G163" s="1898" t="s">
        <v>2964</v>
      </c>
      <c r="H163" s="1899" t="s">
        <v>41</v>
      </c>
      <c r="I163" s="1900" t="s">
        <v>4736</v>
      </c>
      <c r="J163" s="1901" t="s">
        <v>5892</v>
      </c>
      <c r="K163" s="1901" t="s">
        <v>5892</v>
      </c>
      <c r="L163" s="1927">
        <v>30400</v>
      </c>
      <c r="M163" s="1866">
        <v>30400</v>
      </c>
      <c r="N163" s="1855">
        <v>2012.09</v>
      </c>
      <c r="O163" s="1898" t="s">
        <v>5890</v>
      </c>
      <c r="P163" s="1837" t="s">
        <v>5891</v>
      </c>
      <c r="Q163" s="1903">
        <v>13643450564</v>
      </c>
      <c r="R163" s="1901" t="s">
        <v>5892</v>
      </c>
      <c r="S163" s="1904" t="s">
        <v>5872</v>
      </c>
      <c r="T163" s="1829"/>
      <c r="U163" s="1887"/>
    </row>
    <row r="164" spans="1:22" s="1830" customFormat="1" ht="18" customHeight="1">
      <c r="A164" s="1894" t="s">
        <v>1077</v>
      </c>
      <c r="B164" s="1829" t="s">
        <v>1078</v>
      </c>
      <c r="C164" s="1829"/>
      <c r="D164" s="1829"/>
      <c r="E164" s="1829"/>
      <c r="F164" s="1829"/>
      <c r="G164" s="1829"/>
      <c r="H164" s="1829"/>
      <c r="I164" s="1829"/>
      <c r="J164" s="1829"/>
      <c r="K164" s="1852"/>
      <c r="L164" s="1927"/>
      <c r="M164" s="1866"/>
      <c r="N164" s="1855"/>
      <c r="O164" s="1829"/>
      <c r="P164" s="1837"/>
      <c r="Q164" s="1848"/>
      <c r="R164" s="1829"/>
      <c r="S164" s="1895"/>
      <c r="T164" s="1829"/>
      <c r="U164" s="1870"/>
    </row>
    <row r="165" spans="1:22" s="1830" customFormat="1" ht="18" customHeight="1">
      <c r="A165" s="1834">
        <v>1</v>
      </c>
      <c r="B165" s="1829" t="s">
        <v>1079</v>
      </c>
      <c r="C165" s="1829"/>
      <c r="D165" s="1829"/>
      <c r="E165" s="1829"/>
      <c r="F165" s="1829"/>
      <c r="G165" s="1829"/>
      <c r="H165" s="1829"/>
      <c r="I165" s="1829"/>
      <c r="J165" s="1829"/>
      <c r="K165" s="1852"/>
      <c r="L165" s="1927"/>
      <c r="M165" s="1866"/>
      <c r="N165" s="1855"/>
      <c r="O165" s="1829"/>
      <c r="P165" s="1837"/>
      <c r="Q165" s="1848"/>
      <c r="R165" s="1829"/>
      <c r="S165" s="1895"/>
      <c r="T165" s="1829"/>
      <c r="U165" s="1870"/>
    </row>
    <row r="166" spans="1:22" s="1830" customFormat="1" ht="18" customHeight="1">
      <c r="A166" s="1834">
        <v>2</v>
      </c>
      <c r="B166" s="1829" t="s">
        <v>1085</v>
      </c>
      <c r="C166" s="1829"/>
      <c r="D166" s="1829"/>
      <c r="E166" s="1829"/>
      <c r="F166" s="1829"/>
      <c r="G166" s="1829"/>
      <c r="H166" s="1829"/>
      <c r="I166" s="1829"/>
      <c r="J166" s="1829"/>
      <c r="K166" s="1852"/>
      <c r="L166" s="1927"/>
      <c r="M166" s="1866"/>
      <c r="N166" s="1855"/>
      <c r="O166" s="1829"/>
      <c r="P166" s="1837"/>
      <c r="Q166" s="1848"/>
      <c r="R166" s="1829"/>
      <c r="S166" s="1895"/>
      <c r="T166" s="1829"/>
      <c r="U166" s="1870"/>
    </row>
    <row r="167" spans="1:22" s="1830" customFormat="1" ht="18" customHeight="1">
      <c r="A167" s="1894" t="s">
        <v>1086</v>
      </c>
      <c r="B167" s="1829" t="s">
        <v>1087</v>
      </c>
      <c r="C167" s="1829"/>
      <c r="D167" s="1829"/>
      <c r="E167" s="1829"/>
      <c r="F167" s="1829"/>
      <c r="G167" s="1829"/>
      <c r="H167" s="1829"/>
      <c r="I167" s="1829"/>
      <c r="J167" s="1829"/>
      <c r="K167" s="1852"/>
      <c r="L167" s="1927"/>
      <c r="M167" s="1866"/>
      <c r="N167" s="1855"/>
      <c r="O167" s="1829"/>
      <c r="P167" s="1837"/>
      <c r="Q167" s="1848"/>
      <c r="R167" s="1829"/>
      <c r="S167" s="1895"/>
      <c r="T167" s="1829"/>
      <c r="U167" s="1870"/>
    </row>
    <row r="168" spans="1:22" s="1830" customFormat="1" ht="18" customHeight="1">
      <c r="A168" s="1834">
        <v>1</v>
      </c>
      <c r="B168" s="1829" t="s">
        <v>6091</v>
      </c>
      <c r="C168" s="1829"/>
      <c r="D168" s="1829"/>
      <c r="E168" s="1829"/>
      <c r="F168" s="1829"/>
      <c r="G168" s="1829"/>
      <c r="H168" s="1829"/>
      <c r="I168" s="1829"/>
      <c r="J168" s="1829"/>
      <c r="K168" s="1852"/>
      <c r="L168" s="1927"/>
      <c r="M168" s="1866"/>
      <c r="N168" s="1855"/>
      <c r="O168" s="1829"/>
      <c r="P168" s="1837"/>
      <c r="Q168" s="1848"/>
      <c r="R168" s="1829"/>
      <c r="S168" s="1895"/>
      <c r="T168" s="1829"/>
      <c r="U168" s="1870"/>
    </row>
    <row r="169" spans="1:22" s="1830" customFormat="1" ht="18" customHeight="1">
      <c r="A169" s="1834">
        <v>2</v>
      </c>
      <c r="B169" s="1829" t="s">
        <v>1089</v>
      </c>
      <c r="C169" s="1829"/>
      <c r="D169" s="1829"/>
      <c r="E169" s="1829"/>
      <c r="F169" s="1829"/>
      <c r="G169" s="1829"/>
      <c r="H169" s="1829"/>
      <c r="I169" s="1829"/>
      <c r="J169" s="1829"/>
      <c r="K169" s="1852"/>
      <c r="L169" s="1927"/>
      <c r="M169" s="1866"/>
      <c r="N169" s="1855"/>
      <c r="O169" s="1829"/>
      <c r="P169" s="1837"/>
      <c r="Q169" s="1848"/>
      <c r="R169" s="1829"/>
      <c r="S169" s="1895"/>
      <c r="T169" s="1829"/>
      <c r="U169" s="1870"/>
    </row>
    <row r="170" spans="1:22" ht="18" customHeight="1">
      <c r="A170" s="1834"/>
      <c r="B170" s="1855" t="s">
        <v>1089</v>
      </c>
      <c r="C170" s="1855" t="s">
        <v>6092</v>
      </c>
      <c r="D170" s="1855" t="s">
        <v>154</v>
      </c>
      <c r="E170" s="1855">
        <v>3</v>
      </c>
      <c r="F170" s="1855"/>
      <c r="G170" s="1855" t="s">
        <v>31</v>
      </c>
      <c r="H170" s="1855" t="s">
        <v>32</v>
      </c>
      <c r="I170" s="1855" t="s">
        <v>6093</v>
      </c>
      <c r="J170" s="1836" t="s">
        <v>6094</v>
      </c>
      <c r="K170" s="1855" t="s">
        <v>6095</v>
      </c>
      <c r="L170" s="1927">
        <v>6500</v>
      </c>
      <c r="M170" s="1881">
        <v>5157.8171091445402</v>
      </c>
      <c r="N170" s="1855">
        <v>2021.09</v>
      </c>
      <c r="O170" s="1837" t="s">
        <v>6096</v>
      </c>
      <c r="P170" s="1855" t="s">
        <v>6097</v>
      </c>
      <c r="Q170" s="1855">
        <v>13008762258</v>
      </c>
      <c r="R170" s="1892" t="s">
        <v>6098</v>
      </c>
      <c r="S170" s="1855" t="s">
        <v>5872</v>
      </c>
      <c r="T170" s="1829"/>
      <c r="U170" s="1887"/>
    </row>
    <row r="171" spans="1:22" ht="18" customHeight="1">
      <c r="A171" s="1834"/>
      <c r="B171" s="1855" t="s">
        <v>1089</v>
      </c>
      <c r="C171" s="1855" t="s">
        <v>1174</v>
      </c>
      <c r="D171" s="1855" t="s">
        <v>154</v>
      </c>
      <c r="E171" s="1855">
        <v>2</v>
      </c>
      <c r="F171" s="1855"/>
      <c r="G171" s="1855" t="s">
        <v>31</v>
      </c>
      <c r="H171" s="1855" t="s">
        <v>32</v>
      </c>
      <c r="I171" s="1855" t="s">
        <v>6093</v>
      </c>
      <c r="J171" s="1836" t="s">
        <v>6094</v>
      </c>
      <c r="K171" s="1855" t="s">
        <v>6095</v>
      </c>
      <c r="L171" s="1927">
        <v>3500</v>
      </c>
      <c r="M171" s="1881">
        <v>3259.0953785644001</v>
      </c>
      <c r="N171" s="1855">
        <v>2021.09</v>
      </c>
      <c r="O171" s="1837" t="s">
        <v>6099</v>
      </c>
      <c r="P171" s="1855" t="s">
        <v>6097</v>
      </c>
      <c r="Q171" s="1855">
        <v>13008762258</v>
      </c>
      <c r="R171" s="1892" t="s">
        <v>6098</v>
      </c>
      <c r="S171" s="1855" t="s">
        <v>5872</v>
      </c>
      <c r="T171" s="1829"/>
      <c r="U171" s="1887"/>
    </row>
    <row r="172" spans="1:22" ht="18" customHeight="1">
      <c r="A172" s="1834"/>
      <c r="B172" s="1855" t="s">
        <v>1089</v>
      </c>
      <c r="C172" s="1855" t="s">
        <v>6100</v>
      </c>
      <c r="D172" s="1855" t="s">
        <v>154</v>
      </c>
      <c r="E172" s="1855">
        <v>2</v>
      </c>
      <c r="F172" s="1855" t="s">
        <v>55</v>
      </c>
      <c r="G172" s="1855" t="s">
        <v>31</v>
      </c>
      <c r="H172" s="1855" t="s">
        <v>5951</v>
      </c>
      <c r="I172" s="1855" t="s">
        <v>55</v>
      </c>
      <c r="J172" s="1855" t="s">
        <v>55</v>
      </c>
      <c r="K172" s="1855" t="s">
        <v>55</v>
      </c>
      <c r="L172" s="1927">
        <v>31000</v>
      </c>
      <c r="M172" s="1855">
        <v>13362.07</v>
      </c>
      <c r="N172" s="1855">
        <v>2021.05</v>
      </c>
      <c r="O172" s="1855" t="s">
        <v>6002</v>
      </c>
      <c r="P172" s="1855" t="s">
        <v>6003</v>
      </c>
      <c r="Q172" s="1883">
        <v>1375488066</v>
      </c>
      <c r="R172" s="1855" t="s">
        <v>6101</v>
      </c>
      <c r="S172" s="1855" t="s">
        <v>5872</v>
      </c>
      <c r="T172" s="1829"/>
      <c r="U172" s="1887"/>
    </row>
    <row r="173" spans="1:22" ht="18" customHeight="1">
      <c r="A173" s="1834"/>
      <c r="B173" s="1829" t="s">
        <v>6102</v>
      </c>
      <c r="C173" s="1863" t="s">
        <v>1174</v>
      </c>
      <c r="D173" s="1863" t="s">
        <v>1103</v>
      </c>
      <c r="E173" s="1863">
        <v>54</v>
      </c>
      <c r="F173" s="1863" t="s">
        <v>55</v>
      </c>
      <c r="G173" s="1863" t="s">
        <v>31</v>
      </c>
      <c r="H173" s="1863" t="s">
        <v>32</v>
      </c>
      <c r="I173" s="1863" t="s">
        <v>4736</v>
      </c>
      <c r="J173" s="1863" t="s">
        <v>5967</v>
      </c>
      <c r="K173" s="1863" t="s">
        <v>6103</v>
      </c>
      <c r="L173" s="1927">
        <v>24569.068965480001</v>
      </c>
      <c r="M173" s="1863">
        <v>6142.15</v>
      </c>
      <c r="N173" s="1920">
        <v>2018.11</v>
      </c>
      <c r="O173" s="1863" t="s">
        <v>6104</v>
      </c>
      <c r="P173" s="1837" t="s">
        <v>5970</v>
      </c>
      <c r="Q173" s="1921">
        <v>18636810791</v>
      </c>
      <c r="R173" s="1863" t="s">
        <v>6105</v>
      </c>
      <c r="S173" s="1869" t="s">
        <v>5872</v>
      </c>
      <c r="T173" s="1829"/>
      <c r="U173" s="1887"/>
    </row>
    <row r="174" spans="1:22" s="1891" customFormat="1" ht="18" customHeight="1">
      <c r="A174" s="1855"/>
      <c r="B174" s="1855" t="s">
        <v>6102</v>
      </c>
      <c r="C174" s="1931" t="s">
        <v>6106</v>
      </c>
      <c r="D174" s="1932" t="s">
        <v>1092</v>
      </c>
      <c r="E174" s="1932">
        <v>13</v>
      </c>
      <c r="F174" s="1836" t="s">
        <v>55</v>
      </c>
      <c r="G174" s="1836" t="s">
        <v>31</v>
      </c>
      <c r="H174" s="1836" t="s">
        <v>32</v>
      </c>
      <c r="I174" s="1836" t="s">
        <v>4736</v>
      </c>
      <c r="J174" s="1836" t="s">
        <v>5945</v>
      </c>
      <c r="K174" s="1867" t="s">
        <v>5973</v>
      </c>
      <c r="L174" s="1927">
        <v>201327.43</v>
      </c>
      <c r="M174" s="1881"/>
      <c r="N174" s="1855">
        <v>2021.02</v>
      </c>
      <c r="O174" s="1837" t="s">
        <v>5943</v>
      </c>
      <c r="P174" s="1837" t="s">
        <v>5944</v>
      </c>
      <c r="Q174" s="1868">
        <v>18633903524</v>
      </c>
      <c r="R174" s="1837" t="s">
        <v>5945</v>
      </c>
      <c r="S174" s="1836" t="s">
        <v>5872</v>
      </c>
      <c r="T174" s="1855"/>
      <c r="V174" s="1826"/>
    </row>
    <row r="175" spans="1:22" s="1891" customFormat="1" ht="18" customHeight="1">
      <c r="A175" s="1855"/>
      <c r="B175" s="1855" t="s">
        <v>6102</v>
      </c>
      <c r="C175" s="1931" t="s">
        <v>6107</v>
      </c>
      <c r="D175" s="1932" t="s">
        <v>1092</v>
      </c>
      <c r="E175" s="1932">
        <v>5</v>
      </c>
      <c r="F175" s="1836" t="s">
        <v>55</v>
      </c>
      <c r="G175" s="1836" t="s">
        <v>31</v>
      </c>
      <c r="H175" s="1836" t="s">
        <v>32</v>
      </c>
      <c r="I175" s="1836" t="s">
        <v>4736</v>
      </c>
      <c r="J175" s="1836" t="s">
        <v>5945</v>
      </c>
      <c r="K175" s="1867" t="s">
        <v>5973</v>
      </c>
      <c r="L175" s="1927">
        <v>83628.320000000007</v>
      </c>
      <c r="M175" s="1881">
        <v>33257.74</v>
      </c>
      <c r="N175" s="1855">
        <v>2021.02</v>
      </c>
      <c r="O175" s="1837" t="s">
        <v>6108</v>
      </c>
      <c r="P175" s="1837" t="s">
        <v>5944</v>
      </c>
      <c r="Q175" s="1868">
        <v>18633903524</v>
      </c>
      <c r="R175" s="1837" t="s">
        <v>5945</v>
      </c>
      <c r="S175" s="1836" t="s">
        <v>5872</v>
      </c>
      <c r="T175" s="1855"/>
      <c r="V175" s="1826"/>
    </row>
    <row r="176" spans="1:22" s="1891" customFormat="1" ht="18" customHeight="1">
      <c r="A176" s="1855"/>
      <c r="B176" s="1855" t="s">
        <v>6102</v>
      </c>
      <c r="C176" s="1931" t="s">
        <v>6109</v>
      </c>
      <c r="D176" s="1932" t="s">
        <v>1092</v>
      </c>
      <c r="E176" s="1932">
        <v>1</v>
      </c>
      <c r="F176" s="1836" t="s">
        <v>55</v>
      </c>
      <c r="G176" s="1836" t="s">
        <v>31</v>
      </c>
      <c r="H176" s="1836" t="s">
        <v>32</v>
      </c>
      <c r="I176" s="1836" t="s">
        <v>4736</v>
      </c>
      <c r="J176" s="1836" t="s">
        <v>5945</v>
      </c>
      <c r="K176" s="1867" t="s">
        <v>5973</v>
      </c>
      <c r="L176" s="1927">
        <v>30973.45</v>
      </c>
      <c r="M176" s="1881">
        <v>6295.24</v>
      </c>
      <c r="N176" s="1855">
        <v>2021.02</v>
      </c>
      <c r="O176" s="1837" t="s">
        <v>6108</v>
      </c>
      <c r="P176" s="1837" t="s">
        <v>5944</v>
      </c>
      <c r="Q176" s="1868">
        <v>18633903524</v>
      </c>
      <c r="R176" s="1837" t="s">
        <v>5945</v>
      </c>
      <c r="S176" s="1836" t="s">
        <v>5872</v>
      </c>
      <c r="T176" s="1855"/>
      <c r="V176" s="1826"/>
    </row>
    <row r="177" spans="1:22" s="1891" customFormat="1" ht="18" customHeight="1">
      <c r="A177" s="1855"/>
      <c r="B177" s="1855" t="s">
        <v>6102</v>
      </c>
      <c r="C177" s="1931" t="s">
        <v>6110</v>
      </c>
      <c r="D177" s="1932" t="s">
        <v>1092</v>
      </c>
      <c r="E177" s="1932">
        <v>2</v>
      </c>
      <c r="F177" s="1836" t="s">
        <v>55</v>
      </c>
      <c r="G177" s="1836" t="s">
        <v>31</v>
      </c>
      <c r="H177" s="1836" t="s">
        <v>32</v>
      </c>
      <c r="I177" s="1836" t="s">
        <v>4736</v>
      </c>
      <c r="J177" s="1836" t="s">
        <v>5945</v>
      </c>
      <c r="K177" s="1867" t="s">
        <v>5973</v>
      </c>
      <c r="L177" s="1927">
        <v>30442.48</v>
      </c>
      <c r="M177" s="1881">
        <v>61085.19</v>
      </c>
      <c r="N177" s="1855">
        <v>2021.02</v>
      </c>
      <c r="O177" s="1837" t="s">
        <v>6108</v>
      </c>
      <c r="P177" s="1837" t="s">
        <v>5944</v>
      </c>
      <c r="Q177" s="1868">
        <v>18633903524</v>
      </c>
      <c r="R177" s="1837" t="s">
        <v>5945</v>
      </c>
      <c r="S177" s="1836" t="s">
        <v>5872</v>
      </c>
      <c r="T177" s="1855"/>
      <c r="V177" s="1826"/>
    </row>
    <row r="178" spans="1:22" s="1891" customFormat="1" ht="18" customHeight="1">
      <c r="A178" s="1855"/>
      <c r="B178" s="1855" t="s">
        <v>6102</v>
      </c>
      <c r="C178" s="1931" t="s">
        <v>6111</v>
      </c>
      <c r="D178" s="1932" t="s">
        <v>1092</v>
      </c>
      <c r="E178" s="1932">
        <v>1</v>
      </c>
      <c r="F178" s="1836" t="s">
        <v>55</v>
      </c>
      <c r="G178" s="1836" t="s">
        <v>31</v>
      </c>
      <c r="H178" s="1836" t="s">
        <v>32</v>
      </c>
      <c r="I178" s="1836" t="s">
        <v>4736</v>
      </c>
      <c r="J178" s="1836" t="s">
        <v>5945</v>
      </c>
      <c r="K178" s="1867" t="s">
        <v>5973</v>
      </c>
      <c r="L178" s="1927">
        <v>57522.12</v>
      </c>
      <c r="M178" s="1881">
        <v>13119.47</v>
      </c>
      <c r="N178" s="1855">
        <v>2021.02</v>
      </c>
      <c r="O178" s="1837" t="s">
        <v>6108</v>
      </c>
      <c r="P178" s="1837" t="s">
        <v>5944</v>
      </c>
      <c r="Q178" s="1868">
        <v>18633903524</v>
      </c>
      <c r="R178" s="1837" t="s">
        <v>5945</v>
      </c>
      <c r="S178" s="1836" t="s">
        <v>5872</v>
      </c>
      <c r="T178" s="1855"/>
      <c r="V178" s="1826"/>
    </row>
    <row r="179" spans="1:22" s="1891" customFormat="1" ht="18" customHeight="1">
      <c r="A179" s="1855"/>
      <c r="B179" s="1855" t="s">
        <v>6102</v>
      </c>
      <c r="C179" s="1931" t="s">
        <v>6112</v>
      </c>
      <c r="D179" s="1932" t="s">
        <v>1092</v>
      </c>
      <c r="E179" s="1932">
        <v>10</v>
      </c>
      <c r="F179" s="1836" t="s">
        <v>55</v>
      </c>
      <c r="G179" s="1836" t="s">
        <v>31</v>
      </c>
      <c r="H179" s="1836" t="s">
        <v>32</v>
      </c>
      <c r="I179" s="1836" t="s">
        <v>4736</v>
      </c>
      <c r="J179" s="1836" t="s">
        <v>5945</v>
      </c>
      <c r="K179" s="1867" t="s">
        <v>5973</v>
      </c>
      <c r="L179" s="1927">
        <v>113274.34</v>
      </c>
      <c r="M179" s="1881">
        <v>79102.27</v>
      </c>
      <c r="N179" s="1855">
        <v>2021.02</v>
      </c>
      <c r="O179" s="1837" t="s">
        <v>6108</v>
      </c>
      <c r="P179" s="1837" t="s">
        <v>5944</v>
      </c>
      <c r="Q179" s="1868">
        <v>18633903524</v>
      </c>
      <c r="R179" s="1837" t="s">
        <v>5945</v>
      </c>
      <c r="S179" s="1836" t="s">
        <v>5872</v>
      </c>
      <c r="T179" s="1855"/>
      <c r="V179" s="1826"/>
    </row>
    <row r="180" spans="1:22" s="1891" customFormat="1" ht="18" customHeight="1">
      <c r="A180" s="1855"/>
      <c r="B180" s="1855" t="s">
        <v>6102</v>
      </c>
      <c r="C180" s="1931" t="s">
        <v>6113</v>
      </c>
      <c r="D180" s="1932" t="s">
        <v>1092</v>
      </c>
      <c r="E180" s="1932">
        <v>4</v>
      </c>
      <c r="F180" s="1836" t="s">
        <v>55</v>
      </c>
      <c r="G180" s="1836" t="s">
        <v>31</v>
      </c>
      <c r="H180" s="1836" t="s">
        <v>32</v>
      </c>
      <c r="I180" s="1836" t="s">
        <v>4736</v>
      </c>
      <c r="J180" s="1836" t="s">
        <v>5945</v>
      </c>
      <c r="K180" s="1867" t="s">
        <v>5973</v>
      </c>
      <c r="L180" s="1927">
        <v>38938.050000000003</v>
      </c>
      <c r="M180" s="1881">
        <v>29548.27</v>
      </c>
      <c r="N180" s="1855">
        <v>2021.02</v>
      </c>
      <c r="O180" s="1837" t="s">
        <v>6108</v>
      </c>
      <c r="P180" s="1837" t="s">
        <v>5944</v>
      </c>
      <c r="Q180" s="1868">
        <v>18633903524</v>
      </c>
      <c r="R180" s="1837" t="s">
        <v>5945</v>
      </c>
      <c r="S180" s="1836" t="s">
        <v>5872</v>
      </c>
      <c r="T180" s="1855"/>
      <c r="V180" s="1826"/>
    </row>
    <row r="181" spans="1:22" s="1891" customFormat="1" ht="18" customHeight="1">
      <c r="A181" s="1855"/>
      <c r="B181" s="1855" t="s">
        <v>6102</v>
      </c>
      <c r="C181" s="1931" t="s">
        <v>6114</v>
      </c>
      <c r="D181" s="1932" t="s">
        <v>1275</v>
      </c>
      <c r="E181" s="1932">
        <v>212.95</v>
      </c>
      <c r="F181" s="1836" t="s">
        <v>55</v>
      </c>
      <c r="G181" s="1836" t="s">
        <v>31</v>
      </c>
      <c r="H181" s="1836" t="s">
        <v>32</v>
      </c>
      <c r="I181" s="1836" t="s">
        <v>4736</v>
      </c>
      <c r="J181" s="1836" t="s">
        <v>5945</v>
      </c>
      <c r="K181" s="1867" t="s">
        <v>5973</v>
      </c>
      <c r="L181" s="1927">
        <v>109301.77</v>
      </c>
      <c r="M181" s="1881">
        <v>4838.5299999998997</v>
      </c>
      <c r="N181" s="1855">
        <v>2021.02</v>
      </c>
      <c r="O181" s="1837" t="s">
        <v>6108</v>
      </c>
      <c r="P181" s="1837" t="s">
        <v>5944</v>
      </c>
      <c r="Q181" s="1868">
        <v>18633903524</v>
      </c>
      <c r="R181" s="1837" t="s">
        <v>5945</v>
      </c>
      <c r="S181" s="1836" t="s">
        <v>5872</v>
      </c>
      <c r="T181" s="1855"/>
      <c r="V181" s="1826"/>
    </row>
    <row r="182" spans="1:22" s="1891" customFormat="1" ht="18" customHeight="1">
      <c r="A182" s="1855"/>
      <c r="B182" s="1855" t="s">
        <v>6102</v>
      </c>
      <c r="C182" s="1931" t="s">
        <v>6115</v>
      </c>
      <c r="D182" s="1932" t="s">
        <v>65</v>
      </c>
      <c r="E182" s="1932">
        <v>1</v>
      </c>
      <c r="F182" s="1836" t="s">
        <v>55</v>
      </c>
      <c r="G182" s="1836" t="s">
        <v>31</v>
      </c>
      <c r="H182" s="1836" t="s">
        <v>32</v>
      </c>
      <c r="I182" s="1836" t="s">
        <v>4736</v>
      </c>
      <c r="J182" s="1836" t="s">
        <v>5945</v>
      </c>
      <c r="K182" s="1867" t="s">
        <v>5973</v>
      </c>
      <c r="L182" s="1927">
        <v>16371.68</v>
      </c>
      <c r="M182" s="1881">
        <v>4838.5299999998997</v>
      </c>
      <c r="N182" s="1855">
        <v>2021.02</v>
      </c>
      <c r="O182" s="1837" t="s">
        <v>6108</v>
      </c>
      <c r="P182" s="1837" t="s">
        <v>5944</v>
      </c>
      <c r="Q182" s="1868">
        <v>18633903524</v>
      </c>
      <c r="R182" s="1837" t="s">
        <v>5945</v>
      </c>
      <c r="S182" s="1836" t="s">
        <v>5872</v>
      </c>
      <c r="T182" s="1855"/>
      <c r="V182" s="1826"/>
    </row>
    <row r="183" spans="1:22" s="1891" customFormat="1" ht="18" customHeight="1">
      <c r="A183" s="1855"/>
      <c r="B183" s="1855" t="s">
        <v>6102</v>
      </c>
      <c r="C183" s="1931" t="s">
        <v>6116</v>
      </c>
      <c r="D183" s="1932" t="s">
        <v>65</v>
      </c>
      <c r="E183" s="1932">
        <v>1</v>
      </c>
      <c r="F183" s="1836" t="s">
        <v>55</v>
      </c>
      <c r="G183" s="1836" t="s">
        <v>31</v>
      </c>
      <c r="H183" s="1836" t="s">
        <v>32</v>
      </c>
      <c r="I183" s="1836" t="s">
        <v>4736</v>
      </c>
      <c r="J183" s="1836" t="s">
        <v>5945</v>
      </c>
      <c r="K183" s="1867" t="s">
        <v>5973</v>
      </c>
      <c r="L183" s="1927">
        <v>5185.84</v>
      </c>
      <c r="M183" s="1881">
        <v>14913.700000000101</v>
      </c>
      <c r="N183" s="1855">
        <v>2021.02</v>
      </c>
      <c r="O183" s="1837" t="s">
        <v>6108</v>
      </c>
      <c r="P183" s="1837" t="s">
        <v>5944</v>
      </c>
      <c r="Q183" s="1868">
        <v>18633903524</v>
      </c>
      <c r="R183" s="1837" t="s">
        <v>5945</v>
      </c>
      <c r="S183" s="1836" t="s">
        <v>5872</v>
      </c>
      <c r="T183" s="1855"/>
      <c r="V183" s="1826"/>
    </row>
    <row r="184" spans="1:22" s="1891" customFormat="1" ht="18" customHeight="1">
      <c r="A184" s="1855"/>
      <c r="B184" s="1855" t="s">
        <v>6102</v>
      </c>
      <c r="C184" s="1931" t="s">
        <v>6117</v>
      </c>
      <c r="D184" s="1932" t="s">
        <v>1311</v>
      </c>
      <c r="E184" s="1932">
        <v>1</v>
      </c>
      <c r="F184" s="1836" t="s">
        <v>55</v>
      </c>
      <c r="G184" s="1836" t="s">
        <v>31</v>
      </c>
      <c r="H184" s="1836" t="s">
        <v>32</v>
      </c>
      <c r="I184" s="1836" t="s">
        <v>4736</v>
      </c>
      <c r="J184" s="1836" t="s">
        <v>5945</v>
      </c>
      <c r="K184" s="1867" t="s">
        <v>5973</v>
      </c>
      <c r="L184" s="1927">
        <v>7964.6</v>
      </c>
      <c r="M184" s="1881">
        <v>3730.14</v>
      </c>
      <c r="N184" s="1855">
        <v>2021.02</v>
      </c>
      <c r="O184" s="1837" t="s">
        <v>6108</v>
      </c>
      <c r="P184" s="1837" t="s">
        <v>5944</v>
      </c>
      <c r="Q184" s="1868">
        <v>18633903524</v>
      </c>
      <c r="R184" s="1837" t="s">
        <v>5945</v>
      </c>
      <c r="S184" s="1836" t="s">
        <v>5872</v>
      </c>
      <c r="T184" s="1855"/>
      <c r="V184" s="1826"/>
    </row>
    <row r="185" spans="1:22" s="1891" customFormat="1" ht="18" customHeight="1">
      <c r="A185" s="1855"/>
      <c r="B185" s="1855" t="s">
        <v>6102</v>
      </c>
      <c r="C185" s="1931" t="s">
        <v>1164</v>
      </c>
      <c r="D185" s="1932" t="s">
        <v>65</v>
      </c>
      <c r="E185" s="1932">
        <v>1</v>
      </c>
      <c r="F185" s="1836" t="s">
        <v>55</v>
      </c>
      <c r="G185" s="1836" t="s">
        <v>31</v>
      </c>
      <c r="H185" s="1836" t="s">
        <v>32</v>
      </c>
      <c r="I185" s="1836" t="s">
        <v>4736</v>
      </c>
      <c r="J185" s="1836" t="s">
        <v>5945</v>
      </c>
      <c r="K185" s="1867" t="s">
        <v>5973</v>
      </c>
      <c r="L185" s="1927">
        <v>2212.39</v>
      </c>
      <c r="M185" s="1881">
        <v>2250</v>
      </c>
      <c r="N185" s="1855">
        <v>2021.02</v>
      </c>
      <c r="O185" s="1837" t="s">
        <v>6108</v>
      </c>
      <c r="P185" s="1837" t="s">
        <v>5944</v>
      </c>
      <c r="Q185" s="1868">
        <v>18633903524</v>
      </c>
      <c r="R185" s="1837" t="s">
        <v>5945</v>
      </c>
      <c r="S185" s="1836" t="s">
        <v>5872</v>
      </c>
      <c r="T185" s="1855"/>
      <c r="V185" s="1826"/>
    </row>
    <row r="186" spans="1:22" s="1891" customFormat="1" ht="18" customHeight="1">
      <c r="A186" s="1855"/>
      <c r="B186" s="1855" t="s">
        <v>6102</v>
      </c>
      <c r="C186" s="1931" t="s">
        <v>6118</v>
      </c>
      <c r="D186" s="1932" t="s">
        <v>1311</v>
      </c>
      <c r="E186" s="1932">
        <v>1</v>
      </c>
      <c r="F186" s="1836" t="s">
        <v>55</v>
      </c>
      <c r="G186" s="1836" t="s">
        <v>31</v>
      </c>
      <c r="H186" s="1836" t="s">
        <v>32</v>
      </c>
      <c r="I186" s="1836" t="s">
        <v>4736</v>
      </c>
      <c r="J186" s="1836" t="s">
        <v>5945</v>
      </c>
      <c r="K186" s="1867" t="s">
        <v>5973</v>
      </c>
      <c r="L186" s="1927">
        <v>7522.12</v>
      </c>
      <c r="M186" s="1881">
        <v>16038.7</v>
      </c>
      <c r="N186" s="1855">
        <v>2021.02</v>
      </c>
      <c r="O186" s="1837" t="s">
        <v>6108</v>
      </c>
      <c r="P186" s="1837" t="s">
        <v>5944</v>
      </c>
      <c r="Q186" s="1868">
        <v>18633903524</v>
      </c>
      <c r="R186" s="1837" t="s">
        <v>5945</v>
      </c>
      <c r="S186" s="1836" t="s">
        <v>5872</v>
      </c>
      <c r="T186" s="1855"/>
      <c r="V186" s="1826"/>
    </row>
    <row r="187" spans="1:22" s="1891" customFormat="1" ht="18" customHeight="1">
      <c r="A187" s="1855"/>
      <c r="B187" s="1855" t="s">
        <v>6102</v>
      </c>
      <c r="C187" s="1931" t="s">
        <v>6119</v>
      </c>
      <c r="D187" s="1932" t="s">
        <v>65</v>
      </c>
      <c r="E187" s="1932">
        <v>38</v>
      </c>
      <c r="F187" s="1836" t="s">
        <v>55</v>
      </c>
      <c r="G187" s="1836" t="s">
        <v>31</v>
      </c>
      <c r="H187" s="1836" t="s">
        <v>32</v>
      </c>
      <c r="I187" s="1836" t="s">
        <v>4736</v>
      </c>
      <c r="J187" s="1836" t="s">
        <v>5945</v>
      </c>
      <c r="K187" s="1867" t="s">
        <v>5973</v>
      </c>
      <c r="L187" s="1927">
        <v>6221.24</v>
      </c>
      <c r="M187" s="1881">
        <v>58729.75</v>
      </c>
      <c r="N187" s="1855">
        <v>2021.02</v>
      </c>
      <c r="O187" s="1837" t="s">
        <v>6108</v>
      </c>
      <c r="P187" s="1837" t="s">
        <v>5944</v>
      </c>
      <c r="Q187" s="1868">
        <v>18633903524</v>
      </c>
      <c r="R187" s="1837" t="s">
        <v>5945</v>
      </c>
      <c r="S187" s="1836" t="s">
        <v>5872</v>
      </c>
      <c r="T187" s="1855"/>
      <c r="V187" s="1826"/>
    </row>
    <row r="188" spans="1:22" s="1891" customFormat="1" ht="18" customHeight="1">
      <c r="A188" s="1855"/>
      <c r="B188" s="1855" t="s">
        <v>6102</v>
      </c>
      <c r="C188" s="1931" t="s">
        <v>6120</v>
      </c>
      <c r="D188" s="1932" t="s">
        <v>154</v>
      </c>
      <c r="E188" s="1932">
        <v>1</v>
      </c>
      <c r="F188" s="1836" t="s">
        <v>55</v>
      </c>
      <c r="G188" s="1836" t="s">
        <v>31</v>
      </c>
      <c r="H188" s="1836" t="s">
        <v>32</v>
      </c>
      <c r="I188" s="1836" t="s">
        <v>4736</v>
      </c>
      <c r="J188" s="1836" t="s">
        <v>5945</v>
      </c>
      <c r="K188" s="1867" t="s">
        <v>5973</v>
      </c>
      <c r="L188" s="1927">
        <v>8407.08</v>
      </c>
      <c r="M188" s="1881">
        <v>11129.71</v>
      </c>
      <c r="N188" s="1855">
        <v>2021.02</v>
      </c>
      <c r="O188" s="1837" t="s">
        <v>6108</v>
      </c>
      <c r="P188" s="1837" t="s">
        <v>5944</v>
      </c>
      <c r="Q188" s="1868">
        <v>18633903524</v>
      </c>
      <c r="R188" s="1837" t="s">
        <v>5945</v>
      </c>
      <c r="S188" s="1836" t="s">
        <v>5872</v>
      </c>
      <c r="T188" s="1855"/>
      <c r="V188" s="1826"/>
    </row>
    <row r="189" spans="1:22" s="1891" customFormat="1" ht="18" customHeight="1">
      <c r="A189" s="1855"/>
      <c r="B189" s="1855" t="s">
        <v>6102</v>
      </c>
      <c r="C189" s="1931" t="s">
        <v>6121</v>
      </c>
      <c r="D189" s="1932" t="s">
        <v>65</v>
      </c>
      <c r="E189" s="1932">
        <v>1</v>
      </c>
      <c r="F189" s="1836" t="s">
        <v>55</v>
      </c>
      <c r="G189" s="1836" t="s">
        <v>31</v>
      </c>
      <c r="H189" s="1836" t="s">
        <v>32</v>
      </c>
      <c r="I189" s="1836" t="s">
        <v>4736</v>
      </c>
      <c r="J189" s="1836" t="s">
        <v>5945</v>
      </c>
      <c r="K189" s="1867" t="s">
        <v>5973</v>
      </c>
      <c r="L189" s="1927">
        <v>973.45</v>
      </c>
      <c r="M189" s="1881">
        <v>6508.63</v>
      </c>
      <c r="N189" s="1855">
        <v>2021.02</v>
      </c>
      <c r="O189" s="1837" t="s">
        <v>6108</v>
      </c>
      <c r="P189" s="1837" t="s">
        <v>5944</v>
      </c>
      <c r="Q189" s="1868">
        <v>18633903524</v>
      </c>
      <c r="R189" s="1837" t="s">
        <v>5945</v>
      </c>
      <c r="S189" s="1836" t="s">
        <v>5872</v>
      </c>
      <c r="T189" s="1855"/>
      <c r="V189" s="1826"/>
    </row>
    <row r="190" spans="1:22" s="1891" customFormat="1" ht="18" customHeight="1">
      <c r="A190" s="1855"/>
      <c r="B190" s="1855" t="s">
        <v>6102</v>
      </c>
      <c r="C190" s="1931" t="s">
        <v>6122</v>
      </c>
      <c r="D190" s="1932" t="s">
        <v>1275</v>
      </c>
      <c r="E190" s="1932">
        <v>148.99</v>
      </c>
      <c r="F190" s="1836" t="s">
        <v>55</v>
      </c>
      <c r="G190" s="1836" t="s">
        <v>31</v>
      </c>
      <c r="H190" s="1836" t="s">
        <v>32</v>
      </c>
      <c r="I190" s="1836" t="s">
        <v>4736</v>
      </c>
      <c r="J190" s="1836" t="s">
        <v>5945</v>
      </c>
      <c r="K190" s="1867" t="s">
        <v>5973</v>
      </c>
      <c r="L190" s="1927">
        <v>43510.35</v>
      </c>
      <c r="M190" s="1881">
        <v>373.3</v>
      </c>
      <c r="N190" s="1855">
        <v>2021.02</v>
      </c>
      <c r="O190" s="1837" t="s">
        <v>6108</v>
      </c>
      <c r="P190" s="1837" t="s">
        <v>5944</v>
      </c>
      <c r="Q190" s="1868">
        <v>18633903524</v>
      </c>
      <c r="R190" s="1837" t="s">
        <v>5945</v>
      </c>
      <c r="S190" s="1836" t="s">
        <v>5872</v>
      </c>
      <c r="T190" s="1855"/>
      <c r="V190" s="1826"/>
    </row>
    <row r="191" spans="1:22" s="1891" customFormat="1" ht="18" customHeight="1">
      <c r="A191" s="1855"/>
      <c r="B191" s="1855" t="s">
        <v>6102</v>
      </c>
      <c r="C191" s="1931" t="s">
        <v>6123</v>
      </c>
      <c r="D191" s="1932" t="s">
        <v>1275</v>
      </c>
      <c r="E191" s="1932">
        <v>148.99</v>
      </c>
      <c r="F191" s="1836" t="s">
        <v>55</v>
      </c>
      <c r="G191" s="1836" t="s">
        <v>31</v>
      </c>
      <c r="H191" s="1836" t="s">
        <v>32</v>
      </c>
      <c r="I191" s="1836" t="s">
        <v>4736</v>
      </c>
      <c r="J191" s="1836" t="s">
        <v>5945</v>
      </c>
      <c r="K191" s="1867" t="s">
        <v>5973</v>
      </c>
      <c r="L191" s="1927">
        <v>43510.35</v>
      </c>
      <c r="M191" s="1881">
        <v>31861.172500000001</v>
      </c>
      <c r="N191" s="1855">
        <v>2021.02</v>
      </c>
      <c r="O191" s="1837" t="s">
        <v>6108</v>
      </c>
      <c r="P191" s="1837" t="s">
        <v>5944</v>
      </c>
      <c r="Q191" s="1868">
        <v>18633903524</v>
      </c>
      <c r="R191" s="1837" t="s">
        <v>5945</v>
      </c>
      <c r="S191" s="1836" t="s">
        <v>5872</v>
      </c>
      <c r="T191" s="1855"/>
      <c r="V191" s="1826"/>
    </row>
    <row r="192" spans="1:22" s="1891" customFormat="1" ht="18" customHeight="1">
      <c r="A192" s="1855"/>
      <c r="B192" s="1855" t="s">
        <v>6102</v>
      </c>
      <c r="C192" s="1931" t="s">
        <v>6124</v>
      </c>
      <c r="D192" s="1932" t="s">
        <v>1275</v>
      </c>
      <c r="E192" s="1932">
        <v>1636.11</v>
      </c>
      <c r="F192" s="1836" t="s">
        <v>55</v>
      </c>
      <c r="G192" s="1836" t="s">
        <v>31</v>
      </c>
      <c r="H192" s="1836" t="s">
        <v>32</v>
      </c>
      <c r="I192" s="1836" t="s">
        <v>4736</v>
      </c>
      <c r="J192" s="1836" t="s">
        <v>5945</v>
      </c>
      <c r="K192" s="1867" t="s">
        <v>5973</v>
      </c>
      <c r="L192" s="1927">
        <v>434365.49</v>
      </c>
      <c r="M192" s="1881">
        <v>3011.0625</v>
      </c>
      <c r="N192" s="1855">
        <v>2021.02</v>
      </c>
      <c r="O192" s="1837" t="s">
        <v>6108</v>
      </c>
      <c r="P192" s="1837" t="s">
        <v>5944</v>
      </c>
      <c r="Q192" s="1868">
        <v>18633903524</v>
      </c>
      <c r="R192" s="1837" t="s">
        <v>5945</v>
      </c>
      <c r="S192" s="1836" t="s">
        <v>5872</v>
      </c>
      <c r="T192" s="1855"/>
      <c r="V192" s="1826"/>
    </row>
    <row r="193" spans="1:25" s="1891" customFormat="1" ht="18" customHeight="1">
      <c r="A193" s="1855"/>
      <c r="B193" s="1855" t="s">
        <v>6102</v>
      </c>
      <c r="C193" s="1931" t="s">
        <v>6125</v>
      </c>
      <c r="D193" s="1932" t="s">
        <v>1275</v>
      </c>
      <c r="E193" s="1932">
        <v>351.93</v>
      </c>
      <c r="F193" s="1836" t="s">
        <v>55</v>
      </c>
      <c r="G193" s="1836" t="s">
        <v>31</v>
      </c>
      <c r="H193" s="1836" t="s">
        <v>32</v>
      </c>
      <c r="I193" s="1836" t="s">
        <v>4736</v>
      </c>
      <c r="J193" s="1836" t="s">
        <v>5945</v>
      </c>
      <c r="K193" s="1867" t="s">
        <v>5973</v>
      </c>
      <c r="L193" s="1927">
        <v>93432.74</v>
      </c>
      <c r="M193" s="1881">
        <v>86605.725000000006</v>
      </c>
      <c r="N193" s="1855">
        <v>2021.02</v>
      </c>
      <c r="O193" s="1837" t="s">
        <v>6108</v>
      </c>
      <c r="P193" s="1837" t="s">
        <v>5944</v>
      </c>
      <c r="Q193" s="1868">
        <v>18633903524</v>
      </c>
      <c r="R193" s="1837" t="s">
        <v>6126</v>
      </c>
      <c r="S193" s="1836" t="s">
        <v>5872</v>
      </c>
      <c r="T193" s="1855"/>
      <c r="V193" s="1826"/>
    </row>
    <row r="194" spans="1:25" s="1891" customFormat="1" ht="18" customHeight="1">
      <c r="A194" s="1855"/>
      <c r="B194" s="1855" t="s">
        <v>6102</v>
      </c>
      <c r="C194" s="1836" t="s">
        <v>6127</v>
      </c>
      <c r="D194" s="1835" t="s">
        <v>1092</v>
      </c>
      <c r="E194" s="1835">
        <v>11</v>
      </c>
      <c r="F194" s="1836" t="s">
        <v>55</v>
      </c>
      <c r="G194" s="1836" t="s">
        <v>31</v>
      </c>
      <c r="H194" s="1836" t="s">
        <v>32</v>
      </c>
      <c r="I194" s="1836" t="s">
        <v>4736</v>
      </c>
      <c r="J194" s="1836" t="s">
        <v>5945</v>
      </c>
      <c r="K194" s="1875" t="s">
        <v>5973</v>
      </c>
      <c r="L194" s="1933">
        <v>170353.98</v>
      </c>
      <c r="M194" s="1882">
        <v>1357.75</v>
      </c>
      <c r="N194" s="1835">
        <v>2021.09</v>
      </c>
      <c r="O194" s="1835" t="s">
        <v>6108</v>
      </c>
      <c r="P194" s="1835" t="s">
        <v>5944</v>
      </c>
      <c r="Q194" s="1836">
        <v>18633903524</v>
      </c>
      <c r="R194" s="1836" t="s">
        <v>5945</v>
      </c>
      <c r="S194" s="1836" t="s">
        <v>5872</v>
      </c>
      <c r="T194" s="1855"/>
      <c r="V194" s="1826"/>
    </row>
    <row r="195" spans="1:25" s="1891" customFormat="1" ht="18" customHeight="1">
      <c r="A195" s="1855"/>
      <c r="B195" s="1855" t="s">
        <v>6102</v>
      </c>
      <c r="C195" s="1836" t="s">
        <v>6128</v>
      </c>
      <c r="D195" s="1835" t="s">
        <v>1092</v>
      </c>
      <c r="E195" s="1835">
        <v>1</v>
      </c>
      <c r="F195" s="1836" t="s">
        <v>55</v>
      </c>
      <c r="G195" s="1836" t="s">
        <v>31</v>
      </c>
      <c r="H195" s="1836" t="s">
        <v>32</v>
      </c>
      <c r="I195" s="1836" t="s">
        <v>4736</v>
      </c>
      <c r="J195" s="1836" t="s">
        <v>5945</v>
      </c>
      <c r="K195" s="1875" t="s">
        <v>5973</v>
      </c>
      <c r="L195" s="1933">
        <v>30530.97</v>
      </c>
      <c r="M195" s="1882">
        <v>25490.84</v>
      </c>
      <c r="N195" s="1835">
        <v>2021.09</v>
      </c>
      <c r="O195" s="1835" t="s">
        <v>6108</v>
      </c>
      <c r="P195" s="1835" t="s">
        <v>5944</v>
      </c>
      <c r="Q195" s="1836">
        <v>18633903524</v>
      </c>
      <c r="R195" s="1836" t="s">
        <v>5945</v>
      </c>
      <c r="S195" s="1836" t="s">
        <v>5872</v>
      </c>
      <c r="T195" s="1855"/>
      <c r="V195" s="1826"/>
    </row>
    <row r="196" spans="1:25" s="1891" customFormat="1" ht="18" customHeight="1">
      <c r="A196" s="1855"/>
      <c r="B196" s="1855" t="s">
        <v>6102</v>
      </c>
      <c r="C196" s="1836" t="s">
        <v>6129</v>
      </c>
      <c r="D196" s="1835" t="s">
        <v>1092</v>
      </c>
      <c r="E196" s="1835">
        <v>2</v>
      </c>
      <c r="F196" s="1836" t="s">
        <v>55</v>
      </c>
      <c r="G196" s="1836" t="s">
        <v>31</v>
      </c>
      <c r="H196" s="1836" t="s">
        <v>32</v>
      </c>
      <c r="I196" s="1836" t="s">
        <v>4736</v>
      </c>
      <c r="J196" s="1836" t="s">
        <v>5945</v>
      </c>
      <c r="K196" s="1875" t="s">
        <v>5973</v>
      </c>
      <c r="L196" s="1933">
        <v>57522.12</v>
      </c>
      <c r="M196" s="1882">
        <v>5327.13</v>
      </c>
      <c r="N196" s="1835">
        <v>2021.09</v>
      </c>
      <c r="O196" s="1835" t="s">
        <v>6108</v>
      </c>
      <c r="P196" s="1835" t="s">
        <v>5944</v>
      </c>
      <c r="Q196" s="1836">
        <v>18633903524</v>
      </c>
      <c r="R196" s="1836" t="s">
        <v>5945</v>
      </c>
      <c r="S196" s="1836" t="s">
        <v>5872</v>
      </c>
      <c r="T196" s="1855"/>
      <c r="V196" s="1826"/>
    </row>
    <row r="197" spans="1:25" s="1891" customFormat="1" ht="18" customHeight="1">
      <c r="A197" s="1855"/>
      <c r="B197" s="1855" t="s">
        <v>6102</v>
      </c>
      <c r="C197" s="1836" t="s">
        <v>6130</v>
      </c>
      <c r="D197" s="1835" t="s">
        <v>1092</v>
      </c>
      <c r="E197" s="1835">
        <v>7</v>
      </c>
      <c r="F197" s="1836" t="s">
        <v>55</v>
      </c>
      <c r="G197" s="1836" t="s">
        <v>31</v>
      </c>
      <c r="H197" s="1836" t="s">
        <v>32</v>
      </c>
      <c r="I197" s="1836" t="s">
        <v>4736</v>
      </c>
      <c r="J197" s="1836" t="s">
        <v>5945</v>
      </c>
      <c r="K197" s="1875" t="s">
        <v>5973</v>
      </c>
      <c r="L197" s="1933">
        <v>79292.039999999994</v>
      </c>
      <c r="M197" s="1882">
        <v>66390.068046810498</v>
      </c>
      <c r="N197" s="1835">
        <v>2021.09</v>
      </c>
      <c r="O197" s="1835" t="s">
        <v>6108</v>
      </c>
      <c r="P197" s="1835" t="s">
        <v>5944</v>
      </c>
      <c r="Q197" s="1836">
        <v>18633903524</v>
      </c>
      <c r="R197" s="1836" t="s">
        <v>5945</v>
      </c>
      <c r="S197" s="1836" t="s">
        <v>5872</v>
      </c>
      <c r="T197" s="1855"/>
      <c r="V197" s="1826"/>
    </row>
    <row r="198" spans="1:25" s="1891" customFormat="1" ht="18" customHeight="1">
      <c r="A198" s="1855"/>
      <c r="B198" s="1855" t="s">
        <v>6102</v>
      </c>
      <c r="C198" s="1836" t="s">
        <v>6131</v>
      </c>
      <c r="D198" s="1835" t="s">
        <v>65</v>
      </c>
      <c r="E198" s="1835">
        <v>2</v>
      </c>
      <c r="F198" s="1836" t="s">
        <v>55</v>
      </c>
      <c r="G198" s="1836" t="s">
        <v>31</v>
      </c>
      <c r="H198" s="1836" t="s">
        <v>32</v>
      </c>
      <c r="I198" s="1836" t="s">
        <v>4736</v>
      </c>
      <c r="J198" s="1836" t="s">
        <v>5945</v>
      </c>
      <c r="K198" s="1875" t="s">
        <v>5973</v>
      </c>
      <c r="L198" s="1933">
        <v>3111.5</v>
      </c>
      <c r="M198" s="1882">
        <v>2605.2135463742702</v>
      </c>
      <c r="N198" s="1835">
        <v>2021.09</v>
      </c>
      <c r="O198" s="1835" t="s">
        <v>6108</v>
      </c>
      <c r="P198" s="1835" t="s">
        <v>5944</v>
      </c>
      <c r="Q198" s="1836">
        <v>18633903524</v>
      </c>
      <c r="R198" s="1836" t="s">
        <v>5945</v>
      </c>
      <c r="S198" s="1836" t="s">
        <v>5872</v>
      </c>
      <c r="T198" s="1855"/>
      <c r="V198" s="1826"/>
    </row>
    <row r="199" spans="1:25" s="1891" customFormat="1" ht="18" customHeight="1">
      <c r="A199" s="1855"/>
      <c r="B199" s="1855" t="s">
        <v>6102</v>
      </c>
      <c r="C199" s="1836" t="s">
        <v>6132</v>
      </c>
      <c r="D199" s="1835" t="s">
        <v>1275</v>
      </c>
      <c r="E199" s="1835">
        <v>112.64</v>
      </c>
      <c r="F199" s="1836" t="s">
        <v>55</v>
      </c>
      <c r="G199" s="1836" t="s">
        <v>31</v>
      </c>
      <c r="H199" s="1836" t="s">
        <v>32</v>
      </c>
      <c r="I199" s="1836" t="s">
        <v>4736</v>
      </c>
      <c r="J199" s="1836" t="s">
        <v>5945</v>
      </c>
      <c r="K199" s="1875" t="s">
        <v>5973</v>
      </c>
      <c r="L199" s="1933">
        <v>57815.22</v>
      </c>
      <c r="M199" s="1882">
        <v>48407.8400548317</v>
      </c>
      <c r="N199" s="1835">
        <v>2021.09</v>
      </c>
      <c r="O199" s="1835" t="s">
        <v>6108</v>
      </c>
      <c r="P199" s="1835" t="s">
        <v>5944</v>
      </c>
      <c r="Q199" s="1836">
        <v>18633903524</v>
      </c>
      <c r="R199" s="1836" t="s">
        <v>5945</v>
      </c>
      <c r="S199" s="1836" t="s">
        <v>5872</v>
      </c>
      <c r="T199" s="1855"/>
      <c r="V199" s="1826"/>
    </row>
    <row r="200" spans="1:25" s="1891" customFormat="1" ht="18" customHeight="1">
      <c r="A200" s="1855"/>
      <c r="B200" s="1855" t="s">
        <v>6102</v>
      </c>
      <c r="C200" s="1836" t="s">
        <v>6133</v>
      </c>
      <c r="D200" s="1835" t="s">
        <v>65</v>
      </c>
      <c r="E200" s="1835">
        <v>21</v>
      </c>
      <c r="F200" s="1836" t="s">
        <v>55</v>
      </c>
      <c r="G200" s="1836" t="s">
        <v>31</v>
      </c>
      <c r="H200" s="1836" t="s">
        <v>32</v>
      </c>
      <c r="I200" s="1836" t="s">
        <v>4736</v>
      </c>
      <c r="J200" s="1836" t="s">
        <v>5945</v>
      </c>
      <c r="K200" s="1875" t="s">
        <v>5973</v>
      </c>
      <c r="L200" s="1933">
        <v>3438.05</v>
      </c>
      <c r="M200" s="1882">
        <v>2878.6290962918501</v>
      </c>
      <c r="N200" s="1835">
        <v>2021.09</v>
      </c>
      <c r="O200" s="1835" t="s">
        <v>6108</v>
      </c>
      <c r="P200" s="1835" t="s">
        <v>5944</v>
      </c>
      <c r="Q200" s="1836">
        <v>18633903524</v>
      </c>
      <c r="R200" s="1836" t="s">
        <v>5945</v>
      </c>
      <c r="S200" s="1836" t="s">
        <v>5872</v>
      </c>
      <c r="T200" s="1855"/>
      <c r="V200" s="1826"/>
    </row>
    <row r="201" spans="1:25" s="1891" customFormat="1" ht="18" customHeight="1">
      <c r="A201" s="1855"/>
      <c r="B201" s="1855" t="s">
        <v>6102</v>
      </c>
      <c r="C201" s="1855" t="s">
        <v>6134</v>
      </c>
      <c r="D201" s="1855" t="s">
        <v>154</v>
      </c>
      <c r="E201" s="1855">
        <v>87</v>
      </c>
      <c r="F201" s="1855" t="s">
        <v>55</v>
      </c>
      <c r="G201" s="1855" t="s">
        <v>31</v>
      </c>
      <c r="H201" s="1855" t="s">
        <v>32</v>
      </c>
      <c r="I201" s="1855" t="s">
        <v>55</v>
      </c>
      <c r="J201" s="1837" t="s">
        <v>55</v>
      </c>
      <c r="K201" s="1855" t="s">
        <v>6135</v>
      </c>
      <c r="L201" s="1927">
        <f>290392.62</f>
        <v>290392.62</v>
      </c>
      <c r="M201" s="1855">
        <v>241993.87</v>
      </c>
      <c r="N201" s="1855">
        <v>2017.11</v>
      </c>
      <c r="O201" s="1837" t="s">
        <v>5914</v>
      </c>
      <c r="P201" s="1837" t="s">
        <v>5915</v>
      </c>
      <c r="Q201" s="1876">
        <v>18605163234</v>
      </c>
      <c r="R201" s="1837" t="s">
        <v>5916</v>
      </c>
      <c r="S201" s="1835" t="s">
        <v>5872</v>
      </c>
      <c r="T201" s="1855"/>
      <c r="V201" s="1826"/>
      <c r="Y201" s="1855">
        <v>290392.62</v>
      </c>
    </row>
    <row r="202" spans="1:25" s="1891" customFormat="1" ht="18" customHeight="1">
      <c r="A202" s="1855"/>
      <c r="B202" s="1855" t="s">
        <v>6102</v>
      </c>
      <c r="C202" s="1934" t="s">
        <v>6136</v>
      </c>
      <c r="D202" s="1935" t="s">
        <v>154</v>
      </c>
      <c r="E202" s="1936">
        <v>30</v>
      </c>
      <c r="F202" s="1855" t="s">
        <v>55</v>
      </c>
      <c r="G202" s="1855" t="s">
        <v>31</v>
      </c>
      <c r="H202" s="1855" t="s">
        <v>32</v>
      </c>
      <c r="I202" s="1855" t="s">
        <v>55</v>
      </c>
      <c r="J202" s="1855" t="s">
        <v>55</v>
      </c>
      <c r="K202" s="1855" t="s">
        <v>55</v>
      </c>
      <c r="L202" s="1927">
        <v>200431.03448275701</v>
      </c>
      <c r="M202" s="1881">
        <v>162389.22</v>
      </c>
      <c r="N202" s="1855">
        <v>2021.01</v>
      </c>
      <c r="O202" s="1837" t="s">
        <v>5914</v>
      </c>
      <c r="P202" s="1837" t="s">
        <v>5915</v>
      </c>
      <c r="Q202" s="1883">
        <v>18605163234</v>
      </c>
      <c r="R202" s="1837" t="s">
        <v>5916</v>
      </c>
      <c r="S202" s="1835" t="s">
        <v>5872</v>
      </c>
      <c r="T202" s="1855"/>
      <c r="V202" s="1826"/>
      <c r="Y202" s="1881">
        <v>200431.03448275701</v>
      </c>
    </row>
    <row r="203" spans="1:25" s="1891" customFormat="1" ht="18" customHeight="1">
      <c r="A203" s="1855"/>
      <c r="B203" s="1855" t="s">
        <v>6102</v>
      </c>
      <c r="C203" s="1934" t="s">
        <v>6137</v>
      </c>
      <c r="D203" s="1855" t="s">
        <v>1311</v>
      </c>
      <c r="E203" s="1937">
        <v>4</v>
      </c>
      <c r="F203" s="1855" t="s">
        <v>55</v>
      </c>
      <c r="G203" s="1855" t="s">
        <v>31</v>
      </c>
      <c r="H203" s="1855" t="s">
        <v>32</v>
      </c>
      <c r="I203" s="1855" t="s">
        <v>55</v>
      </c>
      <c r="J203" s="1855" t="s">
        <v>55</v>
      </c>
      <c r="K203" s="1855" t="s">
        <v>55</v>
      </c>
      <c r="L203" s="1927">
        <v>31896.551724138</v>
      </c>
      <c r="M203" s="1881">
        <v>25842.579999999998</v>
      </c>
      <c r="N203" s="1855">
        <v>2021.01</v>
      </c>
      <c r="O203" s="1837" t="s">
        <v>5914</v>
      </c>
      <c r="P203" s="1837" t="s">
        <v>5915</v>
      </c>
      <c r="Q203" s="1883">
        <v>18605163234</v>
      </c>
      <c r="R203" s="1837" t="s">
        <v>5916</v>
      </c>
      <c r="S203" s="1835" t="s">
        <v>5872</v>
      </c>
      <c r="T203" s="1855"/>
      <c r="V203" s="1826"/>
      <c r="Y203" s="1881">
        <v>31896.551724138</v>
      </c>
    </row>
    <row r="204" spans="1:25" s="1891" customFormat="1" ht="18" customHeight="1">
      <c r="A204" s="1855"/>
      <c r="B204" s="1855" t="s">
        <v>6102</v>
      </c>
      <c r="C204" s="1934" t="s">
        <v>6138</v>
      </c>
      <c r="D204" s="1855" t="s">
        <v>161</v>
      </c>
      <c r="E204" s="1937">
        <v>54</v>
      </c>
      <c r="F204" s="1855" t="s">
        <v>55</v>
      </c>
      <c r="G204" s="1855" t="s">
        <v>31</v>
      </c>
      <c r="H204" s="1855" t="s">
        <v>32</v>
      </c>
      <c r="I204" s="1855" t="s">
        <v>55</v>
      </c>
      <c r="J204" s="1855" t="s">
        <v>55</v>
      </c>
      <c r="K204" s="1855" t="s">
        <v>55</v>
      </c>
      <c r="L204" s="1927">
        <v>16293.1034482758</v>
      </c>
      <c r="M204" s="1881">
        <v>13200.669999999998</v>
      </c>
      <c r="N204" s="1855" t="s">
        <v>3068</v>
      </c>
      <c r="O204" s="1837" t="s">
        <v>5914</v>
      </c>
      <c r="P204" s="1837" t="s">
        <v>5915</v>
      </c>
      <c r="Q204" s="1883">
        <v>18605163234</v>
      </c>
      <c r="R204" s="1837" t="s">
        <v>5916</v>
      </c>
      <c r="S204" s="1835" t="s">
        <v>5872</v>
      </c>
      <c r="T204" s="1855"/>
      <c r="V204" s="1826"/>
      <c r="Y204" s="1881">
        <v>16293.1034482758</v>
      </c>
    </row>
    <row r="205" spans="1:25" s="1891" customFormat="1" ht="18" customHeight="1">
      <c r="A205" s="1855"/>
      <c r="B205" s="1855" t="s">
        <v>6102</v>
      </c>
      <c r="C205" s="1934" t="s">
        <v>6139</v>
      </c>
      <c r="D205" s="1855" t="s">
        <v>161</v>
      </c>
      <c r="E205" s="1937">
        <v>18</v>
      </c>
      <c r="F205" s="1855" t="s">
        <v>55</v>
      </c>
      <c r="G205" s="1855" t="s">
        <v>31</v>
      </c>
      <c r="H205" s="1855" t="s">
        <v>32</v>
      </c>
      <c r="I205" s="1855" t="s">
        <v>55</v>
      </c>
      <c r="J205" s="1855" t="s">
        <v>55</v>
      </c>
      <c r="K205" s="1855" t="s">
        <v>55</v>
      </c>
      <c r="L205" s="1927">
        <v>3103.4482758620802</v>
      </c>
      <c r="M205" s="1881">
        <v>2514.4300000000003</v>
      </c>
      <c r="N205" s="1855" t="s">
        <v>3068</v>
      </c>
      <c r="O205" s="1837" t="s">
        <v>5914</v>
      </c>
      <c r="P205" s="1837" t="s">
        <v>5915</v>
      </c>
      <c r="Q205" s="1883">
        <v>18605163234</v>
      </c>
      <c r="R205" s="1837" t="s">
        <v>5916</v>
      </c>
      <c r="S205" s="1835" t="s">
        <v>5872</v>
      </c>
      <c r="T205" s="1855"/>
      <c r="V205" s="1826"/>
      <c r="Y205" s="1881">
        <v>3103.4482758620802</v>
      </c>
    </row>
    <row r="206" spans="1:25" s="1891" customFormat="1" ht="18" customHeight="1">
      <c r="A206" s="1855"/>
      <c r="B206" s="1855" t="s">
        <v>6102</v>
      </c>
      <c r="C206" s="1934" t="s">
        <v>6140</v>
      </c>
      <c r="D206" s="1855" t="s">
        <v>1092</v>
      </c>
      <c r="E206" s="1937">
        <v>48</v>
      </c>
      <c r="F206" s="1855" t="s">
        <v>55</v>
      </c>
      <c r="G206" s="1855" t="s">
        <v>31</v>
      </c>
      <c r="H206" s="1855" t="s">
        <v>32</v>
      </c>
      <c r="I206" s="1855" t="s">
        <v>55</v>
      </c>
      <c r="J206" s="1855" t="s">
        <v>55</v>
      </c>
      <c r="K206" s="1855" t="s">
        <v>55</v>
      </c>
      <c r="L206" s="1927">
        <v>475862.06896551797</v>
      </c>
      <c r="M206" s="1881">
        <v>385543.45</v>
      </c>
      <c r="N206" s="1855" t="s">
        <v>3068</v>
      </c>
      <c r="O206" s="1837" t="s">
        <v>5914</v>
      </c>
      <c r="P206" s="1837" t="s">
        <v>5915</v>
      </c>
      <c r="Q206" s="1883">
        <v>18605163234</v>
      </c>
      <c r="R206" s="1837" t="s">
        <v>5916</v>
      </c>
      <c r="S206" s="1835" t="s">
        <v>5872</v>
      </c>
      <c r="T206" s="1855"/>
      <c r="V206" s="1826"/>
      <c r="Y206" s="1881">
        <v>475862.06896551797</v>
      </c>
    </row>
    <row r="207" spans="1:25" s="1891" customFormat="1" ht="18" customHeight="1">
      <c r="A207" s="1855"/>
      <c r="B207" s="1855" t="s">
        <v>6102</v>
      </c>
      <c r="C207" s="1934" t="s">
        <v>6141</v>
      </c>
      <c r="D207" s="1855" t="s">
        <v>1092</v>
      </c>
      <c r="E207" s="1937">
        <v>1</v>
      </c>
      <c r="F207" s="1855" t="s">
        <v>55</v>
      </c>
      <c r="G207" s="1855" t="s">
        <v>31</v>
      </c>
      <c r="H207" s="1855" t="s">
        <v>32</v>
      </c>
      <c r="I207" s="1855" t="s">
        <v>55</v>
      </c>
      <c r="J207" s="1855" t="s">
        <v>55</v>
      </c>
      <c r="K207" s="1855" t="s">
        <v>55</v>
      </c>
      <c r="L207" s="1927">
        <v>15431.0344827586</v>
      </c>
      <c r="M207" s="1881">
        <v>12502.220000000001</v>
      </c>
      <c r="N207" s="1855" t="s">
        <v>3068</v>
      </c>
      <c r="O207" s="1837" t="s">
        <v>5914</v>
      </c>
      <c r="P207" s="1837" t="s">
        <v>5915</v>
      </c>
      <c r="Q207" s="1883">
        <v>18605163234</v>
      </c>
      <c r="R207" s="1837" t="s">
        <v>5916</v>
      </c>
      <c r="S207" s="1835" t="s">
        <v>5872</v>
      </c>
      <c r="T207" s="1855"/>
      <c r="V207" s="1826"/>
      <c r="Y207" s="1881">
        <v>15431.0344827586</v>
      </c>
    </row>
    <row r="208" spans="1:25" s="1891" customFormat="1" ht="18" customHeight="1">
      <c r="A208" s="1855"/>
      <c r="B208" s="1855" t="s">
        <v>6102</v>
      </c>
      <c r="C208" s="1934" t="s">
        <v>6142</v>
      </c>
      <c r="D208" s="1855" t="s">
        <v>1092</v>
      </c>
      <c r="E208" s="1937">
        <v>1</v>
      </c>
      <c r="F208" s="1855" t="s">
        <v>55</v>
      </c>
      <c r="G208" s="1855" t="s">
        <v>31</v>
      </c>
      <c r="H208" s="1855" t="s">
        <v>32</v>
      </c>
      <c r="I208" s="1855" t="s">
        <v>55</v>
      </c>
      <c r="J208" s="1855" t="s">
        <v>55</v>
      </c>
      <c r="K208" s="1855" t="s">
        <v>55</v>
      </c>
      <c r="L208" s="1927">
        <v>15646.5517241379</v>
      </c>
      <c r="M208" s="1881">
        <v>12676.829999999998</v>
      </c>
      <c r="N208" s="1855" t="s">
        <v>3068</v>
      </c>
      <c r="O208" s="1837" t="s">
        <v>5914</v>
      </c>
      <c r="P208" s="1837" t="s">
        <v>5915</v>
      </c>
      <c r="Q208" s="1883">
        <v>18605163234</v>
      </c>
      <c r="R208" s="1837" t="s">
        <v>5916</v>
      </c>
      <c r="S208" s="1835" t="s">
        <v>5872</v>
      </c>
      <c r="T208" s="1855"/>
      <c r="V208" s="1826"/>
      <c r="Y208" s="1881">
        <v>15646.5517241379</v>
      </c>
    </row>
    <row r="209" spans="1:25" s="1891" customFormat="1" ht="18" customHeight="1">
      <c r="A209" s="1855"/>
      <c r="B209" s="1855" t="s">
        <v>6102</v>
      </c>
      <c r="C209" s="1934" t="s">
        <v>6143</v>
      </c>
      <c r="D209" s="1855" t="s">
        <v>1092</v>
      </c>
      <c r="E209" s="1937">
        <v>1</v>
      </c>
      <c r="F209" s="1855" t="s">
        <v>55</v>
      </c>
      <c r="G209" s="1855" t="s">
        <v>31</v>
      </c>
      <c r="H209" s="1855" t="s">
        <v>32</v>
      </c>
      <c r="I209" s="1855" t="s">
        <v>55</v>
      </c>
      <c r="J209" s="1855" t="s">
        <v>55</v>
      </c>
      <c r="K209" s="1855" t="s">
        <v>55</v>
      </c>
      <c r="L209" s="1927">
        <v>15215.517241379301</v>
      </c>
      <c r="M209" s="1881">
        <v>12327.62</v>
      </c>
      <c r="N209" s="1855" t="s">
        <v>3068</v>
      </c>
      <c r="O209" s="1837" t="s">
        <v>5914</v>
      </c>
      <c r="P209" s="1837" t="s">
        <v>5915</v>
      </c>
      <c r="Q209" s="1883">
        <v>18605163234</v>
      </c>
      <c r="R209" s="1837" t="s">
        <v>5916</v>
      </c>
      <c r="S209" s="1835" t="s">
        <v>5872</v>
      </c>
      <c r="T209" s="1855"/>
      <c r="V209" s="1826"/>
      <c r="Y209" s="1881">
        <v>15215.517241379301</v>
      </c>
    </row>
    <row r="210" spans="1:25" s="1891" customFormat="1" ht="18" customHeight="1">
      <c r="A210" s="1855"/>
      <c r="B210" s="1855" t="s">
        <v>6102</v>
      </c>
      <c r="C210" s="1934" t="s">
        <v>6144</v>
      </c>
      <c r="D210" s="1855" t="s">
        <v>2352</v>
      </c>
      <c r="E210" s="1937">
        <v>18</v>
      </c>
      <c r="F210" s="1855" t="s">
        <v>55</v>
      </c>
      <c r="G210" s="1855" t="s">
        <v>31</v>
      </c>
      <c r="H210" s="1855" t="s">
        <v>32</v>
      </c>
      <c r="I210" s="1855" t="s">
        <v>55</v>
      </c>
      <c r="J210" s="1855" t="s">
        <v>55</v>
      </c>
      <c r="K210" s="1855" t="s">
        <v>55</v>
      </c>
      <c r="L210" s="1927">
        <v>5431.0344827586096</v>
      </c>
      <c r="M210" s="1881">
        <v>4400.2299999999996</v>
      </c>
      <c r="N210" s="1855" t="s">
        <v>3068</v>
      </c>
      <c r="O210" s="1837" t="s">
        <v>5914</v>
      </c>
      <c r="P210" s="1837" t="s">
        <v>5915</v>
      </c>
      <c r="Q210" s="1883">
        <v>18605163234</v>
      </c>
      <c r="R210" s="1837" t="s">
        <v>5916</v>
      </c>
      <c r="S210" s="1835" t="s">
        <v>5872</v>
      </c>
      <c r="T210" s="1855"/>
      <c r="V210" s="1826"/>
      <c r="Y210" s="1881">
        <v>5431.0344827586096</v>
      </c>
    </row>
    <row r="211" spans="1:25" ht="18" customHeight="1">
      <c r="A211" s="1855"/>
      <c r="B211" s="1829" t="s">
        <v>1089</v>
      </c>
      <c r="C211" s="1934" t="s">
        <v>6145</v>
      </c>
      <c r="D211" s="1855" t="s">
        <v>1092</v>
      </c>
      <c r="E211" s="1937">
        <f>33-4</f>
        <v>29</v>
      </c>
      <c r="F211" s="1855" t="s">
        <v>55</v>
      </c>
      <c r="G211" s="1855" t="s">
        <v>31</v>
      </c>
      <c r="H211" s="1855" t="s">
        <v>32</v>
      </c>
      <c r="I211" s="1855" t="s">
        <v>55</v>
      </c>
      <c r="J211" s="1855" t="s">
        <v>55</v>
      </c>
      <c r="K211" s="1855" t="s">
        <v>55</v>
      </c>
      <c r="L211" s="1927">
        <f>343141.59-41592.92</f>
        <v>301548.67000000004</v>
      </c>
      <c r="M211" s="1881">
        <v>244314.72999999995</v>
      </c>
      <c r="N211" s="1855" t="s">
        <v>3068</v>
      </c>
      <c r="O211" s="1857" t="s">
        <v>5914</v>
      </c>
      <c r="P211" s="1837" t="s">
        <v>5915</v>
      </c>
      <c r="Q211" s="1883">
        <v>18605163234</v>
      </c>
      <c r="R211" s="1837" t="s">
        <v>5916</v>
      </c>
      <c r="S211" s="1835" t="s">
        <v>5872</v>
      </c>
      <c r="T211" s="1829"/>
      <c r="U211" s="1853"/>
      <c r="Y211" s="1881">
        <v>343141.59</v>
      </c>
    </row>
    <row r="212" spans="1:25" ht="18" customHeight="1">
      <c r="A212" s="1855"/>
      <c r="B212" s="1829" t="s">
        <v>1089</v>
      </c>
      <c r="C212" s="1934" t="s">
        <v>6145</v>
      </c>
      <c r="D212" s="1855" t="s">
        <v>1092</v>
      </c>
      <c r="E212" s="1937">
        <v>2</v>
      </c>
      <c r="F212" s="1855" t="s">
        <v>55</v>
      </c>
      <c r="G212" s="1855" t="s">
        <v>31</v>
      </c>
      <c r="H212" s="1855" t="s">
        <v>32</v>
      </c>
      <c r="I212" s="1855" t="s">
        <v>55</v>
      </c>
      <c r="J212" s="1855" t="s">
        <v>55</v>
      </c>
      <c r="K212" s="1855" t="s">
        <v>55</v>
      </c>
      <c r="L212" s="1927">
        <v>24206.19</v>
      </c>
      <c r="M212" s="1881">
        <v>19611.849999999999</v>
      </c>
      <c r="N212" s="1855" t="s">
        <v>3068</v>
      </c>
      <c r="O212" s="1857" t="s">
        <v>5914</v>
      </c>
      <c r="P212" s="1837" t="s">
        <v>5915</v>
      </c>
      <c r="Q212" s="1883">
        <v>18605163234</v>
      </c>
      <c r="R212" s="1837" t="s">
        <v>5916</v>
      </c>
      <c r="S212" s="1835" t="s">
        <v>5872</v>
      </c>
      <c r="T212" s="1829"/>
      <c r="U212" s="1853"/>
      <c r="Y212" s="1881">
        <v>24206.19</v>
      </c>
    </row>
    <row r="213" spans="1:25" ht="18" customHeight="1">
      <c r="A213" s="1855"/>
      <c r="B213" s="1829" t="s">
        <v>1089</v>
      </c>
      <c r="C213" s="1934" t="s">
        <v>6145</v>
      </c>
      <c r="D213" s="1855" t="s">
        <v>1092</v>
      </c>
      <c r="E213" s="1937">
        <v>2</v>
      </c>
      <c r="F213" s="1855" t="s">
        <v>55</v>
      </c>
      <c r="G213" s="1855" t="s">
        <v>31</v>
      </c>
      <c r="H213" s="1855" t="s">
        <v>32</v>
      </c>
      <c r="I213" s="1855" t="s">
        <v>55</v>
      </c>
      <c r="J213" s="1855" t="s">
        <v>55</v>
      </c>
      <c r="K213" s="1855" t="s">
        <v>55</v>
      </c>
      <c r="L213" s="1927">
        <v>32123.89</v>
      </c>
      <c r="M213" s="1881">
        <v>26026.78</v>
      </c>
      <c r="N213" s="1855" t="s">
        <v>3068</v>
      </c>
      <c r="O213" s="1857" t="s">
        <v>5914</v>
      </c>
      <c r="P213" s="1837" t="s">
        <v>5915</v>
      </c>
      <c r="Q213" s="1883">
        <v>18605163234</v>
      </c>
      <c r="R213" s="1837" t="s">
        <v>5916</v>
      </c>
      <c r="S213" s="1835" t="s">
        <v>5872</v>
      </c>
      <c r="T213" s="1829"/>
      <c r="U213" s="1853"/>
      <c r="Y213" s="1881">
        <v>32123.89</v>
      </c>
    </row>
    <row r="214" spans="1:25" ht="18" customHeight="1">
      <c r="A214" s="1855"/>
      <c r="B214" s="1829" t="s">
        <v>1089</v>
      </c>
      <c r="C214" s="1934" t="s">
        <v>6146</v>
      </c>
      <c r="D214" s="1855" t="s">
        <v>65</v>
      </c>
      <c r="E214" s="1937">
        <v>39</v>
      </c>
      <c r="F214" s="1855" t="s">
        <v>55</v>
      </c>
      <c r="G214" s="1855" t="s">
        <v>31</v>
      </c>
      <c r="H214" s="1855" t="s">
        <v>32</v>
      </c>
      <c r="I214" s="1855" t="s">
        <v>55</v>
      </c>
      <c r="J214" s="1855" t="s">
        <v>55</v>
      </c>
      <c r="K214" s="1855" t="s">
        <v>55</v>
      </c>
      <c r="L214" s="1927">
        <v>224336.28</v>
      </c>
      <c r="M214" s="1881">
        <v>181757.25</v>
      </c>
      <c r="N214" s="1855" t="s">
        <v>3068</v>
      </c>
      <c r="O214" s="1857" t="s">
        <v>5914</v>
      </c>
      <c r="P214" s="1837" t="s">
        <v>5915</v>
      </c>
      <c r="Q214" s="1883">
        <v>18605163234</v>
      </c>
      <c r="R214" s="1837" t="s">
        <v>5916</v>
      </c>
      <c r="S214" s="1835" t="s">
        <v>5872</v>
      </c>
      <c r="T214" s="1829"/>
      <c r="U214" s="1853"/>
      <c r="Y214" s="1881">
        <v>224336.28</v>
      </c>
    </row>
    <row r="215" spans="1:25" ht="18" customHeight="1">
      <c r="A215" s="1855"/>
      <c r="B215" s="1829" t="s">
        <v>1089</v>
      </c>
      <c r="C215" s="1934" t="s">
        <v>6146</v>
      </c>
      <c r="D215" s="1855" t="s">
        <v>65</v>
      </c>
      <c r="E215" s="1937">
        <v>1</v>
      </c>
      <c r="F215" s="1855" t="s">
        <v>55</v>
      </c>
      <c r="G215" s="1855" t="s">
        <v>31</v>
      </c>
      <c r="H215" s="1855" t="s">
        <v>32</v>
      </c>
      <c r="I215" s="1855" t="s">
        <v>55</v>
      </c>
      <c r="J215" s="1855" t="s">
        <v>55</v>
      </c>
      <c r="K215" s="1855" t="s">
        <v>55</v>
      </c>
      <c r="L215" s="1927">
        <v>17699.12</v>
      </c>
      <c r="M215" s="1881">
        <v>14339.83</v>
      </c>
      <c r="N215" s="1855" t="s">
        <v>3068</v>
      </c>
      <c r="O215" s="1857" t="s">
        <v>5914</v>
      </c>
      <c r="P215" s="1837" t="s">
        <v>5915</v>
      </c>
      <c r="Q215" s="1883">
        <v>18605163234</v>
      </c>
      <c r="R215" s="1837" t="s">
        <v>5916</v>
      </c>
      <c r="S215" s="1835" t="s">
        <v>5872</v>
      </c>
      <c r="T215" s="1829"/>
      <c r="U215" s="1853"/>
      <c r="Y215" s="1881">
        <v>17699.12</v>
      </c>
    </row>
    <row r="216" spans="1:25" ht="18" customHeight="1">
      <c r="A216" s="1855"/>
      <c r="B216" s="1829" t="s">
        <v>1089</v>
      </c>
      <c r="C216" s="1934" t="s">
        <v>6147</v>
      </c>
      <c r="D216" s="1855" t="s">
        <v>1092</v>
      </c>
      <c r="E216" s="1937">
        <v>1</v>
      </c>
      <c r="F216" s="1855" t="s">
        <v>55</v>
      </c>
      <c r="G216" s="1855" t="s">
        <v>31</v>
      </c>
      <c r="H216" s="1855" t="s">
        <v>32</v>
      </c>
      <c r="I216" s="1855" t="s">
        <v>55</v>
      </c>
      <c r="J216" s="1855" t="s">
        <v>55</v>
      </c>
      <c r="K216" s="1855" t="s">
        <v>55</v>
      </c>
      <c r="L216" s="1927">
        <v>20575.22</v>
      </c>
      <c r="M216" s="1881">
        <v>16670.04</v>
      </c>
      <c r="N216" s="1855" t="s">
        <v>3068</v>
      </c>
      <c r="O216" s="1857" t="s">
        <v>5914</v>
      </c>
      <c r="P216" s="1837" t="s">
        <v>5915</v>
      </c>
      <c r="Q216" s="1883">
        <v>18605163234</v>
      </c>
      <c r="R216" s="1837" t="s">
        <v>5916</v>
      </c>
      <c r="S216" s="1835" t="s">
        <v>5872</v>
      </c>
      <c r="T216" s="1829"/>
      <c r="U216" s="1853"/>
      <c r="Y216" s="1881">
        <v>20575.22</v>
      </c>
    </row>
    <row r="217" spans="1:25" ht="18" customHeight="1">
      <c r="A217" s="1855"/>
      <c r="B217" s="1855" t="s">
        <v>1089</v>
      </c>
      <c r="C217" s="1934"/>
      <c r="D217" s="1855" t="s">
        <v>1103</v>
      </c>
      <c r="E217" s="1937">
        <v>279</v>
      </c>
      <c r="F217" s="1855" t="s">
        <v>55</v>
      </c>
      <c r="G217" s="1855" t="s">
        <v>31</v>
      </c>
      <c r="H217" s="1855" t="s">
        <v>32</v>
      </c>
      <c r="I217" s="1855" t="s">
        <v>55</v>
      </c>
      <c r="J217" s="1855" t="s">
        <v>55</v>
      </c>
      <c r="K217" s="1855" t="s">
        <v>55</v>
      </c>
      <c r="L217" s="1927">
        <v>70367.259999999995</v>
      </c>
      <c r="M217" s="1881">
        <v>57011.56</v>
      </c>
      <c r="N217" s="1855" t="s">
        <v>3068</v>
      </c>
      <c r="O217" s="1857" t="s">
        <v>5914</v>
      </c>
      <c r="P217" s="1837" t="s">
        <v>5915</v>
      </c>
      <c r="Q217" s="1883">
        <v>18605163234</v>
      </c>
      <c r="R217" s="1837" t="s">
        <v>5916</v>
      </c>
      <c r="S217" s="1835" t="s">
        <v>5872</v>
      </c>
      <c r="T217" s="1829"/>
      <c r="U217" s="1853"/>
      <c r="Y217" s="1881">
        <v>70367.259999999995</v>
      </c>
    </row>
    <row r="218" spans="1:25" ht="18" customHeight="1">
      <c r="A218" s="1855"/>
      <c r="B218" s="1855" t="s">
        <v>1089</v>
      </c>
      <c r="C218" s="1934" t="s">
        <v>6148</v>
      </c>
      <c r="D218" s="1855" t="s">
        <v>65</v>
      </c>
      <c r="E218" s="1937">
        <v>6</v>
      </c>
      <c r="F218" s="1855" t="s">
        <v>55</v>
      </c>
      <c r="G218" s="1855" t="s">
        <v>31</v>
      </c>
      <c r="H218" s="1855" t="s">
        <v>32</v>
      </c>
      <c r="I218" s="1855" t="s">
        <v>55</v>
      </c>
      <c r="J218" s="1855" t="s">
        <v>55</v>
      </c>
      <c r="K218" s="1855" t="s">
        <v>6149</v>
      </c>
      <c r="L218" s="1927">
        <v>98230.09</v>
      </c>
      <c r="M218" s="1881">
        <v>79586.009999999995</v>
      </c>
      <c r="N218" s="1855" t="s">
        <v>4358</v>
      </c>
      <c r="O218" s="1857" t="s">
        <v>5914</v>
      </c>
      <c r="P218" s="1837" t="s">
        <v>5915</v>
      </c>
      <c r="Q218" s="1883">
        <v>18605163235</v>
      </c>
      <c r="R218" s="1837" t="s">
        <v>5916</v>
      </c>
      <c r="S218" s="1835" t="s">
        <v>5872</v>
      </c>
      <c r="T218" s="1829"/>
      <c r="U218" s="1853"/>
      <c r="Y218" s="1881">
        <v>98230.09</v>
      </c>
    </row>
    <row r="219" spans="1:25" ht="18" customHeight="1">
      <c r="A219" s="1855"/>
      <c r="B219" s="1855" t="s">
        <v>1089</v>
      </c>
      <c r="C219" s="1934" t="s">
        <v>6150</v>
      </c>
      <c r="D219" s="1855" t="s">
        <v>1122</v>
      </c>
      <c r="E219" s="1937">
        <v>45.9</v>
      </c>
      <c r="F219" s="1855" t="s">
        <v>55</v>
      </c>
      <c r="G219" s="1855" t="s">
        <v>31</v>
      </c>
      <c r="H219" s="1855" t="s">
        <v>32</v>
      </c>
      <c r="I219" s="1855" t="s">
        <v>55</v>
      </c>
      <c r="J219" s="1855" t="s">
        <v>55</v>
      </c>
      <c r="K219" s="1855" t="s">
        <v>6149</v>
      </c>
      <c r="L219" s="1927">
        <v>24371.68</v>
      </c>
      <c r="M219" s="1881">
        <v>19745.940000000002</v>
      </c>
      <c r="N219" s="1855" t="s">
        <v>4358</v>
      </c>
      <c r="O219" s="1857" t="s">
        <v>5914</v>
      </c>
      <c r="P219" s="1837" t="s">
        <v>5915</v>
      </c>
      <c r="Q219" s="1883">
        <v>18605163236</v>
      </c>
      <c r="R219" s="1837" t="s">
        <v>5916</v>
      </c>
      <c r="S219" s="1835" t="s">
        <v>5872</v>
      </c>
      <c r="T219" s="1829"/>
      <c r="U219" s="1853"/>
      <c r="Y219" s="1881">
        <v>24371.68</v>
      </c>
    </row>
    <row r="220" spans="1:25" ht="18" customHeight="1">
      <c r="A220" s="1855"/>
      <c r="B220" s="1855" t="s">
        <v>1089</v>
      </c>
      <c r="C220" s="1934" t="s">
        <v>6151</v>
      </c>
      <c r="D220" s="1855" t="s">
        <v>1122</v>
      </c>
      <c r="E220" s="1937">
        <v>54</v>
      </c>
      <c r="F220" s="1855" t="s">
        <v>55</v>
      </c>
      <c r="G220" s="1855" t="s">
        <v>31</v>
      </c>
      <c r="H220" s="1855" t="s">
        <v>32</v>
      </c>
      <c r="I220" s="1855" t="s">
        <v>55</v>
      </c>
      <c r="J220" s="1855" t="s">
        <v>55</v>
      </c>
      <c r="K220" s="1855" t="s">
        <v>6149</v>
      </c>
      <c r="L220" s="1927">
        <v>28672.57</v>
      </c>
      <c r="M220" s="1881">
        <v>23230.52</v>
      </c>
      <c r="N220" s="1855" t="s">
        <v>4358</v>
      </c>
      <c r="O220" s="1857" t="s">
        <v>5914</v>
      </c>
      <c r="P220" s="1837" t="s">
        <v>5915</v>
      </c>
      <c r="Q220" s="1883">
        <v>18605163237</v>
      </c>
      <c r="R220" s="1837" t="s">
        <v>5916</v>
      </c>
      <c r="S220" s="1835" t="s">
        <v>5872</v>
      </c>
      <c r="T220" s="1829"/>
      <c r="U220" s="1853"/>
      <c r="Y220" s="1881">
        <v>28672.57</v>
      </c>
    </row>
    <row r="221" spans="1:25" ht="18" customHeight="1">
      <c r="A221" s="1855"/>
      <c r="B221" s="1855" t="s">
        <v>1089</v>
      </c>
      <c r="C221" s="1934" t="s">
        <v>6152</v>
      </c>
      <c r="D221" s="1855" t="s">
        <v>1092</v>
      </c>
      <c r="E221" s="1937">
        <v>4</v>
      </c>
      <c r="F221" s="1855" t="s">
        <v>55</v>
      </c>
      <c r="G221" s="1855" t="s">
        <v>31</v>
      </c>
      <c r="H221" s="1855" t="s">
        <v>32</v>
      </c>
      <c r="I221" s="1855" t="s">
        <v>55</v>
      </c>
      <c r="J221" s="1855" t="s">
        <v>55</v>
      </c>
      <c r="K221" s="1855" t="s">
        <v>6149</v>
      </c>
      <c r="L221" s="1927">
        <v>59469.03</v>
      </c>
      <c r="M221" s="1881">
        <v>48181.799999999996</v>
      </c>
      <c r="N221" s="1855" t="s">
        <v>4358</v>
      </c>
      <c r="O221" s="1857" t="s">
        <v>5914</v>
      </c>
      <c r="P221" s="1837" t="s">
        <v>5915</v>
      </c>
      <c r="Q221" s="1883">
        <v>18605163238</v>
      </c>
      <c r="R221" s="1837" t="s">
        <v>5916</v>
      </c>
      <c r="S221" s="1835" t="s">
        <v>5872</v>
      </c>
      <c r="T221" s="1829"/>
      <c r="U221" s="1853"/>
      <c r="Y221" s="1881">
        <v>59469.03</v>
      </c>
    </row>
    <row r="222" spans="1:25" ht="18" customHeight="1">
      <c r="A222" s="1855"/>
      <c r="B222" s="1855" t="s">
        <v>1089</v>
      </c>
      <c r="C222" s="1934" t="s">
        <v>6153</v>
      </c>
      <c r="D222" s="1855" t="s">
        <v>154</v>
      </c>
      <c r="E222" s="1937">
        <v>1</v>
      </c>
      <c r="F222" s="1855" t="s">
        <v>55</v>
      </c>
      <c r="G222" s="1855" t="s">
        <v>31</v>
      </c>
      <c r="H222" s="1855" t="s">
        <v>32</v>
      </c>
      <c r="I222" s="1855" t="s">
        <v>55</v>
      </c>
      <c r="J222" s="1855" t="s">
        <v>55</v>
      </c>
      <c r="K222" s="1855" t="s">
        <v>6149</v>
      </c>
      <c r="L222" s="1927">
        <v>16371.68</v>
      </c>
      <c r="M222" s="1881">
        <v>13264.34</v>
      </c>
      <c r="N222" s="1855" t="s">
        <v>4358</v>
      </c>
      <c r="O222" s="1857" t="s">
        <v>5914</v>
      </c>
      <c r="P222" s="1837" t="s">
        <v>5915</v>
      </c>
      <c r="Q222" s="1883">
        <v>18605163239</v>
      </c>
      <c r="R222" s="1837" t="s">
        <v>5916</v>
      </c>
      <c r="S222" s="1835" t="s">
        <v>5872</v>
      </c>
      <c r="T222" s="1829"/>
      <c r="U222" s="1853"/>
      <c r="Y222" s="1881">
        <v>16371.68</v>
      </c>
    </row>
    <row r="223" spans="1:25" ht="18" customHeight="1">
      <c r="A223" s="1855"/>
      <c r="B223" s="1855" t="s">
        <v>1089</v>
      </c>
      <c r="C223" s="1934" t="s">
        <v>6154</v>
      </c>
      <c r="D223" s="1855" t="s">
        <v>1092</v>
      </c>
      <c r="E223" s="1937">
        <v>7</v>
      </c>
      <c r="F223" s="1855" t="s">
        <v>55</v>
      </c>
      <c r="G223" s="1855" t="s">
        <v>31</v>
      </c>
      <c r="H223" s="1855" t="s">
        <v>32</v>
      </c>
      <c r="I223" s="1855" t="s">
        <v>55</v>
      </c>
      <c r="J223" s="1855" t="s">
        <v>55</v>
      </c>
      <c r="K223" s="1855" t="s">
        <v>6149</v>
      </c>
      <c r="L223" s="1927">
        <v>146814.16</v>
      </c>
      <c r="M223" s="1881">
        <v>118948.83</v>
      </c>
      <c r="N223" s="1855" t="s">
        <v>4358</v>
      </c>
      <c r="O223" s="1857" t="s">
        <v>5914</v>
      </c>
      <c r="P223" s="1837" t="s">
        <v>5915</v>
      </c>
      <c r="Q223" s="1883">
        <v>18605163240</v>
      </c>
      <c r="R223" s="1837" t="s">
        <v>5916</v>
      </c>
      <c r="S223" s="1835" t="s">
        <v>5872</v>
      </c>
      <c r="T223" s="1829"/>
      <c r="U223" s="1853"/>
      <c r="Y223" s="1881">
        <v>146814.16</v>
      </c>
    </row>
    <row r="224" spans="1:25" ht="18" customHeight="1">
      <c r="A224" s="1855"/>
      <c r="B224" s="1855" t="s">
        <v>1089</v>
      </c>
      <c r="C224" s="1934"/>
      <c r="D224" s="1855" t="s">
        <v>65</v>
      </c>
      <c r="E224" s="1937">
        <v>2</v>
      </c>
      <c r="F224" s="1855" t="s">
        <v>55</v>
      </c>
      <c r="G224" s="1855" t="s">
        <v>31</v>
      </c>
      <c r="H224" s="1855" t="s">
        <v>32</v>
      </c>
      <c r="I224" s="1855" t="s">
        <v>55</v>
      </c>
      <c r="J224" s="1855" t="s">
        <v>55</v>
      </c>
      <c r="K224" s="1855" t="s">
        <v>6149</v>
      </c>
      <c r="L224" s="1927">
        <v>34513.269999999997</v>
      </c>
      <c r="M224" s="1881">
        <v>27962.649999999998</v>
      </c>
      <c r="N224" s="1855" t="s">
        <v>4358</v>
      </c>
      <c r="O224" s="1857" t="s">
        <v>5914</v>
      </c>
      <c r="P224" s="1837" t="s">
        <v>5915</v>
      </c>
      <c r="Q224" s="1883">
        <v>18605163241</v>
      </c>
      <c r="R224" s="1837" t="s">
        <v>5916</v>
      </c>
      <c r="S224" s="1835" t="s">
        <v>5872</v>
      </c>
      <c r="T224" s="1829"/>
      <c r="U224" s="1853"/>
      <c r="Y224" s="1881">
        <v>34513.269999999997</v>
      </c>
    </row>
    <row r="225" spans="1:27" ht="18" customHeight="1">
      <c r="A225" s="1855"/>
      <c r="B225" s="1855" t="s">
        <v>1089</v>
      </c>
      <c r="C225" s="1934"/>
      <c r="D225" s="1855" t="s">
        <v>65</v>
      </c>
      <c r="E225" s="1937">
        <v>1</v>
      </c>
      <c r="F225" s="1855" t="s">
        <v>55</v>
      </c>
      <c r="G225" s="1855" t="s">
        <v>31</v>
      </c>
      <c r="H225" s="1855" t="s">
        <v>32</v>
      </c>
      <c r="I225" s="1855" t="s">
        <v>55</v>
      </c>
      <c r="J225" s="1855" t="s">
        <v>55</v>
      </c>
      <c r="K225" s="1855" t="s">
        <v>6149</v>
      </c>
      <c r="L225" s="1927">
        <v>8849.56</v>
      </c>
      <c r="M225" s="1881">
        <v>7169.91</v>
      </c>
      <c r="N225" s="1855" t="s">
        <v>4358</v>
      </c>
      <c r="O225" s="1857" t="s">
        <v>5914</v>
      </c>
      <c r="P225" s="1837" t="s">
        <v>5915</v>
      </c>
      <c r="Q225" s="1883">
        <v>18605163242</v>
      </c>
      <c r="R225" s="1837" t="s">
        <v>5916</v>
      </c>
      <c r="S225" s="1835" t="s">
        <v>5872</v>
      </c>
      <c r="T225" s="1829"/>
      <c r="U225" s="1853"/>
      <c r="Y225" s="1881">
        <v>8849.56</v>
      </c>
    </row>
    <row r="226" spans="1:27" ht="18" customHeight="1">
      <c r="A226" s="1855"/>
      <c r="B226" s="1855" t="s">
        <v>1089</v>
      </c>
      <c r="C226" s="1934" t="s">
        <v>6154</v>
      </c>
      <c r="D226" s="1855" t="s">
        <v>1092</v>
      </c>
      <c r="E226" s="1937">
        <v>1</v>
      </c>
      <c r="F226" s="1855" t="s">
        <v>55</v>
      </c>
      <c r="G226" s="1855" t="s">
        <v>31</v>
      </c>
      <c r="H226" s="1855" t="s">
        <v>32</v>
      </c>
      <c r="I226" s="1855" t="s">
        <v>55</v>
      </c>
      <c r="J226" s="1855" t="s">
        <v>55</v>
      </c>
      <c r="K226" s="1855" t="s">
        <v>6149</v>
      </c>
      <c r="L226" s="1927">
        <v>30707.96</v>
      </c>
      <c r="M226" s="1881">
        <v>24879.59</v>
      </c>
      <c r="N226" s="1855" t="s">
        <v>4358</v>
      </c>
      <c r="O226" s="1857" t="s">
        <v>6155</v>
      </c>
      <c r="P226" s="1837" t="s">
        <v>5915</v>
      </c>
      <c r="Q226" s="1883">
        <v>18605163243</v>
      </c>
      <c r="R226" s="1837" t="s">
        <v>5916</v>
      </c>
      <c r="S226" s="1835" t="s">
        <v>5872</v>
      </c>
      <c r="T226" s="1829"/>
      <c r="U226" s="1853"/>
      <c r="Y226" s="1881">
        <v>30707.96</v>
      </c>
    </row>
    <row r="227" spans="1:27" ht="18" customHeight="1">
      <c r="A227" s="1855"/>
      <c r="B227" s="1855" t="s">
        <v>1089</v>
      </c>
      <c r="C227" s="1934" t="s">
        <v>6154</v>
      </c>
      <c r="D227" s="1855" t="s">
        <v>1092</v>
      </c>
      <c r="E227" s="1937">
        <v>1</v>
      </c>
      <c r="F227" s="1855" t="s">
        <v>55</v>
      </c>
      <c r="G227" s="1855" t="s">
        <v>31</v>
      </c>
      <c r="H227" s="1855" t="s">
        <v>32</v>
      </c>
      <c r="I227" s="1855" t="s">
        <v>55</v>
      </c>
      <c r="J227" s="1855" t="s">
        <v>55</v>
      </c>
      <c r="K227" s="1855" t="s">
        <v>6149</v>
      </c>
      <c r="L227" s="1927">
        <v>30088.5</v>
      </c>
      <c r="M227" s="1881">
        <v>24377.7</v>
      </c>
      <c r="N227" s="1855" t="s">
        <v>4358</v>
      </c>
      <c r="O227" s="1857" t="s">
        <v>5914</v>
      </c>
      <c r="P227" s="1837" t="s">
        <v>5915</v>
      </c>
      <c r="Q227" s="1883">
        <v>18605163244</v>
      </c>
      <c r="R227" s="1837" t="s">
        <v>5916</v>
      </c>
      <c r="S227" s="1835" t="s">
        <v>5872</v>
      </c>
      <c r="T227" s="1829"/>
      <c r="U227" s="1853"/>
      <c r="Y227" s="1881">
        <v>30088.5</v>
      </c>
    </row>
    <row r="228" spans="1:27" ht="18" customHeight="1">
      <c r="A228" s="1855"/>
      <c r="B228" s="1855" t="s">
        <v>1089</v>
      </c>
      <c r="C228" s="1934" t="s">
        <v>6154</v>
      </c>
      <c r="D228" s="1855" t="s">
        <v>1092</v>
      </c>
      <c r="E228" s="1937">
        <v>1</v>
      </c>
      <c r="F228" s="1855" t="s">
        <v>55</v>
      </c>
      <c r="G228" s="1855" t="s">
        <v>31</v>
      </c>
      <c r="H228" s="1855" t="s">
        <v>32</v>
      </c>
      <c r="I228" s="1855" t="s">
        <v>55</v>
      </c>
      <c r="J228" s="1855" t="s">
        <v>55</v>
      </c>
      <c r="K228" s="1855" t="s">
        <v>6149</v>
      </c>
      <c r="L228" s="1927">
        <v>28761.06</v>
      </c>
      <c r="M228" s="1881">
        <v>23302.210000000003</v>
      </c>
      <c r="N228" s="1855" t="s">
        <v>4358</v>
      </c>
      <c r="O228" s="1857" t="s">
        <v>5914</v>
      </c>
      <c r="P228" s="1837" t="s">
        <v>5915</v>
      </c>
      <c r="Q228" s="1883">
        <v>18605163245</v>
      </c>
      <c r="R228" s="1837" t="s">
        <v>5916</v>
      </c>
      <c r="S228" s="1835" t="s">
        <v>5872</v>
      </c>
      <c r="T228" s="1829"/>
      <c r="U228" s="1853"/>
      <c r="Y228" s="1881">
        <v>28761.06</v>
      </c>
    </row>
    <row r="229" spans="1:27" ht="18" customHeight="1">
      <c r="A229" s="1855"/>
      <c r="B229" s="1855" t="s">
        <v>1089</v>
      </c>
      <c r="C229" s="1934" t="s">
        <v>6156</v>
      </c>
      <c r="D229" s="1855" t="s">
        <v>1092</v>
      </c>
      <c r="E229" s="1937">
        <v>1</v>
      </c>
      <c r="F229" s="1855" t="s">
        <v>55</v>
      </c>
      <c r="G229" s="1855" t="s">
        <v>31</v>
      </c>
      <c r="H229" s="1855" t="s">
        <v>32</v>
      </c>
      <c r="I229" s="1855" t="s">
        <v>55</v>
      </c>
      <c r="J229" s="1855" t="s">
        <v>55</v>
      </c>
      <c r="K229" s="1855" t="s">
        <v>6149</v>
      </c>
      <c r="L229" s="1927">
        <v>34513.269999999997</v>
      </c>
      <c r="M229" s="1881">
        <v>27962.649999999998</v>
      </c>
      <c r="N229" s="1855" t="s">
        <v>4358</v>
      </c>
      <c r="O229" s="1857" t="s">
        <v>5914</v>
      </c>
      <c r="P229" s="1837" t="s">
        <v>5915</v>
      </c>
      <c r="Q229" s="1883">
        <v>18605163246</v>
      </c>
      <c r="R229" s="1837" t="s">
        <v>5916</v>
      </c>
      <c r="S229" s="1835" t="s">
        <v>5872</v>
      </c>
      <c r="T229" s="1829"/>
      <c r="U229" s="1853"/>
      <c r="Y229" s="1881">
        <v>34513.269999999997</v>
      </c>
    </row>
    <row r="230" spans="1:27" ht="18" customHeight="1">
      <c r="A230" s="1855"/>
      <c r="B230" s="1855" t="s">
        <v>1089</v>
      </c>
      <c r="C230" s="1934" t="s">
        <v>6156</v>
      </c>
      <c r="D230" s="1855" t="s">
        <v>1092</v>
      </c>
      <c r="E230" s="1937">
        <v>2</v>
      </c>
      <c r="F230" s="1855" t="s">
        <v>55</v>
      </c>
      <c r="G230" s="1855" t="s">
        <v>31</v>
      </c>
      <c r="H230" s="1855" t="s">
        <v>32</v>
      </c>
      <c r="I230" s="1855" t="s">
        <v>55</v>
      </c>
      <c r="J230" s="1855" t="s">
        <v>55</v>
      </c>
      <c r="K230" s="1855" t="s">
        <v>6149</v>
      </c>
      <c r="L230" s="1927">
        <v>81415.929999999993</v>
      </c>
      <c r="M230" s="1881">
        <v>65963.179999999993</v>
      </c>
      <c r="N230" s="1855" t="s">
        <v>4358</v>
      </c>
      <c r="O230" s="1857" t="s">
        <v>5914</v>
      </c>
      <c r="P230" s="1837" t="s">
        <v>5915</v>
      </c>
      <c r="Q230" s="1883">
        <v>18605163247</v>
      </c>
      <c r="R230" s="1837" t="s">
        <v>5916</v>
      </c>
      <c r="S230" s="1835" t="s">
        <v>5872</v>
      </c>
      <c r="T230" s="1829"/>
      <c r="U230" s="1853"/>
      <c r="Y230" s="1881">
        <v>81415.929999999993</v>
      </c>
    </row>
    <row r="231" spans="1:27" ht="18" customHeight="1">
      <c r="A231" s="1855"/>
      <c r="B231" s="1855" t="s">
        <v>1089</v>
      </c>
      <c r="C231" s="1934" t="s">
        <v>6157</v>
      </c>
      <c r="D231" s="1855" t="s">
        <v>1092</v>
      </c>
      <c r="E231" s="1937">
        <v>3</v>
      </c>
      <c r="F231" s="1855" t="s">
        <v>55</v>
      </c>
      <c r="G231" s="1855" t="s">
        <v>31</v>
      </c>
      <c r="H231" s="1855" t="s">
        <v>32</v>
      </c>
      <c r="I231" s="1855" t="s">
        <v>55</v>
      </c>
      <c r="J231" s="1855" t="s">
        <v>55</v>
      </c>
      <c r="K231" s="1855" t="s">
        <v>6149</v>
      </c>
      <c r="L231" s="1927">
        <v>34513.269999999997</v>
      </c>
      <c r="M231" s="1881">
        <v>27962.649999999998</v>
      </c>
      <c r="N231" s="1855" t="s">
        <v>4358</v>
      </c>
      <c r="O231" s="1857" t="s">
        <v>5914</v>
      </c>
      <c r="P231" s="1837" t="s">
        <v>5915</v>
      </c>
      <c r="Q231" s="1883">
        <v>18605163248</v>
      </c>
      <c r="R231" s="1837" t="s">
        <v>5916</v>
      </c>
      <c r="S231" s="1835" t="s">
        <v>5872</v>
      </c>
      <c r="T231" s="1829"/>
      <c r="U231" s="1853"/>
      <c r="Y231" s="1881">
        <v>34513.269999999997</v>
      </c>
    </row>
    <row r="232" spans="1:27" ht="18" customHeight="1">
      <c r="A232" s="1855"/>
      <c r="B232" s="1855" t="s">
        <v>1089</v>
      </c>
      <c r="C232" s="1934" t="s">
        <v>6158</v>
      </c>
      <c r="D232" s="1855" t="s">
        <v>1092</v>
      </c>
      <c r="E232" s="1937">
        <v>12</v>
      </c>
      <c r="F232" s="1855" t="s">
        <v>55</v>
      </c>
      <c r="G232" s="1855" t="s">
        <v>31</v>
      </c>
      <c r="H232" s="1855" t="s">
        <v>32</v>
      </c>
      <c r="I232" s="1855" t="s">
        <v>55</v>
      </c>
      <c r="J232" s="1855" t="s">
        <v>55</v>
      </c>
      <c r="K232" s="1855" t="s">
        <v>6149</v>
      </c>
      <c r="L232" s="1927">
        <v>100884.97</v>
      </c>
      <c r="M232" s="1881">
        <v>81737</v>
      </c>
      <c r="N232" s="1855" t="s">
        <v>4358</v>
      </c>
      <c r="O232" s="1857" t="s">
        <v>5914</v>
      </c>
      <c r="P232" s="1837" t="s">
        <v>5915</v>
      </c>
      <c r="Q232" s="1883">
        <v>18605163249</v>
      </c>
      <c r="R232" s="1837" t="s">
        <v>5916</v>
      </c>
      <c r="S232" s="1835" t="s">
        <v>5872</v>
      </c>
      <c r="T232" s="1829"/>
      <c r="U232" s="1853"/>
      <c r="Y232" s="1881">
        <v>100884.97</v>
      </c>
    </row>
    <row r="233" spans="1:27" ht="18" customHeight="1">
      <c r="A233" s="1855"/>
      <c r="B233" s="1855" t="s">
        <v>1089</v>
      </c>
      <c r="C233" s="1934" t="s">
        <v>6159</v>
      </c>
      <c r="D233" s="1855" t="s">
        <v>65</v>
      </c>
      <c r="E233" s="1937">
        <v>38</v>
      </c>
      <c r="F233" s="1855" t="s">
        <v>55</v>
      </c>
      <c r="G233" s="1855" t="s">
        <v>31</v>
      </c>
      <c r="H233" s="1855" t="s">
        <v>32</v>
      </c>
      <c r="I233" s="1855" t="s">
        <v>55</v>
      </c>
      <c r="J233" s="1855" t="s">
        <v>55</v>
      </c>
      <c r="K233" s="1855" t="s">
        <v>6149</v>
      </c>
      <c r="L233" s="1927">
        <v>29640</v>
      </c>
      <c r="M233" s="1881">
        <v>24014.33</v>
      </c>
      <c r="N233" s="1855" t="s">
        <v>4358</v>
      </c>
      <c r="O233" s="1857" t="s">
        <v>5914</v>
      </c>
      <c r="P233" s="1837" t="s">
        <v>5915</v>
      </c>
      <c r="Q233" s="1883">
        <v>18605163250</v>
      </c>
      <c r="R233" s="1837" t="s">
        <v>5916</v>
      </c>
      <c r="S233" s="1835" t="s">
        <v>5872</v>
      </c>
      <c r="T233" s="1829"/>
      <c r="U233" s="1853"/>
      <c r="Y233" s="1881">
        <v>29640</v>
      </c>
    </row>
    <row r="234" spans="1:27" ht="18" customHeight="1">
      <c r="A234" s="1855"/>
      <c r="B234" s="1855" t="s">
        <v>1089</v>
      </c>
      <c r="C234" s="1934" t="s">
        <v>6160</v>
      </c>
      <c r="D234" s="1855" t="s">
        <v>161</v>
      </c>
      <c r="E234" s="1937">
        <v>18</v>
      </c>
      <c r="F234" s="1855" t="s">
        <v>55</v>
      </c>
      <c r="G234" s="1855" t="s">
        <v>31</v>
      </c>
      <c r="H234" s="1855" t="s">
        <v>32</v>
      </c>
      <c r="I234" s="1855" t="s">
        <v>55</v>
      </c>
      <c r="J234" s="1855" t="s">
        <v>55</v>
      </c>
      <c r="K234" s="1855" t="s">
        <v>6149</v>
      </c>
      <c r="L234" s="1927">
        <v>11150.44</v>
      </c>
      <c r="M234" s="1881">
        <v>9034.090000000002</v>
      </c>
      <c r="N234" s="1855" t="s">
        <v>4358</v>
      </c>
      <c r="O234" s="1857" t="s">
        <v>5914</v>
      </c>
      <c r="P234" s="1837" t="s">
        <v>5915</v>
      </c>
      <c r="Q234" s="1883">
        <v>18605163251</v>
      </c>
      <c r="R234" s="1837" t="s">
        <v>5916</v>
      </c>
      <c r="S234" s="1835" t="s">
        <v>5872</v>
      </c>
      <c r="T234" s="1829"/>
      <c r="U234" s="1853"/>
      <c r="Y234" s="1881">
        <v>11150.44</v>
      </c>
    </row>
    <row r="235" spans="1:27" ht="18" customHeight="1">
      <c r="A235" s="1855"/>
      <c r="B235" s="1855" t="s">
        <v>6102</v>
      </c>
      <c r="C235" s="1934" t="s">
        <v>6161</v>
      </c>
      <c r="D235" s="1855" t="s">
        <v>1122</v>
      </c>
      <c r="E235" s="1937">
        <v>760.24</v>
      </c>
      <c r="F235" s="1855" t="s">
        <v>55</v>
      </c>
      <c r="G235" s="1855" t="s">
        <v>31</v>
      </c>
      <c r="H235" s="1855" t="s">
        <v>32</v>
      </c>
      <c r="I235" s="1855" t="s">
        <v>55</v>
      </c>
      <c r="J235" s="1855" t="s">
        <v>55</v>
      </c>
      <c r="K235" s="1855" t="s">
        <v>6149</v>
      </c>
      <c r="L235" s="1927">
        <v>47094.5</v>
      </c>
      <c r="M235" s="1881">
        <v>38155.960000000006</v>
      </c>
      <c r="N235" s="1855" t="s">
        <v>4358</v>
      </c>
      <c r="O235" s="1857" t="s">
        <v>5914</v>
      </c>
      <c r="P235" s="1837" t="s">
        <v>5915</v>
      </c>
      <c r="Q235" s="1883">
        <v>18605163258</v>
      </c>
      <c r="R235" s="1837" t="s">
        <v>5916</v>
      </c>
      <c r="S235" s="1835" t="s">
        <v>5872</v>
      </c>
      <c r="T235" s="1829"/>
      <c r="U235" s="1853"/>
      <c r="Y235" s="1881">
        <v>47094.5</v>
      </c>
    </row>
    <row r="236" spans="1:27" ht="18" customHeight="1">
      <c r="A236" s="1834"/>
      <c r="B236" s="1855" t="s">
        <v>6102</v>
      </c>
      <c r="C236" s="1855" t="s">
        <v>6162</v>
      </c>
      <c r="D236" s="1855" t="s">
        <v>154</v>
      </c>
      <c r="E236" s="1855">
        <v>8</v>
      </c>
      <c r="F236" s="1855" t="s">
        <v>55</v>
      </c>
      <c r="G236" s="1855" t="s">
        <v>31</v>
      </c>
      <c r="H236" s="1855" t="s">
        <v>32</v>
      </c>
      <c r="I236" s="1855" t="s">
        <v>55</v>
      </c>
      <c r="J236" s="1855" t="s">
        <v>55</v>
      </c>
      <c r="K236" s="1855" t="s">
        <v>5973</v>
      </c>
      <c r="L236" s="1882">
        <f>425431.03-L237</f>
        <v>35775.862068965507</v>
      </c>
      <c r="M236" s="1882">
        <f>101293.1034483-M237</f>
        <v>17887.930000000008</v>
      </c>
      <c r="N236" s="1855">
        <v>2019.03</v>
      </c>
      <c r="O236" s="1855" t="s">
        <v>6163</v>
      </c>
      <c r="P236" s="1855" t="s">
        <v>6164</v>
      </c>
      <c r="Q236" s="1855">
        <v>15834044896</v>
      </c>
      <c r="R236" s="1855" t="s">
        <v>6165</v>
      </c>
      <c r="S236" s="1855" t="s">
        <v>5872</v>
      </c>
      <c r="T236" s="1829"/>
      <c r="U236" s="1853"/>
    </row>
    <row r="237" spans="1:27" ht="18" customHeight="1">
      <c r="A237" s="1834"/>
      <c r="B237" s="1855" t="s">
        <v>6102</v>
      </c>
      <c r="C237" s="1855" t="s">
        <v>6162</v>
      </c>
      <c r="D237" s="1855" t="s">
        <v>154</v>
      </c>
      <c r="E237" s="1855">
        <v>8</v>
      </c>
      <c r="F237" s="1855" t="s">
        <v>55</v>
      </c>
      <c r="G237" s="1855" t="s">
        <v>31</v>
      </c>
      <c r="H237" s="1855" t="s">
        <v>32</v>
      </c>
      <c r="I237" s="1855" t="s">
        <v>55</v>
      </c>
      <c r="J237" s="1855" t="s">
        <v>55</v>
      </c>
      <c r="K237" s="1855" t="s">
        <v>5973</v>
      </c>
      <c r="L237" s="1882">
        <f>425431.03-L238</f>
        <v>389655.16793103452</v>
      </c>
      <c r="M237" s="1882">
        <f>101293.1034483-M238</f>
        <v>83405.173448299989</v>
      </c>
      <c r="N237" s="1855">
        <v>2019.03</v>
      </c>
      <c r="O237" s="1855" t="s">
        <v>6163</v>
      </c>
      <c r="P237" s="1855" t="s">
        <v>6164</v>
      </c>
      <c r="Q237" s="1855">
        <v>15834044896</v>
      </c>
      <c r="R237" s="1855" t="s">
        <v>6165</v>
      </c>
      <c r="S237" s="1855" t="s">
        <v>5872</v>
      </c>
      <c r="T237" s="1829"/>
      <c r="U237" s="1853"/>
    </row>
    <row r="238" spans="1:27" ht="18" customHeight="1">
      <c r="A238" s="1834"/>
      <c r="B238" s="1855" t="s">
        <v>6102</v>
      </c>
      <c r="C238" s="1855" t="s">
        <v>6166</v>
      </c>
      <c r="D238" s="1855" t="s">
        <v>154</v>
      </c>
      <c r="E238" s="1855">
        <v>1</v>
      </c>
      <c r="F238" s="1855" t="s">
        <v>55</v>
      </c>
      <c r="G238" s="1855" t="s">
        <v>31</v>
      </c>
      <c r="H238" s="1855" t="s">
        <v>32</v>
      </c>
      <c r="I238" s="1855" t="s">
        <v>55</v>
      </c>
      <c r="J238" s="1855" t="s">
        <v>55</v>
      </c>
      <c r="K238" s="1855" t="s">
        <v>5973</v>
      </c>
      <c r="L238" s="1882">
        <v>35775.8620689655</v>
      </c>
      <c r="M238" s="1882">
        <v>17887.93</v>
      </c>
      <c r="N238" s="1855">
        <v>2019.03</v>
      </c>
      <c r="O238" s="1855" t="s">
        <v>6163</v>
      </c>
      <c r="P238" s="1855" t="s">
        <v>6164</v>
      </c>
      <c r="Q238" s="1855">
        <v>15834044896</v>
      </c>
      <c r="R238" s="1855" t="s">
        <v>6165</v>
      </c>
      <c r="S238" s="1855" t="s">
        <v>5872</v>
      </c>
      <c r="T238" s="1829"/>
      <c r="U238" s="1853"/>
      <c r="Y238" s="1855"/>
      <c r="Z238" s="1855" t="s">
        <v>154</v>
      </c>
      <c r="AA238" s="1855">
        <v>1</v>
      </c>
    </row>
    <row r="239" spans="1:27" ht="18" customHeight="1">
      <c r="A239" s="1834"/>
      <c r="B239" s="1855" t="s">
        <v>6102</v>
      </c>
      <c r="C239" s="1855" t="s">
        <v>6167</v>
      </c>
      <c r="D239" s="1855" t="s">
        <v>65</v>
      </c>
      <c r="E239" s="1855">
        <v>2</v>
      </c>
      <c r="F239" s="1855" t="s">
        <v>55</v>
      </c>
      <c r="G239" s="1855" t="s">
        <v>31</v>
      </c>
      <c r="H239" s="1855" t="s">
        <v>32</v>
      </c>
      <c r="I239" s="1855" t="s">
        <v>55</v>
      </c>
      <c r="J239" s="1855" t="s">
        <v>55</v>
      </c>
      <c r="K239" s="1855" t="s">
        <v>6168</v>
      </c>
      <c r="L239" s="1882">
        <v>33628.32</v>
      </c>
      <c r="M239" s="1882">
        <v>4203.55</v>
      </c>
      <c r="N239" s="1855">
        <v>2019.11</v>
      </c>
      <c r="O239" s="1855" t="s">
        <v>6163</v>
      </c>
      <c r="P239" s="1855" t="s">
        <v>6164</v>
      </c>
      <c r="Q239" s="1855">
        <v>15834044896</v>
      </c>
      <c r="R239" s="1855" t="s">
        <v>6165</v>
      </c>
      <c r="S239" s="1855" t="s">
        <v>5872</v>
      </c>
      <c r="T239" s="1829"/>
      <c r="U239" s="1853"/>
      <c r="Y239" s="1855"/>
      <c r="Z239" s="1855"/>
      <c r="AA239" s="1855"/>
    </row>
    <row r="240" spans="1:27" s="1830" customFormat="1" ht="18" customHeight="1">
      <c r="A240" s="1855"/>
      <c r="B240" s="1855" t="s">
        <v>1089</v>
      </c>
      <c r="C240" s="1855" t="s">
        <v>6169</v>
      </c>
      <c r="D240" s="1855" t="s">
        <v>2352</v>
      </c>
      <c r="E240" s="1881">
        <f>102-18</f>
        <v>84</v>
      </c>
      <c r="F240" s="1855" t="s">
        <v>55</v>
      </c>
      <c r="G240" s="1855" t="s">
        <v>31</v>
      </c>
      <c r="H240" s="1855" t="s">
        <v>5951</v>
      </c>
      <c r="I240" s="1855" t="s">
        <v>55</v>
      </c>
      <c r="J240" s="1855" t="s">
        <v>55</v>
      </c>
      <c r="K240" s="1829" t="s">
        <v>5973</v>
      </c>
      <c r="L240" s="1927">
        <f>61551.724137931/102*84</f>
        <v>50689.655172413761</v>
      </c>
      <c r="M240" s="1881">
        <f>30775.8620689655/102*84</f>
        <v>25344.82758620688</v>
      </c>
      <c r="N240" s="1855">
        <v>2018.07</v>
      </c>
      <c r="O240" s="1855" t="s">
        <v>6011</v>
      </c>
      <c r="P240" s="1837" t="s">
        <v>5975</v>
      </c>
      <c r="Q240" s="1883">
        <v>18335831522</v>
      </c>
      <c r="R240" s="1837" t="s">
        <v>5976</v>
      </c>
      <c r="S240" s="1855" t="s">
        <v>5872</v>
      </c>
      <c r="T240" s="1855"/>
      <c r="U240" s="1833"/>
      <c r="Y240" s="1938"/>
      <c r="Z240" s="1938" t="s">
        <v>1103</v>
      </c>
      <c r="AA240" s="1938">
        <v>7.2</v>
      </c>
    </row>
    <row r="241" spans="1:27" s="1830" customFormat="1" ht="18" customHeight="1">
      <c r="A241" s="1855"/>
      <c r="B241" s="1855" t="s">
        <v>1089</v>
      </c>
      <c r="C241" s="1855" t="s">
        <v>6170</v>
      </c>
      <c r="D241" s="1855" t="s">
        <v>2352</v>
      </c>
      <c r="E241" s="1881">
        <v>51</v>
      </c>
      <c r="F241" s="1855" t="s">
        <v>55</v>
      </c>
      <c r="G241" s="1855" t="s">
        <v>31</v>
      </c>
      <c r="H241" s="1855" t="s">
        <v>5951</v>
      </c>
      <c r="I241" s="1855" t="s">
        <v>55</v>
      </c>
      <c r="J241" s="1855" t="s">
        <v>55</v>
      </c>
      <c r="K241" s="1829" t="s">
        <v>5973</v>
      </c>
      <c r="L241" s="1927">
        <v>17586.206896551699</v>
      </c>
      <c r="M241" s="1881">
        <v>8793.1034482758496</v>
      </c>
      <c r="N241" s="1855">
        <v>2018.07</v>
      </c>
      <c r="O241" s="1855" t="s">
        <v>6011</v>
      </c>
      <c r="P241" s="1837" t="s">
        <v>5975</v>
      </c>
      <c r="Q241" s="1883">
        <v>18335831522</v>
      </c>
      <c r="R241" s="1837" t="s">
        <v>5976</v>
      </c>
      <c r="S241" s="1855" t="s">
        <v>5872</v>
      </c>
      <c r="T241" s="1855"/>
      <c r="U241" s="1833"/>
      <c r="Y241" s="1938" t="s">
        <v>6171</v>
      </c>
      <c r="Z241" s="1938" t="s">
        <v>154</v>
      </c>
      <c r="AA241" s="1938">
        <v>17</v>
      </c>
    </row>
    <row r="242" spans="1:27" s="1830" customFormat="1" ht="18" customHeight="1">
      <c r="A242" s="1855"/>
      <c r="B242" s="1855" t="s">
        <v>1089</v>
      </c>
      <c r="C242" s="1855" t="s">
        <v>6172</v>
      </c>
      <c r="D242" s="1855" t="s">
        <v>65</v>
      </c>
      <c r="E242" s="1881">
        <v>4</v>
      </c>
      <c r="F242" s="1855" t="s">
        <v>55</v>
      </c>
      <c r="G242" s="1855" t="s">
        <v>31</v>
      </c>
      <c r="H242" s="1855" t="s">
        <v>5951</v>
      </c>
      <c r="I242" s="1855" t="s">
        <v>55</v>
      </c>
      <c r="J242" s="1855" t="s">
        <v>55</v>
      </c>
      <c r="K242" s="1829" t="s">
        <v>5973</v>
      </c>
      <c r="L242" s="1927">
        <v>62068.965517241202</v>
      </c>
      <c r="M242" s="1881">
        <v>31034.482758620601</v>
      </c>
      <c r="N242" s="1855">
        <v>2018.07</v>
      </c>
      <c r="O242" s="1855" t="s">
        <v>6011</v>
      </c>
      <c r="P242" s="1837" t="s">
        <v>5975</v>
      </c>
      <c r="Q242" s="1883">
        <v>18335831522</v>
      </c>
      <c r="R242" s="1837" t="s">
        <v>5976</v>
      </c>
      <c r="S242" s="1855" t="s">
        <v>5872</v>
      </c>
      <c r="T242" s="1855"/>
      <c r="U242" s="1833"/>
      <c r="Y242" s="1938" t="s">
        <v>6173</v>
      </c>
      <c r="Z242" s="1938" t="s">
        <v>154</v>
      </c>
      <c r="AA242" s="1938">
        <v>2</v>
      </c>
    </row>
    <row r="243" spans="1:27" s="1830" customFormat="1" ht="18" customHeight="1">
      <c r="A243" s="1855"/>
      <c r="B243" s="1855" t="s">
        <v>1089</v>
      </c>
      <c r="C243" s="1855" t="s">
        <v>6174</v>
      </c>
      <c r="D243" s="1855" t="s">
        <v>154</v>
      </c>
      <c r="E243" s="1855">
        <v>1</v>
      </c>
      <c r="F243" s="1855" t="s">
        <v>55</v>
      </c>
      <c r="G243" s="1855" t="s">
        <v>31</v>
      </c>
      <c r="H243" s="1855" t="s">
        <v>5951</v>
      </c>
      <c r="I243" s="1855" t="s">
        <v>55</v>
      </c>
      <c r="J243" s="1855" t="s">
        <v>55</v>
      </c>
      <c r="K243" s="1829" t="s">
        <v>5973</v>
      </c>
      <c r="L243" s="1927">
        <v>8252.4271844660198</v>
      </c>
      <c r="M243" s="1881">
        <v>4126.2135922330099</v>
      </c>
      <c r="N243" s="1855">
        <v>2019.06</v>
      </c>
      <c r="O243" s="1855" t="s">
        <v>6011</v>
      </c>
      <c r="P243" s="1837" t="s">
        <v>5975</v>
      </c>
      <c r="Q243" s="1883">
        <v>18335831522</v>
      </c>
      <c r="R243" s="1837" t="s">
        <v>5976</v>
      </c>
      <c r="S243" s="1855" t="s">
        <v>5872</v>
      </c>
      <c r="T243" s="1855"/>
      <c r="U243" s="1833"/>
      <c r="Y243" s="1938" t="s">
        <v>6175</v>
      </c>
      <c r="Z243" s="1938" t="s">
        <v>154</v>
      </c>
      <c r="AA243" s="1938">
        <v>22</v>
      </c>
    </row>
    <row r="244" spans="1:27" s="1830" customFormat="1" ht="18" customHeight="1">
      <c r="A244" s="1855"/>
      <c r="B244" s="1855" t="s">
        <v>1089</v>
      </c>
      <c r="C244" s="1855" t="s">
        <v>6136</v>
      </c>
      <c r="D244" s="1855" t="s">
        <v>154</v>
      </c>
      <c r="E244" s="1855">
        <v>2</v>
      </c>
      <c r="F244" s="1855" t="s">
        <v>55</v>
      </c>
      <c r="G244" s="1855" t="s">
        <v>31</v>
      </c>
      <c r="H244" s="1855" t="s">
        <v>5951</v>
      </c>
      <c r="I244" s="1855" t="s">
        <v>55</v>
      </c>
      <c r="J244" s="1855" t="s">
        <v>55</v>
      </c>
      <c r="K244" s="1829" t="s">
        <v>5973</v>
      </c>
      <c r="L244" s="1927">
        <v>26724.14</v>
      </c>
      <c r="M244" s="1881">
        <v>13362.07</v>
      </c>
      <c r="N244" s="1855">
        <v>2019.01</v>
      </c>
      <c r="O244" s="1855" t="s">
        <v>6011</v>
      </c>
      <c r="P244" s="1837" t="s">
        <v>5975</v>
      </c>
      <c r="Q244" s="1883">
        <v>18335831522</v>
      </c>
      <c r="R244" s="1837" t="s">
        <v>5976</v>
      </c>
      <c r="S244" s="1855" t="s">
        <v>5872</v>
      </c>
      <c r="T244" s="1855"/>
      <c r="U244" s="1833"/>
      <c r="AA244" s="1939"/>
    </row>
    <row r="245" spans="1:27" s="1830" customFormat="1" ht="18" customHeight="1">
      <c r="A245" s="1855"/>
      <c r="B245" s="1855" t="s">
        <v>1089</v>
      </c>
      <c r="C245" s="1855" t="s">
        <v>6136</v>
      </c>
      <c r="D245" s="1855" t="s">
        <v>154</v>
      </c>
      <c r="E245" s="1855">
        <v>4</v>
      </c>
      <c r="F245" s="1855" t="s">
        <v>55</v>
      </c>
      <c r="G245" s="1855" t="s">
        <v>31</v>
      </c>
      <c r="H245" s="1855" t="s">
        <v>5951</v>
      </c>
      <c r="I245" s="1855" t="s">
        <v>55</v>
      </c>
      <c r="J245" s="1855" t="s">
        <v>55</v>
      </c>
      <c r="K245" s="1855" t="s">
        <v>5973</v>
      </c>
      <c r="L245" s="1927">
        <f t="shared" ref="L245" si="0">M245*2</f>
        <v>53448.2758620686</v>
      </c>
      <c r="M245" s="1881">
        <v>26724.1379310343</v>
      </c>
      <c r="N245" s="1855">
        <v>2019.01</v>
      </c>
      <c r="O245" s="1855" t="s">
        <v>5898</v>
      </c>
      <c r="P245" s="1855" t="s">
        <v>5975</v>
      </c>
      <c r="Q245" s="1855">
        <v>18335831522</v>
      </c>
      <c r="R245" s="1855" t="s">
        <v>5976</v>
      </c>
      <c r="S245" s="1855" t="s">
        <v>5872</v>
      </c>
      <c r="T245" s="1855"/>
      <c r="U245" s="1833"/>
      <c r="AA245" s="1939"/>
    </row>
    <row r="246" spans="1:27" s="1830" customFormat="1" ht="18" customHeight="1">
      <c r="A246" s="1855"/>
      <c r="B246" s="1855" t="s">
        <v>1089</v>
      </c>
      <c r="C246" s="1855" t="s">
        <v>6136</v>
      </c>
      <c r="D246" s="1855" t="s">
        <v>154</v>
      </c>
      <c r="E246" s="1855">
        <v>40</v>
      </c>
      <c r="F246" s="1855" t="s">
        <v>55</v>
      </c>
      <c r="G246" s="1855" t="s">
        <v>31</v>
      </c>
      <c r="H246" s="1855" t="s">
        <v>5951</v>
      </c>
      <c r="I246" s="1855" t="s">
        <v>55</v>
      </c>
      <c r="J246" s="1855" t="s">
        <v>55</v>
      </c>
      <c r="K246" s="1829" t="s">
        <v>5973</v>
      </c>
      <c r="L246" s="1927">
        <v>534482.76</v>
      </c>
      <c r="M246" s="1881">
        <v>267241.37931034301</v>
      </c>
      <c r="N246" s="1855">
        <v>2019.01</v>
      </c>
      <c r="O246" s="1855" t="s">
        <v>6176</v>
      </c>
      <c r="P246" s="1837" t="s">
        <v>5975</v>
      </c>
      <c r="Q246" s="1883">
        <v>18335831522</v>
      </c>
      <c r="R246" s="1837" t="s">
        <v>5976</v>
      </c>
      <c r="S246" s="1855" t="s">
        <v>5872</v>
      </c>
      <c r="T246" s="1855"/>
      <c r="U246" s="1833"/>
      <c r="AA246" s="1939"/>
    </row>
    <row r="247" spans="1:27" s="1830" customFormat="1" ht="18" customHeight="1">
      <c r="A247" s="1855"/>
      <c r="B247" s="1855" t="s">
        <v>1089</v>
      </c>
      <c r="C247" s="1855" t="s">
        <v>6177</v>
      </c>
      <c r="D247" s="1855" t="s">
        <v>65</v>
      </c>
      <c r="E247" s="1855">
        <v>1</v>
      </c>
      <c r="F247" s="1855" t="s">
        <v>55</v>
      </c>
      <c r="G247" s="1855" t="s">
        <v>31</v>
      </c>
      <c r="H247" s="1855" t="s">
        <v>5951</v>
      </c>
      <c r="I247" s="1855" t="s">
        <v>55</v>
      </c>
      <c r="J247" s="1855" t="s">
        <v>55</v>
      </c>
      <c r="K247" s="1829" t="s">
        <v>5973</v>
      </c>
      <c r="L247" s="1927">
        <v>36206.896551724101</v>
      </c>
      <c r="M247" s="1881">
        <v>18103.448275862102</v>
      </c>
      <c r="N247" s="1855">
        <v>2019.01</v>
      </c>
      <c r="O247" s="1855" t="s">
        <v>5974</v>
      </c>
      <c r="P247" s="1837" t="s">
        <v>5975</v>
      </c>
      <c r="Q247" s="1883">
        <v>18335831522</v>
      </c>
      <c r="R247" s="1837" t="s">
        <v>5976</v>
      </c>
      <c r="S247" s="1855" t="s">
        <v>5872</v>
      </c>
      <c r="T247" s="1855"/>
      <c r="U247" s="1833"/>
      <c r="AA247" s="1939"/>
    </row>
    <row r="248" spans="1:27" s="1830" customFormat="1" ht="18" customHeight="1">
      <c r="A248" s="1855"/>
      <c r="B248" s="1855" t="s">
        <v>1089</v>
      </c>
      <c r="C248" s="1863" t="s">
        <v>6178</v>
      </c>
      <c r="D248" s="1863" t="s">
        <v>161</v>
      </c>
      <c r="E248" s="1855">
        <f>168-54</f>
        <v>114</v>
      </c>
      <c r="F248" s="1855" t="s">
        <v>55</v>
      </c>
      <c r="G248" s="1855" t="s">
        <v>31</v>
      </c>
      <c r="H248" s="1855" t="s">
        <v>5951</v>
      </c>
      <c r="I248" s="1855" t="s">
        <v>55</v>
      </c>
      <c r="J248" s="1855" t="s">
        <v>55</v>
      </c>
      <c r="K248" s="1829" t="s">
        <v>5973</v>
      </c>
      <c r="L248" s="1927">
        <f>101379.310344828/168*114</f>
        <v>68793.103448276146</v>
      </c>
      <c r="M248" s="1881">
        <f>50689.655172414/168*114</f>
        <v>34396.551724138073</v>
      </c>
      <c r="N248" s="1855">
        <v>2019.01</v>
      </c>
      <c r="O248" s="1855" t="s">
        <v>6176</v>
      </c>
      <c r="P248" s="1837" t="s">
        <v>5975</v>
      </c>
      <c r="Q248" s="1883">
        <v>18335831522</v>
      </c>
      <c r="R248" s="1837" t="s">
        <v>5976</v>
      </c>
      <c r="S248" s="1855" t="s">
        <v>5872</v>
      </c>
      <c r="T248" s="1855"/>
      <c r="U248" s="1833"/>
      <c r="AA248" s="1939"/>
    </row>
    <row r="249" spans="1:27" s="1830" customFormat="1" ht="18" customHeight="1">
      <c r="A249" s="1855"/>
      <c r="B249" s="1855" t="s">
        <v>1089</v>
      </c>
      <c r="C249" s="1863" t="s">
        <v>6179</v>
      </c>
      <c r="D249" s="1863" t="s">
        <v>161</v>
      </c>
      <c r="E249" s="1855">
        <f>72-18</f>
        <v>54</v>
      </c>
      <c r="F249" s="1855" t="s">
        <v>55</v>
      </c>
      <c r="G249" s="1855" t="s">
        <v>31</v>
      </c>
      <c r="H249" s="1855" t="s">
        <v>5951</v>
      </c>
      <c r="I249" s="1855" t="s">
        <v>55</v>
      </c>
      <c r="J249" s="1855" t="s">
        <v>55</v>
      </c>
      <c r="K249" s="1829" t="s">
        <v>5973</v>
      </c>
      <c r="L249" s="1927">
        <f>24827.5862068966/72*54</f>
        <v>18620.689655172453</v>
      </c>
      <c r="M249" s="1881">
        <f>12413.7931034483/72*54</f>
        <v>9310.3448275862265</v>
      </c>
      <c r="N249" s="1855">
        <v>2019.01</v>
      </c>
      <c r="O249" s="1855" t="s">
        <v>6176</v>
      </c>
      <c r="P249" s="1837" t="s">
        <v>5975</v>
      </c>
      <c r="Q249" s="1883">
        <v>18335831522</v>
      </c>
      <c r="R249" s="1837" t="s">
        <v>5976</v>
      </c>
      <c r="S249" s="1855" t="s">
        <v>5872</v>
      </c>
      <c r="T249" s="1855"/>
      <c r="U249" s="1833"/>
      <c r="AA249" s="1939"/>
    </row>
    <row r="250" spans="1:27" s="1830" customFormat="1" ht="18" customHeight="1">
      <c r="A250" s="1834"/>
      <c r="B250" s="1829" t="s">
        <v>6102</v>
      </c>
      <c r="C250" s="1829" t="s">
        <v>6180</v>
      </c>
      <c r="D250" s="1829" t="s">
        <v>1092</v>
      </c>
      <c r="E250" s="1829">
        <v>9</v>
      </c>
      <c r="F250" s="1855" t="s">
        <v>55</v>
      </c>
      <c r="G250" s="1829" t="s">
        <v>31</v>
      </c>
      <c r="H250" s="1829" t="s">
        <v>32</v>
      </c>
      <c r="I250" s="1855" t="s">
        <v>4736</v>
      </c>
      <c r="J250" s="1829" t="s">
        <v>55</v>
      </c>
      <c r="K250" s="1829" t="s">
        <v>6181</v>
      </c>
      <c r="L250" s="1927">
        <v>78640.78</v>
      </c>
      <c r="M250" s="1881">
        <v>39320.39</v>
      </c>
      <c r="N250" s="1855">
        <v>2019.1</v>
      </c>
      <c r="O250" s="1829" t="s">
        <v>5937</v>
      </c>
      <c r="P250" s="1837" t="s">
        <v>5938</v>
      </c>
      <c r="Q250" s="1848">
        <v>18335193603</v>
      </c>
      <c r="R250" s="1837" t="s">
        <v>6182</v>
      </c>
      <c r="S250" s="1849" t="s">
        <v>5872</v>
      </c>
      <c r="T250" s="1829"/>
      <c r="U250" s="1833"/>
    </row>
    <row r="251" spans="1:27" s="1830" customFormat="1" ht="18" customHeight="1">
      <c r="A251" s="1938"/>
      <c r="B251" s="1855" t="s">
        <v>6102</v>
      </c>
      <c r="C251" s="1863" t="s">
        <v>6180</v>
      </c>
      <c r="D251" s="1855" t="s">
        <v>1092</v>
      </c>
      <c r="E251" s="1855">
        <v>11</v>
      </c>
      <c r="F251" s="1855" t="s">
        <v>55</v>
      </c>
      <c r="G251" s="1855" t="s">
        <v>31</v>
      </c>
      <c r="H251" s="1855" t="s">
        <v>32</v>
      </c>
      <c r="I251" s="1855" t="s">
        <v>55</v>
      </c>
      <c r="J251" s="1855" t="s">
        <v>55</v>
      </c>
      <c r="K251" s="1855" t="s">
        <v>6181</v>
      </c>
      <c r="L251" s="1927">
        <v>90776.69</v>
      </c>
      <c r="M251" s="1881">
        <v>45388.34</v>
      </c>
      <c r="N251" s="1855">
        <v>2018.11</v>
      </c>
      <c r="O251" s="1881" t="s">
        <v>5937</v>
      </c>
      <c r="P251" s="1881" t="s">
        <v>5938</v>
      </c>
      <c r="Q251" s="1883">
        <v>18335193603</v>
      </c>
      <c r="R251" s="1855" t="s">
        <v>6182</v>
      </c>
      <c r="S251" s="1881" t="s">
        <v>5872</v>
      </c>
      <c r="T251" s="1829"/>
    </row>
    <row r="252" spans="1:27" s="1830" customFormat="1" ht="18" customHeight="1">
      <c r="A252" s="1834"/>
      <c r="B252" s="1829" t="s">
        <v>6102</v>
      </c>
      <c r="C252" s="1829" t="s">
        <v>6183</v>
      </c>
      <c r="D252" s="1829" t="s">
        <v>1092</v>
      </c>
      <c r="E252" s="1829">
        <v>6</v>
      </c>
      <c r="F252" s="1829" t="s">
        <v>55</v>
      </c>
      <c r="G252" s="1829" t="s">
        <v>31</v>
      </c>
      <c r="H252" s="1829" t="s">
        <v>32</v>
      </c>
      <c r="I252" s="1855" t="s">
        <v>55</v>
      </c>
      <c r="J252" s="1829" t="s">
        <v>55</v>
      </c>
      <c r="K252" s="1829" t="s">
        <v>55</v>
      </c>
      <c r="L252" s="1927">
        <v>40086.21</v>
      </c>
      <c r="M252" s="1829">
        <v>40086.21</v>
      </c>
      <c r="N252" s="1855">
        <v>2020.09</v>
      </c>
      <c r="O252" s="1881" t="s">
        <v>5937</v>
      </c>
      <c r="P252" s="1881" t="s">
        <v>5938</v>
      </c>
      <c r="Q252" s="1848">
        <v>18335193603</v>
      </c>
      <c r="R252" s="1829" t="s">
        <v>5939</v>
      </c>
      <c r="S252" s="1837" t="s">
        <v>5872</v>
      </c>
      <c r="T252" s="1829"/>
    </row>
    <row r="253" spans="1:27" s="1830" customFormat="1" ht="18" customHeight="1">
      <c r="A253" s="1834"/>
      <c r="B253" s="1829" t="s">
        <v>6102</v>
      </c>
      <c r="C253" s="1863" t="s">
        <v>6184</v>
      </c>
      <c r="D253" s="1855" t="s">
        <v>1092</v>
      </c>
      <c r="E253" s="1855">
        <v>27</v>
      </c>
      <c r="F253" s="1855" t="s">
        <v>55</v>
      </c>
      <c r="G253" s="1855" t="s">
        <v>31</v>
      </c>
      <c r="H253" s="1855" t="s">
        <v>32</v>
      </c>
      <c r="I253" s="1855" t="s">
        <v>55</v>
      </c>
      <c r="J253" s="1855" t="s">
        <v>55</v>
      </c>
      <c r="K253" s="1855" t="s">
        <v>5973</v>
      </c>
      <c r="L253" s="1927">
        <f>1296551.72413793/64*27</f>
        <v>546982.75862068916</v>
      </c>
      <c r="M253" s="1881">
        <f>L253/2</f>
        <v>273491.37931034458</v>
      </c>
      <c r="N253" s="1855">
        <v>2018.08</v>
      </c>
      <c r="O253" s="1881" t="s">
        <v>5937</v>
      </c>
      <c r="P253" s="1881" t="s">
        <v>5938</v>
      </c>
      <c r="Q253" s="1883">
        <v>18335193605</v>
      </c>
      <c r="R253" s="1855" t="s">
        <v>6185</v>
      </c>
      <c r="S253" s="1881" t="s">
        <v>5872</v>
      </c>
      <c r="T253" s="1829"/>
    </row>
    <row r="254" spans="1:27" s="1830" customFormat="1" ht="18" customHeight="1">
      <c r="A254" s="1834"/>
      <c r="B254" s="1829" t="s">
        <v>6102</v>
      </c>
      <c r="C254" s="1863" t="s">
        <v>6186</v>
      </c>
      <c r="D254" s="1855" t="s">
        <v>1092</v>
      </c>
      <c r="E254" s="1855">
        <v>4</v>
      </c>
      <c r="F254" s="1855" t="s">
        <v>55</v>
      </c>
      <c r="G254" s="1855" t="s">
        <v>31</v>
      </c>
      <c r="H254" s="1855" t="s">
        <v>32</v>
      </c>
      <c r="I254" s="1855" t="s">
        <v>55</v>
      </c>
      <c r="J254" s="1855" t="s">
        <v>55</v>
      </c>
      <c r="K254" s="1855" t="s">
        <v>5973</v>
      </c>
      <c r="L254" s="1927">
        <f>141481.034482759/6*4</f>
        <v>94320.689655172653</v>
      </c>
      <c r="M254" s="1881">
        <f>L254/2</f>
        <v>47160.344827586327</v>
      </c>
      <c r="N254" s="1855">
        <v>2018.08</v>
      </c>
      <c r="O254" s="1881" t="s">
        <v>6011</v>
      </c>
      <c r="P254" s="1881" t="s">
        <v>5938</v>
      </c>
      <c r="Q254" s="1883">
        <v>18335193606</v>
      </c>
      <c r="R254" s="1855" t="s">
        <v>6185</v>
      </c>
      <c r="S254" s="1881" t="s">
        <v>5872</v>
      </c>
      <c r="T254" s="1829"/>
    </row>
    <row r="255" spans="1:27" s="1830" customFormat="1" ht="18" customHeight="1">
      <c r="A255" s="1834"/>
      <c r="B255" s="1829" t="s">
        <v>6102</v>
      </c>
      <c r="C255" s="1863" t="s">
        <v>6187</v>
      </c>
      <c r="D255" s="1855" t="s">
        <v>1092</v>
      </c>
      <c r="E255" s="1855">
        <v>1</v>
      </c>
      <c r="F255" s="1855" t="s">
        <v>55</v>
      </c>
      <c r="G255" s="1855" t="s">
        <v>31</v>
      </c>
      <c r="H255" s="1855" t="s">
        <v>32</v>
      </c>
      <c r="I255" s="1855" t="s">
        <v>55</v>
      </c>
      <c r="J255" s="1855" t="s">
        <v>55</v>
      </c>
      <c r="K255" s="1855" t="s">
        <v>5973</v>
      </c>
      <c r="L255" s="1927">
        <v>33620.689655172398</v>
      </c>
      <c r="M255" s="1881">
        <f t="shared" ref="M255" si="1">L255/2</f>
        <v>16810.344827586199</v>
      </c>
      <c r="N255" s="1855">
        <v>2018.08</v>
      </c>
      <c r="O255" s="1881" t="s">
        <v>5937</v>
      </c>
      <c r="P255" s="1881" t="s">
        <v>5938</v>
      </c>
      <c r="Q255" s="1883">
        <v>18335193607</v>
      </c>
      <c r="R255" s="1855" t="s">
        <v>6185</v>
      </c>
      <c r="S255" s="1881" t="s">
        <v>5872</v>
      </c>
      <c r="T255" s="1863"/>
    </row>
    <row r="256" spans="1:27" s="1830" customFormat="1" ht="18" customHeight="1">
      <c r="A256" s="1834"/>
      <c r="B256" s="1829" t="s">
        <v>6102</v>
      </c>
      <c r="C256" s="1863" t="s">
        <v>6188</v>
      </c>
      <c r="D256" s="1855" t="s">
        <v>1092</v>
      </c>
      <c r="E256" s="1855">
        <v>2</v>
      </c>
      <c r="F256" s="1855" t="s">
        <v>55</v>
      </c>
      <c r="G256" s="1855" t="s">
        <v>31</v>
      </c>
      <c r="H256" s="1855" t="s">
        <v>32</v>
      </c>
      <c r="I256" s="1855" t="s">
        <v>55</v>
      </c>
      <c r="J256" s="1855" t="s">
        <v>55</v>
      </c>
      <c r="K256" s="1855" t="s">
        <v>5973</v>
      </c>
      <c r="L256" s="1927">
        <f>125172.41/2</f>
        <v>62586.205000000002</v>
      </c>
      <c r="M256" s="1881">
        <f>L256/2</f>
        <v>31293.102500000001</v>
      </c>
      <c r="N256" s="1855">
        <v>2018.08</v>
      </c>
      <c r="O256" s="1881" t="s">
        <v>5937</v>
      </c>
      <c r="P256" s="1881" t="s">
        <v>5938</v>
      </c>
      <c r="Q256" s="1883">
        <v>18335193608</v>
      </c>
      <c r="R256" s="1855" t="s">
        <v>6185</v>
      </c>
      <c r="S256" s="1881" t="s">
        <v>5872</v>
      </c>
      <c r="T256" s="1829"/>
    </row>
    <row r="257" spans="1:21" s="1830" customFormat="1" ht="18" customHeight="1">
      <c r="A257" s="1834"/>
      <c r="B257" s="1829" t="s">
        <v>6102</v>
      </c>
      <c r="C257" s="1863" t="s">
        <v>6189</v>
      </c>
      <c r="D257" s="1855" t="s">
        <v>1092</v>
      </c>
      <c r="E257" s="1855">
        <v>1</v>
      </c>
      <c r="F257" s="1855" t="s">
        <v>55</v>
      </c>
      <c r="G257" s="1855" t="s">
        <v>31</v>
      </c>
      <c r="H257" s="1855" t="s">
        <v>32</v>
      </c>
      <c r="I257" s="1855" t="s">
        <v>55</v>
      </c>
      <c r="J257" s="1855" t="s">
        <v>55</v>
      </c>
      <c r="K257" s="1855" t="s">
        <v>5973</v>
      </c>
      <c r="L257" s="1927">
        <v>36206.896551724101</v>
      </c>
      <c r="M257" s="1881">
        <f t="shared" ref="M257:M262" si="2">L257/2</f>
        <v>18103.448275862051</v>
      </c>
      <c r="N257" s="1855">
        <v>2018.08</v>
      </c>
      <c r="O257" s="1881" t="s">
        <v>5937</v>
      </c>
      <c r="P257" s="1881" t="s">
        <v>5938</v>
      </c>
      <c r="Q257" s="1883">
        <v>18335193609</v>
      </c>
      <c r="R257" s="1855" t="s">
        <v>6185</v>
      </c>
      <c r="S257" s="1881" t="s">
        <v>5872</v>
      </c>
      <c r="T257" s="1829"/>
    </row>
    <row r="258" spans="1:21" s="1830" customFormat="1" ht="18" customHeight="1">
      <c r="A258" s="1834"/>
      <c r="B258" s="1829" t="s">
        <v>6102</v>
      </c>
      <c r="C258" s="1863" t="s">
        <v>6190</v>
      </c>
      <c r="D258" s="1855" t="s">
        <v>65</v>
      </c>
      <c r="E258" s="1855">
        <v>1</v>
      </c>
      <c r="F258" s="1855" t="s">
        <v>55</v>
      </c>
      <c r="G258" s="1855" t="s">
        <v>31</v>
      </c>
      <c r="H258" s="1855" t="s">
        <v>32</v>
      </c>
      <c r="I258" s="1855" t="s">
        <v>55</v>
      </c>
      <c r="J258" s="1855" t="s">
        <v>55</v>
      </c>
      <c r="K258" s="1855" t="s">
        <v>5973</v>
      </c>
      <c r="L258" s="1927">
        <f>448275.862068966/40</f>
        <v>11206.896551724149</v>
      </c>
      <c r="M258" s="1881">
        <f>L258/2</f>
        <v>5603.4482758620743</v>
      </c>
      <c r="N258" s="1855">
        <v>2018.08</v>
      </c>
      <c r="O258" s="1881" t="s">
        <v>6011</v>
      </c>
      <c r="P258" s="1881" t="s">
        <v>5938</v>
      </c>
      <c r="Q258" s="1883">
        <v>18335193610</v>
      </c>
      <c r="R258" s="1855" t="s">
        <v>6185</v>
      </c>
      <c r="S258" s="1881" t="s">
        <v>5872</v>
      </c>
      <c r="T258" s="1829"/>
    </row>
    <row r="259" spans="1:21" s="1830" customFormat="1" ht="18" customHeight="1">
      <c r="A259" s="1834"/>
      <c r="B259" s="1829" t="s">
        <v>6102</v>
      </c>
      <c r="C259" s="1863" t="s">
        <v>6191</v>
      </c>
      <c r="D259" s="1855" t="s">
        <v>65</v>
      </c>
      <c r="E259" s="1855">
        <v>1</v>
      </c>
      <c r="F259" s="1855" t="s">
        <v>55</v>
      </c>
      <c r="G259" s="1855" t="s">
        <v>31</v>
      </c>
      <c r="H259" s="1855" t="s">
        <v>32</v>
      </c>
      <c r="I259" s="1855" t="s">
        <v>55</v>
      </c>
      <c r="J259" s="1855" t="s">
        <v>55</v>
      </c>
      <c r="K259" s="1855" t="s">
        <v>5973</v>
      </c>
      <c r="L259" s="1927">
        <f>68965.5172413793/2</f>
        <v>34482.758620689652</v>
      </c>
      <c r="M259" s="1881">
        <f t="shared" si="2"/>
        <v>17241.379310344826</v>
      </c>
      <c r="N259" s="1855">
        <v>2018.08</v>
      </c>
      <c r="O259" s="1881" t="s">
        <v>6011</v>
      </c>
      <c r="P259" s="1881" t="s">
        <v>5938</v>
      </c>
      <c r="Q259" s="1883">
        <v>18335193611</v>
      </c>
      <c r="R259" s="1855" t="s">
        <v>6185</v>
      </c>
      <c r="S259" s="1881" t="s">
        <v>5872</v>
      </c>
      <c r="T259" s="1829"/>
    </row>
    <row r="260" spans="1:21" s="1830" customFormat="1" ht="18" customHeight="1">
      <c r="A260" s="1834"/>
      <c r="B260" s="1829" t="s">
        <v>6102</v>
      </c>
      <c r="C260" s="1863" t="s">
        <v>6192</v>
      </c>
      <c r="D260" s="1855" t="s">
        <v>1092</v>
      </c>
      <c r="E260" s="1855">
        <v>1</v>
      </c>
      <c r="F260" s="1855" t="s">
        <v>55</v>
      </c>
      <c r="G260" s="1855" t="s">
        <v>31</v>
      </c>
      <c r="H260" s="1855" t="s">
        <v>32</v>
      </c>
      <c r="I260" s="1855" t="s">
        <v>55</v>
      </c>
      <c r="J260" s="1855" t="s">
        <v>55</v>
      </c>
      <c r="K260" s="1855" t="s">
        <v>5973</v>
      </c>
      <c r="L260" s="1927">
        <v>60344.827586206899</v>
      </c>
      <c r="M260" s="1881">
        <f t="shared" si="2"/>
        <v>30172.413793103449</v>
      </c>
      <c r="N260" s="1855">
        <v>2018.08</v>
      </c>
      <c r="O260" s="1881" t="s">
        <v>5937</v>
      </c>
      <c r="P260" s="1881" t="s">
        <v>5938</v>
      </c>
      <c r="Q260" s="1883">
        <v>18335193613</v>
      </c>
      <c r="R260" s="1855" t="s">
        <v>6185</v>
      </c>
      <c r="S260" s="1881" t="s">
        <v>5872</v>
      </c>
      <c r="T260" s="1829"/>
    </row>
    <row r="261" spans="1:21" s="1830" customFormat="1" ht="18" customHeight="1">
      <c r="A261" s="1834"/>
      <c r="B261" s="1829" t="s">
        <v>6102</v>
      </c>
      <c r="C261" s="1863" t="s">
        <v>6193</v>
      </c>
      <c r="D261" s="1855" t="s">
        <v>1092</v>
      </c>
      <c r="E261" s="1855">
        <v>1</v>
      </c>
      <c r="F261" s="1855" t="s">
        <v>55</v>
      </c>
      <c r="G261" s="1855" t="s">
        <v>31</v>
      </c>
      <c r="H261" s="1855" t="s">
        <v>32</v>
      </c>
      <c r="I261" s="1855" t="s">
        <v>55</v>
      </c>
      <c r="J261" s="1855" t="s">
        <v>55</v>
      </c>
      <c r="K261" s="1855" t="s">
        <v>5973</v>
      </c>
      <c r="L261" s="1927">
        <v>131896.551724138</v>
      </c>
      <c r="M261" s="1881">
        <f t="shared" si="2"/>
        <v>65948.275862069</v>
      </c>
      <c r="N261" s="1855">
        <v>2018.08</v>
      </c>
      <c r="O261" s="1881" t="s">
        <v>5937</v>
      </c>
      <c r="P261" s="1881" t="s">
        <v>5938</v>
      </c>
      <c r="Q261" s="1883">
        <v>18335193614</v>
      </c>
      <c r="R261" s="1855" t="s">
        <v>6185</v>
      </c>
      <c r="S261" s="1881" t="s">
        <v>5872</v>
      </c>
      <c r="T261" s="1829"/>
    </row>
    <row r="262" spans="1:21" s="1830" customFormat="1" ht="18" customHeight="1">
      <c r="A262" s="1834"/>
      <c r="B262" s="1829" t="s">
        <v>6102</v>
      </c>
      <c r="C262" s="1863" t="s">
        <v>6194</v>
      </c>
      <c r="D262" s="1855" t="s">
        <v>65</v>
      </c>
      <c r="E262" s="1855">
        <v>1</v>
      </c>
      <c r="F262" s="1855" t="s">
        <v>55</v>
      </c>
      <c r="G262" s="1855" t="s">
        <v>31</v>
      </c>
      <c r="H262" s="1855" t="s">
        <v>32</v>
      </c>
      <c r="I262" s="1855" t="s">
        <v>55</v>
      </c>
      <c r="J262" s="1855" t="s">
        <v>55</v>
      </c>
      <c r="K262" s="1855" t="s">
        <v>5973</v>
      </c>
      <c r="L262" s="1927">
        <v>15086.206896551699</v>
      </c>
      <c r="M262" s="1881">
        <f t="shared" si="2"/>
        <v>7543.1034482758496</v>
      </c>
      <c r="N262" s="1855">
        <v>2018.08</v>
      </c>
      <c r="O262" s="1881" t="s">
        <v>5937</v>
      </c>
      <c r="P262" s="1881" t="s">
        <v>5938</v>
      </c>
      <c r="Q262" s="1883">
        <v>18335193615</v>
      </c>
      <c r="R262" s="1855" t="s">
        <v>6185</v>
      </c>
      <c r="S262" s="1881" t="s">
        <v>5872</v>
      </c>
      <c r="T262" s="1829"/>
    </row>
    <row r="263" spans="1:21" s="1830" customFormat="1" ht="18" customHeight="1">
      <c r="A263" s="1834"/>
      <c r="B263" s="1829" t="s">
        <v>6102</v>
      </c>
      <c r="C263" s="1863" t="s">
        <v>6195</v>
      </c>
      <c r="D263" s="1855" t="s">
        <v>1103</v>
      </c>
      <c r="E263" s="1855">
        <v>351.72</v>
      </c>
      <c r="F263" s="1855" t="s">
        <v>55</v>
      </c>
      <c r="G263" s="1855" t="s">
        <v>31</v>
      </c>
      <c r="H263" s="1855" t="s">
        <v>32</v>
      </c>
      <c r="I263" s="1855" t="s">
        <v>55</v>
      </c>
      <c r="J263" s="1855" t="s">
        <v>55</v>
      </c>
      <c r="K263" s="1855" t="s">
        <v>5973</v>
      </c>
      <c r="L263" s="1927">
        <f>309922.75862069/630.7*351.72</f>
        <v>172833.4115460109</v>
      </c>
      <c r="M263" s="1881">
        <f>L263/2</f>
        <v>86416.705773005451</v>
      </c>
      <c r="N263" s="1855">
        <v>2018.08</v>
      </c>
      <c r="O263" s="1881" t="s">
        <v>6011</v>
      </c>
      <c r="P263" s="1881" t="s">
        <v>5938</v>
      </c>
      <c r="Q263" s="1883">
        <v>18335193616</v>
      </c>
      <c r="R263" s="1855" t="s">
        <v>6185</v>
      </c>
      <c r="S263" s="1881" t="s">
        <v>5872</v>
      </c>
      <c r="T263" s="1829"/>
    </row>
    <row r="264" spans="1:21" s="1830" customFormat="1" ht="18" customHeight="1">
      <c r="A264" s="1834"/>
      <c r="B264" s="1863" t="s">
        <v>1089</v>
      </c>
      <c r="C264" s="1855" t="s">
        <v>6162</v>
      </c>
      <c r="D264" s="1855" t="s">
        <v>65</v>
      </c>
      <c r="E264" s="1855">
        <v>13</v>
      </c>
      <c r="F264" s="1855" t="s">
        <v>55</v>
      </c>
      <c r="G264" s="1855" t="s">
        <v>31</v>
      </c>
      <c r="H264" s="1855" t="s">
        <v>32</v>
      </c>
      <c r="I264" s="1855" t="s">
        <v>55</v>
      </c>
      <c r="J264" s="1855" t="s">
        <v>55</v>
      </c>
      <c r="K264" s="1855" t="s">
        <v>5973</v>
      </c>
      <c r="L264" s="1927">
        <v>201327.43</v>
      </c>
      <c r="M264" s="1866">
        <v>119890.486032655</v>
      </c>
      <c r="N264" s="1855">
        <v>2020.03</v>
      </c>
      <c r="O264" s="1857" t="s">
        <v>5906</v>
      </c>
      <c r="P264" s="1837" t="s">
        <v>5903</v>
      </c>
      <c r="Q264" s="1868">
        <v>13485329413</v>
      </c>
      <c r="R264" s="1837" t="s">
        <v>5904</v>
      </c>
      <c r="S264" s="1849" t="s">
        <v>5872</v>
      </c>
      <c r="T264" s="1829"/>
      <c r="U264" s="1873"/>
    </row>
    <row r="265" spans="1:21" s="1830" customFormat="1" ht="18" customHeight="1">
      <c r="A265" s="1834"/>
      <c r="B265" s="1863" t="s">
        <v>1089</v>
      </c>
      <c r="C265" s="1855" t="s">
        <v>6162</v>
      </c>
      <c r="D265" s="1855" t="s">
        <v>65</v>
      </c>
      <c r="E265" s="1855">
        <v>1</v>
      </c>
      <c r="F265" s="1855" t="s">
        <v>55</v>
      </c>
      <c r="G265" s="1855" t="s">
        <v>31</v>
      </c>
      <c r="H265" s="1855" t="s">
        <v>32</v>
      </c>
      <c r="I265" s="1855" t="s">
        <v>55</v>
      </c>
      <c r="J265" s="1855" t="s">
        <v>55</v>
      </c>
      <c r="K265" s="1855" t="s">
        <v>5973</v>
      </c>
      <c r="L265" s="1927">
        <v>16486.73</v>
      </c>
      <c r="M265" s="1866">
        <v>9817.8459609734091</v>
      </c>
      <c r="N265" s="1855">
        <v>2020.03</v>
      </c>
      <c r="O265" s="1857" t="s">
        <v>5906</v>
      </c>
      <c r="P265" s="1837" t="s">
        <v>5903</v>
      </c>
      <c r="Q265" s="1868">
        <v>13485329413</v>
      </c>
      <c r="R265" s="1837" t="s">
        <v>5904</v>
      </c>
      <c r="S265" s="1849" t="s">
        <v>5872</v>
      </c>
      <c r="T265" s="1829"/>
      <c r="U265" s="1873"/>
    </row>
    <row r="266" spans="1:21" s="1830" customFormat="1" ht="18" customHeight="1">
      <c r="A266" s="1834"/>
      <c r="B266" s="1863" t="s">
        <v>1089</v>
      </c>
      <c r="C266" s="1855" t="s">
        <v>6162</v>
      </c>
      <c r="D266" s="1855" t="s">
        <v>65</v>
      </c>
      <c r="E266" s="1855">
        <v>8</v>
      </c>
      <c r="F266" s="1855" t="s">
        <v>55</v>
      </c>
      <c r="G266" s="1855" t="s">
        <v>31</v>
      </c>
      <c r="H266" s="1855" t="s">
        <v>32</v>
      </c>
      <c r="I266" s="1855" t="s">
        <v>55</v>
      </c>
      <c r="J266" s="1855" t="s">
        <v>55</v>
      </c>
      <c r="K266" s="1855" t="s">
        <v>5973</v>
      </c>
      <c r="L266" s="1927">
        <v>123893.81</v>
      </c>
      <c r="M266" s="1866">
        <v>73778.760047787306</v>
      </c>
      <c r="N266" s="1855">
        <v>2020.03</v>
      </c>
      <c r="O266" s="1857" t="s">
        <v>5906</v>
      </c>
      <c r="P266" s="1837" t="s">
        <v>5903</v>
      </c>
      <c r="Q266" s="1868">
        <v>13485329413</v>
      </c>
      <c r="R266" s="1837" t="s">
        <v>5904</v>
      </c>
      <c r="S266" s="1849" t="s">
        <v>5872</v>
      </c>
      <c r="T266" s="1829"/>
      <c r="U266" s="1873"/>
    </row>
    <row r="267" spans="1:21" s="1830" customFormat="1" ht="18" customHeight="1">
      <c r="A267" s="1834"/>
      <c r="B267" s="1863" t="s">
        <v>1089</v>
      </c>
      <c r="C267" s="1855" t="s">
        <v>6162</v>
      </c>
      <c r="D267" s="1855" t="s">
        <v>65</v>
      </c>
      <c r="E267" s="1940">
        <v>2</v>
      </c>
      <c r="F267" s="1855" t="s">
        <v>55</v>
      </c>
      <c r="G267" s="1855" t="s">
        <v>31</v>
      </c>
      <c r="H267" s="1855" t="s">
        <v>32</v>
      </c>
      <c r="I267" s="1855" t="s">
        <v>55</v>
      </c>
      <c r="J267" s="1855" t="s">
        <v>55</v>
      </c>
      <c r="K267" s="1855" t="s">
        <v>5973</v>
      </c>
      <c r="L267" s="1927">
        <v>60000</v>
      </c>
      <c r="M267" s="1866">
        <v>35730</v>
      </c>
      <c r="N267" s="1855">
        <v>2020.03</v>
      </c>
      <c r="O267" s="1857" t="s">
        <v>5906</v>
      </c>
      <c r="P267" s="1837" t="s">
        <v>5903</v>
      </c>
      <c r="Q267" s="1868">
        <v>13485329413</v>
      </c>
      <c r="R267" s="1837" t="s">
        <v>5904</v>
      </c>
      <c r="S267" s="1849" t="s">
        <v>5872</v>
      </c>
      <c r="T267" s="1829"/>
      <c r="U267" s="1873"/>
    </row>
    <row r="268" spans="1:21" s="1830" customFormat="1" ht="18" customHeight="1">
      <c r="A268" s="1834"/>
      <c r="B268" s="1863" t="s">
        <v>1089</v>
      </c>
      <c r="C268" s="1855" t="s">
        <v>6196</v>
      </c>
      <c r="D268" s="1855" t="s">
        <v>65</v>
      </c>
      <c r="E268" s="1855">
        <v>4</v>
      </c>
      <c r="F268" s="1855" t="s">
        <v>55</v>
      </c>
      <c r="G268" s="1855" t="s">
        <v>31</v>
      </c>
      <c r="H268" s="1855" t="s">
        <v>32</v>
      </c>
      <c r="I268" s="1855" t="s">
        <v>55</v>
      </c>
      <c r="J268" s="1855" t="s">
        <v>55</v>
      </c>
      <c r="K268" s="1855" t="s">
        <v>5973</v>
      </c>
      <c r="L268" s="1927">
        <v>60884.959999999999</v>
      </c>
      <c r="M268" s="1866">
        <v>36256.99196177</v>
      </c>
      <c r="N268" s="1855">
        <v>2020.03</v>
      </c>
      <c r="O268" s="1857" t="s">
        <v>5906</v>
      </c>
      <c r="P268" s="1837" t="s">
        <v>5903</v>
      </c>
      <c r="Q268" s="1868">
        <v>13485329413</v>
      </c>
      <c r="R268" s="1837" t="s">
        <v>5904</v>
      </c>
      <c r="S268" s="1849" t="s">
        <v>5872</v>
      </c>
      <c r="T268" s="1829"/>
      <c r="U268" s="1873"/>
    </row>
    <row r="269" spans="1:21" s="1830" customFormat="1" ht="18" customHeight="1">
      <c r="A269" s="1834"/>
      <c r="B269" s="1863" t="s">
        <v>1089</v>
      </c>
      <c r="C269" s="1941" t="s">
        <v>6197</v>
      </c>
      <c r="D269" s="1855" t="s">
        <v>65</v>
      </c>
      <c r="E269" s="1855">
        <v>1</v>
      </c>
      <c r="F269" s="1855" t="s">
        <v>55</v>
      </c>
      <c r="G269" s="1855" t="s">
        <v>31</v>
      </c>
      <c r="H269" s="1855" t="s">
        <v>32</v>
      </c>
      <c r="I269" s="1855" t="s">
        <v>55</v>
      </c>
      <c r="J269" s="1855" t="s">
        <v>55</v>
      </c>
      <c r="K269" s="1855" t="s">
        <v>5973</v>
      </c>
      <c r="L269" s="1927">
        <v>15628.32</v>
      </c>
      <c r="M269" s="1866">
        <v>9306.6639872566193</v>
      </c>
      <c r="N269" s="1855">
        <v>2020.03</v>
      </c>
      <c r="O269" s="1857" t="s">
        <v>5906</v>
      </c>
      <c r="P269" s="1837" t="s">
        <v>5903</v>
      </c>
      <c r="Q269" s="1868">
        <v>13485329413</v>
      </c>
      <c r="R269" s="1837" t="s">
        <v>5904</v>
      </c>
      <c r="S269" s="1849" t="s">
        <v>5872</v>
      </c>
      <c r="T269" s="1829"/>
      <c r="U269" s="1873"/>
    </row>
    <row r="270" spans="1:21" s="1830" customFormat="1" ht="18" customHeight="1">
      <c r="A270" s="1834"/>
      <c r="B270" s="1863" t="s">
        <v>1089</v>
      </c>
      <c r="C270" s="1863" t="s">
        <v>6198</v>
      </c>
      <c r="D270" s="1855" t="s">
        <v>65</v>
      </c>
      <c r="E270" s="1855">
        <v>6</v>
      </c>
      <c r="F270" s="1855" t="s">
        <v>55</v>
      </c>
      <c r="G270" s="1855" t="s">
        <v>31</v>
      </c>
      <c r="H270" s="1855" t="s">
        <v>32</v>
      </c>
      <c r="I270" s="1855" t="s">
        <v>55</v>
      </c>
      <c r="J270" s="1855" t="s">
        <v>55</v>
      </c>
      <c r="K270" s="1855" t="s">
        <v>5973</v>
      </c>
      <c r="L270" s="1927">
        <v>119734.51</v>
      </c>
      <c r="M270" s="1866">
        <v>71301.903939468903</v>
      </c>
      <c r="N270" s="1855">
        <v>2020.03</v>
      </c>
      <c r="O270" s="1857" t="s">
        <v>5906</v>
      </c>
      <c r="P270" s="1837" t="s">
        <v>5903</v>
      </c>
      <c r="Q270" s="1868">
        <v>13485329413</v>
      </c>
      <c r="R270" s="1837" t="s">
        <v>5904</v>
      </c>
      <c r="S270" s="1849" t="s">
        <v>5872</v>
      </c>
      <c r="T270" s="1829"/>
      <c r="U270" s="1873"/>
    </row>
    <row r="271" spans="1:21" s="1830" customFormat="1" ht="18" customHeight="1">
      <c r="A271" s="1834"/>
      <c r="B271" s="1863" t="s">
        <v>1089</v>
      </c>
      <c r="C271" s="1863" t="s">
        <v>6198</v>
      </c>
      <c r="D271" s="1855" t="s">
        <v>65</v>
      </c>
      <c r="E271" s="1855">
        <v>4</v>
      </c>
      <c r="F271" s="1855" t="s">
        <v>55</v>
      </c>
      <c r="G271" s="1855" t="s">
        <v>31</v>
      </c>
      <c r="H271" s="1855" t="s">
        <v>32</v>
      </c>
      <c r="I271" s="1855" t="s">
        <v>55</v>
      </c>
      <c r="J271" s="1855" t="s">
        <v>55</v>
      </c>
      <c r="K271" s="1855" t="s">
        <v>5973</v>
      </c>
      <c r="L271" s="1927">
        <v>79469.03</v>
      </c>
      <c r="M271" s="1866">
        <v>47323.805968938002</v>
      </c>
      <c r="N271" s="1855">
        <v>2020.03</v>
      </c>
      <c r="O271" s="1857" t="s">
        <v>5906</v>
      </c>
      <c r="P271" s="1837" t="s">
        <v>5903</v>
      </c>
      <c r="Q271" s="1868">
        <v>13485329413</v>
      </c>
      <c r="R271" s="1837" t="s">
        <v>5904</v>
      </c>
      <c r="S271" s="1849" t="s">
        <v>5872</v>
      </c>
      <c r="T271" s="1829"/>
      <c r="U271" s="1873"/>
    </row>
    <row r="272" spans="1:21" s="1830" customFormat="1" ht="18" customHeight="1">
      <c r="A272" s="1834"/>
      <c r="B272" s="1863" t="s">
        <v>1089</v>
      </c>
      <c r="C272" s="1863" t="s">
        <v>6198</v>
      </c>
      <c r="D272" s="1855" t="s">
        <v>65</v>
      </c>
      <c r="E272" s="1855">
        <v>2</v>
      </c>
      <c r="F272" s="1855" t="s">
        <v>55</v>
      </c>
      <c r="G272" s="1855" t="s">
        <v>31</v>
      </c>
      <c r="H272" s="1855" t="s">
        <v>32</v>
      </c>
      <c r="I272" s="1855" t="s">
        <v>55</v>
      </c>
      <c r="J272" s="1855" t="s">
        <v>55</v>
      </c>
      <c r="K272" s="1855" t="s">
        <v>5973</v>
      </c>
      <c r="L272" s="1927">
        <v>40247.79</v>
      </c>
      <c r="M272" s="1866">
        <v>23967.557978495501</v>
      </c>
      <c r="N272" s="1855">
        <v>2020.03</v>
      </c>
      <c r="O272" s="1857" t="s">
        <v>5906</v>
      </c>
      <c r="P272" s="1837" t="s">
        <v>5903</v>
      </c>
      <c r="Q272" s="1868">
        <v>13485329413</v>
      </c>
      <c r="R272" s="1837" t="s">
        <v>5904</v>
      </c>
      <c r="S272" s="1849" t="s">
        <v>5872</v>
      </c>
      <c r="T272" s="1829"/>
      <c r="U272" s="1873"/>
    </row>
    <row r="273" spans="1:21" s="1830" customFormat="1" ht="18" customHeight="1">
      <c r="A273" s="1834"/>
      <c r="B273" s="1863" t="s">
        <v>1089</v>
      </c>
      <c r="C273" s="1863" t="s">
        <v>6198</v>
      </c>
      <c r="D273" s="1855" t="s">
        <v>65</v>
      </c>
      <c r="E273" s="1855">
        <v>2</v>
      </c>
      <c r="F273" s="1855" t="s">
        <v>55</v>
      </c>
      <c r="G273" s="1855" t="s">
        <v>31</v>
      </c>
      <c r="H273" s="1855" t="s">
        <v>32</v>
      </c>
      <c r="I273" s="1855" t="s">
        <v>55</v>
      </c>
      <c r="J273" s="1855" t="s">
        <v>55</v>
      </c>
      <c r="K273" s="1855" t="s">
        <v>5973</v>
      </c>
      <c r="L273" s="1927">
        <v>46902.65</v>
      </c>
      <c r="M273" s="1866">
        <v>27930.528133805299</v>
      </c>
      <c r="N273" s="1855">
        <v>2020.03</v>
      </c>
      <c r="O273" s="1857" t="s">
        <v>5906</v>
      </c>
      <c r="P273" s="1837" t="s">
        <v>5903</v>
      </c>
      <c r="Q273" s="1868">
        <v>13485329413</v>
      </c>
      <c r="R273" s="1837" t="s">
        <v>5904</v>
      </c>
      <c r="S273" s="1849" t="s">
        <v>5872</v>
      </c>
      <c r="T273" s="1829"/>
      <c r="U273" s="1873"/>
    </row>
    <row r="274" spans="1:21" s="1830" customFormat="1" ht="18" customHeight="1">
      <c r="A274" s="1834"/>
      <c r="B274" s="1863" t="s">
        <v>1089</v>
      </c>
      <c r="C274" s="1835" t="s">
        <v>6199</v>
      </c>
      <c r="D274" s="1835" t="s">
        <v>65</v>
      </c>
      <c r="E274" s="1835">
        <v>18</v>
      </c>
      <c r="F274" s="1855" t="s">
        <v>55</v>
      </c>
      <c r="G274" s="1855" t="s">
        <v>31</v>
      </c>
      <c r="H274" s="1855" t="s">
        <v>32</v>
      </c>
      <c r="I274" s="1855" t="s">
        <v>55</v>
      </c>
      <c r="J274" s="1855" t="s">
        <v>55</v>
      </c>
      <c r="K274" s="1855" t="s">
        <v>5973</v>
      </c>
      <c r="L274" s="1927">
        <v>203893.81</v>
      </c>
      <c r="M274" s="1866">
        <v>121418.760047788</v>
      </c>
      <c r="N274" s="1855">
        <v>2020.03</v>
      </c>
      <c r="O274" s="1857" t="s">
        <v>5906</v>
      </c>
      <c r="P274" s="1837" t="s">
        <v>5903</v>
      </c>
      <c r="Q274" s="1868">
        <v>13485329413</v>
      </c>
      <c r="R274" s="1837" t="s">
        <v>5904</v>
      </c>
      <c r="S274" s="1849" t="s">
        <v>5872</v>
      </c>
      <c r="T274" s="1829"/>
      <c r="U274" s="1873"/>
    </row>
    <row r="275" spans="1:21" s="1830" customFormat="1" ht="18" customHeight="1">
      <c r="A275" s="1834"/>
      <c r="B275" s="1863" t="s">
        <v>1089</v>
      </c>
      <c r="C275" s="1835" t="s">
        <v>6200</v>
      </c>
      <c r="D275" s="1835" t="s">
        <v>65</v>
      </c>
      <c r="E275" s="1835">
        <v>6</v>
      </c>
      <c r="F275" s="1855" t="s">
        <v>55</v>
      </c>
      <c r="G275" s="1855" t="s">
        <v>31</v>
      </c>
      <c r="H275" s="1855" t="s">
        <v>32</v>
      </c>
      <c r="I275" s="1855" t="s">
        <v>55</v>
      </c>
      <c r="J275" s="1855" t="s">
        <v>55</v>
      </c>
      <c r="K275" s="1855" t="s">
        <v>5973</v>
      </c>
      <c r="L275" s="1927">
        <v>58407.08</v>
      </c>
      <c r="M275" s="1866">
        <v>34781.415996814103</v>
      </c>
      <c r="N275" s="1855">
        <v>2020.03</v>
      </c>
      <c r="O275" s="1857" t="s">
        <v>5906</v>
      </c>
      <c r="P275" s="1837" t="s">
        <v>5903</v>
      </c>
      <c r="Q275" s="1868">
        <v>13485329413</v>
      </c>
      <c r="R275" s="1837" t="s">
        <v>5904</v>
      </c>
      <c r="S275" s="1849" t="s">
        <v>5872</v>
      </c>
      <c r="T275" s="1829"/>
      <c r="U275" s="1873"/>
    </row>
    <row r="276" spans="1:21" s="1830" customFormat="1" ht="18" customHeight="1">
      <c r="A276" s="1834"/>
      <c r="B276" s="1863" t="s">
        <v>1089</v>
      </c>
      <c r="C276" s="1835" t="s">
        <v>6199</v>
      </c>
      <c r="D276" s="1835" t="s">
        <v>65</v>
      </c>
      <c r="E276" s="1835">
        <v>1</v>
      </c>
      <c r="F276" s="1855" t="s">
        <v>55</v>
      </c>
      <c r="G276" s="1855" t="s">
        <v>31</v>
      </c>
      <c r="H276" s="1855" t="s">
        <v>32</v>
      </c>
      <c r="I276" s="1855" t="s">
        <v>55</v>
      </c>
      <c r="J276" s="1855" t="s">
        <v>55</v>
      </c>
      <c r="K276" s="1855" t="s">
        <v>5973</v>
      </c>
      <c r="L276" s="1927">
        <v>31557.52</v>
      </c>
      <c r="M276" s="1866">
        <v>18792.504019115</v>
      </c>
      <c r="N276" s="1855">
        <v>2020.03</v>
      </c>
      <c r="O276" s="1857" t="s">
        <v>5906</v>
      </c>
      <c r="P276" s="1837" t="s">
        <v>5903</v>
      </c>
      <c r="Q276" s="1868">
        <v>13485329413</v>
      </c>
      <c r="R276" s="1837" t="s">
        <v>5904</v>
      </c>
      <c r="S276" s="1849" t="s">
        <v>5872</v>
      </c>
      <c r="T276" s="1829"/>
      <c r="U276" s="1873"/>
    </row>
    <row r="277" spans="1:21" s="1830" customFormat="1" ht="18" customHeight="1">
      <c r="A277" s="1834"/>
      <c r="B277" s="1863" t="s">
        <v>1089</v>
      </c>
      <c r="C277" s="1863" t="s">
        <v>6201</v>
      </c>
      <c r="D277" s="1835" t="s">
        <v>1122</v>
      </c>
      <c r="E277" s="1835">
        <v>343.78</v>
      </c>
      <c r="F277" s="1855" t="s">
        <v>55</v>
      </c>
      <c r="G277" s="1855" t="s">
        <v>31</v>
      </c>
      <c r="H277" s="1855" t="s">
        <v>32</v>
      </c>
      <c r="I277" s="1855" t="s">
        <v>55</v>
      </c>
      <c r="J277" s="1855" t="s">
        <v>55</v>
      </c>
      <c r="K277" s="1855" t="s">
        <v>5973</v>
      </c>
      <c r="L277" s="1927">
        <v>176453.46</v>
      </c>
      <c r="M277" s="1866">
        <v>105078.033831947</v>
      </c>
      <c r="N277" s="1855">
        <v>2020.03</v>
      </c>
      <c r="O277" s="1857" t="s">
        <v>5906</v>
      </c>
      <c r="P277" s="1837" t="s">
        <v>5903</v>
      </c>
      <c r="Q277" s="1868">
        <v>13485329413</v>
      </c>
      <c r="R277" s="1837" t="s">
        <v>5904</v>
      </c>
      <c r="S277" s="1849" t="s">
        <v>5872</v>
      </c>
      <c r="T277" s="1829"/>
      <c r="U277" s="1873"/>
    </row>
    <row r="278" spans="1:21" s="1830" customFormat="1" ht="18" customHeight="1">
      <c r="A278" s="1834"/>
      <c r="B278" s="1863" t="s">
        <v>1089</v>
      </c>
      <c r="C278" s="1835" t="s">
        <v>6202</v>
      </c>
      <c r="D278" s="1835" t="s">
        <v>65</v>
      </c>
      <c r="E278" s="1835">
        <v>2</v>
      </c>
      <c r="F278" s="1855" t="s">
        <v>55</v>
      </c>
      <c r="G278" s="1855" t="s">
        <v>31</v>
      </c>
      <c r="H278" s="1855" t="s">
        <v>32</v>
      </c>
      <c r="I278" s="1855" t="s">
        <v>55</v>
      </c>
      <c r="J278" s="1855" t="s">
        <v>55</v>
      </c>
      <c r="K278" s="1855" t="s">
        <v>5973</v>
      </c>
      <c r="L278" s="1927">
        <v>6017.7</v>
      </c>
      <c r="M278" s="1866">
        <v>3583.5399920353998</v>
      </c>
      <c r="N278" s="1855">
        <v>2020.03</v>
      </c>
      <c r="O278" s="1857" t="s">
        <v>5906</v>
      </c>
      <c r="P278" s="1837" t="s">
        <v>5903</v>
      </c>
      <c r="Q278" s="1868">
        <v>13485329413</v>
      </c>
      <c r="R278" s="1837" t="s">
        <v>5904</v>
      </c>
      <c r="S278" s="1849" t="s">
        <v>5872</v>
      </c>
      <c r="T278" s="1829"/>
      <c r="U278" s="1873"/>
    </row>
    <row r="279" spans="1:21" s="1830" customFormat="1" ht="18" customHeight="1">
      <c r="A279" s="1834"/>
      <c r="B279" s="1863" t="s">
        <v>1089</v>
      </c>
      <c r="C279" s="1836" t="s">
        <v>6119</v>
      </c>
      <c r="D279" s="1835" t="s">
        <v>65</v>
      </c>
      <c r="E279" s="1835">
        <v>67</v>
      </c>
      <c r="F279" s="1855" t="s">
        <v>55</v>
      </c>
      <c r="G279" s="1855" t="s">
        <v>31</v>
      </c>
      <c r="H279" s="1855" t="s">
        <v>32</v>
      </c>
      <c r="I279" s="1855" t="s">
        <v>55</v>
      </c>
      <c r="J279" s="1855" t="s">
        <v>55</v>
      </c>
      <c r="K279" s="1855" t="s">
        <v>5973</v>
      </c>
      <c r="L279" s="1927">
        <v>10969.03</v>
      </c>
      <c r="M279" s="1866">
        <v>6532.0559689380698</v>
      </c>
      <c r="N279" s="1855">
        <v>2020.03</v>
      </c>
      <c r="O279" s="1857" t="s">
        <v>5906</v>
      </c>
      <c r="P279" s="1837" t="s">
        <v>5903</v>
      </c>
      <c r="Q279" s="1868">
        <v>13485329413</v>
      </c>
      <c r="R279" s="1837" t="s">
        <v>5904</v>
      </c>
      <c r="S279" s="1849" t="s">
        <v>5872</v>
      </c>
      <c r="T279" s="1829"/>
      <c r="U279" s="1870"/>
    </row>
    <row r="280" spans="1:21" ht="18" customHeight="1">
      <c r="A280" s="1834"/>
      <c r="B280" s="1829" t="s">
        <v>1089</v>
      </c>
      <c r="C280" s="1898" t="s">
        <v>6136</v>
      </c>
      <c r="D280" s="1898" t="s">
        <v>154</v>
      </c>
      <c r="E280" s="1898">
        <v>22</v>
      </c>
      <c r="F280" s="1829" t="s">
        <v>55</v>
      </c>
      <c r="G280" s="1829" t="s">
        <v>31</v>
      </c>
      <c r="H280" s="1829" t="s">
        <v>32</v>
      </c>
      <c r="I280" s="1898" t="s">
        <v>4736</v>
      </c>
      <c r="J280" s="1829" t="s">
        <v>6203</v>
      </c>
      <c r="K280" s="1898" t="s">
        <v>5973</v>
      </c>
      <c r="L280" s="1927">
        <v>383539.82300884998</v>
      </c>
      <c r="M280" s="1881">
        <v>191769.91150442499</v>
      </c>
      <c r="N280" s="1855">
        <v>2019.08</v>
      </c>
      <c r="O280" s="1829" t="s">
        <v>6204</v>
      </c>
      <c r="P280" s="1837" t="s">
        <v>6205</v>
      </c>
      <c r="Q280" s="1848">
        <v>13311573643</v>
      </c>
      <c r="R280" s="1837" t="s">
        <v>6206</v>
      </c>
      <c r="S280" s="1849" t="s">
        <v>5872</v>
      </c>
      <c r="T280" s="1829"/>
      <c r="U280" s="1887"/>
    </row>
    <row r="281" spans="1:21" ht="18" customHeight="1">
      <c r="A281" s="1834"/>
      <c r="B281" s="1829" t="s">
        <v>1089</v>
      </c>
      <c r="C281" s="1898" t="s">
        <v>6136</v>
      </c>
      <c r="D281" s="1898" t="s">
        <v>154</v>
      </c>
      <c r="E281" s="1898">
        <v>3</v>
      </c>
      <c r="F281" s="1829" t="s">
        <v>55</v>
      </c>
      <c r="G281" s="1829" t="s">
        <v>31</v>
      </c>
      <c r="H281" s="1829" t="s">
        <v>32</v>
      </c>
      <c r="I281" s="1898" t="s">
        <v>4736</v>
      </c>
      <c r="J281" s="1829" t="s">
        <v>6203</v>
      </c>
      <c r="K281" s="1898" t="s">
        <v>5973</v>
      </c>
      <c r="L281" s="1927">
        <v>62654.867256637197</v>
      </c>
      <c r="M281" s="1881">
        <v>31327.433628318598</v>
      </c>
      <c r="N281" s="1855">
        <v>2019.08</v>
      </c>
      <c r="O281" s="1829" t="s">
        <v>6207</v>
      </c>
      <c r="P281" s="1837" t="s">
        <v>6205</v>
      </c>
      <c r="Q281" s="1848">
        <v>13311573643</v>
      </c>
      <c r="R281" s="1837" t="s">
        <v>6206</v>
      </c>
      <c r="S281" s="1849" t="s">
        <v>5872</v>
      </c>
      <c r="T281" s="1829"/>
      <c r="U281" s="1887"/>
    </row>
    <row r="282" spans="1:21" ht="18" customHeight="1">
      <c r="A282" s="1834"/>
      <c r="B282" s="1829" t="s">
        <v>1089</v>
      </c>
      <c r="C282" s="1898" t="s">
        <v>6136</v>
      </c>
      <c r="D282" s="1898" t="s">
        <v>154</v>
      </c>
      <c r="E282" s="1898">
        <v>4</v>
      </c>
      <c r="F282" s="1829" t="s">
        <v>55</v>
      </c>
      <c r="G282" s="1829" t="s">
        <v>31</v>
      </c>
      <c r="H282" s="1829" t="s">
        <v>32</v>
      </c>
      <c r="I282" s="1898" t="s">
        <v>4736</v>
      </c>
      <c r="J282" s="1829" t="s">
        <v>6203</v>
      </c>
      <c r="K282" s="1898" t="s">
        <v>5973</v>
      </c>
      <c r="L282" s="1927">
        <v>66548.672566371606</v>
      </c>
      <c r="M282" s="1881">
        <v>33274.336283185898</v>
      </c>
      <c r="N282" s="1855">
        <v>2019.08</v>
      </c>
      <c r="O282" s="1829" t="s">
        <v>6207</v>
      </c>
      <c r="P282" s="1837" t="s">
        <v>6205</v>
      </c>
      <c r="Q282" s="1848">
        <v>13311573643</v>
      </c>
      <c r="R282" s="1837" t="s">
        <v>6206</v>
      </c>
      <c r="S282" s="1849" t="s">
        <v>5872</v>
      </c>
      <c r="T282" s="1829"/>
      <c r="U282" s="1887"/>
    </row>
    <row r="283" spans="1:21" ht="18" customHeight="1">
      <c r="A283" s="1834"/>
      <c r="B283" s="1829" t="s">
        <v>1089</v>
      </c>
      <c r="C283" s="1898" t="s">
        <v>6136</v>
      </c>
      <c r="D283" s="1898" t="s">
        <v>154</v>
      </c>
      <c r="E283" s="1898">
        <v>2</v>
      </c>
      <c r="F283" s="1829" t="s">
        <v>55</v>
      </c>
      <c r="G283" s="1829" t="s">
        <v>31</v>
      </c>
      <c r="H283" s="1829" t="s">
        <v>32</v>
      </c>
      <c r="I283" s="1898" t="s">
        <v>4736</v>
      </c>
      <c r="J283" s="1829" t="s">
        <v>6203</v>
      </c>
      <c r="K283" s="1898" t="s">
        <v>5973</v>
      </c>
      <c r="L283" s="1927">
        <v>33982.300884955803</v>
      </c>
      <c r="M283" s="1881">
        <v>16991.150442477901</v>
      </c>
      <c r="N283" s="1855">
        <v>2019.08</v>
      </c>
      <c r="O283" s="1829" t="s">
        <v>6207</v>
      </c>
      <c r="P283" s="1837" t="s">
        <v>6205</v>
      </c>
      <c r="Q283" s="1848">
        <v>13311573643</v>
      </c>
      <c r="R283" s="1837" t="s">
        <v>6206</v>
      </c>
      <c r="S283" s="1849" t="s">
        <v>5872</v>
      </c>
      <c r="T283" s="1829"/>
      <c r="U283" s="1887"/>
    </row>
    <row r="284" spans="1:21" ht="18" customHeight="1">
      <c r="A284" s="1834"/>
      <c r="B284" s="1829" t="s">
        <v>1089</v>
      </c>
      <c r="C284" s="1898" t="s">
        <v>6208</v>
      </c>
      <c r="D284" s="1898" t="s">
        <v>154</v>
      </c>
      <c r="E284" s="1898">
        <v>2</v>
      </c>
      <c r="F284" s="1829" t="s">
        <v>55</v>
      </c>
      <c r="G284" s="1829" t="s">
        <v>31</v>
      </c>
      <c r="H284" s="1829" t="s">
        <v>32</v>
      </c>
      <c r="I284" s="1898" t="s">
        <v>4736</v>
      </c>
      <c r="J284" s="1829" t="s">
        <v>6203</v>
      </c>
      <c r="K284" s="1898" t="s">
        <v>5973</v>
      </c>
      <c r="L284" s="1927">
        <v>31327.433628318598</v>
      </c>
      <c r="M284" s="1881">
        <v>15663.716814159299</v>
      </c>
      <c r="N284" s="1855">
        <v>2019.08</v>
      </c>
      <c r="O284" s="1829" t="s">
        <v>6207</v>
      </c>
      <c r="P284" s="1837" t="s">
        <v>6205</v>
      </c>
      <c r="Q284" s="1848">
        <v>13311573643</v>
      </c>
      <c r="R284" s="1837" t="s">
        <v>6206</v>
      </c>
      <c r="S284" s="1849" t="s">
        <v>5872</v>
      </c>
      <c r="T284" s="1829"/>
      <c r="U284" s="1887"/>
    </row>
    <row r="285" spans="1:21" ht="18" customHeight="1">
      <c r="A285" s="1834"/>
      <c r="B285" s="1829" t="s">
        <v>1089</v>
      </c>
      <c r="C285" s="1898" t="s">
        <v>6136</v>
      </c>
      <c r="D285" s="1898" t="s">
        <v>154</v>
      </c>
      <c r="E285" s="1898">
        <v>19</v>
      </c>
      <c r="F285" s="1829" t="s">
        <v>55</v>
      </c>
      <c r="G285" s="1829" t="s">
        <v>31</v>
      </c>
      <c r="H285" s="1829" t="s">
        <v>32</v>
      </c>
      <c r="I285" s="1898" t="s">
        <v>4736</v>
      </c>
      <c r="J285" s="1829" t="s">
        <v>6203</v>
      </c>
      <c r="K285" s="1898" t="s">
        <v>5973</v>
      </c>
      <c r="L285" s="1927">
        <v>306017.69911504397</v>
      </c>
      <c r="M285" s="1881">
        <v>153008.84955752199</v>
      </c>
      <c r="N285" s="1855">
        <v>2019.08</v>
      </c>
      <c r="O285" s="1829" t="s">
        <v>6207</v>
      </c>
      <c r="P285" s="1837" t="s">
        <v>6205</v>
      </c>
      <c r="Q285" s="1848">
        <v>13311573643</v>
      </c>
      <c r="R285" s="1837" t="s">
        <v>6206</v>
      </c>
      <c r="S285" s="1849" t="s">
        <v>5872</v>
      </c>
      <c r="T285" s="1829"/>
      <c r="U285" s="1887"/>
    </row>
    <row r="286" spans="1:21" ht="18" customHeight="1">
      <c r="A286" s="1834"/>
      <c r="B286" s="1829" t="s">
        <v>1089</v>
      </c>
      <c r="C286" s="1898" t="s">
        <v>6136</v>
      </c>
      <c r="D286" s="1898" t="s">
        <v>154</v>
      </c>
      <c r="E286" s="1898">
        <v>2</v>
      </c>
      <c r="F286" s="1829" t="s">
        <v>55</v>
      </c>
      <c r="G286" s="1829" t="s">
        <v>31</v>
      </c>
      <c r="H286" s="1829" t="s">
        <v>32</v>
      </c>
      <c r="I286" s="1898" t="s">
        <v>4736</v>
      </c>
      <c r="J286" s="1829" t="s">
        <v>6203</v>
      </c>
      <c r="K286" s="1898" t="s">
        <v>5973</v>
      </c>
      <c r="L286" s="1927">
        <v>31681.415929203598</v>
      </c>
      <c r="M286" s="1881">
        <v>15840.707964601699</v>
      </c>
      <c r="N286" s="1855">
        <v>2019.08</v>
      </c>
      <c r="O286" s="1829" t="s">
        <v>6207</v>
      </c>
      <c r="P286" s="1837" t="s">
        <v>6205</v>
      </c>
      <c r="Q286" s="1848">
        <v>13311573643</v>
      </c>
      <c r="R286" s="1837" t="s">
        <v>6206</v>
      </c>
      <c r="S286" s="1849" t="s">
        <v>5872</v>
      </c>
      <c r="T286" s="1829"/>
      <c r="U286" s="1887"/>
    </row>
    <row r="287" spans="1:21" ht="18" customHeight="1">
      <c r="A287" s="1834"/>
      <c r="B287" s="1829" t="s">
        <v>1089</v>
      </c>
      <c r="C287" s="1898" t="s">
        <v>6177</v>
      </c>
      <c r="D287" s="1898" t="s">
        <v>154</v>
      </c>
      <c r="E287" s="1898">
        <v>1</v>
      </c>
      <c r="F287" s="1829" t="s">
        <v>55</v>
      </c>
      <c r="G287" s="1829" t="s">
        <v>31</v>
      </c>
      <c r="H287" s="1829" t="s">
        <v>32</v>
      </c>
      <c r="I287" s="1898" t="s">
        <v>4736</v>
      </c>
      <c r="J287" s="1829" t="s">
        <v>6203</v>
      </c>
      <c r="K287" s="1898" t="s">
        <v>5973</v>
      </c>
      <c r="L287" s="1927">
        <v>47566.371681415898</v>
      </c>
      <c r="M287" s="1881">
        <v>23783.185840708</v>
      </c>
      <c r="N287" s="1855">
        <v>2019.08</v>
      </c>
      <c r="O287" s="1829" t="s">
        <v>6207</v>
      </c>
      <c r="P287" s="1837" t="s">
        <v>6205</v>
      </c>
      <c r="Q287" s="1848">
        <v>13311573643</v>
      </c>
      <c r="R287" s="1837" t="s">
        <v>6206</v>
      </c>
      <c r="S287" s="1849" t="s">
        <v>5872</v>
      </c>
      <c r="T287" s="1829"/>
      <c r="U287" s="1887"/>
    </row>
    <row r="288" spans="1:21" ht="18" customHeight="1">
      <c r="A288" s="1834"/>
      <c r="B288" s="1829" t="s">
        <v>1089</v>
      </c>
      <c r="C288" s="1898" t="s">
        <v>6136</v>
      </c>
      <c r="D288" s="1898" t="s">
        <v>154</v>
      </c>
      <c r="E288" s="1898">
        <v>1</v>
      </c>
      <c r="F288" s="1829" t="s">
        <v>55</v>
      </c>
      <c r="G288" s="1829" t="s">
        <v>31</v>
      </c>
      <c r="H288" s="1829" t="s">
        <v>32</v>
      </c>
      <c r="I288" s="1898" t="s">
        <v>4736</v>
      </c>
      <c r="J288" s="1829" t="s">
        <v>6203</v>
      </c>
      <c r="K288" s="1898" t="s">
        <v>5973</v>
      </c>
      <c r="L288" s="1927">
        <v>25486.725663716799</v>
      </c>
      <c r="M288" s="1881">
        <v>12743.3628318584</v>
      </c>
      <c r="N288" s="1855">
        <v>2019.08</v>
      </c>
      <c r="O288" s="1829" t="s">
        <v>6207</v>
      </c>
      <c r="P288" s="1837" t="s">
        <v>6205</v>
      </c>
      <c r="Q288" s="1848">
        <v>13311573643</v>
      </c>
      <c r="R288" s="1837" t="s">
        <v>6206</v>
      </c>
      <c r="S288" s="1849" t="s">
        <v>5872</v>
      </c>
      <c r="T288" s="1829"/>
      <c r="U288" s="1887"/>
    </row>
    <row r="289" spans="1:21" ht="18" customHeight="1">
      <c r="A289" s="1834"/>
      <c r="B289" s="1829" t="s">
        <v>1089</v>
      </c>
      <c r="C289" s="1898" t="s">
        <v>6177</v>
      </c>
      <c r="D289" s="1898" t="s">
        <v>154</v>
      </c>
      <c r="E289" s="1898">
        <v>1</v>
      </c>
      <c r="F289" s="1829" t="s">
        <v>55</v>
      </c>
      <c r="G289" s="1829" t="s">
        <v>31</v>
      </c>
      <c r="H289" s="1829" t="s">
        <v>32</v>
      </c>
      <c r="I289" s="1898" t="s">
        <v>4736</v>
      </c>
      <c r="J289" s="1829" t="s">
        <v>6203</v>
      </c>
      <c r="K289" s="1898" t="s">
        <v>5973</v>
      </c>
      <c r="L289" s="1927">
        <v>51327.433628318598</v>
      </c>
      <c r="M289" s="1881">
        <v>25663.716814159299</v>
      </c>
      <c r="N289" s="1855">
        <v>2019.08</v>
      </c>
      <c r="O289" s="1829" t="s">
        <v>6207</v>
      </c>
      <c r="P289" s="1837" t="s">
        <v>6205</v>
      </c>
      <c r="Q289" s="1848">
        <v>13311573643</v>
      </c>
      <c r="R289" s="1837" t="s">
        <v>6206</v>
      </c>
      <c r="S289" s="1849" t="s">
        <v>5872</v>
      </c>
      <c r="T289" s="1829"/>
      <c r="U289" s="1887"/>
    </row>
    <row r="290" spans="1:21" ht="18" customHeight="1">
      <c r="A290" s="1834"/>
      <c r="B290" s="1829" t="s">
        <v>1089</v>
      </c>
      <c r="C290" s="1898" t="s">
        <v>6136</v>
      </c>
      <c r="D290" s="1898" t="s">
        <v>154</v>
      </c>
      <c r="E290" s="1898">
        <v>1</v>
      </c>
      <c r="F290" s="1829" t="s">
        <v>55</v>
      </c>
      <c r="G290" s="1829" t="s">
        <v>31</v>
      </c>
      <c r="H290" s="1829" t="s">
        <v>32</v>
      </c>
      <c r="I290" s="1898" t="s">
        <v>4736</v>
      </c>
      <c r="J290" s="1829" t="s">
        <v>6203</v>
      </c>
      <c r="K290" s="1898" t="s">
        <v>5973</v>
      </c>
      <c r="L290" s="1927">
        <v>27876.106194690299</v>
      </c>
      <c r="M290" s="1881">
        <v>13938.053097345201</v>
      </c>
      <c r="N290" s="1855">
        <v>2019.08</v>
      </c>
      <c r="O290" s="1829" t="s">
        <v>6207</v>
      </c>
      <c r="P290" s="1837" t="s">
        <v>6205</v>
      </c>
      <c r="Q290" s="1848">
        <v>13311573643</v>
      </c>
      <c r="R290" s="1837" t="s">
        <v>6206</v>
      </c>
      <c r="S290" s="1849" t="s">
        <v>5872</v>
      </c>
      <c r="T290" s="1829"/>
      <c r="U290" s="1887"/>
    </row>
    <row r="291" spans="1:21" ht="18" customHeight="1">
      <c r="A291" s="1834"/>
      <c r="B291" s="1829" t="s">
        <v>1089</v>
      </c>
      <c r="C291" s="1898" t="s">
        <v>6208</v>
      </c>
      <c r="D291" s="1898" t="s">
        <v>154</v>
      </c>
      <c r="E291" s="1898">
        <v>6</v>
      </c>
      <c r="F291" s="1829" t="s">
        <v>55</v>
      </c>
      <c r="G291" s="1829" t="s">
        <v>31</v>
      </c>
      <c r="H291" s="1829" t="s">
        <v>32</v>
      </c>
      <c r="I291" s="1898" t="s">
        <v>4736</v>
      </c>
      <c r="J291" s="1829" t="s">
        <v>6203</v>
      </c>
      <c r="K291" s="1898" t="s">
        <v>5973</v>
      </c>
      <c r="L291" s="1927">
        <v>96637.168141593007</v>
      </c>
      <c r="M291" s="1881">
        <v>48318.584070796402</v>
      </c>
      <c r="N291" s="1855">
        <v>2019.08</v>
      </c>
      <c r="O291" s="1829" t="s">
        <v>6207</v>
      </c>
      <c r="P291" s="1837" t="s">
        <v>6205</v>
      </c>
      <c r="Q291" s="1848">
        <v>13311573643</v>
      </c>
      <c r="R291" s="1837" t="s">
        <v>6206</v>
      </c>
      <c r="S291" s="1849" t="s">
        <v>5872</v>
      </c>
      <c r="T291" s="1829"/>
      <c r="U291" s="1887"/>
    </row>
    <row r="292" spans="1:21" ht="18" customHeight="1">
      <c r="A292" s="1834"/>
      <c r="B292" s="1829" t="s">
        <v>1089</v>
      </c>
      <c r="C292" s="1942" t="s">
        <v>6197</v>
      </c>
      <c r="D292" s="1898" t="s">
        <v>65</v>
      </c>
      <c r="E292" s="1898">
        <v>1</v>
      </c>
      <c r="F292" s="1829" t="s">
        <v>55</v>
      </c>
      <c r="G292" s="1829" t="s">
        <v>31</v>
      </c>
      <c r="H292" s="1829" t="s">
        <v>32</v>
      </c>
      <c r="I292" s="1898" t="s">
        <v>4736</v>
      </c>
      <c r="J292" s="1829" t="s">
        <v>6203</v>
      </c>
      <c r="K292" s="1898" t="s">
        <v>5973</v>
      </c>
      <c r="L292" s="1927">
        <v>25044.247787610599</v>
      </c>
      <c r="M292" s="1881">
        <v>12522.123893805299</v>
      </c>
      <c r="N292" s="1855">
        <v>2019.08</v>
      </c>
      <c r="O292" s="1829" t="s">
        <v>6207</v>
      </c>
      <c r="P292" s="1837" t="s">
        <v>6205</v>
      </c>
      <c r="Q292" s="1848">
        <v>13311573643</v>
      </c>
      <c r="R292" s="1837" t="s">
        <v>6206</v>
      </c>
      <c r="S292" s="1849" t="s">
        <v>5872</v>
      </c>
      <c r="T292" s="1829"/>
      <c r="U292" s="1887"/>
    </row>
    <row r="293" spans="1:21" ht="18" customHeight="1">
      <c r="A293" s="1834"/>
      <c r="B293" s="1829" t="s">
        <v>1089</v>
      </c>
      <c r="C293" s="1829" t="s">
        <v>6209</v>
      </c>
      <c r="D293" s="1829" t="s">
        <v>65</v>
      </c>
      <c r="E293" s="1829">
        <v>15</v>
      </c>
      <c r="F293" s="1829" t="s">
        <v>55</v>
      </c>
      <c r="G293" s="1829" t="s">
        <v>31</v>
      </c>
      <c r="H293" s="1829" t="s">
        <v>32</v>
      </c>
      <c r="I293" s="1898" t="s">
        <v>4736</v>
      </c>
      <c r="J293" s="1829" t="s">
        <v>6203</v>
      </c>
      <c r="K293" s="1898" t="s">
        <v>5973</v>
      </c>
      <c r="L293" s="1927">
        <v>169911.50442477901</v>
      </c>
      <c r="M293" s="1881">
        <v>84955.752212389503</v>
      </c>
      <c r="N293" s="1855">
        <v>2019.08</v>
      </c>
      <c r="O293" s="1829" t="s">
        <v>6207</v>
      </c>
      <c r="P293" s="1837" t="s">
        <v>6205</v>
      </c>
      <c r="Q293" s="1848">
        <v>13311573643</v>
      </c>
      <c r="R293" s="1837" t="s">
        <v>6206</v>
      </c>
      <c r="S293" s="1849" t="s">
        <v>5872</v>
      </c>
      <c r="T293" s="1829"/>
      <c r="U293" s="1887"/>
    </row>
    <row r="294" spans="1:21" ht="18" customHeight="1">
      <c r="A294" s="1834"/>
      <c r="B294" s="1829" t="s">
        <v>1089</v>
      </c>
      <c r="C294" s="1829" t="s">
        <v>6210</v>
      </c>
      <c r="D294" s="1829" t="s">
        <v>65</v>
      </c>
      <c r="E294" s="1829">
        <v>3</v>
      </c>
      <c r="F294" s="1829" t="s">
        <v>55</v>
      </c>
      <c r="G294" s="1829" t="s">
        <v>31</v>
      </c>
      <c r="H294" s="1829" t="s">
        <v>32</v>
      </c>
      <c r="I294" s="1898" t="s">
        <v>4736</v>
      </c>
      <c r="J294" s="1829" t="s">
        <v>6203</v>
      </c>
      <c r="K294" s="1898" t="s">
        <v>5973</v>
      </c>
      <c r="L294" s="1927">
        <v>29203.539823008799</v>
      </c>
      <c r="M294" s="1881">
        <v>14601.7699115045</v>
      </c>
      <c r="N294" s="1855">
        <v>2019.08</v>
      </c>
      <c r="O294" s="1829" t="s">
        <v>6207</v>
      </c>
      <c r="P294" s="1837" t="s">
        <v>6205</v>
      </c>
      <c r="Q294" s="1848">
        <v>13311573643</v>
      </c>
      <c r="R294" s="1837" t="s">
        <v>6206</v>
      </c>
      <c r="S294" s="1849" t="s">
        <v>5872</v>
      </c>
      <c r="T294" s="1829"/>
      <c r="U294" s="1887"/>
    </row>
    <row r="295" spans="1:21" ht="18" customHeight="1">
      <c r="A295" s="1834"/>
      <c r="B295" s="1829" t="s">
        <v>1089</v>
      </c>
      <c r="C295" s="1829" t="s">
        <v>6211</v>
      </c>
      <c r="D295" s="1829" t="s">
        <v>65</v>
      </c>
      <c r="E295" s="1829">
        <v>3</v>
      </c>
      <c r="F295" s="1829" t="s">
        <v>55</v>
      </c>
      <c r="G295" s="1829" t="s">
        <v>31</v>
      </c>
      <c r="H295" s="1829" t="s">
        <v>32</v>
      </c>
      <c r="I295" s="1898" t="s">
        <v>4736</v>
      </c>
      <c r="J295" s="1829" t="s">
        <v>6203</v>
      </c>
      <c r="K295" s="1898" t="s">
        <v>5973</v>
      </c>
      <c r="L295" s="1927">
        <v>2389.3805309734498</v>
      </c>
      <c r="M295" s="1881">
        <v>1194.6902654867199</v>
      </c>
      <c r="N295" s="1855">
        <v>2019.08</v>
      </c>
      <c r="O295" s="1829" t="s">
        <v>6204</v>
      </c>
      <c r="P295" s="1837" t="s">
        <v>6205</v>
      </c>
      <c r="Q295" s="1848">
        <v>13311573643</v>
      </c>
      <c r="R295" s="1837" t="s">
        <v>6206</v>
      </c>
      <c r="S295" s="1849" t="s">
        <v>5872</v>
      </c>
      <c r="T295" s="1829"/>
      <c r="U295" s="1887"/>
    </row>
    <row r="296" spans="1:21" ht="18" customHeight="1">
      <c r="A296" s="1834"/>
      <c r="B296" s="1829" t="s">
        <v>1089</v>
      </c>
      <c r="C296" s="1829" t="s">
        <v>6212</v>
      </c>
      <c r="D296" s="1829" t="s">
        <v>65</v>
      </c>
      <c r="E296" s="1829">
        <v>3</v>
      </c>
      <c r="F296" s="1829" t="s">
        <v>55</v>
      </c>
      <c r="G296" s="1829" t="s">
        <v>31</v>
      </c>
      <c r="H296" s="1829" t="s">
        <v>32</v>
      </c>
      <c r="I296" s="1898" t="s">
        <v>4736</v>
      </c>
      <c r="J296" s="1829" t="s">
        <v>6203</v>
      </c>
      <c r="K296" s="1898" t="s">
        <v>5973</v>
      </c>
      <c r="L296" s="1927">
        <v>1327.4336283185901</v>
      </c>
      <c r="M296" s="1881">
        <v>663.71681415928697</v>
      </c>
      <c r="N296" s="1855">
        <v>2019.08</v>
      </c>
      <c r="O296" s="1829" t="s">
        <v>6204</v>
      </c>
      <c r="P296" s="1837" t="s">
        <v>6205</v>
      </c>
      <c r="Q296" s="1848">
        <v>13311573643</v>
      </c>
      <c r="R296" s="1837" t="s">
        <v>6206</v>
      </c>
      <c r="S296" s="1849" t="s">
        <v>5872</v>
      </c>
      <c r="T296" s="1829"/>
      <c r="U296" s="1887"/>
    </row>
    <row r="297" spans="1:21" ht="18" customHeight="1">
      <c r="A297" s="1834"/>
      <c r="B297" s="1829" t="s">
        <v>1089</v>
      </c>
      <c r="C297" s="1829" t="s">
        <v>6213</v>
      </c>
      <c r="D297" s="1829" t="s">
        <v>65</v>
      </c>
      <c r="E297" s="1829">
        <v>1</v>
      </c>
      <c r="F297" s="1829" t="s">
        <v>55</v>
      </c>
      <c r="G297" s="1829" t="s">
        <v>31</v>
      </c>
      <c r="H297" s="1829" t="s">
        <v>32</v>
      </c>
      <c r="I297" s="1898" t="s">
        <v>4736</v>
      </c>
      <c r="J297" s="1829" t="s">
        <v>6203</v>
      </c>
      <c r="K297" s="1898" t="s">
        <v>5973</v>
      </c>
      <c r="L297" s="1927">
        <v>16460.176991150402</v>
      </c>
      <c r="M297" s="1881">
        <v>8230.0884955752008</v>
      </c>
      <c r="N297" s="1855">
        <v>2019.09</v>
      </c>
      <c r="O297" s="1829" t="s">
        <v>6204</v>
      </c>
      <c r="P297" s="1837" t="s">
        <v>6205</v>
      </c>
      <c r="Q297" s="1848">
        <v>13311573643</v>
      </c>
      <c r="R297" s="1837" t="s">
        <v>6206</v>
      </c>
      <c r="S297" s="1849" t="s">
        <v>5872</v>
      </c>
      <c r="T297" s="1829"/>
      <c r="U297" s="1887"/>
    </row>
    <row r="298" spans="1:21" ht="18" customHeight="1">
      <c r="A298" s="1834"/>
      <c r="B298" s="1829" t="s">
        <v>1089</v>
      </c>
      <c r="C298" s="1829" t="s">
        <v>6208</v>
      </c>
      <c r="D298" s="1829" t="s">
        <v>3411</v>
      </c>
      <c r="E298" s="1829">
        <v>1</v>
      </c>
      <c r="F298" s="1829" t="s">
        <v>55</v>
      </c>
      <c r="G298" s="1829" t="s">
        <v>31</v>
      </c>
      <c r="H298" s="1829" t="s">
        <v>32</v>
      </c>
      <c r="I298" s="1898" t="s">
        <v>4736</v>
      </c>
      <c r="J298" s="1829" t="s">
        <v>6203</v>
      </c>
      <c r="K298" s="1898" t="s">
        <v>5973</v>
      </c>
      <c r="L298" s="1927">
        <v>35663.716814159299</v>
      </c>
      <c r="M298" s="1881">
        <v>17831.858407079701</v>
      </c>
      <c r="N298" s="1855">
        <v>2019.09</v>
      </c>
      <c r="O298" s="1829" t="s">
        <v>6204</v>
      </c>
      <c r="P298" s="1837" t="s">
        <v>6205</v>
      </c>
      <c r="Q298" s="1848">
        <v>13311573643</v>
      </c>
      <c r="R298" s="1837" t="s">
        <v>6206</v>
      </c>
      <c r="S298" s="1849" t="s">
        <v>5872</v>
      </c>
      <c r="T298" s="1829"/>
      <c r="U298" s="1887"/>
    </row>
    <row r="299" spans="1:21" ht="18" customHeight="1">
      <c r="A299" s="1834"/>
      <c r="B299" s="1829" t="s">
        <v>1089</v>
      </c>
      <c r="C299" s="1829" t="s">
        <v>6214</v>
      </c>
      <c r="D299" s="1829" t="s">
        <v>1122</v>
      </c>
      <c r="E299" s="1829">
        <v>85</v>
      </c>
      <c r="F299" s="1829" t="s">
        <v>55</v>
      </c>
      <c r="G299" s="1829" t="s">
        <v>31</v>
      </c>
      <c r="H299" s="1829" t="s">
        <v>32</v>
      </c>
      <c r="I299" s="1898" t="s">
        <v>4736</v>
      </c>
      <c r="J299" s="1829" t="s">
        <v>6203</v>
      </c>
      <c r="K299" s="1898" t="s">
        <v>5973</v>
      </c>
      <c r="L299" s="1927">
        <v>12411.504424778699</v>
      </c>
      <c r="M299" s="1881">
        <v>6205.7522123894296</v>
      </c>
      <c r="N299" s="1855">
        <v>2019.09</v>
      </c>
      <c r="O299" s="1829" t="s">
        <v>6204</v>
      </c>
      <c r="P299" s="1837" t="s">
        <v>6205</v>
      </c>
      <c r="Q299" s="1848">
        <v>13311573643</v>
      </c>
      <c r="R299" s="1837" t="s">
        <v>6206</v>
      </c>
      <c r="S299" s="1849" t="s">
        <v>5872</v>
      </c>
      <c r="T299" s="1829"/>
      <c r="U299" s="1887"/>
    </row>
    <row r="300" spans="1:21" ht="18" customHeight="1">
      <c r="A300" s="1834"/>
      <c r="B300" s="1829" t="s">
        <v>1089</v>
      </c>
      <c r="C300" s="1829"/>
      <c r="D300" s="1829" t="s">
        <v>65</v>
      </c>
      <c r="E300" s="1829">
        <v>85</v>
      </c>
      <c r="F300" s="1829" t="s">
        <v>55</v>
      </c>
      <c r="G300" s="1829" t="s">
        <v>31</v>
      </c>
      <c r="H300" s="1829" t="s">
        <v>32</v>
      </c>
      <c r="I300" s="1898" t="s">
        <v>4736</v>
      </c>
      <c r="J300" s="1829" t="s">
        <v>6203</v>
      </c>
      <c r="K300" s="1898" t="s">
        <v>5973</v>
      </c>
      <c r="L300" s="1927">
        <v>9778.7610619469306</v>
      </c>
      <c r="M300" s="1881">
        <v>4889.3805309734298</v>
      </c>
      <c r="N300" s="1855">
        <v>2019.09</v>
      </c>
      <c r="O300" s="1829" t="s">
        <v>6204</v>
      </c>
      <c r="P300" s="1837" t="s">
        <v>6205</v>
      </c>
      <c r="Q300" s="1848">
        <v>13311573643</v>
      </c>
      <c r="R300" s="1837" t="s">
        <v>6206</v>
      </c>
      <c r="S300" s="1849" t="s">
        <v>5872</v>
      </c>
      <c r="T300" s="1829"/>
      <c r="U300" s="1887"/>
    </row>
    <row r="301" spans="1:21" ht="18" customHeight="1">
      <c r="A301" s="1834"/>
      <c r="B301" s="1829" t="s">
        <v>1089</v>
      </c>
      <c r="C301" s="1898" t="s">
        <v>6136</v>
      </c>
      <c r="D301" s="1898" t="s">
        <v>154</v>
      </c>
      <c r="E301" s="1898">
        <v>28</v>
      </c>
      <c r="F301" s="1829" t="s">
        <v>55</v>
      </c>
      <c r="G301" s="1829" t="s">
        <v>31</v>
      </c>
      <c r="H301" s="1829" t="s">
        <v>32</v>
      </c>
      <c r="I301" s="1898" t="s">
        <v>4736</v>
      </c>
      <c r="J301" s="1829" t="s">
        <v>6203</v>
      </c>
      <c r="K301" s="1898" t="s">
        <v>5973</v>
      </c>
      <c r="L301" s="1927">
        <v>346902.65486725798</v>
      </c>
      <c r="M301" s="1881">
        <v>173451.327433628</v>
      </c>
      <c r="N301" s="1855">
        <v>2019.09</v>
      </c>
      <c r="O301" s="1829" t="s">
        <v>6204</v>
      </c>
      <c r="P301" s="1837" t="s">
        <v>6205</v>
      </c>
      <c r="Q301" s="1848">
        <v>13311573643</v>
      </c>
      <c r="R301" s="1837" t="s">
        <v>6206</v>
      </c>
      <c r="S301" s="1849" t="s">
        <v>5872</v>
      </c>
      <c r="T301" s="1829"/>
      <c r="U301" s="1887"/>
    </row>
    <row r="302" spans="1:21" ht="18" customHeight="1">
      <c r="A302" s="1834"/>
      <c r="B302" s="1829" t="s">
        <v>1089</v>
      </c>
      <c r="C302" s="1898" t="s">
        <v>6136</v>
      </c>
      <c r="D302" s="1898" t="s">
        <v>154</v>
      </c>
      <c r="E302" s="1898">
        <v>1</v>
      </c>
      <c r="F302" s="1829" t="s">
        <v>55</v>
      </c>
      <c r="G302" s="1829" t="s">
        <v>31</v>
      </c>
      <c r="H302" s="1829" t="s">
        <v>32</v>
      </c>
      <c r="I302" s="1898" t="s">
        <v>4736</v>
      </c>
      <c r="J302" s="1829" t="s">
        <v>6203</v>
      </c>
      <c r="K302" s="1898" t="s">
        <v>5973</v>
      </c>
      <c r="L302" s="1927">
        <v>19500</v>
      </c>
      <c r="M302" s="1881">
        <v>9750</v>
      </c>
      <c r="N302" s="1855">
        <v>2019.09</v>
      </c>
      <c r="O302" s="1829" t="s">
        <v>6204</v>
      </c>
      <c r="P302" s="1837" t="s">
        <v>6205</v>
      </c>
      <c r="Q302" s="1848">
        <v>13311573643</v>
      </c>
      <c r="R302" s="1837" t="s">
        <v>6206</v>
      </c>
      <c r="S302" s="1849" t="s">
        <v>5872</v>
      </c>
      <c r="T302" s="1829"/>
      <c r="U302" s="1887"/>
    </row>
    <row r="303" spans="1:21" ht="18" customHeight="1">
      <c r="A303" s="1834"/>
      <c r="B303" s="1829" t="s">
        <v>1089</v>
      </c>
      <c r="C303" s="1898" t="s">
        <v>6136</v>
      </c>
      <c r="D303" s="1898" t="s">
        <v>154</v>
      </c>
      <c r="E303" s="1898">
        <v>26</v>
      </c>
      <c r="F303" s="1829" t="s">
        <v>55</v>
      </c>
      <c r="G303" s="1829" t="s">
        <v>31</v>
      </c>
      <c r="H303" s="1829" t="s">
        <v>32</v>
      </c>
      <c r="I303" s="1898" t="s">
        <v>4736</v>
      </c>
      <c r="J303" s="1829" t="s">
        <v>6203</v>
      </c>
      <c r="K303" s="1898" t="s">
        <v>5973</v>
      </c>
      <c r="L303" s="1927">
        <v>322123.88</v>
      </c>
      <c r="M303" s="1881">
        <v>161061.94</v>
      </c>
      <c r="N303" s="1855">
        <v>2020.11</v>
      </c>
      <c r="O303" s="1829" t="s">
        <v>6204</v>
      </c>
      <c r="P303" s="1837" t="s">
        <v>6205</v>
      </c>
      <c r="Q303" s="1848">
        <v>13311573643</v>
      </c>
      <c r="R303" s="1837" t="s">
        <v>6206</v>
      </c>
      <c r="S303" s="1849" t="s">
        <v>5872</v>
      </c>
      <c r="T303" s="1829"/>
      <c r="U303" s="1887"/>
    </row>
    <row r="304" spans="1:21" ht="18" customHeight="1">
      <c r="A304" s="1834"/>
      <c r="B304" s="1829" t="s">
        <v>1089</v>
      </c>
      <c r="C304" s="1898" t="s">
        <v>6136</v>
      </c>
      <c r="D304" s="1898" t="s">
        <v>154</v>
      </c>
      <c r="E304" s="1898">
        <v>1</v>
      </c>
      <c r="F304" s="1829" t="s">
        <v>55</v>
      </c>
      <c r="G304" s="1829" t="s">
        <v>31</v>
      </c>
      <c r="H304" s="1829" t="s">
        <v>32</v>
      </c>
      <c r="I304" s="1898" t="s">
        <v>4736</v>
      </c>
      <c r="J304" s="1829" t="s">
        <v>6203</v>
      </c>
      <c r="K304" s="1898" t="s">
        <v>5973</v>
      </c>
      <c r="L304" s="1927">
        <v>24115.040000000001</v>
      </c>
      <c r="M304" s="1881">
        <v>12057.52</v>
      </c>
      <c r="N304" s="1855">
        <v>2020.11</v>
      </c>
      <c r="O304" s="1829" t="s">
        <v>6204</v>
      </c>
      <c r="P304" s="1837" t="s">
        <v>6205</v>
      </c>
      <c r="Q304" s="1848">
        <v>13311573643</v>
      </c>
      <c r="R304" s="1837" t="s">
        <v>6206</v>
      </c>
      <c r="S304" s="1849" t="s">
        <v>5872</v>
      </c>
      <c r="T304" s="1829"/>
      <c r="U304" s="1887"/>
    </row>
    <row r="305" spans="1:21" ht="18" customHeight="1">
      <c r="A305" s="1834"/>
      <c r="B305" s="1829" t="s">
        <v>1089</v>
      </c>
      <c r="C305" s="1898" t="s">
        <v>6215</v>
      </c>
      <c r="D305" s="1898" t="s">
        <v>161</v>
      </c>
      <c r="E305" s="1898">
        <v>84</v>
      </c>
      <c r="F305" s="1829" t="s">
        <v>55</v>
      </c>
      <c r="G305" s="1829" t="s">
        <v>31</v>
      </c>
      <c r="H305" s="1829" t="s">
        <v>32</v>
      </c>
      <c r="I305" s="1898" t="s">
        <v>4736</v>
      </c>
      <c r="J305" s="1829" t="s">
        <v>6203</v>
      </c>
      <c r="K305" s="1898" t="s">
        <v>5973</v>
      </c>
      <c r="L305" s="1927">
        <v>52035.48</v>
      </c>
      <c r="M305" s="1881">
        <v>26017.78</v>
      </c>
      <c r="N305" s="1855">
        <v>2020.11</v>
      </c>
      <c r="O305" s="1829" t="s">
        <v>6204</v>
      </c>
      <c r="P305" s="1837" t="s">
        <v>6205</v>
      </c>
      <c r="Q305" s="1848">
        <v>13311573643</v>
      </c>
      <c r="R305" s="1837" t="s">
        <v>6206</v>
      </c>
      <c r="S305" s="1849" t="s">
        <v>5872</v>
      </c>
      <c r="T305" s="1829"/>
      <c r="U305" s="1887"/>
    </row>
    <row r="306" spans="1:21" ht="18" customHeight="1">
      <c r="A306" s="1834"/>
      <c r="B306" s="1829" t="s">
        <v>1089</v>
      </c>
      <c r="C306" s="1898" t="s">
        <v>6216</v>
      </c>
      <c r="D306" s="1898" t="s">
        <v>161</v>
      </c>
      <c r="E306" s="1898">
        <v>84</v>
      </c>
      <c r="F306" s="1829" t="s">
        <v>55</v>
      </c>
      <c r="G306" s="1829" t="s">
        <v>31</v>
      </c>
      <c r="H306" s="1829" t="s">
        <v>32</v>
      </c>
      <c r="I306" s="1898" t="s">
        <v>4736</v>
      </c>
      <c r="J306" s="1829" t="s">
        <v>6203</v>
      </c>
      <c r="K306" s="1898" t="s">
        <v>5973</v>
      </c>
      <c r="L306" s="1927">
        <v>29734.32</v>
      </c>
      <c r="M306" s="1881">
        <v>14867.16</v>
      </c>
      <c r="N306" s="1855">
        <v>2020.11</v>
      </c>
      <c r="O306" s="1829" t="s">
        <v>6204</v>
      </c>
      <c r="P306" s="1837" t="s">
        <v>6205</v>
      </c>
      <c r="Q306" s="1848">
        <v>13311573643</v>
      </c>
      <c r="R306" s="1837" t="s">
        <v>6206</v>
      </c>
      <c r="S306" s="1849" t="s">
        <v>5872</v>
      </c>
      <c r="T306" s="1829"/>
      <c r="U306" s="1887"/>
    </row>
    <row r="307" spans="1:21" ht="18" customHeight="1">
      <c r="A307" s="1834"/>
      <c r="B307" s="1829" t="s">
        <v>1089</v>
      </c>
      <c r="C307" s="1898" t="s">
        <v>6217</v>
      </c>
      <c r="D307" s="1898" t="s">
        <v>65</v>
      </c>
      <c r="E307" s="1898">
        <v>4</v>
      </c>
      <c r="F307" s="1829" t="s">
        <v>55</v>
      </c>
      <c r="G307" s="1829" t="s">
        <v>31</v>
      </c>
      <c r="H307" s="1829" t="s">
        <v>32</v>
      </c>
      <c r="I307" s="1898" t="s">
        <v>4736</v>
      </c>
      <c r="J307" s="1829" t="s">
        <v>6203</v>
      </c>
      <c r="K307" s="1898" t="s">
        <v>5973</v>
      </c>
      <c r="L307" s="1927">
        <v>31150.44</v>
      </c>
      <c r="M307" s="1881">
        <v>15575.22</v>
      </c>
      <c r="N307" s="1855">
        <v>2020.11</v>
      </c>
      <c r="O307" s="1829" t="s">
        <v>6204</v>
      </c>
      <c r="P307" s="1837" t="s">
        <v>6205</v>
      </c>
      <c r="Q307" s="1848">
        <v>13311573643</v>
      </c>
      <c r="R307" s="1837" t="s">
        <v>6206</v>
      </c>
      <c r="S307" s="1849" t="s">
        <v>5872</v>
      </c>
      <c r="T307" s="1829"/>
      <c r="U307" s="1887"/>
    </row>
    <row r="308" spans="1:21" ht="18" customHeight="1">
      <c r="A308" s="1834"/>
      <c r="B308" s="1829" t="s">
        <v>1089</v>
      </c>
      <c r="C308" s="1829" t="s">
        <v>6218</v>
      </c>
      <c r="D308" s="1829" t="s">
        <v>1092</v>
      </c>
      <c r="E308" s="1829">
        <v>21</v>
      </c>
      <c r="F308" s="1829" t="s">
        <v>55</v>
      </c>
      <c r="G308" s="1829" t="s">
        <v>31</v>
      </c>
      <c r="H308" s="1829" t="s">
        <v>32</v>
      </c>
      <c r="I308" s="1829" t="s">
        <v>4736</v>
      </c>
      <c r="J308" s="1829" t="s">
        <v>55</v>
      </c>
      <c r="K308" s="1852" t="s">
        <v>5973</v>
      </c>
      <c r="L308" s="1927">
        <v>594827.59</v>
      </c>
      <c r="M308" s="1943">
        <v>297413.79310344899</v>
      </c>
      <c r="N308" s="1855">
        <v>2018.01</v>
      </c>
      <c r="O308" s="1829" t="s">
        <v>5898</v>
      </c>
      <c r="P308" s="1837" t="s">
        <v>5899</v>
      </c>
      <c r="Q308" s="1848">
        <v>15034117366</v>
      </c>
      <c r="R308" s="1837" t="s">
        <v>6219</v>
      </c>
      <c r="S308" s="1849" t="s">
        <v>5872</v>
      </c>
      <c r="T308" s="1829"/>
      <c r="U308" s="1853"/>
    </row>
    <row r="309" spans="1:21" ht="18" customHeight="1">
      <c r="A309" s="1834"/>
      <c r="B309" s="1829" t="s">
        <v>1089</v>
      </c>
      <c r="C309" s="1829" t="s">
        <v>6220</v>
      </c>
      <c r="D309" s="1829" t="s">
        <v>1092</v>
      </c>
      <c r="E309" s="1829">
        <v>2</v>
      </c>
      <c r="F309" s="1829" t="s">
        <v>55</v>
      </c>
      <c r="G309" s="1829" t="s">
        <v>31</v>
      </c>
      <c r="H309" s="1829" t="s">
        <v>32</v>
      </c>
      <c r="I309" s="1829" t="s">
        <v>4736</v>
      </c>
      <c r="J309" s="1829" t="s">
        <v>55</v>
      </c>
      <c r="K309" s="1852" t="s">
        <v>5973</v>
      </c>
      <c r="L309" s="1927">
        <v>79310.34</v>
      </c>
      <c r="M309" s="1943">
        <v>39655.172413793101</v>
      </c>
      <c r="N309" s="1855">
        <v>2018.01</v>
      </c>
      <c r="O309" s="1829" t="s">
        <v>5898</v>
      </c>
      <c r="P309" s="1837" t="s">
        <v>5899</v>
      </c>
      <c r="Q309" s="1848">
        <v>15034117366</v>
      </c>
      <c r="R309" s="1837" t="s">
        <v>6219</v>
      </c>
      <c r="S309" s="1849" t="s">
        <v>5872</v>
      </c>
      <c r="T309" s="1829"/>
      <c r="U309" s="1853"/>
    </row>
    <row r="310" spans="1:21" ht="18" customHeight="1">
      <c r="A310" s="1834"/>
      <c r="B310" s="1829" t="s">
        <v>1089</v>
      </c>
      <c r="C310" s="1829" t="s">
        <v>6221</v>
      </c>
      <c r="D310" s="1829" t="s">
        <v>1092</v>
      </c>
      <c r="E310" s="1829">
        <v>1</v>
      </c>
      <c r="F310" s="1829" t="s">
        <v>55</v>
      </c>
      <c r="G310" s="1829" t="s">
        <v>31</v>
      </c>
      <c r="H310" s="1829" t="s">
        <v>32</v>
      </c>
      <c r="I310" s="1829" t="s">
        <v>4736</v>
      </c>
      <c r="J310" s="1829" t="s">
        <v>55</v>
      </c>
      <c r="K310" s="1852" t="s">
        <v>5973</v>
      </c>
      <c r="L310" s="1927">
        <v>79310.34</v>
      </c>
      <c r="M310" s="1943">
        <v>39655.172413793101</v>
      </c>
      <c r="N310" s="1855">
        <v>2018.01</v>
      </c>
      <c r="O310" s="1829" t="s">
        <v>5898</v>
      </c>
      <c r="P310" s="1837" t="s">
        <v>5899</v>
      </c>
      <c r="Q310" s="1848">
        <v>15034117366</v>
      </c>
      <c r="R310" s="1837" t="s">
        <v>6219</v>
      </c>
      <c r="S310" s="1849" t="s">
        <v>5872</v>
      </c>
      <c r="T310" s="1829"/>
      <c r="U310" s="1853"/>
    </row>
    <row r="311" spans="1:21" ht="18" customHeight="1">
      <c r="A311" s="1834"/>
      <c r="B311" s="1829" t="s">
        <v>1089</v>
      </c>
      <c r="C311" s="1829" t="s">
        <v>6218</v>
      </c>
      <c r="D311" s="1829" t="s">
        <v>1092</v>
      </c>
      <c r="E311" s="1829">
        <v>1</v>
      </c>
      <c r="F311" s="1829" t="s">
        <v>55</v>
      </c>
      <c r="G311" s="1829" t="s">
        <v>31</v>
      </c>
      <c r="H311" s="1829" t="s">
        <v>32</v>
      </c>
      <c r="I311" s="1829" t="s">
        <v>4736</v>
      </c>
      <c r="J311" s="1829" t="s">
        <v>55</v>
      </c>
      <c r="K311" s="1852" t="s">
        <v>5973</v>
      </c>
      <c r="L311" s="1927">
        <v>22844.83</v>
      </c>
      <c r="M311" s="1943">
        <v>11422.4137931034</v>
      </c>
      <c r="N311" s="1855">
        <v>2018.01</v>
      </c>
      <c r="O311" s="1829" t="s">
        <v>5898</v>
      </c>
      <c r="P311" s="1837" t="s">
        <v>5899</v>
      </c>
      <c r="Q311" s="1848">
        <v>15034117366</v>
      </c>
      <c r="R311" s="1837" t="s">
        <v>6219</v>
      </c>
      <c r="S311" s="1849" t="s">
        <v>5872</v>
      </c>
      <c r="T311" s="1829"/>
      <c r="U311" s="1853"/>
    </row>
    <row r="312" spans="1:21" ht="18" customHeight="1">
      <c r="A312" s="1834"/>
      <c r="B312" s="1829" t="s">
        <v>1089</v>
      </c>
      <c r="C312" s="1829" t="s">
        <v>6218</v>
      </c>
      <c r="D312" s="1829" t="s">
        <v>1092</v>
      </c>
      <c r="E312" s="1829">
        <v>1</v>
      </c>
      <c r="F312" s="1829" t="s">
        <v>55</v>
      </c>
      <c r="G312" s="1829" t="s">
        <v>31</v>
      </c>
      <c r="H312" s="1829" t="s">
        <v>32</v>
      </c>
      <c r="I312" s="1829" t="s">
        <v>4736</v>
      </c>
      <c r="J312" s="1829" t="s">
        <v>55</v>
      </c>
      <c r="K312" s="1852" t="s">
        <v>5973</v>
      </c>
      <c r="L312" s="1927">
        <v>30862.07</v>
      </c>
      <c r="M312" s="1943">
        <v>15431.0344827587</v>
      </c>
      <c r="N312" s="1855">
        <v>2018.01</v>
      </c>
      <c r="O312" s="1829" t="s">
        <v>5898</v>
      </c>
      <c r="P312" s="1837" t="s">
        <v>5899</v>
      </c>
      <c r="Q312" s="1848">
        <v>15034117366</v>
      </c>
      <c r="R312" s="1837" t="s">
        <v>6219</v>
      </c>
      <c r="S312" s="1849" t="s">
        <v>5872</v>
      </c>
      <c r="T312" s="1829"/>
      <c r="U312" s="1853"/>
    </row>
    <row r="313" spans="1:21" ht="18" customHeight="1">
      <c r="A313" s="1834"/>
      <c r="B313" s="1829" t="s">
        <v>1089</v>
      </c>
      <c r="C313" s="1829" t="s">
        <v>6218</v>
      </c>
      <c r="D313" s="1829" t="s">
        <v>1092</v>
      </c>
      <c r="E313" s="1829">
        <v>1</v>
      </c>
      <c r="F313" s="1829" t="s">
        <v>55</v>
      </c>
      <c r="G313" s="1829" t="s">
        <v>31</v>
      </c>
      <c r="H313" s="1829" t="s">
        <v>32</v>
      </c>
      <c r="I313" s="1829" t="s">
        <v>4736</v>
      </c>
      <c r="J313" s="1829" t="s">
        <v>55</v>
      </c>
      <c r="K313" s="1852" t="s">
        <v>5973</v>
      </c>
      <c r="L313" s="1927">
        <v>30431.03</v>
      </c>
      <c r="M313" s="1943">
        <v>15215.517241379301</v>
      </c>
      <c r="N313" s="1855">
        <v>2018.01</v>
      </c>
      <c r="O313" s="1829" t="s">
        <v>5898</v>
      </c>
      <c r="P313" s="1837" t="s">
        <v>5899</v>
      </c>
      <c r="Q313" s="1848">
        <v>15034117366</v>
      </c>
      <c r="R313" s="1837" t="s">
        <v>6219</v>
      </c>
      <c r="S313" s="1849" t="s">
        <v>5872</v>
      </c>
      <c r="T313" s="1829"/>
      <c r="U313" s="1853"/>
    </row>
    <row r="314" spans="1:21" ht="18" customHeight="1">
      <c r="A314" s="1834"/>
      <c r="B314" s="1829" t="s">
        <v>1089</v>
      </c>
      <c r="C314" s="1829" t="s">
        <v>6218</v>
      </c>
      <c r="D314" s="1829" t="s">
        <v>1092</v>
      </c>
      <c r="E314" s="1829">
        <v>1</v>
      </c>
      <c r="F314" s="1829" t="s">
        <v>55</v>
      </c>
      <c r="G314" s="1829" t="s">
        <v>31</v>
      </c>
      <c r="H314" s="1829" t="s">
        <v>32</v>
      </c>
      <c r="I314" s="1829" t="s">
        <v>4736</v>
      </c>
      <c r="J314" s="1829" t="s">
        <v>55</v>
      </c>
      <c r="K314" s="1852" t="s">
        <v>5973</v>
      </c>
      <c r="L314" s="1927">
        <v>31293.1</v>
      </c>
      <c r="M314" s="1943">
        <v>15646.551724138</v>
      </c>
      <c r="N314" s="1855">
        <v>2018.01</v>
      </c>
      <c r="O314" s="1829" t="s">
        <v>5898</v>
      </c>
      <c r="P314" s="1837" t="s">
        <v>5899</v>
      </c>
      <c r="Q314" s="1848">
        <v>15034117366</v>
      </c>
      <c r="R314" s="1837" t="s">
        <v>6219</v>
      </c>
      <c r="S314" s="1849" t="s">
        <v>5872</v>
      </c>
      <c r="T314" s="1829"/>
      <c r="U314" s="1853"/>
    </row>
    <row r="315" spans="1:21" ht="18" customHeight="1">
      <c r="A315" s="1834"/>
      <c r="B315" s="1829" t="s">
        <v>1089</v>
      </c>
      <c r="C315" s="1829" t="s">
        <v>6222</v>
      </c>
      <c r="D315" s="1829" t="s">
        <v>65</v>
      </c>
      <c r="E315" s="1829">
        <v>2</v>
      </c>
      <c r="F315" s="1829" t="s">
        <v>55</v>
      </c>
      <c r="G315" s="1829" t="s">
        <v>31</v>
      </c>
      <c r="H315" s="1829" t="s">
        <v>32</v>
      </c>
      <c r="I315" s="1829" t="s">
        <v>4736</v>
      </c>
      <c r="J315" s="1829" t="s">
        <v>55</v>
      </c>
      <c r="K315" s="1852" t="s">
        <v>5973</v>
      </c>
      <c r="L315" s="1927">
        <v>31034.48</v>
      </c>
      <c r="M315" s="1944">
        <v>15517.241379310301</v>
      </c>
      <c r="N315" s="1855">
        <v>2018.01</v>
      </c>
      <c r="O315" s="1829" t="s">
        <v>5898</v>
      </c>
      <c r="P315" s="1837" t="s">
        <v>5899</v>
      </c>
      <c r="Q315" s="1848">
        <v>15034117366</v>
      </c>
      <c r="R315" s="1837" t="s">
        <v>6219</v>
      </c>
      <c r="S315" s="1849" t="s">
        <v>5872</v>
      </c>
      <c r="T315" s="1829"/>
      <c r="U315" s="1853"/>
    </row>
    <row r="316" spans="1:21" ht="18" customHeight="1">
      <c r="A316" s="1834"/>
      <c r="B316" s="1829" t="s">
        <v>1089</v>
      </c>
      <c r="C316" s="1829" t="s">
        <v>6223</v>
      </c>
      <c r="D316" s="1829" t="s">
        <v>65</v>
      </c>
      <c r="E316" s="1829">
        <v>1</v>
      </c>
      <c r="F316" s="1829" t="s">
        <v>55</v>
      </c>
      <c r="G316" s="1829" t="s">
        <v>31</v>
      </c>
      <c r="H316" s="1829" t="s">
        <v>32</v>
      </c>
      <c r="I316" s="1829" t="s">
        <v>4736</v>
      </c>
      <c r="J316" s="1829" t="s">
        <v>55</v>
      </c>
      <c r="K316" s="1852" t="s">
        <v>5973</v>
      </c>
      <c r="L316" s="1927">
        <v>8189.66</v>
      </c>
      <c r="M316" s="1944">
        <v>4094.8275862068999</v>
      </c>
      <c r="N316" s="1855">
        <v>2018.01</v>
      </c>
      <c r="O316" s="1829" t="s">
        <v>5898</v>
      </c>
      <c r="P316" s="1837" t="s">
        <v>5899</v>
      </c>
      <c r="Q316" s="1848">
        <v>15034117366</v>
      </c>
      <c r="R316" s="1837" t="s">
        <v>6219</v>
      </c>
      <c r="S316" s="1849" t="s">
        <v>5872</v>
      </c>
      <c r="T316" s="1829"/>
      <c r="U316" s="1853"/>
    </row>
    <row r="317" spans="1:21" ht="18" customHeight="1">
      <c r="A317" s="1834"/>
      <c r="B317" s="1829" t="s">
        <v>1089</v>
      </c>
      <c r="C317" s="1829" t="s">
        <v>2683</v>
      </c>
      <c r="D317" s="1829" t="s">
        <v>2352</v>
      </c>
      <c r="E317" s="1829">
        <v>81</v>
      </c>
      <c r="F317" s="1829" t="s">
        <v>55</v>
      </c>
      <c r="G317" s="1829" t="s">
        <v>31</v>
      </c>
      <c r="H317" s="1829" t="s">
        <v>32</v>
      </c>
      <c r="I317" s="1829" t="s">
        <v>4736</v>
      </c>
      <c r="J317" s="1829" t="s">
        <v>55</v>
      </c>
      <c r="K317" s="1852" t="s">
        <v>5973</v>
      </c>
      <c r="L317" s="1927">
        <v>48879.31</v>
      </c>
      <c r="M317" s="1943">
        <v>24439.655172413899</v>
      </c>
      <c r="N317" s="1855">
        <v>2018.01</v>
      </c>
      <c r="O317" s="1829" t="s">
        <v>5898</v>
      </c>
      <c r="P317" s="1837" t="s">
        <v>5899</v>
      </c>
      <c r="Q317" s="1848">
        <v>15034117366</v>
      </c>
      <c r="R317" s="1837" t="s">
        <v>6219</v>
      </c>
      <c r="S317" s="1849" t="s">
        <v>5872</v>
      </c>
      <c r="T317" s="1829"/>
      <c r="U317" s="1853"/>
    </row>
    <row r="318" spans="1:21" ht="18" customHeight="1">
      <c r="A318" s="1834"/>
      <c r="B318" s="1829" t="s">
        <v>1089</v>
      </c>
      <c r="C318" s="1829" t="s">
        <v>6224</v>
      </c>
      <c r="D318" s="1829" t="s">
        <v>2352</v>
      </c>
      <c r="E318" s="1829">
        <v>45</v>
      </c>
      <c r="F318" s="1829" t="s">
        <v>55</v>
      </c>
      <c r="G318" s="1829" t="s">
        <v>31</v>
      </c>
      <c r="H318" s="1829" t="s">
        <v>32</v>
      </c>
      <c r="I318" s="1829" t="s">
        <v>4736</v>
      </c>
      <c r="J318" s="1829" t="s">
        <v>55</v>
      </c>
      <c r="K318" s="1852" t="s">
        <v>5973</v>
      </c>
      <c r="L318" s="1927">
        <v>15517.24</v>
      </c>
      <c r="M318" s="1943">
        <v>7758.6206896551803</v>
      </c>
      <c r="N318" s="1855">
        <v>2018.01</v>
      </c>
      <c r="O318" s="1829" t="s">
        <v>5898</v>
      </c>
      <c r="P318" s="1837" t="s">
        <v>5899</v>
      </c>
      <c r="Q318" s="1848">
        <v>15034117366</v>
      </c>
      <c r="R318" s="1837" t="s">
        <v>6219</v>
      </c>
      <c r="S318" s="1849" t="s">
        <v>5872</v>
      </c>
      <c r="T318" s="1829"/>
      <c r="U318" s="1853"/>
    </row>
    <row r="319" spans="1:21" ht="18" customHeight="1">
      <c r="A319" s="1834"/>
      <c r="B319" s="1829" t="s">
        <v>1089</v>
      </c>
      <c r="C319" s="1835" t="s">
        <v>6162</v>
      </c>
      <c r="D319" s="1835" t="s">
        <v>154</v>
      </c>
      <c r="E319" s="1864">
        <v>12</v>
      </c>
      <c r="F319" s="1855" t="s">
        <v>55</v>
      </c>
      <c r="G319" s="1855" t="s">
        <v>31</v>
      </c>
      <c r="H319" s="1855" t="s">
        <v>32</v>
      </c>
      <c r="I319" s="1855" t="s">
        <v>4736</v>
      </c>
      <c r="J319" s="1855" t="s">
        <v>55</v>
      </c>
      <c r="K319" s="1855" t="s">
        <v>5973</v>
      </c>
      <c r="L319" s="1927">
        <v>185840.70796460201</v>
      </c>
      <c r="M319" s="1881">
        <v>126371.68141592921</v>
      </c>
      <c r="N319" s="1855">
        <v>2020.09</v>
      </c>
      <c r="O319" s="1855" t="s">
        <v>5990</v>
      </c>
      <c r="P319" s="1837" t="s">
        <v>5983</v>
      </c>
      <c r="Q319" s="1883">
        <v>13834686587</v>
      </c>
      <c r="R319" s="1837" t="s">
        <v>5984</v>
      </c>
      <c r="S319" s="1892" t="s">
        <v>5872</v>
      </c>
      <c r="T319" s="1829"/>
      <c r="U319" s="1887"/>
    </row>
    <row r="320" spans="1:21" ht="18" customHeight="1">
      <c r="A320" s="1834"/>
      <c r="B320" s="1829" t="s">
        <v>1089</v>
      </c>
      <c r="C320" s="1835" t="s">
        <v>6225</v>
      </c>
      <c r="D320" s="1835" t="s">
        <v>154</v>
      </c>
      <c r="E320" s="1864">
        <v>1</v>
      </c>
      <c r="F320" s="1855" t="s">
        <v>55</v>
      </c>
      <c r="G320" s="1855" t="s">
        <v>31</v>
      </c>
      <c r="H320" s="1855" t="s">
        <v>32</v>
      </c>
      <c r="I320" s="1855" t="s">
        <v>4736</v>
      </c>
      <c r="J320" s="1855" t="s">
        <v>55</v>
      </c>
      <c r="K320" s="1855" t="s">
        <v>5973</v>
      </c>
      <c r="L320" s="1927">
        <v>30973.451327433599</v>
      </c>
      <c r="M320" s="1881">
        <v>21061.946902654869</v>
      </c>
      <c r="N320" s="1855">
        <v>2020.09</v>
      </c>
      <c r="O320" s="1855" t="s">
        <v>5990</v>
      </c>
      <c r="P320" s="1837" t="s">
        <v>5983</v>
      </c>
      <c r="Q320" s="1883">
        <v>13834686587</v>
      </c>
      <c r="R320" s="1837" t="s">
        <v>5984</v>
      </c>
      <c r="S320" s="1892" t="s">
        <v>5872</v>
      </c>
      <c r="T320" s="1829"/>
      <c r="U320" s="1887"/>
    </row>
    <row r="321" spans="1:21" ht="18" customHeight="1">
      <c r="A321" s="1834"/>
      <c r="B321" s="1829" t="s">
        <v>1089</v>
      </c>
      <c r="C321" s="1835" t="s">
        <v>6226</v>
      </c>
      <c r="D321" s="1835" t="s">
        <v>154</v>
      </c>
      <c r="E321" s="1864">
        <v>2</v>
      </c>
      <c r="F321" s="1855" t="s">
        <v>55</v>
      </c>
      <c r="G321" s="1855" t="s">
        <v>31</v>
      </c>
      <c r="H321" s="1855" t="s">
        <v>32</v>
      </c>
      <c r="I321" s="1855" t="s">
        <v>4736</v>
      </c>
      <c r="J321" s="1855" t="s">
        <v>55</v>
      </c>
      <c r="K321" s="1855" t="s">
        <v>5973</v>
      </c>
      <c r="L321" s="1927">
        <v>95044.247787610599</v>
      </c>
      <c r="M321" s="1881">
        <v>64630.088495575226</v>
      </c>
      <c r="N321" s="1855">
        <v>2020.09</v>
      </c>
      <c r="O321" s="1855" t="s">
        <v>5990</v>
      </c>
      <c r="P321" s="1837" t="s">
        <v>5983</v>
      </c>
      <c r="Q321" s="1883">
        <v>13834686587</v>
      </c>
      <c r="R321" s="1837" t="s">
        <v>5984</v>
      </c>
      <c r="S321" s="1892" t="s">
        <v>5872</v>
      </c>
      <c r="T321" s="1829"/>
      <c r="U321" s="1887"/>
    </row>
    <row r="322" spans="1:21" ht="18" customHeight="1">
      <c r="A322" s="1834"/>
      <c r="B322" s="1829" t="s">
        <v>1089</v>
      </c>
      <c r="C322" s="1835" t="s">
        <v>6196</v>
      </c>
      <c r="D322" s="1835" t="s">
        <v>154</v>
      </c>
      <c r="E322" s="1864">
        <v>4</v>
      </c>
      <c r="F322" s="1855" t="s">
        <v>55</v>
      </c>
      <c r="G322" s="1855" t="s">
        <v>31</v>
      </c>
      <c r="H322" s="1855" t="s">
        <v>32</v>
      </c>
      <c r="I322" s="1855" t="s">
        <v>4736</v>
      </c>
      <c r="J322" s="1855" t="s">
        <v>55</v>
      </c>
      <c r="K322" s="1855" t="s">
        <v>5973</v>
      </c>
      <c r="L322" s="1927">
        <v>60884.955752212401</v>
      </c>
      <c r="M322" s="1881">
        <v>41401.769911504431</v>
      </c>
      <c r="N322" s="1855">
        <v>2020.09</v>
      </c>
      <c r="O322" s="1855" t="s">
        <v>5990</v>
      </c>
      <c r="P322" s="1837" t="s">
        <v>5983</v>
      </c>
      <c r="Q322" s="1883">
        <v>13834686587</v>
      </c>
      <c r="R322" s="1837" t="s">
        <v>5984</v>
      </c>
      <c r="S322" s="1892" t="s">
        <v>5872</v>
      </c>
      <c r="T322" s="1829"/>
      <c r="U322" s="1887"/>
    </row>
    <row r="323" spans="1:21" ht="18" customHeight="1">
      <c r="A323" s="1834"/>
      <c r="B323" s="1829" t="s">
        <v>1089</v>
      </c>
      <c r="C323" s="1836" t="s">
        <v>6197</v>
      </c>
      <c r="D323" s="1835" t="s">
        <v>65</v>
      </c>
      <c r="E323" s="1864">
        <v>1</v>
      </c>
      <c r="F323" s="1855" t="s">
        <v>55</v>
      </c>
      <c r="G323" s="1855" t="s">
        <v>31</v>
      </c>
      <c r="H323" s="1855" t="s">
        <v>32</v>
      </c>
      <c r="I323" s="1855" t="s">
        <v>4736</v>
      </c>
      <c r="J323" s="1855" t="s">
        <v>55</v>
      </c>
      <c r="K323" s="1855" t="s">
        <v>5973</v>
      </c>
      <c r="L323" s="1927">
        <v>15628.318584070799</v>
      </c>
      <c r="M323" s="1881">
        <v>10627.256637168142</v>
      </c>
      <c r="N323" s="1855">
        <v>2020.09</v>
      </c>
      <c r="O323" s="1855" t="s">
        <v>5990</v>
      </c>
      <c r="P323" s="1837" t="s">
        <v>5983</v>
      </c>
      <c r="Q323" s="1883">
        <v>13834686587</v>
      </c>
      <c r="R323" s="1837" t="s">
        <v>5984</v>
      </c>
      <c r="S323" s="1892" t="s">
        <v>5872</v>
      </c>
      <c r="T323" s="1829"/>
      <c r="U323" s="1887"/>
    </row>
    <row r="324" spans="1:21" ht="18" customHeight="1">
      <c r="A324" s="1834"/>
      <c r="B324" s="1829" t="s">
        <v>1089</v>
      </c>
      <c r="C324" s="1836" t="s">
        <v>6162</v>
      </c>
      <c r="D324" s="1835" t="s">
        <v>154</v>
      </c>
      <c r="E324" s="1864">
        <v>14</v>
      </c>
      <c r="F324" s="1855" t="s">
        <v>55</v>
      </c>
      <c r="G324" s="1855" t="s">
        <v>31</v>
      </c>
      <c r="H324" s="1855" t="s">
        <v>32</v>
      </c>
      <c r="I324" s="1855" t="s">
        <v>4736</v>
      </c>
      <c r="J324" s="1855" t="s">
        <v>55</v>
      </c>
      <c r="K324" s="1855" t="s">
        <v>5973</v>
      </c>
      <c r="L324" s="1927">
        <v>208141.59292035401</v>
      </c>
      <c r="M324" s="1881">
        <v>141536.28318584073</v>
      </c>
      <c r="N324" s="1855">
        <v>2020.09</v>
      </c>
      <c r="O324" s="1855" t="s">
        <v>5990</v>
      </c>
      <c r="P324" s="1837" t="s">
        <v>5983</v>
      </c>
      <c r="Q324" s="1883">
        <v>13834686587</v>
      </c>
      <c r="R324" s="1837" t="s">
        <v>5984</v>
      </c>
      <c r="S324" s="1892" t="s">
        <v>5872</v>
      </c>
      <c r="T324" s="1829"/>
      <c r="U324" s="1887"/>
    </row>
    <row r="325" spans="1:21" ht="18" customHeight="1">
      <c r="A325" s="1834"/>
      <c r="B325" s="1829" t="s">
        <v>1089</v>
      </c>
      <c r="C325" s="1836" t="s">
        <v>6227</v>
      </c>
      <c r="D325" s="1835" t="s">
        <v>154</v>
      </c>
      <c r="E325" s="1864">
        <v>2</v>
      </c>
      <c r="F325" s="1855" t="s">
        <v>55</v>
      </c>
      <c r="G325" s="1855" t="s">
        <v>31</v>
      </c>
      <c r="H325" s="1855" t="s">
        <v>32</v>
      </c>
      <c r="I325" s="1855" t="s">
        <v>4736</v>
      </c>
      <c r="J325" s="1855" t="s">
        <v>55</v>
      </c>
      <c r="K325" s="1855" t="s">
        <v>5973</v>
      </c>
      <c r="L325" s="1927">
        <v>29734.513274336299</v>
      </c>
      <c r="M325" s="1881">
        <v>20219.469026548675</v>
      </c>
      <c r="N325" s="1855">
        <v>2020.09</v>
      </c>
      <c r="O325" s="1855" t="s">
        <v>5990</v>
      </c>
      <c r="P325" s="1837" t="s">
        <v>5983</v>
      </c>
      <c r="Q325" s="1883">
        <v>13834686587</v>
      </c>
      <c r="R325" s="1837" t="s">
        <v>5984</v>
      </c>
      <c r="S325" s="1892" t="s">
        <v>5872</v>
      </c>
      <c r="T325" s="1829"/>
      <c r="U325" s="1887"/>
    </row>
    <row r="326" spans="1:21" ht="18" customHeight="1">
      <c r="A326" s="1834"/>
      <c r="B326" s="1829" t="s">
        <v>1089</v>
      </c>
      <c r="C326" s="1836" t="s">
        <v>6226</v>
      </c>
      <c r="D326" s="1835" t="s">
        <v>154</v>
      </c>
      <c r="E326" s="1864">
        <v>1</v>
      </c>
      <c r="F326" s="1855" t="s">
        <v>55</v>
      </c>
      <c r="G326" s="1855" t="s">
        <v>31</v>
      </c>
      <c r="H326" s="1855" t="s">
        <v>32</v>
      </c>
      <c r="I326" s="1855" t="s">
        <v>4736</v>
      </c>
      <c r="J326" s="1855" t="s">
        <v>55</v>
      </c>
      <c r="K326" s="1855" t="s">
        <v>5973</v>
      </c>
      <c r="L326" s="1927">
        <v>45663.716814159299</v>
      </c>
      <c r="M326" s="1881">
        <v>31051.327433628321</v>
      </c>
      <c r="N326" s="1855">
        <v>2020.09</v>
      </c>
      <c r="O326" s="1855" t="s">
        <v>5990</v>
      </c>
      <c r="P326" s="1837" t="s">
        <v>5983</v>
      </c>
      <c r="Q326" s="1883">
        <v>13834686587</v>
      </c>
      <c r="R326" s="1837" t="s">
        <v>5984</v>
      </c>
      <c r="S326" s="1892" t="s">
        <v>5872</v>
      </c>
      <c r="T326" s="1829"/>
      <c r="U326" s="1887"/>
    </row>
    <row r="327" spans="1:21" ht="18" customHeight="1">
      <c r="A327" s="1834"/>
      <c r="B327" s="1829" t="s">
        <v>1089</v>
      </c>
      <c r="C327" s="1836" t="s">
        <v>6226</v>
      </c>
      <c r="D327" s="1835" t="s">
        <v>154</v>
      </c>
      <c r="E327" s="1864">
        <v>1</v>
      </c>
      <c r="F327" s="1855" t="s">
        <v>55</v>
      </c>
      <c r="G327" s="1855" t="s">
        <v>31</v>
      </c>
      <c r="H327" s="1855" t="s">
        <v>32</v>
      </c>
      <c r="I327" s="1855" t="s">
        <v>4736</v>
      </c>
      <c r="J327" s="1855" t="s">
        <v>55</v>
      </c>
      <c r="K327" s="1855" t="s">
        <v>5973</v>
      </c>
      <c r="L327" s="1927">
        <v>44601.769911504402</v>
      </c>
      <c r="M327" s="1881">
        <v>30329.203539823015</v>
      </c>
      <c r="N327" s="1855">
        <v>2020.09</v>
      </c>
      <c r="O327" s="1855" t="s">
        <v>5990</v>
      </c>
      <c r="P327" s="1837" t="s">
        <v>5983</v>
      </c>
      <c r="Q327" s="1883">
        <v>13834686587</v>
      </c>
      <c r="R327" s="1837" t="s">
        <v>5984</v>
      </c>
      <c r="S327" s="1892" t="s">
        <v>5872</v>
      </c>
      <c r="T327" s="1829"/>
      <c r="U327" s="1887"/>
    </row>
    <row r="328" spans="1:21" ht="18" customHeight="1">
      <c r="A328" s="1834"/>
      <c r="B328" s="1829" t="s">
        <v>1089</v>
      </c>
      <c r="C328" s="1836" t="s">
        <v>6228</v>
      </c>
      <c r="D328" s="1835" t="s">
        <v>154</v>
      </c>
      <c r="E328" s="1864">
        <v>1</v>
      </c>
      <c r="F328" s="1855" t="s">
        <v>55</v>
      </c>
      <c r="G328" s="1855" t="s">
        <v>31</v>
      </c>
      <c r="H328" s="1855" t="s">
        <v>32</v>
      </c>
      <c r="I328" s="1855" t="s">
        <v>4736</v>
      </c>
      <c r="J328" s="1855" t="s">
        <v>55</v>
      </c>
      <c r="K328" s="1855" t="s">
        <v>5973</v>
      </c>
      <c r="L328" s="1927">
        <v>29380.530973451299</v>
      </c>
      <c r="M328" s="1881">
        <v>19978.761061946905</v>
      </c>
      <c r="N328" s="1855">
        <v>2020.09</v>
      </c>
      <c r="O328" s="1855" t="s">
        <v>5990</v>
      </c>
      <c r="P328" s="1837" t="s">
        <v>5983</v>
      </c>
      <c r="Q328" s="1883">
        <v>13834686587</v>
      </c>
      <c r="R328" s="1837" t="s">
        <v>5984</v>
      </c>
      <c r="S328" s="1892" t="s">
        <v>5872</v>
      </c>
      <c r="T328" s="1829"/>
      <c r="U328" s="1887"/>
    </row>
    <row r="329" spans="1:21" ht="18" customHeight="1">
      <c r="A329" s="1834"/>
      <c r="B329" s="1829" t="s">
        <v>1089</v>
      </c>
      <c r="C329" s="1836" t="s">
        <v>6199</v>
      </c>
      <c r="D329" s="1835" t="s">
        <v>154</v>
      </c>
      <c r="E329" s="1864">
        <v>1</v>
      </c>
      <c r="F329" s="1855" t="s">
        <v>55</v>
      </c>
      <c r="G329" s="1855" t="s">
        <v>31</v>
      </c>
      <c r="H329" s="1855" t="s">
        <v>32</v>
      </c>
      <c r="I329" s="1855" t="s">
        <v>4736</v>
      </c>
      <c r="J329" s="1855" t="s">
        <v>55</v>
      </c>
      <c r="K329" s="1855" t="s">
        <v>5973</v>
      </c>
      <c r="L329" s="1927">
        <v>30796.460176991201</v>
      </c>
      <c r="M329" s="1881">
        <v>20941.592920353985</v>
      </c>
      <c r="N329" s="1855">
        <v>2020.09</v>
      </c>
      <c r="O329" s="1855" t="s">
        <v>5990</v>
      </c>
      <c r="P329" s="1837" t="s">
        <v>5983</v>
      </c>
      <c r="Q329" s="1883">
        <v>13834686587</v>
      </c>
      <c r="R329" s="1837" t="s">
        <v>5984</v>
      </c>
      <c r="S329" s="1892" t="s">
        <v>5872</v>
      </c>
      <c r="T329" s="1829"/>
      <c r="U329" s="1887"/>
    </row>
    <row r="330" spans="1:21" ht="18" customHeight="1">
      <c r="A330" s="1834"/>
      <c r="B330" s="1829" t="s">
        <v>1089</v>
      </c>
      <c r="C330" s="1836" t="s">
        <v>6229</v>
      </c>
      <c r="D330" s="1835" t="s">
        <v>1103</v>
      </c>
      <c r="E330" s="1864">
        <v>192</v>
      </c>
      <c r="F330" s="1855" t="s">
        <v>55</v>
      </c>
      <c r="G330" s="1855" t="s">
        <v>31</v>
      </c>
      <c r="H330" s="1855" t="s">
        <v>32</v>
      </c>
      <c r="I330" s="1855" t="s">
        <v>4736</v>
      </c>
      <c r="J330" s="1855" t="s">
        <v>55</v>
      </c>
      <c r="K330" s="1855" t="s">
        <v>5973</v>
      </c>
      <c r="L330" s="1927">
        <v>98548.672566371693</v>
      </c>
      <c r="M330" s="1881">
        <v>67013.097345132759</v>
      </c>
      <c r="N330" s="1855">
        <v>2020.09</v>
      </c>
      <c r="O330" s="1855" t="s">
        <v>6230</v>
      </c>
      <c r="P330" s="1837" t="s">
        <v>5983</v>
      </c>
      <c r="Q330" s="1883">
        <v>13834686587</v>
      </c>
      <c r="R330" s="1837" t="s">
        <v>5984</v>
      </c>
      <c r="S330" s="1892" t="s">
        <v>5872</v>
      </c>
      <c r="T330" s="1829"/>
      <c r="U330" s="1887"/>
    </row>
    <row r="331" spans="1:21" ht="18" customHeight="1">
      <c r="A331" s="1834"/>
      <c r="B331" s="1829" t="s">
        <v>1089</v>
      </c>
      <c r="C331" s="1835" t="s">
        <v>6162</v>
      </c>
      <c r="D331" s="1835" t="s">
        <v>154</v>
      </c>
      <c r="E331" s="1864">
        <v>1</v>
      </c>
      <c r="F331" s="1855" t="s">
        <v>55</v>
      </c>
      <c r="G331" s="1855" t="s">
        <v>31</v>
      </c>
      <c r="H331" s="1855" t="s">
        <v>32</v>
      </c>
      <c r="I331" s="1855" t="s">
        <v>4736</v>
      </c>
      <c r="J331" s="1855" t="s">
        <v>55</v>
      </c>
      <c r="K331" s="1855" t="s">
        <v>5973</v>
      </c>
      <c r="L331" s="1927">
        <v>31415.929203539799</v>
      </c>
      <c r="M331" s="1881">
        <v>21362.83185840708</v>
      </c>
      <c r="N331" s="1855">
        <v>2020.09</v>
      </c>
      <c r="O331" s="1855" t="s">
        <v>5990</v>
      </c>
      <c r="P331" s="1837" t="s">
        <v>5983</v>
      </c>
      <c r="Q331" s="1883">
        <v>13834686587</v>
      </c>
      <c r="R331" s="1837" t="s">
        <v>5984</v>
      </c>
      <c r="S331" s="1892" t="s">
        <v>5872</v>
      </c>
      <c r="T331" s="1829"/>
      <c r="U331" s="1887"/>
    </row>
    <row r="332" spans="1:21" ht="18" customHeight="1">
      <c r="A332" s="1834"/>
      <c r="B332" s="1829" t="s">
        <v>1089</v>
      </c>
      <c r="C332" s="1835" t="s">
        <v>6162</v>
      </c>
      <c r="D332" s="1835" t="s">
        <v>154</v>
      </c>
      <c r="E332" s="1864">
        <v>1</v>
      </c>
      <c r="F332" s="1855" t="s">
        <v>55</v>
      </c>
      <c r="G332" s="1855" t="s">
        <v>31</v>
      </c>
      <c r="H332" s="1855" t="s">
        <v>32</v>
      </c>
      <c r="I332" s="1855" t="s">
        <v>4736</v>
      </c>
      <c r="J332" s="1855" t="s">
        <v>55</v>
      </c>
      <c r="K332" s="1855" t="s">
        <v>5973</v>
      </c>
      <c r="L332" s="1927">
        <v>28938.053097345099</v>
      </c>
      <c r="M332" s="1881">
        <v>19677.876106194693</v>
      </c>
      <c r="N332" s="1855">
        <v>2020.09</v>
      </c>
      <c r="O332" s="1855" t="s">
        <v>5990</v>
      </c>
      <c r="P332" s="1837" t="s">
        <v>5983</v>
      </c>
      <c r="Q332" s="1883">
        <v>13834686587</v>
      </c>
      <c r="R332" s="1837" t="s">
        <v>5984</v>
      </c>
      <c r="S332" s="1892" t="s">
        <v>5872</v>
      </c>
      <c r="T332" s="1829"/>
      <c r="U332" s="1887"/>
    </row>
    <row r="333" spans="1:21" ht="18" customHeight="1">
      <c r="A333" s="1834"/>
      <c r="B333" s="1829" t="s">
        <v>1089</v>
      </c>
      <c r="C333" s="1835" t="s">
        <v>6162</v>
      </c>
      <c r="D333" s="1835" t="s">
        <v>154</v>
      </c>
      <c r="E333" s="1864">
        <v>1</v>
      </c>
      <c r="F333" s="1855" t="s">
        <v>55</v>
      </c>
      <c r="G333" s="1855" t="s">
        <v>31</v>
      </c>
      <c r="H333" s="1855" t="s">
        <v>32</v>
      </c>
      <c r="I333" s="1855" t="s">
        <v>4736</v>
      </c>
      <c r="J333" s="1855" t="s">
        <v>55</v>
      </c>
      <c r="K333" s="1855" t="s">
        <v>5973</v>
      </c>
      <c r="L333" s="1927">
        <v>28053.097345132701</v>
      </c>
      <c r="M333" s="1881">
        <v>19076.106194690266</v>
      </c>
      <c r="N333" s="1855">
        <v>2020.09</v>
      </c>
      <c r="O333" s="1855" t="s">
        <v>5990</v>
      </c>
      <c r="P333" s="1837" t="s">
        <v>5983</v>
      </c>
      <c r="Q333" s="1883">
        <v>13834686587</v>
      </c>
      <c r="R333" s="1837" t="s">
        <v>5984</v>
      </c>
      <c r="S333" s="1892" t="s">
        <v>5872</v>
      </c>
      <c r="T333" s="1829"/>
      <c r="U333" s="1887"/>
    </row>
    <row r="334" spans="1:21" ht="18" customHeight="1">
      <c r="A334" s="1834"/>
      <c r="B334" s="1829" t="s">
        <v>1089</v>
      </c>
      <c r="C334" s="1835" t="s">
        <v>6162</v>
      </c>
      <c r="D334" s="1835" t="s">
        <v>154</v>
      </c>
      <c r="E334" s="1864">
        <v>1</v>
      </c>
      <c r="F334" s="1855" t="s">
        <v>55</v>
      </c>
      <c r="G334" s="1855" t="s">
        <v>31</v>
      </c>
      <c r="H334" s="1855" t="s">
        <v>32</v>
      </c>
      <c r="I334" s="1855" t="s">
        <v>4736</v>
      </c>
      <c r="J334" s="1855" t="s">
        <v>55</v>
      </c>
      <c r="K334" s="1855" t="s">
        <v>5973</v>
      </c>
      <c r="L334" s="1927">
        <v>30000</v>
      </c>
      <c r="M334" s="1881">
        <v>20400</v>
      </c>
      <c r="N334" s="1855">
        <v>2020.09</v>
      </c>
      <c r="O334" s="1855" t="s">
        <v>5990</v>
      </c>
      <c r="P334" s="1837" t="s">
        <v>5983</v>
      </c>
      <c r="Q334" s="1883">
        <v>13834686587</v>
      </c>
      <c r="R334" s="1837" t="s">
        <v>5984</v>
      </c>
      <c r="S334" s="1892" t="s">
        <v>5872</v>
      </c>
      <c r="T334" s="1829"/>
      <c r="U334" s="1887"/>
    </row>
    <row r="335" spans="1:21" ht="18" customHeight="1">
      <c r="A335" s="1834"/>
      <c r="B335" s="1829" t="s">
        <v>1089</v>
      </c>
      <c r="C335" s="1835" t="s">
        <v>6225</v>
      </c>
      <c r="D335" s="1835" t="s">
        <v>154</v>
      </c>
      <c r="E335" s="1864">
        <v>1</v>
      </c>
      <c r="F335" s="1855" t="s">
        <v>55</v>
      </c>
      <c r="G335" s="1855" t="s">
        <v>31</v>
      </c>
      <c r="H335" s="1855" t="s">
        <v>32</v>
      </c>
      <c r="I335" s="1855" t="s">
        <v>4736</v>
      </c>
      <c r="J335" s="1855" t="s">
        <v>55</v>
      </c>
      <c r="K335" s="1855" t="s">
        <v>5973</v>
      </c>
      <c r="L335" s="1927">
        <v>58849.557522123898</v>
      </c>
      <c r="M335" s="1881">
        <v>40017.699115044248</v>
      </c>
      <c r="N335" s="1855">
        <v>2020.09</v>
      </c>
      <c r="O335" s="1855" t="s">
        <v>5990</v>
      </c>
      <c r="P335" s="1837" t="s">
        <v>5983</v>
      </c>
      <c r="Q335" s="1883">
        <v>13834686587</v>
      </c>
      <c r="R335" s="1837" t="s">
        <v>5984</v>
      </c>
      <c r="S335" s="1892" t="s">
        <v>5872</v>
      </c>
      <c r="T335" s="1829"/>
      <c r="U335" s="1887"/>
    </row>
    <row r="336" spans="1:21" ht="18" customHeight="1">
      <c r="A336" s="1834"/>
      <c r="B336" s="1829" t="s">
        <v>1089</v>
      </c>
      <c r="C336" s="1835" t="s">
        <v>6162</v>
      </c>
      <c r="D336" s="1835" t="s">
        <v>154</v>
      </c>
      <c r="E336" s="1864">
        <v>2</v>
      </c>
      <c r="F336" s="1855" t="s">
        <v>55</v>
      </c>
      <c r="G336" s="1855" t="s">
        <v>31</v>
      </c>
      <c r="H336" s="1855" t="s">
        <v>32</v>
      </c>
      <c r="I336" s="1855" t="s">
        <v>4736</v>
      </c>
      <c r="J336" s="1855" t="s">
        <v>55</v>
      </c>
      <c r="K336" s="1855" t="s">
        <v>5973</v>
      </c>
      <c r="L336" s="1927">
        <v>30973.451327433599</v>
      </c>
      <c r="M336" s="1881">
        <v>21061.946902654869</v>
      </c>
      <c r="N336" s="1855">
        <v>2020.09</v>
      </c>
      <c r="O336" s="1855" t="s">
        <v>5990</v>
      </c>
      <c r="P336" s="1837" t="s">
        <v>5983</v>
      </c>
      <c r="Q336" s="1883">
        <v>13834686587</v>
      </c>
      <c r="R336" s="1837" t="s">
        <v>5984</v>
      </c>
      <c r="S336" s="1892" t="s">
        <v>5872</v>
      </c>
      <c r="T336" s="1829"/>
      <c r="U336" s="1887"/>
    </row>
    <row r="337" spans="1:21" ht="18" customHeight="1">
      <c r="A337" s="1834"/>
      <c r="B337" s="1829" t="s">
        <v>1089</v>
      </c>
      <c r="C337" s="1835" t="s">
        <v>6231</v>
      </c>
      <c r="D337" s="1835" t="s">
        <v>65</v>
      </c>
      <c r="E337" s="1864">
        <v>14</v>
      </c>
      <c r="F337" s="1855" t="s">
        <v>55</v>
      </c>
      <c r="G337" s="1855" t="s">
        <v>31</v>
      </c>
      <c r="H337" s="1855" t="s">
        <v>32</v>
      </c>
      <c r="I337" s="1855" t="s">
        <v>4736</v>
      </c>
      <c r="J337" s="1855" t="s">
        <v>55</v>
      </c>
      <c r="K337" s="1855" t="s">
        <v>5973</v>
      </c>
      <c r="L337" s="1927">
        <v>158584.07079646</v>
      </c>
      <c r="M337" s="1881">
        <v>107837.16814159293</v>
      </c>
      <c r="N337" s="1855">
        <v>2020.09</v>
      </c>
      <c r="O337" s="1855" t="s">
        <v>5990</v>
      </c>
      <c r="P337" s="1837" t="s">
        <v>5983</v>
      </c>
      <c r="Q337" s="1883">
        <v>13834686587</v>
      </c>
      <c r="R337" s="1837" t="s">
        <v>5984</v>
      </c>
      <c r="S337" s="1892" t="s">
        <v>5872</v>
      </c>
      <c r="T337" s="1829"/>
      <c r="U337" s="1887"/>
    </row>
    <row r="338" spans="1:21" ht="18" customHeight="1">
      <c r="A338" s="1834"/>
      <c r="B338" s="1829" t="s">
        <v>1089</v>
      </c>
      <c r="C338" s="1835" t="s">
        <v>6200</v>
      </c>
      <c r="D338" s="1835" t="s">
        <v>65</v>
      </c>
      <c r="E338" s="1864">
        <v>4</v>
      </c>
      <c r="F338" s="1855" t="s">
        <v>55</v>
      </c>
      <c r="G338" s="1855" t="s">
        <v>31</v>
      </c>
      <c r="H338" s="1855" t="s">
        <v>32</v>
      </c>
      <c r="I338" s="1855" t="s">
        <v>4736</v>
      </c>
      <c r="J338" s="1855" t="s">
        <v>55</v>
      </c>
      <c r="K338" s="1855" t="s">
        <v>5973</v>
      </c>
      <c r="L338" s="1927">
        <v>38938.053097345102</v>
      </c>
      <c r="M338" s="1881">
        <v>26477.876106194693</v>
      </c>
      <c r="N338" s="1855">
        <v>2020.09</v>
      </c>
      <c r="O338" s="1855" t="s">
        <v>5990</v>
      </c>
      <c r="P338" s="1837" t="s">
        <v>5983</v>
      </c>
      <c r="Q338" s="1883">
        <v>13834686587</v>
      </c>
      <c r="R338" s="1837" t="s">
        <v>5984</v>
      </c>
      <c r="S338" s="1892" t="s">
        <v>5872</v>
      </c>
      <c r="T338" s="1829"/>
      <c r="U338" s="1887"/>
    </row>
    <row r="339" spans="1:21" ht="18" customHeight="1">
      <c r="A339" s="1834"/>
      <c r="B339" s="1829" t="s">
        <v>1089</v>
      </c>
      <c r="C339" s="1835" t="s">
        <v>6232</v>
      </c>
      <c r="D339" s="1835" t="s">
        <v>65</v>
      </c>
      <c r="E339" s="1864">
        <v>2</v>
      </c>
      <c r="F339" s="1855" t="s">
        <v>55</v>
      </c>
      <c r="G339" s="1855" t="s">
        <v>31</v>
      </c>
      <c r="H339" s="1855" t="s">
        <v>32</v>
      </c>
      <c r="I339" s="1855" t="s">
        <v>4736</v>
      </c>
      <c r="J339" s="1855" t="s">
        <v>55</v>
      </c>
      <c r="K339" s="1855" t="s">
        <v>5973</v>
      </c>
      <c r="L339" s="1927">
        <v>3716.8141592920401</v>
      </c>
      <c r="M339" s="1881">
        <v>2527.4336283185844</v>
      </c>
      <c r="N339" s="1855">
        <v>2020.09</v>
      </c>
      <c r="O339" s="1855" t="s">
        <v>5990</v>
      </c>
      <c r="P339" s="1837" t="s">
        <v>5983</v>
      </c>
      <c r="Q339" s="1883">
        <v>13834686587</v>
      </c>
      <c r="R339" s="1837" t="s">
        <v>5984</v>
      </c>
      <c r="S339" s="1892" t="s">
        <v>5872</v>
      </c>
      <c r="T339" s="1829"/>
      <c r="U339" s="1887"/>
    </row>
    <row r="340" spans="1:21" ht="18" customHeight="1">
      <c r="A340" s="1834"/>
      <c r="B340" s="1829" t="s">
        <v>1089</v>
      </c>
      <c r="C340" s="1836" t="s">
        <v>6233</v>
      </c>
      <c r="D340" s="1835" t="s">
        <v>65</v>
      </c>
      <c r="E340" s="1864">
        <v>2</v>
      </c>
      <c r="F340" s="1855" t="s">
        <v>55</v>
      </c>
      <c r="G340" s="1855" t="s">
        <v>31</v>
      </c>
      <c r="H340" s="1855" t="s">
        <v>32</v>
      </c>
      <c r="I340" s="1855" t="s">
        <v>4736</v>
      </c>
      <c r="J340" s="1855" t="s">
        <v>55</v>
      </c>
      <c r="K340" s="1855" t="s">
        <v>5973</v>
      </c>
      <c r="L340" s="1927">
        <v>1592.9203539823</v>
      </c>
      <c r="M340" s="1881">
        <v>1083.1858407079649</v>
      </c>
      <c r="N340" s="1855">
        <v>2020.09</v>
      </c>
      <c r="O340" s="1855" t="s">
        <v>5990</v>
      </c>
      <c r="P340" s="1837" t="s">
        <v>5983</v>
      </c>
      <c r="Q340" s="1883">
        <v>13834686587</v>
      </c>
      <c r="R340" s="1837" t="s">
        <v>5984</v>
      </c>
      <c r="S340" s="1892" t="s">
        <v>5872</v>
      </c>
      <c r="T340" s="1829"/>
      <c r="U340" s="1887"/>
    </row>
    <row r="341" spans="1:21" ht="18" customHeight="1">
      <c r="A341" s="1834"/>
      <c r="B341" s="1829" t="s">
        <v>1089</v>
      </c>
      <c r="C341" s="1835" t="s">
        <v>6119</v>
      </c>
      <c r="D341" s="1835" t="s">
        <v>65</v>
      </c>
      <c r="E341" s="1864">
        <v>74</v>
      </c>
      <c r="F341" s="1855" t="s">
        <v>55</v>
      </c>
      <c r="G341" s="1855" t="s">
        <v>31</v>
      </c>
      <c r="H341" s="1855" t="s">
        <v>32</v>
      </c>
      <c r="I341" s="1855" t="s">
        <v>4736</v>
      </c>
      <c r="J341" s="1855" t="s">
        <v>55</v>
      </c>
      <c r="K341" s="1855" t="s">
        <v>5973</v>
      </c>
      <c r="L341" s="1927">
        <v>12115.0442477876</v>
      </c>
      <c r="M341" s="1881">
        <v>8238.2300884955766</v>
      </c>
      <c r="N341" s="1855">
        <v>2020.09</v>
      </c>
      <c r="O341" s="1855" t="s">
        <v>5990</v>
      </c>
      <c r="P341" s="1837" t="s">
        <v>5983</v>
      </c>
      <c r="Q341" s="1883">
        <v>13834686587</v>
      </c>
      <c r="R341" s="1837" t="s">
        <v>5984</v>
      </c>
      <c r="S341" s="1892" t="s">
        <v>5872</v>
      </c>
      <c r="T341" s="1829"/>
      <c r="U341" s="1887"/>
    </row>
    <row r="342" spans="1:21" ht="18" customHeight="1">
      <c r="A342" s="1834"/>
      <c r="B342" s="1829" t="s">
        <v>1089</v>
      </c>
      <c r="C342" s="1835" t="s">
        <v>6234</v>
      </c>
      <c r="D342" s="1835" t="s">
        <v>65</v>
      </c>
      <c r="E342" s="1864">
        <v>1</v>
      </c>
      <c r="F342" s="1855" t="s">
        <v>55</v>
      </c>
      <c r="G342" s="1855" t="s">
        <v>31</v>
      </c>
      <c r="H342" s="1855" t="s">
        <v>32</v>
      </c>
      <c r="I342" s="1855" t="s">
        <v>4736</v>
      </c>
      <c r="J342" s="1855" t="s">
        <v>55</v>
      </c>
      <c r="K342" s="1855" t="s">
        <v>5973</v>
      </c>
      <c r="L342" s="1927">
        <v>156283.185840708</v>
      </c>
      <c r="M342" s="1881">
        <v>106272.56637168142</v>
      </c>
      <c r="N342" s="1855">
        <v>2020.09</v>
      </c>
      <c r="O342" s="1855" t="s">
        <v>5990</v>
      </c>
      <c r="P342" s="1837" t="s">
        <v>5983</v>
      </c>
      <c r="Q342" s="1883">
        <v>13834686587</v>
      </c>
      <c r="R342" s="1837" t="s">
        <v>5984</v>
      </c>
      <c r="S342" s="1892" t="s">
        <v>5872</v>
      </c>
      <c r="T342" s="1829"/>
      <c r="U342" s="1887"/>
    </row>
    <row r="343" spans="1:21" ht="18" customHeight="1">
      <c r="A343" s="1834"/>
      <c r="B343" s="1829" t="s">
        <v>1089</v>
      </c>
      <c r="C343" s="1835" t="s">
        <v>6235</v>
      </c>
      <c r="D343" s="1835" t="s">
        <v>65</v>
      </c>
      <c r="E343" s="1864">
        <v>1</v>
      </c>
      <c r="F343" s="1855" t="s">
        <v>55</v>
      </c>
      <c r="G343" s="1855" t="s">
        <v>31</v>
      </c>
      <c r="H343" s="1855" t="s">
        <v>32</v>
      </c>
      <c r="I343" s="1855" t="s">
        <v>4736</v>
      </c>
      <c r="J343" s="1855" t="s">
        <v>55</v>
      </c>
      <c r="K343" s="1855" t="s">
        <v>5973</v>
      </c>
      <c r="L343" s="1927">
        <v>104159.292035398</v>
      </c>
      <c r="M343" s="1881">
        <v>70828.318584070788</v>
      </c>
      <c r="N343" s="1855">
        <v>2020.09</v>
      </c>
      <c r="O343" s="1855" t="s">
        <v>5990</v>
      </c>
      <c r="P343" s="1837" t="s">
        <v>5983</v>
      </c>
      <c r="Q343" s="1883">
        <v>13834686587</v>
      </c>
      <c r="R343" s="1837" t="s">
        <v>5984</v>
      </c>
      <c r="S343" s="1892" t="s">
        <v>5872</v>
      </c>
      <c r="T343" s="1829"/>
      <c r="U343" s="1887"/>
    </row>
    <row r="344" spans="1:21" ht="18" customHeight="1">
      <c r="A344" s="1834"/>
      <c r="B344" s="1829" t="s">
        <v>1089</v>
      </c>
      <c r="C344" s="1835" t="s">
        <v>6236</v>
      </c>
      <c r="D344" s="1835" t="s">
        <v>65</v>
      </c>
      <c r="E344" s="1864">
        <v>1</v>
      </c>
      <c r="F344" s="1855" t="s">
        <v>55</v>
      </c>
      <c r="G344" s="1855" t="s">
        <v>31</v>
      </c>
      <c r="H344" s="1855" t="s">
        <v>32</v>
      </c>
      <c r="I344" s="1855" t="s">
        <v>4736</v>
      </c>
      <c r="J344" s="1855" t="s">
        <v>55</v>
      </c>
      <c r="K344" s="1855" t="s">
        <v>5973</v>
      </c>
      <c r="L344" s="1927">
        <v>52920.353982300898</v>
      </c>
      <c r="M344" s="1881">
        <v>35985.840707964606</v>
      </c>
      <c r="N344" s="1855">
        <v>2020.09</v>
      </c>
      <c r="O344" s="1855" t="s">
        <v>5990</v>
      </c>
      <c r="P344" s="1837" t="s">
        <v>5983</v>
      </c>
      <c r="Q344" s="1883">
        <v>13834686587</v>
      </c>
      <c r="R344" s="1837" t="s">
        <v>5984</v>
      </c>
      <c r="S344" s="1892" t="s">
        <v>5872</v>
      </c>
      <c r="T344" s="1829"/>
      <c r="U344" s="1887"/>
    </row>
    <row r="345" spans="1:21" ht="18" customHeight="1">
      <c r="A345" s="1834"/>
      <c r="B345" s="1829" t="s">
        <v>1089</v>
      </c>
      <c r="C345" s="1836" t="s">
        <v>6237</v>
      </c>
      <c r="D345" s="1835" t="s">
        <v>65</v>
      </c>
      <c r="E345" s="1864">
        <v>3</v>
      </c>
      <c r="F345" s="1855" t="s">
        <v>55</v>
      </c>
      <c r="G345" s="1855" t="s">
        <v>31</v>
      </c>
      <c r="H345" s="1855" t="s">
        <v>32</v>
      </c>
      <c r="I345" s="1855" t="s">
        <v>4736</v>
      </c>
      <c r="J345" s="1855" t="s">
        <v>55</v>
      </c>
      <c r="K345" s="1855" t="s">
        <v>5973</v>
      </c>
      <c r="L345" s="1927">
        <v>9026.5486725663704</v>
      </c>
      <c r="M345" s="1881">
        <v>6138.0530973451332</v>
      </c>
      <c r="N345" s="1855">
        <v>2020.09</v>
      </c>
      <c r="O345" s="1855" t="s">
        <v>5990</v>
      </c>
      <c r="P345" s="1837" t="s">
        <v>5983</v>
      </c>
      <c r="Q345" s="1883">
        <v>13834686587</v>
      </c>
      <c r="R345" s="1837" t="s">
        <v>5984</v>
      </c>
      <c r="S345" s="1892" t="s">
        <v>5872</v>
      </c>
      <c r="T345" s="1829"/>
      <c r="U345" s="1887"/>
    </row>
    <row r="346" spans="1:21" ht="18" customHeight="1">
      <c r="A346" s="1834"/>
      <c r="B346" s="1829" t="s">
        <v>1089</v>
      </c>
      <c r="C346" s="1835" t="s">
        <v>6119</v>
      </c>
      <c r="D346" s="1835" t="s">
        <v>65</v>
      </c>
      <c r="E346" s="1864">
        <v>12</v>
      </c>
      <c r="F346" s="1855" t="s">
        <v>55</v>
      </c>
      <c r="G346" s="1855" t="s">
        <v>31</v>
      </c>
      <c r="H346" s="1855" t="s">
        <v>32</v>
      </c>
      <c r="I346" s="1855" t="s">
        <v>4736</v>
      </c>
      <c r="J346" s="1855" t="s">
        <v>55</v>
      </c>
      <c r="K346" s="1855" t="s">
        <v>5973</v>
      </c>
      <c r="L346" s="1927">
        <v>2495.5752212389398</v>
      </c>
      <c r="M346" s="1881">
        <v>1696.9911504424781</v>
      </c>
      <c r="N346" s="1855">
        <v>2020.09</v>
      </c>
      <c r="O346" s="1855" t="s">
        <v>5990</v>
      </c>
      <c r="P346" s="1837" t="s">
        <v>5983</v>
      </c>
      <c r="Q346" s="1883">
        <v>13834686587</v>
      </c>
      <c r="R346" s="1837" t="s">
        <v>5984</v>
      </c>
      <c r="S346" s="1892" t="s">
        <v>5872</v>
      </c>
      <c r="T346" s="1829"/>
      <c r="U346" s="1887"/>
    </row>
    <row r="347" spans="1:21" ht="18" customHeight="1">
      <c r="A347" s="1834"/>
      <c r="B347" s="1829" t="s">
        <v>1089</v>
      </c>
      <c r="C347" s="1835" t="s">
        <v>6238</v>
      </c>
      <c r="D347" s="1835" t="s">
        <v>1103</v>
      </c>
      <c r="E347" s="1864">
        <v>8.4</v>
      </c>
      <c r="F347" s="1855" t="s">
        <v>55</v>
      </c>
      <c r="G347" s="1855" t="s">
        <v>31</v>
      </c>
      <c r="H347" s="1855" t="s">
        <v>32</v>
      </c>
      <c r="I347" s="1855" t="s">
        <v>4736</v>
      </c>
      <c r="J347" s="1855" t="s">
        <v>55</v>
      </c>
      <c r="K347" s="1855" t="s">
        <v>5973</v>
      </c>
      <c r="L347" s="1927">
        <v>4311.50442477876</v>
      </c>
      <c r="M347" s="1881">
        <v>2931.8230088495579</v>
      </c>
      <c r="N347" s="1855">
        <v>2020.09</v>
      </c>
      <c r="O347" s="1855" t="s">
        <v>5990</v>
      </c>
      <c r="P347" s="1837" t="s">
        <v>5983</v>
      </c>
      <c r="Q347" s="1883">
        <v>13834686587</v>
      </c>
      <c r="R347" s="1837" t="s">
        <v>5984</v>
      </c>
      <c r="S347" s="1892" t="s">
        <v>5872</v>
      </c>
      <c r="T347" s="1829"/>
      <c r="U347" s="1887"/>
    </row>
    <row r="348" spans="1:21" ht="18" customHeight="1">
      <c r="A348" s="1834"/>
      <c r="B348" s="1829" t="s">
        <v>1089</v>
      </c>
      <c r="C348" s="1835" t="s">
        <v>6239</v>
      </c>
      <c r="D348" s="1835" t="s">
        <v>1103</v>
      </c>
      <c r="E348" s="1864">
        <v>7</v>
      </c>
      <c r="F348" s="1855" t="s">
        <v>55</v>
      </c>
      <c r="G348" s="1855" t="s">
        <v>31</v>
      </c>
      <c r="H348" s="1855" t="s">
        <v>32</v>
      </c>
      <c r="I348" s="1855" t="s">
        <v>4736</v>
      </c>
      <c r="J348" s="1855" t="s">
        <v>55</v>
      </c>
      <c r="K348" s="1855" t="s">
        <v>5973</v>
      </c>
      <c r="L348" s="1927">
        <v>3592.9203539823002</v>
      </c>
      <c r="M348" s="1881">
        <v>2443.1858407079644</v>
      </c>
      <c r="N348" s="1855">
        <v>2020.09</v>
      </c>
      <c r="O348" s="1855" t="s">
        <v>5990</v>
      </c>
      <c r="P348" s="1837" t="s">
        <v>5983</v>
      </c>
      <c r="Q348" s="1883">
        <v>13834686587</v>
      </c>
      <c r="R348" s="1837" t="s">
        <v>5984</v>
      </c>
      <c r="S348" s="1892" t="s">
        <v>5872</v>
      </c>
      <c r="T348" s="1829"/>
      <c r="U348" s="1887"/>
    </row>
    <row r="349" spans="1:21" ht="18" customHeight="1">
      <c r="A349" s="1834"/>
      <c r="B349" s="1829" t="s">
        <v>1089</v>
      </c>
      <c r="C349" s="1836" t="s">
        <v>6240</v>
      </c>
      <c r="D349" s="1835" t="s">
        <v>65</v>
      </c>
      <c r="E349" s="1864">
        <v>1</v>
      </c>
      <c r="F349" s="1855" t="s">
        <v>55</v>
      </c>
      <c r="G349" s="1855" t="s">
        <v>31</v>
      </c>
      <c r="H349" s="1855" t="s">
        <v>32</v>
      </c>
      <c r="I349" s="1855" t="s">
        <v>4736</v>
      </c>
      <c r="J349" s="1855" t="s">
        <v>55</v>
      </c>
      <c r="K349" s="1855" t="s">
        <v>5973</v>
      </c>
      <c r="L349" s="1927">
        <v>3008.84955752212</v>
      </c>
      <c r="M349" s="1881">
        <v>2046.0176991150445</v>
      </c>
      <c r="N349" s="1855">
        <v>2020.09</v>
      </c>
      <c r="O349" s="1855" t="s">
        <v>5990</v>
      </c>
      <c r="P349" s="1837" t="s">
        <v>5983</v>
      </c>
      <c r="Q349" s="1883">
        <v>13834686587</v>
      </c>
      <c r="R349" s="1837" t="s">
        <v>5984</v>
      </c>
      <c r="S349" s="1892" t="s">
        <v>5872</v>
      </c>
      <c r="T349" s="1829"/>
      <c r="U349" s="1887"/>
    </row>
    <row r="350" spans="1:21" ht="18" customHeight="1">
      <c r="A350" s="1834"/>
      <c r="B350" s="1829" t="s">
        <v>1089</v>
      </c>
      <c r="C350" s="1836" t="s">
        <v>6241</v>
      </c>
      <c r="D350" s="1835" t="s">
        <v>65</v>
      </c>
      <c r="E350" s="1864">
        <v>1</v>
      </c>
      <c r="F350" s="1855" t="s">
        <v>55</v>
      </c>
      <c r="G350" s="1855" t="s">
        <v>31</v>
      </c>
      <c r="H350" s="1855" t="s">
        <v>32</v>
      </c>
      <c r="I350" s="1855" t="s">
        <v>4736</v>
      </c>
      <c r="J350" s="1855" t="s">
        <v>55</v>
      </c>
      <c r="K350" s="1855" t="s">
        <v>5973</v>
      </c>
      <c r="L350" s="1927">
        <v>6017.69911504425</v>
      </c>
      <c r="M350" s="1881">
        <v>4092.035398230089</v>
      </c>
      <c r="N350" s="1855">
        <v>2020.09</v>
      </c>
      <c r="O350" s="1855" t="s">
        <v>5990</v>
      </c>
      <c r="P350" s="1837" t="s">
        <v>5983</v>
      </c>
      <c r="Q350" s="1883">
        <v>13834686587</v>
      </c>
      <c r="R350" s="1837" t="s">
        <v>5984</v>
      </c>
      <c r="S350" s="1892" t="s">
        <v>5872</v>
      </c>
      <c r="T350" s="1829"/>
      <c r="U350" s="1887"/>
    </row>
    <row r="351" spans="1:21" ht="18" customHeight="1">
      <c r="A351" s="1834"/>
      <c r="B351" s="1829" t="s">
        <v>1089</v>
      </c>
      <c r="C351" s="1836" t="s">
        <v>6242</v>
      </c>
      <c r="D351" s="1835" t="s">
        <v>65</v>
      </c>
      <c r="E351" s="1864">
        <v>2</v>
      </c>
      <c r="F351" s="1855" t="s">
        <v>55</v>
      </c>
      <c r="G351" s="1855" t="s">
        <v>31</v>
      </c>
      <c r="H351" s="1855" t="s">
        <v>32</v>
      </c>
      <c r="I351" s="1855" t="s">
        <v>4736</v>
      </c>
      <c r="J351" s="1855" t="s">
        <v>55</v>
      </c>
      <c r="K351" s="1855" t="s">
        <v>5973</v>
      </c>
      <c r="L351" s="1927">
        <v>849.55752212389405</v>
      </c>
      <c r="M351" s="1881">
        <v>577.69911504424795</v>
      </c>
      <c r="N351" s="1855">
        <v>2020.09</v>
      </c>
      <c r="O351" s="1855" t="s">
        <v>5990</v>
      </c>
      <c r="P351" s="1837" t="s">
        <v>5983</v>
      </c>
      <c r="Q351" s="1883">
        <v>13834686587</v>
      </c>
      <c r="R351" s="1837" t="s">
        <v>5984</v>
      </c>
      <c r="S351" s="1892" t="s">
        <v>5872</v>
      </c>
      <c r="T351" s="1829"/>
      <c r="U351" s="1887"/>
    </row>
    <row r="352" spans="1:21" ht="18" customHeight="1">
      <c r="A352" s="1834"/>
      <c r="B352" s="1829" t="s">
        <v>1089</v>
      </c>
      <c r="C352" s="1836" t="s">
        <v>6243</v>
      </c>
      <c r="D352" s="1835" t="s">
        <v>65</v>
      </c>
      <c r="E352" s="1864">
        <v>1</v>
      </c>
      <c r="F352" s="1855" t="s">
        <v>55</v>
      </c>
      <c r="G352" s="1855" t="s">
        <v>31</v>
      </c>
      <c r="H352" s="1855" t="s">
        <v>32</v>
      </c>
      <c r="I352" s="1855" t="s">
        <v>4736</v>
      </c>
      <c r="J352" s="1855" t="s">
        <v>55</v>
      </c>
      <c r="K352" s="1855" t="s">
        <v>5973</v>
      </c>
      <c r="L352" s="1927">
        <v>16814.159292035401</v>
      </c>
      <c r="M352" s="1881">
        <v>11433.628318584073</v>
      </c>
      <c r="N352" s="1855">
        <v>2020.09</v>
      </c>
      <c r="O352" s="1855" t="s">
        <v>5990</v>
      </c>
      <c r="P352" s="1837" t="s">
        <v>5983</v>
      </c>
      <c r="Q352" s="1883">
        <v>13834686587</v>
      </c>
      <c r="R352" s="1837" t="s">
        <v>5984</v>
      </c>
      <c r="S352" s="1892" t="s">
        <v>5872</v>
      </c>
      <c r="T352" s="1829"/>
      <c r="U352" s="1887"/>
    </row>
    <row r="353" spans="1:23" ht="18" customHeight="1">
      <c r="A353" s="1834"/>
      <c r="B353" s="1829" t="s">
        <v>1089</v>
      </c>
      <c r="C353" s="1836" t="s">
        <v>6244</v>
      </c>
      <c r="D353" s="1835" t="s">
        <v>65</v>
      </c>
      <c r="E353" s="1864">
        <v>2</v>
      </c>
      <c r="F353" s="1855" t="s">
        <v>55</v>
      </c>
      <c r="G353" s="1855" t="s">
        <v>31</v>
      </c>
      <c r="H353" s="1855" t="s">
        <v>32</v>
      </c>
      <c r="I353" s="1855" t="s">
        <v>4736</v>
      </c>
      <c r="J353" s="1855" t="s">
        <v>55</v>
      </c>
      <c r="K353" s="1855" t="s">
        <v>5973</v>
      </c>
      <c r="L353" s="1927">
        <v>2654.8672566371702</v>
      </c>
      <c r="M353" s="1881">
        <v>1805.3097345132742</v>
      </c>
      <c r="N353" s="1855">
        <v>2020.09</v>
      </c>
      <c r="O353" s="1855" t="s">
        <v>5990</v>
      </c>
      <c r="P353" s="1837" t="s">
        <v>5983</v>
      </c>
      <c r="Q353" s="1883">
        <v>13834686587</v>
      </c>
      <c r="R353" s="1837" t="s">
        <v>5984</v>
      </c>
      <c r="S353" s="1892" t="s">
        <v>5872</v>
      </c>
      <c r="T353" s="1829"/>
      <c r="U353" s="1887"/>
    </row>
    <row r="354" spans="1:23" ht="18" customHeight="1">
      <c r="A354" s="1834"/>
      <c r="B354" s="1829" t="s">
        <v>1089</v>
      </c>
      <c r="C354" s="1836" t="s">
        <v>6245</v>
      </c>
      <c r="D354" s="1835" t="s">
        <v>65</v>
      </c>
      <c r="E354" s="1864">
        <v>1</v>
      </c>
      <c r="F354" s="1855" t="s">
        <v>55</v>
      </c>
      <c r="G354" s="1855" t="s">
        <v>31</v>
      </c>
      <c r="H354" s="1855" t="s">
        <v>32</v>
      </c>
      <c r="I354" s="1855" t="s">
        <v>4736</v>
      </c>
      <c r="J354" s="1855" t="s">
        <v>55</v>
      </c>
      <c r="K354" s="1855" t="s">
        <v>5973</v>
      </c>
      <c r="L354" s="1927">
        <v>4000</v>
      </c>
      <c r="M354" s="1881">
        <v>2720</v>
      </c>
      <c r="N354" s="1855">
        <v>2020.09</v>
      </c>
      <c r="O354" s="1855" t="s">
        <v>5990</v>
      </c>
      <c r="P354" s="1837" t="s">
        <v>5983</v>
      </c>
      <c r="Q354" s="1883">
        <v>13834686587</v>
      </c>
      <c r="R354" s="1837" t="s">
        <v>5984</v>
      </c>
      <c r="S354" s="1892" t="s">
        <v>5872</v>
      </c>
      <c r="T354" s="1829"/>
      <c r="U354" s="1887"/>
    </row>
    <row r="355" spans="1:23" ht="18" customHeight="1">
      <c r="A355" s="1834"/>
      <c r="B355" s="1829" t="s">
        <v>1089</v>
      </c>
      <c r="C355" s="1836" t="s">
        <v>6246</v>
      </c>
      <c r="D355" s="1835" t="s">
        <v>65</v>
      </c>
      <c r="E355" s="1864">
        <v>1</v>
      </c>
      <c r="F355" s="1855" t="s">
        <v>55</v>
      </c>
      <c r="G355" s="1855" t="s">
        <v>31</v>
      </c>
      <c r="H355" s="1855" t="s">
        <v>32</v>
      </c>
      <c r="I355" s="1855" t="s">
        <v>4736</v>
      </c>
      <c r="J355" s="1855" t="s">
        <v>55</v>
      </c>
      <c r="K355" s="1855" t="s">
        <v>5973</v>
      </c>
      <c r="L355" s="1927">
        <v>3097.34513274336</v>
      </c>
      <c r="M355" s="1881">
        <v>2106.1946902654868</v>
      </c>
      <c r="N355" s="1855">
        <v>2020.09</v>
      </c>
      <c r="O355" s="1855" t="s">
        <v>5990</v>
      </c>
      <c r="P355" s="1837" t="s">
        <v>5983</v>
      </c>
      <c r="Q355" s="1883">
        <v>13834686587</v>
      </c>
      <c r="R355" s="1837" t="s">
        <v>5984</v>
      </c>
      <c r="S355" s="1892" t="s">
        <v>5872</v>
      </c>
      <c r="T355" s="1829"/>
      <c r="U355" s="1887"/>
    </row>
    <row r="356" spans="1:23" ht="18" customHeight="1">
      <c r="A356" s="1834"/>
      <c r="B356" s="1829" t="s">
        <v>1089</v>
      </c>
      <c r="C356" s="1836" t="s">
        <v>6247</v>
      </c>
      <c r="D356" s="1835" t="s">
        <v>65</v>
      </c>
      <c r="E356" s="1864">
        <v>5</v>
      </c>
      <c r="F356" s="1855" t="s">
        <v>55</v>
      </c>
      <c r="G356" s="1855" t="s">
        <v>31</v>
      </c>
      <c r="H356" s="1855" t="s">
        <v>32</v>
      </c>
      <c r="I356" s="1855" t="s">
        <v>4736</v>
      </c>
      <c r="J356" s="1855" t="s">
        <v>55</v>
      </c>
      <c r="K356" s="1855" t="s">
        <v>5973</v>
      </c>
      <c r="L356" s="1927">
        <v>8849.5575221238905</v>
      </c>
      <c r="M356" s="1881">
        <v>6017.6991150442482</v>
      </c>
      <c r="N356" s="1855">
        <v>2020.09</v>
      </c>
      <c r="O356" s="1855" t="s">
        <v>5990</v>
      </c>
      <c r="P356" s="1837" t="s">
        <v>5983</v>
      </c>
      <c r="Q356" s="1883">
        <v>13834686587</v>
      </c>
      <c r="R356" s="1837" t="s">
        <v>5984</v>
      </c>
      <c r="S356" s="1892" t="s">
        <v>5872</v>
      </c>
      <c r="T356" s="1829"/>
      <c r="U356" s="1887"/>
    </row>
    <row r="357" spans="1:23" ht="18" customHeight="1">
      <c r="A357" s="1834"/>
      <c r="B357" s="1829" t="s">
        <v>1089</v>
      </c>
      <c r="C357" s="1945" t="s">
        <v>6248</v>
      </c>
      <c r="D357" s="1945" t="s">
        <v>154</v>
      </c>
      <c r="E357" s="1946">
        <v>1</v>
      </c>
      <c r="F357" s="1854" t="s">
        <v>55</v>
      </c>
      <c r="G357" s="1855" t="s">
        <v>31</v>
      </c>
      <c r="H357" s="1865" t="s">
        <v>32</v>
      </c>
      <c r="I357" s="1854" t="s">
        <v>55</v>
      </c>
      <c r="J357" s="1857" t="s">
        <v>55</v>
      </c>
      <c r="K357" s="1857" t="s">
        <v>55</v>
      </c>
      <c r="L357" s="1927">
        <v>31470</v>
      </c>
      <c r="M357" s="1835">
        <v>9441</v>
      </c>
      <c r="N357" s="1855">
        <v>2019.08</v>
      </c>
      <c r="O357" s="1857" t="s">
        <v>5869</v>
      </c>
      <c r="P357" s="1837" t="s">
        <v>6249</v>
      </c>
      <c r="Q357" s="1885">
        <v>18811021868</v>
      </c>
      <c r="R357" s="1837" t="s">
        <v>6250</v>
      </c>
      <c r="S357" s="1947" t="s">
        <v>5872</v>
      </c>
      <c r="T357" s="1829"/>
      <c r="U357" s="1887"/>
    </row>
    <row r="358" spans="1:23" ht="18" customHeight="1">
      <c r="A358" s="1834"/>
      <c r="B358" s="1829" t="s">
        <v>1089</v>
      </c>
      <c r="C358" s="1945" t="s">
        <v>6251</v>
      </c>
      <c r="D358" s="1945" t="s">
        <v>154</v>
      </c>
      <c r="E358" s="1946">
        <v>8</v>
      </c>
      <c r="F358" s="1854" t="s">
        <v>55</v>
      </c>
      <c r="G358" s="1855" t="s">
        <v>31</v>
      </c>
      <c r="H358" s="1865" t="s">
        <v>32</v>
      </c>
      <c r="I358" s="1854" t="s">
        <v>55</v>
      </c>
      <c r="J358" s="1857" t="s">
        <v>55</v>
      </c>
      <c r="K358" s="1857" t="s">
        <v>55</v>
      </c>
      <c r="L358" s="1927">
        <v>106960</v>
      </c>
      <c r="M358" s="1835">
        <v>32088</v>
      </c>
      <c r="N358" s="1855">
        <v>2019.08</v>
      </c>
      <c r="O358" s="1857" t="s">
        <v>5869</v>
      </c>
      <c r="P358" s="1837" t="s">
        <v>6249</v>
      </c>
      <c r="Q358" s="1885">
        <v>18811021868</v>
      </c>
      <c r="R358" s="1837" t="s">
        <v>6250</v>
      </c>
      <c r="S358" s="1947" t="s">
        <v>5872</v>
      </c>
      <c r="T358" s="1829"/>
      <c r="U358" s="1887"/>
      <c r="W358" s="1948"/>
    </row>
    <row r="359" spans="1:23" ht="18" customHeight="1">
      <c r="A359" s="1834"/>
      <c r="B359" s="1829" t="s">
        <v>1089</v>
      </c>
      <c r="C359" s="1945" t="s">
        <v>6251</v>
      </c>
      <c r="D359" s="1945" t="s">
        <v>154</v>
      </c>
      <c r="E359" s="1946">
        <v>2</v>
      </c>
      <c r="F359" s="1854" t="s">
        <v>55</v>
      </c>
      <c r="G359" s="1855" t="s">
        <v>31</v>
      </c>
      <c r="H359" s="1865" t="s">
        <v>32</v>
      </c>
      <c r="I359" s="1854" t="s">
        <v>55</v>
      </c>
      <c r="J359" s="1857" t="s">
        <v>55</v>
      </c>
      <c r="K359" s="1857" t="s">
        <v>55</v>
      </c>
      <c r="L359" s="1927">
        <v>18840</v>
      </c>
      <c r="M359" s="1835">
        <v>5652</v>
      </c>
      <c r="N359" s="1855">
        <v>2019.08</v>
      </c>
      <c r="O359" s="1857" t="s">
        <v>5869</v>
      </c>
      <c r="P359" s="1837" t="s">
        <v>6249</v>
      </c>
      <c r="Q359" s="1885">
        <v>18811021868</v>
      </c>
      <c r="R359" s="1837" t="s">
        <v>6250</v>
      </c>
      <c r="S359" s="1947" t="s">
        <v>5872</v>
      </c>
      <c r="T359" s="1829"/>
      <c r="U359" s="1887"/>
      <c r="W359" s="1948"/>
    </row>
    <row r="360" spans="1:23" ht="18" customHeight="1">
      <c r="A360" s="1834"/>
      <c r="B360" s="1829" t="s">
        <v>1089</v>
      </c>
      <c r="C360" s="1945" t="s">
        <v>6252</v>
      </c>
      <c r="D360" s="1945" t="s">
        <v>154</v>
      </c>
      <c r="E360" s="1946">
        <v>17</v>
      </c>
      <c r="F360" s="1854" t="s">
        <v>55</v>
      </c>
      <c r="G360" s="1855" t="s">
        <v>31</v>
      </c>
      <c r="H360" s="1865" t="s">
        <v>32</v>
      </c>
      <c r="I360" s="1854" t="s">
        <v>55</v>
      </c>
      <c r="J360" s="1857" t="s">
        <v>55</v>
      </c>
      <c r="K360" s="1857" t="s">
        <v>55</v>
      </c>
      <c r="L360" s="1927">
        <v>337025</v>
      </c>
      <c r="M360" s="1835">
        <v>101107.5</v>
      </c>
      <c r="N360" s="1855">
        <v>2019.08</v>
      </c>
      <c r="O360" s="1857" t="s">
        <v>5869</v>
      </c>
      <c r="P360" s="1837" t="s">
        <v>6249</v>
      </c>
      <c r="Q360" s="1885">
        <v>18811021868</v>
      </c>
      <c r="R360" s="1837" t="s">
        <v>6250</v>
      </c>
      <c r="S360" s="1947" t="s">
        <v>5872</v>
      </c>
      <c r="T360" s="1829"/>
      <c r="U360" s="1887"/>
      <c r="W360" s="1948"/>
    </row>
    <row r="361" spans="1:23" ht="18" customHeight="1">
      <c r="A361" s="1834"/>
      <c r="B361" s="1829" t="s">
        <v>1089</v>
      </c>
      <c r="C361" s="1945" t="s">
        <v>6253</v>
      </c>
      <c r="D361" s="1945" t="s">
        <v>1275</v>
      </c>
      <c r="E361" s="1946">
        <v>2</v>
      </c>
      <c r="F361" s="1854" t="s">
        <v>55</v>
      </c>
      <c r="G361" s="1855" t="s">
        <v>31</v>
      </c>
      <c r="H361" s="1865" t="s">
        <v>32</v>
      </c>
      <c r="I361" s="1854" t="s">
        <v>55</v>
      </c>
      <c r="J361" s="1857" t="s">
        <v>55</v>
      </c>
      <c r="K361" s="1857" t="s">
        <v>55</v>
      </c>
      <c r="L361" s="1927">
        <v>18120</v>
      </c>
      <c r="M361" s="1835">
        <v>5436</v>
      </c>
      <c r="N361" s="1855">
        <v>2019.08</v>
      </c>
      <c r="O361" s="1857" t="s">
        <v>5869</v>
      </c>
      <c r="P361" s="1837" t="s">
        <v>6249</v>
      </c>
      <c r="Q361" s="1885">
        <v>18811021868</v>
      </c>
      <c r="R361" s="1837" t="s">
        <v>6250</v>
      </c>
      <c r="S361" s="1947" t="s">
        <v>5872</v>
      </c>
      <c r="T361" s="1829"/>
      <c r="U361" s="1887"/>
      <c r="W361" s="1948"/>
    </row>
    <row r="362" spans="1:23" ht="18" customHeight="1">
      <c r="A362" s="1834"/>
      <c r="B362" s="1829" t="s">
        <v>1089</v>
      </c>
      <c r="C362" s="1945" t="s">
        <v>6254</v>
      </c>
      <c r="D362" s="1945" t="s">
        <v>1275</v>
      </c>
      <c r="E362" s="1946">
        <v>4.5</v>
      </c>
      <c r="F362" s="1854" t="s">
        <v>55</v>
      </c>
      <c r="G362" s="1855" t="s">
        <v>31</v>
      </c>
      <c r="H362" s="1865" t="s">
        <v>32</v>
      </c>
      <c r="I362" s="1854" t="s">
        <v>55</v>
      </c>
      <c r="J362" s="1857" t="s">
        <v>55</v>
      </c>
      <c r="K362" s="1857" t="s">
        <v>55</v>
      </c>
      <c r="L362" s="1927">
        <v>3375</v>
      </c>
      <c r="M362" s="1835">
        <v>1012.5</v>
      </c>
      <c r="N362" s="1855">
        <v>2019.08</v>
      </c>
      <c r="O362" s="1857" t="s">
        <v>5869</v>
      </c>
      <c r="P362" s="1837" t="s">
        <v>6249</v>
      </c>
      <c r="Q362" s="1885">
        <v>18811021868</v>
      </c>
      <c r="R362" s="1837" t="s">
        <v>6250</v>
      </c>
      <c r="S362" s="1947" t="s">
        <v>5872</v>
      </c>
      <c r="T362" s="1829"/>
      <c r="U362" s="1887"/>
      <c r="W362" s="1948"/>
    </row>
    <row r="363" spans="1:23" ht="18" customHeight="1">
      <c r="A363" s="1834"/>
      <c r="B363" s="1829" t="s">
        <v>1089</v>
      </c>
      <c r="C363" s="1932" t="s">
        <v>6255</v>
      </c>
      <c r="D363" s="1932" t="s">
        <v>1275</v>
      </c>
      <c r="E363" s="1946">
        <v>4</v>
      </c>
      <c r="F363" s="1854" t="s">
        <v>55</v>
      </c>
      <c r="G363" s="1855" t="s">
        <v>31</v>
      </c>
      <c r="H363" s="1865" t="s">
        <v>32</v>
      </c>
      <c r="I363" s="1854" t="s">
        <v>55</v>
      </c>
      <c r="J363" s="1857" t="s">
        <v>55</v>
      </c>
      <c r="K363" s="1857" t="s">
        <v>55</v>
      </c>
      <c r="L363" s="1927">
        <v>1206.8966</v>
      </c>
      <c r="M363" s="1835">
        <v>362.06898000000001</v>
      </c>
      <c r="N363" s="1855">
        <v>2019.08</v>
      </c>
      <c r="O363" s="1857" t="s">
        <v>5869</v>
      </c>
      <c r="P363" s="1837" t="s">
        <v>6249</v>
      </c>
      <c r="Q363" s="1885">
        <v>18811021868</v>
      </c>
      <c r="R363" s="1837" t="s">
        <v>6250</v>
      </c>
      <c r="S363" s="1947" t="s">
        <v>5872</v>
      </c>
      <c r="T363" s="1829"/>
      <c r="U363" s="1887"/>
      <c r="W363" s="1948"/>
    </row>
    <row r="364" spans="1:23" ht="18" customHeight="1">
      <c r="A364" s="1834"/>
      <c r="B364" s="1829" t="s">
        <v>1089</v>
      </c>
      <c r="C364" s="1949" t="s">
        <v>6256</v>
      </c>
      <c r="D364" s="1949" t="s">
        <v>1092</v>
      </c>
      <c r="E364" s="1946">
        <v>1</v>
      </c>
      <c r="F364" s="1854" t="s">
        <v>55</v>
      </c>
      <c r="G364" s="1855" t="s">
        <v>31</v>
      </c>
      <c r="H364" s="1865" t="s">
        <v>32</v>
      </c>
      <c r="I364" s="1854" t="s">
        <v>55</v>
      </c>
      <c r="J364" s="1857" t="s">
        <v>55</v>
      </c>
      <c r="K364" s="1857" t="s">
        <v>55</v>
      </c>
      <c r="L364" s="1927">
        <v>16379.310299999999</v>
      </c>
      <c r="M364" s="1835">
        <v>4913.7930900000001</v>
      </c>
      <c r="N364" s="1855">
        <v>2019.08</v>
      </c>
      <c r="O364" s="1857" t="s">
        <v>5869</v>
      </c>
      <c r="P364" s="1837" t="s">
        <v>6249</v>
      </c>
      <c r="Q364" s="1885">
        <v>18811021868</v>
      </c>
      <c r="R364" s="1837" t="s">
        <v>6250</v>
      </c>
      <c r="S364" s="1947" t="s">
        <v>5872</v>
      </c>
      <c r="T364" s="1829"/>
      <c r="U364" s="1887"/>
      <c r="W364" s="1948"/>
    </row>
    <row r="365" spans="1:23" ht="18" customHeight="1">
      <c r="A365" s="1834"/>
      <c r="B365" s="1829" t="s">
        <v>1089</v>
      </c>
      <c r="C365" s="1945" t="s">
        <v>6257</v>
      </c>
      <c r="D365" s="1945" t="s">
        <v>1275</v>
      </c>
      <c r="E365" s="1946">
        <v>64</v>
      </c>
      <c r="F365" s="1854" t="s">
        <v>55</v>
      </c>
      <c r="G365" s="1855" t="s">
        <v>31</v>
      </c>
      <c r="H365" s="1865" t="s">
        <v>32</v>
      </c>
      <c r="I365" s="1854" t="s">
        <v>55</v>
      </c>
      <c r="J365" s="1857" t="s">
        <v>55</v>
      </c>
      <c r="K365" s="1857" t="s">
        <v>55</v>
      </c>
      <c r="L365" s="1927">
        <v>1489.6551999999999</v>
      </c>
      <c r="M365" s="1835">
        <v>446.89656000000002</v>
      </c>
      <c r="N365" s="1855">
        <v>2019.08</v>
      </c>
      <c r="O365" s="1857" t="s">
        <v>5869</v>
      </c>
      <c r="P365" s="1837" t="s">
        <v>6249</v>
      </c>
      <c r="Q365" s="1885">
        <v>18811021868</v>
      </c>
      <c r="R365" s="1837" t="s">
        <v>6250</v>
      </c>
      <c r="S365" s="1947" t="s">
        <v>5872</v>
      </c>
      <c r="T365" s="1829"/>
      <c r="U365" s="1887"/>
      <c r="W365" s="1948"/>
    </row>
    <row r="366" spans="1:23" ht="18" customHeight="1">
      <c r="A366" s="1834"/>
      <c r="B366" s="1829" t="s">
        <v>1089</v>
      </c>
      <c r="C366" s="1945" t="s">
        <v>6258</v>
      </c>
      <c r="D366" s="1945" t="s">
        <v>1275</v>
      </c>
      <c r="E366" s="1946">
        <v>30</v>
      </c>
      <c r="F366" s="1854" t="s">
        <v>55</v>
      </c>
      <c r="G366" s="1855" t="s">
        <v>31</v>
      </c>
      <c r="H366" s="1865" t="s">
        <v>32</v>
      </c>
      <c r="I366" s="1854" t="s">
        <v>55</v>
      </c>
      <c r="J366" s="1857" t="s">
        <v>55</v>
      </c>
      <c r="K366" s="1857" t="s">
        <v>55</v>
      </c>
      <c r="L366" s="1927">
        <v>2198.2759000000001</v>
      </c>
      <c r="M366" s="1835">
        <v>659.48276999999996</v>
      </c>
      <c r="N366" s="1855">
        <v>2019.08</v>
      </c>
      <c r="O366" s="1857" t="s">
        <v>5869</v>
      </c>
      <c r="P366" s="1837" t="s">
        <v>6249</v>
      </c>
      <c r="Q366" s="1885">
        <v>18811021868</v>
      </c>
      <c r="R366" s="1837" t="s">
        <v>6250</v>
      </c>
      <c r="S366" s="1947" t="s">
        <v>5872</v>
      </c>
      <c r="T366" s="1829"/>
      <c r="U366" s="1887"/>
      <c r="W366" s="1948"/>
    </row>
    <row r="367" spans="1:23" ht="18" customHeight="1">
      <c r="A367" s="1834"/>
      <c r="B367" s="1829" t="s">
        <v>1089</v>
      </c>
      <c r="C367" s="1945" t="s">
        <v>6259</v>
      </c>
      <c r="D367" s="1945" t="s">
        <v>65</v>
      </c>
      <c r="E367" s="1946">
        <v>2</v>
      </c>
      <c r="F367" s="1854" t="s">
        <v>55</v>
      </c>
      <c r="G367" s="1855" t="s">
        <v>31</v>
      </c>
      <c r="H367" s="1865" t="s">
        <v>32</v>
      </c>
      <c r="I367" s="1854" t="s">
        <v>55</v>
      </c>
      <c r="J367" s="1857" t="s">
        <v>55</v>
      </c>
      <c r="K367" s="1857" t="s">
        <v>55</v>
      </c>
      <c r="L367" s="1927">
        <v>39655.172400000003</v>
      </c>
      <c r="M367" s="1835">
        <v>11896.551719999999</v>
      </c>
      <c r="N367" s="1855">
        <v>2019.08</v>
      </c>
      <c r="O367" s="1857" t="s">
        <v>5869</v>
      </c>
      <c r="P367" s="1837" t="s">
        <v>6249</v>
      </c>
      <c r="Q367" s="1885">
        <v>18811021868</v>
      </c>
      <c r="R367" s="1837" t="s">
        <v>6250</v>
      </c>
      <c r="S367" s="1947" t="s">
        <v>5872</v>
      </c>
      <c r="T367" s="1829"/>
      <c r="U367" s="1887"/>
      <c r="W367" s="1948"/>
    </row>
    <row r="368" spans="1:23" ht="18" customHeight="1">
      <c r="A368" s="1834"/>
      <c r="B368" s="1829" t="s">
        <v>1089</v>
      </c>
      <c r="C368" s="1945" t="s">
        <v>6252</v>
      </c>
      <c r="D368" s="1945" t="s">
        <v>154</v>
      </c>
      <c r="E368" s="1946">
        <v>9</v>
      </c>
      <c r="F368" s="1854" t="s">
        <v>55</v>
      </c>
      <c r="G368" s="1855" t="s">
        <v>31</v>
      </c>
      <c r="H368" s="1865" t="s">
        <v>32</v>
      </c>
      <c r="I368" s="1854" t="s">
        <v>55</v>
      </c>
      <c r="J368" s="1857" t="s">
        <v>55</v>
      </c>
      <c r="K368" s="1857" t="s">
        <v>55</v>
      </c>
      <c r="L368" s="1927">
        <v>178448.27590000001</v>
      </c>
      <c r="M368" s="1835">
        <v>53534.482770000002</v>
      </c>
      <c r="N368" s="1855">
        <v>2019.08</v>
      </c>
      <c r="O368" s="1857" t="s">
        <v>5869</v>
      </c>
      <c r="P368" s="1837" t="s">
        <v>6249</v>
      </c>
      <c r="Q368" s="1885">
        <v>18811021868</v>
      </c>
      <c r="R368" s="1837" t="s">
        <v>6250</v>
      </c>
      <c r="S368" s="1947" t="s">
        <v>5872</v>
      </c>
      <c r="T368" s="1829"/>
      <c r="U368" s="1887"/>
      <c r="W368" s="1948"/>
    </row>
    <row r="369" spans="1:23" ht="18" customHeight="1">
      <c r="A369" s="1834"/>
      <c r="B369" s="1829" t="s">
        <v>1089</v>
      </c>
      <c r="C369" s="1945" t="s">
        <v>6260</v>
      </c>
      <c r="D369" s="1945" t="s">
        <v>1275</v>
      </c>
      <c r="E369" s="1946">
        <v>21.6</v>
      </c>
      <c r="F369" s="1854" t="s">
        <v>55</v>
      </c>
      <c r="G369" s="1855" t="s">
        <v>31</v>
      </c>
      <c r="H369" s="1865" t="s">
        <v>32</v>
      </c>
      <c r="I369" s="1854" t="s">
        <v>55</v>
      </c>
      <c r="J369" s="1857" t="s">
        <v>55</v>
      </c>
      <c r="K369" s="1857" t="s">
        <v>55</v>
      </c>
      <c r="L369" s="1927">
        <v>1582.7585999999999</v>
      </c>
      <c r="M369" s="1835">
        <v>474.82758000000001</v>
      </c>
      <c r="N369" s="1855">
        <v>2019.08</v>
      </c>
      <c r="O369" s="1857" t="s">
        <v>5869</v>
      </c>
      <c r="P369" s="1837" t="s">
        <v>6249</v>
      </c>
      <c r="Q369" s="1885">
        <v>18811021868</v>
      </c>
      <c r="R369" s="1837" t="s">
        <v>6250</v>
      </c>
      <c r="S369" s="1947" t="s">
        <v>5872</v>
      </c>
      <c r="T369" s="1829"/>
      <c r="U369" s="1887"/>
      <c r="W369" s="1948"/>
    </row>
    <row r="370" spans="1:23" ht="18" customHeight="1">
      <c r="A370" s="1834"/>
      <c r="B370" s="1829" t="s">
        <v>1089</v>
      </c>
      <c r="C370" s="1945" t="s">
        <v>6261</v>
      </c>
      <c r="D370" s="1945" t="s">
        <v>30</v>
      </c>
      <c r="E370" s="1946">
        <v>104</v>
      </c>
      <c r="F370" s="1854" t="s">
        <v>55</v>
      </c>
      <c r="G370" s="1855" t="s">
        <v>31</v>
      </c>
      <c r="H370" s="1865" t="s">
        <v>32</v>
      </c>
      <c r="I370" s="1854" t="s">
        <v>55</v>
      </c>
      <c r="J370" s="1857" t="s">
        <v>55</v>
      </c>
      <c r="K370" s="1857" t="s">
        <v>55</v>
      </c>
      <c r="L370" s="1927">
        <v>4482.7586000000001</v>
      </c>
      <c r="M370" s="1835">
        <v>1344.8275799999999</v>
      </c>
      <c r="N370" s="1855">
        <v>2019.08</v>
      </c>
      <c r="O370" s="1857" t="s">
        <v>5869</v>
      </c>
      <c r="P370" s="1837" t="s">
        <v>6249</v>
      </c>
      <c r="Q370" s="1885">
        <v>18811021868</v>
      </c>
      <c r="R370" s="1837" t="s">
        <v>6250</v>
      </c>
      <c r="S370" s="1947" t="s">
        <v>5872</v>
      </c>
      <c r="T370" s="1829"/>
      <c r="U370" s="1887"/>
      <c r="W370" s="1948"/>
    </row>
    <row r="371" spans="1:23" ht="18" customHeight="1">
      <c r="A371" s="1834"/>
      <c r="B371" s="1829" t="s">
        <v>1089</v>
      </c>
      <c r="C371" s="1945" t="s">
        <v>6248</v>
      </c>
      <c r="D371" s="1945" t="s">
        <v>154</v>
      </c>
      <c r="E371" s="1946">
        <v>1</v>
      </c>
      <c r="F371" s="1854" t="s">
        <v>55</v>
      </c>
      <c r="G371" s="1855" t="s">
        <v>31</v>
      </c>
      <c r="H371" s="1865" t="s">
        <v>32</v>
      </c>
      <c r="I371" s="1854" t="s">
        <v>55</v>
      </c>
      <c r="J371" s="1857" t="s">
        <v>55</v>
      </c>
      <c r="K371" s="1857" t="s">
        <v>55</v>
      </c>
      <c r="L371" s="1927">
        <v>33189.655200000001</v>
      </c>
      <c r="M371" s="1835">
        <v>9956.8965599999992</v>
      </c>
      <c r="N371" s="1855">
        <v>2019.08</v>
      </c>
      <c r="O371" s="1857" t="s">
        <v>5869</v>
      </c>
      <c r="P371" s="1837" t="s">
        <v>6249</v>
      </c>
      <c r="Q371" s="1885">
        <v>18811021868</v>
      </c>
      <c r="R371" s="1837" t="s">
        <v>6250</v>
      </c>
      <c r="S371" s="1947" t="s">
        <v>5872</v>
      </c>
      <c r="T371" s="1829"/>
      <c r="U371" s="1887"/>
      <c r="W371" s="1948"/>
    </row>
    <row r="372" spans="1:23" ht="18" customHeight="1">
      <c r="A372" s="1834"/>
      <c r="B372" s="1829" t="s">
        <v>1089</v>
      </c>
      <c r="C372" s="1945" t="s">
        <v>6259</v>
      </c>
      <c r="D372" s="1945" t="s">
        <v>65</v>
      </c>
      <c r="E372" s="1946">
        <v>2</v>
      </c>
      <c r="F372" s="1854" t="s">
        <v>55</v>
      </c>
      <c r="G372" s="1855" t="s">
        <v>31</v>
      </c>
      <c r="H372" s="1865" t="s">
        <v>32</v>
      </c>
      <c r="I372" s="1854" t="s">
        <v>55</v>
      </c>
      <c r="J372" s="1857" t="s">
        <v>55</v>
      </c>
      <c r="K372" s="1857" t="s">
        <v>55</v>
      </c>
      <c r="L372" s="1927">
        <v>51206.8966</v>
      </c>
      <c r="M372" s="1835">
        <v>15362.06898</v>
      </c>
      <c r="N372" s="1855">
        <v>2019.08</v>
      </c>
      <c r="O372" s="1857" t="s">
        <v>5869</v>
      </c>
      <c r="P372" s="1837" t="s">
        <v>6249</v>
      </c>
      <c r="Q372" s="1885">
        <v>18811021868</v>
      </c>
      <c r="R372" s="1837" t="s">
        <v>6250</v>
      </c>
      <c r="S372" s="1947" t="s">
        <v>5872</v>
      </c>
      <c r="T372" s="1829"/>
      <c r="U372" s="1887"/>
      <c r="W372" s="1948"/>
    </row>
    <row r="373" spans="1:23" ht="18" customHeight="1">
      <c r="A373" s="1834"/>
      <c r="B373" s="1829" t="s">
        <v>1089</v>
      </c>
      <c r="C373" s="1945" t="s">
        <v>6262</v>
      </c>
      <c r="D373" s="1945" t="s">
        <v>1275</v>
      </c>
      <c r="E373" s="1946">
        <v>1</v>
      </c>
      <c r="F373" s="1854" t="s">
        <v>55</v>
      </c>
      <c r="G373" s="1855" t="s">
        <v>31</v>
      </c>
      <c r="H373" s="1865" t="s">
        <v>32</v>
      </c>
      <c r="I373" s="1854" t="s">
        <v>55</v>
      </c>
      <c r="J373" s="1857" t="s">
        <v>55</v>
      </c>
      <c r="K373" s="1857" t="s">
        <v>55</v>
      </c>
      <c r="L373" s="1927">
        <v>23448.275900000001</v>
      </c>
      <c r="M373" s="1835">
        <v>7034.4827699999996</v>
      </c>
      <c r="N373" s="1855">
        <v>2019.08</v>
      </c>
      <c r="O373" s="1857" t="s">
        <v>5869</v>
      </c>
      <c r="P373" s="1837" t="s">
        <v>6249</v>
      </c>
      <c r="Q373" s="1885">
        <v>18811021868</v>
      </c>
      <c r="R373" s="1837" t="s">
        <v>6250</v>
      </c>
      <c r="S373" s="1947" t="s">
        <v>5872</v>
      </c>
      <c r="T373" s="1829"/>
      <c r="U373" s="1887"/>
      <c r="W373" s="1948"/>
    </row>
    <row r="374" spans="1:23" ht="18" customHeight="1">
      <c r="A374" s="1834"/>
      <c r="B374" s="1829" t="s">
        <v>1089</v>
      </c>
      <c r="C374" s="1945" t="s">
        <v>6263</v>
      </c>
      <c r="D374" s="1945" t="s">
        <v>2467</v>
      </c>
      <c r="E374" s="1946">
        <v>88</v>
      </c>
      <c r="F374" s="1854" t="s">
        <v>55</v>
      </c>
      <c r="G374" s="1855" t="s">
        <v>31</v>
      </c>
      <c r="H374" s="1865" t="s">
        <v>32</v>
      </c>
      <c r="I374" s="1854" t="s">
        <v>55</v>
      </c>
      <c r="J374" s="1857" t="s">
        <v>55</v>
      </c>
      <c r="K374" s="1857" t="s">
        <v>55</v>
      </c>
      <c r="L374" s="1927">
        <v>23517.241399999999</v>
      </c>
      <c r="M374" s="1835">
        <v>7055.1724199999999</v>
      </c>
      <c r="N374" s="1855">
        <v>2019.08</v>
      </c>
      <c r="O374" s="1857" t="s">
        <v>5869</v>
      </c>
      <c r="P374" s="1837" t="s">
        <v>6249</v>
      </c>
      <c r="Q374" s="1885">
        <v>18811021868</v>
      </c>
      <c r="R374" s="1837" t="s">
        <v>6250</v>
      </c>
      <c r="S374" s="1947" t="s">
        <v>5872</v>
      </c>
      <c r="T374" s="1829"/>
      <c r="U374" s="1887"/>
      <c r="W374" s="1948"/>
    </row>
    <row r="375" spans="1:23" ht="18" customHeight="1">
      <c r="A375" s="1834"/>
      <c r="B375" s="1829" t="s">
        <v>1089</v>
      </c>
      <c r="C375" s="1945" t="s">
        <v>6259</v>
      </c>
      <c r="D375" s="1945" t="s">
        <v>65</v>
      </c>
      <c r="E375" s="1946">
        <v>4</v>
      </c>
      <c r="F375" s="1854" t="s">
        <v>55</v>
      </c>
      <c r="G375" s="1855" t="s">
        <v>31</v>
      </c>
      <c r="H375" s="1865" t="s">
        <v>32</v>
      </c>
      <c r="I375" s="1854" t="s">
        <v>55</v>
      </c>
      <c r="J375" s="1857" t="s">
        <v>55</v>
      </c>
      <c r="K375" s="1857" t="s">
        <v>55</v>
      </c>
      <c r="L375" s="1927">
        <v>79310.344800000006</v>
      </c>
      <c r="M375" s="1835">
        <v>23793.103439999999</v>
      </c>
      <c r="N375" s="1855">
        <v>2019.08</v>
      </c>
      <c r="O375" s="1857" t="s">
        <v>5869</v>
      </c>
      <c r="P375" s="1837" t="s">
        <v>6249</v>
      </c>
      <c r="Q375" s="1885">
        <v>18811021868</v>
      </c>
      <c r="R375" s="1837" t="s">
        <v>6250</v>
      </c>
      <c r="S375" s="1947" t="s">
        <v>5872</v>
      </c>
      <c r="T375" s="1829"/>
      <c r="U375" s="1887"/>
      <c r="W375" s="1948"/>
    </row>
    <row r="376" spans="1:23" ht="18" customHeight="1">
      <c r="A376" s="1834"/>
      <c r="B376" s="1829" t="s">
        <v>1089</v>
      </c>
      <c r="C376" s="1945" t="s">
        <v>6264</v>
      </c>
      <c r="D376" s="1945" t="s">
        <v>65</v>
      </c>
      <c r="E376" s="1946">
        <v>3</v>
      </c>
      <c r="F376" s="1854" t="s">
        <v>55</v>
      </c>
      <c r="G376" s="1855" t="s">
        <v>31</v>
      </c>
      <c r="H376" s="1865" t="s">
        <v>32</v>
      </c>
      <c r="I376" s="1854" t="s">
        <v>55</v>
      </c>
      <c r="J376" s="1857" t="s">
        <v>55</v>
      </c>
      <c r="K376" s="1857" t="s">
        <v>55</v>
      </c>
      <c r="L376" s="1927">
        <v>59482.758600000001</v>
      </c>
      <c r="M376" s="1835">
        <v>17844.827580000001</v>
      </c>
      <c r="N376" s="1855">
        <v>2019.08</v>
      </c>
      <c r="O376" s="1857" t="s">
        <v>5869</v>
      </c>
      <c r="P376" s="1837" t="s">
        <v>6249</v>
      </c>
      <c r="Q376" s="1885">
        <v>18811021868</v>
      </c>
      <c r="R376" s="1837" t="s">
        <v>6250</v>
      </c>
      <c r="S376" s="1947" t="s">
        <v>5872</v>
      </c>
      <c r="T376" s="1829"/>
      <c r="U376" s="1887"/>
      <c r="W376" s="1948"/>
    </row>
    <row r="377" spans="1:23" ht="18" customHeight="1">
      <c r="A377" s="1834"/>
      <c r="B377" s="1829" t="s">
        <v>1089</v>
      </c>
      <c r="C377" s="1945" t="s">
        <v>6255</v>
      </c>
      <c r="D377" s="1945" t="s">
        <v>1275</v>
      </c>
      <c r="E377" s="1946">
        <v>4</v>
      </c>
      <c r="F377" s="1854" t="s">
        <v>55</v>
      </c>
      <c r="G377" s="1855" t="s">
        <v>31</v>
      </c>
      <c r="H377" s="1865" t="s">
        <v>32</v>
      </c>
      <c r="I377" s="1854" t="s">
        <v>55</v>
      </c>
      <c r="J377" s="1857" t="s">
        <v>55</v>
      </c>
      <c r="K377" s="1857" t="s">
        <v>55</v>
      </c>
      <c r="L377" s="1927">
        <v>1206.8966</v>
      </c>
      <c r="M377" s="1835">
        <v>362.06898000000001</v>
      </c>
      <c r="N377" s="1855">
        <v>2019.08</v>
      </c>
      <c r="O377" s="1857" t="s">
        <v>5869</v>
      </c>
      <c r="P377" s="1837" t="s">
        <v>6249</v>
      </c>
      <c r="Q377" s="1885">
        <v>18811021868</v>
      </c>
      <c r="R377" s="1837" t="s">
        <v>6250</v>
      </c>
      <c r="S377" s="1947" t="s">
        <v>5872</v>
      </c>
      <c r="T377" s="1829"/>
      <c r="U377" s="1887"/>
      <c r="W377" s="1948"/>
    </row>
    <row r="378" spans="1:23" ht="18" customHeight="1">
      <c r="A378" s="1834"/>
      <c r="B378" s="1829" t="s">
        <v>1089</v>
      </c>
      <c r="C378" s="1945" t="s">
        <v>6256</v>
      </c>
      <c r="D378" s="1945" t="s">
        <v>1092</v>
      </c>
      <c r="E378" s="1946">
        <v>1</v>
      </c>
      <c r="F378" s="1854" t="s">
        <v>55</v>
      </c>
      <c r="G378" s="1855" t="s">
        <v>31</v>
      </c>
      <c r="H378" s="1865" t="s">
        <v>32</v>
      </c>
      <c r="I378" s="1854" t="s">
        <v>55</v>
      </c>
      <c r="J378" s="1857" t="s">
        <v>55</v>
      </c>
      <c r="K378" s="1857" t="s">
        <v>55</v>
      </c>
      <c r="L378" s="1927">
        <v>16379.310299999999</v>
      </c>
      <c r="M378" s="1835">
        <v>4913.7930900000001</v>
      </c>
      <c r="N378" s="1855">
        <v>2019.08</v>
      </c>
      <c r="O378" s="1857" t="s">
        <v>5869</v>
      </c>
      <c r="P378" s="1837" t="s">
        <v>6249</v>
      </c>
      <c r="Q378" s="1885">
        <v>18811021868</v>
      </c>
      <c r="R378" s="1837" t="s">
        <v>6250</v>
      </c>
      <c r="S378" s="1947" t="s">
        <v>5872</v>
      </c>
      <c r="T378" s="1829"/>
      <c r="U378" s="1887"/>
      <c r="W378" s="1948"/>
    </row>
    <row r="379" spans="1:23" ht="18" customHeight="1">
      <c r="A379" s="1834"/>
      <c r="B379" s="1829" t="s">
        <v>1089</v>
      </c>
      <c r="C379" s="1945" t="s">
        <v>6265</v>
      </c>
      <c r="D379" s="1945" t="s">
        <v>1275</v>
      </c>
      <c r="E379" s="1946">
        <v>64</v>
      </c>
      <c r="F379" s="1854" t="s">
        <v>55</v>
      </c>
      <c r="G379" s="1855" t="s">
        <v>31</v>
      </c>
      <c r="H379" s="1865" t="s">
        <v>32</v>
      </c>
      <c r="I379" s="1854" t="s">
        <v>55</v>
      </c>
      <c r="J379" s="1857" t="s">
        <v>55</v>
      </c>
      <c r="K379" s="1857" t="s">
        <v>55</v>
      </c>
      <c r="L379" s="1927">
        <v>1489.6551999999999</v>
      </c>
      <c r="M379" s="1835">
        <v>446.89656000000002</v>
      </c>
      <c r="N379" s="1855">
        <v>2019.08</v>
      </c>
      <c r="O379" s="1857" t="s">
        <v>5869</v>
      </c>
      <c r="P379" s="1837" t="s">
        <v>6249</v>
      </c>
      <c r="Q379" s="1885">
        <v>18811021868</v>
      </c>
      <c r="R379" s="1837" t="s">
        <v>6250</v>
      </c>
      <c r="S379" s="1947" t="s">
        <v>5872</v>
      </c>
      <c r="T379" s="1829"/>
      <c r="U379" s="1887"/>
      <c r="W379" s="1948"/>
    </row>
    <row r="380" spans="1:23" ht="18" customHeight="1">
      <c r="A380" s="1834"/>
      <c r="B380" s="1829" t="s">
        <v>1089</v>
      </c>
      <c r="C380" s="1945" t="s">
        <v>6266</v>
      </c>
      <c r="D380" s="1945" t="s">
        <v>1275</v>
      </c>
      <c r="E380" s="1946">
        <v>30</v>
      </c>
      <c r="F380" s="1854" t="s">
        <v>55</v>
      </c>
      <c r="G380" s="1855" t="s">
        <v>31</v>
      </c>
      <c r="H380" s="1865" t="s">
        <v>32</v>
      </c>
      <c r="I380" s="1854" t="s">
        <v>55</v>
      </c>
      <c r="J380" s="1857" t="s">
        <v>55</v>
      </c>
      <c r="K380" s="1857" t="s">
        <v>55</v>
      </c>
      <c r="L380" s="1927">
        <v>2198.2759000000001</v>
      </c>
      <c r="M380" s="1835">
        <v>659.48276999999996</v>
      </c>
      <c r="N380" s="1855">
        <v>2019.08</v>
      </c>
      <c r="O380" s="1857" t="s">
        <v>5869</v>
      </c>
      <c r="P380" s="1837" t="s">
        <v>6249</v>
      </c>
      <c r="Q380" s="1885">
        <v>18811021868</v>
      </c>
      <c r="R380" s="1837" t="s">
        <v>6250</v>
      </c>
      <c r="S380" s="1947" t="s">
        <v>5872</v>
      </c>
      <c r="T380" s="1829"/>
      <c r="U380" s="1887"/>
      <c r="W380" s="1948"/>
    </row>
    <row r="381" spans="1:23" ht="18" customHeight="1">
      <c r="A381" s="1834"/>
      <c r="B381" s="1829" t="s">
        <v>1089</v>
      </c>
      <c r="C381" s="1945" t="s">
        <v>6267</v>
      </c>
      <c r="D381" s="1945" t="s">
        <v>65</v>
      </c>
      <c r="E381" s="1946">
        <v>2</v>
      </c>
      <c r="F381" s="1854" t="s">
        <v>55</v>
      </c>
      <c r="G381" s="1855" t="s">
        <v>31</v>
      </c>
      <c r="H381" s="1865" t="s">
        <v>32</v>
      </c>
      <c r="I381" s="1854" t="s">
        <v>55</v>
      </c>
      <c r="J381" s="1857" t="s">
        <v>55</v>
      </c>
      <c r="K381" s="1857" t="s">
        <v>55</v>
      </c>
      <c r="L381" s="1927">
        <v>25517.241399999999</v>
      </c>
      <c r="M381" s="1835">
        <v>7655.1724199999999</v>
      </c>
      <c r="N381" s="1855">
        <v>2019.08</v>
      </c>
      <c r="O381" s="1857" t="s">
        <v>5869</v>
      </c>
      <c r="P381" s="1837" t="s">
        <v>6249</v>
      </c>
      <c r="Q381" s="1885">
        <v>18811021868</v>
      </c>
      <c r="R381" s="1837" t="s">
        <v>6250</v>
      </c>
      <c r="S381" s="1947" t="s">
        <v>5872</v>
      </c>
      <c r="T381" s="1829"/>
      <c r="U381" s="1887"/>
      <c r="W381" s="1948"/>
    </row>
    <row r="382" spans="1:23" ht="18" customHeight="1">
      <c r="A382" s="1834"/>
      <c r="B382" s="1829" t="s">
        <v>1089</v>
      </c>
      <c r="C382" s="1945" t="s">
        <v>6259</v>
      </c>
      <c r="D382" s="1945" t="s">
        <v>65</v>
      </c>
      <c r="E382" s="1946">
        <v>2</v>
      </c>
      <c r="F382" s="1854" t="s">
        <v>55</v>
      </c>
      <c r="G382" s="1855" t="s">
        <v>31</v>
      </c>
      <c r="H382" s="1865" t="s">
        <v>32</v>
      </c>
      <c r="I382" s="1854" t="s">
        <v>55</v>
      </c>
      <c r="J382" s="1857" t="s">
        <v>55</v>
      </c>
      <c r="K382" s="1857" t="s">
        <v>55</v>
      </c>
      <c r="L382" s="1927">
        <v>39655.172400000003</v>
      </c>
      <c r="M382" s="1835">
        <v>11896.551719999999</v>
      </c>
      <c r="N382" s="1855">
        <v>2019.08</v>
      </c>
      <c r="O382" s="1857" t="s">
        <v>5869</v>
      </c>
      <c r="P382" s="1837" t="s">
        <v>6249</v>
      </c>
      <c r="Q382" s="1885">
        <v>18811021868</v>
      </c>
      <c r="R382" s="1837" t="s">
        <v>6250</v>
      </c>
      <c r="S382" s="1947" t="s">
        <v>5872</v>
      </c>
      <c r="T382" s="1829"/>
      <c r="U382" s="1887"/>
      <c r="W382" s="1948"/>
    </row>
    <row r="383" spans="1:23" ht="18" customHeight="1">
      <c r="A383" s="1834"/>
      <c r="B383" s="1829" t="s">
        <v>1089</v>
      </c>
      <c r="C383" s="1945" t="s">
        <v>6252</v>
      </c>
      <c r="D383" s="1945" t="s">
        <v>154</v>
      </c>
      <c r="E383" s="1946">
        <v>9</v>
      </c>
      <c r="F383" s="1854" t="s">
        <v>55</v>
      </c>
      <c r="G383" s="1855" t="s">
        <v>31</v>
      </c>
      <c r="H383" s="1865" t="s">
        <v>32</v>
      </c>
      <c r="I383" s="1854" t="s">
        <v>55</v>
      </c>
      <c r="J383" s="1857" t="s">
        <v>55</v>
      </c>
      <c r="K383" s="1857" t="s">
        <v>55</v>
      </c>
      <c r="L383" s="1927">
        <v>178448.27590000001</v>
      </c>
      <c r="M383" s="1835">
        <v>53534.482770000002</v>
      </c>
      <c r="N383" s="1855">
        <v>2019.08</v>
      </c>
      <c r="O383" s="1857" t="s">
        <v>5869</v>
      </c>
      <c r="P383" s="1837" t="s">
        <v>6249</v>
      </c>
      <c r="Q383" s="1885">
        <v>18811021868</v>
      </c>
      <c r="R383" s="1837" t="s">
        <v>6250</v>
      </c>
      <c r="S383" s="1947" t="s">
        <v>5872</v>
      </c>
      <c r="T383" s="1829"/>
      <c r="U383" s="1887"/>
      <c r="W383" s="1948"/>
    </row>
    <row r="384" spans="1:23" ht="18" customHeight="1">
      <c r="A384" s="1834"/>
      <c r="B384" s="1829" t="s">
        <v>1089</v>
      </c>
      <c r="C384" s="1945" t="s">
        <v>6268</v>
      </c>
      <c r="D384" s="1945" t="s">
        <v>1275</v>
      </c>
      <c r="E384" s="1946">
        <v>21.6</v>
      </c>
      <c r="F384" s="1854" t="s">
        <v>55</v>
      </c>
      <c r="G384" s="1855" t="s">
        <v>31</v>
      </c>
      <c r="H384" s="1865" t="s">
        <v>32</v>
      </c>
      <c r="I384" s="1854" t="s">
        <v>55</v>
      </c>
      <c r="J384" s="1857" t="s">
        <v>55</v>
      </c>
      <c r="K384" s="1857" t="s">
        <v>55</v>
      </c>
      <c r="L384" s="1927">
        <v>1582.7585999999999</v>
      </c>
      <c r="M384" s="1835">
        <v>474.82758000000001</v>
      </c>
      <c r="N384" s="1855">
        <v>2019.08</v>
      </c>
      <c r="O384" s="1857" t="s">
        <v>5869</v>
      </c>
      <c r="P384" s="1837" t="s">
        <v>6249</v>
      </c>
      <c r="Q384" s="1885">
        <v>18811021868</v>
      </c>
      <c r="R384" s="1837" t="s">
        <v>6250</v>
      </c>
      <c r="S384" s="1947" t="s">
        <v>5872</v>
      </c>
      <c r="T384" s="1829"/>
      <c r="U384" s="1887"/>
      <c r="W384" s="1948"/>
    </row>
    <row r="385" spans="1:23" ht="18" customHeight="1">
      <c r="A385" s="1834"/>
      <c r="B385" s="1829" t="s">
        <v>1089</v>
      </c>
      <c r="C385" s="1945" t="s">
        <v>6269</v>
      </c>
      <c r="D385" s="1945" t="s">
        <v>30</v>
      </c>
      <c r="E385" s="1946">
        <v>104</v>
      </c>
      <c r="F385" s="1854" t="s">
        <v>55</v>
      </c>
      <c r="G385" s="1855" t="s">
        <v>31</v>
      </c>
      <c r="H385" s="1865" t="s">
        <v>32</v>
      </c>
      <c r="I385" s="1854" t="s">
        <v>55</v>
      </c>
      <c r="J385" s="1857" t="s">
        <v>55</v>
      </c>
      <c r="K385" s="1857" t="s">
        <v>55</v>
      </c>
      <c r="L385" s="1927">
        <v>4482.7586000000001</v>
      </c>
      <c r="M385" s="1835">
        <v>1344.8275799999999</v>
      </c>
      <c r="N385" s="1855">
        <v>2019.08</v>
      </c>
      <c r="O385" s="1857" t="s">
        <v>5869</v>
      </c>
      <c r="P385" s="1837" t="s">
        <v>6249</v>
      </c>
      <c r="Q385" s="1885">
        <v>18811021868</v>
      </c>
      <c r="R385" s="1837" t="s">
        <v>6250</v>
      </c>
      <c r="S385" s="1947" t="s">
        <v>5872</v>
      </c>
      <c r="T385" s="1829"/>
      <c r="U385" s="1887"/>
      <c r="W385" s="1948"/>
    </row>
    <row r="386" spans="1:23" ht="18" customHeight="1">
      <c r="A386" s="1834"/>
      <c r="B386" s="1829" t="s">
        <v>1089</v>
      </c>
      <c r="C386" s="1945" t="s">
        <v>6248</v>
      </c>
      <c r="D386" s="1945" t="s">
        <v>154</v>
      </c>
      <c r="E386" s="1946">
        <v>1</v>
      </c>
      <c r="F386" s="1854" t="s">
        <v>55</v>
      </c>
      <c r="G386" s="1855" t="s">
        <v>31</v>
      </c>
      <c r="H386" s="1865" t="s">
        <v>32</v>
      </c>
      <c r="I386" s="1854" t="s">
        <v>55</v>
      </c>
      <c r="J386" s="1857" t="s">
        <v>55</v>
      </c>
      <c r="K386" s="1857" t="s">
        <v>55</v>
      </c>
      <c r="L386" s="1927">
        <v>33189.655200000001</v>
      </c>
      <c r="M386" s="1835">
        <v>9956.8965599999992</v>
      </c>
      <c r="N386" s="1855">
        <v>2019.08</v>
      </c>
      <c r="O386" s="1857" t="s">
        <v>5869</v>
      </c>
      <c r="P386" s="1837" t="s">
        <v>6249</v>
      </c>
      <c r="Q386" s="1885">
        <v>18811021868</v>
      </c>
      <c r="R386" s="1837" t="s">
        <v>6250</v>
      </c>
      <c r="S386" s="1947" t="s">
        <v>5872</v>
      </c>
      <c r="T386" s="1829"/>
      <c r="U386" s="1887"/>
      <c r="W386" s="1948"/>
    </row>
    <row r="387" spans="1:23" ht="18" customHeight="1">
      <c r="A387" s="1834"/>
      <c r="B387" s="1829" t="s">
        <v>1089</v>
      </c>
      <c r="C387" s="1945" t="s">
        <v>6259</v>
      </c>
      <c r="D387" s="1945" t="s">
        <v>65</v>
      </c>
      <c r="E387" s="1946">
        <v>2</v>
      </c>
      <c r="F387" s="1854" t="s">
        <v>55</v>
      </c>
      <c r="G387" s="1855" t="s">
        <v>31</v>
      </c>
      <c r="H387" s="1865" t="s">
        <v>32</v>
      </c>
      <c r="I387" s="1854" t="s">
        <v>55</v>
      </c>
      <c r="J387" s="1857" t="s">
        <v>55</v>
      </c>
      <c r="K387" s="1857" t="s">
        <v>55</v>
      </c>
      <c r="L387" s="1927">
        <v>51206.8966</v>
      </c>
      <c r="M387" s="1835">
        <v>15362.06898</v>
      </c>
      <c r="N387" s="1855">
        <v>2019.08</v>
      </c>
      <c r="O387" s="1857" t="s">
        <v>5869</v>
      </c>
      <c r="P387" s="1837" t="s">
        <v>6249</v>
      </c>
      <c r="Q387" s="1885">
        <v>18811021868</v>
      </c>
      <c r="R387" s="1837" t="s">
        <v>6250</v>
      </c>
      <c r="S387" s="1947" t="s">
        <v>5872</v>
      </c>
      <c r="T387" s="1829"/>
      <c r="U387" s="1887"/>
      <c r="W387" s="1948"/>
    </row>
    <row r="388" spans="1:23" ht="18" customHeight="1">
      <c r="A388" s="1834"/>
      <c r="B388" s="1829" t="s">
        <v>1089</v>
      </c>
      <c r="C388" s="1945" t="s">
        <v>6262</v>
      </c>
      <c r="D388" s="1945" t="s">
        <v>1275</v>
      </c>
      <c r="E388" s="1946">
        <v>1</v>
      </c>
      <c r="F388" s="1854" t="s">
        <v>55</v>
      </c>
      <c r="G388" s="1855" t="s">
        <v>31</v>
      </c>
      <c r="H388" s="1865" t="s">
        <v>32</v>
      </c>
      <c r="I388" s="1854" t="s">
        <v>55</v>
      </c>
      <c r="J388" s="1857" t="s">
        <v>55</v>
      </c>
      <c r="K388" s="1857" t="s">
        <v>55</v>
      </c>
      <c r="L388" s="1927">
        <v>23448.275900000001</v>
      </c>
      <c r="M388" s="1835">
        <v>7034.4827699999996</v>
      </c>
      <c r="N388" s="1855">
        <v>2019.08</v>
      </c>
      <c r="O388" s="1857" t="s">
        <v>5869</v>
      </c>
      <c r="P388" s="1837" t="s">
        <v>6249</v>
      </c>
      <c r="Q388" s="1885">
        <v>18811021868</v>
      </c>
      <c r="R388" s="1837" t="s">
        <v>6250</v>
      </c>
      <c r="S388" s="1947" t="s">
        <v>5872</v>
      </c>
      <c r="T388" s="1829"/>
      <c r="U388" s="1887"/>
      <c r="W388" s="1948"/>
    </row>
    <row r="389" spans="1:23" ht="18" customHeight="1">
      <c r="A389" s="1834"/>
      <c r="B389" s="1829" t="s">
        <v>1089</v>
      </c>
      <c r="C389" s="1945" t="s">
        <v>6263</v>
      </c>
      <c r="D389" s="1945" t="s">
        <v>2467</v>
      </c>
      <c r="E389" s="1946">
        <v>88</v>
      </c>
      <c r="F389" s="1854" t="s">
        <v>55</v>
      </c>
      <c r="G389" s="1855" t="s">
        <v>31</v>
      </c>
      <c r="H389" s="1865" t="s">
        <v>32</v>
      </c>
      <c r="I389" s="1854" t="s">
        <v>55</v>
      </c>
      <c r="J389" s="1857" t="s">
        <v>55</v>
      </c>
      <c r="K389" s="1857" t="s">
        <v>55</v>
      </c>
      <c r="L389" s="1927">
        <v>23517.241399999999</v>
      </c>
      <c r="M389" s="1835">
        <v>7055.1724199999999</v>
      </c>
      <c r="N389" s="1855">
        <v>2019.08</v>
      </c>
      <c r="O389" s="1857" t="s">
        <v>5869</v>
      </c>
      <c r="P389" s="1837" t="s">
        <v>6249</v>
      </c>
      <c r="Q389" s="1885">
        <v>18811021868</v>
      </c>
      <c r="R389" s="1837" t="s">
        <v>6250</v>
      </c>
      <c r="S389" s="1947" t="s">
        <v>5872</v>
      </c>
      <c r="T389" s="1829"/>
      <c r="U389" s="1887"/>
      <c r="W389" s="1948"/>
    </row>
    <row r="390" spans="1:23" ht="18" customHeight="1">
      <c r="A390" s="1834"/>
      <c r="B390" s="1829" t="s">
        <v>1089</v>
      </c>
      <c r="C390" s="1945" t="s">
        <v>6259</v>
      </c>
      <c r="D390" s="1945" t="s">
        <v>65</v>
      </c>
      <c r="E390" s="1946">
        <v>4</v>
      </c>
      <c r="F390" s="1854" t="s">
        <v>55</v>
      </c>
      <c r="G390" s="1855" t="s">
        <v>31</v>
      </c>
      <c r="H390" s="1865" t="s">
        <v>32</v>
      </c>
      <c r="I390" s="1854" t="s">
        <v>55</v>
      </c>
      <c r="J390" s="1857" t="s">
        <v>55</v>
      </c>
      <c r="K390" s="1857" t="s">
        <v>55</v>
      </c>
      <c r="L390" s="1927">
        <v>79310.344800000006</v>
      </c>
      <c r="M390" s="1835">
        <v>23793.103439999999</v>
      </c>
      <c r="N390" s="1855">
        <v>2019.08</v>
      </c>
      <c r="O390" s="1857" t="s">
        <v>5869</v>
      </c>
      <c r="P390" s="1837" t="s">
        <v>6249</v>
      </c>
      <c r="Q390" s="1885">
        <v>18811021868</v>
      </c>
      <c r="R390" s="1837" t="s">
        <v>6250</v>
      </c>
      <c r="S390" s="1947" t="s">
        <v>5872</v>
      </c>
      <c r="T390" s="1829"/>
      <c r="U390" s="1887"/>
      <c r="W390" s="1948"/>
    </row>
    <row r="391" spans="1:23" ht="18" customHeight="1">
      <c r="A391" s="1834"/>
      <c r="B391" s="1829" t="s">
        <v>1089</v>
      </c>
      <c r="C391" s="1945" t="s">
        <v>6264</v>
      </c>
      <c r="D391" s="1945" t="s">
        <v>65</v>
      </c>
      <c r="E391" s="1946">
        <v>3</v>
      </c>
      <c r="F391" s="1854" t="s">
        <v>55</v>
      </c>
      <c r="G391" s="1855" t="s">
        <v>31</v>
      </c>
      <c r="H391" s="1865" t="s">
        <v>32</v>
      </c>
      <c r="I391" s="1854" t="s">
        <v>55</v>
      </c>
      <c r="J391" s="1857" t="s">
        <v>55</v>
      </c>
      <c r="K391" s="1857" t="s">
        <v>55</v>
      </c>
      <c r="L391" s="1927">
        <v>59482.758600000001</v>
      </c>
      <c r="M391" s="1835">
        <v>17844.827580000001</v>
      </c>
      <c r="N391" s="1855">
        <v>2019.08</v>
      </c>
      <c r="O391" s="1857" t="s">
        <v>5869</v>
      </c>
      <c r="P391" s="1837" t="s">
        <v>6249</v>
      </c>
      <c r="Q391" s="1885">
        <v>18811021868</v>
      </c>
      <c r="R391" s="1837" t="s">
        <v>6250</v>
      </c>
      <c r="S391" s="1947" t="s">
        <v>5872</v>
      </c>
      <c r="T391" s="1829"/>
      <c r="U391" s="1887"/>
      <c r="W391" s="1948"/>
    </row>
    <row r="392" spans="1:23" ht="18" customHeight="1">
      <c r="A392" s="1834"/>
      <c r="B392" s="1829" t="s">
        <v>1089</v>
      </c>
      <c r="C392" s="1945" t="s">
        <v>6267</v>
      </c>
      <c r="D392" s="1945" t="s">
        <v>65</v>
      </c>
      <c r="E392" s="1946">
        <v>2</v>
      </c>
      <c r="F392" s="1854" t="s">
        <v>55</v>
      </c>
      <c r="G392" s="1855" t="s">
        <v>31</v>
      </c>
      <c r="H392" s="1865" t="s">
        <v>32</v>
      </c>
      <c r="I392" s="1854" t="s">
        <v>55</v>
      </c>
      <c r="J392" s="1857" t="s">
        <v>55</v>
      </c>
      <c r="K392" s="1857" t="s">
        <v>55</v>
      </c>
      <c r="L392" s="1927">
        <v>25517.241399999999</v>
      </c>
      <c r="M392" s="1835">
        <v>7655.1724199999999</v>
      </c>
      <c r="N392" s="1855">
        <v>2019.08</v>
      </c>
      <c r="O392" s="1857" t="s">
        <v>5869</v>
      </c>
      <c r="P392" s="1837" t="s">
        <v>6249</v>
      </c>
      <c r="Q392" s="1885">
        <v>18811021868</v>
      </c>
      <c r="R392" s="1837" t="s">
        <v>6250</v>
      </c>
      <c r="S392" s="1947" t="s">
        <v>5872</v>
      </c>
      <c r="T392" s="1829"/>
      <c r="U392" s="1887"/>
      <c r="W392" s="1948"/>
    </row>
    <row r="393" spans="1:23" ht="18" customHeight="1">
      <c r="A393" s="1834"/>
      <c r="B393" s="1829" t="s">
        <v>1089</v>
      </c>
      <c r="C393" s="1945" t="s">
        <v>6270</v>
      </c>
      <c r="D393" s="1945" t="s">
        <v>1354</v>
      </c>
      <c r="E393" s="1946">
        <v>1</v>
      </c>
      <c r="F393" s="1854" t="s">
        <v>55</v>
      </c>
      <c r="G393" s="1855" t="s">
        <v>31</v>
      </c>
      <c r="H393" s="1865" t="s">
        <v>32</v>
      </c>
      <c r="I393" s="1854" t="s">
        <v>55</v>
      </c>
      <c r="J393" s="1857" t="s">
        <v>55</v>
      </c>
      <c r="K393" s="1857" t="s">
        <v>55</v>
      </c>
      <c r="L393" s="1927">
        <v>15533.980600000001</v>
      </c>
      <c r="M393" s="1835">
        <v>4660.1941800000004</v>
      </c>
      <c r="N393" s="1855">
        <v>2019.08</v>
      </c>
      <c r="O393" s="1857" t="s">
        <v>5869</v>
      </c>
      <c r="P393" s="1837" t="s">
        <v>6249</v>
      </c>
      <c r="Q393" s="1885">
        <v>18811021868</v>
      </c>
      <c r="R393" s="1837" t="s">
        <v>6250</v>
      </c>
      <c r="S393" s="1947" t="s">
        <v>5872</v>
      </c>
      <c r="T393" s="1829"/>
      <c r="U393" s="1887"/>
      <c r="W393" s="1948"/>
    </row>
    <row r="394" spans="1:23" ht="18" customHeight="1">
      <c r="A394" s="1834"/>
      <c r="B394" s="1829" t="s">
        <v>1089</v>
      </c>
      <c r="C394" s="1945" t="s">
        <v>6271</v>
      </c>
      <c r="D394" s="1945" t="s">
        <v>65</v>
      </c>
      <c r="E394" s="1946">
        <v>11</v>
      </c>
      <c r="F394" s="1854" t="s">
        <v>55</v>
      </c>
      <c r="G394" s="1855" t="s">
        <v>31</v>
      </c>
      <c r="H394" s="1865" t="s">
        <v>32</v>
      </c>
      <c r="I394" s="1854" t="s">
        <v>55</v>
      </c>
      <c r="J394" s="1857" t="s">
        <v>55</v>
      </c>
      <c r="K394" s="1857" t="s">
        <v>55</v>
      </c>
      <c r="L394" s="1927">
        <v>150884.9558</v>
      </c>
      <c r="M394" s="1835">
        <v>45265.48674</v>
      </c>
      <c r="N394" s="1855">
        <v>2019.08</v>
      </c>
      <c r="O394" s="1857" t="s">
        <v>5869</v>
      </c>
      <c r="P394" s="1837" t="s">
        <v>6249</v>
      </c>
      <c r="Q394" s="1885">
        <v>18811021868</v>
      </c>
      <c r="R394" s="1837" t="s">
        <v>6250</v>
      </c>
      <c r="S394" s="1947" t="s">
        <v>5872</v>
      </c>
      <c r="T394" s="1829"/>
      <c r="U394" s="1887"/>
      <c r="W394" s="1948"/>
    </row>
    <row r="395" spans="1:23" ht="18" customHeight="1">
      <c r="A395" s="1834"/>
      <c r="B395" s="1829" t="s">
        <v>1089</v>
      </c>
      <c r="C395" s="1945" t="s">
        <v>6272</v>
      </c>
      <c r="D395" s="1945" t="s">
        <v>154</v>
      </c>
      <c r="E395" s="1946">
        <v>2</v>
      </c>
      <c r="F395" s="1854" t="s">
        <v>55</v>
      </c>
      <c r="G395" s="1855" t="s">
        <v>31</v>
      </c>
      <c r="H395" s="1865" t="s">
        <v>32</v>
      </c>
      <c r="I395" s="1854" t="s">
        <v>55</v>
      </c>
      <c r="J395" s="1857" t="s">
        <v>55</v>
      </c>
      <c r="K395" s="1857" t="s">
        <v>55</v>
      </c>
      <c r="L395" s="1927">
        <v>40530.9735</v>
      </c>
      <c r="M395" s="1835">
        <v>12159.29205</v>
      </c>
      <c r="N395" s="1855">
        <v>2019.08</v>
      </c>
      <c r="O395" s="1857" t="s">
        <v>5869</v>
      </c>
      <c r="P395" s="1837" t="s">
        <v>6249</v>
      </c>
      <c r="Q395" s="1885">
        <v>18811021868</v>
      </c>
      <c r="R395" s="1837" t="s">
        <v>6250</v>
      </c>
      <c r="S395" s="1947" t="s">
        <v>5872</v>
      </c>
      <c r="T395" s="1829"/>
      <c r="U395" s="1887"/>
      <c r="W395" s="1948"/>
    </row>
    <row r="396" spans="1:23" ht="18" customHeight="1">
      <c r="A396" s="1834"/>
      <c r="B396" s="1829" t="s">
        <v>1089</v>
      </c>
      <c r="C396" s="1945" t="s">
        <v>6272</v>
      </c>
      <c r="D396" s="1945" t="s">
        <v>154</v>
      </c>
      <c r="E396" s="1946">
        <v>2</v>
      </c>
      <c r="F396" s="1854" t="s">
        <v>55</v>
      </c>
      <c r="G396" s="1855" t="s">
        <v>31</v>
      </c>
      <c r="H396" s="1865" t="s">
        <v>32</v>
      </c>
      <c r="I396" s="1854" t="s">
        <v>55</v>
      </c>
      <c r="J396" s="1857" t="s">
        <v>55</v>
      </c>
      <c r="K396" s="1857" t="s">
        <v>55</v>
      </c>
      <c r="L396" s="1927">
        <v>40530.9735</v>
      </c>
      <c r="M396" s="1835">
        <v>12159.29205</v>
      </c>
      <c r="N396" s="1855">
        <v>2019.08</v>
      </c>
      <c r="O396" s="1857" t="s">
        <v>5869</v>
      </c>
      <c r="P396" s="1837" t="s">
        <v>6249</v>
      </c>
      <c r="Q396" s="1885">
        <v>18811021868</v>
      </c>
      <c r="R396" s="1837" t="s">
        <v>6250</v>
      </c>
      <c r="S396" s="1947" t="s">
        <v>5872</v>
      </c>
      <c r="T396" s="1829"/>
      <c r="U396" s="1887"/>
      <c r="W396" s="1948"/>
    </row>
    <row r="397" spans="1:23" ht="18" customHeight="1">
      <c r="A397" s="1834"/>
      <c r="B397" s="1829" t="s">
        <v>1089</v>
      </c>
      <c r="C397" s="1945" t="s">
        <v>6272</v>
      </c>
      <c r="D397" s="1945" t="s">
        <v>154</v>
      </c>
      <c r="E397" s="1946">
        <v>1</v>
      </c>
      <c r="F397" s="1854" t="s">
        <v>55</v>
      </c>
      <c r="G397" s="1855" t="s">
        <v>31</v>
      </c>
      <c r="H397" s="1865" t="s">
        <v>32</v>
      </c>
      <c r="I397" s="1854" t="s">
        <v>55</v>
      </c>
      <c r="J397" s="1857" t="s">
        <v>55</v>
      </c>
      <c r="K397" s="1857" t="s">
        <v>55</v>
      </c>
      <c r="L397" s="1927">
        <v>30707.964599999999</v>
      </c>
      <c r="M397" s="1835">
        <v>9212.3893800000005</v>
      </c>
      <c r="N397" s="1855">
        <v>2019.08</v>
      </c>
      <c r="O397" s="1857" t="s">
        <v>5869</v>
      </c>
      <c r="P397" s="1837" t="s">
        <v>6249</v>
      </c>
      <c r="Q397" s="1885">
        <v>18811021868</v>
      </c>
      <c r="R397" s="1837" t="s">
        <v>6250</v>
      </c>
      <c r="S397" s="1947" t="s">
        <v>5872</v>
      </c>
      <c r="T397" s="1829"/>
      <c r="U397" s="1887"/>
      <c r="W397" s="1948"/>
    </row>
    <row r="398" spans="1:23" ht="18" customHeight="1">
      <c r="A398" s="1834"/>
      <c r="B398" s="1829" t="s">
        <v>1089</v>
      </c>
      <c r="C398" s="1945" t="s">
        <v>6272</v>
      </c>
      <c r="D398" s="1945" t="s">
        <v>154</v>
      </c>
      <c r="E398" s="1946">
        <v>1</v>
      </c>
      <c r="F398" s="1854" t="s">
        <v>55</v>
      </c>
      <c r="G398" s="1855" t="s">
        <v>31</v>
      </c>
      <c r="H398" s="1865" t="s">
        <v>32</v>
      </c>
      <c r="I398" s="1854" t="s">
        <v>55</v>
      </c>
      <c r="J398" s="1857" t="s">
        <v>55</v>
      </c>
      <c r="K398" s="1857" t="s">
        <v>55</v>
      </c>
      <c r="L398" s="1927">
        <v>30796.460200000001</v>
      </c>
      <c r="M398" s="1835">
        <v>9238.9380600000004</v>
      </c>
      <c r="N398" s="1855">
        <v>2019.08</v>
      </c>
      <c r="O398" s="1857" t="s">
        <v>5869</v>
      </c>
      <c r="P398" s="1837" t="s">
        <v>6249</v>
      </c>
      <c r="Q398" s="1885">
        <v>18811021868</v>
      </c>
      <c r="R398" s="1837" t="s">
        <v>6250</v>
      </c>
      <c r="S398" s="1947" t="s">
        <v>5872</v>
      </c>
      <c r="T398" s="1829"/>
      <c r="U398" s="1887"/>
      <c r="W398" s="1948"/>
    </row>
    <row r="399" spans="1:23" ht="18" customHeight="1">
      <c r="A399" s="1834"/>
      <c r="B399" s="1829" t="s">
        <v>1089</v>
      </c>
      <c r="C399" s="1945" t="s">
        <v>6273</v>
      </c>
      <c r="D399" s="1945" t="s">
        <v>154</v>
      </c>
      <c r="E399" s="1946">
        <v>2</v>
      </c>
      <c r="F399" s="1854" t="s">
        <v>55</v>
      </c>
      <c r="G399" s="1855" t="s">
        <v>31</v>
      </c>
      <c r="H399" s="1865" t="s">
        <v>32</v>
      </c>
      <c r="I399" s="1854" t="s">
        <v>55</v>
      </c>
      <c r="J399" s="1857" t="s">
        <v>55</v>
      </c>
      <c r="K399" s="1857" t="s">
        <v>55</v>
      </c>
      <c r="L399" s="1927">
        <v>5840.7079999999996</v>
      </c>
      <c r="M399" s="1835">
        <v>1752.2123999999999</v>
      </c>
      <c r="N399" s="1855">
        <v>2019.08</v>
      </c>
      <c r="O399" s="1857" t="s">
        <v>5869</v>
      </c>
      <c r="P399" s="1837" t="s">
        <v>6249</v>
      </c>
      <c r="Q399" s="1885">
        <v>18811021868</v>
      </c>
      <c r="R399" s="1837" t="s">
        <v>6250</v>
      </c>
      <c r="S399" s="1947" t="s">
        <v>5872</v>
      </c>
      <c r="T399" s="1829"/>
      <c r="U399" s="1887"/>
      <c r="W399" s="1948"/>
    </row>
    <row r="400" spans="1:23" ht="18" customHeight="1">
      <c r="A400" s="1834"/>
      <c r="B400" s="1829" t="s">
        <v>1089</v>
      </c>
      <c r="C400" s="1945" t="s">
        <v>6272</v>
      </c>
      <c r="D400" s="1945" t="s">
        <v>154</v>
      </c>
      <c r="E400" s="1946">
        <v>1</v>
      </c>
      <c r="F400" s="1854" t="s">
        <v>55</v>
      </c>
      <c r="G400" s="1855" t="s">
        <v>31</v>
      </c>
      <c r="H400" s="1865" t="s">
        <v>32</v>
      </c>
      <c r="I400" s="1854" t="s">
        <v>55</v>
      </c>
      <c r="J400" s="1857" t="s">
        <v>55</v>
      </c>
      <c r="K400" s="1857" t="s">
        <v>55</v>
      </c>
      <c r="L400" s="1927">
        <v>18584.070800000001</v>
      </c>
      <c r="M400" s="1835">
        <v>5575.2212399999999</v>
      </c>
      <c r="N400" s="1855">
        <v>2019.08</v>
      </c>
      <c r="O400" s="1857" t="s">
        <v>6274</v>
      </c>
      <c r="P400" s="1837" t="s">
        <v>6249</v>
      </c>
      <c r="Q400" s="1885">
        <v>18811021868</v>
      </c>
      <c r="R400" s="1837" t="s">
        <v>6250</v>
      </c>
      <c r="S400" s="1947" t="s">
        <v>5872</v>
      </c>
      <c r="T400" s="1829"/>
      <c r="U400" s="1887"/>
      <c r="W400" s="1948"/>
    </row>
    <row r="401" spans="1:23" ht="18" customHeight="1">
      <c r="A401" s="1834"/>
      <c r="B401" s="1829" t="s">
        <v>1089</v>
      </c>
      <c r="C401" s="1945" t="s">
        <v>6272</v>
      </c>
      <c r="D401" s="1945" t="s">
        <v>154</v>
      </c>
      <c r="E401" s="1946">
        <v>2</v>
      </c>
      <c r="F401" s="1854" t="s">
        <v>55</v>
      </c>
      <c r="G401" s="1855" t="s">
        <v>31</v>
      </c>
      <c r="H401" s="1865" t="s">
        <v>32</v>
      </c>
      <c r="I401" s="1854" t="s">
        <v>55</v>
      </c>
      <c r="J401" s="1857" t="s">
        <v>55</v>
      </c>
      <c r="K401" s="1857" t="s">
        <v>55</v>
      </c>
      <c r="L401" s="1927">
        <v>66371.681400000001</v>
      </c>
      <c r="M401" s="1835">
        <v>19911.504420000001</v>
      </c>
      <c r="N401" s="1855">
        <v>2019.08</v>
      </c>
      <c r="O401" s="1857" t="s">
        <v>5869</v>
      </c>
      <c r="P401" s="1837" t="s">
        <v>6249</v>
      </c>
      <c r="Q401" s="1885">
        <v>18811021868</v>
      </c>
      <c r="R401" s="1837" t="s">
        <v>6250</v>
      </c>
      <c r="S401" s="1947" t="s">
        <v>5872</v>
      </c>
      <c r="T401" s="1829"/>
      <c r="U401" s="1887"/>
      <c r="W401" s="1948"/>
    </row>
    <row r="402" spans="1:23" ht="18" customHeight="1">
      <c r="A402" s="1834"/>
      <c r="B402" s="1829" t="s">
        <v>1089</v>
      </c>
      <c r="C402" s="1945" t="s">
        <v>6264</v>
      </c>
      <c r="D402" s="1945" t="s">
        <v>65</v>
      </c>
      <c r="E402" s="1946">
        <v>1</v>
      </c>
      <c r="F402" s="1854" t="s">
        <v>55</v>
      </c>
      <c r="G402" s="1855" t="s">
        <v>31</v>
      </c>
      <c r="H402" s="1865" t="s">
        <v>32</v>
      </c>
      <c r="I402" s="1854" t="s">
        <v>55</v>
      </c>
      <c r="J402" s="1857" t="s">
        <v>55</v>
      </c>
      <c r="K402" s="1857" t="s">
        <v>55</v>
      </c>
      <c r="L402" s="1927">
        <v>29115.0442</v>
      </c>
      <c r="M402" s="1835">
        <v>8734.5132599999997</v>
      </c>
      <c r="N402" s="1855">
        <v>2019.08</v>
      </c>
      <c r="O402" s="1857" t="s">
        <v>5869</v>
      </c>
      <c r="P402" s="1837" t="s">
        <v>6249</v>
      </c>
      <c r="Q402" s="1885">
        <v>18811021868</v>
      </c>
      <c r="R402" s="1837" t="s">
        <v>6250</v>
      </c>
      <c r="S402" s="1947" t="s">
        <v>5872</v>
      </c>
      <c r="T402" s="1829"/>
      <c r="U402" s="1887"/>
      <c r="W402" s="1948"/>
    </row>
    <row r="403" spans="1:23" ht="18" customHeight="1">
      <c r="A403" s="1834"/>
      <c r="B403" s="1829" t="s">
        <v>1089</v>
      </c>
      <c r="C403" s="1945" t="s">
        <v>6272</v>
      </c>
      <c r="D403" s="1945" t="s">
        <v>154</v>
      </c>
      <c r="E403" s="1946">
        <v>4</v>
      </c>
      <c r="F403" s="1854" t="s">
        <v>55</v>
      </c>
      <c r="G403" s="1855" t="s">
        <v>31</v>
      </c>
      <c r="H403" s="1865" t="s">
        <v>32</v>
      </c>
      <c r="I403" s="1854" t="s">
        <v>55</v>
      </c>
      <c r="J403" s="1857" t="s">
        <v>55</v>
      </c>
      <c r="K403" s="1857" t="s">
        <v>55</v>
      </c>
      <c r="L403" s="1927">
        <v>81061.946899999995</v>
      </c>
      <c r="M403" s="1835">
        <v>24318.584070000001</v>
      </c>
      <c r="N403" s="1855">
        <v>2019.08</v>
      </c>
      <c r="O403" s="1857" t="s">
        <v>5869</v>
      </c>
      <c r="P403" s="1837" t="s">
        <v>6249</v>
      </c>
      <c r="Q403" s="1885">
        <v>18811021868</v>
      </c>
      <c r="R403" s="1837" t="s">
        <v>6250</v>
      </c>
      <c r="S403" s="1947" t="s">
        <v>5872</v>
      </c>
      <c r="T403" s="1829"/>
      <c r="U403" s="1887"/>
      <c r="W403" s="1948"/>
    </row>
    <row r="404" spans="1:23" ht="18" customHeight="1">
      <c r="A404" s="1834"/>
      <c r="B404" s="1829" t="s">
        <v>1089</v>
      </c>
      <c r="C404" s="1945" t="s">
        <v>6252</v>
      </c>
      <c r="D404" s="1945" t="s">
        <v>154</v>
      </c>
      <c r="E404" s="1946">
        <v>1</v>
      </c>
      <c r="F404" s="1854" t="s">
        <v>55</v>
      </c>
      <c r="G404" s="1855" t="s">
        <v>31</v>
      </c>
      <c r="H404" s="1865" t="s">
        <v>32</v>
      </c>
      <c r="I404" s="1854" t="s">
        <v>55</v>
      </c>
      <c r="J404" s="1857" t="s">
        <v>55</v>
      </c>
      <c r="K404" s="1857" t="s">
        <v>55</v>
      </c>
      <c r="L404" s="1927">
        <v>14489.380499999999</v>
      </c>
      <c r="M404" s="1835">
        <v>4346.8141500000002</v>
      </c>
      <c r="N404" s="1855">
        <v>2019.08</v>
      </c>
      <c r="O404" s="1857" t="s">
        <v>5869</v>
      </c>
      <c r="P404" s="1837" t="s">
        <v>6249</v>
      </c>
      <c r="Q404" s="1885">
        <v>18811021868</v>
      </c>
      <c r="R404" s="1837" t="s">
        <v>6250</v>
      </c>
      <c r="S404" s="1947" t="s">
        <v>5872</v>
      </c>
      <c r="T404" s="1829"/>
      <c r="U404" s="1887"/>
      <c r="W404" s="1948"/>
    </row>
    <row r="405" spans="1:23" ht="18" customHeight="1">
      <c r="A405" s="1834"/>
      <c r="B405" s="1829" t="s">
        <v>1089</v>
      </c>
      <c r="C405" s="1896" t="s">
        <v>6272</v>
      </c>
      <c r="D405" s="1945" t="s">
        <v>154</v>
      </c>
      <c r="E405" s="1946">
        <v>1</v>
      </c>
      <c r="F405" s="1854" t="s">
        <v>55</v>
      </c>
      <c r="G405" s="1855" t="s">
        <v>31</v>
      </c>
      <c r="H405" s="1865" t="s">
        <v>32</v>
      </c>
      <c r="I405" s="1854" t="s">
        <v>55</v>
      </c>
      <c r="J405" s="1857" t="s">
        <v>55</v>
      </c>
      <c r="K405" s="1857" t="s">
        <v>55</v>
      </c>
      <c r="L405" s="1927">
        <v>31415.929199999999</v>
      </c>
      <c r="M405" s="1835">
        <v>9424.7787599999992</v>
      </c>
      <c r="N405" s="1855">
        <v>2019.08</v>
      </c>
      <c r="O405" s="1857" t="s">
        <v>5869</v>
      </c>
      <c r="P405" s="1837" t="s">
        <v>6249</v>
      </c>
      <c r="Q405" s="1885">
        <v>18811021868</v>
      </c>
      <c r="R405" s="1837" t="s">
        <v>6250</v>
      </c>
      <c r="S405" s="1947" t="s">
        <v>5872</v>
      </c>
      <c r="T405" s="1829"/>
      <c r="U405" s="1887"/>
      <c r="W405" s="1948"/>
    </row>
    <row r="406" spans="1:23" ht="18" customHeight="1">
      <c r="A406" s="1834"/>
      <c r="B406" s="1829" t="s">
        <v>1089</v>
      </c>
      <c r="C406" s="1896" t="s">
        <v>6272</v>
      </c>
      <c r="D406" s="1945" t="s">
        <v>154</v>
      </c>
      <c r="E406" s="1946">
        <v>4</v>
      </c>
      <c r="F406" s="1854" t="s">
        <v>55</v>
      </c>
      <c r="G406" s="1855" t="s">
        <v>31</v>
      </c>
      <c r="H406" s="1865" t="s">
        <v>32</v>
      </c>
      <c r="I406" s="1854" t="s">
        <v>55</v>
      </c>
      <c r="J406" s="1857" t="s">
        <v>55</v>
      </c>
      <c r="K406" s="1857" t="s">
        <v>55</v>
      </c>
      <c r="L406" s="1927">
        <v>115398.2301</v>
      </c>
      <c r="M406" s="1835">
        <v>34619.46903</v>
      </c>
      <c r="N406" s="1855">
        <v>2019.08</v>
      </c>
      <c r="O406" s="1857" t="s">
        <v>5869</v>
      </c>
      <c r="P406" s="1837" t="s">
        <v>6249</v>
      </c>
      <c r="Q406" s="1885">
        <v>18811021868</v>
      </c>
      <c r="R406" s="1837" t="s">
        <v>6250</v>
      </c>
      <c r="S406" s="1947" t="s">
        <v>5872</v>
      </c>
      <c r="T406" s="1829"/>
      <c r="U406" s="1887"/>
      <c r="W406" s="1948"/>
    </row>
    <row r="407" spans="1:23" ht="18" customHeight="1">
      <c r="A407" s="1834"/>
      <c r="B407" s="1829" t="s">
        <v>1089</v>
      </c>
      <c r="C407" s="1896" t="s">
        <v>6271</v>
      </c>
      <c r="D407" s="1945" t="s">
        <v>65</v>
      </c>
      <c r="E407" s="1946">
        <v>6</v>
      </c>
      <c r="F407" s="1854" t="s">
        <v>55</v>
      </c>
      <c r="G407" s="1855" t="s">
        <v>31</v>
      </c>
      <c r="H407" s="1865" t="s">
        <v>32</v>
      </c>
      <c r="I407" s="1854" t="s">
        <v>55</v>
      </c>
      <c r="J407" s="1857" t="s">
        <v>55</v>
      </c>
      <c r="K407" s="1857" t="s">
        <v>55</v>
      </c>
      <c r="L407" s="1927">
        <v>121592.9204</v>
      </c>
      <c r="M407" s="1835">
        <v>36477.876120000001</v>
      </c>
      <c r="N407" s="1855">
        <v>2019.08</v>
      </c>
      <c r="O407" s="1857" t="s">
        <v>5869</v>
      </c>
      <c r="P407" s="1837" t="s">
        <v>6249</v>
      </c>
      <c r="Q407" s="1885">
        <v>18811021868</v>
      </c>
      <c r="R407" s="1837" t="s">
        <v>6250</v>
      </c>
      <c r="S407" s="1947" t="s">
        <v>5872</v>
      </c>
      <c r="T407" s="1829"/>
      <c r="U407" s="1887"/>
      <c r="W407" s="1948"/>
    </row>
    <row r="408" spans="1:23" ht="18" customHeight="1">
      <c r="A408" s="1834"/>
      <c r="B408" s="1829" t="s">
        <v>1089</v>
      </c>
      <c r="C408" s="1896" t="s">
        <v>6272</v>
      </c>
      <c r="D408" s="1945" t="s">
        <v>154</v>
      </c>
      <c r="E408" s="1946">
        <v>7</v>
      </c>
      <c r="F408" s="1854" t="s">
        <v>55</v>
      </c>
      <c r="G408" s="1855" t="s">
        <v>31</v>
      </c>
      <c r="H408" s="1865" t="s">
        <v>32</v>
      </c>
      <c r="I408" s="1854" t="s">
        <v>55</v>
      </c>
      <c r="J408" s="1857" t="s">
        <v>55</v>
      </c>
      <c r="K408" s="1857" t="s">
        <v>55</v>
      </c>
      <c r="L408" s="1927">
        <v>141858.40710000001</v>
      </c>
      <c r="M408" s="1835">
        <v>42557.522129999998</v>
      </c>
      <c r="N408" s="1855">
        <v>2019.08</v>
      </c>
      <c r="O408" s="1857" t="s">
        <v>5869</v>
      </c>
      <c r="P408" s="1837" t="s">
        <v>6249</v>
      </c>
      <c r="Q408" s="1885">
        <v>18811021868</v>
      </c>
      <c r="R408" s="1837" t="s">
        <v>6250</v>
      </c>
      <c r="S408" s="1947" t="s">
        <v>5872</v>
      </c>
      <c r="T408" s="1829"/>
      <c r="U408" s="1887"/>
      <c r="W408" s="1948"/>
    </row>
    <row r="409" spans="1:23" ht="18" customHeight="1">
      <c r="A409" s="1834"/>
      <c r="B409" s="1829" t="s">
        <v>1089</v>
      </c>
      <c r="C409" s="1896" t="s">
        <v>6275</v>
      </c>
      <c r="D409" s="1945" t="s">
        <v>65</v>
      </c>
      <c r="E409" s="1946">
        <v>8</v>
      </c>
      <c r="F409" s="1854" t="s">
        <v>55</v>
      </c>
      <c r="G409" s="1855" t="s">
        <v>31</v>
      </c>
      <c r="H409" s="1865" t="s">
        <v>32</v>
      </c>
      <c r="I409" s="1854" t="s">
        <v>55</v>
      </c>
      <c r="J409" s="1857" t="s">
        <v>55</v>
      </c>
      <c r="K409" s="1857" t="s">
        <v>55</v>
      </c>
      <c r="L409" s="1927">
        <v>66187.6106</v>
      </c>
      <c r="M409" s="1835">
        <v>19856.283179999999</v>
      </c>
      <c r="N409" s="1855">
        <v>2019.08</v>
      </c>
      <c r="O409" s="1857" t="s">
        <v>5869</v>
      </c>
      <c r="P409" s="1837" t="s">
        <v>6249</v>
      </c>
      <c r="Q409" s="1885">
        <v>18811021868</v>
      </c>
      <c r="R409" s="1837" t="s">
        <v>6250</v>
      </c>
      <c r="S409" s="1947" t="s">
        <v>5872</v>
      </c>
      <c r="T409" s="1829"/>
      <c r="U409" s="1887"/>
      <c r="W409" s="1948"/>
    </row>
    <row r="410" spans="1:23" ht="18" customHeight="1">
      <c r="A410" s="1834"/>
      <c r="B410" s="1829" t="s">
        <v>1089</v>
      </c>
      <c r="C410" s="1896" t="s">
        <v>6276</v>
      </c>
      <c r="D410" s="1945" t="s">
        <v>6277</v>
      </c>
      <c r="E410" s="1946">
        <v>11.2</v>
      </c>
      <c r="F410" s="1854" t="s">
        <v>55</v>
      </c>
      <c r="G410" s="1855" t="s">
        <v>31</v>
      </c>
      <c r="H410" s="1865" t="s">
        <v>32</v>
      </c>
      <c r="I410" s="1854" t="s">
        <v>55</v>
      </c>
      <c r="J410" s="1857" t="s">
        <v>55</v>
      </c>
      <c r="K410" s="1857" t="s">
        <v>55</v>
      </c>
      <c r="L410" s="1927">
        <v>2174.7573000000002</v>
      </c>
      <c r="M410" s="1835">
        <v>652.42719</v>
      </c>
      <c r="N410" s="1855">
        <v>2019.08</v>
      </c>
      <c r="O410" s="1857" t="s">
        <v>5869</v>
      </c>
      <c r="P410" s="1837" t="s">
        <v>6249</v>
      </c>
      <c r="Q410" s="1885">
        <v>18811021868</v>
      </c>
      <c r="R410" s="1837" t="s">
        <v>6250</v>
      </c>
      <c r="S410" s="1947" t="s">
        <v>5872</v>
      </c>
      <c r="T410" s="1829"/>
      <c r="U410" s="1887"/>
      <c r="W410" s="1948"/>
    </row>
    <row r="411" spans="1:23" ht="18" customHeight="1">
      <c r="A411" s="1834"/>
      <c r="B411" s="1829" t="s">
        <v>1089</v>
      </c>
      <c r="C411" s="1896" t="s">
        <v>6278</v>
      </c>
      <c r="D411" s="1945" t="s">
        <v>154</v>
      </c>
      <c r="E411" s="1946">
        <v>2</v>
      </c>
      <c r="F411" s="1854" t="s">
        <v>55</v>
      </c>
      <c r="G411" s="1855" t="s">
        <v>31</v>
      </c>
      <c r="H411" s="1865" t="s">
        <v>32</v>
      </c>
      <c r="I411" s="1854" t="s">
        <v>55</v>
      </c>
      <c r="J411" s="1857" t="s">
        <v>55</v>
      </c>
      <c r="K411" s="1857" t="s">
        <v>55</v>
      </c>
      <c r="L411" s="1927">
        <v>9320.3883999999998</v>
      </c>
      <c r="M411" s="1835">
        <v>2796.11652</v>
      </c>
      <c r="N411" s="1855">
        <v>2019.08</v>
      </c>
      <c r="O411" s="1857" t="s">
        <v>5869</v>
      </c>
      <c r="P411" s="1837" t="s">
        <v>6249</v>
      </c>
      <c r="Q411" s="1885">
        <v>18811021868</v>
      </c>
      <c r="R411" s="1837" t="s">
        <v>6250</v>
      </c>
      <c r="S411" s="1947" t="s">
        <v>5872</v>
      </c>
      <c r="T411" s="1829"/>
      <c r="U411" s="1887"/>
      <c r="W411" s="1948"/>
    </row>
    <row r="412" spans="1:23" ht="18" customHeight="1">
      <c r="A412" s="1834"/>
      <c r="B412" s="1829" t="s">
        <v>1089</v>
      </c>
      <c r="C412" s="1896" t="s">
        <v>6279</v>
      </c>
      <c r="D412" s="1945" t="s">
        <v>1275</v>
      </c>
      <c r="E412" s="1946">
        <v>23.4</v>
      </c>
      <c r="F412" s="1854" t="s">
        <v>55</v>
      </c>
      <c r="G412" s="1855" t="s">
        <v>31</v>
      </c>
      <c r="H412" s="1865" t="s">
        <v>32</v>
      </c>
      <c r="I412" s="1854" t="s">
        <v>55</v>
      </c>
      <c r="J412" s="1857" t="s">
        <v>55</v>
      </c>
      <c r="K412" s="1857" t="s">
        <v>55</v>
      </c>
      <c r="L412" s="1927">
        <v>6361.165</v>
      </c>
      <c r="M412" s="1835">
        <v>1908.3495</v>
      </c>
      <c r="N412" s="1855">
        <v>2019.08</v>
      </c>
      <c r="O412" s="1857" t="s">
        <v>5869</v>
      </c>
      <c r="P412" s="1837" t="s">
        <v>6249</v>
      </c>
      <c r="Q412" s="1885">
        <v>18811021868</v>
      </c>
      <c r="R412" s="1837" t="s">
        <v>6250</v>
      </c>
      <c r="S412" s="1947" t="s">
        <v>5872</v>
      </c>
      <c r="T412" s="1829"/>
      <c r="U412" s="1887"/>
      <c r="W412" s="1948"/>
    </row>
    <row r="413" spans="1:23" ht="18" customHeight="1">
      <c r="A413" s="1834"/>
      <c r="B413" s="1829" t="s">
        <v>1089</v>
      </c>
      <c r="C413" s="1896" t="s">
        <v>6280</v>
      </c>
      <c r="D413" s="1945" t="s">
        <v>154</v>
      </c>
      <c r="E413" s="1946">
        <v>1</v>
      </c>
      <c r="F413" s="1854" t="s">
        <v>55</v>
      </c>
      <c r="G413" s="1855" t="s">
        <v>31</v>
      </c>
      <c r="H413" s="1865" t="s">
        <v>32</v>
      </c>
      <c r="I413" s="1854" t="s">
        <v>55</v>
      </c>
      <c r="J413" s="1857" t="s">
        <v>55</v>
      </c>
      <c r="K413" s="1857" t="s">
        <v>55</v>
      </c>
      <c r="L413" s="1927">
        <v>7281.5533999999998</v>
      </c>
      <c r="M413" s="1835">
        <v>2184.4660199999998</v>
      </c>
      <c r="N413" s="1855">
        <v>2019.08</v>
      </c>
      <c r="O413" s="1857" t="s">
        <v>5869</v>
      </c>
      <c r="P413" s="1837" t="s">
        <v>6249</v>
      </c>
      <c r="Q413" s="1885">
        <v>18811021868</v>
      </c>
      <c r="R413" s="1837" t="s">
        <v>6250</v>
      </c>
      <c r="S413" s="1947" t="s">
        <v>5872</v>
      </c>
      <c r="T413" s="1829"/>
      <c r="U413" s="1887"/>
      <c r="W413" s="1948"/>
    </row>
    <row r="414" spans="1:23" ht="18" customHeight="1">
      <c r="A414" s="1834"/>
      <c r="B414" s="1829" t="s">
        <v>1089</v>
      </c>
      <c r="C414" s="1896" t="s">
        <v>6281</v>
      </c>
      <c r="D414" s="1945" t="s">
        <v>154</v>
      </c>
      <c r="E414" s="1946">
        <v>2</v>
      </c>
      <c r="F414" s="1854" t="s">
        <v>55</v>
      </c>
      <c r="G414" s="1855" t="s">
        <v>31</v>
      </c>
      <c r="H414" s="1865" t="s">
        <v>32</v>
      </c>
      <c r="I414" s="1854" t="s">
        <v>55</v>
      </c>
      <c r="J414" s="1857" t="s">
        <v>55</v>
      </c>
      <c r="K414" s="1857" t="s">
        <v>55</v>
      </c>
      <c r="L414" s="1927">
        <v>16118.9655</v>
      </c>
      <c r="M414" s="1835">
        <v>4835.6896500000003</v>
      </c>
      <c r="N414" s="1855">
        <v>2019.08</v>
      </c>
      <c r="O414" s="1857" t="s">
        <v>5869</v>
      </c>
      <c r="P414" s="1837" t="s">
        <v>6249</v>
      </c>
      <c r="Q414" s="1885">
        <v>18811021868</v>
      </c>
      <c r="R414" s="1837" t="s">
        <v>6250</v>
      </c>
      <c r="S414" s="1947" t="s">
        <v>5872</v>
      </c>
      <c r="T414" s="1829"/>
      <c r="U414" s="1887"/>
      <c r="W414" s="1948"/>
    </row>
    <row r="415" spans="1:23" ht="18" customHeight="1">
      <c r="A415" s="1834"/>
      <c r="B415" s="1829" t="s">
        <v>1089</v>
      </c>
      <c r="C415" s="1896" t="s">
        <v>6281</v>
      </c>
      <c r="D415" s="1945" t="s">
        <v>154</v>
      </c>
      <c r="E415" s="1946">
        <v>8</v>
      </c>
      <c r="F415" s="1854" t="s">
        <v>55</v>
      </c>
      <c r="G415" s="1855" t="s">
        <v>31</v>
      </c>
      <c r="H415" s="1865" t="s">
        <v>32</v>
      </c>
      <c r="I415" s="1854" t="s">
        <v>55</v>
      </c>
      <c r="J415" s="1857" t="s">
        <v>55</v>
      </c>
      <c r="K415" s="1857" t="s">
        <v>55</v>
      </c>
      <c r="L415" s="1927">
        <v>106896.5517</v>
      </c>
      <c r="M415" s="1835">
        <v>32068.965510000002</v>
      </c>
      <c r="N415" s="1855">
        <v>2019.08</v>
      </c>
      <c r="O415" s="1857" t="s">
        <v>5869</v>
      </c>
      <c r="P415" s="1837" t="s">
        <v>6249</v>
      </c>
      <c r="Q415" s="1885">
        <v>18811021868</v>
      </c>
      <c r="R415" s="1837" t="s">
        <v>6250</v>
      </c>
      <c r="S415" s="1947" t="s">
        <v>5872</v>
      </c>
      <c r="T415" s="1829"/>
      <c r="U415" s="1887"/>
      <c r="W415" s="1948"/>
    </row>
    <row r="416" spans="1:23" ht="18" customHeight="1">
      <c r="A416" s="1834"/>
      <c r="B416" s="1829" t="s">
        <v>1089</v>
      </c>
      <c r="C416" s="1896" t="s">
        <v>6280</v>
      </c>
      <c r="D416" s="1945" t="s">
        <v>154</v>
      </c>
      <c r="E416" s="1946">
        <v>1</v>
      </c>
      <c r="F416" s="1854" t="s">
        <v>55</v>
      </c>
      <c r="G416" s="1855" t="s">
        <v>31</v>
      </c>
      <c r="H416" s="1865" t="s">
        <v>32</v>
      </c>
      <c r="I416" s="1854" t="s">
        <v>55</v>
      </c>
      <c r="J416" s="1857" t="s">
        <v>55</v>
      </c>
      <c r="K416" s="1857" t="s">
        <v>55</v>
      </c>
      <c r="L416" s="1927">
        <v>7281.5533999999998</v>
      </c>
      <c r="M416" s="1835">
        <v>2184.4660199999998</v>
      </c>
      <c r="N416" s="1855">
        <v>2019.08</v>
      </c>
      <c r="O416" s="1857" t="s">
        <v>5869</v>
      </c>
      <c r="P416" s="1837" t="s">
        <v>6249</v>
      </c>
      <c r="Q416" s="1885">
        <v>18811021868</v>
      </c>
      <c r="R416" s="1837" t="s">
        <v>6250</v>
      </c>
      <c r="S416" s="1947" t="s">
        <v>5872</v>
      </c>
      <c r="T416" s="1829"/>
      <c r="U416" s="1887"/>
      <c r="W416" s="1948"/>
    </row>
    <row r="417" spans="1:23" s="1830" customFormat="1" ht="18" customHeight="1">
      <c r="A417" s="1834"/>
      <c r="B417" s="1829" t="s">
        <v>1089</v>
      </c>
      <c r="C417" s="1855" t="s">
        <v>6282</v>
      </c>
      <c r="D417" s="1855" t="s">
        <v>1092</v>
      </c>
      <c r="E417" s="1855">
        <v>1</v>
      </c>
      <c r="F417" s="1855">
        <v>1.5</v>
      </c>
      <c r="G417" s="1855" t="s">
        <v>31</v>
      </c>
      <c r="H417" s="1855" t="s">
        <v>41</v>
      </c>
      <c r="I417" s="1855" t="s">
        <v>4736</v>
      </c>
      <c r="J417" s="1855" t="s">
        <v>4736</v>
      </c>
      <c r="K417" s="1855" t="s">
        <v>55</v>
      </c>
      <c r="L417" s="1927">
        <f>28000/3</f>
        <v>9333.3333333333339</v>
      </c>
      <c r="M417" s="1881">
        <f>L417*0.7</f>
        <v>6533.333333333333</v>
      </c>
      <c r="N417" s="1855">
        <v>2019.06</v>
      </c>
      <c r="O417" s="1857" t="s">
        <v>6283</v>
      </c>
      <c r="P417" s="1837" t="s">
        <v>6284</v>
      </c>
      <c r="Q417" s="1883">
        <v>18888872006</v>
      </c>
      <c r="R417" s="1837" t="s">
        <v>6285</v>
      </c>
      <c r="S417" s="1947" t="s">
        <v>5872</v>
      </c>
      <c r="T417" s="1829"/>
      <c r="U417" s="1870"/>
      <c r="W417" s="1950"/>
    </row>
    <row r="418" spans="1:23" ht="18" customHeight="1">
      <c r="A418" s="1834"/>
      <c r="B418" s="1829" t="s">
        <v>1089</v>
      </c>
      <c r="C418" s="1896" t="s">
        <v>6286</v>
      </c>
      <c r="D418" s="1946"/>
      <c r="E418" s="1946">
        <v>14</v>
      </c>
      <c r="F418" s="1854" t="s">
        <v>55</v>
      </c>
      <c r="G418" s="1855" t="s">
        <v>31</v>
      </c>
      <c r="H418" s="1865" t="s">
        <v>32</v>
      </c>
      <c r="I418" s="1854" t="s">
        <v>4736</v>
      </c>
      <c r="J418" s="1857" t="s">
        <v>4736</v>
      </c>
      <c r="K418" s="1857" t="s">
        <v>6287</v>
      </c>
      <c r="L418" s="1927">
        <v>93702.97</v>
      </c>
      <c r="M418" s="1881">
        <v>62468.65</v>
      </c>
      <c r="N418" s="1855">
        <v>2020.11</v>
      </c>
      <c r="O418" s="1857" t="s">
        <v>6288</v>
      </c>
      <c r="P418" s="1837" t="s">
        <v>6289</v>
      </c>
      <c r="Q418" s="1848">
        <v>13847129712</v>
      </c>
      <c r="R418" s="1837" t="s">
        <v>6290</v>
      </c>
      <c r="S418" s="1947" t="s">
        <v>5872</v>
      </c>
      <c r="T418" s="1829"/>
      <c r="U418" s="1887"/>
      <c r="W418" s="1948"/>
    </row>
    <row r="419" spans="1:23" ht="18" customHeight="1">
      <c r="A419" s="1834"/>
      <c r="B419" s="1829" t="s">
        <v>1089</v>
      </c>
      <c r="C419" s="1855" t="s">
        <v>6291</v>
      </c>
      <c r="D419" s="1855" t="s">
        <v>154</v>
      </c>
      <c r="E419" s="1855">
        <v>1</v>
      </c>
      <c r="F419" s="1855" t="s">
        <v>55</v>
      </c>
      <c r="G419" s="1855" t="s">
        <v>31</v>
      </c>
      <c r="H419" s="1855" t="s">
        <v>32</v>
      </c>
      <c r="I419" s="1855" t="s">
        <v>55</v>
      </c>
      <c r="J419" s="1855" t="s">
        <v>55</v>
      </c>
      <c r="K419" s="1855" t="s">
        <v>6292</v>
      </c>
      <c r="L419" s="1927">
        <v>9500</v>
      </c>
      <c r="M419" s="1881">
        <v>7000</v>
      </c>
      <c r="N419" s="1855">
        <v>2021.01</v>
      </c>
      <c r="O419" s="1855" t="s">
        <v>6293</v>
      </c>
      <c r="P419" s="1837" t="s">
        <v>6294</v>
      </c>
      <c r="Q419" s="1883">
        <v>13848648288</v>
      </c>
      <c r="R419" s="1837" t="s">
        <v>6295</v>
      </c>
      <c r="S419" s="1855" t="s">
        <v>5872</v>
      </c>
      <c r="T419" s="1829"/>
      <c r="U419" s="1887"/>
      <c r="W419" s="1948"/>
    </row>
    <row r="420" spans="1:23" ht="18" customHeight="1">
      <c r="A420" s="1834"/>
      <c r="B420" s="1829" t="s">
        <v>1089</v>
      </c>
      <c r="C420" s="1855" t="s">
        <v>6296</v>
      </c>
      <c r="D420" s="1855" t="s">
        <v>154</v>
      </c>
      <c r="E420" s="1855">
        <v>1</v>
      </c>
      <c r="F420" s="1855" t="s">
        <v>55</v>
      </c>
      <c r="G420" s="1855" t="s">
        <v>31</v>
      </c>
      <c r="H420" s="1855" t="s">
        <v>32</v>
      </c>
      <c r="I420" s="1855" t="s">
        <v>55</v>
      </c>
      <c r="J420" s="1855" t="s">
        <v>55</v>
      </c>
      <c r="K420" s="1855" t="s">
        <v>6292</v>
      </c>
      <c r="L420" s="1927">
        <v>6500</v>
      </c>
      <c r="M420" s="1881">
        <v>4789.49</v>
      </c>
      <c r="N420" s="1855">
        <v>2021.01</v>
      </c>
      <c r="O420" s="1855" t="s">
        <v>6297</v>
      </c>
      <c r="P420" s="1837" t="s">
        <v>6294</v>
      </c>
      <c r="Q420" s="1883">
        <v>13848648288</v>
      </c>
      <c r="R420" s="1837" t="s">
        <v>6295</v>
      </c>
      <c r="S420" s="1855" t="s">
        <v>5872</v>
      </c>
      <c r="T420" s="1829"/>
      <c r="U420" s="1887"/>
      <c r="W420" s="1948"/>
    </row>
    <row r="421" spans="1:23" ht="18" customHeight="1">
      <c r="A421" s="1834"/>
      <c r="B421" s="1829" t="s">
        <v>1089</v>
      </c>
      <c r="C421" s="1855" t="s">
        <v>6298</v>
      </c>
      <c r="D421" s="1855" t="s">
        <v>65</v>
      </c>
      <c r="E421" s="1855">
        <v>2</v>
      </c>
      <c r="F421" s="1855" t="s">
        <v>4736</v>
      </c>
      <c r="G421" s="1855" t="s">
        <v>31</v>
      </c>
      <c r="H421" s="1855" t="s">
        <v>5951</v>
      </c>
      <c r="I421" s="1855"/>
      <c r="J421" s="1855"/>
      <c r="K421" s="1855" t="s">
        <v>5973</v>
      </c>
      <c r="L421" s="1927">
        <f>109970</f>
        <v>109970</v>
      </c>
      <c r="M421" s="1951">
        <v>46187.4</v>
      </c>
      <c r="N421" s="1855">
        <v>2020.04</v>
      </c>
      <c r="O421" s="1855" t="s">
        <v>6299</v>
      </c>
      <c r="P421" s="1837" t="s">
        <v>6300</v>
      </c>
      <c r="Q421" s="1883">
        <v>13546320660</v>
      </c>
      <c r="R421" s="1837" t="s">
        <v>6301</v>
      </c>
      <c r="S421" s="1855" t="s">
        <v>5872</v>
      </c>
      <c r="T421" s="1829"/>
      <c r="U421" s="1887"/>
      <c r="W421" s="1948"/>
    </row>
    <row r="422" spans="1:23" ht="18" customHeight="1">
      <c r="A422" s="1834"/>
      <c r="B422" s="1829" t="s">
        <v>1089</v>
      </c>
      <c r="C422" s="1835" t="s">
        <v>6302</v>
      </c>
      <c r="D422" s="1835" t="s">
        <v>1092</v>
      </c>
      <c r="E422" s="1855">
        <v>1</v>
      </c>
      <c r="F422" s="1855" t="s">
        <v>55</v>
      </c>
      <c r="G422" s="1917" t="s">
        <v>31</v>
      </c>
      <c r="H422" s="1917" t="s">
        <v>32</v>
      </c>
      <c r="I422" s="1917" t="s">
        <v>4736</v>
      </c>
      <c r="J422" s="1855" t="s">
        <v>4736</v>
      </c>
      <c r="K422" s="1855" t="s">
        <v>6303</v>
      </c>
      <c r="L422" s="1927">
        <v>26548.67</v>
      </c>
      <c r="M422" s="1855">
        <v>26548.67</v>
      </c>
      <c r="N422" s="1855">
        <v>2021.06</v>
      </c>
      <c r="O422" s="1855" t="s">
        <v>6304</v>
      </c>
      <c r="P422" s="1855" t="s">
        <v>6305</v>
      </c>
      <c r="Q422" s="1883">
        <v>15635397648</v>
      </c>
      <c r="R422" s="1855" t="s">
        <v>6306</v>
      </c>
      <c r="S422" s="1917" t="s">
        <v>5872</v>
      </c>
      <c r="T422" s="1829"/>
      <c r="U422" s="1887"/>
      <c r="W422" s="1948"/>
    </row>
    <row r="423" spans="1:23" ht="18" customHeight="1">
      <c r="A423" s="1834"/>
      <c r="B423" s="1829" t="s">
        <v>6102</v>
      </c>
      <c r="C423" s="1835" t="s">
        <v>6307</v>
      </c>
      <c r="D423" s="1835" t="s">
        <v>1092</v>
      </c>
      <c r="E423" s="1855">
        <v>1</v>
      </c>
      <c r="F423" s="1855" t="s">
        <v>55</v>
      </c>
      <c r="G423" s="1917" t="s">
        <v>31</v>
      </c>
      <c r="H423" s="1917" t="s">
        <v>32</v>
      </c>
      <c r="I423" s="1917" t="s">
        <v>4736</v>
      </c>
      <c r="J423" s="1855" t="s">
        <v>4736</v>
      </c>
      <c r="K423" s="1855" t="s">
        <v>6303</v>
      </c>
      <c r="L423" s="1927">
        <v>25221.24</v>
      </c>
      <c r="M423" s="1881">
        <v>25221.24</v>
      </c>
      <c r="N423" s="1855">
        <v>2021.06</v>
      </c>
      <c r="O423" s="1855" t="s">
        <v>6304</v>
      </c>
      <c r="P423" s="1855" t="s">
        <v>6305</v>
      </c>
      <c r="Q423" s="1883">
        <v>15635397648</v>
      </c>
      <c r="R423" s="1855" t="s">
        <v>6306</v>
      </c>
      <c r="S423" s="1917" t="s">
        <v>5872</v>
      </c>
      <c r="T423" s="1829"/>
      <c r="U423" s="1887"/>
      <c r="W423" s="1948"/>
    </row>
    <row r="424" spans="1:23" ht="18" customHeight="1">
      <c r="A424" s="1834"/>
      <c r="B424" s="1836" t="s">
        <v>6102</v>
      </c>
      <c r="C424" s="1836" t="s">
        <v>6308</v>
      </c>
      <c r="D424" s="1952" t="s">
        <v>154</v>
      </c>
      <c r="E424" s="1855">
        <v>1</v>
      </c>
      <c r="F424" s="1855"/>
      <c r="G424" s="1926" t="s">
        <v>2964</v>
      </c>
      <c r="H424" s="1926" t="s">
        <v>32</v>
      </c>
      <c r="I424" s="1855" t="s">
        <v>4736</v>
      </c>
      <c r="J424" s="1855" t="s">
        <v>4736</v>
      </c>
      <c r="K424" s="1855" t="s">
        <v>4736</v>
      </c>
      <c r="L424" s="1927">
        <v>21467</v>
      </c>
      <c r="M424" s="1953">
        <v>14861.77</v>
      </c>
      <c r="N424" s="1855">
        <v>2021.07</v>
      </c>
      <c r="O424" s="1855" t="s">
        <v>6027</v>
      </c>
      <c r="P424" s="1855" t="s">
        <v>6032</v>
      </c>
      <c r="Q424" s="1863">
        <v>15110307030</v>
      </c>
      <c r="R424" s="1863" t="s">
        <v>6309</v>
      </c>
      <c r="S424" s="1863" t="s">
        <v>5985</v>
      </c>
      <c r="T424" s="1954"/>
      <c r="U424" s="1887"/>
      <c r="W424" s="1948"/>
    </row>
    <row r="425" spans="1:23" ht="18" customHeight="1">
      <c r="A425" s="1834"/>
      <c r="B425" s="1836" t="s">
        <v>6102</v>
      </c>
      <c r="C425" s="1955" t="s">
        <v>6310</v>
      </c>
      <c r="D425" s="1955" t="s">
        <v>1092</v>
      </c>
      <c r="E425" s="1955">
        <v>1</v>
      </c>
      <c r="F425" s="1855"/>
      <c r="G425" s="1926" t="s">
        <v>31</v>
      </c>
      <c r="H425" s="1926" t="s">
        <v>32</v>
      </c>
      <c r="I425" s="1855" t="s">
        <v>55</v>
      </c>
      <c r="J425" s="1858" t="s">
        <v>5931</v>
      </c>
      <c r="K425" s="1956" t="s">
        <v>6311</v>
      </c>
      <c r="L425" s="1927">
        <v>8058.25</v>
      </c>
      <c r="M425" s="1881">
        <v>805.83</v>
      </c>
      <c r="N425" s="1881" t="s">
        <v>6312</v>
      </c>
      <c r="O425" s="1881" t="s">
        <v>5955</v>
      </c>
      <c r="P425" s="1881" t="s">
        <v>5934</v>
      </c>
      <c r="Q425" s="1883">
        <v>13306050175</v>
      </c>
      <c r="R425" s="1881" t="s">
        <v>5935</v>
      </c>
      <c r="S425" s="1881" t="s">
        <v>5872</v>
      </c>
      <c r="T425" s="1829"/>
      <c r="U425" s="1853"/>
    </row>
    <row r="426" spans="1:23" ht="18" customHeight="1">
      <c r="A426" s="1834"/>
      <c r="B426" s="1836" t="s">
        <v>6102</v>
      </c>
      <c r="C426" s="1955" t="s">
        <v>6313</v>
      </c>
      <c r="D426" s="1955" t="s">
        <v>1092</v>
      </c>
      <c r="E426" s="1955">
        <v>1</v>
      </c>
      <c r="F426" s="1855"/>
      <c r="G426" s="1926" t="s">
        <v>31</v>
      </c>
      <c r="H426" s="1926" t="s">
        <v>32</v>
      </c>
      <c r="I426" s="1855" t="s">
        <v>55</v>
      </c>
      <c r="J426" s="1858" t="s">
        <v>5931</v>
      </c>
      <c r="K426" s="1956" t="s">
        <v>6311</v>
      </c>
      <c r="L426" s="1927">
        <v>8349.51</v>
      </c>
      <c r="M426" s="1881">
        <v>834.95</v>
      </c>
      <c r="N426" s="1881" t="s">
        <v>6312</v>
      </c>
      <c r="O426" s="1881" t="s">
        <v>5955</v>
      </c>
      <c r="P426" s="1881" t="s">
        <v>5934</v>
      </c>
      <c r="Q426" s="1883">
        <v>13306050175</v>
      </c>
      <c r="R426" s="1881" t="s">
        <v>5935</v>
      </c>
      <c r="S426" s="1881" t="s">
        <v>5872</v>
      </c>
      <c r="T426" s="1829"/>
      <c r="U426" s="1853"/>
    </row>
    <row r="427" spans="1:23" ht="18" customHeight="1">
      <c r="A427" s="1834"/>
      <c r="B427" s="1836" t="s">
        <v>6102</v>
      </c>
      <c r="C427" s="1955" t="s">
        <v>6314</v>
      </c>
      <c r="D427" s="1955" t="s">
        <v>1092</v>
      </c>
      <c r="E427" s="1955">
        <v>3</v>
      </c>
      <c r="F427" s="1855"/>
      <c r="G427" s="1926" t="s">
        <v>31</v>
      </c>
      <c r="H427" s="1926" t="s">
        <v>32</v>
      </c>
      <c r="I427" s="1855" t="s">
        <v>55</v>
      </c>
      <c r="J427" s="1858" t="s">
        <v>5931</v>
      </c>
      <c r="K427" s="1956" t="s">
        <v>6311</v>
      </c>
      <c r="L427" s="1927">
        <v>37281.550000000003</v>
      </c>
      <c r="M427" s="1881">
        <v>3728.16</v>
      </c>
      <c r="N427" s="1881" t="s">
        <v>6312</v>
      </c>
      <c r="O427" s="1881" t="s">
        <v>5955</v>
      </c>
      <c r="P427" s="1881" t="s">
        <v>5934</v>
      </c>
      <c r="Q427" s="1883">
        <v>13306050175</v>
      </c>
      <c r="R427" s="1881" t="s">
        <v>5935</v>
      </c>
      <c r="S427" s="1881" t="s">
        <v>5872</v>
      </c>
      <c r="T427" s="1829"/>
      <c r="U427" s="1853"/>
    </row>
    <row r="428" spans="1:23" ht="18" customHeight="1">
      <c r="A428" s="1834"/>
      <c r="B428" s="1836" t="s">
        <v>6102</v>
      </c>
      <c r="C428" s="1957" t="s">
        <v>6315</v>
      </c>
      <c r="D428" s="1955" t="s">
        <v>1092</v>
      </c>
      <c r="E428" s="1957">
        <v>1</v>
      </c>
      <c r="F428" s="1855"/>
      <c r="G428" s="1926" t="s">
        <v>31</v>
      </c>
      <c r="H428" s="1926" t="s">
        <v>32</v>
      </c>
      <c r="I428" s="1855" t="s">
        <v>55</v>
      </c>
      <c r="J428" s="1858" t="s">
        <v>5931</v>
      </c>
      <c r="K428" s="1956" t="s">
        <v>6311</v>
      </c>
      <c r="L428" s="1927">
        <v>8834.9500000000007</v>
      </c>
      <c r="M428" s="1881">
        <v>883.5</v>
      </c>
      <c r="N428" s="1881" t="s">
        <v>6312</v>
      </c>
      <c r="O428" s="1881" t="s">
        <v>5955</v>
      </c>
      <c r="P428" s="1881" t="s">
        <v>5934</v>
      </c>
      <c r="Q428" s="1883">
        <v>13306050175</v>
      </c>
      <c r="R428" s="1881" t="s">
        <v>5935</v>
      </c>
      <c r="S428" s="1881" t="s">
        <v>5872</v>
      </c>
      <c r="T428" s="1829"/>
      <c r="U428" s="1853"/>
    </row>
    <row r="429" spans="1:23" ht="18" customHeight="1">
      <c r="A429" s="1834"/>
      <c r="B429" s="1836" t="s">
        <v>6102</v>
      </c>
      <c r="C429" s="1855" t="s">
        <v>6316</v>
      </c>
      <c r="D429" s="1855" t="s">
        <v>154</v>
      </c>
      <c r="E429" s="1855">
        <v>1</v>
      </c>
      <c r="F429" s="1855" t="s">
        <v>55</v>
      </c>
      <c r="G429" s="1855" t="s">
        <v>31</v>
      </c>
      <c r="H429" s="1855" t="s">
        <v>32</v>
      </c>
      <c r="I429" s="1855" t="s">
        <v>55</v>
      </c>
      <c r="J429" s="1855" t="s">
        <v>55</v>
      </c>
      <c r="K429" s="1855" t="s">
        <v>5973</v>
      </c>
      <c r="L429" s="1927">
        <v>3008.83</v>
      </c>
      <c r="M429" s="1881">
        <v>2703.13083150494</v>
      </c>
      <c r="N429" s="1855">
        <v>2019.03</v>
      </c>
      <c r="O429" s="1855" t="s">
        <v>6317</v>
      </c>
      <c r="P429" s="1855" t="s">
        <v>6305</v>
      </c>
      <c r="Q429" s="1855">
        <v>15635397648</v>
      </c>
      <c r="R429" s="1855" t="s">
        <v>6318</v>
      </c>
      <c r="S429" s="1855" t="s">
        <v>5872</v>
      </c>
      <c r="T429" s="1829"/>
      <c r="U429" s="1853"/>
    </row>
    <row r="430" spans="1:23" ht="18" customHeight="1">
      <c r="A430" s="1834"/>
      <c r="B430" s="1836" t="s">
        <v>6102</v>
      </c>
      <c r="C430" s="1855" t="s">
        <v>6319</v>
      </c>
      <c r="D430" s="1855" t="s">
        <v>154</v>
      </c>
      <c r="E430" s="1855">
        <v>2</v>
      </c>
      <c r="F430" s="1855" t="s">
        <v>55</v>
      </c>
      <c r="G430" s="1855" t="s">
        <v>31</v>
      </c>
      <c r="H430" s="1855" t="s">
        <v>32</v>
      </c>
      <c r="I430" s="1855" t="s">
        <v>55</v>
      </c>
      <c r="J430" s="1855" t="s">
        <v>55</v>
      </c>
      <c r="K430" s="1855" t="s">
        <v>5973</v>
      </c>
      <c r="L430" s="1927">
        <v>4203.55</v>
      </c>
      <c r="M430" s="1881">
        <v>3776.4664692829401</v>
      </c>
      <c r="N430" s="1855">
        <v>2019.03</v>
      </c>
      <c r="O430" s="1855" t="s">
        <v>6317</v>
      </c>
      <c r="P430" s="1855" t="s">
        <v>6305</v>
      </c>
      <c r="Q430" s="1855">
        <v>15635397648</v>
      </c>
      <c r="R430" s="1855" t="s">
        <v>6318</v>
      </c>
      <c r="S430" s="1855" t="s">
        <v>5872</v>
      </c>
      <c r="T430" s="1829"/>
      <c r="U430" s="1853"/>
    </row>
    <row r="431" spans="1:23" ht="18" customHeight="1">
      <c r="A431" s="1834"/>
      <c r="B431" s="1836" t="s">
        <v>6102</v>
      </c>
      <c r="C431" s="1855" t="s">
        <v>6320</v>
      </c>
      <c r="D431" s="1855" t="s">
        <v>1103</v>
      </c>
      <c r="E431" s="1855">
        <v>78</v>
      </c>
      <c r="F431" s="1855" t="s">
        <v>55</v>
      </c>
      <c r="G431" s="1855" t="s">
        <v>31</v>
      </c>
      <c r="H431" s="1855" t="s">
        <v>32</v>
      </c>
      <c r="I431" s="1855" t="s">
        <v>55</v>
      </c>
      <c r="J431" s="1855" t="s">
        <v>55</v>
      </c>
      <c r="K431" s="1855" t="s">
        <v>5973</v>
      </c>
      <c r="L431" s="1927">
        <v>3950.43</v>
      </c>
      <c r="M431" s="1881">
        <v>3549.06363294106</v>
      </c>
      <c r="N431" s="1855">
        <v>2019.03</v>
      </c>
      <c r="O431" s="1855" t="s">
        <v>6317</v>
      </c>
      <c r="P431" s="1855" t="s">
        <v>6305</v>
      </c>
      <c r="Q431" s="1855">
        <v>15635397648</v>
      </c>
      <c r="R431" s="1855" t="s">
        <v>6318</v>
      </c>
      <c r="S431" s="1855" t="s">
        <v>5872</v>
      </c>
      <c r="T431" s="1829"/>
      <c r="U431" s="1853"/>
    </row>
    <row r="432" spans="1:23" ht="18" customHeight="1">
      <c r="A432" s="1834"/>
      <c r="B432" s="1836" t="s">
        <v>6102</v>
      </c>
      <c r="C432" s="1855" t="s">
        <v>6316</v>
      </c>
      <c r="D432" s="1855" t="s">
        <v>154</v>
      </c>
      <c r="E432" s="1855">
        <v>4</v>
      </c>
      <c r="F432" s="1855" t="s">
        <v>55</v>
      </c>
      <c r="G432" s="1855" t="s">
        <v>31</v>
      </c>
      <c r="H432" s="1855" t="s">
        <v>32</v>
      </c>
      <c r="I432" s="1855" t="s">
        <v>55</v>
      </c>
      <c r="J432" s="1855" t="s">
        <v>55</v>
      </c>
      <c r="K432" s="1855" t="s">
        <v>5973</v>
      </c>
      <c r="L432" s="1927">
        <v>43620.69</v>
      </c>
      <c r="M432" s="1881">
        <v>39188.798313802698</v>
      </c>
      <c r="N432" s="1855">
        <v>2019.03</v>
      </c>
      <c r="O432" s="1855" t="s">
        <v>6317</v>
      </c>
      <c r="P432" s="1855" t="s">
        <v>6305</v>
      </c>
      <c r="Q432" s="1855">
        <v>15635397648</v>
      </c>
      <c r="R432" s="1855" t="s">
        <v>6318</v>
      </c>
      <c r="S432" s="1855" t="s">
        <v>5872</v>
      </c>
      <c r="T432" s="1829"/>
      <c r="U432" s="1853"/>
    </row>
    <row r="433" spans="1:21" ht="18" customHeight="1">
      <c r="A433" s="1834"/>
      <c r="B433" s="1836" t="s">
        <v>6102</v>
      </c>
      <c r="C433" s="1855" t="s">
        <v>6319</v>
      </c>
      <c r="D433" s="1855" t="s">
        <v>154</v>
      </c>
      <c r="E433" s="1855">
        <v>1</v>
      </c>
      <c r="F433" s="1855" t="s">
        <v>55</v>
      </c>
      <c r="G433" s="1855" t="s">
        <v>31</v>
      </c>
      <c r="H433" s="1855" t="s">
        <v>32</v>
      </c>
      <c r="I433" s="1855" t="s">
        <v>55</v>
      </c>
      <c r="J433" s="1855" t="s">
        <v>55</v>
      </c>
      <c r="K433" s="1855" t="s">
        <v>5973</v>
      </c>
      <c r="L433" s="1927">
        <v>16508.62</v>
      </c>
      <c r="M433" s="1881">
        <v>14831.3330123666</v>
      </c>
      <c r="N433" s="1855">
        <v>2019.03</v>
      </c>
      <c r="O433" s="1855" t="s">
        <v>6317</v>
      </c>
      <c r="P433" s="1855" t="s">
        <v>6305</v>
      </c>
      <c r="Q433" s="1855">
        <v>15635397648</v>
      </c>
      <c r="R433" s="1855" t="s">
        <v>6318</v>
      </c>
      <c r="S433" s="1855" t="s">
        <v>5872</v>
      </c>
      <c r="T433" s="1829"/>
      <c r="U433" s="1853"/>
    </row>
    <row r="434" spans="1:21" ht="18" customHeight="1">
      <c r="A434" s="1834"/>
      <c r="B434" s="1836" t="s">
        <v>6102</v>
      </c>
      <c r="C434" s="1855" t="s">
        <v>6321</v>
      </c>
      <c r="D434" s="1855" t="s">
        <v>154</v>
      </c>
      <c r="E434" s="1855">
        <v>1</v>
      </c>
      <c r="F434" s="1855" t="s">
        <v>55</v>
      </c>
      <c r="G434" s="1855" t="s">
        <v>31</v>
      </c>
      <c r="H434" s="1855" t="s">
        <v>32</v>
      </c>
      <c r="I434" s="1855" t="s">
        <v>55</v>
      </c>
      <c r="J434" s="1855" t="s">
        <v>55</v>
      </c>
      <c r="K434" s="1855" t="s">
        <v>5973</v>
      </c>
      <c r="L434" s="1927">
        <v>15301.72</v>
      </c>
      <c r="M434" s="1881">
        <v>13747.0548708487</v>
      </c>
      <c r="N434" s="1855">
        <v>2019.03</v>
      </c>
      <c r="O434" s="1855" t="s">
        <v>6317</v>
      </c>
      <c r="P434" s="1855" t="s">
        <v>6305</v>
      </c>
      <c r="Q434" s="1855">
        <v>15635397648</v>
      </c>
      <c r="R434" s="1855" t="s">
        <v>6318</v>
      </c>
      <c r="S434" s="1855" t="s">
        <v>5872</v>
      </c>
      <c r="T434" s="1829"/>
      <c r="U434" s="1853"/>
    </row>
    <row r="435" spans="1:21" ht="18" customHeight="1">
      <c r="A435" s="1834"/>
      <c r="B435" s="1836" t="s">
        <v>6102</v>
      </c>
      <c r="C435" s="1855" t="s">
        <v>6322</v>
      </c>
      <c r="D435" s="1855" t="s">
        <v>65</v>
      </c>
      <c r="E435" s="1855">
        <v>1</v>
      </c>
      <c r="F435" s="1855" t="s">
        <v>55</v>
      </c>
      <c r="G435" s="1855" t="s">
        <v>31</v>
      </c>
      <c r="H435" s="1855" t="s">
        <v>32</v>
      </c>
      <c r="I435" s="1855" t="s">
        <v>55</v>
      </c>
      <c r="J435" s="1855" t="s">
        <v>55</v>
      </c>
      <c r="K435" s="1855" t="s">
        <v>5973</v>
      </c>
      <c r="L435" s="1927">
        <v>8017.24</v>
      </c>
      <c r="M435" s="1881">
        <v>7202.6829789568201</v>
      </c>
      <c r="N435" s="1855">
        <v>2019.03</v>
      </c>
      <c r="O435" s="1855" t="s">
        <v>6317</v>
      </c>
      <c r="P435" s="1855" t="s">
        <v>6305</v>
      </c>
      <c r="Q435" s="1855">
        <v>15635397648</v>
      </c>
      <c r="R435" s="1855" t="s">
        <v>6318</v>
      </c>
      <c r="S435" s="1855" t="s">
        <v>5872</v>
      </c>
      <c r="T435" s="1829"/>
      <c r="U435" s="1853"/>
    </row>
    <row r="436" spans="1:21" ht="18" customHeight="1">
      <c r="A436" s="1834"/>
      <c r="B436" s="1836" t="s">
        <v>6102</v>
      </c>
      <c r="C436" s="1855" t="s">
        <v>6323</v>
      </c>
      <c r="D436" s="1855" t="s">
        <v>65</v>
      </c>
      <c r="E436" s="1855">
        <v>1</v>
      </c>
      <c r="F436" s="1855" t="s">
        <v>55</v>
      </c>
      <c r="G436" s="1855" t="s">
        <v>31</v>
      </c>
      <c r="H436" s="1855" t="s">
        <v>32</v>
      </c>
      <c r="I436" s="1855" t="s">
        <v>55</v>
      </c>
      <c r="J436" s="1855" t="s">
        <v>55</v>
      </c>
      <c r="K436" s="1855" t="s">
        <v>5973</v>
      </c>
      <c r="L436" s="1927">
        <v>12068.95</v>
      </c>
      <c r="M436" s="1881">
        <v>10842.736495212899</v>
      </c>
      <c r="N436" s="1855">
        <v>2019.03</v>
      </c>
      <c r="O436" s="1855" t="s">
        <v>6317</v>
      </c>
      <c r="P436" s="1855" t="s">
        <v>6305</v>
      </c>
      <c r="Q436" s="1855">
        <v>15635397648</v>
      </c>
      <c r="R436" s="1855" t="s">
        <v>6318</v>
      </c>
      <c r="S436" s="1855" t="s">
        <v>5872</v>
      </c>
      <c r="T436" s="1829"/>
      <c r="U436" s="1853"/>
    </row>
    <row r="437" spans="1:21" ht="18" customHeight="1">
      <c r="A437" s="1834"/>
      <c r="B437" s="1836" t="s">
        <v>6102</v>
      </c>
      <c r="C437" s="1855" t="s">
        <v>6324</v>
      </c>
      <c r="D437" s="1855" t="s">
        <v>154</v>
      </c>
      <c r="E437" s="1855">
        <v>1</v>
      </c>
      <c r="F437" s="1855" t="s">
        <v>55</v>
      </c>
      <c r="G437" s="1855" t="s">
        <v>31</v>
      </c>
      <c r="H437" s="1855" t="s">
        <v>32</v>
      </c>
      <c r="I437" s="1855" t="s">
        <v>55</v>
      </c>
      <c r="J437" s="1855" t="s">
        <v>55</v>
      </c>
      <c r="K437" s="1855" t="s">
        <v>5973</v>
      </c>
      <c r="L437" s="1927">
        <v>1551.72</v>
      </c>
      <c r="M437" s="1881">
        <v>1394.06419567169</v>
      </c>
      <c r="N437" s="1855">
        <v>2019.03</v>
      </c>
      <c r="O437" s="1855" t="s">
        <v>6317</v>
      </c>
      <c r="P437" s="1855" t="s">
        <v>6305</v>
      </c>
      <c r="Q437" s="1855">
        <v>15635397648</v>
      </c>
      <c r="R437" s="1855" t="s">
        <v>6318</v>
      </c>
      <c r="S437" s="1855" t="s">
        <v>5872</v>
      </c>
      <c r="T437" s="1829"/>
      <c r="U437" s="1853"/>
    </row>
    <row r="438" spans="1:21" ht="18" customHeight="1">
      <c r="A438" s="1834"/>
      <c r="B438" s="1836" t="s">
        <v>6102</v>
      </c>
      <c r="C438" s="1855" t="s">
        <v>6325</v>
      </c>
      <c r="D438" s="1855" t="s">
        <v>65</v>
      </c>
      <c r="E438" s="1855">
        <v>1</v>
      </c>
      <c r="F438" s="1855" t="s">
        <v>55</v>
      </c>
      <c r="G438" s="1855" t="s">
        <v>31</v>
      </c>
      <c r="H438" s="1855" t="s">
        <v>32</v>
      </c>
      <c r="I438" s="1855" t="s">
        <v>55</v>
      </c>
      <c r="J438" s="1855" t="s">
        <v>55</v>
      </c>
      <c r="K438" s="1855" t="s">
        <v>5973</v>
      </c>
      <c r="L438" s="1927">
        <v>4094.83</v>
      </c>
      <c r="M438" s="1881">
        <v>3678.7924950134602</v>
      </c>
      <c r="N438" s="1855">
        <v>2019.03</v>
      </c>
      <c r="O438" s="1855" t="s">
        <v>6317</v>
      </c>
      <c r="P438" s="1855" t="s">
        <v>6305</v>
      </c>
      <c r="Q438" s="1855">
        <v>15635397648</v>
      </c>
      <c r="R438" s="1855" t="s">
        <v>6318</v>
      </c>
      <c r="S438" s="1855" t="s">
        <v>5872</v>
      </c>
      <c r="T438" s="1829"/>
      <c r="U438" s="1853"/>
    </row>
    <row r="439" spans="1:21" ht="18" customHeight="1">
      <c r="A439" s="1834"/>
      <c r="B439" s="1836" t="s">
        <v>6102</v>
      </c>
      <c r="C439" s="1855" t="s">
        <v>6326</v>
      </c>
      <c r="D439" s="1855" t="s">
        <v>1103</v>
      </c>
      <c r="E439" s="1855">
        <v>7.2</v>
      </c>
      <c r="F439" s="1855" t="s">
        <v>55</v>
      </c>
      <c r="G439" s="1855" t="s">
        <v>31</v>
      </c>
      <c r="H439" s="1855" t="s">
        <v>32</v>
      </c>
      <c r="I439" s="1855" t="s">
        <v>55</v>
      </c>
      <c r="J439" s="1855" t="s">
        <v>55</v>
      </c>
      <c r="K439" s="1855" t="s">
        <v>5973</v>
      </c>
      <c r="L439" s="1927">
        <v>2606.89</v>
      </c>
      <c r="M439" s="1881">
        <v>2342.0282080881602</v>
      </c>
      <c r="N439" s="1855">
        <v>2019.03</v>
      </c>
      <c r="O439" s="1855" t="s">
        <v>6317</v>
      </c>
      <c r="P439" s="1855" t="s">
        <v>6305</v>
      </c>
      <c r="Q439" s="1855">
        <v>15635397648</v>
      </c>
      <c r="R439" s="1855" t="s">
        <v>6318</v>
      </c>
      <c r="S439" s="1855" t="s">
        <v>5872</v>
      </c>
      <c r="T439" s="1829"/>
      <c r="U439" s="1853"/>
    </row>
    <row r="440" spans="1:21" ht="18" customHeight="1">
      <c r="A440" s="1834"/>
      <c r="B440" s="1836" t="s">
        <v>6102</v>
      </c>
      <c r="C440" s="1855" t="s">
        <v>6171</v>
      </c>
      <c r="D440" s="1855" t="s">
        <v>154</v>
      </c>
      <c r="E440" s="1855">
        <v>17</v>
      </c>
      <c r="F440" s="1855" t="s">
        <v>55</v>
      </c>
      <c r="G440" s="1855" t="s">
        <v>31</v>
      </c>
      <c r="H440" s="1855" t="s">
        <v>32</v>
      </c>
      <c r="I440" s="1855" t="s">
        <v>55</v>
      </c>
      <c r="J440" s="1855" t="s">
        <v>55</v>
      </c>
      <c r="K440" s="1855" t="s">
        <v>5973</v>
      </c>
      <c r="L440" s="1927">
        <v>115043.1</v>
      </c>
      <c r="M440" s="1881">
        <v>103354.643021342</v>
      </c>
      <c r="N440" s="1855">
        <v>2019.03</v>
      </c>
      <c r="O440" s="1855" t="s">
        <v>6317</v>
      </c>
      <c r="P440" s="1855" t="s">
        <v>6305</v>
      </c>
      <c r="Q440" s="1855">
        <v>15635397648</v>
      </c>
      <c r="R440" s="1855" t="s">
        <v>6318</v>
      </c>
      <c r="S440" s="1855" t="s">
        <v>5872</v>
      </c>
      <c r="T440" s="1829"/>
      <c r="U440" s="1853"/>
    </row>
    <row r="441" spans="1:21" ht="18" customHeight="1">
      <c r="A441" s="1834"/>
      <c r="B441" s="1836" t="s">
        <v>6102</v>
      </c>
      <c r="C441" s="1855" t="s">
        <v>6173</v>
      </c>
      <c r="D441" s="1855" t="s">
        <v>154</v>
      </c>
      <c r="E441" s="1855">
        <v>2</v>
      </c>
      <c r="F441" s="1855" t="s">
        <v>55</v>
      </c>
      <c r="G441" s="1855" t="s">
        <v>31</v>
      </c>
      <c r="H441" s="1855" t="s">
        <v>32</v>
      </c>
      <c r="I441" s="1855" t="s">
        <v>55</v>
      </c>
      <c r="J441" s="1855" t="s">
        <v>55</v>
      </c>
      <c r="K441" s="1855" t="s">
        <v>5973</v>
      </c>
      <c r="L441" s="1927">
        <v>10862.07</v>
      </c>
      <c r="M441" s="1881">
        <v>9758.4763216814608</v>
      </c>
      <c r="N441" s="1855">
        <v>2019.03</v>
      </c>
      <c r="O441" s="1855" t="s">
        <v>6317</v>
      </c>
      <c r="P441" s="1855" t="s">
        <v>6305</v>
      </c>
      <c r="Q441" s="1855">
        <v>15635397648</v>
      </c>
      <c r="R441" s="1855" t="s">
        <v>6318</v>
      </c>
      <c r="S441" s="1855" t="s">
        <v>5872</v>
      </c>
      <c r="T441" s="1829"/>
      <c r="U441" s="1853"/>
    </row>
    <row r="442" spans="1:21" ht="18" customHeight="1">
      <c r="A442" s="1834"/>
      <c r="B442" s="1836" t="s">
        <v>6102</v>
      </c>
      <c r="C442" s="1855" t="s">
        <v>6175</v>
      </c>
      <c r="D442" s="1855" t="s">
        <v>154</v>
      </c>
      <c r="E442" s="1855">
        <v>22</v>
      </c>
      <c r="F442" s="1855" t="s">
        <v>55</v>
      </c>
      <c r="G442" s="1855" t="s">
        <v>31</v>
      </c>
      <c r="H442" s="1855" t="s">
        <v>32</v>
      </c>
      <c r="I442" s="1855" t="s">
        <v>55</v>
      </c>
      <c r="J442" s="1855" t="s">
        <v>55</v>
      </c>
      <c r="K442" s="1855" t="s">
        <v>5973</v>
      </c>
      <c r="L442" s="1927">
        <v>222844.83</v>
      </c>
      <c r="M442" s="1881">
        <v>200203.64414555699</v>
      </c>
      <c r="N442" s="1855">
        <v>2019.03</v>
      </c>
      <c r="O442" s="1855" t="s">
        <v>6317</v>
      </c>
      <c r="P442" s="1855" t="s">
        <v>6305</v>
      </c>
      <c r="Q442" s="1855">
        <v>15635397648</v>
      </c>
      <c r="R442" s="1855" t="s">
        <v>6318</v>
      </c>
      <c r="S442" s="1855" t="s">
        <v>5872</v>
      </c>
      <c r="T442" s="1829"/>
      <c r="U442" s="1853"/>
    </row>
    <row r="443" spans="1:21" s="1830" customFormat="1" ht="18" customHeight="1">
      <c r="A443" s="1834">
        <v>3</v>
      </c>
      <c r="B443" s="1829" t="s">
        <v>6327</v>
      </c>
      <c r="C443" s="1829"/>
      <c r="D443" s="1829"/>
      <c r="E443" s="1829"/>
      <c r="F443" s="1829"/>
      <c r="G443" s="1926"/>
      <c r="H443" s="1926"/>
      <c r="I443" s="1829"/>
      <c r="J443" s="1829"/>
      <c r="K443" s="1852"/>
      <c r="L443" s="1927"/>
      <c r="M443" s="1881"/>
      <c r="N443" s="1831"/>
      <c r="O443" s="1829"/>
      <c r="P443" s="1837"/>
      <c r="Q443" s="1848"/>
      <c r="R443" s="1837"/>
      <c r="S443" s="1895"/>
      <c r="T443" s="1829"/>
      <c r="U443" s="1870"/>
    </row>
    <row r="444" spans="1:21" ht="18" customHeight="1">
      <c r="A444" s="1834"/>
      <c r="B444" s="1829" t="s">
        <v>1268</v>
      </c>
      <c r="C444" s="1896" t="s">
        <v>6328</v>
      </c>
      <c r="D444" s="1829" t="s">
        <v>1103</v>
      </c>
      <c r="E444" s="1958">
        <v>201.47</v>
      </c>
      <c r="F444" s="1898" t="s">
        <v>55</v>
      </c>
      <c r="G444" s="1926" t="s">
        <v>31</v>
      </c>
      <c r="H444" s="1926" t="s">
        <v>32</v>
      </c>
      <c r="I444" s="1900" t="s">
        <v>55</v>
      </c>
      <c r="J444" s="1900" t="s">
        <v>6329</v>
      </c>
      <c r="K444" s="1900" t="s">
        <v>6329</v>
      </c>
      <c r="L444" s="1927">
        <v>45107.118300000002</v>
      </c>
      <c r="M444" s="1959">
        <v>22157.823850000001</v>
      </c>
      <c r="N444" s="1829">
        <v>2019.08</v>
      </c>
      <c r="O444" s="1898" t="s">
        <v>6330</v>
      </c>
      <c r="P444" s="1837" t="s">
        <v>6331</v>
      </c>
      <c r="Q444" s="1903">
        <v>17535124721</v>
      </c>
      <c r="R444" s="1837" t="s">
        <v>5892</v>
      </c>
      <c r="S444" s="1904" t="s">
        <v>5872</v>
      </c>
      <c r="T444" s="1829"/>
      <c r="U444" s="1887"/>
    </row>
    <row r="445" spans="1:21" ht="18" customHeight="1">
      <c r="A445" s="1834"/>
      <c r="B445" s="1829" t="s">
        <v>1268</v>
      </c>
      <c r="C445" s="1896" t="s">
        <v>6332</v>
      </c>
      <c r="D445" s="1829" t="s">
        <v>1103</v>
      </c>
      <c r="E445" s="1958">
        <v>268.3</v>
      </c>
      <c r="F445" s="1898" t="s">
        <v>55</v>
      </c>
      <c r="G445" s="1926" t="s">
        <v>31</v>
      </c>
      <c r="H445" s="1926" t="s">
        <v>32</v>
      </c>
      <c r="I445" s="1900" t="s">
        <v>55</v>
      </c>
      <c r="J445" s="1900" t="s">
        <v>6329</v>
      </c>
      <c r="K445" s="1900" t="s">
        <v>6329</v>
      </c>
      <c r="L445" s="1927">
        <v>60069.686999999998</v>
      </c>
      <c r="M445" s="1959">
        <v>29507.837029999999</v>
      </c>
      <c r="N445" s="1829">
        <v>2019.08</v>
      </c>
      <c r="O445" s="1898" t="s">
        <v>6333</v>
      </c>
      <c r="P445" s="1837" t="s">
        <v>6331</v>
      </c>
      <c r="Q445" s="1903">
        <v>17535124721</v>
      </c>
      <c r="R445" s="1837" t="s">
        <v>5892</v>
      </c>
      <c r="S445" s="1904" t="s">
        <v>5872</v>
      </c>
      <c r="T445" s="1829"/>
      <c r="U445" s="1887"/>
    </row>
    <row r="446" spans="1:21" ht="18" customHeight="1">
      <c r="A446" s="1834"/>
      <c r="B446" s="1829" t="s">
        <v>1268</v>
      </c>
      <c r="C446" s="1896" t="s">
        <v>6334</v>
      </c>
      <c r="D446" s="1829" t="s">
        <v>1103</v>
      </c>
      <c r="E446" s="1958">
        <v>23.26</v>
      </c>
      <c r="F446" s="1898" t="s">
        <v>55</v>
      </c>
      <c r="G446" s="1926" t="s">
        <v>31</v>
      </c>
      <c r="H446" s="1926" t="s">
        <v>32</v>
      </c>
      <c r="I446" s="1900" t="s">
        <v>55</v>
      </c>
      <c r="J446" s="1900" t="s">
        <v>6329</v>
      </c>
      <c r="K446" s="1900" t="s">
        <v>6329</v>
      </c>
      <c r="L446" s="1927">
        <v>5207.6814000000004</v>
      </c>
      <c r="M446" s="1959">
        <v>2558.1487160000001</v>
      </c>
      <c r="N446" s="1829">
        <v>2019.08</v>
      </c>
      <c r="O446" s="1898" t="s">
        <v>6333</v>
      </c>
      <c r="P446" s="1837" t="s">
        <v>6331</v>
      </c>
      <c r="Q446" s="1903">
        <v>17535124721</v>
      </c>
      <c r="R446" s="1837" t="s">
        <v>5892</v>
      </c>
      <c r="S446" s="1904" t="s">
        <v>5872</v>
      </c>
      <c r="T446" s="1829"/>
      <c r="U446" s="1887"/>
    </row>
    <row r="447" spans="1:21" ht="18" customHeight="1">
      <c r="A447" s="1834"/>
      <c r="B447" s="1829" t="s">
        <v>1268</v>
      </c>
      <c r="C447" s="1896" t="s">
        <v>6335</v>
      </c>
      <c r="D447" s="1829" t="s">
        <v>1103</v>
      </c>
      <c r="E447" s="1958">
        <v>1507</v>
      </c>
      <c r="F447" s="1898" t="s">
        <v>55</v>
      </c>
      <c r="G447" s="1926" t="s">
        <v>31</v>
      </c>
      <c r="H447" s="1926" t="s">
        <v>32</v>
      </c>
      <c r="I447" s="1900" t="s">
        <v>55</v>
      </c>
      <c r="J447" s="1900" t="s">
        <v>6329</v>
      </c>
      <c r="K447" s="1900" t="s">
        <v>6329</v>
      </c>
      <c r="L447" s="1927">
        <v>337402.23</v>
      </c>
      <c r="M447" s="1959">
        <v>165741.00520000001</v>
      </c>
      <c r="N447" s="1829">
        <v>2019.08</v>
      </c>
      <c r="O447" s="1898" t="s">
        <v>6333</v>
      </c>
      <c r="P447" s="1837" t="s">
        <v>6331</v>
      </c>
      <c r="Q447" s="1903">
        <v>17535124721</v>
      </c>
      <c r="R447" s="1837" t="s">
        <v>5892</v>
      </c>
      <c r="S447" s="1904" t="s">
        <v>5872</v>
      </c>
      <c r="T447" s="1829"/>
      <c r="U447" s="1887"/>
    </row>
    <row r="448" spans="1:21" ht="18" customHeight="1">
      <c r="A448" s="1834"/>
      <c r="B448" s="1829" t="s">
        <v>1268</v>
      </c>
      <c r="C448" s="1896" t="s">
        <v>6336</v>
      </c>
      <c r="D448" s="1829" t="s">
        <v>1103</v>
      </c>
      <c r="E448" s="1958">
        <v>380.66</v>
      </c>
      <c r="F448" s="1898" t="s">
        <v>55</v>
      </c>
      <c r="G448" s="1926" t="s">
        <v>31</v>
      </c>
      <c r="H448" s="1926" t="s">
        <v>32</v>
      </c>
      <c r="I448" s="1900" t="s">
        <v>55</v>
      </c>
      <c r="J448" s="1900" t="s">
        <v>6329</v>
      </c>
      <c r="K448" s="1900" t="s">
        <v>6329</v>
      </c>
      <c r="L448" s="1927">
        <v>85225.967399999994</v>
      </c>
      <c r="M448" s="1959">
        <v>41865.273240000002</v>
      </c>
      <c r="N448" s="1829">
        <v>2019.08</v>
      </c>
      <c r="O448" s="1898" t="s">
        <v>6333</v>
      </c>
      <c r="P448" s="1837" t="s">
        <v>6331</v>
      </c>
      <c r="Q448" s="1903">
        <v>17535124721</v>
      </c>
      <c r="R448" s="1837" t="s">
        <v>5892</v>
      </c>
      <c r="S448" s="1904" t="s">
        <v>5872</v>
      </c>
      <c r="T448" s="1829"/>
      <c r="U448" s="1887"/>
    </row>
    <row r="449" spans="1:21" ht="18" customHeight="1">
      <c r="A449" s="1834"/>
      <c r="B449" s="1829" t="s">
        <v>1268</v>
      </c>
      <c r="C449" s="1896" t="s">
        <v>6337</v>
      </c>
      <c r="D449" s="1829" t="s">
        <v>1103</v>
      </c>
      <c r="E449" s="1958">
        <v>335.62</v>
      </c>
      <c r="F449" s="1898" t="s">
        <v>55</v>
      </c>
      <c r="G449" s="1926" t="s">
        <v>31</v>
      </c>
      <c r="H449" s="1926" t="s">
        <v>32</v>
      </c>
      <c r="I449" s="1900" t="s">
        <v>55</v>
      </c>
      <c r="J449" s="1900" t="s">
        <v>6329</v>
      </c>
      <c r="K449" s="1900" t="s">
        <v>6329</v>
      </c>
      <c r="L449" s="1927">
        <v>75141.961800000005</v>
      </c>
      <c r="M449" s="1959">
        <v>36911.747360000001</v>
      </c>
      <c r="N449" s="1829">
        <v>2019.08</v>
      </c>
      <c r="O449" s="1898" t="s">
        <v>6333</v>
      </c>
      <c r="P449" s="1837" t="s">
        <v>6331</v>
      </c>
      <c r="Q449" s="1903">
        <v>17535124721</v>
      </c>
      <c r="R449" s="1837" t="s">
        <v>5892</v>
      </c>
      <c r="S449" s="1904" t="s">
        <v>5872</v>
      </c>
      <c r="T449" s="1829"/>
      <c r="U449" s="1887"/>
    </row>
    <row r="450" spans="1:21" ht="18" customHeight="1">
      <c r="A450" s="1834"/>
      <c r="B450" s="1829" t="s">
        <v>1268</v>
      </c>
      <c r="C450" s="1896" t="s">
        <v>6338</v>
      </c>
      <c r="D450" s="1829" t="s">
        <v>1103</v>
      </c>
      <c r="E450" s="1958">
        <v>465.77</v>
      </c>
      <c r="F450" s="1898" t="s">
        <v>55</v>
      </c>
      <c r="G450" s="1926" t="s">
        <v>31</v>
      </c>
      <c r="H450" s="1926" t="s">
        <v>32</v>
      </c>
      <c r="I450" s="1900" t="s">
        <v>55</v>
      </c>
      <c r="J450" s="1900" t="s">
        <v>6329</v>
      </c>
      <c r="K450" s="1900" t="s">
        <v>6329</v>
      </c>
      <c r="L450" s="1927">
        <v>104281.2453</v>
      </c>
      <c r="M450" s="1959">
        <v>51225.742619999997</v>
      </c>
      <c r="N450" s="1829">
        <v>2019.08</v>
      </c>
      <c r="O450" s="1898" t="s">
        <v>6333</v>
      </c>
      <c r="P450" s="1837" t="s">
        <v>6331</v>
      </c>
      <c r="Q450" s="1903">
        <v>17535124721</v>
      </c>
      <c r="R450" s="1837" t="s">
        <v>5892</v>
      </c>
      <c r="S450" s="1904" t="s">
        <v>5872</v>
      </c>
      <c r="T450" s="1829"/>
      <c r="U450" s="1887"/>
    </row>
    <row r="451" spans="1:21" ht="18" customHeight="1">
      <c r="A451" s="1834"/>
      <c r="B451" s="1829" t="s">
        <v>1268</v>
      </c>
      <c r="C451" s="1896" t="s">
        <v>55</v>
      </c>
      <c r="D451" s="1829" t="s">
        <v>1103</v>
      </c>
      <c r="E451" s="1958">
        <v>8.56</v>
      </c>
      <c r="F451" s="1898" t="s">
        <v>55</v>
      </c>
      <c r="G451" s="1926" t="s">
        <v>31</v>
      </c>
      <c r="H451" s="1926" t="s">
        <v>32</v>
      </c>
      <c r="I451" s="1900" t="s">
        <v>55</v>
      </c>
      <c r="J451" s="1900" t="s">
        <v>6329</v>
      </c>
      <c r="K451" s="1900" t="s">
        <v>6329</v>
      </c>
      <c r="L451" s="1927">
        <v>1916.4983999999999</v>
      </c>
      <c r="M451" s="1959">
        <v>941.43465230000004</v>
      </c>
      <c r="N451" s="1829">
        <v>2019.08</v>
      </c>
      <c r="O451" s="1898" t="s">
        <v>6333</v>
      </c>
      <c r="P451" s="1837" t="s">
        <v>6331</v>
      </c>
      <c r="Q451" s="1903">
        <v>17535124721</v>
      </c>
      <c r="R451" s="1837" t="s">
        <v>5892</v>
      </c>
      <c r="S451" s="1904" t="s">
        <v>5872</v>
      </c>
      <c r="T451" s="1829"/>
      <c r="U451" s="1887"/>
    </row>
    <row r="452" spans="1:21" ht="18" customHeight="1">
      <c r="A452" s="1834"/>
      <c r="B452" s="1829" t="s">
        <v>1268</v>
      </c>
      <c r="C452" s="1896" t="s">
        <v>55</v>
      </c>
      <c r="D452" s="1829" t="s">
        <v>1103</v>
      </c>
      <c r="E452" s="1958">
        <v>24.02</v>
      </c>
      <c r="F452" s="1898" t="s">
        <v>55</v>
      </c>
      <c r="G452" s="1926" t="s">
        <v>31</v>
      </c>
      <c r="H452" s="1926" t="s">
        <v>32</v>
      </c>
      <c r="I452" s="1900" t="s">
        <v>55</v>
      </c>
      <c r="J452" s="1900" t="s">
        <v>6329</v>
      </c>
      <c r="K452" s="1900" t="s">
        <v>6329</v>
      </c>
      <c r="L452" s="1927">
        <v>5377.8378000000002</v>
      </c>
      <c r="M452" s="1959">
        <v>2641.739783</v>
      </c>
      <c r="N452" s="1829">
        <v>2019.08</v>
      </c>
      <c r="O452" s="1898" t="s">
        <v>6333</v>
      </c>
      <c r="P452" s="1837" t="s">
        <v>6331</v>
      </c>
      <c r="Q452" s="1903">
        <v>17535124721</v>
      </c>
      <c r="R452" s="1837" t="s">
        <v>5892</v>
      </c>
      <c r="S452" s="1904" t="s">
        <v>5872</v>
      </c>
      <c r="T452" s="1829"/>
      <c r="U452" s="1887"/>
    </row>
    <row r="453" spans="1:21" ht="18" customHeight="1">
      <c r="A453" s="1834"/>
      <c r="B453" s="1829" t="s">
        <v>1268</v>
      </c>
      <c r="C453" s="1960" t="s">
        <v>6338</v>
      </c>
      <c r="D453" s="1960" t="s">
        <v>1103</v>
      </c>
      <c r="E453" s="1960">
        <v>223.89</v>
      </c>
      <c r="F453" s="1898" t="s">
        <v>55</v>
      </c>
      <c r="G453" s="1926" t="s">
        <v>31</v>
      </c>
      <c r="H453" s="1926" t="s">
        <v>32</v>
      </c>
      <c r="I453" s="1900" t="s">
        <v>55</v>
      </c>
      <c r="J453" s="1900" t="s">
        <v>6329</v>
      </c>
      <c r="K453" s="1900" t="s">
        <v>6329</v>
      </c>
      <c r="L453" s="1927">
        <v>287682.97769999999</v>
      </c>
      <c r="M453" s="1959">
        <v>141317.5814</v>
      </c>
      <c r="N453" s="1829">
        <v>2019.11</v>
      </c>
      <c r="O453" s="1898" t="s">
        <v>6333</v>
      </c>
      <c r="P453" s="1837" t="s">
        <v>6331</v>
      </c>
      <c r="Q453" s="1903">
        <v>17535124721</v>
      </c>
      <c r="R453" s="1837" t="s">
        <v>5892</v>
      </c>
      <c r="S453" s="1904" t="s">
        <v>5872</v>
      </c>
      <c r="T453" s="1829"/>
      <c r="U453" s="1887"/>
    </row>
    <row r="454" spans="1:21" ht="18" customHeight="1">
      <c r="A454" s="1834"/>
      <c r="B454" s="1829" t="s">
        <v>1268</v>
      </c>
      <c r="C454" s="1960" t="s">
        <v>55</v>
      </c>
      <c r="D454" s="1960" t="s">
        <v>1103</v>
      </c>
      <c r="E454" s="1960">
        <v>223.89</v>
      </c>
      <c r="F454" s="1898" t="s">
        <v>55</v>
      </c>
      <c r="G454" s="1926" t="s">
        <v>31</v>
      </c>
      <c r="H454" s="1926" t="s">
        <v>32</v>
      </c>
      <c r="I454" s="1900" t="s">
        <v>55</v>
      </c>
      <c r="J454" s="1900" t="s">
        <v>6329</v>
      </c>
      <c r="K454" s="1900" t="s">
        <v>6329</v>
      </c>
      <c r="L454" s="1927">
        <v>9582.4920000000002</v>
      </c>
      <c r="M454" s="1959">
        <v>4707.1732609999999</v>
      </c>
      <c r="N454" s="1829">
        <v>2019.11</v>
      </c>
      <c r="O454" s="1898" t="s">
        <v>6333</v>
      </c>
      <c r="P454" s="1837" t="s">
        <v>6331</v>
      </c>
      <c r="Q454" s="1903">
        <v>17535124721</v>
      </c>
      <c r="R454" s="1837" t="s">
        <v>5892</v>
      </c>
      <c r="S454" s="1904" t="s">
        <v>5872</v>
      </c>
      <c r="T454" s="1829"/>
      <c r="U454" s="1887"/>
    </row>
    <row r="455" spans="1:21" ht="18" customHeight="1">
      <c r="A455" s="1834"/>
      <c r="B455" s="1829" t="s">
        <v>1268</v>
      </c>
      <c r="C455" s="1960" t="s">
        <v>6339</v>
      </c>
      <c r="D455" s="1881" t="s">
        <v>1103</v>
      </c>
      <c r="E455" s="1881">
        <v>552.5</v>
      </c>
      <c r="F455" s="1855" t="s">
        <v>55</v>
      </c>
      <c r="G455" s="1926" t="s">
        <v>31</v>
      </c>
      <c r="H455" s="1926" t="s">
        <v>32</v>
      </c>
      <c r="I455" s="1855"/>
      <c r="J455" s="1855" t="s">
        <v>6340</v>
      </c>
      <c r="K455" s="1855" t="s">
        <v>6149</v>
      </c>
      <c r="L455" s="1881">
        <v>139347.34513274301</v>
      </c>
      <c r="M455" s="1961">
        <f t="shared" ref="M455:M460" si="3">L455*0.25</f>
        <v>34836.836283185752</v>
      </c>
      <c r="N455" s="1881">
        <v>2021.08</v>
      </c>
      <c r="O455" s="1855" t="s">
        <v>6341</v>
      </c>
      <c r="P455" s="1855" t="s">
        <v>6342</v>
      </c>
      <c r="Q455" s="1855">
        <v>18033772730</v>
      </c>
      <c r="R455" s="1837" t="s">
        <v>6343</v>
      </c>
      <c r="S455" s="1855" t="s">
        <v>5872</v>
      </c>
      <c r="T455" s="1829"/>
      <c r="U455" s="1887"/>
    </row>
    <row r="456" spans="1:21" ht="18" customHeight="1">
      <c r="A456" s="1834"/>
      <c r="B456" s="1829" t="s">
        <v>1268</v>
      </c>
      <c r="C456" s="1960" t="s">
        <v>6344</v>
      </c>
      <c r="D456" s="1881" t="s">
        <v>1103</v>
      </c>
      <c r="E456" s="1881">
        <v>284.67</v>
      </c>
      <c r="F456" s="1855" t="s">
        <v>55</v>
      </c>
      <c r="G456" s="1926" t="s">
        <v>31</v>
      </c>
      <c r="H456" s="1926" t="s">
        <v>32</v>
      </c>
      <c r="I456" s="1855"/>
      <c r="J456" s="1855" t="s">
        <v>6340</v>
      </c>
      <c r="K456" s="1855" t="s">
        <v>6149</v>
      </c>
      <c r="L456" s="1881">
        <v>73056.902654867299</v>
      </c>
      <c r="M456" s="1961">
        <f t="shared" si="3"/>
        <v>18264.225663716825</v>
      </c>
      <c r="N456" s="1881">
        <v>2021.08</v>
      </c>
      <c r="O456" s="1855" t="s">
        <v>6341</v>
      </c>
      <c r="P456" s="1855" t="s">
        <v>6342</v>
      </c>
      <c r="Q456" s="1855">
        <v>18033772730</v>
      </c>
      <c r="R456" s="1837" t="s">
        <v>6343</v>
      </c>
      <c r="S456" s="1855" t="s">
        <v>5872</v>
      </c>
      <c r="T456" s="1829"/>
      <c r="U456" s="1887"/>
    </row>
    <row r="457" spans="1:21" ht="18" customHeight="1">
      <c r="A457" s="1834"/>
      <c r="B457" s="1829" t="s">
        <v>1268</v>
      </c>
      <c r="C457" s="1960" t="s">
        <v>6345</v>
      </c>
      <c r="D457" s="1881" t="s">
        <v>1103</v>
      </c>
      <c r="E457" s="1881">
        <v>35</v>
      </c>
      <c r="F457" s="1855" t="s">
        <v>55</v>
      </c>
      <c r="G457" s="1926" t="s">
        <v>31</v>
      </c>
      <c r="H457" s="1926" t="s">
        <v>32</v>
      </c>
      <c r="I457" s="1855"/>
      <c r="J457" s="1855" t="s">
        <v>6340</v>
      </c>
      <c r="K457" s="1855" t="s">
        <v>6149</v>
      </c>
      <c r="L457" s="1881">
        <v>9756.6371681415894</v>
      </c>
      <c r="M457" s="1961">
        <f t="shared" si="3"/>
        <v>2439.1592920353974</v>
      </c>
      <c r="N457" s="1881">
        <v>2021.08</v>
      </c>
      <c r="O457" s="1855" t="s">
        <v>6341</v>
      </c>
      <c r="P457" s="1855" t="s">
        <v>6342</v>
      </c>
      <c r="Q457" s="1855">
        <v>18033772730</v>
      </c>
      <c r="R457" s="1837" t="s">
        <v>6343</v>
      </c>
      <c r="S457" s="1855" t="s">
        <v>5872</v>
      </c>
      <c r="T457" s="1829"/>
      <c r="U457" s="1887"/>
    </row>
    <row r="458" spans="1:21" ht="18" customHeight="1">
      <c r="A458" s="1834"/>
      <c r="B458" s="1829" t="s">
        <v>1268</v>
      </c>
      <c r="C458" s="1960" t="s">
        <v>6346</v>
      </c>
      <c r="D458" s="1881" t="s">
        <v>1103</v>
      </c>
      <c r="E458" s="1881">
        <v>113.71</v>
      </c>
      <c r="F458" s="1855" t="s">
        <v>55</v>
      </c>
      <c r="G458" s="1926" t="s">
        <v>31</v>
      </c>
      <c r="H458" s="1926" t="s">
        <v>32</v>
      </c>
      <c r="I458" s="1855"/>
      <c r="J458" s="1855" t="s">
        <v>6340</v>
      </c>
      <c r="K458" s="1855" t="s">
        <v>6149</v>
      </c>
      <c r="L458" s="1881">
        <v>33207.345132743401</v>
      </c>
      <c r="M458" s="1961">
        <f t="shared" si="3"/>
        <v>8301.8362831858503</v>
      </c>
      <c r="N458" s="1881">
        <v>2021.08</v>
      </c>
      <c r="O458" s="1855" t="s">
        <v>6341</v>
      </c>
      <c r="P458" s="1855" t="s">
        <v>6342</v>
      </c>
      <c r="Q458" s="1855">
        <v>18033772730</v>
      </c>
      <c r="R458" s="1837" t="s">
        <v>6343</v>
      </c>
      <c r="S458" s="1855" t="s">
        <v>5872</v>
      </c>
      <c r="T458" s="1829"/>
      <c r="U458" s="1887"/>
    </row>
    <row r="459" spans="1:21" ht="18" customHeight="1">
      <c r="A459" s="1834"/>
      <c r="B459" s="1829" t="s">
        <v>1268</v>
      </c>
      <c r="C459" s="1960" t="s">
        <v>6347</v>
      </c>
      <c r="D459" s="1881" t="s">
        <v>1103</v>
      </c>
      <c r="E459" s="1881">
        <v>749.12</v>
      </c>
      <c r="F459" s="1855" t="s">
        <v>55</v>
      </c>
      <c r="G459" s="1926" t="s">
        <v>31</v>
      </c>
      <c r="H459" s="1926" t="s">
        <v>32</v>
      </c>
      <c r="I459" s="1855"/>
      <c r="J459" s="1855" t="s">
        <v>6340</v>
      </c>
      <c r="K459" s="1855" t="s">
        <v>6149</v>
      </c>
      <c r="L459" s="1881">
        <v>36461.592920354</v>
      </c>
      <c r="M459" s="1961">
        <f t="shared" si="3"/>
        <v>9115.3982300885</v>
      </c>
      <c r="N459" s="1881">
        <v>2021.08</v>
      </c>
      <c r="O459" s="1855" t="s">
        <v>6341</v>
      </c>
      <c r="P459" s="1855" t="s">
        <v>6342</v>
      </c>
      <c r="Q459" s="1855">
        <v>18033772730</v>
      </c>
      <c r="R459" s="1837" t="s">
        <v>6343</v>
      </c>
      <c r="S459" s="1855" t="s">
        <v>5872</v>
      </c>
      <c r="T459" s="1829"/>
      <c r="U459" s="1887"/>
    </row>
    <row r="460" spans="1:21" ht="18" customHeight="1">
      <c r="A460" s="1834"/>
      <c r="B460" s="1829" t="s">
        <v>1268</v>
      </c>
      <c r="C460" s="1960" t="s">
        <v>6348</v>
      </c>
      <c r="D460" s="1881" t="s">
        <v>1103</v>
      </c>
      <c r="E460" s="1881">
        <v>955</v>
      </c>
      <c r="F460" s="1855" t="s">
        <v>55</v>
      </c>
      <c r="G460" s="1926" t="s">
        <v>31</v>
      </c>
      <c r="H460" s="1926" t="s">
        <v>32</v>
      </c>
      <c r="I460" s="1855"/>
      <c r="J460" s="1855" t="s">
        <v>6340</v>
      </c>
      <c r="K460" s="1855" t="s">
        <v>6149</v>
      </c>
      <c r="L460" s="1881">
        <v>12676.9911504425</v>
      </c>
      <c r="M460" s="1961">
        <f t="shared" si="3"/>
        <v>3169.247787610625</v>
      </c>
      <c r="N460" s="1881">
        <v>2021.08</v>
      </c>
      <c r="O460" s="1855" t="s">
        <v>6341</v>
      </c>
      <c r="P460" s="1855" t="s">
        <v>6342</v>
      </c>
      <c r="Q460" s="1855">
        <v>18033772730</v>
      </c>
      <c r="R460" s="1837" t="s">
        <v>6343</v>
      </c>
      <c r="S460" s="1855" t="s">
        <v>5872</v>
      </c>
      <c r="T460" s="1829"/>
      <c r="U460" s="1887"/>
    </row>
    <row r="461" spans="1:21" ht="18" customHeight="1">
      <c r="A461" s="1834"/>
      <c r="B461" s="1829" t="s">
        <v>1268</v>
      </c>
      <c r="C461" s="1960" t="s">
        <v>55</v>
      </c>
      <c r="D461" s="1898" t="s">
        <v>1103</v>
      </c>
      <c r="E461" s="1962">
        <f>1003.98-298.12</f>
        <v>705.86</v>
      </c>
      <c r="F461" s="1900" t="s">
        <v>55</v>
      </c>
      <c r="G461" s="1926" t="s">
        <v>31</v>
      </c>
      <c r="H461" s="1926" t="s">
        <v>32</v>
      </c>
      <c r="I461" s="1900" t="s">
        <v>55</v>
      </c>
      <c r="J461" s="1908" t="s">
        <v>5896</v>
      </c>
      <c r="K461" s="1963" t="s">
        <v>6349</v>
      </c>
      <c r="L461" s="1927">
        <v>187396.19469026499</v>
      </c>
      <c r="M461" s="1964">
        <v>56711.994315774798</v>
      </c>
      <c r="N461" s="1829">
        <v>2020.04</v>
      </c>
      <c r="O461" s="1965" t="s">
        <v>5898</v>
      </c>
      <c r="P461" s="1837" t="s">
        <v>5899</v>
      </c>
      <c r="Q461" s="1966">
        <v>15034117366</v>
      </c>
      <c r="R461" s="1837" t="s">
        <v>5896</v>
      </c>
      <c r="S461" s="1967" t="s">
        <v>5872</v>
      </c>
      <c r="T461" s="1829"/>
      <c r="U461" s="1853"/>
    </row>
    <row r="462" spans="1:21" ht="18" customHeight="1">
      <c r="A462" s="1855"/>
      <c r="B462" s="1860" t="s">
        <v>1273</v>
      </c>
      <c r="C462" s="1860"/>
      <c r="D462" s="1860" t="s">
        <v>1103</v>
      </c>
      <c r="E462" s="1860">
        <v>621</v>
      </c>
      <c r="F462" s="1855" t="s">
        <v>55</v>
      </c>
      <c r="G462" s="1926" t="s">
        <v>31</v>
      </c>
      <c r="H462" s="1926" t="s">
        <v>32</v>
      </c>
      <c r="I462" s="1968" t="s">
        <v>55</v>
      </c>
      <c r="J462" s="1858" t="s">
        <v>5896</v>
      </c>
      <c r="K462" s="1956" t="s">
        <v>55</v>
      </c>
      <c r="L462" s="1927">
        <v>164867.26</v>
      </c>
      <c r="M462" s="1969">
        <v>41216.83</v>
      </c>
      <c r="N462" s="1829">
        <v>2021.01</v>
      </c>
      <c r="O462" s="1861" t="s">
        <v>5898</v>
      </c>
      <c r="P462" s="1837" t="s">
        <v>5899</v>
      </c>
      <c r="Q462" s="1862">
        <v>15034117366</v>
      </c>
      <c r="R462" s="1837" t="s">
        <v>5896</v>
      </c>
      <c r="S462" s="1863" t="s">
        <v>5872</v>
      </c>
      <c r="U462" s="1853"/>
    </row>
    <row r="463" spans="1:21" ht="18" customHeight="1">
      <c r="A463" s="1834"/>
      <c r="B463" s="1829" t="s">
        <v>1268</v>
      </c>
      <c r="C463" s="1835" t="s">
        <v>6350</v>
      </c>
      <c r="D463" s="1835" t="s">
        <v>1103</v>
      </c>
      <c r="E463" s="1864">
        <v>2558.11</v>
      </c>
      <c r="F463" s="1855" t="s">
        <v>55</v>
      </c>
      <c r="G463" s="1926" t="s">
        <v>31</v>
      </c>
      <c r="H463" s="1926" t="s">
        <v>32</v>
      </c>
      <c r="I463" s="1855" t="s">
        <v>55</v>
      </c>
      <c r="J463" s="1855" t="s">
        <v>55</v>
      </c>
      <c r="K463" s="1855" t="s">
        <v>5973</v>
      </c>
      <c r="L463" s="1927">
        <v>633867.96460177004</v>
      </c>
      <c r="M463" s="1881">
        <v>329611.34000000003</v>
      </c>
      <c r="N463" s="1881">
        <v>2020.09</v>
      </c>
      <c r="O463" s="1855" t="s">
        <v>5990</v>
      </c>
      <c r="P463" s="1837" t="s">
        <v>5983</v>
      </c>
      <c r="Q463" s="1883">
        <v>13834686587</v>
      </c>
      <c r="R463" s="1837" t="s">
        <v>5984</v>
      </c>
      <c r="S463" s="1892" t="s">
        <v>5872</v>
      </c>
      <c r="T463" s="1829"/>
      <c r="U463" s="1887"/>
    </row>
    <row r="464" spans="1:21" ht="18" customHeight="1">
      <c r="A464" s="1834"/>
      <c r="B464" s="1829" t="s">
        <v>1268</v>
      </c>
      <c r="C464" s="1835" t="s">
        <v>6351</v>
      </c>
      <c r="D464" s="1835" t="s">
        <v>1103</v>
      </c>
      <c r="E464" s="1864">
        <v>62.1</v>
      </c>
      <c r="F464" s="1855" t="s">
        <v>55</v>
      </c>
      <c r="G464" s="1926" t="s">
        <v>31</v>
      </c>
      <c r="H464" s="1926" t="s">
        <v>32</v>
      </c>
      <c r="I464" s="1855" t="s">
        <v>55</v>
      </c>
      <c r="J464" s="1855" t="s">
        <v>55</v>
      </c>
      <c r="K464" s="1855" t="s">
        <v>5973</v>
      </c>
      <c r="L464" s="1927">
        <v>3572.1238938053102</v>
      </c>
      <c r="M464" s="1881">
        <v>1857.5</v>
      </c>
      <c r="N464" s="1881">
        <v>2020.09</v>
      </c>
      <c r="O464" s="1855" t="s">
        <v>5990</v>
      </c>
      <c r="P464" s="1837" t="s">
        <v>5983</v>
      </c>
      <c r="Q464" s="1883">
        <v>13834686587</v>
      </c>
      <c r="R464" s="1837" t="s">
        <v>5984</v>
      </c>
      <c r="S464" s="1892" t="s">
        <v>5872</v>
      </c>
      <c r="T464" s="1829"/>
      <c r="U464" s="1887"/>
    </row>
    <row r="465" spans="1:23" ht="18" customHeight="1">
      <c r="A465" s="1855"/>
      <c r="B465" s="1829" t="s">
        <v>1268</v>
      </c>
      <c r="C465" s="1835" t="s">
        <v>6352</v>
      </c>
      <c r="D465" s="1835" t="s">
        <v>2644</v>
      </c>
      <c r="E465" s="1970">
        <v>138</v>
      </c>
      <c r="F465" s="1855" t="s">
        <v>55</v>
      </c>
      <c r="G465" s="1926" t="s">
        <v>31</v>
      </c>
      <c r="H465" s="1926" t="s">
        <v>32</v>
      </c>
      <c r="I465" s="1855" t="s">
        <v>55</v>
      </c>
      <c r="J465" s="1855" t="s">
        <v>55</v>
      </c>
      <c r="K465" s="1855" t="s">
        <v>6353</v>
      </c>
      <c r="L465" s="1927">
        <v>35524.75</v>
      </c>
      <c r="M465" s="1881">
        <v>18472.87</v>
      </c>
      <c r="N465" s="1855">
        <v>2020.12</v>
      </c>
      <c r="O465" s="1855" t="s">
        <v>5990</v>
      </c>
      <c r="P465" s="1837" t="s">
        <v>5983</v>
      </c>
      <c r="Q465" s="1883">
        <v>13834686587</v>
      </c>
      <c r="R465" s="1837" t="s">
        <v>5984</v>
      </c>
      <c r="S465" s="1855" t="s">
        <v>5872</v>
      </c>
      <c r="T465" s="1829"/>
      <c r="U465" s="1853"/>
    </row>
    <row r="466" spans="1:23" ht="18" customHeight="1">
      <c r="A466" s="1855"/>
      <c r="B466" s="1829" t="s">
        <v>1268</v>
      </c>
      <c r="C466" s="1971" t="s">
        <v>6354</v>
      </c>
      <c r="D466" s="1971" t="s">
        <v>6355</v>
      </c>
      <c r="E466" s="1855">
        <v>624.95000000000005</v>
      </c>
      <c r="F466" s="1855" t="s">
        <v>5919</v>
      </c>
      <c r="G466" s="1855" t="s">
        <v>31</v>
      </c>
      <c r="H466" s="1855" t="s">
        <v>32</v>
      </c>
      <c r="I466" s="1855" t="s">
        <v>55</v>
      </c>
      <c r="J466" s="1855" t="s">
        <v>55</v>
      </c>
      <c r="K466" s="1855" t="s">
        <v>6356</v>
      </c>
      <c r="L466" s="1881">
        <v>157620.13274336286</v>
      </c>
      <c r="M466" s="1881">
        <v>133977.11283185842</v>
      </c>
      <c r="N466" s="1855">
        <v>2021.11</v>
      </c>
      <c r="O466" s="1855" t="s">
        <v>5990</v>
      </c>
      <c r="P466" s="1855" t="s">
        <v>5983</v>
      </c>
      <c r="Q466" s="1855">
        <v>13834686587</v>
      </c>
      <c r="R466" s="1855" t="s">
        <v>5984</v>
      </c>
      <c r="S466" s="1855" t="s">
        <v>5985</v>
      </c>
      <c r="T466" s="1829"/>
      <c r="U466" s="1853"/>
    </row>
    <row r="467" spans="1:23" ht="18" customHeight="1">
      <c r="A467" s="1855"/>
      <c r="B467" s="1829" t="s">
        <v>1268</v>
      </c>
      <c r="C467" s="1971" t="s">
        <v>6357</v>
      </c>
      <c r="D467" s="1971" t="s">
        <v>6355</v>
      </c>
      <c r="E467" s="1855">
        <v>69.599999999999994</v>
      </c>
      <c r="F467" s="1855" t="s">
        <v>5919</v>
      </c>
      <c r="G467" s="1855" t="s">
        <v>31</v>
      </c>
      <c r="H467" s="1855" t="s">
        <v>32</v>
      </c>
      <c r="I467" s="1855" t="s">
        <v>55</v>
      </c>
      <c r="J467" s="1855" t="s">
        <v>55</v>
      </c>
      <c r="K467" s="1855" t="s">
        <v>6356</v>
      </c>
      <c r="L467" s="1881">
        <v>17553.982300884956</v>
      </c>
      <c r="M467" s="1881">
        <v>14920.884955752212</v>
      </c>
      <c r="N467" s="1855">
        <v>2021.11</v>
      </c>
      <c r="O467" s="1855" t="s">
        <v>5990</v>
      </c>
      <c r="P467" s="1855" t="s">
        <v>5983</v>
      </c>
      <c r="Q467" s="1855">
        <v>13834686587</v>
      </c>
      <c r="R467" s="1855" t="s">
        <v>5984</v>
      </c>
      <c r="S467" s="1855" t="s">
        <v>5985</v>
      </c>
      <c r="T467" s="1829"/>
      <c r="U467" s="1853"/>
    </row>
    <row r="468" spans="1:23" ht="18" customHeight="1">
      <c r="A468" s="1834"/>
      <c r="B468" s="1829" t="s">
        <v>1268</v>
      </c>
      <c r="C468" s="1829" t="s">
        <v>6358</v>
      </c>
      <c r="D468" s="1829" t="s">
        <v>2797</v>
      </c>
      <c r="E468" s="1829">
        <v>2705.74</v>
      </c>
      <c r="F468" s="1829" t="s">
        <v>55</v>
      </c>
      <c r="G468" s="1926" t="s">
        <v>31</v>
      </c>
      <c r="H468" s="1926" t="s">
        <v>32</v>
      </c>
      <c r="I468" s="1829" t="s">
        <v>4736</v>
      </c>
      <c r="J468" s="1829" t="s">
        <v>55</v>
      </c>
      <c r="K468" s="1852" t="s">
        <v>6103</v>
      </c>
      <c r="L468" s="1927">
        <v>641446.98275862099</v>
      </c>
      <c r="M468" s="1881">
        <v>240542.61853448272</v>
      </c>
      <c r="N468" s="1881">
        <v>2019.04</v>
      </c>
      <c r="O468" s="1881" t="s">
        <v>6359</v>
      </c>
      <c r="P468" s="1881" t="s">
        <v>6360</v>
      </c>
      <c r="Q468" s="1883">
        <v>15135090289</v>
      </c>
      <c r="R468" s="1881" t="s">
        <v>6361</v>
      </c>
      <c r="S468" s="1881" t="s">
        <v>5872</v>
      </c>
      <c r="T468" s="1829"/>
      <c r="U468" s="1887"/>
    </row>
    <row r="469" spans="1:23" ht="18" customHeight="1">
      <c r="A469" s="1834"/>
      <c r="B469" s="1829" t="s">
        <v>1268</v>
      </c>
      <c r="C469" s="1829" t="s">
        <v>6362</v>
      </c>
      <c r="D469" s="1829" t="s">
        <v>2797</v>
      </c>
      <c r="E469" s="1829">
        <v>318.95999999999998</v>
      </c>
      <c r="F469" s="1829" t="s">
        <v>55</v>
      </c>
      <c r="G469" s="1926" t="s">
        <v>31</v>
      </c>
      <c r="H469" s="1926" t="s">
        <v>32</v>
      </c>
      <c r="I469" s="1829" t="s">
        <v>4736</v>
      </c>
      <c r="J469" s="1829" t="s">
        <v>55</v>
      </c>
      <c r="K469" s="1852" t="s">
        <v>6103</v>
      </c>
      <c r="L469" s="1927">
        <v>75615.537241379294</v>
      </c>
      <c r="M469" s="1881">
        <v>28355.826465517235</v>
      </c>
      <c r="N469" s="1881">
        <v>2019.04</v>
      </c>
      <c r="O469" s="1881" t="s">
        <v>6363</v>
      </c>
      <c r="P469" s="1881" t="s">
        <v>6360</v>
      </c>
      <c r="Q469" s="1883">
        <v>15135090289</v>
      </c>
      <c r="R469" s="1881" t="s">
        <v>6361</v>
      </c>
      <c r="S469" s="1881" t="s">
        <v>5872</v>
      </c>
      <c r="T469" s="1829"/>
      <c r="U469" s="1887"/>
    </row>
    <row r="470" spans="1:23" ht="18" customHeight="1">
      <c r="A470" s="1834"/>
      <c r="B470" s="1829" t="s">
        <v>1268</v>
      </c>
      <c r="C470" s="1829" t="s">
        <v>1167</v>
      </c>
      <c r="D470" s="1829" t="s">
        <v>2797</v>
      </c>
      <c r="E470" s="1829">
        <v>125.52</v>
      </c>
      <c r="F470" s="1829" t="s">
        <v>55</v>
      </c>
      <c r="G470" s="1926" t="s">
        <v>31</v>
      </c>
      <c r="H470" s="1926" t="s">
        <v>32</v>
      </c>
      <c r="I470" s="1829" t="s">
        <v>4736</v>
      </c>
      <c r="J470" s="1829" t="s">
        <v>55</v>
      </c>
      <c r="K470" s="1852" t="s">
        <v>6103</v>
      </c>
      <c r="L470" s="1927">
        <v>29756.896551724101</v>
      </c>
      <c r="M470" s="1881">
        <v>11158.836206896551</v>
      </c>
      <c r="N470" s="1881">
        <v>2019.04</v>
      </c>
      <c r="O470" s="1881" t="s">
        <v>6363</v>
      </c>
      <c r="P470" s="1881" t="s">
        <v>6360</v>
      </c>
      <c r="Q470" s="1883">
        <v>15135090289</v>
      </c>
      <c r="R470" s="1881" t="s">
        <v>6361</v>
      </c>
      <c r="S470" s="1881" t="s">
        <v>5872</v>
      </c>
      <c r="T470" s="1829"/>
      <c r="U470" s="1887"/>
    </row>
    <row r="471" spans="1:23" ht="18" customHeight="1">
      <c r="A471" s="1834"/>
      <c r="B471" s="1829" t="s">
        <v>1268</v>
      </c>
      <c r="C471" s="1829" t="s">
        <v>6338</v>
      </c>
      <c r="D471" s="1829" t="s">
        <v>1275</v>
      </c>
      <c r="E471" s="1829">
        <v>503.46</v>
      </c>
      <c r="F471" s="1829" t="s">
        <v>55</v>
      </c>
      <c r="G471" s="1926" t="s">
        <v>31</v>
      </c>
      <c r="H471" s="1926" t="s">
        <v>32</v>
      </c>
      <c r="I471" s="1829" t="s">
        <v>4736</v>
      </c>
      <c r="J471" s="1829" t="s">
        <v>55</v>
      </c>
      <c r="K471" s="1852" t="s">
        <v>6103</v>
      </c>
      <c r="L471" s="1927">
        <v>119354.74137931</v>
      </c>
      <c r="M471" s="1881">
        <v>44758.028017241377</v>
      </c>
      <c r="N471" s="1881">
        <v>2018.12</v>
      </c>
      <c r="O471" s="1881" t="s">
        <v>6363</v>
      </c>
      <c r="P471" s="1881" t="s">
        <v>6360</v>
      </c>
      <c r="Q471" s="1883">
        <v>15135090289</v>
      </c>
      <c r="R471" s="1881" t="s">
        <v>6361</v>
      </c>
      <c r="S471" s="1881" t="s">
        <v>5872</v>
      </c>
      <c r="T471" s="1829"/>
      <c r="U471" s="1887"/>
    </row>
    <row r="472" spans="1:23" ht="18" customHeight="1">
      <c r="A472" s="1834"/>
      <c r="B472" s="1829" t="s">
        <v>1268</v>
      </c>
      <c r="C472" s="1829" t="s">
        <v>6364</v>
      </c>
      <c r="D472" s="1829" t="s">
        <v>1275</v>
      </c>
      <c r="E472" s="1829">
        <v>384.96</v>
      </c>
      <c r="F472" s="1829" t="s">
        <v>55</v>
      </c>
      <c r="G472" s="1926" t="s">
        <v>31</v>
      </c>
      <c r="H472" s="1926" t="s">
        <v>32</v>
      </c>
      <c r="I472" s="1829" t="s">
        <v>4736</v>
      </c>
      <c r="J472" s="1829" t="s">
        <v>55</v>
      </c>
      <c r="K472" s="1852" t="s">
        <v>6103</v>
      </c>
      <c r="L472" s="1927">
        <v>91262.068965517203</v>
      </c>
      <c r="M472" s="1881">
        <v>34223.275862068971</v>
      </c>
      <c r="N472" s="1881">
        <v>2018.12</v>
      </c>
      <c r="O472" s="1881" t="s">
        <v>6363</v>
      </c>
      <c r="P472" s="1881" t="s">
        <v>6360</v>
      </c>
      <c r="Q472" s="1883">
        <v>15135090289</v>
      </c>
      <c r="R472" s="1881" t="s">
        <v>6361</v>
      </c>
      <c r="S472" s="1881" t="s">
        <v>5872</v>
      </c>
      <c r="T472" s="1829"/>
      <c r="U472" s="1887"/>
    </row>
    <row r="473" spans="1:23" ht="18" customHeight="1">
      <c r="A473" s="1834"/>
      <c r="B473" s="1829" t="s">
        <v>1268</v>
      </c>
      <c r="C473" s="1829" t="s">
        <v>6365</v>
      </c>
      <c r="D473" s="1829" t="s">
        <v>1275</v>
      </c>
      <c r="E473" s="1829">
        <v>182.12</v>
      </c>
      <c r="F473" s="1829" t="s">
        <v>55</v>
      </c>
      <c r="G473" s="1926" t="s">
        <v>31</v>
      </c>
      <c r="H473" s="1926" t="s">
        <v>32</v>
      </c>
      <c r="I473" s="1829" t="s">
        <v>4736</v>
      </c>
      <c r="J473" s="1829" t="s">
        <v>55</v>
      </c>
      <c r="K473" s="1852" t="s">
        <v>6103</v>
      </c>
      <c r="L473" s="1927">
        <v>43175</v>
      </c>
      <c r="M473" s="1881">
        <v>16190.625000000004</v>
      </c>
      <c r="N473" s="1881">
        <v>2018.12</v>
      </c>
      <c r="O473" s="1881" t="s">
        <v>6363</v>
      </c>
      <c r="P473" s="1881" t="s">
        <v>6360</v>
      </c>
      <c r="Q473" s="1883">
        <v>15135090289</v>
      </c>
      <c r="R473" s="1881" t="s">
        <v>6361</v>
      </c>
      <c r="S473" s="1881" t="s">
        <v>5872</v>
      </c>
      <c r="T473" s="1829"/>
      <c r="U473" s="1887"/>
    </row>
    <row r="474" spans="1:23" ht="18" customHeight="1">
      <c r="A474" s="1834"/>
      <c r="B474" s="1829" t="s">
        <v>1268</v>
      </c>
      <c r="C474" s="1829" t="s">
        <v>6366</v>
      </c>
      <c r="D474" s="1829" t="s">
        <v>1275</v>
      </c>
      <c r="E474" s="1829">
        <v>102.88</v>
      </c>
      <c r="F474" s="1829" t="s">
        <v>55</v>
      </c>
      <c r="G474" s="1926" t="s">
        <v>31</v>
      </c>
      <c r="H474" s="1926" t="s">
        <v>32</v>
      </c>
      <c r="I474" s="1829" t="s">
        <v>4736</v>
      </c>
      <c r="J474" s="1829" t="s">
        <v>55</v>
      </c>
      <c r="K474" s="1852" t="s">
        <v>6103</v>
      </c>
      <c r="L474" s="1927">
        <v>24389.655172413801</v>
      </c>
      <c r="M474" s="1881">
        <v>9146.1206896551721</v>
      </c>
      <c r="N474" s="1881">
        <v>2018.12</v>
      </c>
      <c r="O474" s="1881" t="s">
        <v>6363</v>
      </c>
      <c r="P474" s="1881" t="s">
        <v>6360</v>
      </c>
      <c r="Q474" s="1883">
        <v>15135090289</v>
      </c>
      <c r="R474" s="1881" t="s">
        <v>6361</v>
      </c>
      <c r="S474" s="1881" t="s">
        <v>5872</v>
      </c>
      <c r="T474" s="1829"/>
      <c r="U474" s="1887"/>
    </row>
    <row r="475" spans="1:23" ht="18" customHeight="1">
      <c r="A475" s="1834"/>
      <c r="B475" s="1829" t="s">
        <v>1268</v>
      </c>
      <c r="C475" s="1829" t="s">
        <v>6367</v>
      </c>
      <c r="D475" s="1829" t="s">
        <v>1275</v>
      </c>
      <c r="E475" s="1829">
        <v>91.56</v>
      </c>
      <c r="F475" s="1829" t="s">
        <v>55</v>
      </c>
      <c r="G475" s="1926" t="s">
        <v>31</v>
      </c>
      <c r="H475" s="1926" t="s">
        <v>32</v>
      </c>
      <c r="I475" s="1829" t="s">
        <v>4736</v>
      </c>
      <c r="J475" s="1829" t="s">
        <v>55</v>
      </c>
      <c r="K475" s="1852" t="s">
        <v>6103</v>
      </c>
      <c r="L475" s="1927">
        <v>21706.034482758601</v>
      </c>
      <c r="M475" s="1881">
        <v>8139.7629310344837</v>
      </c>
      <c r="N475" s="1881">
        <v>2018.12</v>
      </c>
      <c r="O475" s="1881" t="s">
        <v>6359</v>
      </c>
      <c r="P475" s="1881" t="s">
        <v>6360</v>
      </c>
      <c r="Q475" s="1883">
        <v>15135090289</v>
      </c>
      <c r="R475" s="1881" t="s">
        <v>6361</v>
      </c>
      <c r="S475" s="1881" t="s">
        <v>5872</v>
      </c>
      <c r="T475" s="1829"/>
      <c r="U475" s="1887"/>
    </row>
    <row r="476" spans="1:23" s="1891" customFormat="1" ht="18" customHeight="1">
      <c r="A476" s="1855"/>
      <c r="B476" s="1829" t="s">
        <v>1268</v>
      </c>
      <c r="C476" s="1934" t="s">
        <v>6368</v>
      </c>
      <c r="D476" s="1855" t="s">
        <v>1275</v>
      </c>
      <c r="E476" s="1937">
        <v>129.38</v>
      </c>
      <c r="F476" s="1855" t="s">
        <v>55</v>
      </c>
      <c r="G476" s="1926" t="s">
        <v>31</v>
      </c>
      <c r="H476" s="1926" t="s">
        <v>32</v>
      </c>
      <c r="I476" s="1855" t="s">
        <v>55</v>
      </c>
      <c r="J476" s="1855" t="s">
        <v>55</v>
      </c>
      <c r="K476" s="1855" t="s">
        <v>55</v>
      </c>
      <c r="L476" s="1927">
        <v>38928.5</v>
      </c>
      <c r="M476" s="1972">
        <v>31539.87</v>
      </c>
      <c r="N476" s="1881" t="s">
        <v>3068</v>
      </c>
      <c r="O476" s="1881" t="s">
        <v>5914</v>
      </c>
      <c r="P476" s="1881" t="s">
        <v>5915</v>
      </c>
      <c r="Q476" s="1883">
        <v>18605163234</v>
      </c>
      <c r="R476" s="1881" t="s">
        <v>5916</v>
      </c>
      <c r="S476" s="1881" t="s">
        <v>5872</v>
      </c>
      <c r="T476" s="1829"/>
      <c r="V476" s="1826"/>
      <c r="W476" s="1891" t="s">
        <v>6369</v>
      </c>
    </row>
    <row r="477" spans="1:23" s="1891" customFormat="1" ht="18" customHeight="1">
      <c r="A477" s="1855"/>
      <c r="B477" s="1829" t="s">
        <v>1268</v>
      </c>
      <c r="C477" s="1934" t="s">
        <v>6370</v>
      </c>
      <c r="D477" s="1855" t="s">
        <v>1122</v>
      </c>
      <c r="E477" s="1937">
        <v>123.5</v>
      </c>
      <c r="F477" s="1855" t="s">
        <v>55</v>
      </c>
      <c r="G477" s="1926" t="s">
        <v>31</v>
      </c>
      <c r="H477" s="1926" t="s">
        <v>32</v>
      </c>
      <c r="I477" s="1855" t="s">
        <v>55</v>
      </c>
      <c r="J477" s="1855" t="s">
        <v>55</v>
      </c>
      <c r="K477" s="1855" t="s">
        <v>6149</v>
      </c>
      <c r="L477" s="1927">
        <v>32787.61</v>
      </c>
      <c r="M477" s="1972">
        <v>23452.98</v>
      </c>
      <c r="N477" s="1881" t="s">
        <v>4358</v>
      </c>
      <c r="O477" s="1881" t="s">
        <v>5914</v>
      </c>
      <c r="P477" s="1881" t="s">
        <v>5915</v>
      </c>
      <c r="Q477" s="1883">
        <v>18605163252</v>
      </c>
      <c r="R477" s="1881" t="s">
        <v>5916</v>
      </c>
      <c r="S477" s="1881" t="s">
        <v>5872</v>
      </c>
      <c r="T477" s="1829"/>
      <c r="V477" s="1826"/>
    </row>
    <row r="478" spans="1:23" s="1891" customFormat="1" ht="18" customHeight="1">
      <c r="A478" s="1855"/>
      <c r="B478" s="1829" t="s">
        <v>1268</v>
      </c>
      <c r="C478" s="1934" t="s">
        <v>6371</v>
      </c>
      <c r="D478" s="1855" t="s">
        <v>1122</v>
      </c>
      <c r="E478" s="1937">
        <v>189.13</v>
      </c>
      <c r="F478" s="1855" t="s">
        <v>55</v>
      </c>
      <c r="G478" s="1926" t="s">
        <v>31</v>
      </c>
      <c r="H478" s="1926" t="s">
        <v>32</v>
      </c>
      <c r="I478" s="1855" t="s">
        <v>55</v>
      </c>
      <c r="J478" s="1855" t="s">
        <v>55</v>
      </c>
      <c r="K478" s="1855" t="s">
        <v>6149</v>
      </c>
      <c r="L478" s="1927">
        <v>53558.94</v>
      </c>
      <c r="M478" s="1881">
        <v>38310.71</v>
      </c>
      <c r="N478" s="1881" t="s">
        <v>4358</v>
      </c>
      <c r="O478" s="1881" t="s">
        <v>5914</v>
      </c>
      <c r="P478" s="1881" t="s">
        <v>5915</v>
      </c>
      <c r="Q478" s="1883">
        <v>18605163253</v>
      </c>
      <c r="R478" s="1881" t="s">
        <v>5916</v>
      </c>
      <c r="S478" s="1881" t="s">
        <v>5872</v>
      </c>
      <c r="T478" s="1829"/>
      <c r="V478" s="1826"/>
    </row>
    <row r="479" spans="1:23" s="1891" customFormat="1" ht="18" customHeight="1">
      <c r="A479" s="1855"/>
      <c r="B479" s="1829" t="s">
        <v>1268</v>
      </c>
      <c r="C479" s="1934" t="s">
        <v>6372</v>
      </c>
      <c r="D479" s="1855" t="s">
        <v>1122</v>
      </c>
      <c r="E479" s="1937">
        <v>67.81</v>
      </c>
      <c r="F479" s="1855" t="s">
        <v>55</v>
      </c>
      <c r="G479" s="1926" t="s">
        <v>31</v>
      </c>
      <c r="H479" s="1926" t="s">
        <v>32</v>
      </c>
      <c r="I479" s="1855" t="s">
        <v>55</v>
      </c>
      <c r="J479" s="1855" t="s">
        <v>55</v>
      </c>
      <c r="K479" s="1855" t="s">
        <v>6149</v>
      </c>
      <c r="L479" s="1927">
        <v>24003.54</v>
      </c>
      <c r="M479" s="1881">
        <v>17169.740000000002</v>
      </c>
      <c r="N479" s="1881" t="s">
        <v>4358</v>
      </c>
      <c r="O479" s="1881" t="s">
        <v>5914</v>
      </c>
      <c r="P479" s="1881" t="s">
        <v>5915</v>
      </c>
      <c r="Q479" s="1883">
        <v>18605163254</v>
      </c>
      <c r="R479" s="1881" t="s">
        <v>5916</v>
      </c>
      <c r="S479" s="1881" t="s">
        <v>5872</v>
      </c>
      <c r="T479" s="1829"/>
      <c r="V479" s="1826"/>
    </row>
    <row r="480" spans="1:23" s="1891" customFormat="1" ht="18" customHeight="1">
      <c r="A480" s="1855"/>
      <c r="B480" s="1829" t="s">
        <v>1268</v>
      </c>
      <c r="C480" s="1934" t="s">
        <v>6373</v>
      </c>
      <c r="D480" s="1855" t="s">
        <v>1122</v>
      </c>
      <c r="E480" s="1937">
        <v>24.17</v>
      </c>
      <c r="F480" s="1855" t="s">
        <v>55</v>
      </c>
      <c r="G480" s="1926" t="s">
        <v>31</v>
      </c>
      <c r="H480" s="1926" t="s">
        <v>32</v>
      </c>
      <c r="I480" s="1855" t="s">
        <v>55</v>
      </c>
      <c r="J480" s="1855" t="s">
        <v>55</v>
      </c>
      <c r="K480" s="1855" t="s">
        <v>6149</v>
      </c>
      <c r="L480" s="1927">
        <v>8555.75</v>
      </c>
      <c r="M480" s="1881">
        <v>6119.93</v>
      </c>
      <c r="N480" s="1881" t="s">
        <v>4358</v>
      </c>
      <c r="O480" s="1881" t="s">
        <v>5914</v>
      </c>
      <c r="P480" s="1881" t="s">
        <v>5915</v>
      </c>
      <c r="Q480" s="1883">
        <v>18605163255</v>
      </c>
      <c r="R480" s="1881" t="s">
        <v>5916</v>
      </c>
      <c r="S480" s="1881" t="s">
        <v>5872</v>
      </c>
      <c r="T480" s="1829"/>
      <c r="V480" s="1826"/>
    </row>
    <row r="481" spans="1:22" s="1891" customFormat="1" ht="18" customHeight="1">
      <c r="A481" s="1855"/>
      <c r="B481" s="1829" t="s">
        <v>1268</v>
      </c>
      <c r="C481" s="1934" t="s">
        <v>6374</v>
      </c>
      <c r="D481" s="1855" t="s">
        <v>1122</v>
      </c>
      <c r="E481" s="1937">
        <v>67.81</v>
      </c>
      <c r="F481" s="1855" t="s">
        <v>55</v>
      </c>
      <c r="G481" s="1926" t="s">
        <v>31</v>
      </c>
      <c r="H481" s="1926" t="s">
        <v>32</v>
      </c>
      <c r="I481" s="1855" t="s">
        <v>55</v>
      </c>
      <c r="J481" s="1855" t="s">
        <v>55</v>
      </c>
      <c r="K481" s="1855" t="s">
        <v>6149</v>
      </c>
      <c r="L481" s="1927">
        <v>22803.360000000001</v>
      </c>
      <c r="M481" s="1881">
        <v>16311.25</v>
      </c>
      <c r="N481" s="1881" t="s">
        <v>4358</v>
      </c>
      <c r="O481" s="1881" t="s">
        <v>5914</v>
      </c>
      <c r="P481" s="1881" t="s">
        <v>5915</v>
      </c>
      <c r="Q481" s="1883">
        <v>18605163256</v>
      </c>
      <c r="R481" s="1881" t="s">
        <v>5916</v>
      </c>
      <c r="S481" s="1881" t="s">
        <v>5872</v>
      </c>
      <c r="T481" s="1829"/>
      <c r="V481" s="1826"/>
    </row>
    <row r="482" spans="1:22" s="1891" customFormat="1" ht="18" customHeight="1">
      <c r="A482" s="1855"/>
      <c r="B482" s="1829" t="s">
        <v>1268</v>
      </c>
      <c r="C482" s="1934" t="s">
        <v>6375</v>
      </c>
      <c r="D482" s="1855" t="s">
        <v>1122</v>
      </c>
      <c r="E482" s="1937">
        <v>94.38</v>
      </c>
      <c r="F482" s="1855" t="s">
        <v>55</v>
      </c>
      <c r="G482" s="1926" t="s">
        <v>31</v>
      </c>
      <c r="H482" s="1926" t="s">
        <v>32</v>
      </c>
      <c r="I482" s="1855" t="s">
        <v>55</v>
      </c>
      <c r="J482" s="1855" t="s">
        <v>55</v>
      </c>
      <c r="K482" s="1855" t="s">
        <v>6149</v>
      </c>
      <c r="L482" s="1927">
        <v>5846.54</v>
      </c>
      <c r="M482" s="1881">
        <v>4182.0200000000004</v>
      </c>
      <c r="N482" s="1881" t="s">
        <v>4358</v>
      </c>
      <c r="O482" s="1881" t="s">
        <v>5914</v>
      </c>
      <c r="P482" s="1881" t="s">
        <v>5915</v>
      </c>
      <c r="Q482" s="1883">
        <v>18605163257</v>
      </c>
      <c r="R482" s="1881" t="s">
        <v>5916</v>
      </c>
      <c r="S482" s="1881" t="s">
        <v>5872</v>
      </c>
      <c r="T482" s="1829"/>
      <c r="V482" s="1826"/>
    </row>
    <row r="483" spans="1:22" s="1891" customFormat="1" ht="18" customHeight="1">
      <c r="A483" s="1855"/>
      <c r="B483" s="1829" t="s">
        <v>1268</v>
      </c>
      <c r="C483" s="1934" t="s">
        <v>6376</v>
      </c>
      <c r="D483" s="1855" t="s">
        <v>1122</v>
      </c>
      <c r="E483" s="1937">
        <v>5.76</v>
      </c>
      <c r="F483" s="1855" t="s">
        <v>55</v>
      </c>
      <c r="G483" s="1926" t="s">
        <v>31</v>
      </c>
      <c r="H483" s="1926" t="s">
        <v>32</v>
      </c>
      <c r="I483" s="1855" t="s">
        <v>55</v>
      </c>
      <c r="J483" s="1855" t="s">
        <v>55</v>
      </c>
      <c r="K483" s="1855" t="s">
        <v>6149</v>
      </c>
      <c r="L483" s="1927">
        <v>3568.14</v>
      </c>
      <c r="M483" s="1881">
        <v>2552.3000000000002</v>
      </c>
      <c r="N483" s="1881" t="s">
        <v>4358</v>
      </c>
      <c r="O483" s="1881" t="s">
        <v>5914</v>
      </c>
      <c r="P483" s="1881" t="s">
        <v>5915</v>
      </c>
      <c r="Q483" s="1883">
        <v>18605163259</v>
      </c>
      <c r="R483" s="1881" t="s">
        <v>5916</v>
      </c>
      <c r="S483" s="1881" t="s">
        <v>5872</v>
      </c>
      <c r="T483" s="1829"/>
      <c r="V483" s="1826"/>
    </row>
    <row r="484" spans="1:22" ht="18" customHeight="1">
      <c r="A484" s="1834"/>
      <c r="B484" s="1829" t="s">
        <v>1268</v>
      </c>
      <c r="C484" s="1900" t="s">
        <v>6377</v>
      </c>
      <c r="D484" s="1900" t="s">
        <v>1103</v>
      </c>
      <c r="E484" s="1900">
        <v>1488</v>
      </c>
      <c r="F484" s="1900" t="s">
        <v>55</v>
      </c>
      <c r="G484" s="1926" t="s">
        <v>31</v>
      </c>
      <c r="H484" s="1926" t="s">
        <v>32</v>
      </c>
      <c r="I484" s="1900" t="s">
        <v>55</v>
      </c>
      <c r="J484" s="1900" t="s">
        <v>55</v>
      </c>
      <c r="K484" s="1900" t="s">
        <v>6378</v>
      </c>
      <c r="L484" s="1927">
        <v>301448.27586206899</v>
      </c>
      <c r="M484" s="1881">
        <v>55630.2</v>
      </c>
      <c r="N484" s="1881">
        <v>2019.03</v>
      </c>
      <c r="O484" s="1881" t="s">
        <v>6163</v>
      </c>
      <c r="P484" s="1881" t="s">
        <v>6164</v>
      </c>
      <c r="Q484" s="1883">
        <v>15834044896</v>
      </c>
      <c r="R484" s="1881" t="s">
        <v>6379</v>
      </c>
      <c r="S484" s="1881" t="s">
        <v>5872</v>
      </c>
      <c r="T484" s="1829"/>
      <c r="U484" s="1887"/>
    </row>
    <row r="485" spans="1:22" ht="18" customHeight="1">
      <c r="A485" s="1834"/>
      <c r="B485" s="1829" t="s">
        <v>1268</v>
      </c>
      <c r="C485" s="1829"/>
      <c r="D485" s="1829" t="s">
        <v>1103</v>
      </c>
      <c r="E485" s="1829">
        <v>635.33000000000004</v>
      </c>
      <c r="F485" s="1829" t="s">
        <v>55</v>
      </c>
      <c r="G485" s="1926" t="s">
        <v>31</v>
      </c>
      <c r="H485" s="1926" t="s">
        <v>5951</v>
      </c>
      <c r="I485" s="1829" t="s">
        <v>4736</v>
      </c>
      <c r="J485" s="1829" t="s">
        <v>55</v>
      </c>
      <c r="K485" s="1852" t="s">
        <v>55</v>
      </c>
      <c r="L485" s="1927">
        <v>53367.72</v>
      </c>
      <c r="M485" s="1881">
        <v>0</v>
      </c>
      <c r="N485" s="1881">
        <v>2017.03</v>
      </c>
      <c r="O485" s="1881" t="s">
        <v>6380</v>
      </c>
      <c r="P485" s="1881" t="s">
        <v>6003</v>
      </c>
      <c r="Q485" s="1883">
        <v>13754808066</v>
      </c>
      <c r="R485" s="1881" t="s">
        <v>6004</v>
      </c>
      <c r="S485" s="1881" t="s">
        <v>5872</v>
      </c>
      <c r="T485" s="1829"/>
      <c r="U485" s="1887"/>
    </row>
    <row r="486" spans="1:22" ht="18" customHeight="1">
      <c r="A486" s="1834"/>
      <c r="B486" s="1829" t="s">
        <v>1268</v>
      </c>
      <c r="C486" s="1829" t="s">
        <v>6381</v>
      </c>
      <c r="D486" s="1829" t="s">
        <v>1103</v>
      </c>
      <c r="E486" s="1829">
        <v>289.27999999999997</v>
      </c>
      <c r="F486" s="1829" t="s">
        <v>55</v>
      </c>
      <c r="G486" s="1926" t="s">
        <v>31</v>
      </c>
      <c r="H486" s="1926" t="s">
        <v>5951</v>
      </c>
      <c r="I486" s="1829" t="s">
        <v>4736</v>
      </c>
      <c r="J486" s="1829" t="s">
        <v>55</v>
      </c>
      <c r="K486" s="1852" t="s">
        <v>55</v>
      </c>
      <c r="L486" s="1927">
        <v>24299.52</v>
      </c>
      <c r="M486" s="1881">
        <v>0</v>
      </c>
      <c r="N486" s="1881">
        <v>2017.03</v>
      </c>
      <c r="O486" s="1881" t="s">
        <v>6380</v>
      </c>
      <c r="P486" s="1881" t="s">
        <v>6003</v>
      </c>
      <c r="Q486" s="1883">
        <v>13754808066</v>
      </c>
      <c r="R486" s="1881" t="s">
        <v>6004</v>
      </c>
      <c r="S486" s="1881" t="s">
        <v>5872</v>
      </c>
      <c r="T486" s="1829"/>
      <c r="U486" s="1887"/>
    </row>
    <row r="487" spans="1:22" ht="18" customHeight="1">
      <c r="A487" s="1834"/>
      <c r="B487" s="1829" t="s">
        <v>1268</v>
      </c>
      <c r="C487" s="1829" t="s">
        <v>6382</v>
      </c>
      <c r="D487" s="1829" t="s">
        <v>1103</v>
      </c>
      <c r="E487" s="1829">
        <v>78.83</v>
      </c>
      <c r="F487" s="1829" t="s">
        <v>55</v>
      </c>
      <c r="G487" s="1926" t="s">
        <v>31</v>
      </c>
      <c r="H487" s="1926" t="s">
        <v>5951</v>
      </c>
      <c r="I487" s="1829" t="s">
        <v>4736</v>
      </c>
      <c r="J487" s="1829" t="s">
        <v>55</v>
      </c>
      <c r="K487" s="1852" t="s">
        <v>55</v>
      </c>
      <c r="L487" s="1927">
        <v>6621.72</v>
      </c>
      <c r="M487" s="1881">
        <v>0</v>
      </c>
      <c r="N487" s="1881">
        <v>2017.03</v>
      </c>
      <c r="O487" s="1881" t="s">
        <v>6380</v>
      </c>
      <c r="P487" s="1881" t="s">
        <v>6003</v>
      </c>
      <c r="Q487" s="1883">
        <v>13754808066</v>
      </c>
      <c r="R487" s="1881" t="s">
        <v>6004</v>
      </c>
      <c r="S487" s="1881" t="s">
        <v>5872</v>
      </c>
      <c r="T487" s="1829"/>
      <c r="U487" s="1887"/>
    </row>
    <row r="488" spans="1:22" ht="18" customHeight="1">
      <c r="A488" s="1834"/>
      <c r="B488" s="1829" t="s">
        <v>1268</v>
      </c>
      <c r="C488" s="1829" t="s">
        <v>6383</v>
      </c>
      <c r="D488" s="1829" t="s">
        <v>1103</v>
      </c>
      <c r="E488" s="1829">
        <v>567.52</v>
      </c>
      <c r="F488" s="1829" t="s">
        <v>55</v>
      </c>
      <c r="G488" s="1926" t="s">
        <v>31</v>
      </c>
      <c r="H488" s="1926" t="s">
        <v>5951</v>
      </c>
      <c r="I488" s="1829" t="s">
        <v>4736</v>
      </c>
      <c r="J488" s="1829" t="s">
        <v>55</v>
      </c>
      <c r="K488" s="1852" t="s">
        <v>55</v>
      </c>
      <c r="L488" s="1927">
        <v>143257.47999816501</v>
      </c>
      <c r="M488" s="1881">
        <v>0</v>
      </c>
      <c r="N488" s="1881">
        <v>2017.03</v>
      </c>
      <c r="O488" s="1881" t="s">
        <v>6380</v>
      </c>
      <c r="P488" s="1881" t="s">
        <v>6003</v>
      </c>
      <c r="Q488" s="1883">
        <v>13754808066</v>
      </c>
      <c r="R488" s="1881" t="s">
        <v>6004</v>
      </c>
      <c r="S488" s="1881" t="s">
        <v>5872</v>
      </c>
      <c r="T488" s="1829"/>
      <c r="U488" s="1887"/>
    </row>
    <row r="489" spans="1:22" ht="18" customHeight="1">
      <c r="A489" s="1834"/>
      <c r="B489" s="1829" t="s">
        <v>1268</v>
      </c>
      <c r="C489" s="1829" t="s">
        <v>6384</v>
      </c>
      <c r="D489" s="1829" t="s">
        <v>1103</v>
      </c>
      <c r="E489" s="1829">
        <v>103.2</v>
      </c>
      <c r="F489" s="1829" t="s">
        <v>55</v>
      </c>
      <c r="G489" s="1926" t="s">
        <v>31</v>
      </c>
      <c r="H489" s="1926" t="s">
        <v>32</v>
      </c>
      <c r="I489" s="1829" t="s">
        <v>4736</v>
      </c>
      <c r="J489" s="1829" t="s">
        <v>55</v>
      </c>
      <c r="K489" s="1852" t="s">
        <v>55</v>
      </c>
      <c r="L489" s="1927">
        <v>8015.5339805825197</v>
      </c>
      <c r="M489" s="1881">
        <v>0</v>
      </c>
      <c r="N489" s="1881">
        <v>2017.07</v>
      </c>
      <c r="O489" s="1881" t="s">
        <v>6002</v>
      </c>
      <c r="P489" s="1881" t="s">
        <v>6003</v>
      </c>
      <c r="Q489" s="1883">
        <v>13754808066</v>
      </c>
      <c r="R489" s="1881" t="s">
        <v>6004</v>
      </c>
      <c r="S489" s="1881" t="s">
        <v>5872</v>
      </c>
      <c r="T489" s="1829"/>
      <c r="U489" s="1887"/>
    </row>
    <row r="490" spans="1:22" ht="18" customHeight="1">
      <c r="A490" s="1834"/>
      <c r="B490" s="1829" t="s">
        <v>1268</v>
      </c>
      <c r="C490" s="1829" t="s">
        <v>6385</v>
      </c>
      <c r="D490" s="1829" t="s">
        <v>1103</v>
      </c>
      <c r="E490" s="1829">
        <v>169.8</v>
      </c>
      <c r="F490" s="1829" t="s">
        <v>55</v>
      </c>
      <c r="G490" s="1926" t="s">
        <v>31</v>
      </c>
      <c r="H490" s="1926" t="s">
        <v>32</v>
      </c>
      <c r="I490" s="1829" t="s">
        <v>4736</v>
      </c>
      <c r="J490" s="1829" t="s">
        <v>55</v>
      </c>
      <c r="K490" s="1852" t="s">
        <v>55</v>
      </c>
      <c r="L490" s="1927">
        <v>13188.3495145631</v>
      </c>
      <c r="M490" s="1881">
        <v>0</v>
      </c>
      <c r="N490" s="1881">
        <v>2017.07</v>
      </c>
      <c r="O490" s="1881" t="s">
        <v>6002</v>
      </c>
      <c r="P490" s="1881" t="s">
        <v>6003</v>
      </c>
      <c r="Q490" s="1883">
        <v>13754808066</v>
      </c>
      <c r="R490" s="1881" t="s">
        <v>6004</v>
      </c>
      <c r="S490" s="1881" t="s">
        <v>5872</v>
      </c>
      <c r="T490" s="1829"/>
      <c r="U490" s="1887"/>
    </row>
    <row r="491" spans="1:22" ht="18" customHeight="1">
      <c r="A491" s="1834"/>
      <c r="B491" s="1829" t="s">
        <v>1268</v>
      </c>
      <c r="C491" s="1829" t="s">
        <v>6383</v>
      </c>
      <c r="D491" s="1829" t="s">
        <v>1103</v>
      </c>
      <c r="E491" s="1829">
        <v>1135.04</v>
      </c>
      <c r="F491" s="1829" t="s">
        <v>55</v>
      </c>
      <c r="G491" s="1926" t="s">
        <v>31</v>
      </c>
      <c r="H491" s="1926" t="s">
        <v>32</v>
      </c>
      <c r="I491" s="1829" t="s">
        <v>4736</v>
      </c>
      <c r="J491" s="1829" t="s">
        <v>55</v>
      </c>
      <c r="K491" s="1852" t="s">
        <v>55</v>
      </c>
      <c r="L491" s="1927">
        <v>121217.86407767</v>
      </c>
      <c r="M491" s="1881">
        <v>0</v>
      </c>
      <c r="N491" s="1881">
        <v>2017.07</v>
      </c>
      <c r="O491" s="1881" t="s">
        <v>6002</v>
      </c>
      <c r="P491" s="1881" t="s">
        <v>6003</v>
      </c>
      <c r="Q491" s="1883">
        <v>13754808066</v>
      </c>
      <c r="R491" s="1881" t="s">
        <v>6004</v>
      </c>
      <c r="S491" s="1881" t="s">
        <v>5872</v>
      </c>
      <c r="T491" s="1829"/>
      <c r="U491" s="1887"/>
    </row>
    <row r="492" spans="1:22" ht="18" customHeight="1">
      <c r="A492" s="1834"/>
      <c r="B492" s="1829" t="s">
        <v>1268</v>
      </c>
      <c r="C492" s="1829" t="s">
        <v>6386</v>
      </c>
      <c r="D492" s="1829" t="s">
        <v>1103</v>
      </c>
      <c r="E492" s="1829">
        <v>474.77</v>
      </c>
      <c r="F492" s="1829" t="s">
        <v>55</v>
      </c>
      <c r="G492" s="1926" t="s">
        <v>31</v>
      </c>
      <c r="H492" s="1926" t="s">
        <v>32</v>
      </c>
      <c r="I492" s="1829" t="s">
        <v>4736</v>
      </c>
      <c r="J492" s="1829" t="s">
        <v>55</v>
      </c>
      <c r="K492" s="1852" t="s">
        <v>55</v>
      </c>
      <c r="L492" s="1927">
        <v>50703.592233009702</v>
      </c>
      <c r="M492" s="1881">
        <v>0</v>
      </c>
      <c r="N492" s="1881">
        <v>2017.07</v>
      </c>
      <c r="O492" s="1881" t="s">
        <v>6002</v>
      </c>
      <c r="P492" s="1881" t="s">
        <v>6003</v>
      </c>
      <c r="Q492" s="1883">
        <v>13754808066</v>
      </c>
      <c r="R492" s="1881" t="s">
        <v>6004</v>
      </c>
      <c r="S492" s="1881" t="s">
        <v>5872</v>
      </c>
      <c r="T492" s="1829"/>
      <c r="U492" s="1887"/>
    </row>
    <row r="493" spans="1:22" ht="18" customHeight="1">
      <c r="A493" s="1834"/>
      <c r="B493" s="1829" t="s">
        <v>1268</v>
      </c>
      <c r="C493" s="1829" t="s">
        <v>6387</v>
      </c>
      <c r="D493" s="1829" t="s">
        <v>1103</v>
      </c>
      <c r="E493" s="1829">
        <v>116.88</v>
      </c>
      <c r="F493" s="1829" t="s">
        <v>55</v>
      </c>
      <c r="G493" s="1926" t="s">
        <v>31</v>
      </c>
      <c r="H493" s="1926" t="s">
        <v>32</v>
      </c>
      <c r="I493" s="1829" t="s">
        <v>4736</v>
      </c>
      <c r="J493" s="1829" t="s">
        <v>55</v>
      </c>
      <c r="K493" s="1852" t="s">
        <v>55</v>
      </c>
      <c r="L493" s="1927">
        <v>12482.330097087401</v>
      </c>
      <c r="M493" s="1881">
        <v>0</v>
      </c>
      <c r="N493" s="1881">
        <v>2017.07</v>
      </c>
      <c r="O493" s="1881" t="s">
        <v>6002</v>
      </c>
      <c r="P493" s="1881" t="s">
        <v>6003</v>
      </c>
      <c r="Q493" s="1883">
        <v>13754808066</v>
      </c>
      <c r="R493" s="1881" t="s">
        <v>6004</v>
      </c>
      <c r="S493" s="1881" t="s">
        <v>5872</v>
      </c>
      <c r="T493" s="1829"/>
      <c r="U493" s="1887"/>
      <c r="V493" s="1973"/>
    </row>
    <row r="494" spans="1:22" ht="18" customHeight="1">
      <c r="A494" s="1834"/>
      <c r="B494" s="1829" t="s">
        <v>1268</v>
      </c>
      <c r="C494" s="1829" t="s">
        <v>6388</v>
      </c>
      <c r="D494" s="1829" t="s">
        <v>1103</v>
      </c>
      <c r="E494" s="1829">
        <v>102.43</v>
      </c>
      <c r="F494" s="1829" t="s">
        <v>55</v>
      </c>
      <c r="G494" s="1926" t="s">
        <v>31</v>
      </c>
      <c r="H494" s="1926" t="s">
        <v>32</v>
      </c>
      <c r="I494" s="1829" t="s">
        <v>4736</v>
      </c>
      <c r="J494" s="1829" t="s">
        <v>55</v>
      </c>
      <c r="K494" s="1852" t="s">
        <v>55</v>
      </c>
      <c r="L494" s="1927">
        <v>10939.126213592201</v>
      </c>
      <c r="M494" s="1881">
        <v>0</v>
      </c>
      <c r="N494" s="1881">
        <v>2017.07</v>
      </c>
      <c r="O494" s="1881" t="s">
        <v>6002</v>
      </c>
      <c r="P494" s="1881" t="s">
        <v>6003</v>
      </c>
      <c r="Q494" s="1883">
        <v>13754808066</v>
      </c>
      <c r="R494" s="1881" t="s">
        <v>6004</v>
      </c>
      <c r="S494" s="1881" t="s">
        <v>5872</v>
      </c>
      <c r="T494" s="1829"/>
      <c r="U494" s="1887"/>
      <c r="V494" s="1973"/>
    </row>
    <row r="495" spans="1:22" ht="18" customHeight="1">
      <c r="A495" s="1834"/>
      <c r="B495" s="1829" t="s">
        <v>1268</v>
      </c>
      <c r="C495" s="1829" t="s">
        <v>6389</v>
      </c>
      <c r="D495" s="1829" t="s">
        <v>1103</v>
      </c>
      <c r="E495" s="1829">
        <v>67.81</v>
      </c>
      <c r="F495" s="1829" t="s">
        <v>55</v>
      </c>
      <c r="G495" s="1926" t="s">
        <v>31</v>
      </c>
      <c r="H495" s="1926" t="s">
        <v>5951</v>
      </c>
      <c r="I495" s="1829" t="s">
        <v>4736</v>
      </c>
      <c r="J495" s="1829" t="s">
        <v>55</v>
      </c>
      <c r="K495" s="1852" t="s">
        <v>55</v>
      </c>
      <c r="L495" s="1927">
        <v>7241.8446601941796</v>
      </c>
      <c r="M495" s="1881">
        <v>0</v>
      </c>
      <c r="N495" s="1881">
        <v>2017.07</v>
      </c>
      <c r="O495" s="1881" t="s">
        <v>6002</v>
      </c>
      <c r="P495" s="1881" t="s">
        <v>6003</v>
      </c>
      <c r="Q495" s="1883">
        <v>13754808066</v>
      </c>
      <c r="R495" s="1881" t="s">
        <v>6004</v>
      </c>
      <c r="S495" s="1881" t="s">
        <v>5872</v>
      </c>
      <c r="T495" s="1829"/>
      <c r="U495" s="1887"/>
      <c r="V495" s="1973"/>
    </row>
    <row r="496" spans="1:22" ht="18" customHeight="1">
      <c r="A496" s="1834"/>
      <c r="B496" s="1829" t="s">
        <v>1268</v>
      </c>
      <c r="C496" s="1836" t="s">
        <v>6390</v>
      </c>
      <c r="D496" s="1836" t="s">
        <v>1103</v>
      </c>
      <c r="E496" s="1836">
        <v>571.54</v>
      </c>
      <c r="F496" s="1836" t="s">
        <v>55</v>
      </c>
      <c r="G496" s="1926" t="s">
        <v>31</v>
      </c>
      <c r="H496" s="1926" t="s">
        <v>32</v>
      </c>
      <c r="I496" s="1829" t="s">
        <v>4736</v>
      </c>
      <c r="J496" s="1836" t="s">
        <v>5967</v>
      </c>
      <c r="K496" s="1867" t="s">
        <v>6103</v>
      </c>
      <c r="L496" s="1927">
        <v>133030.862068591</v>
      </c>
      <c r="M496" s="1882">
        <v>33257.74</v>
      </c>
      <c r="N496" s="1881">
        <v>2018.11</v>
      </c>
      <c r="O496" s="1881" t="s">
        <v>6104</v>
      </c>
      <c r="P496" s="1881" t="s">
        <v>5970</v>
      </c>
      <c r="Q496" s="1883">
        <v>18636810791</v>
      </c>
      <c r="R496" s="1881" t="s">
        <v>6105</v>
      </c>
      <c r="S496" s="1881" t="s">
        <v>5872</v>
      </c>
      <c r="T496" s="1829"/>
      <c r="U496" s="1887"/>
      <c r="V496" s="1973"/>
    </row>
    <row r="497" spans="1:22" ht="18" customHeight="1">
      <c r="A497" s="1834"/>
      <c r="B497" s="1829" t="s">
        <v>1268</v>
      </c>
      <c r="C497" s="1836" t="s">
        <v>6391</v>
      </c>
      <c r="D497" s="1836" t="s">
        <v>1103</v>
      </c>
      <c r="E497" s="1836">
        <v>113.34</v>
      </c>
      <c r="F497" s="1836" t="s">
        <v>55</v>
      </c>
      <c r="G497" s="1926" t="s">
        <v>31</v>
      </c>
      <c r="H497" s="1926" t="s">
        <v>32</v>
      </c>
      <c r="I497" s="1829" t="s">
        <v>4736</v>
      </c>
      <c r="J497" s="1836" t="s">
        <v>5967</v>
      </c>
      <c r="K497" s="1867" t="s">
        <v>6103</v>
      </c>
      <c r="L497" s="1927">
        <v>26380.8620688913</v>
      </c>
      <c r="M497" s="1882">
        <v>6295.24</v>
      </c>
      <c r="N497" s="1881">
        <v>2018.11</v>
      </c>
      <c r="O497" s="1881" t="s">
        <v>6104</v>
      </c>
      <c r="P497" s="1881" t="s">
        <v>5970</v>
      </c>
      <c r="Q497" s="1883">
        <v>18636810791</v>
      </c>
      <c r="R497" s="1881" t="s">
        <v>6105</v>
      </c>
      <c r="S497" s="1881" t="s">
        <v>5872</v>
      </c>
      <c r="T497" s="1829"/>
      <c r="U497" s="1887"/>
      <c r="V497" s="1973"/>
    </row>
    <row r="498" spans="1:22" ht="18" customHeight="1">
      <c r="A498" s="1834"/>
      <c r="B498" s="1829" t="s">
        <v>1268</v>
      </c>
      <c r="C498" s="1836" t="s">
        <v>6392</v>
      </c>
      <c r="D498" s="1836" t="s">
        <v>1103</v>
      </c>
      <c r="E498" s="1836">
        <v>1049.76</v>
      </c>
      <c r="F498" s="1836" t="s">
        <v>55</v>
      </c>
      <c r="G498" s="1926" t="s">
        <v>31</v>
      </c>
      <c r="H498" s="1926" t="s">
        <v>32</v>
      </c>
      <c r="I498" s="1829" t="s">
        <v>4736</v>
      </c>
      <c r="J498" s="1836" t="s">
        <v>5967</v>
      </c>
      <c r="K498" s="1867" t="s">
        <v>6103</v>
      </c>
      <c r="L498" s="1927">
        <v>244340.689654485</v>
      </c>
      <c r="M498" s="1882">
        <v>61085.19</v>
      </c>
      <c r="N498" s="1881">
        <v>2018.11</v>
      </c>
      <c r="O498" s="1881" t="s">
        <v>6104</v>
      </c>
      <c r="P498" s="1881" t="s">
        <v>5970</v>
      </c>
      <c r="Q498" s="1883">
        <v>18636810791</v>
      </c>
      <c r="R498" s="1881" t="s">
        <v>6105</v>
      </c>
      <c r="S498" s="1881" t="s">
        <v>5872</v>
      </c>
      <c r="T498" s="1829"/>
      <c r="U498" s="1887"/>
      <c r="V498" s="1973"/>
    </row>
    <row r="499" spans="1:22" ht="18" customHeight="1">
      <c r="A499" s="1834"/>
      <c r="B499" s="1829" t="s">
        <v>1268</v>
      </c>
      <c r="C499" s="1836" t="s">
        <v>6393</v>
      </c>
      <c r="D499" s="1836" t="s">
        <v>1103</v>
      </c>
      <c r="E499" s="1836">
        <v>225.46</v>
      </c>
      <c r="F499" s="1836" t="s">
        <v>55</v>
      </c>
      <c r="G499" s="1926" t="s">
        <v>31</v>
      </c>
      <c r="H499" s="1926" t="s">
        <v>32</v>
      </c>
      <c r="I499" s="1829" t="s">
        <v>4736</v>
      </c>
      <c r="J499" s="1836" t="s">
        <v>5967</v>
      </c>
      <c r="K499" s="1867" t="s">
        <v>6103</v>
      </c>
      <c r="L499" s="1927">
        <v>52477.758620541899</v>
      </c>
      <c r="M499" s="1882">
        <v>13119.47</v>
      </c>
      <c r="N499" s="1881">
        <v>2018.11</v>
      </c>
      <c r="O499" s="1881" t="s">
        <v>6104</v>
      </c>
      <c r="P499" s="1881" t="s">
        <v>5970</v>
      </c>
      <c r="Q499" s="1883">
        <v>18636810791</v>
      </c>
      <c r="R499" s="1881" t="s">
        <v>6105</v>
      </c>
      <c r="S499" s="1881" t="s">
        <v>5872</v>
      </c>
      <c r="T499" s="1829"/>
      <c r="U499" s="1887"/>
      <c r="V499" s="1973"/>
    </row>
    <row r="500" spans="1:22" ht="18" customHeight="1">
      <c r="A500" s="1834"/>
      <c r="B500" s="1829" t="s">
        <v>1268</v>
      </c>
      <c r="C500" s="1836" t="s">
        <v>6394</v>
      </c>
      <c r="D500" s="1836" t="s">
        <v>1103</v>
      </c>
      <c r="E500" s="1836">
        <v>1265.6400000000001</v>
      </c>
      <c r="F500" s="1836" t="s">
        <v>55</v>
      </c>
      <c r="G500" s="1926" t="s">
        <v>31</v>
      </c>
      <c r="H500" s="1926" t="s">
        <v>32</v>
      </c>
      <c r="I500" s="1829" t="s">
        <v>4736</v>
      </c>
      <c r="J500" s="1836" t="s">
        <v>5967</v>
      </c>
      <c r="K500" s="1867" t="s">
        <v>6103</v>
      </c>
      <c r="L500" s="1927">
        <v>316409.35862201097</v>
      </c>
      <c r="M500" s="1882">
        <v>79102.27</v>
      </c>
      <c r="N500" s="1881">
        <v>2018.11</v>
      </c>
      <c r="O500" s="1881" t="s">
        <v>6104</v>
      </c>
      <c r="P500" s="1881" t="s">
        <v>5970</v>
      </c>
      <c r="Q500" s="1883">
        <v>18636810791</v>
      </c>
      <c r="R500" s="1881" t="s">
        <v>6105</v>
      </c>
      <c r="S500" s="1881" t="s">
        <v>5872</v>
      </c>
      <c r="T500" s="1829"/>
      <c r="U500" s="1887"/>
      <c r="V500" s="1973"/>
    </row>
    <row r="501" spans="1:22" ht="18" customHeight="1">
      <c r="A501" s="1834"/>
      <c r="B501" s="1829" t="s">
        <v>1268</v>
      </c>
      <c r="C501" s="1836" t="s">
        <v>6395</v>
      </c>
      <c r="D501" s="1836" t="s">
        <v>1103</v>
      </c>
      <c r="E501" s="1836">
        <v>604.6</v>
      </c>
      <c r="F501" s="1836" t="s">
        <v>55</v>
      </c>
      <c r="G501" s="1926" t="s">
        <v>31</v>
      </c>
      <c r="H501" s="1926" t="s">
        <v>32</v>
      </c>
      <c r="I501" s="1829" t="s">
        <v>4736</v>
      </c>
      <c r="J501" s="1836" t="s">
        <v>5967</v>
      </c>
      <c r="K501" s="1867" t="s">
        <v>6396</v>
      </c>
      <c r="L501" s="1927">
        <v>133761.06</v>
      </c>
      <c r="M501" s="1974">
        <v>29548.27</v>
      </c>
      <c r="N501" s="1881">
        <v>2019.08</v>
      </c>
      <c r="O501" s="1881" t="s">
        <v>5969</v>
      </c>
      <c r="P501" s="1881" t="s">
        <v>5970</v>
      </c>
      <c r="Q501" s="1883">
        <v>18636810791</v>
      </c>
      <c r="R501" s="1881" t="s">
        <v>5971</v>
      </c>
      <c r="S501" s="1881" t="s">
        <v>5872</v>
      </c>
      <c r="T501" s="1829"/>
      <c r="U501" s="1887"/>
      <c r="V501" s="1973"/>
    </row>
    <row r="502" spans="1:22" ht="18" customHeight="1">
      <c r="A502" s="1834"/>
      <c r="B502" s="1829" t="s">
        <v>1268</v>
      </c>
      <c r="C502" s="1836" t="s">
        <v>6397</v>
      </c>
      <c r="D502" s="1836" t="s">
        <v>1103</v>
      </c>
      <c r="E502" s="1836">
        <v>145.80000000000001</v>
      </c>
      <c r="F502" s="1836" t="s">
        <v>55</v>
      </c>
      <c r="G502" s="1926" t="s">
        <v>31</v>
      </c>
      <c r="H502" s="1926" t="s">
        <v>32</v>
      </c>
      <c r="I502" s="1829" t="s">
        <v>4736</v>
      </c>
      <c r="J502" s="1836" t="s">
        <v>5967</v>
      </c>
      <c r="K502" s="1867" t="s">
        <v>6396</v>
      </c>
      <c r="L502" s="1927">
        <v>32256.639999999901</v>
      </c>
      <c r="M502" s="1974">
        <v>4838.5299999998997</v>
      </c>
      <c r="N502" s="1881">
        <v>2019.08</v>
      </c>
      <c r="O502" s="1881" t="s">
        <v>6398</v>
      </c>
      <c r="P502" s="1881" t="s">
        <v>5970</v>
      </c>
      <c r="Q502" s="1883">
        <v>18636810791</v>
      </c>
      <c r="R502" s="1881" t="s">
        <v>5971</v>
      </c>
      <c r="S502" s="1881" t="s">
        <v>5872</v>
      </c>
      <c r="T502" s="1829"/>
      <c r="U502" s="1887"/>
      <c r="V502" s="1973"/>
    </row>
    <row r="503" spans="1:22" ht="18" customHeight="1">
      <c r="A503" s="1834"/>
      <c r="B503" s="1829" t="s">
        <v>1268</v>
      </c>
      <c r="C503" s="1836" t="s">
        <v>6399</v>
      </c>
      <c r="D503" s="1836" t="s">
        <v>1103</v>
      </c>
      <c r="E503" s="1836">
        <v>145.80000000000001</v>
      </c>
      <c r="F503" s="1836" t="s">
        <v>55</v>
      </c>
      <c r="G503" s="1926" t="s">
        <v>31</v>
      </c>
      <c r="H503" s="1926" t="s">
        <v>32</v>
      </c>
      <c r="I503" s="1829" t="s">
        <v>4736</v>
      </c>
      <c r="J503" s="1836" t="s">
        <v>5967</v>
      </c>
      <c r="K503" s="1867" t="s">
        <v>6396</v>
      </c>
      <c r="L503" s="1927">
        <v>32256.639999999901</v>
      </c>
      <c r="M503" s="1974">
        <v>4838.5299999998997</v>
      </c>
      <c r="N503" s="1881">
        <v>2019.08</v>
      </c>
      <c r="O503" s="1881" t="s">
        <v>6398</v>
      </c>
      <c r="P503" s="1881" t="s">
        <v>5970</v>
      </c>
      <c r="Q503" s="1883">
        <v>18636810791</v>
      </c>
      <c r="R503" s="1881" t="s">
        <v>5971</v>
      </c>
      <c r="S503" s="1881" t="s">
        <v>5872</v>
      </c>
      <c r="T503" s="1829"/>
      <c r="U503" s="1887"/>
      <c r="V503" s="1973"/>
    </row>
    <row r="504" spans="1:22" ht="18" customHeight="1">
      <c r="A504" s="1834"/>
      <c r="B504" s="1829" t="s">
        <v>1268</v>
      </c>
      <c r="C504" s="1836" t="s">
        <v>6400</v>
      </c>
      <c r="D504" s="1836" t="s">
        <v>1103</v>
      </c>
      <c r="E504" s="1836">
        <v>449.4</v>
      </c>
      <c r="F504" s="1836" t="s">
        <v>55</v>
      </c>
      <c r="G504" s="1926" t="s">
        <v>31</v>
      </c>
      <c r="H504" s="1926" t="s">
        <v>32</v>
      </c>
      <c r="I504" s="1829" t="s">
        <v>4736</v>
      </c>
      <c r="J504" s="1836" t="s">
        <v>5967</v>
      </c>
      <c r="K504" s="1867" t="s">
        <v>6396</v>
      </c>
      <c r="L504" s="1927">
        <v>99424.780000000101</v>
      </c>
      <c r="M504" s="1974">
        <v>14913.700000000101</v>
      </c>
      <c r="N504" s="1881">
        <v>2019.08</v>
      </c>
      <c r="O504" s="1881" t="s">
        <v>6398</v>
      </c>
      <c r="P504" s="1881" t="s">
        <v>5970</v>
      </c>
      <c r="Q504" s="1883">
        <v>18636810791</v>
      </c>
      <c r="R504" s="1881" t="s">
        <v>5971</v>
      </c>
      <c r="S504" s="1881" t="s">
        <v>5872</v>
      </c>
      <c r="T504" s="1829"/>
      <c r="U504" s="1887"/>
      <c r="V504" s="1973"/>
    </row>
    <row r="505" spans="1:22" ht="18" customHeight="1">
      <c r="A505" s="1834"/>
      <c r="B505" s="1829" t="s">
        <v>1268</v>
      </c>
      <c r="C505" s="1836" t="s">
        <v>6401</v>
      </c>
      <c r="D505" s="1836" t="s">
        <v>1103</v>
      </c>
      <c r="E505" s="1836">
        <v>112.4</v>
      </c>
      <c r="F505" s="1836" t="s">
        <v>55</v>
      </c>
      <c r="G505" s="1926" t="s">
        <v>31</v>
      </c>
      <c r="H505" s="1926" t="s">
        <v>32</v>
      </c>
      <c r="I505" s="1829" t="s">
        <v>4736</v>
      </c>
      <c r="J505" s="1836" t="s">
        <v>5967</v>
      </c>
      <c r="K505" s="1867" t="s">
        <v>6396</v>
      </c>
      <c r="L505" s="1927">
        <v>24867.26</v>
      </c>
      <c r="M505" s="1974">
        <v>3730.14</v>
      </c>
      <c r="N505" s="1881">
        <v>2019.08</v>
      </c>
      <c r="O505" s="1881" t="s">
        <v>6398</v>
      </c>
      <c r="P505" s="1881" t="s">
        <v>5970</v>
      </c>
      <c r="Q505" s="1883">
        <v>18636810791</v>
      </c>
      <c r="R505" s="1881" t="s">
        <v>5971</v>
      </c>
      <c r="S505" s="1881" t="s">
        <v>5872</v>
      </c>
      <c r="T505" s="1829"/>
      <c r="U505" s="1887"/>
      <c r="V505" s="1975"/>
    </row>
    <row r="506" spans="1:22" ht="18" customHeight="1">
      <c r="A506" s="1834"/>
      <c r="B506" s="1829" t="s">
        <v>1268</v>
      </c>
      <c r="C506" s="1836" t="s">
        <v>6402</v>
      </c>
      <c r="D506" s="1836" t="s">
        <v>1103</v>
      </c>
      <c r="E506" s="1836">
        <v>67.8</v>
      </c>
      <c r="F506" s="1836" t="s">
        <v>55</v>
      </c>
      <c r="G506" s="1926" t="s">
        <v>31</v>
      </c>
      <c r="H506" s="1926" t="s">
        <v>32</v>
      </c>
      <c r="I506" s="1829" t="s">
        <v>4736</v>
      </c>
      <c r="J506" s="1836" t="s">
        <v>5967</v>
      </c>
      <c r="K506" s="1867" t="s">
        <v>6396</v>
      </c>
      <c r="L506" s="1927">
        <v>15000</v>
      </c>
      <c r="M506" s="1974">
        <v>2250</v>
      </c>
      <c r="N506" s="1881">
        <v>2019.08</v>
      </c>
      <c r="O506" s="1881" t="s">
        <v>6398</v>
      </c>
      <c r="P506" s="1881" t="s">
        <v>5970</v>
      </c>
      <c r="Q506" s="1883">
        <v>18636810791</v>
      </c>
      <c r="R506" s="1881" t="s">
        <v>5971</v>
      </c>
      <c r="S506" s="1881" t="s">
        <v>5872</v>
      </c>
      <c r="T506" s="1829"/>
      <c r="U506" s="1887"/>
      <c r="V506" s="1975"/>
    </row>
    <row r="507" spans="1:22" ht="18" customHeight="1">
      <c r="A507" s="1834"/>
      <c r="B507" s="1829" t="s">
        <v>1268</v>
      </c>
      <c r="C507" s="1836" t="s">
        <v>6403</v>
      </c>
      <c r="D507" s="1836" t="s">
        <v>1103</v>
      </c>
      <c r="E507" s="1836">
        <v>483.3</v>
      </c>
      <c r="F507" s="1836" t="s">
        <v>55</v>
      </c>
      <c r="G507" s="1926" t="s">
        <v>31</v>
      </c>
      <c r="H507" s="1926" t="s">
        <v>32</v>
      </c>
      <c r="I507" s="1829" t="s">
        <v>4736</v>
      </c>
      <c r="J507" s="1836" t="s">
        <v>5967</v>
      </c>
      <c r="K507" s="1867" t="s">
        <v>6396</v>
      </c>
      <c r="L507" s="1927">
        <v>106924.78</v>
      </c>
      <c r="M507" s="1974">
        <v>16038.7</v>
      </c>
      <c r="N507" s="1881">
        <v>2019.08</v>
      </c>
      <c r="O507" s="1881" t="s">
        <v>6398</v>
      </c>
      <c r="P507" s="1881" t="s">
        <v>5970</v>
      </c>
      <c r="Q507" s="1883">
        <v>18636810791</v>
      </c>
      <c r="R507" s="1881" t="s">
        <v>5971</v>
      </c>
      <c r="S507" s="1881" t="s">
        <v>5872</v>
      </c>
      <c r="T507" s="1829"/>
      <c r="U507" s="1887"/>
      <c r="V507" s="1975"/>
    </row>
    <row r="508" spans="1:22" ht="18" customHeight="1">
      <c r="A508" s="1834"/>
      <c r="B508" s="1829" t="s">
        <v>1268</v>
      </c>
      <c r="C508" s="1836" t="s">
        <v>6403</v>
      </c>
      <c r="D508" s="1836" t="s">
        <v>1103</v>
      </c>
      <c r="E508" s="1836">
        <v>1415.78</v>
      </c>
      <c r="F508" s="1836" t="s">
        <v>55</v>
      </c>
      <c r="G508" s="1926" t="s">
        <v>31</v>
      </c>
      <c r="H508" s="1926" t="s">
        <v>32</v>
      </c>
      <c r="I508" s="1829" t="s">
        <v>4736</v>
      </c>
      <c r="J508" s="1836" t="s">
        <v>5967</v>
      </c>
      <c r="K508" s="1867" t="s">
        <v>6396</v>
      </c>
      <c r="L508" s="1927">
        <v>313225.68</v>
      </c>
      <c r="M508" s="1974">
        <v>58729.75</v>
      </c>
      <c r="N508" s="1881" t="s">
        <v>3264</v>
      </c>
      <c r="O508" s="1881" t="s">
        <v>6398</v>
      </c>
      <c r="P508" s="1881" t="s">
        <v>5970</v>
      </c>
      <c r="Q508" s="1883">
        <v>18636810791</v>
      </c>
      <c r="R508" s="1881" t="s">
        <v>5971</v>
      </c>
      <c r="S508" s="1881" t="s">
        <v>5872</v>
      </c>
      <c r="T508" s="1829"/>
      <c r="U508" s="1887"/>
      <c r="V508" s="1975"/>
    </row>
    <row r="509" spans="1:22" ht="18" customHeight="1">
      <c r="A509" s="1834"/>
      <c r="B509" s="1829" t="s">
        <v>1268</v>
      </c>
      <c r="C509" s="1836" t="s">
        <v>6404</v>
      </c>
      <c r="D509" s="1836" t="s">
        <v>1103</v>
      </c>
      <c r="E509" s="1836">
        <v>268.3</v>
      </c>
      <c r="F509" s="1836" t="s">
        <v>55</v>
      </c>
      <c r="G509" s="1926" t="s">
        <v>31</v>
      </c>
      <c r="H509" s="1926" t="s">
        <v>32</v>
      </c>
      <c r="I509" s="1829" t="s">
        <v>4736</v>
      </c>
      <c r="J509" s="1836" t="s">
        <v>5967</v>
      </c>
      <c r="K509" s="1867" t="s">
        <v>6396</v>
      </c>
      <c r="L509" s="1927">
        <v>59358.409999999902</v>
      </c>
      <c r="M509" s="1974">
        <v>11129.71</v>
      </c>
      <c r="N509" s="1881">
        <v>2019.12</v>
      </c>
      <c r="O509" s="1881" t="s">
        <v>6398</v>
      </c>
      <c r="P509" s="1881" t="s">
        <v>5970</v>
      </c>
      <c r="Q509" s="1883">
        <v>18636810791</v>
      </c>
      <c r="R509" s="1881" t="s">
        <v>5971</v>
      </c>
      <c r="S509" s="1881" t="s">
        <v>5872</v>
      </c>
      <c r="T509" s="1829"/>
      <c r="U509" s="1887"/>
      <c r="V509" s="1975"/>
    </row>
    <row r="510" spans="1:22" ht="18" customHeight="1">
      <c r="A510" s="1834"/>
      <c r="B510" s="1829" t="s">
        <v>1268</v>
      </c>
      <c r="C510" s="1836" t="s">
        <v>6405</v>
      </c>
      <c r="D510" s="1836" t="s">
        <v>1103</v>
      </c>
      <c r="E510" s="1836">
        <v>156.9</v>
      </c>
      <c r="F510" s="1836" t="s">
        <v>55</v>
      </c>
      <c r="G510" s="1926" t="s">
        <v>31</v>
      </c>
      <c r="H510" s="1926" t="s">
        <v>32</v>
      </c>
      <c r="I510" s="1829" t="s">
        <v>4736</v>
      </c>
      <c r="J510" s="1836" t="s">
        <v>5967</v>
      </c>
      <c r="K510" s="1867" t="s">
        <v>6396</v>
      </c>
      <c r="L510" s="1927">
        <v>34712.390000000101</v>
      </c>
      <c r="M510" s="1974">
        <v>6508.63</v>
      </c>
      <c r="N510" s="1881">
        <v>2019.12</v>
      </c>
      <c r="O510" s="1881" t="s">
        <v>6398</v>
      </c>
      <c r="P510" s="1881" t="s">
        <v>5970</v>
      </c>
      <c r="Q510" s="1883">
        <v>18636810791</v>
      </c>
      <c r="R510" s="1881" t="s">
        <v>5971</v>
      </c>
      <c r="S510" s="1881" t="s">
        <v>5872</v>
      </c>
      <c r="T510" s="1829"/>
      <c r="U510" s="1887"/>
      <c r="V510" s="1975"/>
    </row>
    <row r="511" spans="1:22" ht="18" customHeight="1">
      <c r="A511" s="1834"/>
      <c r="B511" s="1829" t="s">
        <v>1268</v>
      </c>
      <c r="C511" s="1836" t="s">
        <v>6092</v>
      </c>
      <c r="D511" s="1836" t="s">
        <v>1103</v>
      </c>
      <c r="E511" s="1836">
        <v>9</v>
      </c>
      <c r="F511" s="1836" t="s">
        <v>55</v>
      </c>
      <c r="G511" s="1926" t="s">
        <v>31</v>
      </c>
      <c r="H511" s="1926" t="s">
        <v>32</v>
      </c>
      <c r="I511" s="1829" t="s">
        <v>4736</v>
      </c>
      <c r="J511" s="1836" t="s">
        <v>5967</v>
      </c>
      <c r="K511" s="1867" t="s">
        <v>6396</v>
      </c>
      <c r="L511" s="1927">
        <v>1991.15</v>
      </c>
      <c r="M511" s="1974">
        <v>373.3</v>
      </c>
      <c r="N511" s="1881">
        <v>2019.12</v>
      </c>
      <c r="O511" s="1881" t="s">
        <v>6398</v>
      </c>
      <c r="P511" s="1881" t="s">
        <v>5970</v>
      </c>
      <c r="Q511" s="1883">
        <v>18636810791</v>
      </c>
      <c r="R511" s="1881" t="s">
        <v>5971</v>
      </c>
      <c r="S511" s="1881" t="s">
        <v>5872</v>
      </c>
      <c r="T511" s="1829"/>
      <c r="U511" s="1887"/>
      <c r="V511" s="1975"/>
    </row>
    <row r="512" spans="1:22" ht="18" customHeight="1">
      <c r="A512" s="1834"/>
      <c r="B512" s="1829" t="s">
        <v>1268</v>
      </c>
      <c r="C512" s="1836" t="s">
        <v>6403</v>
      </c>
      <c r="D512" s="1836" t="s">
        <v>1103</v>
      </c>
      <c r="E512" s="1836">
        <v>576.04999999999995</v>
      </c>
      <c r="F512" s="1836" t="s">
        <v>55</v>
      </c>
      <c r="G512" s="1926" t="s">
        <v>31</v>
      </c>
      <c r="H512" s="1926" t="s">
        <v>32</v>
      </c>
      <c r="I512" s="1829" t="s">
        <v>4736</v>
      </c>
      <c r="J512" s="1836" t="s">
        <v>5967</v>
      </c>
      <c r="K512" s="1867" t="s">
        <v>6396</v>
      </c>
      <c r="L512" s="1927">
        <v>127444.69</v>
      </c>
      <c r="M512" s="1974">
        <v>31861.172500000001</v>
      </c>
      <c r="N512" s="1881">
        <v>2020.07</v>
      </c>
      <c r="O512" s="1881" t="s">
        <v>6398</v>
      </c>
      <c r="P512" s="1881" t="s">
        <v>5970</v>
      </c>
      <c r="Q512" s="1883">
        <v>18636810791</v>
      </c>
      <c r="R512" s="1881" t="s">
        <v>5971</v>
      </c>
      <c r="S512" s="1881" t="s">
        <v>5872</v>
      </c>
      <c r="T512" s="1829"/>
      <c r="U512" s="1887"/>
      <c r="V512" s="1975"/>
    </row>
    <row r="513" spans="1:22" ht="18" customHeight="1">
      <c r="A513" s="1834"/>
      <c r="B513" s="1829" t="s">
        <v>1268</v>
      </c>
      <c r="C513" s="1836" t="s">
        <v>6092</v>
      </c>
      <c r="D513" s="1836" t="s">
        <v>1103</v>
      </c>
      <c r="E513" s="1836">
        <v>54.44</v>
      </c>
      <c r="F513" s="1836" t="s">
        <v>55</v>
      </c>
      <c r="G513" s="1926" t="s">
        <v>31</v>
      </c>
      <c r="H513" s="1926" t="s">
        <v>32</v>
      </c>
      <c r="I513" s="1829" t="s">
        <v>4736</v>
      </c>
      <c r="J513" s="1836" t="s">
        <v>5967</v>
      </c>
      <c r="K513" s="1867" t="s">
        <v>6396</v>
      </c>
      <c r="L513" s="1927">
        <v>12044.25</v>
      </c>
      <c r="M513" s="1974">
        <v>3011.0625</v>
      </c>
      <c r="N513" s="1881">
        <v>2020.07</v>
      </c>
      <c r="O513" s="1881" t="s">
        <v>6398</v>
      </c>
      <c r="P513" s="1881" t="s">
        <v>5970</v>
      </c>
      <c r="Q513" s="1883">
        <v>18636810791</v>
      </c>
      <c r="R513" s="1881" t="s">
        <v>5971</v>
      </c>
      <c r="S513" s="1881" t="s">
        <v>5872</v>
      </c>
      <c r="T513" s="1829"/>
      <c r="U513" s="1887"/>
      <c r="V513" s="1975"/>
    </row>
    <row r="514" spans="1:22" ht="18" customHeight="1">
      <c r="A514" s="1834"/>
      <c r="B514" s="1836" t="s">
        <v>1268</v>
      </c>
      <c r="C514" s="1836" t="s">
        <v>6403</v>
      </c>
      <c r="D514" s="1836" t="s">
        <v>1103</v>
      </c>
      <c r="E514" s="1881">
        <v>471.17</v>
      </c>
      <c r="F514" s="1836" t="s">
        <v>55</v>
      </c>
      <c r="G514" s="1926" t="s">
        <v>31</v>
      </c>
      <c r="H514" s="1926" t="s">
        <v>32</v>
      </c>
      <c r="I514" s="1829" t="s">
        <v>4736</v>
      </c>
      <c r="J514" s="1836" t="s">
        <v>5967</v>
      </c>
      <c r="K514" s="1867" t="s">
        <v>6396</v>
      </c>
      <c r="L514" s="1927">
        <v>104241.15</v>
      </c>
      <c r="M514" s="1881">
        <v>86605.725000000006</v>
      </c>
      <c r="N514" s="1881">
        <v>2020.11</v>
      </c>
      <c r="O514" s="1881" t="s">
        <v>6398</v>
      </c>
      <c r="P514" s="1881" t="s">
        <v>5970</v>
      </c>
      <c r="Q514" s="1883">
        <v>18636810791</v>
      </c>
      <c r="R514" s="1881" t="s">
        <v>5971</v>
      </c>
      <c r="S514" s="1881" t="s">
        <v>5872</v>
      </c>
      <c r="T514" s="1829"/>
      <c r="U514" s="1887"/>
      <c r="V514" s="1975"/>
    </row>
    <row r="515" spans="1:22" ht="18" customHeight="1">
      <c r="A515" s="1834"/>
      <c r="B515" s="1829" t="s">
        <v>1268</v>
      </c>
      <c r="C515" s="1829" t="s">
        <v>6406</v>
      </c>
      <c r="D515" s="1829" t="s">
        <v>1103</v>
      </c>
      <c r="E515" s="1829">
        <v>22.48</v>
      </c>
      <c r="F515" s="1829" t="s">
        <v>55</v>
      </c>
      <c r="G515" s="1926" t="s">
        <v>31</v>
      </c>
      <c r="H515" s="1926" t="s">
        <v>32</v>
      </c>
      <c r="I515" s="1829" t="s">
        <v>4736</v>
      </c>
      <c r="J515" s="1829" t="s">
        <v>5967</v>
      </c>
      <c r="K515" s="1829" t="s">
        <v>6103</v>
      </c>
      <c r="L515" s="1927">
        <v>5431.01</v>
      </c>
      <c r="M515" s="1972">
        <v>1357.75</v>
      </c>
      <c r="N515" s="1829">
        <v>2019.06</v>
      </c>
      <c r="O515" s="1829" t="s">
        <v>6407</v>
      </c>
      <c r="P515" s="1881" t="s">
        <v>5970</v>
      </c>
      <c r="Q515" s="1921">
        <v>18636810791</v>
      </c>
      <c r="R515" s="1837" t="s">
        <v>6408</v>
      </c>
      <c r="S515" s="1849" t="s">
        <v>5872</v>
      </c>
      <c r="T515" s="1829"/>
      <c r="U515" s="1887"/>
    </row>
    <row r="516" spans="1:22" ht="18" customHeight="1">
      <c r="A516" s="1834"/>
      <c r="B516" s="1829" t="s">
        <v>1268</v>
      </c>
      <c r="C516" s="1829" t="s">
        <v>6409</v>
      </c>
      <c r="D516" s="1829" t="s">
        <v>1103</v>
      </c>
      <c r="E516" s="1829">
        <v>422.046154</v>
      </c>
      <c r="F516" s="1829" t="s">
        <v>55</v>
      </c>
      <c r="G516" s="1926" t="s">
        <v>31</v>
      </c>
      <c r="H516" s="1926" t="s">
        <v>32</v>
      </c>
      <c r="I516" s="1829" t="s">
        <v>4736</v>
      </c>
      <c r="J516" s="1829" t="s">
        <v>5967</v>
      </c>
      <c r="K516" s="1829" t="s">
        <v>6103</v>
      </c>
      <c r="L516" s="1927">
        <v>101963.36</v>
      </c>
      <c r="M516" s="1972">
        <v>25490.84</v>
      </c>
      <c r="N516" s="1829">
        <v>2019.06</v>
      </c>
      <c r="O516" s="1829" t="s">
        <v>6410</v>
      </c>
      <c r="P516" s="1881" t="s">
        <v>5970</v>
      </c>
      <c r="Q516" s="1921">
        <v>18636810791</v>
      </c>
      <c r="R516" s="1837" t="s">
        <v>6408</v>
      </c>
      <c r="S516" s="1849" t="s">
        <v>5872</v>
      </c>
      <c r="T516" s="1829"/>
      <c r="U516" s="1887"/>
    </row>
    <row r="517" spans="1:22" ht="18" customHeight="1">
      <c r="A517" s="1834"/>
      <c r="B517" s="1829" t="s">
        <v>1268</v>
      </c>
      <c r="C517" s="1829" t="s">
        <v>5691</v>
      </c>
      <c r="D517" s="1829" t="s">
        <v>1103</v>
      </c>
      <c r="E517" s="1829">
        <v>88.2</v>
      </c>
      <c r="F517" s="1829" t="s">
        <v>55</v>
      </c>
      <c r="G517" s="1926" t="s">
        <v>31</v>
      </c>
      <c r="H517" s="1926" t="s">
        <v>32</v>
      </c>
      <c r="I517" s="1829" t="s">
        <v>4736</v>
      </c>
      <c r="J517" s="1829" t="s">
        <v>5967</v>
      </c>
      <c r="K517" s="1829" t="s">
        <v>6103</v>
      </c>
      <c r="L517" s="1927">
        <v>21308.5</v>
      </c>
      <c r="M517" s="1972">
        <v>5327.13</v>
      </c>
      <c r="N517" s="1829">
        <v>2019.06</v>
      </c>
      <c r="O517" s="1829" t="s">
        <v>6410</v>
      </c>
      <c r="P517" s="1881" t="s">
        <v>5970</v>
      </c>
      <c r="Q517" s="1921">
        <v>18636810791</v>
      </c>
      <c r="R517" s="1837" t="s">
        <v>6408</v>
      </c>
      <c r="S517" s="1849" t="s">
        <v>5872</v>
      </c>
      <c r="T517" s="1829"/>
      <c r="U517" s="1887"/>
    </row>
    <row r="518" spans="1:22" ht="18" customHeight="1">
      <c r="A518" s="1834"/>
      <c r="B518" s="1829" t="s">
        <v>1268</v>
      </c>
      <c r="C518" s="1976" t="s">
        <v>6411</v>
      </c>
      <c r="D518" s="1977" t="s">
        <v>1275</v>
      </c>
      <c r="E518" s="1976">
        <v>1323.76</v>
      </c>
      <c r="F518" s="1900" t="s">
        <v>55</v>
      </c>
      <c r="G518" s="1926" t="s">
        <v>31</v>
      </c>
      <c r="H518" s="1926" t="s">
        <v>32</v>
      </c>
      <c r="I518" s="1900" t="s">
        <v>55</v>
      </c>
      <c r="J518" s="1908" t="s">
        <v>6412</v>
      </c>
      <c r="K518" s="1963" t="s">
        <v>6413</v>
      </c>
      <c r="L518" s="1927">
        <v>366283.11</v>
      </c>
      <c r="M518" s="1881">
        <v>0</v>
      </c>
      <c r="N518" s="1881">
        <v>2018.1</v>
      </c>
      <c r="O518" s="1881" t="s">
        <v>6414</v>
      </c>
      <c r="P518" s="1881" t="s">
        <v>6415</v>
      </c>
      <c r="Q518" s="1883">
        <v>18636135823</v>
      </c>
      <c r="R518" s="1881" t="s">
        <v>6416</v>
      </c>
      <c r="S518" s="1881" t="s">
        <v>5872</v>
      </c>
      <c r="T518" s="1829"/>
      <c r="U518" s="1978"/>
      <c r="V518" s="1975"/>
    </row>
    <row r="519" spans="1:22" ht="18" customHeight="1">
      <c r="A519" s="1834"/>
      <c r="B519" s="1829" t="s">
        <v>1268</v>
      </c>
      <c r="C519" s="1976" t="s">
        <v>6417</v>
      </c>
      <c r="D519" s="1977" t="s">
        <v>1275</v>
      </c>
      <c r="E519" s="1976">
        <v>40.913600000000002</v>
      </c>
      <c r="F519" s="1900" t="s">
        <v>55</v>
      </c>
      <c r="G519" s="1926" t="s">
        <v>31</v>
      </c>
      <c r="H519" s="1926" t="s">
        <v>32</v>
      </c>
      <c r="I519" s="1900" t="s">
        <v>55</v>
      </c>
      <c r="J519" s="1908" t="s">
        <v>6412</v>
      </c>
      <c r="K519" s="1963" t="s">
        <v>6413</v>
      </c>
      <c r="L519" s="1927">
        <v>11320.75</v>
      </c>
      <c r="M519" s="1881">
        <v>0</v>
      </c>
      <c r="N519" s="1881">
        <v>2018.1</v>
      </c>
      <c r="O519" s="1881" t="s">
        <v>6418</v>
      </c>
      <c r="P519" s="1881" t="s">
        <v>6415</v>
      </c>
      <c r="Q519" s="1883">
        <v>18636135823</v>
      </c>
      <c r="R519" s="1881" t="s">
        <v>6416</v>
      </c>
      <c r="S519" s="1881" t="s">
        <v>5872</v>
      </c>
      <c r="T519" s="1829"/>
      <c r="U519" s="1978"/>
      <c r="V519" s="1975"/>
    </row>
    <row r="520" spans="1:22" ht="18" customHeight="1">
      <c r="A520" s="1834"/>
      <c r="B520" s="1829" t="s">
        <v>1268</v>
      </c>
      <c r="C520" s="1976" t="s">
        <v>6419</v>
      </c>
      <c r="D520" s="1977" t="s">
        <v>1275</v>
      </c>
      <c r="E520" s="1976">
        <v>292.60000000000002</v>
      </c>
      <c r="F520" s="1900" t="s">
        <v>55</v>
      </c>
      <c r="G520" s="1926" t="s">
        <v>31</v>
      </c>
      <c r="H520" s="1926" t="s">
        <v>32</v>
      </c>
      <c r="I520" s="1900" t="s">
        <v>55</v>
      </c>
      <c r="J520" s="1908" t="s">
        <v>6412</v>
      </c>
      <c r="K520" s="1963" t="s">
        <v>6413</v>
      </c>
      <c r="L520" s="1927">
        <v>204535.92</v>
      </c>
      <c r="M520" s="1881">
        <v>0</v>
      </c>
      <c r="N520" s="1881">
        <v>2018.1</v>
      </c>
      <c r="O520" s="1881" t="s">
        <v>6418</v>
      </c>
      <c r="P520" s="1881" t="s">
        <v>6415</v>
      </c>
      <c r="Q520" s="1883">
        <v>18636135823</v>
      </c>
      <c r="R520" s="1881" t="s">
        <v>6416</v>
      </c>
      <c r="S520" s="1881" t="s">
        <v>5872</v>
      </c>
      <c r="T520" s="1829"/>
      <c r="U520" s="1978"/>
      <c r="V520" s="1975"/>
    </row>
    <row r="521" spans="1:22" ht="18" customHeight="1">
      <c r="A521" s="1834"/>
      <c r="B521" s="1829" t="s">
        <v>1268</v>
      </c>
      <c r="C521" s="1976" t="s">
        <v>6420</v>
      </c>
      <c r="D521" s="1976" t="s">
        <v>3411</v>
      </c>
      <c r="E521" s="1976">
        <v>3</v>
      </c>
      <c r="F521" s="1900" t="s">
        <v>55</v>
      </c>
      <c r="G521" s="1926" t="s">
        <v>31</v>
      </c>
      <c r="H521" s="1926" t="s">
        <v>32</v>
      </c>
      <c r="I521" s="1900" t="s">
        <v>55</v>
      </c>
      <c r="J521" s="1908" t="s">
        <v>6412</v>
      </c>
      <c r="K521" s="1963" t="s">
        <v>6413</v>
      </c>
      <c r="L521" s="1927">
        <v>66990.289999999994</v>
      </c>
      <c r="M521" s="1881">
        <v>0</v>
      </c>
      <c r="N521" s="1881">
        <v>2018.1</v>
      </c>
      <c r="O521" s="1881" t="s">
        <v>6418</v>
      </c>
      <c r="P521" s="1881" t="s">
        <v>6415</v>
      </c>
      <c r="Q521" s="1883">
        <v>18636135823</v>
      </c>
      <c r="R521" s="1881" t="s">
        <v>6416</v>
      </c>
      <c r="S521" s="1881" t="s">
        <v>5872</v>
      </c>
      <c r="T521" s="1829"/>
      <c r="U521" s="1978"/>
      <c r="V521" s="1975"/>
    </row>
    <row r="522" spans="1:22" ht="18" customHeight="1">
      <c r="A522" s="1834"/>
      <c r="B522" s="1829" t="s">
        <v>1268</v>
      </c>
      <c r="C522" s="1829" t="s">
        <v>55</v>
      </c>
      <c r="D522" s="1976" t="s">
        <v>1103</v>
      </c>
      <c r="E522" s="1829">
        <v>110.96</v>
      </c>
      <c r="F522" s="1829" t="s">
        <v>55</v>
      </c>
      <c r="G522" s="1926" t="s">
        <v>31</v>
      </c>
      <c r="H522" s="1926" t="s">
        <v>32</v>
      </c>
      <c r="I522" s="1829" t="s">
        <v>4736</v>
      </c>
      <c r="J522" s="1829" t="s">
        <v>6203</v>
      </c>
      <c r="K522" s="1898" t="s">
        <v>5973</v>
      </c>
      <c r="L522" s="1927">
        <v>70700.176991150394</v>
      </c>
      <c r="M522" s="1881">
        <v>17675.044247787599</v>
      </c>
      <c r="N522" s="1881">
        <v>2019.08</v>
      </c>
      <c r="O522" s="1829" t="s">
        <v>6204</v>
      </c>
      <c r="P522" s="1881" t="s">
        <v>6205</v>
      </c>
      <c r="Q522" s="1883">
        <v>13311573643</v>
      </c>
      <c r="R522" s="1881" t="s">
        <v>6206</v>
      </c>
      <c r="S522" s="1881" t="s">
        <v>5872</v>
      </c>
      <c r="T522" s="1829"/>
      <c r="U522" s="1853"/>
    </row>
    <row r="523" spans="1:22" ht="18" customHeight="1">
      <c r="A523" s="1834"/>
      <c r="B523" s="1829" t="s">
        <v>1268</v>
      </c>
      <c r="C523" s="1829" t="s">
        <v>6362</v>
      </c>
      <c r="D523" s="1976" t="s">
        <v>1103</v>
      </c>
      <c r="E523" s="1829">
        <v>144.1</v>
      </c>
      <c r="F523" s="1829" t="s">
        <v>55</v>
      </c>
      <c r="G523" s="1926" t="s">
        <v>31</v>
      </c>
      <c r="H523" s="1926" t="s">
        <v>32</v>
      </c>
      <c r="I523" s="1829" t="s">
        <v>4736</v>
      </c>
      <c r="J523" s="1829" t="s">
        <v>6203</v>
      </c>
      <c r="K523" s="1898" t="s">
        <v>6349</v>
      </c>
      <c r="L523" s="1927">
        <v>35706.194690265504</v>
      </c>
      <c r="M523" s="1881">
        <v>8926.5486725663905</v>
      </c>
      <c r="N523" s="1881">
        <v>2019.08</v>
      </c>
      <c r="O523" s="1829" t="s">
        <v>6204</v>
      </c>
      <c r="P523" s="1881" t="s">
        <v>6205</v>
      </c>
      <c r="Q523" s="1883">
        <v>13311573643</v>
      </c>
      <c r="R523" s="1881" t="s">
        <v>6206</v>
      </c>
      <c r="S523" s="1881" t="s">
        <v>5872</v>
      </c>
      <c r="T523" s="1829"/>
      <c r="U523" s="1853"/>
    </row>
    <row r="524" spans="1:22" ht="18" customHeight="1">
      <c r="A524" s="1834"/>
      <c r="B524" s="1829" t="s">
        <v>1268</v>
      </c>
      <c r="C524" s="1829" t="s">
        <v>6421</v>
      </c>
      <c r="D524" s="1976" t="s">
        <v>1103</v>
      </c>
      <c r="E524" s="1829">
        <v>104.35</v>
      </c>
      <c r="F524" s="1829" t="s">
        <v>55</v>
      </c>
      <c r="G524" s="1926" t="s">
        <v>31</v>
      </c>
      <c r="H524" s="1926" t="s">
        <v>32</v>
      </c>
      <c r="I524" s="1829" t="s">
        <v>4736</v>
      </c>
      <c r="J524" s="1829" t="s">
        <v>6203</v>
      </c>
      <c r="K524" s="1898" t="s">
        <v>6349</v>
      </c>
      <c r="L524" s="1927">
        <v>25856.637168141599</v>
      </c>
      <c r="M524" s="1881">
        <v>6464.1592920354096</v>
      </c>
      <c r="N524" s="1881">
        <v>2019.08</v>
      </c>
      <c r="O524" s="1829" t="s">
        <v>6204</v>
      </c>
      <c r="P524" s="1881" t="s">
        <v>6205</v>
      </c>
      <c r="Q524" s="1883">
        <v>13311573643</v>
      </c>
      <c r="R524" s="1881" t="s">
        <v>6206</v>
      </c>
      <c r="S524" s="1881" t="s">
        <v>5872</v>
      </c>
      <c r="T524" s="1829"/>
      <c r="U524" s="1853"/>
    </row>
    <row r="525" spans="1:22" ht="18" customHeight="1">
      <c r="A525" s="1834"/>
      <c r="B525" s="1829" t="s">
        <v>1268</v>
      </c>
      <c r="C525" s="1829" t="s">
        <v>6422</v>
      </c>
      <c r="D525" s="1976" t="s">
        <v>1103</v>
      </c>
      <c r="E525" s="1829">
        <v>123.64</v>
      </c>
      <c r="F525" s="1829" t="s">
        <v>55</v>
      </c>
      <c r="G525" s="1926" t="s">
        <v>31</v>
      </c>
      <c r="H525" s="1926" t="s">
        <v>32</v>
      </c>
      <c r="I525" s="1829" t="s">
        <v>4736</v>
      </c>
      <c r="J525" s="1829" t="s">
        <v>6203</v>
      </c>
      <c r="K525" s="1898" t="s">
        <v>6349</v>
      </c>
      <c r="L525" s="1927">
        <v>30636.460176991099</v>
      </c>
      <c r="M525" s="1881">
        <v>7659.1150442478402</v>
      </c>
      <c r="N525" s="1881">
        <v>2019.08</v>
      </c>
      <c r="O525" s="1829" t="s">
        <v>6204</v>
      </c>
      <c r="P525" s="1881" t="s">
        <v>6205</v>
      </c>
      <c r="Q525" s="1883">
        <v>13311573643</v>
      </c>
      <c r="R525" s="1881" t="s">
        <v>6206</v>
      </c>
      <c r="S525" s="1881" t="s">
        <v>5872</v>
      </c>
      <c r="T525" s="1829"/>
      <c r="U525" s="1853"/>
    </row>
    <row r="526" spans="1:22" ht="18" customHeight="1">
      <c r="A526" s="1834"/>
      <c r="B526" s="1829" t="s">
        <v>1268</v>
      </c>
      <c r="C526" s="1829" t="s">
        <v>6391</v>
      </c>
      <c r="D526" s="1976" t="s">
        <v>1103</v>
      </c>
      <c r="E526" s="1829">
        <v>103.18</v>
      </c>
      <c r="F526" s="1829" t="s">
        <v>55</v>
      </c>
      <c r="G526" s="1926" t="s">
        <v>31</v>
      </c>
      <c r="H526" s="1926" t="s">
        <v>32</v>
      </c>
      <c r="I526" s="1829" t="s">
        <v>4736</v>
      </c>
      <c r="J526" s="1829" t="s">
        <v>6203</v>
      </c>
      <c r="K526" s="1898" t="s">
        <v>6349</v>
      </c>
      <c r="L526" s="1927">
        <v>25566.725663716799</v>
      </c>
      <c r="M526" s="1881">
        <v>6391.6814159291898</v>
      </c>
      <c r="N526" s="1881">
        <v>2019.08</v>
      </c>
      <c r="O526" s="1829" t="s">
        <v>6204</v>
      </c>
      <c r="P526" s="1881" t="s">
        <v>6205</v>
      </c>
      <c r="Q526" s="1883">
        <v>13311573643</v>
      </c>
      <c r="R526" s="1881" t="s">
        <v>6206</v>
      </c>
      <c r="S526" s="1881" t="s">
        <v>5872</v>
      </c>
      <c r="T526" s="1829"/>
      <c r="U526" s="1853"/>
    </row>
    <row r="527" spans="1:22" ht="18" customHeight="1">
      <c r="A527" s="1834"/>
      <c r="B527" s="1829" t="s">
        <v>1268</v>
      </c>
      <c r="C527" s="1829" t="s">
        <v>6417</v>
      </c>
      <c r="D527" s="1976" t="s">
        <v>1103</v>
      </c>
      <c r="E527" s="1829">
        <v>41.81</v>
      </c>
      <c r="F527" s="1829" t="s">
        <v>55</v>
      </c>
      <c r="G527" s="1926" t="s">
        <v>31</v>
      </c>
      <c r="H527" s="1926" t="s">
        <v>32</v>
      </c>
      <c r="I527" s="1829" t="s">
        <v>4736</v>
      </c>
      <c r="J527" s="1829" t="s">
        <v>6203</v>
      </c>
      <c r="K527" s="1898" t="s">
        <v>6349</v>
      </c>
      <c r="L527" s="1927">
        <v>10360</v>
      </c>
      <c r="M527" s="1881">
        <v>2590</v>
      </c>
      <c r="N527" s="1881">
        <v>2019.08</v>
      </c>
      <c r="O527" s="1829" t="s">
        <v>6204</v>
      </c>
      <c r="P527" s="1881" t="s">
        <v>6205</v>
      </c>
      <c r="Q527" s="1883">
        <v>13311573644</v>
      </c>
      <c r="R527" s="1881" t="s">
        <v>6206</v>
      </c>
      <c r="S527" s="1881" t="s">
        <v>5872</v>
      </c>
      <c r="T527" s="1829"/>
      <c r="U527" s="1853"/>
    </row>
    <row r="528" spans="1:22" ht="18" customHeight="1">
      <c r="A528" s="1834"/>
      <c r="B528" s="1829" t="s">
        <v>1268</v>
      </c>
      <c r="C528" s="1829" t="s">
        <v>6417</v>
      </c>
      <c r="D528" s="1976" t="s">
        <v>1103</v>
      </c>
      <c r="E528" s="1829">
        <v>41.81</v>
      </c>
      <c r="F528" s="1829" t="s">
        <v>55</v>
      </c>
      <c r="G528" s="1926" t="s">
        <v>31</v>
      </c>
      <c r="H528" s="1926" t="s">
        <v>32</v>
      </c>
      <c r="I528" s="1829" t="s">
        <v>4736</v>
      </c>
      <c r="J528" s="1829" t="s">
        <v>6203</v>
      </c>
      <c r="K528" s="1898" t="s">
        <v>6349</v>
      </c>
      <c r="L528" s="1927">
        <v>10360</v>
      </c>
      <c r="M528" s="1881">
        <v>2590</v>
      </c>
      <c r="N528" s="1881">
        <v>2019.08</v>
      </c>
      <c r="O528" s="1829" t="s">
        <v>6204</v>
      </c>
      <c r="P528" s="1881" t="s">
        <v>6205</v>
      </c>
      <c r="Q528" s="1883">
        <v>13311573645</v>
      </c>
      <c r="R528" s="1881" t="s">
        <v>6206</v>
      </c>
      <c r="S528" s="1881" t="s">
        <v>5872</v>
      </c>
      <c r="T528" s="1829"/>
      <c r="U528" s="1853"/>
    </row>
    <row r="529" spans="1:21" ht="18" customHeight="1">
      <c r="A529" s="1834"/>
      <c r="B529" s="1829" t="s">
        <v>1268</v>
      </c>
      <c r="C529" s="1829" t="s">
        <v>6374</v>
      </c>
      <c r="D529" s="1976" t="s">
        <v>1103</v>
      </c>
      <c r="E529" s="1829">
        <v>124.54</v>
      </c>
      <c r="F529" s="1829" t="s">
        <v>55</v>
      </c>
      <c r="G529" s="1926" t="s">
        <v>31</v>
      </c>
      <c r="H529" s="1926" t="s">
        <v>32</v>
      </c>
      <c r="I529" s="1829" t="s">
        <v>4736</v>
      </c>
      <c r="J529" s="1829" t="s">
        <v>6203</v>
      </c>
      <c r="K529" s="1898" t="s">
        <v>6349</v>
      </c>
      <c r="L529" s="1927">
        <v>30859.469026548701</v>
      </c>
      <c r="M529" s="1881">
        <v>7714.8672566371997</v>
      </c>
      <c r="N529" s="1881">
        <v>2019.08</v>
      </c>
      <c r="O529" s="1829" t="s">
        <v>6204</v>
      </c>
      <c r="P529" s="1881" t="s">
        <v>6205</v>
      </c>
      <c r="Q529" s="1883">
        <v>13311573646</v>
      </c>
      <c r="R529" s="1881" t="s">
        <v>6206</v>
      </c>
      <c r="S529" s="1881" t="s">
        <v>5872</v>
      </c>
      <c r="T529" s="1829"/>
      <c r="U529" s="1853"/>
    </row>
    <row r="530" spans="1:21" ht="18" customHeight="1">
      <c r="A530" s="1834"/>
      <c r="B530" s="1829" t="s">
        <v>1268</v>
      </c>
      <c r="C530" s="1829" t="s">
        <v>6423</v>
      </c>
      <c r="D530" s="1976" t="s">
        <v>1103</v>
      </c>
      <c r="E530" s="1829">
        <v>39.75</v>
      </c>
      <c r="F530" s="1829" t="s">
        <v>55</v>
      </c>
      <c r="G530" s="1926" t="s">
        <v>31</v>
      </c>
      <c r="H530" s="1926" t="s">
        <v>32</v>
      </c>
      <c r="I530" s="1829" t="s">
        <v>4736</v>
      </c>
      <c r="J530" s="1829" t="s">
        <v>6203</v>
      </c>
      <c r="K530" s="1898" t="s">
        <v>6349</v>
      </c>
      <c r="L530" s="1927">
        <v>9849.5575221238905</v>
      </c>
      <c r="M530" s="1881">
        <v>2462.3893805309799</v>
      </c>
      <c r="N530" s="1881">
        <v>2019.08</v>
      </c>
      <c r="O530" s="1829" t="s">
        <v>6204</v>
      </c>
      <c r="P530" s="1881" t="s">
        <v>6205</v>
      </c>
      <c r="Q530" s="1883">
        <v>13311573647</v>
      </c>
      <c r="R530" s="1881" t="s">
        <v>6206</v>
      </c>
      <c r="S530" s="1881" t="s">
        <v>5872</v>
      </c>
      <c r="T530" s="1829"/>
      <c r="U530" s="1853"/>
    </row>
    <row r="531" spans="1:21" ht="18" customHeight="1">
      <c r="A531" s="1834"/>
      <c r="B531" s="1829" t="s">
        <v>1268</v>
      </c>
      <c r="C531" s="1829" t="s">
        <v>6424</v>
      </c>
      <c r="D531" s="1976" t="s">
        <v>1103</v>
      </c>
      <c r="E531" s="1829">
        <v>119.42</v>
      </c>
      <c r="F531" s="1829" t="s">
        <v>55</v>
      </c>
      <c r="G531" s="1926" t="s">
        <v>31</v>
      </c>
      <c r="H531" s="1926" t="s">
        <v>32</v>
      </c>
      <c r="I531" s="1829" t="s">
        <v>4736</v>
      </c>
      <c r="J531" s="1829" t="s">
        <v>6203</v>
      </c>
      <c r="K531" s="1898" t="s">
        <v>6349</v>
      </c>
      <c r="L531" s="1927">
        <v>29590.796460177</v>
      </c>
      <c r="M531" s="1881">
        <v>7397.69911504426</v>
      </c>
      <c r="N531" s="1881">
        <v>2019.08</v>
      </c>
      <c r="O531" s="1829" t="s">
        <v>6204</v>
      </c>
      <c r="P531" s="1881" t="s">
        <v>6205</v>
      </c>
      <c r="Q531" s="1883">
        <v>13311573648</v>
      </c>
      <c r="R531" s="1881" t="s">
        <v>6206</v>
      </c>
      <c r="S531" s="1881" t="s">
        <v>5872</v>
      </c>
      <c r="T531" s="1829"/>
      <c r="U531" s="1887"/>
    </row>
    <row r="532" spans="1:21" ht="18" customHeight="1">
      <c r="A532" s="1834"/>
      <c r="B532" s="1829" t="s">
        <v>1268</v>
      </c>
      <c r="C532" s="1906"/>
      <c r="D532" s="1976" t="s">
        <v>6277</v>
      </c>
      <c r="E532" s="1829">
        <v>2</v>
      </c>
      <c r="F532" s="1829" t="s">
        <v>55</v>
      </c>
      <c r="G532" s="1926" t="s">
        <v>31</v>
      </c>
      <c r="H532" s="1926" t="s">
        <v>32</v>
      </c>
      <c r="I532" s="1829" t="s">
        <v>4736</v>
      </c>
      <c r="J532" s="1829" t="s">
        <v>6203</v>
      </c>
      <c r="K532" s="1898" t="s">
        <v>6059</v>
      </c>
      <c r="L532" s="1927">
        <v>13274.336283185799</v>
      </c>
      <c r="M532" s="1881">
        <v>3318.5840707964198</v>
      </c>
      <c r="N532" s="1881">
        <v>2019.1</v>
      </c>
      <c r="O532" s="1829" t="s">
        <v>6204</v>
      </c>
      <c r="P532" s="1881" t="s">
        <v>6205</v>
      </c>
      <c r="Q532" s="1883">
        <v>13311573650</v>
      </c>
      <c r="R532" s="1881" t="s">
        <v>6206</v>
      </c>
      <c r="S532" s="1881" t="s">
        <v>5872</v>
      </c>
      <c r="T532" s="1829"/>
      <c r="U532" s="1887"/>
    </row>
    <row r="533" spans="1:21" ht="18" customHeight="1">
      <c r="A533" s="1834"/>
      <c r="B533" s="1829" t="s">
        <v>1268</v>
      </c>
      <c r="C533" s="1829" t="s">
        <v>6425</v>
      </c>
      <c r="D533" s="1976" t="s">
        <v>1122</v>
      </c>
      <c r="E533" s="1829">
        <v>897.42</v>
      </c>
      <c r="F533" s="1829" t="s">
        <v>55</v>
      </c>
      <c r="G533" s="1926" t="s">
        <v>31</v>
      </c>
      <c r="H533" s="1926" t="s">
        <v>32</v>
      </c>
      <c r="I533" s="1829" t="s">
        <v>4736</v>
      </c>
      <c r="J533" s="1829" t="s">
        <v>6426</v>
      </c>
      <c r="K533" s="1852" t="s">
        <v>5973</v>
      </c>
      <c r="L533" s="1927">
        <v>266049.28827202402</v>
      </c>
      <c r="M533" s="1881">
        <v>66512.322068006004</v>
      </c>
      <c r="N533" s="1881">
        <v>2019.06</v>
      </c>
      <c r="O533" s="1881" t="s">
        <v>6427</v>
      </c>
      <c r="P533" s="1881" t="s">
        <v>6428</v>
      </c>
      <c r="Q533" s="1883">
        <v>15862288026</v>
      </c>
      <c r="R533" s="1881" t="s">
        <v>6429</v>
      </c>
      <c r="S533" s="1881" t="s">
        <v>5872</v>
      </c>
      <c r="T533" s="1829"/>
      <c r="U533" s="1887">
        <f>M533/L533</f>
        <v>0.25</v>
      </c>
    </row>
    <row r="534" spans="1:21" ht="18" customHeight="1">
      <c r="A534" s="1834"/>
      <c r="B534" s="1829" t="s">
        <v>1268</v>
      </c>
      <c r="C534" s="1829" t="s">
        <v>6430</v>
      </c>
      <c r="D534" s="1829" t="s">
        <v>1122</v>
      </c>
      <c r="E534" s="1829">
        <v>182</v>
      </c>
      <c r="F534" s="1829" t="s">
        <v>55</v>
      </c>
      <c r="G534" s="1926" t="s">
        <v>31</v>
      </c>
      <c r="H534" s="1926" t="s">
        <v>32</v>
      </c>
      <c r="I534" s="1829" t="s">
        <v>4736</v>
      </c>
      <c r="J534" s="1829" t="s">
        <v>6426</v>
      </c>
      <c r="K534" s="1852" t="s">
        <v>5973</v>
      </c>
      <c r="L534" s="1927">
        <v>50734.51</v>
      </c>
      <c r="M534" s="1881">
        <v>12683.627500000001</v>
      </c>
      <c r="N534" s="1881">
        <v>2019.06</v>
      </c>
      <c r="O534" s="1881" t="s">
        <v>6427</v>
      </c>
      <c r="P534" s="1881" t="s">
        <v>6428</v>
      </c>
      <c r="Q534" s="1883">
        <v>15862288026</v>
      </c>
      <c r="R534" s="1881" t="s">
        <v>6429</v>
      </c>
      <c r="S534" s="1881" t="s">
        <v>5872</v>
      </c>
      <c r="T534" s="1829"/>
      <c r="U534" s="1887">
        <f t="shared" ref="U534:U541" si="4">M534/L534</f>
        <v>0.25</v>
      </c>
    </row>
    <row r="535" spans="1:21" ht="18" customHeight="1">
      <c r="A535" s="1834"/>
      <c r="B535" s="1829" t="s">
        <v>1268</v>
      </c>
      <c r="C535" s="1829" t="s">
        <v>6422</v>
      </c>
      <c r="D535" s="1829" t="s">
        <v>1122</v>
      </c>
      <c r="E535" s="1829">
        <v>134.63999999999999</v>
      </c>
      <c r="F535" s="1829" t="s">
        <v>55</v>
      </c>
      <c r="G535" s="1926" t="s">
        <v>31</v>
      </c>
      <c r="H535" s="1926" t="s">
        <v>32</v>
      </c>
      <c r="I535" s="1829" t="s">
        <v>4736</v>
      </c>
      <c r="J535" s="1829" t="s">
        <v>6426</v>
      </c>
      <c r="K535" s="1852" t="s">
        <v>5973</v>
      </c>
      <c r="L535" s="1927">
        <v>33957.880000000099</v>
      </c>
      <c r="M535" s="1881">
        <v>8489.4700000000194</v>
      </c>
      <c r="N535" s="1881">
        <v>2019.06</v>
      </c>
      <c r="O535" s="1881" t="s">
        <v>6427</v>
      </c>
      <c r="P535" s="1881" t="s">
        <v>6428</v>
      </c>
      <c r="Q535" s="1883">
        <v>15862288026</v>
      </c>
      <c r="R535" s="1881" t="s">
        <v>6429</v>
      </c>
      <c r="S535" s="1881" t="s">
        <v>5872</v>
      </c>
      <c r="T535" s="1829"/>
      <c r="U535" s="1887">
        <f t="shared" si="4"/>
        <v>0.24999999999999983</v>
      </c>
    </row>
    <row r="536" spans="1:21" ht="18" customHeight="1">
      <c r="A536" s="1834"/>
      <c r="B536" s="1829" t="s">
        <v>1268</v>
      </c>
      <c r="C536" s="1829" t="s">
        <v>6431</v>
      </c>
      <c r="D536" s="1829" t="s">
        <v>1122</v>
      </c>
      <c r="E536" s="1829">
        <v>671.3</v>
      </c>
      <c r="F536" s="1829" t="s">
        <v>55</v>
      </c>
      <c r="G536" s="1926" t="s">
        <v>31</v>
      </c>
      <c r="H536" s="1926" t="s">
        <v>32</v>
      </c>
      <c r="I536" s="1829" t="s">
        <v>4736</v>
      </c>
      <c r="J536" s="1829" t="s">
        <v>6426</v>
      </c>
      <c r="K536" s="1852" t="s">
        <v>5973</v>
      </c>
      <c r="L536" s="1927">
        <v>169310.18</v>
      </c>
      <c r="M536" s="1881">
        <v>42327.544999999998</v>
      </c>
      <c r="N536" s="1881">
        <v>2019.06</v>
      </c>
      <c r="O536" s="1881" t="s">
        <v>6427</v>
      </c>
      <c r="P536" s="1881" t="s">
        <v>6428</v>
      </c>
      <c r="Q536" s="1883">
        <v>15862288026</v>
      </c>
      <c r="R536" s="1881" t="s">
        <v>6429</v>
      </c>
      <c r="S536" s="1881" t="s">
        <v>5872</v>
      </c>
      <c r="T536" s="1829"/>
      <c r="U536" s="1887">
        <f t="shared" si="4"/>
        <v>0.25</v>
      </c>
    </row>
    <row r="537" spans="1:21" ht="18" customHeight="1">
      <c r="A537" s="1834"/>
      <c r="B537" s="1829" t="s">
        <v>1268</v>
      </c>
      <c r="C537" s="1829" t="s">
        <v>1167</v>
      </c>
      <c r="D537" s="1829" t="s">
        <v>1122</v>
      </c>
      <c r="E537" s="1829">
        <v>125.5</v>
      </c>
      <c r="F537" s="1829" t="s">
        <v>55</v>
      </c>
      <c r="G537" s="1926" t="s">
        <v>31</v>
      </c>
      <c r="H537" s="1926" t="s">
        <v>32</v>
      </c>
      <c r="I537" s="1829" t="s">
        <v>4736</v>
      </c>
      <c r="J537" s="1829" t="s">
        <v>6426</v>
      </c>
      <c r="K537" s="1852" t="s">
        <v>5973</v>
      </c>
      <c r="L537" s="1927">
        <v>31652.6500000001</v>
      </c>
      <c r="M537" s="1881">
        <v>7913.1625000000204</v>
      </c>
      <c r="N537" s="1881">
        <v>2019.06</v>
      </c>
      <c r="O537" s="1881" t="s">
        <v>6427</v>
      </c>
      <c r="P537" s="1881" t="s">
        <v>6428</v>
      </c>
      <c r="Q537" s="1883">
        <v>15862288026</v>
      </c>
      <c r="R537" s="1881" t="s">
        <v>6429</v>
      </c>
      <c r="S537" s="1881" t="s">
        <v>5872</v>
      </c>
      <c r="T537" s="1829"/>
      <c r="U537" s="1887">
        <f t="shared" si="4"/>
        <v>0.24999999999999986</v>
      </c>
    </row>
    <row r="538" spans="1:21" ht="18" customHeight="1">
      <c r="A538" s="1834"/>
      <c r="B538" s="1829" t="s">
        <v>1268</v>
      </c>
      <c r="C538" s="1829" t="s">
        <v>6382</v>
      </c>
      <c r="D538" s="1829" t="s">
        <v>1122</v>
      </c>
      <c r="E538" s="1829">
        <v>80.23</v>
      </c>
      <c r="F538" s="1829" t="s">
        <v>55</v>
      </c>
      <c r="G538" s="1926" t="s">
        <v>31</v>
      </c>
      <c r="H538" s="1926" t="s">
        <v>32</v>
      </c>
      <c r="I538" s="1829" t="s">
        <v>4736</v>
      </c>
      <c r="J538" s="1829" t="s">
        <v>6426</v>
      </c>
      <c r="K538" s="1852" t="s">
        <v>5973</v>
      </c>
      <c r="L538" s="1927">
        <v>20235</v>
      </c>
      <c r="M538" s="1881">
        <v>5058.75</v>
      </c>
      <c r="N538" s="1881">
        <v>2019.06</v>
      </c>
      <c r="O538" s="1881" t="s">
        <v>6427</v>
      </c>
      <c r="P538" s="1881" t="s">
        <v>6428</v>
      </c>
      <c r="Q538" s="1883">
        <v>15862288026</v>
      </c>
      <c r="R538" s="1881" t="s">
        <v>6429</v>
      </c>
      <c r="S538" s="1881" t="s">
        <v>5872</v>
      </c>
      <c r="T538" s="1829"/>
      <c r="U538" s="1887">
        <f t="shared" si="4"/>
        <v>0.25</v>
      </c>
    </row>
    <row r="539" spans="1:21" ht="18" customHeight="1">
      <c r="A539" s="1834"/>
      <c r="B539" s="1829" t="s">
        <v>1268</v>
      </c>
      <c r="C539" s="1829" t="s">
        <v>6417</v>
      </c>
      <c r="D539" s="1829" t="s">
        <v>1122</v>
      </c>
      <c r="E539" s="1829">
        <v>45.53</v>
      </c>
      <c r="F539" s="1829" t="s">
        <v>55</v>
      </c>
      <c r="G539" s="1926" t="s">
        <v>31</v>
      </c>
      <c r="H539" s="1926" t="s">
        <v>32</v>
      </c>
      <c r="I539" s="1829" t="s">
        <v>4736</v>
      </c>
      <c r="J539" s="1829" t="s">
        <v>6426</v>
      </c>
      <c r="K539" s="1852" t="s">
        <v>5973</v>
      </c>
      <c r="L539" s="1927">
        <v>11483.23</v>
      </c>
      <c r="M539" s="1881">
        <v>2870.8074999999999</v>
      </c>
      <c r="N539" s="1881">
        <v>2019.06</v>
      </c>
      <c r="O539" s="1881" t="s">
        <v>6427</v>
      </c>
      <c r="P539" s="1881" t="s">
        <v>6428</v>
      </c>
      <c r="Q539" s="1883">
        <v>15862288026</v>
      </c>
      <c r="R539" s="1881" t="s">
        <v>6429</v>
      </c>
      <c r="S539" s="1881" t="s">
        <v>5872</v>
      </c>
      <c r="T539" s="1829"/>
      <c r="U539" s="1887">
        <f t="shared" si="4"/>
        <v>0.25</v>
      </c>
    </row>
    <row r="540" spans="1:21" ht="18" customHeight="1">
      <c r="A540" s="1834"/>
      <c r="B540" s="1829" t="s">
        <v>1268</v>
      </c>
      <c r="C540" s="1829" t="s">
        <v>6148</v>
      </c>
      <c r="D540" s="1829" t="s">
        <v>65</v>
      </c>
      <c r="E540" s="1829">
        <v>1</v>
      </c>
      <c r="F540" s="1829" t="s">
        <v>55</v>
      </c>
      <c r="G540" s="1926" t="s">
        <v>31</v>
      </c>
      <c r="H540" s="1926" t="s">
        <v>32</v>
      </c>
      <c r="I540" s="1829" t="s">
        <v>4736</v>
      </c>
      <c r="J540" s="1829" t="s">
        <v>6426</v>
      </c>
      <c r="K540" s="1852" t="s">
        <v>5973</v>
      </c>
      <c r="L540" s="1927">
        <v>16371.68</v>
      </c>
      <c r="M540" s="1881">
        <v>4092.92</v>
      </c>
      <c r="N540" s="1881">
        <v>2019.06</v>
      </c>
      <c r="O540" s="1881" t="s">
        <v>6427</v>
      </c>
      <c r="P540" s="1881" t="s">
        <v>6428</v>
      </c>
      <c r="Q540" s="1883">
        <v>15862288026</v>
      </c>
      <c r="R540" s="1881" t="s">
        <v>6429</v>
      </c>
      <c r="S540" s="1881" t="s">
        <v>5872</v>
      </c>
      <c r="T540" s="1829"/>
      <c r="U540" s="1887">
        <f t="shared" si="4"/>
        <v>0.25</v>
      </c>
    </row>
    <row r="541" spans="1:21" ht="18" customHeight="1">
      <c r="A541" s="1834"/>
      <c r="B541" s="1829" t="s">
        <v>1268</v>
      </c>
      <c r="C541" s="1829" t="s">
        <v>6432</v>
      </c>
      <c r="D541" s="1829" t="s">
        <v>1122</v>
      </c>
      <c r="E541" s="1829">
        <v>4.8</v>
      </c>
      <c r="F541" s="1829" t="s">
        <v>55</v>
      </c>
      <c r="G541" s="1926" t="s">
        <v>31</v>
      </c>
      <c r="H541" s="1926" t="s">
        <v>32</v>
      </c>
      <c r="I541" s="1829" t="s">
        <v>4736</v>
      </c>
      <c r="J541" s="1829" t="s">
        <v>6426</v>
      </c>
      <c r="K541" s="1852" t="s">
        <v>5973</v>
      </c>
      <c r="L541" s="1927">
        <v>2463.7199999999998</v>
      </c>
      <c r="M541" s="1881">
        <v>615.92999999999995</v>
      </c>
      <c r="N541" s="1881">
        <v>2019.06</v>
      </c>
      <c r="O541" s="1881" t="s">
        <v>6427</v>
      </c>
      <c r="P541" s="1881" t="s">
        <v>6428</v>
      </c>
      <c r="Q541" s="1883">
        <v>15862288026</v>
      </c>
      <c r="R541" s="1881" t="s">
        <v>6429</v>
      </c>
      <c r="S541" s="1881" t="s">
        <v>5872</v>
      </c>
      <c r="T541" s="1829"/>
      <c r="U541" s="1887">
        <f t="shared" si="4"/>
        <v>0.25</v>
      </c>
    </row>
    <row r="542" spans="1:21" s="1830" customFormat="1" ht="18" customHeight="1">
      <c r="A542" s="1834"/>
      <c r="B542" s="1829" t="s">
        <v>1268</v>
      </c>
      <c r="C542" s="1931" t="s">
        <v>6433</v>
      </c>
      <c r="D542" s="1931" t="s">
        <v>1103</v>
      </c>
      <c r="E542" s="1866">
        <v>2019.9</v>
      </c>
      <c r="F542" s="1855"/>
      <c r="G542" s="1926" t="s">
        <v>31</v>
      </c>
      <c r="H542" s="1926" t="s">
        <v>32</v>
      </c>
      <c r="I542" s="1855" t="s">
        <v>55</v>
      </c>
      <c r="J542" s="1855" t="s">
        <v>55</v>
      </c>
      <c r="K542" s="1855" t="s">
        <v>6434</v>
      </c>
      <c r="L542" s="1927">
        <v>470656.31</v>
      </c>
      <c r="M542" s="1866">
        <v>185085.59390750001</v>
      </c>
      <c r="N542" s="1881">
        <v>2020.01</v>
      </c>
      <c r="O542" s="1881" t="s">
        <v>5906</v>
      </c>
      <c r="P542" s="1881" t="s">
        <v>5903</v>
      </c>
      <c r="Q542" s="1883">
        <v>13485329413</v>
      </c>
      <c r="R542" s="1881" t="s">
        <v>5904</v>
      </c>
      <c r="S542" s="1881" t="s">
        <v>5872</v>
      </c>
      <c r="T542" s="1829"/>
      <c r="U542" s="1870"/>
    </row>
    <row r="543" spans="1:21" s="1830" customFormat="1" ht="18" customHeight="1">
      <c r="A543" s="1834"/>
      <c r="B543" s="1829" t="s">
        <v>1268</v>
      </c>
      <c r="C543" s="1931" t="s">
        <v>6435</v>
      </c>
      <c r="D543" s="1931" t="s">
        <v>1103</v>
      </c>
      <c r="E543" s="1866">
        <v>179.19</v>
      </c>
      <c r="F543" s="1855"/>
      <c r="G543" s="1926" t="s">
        <v>31</v>
      </c>
      <c r="H543" s="1926" t="s">
        <v>32</v>
      </c>
      <c r="I543" s="1855" t="s">
        <v>55</v>
      </c>
      <c r="J543" s="1855" t="s">
        <v>55</v>
      </c>
      <c r="K543" s="1855" t="s">
        <v>6434</v>
      </c>
      <c r="L543" s="1927">
        <v>41753.01</v>
      </c>
      <c r="M543" s="1866">
        <v>16419.371182499999</v>
      </c>
      <c r="N543" s="1881">
        <v>2020.01</v>
      </c>
      <c r="O543" s="1881" t="s">
        <v>5906</v>
      </c>
      <c r="P543" s="1881" t="s">
        <v>5903</v>
      </c>
      <c r="Q543" s="1883">
        <v>13485329413</v>
      </c>
      <c r="R543" s="1881" t="s">
        <v>5904</v>
      </c>
      <c r="S543" s="1881" t="s">
        <v>5872</v>
      </c>
      <c r="T543" s="1829"/>
      <c r="U543" s="1870"/>
    </row>
    <row r="544" spans="1:21" s="1830" customFormat="1" ht="18" customHeight="1">
      <c r="A544" s="1834"/>
      <c r="B544" s="1829" t="s">
        <v>1268</v>
      </c>
      <c r="C544" s="1931" t="s">
        <v>6436</v>
      </c>
      <c r="D544" s="1931" t="s">
        <v>1103</v>
      </c>
      <c r="E544" s="1866">
        <v>214.72</v>
      </c>
      <c r="F544" s="1855"/>
      <c r="G544" s="1926" t="s">
        <v>31</v>
      </c>
      <c r="H544" s="1926" t="s">
        <v>32</v>
      </c>
      <c r="I544" s="1855" t="s">
        <v>55</v>
      </c>
      <c r="J544" s="1855" t="s">
        <v>55</v>
      </c>
      <c r="K544" s="1855" t="s">
        <v>6434</v>
      </c>
      <c r="L544" s="1927">
        <v>50031.839999999997</v>
      </c>
      <c r="M544" s="1866">
        <v>19675.021079999999</v>
      </c>
      <c r="N544" s="1881">
        <v>2020.01</v>
      </c>
      <c r="O544" s="1881" t="s">
        <v>5906</v>
      </c>
      <c r="P544" s="1881" t="s">
        <v>5903</v>
      </c>
      <c r="Q544" s="1883">
        <v>13485329413</v>
      </c>
      <c r="R544" s="1881" t="s">
        <v>5904</v>
      </c>
      <c r="S544" s="1881" t="s">
        <v>5872</v>
      </c>
      <c r="T544" s="1829"/>
      <c r="U544" s="1870"/>
    </row>
    <row r="545" spans="1:21" s="1830" customFormat="1" ht="18" customHeight="1">
      <c r="A545" s="1834"/>
      <c r="B545" s="1829" t="s">
        <v>1268</v>
      </c>
      <c r="C545" s="1931" t="s">
        <v>6437</v>
      </c>
      <c r="D545" s="1931" t="s">
        <v>154</v>
      </c>
      <c r="E545" s="1866">
        <v>10</v>
      </c>
      <c r="F545" s="1855"/>
      <c r="G545" s="1926" t="s">
        <v>31</v>
      </c>
      <c r="H545" s="1926" t="s">
        <v>32</v>
      </c>
      <c r="I545" s="1855" t="s">
        <v>55</v>
      </c>
      <c r="J545" s="1855" t="s">
        <v>55</v>
      </c>
      <c r="K545" s="1855" t="s">
        <v>6434</v>
      </c>
      <c r="L545" s="1927">
        <v>18462.82</v>
      </c>
      <c r="M545" s="1866">
        <v>7260.5039650000299</v>
      </c>
      <c r="N545" s="1881">
        <v>2020.01</v>
      </c>
      <c r="O545" s="1881" t="s">
        <v>5906</v>
      </c>
      <c r="P545" s="1881" t="s">
        <v>5903</v>
      </c>
      <c r="Q545" s="1883">
        <v>13485329413</v>
      </c>
      <c r="R545" s="1881" t="s">
        <v>5904</v>
      </c>
      <c r="S545" s="1881" t="s">
        <v>5872</v>
      </c>
      <c r="T545" s="1829"/>
      <c r="U545" s="1870"/>
    </row>
    <row r="546" spans="1:21" s="1830" customFormat="1" ht="18" customHeight="1">
      <c r="A546" s="1834"/>
      <c r="B546" s="1829" t="s">
        <v>1268</v>
      </c>
      <c r="C546" s="1931" t="s">
        <v>6438</v>
      </c>
      <c r="D546" s="1931" t="s">
        <v>1103</v>
      </c>
      <c r="E546" s="1866">
        <v>19.440000000000001</v>
      </c>
      <c r="F546" s="1855"/>
      <c r="G546" s="1926" t="s">
        <v>31</v>
      </c>
      <c r="H546" s="1926" t="s">
        <v>32</v>
      </c>
      <c r="I546" s="1855" t="s">
        <v>55</v>
      </c>
      <c r="J546" s="1855" t="s">
        <v>55</v>
      </c>
      <c r="K546" s="1855" t="s">
        <v>6434</v>
      </c>
      <c r="L546" s="1927">
        <v>2527.19</v>
      </c>
      <c r="M546" s="1866">
        <v>993.81746750000002</v>
      </c>
      <c r="N546" s="1881">
        <v>2020.01</v>
      </c>
      <c r="O546" s="1881" t="s">
        <v>5906</v>
      </c>
      <c r="P546" s="1881" t="s">
        <v>5903</v>
      </c>
      <c r="Q546" s="1883">
        <v>13485329413</v>
      </c>
      <c r="R546" s="1881" t="s">
        <v>5904</v>
      </c>
      <c r="S546" s="1881" t="s">
        <v>5872</v>
      </c>
      <c r="T546" s="1829"/>
      <c r="U546" s="1870"/>
    </row>
    <row r="547" spans="1:21" s="1830" customFormat="1" ht="18" customHeight="1">
      <c r="A547" s="1834"/>
      <c r="B547" s="1829" t="s">
        <v>1268</v>
      </c>
      <c r="C547" s="1931" t="s">
        <v>6439</v>
      </c>
      <c r="D547" s="1931" t="s">
        <v>1103</v>
      </c>
      <c r="E547" s="1866">
        <v>12.96</v>
      </c>
      <c r="F547" s="1855"/>
      <c r="G547" s="1926" t="s">
        <v>31</v>
      </c>
      <c r="H547" s="1926" t="s">
        <v>32</v>
      </c>
      <c r="I547" s="1855" t="s">
        <v>55</v>
      </c>
      <c r="J547" s="1855" t="s">
        <v>55</v>
      </c>
      <c r="K547" s="1855" t="s">
        <v>6434</v>
      </c>
      <c r="L547" s="1927">
        <v>1684.8</v>
      </c>
      <c r="M547" s="1866">
        <v>662.54759999999999</v>
      </c>
      <c r="N547" s="1881">
        <v>2020.01</v>
      </c>
      <c r="O547" s="1881" t="s">
        <v>5906</v>
      </c>
      <c r="P547" s="1881" t="s">
        <v>5903</v>
      </c>
      <c r="Q547" s="1883">
        <v>13485329413</v>
      </c>
      <c r="R547" s="1881" t="s">
        <v>5904</v>
      </c>
      <c r="S547" s="1881" t="s">
        <v>5872</v>
      </c>
      <c r="T547" s="1829"/>
      <c r="U547" s="1870"/>
    </row>
    <row r="548" spans="1:21" s="1830" customFormat="1" ht="18" customHeight="1">
      <c r="A548" s="1834"/>
      <c r="B548" s="1829" t="s">
        <v>1268</v>
      </c>
      <c r="C548" s="1931" t="s">
        <v>6440</v>
      </c>
      <c r="D548" s="1931" t="s">
        <v>154</v>
      </c>
      <c r="E548" s="1866">
        <v>2</v>
      </c>
      <c r="F548" s="1855"/>
      <c r="G548" s="1926" t="s">
        <v>31</v>
      </c>
      <c r="H548" s="1926" t="s">
        <v>32</v>
      </c>
      <c r="I548" s="1855" t="s">
        <v>55</v>
      </c>
      <c r="J548" s="1855" t="s">
        <v>55</v>
      </c>
      <c r="K548" s="1855" t="s">
        <v>6434</v>
      </c>
      <c r="L548" s="1927">
        <v>4155.3599999999997</v>
      </c>
      <c r="M548" s="1866">
        <v>1634.0953199999999</v>
      </c>
      <c r="N548" s="1881">
        <v>2020.01</v>
      </c>
      <c r="O548" s="1881" t="s">
        <v>5906</v>
      </c>
      <c r="P548" s="1881" t="s">
        <v>5903</v>
      </c>
      <c r="Q548" s="1883">
        <v>13485329413</v>
      </c>
      <c r="R548" s="1881" t="s">
        <v>5904</v>
      </c>
      <c r="S548" s="1881" t="s">
        <v>5872</v>
      </c>
      <c r="T548" s="1829"/>
      <c r="U548" s="1870"/>
    </row>
    <row r="549" spans="1:21" s="1830" customFormat="1" ht="18" customHeight="1">
      <c r="A549" s="1834"/>
      <c r="B549" s="1829" t="s">
        <v>1268</v>
      </c>
      <c r="C549" s="1931" t="s">
        <v>6441</v>
      </c>
      <c r="D549" s="1931" t="s">
        <v>1103</v>
      </c>
      <c r="E549" s="1866">
        <v>38.880000000000003</v>
      </c>
      <c r="F549" s="1855"/>
      <c r="G549" s="1926" t="s">
        <v>31</v>
      </c>
      <c r="H549" s="1926" t="s">
        <v>32</v>
      </c>
      <c r="I549" s="1855" t="s">
        <v>55</v>
      </c>
      <c r="J549" s="1855" t="s">
        <v>55</v>
      </c>
      <c r="K549" s="1855" t="s">
        <v>6434</v>
      </c>
      <c r="L549" s="1927">
        <v>5054.3999999999996</v>
      </c>
      <c r="M549" s="1866">
        <v>1987.6428000000001</v>
      </c>
      <c r="N549" s="1881">
        <v>2020.01</v>
      </c>
      <c r="O549" s="1881" t="s">
        <v>5906</v>
      </c>
      <c r="P549" s="1881" t="s">
        <v>5903</v>
      </c>
      <c r="Q549" s="1883">
        <v>13485329413</v>
      </c>
      <c r="R549" s="1881" t="s">
        <v>5904</v>
      </c>
      <c r="S549" s="1881" t="s">
        <v>5872</v>
      </c>
      <c r="T549" s="1829"/>
      <c r="U549" s="1870"/>
    </row>
    <row r="550" spans="1:21" s="1830" customFormat="1" ht="18" customHeight="1">
      <c r="A550" s="1834"/>
      <c r="B550" s="1829" t="s">
        <v>1268</v>
      </c>
      <c r="C550" s="1931" t="s">
        <v>6439</v>
      </c>
      <c r="D550" s="1931" t="s">
        <v>1103</v>
      </c>
      <c r="E550" s="1866">
        <v>12.96</v>
      </c>
      <c r="F550" s="1855"/>
      <c r="G550" s="1926" t="s">
        <v>31</v>
      </c>
      <c r="H550" s="1926" t="s">
        <v>32</v>
      </c>
      <c r="I550" s="1855" t="s">
        <v>55</v>
      </c>
      <c r="J550" s="1855" t="s">
        <v>55</v>
      </c>
      <c r="K550" s="1855" t="s">
        <v>6434</v>
      </c>
      <c r="L550" s="1927">
        <v>1684.8</v>
      </c>
      <c r="M550" s="1866">
        <v>662.54759999999999</v>
      </c>
      <c r="N550" s="1881">
        <v>2020.01</v>
      </c>
      <c r="O550" s="1881" t="s">
        <v>5906</v>
      </c>
      <c r="P550" s="1881" t="s">
        <v>5903</v>
      </c>
      <c r="Q550" s="1883">
        <v>13485329413</v>
      </c>
      <c r="R550" s="1881" t="s">
        <v>5904</v>
      </c>
      <c r="S550" s="1881" t="s">
        <v>5872</v>
      </c>
      <c r="T550" s="1829"/>
      <c r="U550" s="1870"/>
    </row>
    <row r="551" spans="1:21" s="1830" customFormat="1" ht="18" customHeight="1">
      <c r="A551" s="1834"/>
      <c r="B551" s="1829" t="s">
        <v>1268</v>
      </c>
      <c r="C551" s="1979" t="s">
        <v>6442</v>
      </c>
      <c r="D551" s="1980" t="s">
        <v>1122</v>
      </c>
      <c r="E551" s="1980">
        <v>289.27999999999997</v>
      </c>
      <c r="F551" s="1855"/>
      <c r="G551" s="1926" t="s">
        <v>31</v>
      </c>
      <c r="H551" s="1926" t="s">
        <v>32</v>
      </c>
      <c r="I551" s="1855" t="s">
        <v>55</v>
      </c>
      <c r="J551" s="1855" t="s">
        <v>55</v>
      </c>
      <c r="K551" s="1855" t="s">
        <v>5973</v>
      </c>
      <c r="L551" s="1927">
        <v>72985.343999999997</v>
      </c>
      <c r="M551" s="1866">
        <v>28696.645823999999</v>
      </c>
      <c r="N551" s="1881">
        <v>2020.03</v>
      </c>
      <c r="O551" s="1881" t="s">
        <v>5906</v>
      </c>
      <c r="P551" s="1881" t="s">
        <v>5903</v>
      </c>
      <c r="Q551" s="1883">
        <v>13485329413</v>
      </c>
      <c r="R551" s="1881" t="s">
        <v>5904</v>
      </c>
      <c r="S551" s="1881" t="s">
        <v>5872</v>
      </c>
      <c r="T551" s="1829"/>
      <c r="U551" s="1870"/>
    </row>
    <row r="552" spans="1:21" s="1830" customFormat="1" ht="18" customHeight="1">
      <c r="A552" s="1834"/>
      <c r="B552" s="1829" t="s">
        <v>1268</v>
      </c>
      <c r="C552" s="1855" t="s">
        <v>6443</v>
      </c>
      <c r="D552" s="1855" t="s">
        <v>1122</v>
      </c>
      <c r="E552" s="1855">
        <v>60.5</v>
      </c>
      <c r="F552" s="1855"/>
      <c r="G552" s="1926" t="s">
        <v>31</v>
      </c>
      <c r="H552" s="1926" t="s">
        <v>32</v>
      </c>
      <c r="I552" s="1855" t="s">
        <v>55</v>
      </c>
      <c r="J552" s="1855" t="s">
        <v>55</v>
      </c>
      <c r="K552" s="1855" t="s">
        <v>5973</v>
      </c>
      <c r="L552" s="1927">
        <v>8046.5</v>
      </c>
      <c r="M552" s="1866">
        <v>3161.3198950000001</v>
      </c>
      <c r="N552" s="1881">
        <v>2020.03</v>
      </c>
      <c r="O552" s="1881" t="s">
        <v>5906</v>
      </c>
      <c r="P552" s="1881" t="s">
        <v>5903</v>
      </c>
      <c r="Q552" s="1883">
        <v>13485329413</v>
      </c>
      <c r="R552" s="1881" t="s">
        <v>5904</v>
      </c>
      <c r="S552" s="1881" t="s">
        <v>5872</v>
      </c>
      <c r="T552" s="1829"/>
      <c r="U552" s="1870"/>
    </row>
    <row r="553" spans="1:21" ht="18" customHeight="1">
      <c r="A553" s="1834"/>
      <c r="B553" s="1829" t="s">
        <v>1268</v>
      </c>
      <c r="C553" s="1829" t="s">
        <v>6444</v>
      </c>
      <c r="D553" s="1829" t="s">
        <v>1122</v>
      </c>
      <c r="E553" s="1829">
        <v>156.91999999999999</v>
      </c>
      <c r="F553" s="1829" t="s">
        <v>55</v>
      </c>
      <c r="G553" s="1926" t="s">
        <v>31</v>
      </c>
      <c r="H553" s="1926" t="s">
        <v>32</v>
      </c>
      <c r="I553" s="1829" t="s">
        <v>4736</v>
      </c>
      <c r="J553" s="1829" t="s">
        <v>4736</v>
      </c>
      <c r="K553" s="1829" t="s">
        <v>6445</v>
      </c>
      <c r="L553" s="1927">
        <v>32168.6</v>
      </c>
      <c r="M553" s="1882">
        <v>12565.86546875</v>
      </c>
      <c r="N553" s="1881">
        <v>2020.06</v>
      </c>
      <c r="O553" s="1881" t="s">
        <v>6288</v>
      </c>
      <c r="P553" s="1881" t="s">
        <v>6289</v>
      </c>
      <c r="Q553" s="1883">
        <v>13847129712</v>
      </c>
      <c r="R553" s="1881" t="s">
        <v>6290</v>
      </c>
      <c r="S553" s="1881" t="s">
        <v>5872</v>
      </c>
      <c r="T553" s="1829"/>
      <c r="U553" s="1981"/>
    </row>
    <row r="554" spans="1:21" ht="18" customHeight="1">
      <c r="A554" s="1834"/>
      <c r="B554" s="1829" t="s">
        <v>1268</v>
      </c>
      <c r="C554" s="1829" t="s">
        <v>6446</v>
      </c>
      <c r="D554" s="1829" t="s">
        <v>1122</v>
      </c>
      <c r="E554" s="1829">
        <v>202.44</v>
      </c>
      <c r="F554" s="1829" t="s">
        <v>55</v>
      </c>
      <c r="G554" s="1926" t="s">
        <v>31</v>
      </c>
      <c r="H554" s="1926" t="s">
        <v>32</v>
      </c>
      <c r="I554" s="1829" t="s">
        <v>4736</v>
      </c>
      <c r="J554" s="1829" t="s">
        <v>4736</v>
      </c>
      <c r="K554" s="1829" t="s">
        <v>6445</v>
      </c>
      <c r="L554" s="1927">
        <v>41500.199999999997</v>
      </c>
      <c r="M554" s="1882">
        <v>16211.02171875</v>
      </c>
      <c r="N554" s="1881">
        <v>2020.06</v>
      </c>
      <c r="O554" s="1881" t="s">
        <v>6288</v>
      </c>
      <c r="P554" s="1881" t="s">
        <v>6289</v>
      </c>
      <c r="Q554" s="1883">
        <v>13847129712</v>
      </c>
      <c r="R554" s="1881" t="s">
        <v>6290</v>
      </c>
      <c r="S554" s="1881" t="s">
        <v>5872</v>
      </c>
      <c r="T554" s="1829"/>
      <c r="U554" s="1981"/>
    </row>
    <row r="555" spans="1:21" ht="18" customHeight="1">
      <c r="A555" s="1834"/>
      <c r="B555" s="1829" t="s">
        <v>1268</v>
      </c>
      <c r="C555" s="1829" t="s">
        <v>6447</v>
      </c>
      <c r="D555" s="1829" t="s">
        <v>1122</v>
      </c>
      <c r="E555" s="1829">
        <v>856.8</v>
      </c>
      <c r="F555" s="1829" t="s">
        <v>55</v>
      </c>
      <c r="G555" s="1926" t="s">
        <v>31</v>
      </c>
      <c r="H555" s="1926" t="s">
        <v>32</v>
      </c>
      <c r="I555" s="1829" t="s">
        <v>4736</v>
      </c>
      <c r="J555" s="1829" t="s">
        <v>4736</v>
      </c>
      <c r="K555" s="1829" t="s">
        <v>6445</v>
      </c>
      <c r="L555" s="1927">
        <v>158470.07</v>
      </c>
      <c r="M555" s="1882">
        <v>61902.358906250003</v>
      </c>
      <c r="N555" s="1881">
        <v>2020.06</v>
      </c>
      <c r="O555" s="1881" t="s">
        <v>6288</v>
      </c>
      <c r="P555" s="1881" t="s">
        <v>6289</v>
      </c>
      <c r="Q555" s="1883">
        <v>13847129712</v>
      </c>
      <c r="R555" s="1881" t="s">
        <v>6290</v>
      </c>
      <c r="S555" s="1881" t="s">
        <v>5872</v>
      </c>
      <c r="T555" s="1829"/>
      <c r="U555" s="1981"/>
    </row>
    <row r="556" spans="1:21" ht="18" customHeight="1">
      <c r="A556" s="1834"/>
      <c r="B556" s="1855" t="s">
        <v>1268</v>
      </c>
      <c r="C556" s="1855" t="s">
        <v>6448</v>
      </c>
      <c r="D556" s="1855" t="s">
        <v>1122</v>
      </c>
      <c r="E556" s="1855">
        <v>598.86</v>
      </c>
      <c r="F556" s="1855" t="s">
        <v>55</v>
      </c>
      <c r="G556" s="1926" t="s">
        <v>31</v>
      </c>
      <c r="H556" s="1926" t="s">
        <v>32</v>
      </c>
      <c r="I556" s="1855" t="s">
        <v>55</v>
      </c>
      <c r="J556" s="1855" t="s">
        <v>55</v>
      </c>
      <c r="K556" s="1855" t="s">
        <v>6292</v>
      </c>
      <c r="L556" s="1927">
        <v>145740.26</v>
      </c>
      <c r="M556" s="1881">
        <v>88211.19</v>
      </c>
      <c r="N556" s="1881">
        <v>2021.01</v>
      </c>
      <c r="O556" s="1881" t="s">
        <v>6297</v>
      </c>
      <c r="P556" s="1881" t="s">
        <v>6294</v>
      </c>
      <c r="Q556" s="1883">
        <v>13848648288</v>
      </c>
      <c r="R556" s="1881" t="s">
        <v>6295</v>
      </c>
      <c r="S556" s="1881" t="s">
        <v>5872</v>
      </c>
      <c r="T556" s="1829"/>
      <c r="U556" s="1887"/>
    </row>
    <row r="557" spans="1:21" ht="18" customHeight="1">
      <c r="A557" s="1834"/>
      <c r="B557" s="1855" t="s">
        <v>1268</v>
      </c>
      <c r="C557" s="1855" t="s">
        <v>6449</v>
      </c>
      <c r="D557" s="1855" t="s">
        <v>1122</v>
      </c>
      <c r="E557" s="1855">
        <v>269.27999999999997</v>
      </c>
      <c r="F557" s="1855" t="s">
        <v>55</v>
      </c>
      <c r="G557" s="1926" t="s">
        <v>31</v>
      </c>
      <c r="H557" s="1926" t="s">
        <v>32</v>
      </c>
      <c r="I557" s="1855" t="s">
        <v>55</v>
      </c>
      <c r="J557" s="1855" t="s">
        <v>55</v>
      </c>
      <c r="K557" s="1855" t="s">
        <v>6292</v>
      </c>
      <c r="L557" s="1927">
        <v>58383.72</v>
      </c>
      <c r="M557" s="1881">
        <v>35337.519999999997</v>
      </c>
      <c r="N557" s="1881">
        <v>2021.01</v>
      </c>
      <c r="O557" s="1881" t="s">
        <v>6297</v>
      </c>
      <c r="P557" s="1881" t="s">
        <v>6294</v>
      </c>
      <c r="Q557" s="1883">
        <v>13848648288</v>
      </c>
      <c r="R557" s="1881" t="s">
        <v>6295</v>
      </c>
      <c r="S557" s="1881" t="s">
        <v>5872</v>
      </c>
      <c r="T557" s="1829"/>
      <c r="U557" s="1887"/>
    </row>
    <row r="558" spans="1:21" ht="18" customHeight="1">
      <c r="A558" s="1834"/>
      <c r="B558" s="1855" t="s">
        <v>1268</v>
      </c>
      <c r="C558" s="1855" t="s">
        <v>6450</v>
      </c>
      <c r="D558" s="1855" t="s">
        <v>1122</v>
      </c>
      <c r="E558" s="1855">
        <v>124.48</v>
      </c>
      <c r="F558" s="1855" t="s">
        <v>4736</v>
      </c>
      <c r="G558" s="1926" t="s">
        <v>31</v>
      </c>
      <c r="H558" s="1926" t="s">
        <v>32</v>
      </c>
      <c r="I558" s="1855" t="s">
        <v>55</v>
      </c>
      <c r="J558" s="1855" t="s">
        <v>4736</v>
      </c>
      <c r="K558" s="1855" t="s">
        <v>6292</v>
      </c>
      <c r="L558" s="1927">
        <v>26989.03</v>
      </c>
      <c r="M558" s="1881">
        <v>16335.44</v>
      </c>
      <c r="N558" s="1881">
        <v>2021.01</v>
      </c>
      <c r="O558" s="1881" t="s">
        <v>6297</v>
      </c>
      <c r="P558" s="1881" t="s">
        <v>6294</v>
      </c>
      <c r="Q558" s="1883">
        <v>13848648288</v>
      </c>
      <c r="R558" s="1881" t="s">
        <v>6295</v>
      </c>
      <c r="S558" s="1881" t="s">
        <v>5872</v>
      </c>
      <c r="T558" s="1829"/>
      <c r="U558" s="1887"/>
    </row>
    <row r="559" spans="1:21" ht="18" customHeight="1">
      <c r="A559" s="1834"/>
      <c r="B559" s="1855" t="s">
        <v>1268</v>
      </c>
      <c r="C559" s="1882" t="s">
        <v>6451</v>
      </c>
      <c r="D559" s="1882" t="s">
        <v>2644</v>
      </c>
      <c r="E559" s="1882">
        <v>613.9</v>
      </c>
      <c r="F559" s="1855"/>
      <c r="G559" s="1926" t="s">
        <v>31</v>
      </c>
      <c r="H559" s="1926" t="s">
        <v>32</v>
      </c>
      <c r="I559" s="1855"/>
      <c r="J559" s="1855"/>
      <c r="K559" s="1855" t="s">
        <v>6452</v>
      </c>
      <c r="L559" s="1927">
        <v>133102.21238938</v>
      </c>
      <c r="M559" s="1953">
        <v>71670.42</v>
      </c>
      <c r="N559" s="1855">
        <v>2021.07</v>
      </c>
      <c r="O559" s="1855" t="s">
        <v>6027</v>
      </c>
      <c r="P559" s="1855" t="s">
        <v>6032</v>
      </c>
      <c r="Q559" s="1863">
        <v>15110307030</v>
      </c>
      <c r="R559" s="1863" t="s">
        <v>6309</v>
      </c>
      <c r="S559" s="1863" t="s">
        <v>5985</v>
      </c>
      <c r="T559" s="1954"/>
      <c r="U559" s="1981"/>
    </row>
    <row r="560" spans="1:21" ht="18" customHeight="1">
      <c r="A560" s="1834"/>
      <c r="B560" s="1855" t="s">
        <v>1268</v>
      </c>
      <c r="C560" s="1882" t="s">
        <v>6392</v>
      </c>
      <c r="D560" s="1882" t="s">
        <v>2644</v>
      </c>
      <c r="E560" s="1882">
        <v>521.15</v>
      </c>
      <c r="F560" s="1855"/>
      <c r="G560" s="1926" t="s">
        <v>2964</v>
      </c>
      <c r="H560" s="1926" t="s">
        <v>32</v>
      </c>
      <c r="I560" s="1855" t="s">
        <v>4736</v>
      </c>
      <c r="J560" s="1855"/>
      <c r="K560" s="1855" t="s">
        <v>6452</v>
      </c>
      <c r="L560" s="1927">
        <v>62261.283185840897</v>
      </c>
      <c r="M560" s="1953">
        <v>23946.65</v>
      </c>
      <c r="N560" s="1855">
        <v>2021.07</v>
      </c>
      <c r="O560" s="1855" t="s">
        <v>6027</v>
      </c>
      <c r="P560" s="1855" t="s">
        <v>6032</v>
      </c>
      <c r="Q560" s="1863">
        <v>15110307031</v>
      </c>
      <c r="R560" s="1863" t="s">
        <v>6309</v>
      </c>
      <c r="S560" s="1863" t="s">
        <v>5985</v>
      </c>
      <c r="T560" s="1954"/>
      <c r="U560" s="1981"/>
    </row>
    <row r="561" spans="1:21" ht="18" customHeight="1">
      <c r="A561" s="1834"/>
      <c r="B561" s="1855" t="s">
        <v>1268</v>
      </c>
      <c r="C561" s="1882" t="s">
        <v>6358</v>
      </c>
      <c r="D561" s="1882" t="s">
        <v>2644</v>
      </c>
      <c r="E561" s="1882">
        <v>156.91999999999999</v>
      </c>
      <c r="F561" s="1855"/>
      <c r="G561" s="1926" t="s">
        <v>2964</v>
      </c>
      <c r="H561" s="1926" t="s">
        <v>32</v>
      </c>
      <c r="I561" s="1855" t="s">
        <v>4736</v>
      </c>
      <c r="J561" s="1855"/>
      <c r="K561" s="1855" t="s">
        <v>6452</v>
      </c>
      <c r="L561" s="1927">
        <v>18747.079646017799</v>
      </c>
      <c r="M561" s="1953">
        <v>7210.42</v>
      </c>
      <c r="N561" s="1855">
        <v>2021.07</v>
      </c>
      <c r="O561" s="1855" t="s">
        <v>6027</v>
      </c>
      <c r="P561" s="1855" t="s">
        <v>6032</v>
      </c>
      <c r="Q561" s="1863">
        <v>15110307032</v>
      </c>
      <c r="R561" s="1863" t="s">
        <v>6309</v>
      </c>
      <c r="S561" s="1863" t="s">
        <v>5985</v>
      </c>
      <c r="T561" s="1954"/>
      <c r="U561" s="1981"/>
    </row>
    <row r="562" spans="1:21" ht="18" customHeight="1">
      <c r="A562" s="1834"/>
      <c r="B562" s="1855" t="s">
        <v>1268</v>
      </c>
      <c r="C562" s="1882" t="s">
        <v>6453</v>
      </c>
      <c r="D562" s="1882" t="s">
        <v>2644</v>
      </c>
      <c r="E562" s="1882">
        <v>67.81</v>
      </c>
      <c r="F562" s="1855"/>
      <c r="G562" s="1855" t="s">
        <v>2964</v>
      </c>
      <c r="H562" s="1855" t="s">
        <v>32</v>
      </c>
      <c r="I562" s="1855" t="s">
        <v>4736</v>
      </c>
      <c r="J562" s="1855"/>
      <c r="K562" s="1855" t="s">
        <v>6452</v>
      </c>
      <c r="L562" s="1927">
        <v>8101.19469026552</v>
      </c>
      <c r="M562" s="1953">
        <v>3115.84</v>
      </c>
      <c r="N562" s="1855">
        <v>2021.07</v>
      </c>
      <c r="O562" s="1855" t="s">
        <v>6027</v>
      </c>
      <c r="P562" s="1855" t="s">
        <v>6032</v>
      </c>
      <c r="Q562" s="1863">
        <v>15110307033</v>
      </c>
      <c r="R562" s="1863" t="s">
        <v>6309</v>
      </c>
      <c r="S562" s="1863" t="s">
        <v>5985</v>
      </c>
      <c r="T562" s="1954"/>
      <c r="U562" s="1981"/>
    </row>
    <row r="563" spans="1:21" s="1830" customFormat="1" ht="18" customHeight="1">
      <c r="A563" s="1834"/>
      <c r="B563" s="1855" t="s">
        <v>1268</v>
      </c>
      <c r="C563" s="1863" t="s">
        <v>6454</v>
      </c>
      <c r="D563" s="1855"/>
      <c r="E563" s="1855">
        <v>482.62</v>
      </c>
      <c r="F563" s="1855" t="s">
        <v>55</v>
      </c>
      <c r="G563" s="1855" t="s">
        <v>31</v>
      </c>
      <c r="H563" s="1855" t="s">
        <v>32</v>
      </c>
      <c r="I563" s="1855" t="s">
        <v>55</v>
      </c>
      <c r="J563" s="1855" t="s">
        <v>55</v>
      </c>
      <c r="K563" s="1855" t="s">
        <v>5973</v>
      </c>
      <c r="L563" s="1927">
        <f>358758.620689655/612*482.62</f>
        <v>282915.17241379299</v>
      </c>
      <c r="M563" s="1881">
        <f>L563/2</f>
        <v>141457.58620689649</v>
      </c>
      <c r="N563" s="1855">
        <v>2018.08</v>
      </c>
      <c r="O563" s="1881" t="s">
        <v>6011</v>
      </c>
      <c r="P563" s="1881" t="s">
        <v>5938</v>
      </c>
      <c r="Q563" s="1883">
        <v>18335193618</v>
      </c>
      <c r="R563" s="1855" t="s">
        <v>6185</v>
      </c>
      <c r="S563" s="1881" t="s">
        <v>5872</v>
      </c>
      <c r="T563" s="1829"/>
    </row>
    <row r="564" spans="1:21" s="1830" customFormat="1" ht="18" customHeight="1">
      <c r="A564" s="1982" t="s">
        <v>1331</v>
      </c>
      <c r="B564" s="1982" t="s">
        <v>1332</v>
      </c>
      <c r="C564" s="1829"/>
      <c r="D564" s="1829"/>
      <c r="E564" s="1829"/>
      <c r="F564" s="1829"/>
      <c r="G564" s="1855"/>
      <c r="H564" s="1855"/>
      <c r="I564" s="1829"/>
      <c r="J564" s="1829"/>
      <c r="K564" s="1829"/>
      <c r="L564" s="1927"/>
      <c r="M564" s="1881"/>
      <c r="N564" s="1881"/>
      <c r="O564" s="1881"/>
      <c r="P564" s="1881"/>
      <c r="Q564" s="1883"/>
      <c r="R564" s="1881"/>
      <c r="S564" s="1881"/>
      <c r="T564" s="1829"/>
      <c r="U564" s="1983"/>
    </row>
    <row r="565" spans="1:21" ht="18" customHeight="1">
      <c r="A565" s="1834"/>
      <c r="B565" s="1855" t="s">
        <v>972</v>
      </c>
      <c r="C565" s="1855" t="s">
        <v>945</v>
      </c>
      <c r="D565" s="1855" t="s">
        <v>161</v>
      </c>
      <c r="E565" s="1855">
        <v>28</v>
      </c>
      <c r="F565" s="1855" t="s">
        <v>55</v>
      </c>
      <c r="G565" s="1855" t="s">
        <v>31</v>
      </c>
      <c r="H565" s="1855" t="s">
        <v>32</v>
      </c>
      <c r="I565" s="1855" t="s">
        <v>55</v>
      </c>
      <c r="J565" s="1837" t="s">
        <v>5892</v>
      </c>
      <c r="K565" s="1837" t="s">
        <v>5892</v>
      </c>
      <c r="L565" s="1855">
        <v>33980.519999999997</v>
      </c>
      <c r="M565" s="1881">
        <v>16990.259999999998</v>
      </c>
      <c r="N565" s="1881">
        <v>2019.1</v>
      </c>
      <c r="O565" s="1855" t="s">
        <v>5890</v>
      </c>
      <c r="P565" s="1855" t="s">
        <v>5891</v>
      </c>
      <c r="Q565" s="1855">
        <v>13643450564</v>
      </c>
      <c r="R565" s="1837" t="s">
        <v>5892</v>
      </c>
      <c r="S565" s="1855" t="s">
        <v>5872</v>
      </c>
      <c r="T565" s="1855"/>
      <c r="U565" s="1853"/>
    </row>
    <row r="566" spans="1:21" ht="18" customHeight="1">
      <c r="A566" s="1834"/>
      <c r="B566" s="1855" t="s">
        <v>1406</v>
      </c>
      <c r="C566" s="1855" t="s">
        <v>6455</v>
      </c>
      <c r="D566" s="1855" t="s">
        <v>161</v>
      </c>
      <c r="E566" s="1855">
        <v>164</v>
      </c>
      <c r="F566" s="1855" t="s">
        <v>55</v>
      </c>
      <c r="G566" s="1855" t="s">
        <v>31</v>
      </c>
      <c r="H566" s="1855" t="s">
        <v>32</v>
      </c>
      <c r="I566" s="1855" t="s">
        <v>55</v>
      </c>
      <c r="J566" s="1837" t="s">
        <v>5892</v>
      </c>
      <c r="K566" s="1837" t="s">
        <v>5892</v>
      </c>
      <c r="L566" s="1855">
        <v>23883.32</v>
      </c>
      <c r="M566" s="1881">
        <v>11941.66</v>
      </c>
      <c r="N566" s="1881">
        <v>2019.1</v>
      </c>
      <c r="O566" s="1855" t="s">
        <v>5890</v>
      </c>
      <c r="P566" s="1855" t="s">
        <v>5891</v>
      </c>
      <c r="Q566" s="1855">
        <v>13643450564</v>
      </c>
      <c r="R566" s="1837" t="s">
        <v>5892</v>
      </c>
      <c r="S566" s="1855" t="s">
        <v>5872</v>
      </c>
      <c r="T566" s="1855"/>
      <c r="U566" s="1853"/>
    </row>
    <row r="567" spans="1:21" ht="18" customHeight="1">
      <c r="A567" s="1982"/>
      <c r="B567" s="1863" t="s">
        <v>6456</v>
      </c>
      <c r="C567" s="1863" t="s">
        <v>6457</v>
      </c>
      <c r="D567" s="1863" t="s">
        <v>1354</v>
      </c>
      <c r="E567" s="1863">
        <v>4</v>
      </c>
      <c r="F567" s="1855" t="s">
        <v>55</v>
      </c>
      <c r="G567" s="1855" t="s">
        <v>31</v>
      </c>
      <c r="H567" s="1855" t="s">
        <v>5895</v>
      </c>
      <c r="I567" s="1855" t="s">
        <v>55</v>
      </c>
      <c r="J567" s="1863" t="s">
        <v>6412</v>
      </c>
      <c r="K567" s="1956" t="s">
        <v>6458</v>
      </c>
      <c r="L567" s="1927">
        <v>27586.19</v>
      </c>
      <c r="M567" s="1881">
        <v>0</v>
      </c>
      <c r="N567" s="1881">
        <v>2018.1</v>
      </c>
      <c r="O567" s="1881" t="s">
        <v>6418</v>
      </c>
      <c r="P567" s="1881" t="s">
        <v>6415</v>
      </c>
      <c r="Q567" s="1883">
        <v>18636135833</v>
      </c>
      <c r="R567" s="1881" t="s">
        <v>6412</v>
      </c>
      <c r="S567" s="1881" t="s">
        <v>5872</v>
      </c>
      <c r="T567" s="1829"/>
      <c r="U567" s="1978"/>
    </row>
    <row r="568" spans="1:21" ht="18" customHeight="1">
      <c r="A568" s="1982"/>
      <c r="B568" s="1863" t="s">
        <v>6459</v>
      </c>
      <c r="C568" s="1863" t="s">
        <v>6460</v>
      </c>
      <c r="D568" s="1863" t="s">
        <v>1354</v>
      </c>
      <c r="E568" s="1863">
        <v>17</v>
      </c>
      <c r="F568" s="1855" t="s">
        <v>55</v>
      </c>
      <c r="G568" s="1855" t="s">
        <v>31</v>
      </c>
      <c r="H568" s="1855" t="s">
        <v>5895</v>
      </c>
      <c r="I568" s="1855" t="s">
        <v>55</v>
      </c>
      <c r="J568" s="1863" t="s">
        <v>6412</v>
      </c>
      <c r="K568" s="1956" t="s">
        <v>6458</v>
      </c>
      <c r="L568" s="1927">
        <v>43965.61</v>
      </c>
      <c r="M568" s="1881">
        <v>0</v>
      </c>
      <c r="N568" s="1881">
        <v>2018.1</v>
      </c>
      <c r="O568" s="1881" t="s">
        <v>6418</v>
      </c>
      <c r="P568" s="1881" t="s">
        <v>6415</v>
      </c>
      <c r="Q568" s="1883">
        <v>18636135834</v>
      </c>
      <c r="R568" s="1881" t="s">
        <v>6412</v>
      </c>
      <c r="S568" s="1881" t="s">
        <v>5872</v>
      </c>
      <c r="T568" s="1829"/>
      <c r="U568" s="1978"/>
    </row>
    <row r="569" spans="1:21" ht="18" customHeight="1">
      <c r="A569" s="1982"/>
      <c r="B569" s="1863" t="s">
        <v>6459</v>
      </c>
      <c r="C569" s="1863" t="s">
        <v>6461</v>
      </c>
      <c r="D569" s="1863" t="s">
        <v>1354</v>
      </c>
      <c r="E569" s="1863">
        <v>40</v>
      </c>
      <c r="F569" s="1855" t="s">
        <v>55</v>
      </c>
      <c r="G569" s="1855" t="s">
        <v>31</v>
      </c>
      <c r="H569" s="1855" t="s">
        <v>5895</v>
      </c>
      <c r="I569" s="1855" t="s">
        <v>55</v>
      </c>
      <c r="J569" s="1863" t="s">
        <v>6412</v>
      </c>
      <c r="K569" s="1956" t="s">
        <v>6458</v>
      </c>
      <c r="L569" s="1927">
        <v>103448.49</v>
      </c>
      <c r="M569" s="1881">
        <v>0</v>
      </c>
      <c r="N569" s="1881">
        <v>2018.1</v>
      </c>
      <c r="O569" s="1881" t="s">
        <v>6418</v>
      </c>
      <c r="P569" s="1881" t="s">
        <v>6415</v>
      </c>
      <c r="Q569" s="1883">
        <v>18636135834</v>
      </c>
      <c r="R569" s="1881" t="s">
        <v>6412</v>
      </c>
      <c r="S569" s="1881" t="s">
        <v>5872</v>
      </c>
      <c r="T569" s="1829"/>
      <c r="U569" s="1978"/>
    </row>
    <row r="570" spans="1:21" ht="18" customHeight="1">
      <c r="A570" s="1982"/>
      <c r="B570" s="1863" t="s">
        <v>6462</v>
      </c>
      <c r="C570" s="1863" t="s">
        <v>6463</v>
      </c>
      <c r="D570" s="1863" t="s">
        <v>1354</v>
      </c>
      <c r="E570" s="1863">
        <v>10</v>
      </c>
      <c r="F570" s="1855" t="s">
        <v>55</v>
      </c>
      <c r="G570" s="1855" t="s">
        <v>31</v>
      </c>
      <c r="H570" s="1855" t="s">
        <v>5895</v>
      </c>
      <c r="I570" s="1855" t="s">
        <v>55</v>
      </c>
      <c r="J570" s="1863" t="s">
        <v>6412</v>
      </c>
      <c r="K570" s="1956" t="s">
        <v>6458</v>
      </c>
      <c r="L570" s="1927">
        <v>2586.19</v>
      </c>
      <c r="M570" s="1881">
        <v>0</v>
      </c>
      <c r="N570" s="1881">
        <v>2018.1</v>
      </c>
      <c r="O570" s="1881" t="s">
        <v>6418</v>
      </c>
      <c r="P570" s="1881" t="s">
        <v>6415</v>
      </c>
      <c r="Q570" s="1883">
        <v>18636135835</v>
      </c>
      <c r="R570" s="1881" t="s">
        <v>6412</v>
      </c>
      <c r="S570" s="1881" t="s">
        <v>5872</v>
      </c>
      <c r="T570" s="1829"/>
      <c r="U570" s="1978"/>
    </row>
    <row r="571" spans="1:21" ht="18" customHeight="1">
      <c r="A571" s="1982"/>
      <c r="B571" s="1863" t="s">
        <v>1386</v>
      </c>
      <c r="C571" s="1863" t="s">
        <v>6464</v>
      </c>
      <c r="D571" s="1863" t="s">
        <v>161</v>
      </c>
      <c r="E571" s="1863">
        <v>137</v>
      </c>
      <c r="F571" s="1855" t="s">
        <v>55</v>
      </c>
      <c r="G571" s="1855" t="s">
        <v>31</v>
      </c>
      <c r="H571" s="1855" t="s">
        <v>5895</v>
      </c>
      <c r="I571" s="1855" t="s">
        <v>55</v>
      </c>
      <c r="J571" s="1863" t="s">
        <v>6412</v>
      </c>
      <c r="K571" s="1956" t="s">
        <v>6458</v>
      </c>
      <c r="L571" s="1927">
        <v>9329.34</v>
      </c>
      <c r="M571" s="1881">
        <v>0</v>
      </c>
      <c r="N571" s="1881">
        <v>2018.1</v>
      </c>
      <c r="O571" s="1881" t="s">
        <v>6418</v>
      </c>
      <c r="P571" s="1881" t="s">
        <v>6415</v>
      </c>
      <c r="Q571" s="1883">
        <v>18636135837</v>
      </c>
      <c r="R571" s="1881" t="s">
        <v>6412</v>
      </c>
      <c r="S571" s="1881" t="s">
        <v>5872</v>
      </c>
      <c r="T571" s="1829"/>
      <c r="U571" s="1978"/>
    </row>
    <row r="572" spans="1:21" ht="18" customHeight="1">
      <c r="A572" s="1982"/>
      <c r="B572" s="1863" t="s">
        <v>1386</v>
      </c>
      <c r="C572" s="1863" t="s">
        <v>6465</v>
      </c>
      <c r="D572" s="1863" t="s">
        <v>161</v>
      </c>
      <c r="E572" s="1863">
        <v>533</v>
      </c>
      <c r="F572" s="1855" t="s">
        <v>55</v>
      </c>
      <c r="G572" s="1855" t="s">
        <v>31</v>
      </c>
      <c r="H572" s="1855" t="s">
        <v>5895</v>
      </c>
      <c r="I572" s="1855" t="s">
        <v>55</v>
      </c>
      <c r="J572" s="1863" t="s">
        <v>6412</v>
      </c>
      <c r="K572" s="1956" t="s">
        <v>6458</v>
      </c>
      <c r="L572" s="1927">
        <v>15164.56</v>
      </c>
      <c r="M572" s="1881">
        <v>0</v>
      </c>
      <c r="N572" s="1881">
        <v>2018.1</v>
      </c>
      <c r="O572" s="1881" t="s">
        <v>6418</v>
      </c>
      <c r="P572" s="1881" t="s">
        <v>6415</v>
      </c>
      <c r="Q572" s="1883">
        <v>18636135838</v>
      </c>
      <c r="R572" s="1881" t="s">
        <v>6412</v>
      </c>
      <c r="S572" s="1881" t="s">
        <v>5872</v>
      </c>
      <c r="T572" s="1829"/>
      <c r="U572" s="1978"/>
    </row>
    <row r="573" spans="1:21" ht="18" customHeight="1">
      <c r="A573" s="1982"/>
      <c r="B573" s="1863" t="s">
        <v>1386</v>
      </c>
      <c r="C573" s="1863" t="s">
        <v>6466</v>
      </c>
      <c r="D573" s="1863" t="s">
        <v>161</v>
      </c>
      <c r="E573" s="1863">
        <v>1540</v>
      </c>
      <c r="F573" s="1855" t="s">
        <v>55</v>
      </c>
      <c r="G573" s="1855" t="s">
        <v>31</v>
      </c>
      <c r="H573" s="1855" t="s">
        <v>5895</v>
      </c>
      <c r="I573" s="1855" t="s">
        <v>55</v>
      </c>
      <c r="J573" s="1863" t="s">
        <v>6412</v>
      </c>
      <c r="K573" s="1956" t="s">
        <v>6458</v>
      </c>
      <c r="L573" s="1927">
        <v>29219.119999999999</v>
      </c>
      <c r="M573" s="1881">
        <v>0</v>
      </c>
      <c r="N573" s="1881">
        <v>2018.1</v>
      </c>
      <c r="O573" s="1881" t="s">
        <v>6418</v>
      </c>
      <c r="P573" s="1881" t="s">
        <v>6415</v>
      </c>
      <c r="Q573" s="1883">
        <v>18636135839</v>
      </c>
      <c r="R573" s="1881" t="s">
        <v>6412</v>
      </c>
      <c r="S573" s="1881" t="s">
        <v>5872</v>
      </c>
      <c r="T573" s="1829"/>
      <c r="U573" s="1978"/>
    </row>
    <row r="574" spans="1:21" ht="18" customHeight="1">
      <c r="A574" s="1982"/>
      <c r="B574" s="1863" t="s">
        <v>1386</v>
      </c>
      <c r="C574" s="1863" t="s">
        <v>6467</v>
      </c>
      <c r="D574" s="1863" t="s">
        <v>161</v>
      </c>
      <c r="E574" s="1863">
        <v>805</v>
      </c>
      <c r="F574" s="1855" t="s">
        <v>55</v>
      </c>
      <c r="G574" s="1855" t="s">
        <v>31</v>
      </c>
      <c r="H574" s="1855" t="s">
        <v>5895</v>
      </c>
      <c r="I574" s="1855" t="s">
        <v>55</v>
      </c>
      <c r="J574" s="1863" t="s">
        <v>6412</v>
      </c>
      <c r="K574" s="1956" t="s">
        <v>6458</v>
      </c>
      <c r="L574" s="1927">
        <v>74252.350000000006</v>
      </c>
      <c r="M574" s="1881">
        <v>0</v>
      </c>
      <c r="N574" s="1881">
        <v>2018.1</v>
      </c>
      <c r="O574" s="1881" t="s">
        <v>6418</v>
      </c>
      <c r="P574" s="1881" t="s">
        <v>6415</v>
      </c>
      <c r="Q574" s="1883">
        <v>18636135836</v>
      </c>
      <c r="R574" s="1881" t="s">
        <v>6412</v>
      </c>
      <c r="S574" s="1881" t="s">
        <v>5872</v>
      </c>
      <c r="T574" s="1829"/>
      <c r="U574" s="1978"/>
    </row>
    <row r="575" spans="1:21" ht="18" customHeight="1">
      <c r="A575" s="1982"/>
      <c r="B575" s="1855" t="s">
        <v>6468</v>
      </c>
      <c r="C575" s="1855" t="s">
        <v>6469</v>
      </c>
      <c r="D575" s="1855" t="s">
        <v>2352</v>
      </c>
      <c r="E575" s="1855">
        <v>300</v>
      </c>
      <c r="F575" s="1855" t="s">
        <v>55</v>
      </c>
      <c r="G575" s="1855" t="s">
        <v>31</v>
      </c>
      <c r="H575" s="1855" t="s">
        <v>32</v>
      </c>
      <c r="I575" s="1855" t="s">
        <v>55</v>
      </c>
      <c r="J575" s="1855" t="s">
        <v>55</v>
      </c>
      <c r="K575" s="1855" t="s">
        <v>6470</v>
      </c>
      <c r="L575" s="1927">
        <v>28252.427184466</v>
      </c>
      <c r="M575" s="1881">
        <v>10594.660194174758</v>
      </c>
      <c r="N575" s="1881">
        <v>2018.12</v>
      </c>
      <c r="O575" s="1881" t="s">
        <v>6471</v>
      </c>
      <c r="P575" s="1881" t="s">
        <v>6360</v>
      </c>
      <c r="Q575" s="1883">
        <v>15135090289</v>
      </c>
      <c r="R575" s="1881" t="s">
        <v>6472</v>
      </c>
      <c r="S575" s="1881" t="s">
        <v>5872</v>
      </c>
      <c r="T575" s="1829"/>
      <c r="U575" s="1981"/>
    </row>
    <row r="576" spans="1:21" ht="18" customHeight="1">
      <c r="A576" s="1982"/>
      <c r="B576" s="1855" t="s">
        <v>4687</v>
      </c>
      <c r="C576" s="1855" t="s">
        <v>6473</v>
      </c>
      <c r="D576" s="1855" t="s">
        <v>2352</v>
      </c>
      <c r="E576" s="1855">
        <v>200</v>
      </c>
      <c r="F576" s="1855" t="s">
        <v>55</v>
      </c>
      <c r="G576" s="1855" t="s">
        <v>31</v>
      </c>
      <c r="H576" s="1855" t="s">
        <v>32</v>
      </c>
      <c r="I576" s="1855" t="s">
        <v>55</v>
      </c>
      <c r="J576" s="1855" t="s">
        <v>55</v>
      </c>
      <c r="K576" s="1855" t="s">
        <v>6470</v>
      </c>
      <c r="L576" s="1927">
        <v>9514.5631067961203</v>
      </c>
      <c r="M576" s="1881">
        <v>3567.961165048544</v>
      </c>
      <c r="N576" s="1881">
        <v>2018.12</v>
      </c>
      <c r="O576" s="1881" t="s">
        <v>6471</v>
      </c>
      <c r="P576" s="1881" t="s">
        <v>6360</v>
      </c>
      <c r="Q576" s="1883">
        <v>15135090289</v>
      </c>
      <c r="R576" s="1881" t="s">
        <v>6472</v>
      </c>
      <c r="S576" s="1881" t="s">
        <v>5872</v>
      </c>
      <c r="T576" s="1829"/>
      <c r="U576" s="1981"/>
    </row>
    <row r="577" spans="1:21" ht="18" customHeight="1">
      <c r="A577" s="1982"/>
      <c r="B577" s="1855" t="s">
        <v>1525</v>
      </c>
      <c r="C577" s="1855" t="s">
        <v>6474</v>
      </c>
      <c r="D577" s="1855" t="s">
        <v>1354</v>
      </c>
      <c r="E577" s="1855">
        <v>2</v>
      </c>
      <c r="F577" s="1855" t="s">
        <v>55</v>
      </c>
      <c r="G577" s="1855" t="s">
        <v>31</v>
      </c>
      <c r="H577" s="1855" t="s">
        <v>32</v>
      </c>
      <c r="I577" s="1855" t="s">
        <v>55</v>
      </c>
      <c r="J577" s="1855" t="s">
        <v>55</v>
      </c>
      <c r="K577" s="1855" t="s">
        <v>6470</v>
      </c>
      <c r="L577" s="1927">
        <v>20884.955752212401</v>
      </c>
      <c r="M577" s="1881">
        <v>7831.858407079646</v>
      </c>
      <c r="N577" s="1881">
        <v>2019.07</v>
      </c>
      <c r="O577" s="1881" t="s">
        <v>6471</v>
      </c>
      <c r="P577" s="1881" t="s">
        <v>6360</v>
      </c>
      <c r="Q577" s="1883">
        <v>15135090289</v>
      </c>
      <c r="R577" s="1881" t="s">
        <v>6472</v>
      </c>
      <c r="S577" s="1881" t="s">
        <v>5872</v>
      </c>
      <c r="T577" s="1829"/>
      <c r="U577" s="1981"/>
    </row>
    <row r="578" spans="1:21" ht="18" customHeight="1">
      <c r="A578" s="1982"/>
      <c r="B578" s="1855" t="s">
        <v>1530</v>
      </c>
      <c r="C578" s="1855" t="s">
        <v>6474</v>
      </c>
      <c r="D578" s="1855" t="s">
        <v>1354</v>
      </c>
      <c r="E578" s="1855">
        <v>3</v>
      </c>
      <c r="F578" s="1855" t="s">
        <v>55</v>
      </c>
      <c r="G578" s="1855" t="s">
        <v>31</v>
      </c>
      <c r="H578" s="1855" t="s">
        <v>32</v>
      </c>
      <c r="I578" s="1855" t="s">
        <v>55</v>
      </c>
      <c r="J578" s="1855" t="s">
        <v>55</v>
      </c>
      <c r="K578" s="1855" t="s">
        <v>6470</v>
      </c>
      <c r="L578" s="1927">
        <v>36637.168141592898</v>
      </c>
      <c r="M578" s="1881">
        <v>13738.938053097345</v>
      </c>
      <c r="N578" s="1881">
        <v>2019.07</v>
      </c>
      <c r="O578" s="1881" t="s">
        <v>6471</v>
      </c>
      <c r="P578" s="1881" t="s">
        <v>6360</v>
      </c>
      <c r="Q578" s="1883">
        <v>15135090289</v>
      </c>
      <c r="R578" s="1881" t="s">
        <v>6472</v>
      </c>
      <c r="S578" s="1881" t="s">
        <v>5872</v>
      </c>
      <c r="T578" s="1829"/>
      <c r="U578" s="1981"/>
    </row>
    <row r="579" spans="1:21" ht="18" customHeight="1">
      <c r="A579" s="1982"/>
      <c r="B579" s="1855" t="s">
        <v>6475</v>
      </c>
      <c r="C579" s="1855" t="s">
        <v>6476</v>
      </c>
      <c r="D579" s="1855" t="s">
        <v>1354</v>
      </c>
      <c r="E579" s="1855">
        <v>11</v>
      </c>
      <c r="F579" s="1855" t="s">
        <v>55</v>
      </c>
      <c r="G579" s="1855" t="s">
        <v>31</v>
      </c>
      <c r="H579" s="1855" t="s">
        <v>32</v>
      </c>
      <c r="I579" s="1855" t="s">
        <v>55</v>
      </c>
      <c r="J579" s="1855" t="s">
        <v>55</v>
      </c>
      <c r="K579" s="1855" t="s">
        <v>6470</v>
      </c>
      <c r="L579" s="1927">
        <v>19722.123893805299</v>
      </c>
      <c r="M579" s="1881">
        <v>7395.7964601769927</v>
      </c>
      <c r="N579" s="1881">
        <v>2019.07</v>
      </c>
      <c r="O579" s="1881" t="s">
        <v>6471</v>
      </c>
      <c r="P579" s="1881" t="s">
        <v>6360</v>
      </c>
      <c r="Q579" s="1883">
        <v>15135090289</v>
      </c>
      <c r="R579" s="1881" t="s">
        <v>6472</v>
      </c>
      <c r="S579" s="1881" t="s">
        <v>5872</v>
      </c>
      <c r="T579" s="1829"/>
      <c r="U579" s="1981"/>
    </row>
    <row r="580" spans="1:21" ht="18" customHeight="1">
      <c r="A580" s="1982"/>
      <c r="B580" s="1855" t="s">
        <v>6477</v>
      </c>
      <c r="C580" s="1855" t="s">
        <v>1390</v>
      </c>
      <c r="D580" s="1855" t="s">
        <v>161</v>
      </c>
      <c r="E580" s="1855">
        <v>300</v>
      </c>
      <c r="F580" s="1855" t="s">
        <v>55</v>
      </c>
      <c r="G580" s="1855" t="s">
        <v>31</v>
      </c>
      <c r="H580" s="1855" t="s">
        <v>32</v>
      </c>
      <c r="I580" s="1855" t="s">
        <v>55</v>
      </c>
      <c r="J580" s="1855" t="s">
        <v>55</v>
      </c>
      <c r="K580" s="1855" t="s">
        <v>6470</v>
      </c>
      <c r="L580" s="1927">
        <v>26283.185840708</v>
      </c>
      <c r="M580" s="1881">
        <v>9856.1946902654872</v>
      </c>
      <c r="N580" s="1881">
        <v>2019.07</v>
      </c>
      <c r="O580" s="1881" t="s">
        <v>6471</v>
      </c>
      <c r="P580" s="1881" t="s">
        <v>6360</v>
      </c>
      <c r="Q580" s="1883">
        <v>15135090289</v>
      </c>
      <c r="R580" s="1881" t="s">
        <v>6472</v>
      </c>
      <c r="S580" s="1881" t="s">
        <v>5872</v>
      </c>
      <c r="T580" s="1829"/>
      <c r="U580" s="1981"/>
    </row>
    <row r="581" spans="1:21" ht="18" customHeight="1">
      <c r="A581" s="1982"/>
      <c r="B581" s="1855" t="s">
        <v>6477</v>
      </c>
      <c r="C581" s="1855" t="s">
        <v>1391</v>
      </c>
      <c r="D581" s="1855" t="s">
        <v>161</v>
      </c>
      <c r="E581" s="1855">
        <v>817</v>
      </c>
      <c r="F581" s="1855" t="s">
        <v>55</v>
      </c>
      <c r="G581" s="1855" t="s">
        <v>31</v>
      </c>
      <c r="H581" s="1855" t="s">
        <v>32</v>
      </c>
      <c r="I581" s="1855" t="s">
        <v>55</v>
      </c>
      <c r="J581" s="1855" t="s">
        <v>55</v>
      </c>
      <c r="K581" s="1855" t="s">
        <v>6470</v>
      </c>
      <c r="L581" s="1927">
        <v>54948.672566371701</v>
      </c>
      <c r="M581" s="1881">
        <v>20605.752212389383</v>
      </c>
      <c r="N581" s="1881">
        <v>2019.07</v>
      </c>
      <c r="O581" s="1881" t="s">
        <v>6471</v>
      </c>
      <c r="P581" s="1881" t="s">
        <v>6360</v>
      </c>
      <c r="Q581" s="1883">
        <v>15135090289</v>
      </c>
      <c r="R581" s="1881" t="s">
        <v>6472</v>
      </c>
      <c r="S581" s="1881" t="s">
        <v>5872</v>
      </c>
      <c r="T581" s="1829"/>
      <c r="U581" s="1981"/>
    </row>
    <row r="582" spans="1:21" ht="18" customHeight="1">
      <c r="A582" s="1982"/>
      <c r="B582" s="1855" t="s">
        <v>6477</v>
      </c>
      <c r="C582" s="1855" t="s">
        <v>6478</v>
      </c>
      <c r="D582" s="1855" t="s">
        <v>161</v>
      </c>
      <c r="E582" s="1855">
        <v>1260</v>
      </c>
      <c r="F582" s="1855" t="s">
        <v>55</v>
      </c>
      <c r="G582" s="1855" t="s">
        <v>31</v>
      </c>
      <c r="H582" s="1855" t="s">
        <v>32</v>
      </c>
      <c r="I582" s="1855" t="s">
        <v>55</v>
      </c>
      <c r="J582" s="1855" t="s">
        <v>55</v>
      </c>
      <c r="K582" s="1855" t="s">
        <v>6470</v>
      </c>
      <c r="L582" s="1927">
        <v>11150.4424778761</v>
      </c>
      <c r="M582" s="1881">
        <v>4181.4159292035401</v>
      </c>
      <c r="N582" s="1881">
        <v>2019.07</v>
      </c>
      <c r="O582" s="1881" t="s">
        <v>6471</v>
      </c>
      <c r="P582" s="1881" t="s">
        <v>6360</v>
      </c>
      <c r="Q582" s="1883">
        <v>15135090289</v>
      </c>
      <c r="R582" s="1881" t="s">
        <v>6472</v>
      </c>
      <c r="S582" s="1881" t="s">
        <v>5872</v>
      </c>
      <c r="T582" s="1829"/>
      <c r="U582" s="1981"/>
    </row>
    <row r="583" spans="1:21" ht="18" customHeight="1">
      <c r="A583" s="1982"/>
      <c r="B583" s="1855" t="s">
        <v>721</v>
      </c>
      <c r="C583" s="1855" t="s">
        <v>6479</v>
      </c>
      <c r="D583" s="1855" t="s">
        <v>494</v>
      </c>
      <c r="E583" s="1855">
        <v>250</v>
      </c>
      <c r="F583" s="1855" t="s">
        <v>55</v>
      </c>
      <c r="G583" s="1855" t="s">
        <v>31</v>
      </c>
      <c r="H583" s="1855" t="s">
        <v>32</v>
      </c>
      <c r="I583" s="1855" t="s">
        <v>55</v>
      </c>
      <c r="J583" s="1855" t="s">
        <v>55</v>
      </c>
      <c r="K583" s="1855" t="s">
        <v>6480</v>
      </c>
      <c r="L583" s="1927">
        <v>26699.029126213602</v>
      </c>
      <c r="M583" s="1881">
        <v>10012.135922330097</v>
      </c>
      <c r="N583" s="1881">
        <v>2018.12</v>
      </c>
      <c r="O583" s="1881" t="s">
        <v>6471</v>
      </c>
      <c r="P583" s="1881" t="s">
        <v>6360</v>
      </c>
      <c r="Q583" s="1883">
        <v>15135090289</v>
      </c>
      <c r="R583" s="1881" t="s">
        <v>6472</v>
      </c>
      <c r="S583" s="1881" t="s">
        <v>5872</v>
      </c>
      <c r="T583" s="1829"/>
      <c r="U583" s="1981"/>
    </row>
    <row r="584" spans="1:21" ht="18" customHeight="1">
      <c r="A584" s="1982"/>
      <c r="B584" s="1855" t="s">
        <v>6481</v>
      </c>
      <c r="C584" s="1855"/>
      <c r="D584" s="1855" t="s">
        <v>30</v>
      </c>
      <c r="E584" s="1855">
        <v>548</v>
      </c>
      <c r="F584" s="1855" t="s">
        <v>55</v>
      </c>
      <c r="G584" s="1855" t="s">
        <v>31</v>
      </c>
      <c r="H584" s="1855" t="s">
        <v>32</v>
      </c>
      <c r="I584" s="1855" t="s">
        <v>55</v>
      </c>
      <c r="J584" s="1855" t="s">
        <v>55</v>
      </c>
      <c r="K584" s="1855" t="s">
        <v>6480</v>
      </c>
      <c r="L584" s="1927">
        <v>82466.019417475705</v>
      </c>
      <c r="M584" s="1881">
        <v>20616.504854368934</v>
      </c>
      <c r="N584" s="1881">
        <v>2018.12</v>
      </c>
      <c r="O584" s="1881" t="s">
        <v>6471</v>
      </c>
      <c r="P584" s="1881" t="s">
        <v>6360</v>
      </c>
      <c r="Q584" s="1883">
        <v>15135090289</v>
      </c>
      <c r="R584" s="1881" t="s">
        <v>6472</v>
      </c>
      <c r="S584" s="1881" t="s">
        <v>5872</v>
      </c>
      <c r="T584" s="1829"/>
      <c r="U584" s="1981"/>
    </row>
    <row r="585" spans="1:21" ht="18" customHeight="1">
      <c r="A585" s="1982"/>
      <c r="B585" s="1855" t="s">
        <v>6482</v>
      </c>
      <c r="C585" s="1855"/>
      <c r="D585" s="1855" t="s">
        <v>161</v>
      </c>
      <c r="E585" s="1855">
        <v>37.67</v>
      </c>
      <c r="F585" s="1855" t="s">
        <v>55</v>
      </c>
      <c r="G585" s="1855" t="s">
        <v>31</v>
      </c>
      <c r="H585" s="1855" t="s">
        <v>32</v>
      </c>
      <c r="I585" s="1855" t="s">
        <v>55</v>
      </c>
      <c r="J585" s="1855" t="s">
        <v>55</v>
      </c>
      <c r="K585" s="1855" t="s">
        <v>6480</v>
      </c>
      <c r="L585" s="1927">
        <v>10971.8446601942</v>
      </c>
      <c r="M585" s="1881">
        <v>4114.441747572816</v>
      </c>
      <c r="N585" s="1881">
        <v>2018.12</v>
      </c>
      <c r="O585" s="1881" t="s">
        <v>6471</v>
      </c>
      <c r="P585" s="1881" t="s">
        <v>6360</v>
      </c>
      <c r="Q585" s="1883">
        <v>15135090289</v>
      </c>
      <c r="R585" s="1881" t="s">
        <v>6472</v>
      </c>
      <c r="S585" s="1881" t="s">
        <v>5872</v>
      </c>
      <c r="T585" s="1829"/>
      <c r="U585" s="1981"/>
    </row>
    <row r="586" spans="1:21" ht="18" customHeight="1">
      <c r="A586" s="1982"/>
      <c r="B586" s="1855" t="s">
        <v>6483</v>
      </c>
      <c r="C586" s="1855"/>
      <c r="D586" s="1855" t="s">
        <v>154</v>
      </c>
      <c r="E586" s="1855">
        <v>990</v>
      </c>
      <c r="F586" s="1855" t="s">
        <v>55</v>
      </c>
      <c r="G586" s="1855" t="s">
        <v>31</v>
      </c>
      <c r="H586" s="1855" t="s">
        <v>32</v>
      </c>
      <c r="I586" s="1855" t="s">
        <v>55</v>
      </c>
      <c r="J586" s="1855" t="s">
        <v>55</v>
      </c>
      <c r="K586" s="1855" t="s">
        <v>6480</v>
      </c>
      <c r="L586" s="1927">
        <v>7689.3203883495098</v>
      </c>
      <c r="M586" s="1881">
        <v>2883.4951456310678</v>
      </c>
      <c r="N586" s="1881">
        <v>2018.12</v>
      </c>
      <c r="O586" s="1881" t="s">
        <v>6471</v>
      </c>
      <c r="P586" s="1881" t="s">
        <v>6360</v>
      </c>
      <c r="Q586" s="1883">
        <v>15135090289</v>
      </c>
      <c r="R586" s="1881" t="s">
        <v>6472</v>
      </c>
      <c r="S586" s="1881" t="s">
        <v>5872</v>
      </c>
      <c r="T586" s="1829"/>
      <c r="U586" s="1981"/>
    </row>
    <row r="587" spans="1:21" ht="18" customHeight="1">
      <c r="A587" s="1982"/>
      <c r="B587" s="1855" t="s">
        <v>6484</v>
      </c>
      <c r="C587" s="1855" t="s">
        <v>6485</v>
      </c>
      <c r="D587" s="1855" t="s">
        <v>65</v>
      </c>
      <c r="E587" s="1855">
        <v>1</v>
      </c>
      <c r="F587" s="1837" t="s">
        <v>55</v>
      </c>
      <c r="G587" s="1855" t="s">
        <v>31</v>
      </c>
      <c r="H587" s="1855" t="s">
        <v>32</v>
      </c>
      <c r="I587" s="1855" t="s">
        <v>55</v>
      </c>
      <c r="J587" s="1905" t="s">
        <v>5931</v>
      </c>
      <c r="K587" s="1855" t="s">
        <v>6486</v>
      </c>
      <c r="L587" s="1927">
        <v>43284.959999999999</v>
      </c>
      <c r="M587" s="1881">
        <v>4328.5</v>
      </c>
      <c r="N587" s="1984" t="s">
        <v>6487</v>
      </c>
      <c r="O587" s="1855" t="s">
        <v>5955</v>
      </c>
      <c r="P587" s="1837" t="s">
        <v>5934</v>
      </c>
      <c r="Q587" s="1883">
        <v>13306050175</v>
      </c>
      <c r="R587" s="1837" t="s">
        <v>5935</v>
      </c>
      <c r="S587" s="1985" t="s">
        <v>5872</v>
      </c>
      <c r="T587" s="1829"/>
      <c r="U587" s="1981"/>
    </row>
    <row r="588" spans="1:21" ht="18" customHeight="1">
      <c r="A588" s="1855"/>
      <c r="B588" s="1855" t="s">
        <v>6488</v>
      </c>
      <c r="C588" s="1855"/>
      <c r="D588" s="1855" t="s">
        <v>1354</v>
      </c>
      <c r="E588" s="1855">
        <v>1</v>
      </c>
      <c r="F588" s="1855"/>
      <c r="G588" s="1855" t="s">
        <v>31</v>
      </c>
      <c r="H588" s="1855" t="s">
        <v>32</v>
      </c>
      <c r="I588" s="1855" t="s">
        <v>55</v>
      </c>
      <c r="J588" s="1905" t="s">
        <v>5931</v>
      </c>
      <c r="K588" s="1855" t="s">
        <v>6486</v>
      </c>
      <c r="L588" s="1927">
        <v>3800</v>
      </c>
      <c r="M588" s="1881">
        <v>380</v>
      </c>
      <c r="N588" s="1984">
        <v>2020.01</v>
      </c>
      <c r="O588" s="1855" t="s">
        <v>5955</v>
      </c>
      <c r="P588" s="1837" t="s">
        <v>5934</v>
      </c>
      <c r="Q588" s="1883">
        <v>13306050175</v>
      </c>
      <c r="R588" s="1837" t="s">
        <v>5935</v>
      </c>
      <c r="S588" s="1855" t="s">
        <v>5872</v>
      </c>
      <c r="T588" s="1829"/>
      <c r="U588" s="1981"/>
    </row>
    <row r="589" spans="1:21" ht="18" customHeight="1">
      <c r="A589" s="1855"/>
      <c r="B589" s="1855" t="s">
        <v>6489</v>
      </c>
      <c r="C589" s="1855"/>
      <c r="D589" s="1855" t="s">
        <v>575</v>
      </c>
      <c r="E589" s="1855">
        <v>2</v>
      </c>
      <c r="F589" s="1855"/>
      <c r="G589" s="1855" t="s">
        <v>31</v>
      </c>
      <c r="H589" s="1855" t="s">
        <v>32</v>
      </c>
      <c r="I589" s="1855" t="s">
        <v>55</v>
      </c>
      <c r="J589" s="1905" t="s">
        <v>5931</v>
      </c>
      <c r="K589" s="1855" t="s">
        <v>6486</v>
      </c>
      <c r="L589" s="1927">
        <v>800</v>
      </c>
      <c r="M589" s="1881">
        <v>80</v>
      </c>
      <c r="N589" s="1984">
        <v>2020.01</v>
      </c>
      <c r="O589" s="1855" t="s">
        <v>5955</v>
      </c>
      <c r="P589" s="1837" t="s">
        <v>5934</v>
      </c>
      <c r="Q589" s="1883">
        <v>13306050175</v>
      </c>
      <c r="R589" s="1837" t="s">
        <v>5935</v>
      </c>
      <c r="S589" s="1855" t="s">
        <v>5872</v>
      </c>
      <c r="T589" s="1829"/>
      <c r="U589" s="1981"/>
    </row>
    <row r="590" spans="1:21" ht="18" customHeight="1">
      <c r="A590" s="1855"/>
      <c r="B590" s="1855" t="s">
        <v>6459</v>
      </c>
      <c r="C590" s="1855"/>
      <c r="D590" s="1855" t="s">
        <v>1354</v>
      </c>
      <c r="E590" s="1855">
        <v>12</v>
      </c>
      <c r="F590" s="1855"/>
      <c r="G590" s="1855" t="s">
        <v>31</v>
      </c>
      <c r="H590" s="1855" t="s">
        <v>32</v>
      </c>
      <c r="I590" s="1855" t="s">
        <v>55</v>
      </c>
      <c r="J590" s="1905" t="s">
        <v>5931</v>
      </c>
      <c r="K590" s="1855" t="s">
        <v>6486</v>
      </c>
      <c r="L590" s="1927">
        <v>87600</v>
      </c>
      <c r="M590" s="1881">
        <v>8760</v>
      </c>
      <c r="N590" s="1984">
        <v>2020.01</v>
      </c>
      <c r="O590" s="1855" t="s">
        <v>5955</v>
      </c>
      <c r="P590" s="1837" t="s">
        <v>5934</v>
      </c>
      <c r="Q590" s="1883">
        <v>13306050175</v>
      </c>
      <c r="R590" s="1837" t="s">
        <v>5935</v>
      </c>
      <c r="S590" s="1855" t="s">
        <v>5872</v>
      </c>
      <c r="T590" s="1829"/>
      <c r="U590" s="1981"/>
    </row>
    <row r="591" spans="1:21" ht="18" customHeight="1">
      <c r="A591" s="1855"/>
      <c r="B591" s="1855" t="s">
        <v>6490</v>
      </c>
      <c r="C591" s="1855"/>
      <c r="D591" s="1855" t="s">
        <v>1354</v>
      </c>
      <c r="E591" s="1855">
        <v>3</v>
      </c>
      <c r="F591" s="1855"/>
      <c r="G591" s="1855" t="s">
        <v>31</v>
      </c>
      <c r="H591" s="1855" t="s">
        <v>32</v>
      </c>
      <c r="I591" s="1855" t="s">
        <v>55</v>
      </c>
      <c r="J591" s="1905" t="s">
        <v>5931</v>
      </c>
      <c r="K591" s="1855" t="s">
        <v>6486</v>
      </c>
      <c r="L591" s="1927">
        <v>18900</v>
      </c>
      <c r="M591" s="1881">
        <v>1890</v>
      </c>
      <c r="N591" s="1984">
        <v>2020.01</v>
      </c>
      <c r="O591" s="1855" t="s">
        <v>5955</v>
      </c>
      <c r="P591" s="1837" t="s">
        <v>5934</v>
      </c>
      <c r="Q591" s="1883">
        <v>13306050175</v>
      </c>
      <c r="R591" s="1837" t="s">
        <v>5935</v>
      </c>
      <c r="S591" s="1855" t="s">
        <v>5872</v>
      </c>
      <c r="T591" s="1829"/>
      <c r="U591" s="1981"/>
    </row>
    <row r="592" spans="1:21" ht="18" customHeight="1">
      <c r="A592" s="1855"/>
      <c r="B592" s="1855" t="s">
        <v>6491</v>
      </c>
      <c r="C592" s="1855" t="s">
        <v>6492</v>
      </c>
      <c r="D592" s="1855" t="s">
        <v>154</v>
      </c>
      <c r="E592" s="1855">
        <v>2</v>
      </c>
      <c r="F592" s="1837" t="s">
        <v>55</v>
      </c>
      <c r="G592" s="1855" t="s">
        <v>31</v>
      </c>
      <c r="H592" s="1855" t="s">
        <v>32</v>
      </c>
      <c r="I592" s="1855" t="s">
        <v>55</v>
      </c>
      <c r="J592" s="1855" t="s">
        <v>5931</v>
      </c>
      <c r="K592" s="1855" t="s">
        <v>5932</v>
      </c>
      <c r="L592" s="1927">
        <v>2400</v>
      </c>
      <c r="M592" s="1881">
        <v>240</v>
      </c>
      <c r="N592" s="1855">
        <v>2020.12</v>
      </c>
      <c r="O592" s="1855" t="s">
        <v>5955</v>
      </c>
      <c r="P592" s="1855" t="s">
        <v>5934</v>
      </c>
      <c r="Q592" s="1883">
        <v>13306050175</v>
      </c>
      <c r="R592" s="1855" t="s">
        <v>5935</v>
      </c>
      <c r="S592" s="1855" t="s">
        <v>5872</v>
      </c>
      <c r="T592" s="1829"/>
      <c r="U592" s="1981"/>
    </row>
    <row r="593" spans="1:24" ht="18" customHeight="1">
      <c r="A593" s="1855"/>
      <c r="B593" s="1855" t="s">
        <v>6493</v>
      </c>
      <c r="C593" s="1855" t="s">
        <v>6494</v>
      </c>
      <c r="D593" s="1855" t="s">
        <v>154</v>
      </c>
      <c r="E593" s="1855">
        <v>4</v>
      </c>
      <c r="F593" s="1837" t="s">
        <v>55</v>
      </c>
      <c r="G593" s="1855" t="s">
        <v>31</v>
      </c>
      <c r="H593" s="1855" t="s">
        <v>32</v>
      </c>
      <c r="I593" s="1855" t="s">
        <v>55</v>
      </c>
      <c r="J593" s="1855" t="s">
        <v>5931</v>
      </c>
      <c r="K593" s="1855" t="s">
        <v>5932</v>
      </c>
      <c r="L593" s="1927">
        <v>5918.58</v>
      </c>
      <c r="M593" s="1881">
        <v>591.86</v>
      </c>
      <c r="N593" s="1855">
        <v>2020.12</v>
      </c>
      <c r="O593" s="1855" t="s">
        <v>5955</v>
      </c>
      <c r="P593" s="1855" t="s">
        <v>5934</v>
      </c>
      <c r="Q593" s="1883">
        <v>13306050175</v>
      </c>
      <c r="R593" s="1855" t="s">
        <v>5935</v>
      </c>
      <c r="S593" s="1855" t="s">
        <v>5872</v>
      </c>
      <c r="T593" s="1829"/>
      <c r="U593" s="1981"/>
    </row>
    <row r="594" spans="1:24" ht="18" customHeight="1">
      <c r="A594" s="1855"/>
      <c r="B594" s="1855" t="s">
        <v>1530</v>
      </c>
      <c r="C594" s="1855"/>
      <c r="D594" s="1855" t="s">
        <v>1354</v>
      </c>
      <c r="E594" s="1855">
        <v>2</v>
      </c>
      <c r="F594" s="1837" t="s">
        <v>55</v>
      </c>
      <c r="G594" s="1855" t="s">
        <v>31</v>
      </c>
      <c r="H594" s="1855" t="s">
        <v>32</v>
      </c>
      <c r="I594" s="1855" t="s">
        <v>55</v>
      </c>
      <c r="J594" s="1855" t="s">
        <v>5931</v>
      </c>
      <c r="K594" s="1855" t="s">
        <v>5932</v>
      </c>
      <c r="L594" s="1927">
        <v>6902.65</v>
      </c>
      <c r="M594" s="1881">
        <v>690.26</v>
      </c>
      <c r="N594" s="1855">
        <v>2020.12</v>
      </c>
      <c r="O594" s="1855" t="s">
        <v>5955</v>
      </c>
      <c r="P594" s="1855" t="s">
        <v>5934</v>
      </c>
      <c r="Q594" s="1883">
        <v>13306050175</v>
      </c>
      <c r="R594" s="1855" t="s">
        <v>5935</v>
      </c>
      <c r="S594" s="1855" t="s">
        <v>5872</v>
      </c>
      <c r="T594" s="1829"/>
      <c r="U594" s="1981"/>
    </row>
    <row r="595" spans="1:24" ht="18" customHeight="1">
      <c r="A595" s="1855"/>
      <c r="B595" s="1855" t="s">
        <v>3263</v>
      </c>
      <c r="C595" s="1855"/>
      <c r="D595" s="1855" t="s">
        <v>1354</v>
      </c>
      <c r="E595" s="1855">
        <v>7</v>
      </c>
      <c r="F595" s="1837" t="s">
        <v>55</v>
      </c>
      <c r="G595" s="1855" t="s">
        <v>31</v>
      </c>
      <c r="H595" s="1855" t="s">
        <v>32</v>
      </c>
      <c r="I595" s="1855" t="s">
        <v>55</v>
      </c>
      <c r="J595" s="1855" t="s">
        <v>5931</v>
      </c>
      <c r="K595" s="1855" t="s">
        <v>5932</v>
      </c>
      <c r="L595" s="1927">
        <v>3097.35</v>
      </c>
      <c r="M595" s="1881">
        <v>309.73</v>
      </c>
      <c r="N595" s="1855">
        <v>2020.12</v>
      </c>
      <c r="O595" s="1855" t="s">
        <v>5955</v>
      </c>
      <c r="P595" s="1855" t="s">
        <v>5934</v>
      </c>
      <c r="Q595" s="1883">
        <v>13306050175</v>
      </c>
      <c r="R595" s="1855" t="s">
        <v>5935</v>
      </c>
      <c r="S595" s="1855" t="s">
        <v>5872</v>
      </c>
      <c r="T595" s="1829"/>
      <c r="U595" s="1981"/>
    </row>
    <row r="596" spans="1:24" ht="18" customHeight="1">
      <c r="A596" s="1855"/>
      <c r="B596" s="1855" t="s">
        <v>6495</v>
      </c>
      <c r="C596" s="1855" t="s">
        <v>6496</v>
      </c>
      <c r="D596" s="1855" t="s">
        <v>6497</v>
      </c>
      <c r="E596" s="1855">
        <v>20</v>
      </c>
      <c r="F596" s="1837" t="s">
        <v>55</v>
      </c>
      <c r="G596" s="1855" t="s">
        <v>31</v>
      </c>
      <c r="H596" s="1855" t="s">
        <v>32</v>
      </c>
      <c r="I596" s="1855" t="s">
        <v>55</v>
      </c>
      <c r="J596" s="1855" t="s">
        <v>5931</v>
      </c>
      <c r="K596" s="1855" t="s">
        <v>5932</v>
      </c>
      <c r="L596" s="1927">
        <v>5663.73</v>
      </c>
      <c r="M596" s="1881">
        <v>566.37</v>
      </c>
      <c r="N596" s="1855">
        <v>2020.12</v>
      </c>
      <c r="O596" s="1855" t="s">
        <v>5955</v>
      </c>
      <c r="P596" s="1855" t="s">
        <v>5934</v>
      </c>
      <c r="Q596" s="1883">
        <v>13306050175</v>
      </c>
      <c r="R596" s="1855" t="s">
        <v>5935</v>
      </c>
      <c r="S596" s="1855" t="s">
        <v>5872</v>
      </c>
      <c r="T596" s="1829"/>
      <c r="U596" s="1981"/>
    </row>
    <row r="597" spans="1:24" ht="18" customHeight="1">
      <c r="A597" s="1855"/>
      <c r="B597" s="1855" t="s">
        <v>6495</v>
      </c>
      <c r="C597" s="1855" t="s">
        <v>6498</v>
      </c>
      <c r="D597" s="1855" t="s">
        <v>6497</v>
      </c>
      <c r="E597" s="1855">
        <v>10</v>
      </c>
      <c r="F597" s="1837" t="s">
        <v>55</v>
      </c>
      <c r="G597" s="1855" t="s">
        <v>31</v>
      </c>
      <c r="H597" s="1855" t="s">
        <v>32</v>
      </c>
      <c r="I597" s="1855" t="s">
        <v>55</v>
      </c>
      <c r="J597" s="1855" t="s">
        <v>5931</v>
      </c>
      <c r="K597" s="1855" t="s">
        <v>5932</v>
      </c>
      <c r="L597" s="1927">
        <v>3362.83</v>
      </c>
      <c r="M597" s="1881">
        <v>336.28</v>
      </c>
      <c r="N597" s="1855">
        <v>2020.12</v>
      </c>
      <c r="O597" s="1855" t="s">
        <v>5955</v>
      </c>
      <c r="P597" s="1855" t="s">
        <v>5934</v>
      </c>
      <c r="Q597" s="1883">
        <v>13306050175</v>
      </c>
      <c r="R597" s="1855" t="s">
        <v>5935</v>
      </c>
      <c r="S597" s="1855" t="s">
        <v>5872</v>
      </c>
      <c r="T597" s="1829"/>
      <c r="U597" s="1981"/>
    </row>
    <row r="598" spans="1:24" ht="18" customHeight="1">
      <c r="A598" s="1855"/>
      <c r="B598" s="1855" t="s">
        <v>6499</v>
      </c>
      <c r="C598" s="1855" t="s">
        <v>6500</v>
      </c>
      <c r="D598" s="1855" t="s">
        <v>6497</v>
      </c>
      <c r="E598" s="1855">
        <v>24</v>
      </c>
      <c r="F598" s="1837" t="s">
        <v>55</v>
      </c>
      <c r="G598" s="1855" t="s">
        <v>31</v>
      </c>
      <c r="H598" s="1855" t="s">
        <v>32</v>
      </c>
      <c r="I598" s="1855" t="s">
        <v>55</v>
      </c>
      <c r="J598" s="1855" t="s">
        <v>5931</v>
      </c>
      <c r="K598" s="1855" t="s">
        <v>5932</v>
      </c>
      <c r="L598" s="1927">
        <v>5946.9</v>
      </c>
      <c r="M598" s="1881">
        <v>594.69000000000005</v>
      </c>
      <c r="N598" s="1855">
        <v>2020.12</v>
      </c>
      <c r="O598" s="1855" t="s">
        <v>5955</v>
      </c>
      <c r="P598" s="1855" t="s">
        <v>5934</v>
      </c>
      <c r="Q598" s="1883">
        <v>13306050175</v>
      </c>
      <c r="R598" s="1855" t="s">
        <v>5935</v>
      </c>
      <c r="S598" s="1855" t="s">
        <v>5872</v>
      </c>
      <c r="T598" s="1829"/>
      <c r="U598" s="1981"/>
    </row>
    <row r="599" spans="1:24" ht="18" customHeight="1">
      <c r="A599" s="1982"/>
      <c r="B599" s="1855" t="s">
        <v>6501</v>
      </c>
      <c r="C599" s="1855" t="s">
        <v>6502</v>
      </c>
      <c r="D599" s="1855" t="s">
        <v>154</v>
      </c>
      <c r="E599" s="1855">
        <v>1</v>
      </c>
      <c r="F599" s="1855" t="s">
        <v>55</v>
      </c>
      <c r="G599" s="1855" t="s">
        <v>31</v>
      </c>
      <c r="H599" s="1855" t="s">
        <v>32</v>
      </c>
      <c r="I599" s="1855" t="s">
        <v>55</v>
      </c>
      <c r="J599" s="1855" t="s">
        <v>55</v>
      </c>
      <c r="K599" s="1855" t="s">
        <v>6168</v>
      </c>
      <c r="L599" s="1927">
        <v>31570.799999999999</v>
      </c>
      <c r="M599" s="1881">
        <v>7892.7</v>
      </c>
      <c r="N599" s="1984">
        <v>2019.11</v>
      </c>
      <c r="O599" s="1855" t="s">
        <v>6163</v>
      </c>
      <c r="P599" s="1837" t="s">
        <v>6164</v>
      </c>
      <c r="Q599" s="1883">
        <v>15834044896</v>
      </c>
      <c r="R599" s="1837" t="s">
        <v>6165</v>
      </c>
      <c r="S599" s="1855" t="s">
        <v>5872</v>
      </c>
      <c r="T599" s="1829"/>
      <c r="U599" s="1981"/>
    </row>
    <row r="600" spans="1:24" ht="18" customHeight="1">
      <c r="A600" s="1982"/>
      <c r="B600" s="1855" t="s">
        <v>6503</v>
      </c>
      <c r="C600" s="1855" t="s">
        <v>6504</v>
      </c>
      <c r="D600" s="1855" t="s">
        <v>154</v>
      </c>
      <c r="E600" s="1855">
        <v>1</v>
      </c>
      <c r="F600" s="1855" t="s">
        <v>55</v>
      </c>
      <c r="G600" s="1855" t="s">
        <v>31</v>
      </c>
      <c r="H600" s="1855" t="s">
        <v>32</v>
      </c>
      <c r="I600" s="1855" t="s">
        <v>55</v>
      </c>
      <c r="J600" s="1855" t="s">
        <v>55</v>
      </c>
      <c r="K600" s="1855" t="s">
        <v>6168</v>
      </c>
      <c r="L600" s="1927">
        <v>3008.85</v>
      </c>
      <c r="M600" s="1881">
        <v>752.21400000000006</v>
      </c>
      <c r="N600" s="1984">
        <v>2019.11</v>
      </c>
      <c r="O600" s="1855" t="s">
        <v>6163</v>
      </c>
      <c r="P600" s="1837" t="s">
        <v>6164</v>
      </c>
      <c r="Q600" s="1883">
        <v>15834044896</v>
      </c>
      <c r="R600" s="1837" t="s">
        <v>6165</v>
      </c>
      <c r="S600" s="1855" t="s">
        <v>5872</v>
      </c>
      <c r="T600" s="1829"/>
      <c r="U600" s="1981"/>
    </row>
    <row r="601" spans="1:24" ht="18" customHeight="1">
      <c r="A601" s="1982"/>
      <c r="B601" s="1855" t="s">
        <v>6482</v>
      </c>
      <c r="C601" s="1855" t="s">
        <v>254</v>
      </c>
      <c r="D601" s="1855" t="s">
        <v>1103</v>
      </c>
      <c r="E601" s="1855">
        <v>13.26</v>
      </c>
      <c r="F601" s="1855" t="s">
        <v>55</v>
      </c>
      <c r="G601" s="1855" t="s">
        <v>31</v>
      </c>
      <c r="H601" s="1855" t="s">
        <v>32</v>
      </c>
      <c r="I601" s="1855" t="s">
        <v>55</v>
      </c>
      <c r="J601" s="1855" t="s">
        <v>55</v>
      </c>
      <c r="K601" s="1855" t="s">
        <v>6168</v>
      </c>
      <c r="L601" s="1927">
        <v>1642.83</v>
      </c>
      <c r="M601" s="1881">
        <v>410.69400000000002</v>
      </c>
      <c r="N601" s="1984">
        <v>2019.11</v>
      </c>
      <c r="O601" s="1855" t="s">
        <v>6163</v>
      </c>
      <c r="P601" s="1837" t="s">
        <v>6164</v>
      </c>
      <c r="Q601" s="1883">
        <v>15834044896</v>
      </c>
      <c r="R601" s="1837" t="s">
        <v>6165</v>
      </c>
      <c r="S601" s="1855" t="s">
        <v>5872</v>
      </c>
      <c r="T601" s="1829"/>
      <c r="U601" s="1981"/>
    </row>
    <row r="602" spans="1:24" ht="18" customHeight="1">
      <c r="A602" s="1834"/>
      <c r="B602" s="1855" t="s">
        <v>6505</v>
      </c>
      <c r="C602" s="1855" t="s">
        <v>6506</v>
      </c>
      <c r="D602" s="1855" t="s">
        <v>161</v>
      </c>
      <c r="E602" s="1855">
        <v>190</v>
      </c>
      <c r="F602" s="1855" t="s">
        <v>55</v>
      </c>
      <c r="G602" s="1855" t="s">
        <v>31</v>
      </c>
      <c r="H602" s="1855" t="s">
        <v>32</v>
      </c>
      <c r="I602" s="1855" t="s">
        <v>55</v>
      </c>
      <c r="J602" s="1855" t="s">
        <v>55</v>
      </c>
      <c r="K602" s="1855" t="s">
        <v>6168</v>
      </c>
      <c r="L602" s="1927">
        <v>20176.990000000002</v>
      </c>
      <c r="M602" s="1881">
        <v>5044.24</v>
      </c>
      <c r="N602" s="1984">
        <v>2019.11</v>
      </c>
      <c r="O602" s="1855" t="s">
        <v>6163</v>
      </c>
      <c r="P602" s="1837" t="s">
        <v>6164</v>
      </c>
      <c r="Q602" s="1883">
        <v>15834044896</v>
      </c>
      <c r="R602" s="1837" t="s">
        <v>6165</v>
      </c>
      <c r="S602" s="1855" t="s">
        <v>5872</v>
      </c>
      <c r="T602" s="1829"/>
      <c r="U602" s="1981"/>
      <c r="W602" s="1986"/>
      <c r="X602" s="1986"/>
    </row>
    <row r="603" spans="1:24" ht="18" customHeight="1">
      <c r="A603" s="1834"/>
      <c r="B603" s="1987" t="s">
        <v>1356</v>
      </c>
      <c r="C603" s="1987" t="s">
        <v>6507</v>
      </c>
      <c r="D603" s="1987" t="s">
        <v>1103</v>
      </c>
      <c r="E603" s="1855"/>
      <c r="F603" s="1988">
        <v>422</v>
      </c>
      <c r="G603" s="1855" t="s">
        <v>31</v>
      </c>
      <c r="H603" s="1855" t="s">
        <v>32</v>
      </c>
      <c r="I603" s="1855" t="s">
        <v>55</v>
      </c>
      <c r="J603" s="1855" t="s">
        <v>55</v>
      </c>
      <c r="K603" s="1855" t="s">
        <v>55</v>
      </c>
      <c r="L603" s="1927">
        <v>69630</v>
      </c>
      <c r="M603" s="1881">
        <v>17407.5</v>
      </c>
      <c r="N603" s="1984" t="s">
        <v>6508</v>
      </c>
      <c r="O603" s="1855" t="s">
        <v>6509</v>
      </c>
      <c r="P603" s="1837" t="s">
        <v>6510</v>
      </c>
      <c r="Q603" s="1989">
        <v>15534333566</v>
      </c>
      <c r="R603" s="1837" t="s">
        <v>6511</v>
      </c>
      <c r="S603" s="1855" t="s">
        <v>5872</v>
      </c>
      <c r="T603" s="1829"/>
      <c r="U603" s="1990">
        <f>M603/L603</f>
        <v>0.25</v>
      </c>
      <c r="V603" s="1986"/>
      <c r="W603" s="1986"/>
      <c r="X603" s="1986"/>
    </row>
    <row r="604" spans="1:24" ht="18" customHeight="1">
      <c r="A604" s="1834"/>
      <c r="B604" s="1987" t="s">
        <v>1356</v>
      </c>
      <c r="C604" s="1987" t="s">
        <v>6512</v>
      </c>
      <c r="D604" s="1987" t="s">
        <v>1103</v>
      </c>
      <c r="E604" s="1855"/>
      <c r="F604" s="1988">
        <v>144</v>
      </c>
      <c r="G604" s="1855" t="s">
        <v>31</v>
      </c>
      <c r="H604" s="1855" t="s">
        <v>32</v>
      </c>
      <c r="I604" s="1855" t="s">
        <v>55</v>
      </c>
      <c r="J604" s="1855" t="s">
        <v>55</v>
      </c>
      <c r="K604" s="1855" t="s">
        <v>55</v>
      </c>
      <c r="L604" s="1927">
        <v>23760</v>
      </c>
      <c r="M604" s="1881">
        <v>5940</v>
      </c>
      <c r="N604" s="1984">
        <v>2020.09</v>
      </c>
      <c r="O604" s="1855" t="s">
        <v>6509</v>
      </c>
      <c r="P604" s="1837" t="s">
        <v>6510</v>
      </c>
      <c r="Q604" s="1989">
        <v>15534333566</v>
      </c>
      <c r="R604" s="1837" t="s">
        <v>6511</v>
      </c>
      <c r="S604" s="1855" t="s">
        <v>5872</v>
      </c>
      <c r="T604" s="1829"/>
      <c r="U604" s="1990">
        <f>M604/L604</f>
        <v>0.25</v>
      </c>
      <c r="V604" s="1986"/>
      <c r="W604" s="1986"/>
      <c r="X604" s="1986"/>
    </row>
    <row r="605" spans="1:24" ht="18" customHeight="1">
      <c r="A605" s="1855"/>
      <c r="B605" s="1836" t="s">
        <v>6513</v>
      </c>
      <c r="C605" s="1835" t="s">
        <v>1246</v>
      </c>
      <c r="D605" s="1835" t="s">
        <v>154</v>
      </c>
      <c r="E605" s="1970">
        <v>1</v>
      </c>
      <c r="F605" s="1855" t="s">
        <v>55</v>
      </c>
      <c r="G605" s="1926" t="s">
        <v>31</v>
      </c>
      <c r="H605" s="1926" t="s">
        <v>32</v>
      </c>
      <c r="I605" s="1855" t="s">
        <v>55</v>
      </c>
      <c r="J605" s="1855" t="s">
        <v>55</v>
      </c>
      <c r="K605" s="1855" t="s">
        <v>6353</v>
      </c>
      <c r="L605" s="1927">
        <v>5940.59</v>
      </c>
      <c r="M605" s="1881">
        <v>3089.1068</v>
      </c>
      <c r="N605" s="1855">
        <v>2020.12</v>
      </c>
      <c r="O605" s="1855" t="s">
        <v>5990</v>
      </c>
      <c r="P605" s="1837" t="s">
        <v>5983</v>
      </c>
      <c r="Q605" s="1883">
        <v>13834686587</v>
      </c>
      <c r="R605" s="1837" t="s">
        <v>5984</v>
      </c>
      <c r="S605" s="1855" t="s">
        <v>5872</v>
      </c>
      <c r="T605" s="1829"/>
      <c r="U605" s="1853"/>
    </row>
    <row r="606" spans="1:24" ht="18" customHeight="1">
      <c r="A606" s="1855"/>
      <c r="B606" s="1836" t="s">
        <v>1356</v>
      </c>
      <c r="C606" s="1835" t="s">
        <v>2116</v>
      </c>
      <c r="D606" s="1835" t="s">
        <v>2352</v>
      </c>
      <c r="E606" s="1970">
        <v>25</v>
      </c>
      <c r="F606" s="1855" t="s">
        <v>55</v>
      </c>
      <c r="G606" s="1926" t="s">
        <v>31</v>
      </c>
      <c r="H606" s="1926" t="s">
        <v>32</v>
      </c>
      <c r="I606" s="1855" t="s">
        <v>55</v>
      </c>
      <c r="J606" s="1855" t="s">
        <v>55</v>
      </c>
      <c r="K606" s="1855" t="s">
        <v>6353</v>
      </c>
      <c r="L606" s="1927">
        <v>2920.79</v>
      </c>
      <c r="M606" s="1881">
        <v>1518.81</v>
      </c>
      <c r="N606" s="1855">
        <v>2020.12</v>
      </c>
      <c r="O606" s="1855" t="s">
        <v>5990</v>
      </c>
      <c r="P606" s="1837" t="s">
        <v>5983</v>
      </c>
      <c r="Q606" s="1883">
        <v>13834686587</v>
      </c>
      <c r="R606" s="1837" t="s">
        <v>5984</v>
      </c>
      <c r="S606" s="1855" t="s">
        <v>5872</v>
      </c>
      <c r="T606" s="1829"/>
      <c r="U606" s="1853"/>
    </row>
    <row r="607" spans="1:24" ht="18" customHeight="1">
      <c r="A607" s="1855"/>
      <c r="B607" s="1836" t="s">
        <v>6514</v>
      </c>
      <c r="C607" s="1835" t="s">
        <v>6515</v>
      </c>
      <c r="D607" s="1835" t="s">
        <v>154</v>
      </c>
      <c r="E607" s="1855">
        <v>1</v>
      </c>
      <c r="F607" s="1855" t="s">
        <v>55</v>
      </c>
      <c r="G607" s="1855" t="s">
        <v>31</v>
      </c>
      <c r="H607" s="1855" t="s">
        <v>32</v>
      </c>
      <c r="I607" s="1855" t="s">
        <v>55</v>
      </c>
      <c r="J607" s="1855" t="s">
        <v>55</v>
      </c>
      <c r="K607" s="1855" t="s">
        <v>6516</v>
      </c>
      <c r="L607" s="1927">
        <v>15486.725663716799</v>
      </c>
      <c r="M607" s="1881">
        <v>10530.973451327434</v>
      </c>
      <c r="N607" s="1855" t="s">
        <v>6312</v>
      </c>
      <c r="O607" s="1855" t="s">
        <v>5990</v>
      </c>
      <c r="P607" s="1837" t="s">
        <v>5983</v>
      </c>
      <c r="Q607" s="1883">
        <v>13834686587</v>
      </c>
      <c r="R607" s="1837" t="s">
        <v>5984</v>
      </c>
      <c r="S607" s="1855" t="s">
        <v>5872</v>
      </c>
      <c r="T607" s="1829"/>
      <c r="U607" s="1853"/>
      <c r="V607" s="1986"/>
    </row>
    <row r="608" spans="1:24" ht="18" customHeight="1">
      <c r="A608" s="1855"/>
      <c r="B608" s="1836" t="s">
        <v>6517</v>
      </c>
      <c r="C608" s="1835" t="s">
        <v>6515</v>
      </c>
      <c r="D608" s="1835" t="s">
        <v>154</v>
      </c>
      <c r="E608" s="1855">
        <v>1</v>
      </c>
      <c r="F608" s="1855" t="s">
        <v>55</v>
      </c>
      <c r="G608" s="1855" t="s">
        <v>31</v>
      </c>
      <c r="H608" s="1855" t="s">
        <v>32</v>
      </c>
      <c r="I608" s="1855" t="s">
        <v>55</v>
      </c>
      <c r="J608" s="1855" t="s">
        <v>55</v>
      </c>
      <c r="K608" s="1855" t="s">
        <v>6516</v>
      </c>
      <c r="L608" s="1927">
        <v>16548.672566371701</v>
      </c>
      <c r="M608" s="1881">
        <v>11253.097345132745</v>
      </c>
      <c r="N608" s="1855" t="s">
        <v>6312</v>
      </c>
      <c r="O608" s="1855" t="s">
        <v>5990</v>
      </c>
      <c r="P608" s="1837" t="s">
        <v>5983</v>
      </c>
      <c r="Q608" s="1883">
        <v>13834686587</v>
      </c>
      <c r="R608" s="1837" t="s">
        <v>5984</v>
      </c>
      <c r="S608" s="1855" t="s">
        <v>5872</v>
      </c>
      <c r="T608" s="1829"/>
      <c r="U608" s="1853"/>
      <c r="V608" s="1986"/>
    </row>
    <row r="609" spans="1:22" ht="18" customHeight="1">
      <c r="A609" s="1855"/>
      <c r="B609" s="1836" t="s">
        <v>6518</v>
      </c>
      <c r="C609" s="1835" t="s">
        <v>6515</v>
      </c>
      <c r="D609" s="1835" t="s">
        <v>154</v>
      </c>
      <c r="E609" s="1855">
        <v>1</v>
      </c>
      <c r="F609" s="1855" t="s">
        <v>55</v>
      </c>
      <c r="G609" s="1855" t="s">
        <v>31</v>
      </c>
      <c r="H609" s="1855" t="s">
        <v>32</v>
      </c>
      <c r="I609" s="1855" t="s">
        <v>55</v>
      </c>
      <c r="J609" s="1855" t="s">
        <v>55</v>
      </c>
      <c r="K609" s="1855" t="s">
        <v>6516</v>
      </c>
      <c r="L609" s="1927">
        <v>25221.238938053099</v>
      </c>
      <c r="M609" s="1881">
        <v>17150.442477876109</v>
      </c>
      <c r="N609" s="1855" t="s">
        <v>6312</v>
      </c>
      <c r="O609" s="1855" t="s">
        <v>5990</v>
      </c>
      <c r="P609" s="1837" t="s">
        <v>5983</v>
      </c>
      <c r="Q609" s="1883">
        <v>13834686587</v>
      </c>
      <c r="R609" s="1837" t="s">
        <v>5984</v>
      </c>
      <c r="S609" s="1855" t="s">
        <v>5872</v>
      </c>
      <c r="T609" s="1829"/>
      <c r="U609" s="1853"/>
      <c r="V609" s="1986"/>
    </row>
    <row r="610" spans="1:22" ht="18" customHeight="1">
      <c r="A610" s="1855"/>
      <c r="B610" s="1836" t="s">
        <v>6519</v>
      </c>
      <c r="C610" s="1835" t="s">
        <v>6515</v>
      </c>
      <c r="D610" s="1835" t="s">
        <v>154</v>
      </c>
      <c r="E610" s="1855">
        <v>1</v>
      </c>
      <c r="F610" s="1855" t="s">
        <v>55</v>
      </c>
      <c r="G610" s="1855" t="s">
        <v>31</v>
      </c>
      <c r="H610" s="1855" t="s">
        <v>32</v>
      </c>
      <c r="I610" s="1855" t="s">
        <v>55</v>
      </c>
      <c r="J610" s="1855" t="s">
        <v>55</v>
      </c>
      <c r="K610" s="1855" t="s">
        <v>6516</v>
      </c>
      <c r="L610" s="1927">
        <v>15929.203539823</v>
      </c>
      <c r="M610" s="1881">
        <v>10831.858407079646</v>
      </c>
      <c r="N610" s="1984" t="s">
        <v>6312</v>
      </c>
      <c r="O610" s="1855" t="s">
        <v>5990</v>
      </c>
      <c r="P610" s="1837" t="s">
        <v>5983</v>
      </c>
      <c r="Q610" s="1883">
        <v>13834686587</v>
      </c>
      <c r="R610" s="1837" t="s">
        <v>5984</v>
      </c>
      <c r="S610" s="1855" t="s">
        <v>5872</v>
      </c>
      <c r="T610" s="1829"/>
      <c r="U610" s="1853"/>
      <c r="V610" s="1986"/>
    </row>
    <row r="611" spans="1:22" ht="18" customHeight="1">
      <c r="A611" s="1855"/>
      <c r="B611" s="1836" t="s">
        <v>6520</v>
      </c>
      <c r="C611" s="1835" t="s">
        <v>6515</v>
      </c>
      <c r="D611" s="1835" t="s">
        <v>154</v>
      </c>
      <c r="E611" s="1855">
        <v>1</v>
      </c>
      <c r="F611" s="1855" t="s">
        <v>55</v>
      </c>
      <c r="G611" s="1855" t="s">
        <v>31</v>
      </c>
      <c r="H611" s="1855" t="s">
        <v>32</v>
      </c>
      <c r="I611" s="1855" t="s">
        <v>55</v>
      </c>
      <c r="J611" s="1855" t="s">
        <v>55</v>
      </c>
      <c r="K611" s="1855" t="s">
        <v>6516</v>
      </c>
      <c r="L611" s="1927">
        <v>16548.672566371701</v>
      </c>
      <c r="M611" s="1881">
        <v>11253.097345132745</v>
      </c>
      <c r="N611" s="1984" t="s">
        <v>6312</v>
      </c>
      <c r="O611" s="1855" t="s">
        <v>5990</v>
      </c>
      <c r="P611" s="1837" t="s">
        <v>5983</v>
      </c>
      <c r="Q611" s="1883">
        <v>13834686587</v>
      </c>
      <c r="R611" s="1837" t="s">
        <v>5984</v>
      </c>
      <c r="S611" s="1855" t="s">
        <v>5872</v>
      </c>
      <c r="T611" s="1829"/>
      <c r="U611" s="1853"/>
      <c r="V611" s="1986"/>
    </row>
    <row r="612" spans="1:22" ht="18" customHeight="1">
      <c r="A612" s="1855"/>
      <c r="B612" s="1836" t="s">
        <v>6521</v>
      </c>
      <c r="C612" s="1835" t="s">
        <v>6515</v>
      </c>
      <c r="D612" s="1835" t="s">
        <v>154</v>
      </c>
      <c r="E612" s="1855">
        <v>1</v>
      </c>
      <c r="F612" s="1855" t="s">
        <v>55</v>
      </c>
      <c r="G612" s="1855" t="s">
        <v>31</v>
      </c>
      <c r="H612" s="1855" t="s">
        <v>32</v>
      </c>
      <c r="I612" s="1855" t="s">
        <v>55</v>
      </c>
      <c r="J612" s="1855" t="s">
        <v>55</v>
      </c>
      <c r="K612" s="1855" t="s">
        <v>6516</v>
      </c>
      <c r="L612" s="1927">
        <v>16548.672566371701</v>
      </c>
      <c r="M612" s="1881">
        <v>11253.097345132745</v>
      </c>
      <c r="N612" s="1984" t="s">
        <v>6312</v>
      </c>
      <c r="O612" s="1855" t="s">
        <v>5990</v>
      </c>
      <c r="P612" s="1837" t="s">
        <v>5983</v>
      </c>
      <c r="Q612" s="1883">
        <v>13834686587</v>
      </c>
      <c r="R612" s="1837" t="s">
        <v>5984</v>
      </c>
      <c r="S612" s="1855" t="s">
        <v>5872</v>
      </c>
      <c r="T612" s="1829"/>
      <c r="U612" s="1853"/>
      <c r="V612" s="1986"/>
    </row>
    <row r="613" spans="1:22" ht="18" customHeight="1">
      <c r="A613" s="1855"/>
      <c r="B613" s="1836" t="s">
        <v>6522</v>
      </c>
      <c r="C613" s="1835" t="s">
        <v>6515</v>
      </c>
      <c r="D613" s="1835" t="s">
        <v>154</v>
      </c>
      <c r="E613" s="1855">
        <v>1</v>
      </c>
      <c r="F613" s="1855" t="s">
        <v>55</v>
      </c>
      <c r="G613" s="1855" t="s">
        <v>31</v>
      </c>
      <c r="H613" s="1855" t="s">
        <v>32</v>
      </c>
      <c r="I613" s="1855" t="s">
        <v>55</v>
      </c>
      <c r="J613" s="1855" t="s">
        <v>55</v>
      </c>
      <c r="K613" s="1855" t="s">
        <v>6516</v>
      </c>
      <c r="L613" s="1927">
        <v>16548.672566371701</v>
      </c>
      <c r="M613" s="1881">
        <v>11253.097345132745</v>
      </c>
      <c r="N613" s="1984" t="s">
        <v>6312</v>
      </c>
      <c r="O613" s="1855" t="s">
        <v>5990</v>
      </c>
      <c r="P613" s="1837" t="s">
        <v>5983</v>
      </c>
      <c r="Q613" s="1883">
        <v>13834686587</v>
      </c>
      <c r="R613" s="1837" t="s">
        <v>5984</v>
      </c>
      <c r="S613" s="1855" t="s">
        <v>5872</v>
      </c>
      <c r="T613" s="1829"/>
      <c r="U613" s="1853"/>
      <c r="V613" s="1986"/>
    </row>
    <row r="614" spans="1:22" ht="18" customHeight="1">
      <c r="A614" s="1855"/>
      <c r="B614" s="1836" t="s">
        <v>6523</v>
      </c>
      <c r="C614" s="1835" t="s">
        <v>6515</v>
      </c>
      <c r="D614" s="1835" t="s">
        <v>154</v>
      </c>
      <c r="E614" s="1855">
        <v>1</v>
      </c>
      <c r="F614" s="1855" t="s">
        <v>55</v>
      </c>
      <c r="G614" s="1855" t="s">
        <v>31</v>
      </c>
      <c r="H614" s="1855" t="s">
        <v>32</v>
      </c>
      <c r="I614" s="1855" t="s">
        <v>55</v>
      </c>
      <c r="J614" s="1855" t="s">
        <v>55</v>
      </c>
      <c r="K614" s="1855" t="s">
        <v>6516</v>
      </c>
      <c r="L614" s="1927">
        <v>16548.672566371701</v>
      </c>
      <c r="M614" s="1881">
        <v>11253.097345132745</v>
      </c>
      <c r="N614" s="1984" t="s">
        <v>6312</v>
      </c>
      <c r="O614" s="1855" t="s">
        <v>5990</v>
      </c>
      <c r="P614" s="1837" t="s">
        <v>5983</v>
      </c>
      <c r="Q614" s="1883">
        <v>13834686587</v>
      </c>
      <c r="R614" s="1837" t="s">
        <v>5984</v>
      </c>
      <c r="S614" s="1855" t="s">
        <v>5872</v>
      </c>
      <c r="T614" s="1829"/>
      <c r="U614" s="1853"/>
      <c r="V614" s="1986"/>
    </row>
    <row r="615" spans="1:22" ht="18" customHeight="1">
      <c r="A615" s="1855"/>
      <c r="B615" s="1836" t="s">
        <v>6524</v>
      </c>
      <c r="C615" s="1835" t="s">
        <v>6525</v>
      </c>
      <c r="D615" s="1835" t="s">
        <v>154</v>
      </c>
      <c r="E615" s="1855">
        <v>1</v>
      </c>
      <c r="F615" s="1855" t="s">
        <v>55</v>
      </c>
      <c r="G615" s="1855" t="s">
        <v>31</v>
      </c>
      <c r="H615" s="1855" t="s">
        <v>32</v>
      </c>
      <c r="I615" s="1855" t="s">
        <v>55</v>
      </c>
      <c r="J615" s="1855" t="s">
        <v>55</v>
      </c>
      <c r="K615" s="1855" t="s">
        <v>6516</v>
      </c>
      <c r="L615" s="1927">
        <v>8141.5929203539799</v>
      </c>
      <c r="M615" s="1881">
        <v>5536.283185840708</v>
      </c>
      <c r="N615" s="1984" t="s">
        <v>6312</v>
      </c>
      <c r="O615" s="1855" t="s">
        <v>5990</v>
      </c>
      <c r="P615" s="1837" t="s">
        <v>5983</v>
      </c>
      <c r="Q615" s="1883">
        <v>13834686587</v>
      </c>
      <c r="R615" s="1837" t="s">
        <v>5984</v>
      </c>
      <c r="S615" s="1855" t="s">
        <v>5872</v>
      </c>
      <c r="T615" s="1829"/>
      <c r="U615" s="1853"/>
      <c r="V615" s="1986"/>
    </row>
    <row r="616" spans="1:22" ht="18" customHeight="1">
      <c r="A616" s="1855"/>
      <c r="B616" s="1836" t="s">
        <v>6526</v>
      </c>
      <c r="C616" s="1835" t="s">
        <v>6527</v>
      </c>
      <c r="D616" s="1835" t="s">
        <v>154</v>
      </c>
      <c r="E616" s="1855">
        <v>1</v>
      </c>
      <c r="F616" s="1855" t="s">
        <v>55</v>
      </c>
      <c r="G616" s="1855" t="s">
        <v>31</v>
      </c>
      <c r="H616" s="1855" t="s">
        <v>32</v>
      </c>
      <c r="I616" s="1855" t="s">
        <v>55</v>
      </c>
      <c r="J616" s="1855" t="s">
        <v>55</v>
      </c>
      <c r="K616" s="1855" t="s">
        <v>6516</v>
      </c>
      <c r="L616" s="1927">
        <v>9292.0300000000007</v>
      </c>
      <c r="M616" s="1881">
        <v>6318.5804000000007</v>
      </c>
      <c r="N616" s="1984" t="s">
        <v>6312</v>
      </c>
      <c r="O616" s="1855" t="s">
        <v>5990</v>
      </c>
      <c r="P616" s="1837" t="s">
        <v>5983</v>
      </c>
      <c r="Q616" s="1883">
        <v>13834686587</v>
      </c>
      <c r="R616" s="1837" t="s">
        <v>5984</v>
      </c>
      <c r="S616" s="1855" t="s">
        <v>5872</v>
      </c>
      <c r="T616" s="1829"/>
      <c r="U616" s="1853"/>
      <c r="V616" s="1986"/>
    </row>
    <row r="617" spans="1:22" ht="18" customHeight="1">
      <c r="A617" s="1855"/>
      <c r="B617" s="1836" t="s">
        <v>6528</v>
      </c>
      <c r="C617" s="1835" t="s">
        <v>6529</v>
      </c>
      <c r="D617" s="1835" t="s">
        <v>154</v>
      </c>
      <c r="E617" s="1855">
        <v>1</v>
      </c>
      <c r="F617" s="1855" t="s">
        <v>55</v>
      </c>
      <c r="G617" s="1855" t="s">
        <v>31</v>
      </c>
      <c r="H617" s="1855" t="s">
        <v>32</v>
      </c>
      <c r="I617" s="1855" t="s">
        <v>55</v>
      </c>
      <c r="J617" s="1855" t="s">
        <v>55</v>
      </c>
      <c r="K617" s="1855" t="s">
        <v>6516</v>
      </c>
      <c r="L617" s="1927">
        <v>18849.557522123901</v>
      </c>
      <c r="M617" s="1881">
        <v>12817.699115044248</v>
      </c>
      <c r="N617" s="1984" t="s">
        <v>6312</v>
      </c>
      <c r="O617" s="1855" t="s">
        <v>5990</v>
      </c>
      <c r="P617" s="1837" t="s">
        <v>5983</v>
      </c>
      <c r="Q617" s="1883">
        <v>13834686587</v>
      </c>
      <c r="R617" s="1837" t="s">
        <v>5984</v>
      </c>
      <c r="S617" s="1855" t="s">
        <v>5872</v>
      </c>
      <c r="T617" s="1829"/>
      <c r="U617" s="1853"/>
      <c r="V617" s="1986"/>
    </row>
    <row r="618" spans="1:22" ht="18" customHeight="1">
      <c r="A618" s="1855"/>
      <c r="B618" s="1836" t="s">
        <v>6530</v>
      </c>
      <c r="C618" s="1835" t="s">
        <v>6531</v>
      </c>
      <c r="D618" s="1835" t="s">
        <v>154</v>
      </c>
      <c r="E618" s="1855">
        <v>1</v>
      </c>
      <c r="F618" s="1855" t="s">
        <v>55</v>
      </c>
      <c r="G618" s="1855" t="s">
        <v>31</v>
      </c>
      <c r="H618" s="1855" t="s">
        <v>32</v>
      </c>
      <c r="I618" s="1855" t="s">
        <v>55</v>
      </c>
      <c r="J618" s="1855" t="s">
        <v>55</v>
      </c>
      <c r="K618" s="1855" t="s">
        <v>6516</v>
      </c>
      <c r="L618" s="1927">
        <v>14601.7699115044</v>
      </c>
      <c r="M618" s="1881">
        <v>9929.2035398230109</v>
      </c>
      <c r="N618" s="1984" t="s">
        <v>6312</v>
      </c>
      <c r="O618" s="1855" t="s">
        <v>5990</v>
      </c>
      <c r="P618" s="1837" t="s">
        <v>5983</v>
      </c>
      <c r="Q618" s="1883">
        <v>13834686587</v>
      </c>
      <c r="R618" s="1837" t="s">
        <v>5984</v>
      </c>
      <c r="S618" s="1855" t="s">
        <v>5872</v>
      </c>
      <c r="T618" s="1829"/>
      <c r="U618" s="1853"/>
      <c r="V618" s="1986"/>
    </row>
    <row r="619" spans="1:22" ht="18" customHeight="1">
      <c r="A619" s="1855"/>
      <c r="B619" s="1836" t="s">
        <v>6532</v>
      </c>
      <c r="C619" s="1835" t="s">
        <v>6533</v>
      </c>
      <c r="D619" s="1835" t="s">
        <v>154</v>
      </c>
      <c r="E619" s="1855">
        <v>1</v>
      </c>
      <c r="F619" s="1855" t="s">
        <v>55</v>
      </c>
      <c r="G619" s="1855" t="s">
        <v>31</v>
      </c>
      <c r="H619" s="1855" t="s">
        <v>32</v>
      </c>
      <c r="I619" s="1855" t="s">
        <v>55</v>
      </c>
      <c r="J619" s="1855" t="s">
        <v>55</v>
      </c>
      <c r="K619" s="1855" t="s">
        <v>6516</v>
      </c>
      <c r="L619" s="1927">
        <v>16548.672566371701</v>
      </c>
      <c r="M619" s="1881">
        <v>11253.097345132745</v>
      </c>
      <c r="N619" s="1984" t="s">
        <v>6312</v>
      </c>
      <c r="O619" s="1855" t="s">
        <v>5990</v>
      </c>
      <c r="P619" s="1837" t="s">
        <v>5983</v>
      </c>
      <c r="Q619" s="1883">
        <v>13834686587</v>
      </c>
      <c r="R619" s="1837" t="s">
        <v>5984</v>
      </c>
      <c r="S619" s="1855" t="s">
        <v>5872</v>
      </c>
      <c r="T619" s="1829"/>
      <c r="U619" s="1853"/>
      <c r="V619" s="1986"/>
    </row>
    <row r="620" spans="1:22" ht="18" customHeight="1">
      <c r="A620" s="1855"/>
      <c r="B620" s="1836" t="s">
        <v>6534</v>
      </c>
      <c r="C620" s="1835" t="s">
        <v>6535</v>
      </c>
      <c r="D620" s="1835" t="s">
        <v>154</v>
      </c>
      <c r="E620" s="1855">
        <v>1</v>
      </c>
      <c r="F620" s="1855" t="s">
        <v>55</v>
      </c>
      <c r="G620" s="1855" t="s">
        <v>31</v>
      </c>
      <c r="H620" s="1855" t="s">
        <v>32</v>
      </c>
      <c r="I620" s="1855" t="s">
        <v>55</v>
      </c>
      <c r="J620" s="1855" t="s">
        <v>55</v>
      </c>
      <c r="K620" s="1855" t="s">
        <v>6516</v>
      </c>
      <c r="L620" s="1927">
        <v>9557.5221238938102</v>
      </c>
      <c r="M620" s="1881">
        <v>6499.1150442477883</v>
      </c>
      <c r="N620" s="1984" t="s">
        <v>6312</v>
      </c>
      <c r="O620" s="1855" t="s">
        <v>5990</v>
      </c>
      <c r="P620" s="1837" t="s">
        <v>5983</v>
      </c>
      <c r="Q620" s="1883">
        <v>13834686587</v>
      </c>
      <c r="R620" s="1837" t="s">
        <v>5984</v>
      </c>
      <c r="S620" s="1855" t="s">
        <v>5872</v>
      </c>
      <c r="T620" s="1829"/>
      <c r="U620" s="1853"/>
      <c r="V620" s="1986"/>
    </row>
    <row r="621" spans="1:22" ht="18" customHeight="1">
      <c r="A621" s="1855"/>
      <c r="B621" s="1836" t="s">
        <v>6536</v>
      </c>
      <c r="C621" s="1835" t="s">
        <v>6537</v>
      </c>
      <c r="D621" s="1835" t="s">
        <v>154</v>
      </c>
      <c r="E621" s="1855">
        <v>1</v>
      </c>
      <c r="F621" s="1855" t="s">
        <v>55</v>
      </c>
      <c r="G621" s="1855" t="s">
        <v>31</v>
      </c>
      <c r="H621" s="1855" t="s">
        <v>32</v>
      </c>
      <c r="I621" s="1855" t="s">
        <v>55</v>
      </c>
      <c r="J621" s="1855" t="s">
        <v>55</v>
      </c>
      <c r="K621" s="1855" t="s">
        <v>6516</v>
      </c>
      <c r="L621" s="1927">
        <v>4928.33</v>
      </c>
      <c r="M621" s="1881">
        <v>3351.2644</v>
      </c>
      <c r="N621" s="1984" t="s">
        <v>6312</v>
      </c>
      <c r="O621" s="1855" t="s">
        <v>5990</v>
      </c>
      <c r="P621" s="1837" t="s">
        <v>5983</v>
      </c>
      <c r="Q621" s="1883">
        <v>13834686587</v>
      </c>
      <c r="R621" s="1837" t="s">
        <v>5984</v>
      </c>
      <c r="S621" s="1855" t="s">
        <v>5872</v>
      </c>
      <c r="T621" s="1829"/>
      <c r="U621" s="1853"/>
      <c r="V621" s="1986"/>
    </row>
    <row r="622" spans="1:22" ht="18" customHeight="1">
      <c r="A622" s="1855"/>
      <c r="B622" s="1836" t="s">
        <v>6538</v>
      </c>
      <c r="C622" s="1835" t="s">
        <v>6539</v>
      </c>
      <c r="D622" s="1835" t="s">
        <v>65</v>
      </c>
      <c r="E622" s="1855">
        <v>2</v>
      </c>
      <c r="F622" s="1855" t="s">
        <v>55</v>
      </c>
      <c r="G622" s="1855" t="s">
        <v>31</v>
      </c>
      <c r="H622" s="1855" t="s">
        <v>32</v>
      </c>
      <c r="I622" s="1855" t="s">
        <v>55</v>
      </c>
      <c r="J622" s="1855" t="s">
        <v>55</v>
      </c>
      <c r="K622" s="1855" t="s">
        <v>6540</v>
      </c>
      <c r="L622" s="1927">
        <v>57203.88</v>
      </c>
      <c r="M622" s="1881">
        <v>38898.638399999996</v>
      </c>
      <c r="N622" s="1984">
        <v>2020.11</v>
      </c>
      <c r="O622" s="1855" t="s">
        <v>5990</v>
      </c>
      <c r="P622" s="1837" t="s">
        <v>5983</v>
      </c>
      <c r="Q622" s="1883">
        <v>13834686587</v>
      </c>
      <c r="R622" s="1837" t="s">
        <v>5984</v>
      </c>
      <c r="S622" s="1855" t="s">
        <v>5872</v>
      </c>
      <c r="T622" s="1829"/>
      <c r="U622" s="1853"/>
      <c r="V622" s="1986"/>
    </row>
    <row r="623" spans="1:22" ht="18" customHeight="1">
      <c r="A623" s="1855"/>
      <c r="B623" s="1836" t="s">
        <v>1325</v>
      </c>
      <c r="C623" s="1835" t="s">
        <v>6541</v>
      </c>
      <c r="D623" s="1835" t="s">
        <v>65</v>
      </c>
      <c r="E623" s="1855">
        <v>2</v>
      </c>
      <c r="F623" s="1855" t="s">
        <v>55</v>
      </c>
      <c r="G623" s="1855" t="s">
        <v>31</v>
      </c>
      <c r="H623" s="1855" t="s">
        <v>32</v>
      </c>
      <c r="I623" s="1855" t="s">
        <v>55</v>
      </c>
      <c r="J623" s="1855" t="s">
        <v>55</v>
      </c>
      <c r="K623" s="1855" t="s">
        <v>6540</v>
      </c>
      <c r="L623" s="1927">
        <v>57669.9</v>
      </c>
      <c r="M623" s="1881">
        <v>39215.525200000004</v>
      </c>
      <c r="N623" s="1984">
        <v>2020.11</v>
      </c>
      <c r="O623" s="1855" t="s">
        <v>5990</v>
      </c>
      <c r="P623" s="1837" t="s">
        <v>5983</v>
      </c>
      <c r="Q623" s="1883">
        <v>13834686587</v>
      </c>
      <c r="R623" s="1837" t="s">
        <v>5984</v>
      </c>
      <c r="S623" s="1855" t="s">
        <v>5872</v>
      </c>
      <c r="T623" s="1829"/>
      <c r="U623" s="1853"/>
      <c r="V623" s="1986"/>
    </row>
    <row r="624" spans="1:22" ht="18" customHeight="1">
      <c r="A624" s="1855"/>
      <c r="B624" s="1836" t="s">
        <v>1325</v>
      </c>
      <c r="C624" s="1835" t="s">
        <v>6440</v>
      </c>
      <c r="D624" s="1835" t="s">
        <v>65</v>
      </c>
      <c r="E624" s="1855">
        <v>4</v>
      </c>
      <c r="F624" s="1855" t="s">
        <v>55</v>
      </c>
      <c r="G624" s="1855" t="s">
        <v>31</v>
      </c>
      <c r="H624" s="1855" t="s">
        <v>32</v>
      </c>
      <c r="I624" s="1855" t="s">
        <v>55</v>
      </c>
      <c r="J624" s="1855" t="s">
        <v>55</v>
      </c>
      <c r="K624" s="1855" t="s">
        <v>6540</v>
      </c>
      <c r="L624" s="1927">
        <v>19223.32</v>
      </c>
      <c r="M624" s="1881">
        <v>13071.843999999999</v>
      </c>
      <c r="N624" s="1984">
        <v>2020.11</v>
      </c>
      <c r="O624" s="1855" t="s">
        <v>5990</v>
      </c>
      <c r="P624" s="1837" t="s">
        <v>5983</v>
      </c>
      <c r="Q624" s="1883">
        <v>13834686587</v>
      </c>
      <c r="R624" s="1837" t="s">
        <v>5984</v>
      </c>
      <c r="S624" s="1855" t="s">
        <v>5872</v>
      </c>
      <c r="T624" s="1829"/>
      <c r="U624" s="1853"/>
      <c r="V624" s="1986"/>
    </row>
    <row r="625" spans="1:22" ht="18" customHeight="1">
      <c r="A625" s="1855"/>
      <c r="B625" s="1836" t="s">
        <v>6542</v>
      </c>
      <c r="C625" s="1835" t="s">
        <v>6543</v>
      </c>
      <c r="D625" s="1835" t="s">
        <v>65</v>
      </c>
      <c r="E625" s="1855">
        <v>2</v>
      </c>
      <c r="F625" s="1855" t="s">
        <v>55</v>
      </c>
      <c r="G625" s="1855" t="s">
        <v>31</v>
      </c>
      <c r="H625" s="1855" t="s">
        <v>32</v>
      </c>
      <c r="I625" s="1855" t="s">
        <v>55</v>
      </c>
      <c r="J625" s="1855" t="s">
        <v>55</v>
      </c>
      <c r="K625" s="1855" t="s">
        <v>6540</v>
      </c>
      <c r="L625" s="1927">
        <v>26699.02</v>
      </c>
      <c r="M625" s="1881">
        <v>18155.340400000001</v>
      </c>
      <c r="N625" s="1984">
        <v>2020.11</v>
      </c>
      <c r="O625" s="1855" t="s">
        <v>5990</v>
      </c>
      <c r="P625" s="1837" t="s">
        <v>5983</v>
      </c>
      <c r="Q625" s="1883">
        <v>13834686587</v>
      </c>
      <c r="R625" s="1837" t="s">
        <v>5984</v>
      </c>
      <c r="S625" s="1855" t="s">
        <v>5872</v>
      </c>
      <c r="T625" s="1829"/>
      <c r="U625" s="1853"/>
      <c r="V625" s="1986"/>
    </row>
    <row r="626" spans="1:22" ht="18" customHeight="1">
      <c r="A626" s="1855"/>
      <c r="B626" s="1836" t="s">
        <v>6544</v>
      </c>
      <c r="C626" s="1835" t="s">
        <v>6545</v>
      </c>
      <c r="D626" s="1835" t="s">
        <v>65</v>
      </c>
      <c r="E626" s="1855">
        <v>200</v>
      </c>
      <c r="F626" s="1855" t="s">
        <v>55</v>
      </c>
      <c r="G626" s="1855" t="s">
        <v>31</v>
      </c>
      <c r="H626" s="1855" t="s">
        <v>32</v>
      </c>
      <c r="I626" s="1855" t="s">
        <v>55</v>
      </c>
      <c r="J626" s="1855" t="s">
        <v>55</v>
      </c>
      <c r="K626" s="1855" t="s">
        <v>6540</v>
      </c>
      <c r="L626" s="1927">
        <v>34952</v>
      </c>
      <c r="M626" s="1881">
        <v>23766.979200000002</v>
      </c>
      <c r="N626" s="1984">
        <v>2020.11</v>
      </c>
      <c r="O626" s="1855" t="s">
        <v>5990</v>
      </c>
      <c r="P626" s="1837" t="s">
        <v>5983</v>
      </c>
      <c r="Q626" s="1883">
        <v>13834686587</v>
      </c>
      <c r="R626" s="1837" t="s">
        <v>5984</v>
      </c>
      <c r="S626" s="1855" t="s">
        <v>5872</v>
      </c>
      <c r="T626" s="1829"/>
      <c r="U626" s="1853"/>
      <c r="V626" s="1986"/>
    </row>
    <row r="627" spans="1:22" ht="18" customHeight="1">
      <c r="A627" s="1855"/>
      <c r="B627" s="1836" t="s">
        <v>3241</v>
      </c>
      <c r="C627" s="1835">
        <v>1.2</v>
      </c>
      <c r="D627" s="1835" t="s">
        <v>2352</v>
      </c>
      <c r="E627" s="1855">
        <v>36</v>
      </c>
      <c r="F627" s="1855" t="s">
        <v>55</v>
      </c>
      <c r="G627" s="1855" t="s">
        <v>31</v>
      </c>
      <c r="H627" s="1855" t="s">
        <v>32</v>
      </c>
      <c r="I627" s="1855" t="s">
        <v>55</v>
      </c>
      <c r="J627" s="1855" t="s">
        <v>55</v>
      </c>
      <c r="K627" s="1855" t="s">
        <v>6540</v>
      </c>
      <c r="L627" s="1927">
        <v>3320.28</v>
      </c>
      <c r="M627" s="1881">
        <v>2257.86519999864</v>
      </c>
      <c r="N627" s="1984">
        <v>2020.11</v>
      </c>
      <c r="O627" s="1855" t="s">
        <v>5990</v>
      </c>
      <c r="P627" s="1837" t="s">
        <v>5983</v>
      </c>
      <c r="Q627" s="1883">
        <v>13834686587</v>
      </c>
      <c r="R627" s="1837" t="s">
        <v>5984</v>
      </c>
      <c r="S627" s="1855" t="s">
        <v>5872</v>
      </c>
      <c r="T627" s="1829"/>
      <c r="U627" s="1853"/>
      <c r="V627" s="1986"/>
    </row>
    <row r="628" spans="1:22" ht="18" customHeight="1">
      <c r="A628" s="1855"/>
      <c r="B628" s="1836" t="s">
        <v>6546</v>
      </c>
      <c r="C628" s="1991" t="s">
        <v>6547</v>
      </c>
      <c r="D628" s="1855" t="s">
        <v>154</v>
      </c>
      <c r="E628" s="1855">
        <v>10</v>
      </c>
      <c r="F628" s="1855" t="s">
        <v>55</v>
      </c>
      <c r="G628" s="1855" t="s">
        <v>31</v>
      </c>
      <c r="H628" s="1855" t="s">
        <v>32</v>
      </c>
      <c r="I628" s="1855" t="s">
        <v>55</v>
      </c>
      <c r="J628" s="1855" t="s">
        <v>55</v>
      </c>
      <c r="K628" s="1855" t="s">
        <v>6540</v>
      </c>
      <c r="L628" s="1927">
        <v>23300.98</v>
      </c>
      <c r="M628" s="1881">
        <v>15844.6664</v>
      </c>
      <c r="N628" s="1984">
        <v>2021.01</v>
      </c>
      <c r="O628" s="1855" t="s">
        <v>5990</v>
      </c>
      <c r="P628" s="1837" t="s">
        <v>5983</v>
      </c>
      <c r="Q628" s="1883">
        <v>13834686587</v>
      </c>
      <c r="R628" s="1837" t="s">
        <v>5984</v>
      </c>
      <c r="S628" s="1855" t="s">
        <v>5872</v>
      </c>
      <c r="T628" s="1829"/>
      <c r="U628" s="1853"/>
      <c r="V628" s="1986"/>
    </row>
    <row r="629" spans="1:22" ht="18" customHeight="1">
      <c r="A629" s="1855"/>
      <c r="B629" s="1836" t="s">
        <v>3400</v>
      </c>
      <c r="C629" s="1835" t="s">
        <v>6548</v>
      </c>
      <c r="D629" s="1835" t="s">
        <v>154</v>
      </c>
      <c r="E629" s="1970">
        <v>1</v>
      </c>
      <c r="F629" s="1855" t="s">
        <v>55</v>
      </c>
      <c r="G629" s="1855" t="s">
        <v>31</v>
      </c>
      <c r="H629" s="1855" t="s">
        <v>32</v>
      </c>
      <c r="I629" s="1855" t="s">
        <v>55</v>
      </c>
      <c r="J629" s="1855" t="s">
        <v>55</v>
      </c>
      <c r="K629" s="1855"/>
      <c r="L629" s="1927">
        <v>4950.5</v>
      </c>
      <c r="M629" s="1881">
        <v>3366.34</v>
      </c>
      <c r="N629" s="1984">
        <v>2020.12</v>
      </c>
      <c r="O629" s="1855" t="s">
        <v>5990</v>
      </c>
      <c r="P629" s="1837" t="s">
        <v>5983</v>
      </c>
      <c r="Q629" s="1883">
        <v>13834686587</v>
      </c>
      <c r="R629" s="1837" t="s">
        <v>5984</v>
      </c>
      <c r="S629" s="1855" t="s">
        <v>5872</v>
      </c>
      <c r="T629" s="1829"/>
      <c r="U629" s="1853"/>
      <c r="V629" s="1986"/>
    </row>
    <row r="630" spans="1:22" ht="18" customHeight="1">
      <c r="A630" s="1855"/>
      <c r="B630" s="1836" t="s">
        <v>6549</v>
      </c>
      <c r="C630" s="1835" t="s">
        <v>6550</v>
      </c>
      <c r="D630" s="1835" t="s">
        <v>154</v>
      </c>
      <c r="E630" s="1970">
        <v>7</v>
      </c>
      <c r="F630" s="1855" t="s">
        <v>55</v>
      </c>
      <c r="G630" s="1855" t="s">
        <v>31</v>
      </c>
      <c r="H630" s="1855" t="s">
        <v>32</v>
      </c>
      <c r="I630" s="1855" t="s">
        <v>55</v>
      </c>
      <c r="J630" s="1855" t="s">
        <v>55</v>
      </c>
      <c r="K630" s="1855"/>
      <c r="L630" s="1927">
        <v>24257.43</v>
      </c>
      <c r="M630" s="1881">
        <v>16495.0524</v>
      </c>
      <c r="N630" s="1984">
        <v>2020.12</v>
      </c>
      <c r="O630" s="1855" t="s">
        <v>5990</v>
      </c>
      <c r="P630" s="1837" t="s">
        <v>5983</v>
      </c>
      <c r="Q630" s="1883">
        <v>13834686587</v>
      </c>
      <c r="R630" s="1837" t="s">
        <v>5984</v>
      </c>
      <c r="S630" s="1855" t="s">
        <v>5872</v>
      </c>
      <c r="T630" s="1829"/>
      <c r="U630" s="1853"/>
      <c r="V630" s="1986"/>
    </row>
    <row r="631" spans="1:22" ht="18" customHeight="1">
      <c r="A631" s="1855"/>
      <c r="B631" s="1836" t="s">
        <v>6551</v>
      </c>
      <c r="C631" s="1835" t="s">
        <v>6552</v>
      </c>
      <c r="D631" s="1835" t="s">
        <v>154</v>
      </c>
      <c r="E631" s="1970">
        <v>34</v>
      </c>
      <c r="F631" s="1855" t="s">
        <v>55</v>
      </c>
      <c r="G631" s="1855" t="s">
        <v>31</v>
      </c>
      <c r="H631" s="1855" t="s">
        <v>32</v>
      </c>
      <c r="I631" s="1855" t="s">
        <v>55</v>
      </c>
      <c r="J631" s="1855" t="s">
        <v>55</v>
      </c>
      <c r="K631" s="1855"/>
      <c r="L631" s="1927">
        <v>45445.54</v>
      </c>
      <c r="M631" s="1881">
        <v>30902.967199999999</v>
      </c>
      <c r="N631" s="1984">
        <v>2020.12</v>
      </c>
      <c r="O631" s="1855" t="s">
        <v>5990</v>
      </c>
      <c r="P631" s="1837" t="s">
        <v>5983</v>
      </c>
      <c r="Q631" s="1883">
        <v>13834686587</v>
      </c>
      <c r="R631" s="1837" t="s">
        <v>5984</v>
      </c>
      <c r="S631" s="1855" t="s">
        <v>5872</v>
      </c>
      <c r="T631" s="1829"/>
      <c r="U631" s="1853"/>
      <c r="V631" s="1986"/>
    </row>
    <row r="632" spans="1:22" ht="18" customHeight="1">
      <c r="A632" s="1855"/>
      <c r="B632" s="1836" t="s">
        <v>6553</v>
      </c>
      <c r="C632" s="1835" t="s">
        <v>6554</v>
      </c>
      <c r="D632" s="1835" t="s">
        <v>6277</v>
      </c>
      <c r="E632" s="1855">
        <v>1</v>
      </c>
      <c r="F632" s="1855" t="s">
        <v>55</v>
      </c>
      <c r="G632" s="1855" t="s">
        <v>31</v>
      </c>
      <c r="H632" s="1855" t="s">
        <v>32</v>
      </c>
      <c r="I632" s="1855" t="s">
        <v>55</v>
      </c>
      <c r="J632" s="1855" t="s">
        <v>55</v>
      </c>
      <c r="K632" s="1855"/>
      <c r="L632" s="1927">
        <v>11640.77</v>
      </c>
      <c r="M632" s="1881">
        <v>6053.2003999999997</v>
      </c>
      <c r="N632" s="1984">
        <v>2020.12</v>
      </c>
      <c r="O632" s="1855" t="s">
        <v>5990</v>
      </c>
      <c r="P632" s="1837" t="s">
        <v>5983</v>
      </c>
      <c r="Q632" s="1883">
        <v>13834686587</v>
      </c>
      <c r="R632" s="1837" t="s">
        <v>5984</v>
      </c>
      <c r="S632" s="1855" t="s">
        <v>5872</v>
      </c>
      <c r="T632" s="1829"/>
      <c r="U632" s="1853"/>
      <c r="V632" s="1986"/>
    </row>
    <row r="633" spans="1:22" ht="18" customHeight="1">
      <c r="A633" s="1855"/>
      <c r="B633" s="1836" t="s">
        <v>6555</v>
      </c>
      <c r="C633" s="1835" t="s">
        <v>6556</v>
      </c>
      <c r="D633" s="1835" t="s">
        <v>6277</v>
      </c>
      <c r="E633" s="1855">
        <v>1</v>
      </c>
      <c r="F633" s="1855" t="s">
        <v>55</v>
      </c>
      <c r="G633" s="1855" t="s">
        <v>31</v>
      </c>
      <c r="H633" s="1855" t="s">
        <v>32</v>
      </c>
      <c r="I633" s="1855" t="s">
        <v>4736</v>
      </c>
      <c r="J633" s="1855" t="s">
        <v>55</v>
      </c>
      <c r="K633" s="1855"/>
      <c r="L633" s="1927">
        <v>6310.68</v>
      </c>
      <c r="M633" s="1881">
        <v>3281.5536000000002</v>
      </c>
      <c r="N633" s="1984">
        <v>2020.12</v>
      </c>
      <c r="O633" s="1855" t="s">
        <v>5990</v>
      </c>
      <c r="P633" s="1837" t="s">
        <v>5983</v>
      </c>
      <c r="Q633" s="1883">
        <v>13834686587</v>
      </c>
      <c r="R633" s="1837" t="s">
        <v>5984</v>
      </c>
      <c r="S633" s="1855" t="s">
        <v>5985</v>
      </c>
      <c r="T633" s="1829"/>
      <c r="U633" s="1853"/>
      <c r="V633" s="1986"/>
    </row>
    <row r="634" spans="1:22" ht="18" customHeight="1">
      <c r="A634" s="1855"/>
      <c r="B634" s="1836" t="s">
        <v>6557</v>
      </c>
      <c r="C634" s="1835" t="s">
        <v>6558</v>
      </c>
      <c r="D634" s="1835" t="s">
        <v>6559</v>
      </c>
      <c r="E634" s="1855">
        <v>500</v>
      </c>
      <c r="F634" s="1855" t="s">
        <v>55</v>
      </c>
      <c r="G634" s="1855" t="s">
        <v>31</v>
      </c>
      <c r="H634" s="1855" t="s">
        <v>32</v>
      </c>
      <c r="I634" s="1855" t="s">
        <v>55</v>
      </c>
      <c r="J634" s="1855" t="s">
        <v>55</v>
      </c>
      <c r="K634" s="1835" t="s">
        <v>6540</v>
      </c>
      <c r="L634" s="1927">
        <v>74257.460000000006</v>
      </c>
      <c r="M634" s="1881">
        <v>50495.072800000009</v>
      </c>
      <c r="N634" s="1881">
        <v>2021.1</v>
      </c>
      <c r="O634" s="1855" t="s">
        <v>5990</v>
      </c>
      <c r="P634" s="1855" t="s">
        <v>5983</v>
      </c>
      <c r="Q634" s="1855">
        <v>13834686587</v>
      </c>
      <c r="R634" s="1855" t="s">
        <v>5984</v>
      </c>
      <c r="S634" s="1855" t="s">
        <v>5985</v>
      </c>
      <c r="T634" s="1829"/>
      <c r="U634" s="1853"/>
      <c r="V634" s="1986"/>
    </row>
    <row r="635" spans="1:22" ht="18" customHeight="1">
      <c r="A635" s="1855"/>
      <c r="B635" s="1836" t="s">
        <v>6557</v>
      </c>
      <c r="C635" s="1835" t="s">
        <v>6558</v>
      </c>
      <c r="D635" s="1835" t="s">
        <v>6559</v>
      </c>
      <c r="E635" s="1855">
        <v>600</v>
      </c>
      <c r="F635" s="1855" t="s">
        <v>55</v>
      </c>
      <c r="G635" s="1855" t="s">
        <v>31</v>
      </c>
      <c r="H635" s="1855" t="s">
        <v>32</v>
      </c>
      <c r="I635" s="1855" t="s">
        <v>55</v>
      </c>
      <c r="J635" s="1855" t="s">
        <v>55</v>
      </c>
      <c r="K635" s="1835" t="s">
        <v>6540</v>
      </c>
      <c r="L635" s="1927">
        <v>89108.95</v>
      </c>
      <c r="M635" s="1881">
        <v>60594.085999999996</v>
      </c>
      <c r="N635" s="1881">
        <v>2021.1</v>
      </c>
      <c r="O635" s="1855" t="s">
        <v>5990</v>
      </c>
      <c r="P635" s="1855" t="s">
        <v>5983</v>
      </c>
      <c r="Q635" s="1855">
        <v>13834686587</v>
      </c>
      <c r="R635" s="1855" t="s">
        <v>5984</v>
      </c>
      <c r="S635" s="1855" t="s">
        <v>5985</v>
      </c>
      <c r="T635" s="1829"/>
      <c r="U635" s="1853"/>
      <c r="V635" s="1986"/>
    </row>
    <row r="636" spans="1:22" ht="18" customHeight="1">
      <c r="A636" s="1855"/>
      <c r="B636" s="1955" t="s">
        <v>6560</v>
      </c>
      <c r="C636" s="1955" t="s">
        <v>6561</v>
      </c>
      <c r="D636" s="1955" t="s">
        <v>65</v>
      </c>
      <c r="E636" s="1855">
        <v>136</v>
      </c>
      <c r="F636" s="1855" t="s">
        <v>55</v>
      </c>
      <c r="G636" s="1855" t="s">
        <v>31</v>
      </c>
      <c r="H636" s="1855" t="s">
        <v>32</v>
      </c>
      <c r="I636" s="1855" t="s">
        <v>55</v>
      </c>
      <c r="J636" s="1855" t="s">
        <v>55</v>
      </c>
      <c r="K636" s="1835" t="s">
        <v>6540</v>
      </c>
      <c r="L636" s="1927">
        <v>25584.158415841583</v>
      </c>
      <c r="M636" s="1881">
        <v>17397.227722772277</v>
      </c>
      <c r="N636" s="1881">
        <v>2021.1</v>
      </c>
      <c r="O636" s="1855" t="s">
        <v>5990</v>
      </c>
      <c r="P636" s="1855" t="s">
        <v>5983</v>
      </c>
      <c r="Q636" s="1855">
        <v>13834686587</v>
      </c>
      <c r="R636" s="1855" t="s">
        <v>5984</v>
      </c>
      <c r="S636" s="1855" t="s">
        <v>5985</v>
      </c>
      <c r="T636" s="1829"/>
      <c r="U636" s="1853"/>
      <c r="V636" s="1986"/>
    </row>
    <row r="637" spans="1:22" ht="18" customHeight="1">
      <c r="A637" s="1855"/>
      <c r="B637" s="1955" t="s">
        <v>6560</v>
      </c>
      <c r="C637" s="1955" t="s">
        <v>6562</v>
      </c>
      <c r="D637" s="1955" t="s">
        <v>65</v>
      </c>
      <c r="E637" s="1855">
        <v>12</v>
      </c>
      <c r="F637" s="1855" t="s">
        <v>55</v>
      </c>
      <c r="G637" s="1855" t="s">
        <v>31</v>
      </c>
      <c r="H637" s="1855" t="s">
        <v>32</v>
      </c>
      <c r="I637" s="1855" t="s">
        <v>55</v>
      </c>
      <c r="J637" s="1855" t="s">
        <v>55</v>
      </c>
      <c r="K637" s="1835" t="s">
        <v>6540</v>
      </c>
      <c r="L637" s="1927">
        <v>3207.9207920792078</v>
      </c>
      <c r="M637" s="1881">
        <v>2181.3861386138615</v>
      </c>
      <c r="N637" s="1881">
        <v>2021.1</v>
      </c>
      <c r="O637" s="1855" t="s">
        <v>5990</v>
      </c>
      <c r="P637" s="1855" t="s">
        <v>5983</v>
      </c>
      <c r="Q637" s="1855">
        <v>13834686587</v>
      </c>
      <c r="R637" s="1855" t="s">
        <v>5984</v>
      </c>
      <c r="S637" s="1855" t="s">
        <v>5985</v>
      </c>
      <c r="T637" s="1829"/>
      <c r="U637" s="1853"/>
      <c r="V637" s="1986"/>
    </row>
    <row r="638" spans="1:22" ht="18" customHeight="1">
      <c r="A638" s="1855"/>
      <c r="B638" s="1955" t="s">
        <v>6560</v>
      </c>
      <c r="C638" s="1955" t="s">
        <v>6563</v>
      </c>
      <c r="D638" s="1955" t="s">
        <v>65</v>
      </c>
      <c r="E638" s="1855">
        <v>12</v>
      </c>
      <c r="F638" s="1855" t="s">
        <v>55</v>
      </c>
      <c r="G638" s="1855" t="s">
        <v>31</v>
      </c>
      <c r="H638" s="1855" t="s">
        <v>32</v>
      </c>
      <c r="I638" s="1855" t="s">
        <v>55</v>
      </c>
      <c r="J638" s="1855" t="s">
        <v>55</v>
      </c>
      <c r="K638" s="1835" t="s">
        <v>6540</v>
      </c>
      <c r="L638" s="1927">
        <v>2910.8910891089108</v>
      </c>
      <c r="M638" s="1881">
        <v>1979.4059405940593</v>
      </c>
      <c r="N638" s="1881">
        <v>2021.1</v>
      </c>
      <c r="O638" s="1855" t="s">
        <v>5990</v>
      </c>
      <c r="P638" s="1855" t="s">
        <v>5983</v>
      </c>
      <c r="Q638" s="1855">
        <v>13834686587</v>
      </c>
      <c r="R638" s="1855" t="s">
        <v>5984</v>
      </c>
      <c r="S638" s="1855" t="s">
        <v>5985</v>
      </c>
      <c r="T638" s="1829"/>
      <c r="U638" s="1853"/>
      <c r="V638" s="1986"/>
    </row>
    <row r="639" spans="1:22" ht="18" customHeight="1">
      <c r="A639" s="1855"/>
      <c r="B639" s="1836" t="s">
        <v>6564</v>
      </c>
      <c r="C639" s="1836" t="s">
        <v>6565</v>
      </c>
      <c r="D639" s="1863" t="s">
        <v>154</v>
      </c>
      <c r="E639" s="1855">
        <v>4</v>
      </c>
      <c r="F639" s="1855" t="s">
        <v>55</v>
      </c>
      <c r="G639" s="1855" t="s">
        <v>31</v>
      </c>
      <c r="H639" s="1855" t="s">
        <v>32</v>
      </c>
      <c r="I639" s="1855" t="s">
        <v>55</v>
      </c>
      <c r="J639" s="1855" t="s">
        <v>55</v>
      </c>
      <c r="K639" s="1835" t="s">
        <v>6540</v>
      </c>
      <c r="L639" s="1927">
        <v>14257.425742574258</v>
      </c>
      <c r="M639" s="1881">
        <v>9695.0495049504971</v>
      </c>
      <c r="N639" s="1881">
        <v>2021.1</v>
      </c>
      <c r="O639" s="1855" t="s">
        <v>5990</v>
      </c>
      <c r="P639" s="1855" t="s">
        <v>5983</v>
      </c>
      <c r="Q639" s="1855">
        <v>13834686587</v>
      </c>
      <c r="R639" s="1855" t="s">
        <v>5984</v>
      </c>
      <c r="S639" s="1855" t="s">
        <v>5985</v>
      </c>
      <c r="T639" s="1829"/>
      <c r="U639" s="1853"/>
      <c r="V639" s="1986"/>
    </row>
    <row r="640" spans="1:22" ht="18" customHeight="1">
      <c r="A640" s="1855"/>
      <c r="B640" s="1836" t="s">
        <v>6564</v>
      </c>
      <c r="C640" s="1836" t="s">
        <v>6566</v>
      </c>
      <c r="D640" s="1863" t="s">
        <v>154</v>
      </c>
      <c r="E640" s="1855">
        <v>4</v>
      </c>
      <c r="F640" s="1855" t="s">
        <v>55</v>
      </c>
      <c r="G640" s="1855" t="s">
        <v>31</v>
      </c>
      <c r="H640" s="1855" t="s">
        <v>32</v>
      </c>
      <c r="I640" s="1855" t="s">
        <v>55</v>
      </c>
      <c r="J640" s="1855" t="s">
        <v>55</v>
      </c>
      <c r="K640" s="1835" t="s">
        <v>6540</v>
      </c>
      <c r="L640" s="1927">
        <v>13861.386138613861</v>
      </c>
      <c r="M640" s="1881">
        <v>9425.7425742574251</v>
      </c>
      <c r="N640" s="1881">
        <v>2021.1</v>
      </c>
      <c r="O640" s="1855" t="s">
        <v>5990</v>
      </c>
      <c r="P640" s="1855" t="s">
        <v>5983</v>
      </c>
      <c r="Q640" s="1855">
        <v>13834686587</v>
      </c>
      <c r="R640" s="1855" t="s">
        <v>5984</v>
      </c>
      <c r="S640" s="1855" t="s">
        <v>5985</v>
      </c>
      <c r="T640" s="1829"/>
      <c r="U640" s="1853"/>
      <c r="V640" s="1986"/>
    </row>
    <row r="641" spans="1:22" ht="18" customHeight="1">
      <c r="A641" s="1855"/>
      <c r="B641" s="1836" t="s">
        <v>6567</v>
      </c>
      <c r="C641" s="1835" t="s">
        <v>6558</v>
      </c>
      <c r="D641" s="1835" t="s">
        <v>6559</v>
      </c>
      <c r="E641" s="1855">
        <v>500</v>
      </c>
      <c r="F641" s="1855" t="s">
        <v>55</v>
      </c>
      <c r="G641" s="1855" t="s">
        <v>31</v>
      </c>
      <c r="H641" s="1855" t="s">
        <v>32</v>
      </c>
      <c r="I641" s="1855" t="s">
        <v>55</v>
      </c>
      <c r="J641" s="1855" t="s">
        <v>55</v>
      </c>
      <c r="K641" s="1835" t="s">
        <v>6568</v>
      </c>
      <c r="L641" s="1927">
        <v>59734.51</v>
      </c>
      <c r="M641" s="1881">
        <v>40619.466799999995</v>
      </c>
      <c r="N641" s="1881">
        <v>2021.1</v>
      </c>
      <c r="O641" s="1855" t="s">
        <v>5990</v>
      </c>
      <c r="P641" s="1855" t="s">
        <v>5983</v>
      </c>
      <c r="Q641" s="1855">
        <v>13834686587</v>
      </c>
      <c r="R641" s="1855" t="s">
        <v>5984</v>
      </c>
      <c r="S641" s="1855" t="s">
        <v>5985</v>
      </c>
      <c r="T641" s="1829"/>
      <c r="U641" s="1853"/>
      <c r="V641" s="1986"/>
    </row>
    <row r="642" spans="1:22" ht="18" customHeight="1">
      <c r="A642" s="1855"/>
      <c r="B642" s="1836" t="s">
        <v>1363</v>
      </c>
      <c r="C642" s="1836" t="s">
        <v>6569</v>
      </c>
      <c r="D642" s="1836" t="s">
        <v>6570</v>
      </c>
      <c r="E642" s="1855">
        <v>1</v>
      </c>
      <c r="F642" s="1855">
        <v>1</v>
      </c>
      <c r="G642" s="1855" t="s">
        <v>6023</v>
      </c>
      <c r="H642" s="1855" t="s">
        <v>5951</v>
      </c>
      <c r="I642" s="1855" t="s">
        <v>4736</v>
      </c>
      <c r="J642" s="1855" t="s">
        <v>55</v>
      </c>
      <c r="K642" s="1855" t="s">
        <v>6571</v>
      </c>
      <c r="L642" s="1927">
        <v>8415.84</v>
      </c>
      <c r="M642" s="1881">
        <v>7383.13</v>
      </c>
      <c r="N642" s="1855">
        <v>2021.07</v>
      </c>
      <c r="O642" s="1855" t="s">
        <v>5990</v>
      </c>
      <c r="P642" s="1855" t="s">
        <v>5983</v>
      </c>
      <c r="Q642" s="1855">
        <v>13834686587</v>
      </c>
      <c r="R642" s="1855" t="s">
        <v>5984</v>
      </c>
      <c r="S642" s="1855" t="s">
        <v>5985</v>
      </c>
      <c r="T642" s="1829"/>
      <c r="U642" s="1853"/>
      <c r="V642" s="1986"/>
    </row>
    <row r="643" spans="1:22" ht="18" customHeight="1">
      <c r="A643" s="1855"/>
      <c r="B643" s="1971" t="s">
        <v>6572</v>
      </c>
      <c r="C643" s="1971" t="s">
        <v>6573</v>
      </c>
      <c r="D643" s="1971" t="s">
        <v>6355</v>
      </c>
      <c r="E643" s="1855">
        <v>428</v>
      </c>
      <c r="F643" s="1855" t="s">
        <v>5919</v>
      </c>
      <c r="G643" s="1855" t="s">
        <v>31</v>
      </c>
      <c r="H643" s="1855" t="s">
        <v>32</v>
      </c>
      <c r="I643" s="1855" t="s">
        <v>55</v>
      </c>
      <c r="J643" s="1855" t="s">
        <v>55</v>
      </c>
      <c r="K643" s="1855" t="s">
        <v>6356</v>
      </c>
      <c r="L643" s="1881">
        <v>20831.85840707965</v>
      </c>
      <c r="M643" s="1881">
        <v>18748.672566371686</v>
      </c>
      <c r="N643" s="1855">
        <v>2021.11</v>
      </c>
      <c r="O643" s="1855" t="s">
        <v>5990</v>
      </c>
      <c r="P643" s="1855" t="s">
        <v>5983</v>
      </c>
      <c r="Q643" s="1855">
        <v>13834686587</v>
      </c>
      <c r="R643" s="1855" t="s">
        <v>5984</v>
      </c>
      <c r="S643" s="1855" t="s">
        <v>5985</v>
      </c>
      <c r="T643" s="1829"/>
      <c r="U643" s="1853"/>
      <c r="V643" s="1986"/>
    </row>
    <row r="644" spans="1:22" ht="18" customHeight="1">
      <c r="A644" s="1855"/>
      <c r="B644" s="1971" t="s">
        <v>6574</v>
      </c>
      <c r="C644" s="1971" t="s">
        <v>6575</v>
      </c>
      <c r="D644" s="1971" t="s">
        <v>6355</v>
      </c>
      <c r="E644" s="1855">
        <v>428</v>
      </c>
      <c r="F644" s="1855" t="s">
        <v>5919</v>
      </c>
      <c r="G644" s="1855" t="s">
        <v>31</v>
      </c>
      <c r="H644" s="1855" t="s">
        <v>32</v>
      </c>
      <c r="I644" s="1855" t="s">
        <v>55</v>
      </c>
      <c r="J644" s="1855" t="s">
        <v>55</v>
      </c>
      <c r="K644" s="1855" t="s">
        <v>6356</v>
      </c>
      <c r="L644" s="1881">
        <v>45451.34</v>
      </c>
      <c r="M644" s="1881">
        <v>40906.205999999998</v>
      </c>
      <c r="N644" s="1855">
        <v>2021.11</v>
      </c>
      <c r="O644" s="1855" t="s">
        <v>5990</v>
      </c>
      <c r="P644" s="1855" t="s">
        <v>5983</v>
      </c>
      <c r="Q644" s="1855">
        <v>13834686587</v>
      </c>
      <c r="R644" s="1855" t="s">
        <v>5984</v>
      </c>
      <c r="S644" s="1855" t="s">
        <v>5985</v>
      </c>
      <c r="T644" s="1829"/>
      <c r="U644" s="1853"/>
      <c r="V644" s="1986"/>
    </row>
    <row r="645" spans="1:22" ht="18" customHeight="1">
      <c r="A645" s="1855"/>
      <c r="B645" s="1971" t="s">
        <v>6572</v>
      </c>
      <c r="C645" s="1971" t="s">
        <v>6575</v>
      </c>
      <c r="D645" s="1971" t="s">
        <v>6355</v>
      </c>
      <c r="E645" s="1855">
        <v>90.96</v>
      </c>
      <c r="F645" s="1855" t="s">
        <v>5919</v>
      </c>
      <c r="G645" s="1855" t="s">
        <v>31</v>
      </c>
      <c r="H645" s="1855" t="s">
        <v>32</v>
      </c>
      <c r="I645" s="1855" t="s">
        <v>55</v>
      </c>
      <c r="J645" s="1855" t="s">
        <v>55</v>
      </c>
      <c r="K645" s="1855" t="s">
        <v>6356</v>
      </c>
      <c r="L645" s="1881">
        <v>4427.2566371681414</v>
      </c>
      <c r="M645" s="1881">
        <v>3984.5309734513271</v>
      </c>
      <c r="N645" s="1855">
        <v>2021.11</v>
      </c>
      <c r="O645" s="1855" t="s">
        <v>5990</v>
      </c>
      <c r="P645" s="1855" t="s">
        <v>5983</v>
      </c>
      <c r="Q645" s="1855">
        <v>13834686587</v>
      </c>
      <c r="R645" s="1855" t="s">
        <v>5984</v>
      </c>
      <c r="S645" s="1855" t="s">
        <v>5985</v>
      </c>
      <c r="T645" s="1829"/>
      <c r="U645" s="1853"/>
      <c r="V645" s="1986"/>
    </row>
    <row r="646" spans="1:22" ht="18" customHeight="1">
      <c r="A646" s="1855"/>
      <c r="B646" s="1971" t="s">
        <v>6574</v>
      </c>
      <c r="C646" s="1971" t="s">
        <v>6575</v>
      </c>
      <c r="D646" s="1971" t="s">
        <v>6355</v>
      </c>
      <c r="E646" s="1855">
        <v>90.96</v>
      </c>
      <c r="F646" s="1855" t="s">
        <v>5919</v>
      </c>
      <c r="G646" s="1855" t="s">
        <v>31</v>
      </c>
      <c r="H646" s="1855" t="s">
        <v>32</v>
      </c>
      <c r="I646" s="1855" t="s">
        <v>55</v>
      </c>
      <c r="J646" s="1855" t="s">
        <v>55</v>
      </c>
      <c r="K646" s="1855" t="s">
        <v>6356</v>
      </c>
      <c r="L646" s="1881">
        <v>9659.4690265486734</v>
      </c>
      <c r="M646" s="1881">
        <v>8693.5221238938066</v>
      </c>
      <c r="N646" s="1855">
        <v>2021.11</v>
      </c>
      <c r="O646" s="1855" t="s">
        <v>5990</v>
      </c>
      <c r="P646" s="1855" t="s">
        <v>5983</v>
      </c>
      <c r="Q646" s="1855">
        <v>13834686587</v>
      </c>
      <c r="R646" s="1855" t="s">
        <v>5984</v>
      </c>
      <c r="S646" s="1855" t="s">
        <v>5985</v>
      </c>
      <c r="T646" s="1829"/>
      <c r="U646" s="1853"/>
      <c r="V646" s="1986"/>
    </row>
    <row r="647" spans="1:22" ht="18" customHeight="1">
      <c r="A647" s="1855"/>
      <c r="B647" s="1971" t="s">
        <v>6576</v>
      </c>
      <c r="C647" s="1971" t="s">
        <v>6577</v>
      </c>
      <c r="D647" s="1971" t="s">
        <v>6355</v>
      </c>
      <c r="E647" s="1855">
        <v>258.36</v>
      </c>
      <c r="F647" s="1855" t="s">
        <v>5919</v>
      </c>
      <c r="G647" s="1855" t="s">
        <v>31</v>
      </c>
      <c r="H647" s="1855" t="s">
        <v>32</v>
      </c>
      <c r="I647" s="1855" t="s">
        <v>55</v>
      </c>
      <c r="J647" s="1855" t="s">
        <v>55</v>
      </c>
      <c r="K647" s="1855" t="s">
        <v>6356</v>
      </c>
      <c r="L647" s="1881">
        <v>7750.8000000000011</v>
      </c>
      <c r="M647" s="1881">
        <v>6588.18</v>
      </c>
      <c r="N647" s="1855">
        <v>2021.11</v>
      </c>
      <c r="O647" s="1855" t="s">
        <v>5990</v>
      </c>
      <c r="P647" s="1855" t="s">
        <v>5983</v>
      </c>
      <c r="Q647" s="1855">
        <v>13834686587</v>
      </c>
      <c r="R647" s="1855" t="s">
        <v>5984</v>
      </c>
      <c r="S647" s="1855" t="s">
        <v>5985</v>
      </c>
      <c r="T647" s="1829"/>
      <c r="U647" s="1853"/>
      <c r="V647" s="1986"/>
    </row>
    <row r="648" spans="1:22" ht="18" customHeight="1">
      <c r="A648" s="1855"/>
      <c r="B648" s="1971" t="s">
        <v>6578</v>
      </c>
      <c r="C648" s="1971" t="s">
        <v>6579</v>
      </c>
      <c r="D648" s="1971" t="s">
        <v>6355</v>
      </c>
      <c r="E648" s="1855">
        <v>237.6</v>
      </c>
      <c r="F648" s="1855" t="s">
        <v>5919</v>
      </c>
      <c r="G648" s="1855" t="s">
        <v>31</v>
      </c>
      <c r="H648" s="1855" t="s">
        <v>32</v>
      </c>
      <c r="I648" s="1855" t="s">
        <v>55</v>
      </c>
      <c r="J648" s="1855" t="s">
        <v>55</v>
      </c>
      <c r="K648" s="1855" t="s">
        <v>6356</v>
      </c>
      <c r="L648" s="1881">
        <v>39950.442477876109</v>
      </c>
      <c r="M648" s="1881">
        <v>35955.398230088496</v>
      </c>
      <c r="N648" s="1855">
        <v>2021.11</v>
      </c>
      <c r="O648" s="1855" t="s">
        <v>5990</v>
      </c>
      <c r="P648" s="1855" t="s">
        <v>5983</v>
      </c>
      <c r="Q648" s="1855">
        <v>13834686587</v>
      </c>
      <c r="R648" s="1855" t="s">
        <v>5984</v>
      </c>
      <c r="S648" s="1855" t="s">
        <v>5985</v>
      </c>
      <c r="T648" s="1829"/>
      <c r="U648" s="1853"/>
      <c r="V648" s="1986"/>
    </row>
    <row r="649" spans="1:22" ht="18" customHeight="1">
      <c r="A649" s="1855"/>
      <c r="B649" s="1971" t="s">
        <v>6580</v>
      </c>
      <c r="C649" s="1971" t="s">
        <v>6579</v>
      </c>
      <c r="D649" s="1971" t="s">
        <v>6355</v>
      </c>
      <c r="E649" s="1855">
        <v>237.6</v>
      </c>
      <c r="F649" s="1855" t="s">
        <v>5919</v>
      </c>
      <c r="G649" s="1855" t="s">
        <v>31</v>
      </c>
      <c r="H649" s="1855" t="s">
        <v>32</v>
      </c>
      <c r="I649" s="1855" t="s">
        <v>55</v>
      </c>
      <c r="J649" s="1855" t="s">
        <v>55</v>
      </c>
      <c r="K649" s="1855" t="s">
        <v>6356</v>
      </c>
      <c r="L649" s="1881">
        <v>25231.85840707965</v>
      </c>
      <c r="M649" s="1881">
        <v>22708.672566371686</v>
      </c>
      <c r="N649" s="1855">
        <v>2021.11</v>
      </c>
      <c r="O649" s="1855" t="s">
        <v>5990</v>
      </c>
      <c r="P649" s="1855" t="s">
        <v>5983</v>
      </c>
      <c r="Q649" s="1855">
        <v>13834686587</v>
      </c>
      <c r="R649" s="1855" t="s">
        <v>5984</v>
      </c>
      <c r="S649" s="1855" t="s">
        <v>5985</v>
      </c>
      <c r="T649" s="1829"/>
      <c r="U649" s="1853"/>
      <c r="V649" s="1986"/>
    </row>
    <row r="650" spans="1:22" ht="18" customHeight="1">
      <c r="A650" s="1855"/>
      <c r="B650" s="1971" t="s">
        <v>6581</v>
      </c>
      <c r="C650" s="1971" t="s">
        <v>6582</v>
      </c>
      <c r="D650" s="1971" t="s">
        <v>6583</v>
      </c>
      <c r="E650" s="1855">
        <v>6</v>
      </c>
      <c r="F650" s="1855" t="s">
        <v>5919</v>
      </c>
      <c r="G650" s="1855" t="s">
        <v>31</v>
      </c>
      <c r="H650" s="1855" t="s">
        <v>32</v>
      </c>
      <c r="I650" s="1855" t="s">
        <v>55</v>
      </c>
      <c r="J650" s="1855" t="s">
        <v>55</v>
      </c>
      <c r="K650" s="1855" t="s">
        <v>6356</v>
      </c>
      <c r="L650" s="1881">
        <v>92920.35398230089</v>
      </c>
      <c r="M650" s="1881">
        <v>83628.318584070803</v>
      </c>
      <c r="N650" s="1855">
        <v>2021.11</v>
      </c>
      <c r="O650" s="1855" t="s">
        <v>5990</v>
      </c>
      <c r="P650" s="1855" t="s">
        <v>5983</v>
      </c>
      <c r="Q650" s="1855">
        <v>13834686587</v>
      </c>
      <c r="R650" s="1855" t="s">
        <v>5984</v>
      </c>
      <c r="S650" s="1855" t="s">
        <v>5985</v>
      </c>
      <c r="T650" s="1829"/>
      <c r="U650" s="1853"/>
      <c r="V650" s="1986"/>
    </row>
    <row r="651" spans="1:22" ht="18" customHeight="1">
      <c r="A651" s="1855"/>
      <c r="B651" s="1971" t="s">
        <v>6584</v>
      </c>
      <c r="C651" s="1971" t="s">
        <v>6585</v>
      </c>
      <c r="D651" s="1971" t="s">
        <v>6355</v>
      </c>
      <c r="E651" s="1855">
        <v>88.8</v>
      </c>
      <c r="F651" s="1855" t="s">
        <v>5919</v>
      </c>
      <c r="G651" s="1855" t="s">
        <v>31</v>
      </c>
      <c r="H651" s="1855" t="s">
        <v>32</v>
      </c>
      <c r="I651" s="1855" t="s">
        <v>55</v>
      </c>
      <c r="J651" s="1855" t="s">
        <v>55</v>
      </c>
      <c r="K651" s="1855" t="s">
        <v>6356</v>
      </c>
      <c r="L651" s="1881">
        <v>45578.761061946905</v>
      </c>
      <c r="M651" s="1881">
        <v>41020.884955752212</v>
      </c>
      <c r="N651" s="1855">
        <v>2021.11</v>
      </c>
      <c r="O651" s="1855" t="s">
        <v>5990</v>
      </c>
      <c r="P651" s="1855" t="s">
        <v>5983</v>
      </c>
      <c r="Q651" s="1855">
        <v>13834686587</v>
      </c>
      <c r="R651" s="1855" t="s">
        <v>5984</v>
      </c>
      <c r="S651" s="1855" t="s">
        <v>5985</v>
      </c>
      <c r="T651" s="1829"/>
      <c r="U651" s="1853"/>
      <c r="V651" s="1986"/>
    </row>
    <row r="652" spans="1:22" ht="18" customHeight="1">
      <c r="A652" s="1855"/>
      <c r="B652" s="1971" t="s">
        <v>6586</v>
      </c>
      <c r="C652" s="1971" t="s">
        <v>6587</v>
      </c>
      <c r="D652" s="1971" t="s">
        <v>6588</v>
      </c>
      <c r="E652" s="1855">
        <v>10</v>
      </c>
      <c r="F652" s="1855" t="s">
        <v>5919</v>
      </c>
      <c r="G652" s="1855" t="s">
        <v>31</v>
      </c>
      <c r="H652" s="1855" t="s">
        <v>32</v>
      </c>
      <c r="I652" s="1855" t="s">
        <v>55</v>
      </c>
      <c r="J652" s="1855" t="s">
        <v>55</v>
      </c>
      <c r="K652" s="1855" t="s">
        <v>6356</v>
      </c>
      <c r="L652" s="1881">
        <v>8500</v>
      </c>
      <c r="M652" s="1881">
        <v>7650</v>
      </c>
      <c r="N652" s="1855">
        <v>2021.11</v>
      </c>
      <c r="O652" s="1855" t="s">
        <v>5990</v>
      </c>
      <c r="P652" s="1855" t="s">
        <v>5983</v>
      </c>
      <c r="Q652" s="1855">
        <v>13834686587</v>
      </c>
      <c r="R652" s="1855" t="s">
        <v>5984</v>
      </c>
      <c r="S652" s="1855" t="s">
        <v>5985</v>
      </c>
      <c r="T652" s="1829"/>
      <c r="U652" s="1853"/>
      <c r="V652" s="1986"/>
    </row>
    <row r="653" spans="1:22" ht="18" customHeight="1">
      <c r="A653" s="1855"/>
      <c r="B653" s="1971" t="s">
        <v>6589</v>
      </c>
      <c r="C653" s="1971" t="s">
        <v>6590</v>
      </c>
      <c r="D653" s="1971" t="s">
        <v>6559</v>
      </c>
      <c r="E653" s="1855">
        <v>10</v>
      </c>
      <c r="F653" s="1855" t="s">
        <v>5919</v>
      </c>
      <c r="G653" s="1855" t="s">
        <v>31</v>
      </c>
      <c r="H653" s="1855" t="s">
        <v>32</v>
      </c>
      <c r="I653" s="1855" t="s">
        <v>55</v>
      </c>
      <c r="J653" s="1855" t="s">
        <v>55</v>
      </c>
      <c r="K653" s="1855" t="s">
        <v>6356</v>
      </c>
      <c r="L653" s="1881">
        <v>1635.04</v>
      </c>
      <c r="M653" s="1881">
        <v>1471.5360000000001</v>
      </c>
      <c r="N653" s="1855">
        <v>2021.11</v>
      </c>
      <c r="O653" s="1855" t="s">
        <v>5990</v>
      </c>
      <c r="P653" s="1855" t="s">
        <v>5983</v>
      </c>
      <c r="Q653" s="1855">
        <v>13834686587</v>
      </c>
      <c r="R653" s="1855" t="s">
        <v>5984</v>
      </c>
      <c r="S653" s="1855" t="s">
        <v>5985</v>
      </c>
      <c r="T653" s="1829"/>
      <c r="U653" s="1853"/>
      <c r="V653" s="1986"/>
    </row>
    <row r="654" spans="1:22" ht="18" customHeight="1">
      <c r="A654" s="1855"/>
      <c r="B654" s="1836" t="s">
        <v>6591</v>
      </c>
      <c r="C654" s="1836" t="s">
        <v>6592</v>
      </c>
      <c r="D654" s="1931" t="s">
        <v>1103</v>
      </c>
      <c r="E654" s="1855">
        <v>108</v>
      </c>
      <c r="F654" s="1855" t="s">
        <v>5919</v>
      </c>
      <c r="G654" s="1855" t="s">
        <v>31</v>
      </c>
      <c r="H654" s="1855" t="s">
        <v>32</v>
      </c>
      <c r="I654" s="1855" t="s">
        <v>55</v>
      </c>
      <c r="J654" s="1855" t="s">
        <v>55</v>
      </c>
      <c r="K654" s="1855" t="s">
        <v>6593</v>
      </c>
      <c r="L654" s="1881">
        <v>30584.070796460179</v>
      </c>
      <c r="M654" s="1881">
        <v>27525.663716814161</v>
      </c>
      <c r="N654" s="1855">
        <v>2021.11</v>
      </c>
      <c r="O654" s="1855" t="s">
        <v>5990</v>
      </c>
      <c r="P654" s="1855" t="s">
        <v>5983</v>
      </c>
      <c r="Q654" s="1855">
        <v>13834686587</v>
      </c>
      <c r="R654" s="1855" t="s">
        <v>5984</v>
      </c>
      <c r="S654" s="1855" t="s">
        <v>5985</v>
      </c>
      <c r="T654" s="1829"/>
      <c r="U654" s="1853"/>
      <c r="V654" s="1986"/>
    </row>
    <row r="655" spans="1:22" ht="18" customHeight="1">
      <c r="A655" s="1855"/>
      <c r="B655" s="1836" t="s">
        <v>6594</v>
      </c>
      <c r="C655" s="1836" t="s">
        <v>6595</v>
      </c>
      <c r="D655" s="1931" t="s">
        <v>154</v>
      </c>
      <c r="E655" s="1855">
        <v>6</v>
      </c>
      <c r="F655" s="1855" t="s">
        <v>5919</v>
      </c>
      <c r="G655" s="1855" t="s">
        <v>31</v>
      </c>
      <c r="H655" s="1855" t="s">
        <v>32</v>
      </c>
      <c r="I655" s="1855" t="s">
        <v>55</v>
      </c>
      <c r="J655" s="1855" t="s">
        <v>55</v>
      </c>
      <c r="K655" s="1855" t="s">
        <v>6593</v>
      </c>
      <c r="L655" s="1881">
        <v>14336.28318584071</v>
      </c>
      <c r="M655" s="1881">
        <v>12902.654867256639</v>
      </c>
      <c r="N655" s="1855">
        <v>2021.11</v>
      </c>
      <c r="O655" s="1855" t="s">
        <v>5990</v>
      </c>
      <c r="P655" s="1855" t="s">
        <v>5983</v>
      </c>
      <c r="Q655" s="1855">
        <v>13834686587</v>
      </c>
      <c r="R655" s="1855" t="s">
        <v>5984</v>
      </c>
      <c r="S655" s="1855" t="s">
        <v>5985</v>
      </c>
      <c r="T655" s="1829"/>
      <c r="U655" s="1853"/>
      <c r="V655" s="1986"/>
    </row>
    <row r="656" spans="1:22" ht="18" customHeight="1">
      <c r="A656" s="1855"/>
      <c r="B656" s="1836" t="s">
        <v>6596</v>
      </c>
      <c r="C656" s="1836" t="s">
        <v>6597</v>
      </c>
      <c r="D656" s="1931" t="s">
        <v>65</v>
      </c>
      <c r="E656" s="1855">
        <v>2</v>
      </c>
      <c r="F656" s="1855" t="s">
        <v>5919</v>
      </c>
      <c r="G656" s="1855" t="s">
        <v>31</v>
      </c>
      <c r="H656" s="1855" t="s">
        <v>32</v>
      </c>
      <c r="I656" s="1855" t="s">
        <v>55</v>
      </c>
      <c r="J656" s="1855" t="s">
        <v>55</v>
      </c>
      <c r="K656" s="1855" t="s">
        <v>6593</v>
      </c>
      <c r="L656" s="1881">
        <v>53628.318584070803</v>
      </c>
      <c r="M656" s="1881">
        <v>48265.486725663723</v>
      </c>
      <c r="N656" s="1855">
        <v>2021.11</v>
      </c>
      <c r="O656" s="1855" t="s">
        <v>5990</v>
      </c>
      <c r="P656" s="1855" t="s">
        <v>5983</v>
      </c>
      <c r="Q656" s="1855">
        <v>13834686587</v>
      </c>
      <c r="R656" s="1855" t="s">
        <v>5984</v>
      </c>
      <c r="S656" s="1855" t="s">
        <v>5985</v>
      </c>
      <c r="T656" s="1829"/>
      <c r="U656" s="1853"/>
      <c r="V656" s="1986"/>
    </row>
    <row r="657" spans="1:22" ht="18" customHeight="1">
      <c r="A657" s="1855"/>
      <c r="B657" s="1836" t="s">
        <v>6598</v>
      </c>
      <c r="C657" s="1836" t="s">
        <v>6599</v>
      </c>
      <c r="D657" s="1931" t="s">
        <v>65</v>
      </c>
      <c r="E657" s="1855">
        <v>12</v>
      </c>
      <c r="F657" s="1855" t="s">
        <v>5919</v>
      </c>
      <c r="G657" s="1855" t="s">
        <v>31</v>
      </c>
      <c r="H657" s="1855" t="s">
        <v>32</v>
      </c>
      <c r="I657" s="1855" t="s">
        <v>55</v>
      </c>
      <c r="J657" s="1855" t="s">
        <v>55</v>
      </c>
      <c r="K657" s="1855" t="s">
        <v>6593</v>
      </c>
      <c r="L657" s="1881">
        <v>23362.83185840708</v>
      </c>
      <c r="M657" s="1881">
        <v>21026.548672566372</v>
      </c>
      <c r="N657" s="1855">
        <v>2021.11</v>
      </c>
      <c r="O657" s="1855" t="s">
        <v>5990</v>
      </c>
      <c r="P657" s="1855" t="s">
        <v>5983</v>
      </c>
      <c r="Q657" s="1855">
        <v>13834686587</v>
      </c>
      <c r="R657" s="1855" t="s">
        <v>5984</v>
      </c>
      <c r="S657" s="1855" t="s">
        <v>5985</v>
      </c>
      <c r="T657" s="1829"/>
      <c r="U657" s="1853"/>
      <c r="V657" s="1986"/>
    </row>
    <row r="658" spans="1:22" ht="18" customHeight="1">
      <c r="A658" s="1855"/>
      <c r="B658" s="1836" t="s">
        <v>6600</v>
      </c>
      <c r="C658" s="1836" t="s">
        <v>6590</v>
      </c>
      <c r="D658" s="1931" t="s">
        <v>65</v>
      </c>
      <c r="E658" s="1855">
        <v>2</v>
      </c>
      <c r="F658" s="1855" t="s">
        <v>5919</v>
      </c>
      <c r="G658" s="1855" t="s">
        <v>31</v>
      </c>
      <c r="H658" s="1855" t="s">
        <v>32</v>
      </c>
      <c r="I658" s="1855" t="s">
        <v>55</v>
      </c>
      <c r="J658" s="1855" t="s">
        <v>55</v>
      </c>
      <c r="K658" s="1855" t="s">
        <v>6593</v>
      </c>
      <c r="L658" s="1881">
        <v>5415.9292035398239</v>
      </c>
      <c r="M658" s="1881">
        <v>4874.3362831858412</v>
      </c>
      <c r="N658" s="1855">
        <v>2021.11</v>
      </c>
      <c r="O658" s="1855" t="s">
        <v>5990</v>
      </c>
      <c r="P658" s="1855" t="s">
        <v>5983</v>
      </c>
      <c r="Q658" s="1855">
        <v>13834686587</v>
      </c>
      <c r="R658" s="1855" t="s">
        <v>5984</v>
      </c>
      <c r="S658" s="1855" t="s">
        <v>5985</v>
      </c>
      <c r="T658" s="1829"/>
      <c r="U658" s="1853"/>
      <c r="V658" s="1986"/>
    </row>
    <row r="659" spans="1:22" ht="18" customHeight="1">
      <c r="A659" s="1855"/>
      <c r="B659" s="1836" t="s">
        <v>1363</v>
      </c>
      <c r="C659" s="1835" t="s">
        <v>6601</v>
      </c>
      <c r="D659" s="1952" t="s">
        <v>1354</v>
      </c>
      <c r="E659" s="1836">
        <v>7</v>
      </c>
      <c r="F659" s="1855" t="s">
        <v>55</v>
      </c>
      <c r="G659" s="1855" t="s">
        <v>31</v>
      </c>
      <c r="H659" s="1855" t="s">
        <v>32</v>
      </c>
      <c r="I659" s="1855" t="s">
        <v>4736</v>
      </c>
      <c r="J659" s="1855" t="s">
        <v>4736</v>
      </c>
      <c r="K659" s="1836" t="s">
        <v>6602</v>
      </c>
      <c r="L659" s="1927">
        <v>4599.4336283185803</v>
      </c>
      <c r="M659" s="1881">
        <v>1379.8300884955499</v>
      </c>
      <c r="N659" s="1984">
        <v>2019.06</v>
      </c>
      <c r="O659" s="1992" t="s">
        <v>6427</v>
      </c>
      <c r="P659" s="1837" t="s">
        <v>6428</v>
      </c>
      <c r="Q659" s="1848">
        <v>15862288026</v>
      </c>
      <c r="R659" s="1837" t="s">
        <v>6429</v>
      </c>
      <c r="S659" s="1992" t="s">
        <v>5872</v>
      </c>
      <c r="T659" s="1829"/>
      <c r="U659" s="1887">
        <f t="shared" ref="U659:U682" si="5">M659/L659</f>
        <v>0.29999999999999477</v>
      </c>
      <c r="V659" s="1986"/>
    </row>
    <row r="660" spans="1:22" ht="18" customHeight="1">
      <c r="A660" s="1855"/>
      <c r="B660" s="1836" t="s">
        <v>1363</v>
      </c>
      <c r="C660" s="1835" t="s">
        <v>6603</v>
      </c>
      <c r="D660" s="1952" t="s">
        <v>1354</v>
      </c>
      <c r="E660" s="1836">
        <v>2</v>
      </c>
      <c r="F660" s="1855" t="s">
        <v>55</v>
      </c>
      <c r="G660" s="1855" t="s">
        <v>31</v>
      </c>
      <c r="H660" s="1855" t="s">
        <v>32</v>
      </c>
      <c r="I660" s="1855" t="s">
        <v>4736</v>
      </c>
      <c r="J660" s="1855" t="s">
        <v>4736</v>
      </c>
      <c r="K660" s="1836" t="s">
        <v>6602</v>
      </c>
      <c r="L660" s="1927">
        <v>13133.4513274336</v>
      </c>
      <c r="M660" s="1881">
        <v>3940.0353982301599</v>
      </c>
      <c r="N660" s="1984">
        <v>2019.06</v>
      </c>
      <c r="O660" s="1992" t="s">
        <v>6427</v>
      </c>
      <c r="P660" s="1837" t="s">
        <v>6428</v>
      </c>
      <c r="Q660" s="1848">
        <v>15862288026</v>
      </c>
      <c r="R660" s="1837" t="s">
        <v>6429</v>
      </c>
      <c r="S660" s="1992" t="s">
        <v>5872</v>
      </c>
      <c r="T660" s="1829"/>
      <c r="U660" s="1887">
        <f t="shared" si="5"/>
        <v>0.3000000000000061</v>
      </c>
      <c r="V660" s="1986"/>
    </row>
    <row r="661" spans="1:22" ht="18" customHeight="1">
      <c r="A661" s="1855"/>
      <c r="B661" s="1836" t="s">
        <v>1363</v>
      </c>
      <c r="C661" s="1835" t="s">
        <v>6603</v>
      </c>
      <c r="D661" s="1952" t="s">
        <v>1354</v>
      </c>
      <c r="E661" s="1836">
        <v>1</v>
      </c>
      <c r="F661" s="1855" t="s">
        <v>55</v>
      </c>
      <c r="G661" s="1855" t="s">
        <v>31</v>
      </c>
      <c r="H661" s="1855" t="s">
        <v>32</v>
      </c>
      <c r="I661" s="1855" t="s">
        <v>4736</v>
      </c>
      <c r="J661" s="1855" t="s">
        <v>4736</v>
      </c>
      <c r="K661" s="1836" t="s">
        <v>6602</v>
      </c>
      <c r="L661" s="1927">
        <v>6076.6371681415903</v>
      </c>
      <c r="M661" s="1881">
        <v>1822.9911504424699</v>
      </c>
      <c r="N661" s="1984">
        <v>2019.06</v>
      </c>
      <c r="O661" s="1992" t="s">
        <v>6427</v>
      </c>
      <c r="P661" s="1837" t="s">
        <v>6428</v>
      </c>
      <c r="Q661" s="1848">
        <v>15862288026</v>
      </c>
      <c r="R661" s="1837" t="s">
        <v>6429</v>
      </c>
      <c r="S661" s="1992" t="s">
        <v>5872</v>
      </c>
      <c r="T661" s="1829"/>
      <c r="U661" s="1887">
        <f t="shared" si="5"/>
        <v>0.29999999999999882</v>
      </c>
      <c r="V661" s="1986"/>
    </row>
    <row r="662" spans="1:22" ht="18" customHeight="1">
      <c r="A662" s="1855"/>
      <c r="B662" s="1836" t="s">
        <v>1363</v>
      </c>
      <c r="C662" s="1835" t="s">
        <v>6604</v>
      </c>
      <c r="D662" s="1952" t="s">
        <v>1354</v>
      </c>
      <c r="E662" s="1836">
        <v>6</v>
      </c>
      <c r="F662" s="1855" t="s">
        <v>55</v>
      </c>
      <c r="G662" s="1855" t="s">
        <v>31</v>
      </c>
      <c r="H662" s="1855" t="s">
        <v>32</v>
      </c>
      <c r="I662" s="1855" t="s">
        <v>4736</v>
      </c>
      <c r="J662" s="1855" t="s">
        <v>4736</v>
      </c>
      <c r="K662" s="1836" t="s">
        <v>6602</v>
      </c>
      <c r="L662" s="1927">
        <v>17650.088495575201</v>
      </c>
      <c r="M662" s="1881">
        <v>5295.0265486726803</v>
      </c>
      <c r="N662" s="1984">
        <v>2019.06</v>
      </c>
      <c r="O662" s="1992" t="s">
        <v>6427</v>
      </c>
      <c r="P662" s="1837" t="s">
        <v>6428</v>
      </c>
      <c r="Q662" s="1848">
        <v>15862288026</v>
      </c>
      <c r="R662" s="1837" t="s">
        <v>6429</v>
      </c>
      <c r="S662" s="1992" t="s">
        <v>5872</v>
      </c>
      <c r="T662" s="1829"/>
      <c r="U662" s="1887">
        <f t="shared" si="5"/>
        <v>0.30000000000000682</v>
      </c>
      <c r="V662" s="1986"/>
    </row>
    <row r="663" spans="1:22" ht="18" customHeight="1">
      <c r="A663" s="1855"/>
      <c r="B663" s="1836" t="s">
        <v>1363</v>
      </c>
      <c r="C663" s="1835" t="s">
        <v>6604</v>
      </c>
      <c r="D663" s="1952" t="s">
        <v>1354</v>
      </c>
      <c r="E663" s="1836">
        <v>2</v>
      </c>
      <c r="F663" s="1855" t="s">
        <v>55</v>
      </c>
      <c r="G663" s="1855" t="s">
        <v>31</v>
      </c>
      <c r="H663" s="1855" t="s">
        <v>32</v>
      </c>
      <c r="I663" s="1855" t="s">
        <v>4736</v>
      </c>
      <c r="J663" s="1855" t="s">
        <v>4736</v>
      </c>
      <c r="K663" s="1836" t="s">
        <v>6602</v>
      </c>
      <c r="L663" s="1927">
        <v>6467.7876106194599</v>
      </c>
      <c r="M663" s="1881">
        <v>1940.3362831858601</v>
      </c>
      <c r="N663" s="1984">
        <v>2019.06</v>
      </c>
      <c r="O663" s="1992" t="s">
        <v>6427</v>
      </c>
      <c r="P663" s="1837" t="s">
        <v>6428</v>
      </c>
      <c r="Q663" s="1848">
        <v>15862288026</v>
      </c>
      <c r="R663" s="1837" t="s">
        <v>6429</v>
      </c>
      <c r="S663" s="1992" t="s">
        <v>5872</v>
      </c>
      <c r="T663" s="1829"/>
      <c r="U663" s="1887">
        <f t="shared" si="5"/>
        <v>0.30000000000000343</v>
      </c>
      <c r="V663" s="1986"/>
    </row>
    <row r="664" spans="1:22" ht="18" customHeight="1">
      <c r="A664" s="1855"/>
      <c r="B664" s="1836" t="s">
        <v>1363</v>
      </c>
      <c r="C664" s="1835" t="s">
        <v>6604</v>
      </c>
      <c r="D664" s="1952" t="s">
        <v>1354</v>
      </c>
      <c r="E664" s="1836">
        <v>1</v>
      </c>
      <c r="F664" s="1855" t="s">
        <v>55</v>
      </c>
      <c r="G664" s="1855" t="s">
        <v>31</v>
      </c>
      <c r="H664" s="1855" t="s">
        <v>32</v>
      </c>
      <c r="I664" s="1855" t="s">
        <v>4736</v>
      </c>
      <c r="J664" s="1855" t="s">
        <v>4736</v>
      </c>
      <c r="K664" s="1836" t="s">
        <v>6602</v>
      </c>
      <c r="L664" s="1927">
        <v>2795.5752212389398</v>
      </c>
      <c r="M664" s="1881">
        <v>838.67256637166304</v>
      </c>
      <c r="N664" s="1984">
        <v>2019.06</v>
      </c>
      <c r="O664" s="1992" t="s">
        <v>6427</v>
      </c>
      <c r="P664" s="1837" t="s">
        <v>6428</v>
      </c>
      <c r="Q664" s="1848">
        <v>15862288026</v>
      </c>
      <c r="R664" s="1837" t="s">
        <v>6429</v>
      </c>
      <c r="S664" s="1992" t="s">
        <v>5872</v>
      </c>
      <c r="T664" s="1829"/>
      <c r="U664" s="1887">
        <f t="shared" si="5"/>
        <v>0.29999999999999322</v>
      </c>
      <c r="V664" s="1986"/>
    </row>
    <row r="665" spans="1:22" ht="18" customHeight="1">
      <c r="A665" s="1855"/>
      <c r="B665" s="1836" t="s">
        <v>1363</v>
      </c>
      <c r="C665" s="1952"/>
      <c r="D665" s="1952" t="s">
        <v>1354</v>
      </c>
      <c r="E665" s="1836">
        <v>1</v>
      </c>
      <c r="F665" s="1855" t="s">
        <v>55</v>
      </c>
      <c r="G665" s="1855" t="s">
        <v>31</v>
      </c>
      <c r="H665" s="1855" t="s">
        <v>32</v>
      </c>
      <c r="I665" s="1855" t="s">
        <v>4736</v>
      </c>
      <c r="J665" s="1855" t="s">
        <v>4736</v>
      </c>
      <c r="K665" s="1836" t="s">
        <v>6602</v>
      </c>
      <c r="L665" s="1927">
        <v>1362.10654867261</v>
      </c>
      <c r="M665" s="1881">
        <v>408.63196460179</v>
      </c>
      <c r="N665" s="1984">
        <v>2019.06</v>
      </c>
      <c r="O665" s="1992" t="s">
        <v>6427</v>
      </c>
      <c r="P665" s="1837" t="s">
        <v>6428</v>
      </c>
      <c r="Q665" s="1848">
        <v>15862288026</v>
      </c>
      <c r="R665" s="1837" t="s">
        <v>6429</v>
      </c>
      <c r="S665" s="1992" t="s">
        <v>5872</v>
      </c>
      <c r="T665" s="1829"/>
      <c r="U665" s="1887">
        <f t="shared" si="5"/>
        <v>0.30000000000000515</v>
      </c>
      <c r="V665" s="1986"/>
    </row>
    <row r="666" spans="1:22" ht="18" customHeight="1">
      <c r="A666" s="1855"/>
      <c r="B666" s="1836" t="s">
        <v>6605</v>
      </c>
      <c r="C666" s="1952" t="s">
        <v>6606</v>
      </c>
      <c r="D666" s="1952" t="s">
        <v>2467</v>
      </c>
      <c r="E666" s="1836">
        <v>454</v>
      </c>
      <c r="F666" s="1855" t="s">
        <v>55</v>
      </c>
      <c r="G666" s="1855" t="s">
        <v>31</v>
      </c>
      <c r="H666" s="1855" t="s">
        <v>5895</v>
      </c>
      <c r="I666" s="1855" t="s">
        <v>4736</v>
      </c>
      <c r="J666" s="1855" t="s">
        <v>4736</v>
      </c>
      <c r="K666" s="1836" t="s">
        <v>6607</v>
      </c>
      <c r="L666" s="1927">
        <f>70388.35/500*454</f>
        <v>63912.621800000001</v>
      </c>
      <c r="M666" s="1881">
        <f>21116.505/500*454</f>
        <v>19173.786540000001</v>
      </c>
      <c r="N666" s="1984">
        <v>2019.06</v>
      </c>
      <c r="O666" s="1992" t="s">
        <v>6427</v>
      </c>
      <c r="P666" s="1837" t="s">
        <v>6428</v>
      </c>
      <c r="Q666" s="1848">
        <v>15862288026</v>
      </c>
      <c r="R666" s="1837" t="s">
        <v>6429</v>
      </c>
      <c r="S666" s="1992" t="s">
        <v>5872</v>
      </c>
      <c r="T666" s="1829"/>
      <c r="U666" s="1887">
        <f t="shared" si="5"/>
        <v>0.3</v>
      </c>
      <c r="V666" s="1986"/>
    </row>
    <row r="667" spans="1:22" ht="18" customHeight="1">
      <c r="A667" s="1855"/>
      <c r="B667" s="1993" t="s">
        <v>6608</v>
      </c>
      <c r="C667" s="1994" t="s">
        <v>6609</v>
      </c>
      <c r="D667" s="1993" t="s">
        <v>154</v>
      </c>
      <c r="E667" s="1836">
        <v>1</v>
      </c>
      <c r="F667" s="1855" t="s">
        <v>55</v>
      </c>
      <c r="G667" s="1855" t="s">
        <v>31</v>
      </c>
      <c r="H667" s="1855" t="s">
        <v>32</v>
      </c>
      <c r="I667" s="1855" t="s">
        <v>4736</v>
      </c>
      <c r="J667" s="1855" t="s">
        <v>4736</v>
      </c>
      <c r="K667" s="1836" t="s">
        <v>6607</v>
      </c>
      <c r="L667" s="1927">
        <v>3087.38</v>
      </c>
      <c r="M667" s="1881">
        <v>926.21400000000006</v>
      </c>
      <c r="N667" s="1984">
        <v>2019.06</v>
      </c>
      <c r="O667" s="1992" t="s">
        <v>6427</v>
      </c>
      <c r="P667" s="1837" t="s">
        <v>6428</v>
      </c>
      <c r="Q667" s="1848">
        <v>15862288026</v>
      </c>
      <c r="R667" s="1837" t="s">
        <v>6429</v>
      </c>
      <c r="S667" s="1992" t="s">
        <v>5872</v>
      </c>
      <c r="T667" s="1829"/>
      <c r="U667" s="1887">
        <f t="shared" si="5"/>
        <v>0.3</v>
      </c>
      <c r="V667" s="1986"/>
    </row>
    <row r="668" spans="1:22" ht="18" customHeight="1">
      <c r="A668" s="1855"/>
      <c r="B668" s="1993" t="s">
        <v>6608</v>
      </c>
      <c r="C668" s="1994" t="s">
        <v>6610</v>
      </c>
      <c r="D668" s="1993" t="s">
        <v>154</v>
      </c>
      <c r="E668" s="1836">
        <v>1</v>
      </c>
      <c r="F668" s="1855" t="s">
        <v>55</v>
      </c>
      <c r="G668" s="1855" t="s">
        <v>31</v>
      </c>
      <c r="H668" s="1855" t="s">
        <v>32</v>
      </c>
      <c r="I668" s="1855" t="s">
        <v>4736</v>
      </c>
      <c r="J668" s="1855" t="s">
        <v>4736</v>
      </c>
      <c r="K668" s="1836" t="s">
        <v>6607</v>
      </c>
      <c r="L668" s="1927">
        <v>2407.77</v>
      </c>
      <c r="M668" s="1881">
        <v>722.33100000000002</v>
      </c>
      <c r="N668" s="1984">
        <v>2019.06</v>
      </c>
      <c r="O668" s="1992" t="s">
        <v>6427</v>
      </c>
      <c r="P668" s="1837" t="s">
        <v>6428</v>
      </c>
      <c r="Q668" s="1848">
        <v>15862288026</v>
      </c>
      <c r="R668" s="1837" t="s">
        <v>6429</v>
      </c>
      <c r="S668" s="1992" t="s">
        <v>5872</v>
      </c>
      <c r="T668" s="1829"/>
      <c r="U668" s="1887">
        <f t="shared" si="5"/>
        <v>0.3</v>
      </c>
      <c r="V668" s="1986"/>
    </row>
    <row r="669" spans="1:22" ht="18" customHeight="1">
      <c r="A669" s="1855"/>
      <c r="B669" s="1993" t="s">
        <v>6611</v>
      </c>
      <c r="C669" s="1994" t="s">
        <v>4603</v>
      </c>
      <c r="D669" s="1993" t="s">
        <v>154</v>
      </c>
      <c r="E669" s="1836">
        <v>1</v>
      </c>
      <c r="F669" s="1855" t="s">
        <v>55</v>
      </c>
      <c r="G669" s="1855" t="s">
        <v>31</v>
      </c>
      <c r="H669" s="1855" t="s">
        <v>32</v>
      </c>
      <c r="I669" s="1855" t="s">
        <v>4736</v>
      </c>
      <c r="J669" s="1855" t="s">
        <v>4736</v>
      </c>
      <c r="K669" s="1836" t="s">
        <v>6607</v>
      </c>
      <c r="L669" s="1927">
        <v>2320.39</v>
      </c>
      <c r="M669" s="1881">
        <v>696.11699999999996</v>
      </c>
      <c r="N669" s="1984">
        <v>2019.06</v>
      </c>
      <c r="O669" s="1992" t="s">
        <v>6427</v>
      </c>
      <c r="P669" s="1837" t="s">
        <v>6428</v>
      </c>
      <c r="Q669" s="1848">
        <v>15862288026</v>
      </c>
      <c r="R669" s="1837" t="s">
        <v>6429</v>
      </c>
      <c r="S669" s="1992" t="s">
        <v>5872</v>
      </c>
      <c r="T669" s="1829"/>
      <c r="U669" s="1887">
        <f t="shared" si="5"/>
        <v>0.3</v>
      </c>
      <c r="V669" s="1986"/>
    </row>
    <row r="670" spans="1:22" ht="18" customHeight="1">
      <c r="A670" s="1855"/>
      <c r="B670" s="1993" t="s">
        <v>6612</v>
      </c>
      <c r="C670" s="1952"/>
      <c r="D670" s="1993" t="s">
        <v>154</v>
      </c>
      <c r="E670" s="1836">
        <v>28</v>
      </c>
      <c r="F670" s="1855" t="s">
        <v>55</v>
      </c>
      <c r="G670" s="1855" t="s">
        <v>31</v>
      </c>
      <c r="H670" s="1855" t="s">
        <v>32</v>
      </c>
      <c r="I670" s="1855" t="s">
        <v>4736</v>
      </c>
      <c r="J670" s="1855" t="s">
        <v>4736</v>
      </c>
      <c r="K670" s="1836" t="s">
        <v>6607</v>
      </c>
      <c r="L670" s="1927">
        <v>5219.4799999999996</v>
      </c>
      <c r="M670" s="1881">
        <v>1565.8440000000001</v>
      </c>
      <c r="N670" s="1984">
        <v>2019.06</v>
      </c>
      <c r="O670" s="1992" t="s">
        <v>6427</v>
      </c>
      <c r="P670" s="1837" t="s">
        <v>6428</v>
      </c>
      <c r="Q670" s="1848">
        <v>15862288026</v>
      </c>
      <c r="R670" s="1837" t="s">
        <v>6429</v>
      </c>
      <c r="S670" s="1992" t="s">
        <v>5872</v>
      </c>
      <c r="T670" s="1829"/>
      <c r="U670" s="1887">
        <f t="shared" si="5"/>
        <v>0.30000000000000004</v>
      </c>
      <c r="V670" s="1986"/>
    </row>
    <row r="671" spans="1:22" ht="18" customHeight="1">
      <c r="A671" s="1855"/>
      <c r="B671" s="1993" t="s">
        <v>3309</v>
      </c>
      <c r="C671" s="1952" t="s">
        <v>6613</v>
      </c>
      <c r="D671" s="1993" t="s">
        <v>3286</v>
      </c>
      <c r="E671" s="1836">
        <v>4</v>
      </c>
      <c r="F671" s="1855" t="s">
        <v>55</v>
      </c>
      <c r="G671" s="1855" t="s">
        <v>31</v>
      </c>
      <c r="H671" s="1855" t="s">
        <v>32</v>
      </c>
      <c r="I671" s="1855" t="s">
        <v>4736</v>
      </c>
      <c r="J671" s="1855" t="s">
        <v>4736</v>
      </c>
      <c r="K671" s="1836" t="s">
        <v>6614</v>
      </c>
      <c r="L671" s="1927">
        <v>2252.44</v>
      </c>
      <c r="M671" s="1881">
        <v>675.73199999999997</v>
      </c>
      <c r="N671" s="1984">
        <v>2019.06</v>
      </c>
      <c r="O671" s="1992" t="s">
        <v>6427</v>
      </c>
      <c r="P671" s="1837" t="s">
        <v>6428</v>
      </c>
      <c r="Q671" s="1848">
        <v>15862288026</v>
      </c>
      <c r="R671" s="1837" t="s">
        <v>6429</v>
      </c>
      <c r="S671" s="1992" t="s">
        <v>5872</v>
      </c>
      <c r="T671" s="1829"/>
      <c r="U671" s="1887">
        <f t="shared" si="5"/>
        <v>0.3</v>
      </c>
      <c r="V671" s="1986"/>
    </row>
    <row r="672" spans="1:22" ht="18" customHeight="1">
      <c r="A672" s="1855"/>
      <c r="B672" s="1993" t="s">
        <v>3309</v>
      </c>
      <c r="C672" s="1952" t="s">
        <v>4712</v>
      </c>
      <c r="D672" s="1993" t="s">
        <v>3286</v>
      </c>
      <c r="E672" s="1836">
        <v>3</v>
      </c>
      <c r="F672" s="1855" t="s">
        <v>55</v>
      </c>
      <c r="G672" s="1855" t="s">
        <v>31</v>
      </c>
      <c r="H672" s="1855" t="s">
        <v>32</v>
      </c>
      <c r="I672" s="1855" t="s">
        <v>4736</v>
      </c>
      <c r="J672" s="1855" t="s">
        <v>4736</v>
      </c>
      <c r="K672" s="1836" t="s">
        <v>6614</v>
      </c>
      <c r="L672" s="1927">
        <v>3582.51</v>
      </c>
      <c r="M672" s="1881">
        <v>1074.7529999999999</v>
      </c>
      <c r="N672" s="1984">
        <v>2019.06</v>
      </c>
      <c r="O672" s="1992" t="s">
        <v>6427</v>
      </c>
      <c r="P672" s="1837" t="s">
        <v>6428</v>
      </c>
      <c r="Q672" s="1848">
        <v>15862288026</v>
      </c>
      <c r="R672" s="1837" t="s">
        <v>6429</v>
      </c>
      <c r="S672" s="1992" t="s">
        <v>5872</v>
      </c>
      <c r="T672" s="1829"/>
      <c r="U672" s="1887">
        <f t="shared" si="5"/>
        <v>0.3</v>
      </c>
      <c r="V672" s="1986"/>
    </row>
    <row r="673" spans="1:24" ht="18" customHeight="1">
      <c r="A673" s="1855"/>
      <c r="B673" s="1993" t="s">
        <v>4687</v>
      </c>
      <c r="C673" s="1952" t="s">
        <v>6615</v>
      </c>
      <c r="D673" s="1993" t="s">
        <v>161</v>
      </c>
      <c r="E673" s="1836">
        <v>560</v>
      </c>
      <c r="F673" s="1855" t="s">
        <v>55</v>
      </c>
      <c r="G673" s="1855" t="s">
        <v>31</v>
      </c>
      <c r="H673" s="1855" t="s">
        <v>32</v>
      </c>
      <c r="I673" s="1855" t="s">
        <v>4736</v>
      </c>
      <c r="J673" s="1855" t="s">
        <v>4736</v>
      </c>
      <c r="K673" s="1836" t="s">
        <v>6614</v>
      </c>
      <c r="L673" s="1927">
        <v>12885.6</v>
      </c>
      <c r="M673" s="1881">
        <v>3865.68</v>
      </c>
      <c r="N673" s="1984">
        <v>2019.06</v>
      </c>
      <c r="O673" s="1992" t="s">
        <v>6427</v>
      </c>
      <c r="P673" s="1837" t="s">
        <v>6428</v>
      </c>
      <c r="Q673" s="1848">
        <v>15862288026</v>
      </c>
      <c r="R673" s="1837" t="s">
        <v>6429</v>
      </c>
      <c r="S673" s="1992" t="s">
        <v>5872</v>
      </c>
      <c r="T673" s="1829"/>
      <c r="U673" s="1887">
        <f t="shared" si="5"/>
        <v>0.3</v>
      </c>
      <c r="V673" s="1986"/>
    </row>
    <row r="674" spans="1:24" ht="18" customHeight="1">
      <c r="A674" s="1855"/>
      <c r="B674" s="1993" t="s">
        <v>4687</v>
      </c>
      <c r="C674" s="1952" t="s">
        <v>6616</v>
      </c>
      <c r="D674" s="1993" t="s">
        <v>161</v>
      </c>
      <c r="E674" s="1836">
        <v>700</v>
      </c>
      <c r="F674" s="1855" t="s">
        <v>55</v>
      </c>
      <c r="G674" s="1855" t="s">
        <v>31</v>
      </c>
      <c r="H674" s="1855" t="s">
        <v>32</v>
      </c>
      <c r="I674" s="1855" t="s">
        <v>4736</v>
      </c>
      <c r="J674" s="1855" t="s">
        <v>4736</v>
      </c>
      <c r="K674" s="1836" t="s">
        <v>6614</v>
      </c>
      <c r="L674" s="1927">
        <v>20048</v>
      </c>
      <c r="M674" s="1881">
        <v>6014.4</v>
      </c>
      <c r="N674" s="1984">
        <v>2019.06</v>
      </c>
      <c r="O674" s="1992" t="s">
        <v>6427</v>
      </c>
      <c r="P674" s="1837" t="s">
        <v>6428</v>
      </c>
      <c r="Q674" s="1848">
        <v>15862288026</v>
      </c>
      <c r="R674" s="1837" t="s">
        <v>6429</v>
      </c>
      <c r="S674" s="1992" t="s">
        <v>5872</v>
      </c>
      <c r="T674" s="1829"/>
      <c r="U674" s="1887">
        <f t="shared" si="5"/>
        <v>0.3</v>
      </c>
      <c r="V674" s="1986"/>
    </row>
    <row r="675" spans="1:24" ht="18" customHeight="1">
      <c r="A675" s="1855"/>
      <c r="B675" s="1993" t="s">
        <v>4687</v>
      </c>
      <c r="C675" s="1952" t="s">
        <v>1391</v>
      </c>
      <c r="D675" s="1993" t="s">
        <v>161</v>
      </c>
      <c r="E675" s="1836">
        <v>340</v>
      </c>
      <c r="F675" s="1855" t="s">
        <v>55</v>
      </c>
      <c r="G675" s="1855" t="s">
        <v>31</v>
      </c>
      <c r="H675" s="1855" t="s">
        <v>32</v>
      </c>
      <c r="I675" s="1855" t="s">
        <v>4736</v>
      </c>
      <c r="J675" s="1855" t="s">
        <v>4736</v>
      </c>
      <c r="K675" s="1836" t="s">
        <v>6614</v>
      </c>
      <c r="L675" s="1927">
        <v>22280.2</v>
      </c>
      <c r="M675" s="1881">
        <v>6684.06</v>
      </c>
      <c r="N675" s="1984">
        <v>2019.06</v>
      </c>
      <c r="O675" s="1992" t="s">
        <v>6427</v>
      </c>
      <c r="P675" s="1837" t="s">
        <v>6428</v>
      </c>
      <c r="Q675" s="1848">
        <v>15862288026</v>
      </c>
      <c r="R675" s="1837" t="s">
        <v>6429</v>
      </c>
      <c r="S675" s="1992" t="s">
        <v>5872</v>
      </c>
      <c r="T675" s="1829"/>
      <c r="U675" s="1887">
        <f t="shared" si="5"/>
        <v>0.3</v>
      </c>
      <c r="V675" s="1986"/>
    </row>
    <row r="676" spans="1:24" ht="18" customHeight="1">
      <c r="A676" s="1855"/>
      <c r="B676" s="1993" t="s">
        <v>4687</v>
      </c>
      <c r="C676" s="1952" t="s">
        <v>6617</v>
      </c>
      <c r="D676" s="1993" t="s">
        <v>161</v>
      </c>
      <c r="E676" s="1836">
        <v>200</v>
      </c>
      <c r="F676" s="1855" t="s">
        <v>55</v>
      </c>
      <c r="G676" s="1855" t="s">
        <v>31</v>
      </c>
      <c r="H676" s="1855" t="s">
        <v>32</v>
      </c>
      <c r="I676" s="1855" t="s">
        <v>4736</v>
      </c>
      <c r="J676" s="1855" t="s">
        <v>4736</v>
      </c>
      <c r="K676" s="1836" t="s">
        <v>6614</v>
      </c>
      <c r="L676" s="1927">
        <v>10000</v>
      </c>
      <c r="M676" s="1881">
        <v>3000</v>
      </c>
      <c r="N676" s="1984">
        <v>2019.06</v>
      </c>
      <c r="O676" s="1992" t="s">
        <v>6427</v>
      </c>
      <c r="P676" s="1837" t="s">
        <v>6428</v>
      </c>
      <c r="Q676" s="1848">
        <v>15862288026</v>
      </c>
      <c r="R676" s="1837" t="s">
        <v>6429</v>
      </c>
      <c r="S676" s="1992" t="s">
        <v>5872</v>
      </c>
      <c r="T676" s="1829"/>
      <c r="U676" s="1887">
        <f t="shared" si="5"/>
        <v>0.3</v>
      </c>
      <c r="V676" s="1986"/>
    </row>
    <row r="677" spans="1:24" ht="18" customHeight="1">
      <c r="A677" s="1855"/>
      <c r="B677" s="1993" t="s">
        <v>4687</v>
      </c>
      <c r="C677" s="1952" t="s">
        <v>6478</v>
      </c>
      <c r="D677" s="1993" t="s">
        <v>161</v>
      </c>
      <c r="E677" s="1836">
        <v>1100</v>
      </c>
      <c r="F677" s="1855" t="s">
        <v>55</v>
      </c>
      <c r="G677" s="1855" t="s">
        <v>31</v>
      </c>
      <c r="H677" s="1855" t="s">
        <v>32</v>
      </c>
      <c r="I677" s="1855" t="s">
        <v>4736</v>
      </c>
      <c r="J677" s="1855" t="s">
        <v>4736</v>
      </c>
      <c r="K677" s="1836" t="s">
        <v>6614</v>
      </c>
      <c r="L677" s="1927">
        <v>18689</v>
      </c>
      <c r="M677" s="1881">
        <v>5606.7</v>
      </c>
      <c r="N677" s="1984">
        <v>2019.06</v>
      </c>
      <c r="O677" s="1992" t="s">
        <v>6427</v>
      </c>
      <c r="P677" s="1837" t="s">
        <v>6428</v>
      </c>
      <c r="Q677" s="1848">
        <v>15862288026</v>
      </c>
      <c r="R677" s="1837" t="s">
        <v>6429</v>
      </c>
      <c r="S677" s="1992" t="s">
        <v>5872</v>
      </c>
      <c r="T677" s="1829"/>
      <c r="U677" s="1887">
        <f t="shared" si="5"/>
        <v>0.3</v>
      </c>
      <c r="V677" s="1986"/>
    </row>
    <row r="678" spans="1:24" ht="18" customHeight="1">
      <c r="A678" s="1855"/>
      <c r="B678" s="1993" t="s">
        <v>4687</v>
      </c>
      <c r="C678" s="1952" t="s">
        <v>6618</v>
      </c>
      <c r="D678" s="1993" t="s">
        <v>161</v>
      </c>
      <c r="E678" s="1836">
        <v>160</v>
      </c>
      <c r="F678" s="1855" t="s">
        <v>55</v>
      </c>
      <c r="G678" s="1855" t="s">
        <v>31</v>
      </c>
      <c r="H678" s="1855" t="s">
        <v>32</v>
      </c>
      <c r="I678" s="1855" t="s">
        <v>4736</v>
      </c>
      <c r="J678" s="1855" t="s">
        <v>4736</v>
      </c>
      <c r="K678" s="1836" t="s">
        <v>6614</v>
      </c>
      <c r="L678" s="1927">
        <v>9088</v>
      </c>
      <c r="M678" s="1881">
        <v>2726.4</v>
      </c>
      <c r="N678" s="1984">
        <v>2019.06</v>
      </c>
      <c r="O678" s="1992" t="s">
        <v>6427</v>
      </c>
      <c r="P678" s="1837" t="s">
        <v>6428</v>
      </c>
      <c r="Q678" s="1848">
        <v>15862288026</v>
      </c>
      <c r="R678" s="1837" t="s">
        <v>6429</v>
      </c>
      <c r="S678" s="1992" t="s">
        <v>5872</v>
      </c>
      <c r="T678" s="1829"/>
      <c r="U678" s="1887">
        <f t="shared" si="5"/>
        <v>0.3</v>
      </c>
      <c r="V678" s="1986"/>
    </row>
    <row r="679" spans="1:24" ht="18" customHeight="1">
      <c r="A679" s="1855"/>
      <c r="B679" s="1993" t="s">
        <v>6619</v>
      </c>
      <c r="C679" s="1863" t="s">
        <v>6620</v>
      </c>
      <c r="D679" s="1863" t="s">
        <v>1122</v>
      </c>
      <c r="E679" s="1836">
        <v>9.1</v>
      </c>
      <c r="F679" s="1855" t="s">
        <v>55</v>
      </c>
      <c r="G679" s="1855" t="s">
        <v>31</v>
      </c>
      <c r="H679" s="1855" t="s">
        <v>32</v>
      </c>
      <c r="I679" s="1855" t="s">
        <v>4736</v>
      </c>
      <c r="J679" s="1855" t="s">
        <v>4736</v>
      </c>
      <c r="K679" s="1836" t="s">
        <v>5973</v>
      </c>
      <c r="L679" s="1927">
        <v>4670.8000000000102</v>
      </c>
      <c r="M679" s="1881">
        <v>1167.7</v>
      </c>
      <c r="N679" s="1984">
        <v>2019.06</v>
      </c>
      <c r="O679" s="1992" t="s">
        <v>6427</v>
      </c>
      <c r="P679" s="1837" t="s">
        <v>6428</v>
      </c>
      <c r="Q679" s="1848">
        <v>15862288026</v>
      </c>
      <c r="R679" s="1837" t="s">
        <v>6429</v>
      </c>
      <c r="S679" s="1992" t="s">
        <v>5872</v>
      </c>
      <c r="T679" s="1829"/>
      <c r="U679" s="1887">
        <f t="shared" si="5"/>
        <v>0.24999999999999947</v>
      </c>
      <c r="V679" s="1986"/>
    </row>
    <row r="680" spans="1:24" ht="18" customHeight="1">
      <c r="A680" s="1855"/>
      <c r="B680" s="1993" t="s">
        <v>6621</v>
      </c>
      <c r="C680" s="1836" t="s">
        <v>6622</v>
      </c>
      <c r="D680" s="1836" t="s">
        <v>154</v>
      </c>
      <c r="E680" s="1836">
        <v>37</v>
      </c>
      <c r="F680" s="1855" t="s">
        <v>55</v>
      </c>
      <c r="G680" s="1855" t="s">
        <v>31</v>
      </c>
      <c r="H680" s="1855" t="s">
        <v>32</v>
      </c>
      <c r="I680" s="1855" t="s">
        <v>4736</v>
      </c>
      <c r="J680" s="1855" t="s">
        <v>4736</v>
      </c>
      <c r="K680" s="1836" t="s">
        <v>5973</v>
      </c>
      <c r="L680" s="1927">
        <v>4911.49999999999</v>
      </c>
      <c r="M680" s="1881">
        <v>1227.875</v>
      </c>
      <c r="N680" s="1984">
        <v>2019.06</v>
      </c>
      <c r="O680" s="1992" t="s">
        <v>6427</v>
      </c>
      <c r="P680" s="1837" t="s">
        <v>6428</v>
      </c>
      <c r="Q680" s="1848">
        <v>15862288026</v>
      </c>
      <c r="R680" s="1837" t="s">
        <v>6429</v>
      </c>
      <c r="S680" s="1992" t="s">
        <v>5872</v>
      </c>
      <c r="T680" s="1829"/>
      <c r="U680" s="1887">
        <f t="shared" si="5"/>
        <v>0.2500000000000005</v>
      </c>
      <c r="V680" s="1986"/>
    </row>
    <row r="681" spans="1:24" ht="18" customHeight="1">
      <c r="A681" s="1834"/>
      <c r="B681" s="1993" t="s">
        <v>6623</v>
      </c>
      <c r="C681" s="1992"/>
      <c r="D681" s="1992" t="s">
        <v>1354</v>
      </c>
      <c r="E681" s="1992">
        <v>2</v>
      </c>
      <c r="F681" s="1855" t="s">
        <v>55</v>
      </c>
      <c r="G681" s="1855" t="s">
        <v>6624</v>
      </c>
      <c r="H681" s="1855" t="s">
        <v>5895</v>
      </c>
      <c r="I681" s="1855" t="s">
        <v>4736</v>
      </c>
      <c r="J681" s="1855" t="s">
        <v>4736</v>
      </c>
      <c r="K681" s="1836" t="s">
        <v>6625</v>
      </c>
      <c r="L681" s="1927">
        <v>1864.08</v>
      </c>
      <c r="M681" s="1860">
        <v>559.22400000000005</v>
      </c>
      <c r="N681" s="1984">
        <v>2019.08</v>
      </c>
      <c r="O681" s="1992" t="s">
        <v>6427</v>
      </c>
      <c r="P681" s="1837" t="s">
        <v>6428</v>
      </c>
      <c r="Q681" s="1848">
        <v>15862288026</v>
      </c>
      <c r="R681" s="1837" t="s">
        <v>6429</v>
      </c>
      <c r="S681" s="1860" t="s">
        <v>5872</v>
      </c>
      <c r="T681" s="1829"/>
      <c r="U681" s="1887">
        <f t="shared" si="5"/>
        <v>0.30000000000000004</v>
      </c>
      <c r="V681" s="1986"/>
      <c r="W681" s="1986"/>
      <c r="X681" s="1986"/>
    </row>
    <row r="682" spans="1:24" ht="18" customHeight="1">
      <c r="A682" s="1834"/>
      <c r="B682" s="1993" t="s">
        <v>6626</v>
      </c>
      <c r="C682" s="1992" t="s">
        <v>6627</v>
      </c>
      <c r="D682" s="1992" t="s">
        <v>154</v>
      </c>
      <c r="E682" s="1992">
        <v>6</v>
      </c>
      <c r="F682" s="1855" t="s">
        <v>55</v>
      </c>
      <c r="G682" s="1855" t="s">
        <v>6628</v>
      </c>
      <c r="H682" s="1855" t="s">
        <v>5895</v>
      </c>
      <c r="I682" s="1855" t="s">
        <v>4736</v>
      </c>
      <c r="J682" s="1855" t="s">
        <v>4736</v>
      </c>
      <c r="K682" s="1836" t="s">
        <v>6625</v>
      </c>
      <c r="L682" s="1927">
        <v>4660.2</v>
      </c>
      <c r="M682" s="1860">
        <v>1398.06</v>
      </c>
      <c r="N682" s="1984">
        <v>2019.08</v>
      </c>
      <c r="O682" s="1992" t="s">
        <v>6427</v>
      </c>
      <c r="P682" s="1837" t="s">
        <v>6428</v>
      </c>
      <c r="Q682" s="1848">
        <v>15862288026</v>
      </c>
      <c r="R682" s="1837" t="s">
        <v>6429</v>
      </c>
      <c r="S682" s="1860" t="s">
        <v>5872</v>
      </c>
      <c r="T682" s="1829"/>
      <c r="U682" s="1887">
        <f t="shared" si="5"/>
        <v>0.3</v>
      </c>
      <c r="V682" s="1986"/>
      <c r="W682" s="1986"/>
      <c r="X682" s="1986"/>
    </row>
    <row r="683" spans="1:24" ht="18" customHeight="1">
      <c r="A683" s="1855"/>
      <c r="B683" s="1855" t="s">
        <v>6629</v>
      </c>
      <c r="C683" s="1855"/>
      <c r="D683" s="1855" t="s">
        <v>154</v>
      </c>
      <c r="E683" s="1855">
        <v>18</v>
      </c>
      <c r="F683" s="1855" t="s">
        <v>55</v>
      </c>
      <c r="G683" s="1855" t="s">
        <v>31</v>
      </c>
      <c r="H683" s="1855" t="s">
        <v>5951</v>
      </c>
      <c r="I683" s="1855" t="s">
        <v>55</v>
      </c>
      <c r="J683" s="1855" t="s">
        <v>55</v>
      </c>
      <c r="K683" s="1855" t="s">
        <v>55</v>
      </c>
      <c r="L683" s="1927">
        <v>17550</v>
      </c>
      <c r="M683" s="1881">
        <v>5265</v>
      </c>
      <c r="N683" s="1984">
        <v>2017.12</v>
      </c>
      <c r="O683" s="1855" t="s">
        <v>6002</v>
      </c>
      <c r="P683" s="1837" t="s">
        <v>6003</v>
      </c>
      <c r="Q683" s="1883">
        <v>1375488066</v>
      </c>
      <c r="R683" s="1837" t="s">
        <v>6101</v>
      </c>
      <c r="S683" s="1855" t="s">
        <v>5872</v>
      </c>
      <c r="T683" s="1829"/>
      <c r="U683" s="1853"/>
      <c r="V683" s="1986"/>
    </row>
    <row r="684" spans="1:24" ht="18" customHeight="1">
      <c r="A684" s="1855"/>
      <c r="B684" s="1855" t="s">
        <v>1363</v>
      </c>
      <c r="C684" s="1855" t="s">
        <v>6630</v>
      </c>
      <c r="D684" s="1855" t="s">
        <v>1354</v>
      </c>
      <c r="E684" s="1855">
        <v>3</v>
      </c>
      <c r="F684" s="1855" t="s">
        <v>55</v>
      </c>
      <c r="G684" s="1855" t="s">
        <v>31</v>
      </c>
      <c r="H684" s="1855" t="s">
        <v>32</v>
      </c>
      <c r="I684" s="1855" t="s">
        <v>55</v>
      </c>
      <c r="J684" s="1855" t="s">
        <v>55</v>
      </c>
      <c r="K684" s="1855" t="s">
        <v>55</v>
      </c>
      <c r="L684" s="1927">
        <v>2758.5</v>
      </c>
      <c r="M684" s="1881">
        <v>827.55</v>
      </c>
      <c r="N684" s="1984">
        <v>2017.03</v>
      </c>
      <c r="O684" s="1855" t="s">
        <v>6002</v>
      </c>
      <c r="P684" s="1837" t="s">
        <v>6003</v>
      </c>
      <c r="Q684" s="1883">
        <v>1375488066</v>
      </c>
      <c r="R684" s="1837" t="s">
        <v>6101</v>
      </c>
      <c r="S684" s="1855" t="s">
        <v>5872</v>
      </c>
      <c r="T684" s="1829"/>
      <c r="U684" s="1853"/>
      <c r="V684" s="1986"/>
    </row>
    <row r="685" spans="1:24" ht="18" customHeight="1">
      <c r="A685" s="1855"/>
      <c r="B685" s="1855" t="s">
        <v>1363</v>
      </c>
      <c r="C685" s="1855" t="s">
        <v>6631</v>
      </c>
      <c r="D685" s="1855" t="s">
        <v>1354</v>
      </c>
      <c r="E685" s="1855">
        <v>1</v>
      </c>
      <c r="F685" s="1855" t="s">
        <v>55</v>
      </c>
      <c r="G685" s="1855" t="s">
        <v>31</v>
      </c>
      <c r="H685" s="1855" t="s">
        <v>32</v>
      </c>
      <c r="I685" s="1855" t="s">
        <v>55</v>
      </c>
      <c r="J685" s="1855" t="s">
        <v>55</v>
      </c>
      <c r="K685" s="1855" t="s">
        <v>55</v>
      </c>
      <c r="L685" s="1927">
        <v>421.2</v>
      </c>
      <c r="M685" s="1881">
        <v>126.36</v>
      </c>
      <c r="N685" s="1984">
        <v>2017.03</v>
      </c>
      <c r="O685" s="1855" t="s">
        <v>6002</v>
      </c>
      <c r="P685" s="1837" t="s">
        <v>6003</v>
      </c>
      <c r="Q685" s="1883">
        <v>1375488066</v>
      </c>
      <c r="R685" s="1837" t="s">
        <v>6101</v>
      </c>
      <c r="S685" s="1855" t="s">
        <v>5872</v>
      </c>
      <c r="T685" s="1829"/>
      <c r="U685" s="1853"/>
      <c r="V685" s="1986"/>
    </row>
    <row r="686" spans="1:24" ht="18" customHeight="1">
      <c r="A686" s="1855"/>
      <c r="B686" s="1855" t="s">
        <v>1525</v>
      </c>
      <c r="C686" s="1855"/>
      <c r="D686" s="1855" t="s">
        <v>154</v>
      </c>
      <c r="E686" s="1855">
        <v>1</v>
      </c>
      <c r="F686" s="1855" t="s">
        <v>55</v>
      </c>
      <c r="G686" s="1855" t="s">
        <v>31</v>
      </c>
      <c r="H686" s="1855" t="s">
        <v>32</v>
      </c>
      <c r="I686" s="1855" t="s">
        <v>55</v>
      </c>
      <c r="J686" s="1855" t="s">
        <v>55</v>
      </c>
      <c r="K686" s="1855" t="s">
        <v>55</v>
      </c>
      <c r="L686" s="1927">
        <v>10679.61</v>
      </c>
      <c r="M686" s="1881">
        <v>3203.8829999999998</v>
      </c>
      <c r="N686" s="1984">
        <v>2017.05</v>
      </c>
      <c r="O686" s="1855" t="s">
        <v>6002</v>
      </c>
      <c r="P686" s="1837" t="s">
        <v>6003</v>
      </c>
      <c r="Q686" s="1883">
        <v>1375488066</v>
      </c>
      <c r="R686" s="1837" t="s">
        <v>6101</v>
      </c>
      <c r="S686" s="1855" t="s">
        <v>5872</v>
      </c>
      <c r="T686" s="1829"/>
      <c r="U686" s="1853"/>
      <c r="V686" s="1986"/>
    </row>
    <row r="687" spans="1:24" ht="18" customHeight="1">
      <c r="A687" s="1855"/>
      <c r="B687" s="1855" t="s">
        <v>1530</v>
      </c>
      <c r="C687" s="1855"/>
      <c r="D687" s="1855" t="s">
        <v>154</v>
      </c>
      <c r="E687" s="1855">
        <v>8</v>
      </c>
      <c r="F687" s="1855" t="s">
        <v>55</v>
      </c>
      <c r="G687" s="1855" t="s">
        <v>31</v>
      </c>
      <c r="H687" s="1855" t="s">
        <v>32</v>
      </c>
      <c r="I687" s="1855" t="s">
        <v>55</v>
      </c>
      <c r="J687" s="1855" t="s">
        <v>55</v>
      </c>
      <c r="K687" s="1855" t="s">
        <v>55</v>
      </c>
      <c r="L687" s="1927">
        <v>42718.45</v>
      </c>
      <c r="M687" s="1881">
        <v>12815.535</v>
      </c>
      <c r="N687" s="1984">
        <v>2017.05</v>
      </c>
      <c r="O687" s="1855" t="s">
        <v>6002</v>
      </c>
      <c r="P687" s="1837" t="s">
        <v>6003</v>
      </c>
      <c r="Q687" s="1883">
        <v>1375488066</v>
      </c>
      <c r="R687" s="1837" t="s">
        <v>6101</v>
      </c>
      <c r="S687" s="1855" t="s">
        <v>5872</v>
      </c>
      <c r="T687" s="1829"/>
      <c r="U687" s="1853"/>
      <c r="V687" s="1986"/>
    </row>
    <row r="688" spans="1:24" ht="18" customHeight="1">
      <c r="A688" s="1855"/>
      <c r="B688" s="1855" t="s">
        <v>6632</v>
      </c>
      <c r="C688" s="1855" t="s">
        <v>6633</v>
      </c>
      <c r="D688" s="1855" t="s">
        <v>154</v>
      </c>
      <c r="E688" s="1855">
        <v>2</v>
      </c>
      <c r="F688" s="1855" t="s">
        <v>55</v>
      </c>
      <c r="G688" s="1855" t="s">
        <v>31</v>
      </c>
      <c r="H688" s="1855" t="s">
        <v>32</v>
      </c>
      <c r="I688" s="1855" t="s">
        <v>55</v>
      </c>
      <c r="J688" s="1855" t="s">
        <v>55</v>
      </c>
      <c r="K688" s="1855" t="s">
        <v>55</v>
      </c>
      <c r="L688" s="1927">
        <v>258</v>
      </c>
      <c r="M688" s="1881">
        <v>77.400000000000006</v>
      </c>
      <c r="N688" s="1984">
        <v>2017.05</v>
      </c>
      <c r="O688" s="1855" t="s">
        <v>6002</v>
      </c>
      <c r="P688" s="1837" t="s">
        <v>6003</v>
      </c>
      <c r="Q688" s="1883">
        <v>1375488066</v>
      </c>
      <c r="R688" s="1837" t="s">
        <v>6101</v>
      </c>
      <c r="S688" s="1855" t="s">
        <v>5872</v>
      </c>
      <c r="T688" s="1829"/>
      <c r="U688" s="1853"/>
      <c r="V688" s="1986"/>
    </row>
    <row r="689" spans="1:22" ht="18" customHeight="1">
      <c r="A689" s="1855"/>
      <c r="B689" s="1855" t="s">
        <v>6634</v>
      </c>
      <c r="C689" s="1855" t="s">
        <v>6635</v>
      </c>
      <c r="D689" s="1855" t="s">
        <v>154</v>
      </c>
      <c r="E689" s="1855">
        <v>1</v>
      </c>
      <c r="F689" s="1855" t="s">
        <v>55</v>
      </c>
      <c r="G689" s="1855" t="s">
        <v>31</v>
      </c>
      <c r="H689" s="1855" t="s">
        <v>5951</v>
      </c>
      <c r="I689" s="1855" t="s">
        <v>55</v>
      </c>
      <c r="J689" s="1855" t="s">
        <v>55</v>
      </c>
      <c r="K689" s="1855" t="s">
        <v>55</v>
      </c>
      <c r="L689" s="1927">
        <v>3644.99</v>
      </c>
      <c r="M689" s="1881">
        <v>1093.4970000000001</v>
      </c>
      <c r="N689" s="1984">
        <v>2017.12</v>
      </c>
      <c r="O689" s="1855" t="s">
        <v>6002</v>
      </c>
      <c r="P689" s="1837" t="s">
        <v>6003</v>
      </c>
      <c r="Q689" s="1883">
        <v>1375488066</v>
      </c>
      <c r="R689" s="1837" t="s">
        <v>6101</v>
      </c>
      <c r="S689" s="1855" t="s">
        <v>5872</v>
      </c>
      <c r="T689" s="1829"/>
      <c r="U689" s="1853"/>
      <c r="V689" s="1986"/>
    </row>
    <row r="690" spans="1:22" ht="18" customHeight="1">
      <c r="A690" s="1855"/>
      <c r="B690" s="1855" t="s">
        <v>1363</v>
      </c>
      <c r="C690" s="1855" t="s">
        <v>6636</v>
      </c>
      <c r="D690" s="1855" t="s">
        <v>154</v>
      </c>
      <c r="E690" s="1855">
        <v>2</v>
      </c>
      <c r="F690" s="1855" t="s">
        <v>55</v>
      </c>
      <c r="G690" s="1855" t="s">
        <v>31</v>
      </c>
      <c r="H690" s="1855" t="s">
        <v>32</v>
      </c>
      <c r="I690" s="1855" t="s">
        <v>55</v>
      </c>
      <c r="J690" s="1855" t="s">
        <v>55</v>
      </c>
      <c r="K690" s="1855" t="s">
        <v>55</v>
      </c>
      <c r="L690" s="1927">
        <v>734.39</v>
      </c>
      <c r="M690" s="1881">
        <v>220.31700000000001</v>
      </c>
      <c r="N690" s="1984">
        <v>2017.12</v>
      </c>
      <c r="O690" s="1855" t="s">
        <v>6002</v>
      </c>
      <c r="P690" s="1837" t="s">
        <v>6003</v>
      </c>
      <c r="Q690" s="1883">
        <v>1375488066</v>
      </c>
      <c r="R690" s="1837" t="s">
        <v>6101</v>
      </c>
      <c r="S690" s="1855" t="s">
        <v>5872</v>
      </c>
      <c r="T690" s="1829"/>
      <c r="U690" s="1853"/>
      <c r="V690" s="1986"/>
    </row>
    <row r="691" spans="1:22" ht="18" customHeight="1">
      <c r="A691" s="1855"/>
      <c r="B691" s="1855" t="s">
        <v>1530</v>
      </c>
      <c r="C691" s="1855"/>
      <c r="D691" s="1855" t="s">
        <v>154</v>
      </c>
      <c r="E691" s="1855">
        <v>10</v>
      </c>
      <c r="F691" s="1855" t="s">
        <v>55</v>
      </c>
      <c r="G691" s="1855" t="s">
        <v>31</v>
      </c>
      <c r="H691" s="1855" t="s">
        <v>5951</v>
      </c>
      <c r="I691" s="1855" t="s">
        <v>55</v>
      </c>
      <c r="J691" s="1855" t="s">
        <v>55</v>
      </c>
      <c r="K691" s="1855" t="s">
        <v>55</v>
      </c>
      <c r="L691" s="1927">
        <v>9900</v>
      </c>
      <c r="M691" s="1881">
        <v>2970</v>
      </c>
      <c r="N691" s="1984">
        <v>2017.12</v>
      </c>
      <c r="O691" s="1855" t="s">
        <v>6002</v>
      </c>
      <c r="P691" s="1837" t="s">
        <v>6003</v>
      </c>
      <c r="Q691" s="1883">
        <v>1375488066</v>
      </c>
      <c r="R691" s="1837" t="s">
        <v>6101</v>
      </c>
      <c r="S691" s="1855" t="s">
        <v>5872</v>
      </c>
      <c r="T691" s="1829"/>
      <c r="U691" s="1853"/>
      <c r="V691" s="1986"/>
    </row>
    <row r="692" spans="1:22" ht="18" customHeight="1">
      <c r="A692" s="1855"/>
      <c r="B692" s="1855" t="s">
        <v>1530</v>
      </c>
      <c r="C692" s="1855"/>
      <c r="D692" s="1855" t="s">
        <v>154</v>
      </c>
      <c r="E692" s="1855">
        <v>10</v>
      </c>
      <c r="F692" s="1855" t="s">
        <v>55</v>
      </c>
      <c r="G692" s="1855" t="s">
        <v>31</v>
      </c>
      <c r="H692" s="1855" t="s">
        <v>5951</v>
      </c>
      <c r="I692" s="1855" t="s">
        <v>55</v>
      </c>
      <c r="J692" s="1855" t="s">
        <v>55</v>
      </c>
      <c r="K692" s="1855" t="s">
        <v>55</v>
      </c>
      <c r="L692" s="1927">
        <v>9300.0400000000009</v>
      </c>
      <c r="M692" s="1881">
        <v>2790.0120000000002</v>
      </c>
      <c r="N692" s="1984">
        <v>2017.12</v>
      </c>
      <c r="O692" s="1855" t="s">
        <v>6002</v>
      </c>
      <c r="P692" s="1837" t="s">
        <v>6003</v>
      </c>
      <c r="Q692" s="1883">
        <v>1375488066</v>
      </c>
      <c r="R692" s="1837" t="s">
        <v>6101</v>
      </c>
      <c r="S692" s="1855" t="s">
        <v>5872</v>
      </c>
      <c r="T692" s="1829"/>
      <c r="U692" s="1853"/>
      <c r="V692" s="1986"/>
    </row>
    <row r="693" spans="1:22" ht="18" customHeight="1">
      <c r="A693" s="1855"/>
      <c r="B693" s="1855" t="s">
        <v>6637</v>
      </c>
      <c r="C693" s="1855"/>
      <c r="D693" s="1855" t="s">
        <v>154</v>
      </c>
      <c r="E693" s="1855">
        <v>10</v>
      </c>
      <c r="F693" s="1855" t="s">
        <v>55</v>
      </c>
      <c r="G693" s="1855" t="s">
        <v>31</v>
      </c>
      <c r="H693" s="1855" t="s">
        <v>5951</v>
      </c>
      <c r="I693" s="1855" t="s">
        <v>55</v>
      </c>
      <c r="J693" s="1855" t="s">
        <v>55</v>
      </c>
      <c r="K693" s="1855" t="s">
        <v>55</v>
      </c>
      <c r="L693" s="1927">
        <v>2760.05</v>
      </c>
      <c r="M693" s="1881">
        <v>828.01499999999999</v>
      </c>
      <c r="N693" s="1984">
        <v>2017.12</v>
      </c>
      <c r="O693" s="1855" t="s">
        <v>6002</v>
      </c>
      <c r="P693" s="1837" t="s">
        <v>6003</v>
      </c>
      <c r="Q693" s="1883">
        <v>1375488066</v>
      </c>
      <c r="R693" s="1837" t="s">
        <v>6101</v>
      </c>
      <c r="S693" s="1855" t="s">
        <v>5872</v>
      </c>
      <c r="T693" s="1829"/>
      <c r="U693" s="1853"/>
      <c r="V693" s="1986"/>
    </row>
    <row r="694" spans="1:22" ht="18" customHeight="1">
      <c r="A694" s="1855"/>
      <c r="B694" s="1855" t="s">
        <v>6638</v>
      </c>
      <c r="C694" s="1855" t="s">
        <v>6639</v>
      </c>
      <c r="D694" s="1855" t="s">
        <v>154</v>
      </c>
      <c r="E694" s="1855">
        <v>10</v>
      </c>
      <c r="F694" s="1855" t="s">
        <v>55</v>
      </c>
      <c r="G694" s="1855" t="s">
        <v>31</v>
      </c>
      <c r="H694" s="1855" t="s">
        <v>5951</v>
      </c>
      <c r="I694" s="1855" t="s">
        <v>55</v>
      </c>
      <c r="J694" s="1855" t="s">
        <v>55</v>
      </c>
      <c r="K694" s="1855" t="s">
        <v>55</v>
      </c>
      <c r="L694" s="1927">
        <v>4800.04</v>
      </c>
      <c r="M694" s="1881">
        <v>1440.0119999999999</v>
      </c>
      <c r="N694" s="1984">
        <v>2017.12</v>
      </c>
      <c r="O694" s="1855" t="s">
        <v>6002</v>
      </c>
      <c r="P694" s="1837" t="s">
        <v>6003</v>
      </c>
      <c r="Q694" s="1883">
        <v>1375488066</v>
      </c>
      <c r="R694" s="1837" t="s">
        <v>6101</v>
      </c>
      <c r="S694" s="1855" t="s">
        <v>5872</v>
      </c>
      <c r="T694" s="1829"/>
      <c r="U694" s="1853"/>
      <c r="V694" s="1986"/>
    </row>
    <row r="695" spans="1:22" ht="18" customHeight="1">
      <c r="A695" s="1855"/>
      <c r="B695" s="1855" t="s">
        <v>1363</v>
      </c>
      <c r="C695" s="1855"/>
      <c r="D695" s="1855" t="s">
        <v>1354</v>
      </c>
      <c r="E695" s="1855">
        <v>10</v>
      </c>
      <c r="F695" s="1855" t="s">
        <v>55</v>
      </c>
      <c r="G695" s="1855" t="s">
        <v>31</v>
      </c>
      <c r="H695" s="1855" t="s">
        <v>5951</v>
      </c>
      <c r="I695" s="1855" t="s">
        <v>55</v>
      </c>
      <c r="J695" s="1855" t="s">
        <v>55</v>
      </c>
      <c r="K695" s="1855" t="s">
        <v>55</v>
      </c>
      <c r="L695" s="1927">
        <v>4485.1000000000004</v>
      </c>
      <c r="M695" s="1881">
        <v>1345.53</v>
      </c>
      <c r="N695" s="1984">
        <v>2017.12</v>
      </c>
      <c r="O695" s="1855" t="s">
        <v>6002</v>
      </c>
      <c r="P695" s="1837" t="s">
        <v>6003</v>
      </c>
      <c r="Q695" s="1883">
        <v>1375488066</v>
      </c>
      <c r="R695" s="1837" t="s">
        <v>6101</v>
      </c>
      <c r="S695" s="1855" t="s">
        <v>5872</v>
      </c>
      <c r="T695" s="1829"/>
      <c r="U695" s="1853"/>
      <c r="V695" s="1986"/>
    </row>
    <row r="696" spans="1:22" ht="18" customHeight="1">
      <c r="A696" s="1855"/>
      <c r="B696" s="1855" t="s">
        <v>1386</v>
      </c>
      <c r="C696" s="1855" t="s">
        <v>6640</v>
      </c>
      <c r="D696" s="1855" t="s">
        <v>2352</v>
      </c>
      <c r="E696" s="1855">
        <v>100</v>
      </c>
      <c r="F696" s="1855" t="s">
        <v>55</v>
      </c>
      <c r="G696" s="1855" t="s">
        <v>31</v>
      </c>
      <c r="H696" s="1855" t="s">
        <v>5951</v>
      </c>
      <c r="I696" s="1855" t="s">
        <v>55</v>
      </c>
      <c r="J696" s="1855" t="s">
        <v>55</v>
      </c>
      <c r="K696" s="1855" t="s">
        <v>55</v>
      </c>
      <c r="L696" s="1927">
        <v>3600</v>
      </c>
      <c r="M696" s="1881">
        <v>1080</v>
      </c>
      <c r="N696" s="1984">
        <v>2017.03</v>
      </c>
      <c r="O696" s="1855" t="s">
        <v>6002</v>
      </c>
      <c r="P696" s="1837" t="s">
        <v>6003</v>
      </c>
      <c r="Q696" s="1883">
        <v>1375488066</v>
      </c>
      <c r="R696" s="1837" t="s">
        <v>6101</v>
      </c>
      <c r="S696" s="1855" t="s">
        <v>5872</v>
      </c>
      <c r="T696" s="1829"/>
      <c r="U696" s="1853"/>
      <c r="V696" s="1986"/>
    </row>
    <row r="697" spans="1:22" ht="18" customHeight="1">
      <c r="A697" s="1855"/>
      <c r="B697" s="1855" t="s">
        <v>6641</v>
      </c>
      <c r="C697" s="1855" t="s">
        <v>6642</v>
      </c>
      <c r="D697" s="1855" t="s">
        <v>2352</v>
      </c>
      <c r="E697" s="1855">
        <v>150</v>
      </c>
      <c r="F697" s="1855" t="s">
        <v>55</v>
      </c>
      <c r="G697" s="1855" t="s">
        <v>31</v>
      </c>
      <c r="H697" s="1855" t="s">
        <v>5951</v>
      </c>
      <c r="I697" s="1855" t="s">
        <v>55</v>
      </c>
      <c r="J697" s="1855" t="s">
        <v>55</v>
      </c>
      <c r="K697" s="1855" t="s">
        <v>55</v>
      </c>
      <c r="L697" s="1927">
        <v>2610</v>
      </c>
      <c r="M697" s="1881">
        <v>783</v>
      </c>
      <c r="N697" s="1984">
        <v>2017.05</v>
      </c>
      <c r="O697" s="1855" t="s">
        <v>6002</v>
      </c>
      <c r="P697" s="1837" t="s">
        <v>6003</v>
      </c>
      <c r="Q697" s="1883">
        <v>1375488066</v>
      </c>
      <c r="R697" s="1837" t="s">
        <v>6101</v>
      </c>
      <c r="S697" s="1855" t="s">
        <v>5872</v>
      </c>
      <c r="T697" s="1829"/>
      <c r="U697" s="1853"/>
      <c r="V697" s="1986"/>
    </row>
    <row r="698" spans="1:22" ht="18" customHeight="1">
      <c r="A698" s="1855"/>
      <c r="B698" s="1855" t="s">
        <v>6641</v>
      </c>
      <c r="C698" s="1855" t="s">
        <v>6643</v>
      </c>
      <c r="D698" s="1855" t="s">
        <v>2352</v>
      </c>
      <c r="E698" s="1855">
        <v>200</v>
      </c>
      <c r="F698" s="1855" t="s">
        <v>55</v>
      </c>
      <c r="G698" s="1855" t="s">
        <v>31</v>
      </c>
      <c r="H698" s="1855" t="s">
        <v>5951</v>
      </c>
      <c r="I698" s="1855" t="s">
        <v>55</v>
      </c>
      <c r="J698" s="1855" t="s">
        <v>55</v>
      </c>
      <c r="K698" s="1855" t="s">
        <v>55</v>
      </c>
      <c r="L698" s="1927">
        <v>2070</v>
      </c>
      <c r="M698" s="1881">
        <v>621</v>
      </c>
      <c r="N698" s="1984">
        <v>2017.05</v>
      </c>
      <c r="O698" s="1855" t="s">
        <v>6002</v>
      </c>
      <c r="P698" s="1837" t="s">
        <v>6003</v>
      </c>
      <c r="Q698" s="1883">
        <v>1375488066</v>
      </c>
      <c r="R698" s="1837" t="s">
        <v>6101</v>
      </c>
      <c r="S698" s="1855" t="s">
        <v>5872</v>
      </c>
      <c r="T698" s="1829"/>
      <c r="U698" s="1853"/>
      <c r="V698" s="1986"/>
    </row>
    <row r="699" spans="1:22" ht="18" customHeight="1">
      <c r="A699" s="1855"/>
      <c r="B699" s="1855" t="s">
        <v>6644</v>
      </c>
      <c r="C699" s="1855" t="s">
        <v>6645</v>
      </c>
      <c r="D699" s="1855" t="s">
        <v>494</v>
      </c>
      <c r="E699" s="1855">
        <v>234</v>
      </c>
      <c r="F699" s="1855" t="s">
        <v>55</v>
      </c>
      <c r="G699" s="1855" t="s">
        <v>31</v>
      </c>
      <c r="H699" s="1855" t="s">
        <v>5951</v>
      </c>
      <c r="I699" s="1855" t="s">
        <v>55</v>
      </c>
      <c r="J699" s="1855" t="s">
        <v>55</v>
      </c>
      <c r="K699" s="1855" t="s">
        <v>55</v>
      </c>
      <c r="L699" s="1927">
        <v>7722</v>
      </c>
      <c r="M699" s="1881">
        <v>2316.6</v>
      </c>
      <c r="N699" s="1984">
        <v>2018.01</v>
      </c>
      <c r="O699" s="1855" t="s">
        <v>6002</v>
      </c>
      <c r="P699" s="1837" t="s">
        <v>6003</v>
      </c>
      <c r="Q699" s="1883">
        <v>1375488066</v>
      </c>
      <c r="R699" s="1837" t="s">
        <v>6101</v>
      </c>
      <c r="S699" s="1855" t="s">
        <v>5872</v>
      </c>
      <c r="T699" s="1829"/>
      <c r="U699" s="1853"/>
      <c r="V699" s="1986"/>
    </row>
    <row r="700" spans="1:22" ht="18" customHeight="1">
      <c r="A700" s="1855"/>
      <c r="B700" s="1855" t="s">
        <v>6646</v>
      </c>
      <c r="C700" s="1855" t="s">
        <v>6647</v>
      </c>
      <c r="D700" s="1855" t="s">
        <v>154</v>
      </c>
      <c r="E700" s="1855">
        <v>979</v>
      </c>
      <c r="F700" s="1855" t="s">
        <v>55</v>
      </c>
      <c r="G700" s="1855" t="s">
        <v>31</v>
      </c>
      <c r="H700" s="1855" t="s">
        <v>5951</v>
      </c>
      <c r="I700" s="1855" t="s">
        <v>55</v>
      </c>
      <c r="J700" s="1855" t="s">
        <v>55</v>
      </c>
      <c r="K700" s="1855" t="s">
        <v>55</v>
      </c>
      <c r="L700" s="1927">
        <v>5874</v>
      </c>
      <c r="M700" s="1881">
        <v>1762.2</v>
      </c>
      <c r="N700" s="1984">
        <v>2018.01</v>
      </c>
      <c r="O700" s="1855" t="s">
        <v>6002</v>
      </c>
      <c r="P700" s="1837" t="s">
        <v>6003</v>
      </c>
      <c r="Q700" s="1883">
        <v>1375488066</v>
      </c>
      <c r="R700" s="1837" t="s">
        <v>6101</v>
      </c>
      <c r="S700" s="1855" t="s">
        <v>5872</v>
      </c>
      <c r="T700" s="1829"/>
      <c r="U700" s="1853"/>
      <c r="V700" s="1986"/>
    </row>
    <row r="701" spans="1:22" ht="18" customHeight="1">
      <c r="A701" s="1855"/>
      <c r="B701" s="1855" t="s">
        <v>1406</v>
      </c>
      <c r="C701" s="1855" t="s">
        <v>6648</v>
      </c>
      <c r="D701" s="1855" t="s">
        <v>2467</v>
      </c>
      <c r="E701" s="1855">
        <v>167</v>
      </c>
      <c r="F701" s="1855" t="s">
        <v>55</v>
      </c>
      <c r="G701" s="1855" t="s">
        <v>31</v>
      </c>
      <c r="H701" s="1855" t="s">
        <v>5951</v>
      </c>
      <c r="I701" s="1855" t="s">
        <v>55</v>
      </c>
      <c r="J701" s="1855" t="s">
        <v>55</v>
      </c>
      <c r="K701" s="1855" t="s">
        <v>55</v>
      </c>
      <c r="L701" s="1927">
        <f>42262-1380</f>
        <v>40882</v>
      </c>
      <c r="M701" s="1881">
        <v>0</v>
      </c>
      <c r="N701" s="1984">
        <v>2018.01</v>
      </c>
      <c r="O701" s="1855" t="s">
        <v>6649</v>
      </c>
      <c r="P701" s="1837" t="s">
        <v>6003</v>
      </c>
      <c r="Q701" s="1883">
        <v>1375488066</v>
      </c>
      <c r="R701" s="1837" t="s">
        <v>6101</v>
      </c>
      <c r="S701" s="1855" t="s">
        <v>5872</v>
      </c>
      <c r="T701" s="1829"/>
      <c r="U701" s="1853"/>
      <c r="V701" s="1986"/>
    </row>
    <row r="702" spans="1:22" ht="18" customHeight="1">
      <c r="A702" s="1855"/>
      <c r="B702" s="1855" t="s">
        <v>1406</v>
      </c>
      <c r="C702" s="1855" t="s">
        <v>6648</v>
      </c>
      <c r="D702" s="1855" t="s">
        <v>2467</v>
      </c>
      <c r="E702" s="1855">
        <v>8</v>
      </c>
      <c r="F702" s="1855" t="s">
        <v>55</v>
      </c>
      <c r="G702" s="1855" t="s">
        <v>31</v>
      </c>
      <c r="H702" s="1855" t="s">
        <v>32</v>
      </c>
      <c r="I702" s="1855" t="s">
        <v>55</v>
      </c>
      <c r="J702" s="1855" t="s">
        <v>55</v>
      </c>
      <c r="K702" s="1855" t="s">
        <v>55</v>
      </c>
      <c r="L702" s="1927">
        <v>1380</v>
      </c>
      <c r="M702" s="1881">
        <v>0</v>
      </c>
      <c r="N702" s="1984">
        <v>2018.01</v>
      </c>
      <c r="O702" s="1855" t="s">
        <v>6002</v>
      </c>
      <c r="P702" s="1837" t="s">
        <v>6003</v>
      </c>
      <c r="Q702" s="1883">
        <v>1375488066</v>
      </c>
      <c r="R702" s="1837" t="s">
        <v>6101</v>
      </c>
      <c r="S702" s="1855" t="s">
        <v>5872</v>
      </c>
      <c r="T702" s="1829"/>
      <c r="U702" s="1853"/>
      <c r="V702" s="1986"/>
    </row>
    <row r="703" spans="1:22" ht="18" customHeight="1">
      <c r="A703" s="1855"/>
      <c r="B703" s="1855" t="s">
        <v>6650</v>
      </c>
      <c r="C703" s="1855" t="s">
        <v>6651</v>
      </c>
      <c r="D703" s="1855" t="s">
        <v>154</v>
      </c>
      <c r="E703" s="1855">
        <v>4</v>
      </c>
      <c r="F703" s="1855" t="s">
        <v>55</v>
      </c>
      <c r="G703" s="1855" t="s">
        <v>31</v>
      </c>
      <c r="H703" s="1855" t="s">
        <v>5951</v>
      </c>
      <c r="I703" s="1855" t="s">
        <v>55</v>
      </c>
      <c r="J703" s="1855" t="s">
        <v>55</v>
      </c>
      <c r="K703" s="1855" t="s">
        <v>55</v>
      </c>
      <c r="L703" s="1927">
        <v>2000</v>
      </c>
      <c r="M703" s="1881">
        <v>0</v>
      </c>
      <c r="N703" s="1984">
        <v>2018.01</v>
      </c>
      <c r="O703" s="1855" t="s">
        <v>6002</v>
      </c>
      <c r="P703" s="1837" t="s">
        <v>6003</v>
      </c>
      <c r="Q703" s="1883">
        <v>1375488066</v>
      </c>
      <c r="R703" s="1837" t="s">
        <v>6101</v>
      </c>
      <c r="S703" s="1855" t="s">
        <v>5872</v>
      </c>
      <c r="T703" s="1829"/>
      <c r="U703" s="1853"/>
      <c r="V703" s="1986"/>
    </row>
    <row r="704" spans="1:22" ht="18" customHeight="1">
      <c r="A704" s="1855"/>
      <c r="B704" s="1855" t="s">
        <v>6493</v>
      </c>
      <c r="C704" s="1855" t="s">
        <v>6652</v>
      </c>
      <c r="D704" s="1855" t="s">
        <v>154</v>
      </c>
      <c r="E704" s="1855">
        <v>12</v>
      </c>
      <c r="F704" s="1855" t="s">
        <v>55</v>
      </c>
      <c r="G704" s="1855" t="s">
        <v>31</v>
      </c>
      <c r="H704" s="1855" t="s">
        <v>5951</v>
      </c>
      <c r="I704" s="1855" t="s">
        <v>55</v>
      </c>
      <c r="J704" s="1855" t="s">
        <v>55</v>
      </c>
      <c r="K704" s="1855" t="s">
        <v>55</v>
      </c>
      <c r="L704" s="1927">
        <v>7033</v>
      </c>
      <c r="M704" s="1881">
        <v>0</v>
      </c>
      <c r="N704" s="1984">
        <v>2018.01</v>
      </c>
      <c r="O704" s="1855" t="s">
        <v>6002</v>
      </c>
      <c r="P704" s="1837" t="s">
        <v>6003</v>
      </c>
      <c r="Q704" s="1883">
        <v>1375488066</v>
      </c>
      <c r="R704" s="1837" t="s">
        <v>6101</v>
      </c>
      <c r="S704" s="1855" t="s">
        <v>5872</v>
      </c>
      <c r="T704" s="1829"/>
      <c r="U704" s="1853"/>
      <c r="V704" s="1986"/>
    </row>
    <row r="705" spans="1:22" ht="18" customHeight="1">
      <c r="A705" s="1855"/>
      <c r="B705" s="1855" t="s">
        <v>6493</v>
      </c>
      <c r="C705" s="1855" t="s">
        <v>6653</v>
      </c>
      <c r="D705" s="1855" t="s">
        <v>154</v>
      </c>
      <c r="E705" s="1855">
        <v>1</v>
      </c>
      <c r="F705" s="1855" t="s">
        <v>55</v>
      </c>
      <c r="G705" s="1855" t="s">
        <v>31</v>
      </c>
      <c r="H705" s="1855" t="s">
        <v>5951</v>
      </c>
      <c r="I705" s="1855" t="s">
        <v>55</v>
      </c>
      <c r="J705" s="1855" t="s">
        <v>55</v>
      </c>
      <c r="K705" s="1855" t="s">
        <v>55</v>
      </c>
      <c r="L705" s="1927">
        <v>890</v>
      </c>
      <c r="M705" s="1881">
        <v>44.5</v>
      </c>
      <c r="N705" s="1984">
        <v>2018.01</v>
      </c>
      <c r="O705" s="1855" t="s">
        <v>6002</v>
      </c>
      <c r="P705" s="1837" t="s">
        <v>6003</v>
      </c>
      <c r="Q705" s="1883">
        <v>1375488066</v>
      </c>
      <c r="R705" s="1837" t="s">
        <v>6101</v>
      </c>
      <c r="S705" s="1855" t="s">
        <v>5872</v>
      </c>
      <c r="T705" s="1829"/>
      <c r="U705" s="1853"/>
      <c r="V705" s="1986"/>
    </row>
    <row r="706" spans="1:22" ht="18" customHeight="1">
      <c r="A706" s="1855"/>
      <c r="B706" s="1855" t="s">
        <v>6493</v>
      </c>
      <c r="C706" s="1855" t="s">
        <v>6654</v>
      </c>
      <c r="D706" s="1855" t="s">
        <v>154</v>
      </c>
      <c r="E706" s="1855">
        <v>4</v>
      </c>
      <c r="F706" s="1855" t="s">
        <v>55</v>
      </c>
      <c r="G706" s="1855" t="s">
        <v>31</v>
      </c>
      <c r="H706" s="1855" t="s">
        <v>5951</v>
      </c>
      <c r="I706" s="1855" t="s">
        <v>55</v>
      </c>
      <c r="J706" s="1855" t="s">
        <v>55</v>
      </c>
      <c r="K706" s="1855" t="s">
        <v>55</v>
      </c>
      <c r="L706" s="1927">
        <v>3864</v>
      </c>
      <c r="M706" s="1881">
        <v>193.2</v>
      </c>
      <c r="N706" s="1984">
        <v>2018.01</v>
      </c>
      <c r="O706" s="1855" t="s">
        <v>6002</v>
      </c>
      <c r="P706" s="1837" t="s">
        <v>6003</v>
      </c>
      <c r="Q706" s="1883">
        <v>1375488066</v>
      </c>
      <c r="R706" s="1837" t="s">
        <v>6101</v>
      </c>
      <c r="S706" s="1855" t="s">
        <v>5872</v>
      </c>
      <c r="T706" s="1829"/>
      <c r="U706" s="1853"/>
      <c r="V706" s="1986"/>
    </row>
    <row r="707" spans="1:22" ht="18" customHeight="1">
      <c r="A707" s="1855"/>
      <c r="B707" s="1855" t="s">
        <v>6655</v>
      </c>
      <c r="C707" s="1855"/>
      <c r="D707" s="1855" t="s">
        <v>154</v>
      </c>
      <c r="E707" s="1855">
        <v>4</v>
      </c>
      <c r="F707" s="1855" t="s">
        <v>55</v>
      </c>
      <c r="G707" s="1855" t="s">
        <v>31</v>
      </c>
      <c r="H707" s="1855" t="s">
        <v>32</v>
      </c>
      <c r="I707" s="1855" t="s">
        <v>55</v>
      </c>
      <c r="J707" s="1855" t="s">
        <v>55</v>
      </c>
      <c r="K707" s="1855" t="s">
        <v>55</v>
      </c>
      <c r="L707" s="1927">
        <v>1120</v>
      </c>
      <c r="M707" s="1881">
        <v>336</v>
      </c>
      <c r="N707" s="1984">
        <v>2019.09</v>
      </c>
      <c r="O707" s="1855" t="s">
        <v>6002</v>
      </c>
      <c r="P707" s="1837" t="s">
        <v>6003</v>
      </c>
      <c r="Q707" s="1883">
        <v>1375488066</v>
      </c>
      <c r="R707" s="1837" t="s">
        <v>6101</v>
      </c>
      <c r="S707" s="1855" t="s">
        <v>5872</v>
      </c>
      <c r="T707" s="1829"/>
      <c r="U707" s="1853"/>
      <c r="V707" s="1986"/>
    </row>
    <row r="708" spans="1:22" ht="18" customHeight="1">
      <c r="A708" s="1855"/>
      <c r="B708" s="1855" t="s">
        <v>6656</v>
      </c>
      <c r="C708" s="1855" t="s">
        <v>6657</v>
      </c>
      <c r="D708" s="1855" t="s">
        <v>154</v>
      </c>
      <c r="E708" s="1855">
        <v>140</v>
      </c>
      <c r="F708" s="1855" t="s">
        <v>55</v>
      </c>
      <c r="G708" s="1855" t="s">
        <v>31</v>
      </c>
      <c r="H708" s="1855" t="s">
        <v>32</v>
      </c>
      <c r="I708" s="1855" t="s">
        <v>55</v>
      </c>
      <c r="J708" s="1855" t="s">
        <v>55</v>
      </c>
      <c r="K708" s="1855" t="s">
        <v>55</v>
      </c>
      <c r="L708" s="1927">
        <v>17080</v>
      </c>
      <c r="M708" s="1881">
        <v>5124</v>
      </c>
      <c r="N708" s="1984">
        <v>2019.09</v>
      </c>
      <c r="O708" s="1855" t="s">
        <v>6002</v>
      </c>
      <c r="P708" s="1837" t="s">
        <v>6003</v>
      </c>
      <c r="Q708" s="1883">
        <v>1375488066</v>
      </c>
      <c r="R708" s="1837" t="s">
        <v>6101</v>
      </c>
      <c r="S708" s="1855" t="s">
        <v>5872</v>
      </c>
      <c r="T708" s="1829"/>
      <c r="U708" s="1853"/>
      <c r="V708" s="1986"/>
    </row>
    <row r="709" spans="1:22" ht="18" customHeight="1">
      <c r="A709" s="1855"/>
      <c r="B709" s="1855" t="s">
        <v>6658</v>
      </c>
      <c r="C709" s="1855"/>
      <c r="D709" s="1855" t="s">
        <v>154</v>
      </c>
      <c r="E709" s="1855">
        <v>2</v>
      </c>
      <c r="F709" s="1855" t="s">
        <v>55</v>
      </c>
      <c r="G709" s="1855" t="s">
        <v>31</v>
      </c>
      <c r="H709" s="1855" t="s">
        <v>32</v>
      </c>
      <c r="I709" s="1855" t="s">
        <v>55</v>
      </c>
      <c r="J709" s="1855" t="s">
        <v>55</v>
      </c>
      <c r="K709" s="1855" t="s">
        <v>55</v>
      </c>
      <c r="L709" s="1927">
        <v>590</v>
      </c>
      <c r="M709" s="1881">
        <v>177</v>
      </c>
      <c r="N709" s="1984">
        <v>2019.09</v>
      </c>
      <c r="O709" s="1855" t="s">
        <v>6002</v>
      </c>
      <c r="P709" s="1837" t="s">
        <v>6003</v>
      </c>
      <c r="Q709" s="1883">
        <v>1375488066</v>
      </c>
      <c r="R709" s="1837" t="s">
        <v>6101</v>
      </c>
      <c r="S709" s="1855" t="s">
        <v>5872</v>
      </c>
      <c r="T709" s="1829"/>
      <c r="U709" s="1853"/>
      <c r="V709" s="1986"/>
    </row>
    <row r="710" spans="1:22" ht="18" customHeight="1">
      <c r="A710" s="1855"/>
      <c r="B710" s="1994" t="s">
        <v>6659</v>
      </c>
      <c r="C710" s="1994" t="s">
        <v>6660</v>
      </c>
      <c r="D710" s="1835" t="s">
        <v>65</v>
      </c>
      <c r="E710" s="1866">
        <v>7</v>
      </c>
      <c r="F710" s="1836" t="s">
        <v>55</v>
      </c>
      <c r="G710" s="1855" t="s">
        <v>31</v>
      </c>
      <c r="H710" s="1855" t="s">
        <v>32</v>
      </c>
      <c r="I710" s="1836" t="s">
        <v>4736</v>
      </c>
      <c r="J710" s="1836" t="s">
        <v>5967</v>
      </c>
      <c r="K710" s="1855" t="s">
        <v>6661</v>
      </c>
      <c r="L710" s="1927">
        <v>16990.32</v>
      </c>
      <c r="M710" s="1855">
        <v>8495.16</v>
      </c>
      <c r="N710" s="1984">
        <v>2020.08</v>
      </c>
      <c r="O710" s="1836" t="s">
        <v>6398</v>
      </c>
      <c r="P710" s="1837" t="s">
        <v>5970</v>
      </c>
      <c r="Q710" s="1921">
        <v>18636810791</v>
      </c>
      <c r="R710" s="1837" t="s">
        <v>5971</v>
      </c>
      <c r="S710" s="1863" t="s">
        <v>5872</v>
      </c>
      <c r="T710" s="1829"/>
      <c r="U710" s="1853"/>
      <c r="V710" s="1986"/>
    </row>
    <row r="711" spans="1:22" ht="18" customHeight="1">
      <c r="A711" s="1855"/>
      <c r="B711" s="1994" t="s">
        <v>6662</v>
      </c>
      <c r="C711" s="1994" t="s">
        <v>1403</v>
      </c>
      <c r="D711" s="1835" t="s">
        <v>161</v>
      </c>
      <c r="E711" s="1995">
        <v>300</v>
      </c>
      <c r="F711" s="1836" t="s">
        <v>55</v>
      </c>
      <c r="G711" s="1855" t="s">
        <v>31</v>
      </c>
      <c r="H711" s="1855" t="s">
        <v>32</v>
      </c>
      <c r="I711" s="1836" t="s">
        <v>4736</v>
      </c>
      <c r="J711" s="1836" t="s">
        <v>5967</v>
      </c>
      <c r="K711" s="1855" t="s">
        <v>6661</v>
      </c>
      <c r="L711" s="1927">
        <v>54175.250000000102</v>
      </c>
      <c r="M711" s="1881">
        <v>27087.61</v>
      </c>
      <c r="N711" s="1984">
        <v>2020.08</v>
      </c>
      <c r="O711" s="1836" t="s">
        <v>6398</v>
      </c>
      <c r="P711" s="1837" t="s">
        <v>5970</v>
      </c>
      <c r="Q711" s="1921">
        <v>18636810791</v>
      </c>
      <c r="R711" s="1837" t="s">
        <v>5971</v>
      </c>
      <c r="S711" s="1863" t="s">
        <v>5872</v>
      </c>
      <c r="T711" s="1829"/>
      <c r="U711" s="1853"/>
      <c r="V711" s="1986"/>
    </row>
    <row r="712" spans="1:22" ht="18" customHeight="1">
      <c r="A712" s="1855"/>
      <c r="B712" s="1931" t="s">
        <v>6499</v>
      </c>
      <c r="C712" s="1931" t="s">
        <v>6663</v>
      </c>
      <c r="D712" s="1836" t="s">
        <v>65</v>
      </c>
      <c r="E712" s="1866">
        <v>450</v>
      </c>
      <c r="F712" s="1836" t="s">
        <v>55</v>
      </c>
      <c r="G712" s="1855" t="s">
        <v>31</v>
      </c>
      <c r="H712" s="1855" t="s">
        <v>32</v>
      </c>
      <c r="I712" s="1836" t="s">
        <v>4736</v>
      </c>
      <c r="J712" s="1836" t="s">
        <v>5967</v>
      </c>
      <c r="K712" s="1855" t="s">
        <v>6661</v>
      </c>
      <c r="L712" s="1927">
        <v>101250</v>
      </c>
      <c r="M712" s="1881">
        <v>88593.75</v>
      </c>
      <c r="N712" s="1984">
        <v>2020.12</v>
      </c>
      <c r="O712" s="1836" t="s">
        <v>6398</v>
      </c>
      <c r="P712" s="1837" t="s">
        <v>5970</v>
      </c>
      <c r="Q712" s="1921">
        <v>18636810791</v>
      </c>
      <c r="R712" s="1837" t="s">
        <v>5971</v>
      </c>
      <c r="S712" s="1863" t="s">
        <v>5872</v>
      </c>
      <c r="T712" s="1829"/>
      <c r="U712" s="1853"/>
      <c r="V712" s="1986"/>
    </row>
    <row r="713" spans="1:22" ht="18" customHeight="1">
      <c r="A713" s="1855"/>
      <c r="B713" s="1931" t="s">
        <v>1406</v>
      </c>
      <c r="C713" s="1931" t="s">
        <v>6606</v>
      </c>
      <c r="D713" s="1836" t="s">
        <v>65</v>
      </c>
      <c r="E713" s="1866">
        <v>230</v>
      </c>
      <c r="F713" s="1836" t="s">
        <v>55</v>
      </c>
      <c r="G713" s="1855" t="s">
        <v>31</v>
      </c>
      <c r="H713" s="1855" t="s">
        <v>32</v>
      </c>
      <c r="I713" s="1836" t="s">
        <v>4736</v>
      </c>
      <c r="J713" s="1836" t="s">
        <v>5967</v>
      </c>
      <c r="K713" s="1855" t="s">
        <v>6661</v>
      </c>
      <c r="L713" s="1927">
        <v>54740</v>
      </c>
      <c r="M713" s="1881">
        <v>47897.5</v>
      </c>
      <c r="N713" s="1984">
        <v>2020.12</v>
      </c>
      <c r="O713" s="1836" t="s">
        <v>6398</v>
      </c>
      <c r="P713" s="1837" t="s">
        <v>5970</v>
      </c>
      <c r="Q713" s="1921">
        <v>18636810791</v>
      </c>
      <c r="R713" s="1837" t="s">
        <v>5971</v>
      </c>
      <c r="S713" s="1863" t="s">
        <v>5872</v>
      </c>
      <c r="T713" s="1829"/>
      <c r="U713" s="1853"/>
      <c r="V713" s="1986"/>
    </row>
    <row r="714" spans="1:22" ht="18" customHeight="1">
      <c r="A714" s="1855"/>
      <c r="B714" s="1931" t="s">
        <v>6664</v>
      </c>
      <c r="C714" s="1931" t="s">
        <v>6665</v>
      </c>
      <c r="D714" s="1836" t="s">
        <v>65</v>
      </c>
      <c r="E714" s="1866">
        <v>85</v>
      </c>
      <c r="F714" s="1836" t="s">
        <v>55</v>
      </c>
      <c r="G714" s="1855" t="s">
        <v>31</v>
      </c>
      <c r="H714" s="1855" t="s">
        <v>32</v>
      </c>
      <c r="I714" s="1836" t="s">
        <v>4736</v>
      </c>
      <c r="J714" s="1836" t="s">
        <v>5967</v>
      </c>
      <c r="K714" s="1855" t="s">
        <v>6661</v>
      </c>
      <c r="L714" s="1927">
        <v>9605</v>
      </c>
      <c r="M714" s="1881">
        <v>4802.5</v>
      </c>
      <c r="N714" s="1984">
        <v>2020.12</v>
      </c>
      <c r="O714" s="1836" t="s">
        <v>6398</v>
      </c>
      <c r="P714" s="1837" t="s">
        <v>5970</v>
      </c>
      <c r="Q714" s="1921">
        <v>18636810791</v>
      </c>
      <c r="R714" s="1837" t="s">
        <v>5971</v>
      </c>
      <c r="S714" s="1863" t="s">
        <v>5872</v>
      </c>
      <c r="T714" s="1829"/>
      <c r="U714" s="1853"/>
      <c r="V714" s="1986"/>
    </row>
    <row r="715" spans="1:22" ht="18" customHeight="1">
      <c r="A715" s="1855"/>
      <c r="B715" s="1836" t="s">
        <v>1325</v>
      </c>
      <c r="C715" s="1836" t="s">
        <v>6666</v>
      </c>
      <c r="D715" s="1835" t="s">
        <v>65</v>
      </c>
      <c r="E715" s="1995">
        <v>1</v>
      </c>
      <c r="F715" s="1836" t="s">
        <v>55</v>
      </c>
      <c r="G715" s="1836" t="s">
        <v>31</v>
      </c>
      <c r="H715" s="1836" t="s">
        <v>32</v>
      </c>
      <c r="I715" s="1836" t="s">
        <v>4736</v>
      </c>
      <c r="J715" s="1836" t="s">
        <v>5967</v>
      </c>
      <c r="K715" s="1835" t="s">
        <v>5968</v>
      </c>
      <c r="L715" s="1882">
        <v>8427.5249999999996</v>
      </c>
      <c r="M715" s="1882">
        <v>6320.6437500000002</v>
      </c>
      <c r="N715" s="1996">
        <v>44166</v>
      </c>
      <c r="O715" s="1836" t="s">
        <v>6398</v>
      </c>
      <c r="P715" s="1875" t="s">
        <v>6667</v>
      </c>
      <c r="Q715" s="1836">
        <v>15364881177</v>
      </c>
      <c r="R715" s="1836" t="s">
        <v>5971</v>
      </c>
      <c r="S715" s="1863" t="s">
        <v>5872</v>
      </c>
      <c r="T715" s="1829"/>
      <c r="U715" s="1853"/>
      <c r="V715" s="1986"/>
    </row>
    <row r="716" spans="1:22" ht="18" customHeight="1">
      <c r="A716" s="1855"/>
      <c r="B716" s="1994" t="s">
        <v>6668</v>
      </c>
      <c r="C716" s="1994" t="s">
        <v>5411</v>
      </c>
      <c r="D716" s="1835" t="s">
        <v>65</v>
      </c>
      <c r="E716" s="1995">
        <v>1944</v>
      </c>
      <c r="F716" s="1836" t="s">
        <v>55</v>
      </c>
      <c r="G716" s="1855" t="s">
        <v>31</v>
      </c>
      <c r="H716" s="1855" t="s">
        <v>5895</v>
      </c>
      <c r="I716" s="1836" t="s">
        <v>4736</v>
      </c>
      <c r="J716" s="1836" t="s">
        <v>5967</v>
      </c>
      <c r="K716" s="1855" t="s">
        <v>5968</v>
      </c>
      <c r="L716" s="1927">
        <v>52900.884215999999</v>
      </c>
      <c r="M716" s="1881">
        <v>39675.663161999997</v>
      </c>
      <c r="N716" s="1984">
        <v>2020.12</v>
      </c>
      <c r="O716" s="1836" t="s">
        <v>6398</v>
      </c>
      <c r="P716" s="1837" t="s">
        <v>5970</v>
      </c>
      <c r="Q716" s="1921">
        <v>18636810791</v>
      </c>
      <c r="R716" s="1837" t="s">
        <v>5971</v>
      </c>
      <c r="S716" s="1863" t="s">
        <v>5872</v>
      </c>
      <c r="T716" s="1829"/>
      <c r="U716" s="1853"/>
      <c r="V716" s="1986"/>
    </row>
    <row r="717" spans="1:22" ht="18" customHeight="1">
      <c r="A717" s="1855"/>
      <c r="B717" s="1994" t="s">
        <v>6668</v>
      </c>
      <c r="C717" s="1994"/>
      <c r="D717" s="1835" t="s">
        <v>65</v>
      </c>
      <c r="E717" s="1995">
        <v>186</v>
      </c>
      <c r="F717" s="1836" t="s">
        <v>55</v>
      </c>
      <c r="G717" s="1855" t="s">
        <v>31</v>
      </c>
      <c r="H717" s="1855" t="s">
        <v>41</v>
      </c>
      <c r="I717" s="1836" t="s">
        <v>4736</v>
      </c>
      <c r="J717" s="1836" t="s">
        <v>5967</v>
      </c>
      <c r="K717" s="1855" t="s">
        <v>5968</v>
      </c>
      <c r="L717" s="1927">
        <v>3168.5840280000002</v>
      </c>
      <c r="M717" s="1881">
        <v>2376.4380209999999</v>
      </c>
      <c r="N717" s="1984">
        <v>2020.12</v>
      </c>
      <c r="O717" s="1836" t="s">
        <v>6398</v>
      </c>
      <c r="P717" s="1837" t="s">
        <v>5970</v>
      </c>
      <c r="Q717" s="1921">
        <v>18636810791</v>
      </c>
      <c r="R717" s="1837" t="s">
        <v>5971</v>
      </c>
      <c r="S717" s="1863" t="s">
        <v>5872</v>
      </c>
      <c r="T717" s="1829"/>
      <c r="U717" s="1853"/>
      <c r="V717" s="1986"/>
    </row>
    <row r="718" spans="1:22" ht="18" customHeight="1">
      <c r="A718" s="1855"/>
      <c r="B718" s="1994" t="s">
        <v>6669</v>
      </c>
      <c r="C718" s="1994" t="s">
        <v>6670</v>
      </c>
      <c r="D718" s="1835" t="s">
        <v>2518</v>
      </c>
      <c r="E718" s="1995">
        <v>1</v>
      </c>
      <c r="F718" s="1836" t="s">
        <v>55</v>
      </c>
      <c r="G718" s="1855" t="s">
        <v>31</v>
      </c>
      <c r="H718" s="1855" t="s">
        <v>32</v>
      </c>
      <c r="I718" s="1836" t="s">
        <v>4736</v>
      </c>
      <c r="J718" s="1836" t="s">
        <v>5967</v>
      </c>
      <c r="K718" s="1855" t="s">
        <v>5968</v>
      </c>
      <c r="L718" s="1927">
        <v>8091.71</v>
      </c>
      <c r="M718" s="1881">
        <v>6068.7825000000003</v>
      </c>
      <c r="N718" s="1984">
        <v>2020.12</v>
      </c>
      <c r="O718" s="1836" t="s">
        <v>6398</v>
      </c>
      <c r="P718" s="1837" t="s">
        <v>5970</v>
      </c>
      <c r="Q718" s="1921">
        <v>18636810791</v>
      </c>
      <c r="R718" s="1837" t="s">
        <v>5971</v>
      </c>
      <c r="S718" s="1863" t="s">
        <v>5872</v>
      </c>
      <c r="T718" s="1829"/>
      <c r="U718" s="1853"/>
      <c r="V718" s="1986"/>
    </row>
    <row r="719" spans="1:22" ht="18" customHeight="1">
      <c r="A719" s="1855"/>
      <c r="B719" s="1994" t="s">
        <v>6519</v>
      </c>
      <c r="C719" s="1994" t="s">
        <v>6670</v>
      </c>
      <c r="D719" s="1835" t="s">
        <v>2518</v>
      </c>
      <c r="E719" s="1995">
        <v>1</v>
      </c>
      <c r="F719" s="1836" t="s">
        <v>55</v>
      </c>
      <c r="G719" s="1855" t="s">
        <v>31</v>
      </c>
      <c r="H719" s="1855" t="s">
        <v>32</v>
      </c>
      <c r="I719" s="1836" t="s">
        <v>4736</v>
      </c>
      <c r="J719" s="1836" t="s">
        <v>5967</v>
      </c>
      <c r="K719" s="1855" t="s">
        <v>5968</v>
      </c>
      <c r="L719" s="1927">
        <v>8091.71</v>
      </c>
      <c r="M719" s="1881">
        <v>6068.7825000000003</v>
      </c>
      <c r="N719" s="1984">
        <v>2020.12</v>
      </c>
      <c r="O719" s="1836" t="s">
        <v>6398</v>
      </c>
      <c r="P719" s="1837" t="s">
        <v>5970</v>
      </c>
      <c r="Q719" s="1921">
        <v>18636810791</v>
      </c>
      <c r="R719" s="1837" t="s">
        <v>5971</v>
      </c>
      <c r="S719" s="1863" t="s">
        <v>5872</v>
      </c>
      <c r="T719" s="1829"/>
      <c r="U719" s="1853"/>
      <c r="V719" s="1986"/>
    </row>
    <row r="720" spans="1:22" ht="18" customHeight="1">
      <c r="A720" s="1855"/>
      <c r="B720" s="1994" t="s">
        <v>6518</v>
      </c>
      <c r="C720" s="1994" t="s">
        <v>6670</v>
      </c>
      <c r="D720" s="1835" t="s">
        <v>2518</v>
      </c>
      <c r="E720" s="1995">
        <v>1</v>
      </c>
      <c r="F720" s="1836" t="s">
        <v>55</v>
      </c>
      <c r="G720" s="1855" t="s">
        <v>31</v>
      </c>
      <c r="H720" s="1855" t="s">
        <v>32</v>
      </c>
      <c r="I720" s="1836" t="s">
        <v>4736</v>
      </c>
      <c r="J720" s="1836" t="s">
        <v>5967</v>
      </c>
      <c r="K720" s="1855" t="s">
        <v>5968</v>
      </c>
      <c r="L720" s="1927">
        <v>8091.71</v>
      </c>
      <c r="M720" s="1881">
        <v>6068.7825000000003</v>
      </c>
      <c r="N720" s="1984">
        <v>2020.12</v>
      </c>
      <c r="O720" s="1836" t="s">
        <v>6398</v>
      </c>
      <c r="P720" s="1837" t="s">
        <v>5970</v>
      </c>
      <c r="Q720" s="1921">
        <v>18636810791</v>
      </c>
      <c r="R720" s="1837" t="s">
        <v>5971</v>
      </c>
      <c r="S720" s="1863" t="s">
        <v>5872</v>
      </c>
      <c r="T720" s="1829"/>
      <c r="U720" s="1853"/>
      <c r="V720" s="1986"/>
    </row>
    <row r="721" spans="1:22" ht="18" customHeight="1">
      <c r="A721" s="1855"/>
      <c r="B721" s="1994" t="s">
        <v>6671</v>
      </c>
      <c r="C721" s="1994"/>
      <c r="D721" s="1835" t="s">
        <v>65</v>
      </c>
      <c r="E721" s="1855">
        <v>5</v>
      </c>
      <c r="F721" s="1836" t="s">
        <v>55</v>
      </c>
      <c r="G721" s="1855" t="s">
        <v>31</v>
      </c>
      <c r="H721" s="1855" t="s">
        <v>5895</v>
      </c>
      <c r="I721" s="1836" t="s">
        <v>4736</v>
      </c>
      <c r="J721" s="1836" t="s">
        <v>5967</v>
      </c>
      <c r="K721" s="1855" t="s">
        <v>5968</v>
      </c>
      <c r="L721" s="1927">
        <v>14985.44</v>
      </c>
      <c r="M721" s="1881">
        <v>11239.08</v>
      </c>
      <c r="N721" s="1984">
        <v>2020.12</v>
      </c>
      <c r="O721" s="1836" t="s">
        <v>6398</v>
      </c>
      <c r="P721" s="1837" t="s">
        <v>5970</v>
      </c>
      <c r="Q721" s="1921">
        <v>18636810791</v>
      </c>
      <c r="R721" s="1837" t="s">
        <v>5971</v>
      </c>
      <c r="S721" s="1863" t="s">
        <v>5872</v>
      </c>
      <c r="T721" s="1829"/>
      <c r="U721" s="1853"/>
      <c r="V721" s="1986"/>
    </row>
    <row r="722" spans="1:22" ht="18" customHeight="1">
      <c r="A722" s="1855"/>
      <c r="B722" s="1863" t="s">
        <v>1406</v>
      </c>
      <c r="C722" s="1863" t="s">
        <v>6672</v>
      </c>
      <c r="D722" s="1863" t="s">
        <v>65</v>
      </c>
      <c r="E722" s="1863">
        <v>200</v>
      </c>
      <c r="F722" s="1863" t="s">
        <v>55</v>
      </c>
      <c r="G722" s="1855" t="s">
        <v>31</v>
      </c>
      <c r="H722" s="1855" t="s">
        <v>32</v>
      </c>
      <c r="I722" s="1836" t="s">
        <v>4736</v>
      </c>
      <c r="J722" s="1863" t="s">
        <v>5967</v>
      </c>
      <c r="K722" s="1855" t="s">
        <v>6661</v>
      </c>
      <c r="L722" s="1927">
        <v>44609.71</v>
      </c>
      <c r="M722" s="1972">
        <v>22304.86</v>
      </c>
      <c r="N722" s="1984">
        <v>2019.1</v>
      </c>
      <c r="O722" s="1863" t="s">
        <v>6410</v>
      </c>
      <c r="P722" s="1837" t="s">
        <v>5970</v>
      </c>
      <c r="Q722" s="1921">
        <v>18636810791</v>
      </c>
      <c r="R722" s="1837" t="s">
        <v>6408</v>
      </c>
      <c r="S722" s="1836" t="s">
        <v>5872</v>
      </c>
      <c r="T722" s="1829"/>
      <c r="U722" s="1853"/>
      <c r="V722" s="1986"/>
    </row>
    <row r="723" spans="1:22" ht="18" customHeight="1">
      <c r="A723" s="1855"/>
      <c r="B723" s="1863" t="s">
        <v>6596</v>
      </c>
      <c r="C723" s="1863" t="s">
        <v>955</v>
      </c>
      <c r="D723" s="1863" t="s">
        <v>65</v>
      </c>
      <c r="E723" s="1863">
        <v>1</v>
      </c>
      <c r="F723" s="1863" t="s">
        <v>55</v>
      </c>
      <c r="G723" s="1855" t="s">
        <v>31</v>
      </c>
      <c r="H723" s="1855" t="s">
        <v>32</v>
      </c>
      <c r="I723" s="1836" t="s">
        <v>4736</v>
      </c>
      <c r="J723" s="1863" t="s">
        <v>5967</v>
      </c>
      <c r="K723" s="1855" t="s">
        <v>6661</v>
      </c>
      <c r="L723" s="1927">
        <v>34616.160000000003</v>
      </c>
      <c r="M723" s="1972">
        <v>17308.080000000002</v>
      </c>
      <c r="N723" s="1984">
        <v>2019.1</v>
      </c>
      <c r="O723" s="1863" t="s">
        <v>6410</v>
      </c>
      <c r="P723" s="1837" t="s">
        <v>5970</v>
      </c>
      <c r="Q723" s="1921">
        <v>18636810791</v>
      </c>
      <c r="R723" s="1837" t="s">
        <v>6408</v>
      </c>
      <c r="S723" s="1836" t="s">
        <v>5872</v>
      </c>
      <c r="T723" s="1829"/>
      <c r="U723" s="1853"/>
      <c r="V723" s="1986"/>
    </row>
    <row r="724" spans="1:22" ht="18" customHeight="1">
      <c r="A724" s="1855"/>
      <c r="B724" s="1863" t="s">
        <v>6495</v>
      </c>
      <c r="C724" s="1863" t="s">
        <v>6673</v>
      </c>
      <c r="D724" s="1863" t="s">
        <v>65</v>
      </c>
      <c r="E724" s="1863">
        <v>100</v>
      </c>
      <c r="F724" s="1863" t="s">
        <v>55</v>
      </c>
      <c r="G724" s="1855" t="s">
        <v>31</v>
      </c>
      <c r="H724" s="1855" t="s">
        <v>32</v>
      </c>
      <c r="I724" s="1836" t="s">
        <v>4736</v>
      </c>
      <c r="J724" s="1863" t="s">
        <v>5967</v>
      </c>
      <c r="K724" s="1855" t="s">
        <v>6661</v>
      </c>
      <c r="L724" s="1927">
        <v>12844.66</v>
      </c>
      <c r="M724" s="1972">
        <v>6422.33</v>
      </c>
      <c r="N724" s="1984">
        <v>2020.06</v>
      </c>
      <c r="O724" s="1863" t="s">
        <v>6410</v>
      </c>
      <c r="P724" s="1837" t="s">
        <v>5970</v>
      </c>
      <c r="Q724" s="1921">
        <v>18636810791</v>
      </c>
      <c r="R724" s="1837" t="s">
        <v>6408</v>
      </c>
      <c r="S724" s="1836" t="s">
        <v>5872</v>
      </c>
      <c r="T724" s="1829"/>
      <c r="U724" s="1853"/>
      <c r="V724" s="1986"/>
    </row>
    <row r="725" spans="1:22" ht="18" customHeight="1">
      <c r="A725" s="1855"/>
      <c r="B725" s="1863" t="s">
        <v>6674</v>
      </c>
      <c r="C725" s="1863" t="s">
        <v>6675</v>
      </c>
      <c r="D725" s="1863" t="s">
        <v>65</v>
      </c>
      <c r="E725" s="1863">
        <v>63</v>
      </c>
      <c r="F725" s="1863" t="s">
        <v>55</v>
      </c>
      <c r="G725" s="1855" t="s">
        <v>6676</v>
      </c>
      <c r="H725" s="1855" t="s">
        <v>32</v>
      </c>
      <c r="I725" s="1836" t="s">
        <v>4736</v>
      </c>
      <c r="J725" s="1863" t="s">
        <v>5967</v>
      </c>
      <c r="K725" s="1855" t="s">
        <v>6677</v>
      </c>
      <c r="L725" s="1927">
        <v>3291.75</v>
      </c>
      <c r="M725" s="1863">
        <v>1645.86</v>
      </c>
      <c r="N725" s="1984">
        <v>2020.07</v>
      </c>
      <c r="O725" s="1863" t="s">
        <v>6410</v>
      </c>
      <c r="P725" s="1837" t="s">
        <v>5970</v>
      </c>
      <c r="Q725" s="1921">
        <v>18636810791</v>
      </c>
      <c r="R725" s="1837" t="s">
        <v>6408</v>
      </c>
      <c r="S725" s="1836" t="s">
        <v>5872</v>
      </c>
      <c r="T725" s="1829"/>
      <c r="U725" s="1853"/>
      <c r="V725" s="1986"/>
    </row>
    <row r="726" spans="1:22" ht="18" customHeight="1">
      <c r="A726" s="1863"/>
      <c r="B726" s="1836" t="s">
        <v>6678</v>
      </c>
      <c r="C726" s="1836" t="s">
        <v>55</v>
      </c>
      <c r="D726" s="1836" t="s">
        <v>1103</v>
      </c>
      <c r="E726" s="1997">
        <v>135</v>
      </c>
      <c r="F726" s="1836" t="s">
        <v>55</v>
      </c>
      <c r="G726" s="1855" t="s">
        <v>31</v>
      </c>
      <c r="H726" s="1855" t="s">
        <v>32</v>
      </c>
      <c r="I726" s="1836" t="s">
        <v>4736</v>
      </c>
      <c r="J726" s="1836" t="s">
        <v>6203</v>
      </c>
      <c r="K726" s="1863" t="s">
        <v>6059</v>
      </c>
      <c r="L726" s="1927">
        <v>13500</v>
      </c>
      <c r="M726" s="1881">
        <v>6750</v>
      </c>
      <c r="N726" s="1984">
        <v>2019.08</v>
      </c>
      <c r="O726" s="1836" t="s">
        <v>6204</v>
      </c>
      <c r="P726" s="1837" t="s">
        <v>6205</v>
      </c>
      <c r="Q726" s="1989">
        <v>13311573643</v>
      </c>
      <c r="R726" s="1837" t="s">
        <v>6203</v>
      </c>
      <c r="S726" s="1863" t="s">
        <v>5872</v>
      </c>
      <c r="T726" s="1829"/>
      <c r="U726" s="1998"/>
      <c r="V726" s="1986"/>
    </row>
    <row r="727" spans="1:22" ht="18" customHeight="1">
      <c r="A727" s="1863"/>
      <c r="B727" s="1836" t="s">
        <v>6679</v>
      </c>
      <c r="C727" s="1836" t="s">
        <v>55</v>
      </c>
      <c r="D727" s="1836" t="s">
        <v>1103</v>
      </c>
      <c r="E727" s="1997">
        <v>89.45</v>
      </c>
      <c r="F727" s="1836" t="s">
        <v>55</v>
      </c>
      <c r="G727" s="1855" t="s">
        <v>31</v>
      </c>
      <c r="H727" s="1855" t="s">
        <v>32</v>
      </c>
      <c r="I727" s="1836" t="s">
        <v>4736</v>
      </c>
      <c r="J727" s="1836" t="s">
        <v>6203</v>
      </c>
      <c r="K727" s="1863" t="s">
        <v>6059</v>
      </c>
      <c r="L727" s="1927">
        <v>10734</v>
      </c>
      <c r="M727" s="1881">
        <v>5367</v>
      </c>
      <c r="N727" s="1984">
        <v>2019.08</v>
      </c>
      <c r="O727" s="1836" t="s">
        <v>6204</v>
      </c>
      <c r="P727" s="1837" t="s">
        <v>6205</v>
      </c>
      <c r="Q727" s="1989">
        <v>13311573643</v>
      </c>
      <c r="R727" s="1837" t="s">
        <v>6203</v>
      </c>
      <c r="S727" s="1863" t="s">
        <v>5872</v>
      </c>
      <c r="T727" s="1829"/>
      <c r="U727" s="1998"/>
      <c r="V727" s="1986"/>
    </row>
    <row r="728" spans="1:22" ht="18" customHeight="1">
      <c r="A728" s="1863"/>
      <c r="B728" s="1836" t="s">
        <v>6680</v>
      </c>
      <c r="C728" s="1836" t="s">
        <v>6681</v>
      </c>
      <c r="D728" s="1836" t="s">
        <v>1103</v>
      </c>
      <c r="E728" s="1997">
        <v>12.25</v>
      </c>
      <c r="F728" s="1836" t="s">
        <v>55</v>
      </c>
      <c r="G728" s="1855" t="s">
        <v>31</v>
      </c>
      <c r="H728" s="1855" t="s">
        <v>32</v>
      </c>
      <c r="I728" s="1836" t="s">
        <v>4736</v>
      </c>
      <c r="J728" s="1836" t="s">
        <v>6203</v>
      </c>
      <c r="K728" s="1863" t="s">
        <v>6059</v>
      </c>
      <c r="L728" s="1927">
        <v>3062.5</v>
      </c>
      <c r="M728" s="1881">
        <v>0</v>
      </c>
      <c r="N728" s="1984">
        <v>2019.08</v>
      </c>
      <c r="O728" s="1836" t="s">
        <v>6204</v>
      </c>
      <c r="P728" s="1837" t="s">
        <v>6205</v>
      </c>
      <c r="Q728" s="1989">
        <v>13311573643</v>
      </c>
      <c r="R728" s="1837" t="s">
        <v>6203</v>
      </c>
      <c r="S728" s="1863" t="s">
        <v>5872</v>
      </c>
      <c r="T728" s="1829"/>
      <c r="U728" s="1998"/>
      <c r="V728" s="1986"/>
    </row>
    <row r="729" spans="1:22" ht="18" customHeight="1">
      <c r="A729" s="1863"/>
      <c r="B729" s="1836" t="s">
        <v>6682</v>
      </c>
      <c r="C729" s="1836" t="s">
        <v>55</v>
      </c>
      <c r="D729" s="1836" t="s">
        <v>1103</v>
      </c>
      <c r="E729" s="1997">
        <v>360</v>
      </c>
      <c r="F729" s="1836" t="s">
        <v>55</v>
      </c>
      <c r="G729" s="1855" t="s">
        <v>31</v>
      </c>
      <c r="H729" s="1855" t="s">
        <v>32</v>
      </c>
      <c r="I729" s="1836" t="s">
        <v>4736</v>
      </c>
      <c r="J729" s="1836" t="s">
        <v>6203</v>
      </c>
      <c r="K729" s="1863" t="s">
        <v>6059</v>
      </c>
      <c r="L729" s="1927">
        <v>86400</v>
      </c>
      <c r="M729" s="1881">
        <v>43200</v>
      </c>
      <c r="N729" s="1984">
        <v>2019.08</v>
      </c>
      <c r="O729" s="1836" t="s">
        <v>6204</v>
      </c>
      <c r="P729" s="1837" t="s">
        <v>6205</v>
      </c>
      <c r="Q729" s="1989">
        <v>13311573643</v>
      </c>
      <c r="R729" s="1837" t="s">
        <v>6203</v>
      </c>
      <c r="S729" s="1863" t="s">
        <v>5872</v>
      </c>
      <c r="T729" s="1829"/>
      <c r="U729" s="1998"/>
      <c r="V729" s="1986"/>
    </row>
    <row r="730" spans="1:22" ht="18" customHeight="1">
      <c r="A730" s="1863"/>
      <c r="B730" s="1836" t="s">
        <v>6683</v>
      </c>
      <c r="C730" s="1836" t="s">
        <v>55</v>
      </c>
      <c r="D730" s="1836" t="s">
        <v>154</v>
      </c>
      <c r="E730" s="1997">
        <v>20</v>
      </c>
      <c r="F730" s="1836" t="s">
        <v>55</v>
      </c>
      <c r="G730" s="1855" t="s">
        <v>31</v>
      </c>
      <c r="H730" s="1855" t="s">
        <v>32</v>
      </c>
      <c r="I730" s="1836" t="s">
        <v>4736</v>
      </c>
      <c r="J730" s="1836" t="s">
        <v>6203</v>
      </c>
      <c r="K730" s="1863" t="s">
        <v>6059</v>
      </c>
      <c r="L730" s="1927">
        <v>7000</v>
      </c>
      <c r="M730" s="1881">
        <v>0</v>
      </c>
      <c r="N730" s="1984">
        <v>2019.08</v>
      </c>
      <c r="O730" s="1836" t="s">
        <v>6204</v>
      </c>
      <c r="P730" s="1837" t="s">
        <v>6205</v>
      </c>
      <c r="Q730" s="1989">
        <v>13311573643</v>
      </c>
      <c r="R730" s="1837" t="s">
        <v>6203</v>
      </c>
      <c r="S730" s="1863" t="s">
        <v>5872</v>
      </c>
      <c r="T730" s="1829"/>
      <c r="U730" s="1998"/>
      <c r="V730" s="1986"/>
    </row>
    <row r="731" spans="1:22" ht="18" customHeight="1">
      <c r="A731" s="1863"/>
      <c r="B731" s="1836" t="s">
        <v>6683</v>
      </c>
      <c r="C731" s="1836" t="s">
        <v>55</v>
      </c>
      <c r="D731" s="1836" t="s">
        <v>154</v>
      </c>
      <c r="E731" s="1997">
        <v>20</v>
      </c>
      <c r="F731" s="1836" t="s">
        <v>55</v>
      </c>
      <c r="G731" s="1855" t="s">
        <v>31</v>
      </c>
      <c r="H731" s="1855" t="s">
        <v>32</v>
      </c>
      <c r="I731" s="1836" t="s">
        <v>4736</v>
      </c>
      <c r="J731" s="1836" t="s">
        <v>6203</v>
      </c>
      <c r="K731" s="1863" t="s">
        <v>6059</v>
      </c>
      <c r="L731" s="1927">
        <v>2300</v>
      </c>
      <c r="M731" s="1881">
        <v>0</v>
      </c>
      <c r="N731" s="1984">
        <v>2019.08</v>
      </c>
      <c r="O731" s="1836" t="s">
        <v>6204</v>
      </c>
      <c r="P731" s="1837" t="s">
        <v>6205</v>
      </c>
      <c r="Q731" s="1989">
        <v>13311573643</v>
      </c>
      <c r="R731" s="1837" t="s">
        <v>6203</v>
      </c>
      <c r="S731" s="1863" t="s">
        <v>5872</v>
      </c>
      <c r="T731" s="1829"/>
      <c r="U731" s="1998"/>
      <c r="V731" s="1986"/>
    </row>
    <row r="732" spans="1:22" ht="18" customHeight="1">
      <c r="A732" s="1863"/>
      <c r="B732" s="1836" t="s">
        <v>486</v>
      </c>
      <c r="C732" s="1836" t="s">
        <v>6684</v>
      </c>
      <c r="D732" s="1836" t="s">
        <v>1103</v>
      </c>
      <c r="E732" s="1997">
        <v>12</v>
      </c>
      <c r="F732" s="1836" t="s">
        <v>55</v>
      </c>
      <c r="G732" s="1855" t="s">
        <v>31</v>
      </c>
      <c r="H732" s="1855" t="s">
        <v>32</v>
      </c>
      <c r="I732" s="1836" t="s">
        <v>4736</v>
      </c>
      <c r="J732" s="1836" t="s">
        <v>6203</v>
      </c>
      <c r="K732" s="1863" t="s">
        <v>6059</v>
      </c>
      <c r="L732" s="1927">
        <v>4800</v>
      </c>
      <c r="M732" s="1881">
        <v>0</v>
      </c>
      <c r="N732" s="1984">
        <v>2019.08</v>
      </c>
      <c r="O732" s="1836" t="s">
        <v>6204</v>
      </c>
      <c r="P732" s="1837" t="s">
        <v>6205</v>
      </c>
      <c r="Q732" s="1989">
        <v>13311573643</v>
      </c>
      <c r="R732" s="1837" t="s">
        <v>6203</v>
      </c>
      <c r="S732" s="1863" t="s">
        <v>5872</v>
      </c>
      <c r="T732" s="1829"/>
      <c r="U732" s="1998"/>
      <c r="V732" s="1986"/>
    </row>
    <row r="733" spans="1:22" ht="18" customHeight="1">
      <c r="A733" s="1863"/>
      <c r="B733" s="1836" t="s">
        <v>6685</v>
      </c>
      <c r="C733" s="1836" t="s">
        <v>55</v>
      </c>
      <c r="D733" s="1836" t="s">
        <v>1103</v>
      </c>
      <c r="E733" s="1997">
        <v>120</v>
      </c>
      <c r="F733" s="1836" t="s">
        <v>55</v>
      </c>
      <c r="G733" s="1855" t="s">
        <v>31</v>
      </c>
      <c r="H733" s="1855" t="s">
        <v>32</v>
      </c>
      <c r="I733" s="1836" t="s">
        <v>4736</v>
      </c>
      <c r="J733" s="1836" t="s">
        <v>6203</v>
      </c>
      <c r="K733" s="1863" t="s">
        <v>6059</v>
      </c>
      <c r="L733" s="1927">
        <v>39600</v>
      </c>
      <c r="M733" s="1881">
        <v>19800</v>
      </c>
      <c r="N733" s="1984">
        <v>2019.08</v>
      </c>
      <c r="O733" s="1836" t="s">
        <v>6204</v>
      </c>
      <c r="P733" s="1837" t="s">
        <v>6205</v>
      </c>
      <c r="Q733" s="1989">
        <v>13311573643</v>
      </c>
      <c r="R733" s="1837" t="s">
        <v>6203</v>
      </c>
      <c r="S733" s="1863" t="s">
        <v>5872</v>
      </c>
      <c r="T733" s="1829"/>
      <c r="U733" s="1998"/>
      <c r="V733" s="1986"/>
    </row>
    <row r="734" spans="1:22" ht="18" customHeight="1">
      <c r="A734" s="1863"/>
      <c r="B734" s="1836" t="s">
        <v>6686</v>
      </c>
      <c r="C734" s="1836" t="s">
        <v>55</v>
      </c>
      <c r="D734" s="1836" t="s">
        <v>1103</v>
      </c>
      <c r="E734" s="1997">
        <v>21.25</v>
      </c>
      <c r="F734" s="1836" t="s">
        <v>55</v>
      </c>
      <c r="G734" s="1855" t="s">
        <v>31</v>
      </c>
      <c r="H734" s="1855" t="s">
        <v>32</v>
      </c>
      <c r="I734" s="1836" t="s">
        <v>4736</v>
      </c>
      <c r="J734" s="1836" t="s">
        <v>6203</v>
      </c>
      <c r="K734" s="1863" t="s">
        <v>6059</v>
      </c>
      <c r="L734" s="1927">
        <v>6375</v>
      </c>
      <c r="M734" s="1881">
        <v>3187.5</v>
      </c>
      <c r="N734" s="1984">
        <v>2019.08</v>
      </c>
      <c r="O734" s="1836" t="s">
        <v>6204</v>
      </c>
      <c r="P734" s="1837" t="s">
        <v>6205</v>
      </c>
      <c r="Q734" s="1989">
        <v>13311573643</v>
      </c>
      <c r="R734" s="1837" t="s">
        <v>6203</v>
      </c>
      <c r="S734" s="1863" t="s">
        <v>5872</v>
      </c>
      <c r="T734" s="1829"/>
      <c r="U734" s="1998"/>
      <c r="V734" s="1986"/>
    </row>
    <row r="735" spans="1:22" ht="18" customHeight="1">
      <c r="A735" s="1863"/>
      <c r="B735" s="1836" t="s">
        <v>6687</v>
      </c>
      <c r="C735" s="1836" t="s">
        <v>55</v>
      </c>
      <c r="D735" s="1836" t="s">
        <v>1103</v>
      </c>
      <c r="E735" s="1997">
        <v>218.75</v>
      </c>
      <c r="F735" s="1836" t="s">
        <v>55</v>
      </c>
      <c r="G735" s="1855" t="s">
        <v>31</v>
      </c>
      <c r="H735" s="1855" t="s">
        <v>32</v>
      </c>
      <c r="I735" s="1836" t="s">
        <v>4736</v>
      </c>
      <c r="J735" s="1836" t="s">
        <v>6203</v>
      </c>
      <c r="K735" s="1863" t="s">
        <v>6059</v>
      </c>
      <c r="L735" s="1927">
        <v>21875</v>
      </c>
      <c r="M735" s="1881">
        <v>10937.5</v>
      </c>
      <c r="N735" s="1984">
        <v>2019.08</v>
      </c>
      <c r="O735" s="1836" t="s">
        <v>6204</v>
      </c>
      <c r="P735" s="1837" t="s">
        <v>6205</v>
      </c>
      <c r="Q735" s="1989">
        <v>13311573643</v>
      </c>
      <c r="R735" s="1837" t="s">
        <v>6203</v>
      </c>
      <c r="S735" s="1863" t="s">
        <v>5872</v>
      </c>
      <c r="T735" s="1829"/>
      <c r="U735" s="1998"/>
      <c r="V735" s="1986"/>
    </row>
    <row r="736" spans="1:22" ht="18" customHeight="1">
      <c r="A736" s="1863"/>
      <c r="B736" s="1836" t="s">
        <v>6688</v>
      </c>
      <c r="C736" s="1836" t="s">
        <v>55</v>
      </c>
      <c r="D736" s="1836" t="s">
        <v>1103</v>
      </c>
      <c r="E736" s="1997">
        <v>82.78</v>
      </c>
      <c r="F736" s="1836" t="s">
        <v>55</v>
      </c>
      <c r="G736" s="1855" t="s">
        <v>31</v>
      </c>
      <c r="H736" s="1855" t="s">
        <v>32</v>
      </c>
      <c r="I736" s="1836" t="s">
        <v>4736</v>
      </c>
      <c r="J736" s="1836" t="s">
        <v>6203</v>
      </c>
      <c r="K736" s="1863" t="s">
        <v>6059</v>
      </c>
      <c r="L736" s="1927">
        <v>8278</v>
      </c>
      <c r="M736" s="1881">
        <v>4139</v>
      </c>
      <c r="N736" s="1984">
        <v>2019.08</v>
      </c>
      <c r="O736" s="1836" t="s">
        <v>6204</v>
      </c>
      <c r="P736" s="1837" t="s">
        <v>6205</v>
      </c>
      <c r="Q736" s="1989">
        <v>13311573643</v>
      </c>
      <c r="R736" s="1837" t="s">
        <v>6203</v>
      </c>
      <c r="S736" s="1863" t="s">
        <v>5872</v>
      </c>
      <c r="T736" s="1829"/>
      <c r="U736" s="1998"/>
      <c r="V736" s="1986"/>
    </row>
    <row r="737" spans="1:22" ht="18" customHeight="1">
      <c r="A737" s="1863"/>
      <c r="B737" s="1836" t="s">
        <v>6689</v>
      </c>
      <c r="C737" s="1836" t="s">
        <v>6690</v>
      </c>
      <c r="D737" s="1836" t="s">
        <v>1103</v>
      </c>
      <c r="E737" s="1997">
        <v>78.75</v>
      </c>
      <c r="F737" s="1836" t="s">
        <v>55</v>
      </c>
      <c r="G737" s="1855" t="s">
        <v>31</v>
      </c>
      <c r="H737" s="1855" t="s">
        <v>32</v>
      </c>
      <c r="I737" s="1836" t="s">
        <v>4736</v>
      </c>
      <c r="J737" s="1836" t="s">
        <v>6203</v>
      </c>
      <c r="K737" s="1863" t="s">
        <v>6059</v>
      </c>
      <c r="L737" s="1927">
        <v>19687.5</v>
      </c>
      <c r="M737" s="1881">
        <v>0</v>
      </c>
      <c r="N737" s="1984">
        <v>2019.08</v>
      </c>
      <c r="O737" s="1836" t="s">
        <v>6204</v>
      </c>
      <c r="P737" s="1837" t="s">
        <v>6205</v>
      </c>
      <c r="Q737" s="1989">
        <v>13311573643</v>
      </c>
      <c r="R737" s="1837" t="s">
        <v>6203</v>
      </c>
      <c r="S737" s="1863" t="s">
        <v>5872</v>
      </c>
      <c r="T737" s="1829"/>
      <c r="U737" s="1998"/>
      <c r="V737" s="1986"/>
    </row>
    <row r="738" spans="1:22" ht="18" customHeight="1">
      <c r="A738" s="1863"/>
      <c r="B738" s="1836" t="s">
        <v>6544</v>
      </c>
      <c r="C738" s="1836" t="s">
        <v>6691</v>
      </c>
      <c r="D738" s="1836" t="s">
        <v>161</v>
      </c>
      <c r="E738" s="1997">
        <v>480</v>
      </c>
      <c r="F738" s="1836" t="s">
        <v>55</v>
      </c>
      <c r="G738" s="1855" t="s">
        <v>31</v>
      </c>
      <c r="H738" s="1855" t="s">
        <v>32</v>
      </c>
      <c r="I738" s="1836" t="s">
        <v>4736</v>
      </c>
      <c r="J738" s="1836" t="s">
        <v>6203</v>
      </c>
      <c r="K738" s="1863" t="s">
        <v>6059</v>
      </c>
      <c r="L738" s="1927">
        <v>52800</v>
      </c>
      <c r="M738" s="1881">
        <v>26400</v>
      </c>
      <c r="N738" s="1984">
        <v>2019.08</v>
      </c>
      <c r="O738" s="1836" t="s">
        <v>6204</v>
      </c>
      <c r="P738" s="1837" t="s">
        <v>6205</v>
      </c>
      <c r="Q738" s="1989">
        <v>13311573643</v>
      </c>
      <c r="R738" s="1837" t="s">
        <v>6203</v>
      </c>
      <c r="S738" s="1863" t="s">
        <v>5872</v>
      </c>
      <c r="T738" s="1829"/>
      <c r="U738" s="1998"/>
      <c r="V738" s="1986"/>
    </row>
    <row r="739" spans="1:22" ht="18" customHeight="1">
      <c r="A739" s="1863"/>
      <c r="B739" s="1836" t="s">
        <v>6482</v>
      </c>
      <c r="C739" s="1836" t="s">
        <v>55</v>
      </c>
      <c r="D739" s="1836" t="s">
        <v>1103</v>
      </c>
      <c r="E739" s="1997">
        <v>334</v>
      </c>
      <c r="F739" s="1836" t="s">
        <v>55</v>
      </c>
      <c r="G739" s="1855" t="s">
        <v>31</v>
      </c>
      <c r="H739" s="1855" t="s">
        <v>32</v>
      </c>
      <c r="I739" s="1836" t="s">
        <v>4736</v>
      </c>
      <c r="J739" s="1836" t="s">
        <v>6203</v>
      </c>
      <c r="K739" s="1863" t="s">
        <v>6059</v>
      </c>
      <c r="L739" s="1927">
        <v>50100</v>
      </c>
      <c r="M739" s="1881">
        <v>25050</v>
      </c>
      <c r="N739" s="1984">
        <v>2019.08</v>
      </c>
      <c r="O739" s="1836" t="s">
        <v>6204</v>
      </c>
      <c r="P739" s="1837" t="s">
        <v>6205</v>
      </c>
      <c r="Q739" s="1989">
        <v>13311573643</v>
      </c>
      <c r="R739" s="1837" t="s">
        <v>6203</v>
      </c>
      <c r="S739" s="1863" t="s">
        <v>5872</v>
      </c>
      <c r="T739" s="1829"/>
      <c r="U739" s="1998"/>
      <c r="V739" s="1986"/>
    </row>
    <row r="740" spans="1:22" ht="18" customHeight="1">
      <c r="A740" s="1863"/>
      <c r="B740" s="1836" t="s">
        <v>6692</v>
      </c>
      <c r="C740" s="1836" t="s">
        <v>55</v>
      </c>
      <c r="D740" s="1836" t="s">
        <v>1092</v>
      </c>
      <c r="E740" s="1997">
        <v>1</v>
      </c>
      <c r="F740" s="1836" t="s">
        <v>55</v>
      </c>
      <c r="G740" s="1855" t="s">
        <v>31</v>
      </c>
      <c r="H740" s="1855" t="s">
        <v>32</v>
      </c>
      <c r="I740" s="1836" t="s">
        <v>4736</v>
      </c>
      <c r="J740" s="1836" t="s">
        <v>6203</v>
      </c>
      <c r="K740" s="1863" t="s">
        <v>5973</v>
      </c>
      <c r="L740" s="1927">
        <v>21238.938053097299</v>
      </c>
      <c r="M740" s="1881">
        <v>10619.469026548601</v>
      </c>
      <c r="N740" s="1984">
        <v>2019.08</v>
      </c>
      <c r="O740" s="1836" t="s">
        <v>6204</v>
      </c>
      <c r="P740" s="1837" t="s">
        <v>6205</v>
      </c>
      <c r="Q740" s="1989">
        <v>13311573643</v>
      </c>
      <c r="R740" s="1837" t="s">
        <v>6203</v>
      </c>
      <c r="S740" s="1863" t="s">
        <v>5872</v>
      </c>
      <c r="T740" s="1829"/>
      <c r="U740" s="1998"/>
      <c r="V740" s="1986"/>
    </row>
    <row r="741" spans="1:22" ht="18" customHeight="1">
      <c r="A741" s="1863"/>
      <c r="B741" s="1836" t="s">
        <v>6572</v>
      </c>
      <c r="C741" s="1836" t="s">
        <v>55</v>
      </c>
      <c r="D741" s="1836" t="s">
        <v>1103</v>
      </c>
      <c r="E741" s="1997">
        <v>842.6</v>
      </c>
      <c r="F741" s="1836" t="s">
        <v>55</v>
      </c>
      <c r="G741" s="1855" t="s">
        <v>31</v>
      </c>
      <c r="H741" s="1855" t="s">
        <v>32</v>
      </c>
      <c r="I741" s="1836" t="s">
        <v>4736</v>
      </c>
      <c r="J741" s="1836" t="s">
        <v>6203</v>
      </c>
      <c r="K741" s="1863" t="s">
        <v>6349</v>
      </c>
      <c r="L741" s="1927">
        <v>59653.097345132803</v>
      </c>
      <c r="M741" s="1881">
        <v>31079.5833659645</v>
      </c>
      <c r="N741" s="1984">
        <v>2019.08</v>
      </c>
      <c r="O741" s="1836" t="s">
        <v>6204</v>
      </c>
      <c r="P741" s="1837" t="s">
        <v>6205</v>
      </c>
      <c r="Q741" s="1989">
        <v>13311573643</v>
      </c>
      <c r="R741" s="1837" t="s">
        <v>6203</v>
      </c>
      <c r="S741" s="1863" t="s">
        <v>5872</v>
      </c>
      <c r="T741" s="1829"/>
      <c r="U741" s="1998"/>
      <c r="V741" s="1986"/>
    </row>
    <row r="742" spans="1:22" ht="18" customHeight="1">
      <c r="A742" s="1863"/>
      <c r="B742" s="1863" t="s">
        <v>1325</v>
      </c>
      <c r="C742" s="1863" t="s">
        <v>6693</v>
      </c>
      <c r="D742" s="1994" t="s">
        <v>1103</v>
      </c>
      <c r="E742" s="1863">
        <v>120</v>
      </c>
      <c r="F742" s="1836" t="s">
        <v>55</v>
      </c>
      <c r="G742" s="1855" t="s">
        <v>31</v>
      </c>
      <c r="H742" s="1855" t="s">
        <v>5895</v>
      </c>
      <c r="I742" s="1836" t="s">
        <v>4736</v>
      </c>
      <c r="J742" s="1836" t="s">
        <v>6203</v>
      </c>
      <c r="K742" s="1863" t="s">
        <v>6059</v>
      </c>
      <c r="L742" s="1927">
        <v>26400</v>
      </c>
      <c r="M742" s="1881">
        <v>13200</v>
      </c>
      <c r="N742" s="1984" t="s">
        <v>6694</v>
      </c>
      <c r="O742" s="1836" t="s">
        <v>6204</v>
      </c>
      <c r="P742" s="1837" t="s">
        <v>6205</v>
      </c>
      <c r="Q742" s="1989">
        <v>13311573643</v>
      </c>
      <c r="R742" s="1837" t="s">
        <v>6203</v>
      </c>
      <c r="S742" s="1863" t="s">
        <v>5872</v>
      </c>
      <c r="T742" s="1829"/>
      <c r="U742" s="1998"/>
      <c r="V742" s="1986"/>
    </row>
    <row r="743" spans="1:22" ht="18" customHeight="1">
      <c r="A743" s="1863"/>
      <c r="B743" s="1863" t="s">
        <v>6542</v>
      </c>
      <c r="C743" s="1863" t="s">
        <v>6695</v>
      </c>
      <c r="D743" s="1994" t="s">
        <v>1103</v>
      </c>
      <c r="E743" s="1863">
        <v>36</v>
      </c>
      <c r="F743" s="1836" t="s">
        <v>55</v>
      </c>
      <c r="G743" s="1855" t="s">
        <v>31</v>
      </c>
      <c r="H743" s="1855" t="s">
        <v>32</v>
      </c>
      <c r="I743" s="1836" t="s">
        <v>4736</v>
      </c>
      <c r="J743" s="1836" t="s">
        <v>6203</v>
      </c>
      <c r="K743" s="1863" t="s">
        <v>6059</v>
      </c>
      <c r="L743" s="1927">
        <v>7920</v>
      </c>
      <c r="M743" s="1881">
        <v>3960</v>
      </c>
      <c r="N743" s="1984" t="s">
        <v>6694</v>
      </c>
      <c r="O743" s="1836" t="s">
        <v>6204</v>
      </c>
      <c r="P743" s="1837" t="s">
        <v>6205</v>
      </c>
      <c r="Q743" s="1989">
        <v>13311573643</v>
      </c>
      <c r="R743" s="1837" t="s">
        <v>6203</v>
      </c>
      <c r="S743" s="1863" t="s">
        <v>5872</v>
      </c>
      <c r="T743" s="1829"/>
      <c r="U743" s="1998"/>
      <c r="V743" s="1986"/>
    </row>
    <row r="744" spans="1:22" ht="18" customHeight="1">
      <c r="A744" s="1863"/>
      <c r="B744" s="1994" t="s">
        <v>2444</v>
      </c>
      <c r="C744" s="1863" t="s">
        <v>6696</v>
      </c>
      <c r="D744" s="1994" t="s">
        <v>161</v>
      </c>
      <c r="E744" s="1863">
        <v>24</v>
      </c>
      <c r="F744" s="1836" t="s">
        <v>55</v>
      </c>
      <c r="G744" s="1855" t="s">
        <v>31</v>
      </c>
      <c r="H744" s="1855" t="s">
        <v>5895</v>
      </c>
      <c r="I744" s="1836" t="s">
        <v>4736</v>
      </c>
      <c r="J744" s="1836" t="s">
        <v>6203</v>
      </c>
      <c r="K744" s="1863" t="s">
        <v>6059</v>
      </c>
      <c r="L744" s="1927">
        <v>55200</v>
      </c>
      <c r="M744" s="1881">
        <v>27600</v>
      </c>
      <c r="N744" s="1984" t="s">
        <v>6694</v>
      </c>
      <c r="O744" s="1836" t="s">
        <v>6204</v>
      </c>
      <c r="P744" s="1837" t="s">
        <v>6205</v>
      </c>
      <c r="Q744" s="1989">
        <v>13311573643</v>
      </c>
      <c r="R744" s="1837" t="s">
        <v>6203</v>
      </c>
      <c r="S744" s="1863" t="s">
        <v>5872</v>
      </c>
      <c r="T744" s="1829"/>
      <c r="U744" s="1998"/>
      <c r="V744" s="1986"/>
    </row>
    <row r="745" spans="1:22" ht="18" customHeight="1">
      <c r="A745" s="1863"/>
      <c r="B745" s="1994" t="s">
        <v>6697</v>
      </c>
      <c r="C745" s="1863" t="s">
        <v>6698</v>
      </c>
      <c r="D745" s="1994" t="s">
        <v>1103</v>
      </c>
      <c r="E745" s="1863">
        <v>639</v>
      </c>
      <c r="F745" s="1836" t="s">
        <v>55</v>
      </c>
      <c r="G745" s="1855" t="s">
        <v>31</v>
      </c>
      <c r="H745" s="1855" t="s">
        <v>32</v>
      </c>
      <c r="I745" s="1836" t="s">
        <v>4736</v>
      </c>
      <c r="J745" s="1836" t="s">
        <v>6203</v>
      </c>
      <c r="K745" s="1863" t="s">
        <v>6059</v>
      </c>
      <c r="L745" s="1927">
        <v>153360</v>
      </c>
      <c r="M745" s="1881">
        <v>76680</v>
      </c>
      <c r="N745" s="1984" t="s">
        <v>6694</v>
      </c>
      <c r="O745" s="1836" t="s">
        <v>6204</v>
      </c>
      <c r="P745" s="1837" t="s">
        <v>6205</v>
      </c>
      <c r="Q745" s="1989">
        <v>13311573643</v>
      </c>
      <c r="R745" s="1837" t="s">
        <v>6203</v>
      </c>
      <c r="S745" s="1863" t="s">
        <v>5872</v>
      </c>
      <c r="T745" s="1829"/>
      <c r="U745" s="1998"/>
      <c r="V745" s="1986"/>
    </row>
    <row r="746" spans="1:22" ht="18" customHeight="1">
      <c r="A746" s="1863"/>
      <c r="B746" s="1994" t="s">
        <v>6699</v>
      </c>
      <c r="C746" s="1994" t="s">
        <v>6700</v>
      </c>
      <c r="D746" s="1994" t="s">
        <v>1103</v>
      </c>
      <c r="E746" s="1863">
        <v>232</v>
      </c>
      <c r="F746" s="1836" t="s">
        <v>55</v>
      </c>
      <c r="G746" s="1855" t="s">
        <v>31</v>
      </c>
      <c r="H746" s="1855" t="s">
        <v>32</v>
      </c>
      <c r="I746" s="1836" t="s">
        <v>4736</v>
      </c>
      <c r="J746" s="1836" t="s">
        <v>6203</v>
      </c>
      <c r="K746" s="1863" t="s">
        <v>6059</v>
      </c>
      <c r="L746" s="1927">
        <v>34800</v>
      </c>
      <c r="M746" s="1881">
        <v>17400</v>
      </c>
      <c r="N746" s="1984" t="s">
        <v>6694</v>
      </c>
      <c r="O746" s="1836" t="s">
        <v>6204</v>
      </c>
      <c r="P746" s="1837" t="s">
        <v>6205</v>
      </c>
      <c r="Q746" s="1989">
        <v>13311573643</v>
      </c>
      <c r="R746" s="1837" t="s">
        <v>6203</v>
      </c>
      <c r="S746" s="1863" t="s">
        <v>5872</v>
      </c>
      <c r="T746" s="1829"/>
      <c r="U746" s="1998"/>
      <c r="V746" s="1986"/>
    </row>
    <row r="747" spans="1:22" ht="18" customHeight="1">
      <c r="A747" s="1863"/>
      <c r="B747" s="1994" t="s">
        <v>6596</v>
      </c>
      <c r="C747" s="1931" t="s">
        <v>6701</v>
      </c>
      <c r="D747" s="1994" t="s">
        <v>161</v>
      </c>
      <c r="E747" s="1931">
        <v>63</v>
      </c>
      <c r="F747" s="1836" t="s">
        <v>55</v>
      </c>
      <c r="G747" s="1855" t="s">
        <v>31</v>
      </c>
      <c r="H747" s="1855" t="s">
        <v>32</v>
      </c>
      <c r="I747" s="1836" t="s">
        <v>4736</v>
      </c>
      <c r="J747" s="1836" t="s">
        <v>6203</v>
      </c>
      <c r="K747" s="1863" t="s">
        <v>6059</v>
      </c>
      <c r="L747" s="1927">
        <v>13860</v>
      </c>
      <c r="M747" s="1881">
        <v>6930</v>
      </c>
      <c r="N747" s="1984" t="s">
        <v>6694</v>
      </c>
      <c r="O747" s="1836" t="s">
        <v>6204</v>
      </c>
      <c r="P747" s="1837" t="s">
        <v>6205</v>
      </c>
      <c r="Q747" s="1989">
        <v>13311573643</v>
      </c>
      <c r="R747" s="1837" t="s">
        <v>6203</v>
      </c>
      <c r="S747" s="1863" t="s">
        <v>5872</v>
      </c>
      <c r="T747" s="1829"/>
      <c r="U747" s="1998"/>
      <c r="V747" s="1986"/>
    </row>
    <row r="748" spans="1:22" ht="18" customHeight="1">
      <c r="A748" s="1863"/>
      <c r="B748" s="1931" t="s">
        <v>6702</v>
      </c>
      <c r="C748" s="1931" t="s">
        <v>6703</v>
      </c>
      <c r="D748" s="1931" t="s">
        <v>65</v>
      </c>
      <c r="E748" s="1931">
        <v>2</v>
      </c>
      <c r="F748" s="1836" t="s">
        <v>55</v>
      </c>
      <c r="G748" s="1855" t="s">
        <v>31</v>
      </c>
      <c r="H748" s="1855" t="s">
        <v>32</v>
      </c>
      <c r="I748" s="1836" t="s">
        <v>4736</v>
      </c>
      <c r="J748" s="1836" t="s">
        <v>6203</v>
      </c>
      <c r="K748" s="1863" t="s">
        <v>6059</v>
      </c>
      <c r="L748" s="1927">
        <v>13200</v>
      </c>
      <c r="M748" s="1881">
        <v>6600</v>
      </c>
      <c r="N748" s="1984">
        <v>2020.03</v>
      </c>
      <c r="O748" s="1836" t="s">
        <v>6204</v>
      </c>
      <c r="P748" s="1837" t="s">
        <v>6205</v>
      </c>
      <c r="Q748" s="1989">
        <v>13311573643</v>
      </c>
      <c r="R748" s="1837" t="s">
        <v>6203</v>
      </c>
      <c r="S748" s="1863" t="s">
        <v>5872</v>
      </c>
      <c r="T748" s="1829"/>
      <c r="U748" s="1998"/>
      <c r="V748" s="1986"/>
    </row>
    <row r="749" spans="1:22" ht="18" customHeight="1">
      <c r="A749" s="1863"/>
      <c r="B749" s="1931" t="s">
        <v>6600</v>
      </c>
      <c r="C749" s="1931" t="s">
        <v>6704</v>
      </c>
      <c r="D749" s="1931" t="s">
        <v>65</v>
      </c>
      <c r="E749" s="1931">
        <v>2</v>
      </c>
      <c r="F749" s="1836" t="s">
        <v>55</v>
      </c>
      <c r="G749" s="1855" t="s">
        <v>31</v>
      </c>
      <c r="H749" s="1855" t="s">
        <v>32</v>
      </c>
      <c r="I749" s="1836" t="s">
        <v>4736</v>
      </c>
      <c r="J749" s="1836" t="s">
        <v>6203</v>
      </c>
      <c r="K749" s="1863" t="s">
        <v>6059</v>
      </c>
      <c r="L749" s="1927">
        <v>16400</v>
      </c>
      <c r="M749" s="1881">
        <v>8200</v>
      </c>
      <c r="N749" s="1984">
        <v>2020.03</v>
      </c>
      <c r="O749" s="1836" t="s">
        <v>6204</v>
      </c>
      <c r="P749" s="1837" t="s">
        <v>6205</v>
      </c>
      <c r="Q749" s="1989">
        <v>13311573643</v>
      </c>
      <c r="R749" s="1837" t="s">
        <v>6203</v>
      </c>
      <c r="S749" s="1863" t="s">
        <v>5872</v>
      </c>
      <c r="T749" s="1829"/>
      <c r="U749" s="1998"/>
      <c r="V749" s="1986"/>
    </row>
    <row r="750" spans="1:22" ht="18" customHeight="1">
      <c r="A750" s="1863"/>
      <c r="B750" s="1863" t="s">
        <v>6503</v>
      </c>
      <c r="C750" s="1863" t="s">
        <v>6705</v>
      </c>
      <c r="D750" s="1931" t="s">
        <v>1122</v>
      </c>
      <c r="E750" s="1863">
        <v>53.04</v>
      </c>
      <c r="F750" s="1836" t="s">
        <v>55</v>
      </c>
      <c r="G750" s="1855" t="s">
        <v>31</v>
      </c>
      <c r="H750" s="1855" t="s">
        <v>32</v>
      </c>
      <c r="I750" s="1836" t="s">
        <v>4736</v>
      </c>
      <c r="J750" s="1836" t="s">
        <v>6203</v>
      </c>
      <c r="K750" s="1863" t="s">
        <v>6059</v>
      </c>
      <c r="L750" s="1927">
        <v>22276.799999999999</v>
      </c>
      <c r="M750" s="1881">
        <v>11138.4</v>
      </c>
      <c r="N750" s="1984">
        <v>2020.03</v>
      </c>
      <c r="O750" s="1836" t="s">
        <v>6204</v>
      </c>
      <c r="P750" s="1837" t="s">
        <v>6205</v>
      </c>
      <c r="Q750" s="1989">
        <v>13311573643</v>
      </c>
      <c r="R750" s="1837" t="s">
        <v>6203</v>
      </c>
      <c r="S750" s="1863" t="s">
        <v>5872</v>
      </c>
      <c r="T750" s="1829"/>
      <c r="U750" s="1998"/>
      <c r="V750" s="1986"/>
    </row>
    <row r="751" spans="1:22" ht="18" customHeight="1">
      <c r="A751" s="1863"/>
      <c r="B751" s="1863" t="s">
        <v>6706</v>
      </c>
      <c r="C751" s="1863" t="s">
        <v>6707</v>
      </c>
      <c r="D751" s="1931" t="s">
        <v>1122</v>
      </c>
      <c r="E751" s="1863">
        <v>491.64</v>
      </c>
      <c r="F751" s="1836" t="s">
        <v>55</v>
      </c>
      <c r="G751" s="1855" t="s">
        <v>31</v>
      </c>
      <c r="H751" s="1855" t="s">
        <v>32</v>
      </c>
      <c r="I751" s="1836" t="s">
        <v>4736</v>
      </c>
      <c r="J751" s="1836" t="s">
        <v>6203</v>
      </c>
      <c r="K751" s="1863" t="s">
        <v>6059</v>
      </c>
      <c r="L751" s="1927">
        <v>64896.480000000003</v>
      </c>
      <c r="M751" s="1881">
        <v>32448.240000000002</v>
      </c>
      <c r="N751" s="1984">
        <v>2020.03</v>
      </c>
      <c r="O751" s="1836" t="s">
        <v>6204</v>
      </c>
      <c r="P751" s="1837" t="s">
        <v>6205</v>
      </c>
      <c r="Q751" s="1989">
        <v>13311573643</v>
      </c>
      <c r="R751" s="1837" t="s">
        <v>6203</v>
      </c>
      <c r="S751" s="1863" t="s">
        <v>5872</v>
      </c>
      <c r="T751" s="1829"/>
      <c r="U751" s="1998"/>
      <c r="V751" s="1986"/>
    </row>
    <row r="752" spans="1:22" ht="18" customHeight="1">
      <c r="A752" s="1863"/>
      <c r="B752" s="1863" t="s">
        <v>6708</v>
      </c>
      <c r="C752" s="1863" t="s">
        <v>6709</v>
      </c>
      <c r="D752" s="1931" t="s">
        <v>1122</v>
      </c>
      <c r="E752" s="1863">
        <v>40.119999999999997</v>
      </c>
      <c r="F752" s="1836" t="s">
        <v>55</v>
      </c>
      <c r="G752" s="1855" t="s">
        <v>31</v>
      </c>
      <c r="H752" s="1855" t="s">
        <v>32</v>
      </c>
      <c r="I752" s="1836" t="s">
        <v>4736</v>
      </c>
      <c r="J752" s="1836" t="s">
        <v>6203</v>
      </c>
      <c r="K752" s="1863" t="s">
        <v>6059</v>
      </c>
      <c r="L752" s="1927">
        <v>12838.4</v>
      </c>
      <c r="M752" s="1881">
        <v>6419.2</v>
      </c>
      <c r="N752" s="1984">
        <v>2020.03</v>
      </c>
      <c r="O752" s="1836" t="s">
        <v>6204</v>
      </c>
      <c r="P752" s="1837" t="s">
        <v>6205</v>
      </c>
      <c r="Q752" s="1989">
        <v>13311573643</v>
      </c>
      <c r="R752" s="1837" t="s">
        <v>6203</v>
      </c>
      <c r="S752" s="1863" t="s">
        <v>5872</v>
      </c>
      <c r="T752" s="1829"/>
      <c r="U752" s="1998"/>
      <c r="V752" s="1986"/>
    </row>
    <row r="753" spans="1:22" ht="18" customHeight="1">
      <c r="A753" s="1863"/>
      <c r="B753" s="1863" t="s">
        <v>6710</v>
      </c>
      <c r="C753" s="1863" t="s">
        <v>6502</v>
      </c>
      <c r="D753" s="1931" t="s">
        <v>1122</v>
      </c>
      <c r="E753" s="1863">
        <v>72</v>
      </c>
      <c r="F753" s="1836" t="s">
        <v>55</v>
      </c>
      <c r="G753" s="1855" t="s">
        <v>31</v>
      </c>
      <c r="H753" s="1855" t="s">
        <v>32</v>
      </c>
      <c r="I753" s="1836" t="s">
        <v>4736</v>
      </c>
      <c r="J753" s="1836" t="s">
        <v>6203</v>
      </c>
      <c r="K753" s="1863" t="s">
        <v>6059</v>
      </c>
      <c r="L753" s="1927">
        <v>23040</v>
      </c>
      <c r="M753" s="1881">
        <v>11520</v>
      </c>
      <c r="N753" s="1984">
        <v>2020.03</v>
      </c>
      <c r="O753" s="1836" t="s">
        <v>6204</v>
      </c>
      <c r="P753" s="1837" t="s">
        <v>6205</v>
      </c>
      <c r="Q753" s="1989">
        <v>13311573643</v>
      </c>
      <c r="R753" s="1837" t="s">
        <v>6203</v>
      </c>
      <c r="S753" s="1863" t="s">
        <v>5872</v>
      </c>
      <c r="T753" s="1829"/>
      <c r="U753" s="1998"/>
      <c r="V753" s="1986"/>
    </row>
    <row r="754" spans="1:22" ht="18" customHeight="1">
      <c r="A754" s="1863"/>
      <c r="B754" s="1863" t="s">
        <v>6711</v>
      </c>
      <c r="C754" s="1863" t="s">
        <v>6712</v>
      </c>
      <c r="D754" s="1931" t="s">
        <v>1122</v>
      </c>
      <c r="E754" s="1863">
        <v>54</v>
      </c>
      <c r="F754" s="1836" t="s">
        <v>55</v>
      </c>
      <c r="G754" s="1855" t="s">
        <v>31</v>
      </c>
      <c r="H754" s="1855" t="s">
        <v>32</v>
      </c>
      <c r="I754" s="1836" t="s">
        <v>4736</v>
      </c>
      <c r="J754" s="1836" t="s">
        <v>6203</v>
      </c>
      <c r="K754" s="1863" t="s">
        <v>6059</v>
      </c>
      <c r="L754" s="1927">
        <v>17280</v>
      </c>
      <c r="M754" s="1881">
        <v>8640</v>
      </c>
      <c r="N754" s="1984">
        <v>2020.03</v>
      </c>
      <c r="O754" s="1836" t="s">
        <v>6204</v>
      </c>
      <c r="P754" s="1837" t="s">
        <v>6205</v>
      </c>
      <c r="Q754" s="1989">
        <v>13311573643</v>
      </c>
      <c r="R754" s="1837" t="s">
        <v>6203</v>
      </c>
      <c r="S754" s="1863" t="s">
        <v>5872</v>
      </c>
      <c r="T754" s="1829"/>
      <c r="U754" s="1998"/>
      <c r="V754" s="1986"/>
    </row>
    <row r="755" spans="1:22" ht="18" customHeight="1">
      <c r="A755" s="1863"/>
      <c r="B755" s="1863" t="s">
        <v>6713</v>
      </c>
      <c r="C755" s="1863" t="s">
        <v>6714</v>
      </c>
      <c r="D755" s="1931" t="s">
        <v>1122</v>
      </c>
      <c r="E755" s="1863">
        <v>248.91</v>
      </c>
      <c r="F755" s="1836" t="s">
        <v>55</v>
      </c>
      <c r="G755" s="1855" t="s">
        <v>31</v>
      </c>
      <c r="H755" s="1855" t="s">
        <v>32</v>
      </c>
      <c r="I755" s="1836" t="s">
        <v>4736</v>
      </c>
      <c r="J755" s="1836" t="s">
        <v>6203</v>
      </c>
      <c r="K755" s="1863" t="s">
        <v>6059</v>
      </c>
      <c r="L755" s="1927">
        <v>51773.279999999999</v>
      </c>
      <c r="M755" s="1881">
        <v>25886.639999999999</v>
      </c>
      <c r="N755" s="1984">
        <v>2020.03</v>
      </c>
      <c r="O755" s="1836" t="s">
        <v>6204</v>
      </c>
      <c r="P755" s="1837" t="s">
        <v>6205</v>
      </c>
      <c r="Q755" s="1989">
        <v>13311573643</v>
      </c>
      <c r="R755" s="1837" t="s">
        <v>6203</v>
      </c>
      <c r="S755" s="1863" t="s">
        <v>5872</v>
      </c>
      <c r="T755" s="1829"/>
      <c r="U755" s="1998"/>
      <c r="V755" s="1986"/>
    </row>
    <row r="756" spans="1:22" ht="18" customHeight="1">
      <c r="A756" s="1863"/>
      <c r="B756" s="1863" t="s">
        <v>6715</v>
      </c>
      <c r="C756" s="1863" t="s">
        <v>6716</v>
      </c>
      <c r="D756" s="1931" t="s">
        <v>1122</v>
      </c>
      <c r="E756" s="1863">
        <v>115</v>
      </c>
      <c r="F756" s="1836" t="s">
        <v>55</v>
      </c>
      <c r="G756" s="1855" t="s">
        <v>31</v>
      </c>
      <c r="H756" s="1855" t="s">
        <v>32</v>
      </c>
      <c r="I756" s="1836" t="s">
        <v>4736</v>
      </c>
      <c r="J756" s="1836" t="s">
        <v>6203</v>
      </c>
      <c r="K756" s="1863" t="s">
        <v>6059</v>
      </c>
      <c r="L756" s="1927">
        <v>4025</v>
      </c>
      <c r="M756" s="1881">
        <v>2012.5</v>
      </c>
      <c r="N756" s="1984">
        <v>2020.03</v>
      </c>
      <c r="O756" s="1836" t="s">
        <v>6204</v>
      </c>
      <c r="P756" s="1837" t="s">
        <v>6205</v>
      </c>
      <c r="Q756" s="1989">
        <v>13311573643</v>
      </c>
      <c r="R756" s="1837" t="s">
        <v>6203</v>
      </c>
      <c r="S756" s="1863" t="s">
        <v>5872</v>
      </c>
      <c r="T756" s="1829"/>
      <c r="U756" s="1998"/>
      <c r="V756" s="1986"/>
    </row>
    <row r="757" spans="1:22" ht="18" customHeight="1">
      <c r="A757" s="1863"/>
      <c r="B757" s="1863" t="s">
        <v>6717</v>
      </c>
      <c r="C757" s="1863" t="s">
        <v>4897</v>
      </c>
      <c r="D757" s="1931" t="s">
        <v>65</v>
      </c>
      <c r="E757" s="1863">
        <v>9</v>
      </c>
      <c r="F757" s="1836" t="s">
        <v>55</v>
      </c>
      <c r="G757" s="1855" t="s">
        <v>31</v>
      </c>
      <c r="H757" s="1855" t="s">
        <v>32</v>
      </c>
      <c r="I757" s="1836" t="s">
        <v>4736</v>
      </c>
      <c r="J757" s="1836" t="s">
        <v>6203</v>
      </c>
      <c r="K757" s="1863" t="s">
        <v>6059</v>
      </c>
      <c r="L757" s="1927">
        <v>26820</v>
      </c>
      <c r="M757" s="1881">
        <v>13410</v>
      </c>
      <c r="N757" s="1984">
        <v>2020.03</v>
      </c>
      <c r="O757" s="1836" t="s">
        <v>6204</v>
      </c>
      <c r="P757" s="1837" t="s">
        <v>6205</v>
      </c>
      <c r="Q757" s="1989">
        <v>13311573643</v>
      </c>
      <c r="R757" s="1837" t="s">
        <v>6203</v>
      </c>
      <c r="S757" s="1863" t="s">
        <v>5872</v>
      </c>
      <c r="T757" s="1829"/>
      <c r="U757" s="1998"/>
      <c r="V757" s="1986"/>
    </row>
    <row r="758" spans="1:22" ht="18" customHeight="1">
      <c r="A758" s="1863"/>
      <c r="B758" s="1863" t="s">
        <v>6718</v>
      </c>
      <c r="C758" s="1863" t="s">
        <v>6719</v>
      </c>
      <c r="D758" s="1931" t="s">
        <v>65</v>
      </c>
      <c r="E758" s="1863">
        <v>5</v>
      </c>
      <c r="F758" s="1836" t="s">
        <v>55</v>
      </c>
      <c r="G758" s="1855" t="s">
        <v>31</v>
      </c>
      <c r="H758" s="1855" t="s">
        <v>32</v>
      </c>
      <c r="I758" s="1836" t="s">
        <v>4736</v>
      </c>
      <c r="J758" s="1836" t="s">
        <v>6203</v>
      </c>
      <c r="K758" s="1863" t="s">
        <v>6059</v>
      </c>
      <c r="L758" s="1927">
        <v>1650</v>
      </c>
      <c r="M758" s="1881">
        <v>825</v>
      </c>
      <c r="N758" s="1984">
        <v>2020.03</v>
      </c>
      <c r="O758" s="1836" t="s">
        <v>6204</v>
      </c>
      <c r="P758" s="1837" t="s">
        <v>6205</v>
      </c>
      <c r="Q758" s="1989">
        <v>13311573643</v>
      </c>
      <c r="R758" s="1837" t="s">
        <v>6203</v>
      </c>
      <c r="S758" s="1863" t="s">
        <v>5872</v>
      </c>
      <c r="T758" s="1829"/>
      <c r="U758" s="1998"/>
      <c r="V758" s="1986"/>
    </row>
    <row r="759" spans="1:22" ht="18" customHeight="1">
      <c r="A759" s="1863"/>
      <c r="B759" s="1863" t="s">
        <v>6720</v>
      </c>
      <c r="C759" s="1863" t="s">
        <v>6721</v>
      </c>
      <c r="D759" s="1931" t="s">
        <v>65</v>
      </c>
      <c r="E759" s="1863">
        <v>20</v>
      </c>
      <c r="F759" s="1836" t="s">
        <v>55</v>
      </c>
      <c r="G759" s="1855" t="s">
        <v>31</v>
      </c>
      <c r="H759" s="1855" t="s">
        <v>32</v>
      </c>
      <c r="I759" s="1836" t="s">
        <v>4736</v>
      </c>
      <c r="J759" s="1836" t="s">
        <v>6203</v>
      </c>
      <c r="K759" s="1863" t="s">
        <v>6059</v>
      </c>
      <c r="L759" s="1927">
        <v>1700</v>
      </c>
      <c r="M759" s="1881">
        <v>850</v>
      </c>
      <c r="N759" s="1984">
        <v>2020.03</v>
      </c>
      <c r="O759" s="1836" t="s">
        <v>6204</v>
      </c>
      <c r="P759" s="1837" t="s">
        <v>6205</v>
      </c>
      <c r="Q759" s="1989">
        <v>13311573643</v>
      </c>
      <c r="R759" s="1837" t="s">
        <v>6203</v>
      </c>
      <c r="S759" s="1863" t="s">
        <v>5872</v>
      </c>
      <c r="T759" s="1829"/>
      <c r="U759" s="1998"/>
      <c r="V759" s="1986"/>
    </row>
    <row r="760" spans="1:22" ht="18" customHeight="1">
      <c r="A760" s="1863"/>
      <c r="B760" s="1863" t="s">
        <v>2836</v>
      </c>
      <c r="C760" s="1863" t="s">
        <v>6722</v>
      </c>
      <c r="D760" s="1931" t="s">
        <v>65</v>
      </c>
      <c r="E760" s="1863">
        <v>2</v>
      </c>
      <c r="F760" s="1836" t="s">
        <v>55</v>
      </c>
      <c r="G760" s="1855" t="s">
        <v>31</v>
      </c>
      <c r="H760" s="1855" t="s">
        <v>32</v>
      </c>
      <c r="I760" s="1836" t="s">
        <v>4736</v>
      </c>
      <c r="J760" s="1836" t="s">
        <v>6203</v>
      </c>
      <c r="K760" s="1863" t="s">
        <v>6059</v>
      </c>
      <c r="L760" s="1927">
        <v>760</v>
      </c>
      <c r="M760" s="1881">
        <v>380</v>
      </c>
      <c r="N760" s="1984">
        <v>2020.03</v>
      </c>
      <c r="O760" s="1836" t="s">
        <v>6204</v>
      </c>
      <c r="P760" s="1837" t="s">
        <v>6205</v>
      </c>
      <c r="Q760" s="1989">
        <v>13311573643</v>
      </c>
      <c r="R760" s="1837" t="s">
        <v>6203</v>
      </c>
      <c r="S760" s="1863" t="s">
        <v>5872</v>
      </c>
      <c r="T760" s="1829"/>
      <c r="U760" s="1998"/>
      <c r="V760" s="1986"/>
    </row>
    <row r="761" spans="1:22" ht="18" customHeight="1">
      <c r="A761" s="1863"/>
      <c r="B761" s="1863" t="s">
        <v>6723</v>
      </c>
      <c r="C761" s="1863" t="s">
        <v>6724</v>
      </c>
      <c r="D761" s="1931" t="s">
        <v>1122</v>
      </c>
      <c r="E761" s="1863">
        <v>2.2799999999999998</v>
      </c>
      <c r="F761" s="1836" t="s">
        <v>55</v>
      </c>
      <c r="G761" s="1855" t="s">
        <v>31</v>
      </c>
      <c r="H761" s="1855" t="s">
        <v>32</v>
      </c>
      <c r="I761" s="1836" t="s">
        <v>4736</v>
      </c>
      <c r="J761" s="1836" t="s">
        <v>6203</v>
      </c>
      <c r="K761" s="1863" t="s">
        <v>6059</v>
      </c>
      <c r="L761" s="1927">
        <v>1504.8</v>
      </c>
      <c r="M761" s="1881">
        <v>752.4</v>
      </c>
      <c r="N761" s="1984">
        <v>2020.03</v>
      </c>
      <c r="O761" s="1836" t="s">
        <v>6204</v>
      </c>
      <c r="P761" s="1837" t="s">
        <v>6205</v>
      </c>
      <c r="Q761" s="1989">
        <v>13311573643</v>
      </c>
      <c r="R761" s="1837" t="s">
        <v>6203</v>
      </c>
      <c r="S761" s="1863" t="s">
        <v>5872</v>
      </c>
      <c r="T761" s="1829"/>
      <c r="U761" s="1998"/>
      <c r="V761" s="1986"/>
    </row>
    <row r="762" spans="1:22" ht="18" customHeight="1">
      <c r="A762" s="1863"/>
      <c r="B762" s="1863" t="s">
        <v>6659</v>
      </c>
      <c r="C762" s="1863" t="s">
        <v>6725</v>
      </c>
      <c r="D762" s="1931" t="s">
        <v>65</v>
      </c>
      <c r="E762" s="1863">
        <v>1</v>
      </c>
      <c r="F762" s="1836" t="s">
        <v>55</v>
      </c>
      <c r="G762" s="1855" t="s">
        <v>31</v>
      </c>
      <c r="H762" s="1855" t="s">
        <v>32</v>
      </c>
      <c r="I762" s="1836" t="s">
        <v>4736</v>
      </c>
      <c r="J762" s="1836" t="s">
        <v>6203</v>
      </c>
      <c r="K762" s="1863" t="s">
        <v>6059</v>
      </c>
      <c r="L762" s="1927">
        <v>1000</v>
      </c>
      <c r="M762" s="1881">
        <v>500</v>
      </c>
      <c r="N762" s="1984">
        <v>2020.03</v>
      </c>
      <c r="O762" s="1836" t="s">
        <v>6204</v>
      </c>
      <c r="P762" s="1837" t="s">
        <v>6205</v>
      </c>
      <c r="Q762" s="1989">
        <v>13311573643</v>
      </c>
      <c r="R762" s="1837" t="s">
        <v>6203</v>
      </c>
      <c r="S762" s="1863" t="s">
        <v>5872</v>
      </c>
      <c r="T762" s="1829"/>
      <c r="U762" s="1998"/>
      <c r="V762" s="1986"/>
    </row>
    <row r="763" spans="1:22" ht="18" customHeight="1">
      <c r="A763" s="1863"/>
      <c r="B763" s="1863" t="s">
        <v>6726</v>
      </c>
      <c r="C763" s="1863" t="s">
        <v>6727</v>
      </c>
      <c r="D763" s="1931" t="s">
        <v>154</v>
      </c>
      <c r="E763" s="1863">
        <v>2</v>
      </c>
      <c r="F763" s="1836" t="s">
        <v>55</v>
      </c>
      <c r="G763" s="1855" t="s">
        <v>31</v>
      </c>
      <c r="H763" s="1855" t="s">
        <v>32</v>
      </c>
      <c r="I763" s="1836" t="s">
        <v>4736</v>
      </c>
      <c r="J763" s="1836" t="s">
        <v>6203</v>
      </c>
      <c r="K763" s="1863" t="s">
        <v>6059</v>
      </c>
      <c r="L763" s="1927">
        <v>3700</v>
      </c>
      <c r="M763" s="1881">
        <v>1850</v>
      </c>
      <c r="N763" s="1984">
        <v>2020.03</v>
      </c>
      <c r="O763" s="1836" t="s">
        <v>6204</v>
      </c>
      <c r="P763" s="1837" t="s">
        <v>6205</v>
      </c>
      <c r="Q763" s="1989">
        <v>13311573643</v>
      </c>
      <c r="R763" s="1837" t="s">
        <v>6203</v>
      </c>
      <c r="S763" s="1863" t="s">
        <v>5872</v>
      </c>
      <c r="T763" s="1829"/>
      <c r="U763" s="1998"/>
      <c r="V763" s="1986"/>
    </row>
    <row r="764" spans="1:22" ht="18" customHeight="1">
      <c r="A764" s="1863"/>
      <c r="B764" s="1863" t="s">
        <v>6728</v>
      </c>
      <c r="C764" s="1863" t="s">
        <v>6729</v>
      </c>
      <c r="D764" s="1931" t="s">
        <v>154</v>
      </c>
      <c r="E764" s="1863">
        <v>1</v>
      </c>
      <c r="F764" s="1836" t="s">
        <v>55</v>
      </c>
      <c r="G764" s="1855" t="s">
        <v>31</v>
      </c>
      <c r="H764" s="1855" t="s">
        <v>32</v>
      </c>
      <c r="I764" s="1836" t="s">
        <v>4736</v>
      </c>
      <c r="J764" s="1836" t="s">
        <v>6203</v>
      </c>
      <c r="K764" s="1863" t="s">
        <v>6059</v>
      </c>
      <c r="L764" s="1927">
        <v>550</v>
      </c>
      <c r="M764" s="1881">
        <v>275</v>
      </c>
      <c r="N764" s="1984">
        <v>2020.03</v>
      </c>
      <c r="O764" s="1836" t="s">
        <v>6204</v>
      </c>
      <c r="P764" s="1837" t="s">
        <v>6205</v>
      </c>
      <c r="Q764" s="1989">
        <v>13311573643</v>
      </c>
      <c r="R764" s="1837" t="s">
        <v>6203</v>
      </c>
      <c r="S764" s="1863" t="s">
        <v>5872</v>
      </c>
      <c r="T764" s="1829"/>
      <c r="U764" s="1998"/>
      <c r="V764" s="1986"/>
    </row>
    <row r="765" spans="1:22" ht="18" customHeight="1">
      <c r="A765" s="1863"/>
      <c r="B765" s="1858" t="s">
        <v>6730</v>
      </c>
      <c r="C765" s="1858" t="s">
        <v>6731</v>
      </c>
      <c r="D765" s="1999" t="s">
        <v>154</v>
      </c>
      <c r="E765" s="1858">
        <v>1</v>
      </c>
      <c r="F765" s="1836" t="s">
        <v>55</v>
      </c>
      <c r="G765" s="1855" t="s">
        <v>31</v>
      </c>
      <c r="H765" s="1855" t="s">
        <v>32</v>
      </c>
      <c r="I765" s="1836" t="s">
        <v>4736</v>
      </c>
      <c r="J765" s="1836" t="s">
        <v>6203</v>
      </c>
      <c r="K765" s="1863" t="s">
        <v>6059</v>
      </c>
      <c r="L765" s="1927">
        <v>600</v>
      </c>
      <c r="M765" s="1881">
        <v>300</v>
      </c>
      <c r="N765" s="1984">
        <v>2020.03</v>
      </c>
      <c r="O765" s="1836" t="s">
        <v>6204</v>
      </c>
      <c r="P765" s="1837" t="s">
        <v>6205</v>
      </c>
      <c r="Q765" s="1989">
        <v>13311573643</v>
      </c>
      <c r="R765" s="1837" t="s">
        <v>6203</v>
      </c>
      <c r="S765" s="1863" t="s">
        <v>5872</v>
      </c>
      <c r="T765" s="1829"/>
      <c r="U765" s="1998"/>
      <c r="V765" s="1986"/>
    </row>
    <row r="766" spans="1:22" ht="18" customHeight="1">
      <c r="A766" s="1863"/>
      <c r="B766" s="1931" t="s">
        <v>6732</v>
      </c>
      <c r="C766" s="1863" t="s">
        <v>6733</v>
      </c>
      <c r="D766" s="1931" t="s">
        <v>1122</v>
      </c>
      <c r="E766" s="1863">
        <v>5.2</v>
      </c>
      <c r="F766" s="1836" t="s">
        <v>55</v>
      </c>
      <c r="G766" s="1855" t="s">
        <v>31</v>
      </c>
      <c r="H766" s="1855" t="s">
        <v>32</v>
      </c>
      <c r="I766" s="1836" t="s">
        <v>4736</v>
      </c>
      <c r="J766" s="1836" t="s">
        <v>6203</v>
      </c>
      <c r="K766" s="1863" t="s">
        <v>6059</v>
      </c>
      <c r="L766" s="1927">
        <v>442</v>
      </c>
      <c r="M766" s="1881">
        <v>221</v>
      </c>
      <c r="N766" s="1984">
        <v>2020.03</v>
      </c>
      <c r="O766" s="1836" t="s">
        <v>6204</v>
      </c>
      <c r="P766" s="1837" t="s">
        <v>6205</v>
      </c>
      <c r="Q766" s="1989">
        <v>13311573643</v>
      </c>
      <c r="R766" s="1837" t="s">
        <v>6203</v>
      </c>
      <c r="S766" s="1863" t="s">
        <v>5872</v>
      </c>
      <c r="T766" s="1829"/>
      <c r="U766" s="1998"/>
      <c r="V766" s="1986"/>
    </row>
    <row r="767" spans="1:22" ht="18" customHeight="1">
      <c r="A767" s="1863"/>
      <c r="B767" s="1931" t="s">
        <v>6734</v>
      </c>
      <c r="C767" s="1863" t="s">
        <v>55</v>
      </c>
      <c r="D767" s="1931" t="s">
        <v>1103</v>
      </c>
      <c r="E767" s="1863">
        <v>1</v>
      </c>
      <c r="F767" s="1836" t="s">
        <v>55</v>
      </c>
      <c r="G767" s="1855" t="s">
        <v>31</v>
      </c>
      <c r="H767" s="1855" t="s">
        <v>32</v>
      </c>
      <c r="I767" s="1836" t="s">
        <v>4736</v>
      </c>
      <c r="J767" s="1836" t="s">
        <v>6203</v>
      </c>
      <c r="K767" s="1863" t="s">
        <v>6735</v>
      </c>
      <c r="L767" s="1927">
        <v>4160457</v>
      </c>
      <c r="M767" s="1881">
        <v>1641836.6486</v>
      </c>
      <c r="N767" s="1984">
        <v>2020.07</v>
      </c>
      <c r="O767" s="1836" t="s">
        <v>6204</v>
      </c>
      <c r="P767" s="1837" t="s">
        <v>6205</v>
      </c>
      <c r="Q767" s="1989">
        <v>13311573644</v>
      </c>
      <c r="R767" s="1837" t="s">
        <v>6203</v>
      </c>
      <c r="S767" s="1863" t="s">
        <v>5872</v>
      </c>
      <c r="T767" s="1829"/>
      <c r="U767" s="1998"/>
      <c r="V767" s="1986"/>
    </row>
    <row r="768" spans="1:22" ht="18" customHeight="1">
      <c r="A768" s="1855"/>
      <c r="B768" s="1932" t="s">
        <v>2796</v>
      </c>
      <c r="C768" s="1855" t="s">
        <v>6736</v>
      </c>
      <c r="D768" s="1855" t="s">
        <v>1103</v>
      </c>
      <c r="E768" s="1855">
        <v>1840</v>
      </c>
      <c r="F768" s="1855" t="s">
        <v>55</v>
      </c>
      <c r="G768" s="1855" t="s">
        <v>31</v>
      </c>
      <c r="H768" s="1940" t="s">
        <v>32</v>
      </c>
      <c r="I768" s="1836" t="s">
        <v>4736</v>
      </c>
      <c r="J768" s="1863" t="s">
        <v>5945</v>
      </c>
      <c r="K768" s="1855" t="s">
        <v>6737</v>
      </c>
      <c r="L768" s="2000">
        <v>242297.03</v>
      </c>
      <c r="M768" s="1881">
        <v>202871.767572635</v>
      </c>
      <c r="N768" s="1855" t="s">
        <v>6738</v>
      </c>
      <c r="O768" s="1835" t="s">
        <v>6108</v>
      </c>
      <c r="P768" s="1835" t="s">
        <v>5944</v>
      </c>
      <c r="Q768" s="1836">
        <v>18633903524</v>
      </c>
      <c r="R768" s="1836" t="s">
        <v>5945</v>
      </c>
      <c r="S768" s="1836" t="s">
        <v>5872</v>
      </c>
      <c r="T768" s="1829"/>
      <c r="U768" s="1998"/>
      <c r="V768" s="1986"/>
    </row>
    <row r="769" spans="1:22" ht="18" customHeight="1">
      <c r="A769" s="1855"/>
      <c r="B769" s="1932" t="s">
        <v>2796</v>
      </c>
      <c r="C769" s="1855" t="s">
        <v>6739</v>
      </c>
      <c r="D769" s="1855" t="s">
        <v>1103</v>
      </c>
      <c r="E769" s="1855">
        <v>823.48</v>
      </c>
      <c r="F769" s="1855" t="s">
        <v>55</v>
      </c>
      <c r="G769" s="1855" t="s">
        <v>31</v>
      </c>
      <c r="H769" s="1940" t="s">
        <v>32</v>
      </c>
      <c r="I769" s="1836" t="s">
        <v>4736</v>
      </c>
      <c r="J769" s="1863" t="s">
        <v>5945</v>
      </c>
      <c r="K769" s="1863" t="s">
        <v>6740</v>
      </c>
      <c r="L769" s="2000">
        <v>271975.05</v>
      </c>
      <c r="M769" s="1881">
        <v>227720.740651075</v>
      </c>
      <c r="N769" s="1855" t="s">
        <v>6738</v>
      </c>
      <c r="O769" s="1835" t="s">
        <v>6108</v>
      </c>
      <c r="P769" s="1835" t="s">
        <v>5944</v>
      </c>
      <c r="Q769" s="1836">
        <v>18633903524</v>
      </c>
      <c r="R769" s="1836" t="s">
        <v>5945</v>
      </c>
      <c r="S769" s="1836" t="s">
        <v>5872</v>
      </c>
      <c r="T769" s="1829"/>
      <c r="U769" s="1998"/>
      <c r="V769" s="1986"/>
    </row>
    <row r="770" spans="1:22" ht="18" customHeight="1">
      <c r="A770" s="1855"/>
      <c r="B770" s="1932" t="s">
        <v>2796</v>
      </c>
      <c r="C770" s="1855" t="s">
        <v>6741</v>
      </c>
      <c r="D770" s="1855" t="s">
        <v>1103</v>
      </c>
      <c r="E770" s="1855">
        <v>1008.72</v>
      </c>
      <c r="F770" s="1855" t="s">
        <v>55</v>
      </c>
      <c r="G770" s="1855" t="s">
        <v>31</v>
      </c>
      <c r="H770" s="1940" t="s">
        <v>32</v>
      </c>
      <c r="I770" s="1836" t="s">
        <v>4736</v>
      </c>
      <c r="J770" s="1863" t="s">
        <v>5945</v>
      </c>
      <c r="K770" s="1863" t="s">
        <v>6740</v>
      </c>
      <c r="L770" s="2000">
        <v>231357.8</v>
      </c>
      <c r="M770" s="1881">
        <v>193712.50992105101</v>
      </c>
      <c r="N770" s="1855" t="s">
        <v>6738</v>
      </c>
      <c r="O770" s="1835" t="s">
        <v>6108</v>
      </c>
      <c r="P770" s="1835" t="s">
        <v>5944</v>
      </c>
      <c r="Q770" s="1836">
        <v>18633903524</v>
      </c>
      <c r="R770" s="1836" t="s">
        <v>5945</v>
      </c>
      <c r="S770" s="1836" t="s">
        <v>5872</v>
      </c>
      <c r="T770" s="1829"/>
      <c r="U770" s="1998"/>
      <c r="V770" s="1986"/>
    </row>
    <row r="771" spans="1:22" ht="18" customHeight="1">
      <c r="A771" s="1855"/>
      <c r="B771" s="1932" t="s">
        <v>2796</v>
      </c>
      <c r="C771" s="1835" t="s">
        <v>6742</v>
      </c>
      <c r="D771" s="1835" t="s">
        <v>1103</v>
      </c>
      <c r="E771" s="1835">
        <v>720</v>
      </c>
      <c r="F771" s="1857" t="s">
        <v>55</v>
      </c>
      <c r="G771" s="1855" t="s">
        <v>31</v>
      </c>
      <c r="H771" s="1855" t="s">
        <v>5951</v>
      </c>
      <c r="I771" s="1857" t="s">
        <v>55</v>
      </c>
      <c r="J771" s="1857" t="s">
        <v>55</v>
      </c>
      <c r="K771" s="1867" t="s">
        <v>6486</v>
      </c>
      <c r="L771" s="1927">
        <v>76460.176991150496</v>
      </c>
      <c r="M771" s="1974">
        <v>19115.044247787599</v>
      </c>
      <c r="N771" s="1984">
        <v>2019.06</v>
      </c>
      <c r="O771" s="1857" t="s">
        <v>5943</v>
      </c>
      <c r="P771" s="1837" t="s">
        <v>5944</v>
      </c>
      <c r="Q771" s="1868">
        <v>18633903524</v>
      </c>
      <c r="R771" s="1837" t="s">
        <v>6126</v>
      </c>
      <c r="S771" s="1836" t="s">
        <v>5872</v>
      </c>
      <c r="T771" s="1829"/>
      <c r="U771" s="1998"/>
      <c r="V771" s="1986"/>
    </row>
    <row r="772" spans="1:22" ht="18" customHeight="1">
      <c r="A772" s="1855"/>
      <c r="B772" s="1932" t="s">
        <v>6743</v>
      </c>
      <c r="C772" s="1835" t="s">
        <v>6744</v>
      </c>
      <c r="D772" s="1835" t="s">
        <v>6745</v>
      </c>
      <c r="E772" s="1835">
        <v>2000</v>
      </c>
      <c r="F772" s="1857" t="s">
        <v>55</v>
      </c>
      <c r="G772" s="1855" t="s">
        <v>31</v>
      </c>
      <c r="H772" s="1855" t="s">
        <v>5951</v>
      </c>
      <c r="I772" s="1857" t="s">
        <v>55</v>
      </c>
      <c r="J772" s="1857" t="s">
        <v>55</v>
      </c>
      <c r="K772" s="1867" t="s">
        <v>6486</v>
      </c>
      <c r="L772" s="1927">
        <v>79646.017699115095</v>
      </c>
      <c r="M772" s="1974">
        <v>19911.504424778799</v>
      </c>
      <c r="N772" s="1984">
        <v>2019.06</v>
      </c>
      <c r="O772" s="1857" t="s">
        <v>5943</v>
      </c>
      <c r="P772" s="1837" t="s">
        <v>5944</v>
      </c>
      <c r="Q772" s="1868">
        <v>18633903524</v>
      </c>
      <c r="R772" s="1836" t="s">
        <v>6126</v>
      </c>
      <c r="S772" s="1836" t="s">
        <v>5872</v>
      </c>
      <c r="T772" s="1829"/>
      <c r="U772" s="1853"/>
      <c r="V772" s="1986"/>
    </row>
    <row r="773" spans="1:22" ht="18" customHeight="1">
      <c r="A773" s="1855"/>
      <c r="B773" s="1932" t="s">
        <v>1361</v>
      </c>
      <c r="C773" s="2001" t="s">
        <v>6746</v>
      </c>
      <c r="D773" s="2001" t="s">
        <v>2467</v>
      </c>
      <c r="E773" s="1835">
        <v>325</v>
      </c>
      <c r="F773" s="1857" t="s">
        <v>55</v>
      </c>
      <c r="G773" s="1855" t="s">
        <v>31</v>
      </c>
      <c r="H773" s="1855" t="s">
        <v>5951</v>
      </c>
      <c r="I773" s="1857" t="s">
        <v>55</v>
      </c>
      <c r="J773" s="1857" t="s">
        <v>55</v>
      </c>
      <c r="K773" s="1867" t="s">
        <v>6486</v>
      </c>
      <c r="L773" s="1927">
        <v>43141.592920354</v>
      </c>
      <c r="M773" s="1974">
        <v>10785.3982300885</v>
      </c>
      <c r="N773" s="1984">
        <v>2019.06</v>
      </c>
      <c r="O773" s="1857" t="s">
        <v>5943</v>
      </c>
      <c r="P773" s="1837" t="s">
        <v>5944</v>
      </c>
      <c r="Q773" s="1868">
        <v>18633903524</v>
      </c>
      <c r="R773" s="1836" t="s">
        <v>6126</v>
      </c>
      <c r="S773" s="1836" t="s">
        <v>5872</v>
      </c>
      <c r="T773" s="1829"/>
      <c r="U773" s="1853"/>
      <c r="V773" s="1986"/>
    </row>
    <row r="774" spans="1:22" ht="18" customHeight="1">
      <c r="A774" s="1855"/>
      <c r="B774" s="1932" t="s">
        <v>6747</v>
      </c>
      <c r="C774" s="1835" t="s">
        <v>6748</v>
      </c>
      <c r="D774" s="1835" t="s">
        <v>65</v>
      </c>
      <c r="E774" s="1835">
        <v>1</v>
      </c>
      <c r="F774" s="1857" t="s">
        <v>55</v>
      </c>
      <c r="G774" s="1855" t="s">
        <v>31</v>
      </c>
      <c r="H774" s="1855" t="s">
        <v>5951</v>
      </c>
      <c r="I774" s="1857" t="s">
        <v>55</v>
      </c>
      <c r="J774" s="1857" t="s">
        <v>55</v>
      </c>
      <c r="K774" s="1867" t="s">
        <v>6486</v>
      </c>
      <c r="L774" s="1927">
        <v>3805.3097345132701</v>
      </c>
      <c r="M774" s="1974">
        <v>951.23</v>
      </c>
      <c r="N774" s="1984">
        <v>2019.06</v>
      </c>
      <c r="O774" s="1857" t="s">
        <v>5943</v>
      </c>
      <c r="P774" s="1837" t="s">
        <v>5944</v>
      </c>
      <c r="Q774" s="1868">
        <v>18633903524</v>
      </c>
      <c r="R774" s="1836" t="s">
        <v>6126</v>
      </c>
      <c r="S774" s="1836" t="s">
        <v>5872</v>
      </c>
      <c r="T774" s="1829"/>
      <c r="U774" s="1853"/>
      <c r="V774" s="1986"/>
    </row>
    <row r="775" spans="1:22" ht="18" customHeight="1">
      <c r="A775" s="1855"/>
      <c r="B775" s="1932" t="s">
        <v>6749</v>
      </c>
      <c r="C775" s="1835" t="s">
        <v>6750</v>
      </c>
      <c r="D775" s="1835" t="s">
        <v>65</v>
      </c>
      <c r="E775" s="1835">
        <v>4</v>
      </c>
      <c r="F775" s="1857" t="s">
        <v>55</v>
      </c>
      <c r="G775" s="1855" t="s">
        <v>31</v>
      </c>
      <c r="H775" s="1855" t="s">
        <v>5951</v>
      </c>
      <c r="I775" s="1857" t="s">
        <v>55</v>
      </c>
      <c r="J775" s="1857" t="s">
        <v>55</v>
      </c>
      <c r="K775" s="1867" t="s">
        <v>6486</v>
      </c>
      <c r="L775" s="1927">
        <v>8849.5575221238905</v>
      </c>
      <c r="M775" s="1974">
        <v>2212.3893805309699</v>
      </c>
      <c r="N775" s="1984">
        <v>2019.06</v>
      </c>
      <c r="O775" s="1857" t="s">
        <v>5943</v>
      </c>
      <c r="P775" s="1837" t="s">
        <v>5944</v>
      </c>
      <c r="Q775" s="1868">
        <v>18633903524</v>
      </c>
      <c r="R775" s="1836" t="s">
        <v>6126</v>
      </c>
      <c r="S775" s="1836" t="s">
        <v>5872</v>
      </c>
      <c r="T775" s="1829"/>
      <c r="U775" s="1853"/>
      <c r="V775" s="1986"/>
    </row>
    <row r="776" spans="1:22" ht="18" customHeight="1">
      <c r="A776" s="1855"/>
      <c r="B776" s="1932" t="s">
        <v>6749</v>
      </c>
      <c r="C776" s="1835" t="s">
        <v>6751</v>
      </c>
      <c r="D776" s="1835" t="s">
        <v>65</v>
      </c>
      <c r="E776" s="1835">
        <v>4</v>
      </c>
      <c r="F776" s="1857" t="s">
        <v>55</v>
      </c>
      <c r="G776" s="1855" t="s">
        <v>31</v>
      </c>
      <c r="H776" s="1855" t="s">
        <v>5951</v>
      </c>
      <c r="I776" s="1857" t="s">
        <v>55</v>
      </c>
      <c r="J776" s="1857" t="s">
        <v>55</v>
      </c>
      <c r="K776" s="1867" t="s">
        <v>6486</v>
      </c>
      <c r="L776" s="1927">
        <v>4601.7699115044297</v>
      </c>
      <c r="M776" s="1974">
        <v>1150.4424778761099</v>
      </c>
      <c r="N776" s="1984">
        <v>2019.06</v>
      </c>
      <c r="O776" s="1857" t="s">
        <v>5943</v>
      </c>
      <c r="P776" s="1837" t="s">
        <v>5944</v>
      </c>
      <c r="Q776" s="1868">
        <v>18633903524</v>
      </c>
      <c r="R776" s="1836" t="s">
        <v>6126</v>
      </c>
      <c r="S776" s="1836" t="s">
        <v>5872</v>
      </c>
      <c r="T776" s="1829"/>
      <c r="U776" s="1853"/>
      <c r="V776" s="1986"/>
    </row>
    <row r="777" spans="1:22" ht="18" customHeight="1">
      <c r="A777" s="1855"/>
      <c r="B777" s="1932" t="s">
        <v>6752</v>
      </c>
      <c r="C777" s="1835" t="s">
        <v>6753</v>
      </c>
      <c r="D777" s="1835" t="s">
        <v>1354</v>
      </c>
      <c r="E777" s="1835">
        <v>3</v>
      </c>
      <c r="F777" s="1857" t="s">
        <v>55</v>
      </c>
      <c r="G777" s="1855" t="s">
        <v>31</v>
      </c>
      <c r="H777" s="1855" t="s">
        <v>5951</v>
      </c>
      <c r="I777" s="1857" t="s">
        <v>55</v>
      </c>
      <c r="J777" s="1857" t="s">
        <v>55</v>
      </c>
      <c r="K777" s="1867" t="s">
        <v>6486</v>
      </c>
      <c r="L777" s="1927">
        <v>21769.911504424799</v>
      </c>
      <c r="M777" s="1974">
        <v>5442.4778761061998</v>
      </c>
      <c r="N777" s="1984">
        <v>2019.06</v>
      </c>
      <c r="O777" s="1857" t="s">
        <v>5943</v>
      </c>
      <c r="P777" s="1837" t="s">
        <v>5944</v>
      </c>
      <c r="Q777" s="1868">
        <v>18633903524</v>
      </c>
      <c r="R777" s="1836" t="s">
        <v>6126</v>
      </c>
      <c r="S777" s="1836" t="s">
        <v>5872</v>
      </c>
      <c r="T777" s="1829"/>
      <c r="U777" s="1853"/>
      <c r="V777" s="1986"/>
    </row>
    <row r="778" spans="1:22" ht="18" customHeight="1">
      <c r="A778" s="1855"/>
      <c r="B778" s="1932" t="s">
        <v>6752</v>
      </c>
      <c r="C778" s="1835" t="s">
        <v>6754</v>
      </c>
      <c r="D778" s="1835" t="s">
        <v>6755</v>
      </c>
      <c r="E778" s="1835">
        <v>1</v>
      </c>
      <c r="F778" s="1857" t="s">
        <v>55</v>
      </c>
      <c r="G778" s="1855" t="s">
        <v>31</v>
      </c>
      <c r="H778" s="1855" t="s">
        <v>5951</v>
      </c>
      <c r="I778" s="1857" t="s">
        <v>55</v>
      </c>
      <c r="J778" s="1857" t="s">
        <v>55</v>
      </c>
      <c r="K778" s="1867" t="s">
        <v>6486</v>
      </c>
      <c r="L778" s="1927">
        <v>7743.3628318584097</v>
      </c>
      <c r="M778" s="1881">
        <v>1935.8407079645999</v>
      </c>
      <c r="N778" s="1984">
        <v>2019.06</v>
      </c>
      <c r="O778" s="1857" t="s">
        <v>5943</v>
      </c>
      <c r="P778" s="1837" t="s">
        <v>5944</v>
      </c>
      <c r="Q778" s="1868">
        <v>18633903524</v>
      </c>
      <c r="R778" s="1836" t="s">
        <v>6126</v>
      </c>
      <c r="S778" s="1836" t="s">
        <v>5872</v>
      </c>
      <c r="T778" s="1829"/>
      <c r="U778" s="1853"/>
      <c r="V778" s="1986"/>
    </row>
    <row r="779" spans="1:22" ht="18" customHeight="1">
      <c r="A779" s="1855"/>
      <c r="B779" s="1932" t="s">
        <v>6756</v>
      </c>
      <c r="C779" s="1835" t="s">
        <v>6757</v>
      </c>
      <c r="D779" s="1835" t="s">
        <v>1354</v>
      </c>
      <c r="E779" s="1835">
        <v>1</v>
      </c>
      <c r="F779" s="1857" t="s">
        <v>55</v>
      </c>
      <c r="G779" s="1855" t="s">
        <v>31</v>
      </c>
      <c r="H779" s="1855" t="s">
        <v>5951</v>
      </c>
      <c r="I779" s="1857" t="s">
        <v>55</v>
      </c>
      <c r="J779" s="1857" t="s">
        <v>55</v>
      </c>
      <c r="K779" s="1867" t="s">
        <v>6486</v>
      </c>
      <c r="L779" s="1927">
        <v>6371.6814159291998</v>
      </c>
      <c r="M779" s="1881">
        <v>1592.9203539823</v>
      </c>
      <c r="N779" s="1984">
        <v>2019.06</v>
      </c>
      <c r="O779" s="1857" t="s">
        <v>5943</v>
      </c>
      <c r="P779" s="1837" t="s">
        <v>5944</v>
      </c>
      <c r="Q779" s="1868">
        <v>18633903524</v>
      </c>
      <c r="R779" s="1836" t="s">
        <v>6126</v>
      </c>
      <c r="S779" s="1836" t="s">
        <v>5872</v>
      </c>
      <c r="T779" s="1829"/>
      <c r="U779" s="1853"/>
      <c r="V779" s="1986"/>
    </row>
    <row r="780" spans="1:22" ht="18" customHeight="1">
      <c r="A780" s="1855"/>
      <c r="B780" s="1932" t="s">
        <v>6756</v>
      </c>
      <c r="C780" s="1835" t="s">
        <v>6758</v>
      </c>
      <c r="D780" s="1835" t="s">
        <v>6755</v>
      </c>
      <c r="E780" s="1835">
        <v>10</v>
      </c>
      <c r="F780" s="1857" t="s">
        <v>55</v>
      </c>
      <c r="G780" s="1855" t="s">
        <v>31</v>
      </c>
      <c r="H780" s="1855" t="s">
        <v>5951</v>
      </c>
      <c r="I780" s="1857" t="s">
        <v>55</v>
      </c>
      <c r="J780" s="1857" t="s">
        <v>55</v>
      </c>
      <c r="K780" s="1867" t="s">
        <v>6486</v>
      </c>
      <c r="L780" s="1927">
        <v>38716.814159292</v>
      </c>
      <c r="M780" s="1881">
        <v>9679.203539823</v>
      </c>
      <c r="N780" s="1984">
        <v>2019.06</v>
      </c>
      <c r="O780" s="1857" t="s">
        <v>5943</v>
      </c>
      <c r="P780" s="1837" t="s">
        <v>5944</v>
      </c>
      <c r="Q780" s="1868">
        <v>18633903524</v>
      </c>
      <c r="R780" s="1836" t="s">
        <v>6126</v>
      </c>
      <c r="S780" s="1836" t="s">
        <v>5872</v>
      </c>
      <c r="T780" s="1829"/>
      <c r="U780" s="1853"/>
      <c r="V780" s="1986"/>
    </row>
    <row r="781" spans="1:22" ht="18" customHeight="1">
      <c r="A781" s="1855"/>
      <c r="B781" s="1932" t="s">
        <v>6756</v>
      </c>
      <c r="C781" s="1835" t="s">
        <v>6759</v>
      </c>
      <c r="D781" s="1835" t="s">
        <v>1354</v>
      </c>
      <c r="E781" s="1835">
        <v>10</v>
      </c>
      <c r="F781" s="1857" t="s">
        <v>55</v>
      </c>
      <c r="G781" s="1855" t="s">
        <v>31</v>
      </c>
      <c r="H781" s="1855" t="s">
        <v>5951</v>
      </c>
      <c r="I781" s="1857" t="s">
        <v>55</v>
      </c>
      <c r="J781" s="1857" t="s">
        <v>55</v>
      </c>
      <c r="K781" s="1867" t="s">
        <v>6486</v>
      </c>
      <c r="L781" s="1927">
        <v>71238.938053097401</v>
      </c>
      <c r="M781" s="1881">
        <v>17809.734513274401</v>
      </c>
      <c r="N781" s="1984">
        <v>2019.06</v>
      </c>
      <c r="O781" s="1857" t="s">
        <v>5943</v>
      </c>
      <c r="P781" s="1837" t="s">
        <v>5944</v>
      </c>
      <c r="Q781" s="1868">
        <v>18633903524</v>
      </c>
      <c r="R781" s="1836" t="s">
        <v>6126</v>
      </c>
      <c r="S781" s="1836" t="s">
        <v>5872</v>
      </c>
      <c r="T781" s="1829"/>
      <c r="U781" s="1853"/>
      <c r="V781" s="1986"/>
    </row>
    <row r="782" spans="1:22" ht="18" customHeight="1">
      <c r="A782" s="1855"/>
      <c r="B782" s="1855" t="s">
        <v>6760</v>
      </c>
      <c r="C782" s="1855" t="s">
        <v>6455</v>
      </c>
      <c r="D782" s="1855" t="s">
        <v>65</v>
      </c>
      <c r="E782" s="1855">
        <v>132</v>
      </c>
      <c r="F782" s="1968" t="s">
        <v>55</v>
      </c>
      <c r="G782" s="1855" t="s">
        <v>31</v>
      </c>
      <c r="H782" s="1855" t="s">
        <v>32</v>
      </c>
      <c r="I782" s="1968" t="s">
        <v>55</v>
      </c>
      <c r="J782" s="1858" t="s">
        <v>5896</v>
      </c>
      <c r="K782" s="1956" t="s">
        <v>55</v>
      </c>
      <c r="L782" s="2002">
        <v>10252.427196000001</v>
      </c>
      <c r="M782" s="2003">
        <v>0</v>
      </c>
      <c r="N782" s="2004">
        <v>2020.1</v>
      </c>
      <c r="O782" s="1861" t="s">
        <v>6761</v>
      </c>
      <c r="P782" s="1838" t="s">
        <v>5899</v>
      </c>
      <c r="Q782" s="1861">
        <v>15034117366</v>
      </c>
      <c r="R782" s="1863" t="s">
        <v>5896</v>
      </c>
      <c r="S782" s="1863" t="s">
        <v>5872</v>
      </c>
      <c r="T782" s="1829"/>
      <c r="U782" s="1853"/>
    </row>
    <row r="783" spans="1:22" ht="18" customHeight="1">
      <c r="A783" s="1855"/>
      <c r="B783" s="1855" t="s">
        <v>1325</v>
      </c>
      <c r="C783" s="1855" t="s">
        <v>6762</v>
      </c>
      <c r="D783" s="1855" t="s">
        <v>65</v>
      </c>
      <c r="E783" s="2005">
        <v>1</v>
      </c>
      <c r="F783" s="1968" t="s">
        <v>55</v>
      </c>
      <c r="G783" s="1855" t="s">
        <v>31</v>
      </c>
      <c r="H783" s="1855" t="s">
        <v>32</v>
      </c>
      <c r="I783" s="1968" t="s">
        <v>55</v>
      </c>
      <c r="J783" s="1858" t="s">
        <v>5896</v>
      </c>
      <c r="K783" s="1956" t="s">
        <v>55</v>
      </c>
      <c r="L783" s="2006">
        <v>6896.5517200000004</v>
      </c>
      <c r="M783" s="2003">
        <v>0</v>
      </c>
      <c r="N783" s="2004">
        <v>2020.1</v>
      </c>
      <c r="O783" s="1861" t="s">
        <v>6761</v>
      </c>
      <c r="P783" s="1838" t="s">
        <v>5899</v>
      </c>
      <c r="Q783" s="1861">
        <v>15034117366</v>
      </c>
      <c r="R783" s="1863" t="s">
        <v>5896</v>
      </c>
      <c r="S783" s="1863" t="s">
        <v>5872</v>
      </c>
      <c r="T783" s="1829"/>
      <c r="U783" s="1853"/>
    </row>
    <row r="784" spans="1:22" ht="18" customHeight="1">
      <c r="A784" s="1855"/>
      <c r="B784" s="1855" t="s">
        <v>6763</v>
      </c>
      <c r="C784" s="1855" t="s">
        <v>6764</v>
      </c>
      <c r="D784" s="1855" t="s">
        <v>65</v>
      </c>
      <c r="E784" s="1881">
        <v>15</v>
      </c>
      <c r="F784" s="1968" t="s">
        <v>55</v>
      </c>
      <c r="G784" s="1855" t="s">
        <v>31</v>
      </c>
      <c r="H784" s="1855" t="s">
        <v>32</v>
      </c>
      <c r="I784" s="1968" t="s">
        <v>55</v>
      </c>
      <c r="J784" s="1858" t="s">
        <v>5896</v>
      </c>
      <c r="K784" s="1956" t="s">
        <v>55</v>
      </c>
      <c r="L784" s="2006">
        <v>54956.88</v>
      </c>
      <c r="M784" s="2003">
        <v>0</v>
      </c>
      <c r="N784" s="2004">
        <v>2020.1</v>
      </c>
      <c r="O784" s="1861" t="s">
        <v>6761</v>
      </c>
      <c r="P784" s="1838" t="s">
        <v>5899</v>
      </c>
      <c r="Q784" s="1861">
        <v>15034117366</v>
      </c>
      <c r="R784" s="1863" t="s">
        <v>5896</v>
      </c>
      <c r="S784" s="1863" t="s">
        <v>5872</v>
      </c>
      <c r="T784" s="1829"/>
      <c r="U784" s="1853"/>
    </row>
    <row r="785" spans="1:21" ht="18" customHeight="1">
      <c r="A785" s="1855"/>
      <c r="B785" s="1855" t="s">
        <v>6765</v>
      </c>
      <c r="C785" s="1855" t="s">
        <v>6766</v>
      </c>
      <c r="D785" s="1855" t="s">
        <v>494</v>
      </c>
      <c r="E785" s="1881">
        <v>1</v>
      </c>
      <c r="F785" s="1968" t="s">
        <v>55</v>
      </c>
      <c r="G785" s="1855" t="s">
        <v>31</v>
      </c>
      <c r="H785" s="1855" t="s">
        <v>32</v>
      </c>
      <c r="I785" s="1968" t="s">
        <v>55</v>
      </c>
      <c r="J785" s="1858" t="s">
        <v>5896</v>
      </c>
      <c r="K785" s="1956" t="s">
        <v>55</v>
      </c>
      <c r="L785" s="2006">
        <v>2424.5708</v>
      </c>
      <c r="M785" s="2003">
        <v>0</v>
      </c>
      <c r="N785" s="2004">
        <v>2020.1</v>
      </c>
      <c r="O785" s="1861" t="s">
        <v>6761</v>
      </c>
      <c r="P785" s="1838" t="s">
        <v>5899</v>
      </c>
      <c r="Q785" s="1861">
        <v>15034117366</v>
      </c>
      <c r="R785" s="1863" t="s">
        <v>5896</v>
      </c>
      <c r="S785" s="1863" t="s">
        <v>5872</v>
      </c>
      <c r="T785" s="1829"/>
      <c r="U785" s="1853"/>
    </row>
    <row r="786" spans="1:21" ht="18" customHeight="1">
      <c r="A786" s="1855"/>
      <c r="B786" s="1855" t="s">
        <v>6765</v>
      </c>
      <c r="C786" s="1855" t="s">
        <v>6767</v>
      </c>
      <c r="D786" s="1855" t="s">
        <v>494</v>
      </c>
      <c r="E786" s="1881">
        <v>2</v>
      </c>
      <c r="F786" s="1968" t="s">
        <v>55</v>
      </c>
      <c r="G786" s="1855" t="s">
        <v>31</v>
      </c>
      <c r="H786" s="1855" t="s">
        <v>32</v>
      </c>
      <c r="I786" s="1968" t="s">
        <v>55</v>
      </c>
      <c r="J786" s="1858" t="s">
        <v>5896</v>
      </c>
      <c r="K786" s="1956" t="s">
        <v>55</v>
      </c>
      <c r="L786" s="2006">
        <v>5926.7255999999998</v>
      </c>
      <c r="M786" s="2003">
        <v>0</v>
      </c>
      <c r="N786" s="2004">
        <v>2020.1</v>
      </c>
      <c r="O786" s="1861" t="s">
        <v>6761</v>
      </c>
      <c r="P786" s="1838" t="s">
        <v>5899</v>
      </c>
      <c r="Q786" s="1861">
        <v>15034117366</v>
      </c>
      <c r="R786" s="1863" t="s">
        <v>5896</v>
      </c>
      <c r="S786" s="1863" t="s">
        <v>5872</v>
      </c>
      <c r="T786" s="1829"/>
      <c r="U786" s="1853"/>
    </row>
    <row r="787" spans="1:21" ht="18" customHeight="1">
      <c r="A787" s="1855"/>
      <c r="B787" s="1855" t="s">
        <v>6760</v>
      </c>
      <c r="C787" s="1855" t="s">
        <v>6455</v>
      </c>
      <c r="D787" s="1855" t="s">
        <v>2467</v>
      </c>
      <c r="E787" s="1881">
        <v>113</v>
      </c>
      <c r="F787" s="1968" t="s">
        <v>55</v>
      </c>
      <c r="G787" s="1855" t="s">
        <v>31</v>
      </c>
      <c r="H787" s="1855" t="s">
        <v>32</v>
      </c>
      <c r="I787" s="1968" t="s">
        <v>55</v>
      </c>
      <c r="J787" s="1858" t="s">
        <v>5896</v>
      </c>
      <c r="K787" s="1956" t="s">
        <v>55</v>
      </c>
      <c r="L787" s="2006">
        <v>6417.9612209999996</v>
      </c>
      <c r="M787" s="2003">
        <v>0</v>
      </c>
      <c r="N787" s="2004">
        <v>2020.1</v>
      </c>
      <c r="O787" s="1861" t="s">
        <v>6761</v>
      </c>
      <c r="P787" s="1838" t="s">
        <v>5899</v>
      </c>
      <c r="Q787" s="1861">
        <v>15034117366</v>
      </c>
      <c r="R787" s="1863" t="s">
        <v>5896</v>
      </c>
      <c r="S787" s="1863" t="s">
        <v>5872</v>
      </c>
      <c r="T787" s="1829"/>
      <c r="U787" s="1853"/>
    </row>
    <row r="788" spans="1:21" ht="18" customHeight="1">
      <c r="A788" s="1855"/>
      <c r="B788" s="1855" t="s">
        <v>6763</v>
      </c>
      <c r="C788" s="1855" t="s">
        <v>6764</v>
      </c>
      <c r="D788" s="1855" t="s">
        <v>65</v>
      </c>
      <c r="E788" s="1881">
        <v>2</v>
      </c>
      <c r="F788" s="1968" t="s">
        <v>55</v>
      </c>
      <c r="G788" s="1855" t="s">
        <v>31</v>
      </c>
      <c r="H788" s="1855" t="s">
        <v>32</v>
      </c>
      <c r="I788" s="1968" t="s">
        <v>55</v>
      </c>
      <c r="J788" s="1858" t="s">
        <v>5896</v>
      </c>
      <c r="K788" s="1956" t="s">
        <v>55</v>
      </c>
      <c r="L788" s="2006">
        <v>7327.5839999999998</v>
      </c>
      <c r="M788" s="2003">
        <v>0</v>
      </c>
      <c r="N788" s="2004">
        <v>2020.1</v>
      </c>
      <c r="O788" s="1861" t="s">
        <v>6761</v>
      </c>
      <c r="P788" s="1838" t="s">
        <v>5899</v>
      </c>
      <c r="Q788" s="1861">
        <v>15034117366</v>
      </c>
      <c r="R788" s="1863" t="s">
        <v>5896</v>
      </c>
      <c r="S788" s="1863" t="s">
        <v>5872</v>
      </c>
      <c r="T788" s="1829"/>
      <c r="U788" s="1853"/>
    </row>
    <row r="789" spans="1:21" ht="18" customHeight="1">
      <c r="A789" s="1855"/>
      <c r="B789" s="1855" t="s">
        <v>6768</v>
      </c>
      <c r="C789" s="1855" t="s">
        <v>6769</v>
      </c>
      <c r="D789" s="1855" t="s">
        <v>65</v>
      </c>
      <c r="E789" s="1881">
        <v>2</v>
      </c>
      <c r="F789" s="1968" t="s">
        <v>55</v>
      </c>
      <c r="G789" s="1855" t="s">
        <v>31</v>
      </c>
      <c r="H789" s="1855" t="s">
        <v>32</v>
      </c>
      <c r="I789" s="1968" t="s">
        <v>55</v>
      </c>
      <c r="J789" s="1858" t="s">
        <v>5896</v>
      </c>
      <c r="K789" s="1956" t="s">
        <v>55</v>
      </c>
      <c r="L789" s="2006">
        <v>2268.62</v>
      </c>
      <c r="M789" s="2003">
        <v>0</v>
      </c>
      <c r="N789" s="2004">
        <v>2020.1</v>
      </c>
      <c r="O789" s="1861" t="s">
        <v>6761</v>
      </c>
      <c r="P789" s="1838" t="s">
        <v>5899</v>
      </c>
      <c r="Q789" s="1861">
        <v>15034117366</v>
      </c>
      <c r="R789" s="1863" t="s">
        <v>5896</v>
      </c>
      <c r="S789" s="1863" t="s">
        <v>5872</v>
      </c>
      <c r="T789" s="1829"/>
      <c r="U789" s="1853"/>
    </row>
    <row r="790" spans="1:21" ht="18" customHeight="1">
      <c r="A790" s="1855"/>
      <c r="B790" s="1855" t="s">
        <v>6760</v>
      </c>
      <c r="C790" s="1855" t="s">
        <v>6455</v>
      </c>
      <c r="D790" s="1855" t="s">
        <v>2467</v>
      </c>
      <c r="E790" s="1881">
        <v>174</v>
      </c>
      <c r="F790" s="1968" t="s">
        <v>55</v>
      </c>
      <c r="G790" s="1855" t="s">
        <v>31</v>
      </c>
      <c r="H790" s="1855" t="s">
        <v>32</v>
      </c>
      <c r="I790" s="1968" t="s">
        <v>55</v>
      </c>
      <c r="J790" s="1858" t="s">
        <v>5896</v>
      </c>
      <c r="K790" s="1956" t="s">
        <v>55</v>
      </c>
      <c r="L790" s="2006">
        <v>9882.5241839999999</v>
      </c>
      <c r="M790" s="2003">
        <v>0</v>
      </c>
      <c r="N790" s="2004">
        <v>2020.1</v>
      </c>
      <c r="O790" s="1861" t="s">
        <v>6761</v>
      </c>
      <c r="P790" s="1838" t="s">
        <v>5899</v>
      </c>
      <c r="Q790" s="1861">
        <v>15034117366</v>
      </c>
      <c r="R790" s="1863" t="s">
        <v>5896</v>
      </c>
      <c r="S790" s="1863" t="s">
        <v>5872</v>
      </c>
      <c r="T790" s="1829"/>
      <c r="U790" s="1853"/>
    </row>
    <row r="791" spans="1:21" ht="18" customHeight="1">
      <c r="A791" s="1855"/>
      <c r="B791" s="1855" t="s">
        <v>6671</v>
      </c>
      <c r="C791" s="1855" t="s">
        <v>1263</v>
      </c>
      <c r="D791" s="1855" t="s">
        <v>65</v>
      </c>
      <c r="E791" s="1881">
        <v>2</v>
      </c>
      <c r="F791" s="1968" t="s">
        <v>55</v>
      </c>
      <c r="G791" s="1855" t="s">
        <v>31</v>
      </c>
      <c r="H791" s="1855" t="s">
        <v>32</v>
      </c>
      <c r="I791" s="1968" t="s">
        <v>55</v>
      </c>
      <c r="J791" s="1858" t="s">
        <v>5896</v>
      </c>
      <c r="K791" s="1956" t="s">
        <v>55</v>
      </c>
      <c r="L791" s="2006">
        <v>9000</v>
      </c>
      <c r="M791" s="1964">
        <v>3937.5</v>
      </c>
      <c r="N791" s="2004">
        <v>2020.1</v>
      </c>
      <c r="O791" s="1861" t="s">
        <v>6761</v>
      </c>
      <c r="P791" s="1838" t="s">
        <v>5899</v>
      </c>
      <c r="Q791" s="1861">
        <v>15034117366</v>
      </c>
      <c r="R791" s="1863" t="s">
        <v>5896</v>
      </c>
      <c r="S791" s="1863" t="s">
        <v>5872</v>
      </c>
      <c r="T791" s="1829"/>
      <c r="U791" s="1853"/>
    </row>
    <row r="792" spans="1:21" ht="18" customHeight="1">
      <c r="A792" s="1855"/>
      <c r="B792" s="1855" t="s">
        <v>6760</v>
      </c>
      <c r="C792" s="1855" t="s">
        <v>6455</v>
      </c>
      <c r="D792" s="1855" t="s">
        <v>65</v>
      </c>
      <c r="E792" s="1881">
        <v>27</v>
      </c>
      <c r="F792" s="1968" t="s">
        <v>55</v>
      </c>
      <c r="G792" s="1855" t="s">
        <v>31</v>
      </c>
      <c r="H792" s="1855" t="s">
        <v>32</v>
      </c>
      <c r="I792" s="1968" t="s">
        <v>55</v>
      </c>
      <c r="J792" s="1858" t="s">
        <v>5896</v>
      </c>
      <c r="K792" s="1956" t="s">
        <v>55</v>
      </c>
      <c r="L792" s="2006">
        <v>2555.83</v>
      </c>
      <c r="M792" s="1964">
        <v>1277.915</v>
      </c>
      <c r="N792" s="2004">
        <v>2020.1</v>
      </c>
      <c r="O792" s="1861" t="s">
        <v>6761</v>
      </c>
      <c r="P792" s="1838" t="s">
        <v>5899</v>
      </c>
      <c r="Q792" s="1861">
        <v>15034117366</v>
      </c>
      <c r="R792" s="1863" t="s">
        <v>5896</v>
      </c>
      <c r="S792" s="1863" t="s">
        <v>5872</v>
      </c>
      <c r="T792" s="1829"/>
      <c r="U792" s="1853"/>
    </row>
    <row r="793" spans="1:21" ht="18" customHeight="1">
      <c r="A793" s="1855"/>
      <c r="B793" s="1855" t="s">
        <v>6760</v>
      </c>
      <c r="C793" s="1855" t="s">
        <v>3055</v>
      </c>
      <c r="D793" s="1855" t="s">
        <v>65</v>
      </c>
      <c r="E793" s="1881">
        <v>156</v>
      </c>
      <c r="F793" s="1968" t="s">
        <v>55</v>
      </c>
      <c r="G793" s="1855" t="s">
        <v>31</v>
      </c>
      <c r="H793" s="1855" t="s">
        <v>32</v>
      </c>
      <c r="I793" s="1968" t="s">
        <v>55</v>
      </c>
      <c r="J793" s="1858" t="s">
        <v>5896</v>
      </c>
      <c r="K793" s="1956" t="s">
        <v>55</v>
      </c>
      <c r="L793" s="2006">
        <v>13252.2</v>
      </c>
      <c r="M793" s="1964">
        <v>6237.86</v>
      </c>
      <c r="N793" s="2004">
        <v>2020.1</v>
      </c>
      <c r="O793" s="1861" t="s">
        <v>6761</v>
      </c>
      <c r="P793" s="1838" t="s">
        <v>5899</v>
      </c>
      <c r="Q793" s="1861">
        <v>15034117366</v>
      </c>
      <c r="R793" s="1863" t="s">
        <v>5896</v>
      </c>
      <c r="S793" s="1863" t="s">
        <v>5872</v>
      </c>
      <c r="T793" s="1829"/>
      <c r="U793" s="1853"/>
    </row>
    <row r="794" spans="1:21" ht="18" customHeight="1">
      <c r="A794" s="1855"/>
      <c r="B794" s="1855" t="s">
        <v>6760</v>
      </c>
      <c r="C794" s="1855" t="s">
        <v>6455</v>
      </c>
      <c r="D794" s="1855" t="s">
        <v>65</v>
      </c>
      <c r="E794" s="1881">
        <v>27</v>
      </c>
      <c r="F794" s="1968" t="s">
        <v>55</v>
      </c>
      <c r="G794" s="1855" t="s">
        <v>31</v>
      </c>
      <c r="H794" s="1855" t="s">
        <v>32</v>
      </c>
      <c r="I794" s="1968" t="s">
        <v>55</v>
      </c>
      <c r="J794" s="1858" t="s">
        <v>5896</v>
      </c>
      <c r="K794" s="1956" t="s">
        <v>55</v>
      </c>
      <c r="L794" s="2006">
        <v>2555.83</v>
      </c>
      <c r="M794" s="1964">
        <v>1277.915</v>
      </c>
      <c r="N794" s="2004">
        <v>2020.1</v>
      </c>
      <c r="O794" s="1861" t="s">
        <v>6761</v>
      </c>
      <c r="P794" s="1838" t="s">
        <v>5899</v>
      </c>
      <c r="Q794" s="1861">
        <v>15034117366</v>
      </c>
      <c r="R794" s="1863" t="s">
        <v>5896</v>
      </c>
      <c r="S794" s="1863" t="s">
        <v>5872</v>
      </c>
      <c r="T794" s="1829"/>
      <c r="U794" s="1853"/>
    </row>
    <row r="795" spans="1:21" ht="18" customHeight="1">
      <c r="A795" s="1855"/>
      <c r="B795" s="1855" t="s">
        <v>6760</v>
      </c>
      <c r="C795" s="1855" t="s">
        <v>6770</v>
      </c>
      <c r="D795" s="1855" t="s">
        <v>65</v>
      </c>
      <c r="E795" s="1881">
        <v>12</v>
      </c>
      <c r="F795" s="1968" t="s">
        <v>55</v>
      </c>
      <c r="G795" s="1855" t="s">
        <v>31</v>
      </c>
      <c r="H795" s="1855" t="s">
        <v>32</v>
      </c>
      <c r="I795" s="1968" t="s">
        <v>55</v>
      </c>
      <c r="J795" s="1858" t="s">
        <v>5896</v>
      </c>
      <c r="K795" s="1956" t="s">
        <v>55</v>
      </c>
      <c r="L795" s="2006">
        <v>1398.6</v>
      </c>
      <c r="M795" s="1964">
        <v>699.02909090908997</v>
      </c>
      <c r="N795" s="2004">
        <v>2020.1</v>
      </c>
      <c r="O795" s="1861" t="s">
        <v>6761</v>
      </c>
      <c r="P795" s="1838" t="s">
        <v>5899</v>
      </c>
      <c r="Q795" s="1861">
        <v>15034117366</v>
      </c>
      <c r="R795" s="1863" t="s">
        <v>5896</v>
      </c>
      <c r="S795" s="1863" t="s">
        <v>5872</v>
      </c>
      <c r="T795" s="1829"/>
      <c r="U795" s="1853"/>
    </row>
    <row r="796" spans="1:21" ht="18" customHeight="1">
      <c r="A796" s="1855"/>
      <c r="B796" s="1931" t="s">
        <v>6765</v>
      </c>
      <c r="C796" s="1855" t="s">
        <v>6771</v>
      </c>
      <c r="D796" s="1855" t="s">
        <v>494</v>
      </c>
      <c r="E796" s="1881">
        <v>1</v>
      </c>
      <c r="F796" s="1968" t="s">
        <v>55</v>
      </c>
      <c r="G796" s="1855" t="s">
        <v>31</v>
      </c>
      <c r="H796" s="1855" t="s">
        <v>32</v>
      </c>
      <c r="I796" s="1968" t="s">
        <v>55</v>
      </c>
      <c r="J796" s="1858" t="s">
        <v>5896</v>
      </c>
      <c r="K796" s="1956" t="s">
        <v>55</v>
      </c>
      <c r="L796" s="2006">
        <v>2963.3628318584101</v>
      </c>
      <c r="M796" s="1964">
        <v>1296.4713309518199</v>
      </c>
      <c r="N796" s="2004">
        <v>2020.1</v>
      </c>
      <c r="O796" s="1861" t="s">
        <v>6761</v>
      </c>
      <c r="P796" s="1838" t="s">
        <v>5899</v>
      </c>
      <c r="Q796" s="1861">
        <v>15034117366</v>
      </c>
      <c r="R796" s="1863" t="s">
        <v>5896</v>
      </c>
      <c r="S796" s="1863" t="s">
        <v>5872</v>
      </c>
      <c r="T796" s="1829"/>
      <c r="U796" s="1853"/>
    </row>
    <row r="797" spans="1:21" ht="18" customHeight="1">
      <c r="A797" s="1855"/>
      <c r="B797" s="1931" t="s">
        <v>6765</v>
      </c>
      <c r="C797" s="1855" t="s">
        <v>6772</v>
      </c>
      <c r="D797" s="1855" t="s">
        <v>494</v>
      </c>
      <c r="E797" s="1881">
        <v>1</v>
      </c>
      <c r="F797" s="1968" t="s">
        <v>55</v>
      </c>
      <c r="G797" s="1855" t="s">
        <v>31</v>
      </c>
      <c r="H797" s="1855" t="s">
        <v>32</v>
      </c>
      <c r="I797" s="1968" t="s">
        <v>55</v>
      </c>
      <c r="J797" s="1858" t="s">
        <v>5896</v>
      </c>
      <c r="K797" s="1956" t="s">
        <v>55</v>
      </c>
      <c r="L797" s="2006">
        <v>2693.9646017699101</v>
      </c>
      <c r="M797" s="1964">
        <v>1178.6095969231601</v>
      </c>
      <c r="N797" s="2004">
        <v>2020.1</v>
      </c>
      <c r="O797" s="1861" t="s">
        <v>6761</v>
      </c>
      <c r="P797" s="1838" t="s">
        <v>5899</v>
      </c>
      <c r="Q797" s="1861">
        <v>15034117366</v>
      </c>
      <c r="R797" s="1863" t="s">
        <v>5896</v>
      </c>
      <c r="S797" s="1863" t="s">
        <v>5872</v>
      </c>
      <c r="T797" s="1829"/>
      <c r="U797" s="1853"/>
    </row>
    <row r="798" spans="1:21" ht="18" customHeight="1">
      <c r="A798" s="1855"/>
      <c r="B798" s="1931" t="s">
        <v>6765</v>
      </c>
      <c r="C798" s="1855" t="s">
        <v>6773</v>
      </c>
      <c r="D798" s="1855" t="s">
        <v>494</v>
      </c>
      <c r="E798" s="2007">
        <v>2</v>
      </c>
      <c r="F798" s="1968" t="s">
        <v>55</v>
      </c>
      <c r="G798" s="1855" t="s">
        <v>31</v>
      </c>
      <c r="H798" s="1855" t="s">
        <v>32</v>
      </c>
      <c r="I798" s="1968" t="s">
        <v>55</v>
      </c>
      <c r="J798" s="1858" t="s">
        <v>5896</v>
      </c>
      <c r="K798" s="1956" t="s">
        <v>55</v>
      </c>
      <c r="L798" s="2006">
        <v>4849.1415929203604</v>
      </c>
      <c r="M798" s="1964">
        <v>2121.4995974707099</v>
      </c>
      <c r="N798" s="2004">
        <v>2020.1</v>
      </c>
      <c r="O798" s="1861" t="s">
        <v>6761</v>
      </c>
      <c r="P798" s="1838" t="s">
        <v>5899</v>
      </c>
      <c r="Q798" s="1861">
        <v>15034117366</v>
      </c>
      <c r="R798" s="1863" t="s">
        <v>5896</v>
      </c>
      <c r="S798" s="1863" t="s">
        <v>5872</v>
      </c>
      <c r="T798" s="1829"/>
      <c r="U798" s="1853"/>
    </row>
    <row r="799" spans="1:21" ht="18" customHeight="1">
      <c r="A799" s="1855"/>
      <c r="B799" s="1855" t="s">
        <v>6774</v>
      </c>
      <c r="C799" s="1855" t="s">
        <v>6775</v>
      </c>
      <c r="D799" s="1855" t="s">
        <v>65</v>
      </c>
      <c r="E799" s="2007">
        <v>114</v>
      </c>
      <c r="F799" s="1968" t="s">
        <v>55</v>
      </c>
      <c r="G799" s="1855" t="s">
        <v>31</v>
      </c>
      <c r="H799" s="1855" t="s">
        <v>41</v>
      </c>
      <c r="I799" s="1968" t="s">
        <v>55</v>
      </c>
      <c r="J799" s="1858" t="s">
        <v>5896</v>
      </c>
      <c r="K799" s="1956" t="s">
        <v>55</v>
      </c>
      <c r="L799" s="2006">
        <v>17503.539823008799</v>
      </c>
      <c r="M799" s="1964">
        <v>7657.7992160592003</v>
      </c>
      <c r="N799" s="2004">
        <v>2020.1</v>
      </c>
      <c r="O799" s="1861" t="s">
        <v>6761</v>
      </c>
      <c r="P799" s="1838" t="s">
        <v>5899</v>
      </c>
      <c r="Q799" s="1861">
        <v>15034117366</v>
      </c>
      <c r="R799" s="1863" t="s">
        <v>5896</v>
      </c>
      <c r="S799" s="1863" t="s">
        <v>5872</v>
      </c>
      <c r="T799" s="1829"/>
      <c r="U799" s="1853"/>
    </row>
    <row r="800" spans="1:21" ht="18" customHeight="1">
      <c r="A800" s="1855"/>
      <c r="B800" s="1855" t="s">
        <v>6774</v>
      </c>
      <c r="C800" s="1855" t="s">
        <v>6776</v>
      </c>
      <c r="D800" s="1931" t="s">
        <v>65</v>
      </c>
      <c r="E800" s="2007">
        <v>8</v>
      </c>
      <c r="F800" s="1968" t="s">
        <v>55</v>
      </c>
      <c r="G800" s="1855" t="s">
        <v>31</v>
      </c>
      <c r="H800" s="1855" t="s">
        <v>41</v>
      </c>
      <c r="I800" s="1968" t="s">
        <v>55</v>
      </c>
      <c r="J800" s="1858" t="s">
        <v>5896</v>
      </c>
      <c r="K800" s="1956" t="s">
        <v>55</v>
      </c>
      <c r="L800" s="2006">
        <v>2552.2123893805301</v>
      </c>
      <c r="M800" s="1964">
        <v>1116.5929996013299</v>
      </c>
      <c r="N800" s="2004">
        <v>2020.1</v>
      </c>
      <c r="O800" s="1861" t="s">
        <v>6761</v>
      </c>
      <c r="P800" s="1838" t="s">
        <v>5899</v>
      </c>
      <c r="Q800" s="1861">
        <v>15034117366</v>
      </c>
      <c r="R800" s="1863" t="s">
        <v>5896</v>
      </c>
      <c r="S800" s="1863" t="s">
        <v>5872</v>
      </c>
      <c r="T800" s="1829"/>
      <c r="U800" s="1853"/>
    </row>
    <row r="801" spans="1:21" ht="18" customHeight="1">
      <c r="A801" s="1855"/>
      <c r="B801" s="1855" t="s">
        <v>492</v>
      </c>
      <c r="C801" s="1855" t="s">
        <v>5972</v>
      </c>
      <c r="D801" s="1931" t="s">
        <v>494</v>
      </c>
      <c r="E801" s="2007">
        <v>60</v>
      </c>
      <c r="F801" s="1968" t="s">
        <v>55</v>
      </c>
      <c r="G801" s="1855" t="s">
        <v>31</v>
      </c>
      <c r="H801" s="1855" t="s">
        <v>41</v>
      </c>
      <c r="I801" s="1968" t="s">
        <v>55</v>
      </c>
      <c r="J801" s="1858" t="s">
        <v>5896</v>
      </c>
      <c r="K801" s="1956" t="s">
        <v>55</v>
      </c>
      <c r="L801" s="2006">
        <v>7592.9203539823202</v>
      </c>
      <c r="M801" s="1964">
        <v>3321.9028906308899</v>
      </c>
      <c r="N801" s="2004">
        <v>2020.1</v>
      </c>
      <c r="O801" s="1861" t="s">
        <v>6761</v>
      </c>
      <c r="P801" s="1838" t="s">
        <v>5899</v>
      </c>
      <c r="Q801" s="1861">
        <v>15034117366</v>
      </c>
      <c r="R801" s="1863" t="s">
        <v>5896</v>
      </c>
      <c r="S801" s="1863" t="s">
        <v>5872</v>
      </c>
      <c r="T801" s="1829"/>
      <c r="U801" s="1853"/>
    </row>
    <row r="802" spans="1:21" ht="18" customHeight="1">
      <c r="A802" s="1855"/>
      <c r="B802" s="1855" t="s">
        <v>6016</v>
      </c>
      <c r="C802" s="1855" t="s">
        <v>6017</v>
      </c>
      <c r="D802" s="1931" t="s">
        <v>30</v>
      </c>
      <c r="E802" s="2007">
        <v>260</v>
      </c>
      <c r="F802" s="1968" t="s">
        <v>55</v>
      </c>
      <c r="G802" s="1855" t="s">
        <v>31</v>
      </c>
      <c r="H802" s="1855" t="s">
        <v>41</v>
      </c>
      <c r="I802" s="1968" t="s">
        <v>55</v>
      </c>
      <c r="J802" s="1858" t="s">
        <v>5896</v>
      </c>
      <c r="K802" s="1956" t="s">
        <v>55</v>
      </c>
      <c r="L802" s="2006">
        <v>4601.7699115044297</v>
      </c>
      <c r="M802" s="1964">
        <v>2013.2744791702301</v>
      </c>
      <c r="N802" s="2004">
        <v>2020.1</v>
      </c>
      <c r="O802" s="1861" t="s">
        <v>6761</v>
      </c>
      <c r="P802" s="1838" t="s">
        <v>5899</v>
      </c>
      <c r="Q802" s="1861">
        <v>15034117366</v>
      </c>
      <c r="R802" s="1863" t="s">
        <v>5896</v>
      </c>
      <c r="S802" s="1863" t="s">
        <v>5872</v>
      </c>
      <c r="T802" s="1829"/>
      <c r="U802" s="1853"/>
    </row>
    <row r="803" spans="1:21" ht="18" customHeight="1">
      <c r="A803" s="1855"/>
      <c r="B803" s="1855" t="s">
        <v>6777</v>
      </c>
      <c r="C803" s="1855" t="s">
        <v>6778</v>
      </c>
      <c r="D803" s="1855" t="s">
        <v>154</v>
      </c>
      <c r="E803" s="2007">
        <v>40</v>
      </c>
      <c r="F803" s="1968" t="s">
        <v>55</v>
      </c>
      <c r="G803" s="1855" t="s">
        <v>31</v>
      </c>
      <c r="H803" s="1855" t="s">
        <v>41</v>
      </c>
      <c r="I803" s="1968" t="s">
        <v>55</v>
      </c>
      <c r="J803" s="1858" t="s">
        <v>5896</v>
      </c>
      <c r="K803" s="1956" t="s">
        <v>55</v>
      </c>
      <c r="L803" s="2006">
        <v>70.8</v>
      </c>
      <c r="M803" s="1964">
        <v>30.975002198372099</v>
      </c>
      <c r="N803" s="2004">
        <v>2020.1</v>
      </c>
      <c r="O803" s="1861" t="s">
        <v>6761</v>
      </c>
      <c r="P803" s="1838" t="s">
        <v>5899</v>
      </c>
      <c r="Q803" s="1861">
        <v>15034117366</v>
      </c>
      <c r="R803" s="1863" t="s">
        <v>5896</v>
      </c>
      <c r="S803" s="1863" t="s">
        <v>5872</v>
      </c>
      <c r="T803" s="1829"/>
      <c r="U803" s="1853"/>
    </row>
    <row r="804" spans="1:21" ht="18" customHeight="1">
      <c r="A804" s="1855"/>
      <c r="B804" s="1855" t="s">
        <v>3481</v>
      </c>
      <c r="C804" s="1855" t="s">
        <v>6779</v>
      </c>
      <c r="D804" s="1931" t="s">
        <v>154</v>
      </c>
      <c r="E804" s="2007">
        <v>1</v>
      </c>
      <c r="F804" s="1968" t="s">
        <v>55</v>
      </c>
      <c r="G804" s="1855" t="s">
        <v>31</v>
      </c>
      <c r="H804" s="1855" t="s">
        <v>41</v>
      </c>
      <c r="I804" s="1968" t="s">
        <v>55</v>
      </c>
      <c r="J804" s="1858" t="s">
        <v>5896</v>
      </c>
      <c r="K804" s="1956" t="s">
        <v>55</v>
      </c>
      <c r="L804" s="2006">
        <v>500</v>
      </c>
      <c r="M804" s="1964">
        <v>218.75001552522701</v>
      </c>
      <c r="N804" s="2004">
        <v>2020.1</v>
      </c>
      <c r="O804" s="1861" t="s">
        <v>6761</v>
      </c>
      <c r="P804" s="1838" t="s">
        <v>5899</v>
      </c>
      <c r="Q804" s="1861">
        <v>15034117366</v>
      </c>
      <c r="R804" s="1863" t="s">
        <v>5896</v>
      </c>
      <c r="S804" s="1863" t="s">
        <v>5872</v>
      </c>
      <c r="T804" s="1829"/>
      <c r="U804" s="1853"/>
    </row>
    <row r="805" spans="1:21" ht="18" customHeight="1">
      <c r="A805" s="1855"/>
      <c r="B805" s="1931" t="s">
        <v>486</v>
      </c>
      <c r="C805" s="1855"/>
      <c r="D805" s="1855" t="s">
        <v>45</v>
      </c>
      <c r="E805" s="2007">
        <v>17.41</v>
      </c>
      <c r="F805" s="1968" t="s">
        <v>55</v>
      </c>
      <c r="G805" s="1855" t="s">
        <v>31</v>
      </c>
      <c r="H805" s="1855" t="s">
        <v>32</v>
      </c>
      <c r="I805" s="1968" t="s">
        <v>55</v>
      </c>
      <c r="J805" s="1858" t="s">
        <v>5896</v>
      </c>
      <c r="K805" s="1956" t="s">
        <v>55</v>
      </c>
      <c r="L805" s="2006">
        <v>37186.407766990298</v>
      </c>
      <c r="M805" s="1964">
        <v>16269.0545527131</v>
      </c>
      <c r="N805" s="2004">
        <v>2020.1</v>
      </c>
      <c r="O805" s="1861" t="s">
        <v>6761</v>
      </c>
      <c r="P805" s="1838" t="s">
        <v>5899</v>
      </c>
      <c r="Q805" s="1861">
        <v>15034117366</v>
      </c>
      <c r="R805" s="1863" t="s">
        <v>5896</v>
      </c>
      <c r="S805" s="1863" t="s">
        <v>5872</v>
      </c>
      <c r="T805" s="1829"/>
      <c r="U805" s="1853"/>
    </row>
    <row r="806" spans="1:21" ht="18" customHeight="1">
      <c r="A806" s="1855"/>
      <c r="B806" s="1855" t="s">
        <v>6780</v>
      </c>
      <c r="C806" s="1940" t="s">
        <v>6781</v>
      </c>
      <c r="D806" s="2008" t="s">
        <v>2467</v>
      </c>
      <c r="E806" s="1881">
        <v>200</v>
      </c>
      <c r="F806" s="1968" t="s">
        <v>55</v>
      </c>
      <c r="G806" s="1855" t="s">
        <v>31</v>
      </c>
      <c r="H806" s="1855" t="s">
        <v>41</v>
      </c>
      <c r="I806" s="1968" t="s">
        <v>55</v>
      </c>
      <c r="J806" s="1858" t="s">
        <v>5896</v>
      </c>
      <c r="K806" s="1956" t="s">
        <v>55</v>
      </c>
      <c r="L806" s="2006">
        <v>27433.628318584</v>
      </c>
      <c r="M806" s="1964">
        <v>13716.814159292</v>
      </c>
      <c r="N806" s="2004">
        <v>2020.1</v>
      </c>
      <c r="O806" s="1861" t="s">
        <v>6761</v>
      </c>
      <c r="P806" s="1838" t="s">
        <v>5899</v>
      </c>
      <c r="Q806" s="1861">
        <v>15034117366</v>
      </c>
      <c r="R806" s="1863" t="s">
        <v>5896</v>
      </c>
      <c r="S806" s="1863" t="s">
        <v>5872</v>
      </c>
      <c r="T806" s="1829"/>
      <c r="U806" s="1853"/>
    </row>
    <row r="807" spans="1:21" ht="18" customHeight="1">
      <c r="A807" s="1855"/>
      <c r="B807" s="1855" t="s">
        <v>6780</v>
      </c>
      <c r="C807" s="1855" t="s">
        <v>6782</v>
      </c>
      <c r="D807" s="1835" t="s">
        <v>2467</v>
      </c>
      <c r="E807" s="1881">
        <v>60</v>
      </c>
      <c r="F807" s="1968" t="s">
        <v>55</v>
      </c>
      <c r="G807" s="1855" t="s">
        <v>31</v>
      </c>
      <c r="H807" s="1855" t="s">
        <v>41</v>
      </c>
      <c r="I807" s="1968" t="s">
        <v>55</v>
      </c>
      <c r="J807" s="1858" t="s">
        <v>5896</v>
      </c>
      <c r="K807" s="1956" t="s">
        <v>55</v>
      </c>
      <c r="L807" s="2006">
        <v>7380.5309734513203</v>
      </c>
      <c r="M807" s="1964">
        <v>3690.2624778761001</v>
      </c>
      <c r="N807" s="2004">
        <v>2020.1</v>
      </c>
      <c r="O807" s="1861" t="s">
        <v>6761</v>
      </c>
      <c r="P807" s="1838" t="s">
        <v>5899</v>
      </c>
      <c r="Q807" s="1861">
        <v>15034117366</v>
      </c>
      <c r="R807" s="1863" t="s">
        <v>5896</v>
      </c>
      <c r="S807" s="1863" t="s">
        <v>5872</v>
      </c>
      <c r="T807" s="1829"/>
      <c r="U807" s="1853"/>
    </row>
    <row r="808" spans="1:21" ht="18" customHeight="1">
      <c r="A808" s="1855"/>
      <c r="B808" s="1855" t="s">
        <v>6783</v>
      </c>
      <c r="C808" s="1855" t="s">
        <v>6784</v>
      </c>
      <c r="D808" s="1835" t="s">
        <v>494</v>
      </c>
      <c r="E808" s="1881">
        <v>100</v>
      </c>
      <c r="F808" s="1968" t="s">
        <v>55</v>
      </c>
      <c r="G808" s="1855" t="s">
        <v>31</v>
      </c>
      <c r="H808" s="1855" t="s">
        <v>41</v>
      </c>
      <c r="I808" s="1968" t="s">
        <v>55</v>
      </c>
      <c r="J808" s="1858" t="s">
        <v>5896</v>
      </c>
      <c r="K808" s="1956" t="s">
        <v>55</v>
      </c>
      <c r="L808" s="2006">
        <v>3451.3274336283198</v>
      </c>
      <c r="M808" s="1964">
        <v>1725.6637168141599</v>
      </c>
      <c r="N808" s="2004">
        <v>2020.1</v>
      </c>
      <c r="O808" s="1861" t="s">
        <v>6761</v>
      </c>
      <c r="P808" s="1838" t="s">
        <v>5899</v>
      </c>
      <c r="Q808" s="1861">
        <v>15034117366</v>
      </c>
      <c r="R808" s="1863" t="s">
        <v>5896</v>
      </c>
      <c r="S808" s="1863" t="s">
        <v>5872</v>
      </c>
      <c r="T808" s="1829"/>
      <c r="U808" s="1853"/>
    </row>
    <row r="809" spans="1:21" ht="18" customHeight="1">
      <c r="A809" s="1855"/>
      <c r="B809" s="1855" t="s">
        <v>3905</v>
      </c>
      <c r="C809" s="1855" t="s">
        <v>6785</v>
      </c>
      <c r="D809" s="1835" t="s">
        <v>65</v>
      </c>
      <c r="E809" s="1881">
        <v>10</v>
      </c>
      <c r="F809" s="1968" t="s">
        <v>55</v>
      </c>
      <c r="G809" s="1855" t="s">
        <v>31</v>
      </c>
      <c r="H809" s="1855" t="s">
        <v>41</v>
      </c>
      <c r="I809" s="1968" t="s">
        <v>55</v>
      </c>
      <c r="J809" s="1858" t="s">
        <v>5896</v>
      </c>
      <c r="K809" s="1956" t="s">
        <v>55</v>
      </c>
      <c r="L809" s="2006">
        <v>1017.69911504425</v>
      </c>
      <c r="M809" s="1964">
        <v>508.849557522125</v>
      </c>
      <c r="N809" s="2004">
        <v>2020.1</v>
      </c>
      <c r="O809" s="1861" t="s">
        <v>6761</v>
      </c>
      <c r="P809" s="1838" t="s">
        <v>5899</v>
      </c>
      <c r="Q809" s="1861">
        <v>15034117366</v>
      </c>
      <c r="R809" s="1863" t="s">
        <v>5896</v>
      </c>
      <c r="S809" s="1863" t="s">
        <v>5872</v>
      </c>
      <c r="T809" s="1829"/>
      <c r="U809" s="1853"/>
    </row>
    <row r="810" spans="1:21" ht="18" customHeight="1">
      <c r="A810" s="1855"/>
      <c r="B810" s="1855" t="s">
        <v>3905</v>
      </c>
      <c r="C810" s="1855" t="s">
        <v>6786</v>
      </c>
      <c r="D810" s="1835" t="s">
        <v>65</v>
      </c>
      <c r="E810" s="1881">
        <v>20</v>
      </c>
      <c r="F810" s="1968" t="s">
        <v>55</v>
      </c>
      <c r="G810" s="1855" t="s">
        <v>31</v>
      </c>
      <c r="H810" s="1855" t="s">
        <v>41</v>
      </c>
      <c r="I810" s="1968" t="s">
        <v>55</v>
      </c>
      <c r="J810" s="1858" t="s">
        <v>5896</v>
      </c>
      <c r="K810" s="1956" t="s">
        <v>55</v>
      </c>
      <c r="L810" s="2006">
        <v>1380.5309734513301</v>
      </c>
      <c r="M810" s="1964">
        <v>690.265486725664</v>
      </c>
      <c r="N810" s="2004">
        <v>2020.1</v>
      </c>
      <c r="O810" s="1861" t="s">
        <v>6761</v>
      </c>
      <c r="P810" s="1838" t="s">
        <v>5899</v>
      </c>
      <c r="Q810" s="1861">
        <v>15034117366</v>
      </c>
      <c r="R810" s="1863" t="s">
        <v>5896</v>
      </c>
      <c r="S810" s="1863" t="s">
        <v>5872</v>
      </c>
      <c r="T810" s="1829"/>
      <c r="U810" s="1853"/>
    </row>
    <row r="811" spans="1:21" ht="18" customHeight="1">
      <c r="A811" s="1855"/>
      <c r="B811" s="1855" t="s">
        <v>6780</v>
      </c>
      <c r="C811" s="1855" t="s">
        <v>6787</v>
      </c>
      <c r="D811" s="1835" t="s">
        <v>2467</v>
      </c>
      <c r="E811" s="1881">
        <v>160</v>
      </c>
      <c r="F811" s="1968" t="s">
        <v>55</v>
      </c>
      <c r="G811" s="1855" t="s">
        <v>31</v>
      </c>
      <c r="H811" s="1855" t="s">
        <v>41</v>
      </c>
      <c r="I811" s="1968" t="s">
        <v>55</v>
      </c>
      <c r="J811" s="1858" t="s">
        <v>5896</v>
      </c>
      <c r="K811" s="1956" t="s">
        <v>55</v>
      </c>
      <c r="L811" s="2006">
        <v>21946.902654867201</v>
      </c>
      <c r="M811" s="1964">
        <v>10973.4513274336</v>
      </c>
      <c r="N811" s="2004">
        <v>2020.1</v>
      </c>
      <c r="O811" s="1861" t="s">
        <v>6761</v>
      </c>
      <c r="P811" s="1838" t="s">
        <v>5899</v>
      </c>
      <c r="Q811" s="1861">
        <v>15034117366</v>
      </c>
      <c r="R811" s="1863" t="s">
        <v>5896</v>
      </c>
      <c r="S811" s="1863" t="s">
        <v>5872</v>
      </c>
      <c r="T811" s="1829"/>
      <c r="U811" s="1853"/>
    </row>
    <row r="812" spans="1:21" ht="18" customHeight="1">
      <c r="A812" s="1855"/>
      <c r="B812" s="1855" t="s">
        <v>6780</v>
      </c>
      <c r="C812" s="1855" t="s">
        <v>6788</v>
      </c>
      <c r="D812" s="1835" t="s">
        <v>2467</v>
      </c>
      <c r="E812" s="1881">
        <v>115</v>
      </c>
      <c r="F812" s="1968" t="s">
        <v>55</v>
      </c>
      <c r="G812" s="1855" t="s">
        <v>31</v>
      </c>
      <c r="H812" s="1855" t="s">
        <v>41</v>
      </c>
      <c r="I812" s="1968" t="s">
        <v>55</v>
      </c>
      <c r="J812" s="1858" t="s">
        <v>5896</v>
      </c>
      <c r="K812" s="1956" t="s">
        <v>55</v>
      </c>
      <c r="L812" s="2006">
        <v>14146.017699115</v>
      </c>
      <c r="M812" s="1964">
        <v>7073.0088495575101</v>
      </c>
      <c r="N812" s="2004">
        <v>2020.1</v>
      </c>
      <c r="O812" s="1861" t="s">
        <v>6761</v>
      </c>
      <c r="P812" s="1838" t="s">
        <v>5899</v>
      </c>
      <c r="Q812" s="1861">
        <v>15034117366</v>
      </c>
      <c r="R812" s="1863" t="s">
        <v>5896</v>
      </c>
      <c r="S812" s="1863" t="s">
        <v>5872</v>
      </c>
      <c r="T812" s="1829"/>
      <c r="U812" s="1853"/>
    </row>
    <row r="813" spans="1:21" ht="18" customHeight="1">
      <c r="A813" s="1855"/>
      <c r="B813" s="1855" t="s">
        <v>6783</v>
      </c>
      <c r="C813" s="1855" t="s">
        <v>6784</v>
      </c>
      <c r="D813" s="1835" t="s">
        <v>494</v>
      </c>
      <c r="E813" s="1881">
        <v>80</v>
      </c>
      <c r="F813" s="1968" t="s">
        <v>55</v>
      </c>
      <c r="G813" s="1855" t="s">
        <v>31</v>
      </c>
      <c r="H813" s="1855" t="s">
        <v>41</v>
      </c>
      <c r="I813" s="1968" t="s">
        <v>55</v>
      </c>
      <c r="J813" s="1858" t="s">
        <v>5896</v>
      </c>
      <c r="K813" s="1956" t="s">
        <v>55</v>
      </c>
      <c r="L813" s="2006">
        <v>2761.0619469026601</v>
      </c>
      <c r="M813" s="1964">
        <v>1380.5309734513301</v>
      </c>
      <c r="N813" s="2004">
        <v>2020.1</v>
      </c>
      <c r="O813" s="1861" t="s">
        <v>6761</v>
      </c>
      <c r="P813" s="1838" t="s">
        <v>5899</v>
      </c>
      <c r="Q813" s="1861">
        <v>15034117366</v>
      </c>
      <c r="R813" s="1863" t="s">
        <v>5896</v>
      </c>
      <c r="S813" s="1863" t="s">
        <v>5872</v>
      </c>
      <c r="T813" s="1829"/>
      <c r="U813" s="1853"/>
    </row>
    <row r="814" spans="1:21" ht="18" customHeight="1">
      <c r="A814" s="1855"/>
      <c r="B814" s="1855" t="s">
        <v>6789</v>
      </c>
      <c r="C814" s="1855" t="s">
        <v>6790</v>
      </c>
      <c r="D814" s="1835" t="s">
        <v>65</v>
      </c>
      <c r="E814" s="1881">
        <v>62</v>
      </c>
      <c r="F814" s="1968" t="s">
        <v>55</v>
      </c>
      <c r="G814" s="1855" t="s">
        <v>31</v>
      </c>
      <c r="H814" s="1855" t="s">
        <v>32</v>
      </c>
      <c r="I814" s="1968" t="s">
        <v>55</v>
      </c>
      <c r="J814" s="1858" t="s">
        <v>5896</v>
      </c>
      <c r="K814" s="1956" t="s">
        <v>55</v>
      </c>
      <c r="L814" s="2006">
        <v>14814.1592920354</v>
      </c>
      <c r="M814" s="1964">
        <v>7407.0796460176798</v>
      </c>
      <c r="N814" s="2004">
        <v>2020.1</v>
      </c>
      <c r="O814" s="1861" t="s">
        <v>6761</v>
      </c>
      <c r="P814" s="1838" t="s">
        <v>5899</v>
      </c>
      <c r="Q814" s="1861">
        <v>15034117366</v>
      </c>
      <c r="R814" s="1863" t="s">
        <v>5896</v>
      </c>
      <c r="S814" s="1863" t="s">
        <v>5872</v>
      </c>
      <c r="T814" s="1829"/>
      <c r="U814" s="1853"/>
    </row>
    <row r="815" spans="1:21" ht="18" customHeight="1">
      <c r="A815" s="1855"/>
      <c r="B815" s="1855" t="s">
        <v>3905</v>
      </c>
      <c r="C815" s="1855" t="s">
        <v>6791</v>
      </c>
      <c r="D815" s="1835" t="s">
        <v>65</v>
      </c>
      <c r="E815" s="1881">
        <v>4</v>
      </c>
      <c r="F815" s="1968" t="s">
        <v>55</v>
      </c>
      <c r="G815" s="1855" t="s">
        <v>31</v>
      </c>
      <c r="H815" s="1855" t="s">
        <v>41</v>
      </c>
      <c r="I815" s="1968" t="s">
        <v>55</v>
      </c>
      <c r="J815" s="1858" t="s">
        <v>5896</v>
      </c>
      <c r="K815" s="1956" t="s">
        <v>55</v>
      </c>
      <c r="L815" s="2006">
        <v>725.66371681416001</v>
      </c>
      <c r="M815" s="1964">
        <v>362.83185840708001</v>
      </c>
      <c r="N815" s="2004">
        <v>2020.1</v>
      </c>
      <c r="O815" s="1861" t="s">
        <v>6761</v>
      </c>
      <c r="P815" s="1838" t="s">
        <v>5899</v>
      </c>
      <c r="Q815" s="1861">
        <v>15034117366</v>
      </c>
      <c r="R815" s="1863" t="s">
        <v>5896</v>
      </c>
      <c r="S815" s="1863" t="s">
        <v>5872</v>
      </c>
      <c r="T815" s="1829"/>
      <c r="U815" s="1853"/>
    </row>
    <row r="816" spans="1:21" ht="18" customHeight="1">
      <c r="A816" s="1855"/>
      <c r="B816" s="1855" t="s">
        <v>3905</v>
      </c>
      <c r="C816" s="1855" t="s">
        <v>6792</v>
      </c>
      <c r="D816" s="1835" t="s">
        <v>65</v>
      </c>
      <c r="E816" s="1881">
        <v>4</v>
      </c>
      <c r="F816" s="1968" t="s">
        <v>55</v>
      </c>
      <c r="G816" s="1855" t="s">
        <v>31</v>
      </c>
      <c r="H816" s="1855" t="s">
        <v>41</v>
      </c>
      <c r="I816" s="1968" t="s">
        <v>55</v>
      </c>
      <c r="J816" s="1858" t="s">
        <v>5896</v>
      </c>
      <c r="K816" s="1956" t="s">
        <v>55</v>
      </c>
      <c r="L816" s="2006">
        <v>619.46902654867199</v>
      </c>
      <c r="M816" s="1964">
        <v>309.734513274336</v>
      </c>
      <c r="N816" s="2004">
        <v>2020.1</v>
      </c>
      <c r="O816" s="1861" t="s">
        <v>6761</v>
      </c>
      <c r="P816" s="1838" t="s">
        <v>5899</v>
      </c>
      <c r="Q816" s="1861">
        <v>15034117366</v>
      </c>
      <c r="R816" s="1863" t="s">
        <v>5896</v>
      </c>
      <c r="S816" s="1863" t="s">
        <v>5872</v>
      </c>
      <c r="T816" s="1829"/>
      <c r="U816" s="1853"/>
    </row>
    <row r="817" spans="1:22" ht="18" customHeight="1">
      <c r="A817" s="1855"/>
      <c r="B817" s="1855" t="s">
        <v>3905</v>
      </c>
      <c r="C817" s="1855" t="s">
        <v>6793</v>
      </c>
      <c r="D817" s="1835" t="s">
        <v>65</v>
      </c>
      <c r="E817" s="1881">
        <v>28</v>
      </c>
      <c r="F817" s="1968" t="s">
        <v>55</v>
      </c>
      <c r="G817" s="1855" t="s">
        <v>31</v>
      </c>
      <c r="H817" s="1855" t="s">
        <v>41</v>
      </c>
      <c r="I817" s="1968" t="s">
        <v>55</v>
      </c>
      <c r="J817" s="1858" t="s">
        <v>5896</v>
      </c>
      <c r="K817" s="1956" t="s">
        <v>55</v>
      </c>
      <c r="L817" s="2006">
        <v>4584.0707964601797</v>
      </c>
      <c r="M817" s="1964">
        <v>2292.0353982300899</v>
      </c>
      <c r="N817" s="2004">
        <v>2020.1</v>
      </c>
      <c r="O817" s="1861" t="s">
        <v>6761</v>
      </c>
      <c r="P817" s="1838" t="s">
        <v>5899</v>
      </c>
      <c r="Q817" s="1861">
        <v>15034117366</v>
      </c>
      <c r="R817" s="1863" t="s">
        <v>5896</v>
      </c>
      <c r="S817" s="1863" t="s">
        <v>5872</v>
      </c>
      <c r="T817" s="1829"/>
      <c r="U817" s="1853"/>
    </row>
    <row r="818" spans="1:22" ht="18" customHeight="1">
      <c r="A818" s="1855"/>
      <c r="B818" s="1855" t="s">
        <v>3905</v>
      </c>
      <c r="C818" s="1855" t="s">
        <v>6794</v>
      </c>
      <c r="D818" s="1835" t="s">
        <v>65</v>
      </c>
      <c r="E818" s="1881">
        <v>4</v>
      </c>
      <c r="F818" s="1968" t="s">
        <v>55</v>
      </c>
      <c r="G818" s="1855" t="s">
        <v>31</v>
      </c>
      <c r="H818" s="1855" t="s">
        <v>41</v>
      </c>
      <c r="I818" s="1968" t="s">
        <v>55</v>
      </c>
      <c r="J818" s="1858" t="s">
        <v>5896</v>
      </c>
      <c r="K818" s="1956" t="s">
        <v>55</v>
      </c>
      <c r="L818" s="2006">
        <v>690.265486725664</v>
      </c>
      <c r="M818" s="1964">
        <v>345.132743362832</v>
      </c>
      <c r="N818" s="2004">
        <v>2020.1</v>
      </c>
      <c r="O818" s="1861" t="s">
        <v>6761</v>
      </c>
      <c r="P818" s="1838" t="s">
        <v>5899</v>
      </c>
      <c r="Q818" s="1861">
        <v>15034117366</v>
      </c>
      <c r="R818" s="1863" t="s">
        <v>5896</v>
      </c>
      <c r="S818" s="1863" t="s">
        <v>5872</v>
      </c>
      <c r="T818" s="1829"/>
      <c r="U818" s="1853"/>
    </row>
    <row r="819" spans="1:22" ht="18" customHeight="1">
      <c r="A819" s="1855"/>
      <c r="B819" s="1855" t="s">
        <v>3905</v>
      </c>
      <c r="C819" s="1855" t="s">
        <v>6795</v>
      </c>
      <c r="D819" s="1835" t="s">
        <v>65</v>
      </c>
      <c r="E819" s="1881">
        <v>32</v>
      </c>
      <c r="F819" s="1968" t="s">
        <v>55</v>
      </c>
      <c r="G819" s="1855" t="s">
        <v>31</v>
      </c>
      <c r="H819" s="1855" t="s">
        <v>41</v>
      </c>
      <c r="I819" s="1968" t="s">
        <v>55</v>
      </c>
      <c r="J819" s="1858" t="s">
        <v>5896</v>
      </c>
      <c r="K819" s="1956" t="s">
        <v>55</v>
      </c>
      <c r="L819" s="2006">
        <v>3256.6371681415999</v>
      </c>
      <c r="M819" s="1964">
        <v>1628.3185840707999</v>
      </c>
      <c r="N819" s="2004">
        <v>2020.1</v>
      </c>
      <c r="O819" s="1861" t="s">
        <v>6761</v>
      </c>
      <c r="P819" s="1838" t="s">
        <v>5899</v>
      </c>
      <c r="Q819" s="1861">
        <v>15034117366</v>
      </c>
      <c r="R819" s="1863" t="s">
        <v>5896</v>
      </c>
      <c r="S819" s="1863" t="s">
        <v>5872</v>
      </c>
      <c r="T819" s="1829"/>
      <c r="U819" s="1853"/>
    </row>
    <row r="820" spans="1:22" ht="18" customHeight="1">
      <c r="A820" s="1855"/>
      <c r="B820" s="1855" t="s">
        <v>3905</v>
      </c>
      <c r="C820" s="1855" t="s">
        <v>6796</v>
      </c>
      <c r="D820" s="1835" t="s">
        <v>65</v>
      </c>
      <c r="E820" s="1881">
        <v>20</v>
      </c>
      <c r="F820" s="1968" t="s">
        <v>55</v>
      </c>
      <c r="G820" s="1855" t="s">
        <v>31</v>
      </c>
      <c r="H820" s="1855" t="s">
        <v>41</v>
      </c>
      <c r="I820" s="1968" t="s">
        <v>55</v>
      </c>
      <c r="J820" s="1858" t="s">
        <v>5896</v>
      </c>
      <c r="K820" s="1956" t="s">
        <v>55</v>
      </c>
      <c r="L820" s="2006">
        <v>2920.35398230088</v>
      </c>
      <c r="M820" s="1964">
        <v>1460.17699115044</v>
      </c>
      <c r="N820" s="2004">
        <v>2020.1</v>
      </c>
      <c r="O820" s="1861" t="s">
        <v>6761</v>
      </c>
      <c r="P820" s="1838" t="s">
        <v>5899</v>
      </c>
      <c r="Q820" s="1861">
        <v>15034117366</v>
      </c>
      <c r="R820" s="1863" t="s">
        <v>5896</v>
      </c>
      <c r="S820" s="1863" t="s">
        <v>5872</v>
      </c>
      <c r="T820" s="1829"/>
      <c r="U820" s="1853"/>
    </row>
    <row r="821" spans="1:22" ht="18" customHeight="1">
      <c r="A821" s="1855"/>
      <c r="B821" s="1855" t="s">
        <v>6797</v>
      </c>
      <c r="C821" s="1855" t="s">
        <v>6798</v>
      </c>
      <c r="D821" s="2009" t="s">
        <v>2467</v>
      </c>
      <c r="E821" s="1881">
        <v>42</v>
      </c>
      <c r="F821" s="1968" t="s">
        <v>55</v>
      </c>
      <c r="G821" s="1855" t="s">
        <v>31</v>
      </c>
      <c r="H821" s="1855" t="s">
        <v>41</v>
      </c>
      <c r="I821" s="1968" t="s">
        <v>55</v>
      </c>
      <c r="J821" s="1858" t="s">
        <v>5896</v>
      </c>
      <c r="K821" s="1956" t="s">
        <v>55</v>
      </c>
      <c r="L821" s="2006">
        <v>8920.3539823008705</v>
      </c>
      <c r="M821" s="1964">
        <v>4460.1769911504298</v>
      </c>
      <c r="N821" s="2004">
        <v>2020.1</v>
      </c>
      <c r="O821" s="1861" t="s">
        <v>6761</v>
      </c>
      <c r="P821" s="1838" t="s">
        <v>5899</v>
      </c>
      <c r="Q821" s="1861">
        <v>15034117366</v>
      </c>
      <c r="R821" s="1863" t="s">
        <v>5896</v>
      </c>
      <c r="S821" s="1863" t="s">
        <v>5872</v>
      </c>
      <c r="T821" s="1829"/>
      <c r="U821" s="1853"/>
    </row>
    <row r="822" spans="1:22" ht="18" customHeight="1">
      <c r="A822" s="1855"/>
      <c r="B822" s="1855" t="s">
        <v>6797</v>
      </c>
      <c r="C822" s="1855" t="s">
        <v>4793</v>
      </c>
      <c r="D822" s="2009" t="s">
        <v>2467</v>
      </c>
      <c r="E822" s="1881">
        <v>40</v>
      </c>
      <c r="F822" s="1968" t="s">
        <v>55</v>
      </c>
      <c r="G822" s="1855" t="s">
        <v>31</v>
      </c>
      <c r="H822" s="1855" t="s">
        <v>41</v>
      </c>
      <c r="I822" s="1968" t="s">
        <v>55</v>
      </c>
      <c r="J822" s="1858" t="s">
        <v>5896</v>
      </c>
      <c r="K822" s="1956" t="s">
        <v>55</v>
      </c>
      <c r="L822" s="2006">
        <v>9741.5929203539999</v>
      </c>
      <c r="M822" s="1964">
        <v>4870.796460177</v>
      </c>
      <c r="N822" s="2004">
        <v>2020.1</v>
      </c>
      <c r="O822" s="1861" t="s">
        <v>6761</v>
      </c>
      <c r="P822" s="1838" t="s">
        <v>5899</v>
      </c>
      <c r="Q822" s="1861">
        <v>15034117366</v>
      </c>
      <c r="R822" s="1863" t="s">
        <v>5896</v>
      </c>
      <c r="S822" s="1863" t="s">
        <v>5872</v>
      </c>
      <c r="T822" s="1829"/>
      <c r="U822" s="1853"/>
    </row>
    <row r="823" spans="1:22" ht="18" customHeight="1">
      <c r="A823" s="1855"/>
      <c r="B823" s="1855" t="s">
        <v>6799</v>
      </c>
      <c r="C823" s="1855" t="s">
        <v>6784</v>
      </c>
      <c r="D823" s="2009" t="s">
        <v>494</v>
      </c>
      <c r="E823" s="1881">
        <v>20</v>
      </c>
      <c r="F823" s="1968" t="s">
        <v>55</v>
      </c>
      <c r="G823" s="1855" t="s">
        <v>31</v>
      </c>
      <c r="H823" s="1855" t="s">
        <v>41</v>
      </c>
      <c r="I823" s="1968" t="s">
        <v>55</v>
      </c>
      <c r="J823" s="1858" t="s">
        <v>5896</v>
      </c>
      <c r="K823" s="1956" t="s">
        <v>55</v>
      </c>
      <c r="L823" s="2006">
        <v>991.15044247787603</v>
      </c>
      <c r="M823" s="1964">
        <v>495.57522123893801</v>
      </c>
      <c r="N823" s="2004">
        <v>2020.1</v>
      </c>
      <c r="O823" s="1861" t="s">
        <v>6761</v>
      </c>
      <c r="P823" s="1838" t="s">
        <v>5899</v>
      </c>
      <c r="Q823" s="1861">
        <v>15034117366</v>
      </c>
      <c r="R823" s="1863" t="s">
        <v>5896</v>
      </c>
      <c r="S823" s="1863" t="s">
        <v>5872</v>
      </c>
      <c r="T823" s="1829"/>
      <c r="U823" s="1853"/>
    </row>
    <row r="824" spans="1:22" ht="18" customHeight="1">
      <c r="A824" s="1855"/>
      <c r="B824" s="1855" t="s">
        <v>6783</v>
      </c>
      <c r="C824" s="1855">
        <v>1.2</v>
      </c>
      <c r="D824" s="1855" t="s">
        <v>154</v>
      </c>
      <c r="E824" s="1928">
        <v>200</v>
      </c>
      <c r="F824" s="1968" t="s">
        <v>55</v>
      </c>
      <c r="G824" s="1855" t="s">
        <v>31</v>
      </c>
      <c r="H824" s="1855" t="s">
        <v>41</v>
      </c>
      <c r="I824" s="1968" t="s">
        <v>55</v>
      </c>
      <c r="J824" s="1858" t="s">
        <v>5896</v>
      </c>
      <c r="K824" s="1956" t="s">
        <v>55</v>
      </c>
      <c r="L824" s="2006">
        <v>6194.69</v>
      </c>
      <c r="M824" s="1964">
        <v>3097.3449999999998</v>
      </c>
      <c r="N824" s="2004">
        <v>2020.1</v>
      </c>
      <c r="O824" s="1861" t="s">
        <v>6761</v>
      </c>
      <c r="P824" s="1838" t="s">
        <v>5899</v>
      </c>
      <c r="Q824" s="1861">
        <v>15034117366</v>
      </c>
      <c r="R824" s="1863" t="s">
        <v>5896</v>
      </c>
      <c r="S824" s="1863" t="s">
        <v>5872</v>
      </c>
      <c r="T824" s="1829"/>
      <c r="U824" s="1853"/>
    </row>
    <row r="825" spans="1:22" ht="18" customHeight="1">
      <c r="A825" s="1855"/>
      <c r="B825" s="1855" t="s">
        <v>6783</v>
      </c>
      <c r="C825" s="1855">
        <v>1.2</v>
      </c>
      <c r="D825" s="1855" t="s">
        <v>154</v>
      </c>
      <c r="E825" s="1855">
        <v>200</v>
      </c>
      <c r="F825" s="1968" t="s">
        <v>55</v>
      </c>
      <c r="G825" s="1855" t="s">
        <v>31</v>
      </c>
      <c r="H825" s="1855" t="s">
        <v>41</v>
      </c>
      <c r="I825" s="1968" t="s">
        <v>55</v>
      </c>
      <c r="J825" s="1858" t="s">
        <v>5896</v>
      </c>
      <c r="K825" s="1956" t="s">
        <v>55</v>
      </c>
      <c r="L825" s="2006">
        <v>6194.69</v>
      </c>
      <c r="M825" s="1964">
        <v>3097.3449999999998</v>
      </c>
      <c r="N825" s="2004">
        <v>2020.1</v>
      </c>
      <c r="O825" s="1861" t="s">
        <v>6761</v>
      </c>
      <c r="P825" s="1838" t="s">
        <v>5899</v>
      </c>
      <c r="Q825" s="1861">
        <v>15034117366</v>
      </c>
      <c r="R825" s="1863" t="s">
        <v>5896</v>
      </c>
      <c r="S825" s="1863" t="s">
        <v>5872</v>
      </c>
      <c r="T825" s="1829"/>
      <c r="U825" s="1853"/>
    </row>
    <row r="826" spans="1:22" s="1830" customFormat="1" ht="18" customHeight="1">
      <c r="A826" s="1855"/>
      <c r="B826" s="1836" t="s">
        <v>6800</v>
      </c>
      <c r="C826" s="1835" t="s">
        <v>6801</v>
      </c>
      <c r="D826" s="1952" t="s">
        <v>1354</v>
      </c>
      <c r="E826" s="1866">
        <v>8</v>
      </c>
      <c r="F826" s="1855"/>
      <c r="G826" s="1855" t="s">
        <v>31</v>
      </c>
      <c r="H826" s="1855" t="s">
        <v>32</v>
      </c>
      <c r="I826" s="1855"/>
      <c r="J826" s="1855"/>
      <c r="K826" s="1855" t="s">
        <v>6802</v>
      </c>
      <c r="L826" s="1927">
        <v>10796.46</v>
      </c>
      <c r="M826" s="1866">
        <v>4245.71</v>
      </c>
      <c r="N826" s="1984">
        <v>2019.1</v>
      </c>
      <c r="O826" s="1837" t="s">
        <v>5906</v>
      </c>
      <c r="P826" s="1837" t="s">
        <v>5903</v>
      </c>
      <c r="Q826" s="1868">
        <v>13485329413</v>
      </c>
      <c r="R826" s="1836" t="s">
        <v>5904</v>
      </c>
      <c r="S826" s="1836" t="s">
        <v>5872</v>
      </c>
      <c r="T826" s="1855"/>
      <c r="U826" s="1833"/>
      <c r="V826" s="2010"/>
    </row>
    <row r="827" spans="1:22" s="1830" customFormat="1" ht="18" customHeight="1">
      <c r="A827" s="1855"/>
      <c r="B827" s="1836" t="s">
        <v>2763</v>
      </c>
      <c r="C827" s="1835" t="s">
        <v>6803</v>
      </c>
      <c r="D827" s="1952" t="s">
        <v>154</v>
      </c>
      <c r="E827" s="1866">
        <v>4</v>
      </c>
      <c r="F827" s="1855"/>
      <c r="G827" s="1855" t="s">
        <v>31</v>
      </c>
      <c r="H827" s="1855" t="s">
        <v>32</v>
      </c>
      <c r="I827" s="1855"/>
      <c r="J827" s="1855"/>
      <c r="K827" s="1855" t="s">
        <v>6804</v>
      </c>
      <c r="L827" s="1927">
        <v>62135.92</v>
      </c>
      <c r="M827" s="1866">
        <v>37001.940360000001</v>
      </c>
      <c r="N827" s="1984">
        <v>2019.12</v>
      </c>
      <c r="O827" s="1837" t="s">
        <v>5906</v>
      </c>
      <c r="P827" s="1837" t="s">
        <v>5903</v>
      </c>
      <c r="Q827" s="1868">
        <v>13485329413</v>
      </c>
      <c r="R827" s="1836" t="s">
        <v>5904</v>
      </c>
      <c r="S827" s="1836" t="s">
        <v>5872</v>
      </c>
      <c r="T827" s="2011"/>
      <c r="U827" s="1833"/>
      <c r="V827" s="2010"/>
    </row>
    <row r="828" spans="1:22" s="1830" customFormat="1" ht="18" customHeight="1">
      <c r="A828" s="1855"/>
      <c r="B828" s="1836" t="s">
        <v>6596</v>
      </c>
      <c r="C828" s="1835" t="s">
        <v>6805</v>
      </c>
      <c r="D828" s="1952" t="s">
        <v>154</v>
      </c>
      <c r="E828" s="1866">
        <v>4</v>
      </c>
      <c r="F828" s="1855"/>
      <c r="G828" s="1855" t="s">
        <v>31</v>
      </c>
      <c r="H828" s="1855" t="s">
        <v>32</v>
      </c>
      <c r="I828" s="1855"/>
      <c r="J828" s="1855"/>
      <c r="K828" s="1855" t="s">
        <v>6804</v>
      </c>
      <c r="L828" s="1927">
        <v>114563.1</v>
      </c>
      <c r="M828" s="1866">
        <v>68222.326050000003</v>
      </c>
      <c r="N828" s="1984">
        <v>2019.12</v>
      </c>
      <c r="O828" s="1837" t="s">
        <v>5906</v>
      </c>
      <c r="P828" s="1837" t="s">
        <v>5903</v>
      </c>
      <c r="Q828" s="1868">
        <v>13485329413</v>
      </c>
      <c r="R828" s="1836" t="s">
        <v>5904</v>
      </c>
      <c r="S828" s="1836" t="s">
        <v>5872</v>
      </c>
      <c r="T828" s="2011"/>
      <c r="U828" s="1833"/>
      <c r="V828" s="2010"/>
    </row>
    <row r="829" spans="1:22" s="1830" customFormat="1" ht="18" customHeight="1">
      <c r="A829" s="1855"/>
      <c r="B829" s="1836" t="s">
        <v>6806</v>
      </c>
      <c r="C829" s="1835" t="s">
        <v>6807</v>
      </c>
      <c r="D829" s="1952" t="s">
        <v>161</v>
      </c>
      <c r="E829" s="1866">
        <v>603</v>
      </c>
      <c r="F829" s="1855"/>
      <c r="G829" s="1855" t="s">
        <v>31</v>
      </c>
      <c r="H829" s="1855" t="s">
        <v>32</v>
      </c>
      <c r="I829" s="1855"/>
      <c r="J829" s="1855"/>
      <c r="K829" s="1855" t="s">
        <v>6808</v>
      </c>
      <c r="L829" s="1927">
        <v>4413.96</v>
      </c>
      <c r="M829" s="1866">
        <v>843.06636000000003</v>
      </c>
      <c r="N829" s="1984">
        <v>2019.12</v>
      </c>
      <c r="O829" s="1837" t="s">
        <v>5906</v>
      </c>
      <c r="P829" s="1837" t="s">
        <v>5903</v>
      </c>
      <c r="Q829" s="1868">
        <v>13485329413</v>
      </c>
      <c r="R829" s="1836" t="s">
        <v>5904</v>
      </c>
      <c r="S829" s="1836" t="s">
        <v>5872</v>
      </c>
      <c r="T829" s="2011"/>
      <c r="U829" s="1833"/>
      <c r="V829" s="2010"/>
    </row>
    <row r="830" spans="1:22" s="1830" customFormat="1" ht="18" customHeight="1">
      <c r="A830" s="1855"/>
      <c r="B830" s="1836" t="s">
        <v>6806</v>
      </c>
      <c r="C830" s="1835" t="s">
        <v>6809</v>
      </c>
      <c r="D830" s="1952" t="s">
        <v>161</v>
      </c>
      <c r="E830" s="1866">
        <v>474</v>
      </c>
      <c r="F830" s="1855"/>
      <c r="G830" s="1855" t="s">
        <v>31</v>
      </c>
      <c r="H830" s="1855" t="s">
        <v>32</v>
      </c>
      <c r="I830" s="1855"/>
      <c r="J830" s="1855"/>
      <c r="K830" s="1855" t="s">
        <v>6808</v>
      </c>
      <c r="L830" s="1927">
        <v>4266</v>
      </c>
      <c r="M830" s="1866">
        <v>814.80600000000004</v>
      </c>
      <c r="N830" s="1984">
        <v>2019.12</v>
      </c>
      <c r="O830" s="1837" t="s">
        <v>5906</v>
      </c>
      <c r="P830" s="1837" t="s">
        <v>5903</v>
      </c>
      <c r="Q830" s="1868">
        <v>13485329413</v>
      </c>
      <c r="R830" s="1836" t="s">
        <v>5904</v>
      </c>
      <c r="S830" s="1836" t="s">
        <v>5872</v>
      </c>
      <c r="T830" s="2011"/>
      <c r="U830" s="1833"/>
      <c r="V830" s="2010"/>
    </row>
    <row r="831" spans="1:22" s="1830" customFormat="1" ht="18" customHeight="1">
      <c r="A831" s="1855"/>
      <c r="B831" s="1836" t="s">
        <v>6806</v>
      </c>
      <c r="C831" s="1835" t="s">
        <v>6810</v>
      </c>
      <c r="D831" s="1952" t="s">
        <v>161</v>
      </c>
      <c r="E831" s="1866">
        <v>220</v>
      </c>
      <c r="F831" s="1855"/>
      <c r="G831" s="1855" t="s">
        <v>31</v>
      </c>
      <c r="H831" s="1855" t="s">
        <v>32</v>
      </c>
      <c r="I831" s="1855"/>
      <c r="J831" s="1855"/>
      <c r="K831" s="1855" t="s">
        <v>6808</v>
      </c>
      <c r="L831" s="1927">
        <v>1854.6</v>
      </c>
      <c r="M831" s="1866">
        <v>354.22859999999997</v>
      </c>
      <c r="N831" s="1984">
        <v>2019.12</v>
      </c>
      <c r="O831" s="1837" t="s">
        <v>5906</v>
      </c>
      <c r="P831" s="1837" t="s">
        <v>5903</v>
      </c>
      <c r="Q831" s="1868">
        <v>13485329413</v>
      </c>
      <c r="R831" s="1836" t="s">
        <v>5904</v>
      </c>
      <c r="S831" s="1836" t="s">
        <v>5872</v>
      </c>
      <c r="T831" s="2011"/>
      <c r="U831" s="1833"/>
      <c r="V831" s="2010"/>
    </row>
    <row r="832" spans="1:22" s="1830" customFormat="1" ht="18" customHeight="1">
      <c r="A832" s="1855"/>
      <c r="B832" s="1836" t="s">
        <v>1363</v>
      </c>
      <c r="C832" s="1952" t="s">
        <v>6811</v>
      </c>
      <c r="D832" s="1952" t="s">
        <v>1354</v>
      </c>
      <c r="E832" s="1866">
        <v>9</v>
      </c>
      <c r="F832" s="1855"/>
      <c r="G832" s="1855" t="s">
        <v>31</v>
      </c>
      <c r="H832" s="1855" t="s">
        <v>32</v>
      </c>
      <c r="I832" s="1855"/>
      <c r="J832" s="1855"/>
      <c r="K832" s="1855" t="s">
        <v>6808</v>
      </c>
      <c r="L832" s="1927">
        <v>1489.68</v>
      </c>
      <c r="M832" s="1866">
        <v>284.52888000000002</v>
      </c>
      <c r="N832" s="1984">
        <v>2019.12</v>
      </c>
      <c r="O832" s="1837" t="s">
        <v>5906</v>
      </c>
      <c r="P832" s="1837" t="s">
        <v>5903</v>
      </c>
      <c r="Q832" s="1868">
        <v>13485329413</v>
      </c>
      <c r="R832" s="1836" t="s">
        <v>5904</v>
      </c>
      <c r="S832" s="1836" t="s">
        <v>5872</v>
      </c>
      <c r="T832" s="2011"/>
      <c r="U832" s="1833"/>
      <c r="V832" s="2010"/>
    </row>
    <row r="833" spans="1:22" s="1830" customFormat="1" ht="18" customHeight="1">
      <c r="A833" s="1855"/>
      <c r="B833" s="1931" t="s">
        <v>6812</v>
      </c>
      <c r="C833" s="1952" t="s">
        <v>6813</v>
      </c>
      <c r="D833" s="1931" t="s">
        <v>65</v>
      </c>
      <c r="E833" s="1866">
        <v>640</v>
      </c>
      <c r="F833" s="1855"/>
      <c r="G833" s="1855" t="s">
        <v>31</v>
      </c>
      <c r="H833" s="1855" t="s">
        <v>32</v>
      </c>
      <c r="I833" s="1855"/>
      <c r="J833" s="1855"/>
      <c r="K833" s="1855" t="s">
        <v>6814</v>
      </c>
      <c r="L833" s="1927">
        <v>93451.33</v>
      </c>
      <c r="M833" s="1866">
        <v>55650.267014999998</v>
      </c>
      <c r="N833" s="1984">
        <v>2020.01</v>
      </c>
      <c r="O833" s="1837" t="s">
        <v>5906</v>
      </c>
      <c r="P833" s="1837" t="s">
        <v>5903</v>
      </c>
      <c r="Q833" s="1868">
        <v>13485329413</v>
      </c>
      <c r="R833" s="1836" t="s">
        <v>5904</v>
      </c>
      <c r="S833" s="1836" t="s">
        <v>5872</v>
      </c>
      <c r="T833" s="2011"/>
      <c r="U833" s="1833"/>
      <c r="V833" s="2010"/>
    </row>
    <row r="834" spans="1:22" s="1830" customFormat="1" ht="18" customHeight="1">
      <c r="A834" s="1855"/>
      <c r="B834" s="1836" t="s">
        <v>6815</v>
      </c>
      <c r="C834" s="1836" t="s">
        <v>6816</v>
      </c>
      <c r="D834" s="1836" t="s">
        <v>65</v>
      </c>
      <c r="E834" s="1866">
        <v>15</v>
      </c>
      <c r="F834" s="1855"/>
      <c r="G834" s="1855" t="s">
        <v>31</v>
      </c>
      <c r="H834" s="1855" t="s">
        <v>32</v>
      </c>
      <c r="I834" s="1855"/>
      <c r="J834" s="1855"/>
      <c r="K834" s="1855" t="s">
        <v>6814</v>
      </c>
      <c r="L834" s="1927">
        <v>32522.12</v>
      </c>
      <c r="M834" s="1866">
        <v>19366.922460000002</v>
      </c>
      <c r="N834" s="1984">
        <v>2020.01</v>
      </c>
      <c r="O834" s="1837" t="s">
        <v>5906</v>
      </c>
      <c r="P834" s="1837" t="s">
        <v>5903</v>
      </c>
      <c r="Q834" s="1868">
        <v>13485329413</v>
      </c>
      <c r="R834" s="1836" t="s">
        <v>5904</v>
      </c>
      <c r="S834" s="1836" t="s">
        <v>5872</v>
      </c>
      <c r="T834" s="2011"/>
      <c r="U834" s="1833"/>
      <c r="V834" s="2010"/>
    </row>
    <row r="835" spans="1:22" s="1830" customFormat="1" ht="18" customHeight="1">
      <c r="A835" s="1855"/>
      <c r="B835" s="1836" t="s">
        <v>6815</v>
      </c>
      <c r="C835" s="1836" t="s">
        <v>6817</v>
      </c>
      <c r="D835" s="1836" t="s">
        <v>65</v>
      </c>
      <c r="E835" s="1866">
        <v>6</v>
      </c>
      <c r="F835" s="1855"/>
      <c r="G835" s="1855" t="s">
        <v>31</v>
      </c>
      <c r="H835" s="1855" t="s">
        <v>32</v>
      </c>
      <c r="I835" s="1855"/>
      <c r="J835" s="1855"/>
      <c r="K835" s="1855" t="s">
        <v>6814</v>
      </c>
      <c r="L835" s="1927">
        <v>13008.85</v>
      </c>
      <c r="M835" s="1866">
        <v>7746.7701749999997</v>
      </c>
      <c r="N835" s="1984">
        <v>2020.01</v>
      </c>
      <c r="O835" s="1837" t="s">
        <v>5906</v>
      </c>
      <c r="P835" s="1837" t="s">
        <v>5903</v>
      </c>
      <c r="Q835" s="1868">
        <v>13485329413</v>
      </c>
      <c r="R835" s="1836" t="s">
        <v>5904</v>
      </c>
      <c r="S835" s="1836" t="s">
        <v>5872</v>
      </c>
      <c r="T835" s="2011"/>
      <c r="U835" s="1833"/>
      <c r="V835" s="2010"/>
    </row>
    <row r="836" spans="1:22" s="1830" customFormat="1" ht="18" customHeight="1">
      <c r="A836" s="1855"/>
      <c r="B836" s="1836" t="s">
        <v>6812</v>
      </c>
      <c r="C836" s="1836" t="s">
        <v>6818</v>
      </c>
      <c r="D836" s="1836" t="s">
        <v>65</v>
      </c>
      <c r="E836" s="1866">
        <v>20</v>
      </c>
      <c r="F836" s="1855"/>
      <c r="G836" s="1855" t="s">
        <v>31</v>
      </c>
      <c r="H836" s="1855" t="s">
        <v>32</v>
      </c>
      <c r="I836" s="1855"/>
      <c r="J836" s="1855"/>
      <c r="K836" s="1855" t="s">
        <v>6814</v>
      </c>
      <c r="L836" s="1927">
        <v>2212.39</v>
      </c>
      <c r="M836" s="1866">
        <v>1317.478245</v>
      </c>
      <c r="N836" s="1984">
        <v>2020.01</v>
      </c>
      <c r="O836" s="1837" t="s">
        <v>5906</v>
      </c>
      <c r="P836" s="1837" t="s">
        <v>5903</v>
      </c>
      <c r="Q836" s="1868">
        <v>13485329413</v>
      </c>
      <c r="R836" s="1836" t="s">
        <v>5904</v>
      </c>
      <c r="S836" s="1836" t="s">
        <v>5872</v>
      </c>
      <c r="T836" s="2011"/>
      <c r="U836" s="1833"/>
      <c r="V836" s="2010"/>
    </row>
    <row r="837" spans="1:22" s="1830" customFormat="1" ht="18" customHeight="1">
      <c r="A837" s="1855"/>
      <c r="B837" s="1836" t="s">
        <v>6812</v>
      </c>
      <c r="C837" s="1836" t="s">
        <v>6819</v>
      </c>
      <c r="D837" s="1836" t="s">
        <v>65</v>
      </c>
      <c r="E837" s="1866">
        <v>16</v>
      </c>
      <c r="F837" s="1855"/>
      <c r="G837" s="1855" t="s">
        <v>31</v>
      </c>
      <c r="H837" s="1855" t="s">
        <v>32</v>
      </c>
      <c r="I837" s="1855"/>
      <c r="J837" s="1855"/>
      <c r="K837" s="1855" t="s">
        <v>6814</v>
      </c>
      <c r="L837" s="1927">
        <v>2336.2800000000002</v>
      </c>
      <c r="M837" s="1866">
        <v>1391.2547400000001</v>
      </c>
      <c r="N837" s="1984">
        <v>2020.01</v>
      </c>
      <c r="O837" s="1837" t="s">
        <v>5906</v>
      </c>
      <c r="P837" s="1837" t="s">
        <v>5903</v>
      </c>
      <c r="Q837" s="1868">
        <v>13485329413</v>
      </c>
      <c r="R837" s="1836" t="s">
        <v>5904</v>
      </c>
      <c r="S837" s="1836" t="s">
        <v>5872</v>
      </c>
      <c r="T837" s="2011"/>
      <c r="U837" s="1833"/>
      <c r="V837" s="2010"/>
    </row>
    <row r="838" spans="1:22" s="1830" customFormat="1" ht="18" customHeight="1">
      <c r="A838" s="1855"/>
      <c r="B838" s="1836" t="s">
        <v>6812</v>
      </c>
      <c r="C838" s="1836" t="s">
        <v>6820</v>
      </c>
      <c r="D838" s="1836" t="s">
        <v>65</v>
      </c>
      <c r="E838" s="1866">
        <v>2</v>
      </c>
      <c r="F838" s="1855"/>
      <c r="G838" s="1855" t="s">
        <v>31</v>
      </c>
      <c r="H838" s="1855" t="s">
        <v>32</v>
      </c>
      <c r="I838" s="1855"/>
      <c r="J838" s="1855"/>
      <c r="K838" s="1855" t="s">
        <v>6814</v>
      </c>
      <c r="L838" s="1927">
        <v>221.24</v>
      </c>
      <c r="M838" s="1866">
        <v>131.74842000000001</v>
      </c>
      <c r="N838" s="1984">
        <v>2020.01</v>
      </c>
      <c r="O838" s="1837" t="s">
        <v>5906</v>
      </c>
      <c r="P838" s="1837" t="s">
        <v>5903</v>
      </c>
      <c r="Q838" s="1868">
        <v>13485329413</v>
      </c>
      <c r="R838" s="1836" t="s">
        <v>5904</v>
      </c>
      <c r="S838" s="1836" t="s">
        <v>5872</v>
      </c>
      <c r="T838" s="2011"/>
      <c r="U838" s="1833"/>
      <c r="V838" s="2010"/>
    </row>
    <row r="839" spans="1:22" s="1830" customFormat="1" ht="18" customHeight="1">
      <c r="A839" s="1855"/>
      <c r="B839" s="1836" t="s">
        <v>6821</v>
      </c>
      <c r="C839" s="1836" t="s">
        <v>955</v>
      </c>
      <c r="D839" s="1836" t="s">
        <v>494</v>
      </c>
      <c r="E839" s="1866">
        <v>60</v>
      </c>
      <c r="F839" s="1855"/>
      <c r="G839" s="1855" t="s">
        <v>31</v>
      </c>
      <c r="H839" s="1855" t="s">
        <v>32</v>
      </c>
      <c r="I839" s="1855"/>
      <c r="J839" s="1855"/>
      <c r="K839" s="1855" t="s">
        <v>6814</v>
      </c>
      <c r="L839" s="1927">
        <v>2070.8000000000002</v>
      </c>
      <c r="M839" s="1866">
        <v>1233.1614</v>
      </c>
      <c r="N839" s="1984">
        <v>2020.01</v>
      </c>
      <c r="O839" s="1837" t="s">
        <v>5906</v>
      </c>
      <c r="P839" s="1837" t="s">
        <v>5903</v>
      </c>
      <c r="Q839" s="1868">
        <v>13485329413</v>
      </c>
      <c r="R839" s="1836" t="s">
        <v>5904</v>
      </c>
      <c r="S839" s="1836" t="s">
        <v>5872</v>
      </c>
      <c r="T839" s="2011"/>
      <c r="U839" s="1833"/>
      <c r="V839" s="2010"/>
    </row>
    <row r="840" spans="1:22" s="1830" customFormat="1" ht="18" customHeight="1">
      <c r="A840" s="1855"/>
      <c r="B840" s="1836" t="s">
        <v>6822</v>
      </c>
      <c r="C840" s="1931" t="s">
        <v>955</v>
      </c>
      <c r="D840" s="1931" t="s">
        <v>575</v>
      </c>
      <c r="E840" s="1866">
        <v>60</v>
      </c>
      <c r="F840" s="1855"/>
      <c r="G840" s="1855" t="s">
        <v>31</v>
      </c>
      <c r="H840" s="1855" t="s">
        <v>32</v>
      </c>
      <c r="I840" s="1855"/>
      <c r="J840" s="1855"/>
      <c r="K840" s="1855" t="s">
        <v>6814</v>
      </c>
      <c r="L840" s="1927">
        <v>371.68</v>
      </c>
      <c r="M840" s="1866">
        <v>221.33544000000001</v>
      </c>
      <c r="N840" s="1984">
        <v>2020.01</v>
      </c>
      <c r="O840" s="1837" t="s">
        <v>5906</v>
      </c>
      <c r="P840" s="1837" t="s">
        <v>5903</v>
      </c>
      <c r="Q840" s="1868">
        <v>13485329413</v>
      </c>
      <c r="R840" s="1836" t="s">
        <v>5904</v>
      </c>
      <c r="S840" s="1836" t="s">
        <v>5872</v>
      </c>
      <c r="T840" s="2011"/>
      <c r="U840" s="1833"/>
      <c r="V840" s="2010"/>
    </row>
    <row r="841" spans="1:22" s="1830" customFormat="1" ht="18" customHeight="1">
      <c r="A841" s="1855"/>
      <c r="B841" s="1836" t="s">
        <v>6823</v>
      </c>
      <c r="C841" s="1931"/>
      <c r="D841" s="1931" t="s">
        <v>1354</v>
      </c>
      <c r="E841" s="1866">
        <v>2</v>
      </c>
      <c r="F841" s="1855"/>
      <c r="G841" s="1855" t="s">
        <v>31</v>
      </c>
      <c r="H841" s="1855" t="s">
        <v>32</v>
      </c>
      <c r="I841" s="1855"/>
      <c r="J841" s="1855"/>
      <c r="K841" s="1855" t="s">
        <v>6602</v>
      </c>
      <c r="L841" s="1927">
        <v>28150.44</v>
      </c>
      <c r="M841" s="1866">
        <v>12208.845828</v>
      </c>
      <c r="N841" s="1984">
        <v>2020.01</v>
      </c>
      <c r="O841" s="1837" t="s">
        <v>5906</v>
      </c>
      <c r="P841" s="1837" t="s">
        <v>5903</v>
      </c>
      <c r="Q841" s="1868">
        <v>13485329413</v>
      </c>
      <c r="R841" s="1836" t="s">
        <v>5904</v>
      </c>
      <c r="S841" s="1836" t="s">
        <v>5872</v>
      </c>
      <c r="T841" s="2011"/>
      <c r="U841" s="1833"/>
      <c r="V841" s="2010"/>
    </row>
    <row r="842" spans="1:22" s="1830" customFormat="1" ht="18" customHeight="1">
      <c r="A842" s="1855"/>
      <c r="B842" s="1836" t="s">
        <v>1525</v>
      </c>
      <c r="C842" s="1931"/>
      <c r="D842" s="1931" t="s">
        <v>1354</v>
      </c>
      <c r="E842" s="1866">
        <v>8</v>
      </c>
      <c r="F842" s="1855"/>
      <c r="G842" s="1855" t="s">
        <v>31</v>
      </c>
      <c r="H842" s="1855" t="s">
        <v>32</v>
      </c>
      <c r="I842" s="1855"/>
      <c r="J842" s="1855"/>
      <c r="K842" s="1855" t="s">
        <v>6602</v>
      </c>
      <c r="L842" s="1927">
        <v>77203.539999999994</v>
      </c>
      <c r="M842" s="1866">
        <v>33483.175298000002</v>
      </c>
      <c r="N842" s="1984">
        <v>2020.01</v>
      </c>
      <c r="O842" s="1837" t="s">
        <v>5906</v>
      </c>
      <c r="P842" s="1837" t="s">
        <v>5903</v>
      </c>
      <c r="Q842" s="1868">
        <v>13485329413</v>
      </c>
      <c r="R842" s="1836" t="s">
        <v>5904</v>
      </c>
      <c r="S842" s="1836" t="s">
        <v>5872</v>
      </c>
      <c r="T842" s="2011"/>
      <c r="U842" s="1833"/>
      <c r="V842" s="2010"/>
    </row>
    <row r="843" spans="1:22" s="1830" customFormat="1" ht="18" customHeight="1">
      <c r="A843" s="1855"/>
      <c r="B843" s="1836" t="s">
        <v>1530</v>
      </c>
      <c r="C843" s="1931" t="s">
        <v>6824</v>
      </c>
      <c r="D843" s="1931" t="s">
        <v>1354</v>
      </c>
      <c r="E843" s="1866">
        <v>31</v>
      </c>
      <c r="F843" s="1855"/>
      <c r="G843" s="1855" t="s">
        <v>31</v>
      </c>
      <c r="H843" s="1855" t="s">
        <v>32</v>
      </c>
      <c r="I843" s="1855"/>
      <c r="J843" s="1855"/>
      <c r="K843" s="1855" t="s">
        <v>6602</v>
      </c>
      <c r="L843" s="1927">
        <v>194531.86</v>
      </c>
      <c r="M843" s="1866">
        <v>84368.467682000002</v>
      </c>
      <c r="N843" s="1984">
        <v>2020.01</v>
      </c>
      <c r="O843" s="1837" t="s">
        <v>5906</v>
      </c>
      <c r="P843" s="1837" t="s">
        <v>5903</v>
      </c>
      <c r="Q843" s="1868">
        <v>13485329413</v>
      </c>
      <c r="R843" s="1836" t="s">
        <v>5904</v>
      </c>
      <c r="S843" s="1836" t="s">
        <v>5872</v>
      </c>
      <c r="T843" s="2011"/>
      <c r="U843" s="1833"/>
      <c r="V843" s="2010"/>
    </row>
    <row r="844" spans="1:22" s="1830" customFormat="1" ht="18" customHeight="1">
      <c r="A844" s="1855"/>
      <c r="B844" s="1836" t="s">
        <v>3263</v>
      </c>
      <c r="C844" s="1931"/>
      <c r="D844" s="1931" t="s">
        <v>1354</v>
      </c>
      <c r="E844" s="1866">
        <v>14</v>
      </c>
      <c r="F844" s="1855"/>
      <c r="G844" s="1855" t="s">
        <v>31</v>
      </c>
      <c r="H844" s="1855" t="s">
        <v>32</v>
      </c>
      <c r="I844" s="1855"/>
      <c r="J844" s="1855"/>
      <c r="K844" s="1855" t="s">
        <v>6602</v>
      </c>
      <c r="L844" s="1927">
        <v>12867.86</v>
      </c>
      <c r="M844" s="1866">
        <v>5580.7908820000002</v>
      </c>
      <c r="N844" s="1984">
        <v>2020.01</v>
      </c>
      <c r="O844" s="1837" t="s">
        <v>5906</v>
      </c>
      <c r="P844" s="1837" t="s">
        <v>5903</v>
      </c>
      <c r="Q844" s="1868">
        <v>13485329413</v>
      </c>
      <c r="R844" s="1836" t="s">
        <v>5904</v>
      </c>
      <c r="S844" s="1836" t="s">
        <v>5872</v>
      </c>
      <c r="T844" s="2011"/>
      <c r="U844" s="1833"/>
      <c r="V844" s="2010"/>
    </row>
    <row r="845" spans="1:22" s="1830" customFormat="1" ht="18" customHeight="1">
      <c r="A845" s="1855"/>
      <c r="B845" s="1863" t="s">
        <v>6825</v>
      </c>
      <c r="C845" s="1855" t="s">
        <v>6136</v>
      </c>
      <c r="D845" s="1855" t="s">
        <v>154</v>
      </c>
      <c r="E845" s="1855">
        <v>1</v>
      </c>
      <c r="F845" s="1855"/>
      <c r="G845" s="1855" t="s">
        <v>31</v>
      </c>
      <c r="H845" s="1855" t="s">
        <v>32</v>
      </c>
      <c r="I845" s="1855"/>
      <c r="J845" s="1855"/>
      <c r="K845" s="1855" t="s">
        <v>5973</v>
      </c>
      <c r="L845" s="1927">
        <v>19500</v>
      </c>
      <c r="M845" s="1866">
        <v>11612.25</v>
      </c>
      <c r="N845" s="1984">
        <v>2020.03</v>
      </c>
      <c r="O845" s="1837" t="s">
        <v>5906</v>
      </c>
      <c r="P845" s="1837" t="s">
        <v>5903</v>
      </c>
      <c r="Q845" s="1868">
        <v>13485329413</v>
      </c>
      <c r="R845" s="1836" t="s">
        <v>5904</v>
      </c>
      <c r="S845" s="1836" t="s">
        <v>5872</v>
      </c>
      <c r="T845" s="2011"/>
      <c r="U845" s="1833"/>
      <c r="V845" s="2010"/>
    </row>
    <row r="846" spans="1:22" s="1830" customFormat="1" ht="18" customHeight="1">
      <c r="A846" s="1855"/>
      <c r="B846" s="1863" t="s">
        <v>6826</v>
      </c>
      <c r="C846" s="1941" t="s">
        <v>6827</v>
      </c>
      <c r="D846" s="1855" t="s">
        <v>65</v>
      </c>
      <c r="E846" s="1855">
        <v>1</v>
      </c>
      <c r="F846" s="1855"/>
      <c r="G846" s="1855" t="s">
        <v>31</v>
      </c>
      <c r="H846" s="1855" t="s">
        <v>32</v>
      </c>
      <c r="I846" s="1855"/>
      <c r="J846" s="1855"/>
      <c r="K846" s="1855" t="s">
        <v>5973</v>
      </c>
      <c r="L846" s="1927">
        <v>31400</v>
      </c>
      <c r="M846" s="1866">
        <v>18698.7</v>
      </c>
      <c r="N846" s="1984">
        <v>2020.03</v>
      </c>
      <c r="O846" s="1837" t="s">
        <v>5906</v>
      </c>
      <c r="P846" s="1837" t="s">
        <v>5903</v>
      </c>
      <c r="Q846" s="1868">
        <v>13485329413</v>
      </c>
      <c r="R846" s="1836" t="s">
        <v>5904</v>
      </c>
      <c r="S846" s="1836" t="s">
        <v>5872</v>
      </c>
      <c r="T846" s="2011"/>
      <c r="U846" s="1833"/>
      <c r="V846" s="2010"/>
    </row>
    <row r="847" spans="1:22" s="1830" customFormat="1" ht="18" customHeight="1">
      <c r="A847" s="1855"/>
      <c r="B847" s="1863" t="s">
        <v>6828</v>
      </c>
      <c r="C847" s="1855"/>
      <c r="D847" s="1855" t="s">
        <v>65</v>
      </c>
      <c r="E847" s="1855">
        <v>1</v>
      </c>
      <c r="F847" s="1855"/>
      <c r="G847" s="1855" t="s">
        <v>31</v>
      </c>
      <c r="H847" s="1855" t="s">
        <v>32</v>
      </c>
      <c r="I847" s="1855"/>
      <c r="J847" s="1855"/>
      <c r="K847" s="1855" t="s">
        <v>5973</v>
      </c>
      <c r="L847" s="1927">
        <v>12050</v>
      </c>
      <c r="M847" s="1866">
        <v>7175.7749999999996</v>
      </c>
      <c r="N847" s="1984">
        <v>2020.03</v>
      </c>
      <c r="O847" s="1837" t="s">
        <v>5906</v>
      </c>
      <c r="P847" s="1837" t="s">
        <v>5903</v>
      </c>
      <c r="Q847" s="1868">
        <v>13485329413</v>
      </c>
      <c r="R847" s="1836" t="s">
        <v>5904</v>
      </c>
      <c r="S847" s="1836" t="s">
        <v>5872</v>
      </c>
      <c r="T847" s="2011"/>
      <c r="U847" s="1833"/>
      <c r="V847" s="2010"/>
    </row>
    <row r="848" spans="1:22" s="1830" customFormat="1" ht="18" customHeight="1">
      <c r="A848" s="1855"/>
      <c r="B848" s="2012" t="s">
        <v>1363</v>
      </c>
      <c r="C848" s="2012" t="s">
        <v>6829</v>
      </c>
      <c r="D848" s="2012" t="s">
        <v>1354</v>
      </c>
      <c r="E848" s="2013">
        <v>7</v>
      </c>
      <c r="F848" s="1855"/>
      <c r="G848" s="1855" t="s">
        <v>31</v>
      </c>
      <c r="H848" s="1855" t="s">
        <v>32</v>
      </c>
      <c r="I848" s="1855"/>
      <c r="J848" s="1855"/>
      <c r="K848" s="1855" t="s">
        <v>6830</v>
      </c>
      <c r="L848" s="1927">
        <v>32961.949999999997</v>
      </c>
      <c r="M848" s="1866">
        <v>14295.60176</v>
      </c>
      <c r="N848" s="1984">
        <v>2020.12</v>
      </c>
      <c r="O848" s="1837" t="s">
        <v>5906</v>
      </c>
      <c r="P848" s="1837" t="s">
        <v>5903</v>
      </c>
      <c r="Q848" s="1868">
        <v>13485329413</v>
      </c>
      <c r="R848" s="1836" t="s">
        <v>5904</v>
      </c>
      <c r="S848" s="1836" t="s">
        <v>5872</v>
      </c>
      <c r="T848" s="2011"/>
      <c r="U848" s="1833"/>
      <c r="V848" s="2010"/>
    </row>
    <row r="849" spans="1:22" s="1830" customFormat="1" ht="18" customHeight="1">
      <c r="A849" s="1855"/>
      <c r="B849" s="2012" t="s">
        <v>1363</v>
      </c>
      <c r="C849" s="2012" t="s">
        <v>6831</v>
      </c>
      <c r="D849" s="2012" t="s">
        <v>1354</v>
      </c>
      <c r="E849" s="2013">
        <v>4</v>
      </c>
      <c r="F849" s="1855"/>
      <c r="G849" s="1855" t="s">
        <v>31</v>
      </c>
      <c r="H849" s="1855" t="s">
        <v>32</v>
      </c>
      <c r="I849" s="1855"/>
      <c r="J849" s="1855"/>
      <c r="K849" s="1855" t="s">
        <v>6830</v>
      </c>
      <c r="L849" s="1927">
        <v>14584.07</v>
      </c>
      <c r="M849" s="1866">
        <v>6325.1103499999999</v>
      </c>
      <c r="N849" s="1984">
        <v>2020.12</v>
      </c>
      <c r="O849" s="1837" t="s">
        <v>5906</v>
      </c>
      <c r="P849" s="1837" t="s">
        <v>5903</v>
      </c>
      <c r="Q849" s="1868">
        <v>13485329413</v>
      </c>
      <c r="R849" s="1836" t="s">
        <v>5904</v>
      </c>
      <c r="S849" s="1836" t="s">
        <v>5872</v>
      </c>
      <c r="T849" s="2011"/>
      <c r="U849" s="1833"/>
      <c r="V849" s="2010"/>
    </row>
    <row r="850" spans="1:22" s="1830" customFormat="1" ht="18" customHeight="1">
      <c r="A850" s="1855"/>
      <c r="B850" s="2012" t="s">
        <v>1363</v>
      </c>
      <c r="C850" s="2012" t="s">
        <v>6832</v>
      </c>
      <c r="D850" s="2012" t="s">
        <v>1354</v>
      </c>
      <c r="E850" s="2013">
        <v>1</v>
      </c>
      <c r="F850" s="1855"/>
      <c r="G850" s="1855" t="s">
        <v>31</v>
      </c>
      <c r="H850" s="1855" t="s">
        <v>32</v>
      </c>
      <c r="I850" s="1855"/>
      <c r="J850" s="1855"/>
      <c r="K850" s="1855" t="s">
        <v>6830</v>
      </c>
      <c r="L850" s="1927">
        <v>1908.85</v>
      </c>
      <c r="M850" s="1866">
        <v>827.872290000004</v>
      </c>
      <c r="N850" s="1984">
        <v>2020.12</v>
      </c>
      <c r="O850" s="1837" t="s">
        <v>5906</v>
      </c>
      <c r="P850" s="1837" t="s">
        <v>5903</v>
      </c>
      <c r="Q850" s="1868">
        <v>13485329413</v>
      </c>
      <c r="R850" s="1836" t="s">
        <v>5904</v>
      </c>
      <c r="S850" s="1836" t="s">
        <v>5872</v>
      </c>
      <c r="T850" s="2011"/>
      <c r="U850" s="1833"/>
      <c r="V850" s="2010"/>
    </row>
    <row r="851" spans="1:22" s="1830" customFormat="1" ht="18" customHeight="1">
      <c r="A851" s="1855"/>
      <c r="B851" s="2012" t="s">
        <v>1363</v>
      </c>
      <c r="C851" s="2012" t="s">
        <v>6833</v>
      </c>
      <c r="D851" s="2012" t="s">
        <v>1354</v>
      </c>
      <c r="E851" s="2013">
        <v>7</v>
      </c>
      <c r="F851" s="1855"/>
      <c r="G851" s="1855" t="s">
        <v>31</v>
      </c>
      <c r="H851" s="1855" t="s">
        <v>32</v>
      </c>
      <c r="I851" s="1855"/>
      <c r="J851" s="1855"/>
      <c r="K851" s="1855" t="s">
        <v>6830</v>
      </c>
      <c r="L851" s="1927">
        <v>21433.63</v>
      </c>
      <c r="M851" s="1866">
        <v>9295.7661399999997</v>
      </c>
      <c r="N851" s="1984">
        <v>2020.12</v>
      </c>
      <c r="O851" s="1837" t="s">
        <v>5906</v>
      </c>
      <c r="P851" s="1837" t="s">
        <v>5903</v>
      </c>
      <c r="Q851" s="1868">
        <v>13485329413</v>
      </c>
      <c r="R851" s="1836" t="s">
        <v>5904</v>
      </c>
      <c r="S851" s="1836" t="s">
        <v>5872</v>
      </c>
      <c r="T851" s="2011"/>
      <c r="U851" s="1833"/>
      <c r="V851" s="2010"/>
    </row>
    <row r="852" spans="1:22" s="1830" customFormat="1" ht="18" customHeight="1">
      <c r="A852" s="1855"/>
      <c r="B852" s="2012" t="s">
        <v>1363</v>
      </c>
      <c r="C852" s="2012" t="s">
        <v>6833</v>
      </c>
      <c r="D852" s="2012" t="s">
        <v>1354</v>
      </c>
      <c r="E852" s="2013">
        <v>3</v>
      </c>
      <c r="F852" s="1855"/>
      <c r="G852" s="1855" t="s">
        <v>31</v>
      </c>
      <c r="H852" s="1855" t="s">
        <v>32</v>
      </c>
      <c r="I852" s="1855"/>
      <c r="J852" s="1855"/>
      <c r="K852" s="1855" t="s">
        <v>6830</v>
      </c>
      <c r="L852" s="1927">
        <v>3703.54</v>
      </c>
      <c r="M852" s="1866">
        <v>1606.2236800000001</v>
      </c>
      <c r="N852" s="1984">
        <v>2020.12</v>
      </c>
      <c r="O852" s="1837" t="s">
        <v>5906</v>
      </c>
      <c r="P852" s="1837" t="s">
        <v>5903</v>
      </c>
      <c r="Q852" s="1868">
        <v>13485329413</v>
      </c>
      <c r="R852" s="1836" t="s">
        <v>5904</v>
      </c>
      <c r="S852" s="1836" t="s">
        <v>5872</v>
      </c>
      <c r="T852" s="2011"/>
      <c r="U852" s="1833"/>
      <c r="V852" s="2010"/>
    </row>
    <row r="853" spans="1:22" s="1830" customFormat="1" ht="18" customHeight="1">
      <c r="A853" s="1855"/>
      <c r="B853" s="2012" t="s">
        <v>1363</v>
      </c>
      <c r="C853" s="2012" t="s">
        <v>6834</v>
      </c>
      <c r="D853" s="2012" t="s">
        <v>1354</v>
      </c>
      <c r="E853" s="2013">
        <v>7</v>
      </c>
      <c r="F853" s="1855"/>
      <c r="G853" s="1855" t="s">
        <v>31</v>
      </c>
      <c r="H853" s="1855" t="s">
        <v>32</v>
      </c>
      <c r="I853" s="1855"/>
      <c r="J853" s="1855"/>
      <c r="K853" s="1855" t="s">
        <v>6830</v>
      </c>
      <c r="L853" s="1927">
        <v>22610.62</v>
      </c>
      <c r="M853" s="1866">
        <v>9806.2291299999997</v>
      </c>
      <c r="N853" s="1984">
        <v>2020.12</v>
      </c>
      <c r="O853" s="1837" t="s">
        <v>5906</v>
      </c>
      <c r="P853" s="1837" t="s">
        <v>5903</v>
      </c>
      <c r="Q853" s="1868">
        <v>13485329413</v>
      </c>
      <c r="R853" s="1836" t="s">
        <v>5904</v>
      </c>
      <c r="S853" s="1836" t="s">
        <v>5872</v>
      </c>
      <c r="T853" s="2011"/>
      <c r="U853" s="1833"/>
      <c r="V853" s="2010"/>
    </row>
    <row r="854" spans="1:22" s="1830" customFormat="1" ht="18" customHeight="1">
      <c r="A854" s="1855"/>
      <c r="B854" s="2012" t="s">
        <v>1363</v>
      </c>
      <c r="C854" s="2012" t="s">
        <v>6835</v>
      </c>
      <c r="D854" s="2012" t="s">
        <v>1354</v>
      </c>
      <c r="E854" s="2013">
        <v>28</v>
      </c>
      <c r="F854" s="1855"/>
      <c r="G854" s="1855" t="s">
        <v>31</v>
      </c>
      <c r="H854" s="1855" t="s">
        <v>32</v>
      </c>
      <c r="I854" s="1855"/>
      <c r="J854" s="1855"/>
      <c r="K854" s="1855" t="s">
        <v>6830</v>
      </c>
      <c r="L854" s="1927">
        <v>156725.66</v>
      </c>
      <c r="M854" s="1866">
        <v>67971.920360000004</v>
      </c>
      <c r="N854" s="1984">
        <v>2020.12</v>
      </c>
      <c r="O854" s="1837" t="s">
        <v>5906</v>
      </c>
      <c r="P854" s="1837" t="s">
        <v>5903</v>
      </c>
      <c r="Q854" s="1868">
        <v>13485329413</v>
      </c>
      <c r="R854" s="1836" t="s">
        <v>5904</v>
      </c>
      <c r="S854" s="1836" t="s">
        <v>5872</v>
      </c>
      <c r="T854" s="2011"/>
      <c r="U854" s="1833"/>
      <c r="V854" s="2010"/>
    </row>
    <row r="855" spans="1:22" s="1830" customFormat="1" ht="18" customHeight="1">
      <c r="A855" s="1855"/>
      <c r="B855" s="2014" t="s">
        <v>6836</v>
      </c>
      <c r="C855" s="2014" t="s">
        <v>6837</v>
      </c>
      <c r="D855" s="2014" t="s">
        <v>65</v>
      </c>
      <c r="E855" s="2014">
        <v>7</v>
      </c>
      <c r="F855" s="1855"/>
      <c r="G855" s="1855" t="s">
        <v>31</v>
      </c>
      <c r="H855" s="1855" t="s">
        <v>32</v>
      </c>
      <c r="I855" s="1855"/>
      <c r="J855" s="1855"/>
      <c r="K855" s="1855" t="s">
        <v>6838</v>
      </c>
      <c r="L855" s="1927">
        <v>86990.25</v>
      </c>
      <c r="M855" s="1866">
        <v>51802.697919999999</v>
      </c>
      <c r="N855" s="1984">
        <v>2020.12</v>
      </c>
      <c r="O855" s="1837" t="s">
        <v>5906</v>
      </c>
      <c r="P855" s="1837" t="s">
        <v>5903</v>
      </c>
      <c r="Q855" s="1868">
        <v>13485329413</v>
      </c>
      <c r="R855" s="1836" t="s">
        <v>5904</v>
      </c>
      <c r="S855" s="1836" t="s">
        <v>5872</v>
      </c>
      <c r="T855" s="2011"/>
      <c r="U855" s="1833"/>
      <c r="V855" s="2010"/>
    </row>
    <row r="856" spans="1:22" s="1830" customFormat="1" ht="18" customHeight="1">
      <c r="A856" s="1855"/>
      <c r="B856" s="2014" t="s">
        <v>4576</v>
      </c>
      <c r="C856" s="2014" t="s">
        <v>6839</v>
      </c>
      <c r="D856" s="2014" t="s">
        <v>65</v>
      </c>
      <c r="E856" s="2014">
        <v>7</v>
      </c>
      <c r="F856" s="1855"/>
      <c r="G856" s="1855" t="s">
        <v>31</v>
      </c>
      <c r="H856" s="1855" t="s">
        <v>32</v>
      </c>
      <c r="I856" s="1855"/>
      <c r="J856" s="1855"/>
      <c r="K856" s="1855" t="s">
        <v>6838</v>
      </c>
      <c r="L856" s="1927">
        <v>66941.762376237602</v>
      </c>
      <c r="M856" s="1866">
        <v>39863.818533861297</v>
      </c>
      <c r="N856" s="1984">
        <v>2020.12</v>
      </c>
      <c r="O856" s="1837" t="s">
        <v>5906</v>
      </c>
      <c r="P856" s="1837" t="s">
        <v>5903</v>
      </c>
      <c r="Q856" s="1868">
        <v>13485329413</v>
      </c>
      <c r="R856" s="1836" t="s">
        <v>5904</v>
      </c>
      <c r="S856" s="1836" t="s">
        <v>5872</v>
      </c>
      <c r="T856" s="2011"/>
      <c r="U856" s="1833"/>
      <c r="V856" s="2010"/>
    </row>
    <row r="857" spans="1:22" s="1830" customFormat="1" ht="18" customHeight="1">
      <c r="A857" s="1855"/>
      <c r="B857" s="2012" t="s">
        <v>6840</v>
      </c>
      <c r="C857" s="2012" t="s">
        <v>6841</v>
      </c>
      <c r="D857" s="2012" t="s">
        <v>1354</v>
      </c>
      <c r="E857" s="2013">
        <v>12</v>
      </c>
      <c r="F857" s="1855"/>
      <c r="G857" s="1855" t="s">
        <v>31</v>
      </c>
      <c r="H857" s="1855" t="s">
        <v>32</v>
      </c>
      <c r="I857" s="1855"/>
      <c r="J857" s="1855"/>
      <c r="K857" s="1855" t="s">
        <v>6842</v>
      </c>
      <c r="L857" s="1927">
        <v>54174.772277227697</v>
      </c>
      <c r="M857" s="1866">
        <v>23495.597374950499</v>
      </c>
      <c r="N857" s="1984">
        <v>2021.01</v>
      </c>
      <c r="O857" s="1837" t="s">
        <v>5906</v>
      </c>
      <c r="P857" s="1837" t="s">
        <v>5903</v>
      </c>
      <c r="Q857" s="1868">
        <v>13485329413</v>
      </c>
      <c r="R857" s="1836" t="s">
        <v>5904</v>
      </c>
      <c r="S857" s="1836" t="s">
        <v>5872</v>
      </c>
      <c r="T857" s="2011"/>
      <c r="U857" s="1833"/>
      <c r="V857" s="2010"/>
    </row>
    <row r="858" spans="1:22" s="1830" customFormat="1" ht="18" customHeight="1">
      <c r="A858" s="1855"/>
      <c r="B858" s="2012" t="s">
        <v>6843</v>
      </c>
      <c r="C858" s="2012" t="s">
        <v>6844</v>
      </c>
      <c r="D858" s="2012" t="s">
        <v>65</v>
      </c>
      <c r="E858" s="2013">
        <v>180</v>
      </c>
      <c r="F858" s="1855"/>
      <c r="G858" s="1855" t="s">
        <v>31</v>
      </c>
      <c r="H858" s="1855" t="s">
        <v>32</v>
      </c>
      <c r="I858" s="1855"/>
      <c r="J858" s="1855"/>
      <c r="K858" s="1855" t="s">
        <v>6814</v>
      </c>
      <c r="L858" s="1927">
        <v>27079.646017699099</v>
      </c>
      <c r="M858" s="1866">
        <v>16125.9267693805</v>
      </c>
      <c r="N858" s="1984">
        <v>2021.01</v>
      </c>
      <c r="O858" s="1837" t="s">
        <v>5906</v>
      </c>
      <c r="P858" s="1837" t="s">
        <v>5903</v>
      </c>
      <c r="Q858" s="1868">
        <v>13485329413</v>
      </c>
      <c r="R858" s="1836" t="s">
        <v>5904</v>
      </c>
      <c r="S858" s="1836" t="s">
        <v>5872</v>
      </c>
      <c r="T858" s="2011"/>
      <c r="U858" s="1833"/>
      <c r="V858" s="2010"/>
    </row>
    <row r="859" spans="1:22" s="1830" customFormat="1" ht="18" customHeight="1">
      <c r="A859" s="1855"/>
      <c r="B859" s="2012" t="s">
        <v>6843</v>
      </c>
      <c r="C859" s="2012" t="s">
        <v>6844</v>
      </c>
      <c r="D859" s="2012" t="s">
        <v>2467</v>
      </c>
      <c r="E859" s="2013">
        <v>120</v>
      </c>
      <c r="F859" s="1855"/>
      <c r="G859" s="1855" t="s">
        <v>31</v>
      </c>
      <c r="H859" s="1855" t="s">
        <v>32</v>
      </c>
      <c r="I859" s="1855"/>
      <c r="J859" s="1855"/>
      <c r="K859" s="1855" t="s">
        <v>6814</v>
      </c>
      <c r="L859" s="1927">
        <v>15929.203539823</v>
      </c>
      <c r="M859" s="1866">
        <v>9485.8392761060895</v>
      </c>
      <c r="N859" s="1984">
        <v>2021.01</v>
      </c>
      <c r="O859" s="1837" t="s">
        <v>5906</v>
      </c>
      <c r="P859" s="1837" t="s">
        <v>5903</v>
      </c>
      <c r="Q859" s="1868">
        <v>13485329413</v>
      </c>
      <c r="R859" s="1836" t="s">
        <v>5904</v>
      </c>
      <c r="S859" s="1836" t="s">
        <v>5872</v>
      </c>
      <c r="T859" s="2011"/>
      <c r="U859" s="1833"/>
      <c r="V859" s="2010"/>
    </row>
    <row r="860" spans="1:22" s="1830" customFormat="1" ht="18" customHeight="1">
      <c r="A860" s="1855"/>
      <c r="B860" s="2012" t="s">
        <v>6845</v>
      </c>
      <c r="C860" s="2012" t="s">
        <v>6846</v>
      </c>
      <c r="D860" s="2012" t="s">
        <v>6497</v>
      </c>
      <c r="E860" s="2013">
        <v>20</v>
      </c>
      <c r="F860" s="1855"/>
      <c r="G860" s="1855" t="s">
        <v>31</v>
      </c>
      <c r="H860" s="1855" t="s">
        <v>32</v>
      </c>
      <c r="I860" s="1855"/>
      <c r="J860" s="1855"/>
      <c r="K860" s="1855" t="s">
        <v>6814</v>
      </c>
      <c r="L860" s="1927">
        <v>3362.8318584070798</v>
      </c>
      <c r="M860" s="1866">
        <v>2002.5696649557501</v>
      </c>
      <c r="N860" s="1984">
        <v>2021.01</v>
      </c>
      <c r="O860" s="1837" t="s">
        <v>5906</v>
      </c>
      <c r="P860" s="1837" t="s">
        <v>5903</v>
      </c>
      <c r="Q860" s="1868">
        <v>13485329413</v>
      </c>
      <c r="R860" s="1836" t="s">
        <v>5904</v>
      </c>
      <c r="S860" s="1836" t="s">
        <v>5872</v>
      </c>
      <c r="T860" s="2011"/>
      <c r="U860" s="1833"/>
      <c r="V860" s="2010"/>
    </row>
    <row r="861" spans="1:22" s="1830" customFormat="1" ht="18" customHeight="1">
      <c r="A861" s="1855"/>
      <c r="B861" s="2012" t="s">
        <v>6845</v>
      </c>
      <c r="C861" s="2012" t="s">
        <v>6847</v>
      </c>
      <c r="D861" s="2012" t="s">
        <v>6497</v>
      </c>
      <c r="E861" s="2013">
        <v>20</v>
      </c>
      <c r="F861" s="1855"/>
      <c r="G861" s="1855" t="s">
        <v>31</v>
      </c>
      <c r="H861" s="1855" t="s">
        <v>32</v>
      </c>
      <c r="I861" s="1855"/>
      <c r="J861" s="1855"/>
      <c r="K861" s="1855" t="s">
        <v>6814</v>
      </c>
      <c r="L861" s="1927">
        <v>3716.8141592920401</v>
      </c>
      <c r="M861" s="1866">
        <v>2213.3651944247799</v>
      </c>
      <c r="N861" s="1984">
        <v>2021.01</v>
      </c>
      <c r="O861" s="1837" t="s">
        <v>5906</v>
      </c>
      <c r="P861" s="1837" t="s">
        <v>5903</v>
      </c>
      <c r="Q861" s="1868">
        <v>13485329413</v>
      </c>
      <c r="R861" s="1836" t="s">
        <v>5904</v>
      </c>
      <c r="S861" s="1836" t="s">
        <v>5872</v>
      </c>
      <c r="T861" s="2011"/>
      <c r="U861" s="1833"/>
      <c r="V861" s="2010"/>
    </row>
    <row r="862" spans="1:22" s="1830" customFormat="1" ht="18" customHeight="1">
      <c r="A862" s="1855"/>
      <c r="B862" s="2012" t="s">
        <v>6848</v>
      </c>
      <c r="C862" s="2012" t="s">
        <v>6849</v>
      </c>
      <c r="D862" s="2012" t="s">
        <v>65</v>
      </c>
      <c r="E862" s="2013">
        <v>374</v>
      </c>
      <c r="F862" s="1855"/>
      <c r="G862" s="1855" t="s">
        <v>31</v>
      </c>
      <c r="H862" s="1855" t="s">
        <v>32</v>
      </c>
      <c r="I862" s="1855"/>
      <c r="J862" s="1855"/>
      <c r="K862" s="1855" t="s">
        <v>6814</v>
      </c>
      <c r="L862" s="1927">
        <v>115840.707964602</v>
      </c>
      <c r="M862" s="1866">
        <v>68983.138371238907</v>
      </c>
      <c r="N862" s="1984">
        <v>2021.01</v>
      </c>
      <c r="O862" s="1837" t="s">
        <v>5906</v>
      </c>
      <c r="P862" s="1837" t="s">
        <v>5903</v>
      </c>
      <c r="Q862" s="1868">
        <v>13485329413</v>
      </c>
      <c r="R862" s="1836" t="s">
        <v>5904</v>
      </c>
      <c r="S862" s="1836" t="s">
        <v>5872</v>
      </c>
      <c r="T862" s="2011"/>
      <c r="U862" s="1833"/>
      <c r="V862" s="2010"/>
    </row>
    <row r="863" spans="1:22" s="1830" customFormat="1" ht="18" customHeight="1">
      <c r="A863" s="1855"/>
      <c r="B863" s="2012" t="s">
        <v>6850</v>
      </c>
      <c r="C863" s="2012" t="s">
        <v>6851</v>
      </c>
      <c r="D863" s="2012" t="s">
        <v>2467</v>
      </c>
      <c r="E863" s="2013">
        <v>136</v>
      </c>
      <c r="F863" s="1855"/>
      <c r="G863" s="1855" t="s">
        <v>31</v>
      </c>
      <c r="H863" s="1855" t="s">
        <v>32</v>
      </c>
      <c r="I863" s="1855"/>
      <c r="J863" s="1855"/>
      <c r="K863" s="1855" t="s">
        <v>6814</v>
      </c>
      <c r="L863" s="1927">
        <v>21663.716814159299</v>
      </c>
      <c r="M863" s="1866">
        <v>12900.744651504399</v>
      </c>
      <c r="N863" s="1984">
        <v>2021.01</v>
      </c>
      <c r="O863" s="1837" t="s">
        <v>5906</v>
      </c>
      <c r="P863" s="1837" t="s">
        <v>5903</v>
      </c>
      <c r="Q863" s="1868">
        <v>13485329413</v>
      </c>
      <c r="R863" s="1836" t="s">
        <v>5904</v>
      </c>
      <c r="S863" s="1836" t="s">
        <v>5872</v>
      </c>
      <c r="T863" s="2011"/>
      <c r="U863" s="1833"/>
      <c r="V863" s="2010"/>
    </row>
    <row r="864" spans="1:22" s="1830" customFormat="1" ht="18" customHeight="1">
      <c r="A864" s="1855"/>
      <c r="B864" s="2014" t="s">
        <v>6850</v>
      </c>
      <c r="C864" s="2014" t="s">
        <v>6852</v>
      </c>
      <c r="D864" s="2014" t="s">
        <v>2467</v>
      </c>
      <c r="E864" s="2014">
        <v>187</v>
      </c>
      <c r="F864" s="1855"/>
      <c r="G864" s="1855" t="s">
        <v>31</v>
      </c>
      <c r="H864" s="1855" t="s">
        <v>32</v>
      </c>
      <c r="I864" s="1855"/>
      <c r="J864" s="1855"/>
      <c r="K864" s="1855" t="s">
        <v>6814</v>
      </c>
      <c r="L864" s="1927">
        <v>26477.876106194701</v>
      </c>
      <c r="M864" s="1866">
        <v>15767.5767962832</v>
      </c>
      <c r="N864" s="1984">
        <v>2021.01</v>
      </c>
      <c r="O864" s="1837" t="s">
        <v>5906</v>
      </c>
      <c r="P864" s="1837" t="s">
        <v>5903</v>
      </c>
      <c r="Q864" s="1868">
        <v>13485329413</v>
      </c>
      <c r="R864" s="1836" t="s">
        <v>5904</v>
      </c>
      <c r="S864" s="1836" t="s">
        <v>5872</v>
      </c>
      <c r="T864" s="2011"/>
      <c r="U864" s="1833"/>
      <c r="V864" s="2010"/>
    </row>
    <row r="865" spans="1:22" s="1830" customFormat="1" ht="18" customHeight="1">
      <c r="A865" s="1855"/>
      <c r="B865" s="2014" t="s">
        <v>6850</v>
      </c>
      <c r="C865" s="2014" t="s">
        <v>6853</v>
      </c>
      <c r="D865" s="2014" t="s">
        <v>2467</v>
      </c>
      <c r="E865" s="2014">
        <v>68</v>
      </c>
      <c r="F865" s="1855"/>
      <c r="G865" s="1855" t="s">
        <v>31</v>
      </c>
      <c r="H865" s="1855" t="s">
        <v>32</v>
      </c>
      <c r="I865" s="1855"/>
      <c r="J865" s="1855"/>
      <c r="K865" s="1855" t="s">
        <v>6814</v>
      </c>
      <c r="L865" s="1927">
        <v>7221.2389380531004</v>
      </c>
      <c r="M865" s="1866">
        <v>4300.2482171681404</v>
      </c>
      <c r="N865" s="1984">
        <v>2021.01</v>
      </c>
      <c r="O865" s="1837" t="s">
        <v>5906</v>
      </c>
      <c r="P865" s="1837" t="s">
        <v>5903</v>
      </c>
      <c r="Q865" s="1868">
        <v>13485329413</v>
      </c>
      <c r="R865" s="1836" t="s">
        <v>5904</v>
      </c>
      <c r="S865" s="1836" t="s">
        <v>5872</v>
      </c>
      <c r="T865" s="2011"/>
      <c r="U865" s="1833"/>
      <c r="V865" s="2010"/>
    </row>
    <row r="866" spans="1:22" s="1830" customFormat="1" ht="18" customHeight="1">
      <c r="A866" s="1855"/>
      <c r="B866" s="2014" t="s">
        <v>6850</v>
      </c>
      <c r="C866" s="2014" t="s">
        <v>6854</v>
      </c>
      <c r="D866" s="2014" t="s">
        <v>2467</v>
      </c>
      <c r="E866" s="2014">
        <v>68</v>
      </c>
      <c r="F866" s="1855"/>
      <c r="G866" s="1855" t="s">
        <v>31</v>
      </c>
      <c r="H866" s="1855" t="s">
        <v>32</v>
      </c>
      <c r="I866" s="1855"/>
      <c r="J866" s="1855"/>
      <c r="K866" s="1855" t="s">
        <v>6814</v>
      </c>
      <c r="L866" s="1927">
        <v>11132.7433628319</v>
      </c>
      <c r="M866" s="1866">
        <v>6629.5473123008996</v>
      </c>
      <c r="N866" s="1984">
        <v>2021.01</v>
      </c>
      <c r="O866" s="1837" t="s">
        <v>5906</v>
      </c>
      <c r="P866" s="1837" t="s">
        <v>5903</v>
      </c>
      <c r="Q866" s="1868">
        <v>13485329413</v>
      </c>
      <c r="R866" s="1836" t="s">
        <v>5904</v>
      </c>
      <c r="S866" s="1836" t="s">
        <v>5872</v>
      </c>
      <c r="T866" s="2011"/>
      <c r="U866" s="1833"/>
      <c r="V866" s="2010"/>
    </row>
    <row r="867" spans="1:22" s="1830" customFormat="1" ht="18" customHeight="1">
      <c r="A867" s="1855"/>
      <c r="B867" s="2012" t="s">
        <v>6850</v>
      </c>
      <c r="C867" s="2012" t="s">
        <v>6855</v>
      </c>
      <c r="D867" s="2012" t="s">
        <v>2467</v>
      </c>
      <c r="E867" s="2013">
        <v>34</v>
      </c>
      <c r="F867" s="1855"/>
      <c r="G867" s="1855" t="s">
        <v>31</v>
      </c>
      <c r="H867" s="1855" t="s">
        <v>32</v>
      </c>
      <c r="I867" s="1855"/>
      <c r="J867" s="1855"/>
      <c r="K867" s="1855" t="s">
        <v>6814</v>
      </c>
      <c r="L867" s="1927">
        <v>4814.1592920353996</v>
      </c>
      <c r="M867" s="1866">
        <v>2866.8321447787598</v>
      </c>
      <c r="N867" s="1984">
        <v>2021.01</v>
      </c>
      <c r="O867" s="1837" t="s">
        <v>5906</v>
      </c>
      <c r="P867" s="1837" t="s">
        <v>5903</v>
      </c>
      <c r="Q867" s="1868">
        <v>13485329413</v>
      </c>
      <c r="R867" s="1836" t="s">
        <v>5904</v>
      </c>
      <c r="S867" s="1836" t="s">
        <v>5872</v>
      </c>
      <c r="T867" s="2011"/>
      <c r="U867" s="1833"/>
      <c r="V867" s="2010"/>
    </row>
    <row r="868" spans="1:22" s="1830" customFormat="1" ht="18" customHeight="1">
      <c r="A868" s="1855"/>
      <c r="B868" s="2012" t="s">
        <v>6850</v>
      </c>
      <c r="C868" s="2012" t="s">
        <v>6856</v>
      </c>
      <c r="D868" s="2012" t="s">
        <v>2467</v>
      </c>
      <c r="E868" s="2013">
        <v>34</v>
      </c>
      <c r="F868" s="1855"/>
      <c r="G868" s="1855" t="s">
        <v>31</v>
      </c>
      <c r="H868" s="1855" t="s">
        <v>32</v>
      </c>
      <c r="I868" s="1855"/>
      <c r="J868" s="1855"/>
      <c r="K868" s="1855" t="s">
        <v>6814</v>
      </c>
      <c r="L868" s="1927">
        <v>4663.7168141592902</v>
      </c>
      <c r="M868" s="1866">
        <v>2777.2446515044198</v>
      </c>
      <c r="N868" s="1984">
        <v>2021.01</v>
      </c>
      <c r="O868" s="1837" t="s">
        <v>5906</v>
      </c>
      <c r="P868" s="1837" t="s">
        <v>5903</v>
      </c>
      <c r="Q868" s="1868">
        <v>13485329413</v>
      </c>
      <c r="R868" s="1836" t="s">
        <v>5904</v>
      </c>
      <c r="S868" s="1836" t="s">
        <v>5872</v>
      </c>
      <c r="T868" s="2011"/>
      <c r="U868" s="1833"/>
      <c r="V868" s="2010"/>
    </row>
    <row r="869" spans="1:22" s="1830" customFormat="1" ht="18" customHeight="1">
      <c r="A869" s="1855"/>
      <c r="B869" s="2012" t="s">
        <v>6850</v>
      </c>
      <c r="C869" s="2012" t="s">
        <v>6857</v>
      </c>
      <c r="D869" s="2012" t="s">
        <v>2467</v>
      </c>
      <c r="E869" s="2013">
        <v>34</v>
      </c>
      <c r="F869" s="1855"/>
      <c r="G869" s="1855" t="s">
        <v>31</v>
      </c>
      <c r="H869" s="1855" t="s">
        <v>32</v>
      </c>
      <c r="I869" s="1855"/>
      <c r="J869" s="1855"/>
      <c r="K869" s="1855" t="s">
        <v>6814</v>
      </c>
      <c r="L869" s="1927">
        <v>5115.0442477876104</v>
      </c>
      <c r="M869" s="1866">
        <v>3046.0071313274402</v>
      </c>
      <c r="N869" s="1984">
        <v>2021.01</v>
      </c>
      <c r="O869" s="1837" t="s">
        <v>5906</v>
      </c>
      <c r="P869" s="1837" t="s">
        <v>5903</v>
      </c>
      <c r="Q869" s="1868">
        <v>13485329413</v>
      </c>
      <c r="R869" s="1836" t="s">
        <v>5904</v>
      </c>
      <c r="S869" s="1836" t="s">
        <v>5872</v>
      </c>
      <c r="T869" s="2011"/>
      <c r="U869" s="1833"/>
      <c r="V869" s="2010"/>
    </row>
    <row r="870" spans="1:22" s="1830" customFormat="1" ht="18" customHeight="1">
      <c r="A870" s="1855"/>
      <c r="B870" s="2012" t="s">
        <v>6850</v>
      </c>
      <c r="C870" s="2012" t="s">
        <v>6858</v>
      </c>
      <c r="D870" s="2012" t="s">
        <v>2467</v>
      </c>
      <c r="E870" s="2013">
        <v>68</v>
      </c>
      <c r="F870" s="1855"/>
      <c r="G870" s="1855" t="s">
        <v>31</v>
      </c>
      <c r="H870" s="1855" t="s">
        <v>32</v>
      </c>
      <c r="I870" s="1855"/>
      <c r="J870" s="1855"/>
      <c r="K870" s="1855" t="s">
        <v>6814</v>
      </c>
      <c r="L870" s="1927">
        <v>11734.513274336299</v>
      </c>
      <c r="M870" s="1866">
        <v>6987.9053753982298</v>
      </c>
      <c r="N870" s="1984">
        <v>2021.01</v>
      </c>
      <c r="O870" s="1837" t="s">
        <v>5906</v>
      </c>
      <c r="P870" s="1837" t="s">
        <v>5903</v>
      </c>
      <c r="Q870" s="1868">
        <v>13485329413</v>
      </c>
      <c r="R870" s="1836" t="s">
        <v>5904</v>
      </c>
      <c r="S870" s="1836" t="s">
        <v>5872</v>
      </c>
      <c r="T870" s="2011"/>
      <c r="U870" s="1833"/>
      <c r="V870" s="2010"/>
    </row>
    <row r="871" spans="1:22" s="1830" customFormat="1" ht="18" customHeight="1">
      <c r="A871" s="1855"/>
      <c r="B871" s="2012" t="s">
        <v>6859</v>
      </c>
      <c r="C871" s="2012" t="s">
        <v>6860</v>
      </c>
      <c r="D871" s="2012" t="s">
        <v>154</v>
      </c>
      <c r="E871" s="2013">
        <v>6</v>
      </c>
      <c r="F871" s="1855"/>
      <c r="G871" s="1855" t="s">
        <v>31</v>
      </c>
      <c r="H871" s="1855" t="s">
        <v>32</v>
      </c>
      <c r="I871" s="1855"/>
      <c r="J871" s="1855"/>
      <c r="K871" s="1855" t="s">
        <v>6838</v>
      </c>
      <c r="L871" s="1927">
        <v>39611.643564356396</v>
      </c>
      <c r="M871" s="1866">
        <v>23588.7323007921</v>
      </c>
      <c r="N871" s="1984">
        <v>2021.01</v>
      </c>
      <c r="O871" s="1837" t="s">
        <v>5906</v>
      </c>
      <c r="P871" s="1837" t="s">
        <v>5903</v>
      </c>
      <c r="Q871" s="1868">
        <v>13485329413</v>
      </c>
      <c r="R871" s="1836" t="s">
        <v>5904</v>
      </c>
      <c r="S871" s="1836" t="s">
        <v>5872</v>
      </c>
      <c r="T871" s="2011"/>
      <c r="U871" s="1833"/>
      <c r="V871" s="2010"/>
    </row>
    <row r="872" spans="1:22" s="1830" customFormat="1" ht="18" customHeight="1">
      <c r="A872" s="1855"/>
      <c r="B872" s="2012" t="s">
        <v>6859</v>
      </c>
      <c r="C872" s="2012" t="s">
        <v>6860</v>
      </c>
      <c r="D872" s="2012" t="s">
        <v>154</v>
      </c>
      <c r="E872" s="2013">
        <v>2</v>
      </c>
      <c r="F872" s="1855"/>
      <c r="G872" s="1855" t="s">
        <v>31</v>
      </c>
      <c r="H872" s="1855" t="s">
        <v>32</v>
      </c>
      <c r="I872" s="1855"/>
      <c r="J872" s="1855"/>
      <c r="K872" s="1855" t="s">
        <v>6838</v>
      </c>
      <c r="L872" s="1927">
        <v>13203.88</v>
      </c>
      <c r="M872" s="1866">
        <v>7862.9105399999999</v>
      </c>
      <c r="N872" s="1984">
        <v>2021.07</v>
      </c>
      <c r="O872" s="1837" t="s">
        <v>5906</v>
      </c>
      <c r="P872" s="1867" t="s">
        <v>5903</v>
      </c>
      <c r="Q872" s="1836">
        <v>13485329413</v>
      </c>
      <c r="R872" s="1836" t="s">
        <v>5904</v>
      </c>
      <c r="S872" s="1836" t="s">
        <v>5872</v>
      </c>
      <c r="T872" s="2011"/>
      <c r="U872" s="1833"/>
      <c r="V872" s="2010"/>
    </row>
    <row r="873" spans="1:22" s="1830" customFormat="1" ht="18" customHeight="1">
      <c r="A873" s="1855"/>
      <c r="B873" s="2012" t="s">
        <v>6861</v>
      </c>
      <c r="C873" s="2012" t="s">
        <v>6862</v>
      </c>
      <c r="D873" s="2012" t="s">
        <v>2467</v>
      </c>
      <c r="E873" s="2013">
        <v>1000</v>
      </c>
      <c r="F873" s="1855"/>
      <c r="G873" s="1855" t="s">
        <v>31</v>
      </c>
      <c r="H873" s="1855" t="s">
        <v>32</v>
      </c>
      <c r="I873" s="1855"/>
      <c r="J873" s="1855"/>
      <c r="K873" s="1855" t="s">
        <v>6814</v>
      </c>
      <c r="L873" s="1927">
        <v>132743.35999999999</v>
      </c>
      <c r="M873" s="1866">
        <v>79048.670880000005</v>
      </c>
      <c r="N873" s="1984">
        <v>2021.08</v>
      </c>
      <c r="O873" s="1837" t="s">
        <v>5906</v>
      </c>
      <c r="P873" s="1867" t="s">
        <v>5903</v>
      </c>
      <c r="Q873" s="1836">
        <v>13485329413</v>
      </c>
      <c r="R873" s="1836" t="s">
        <v>5904</v>
      </c>
      <c r="S873" s="1836" t="s">
        <v>5872</v>
      </c>
      <c r="T873" s="2011"/>
      <c r="U873" s="1833"/>
      <c r="V873" s="2010"/>
    </row>
    <row r="874" spans="1:22" ht="18" customHeight="1">
      <c r="A874" s="1836"/>
      <c r="B874" s="1946" t="s">
        <v>6863</v>
      </c>
      <c r="C874" s="1946" t="s">
        <v>6746</v>
      </c>
      <c r="D874" s="1946" t="s">
        <v>65</v>
      </c>
      <c r="E874" s="1931">
        <v>500</v>
      </c>
      <c r="F874" s="1855" t="s">
        <v>55</v>
      </c>
      <c r="G874" s="1855" t="s">
        <v>31</v>
      </c>
      <c r="H874" s="1855" t="s">
        <v>32</v>
      </c>
      <c r="I874" s="1855" t="s">
        <v>4736</v>
      </c>
      <c r="J874" s="1855" t="s">
        <v>4736</v>
      </c>
      <c r="K874" s="1836" t="s">
        <v>6864</v>
      </c>
      <c r="L874" s="1927">
        <v>78000</v>
      </c>
      <c r="M874" s="1860">
        <v>46800</v>
      </c>
      <c r="N874" s="1984">
        <v>2020.07</v>
      </c>
      <c r="O874" s="1992" t="s">
        <v>6288</v>
      </c>
      <c r="P874" s="1837" t="s">
        <v>6289</v>
      </c>
      <c r="Q874" s="2015">
        <v>13847129712</v>
      </c>
      <c r="R874" s="1992" t="s">
        <v>6290</v>
      </c>
      <c r="S874" s="1992" t="s">
        <v>5872</v>
      </c>
      <c r="T874" s="1829"/>
      <c r="U874" s="1853"/>
      <c r="V874" s="1986"/>
    </row>
    <row r="875" spans="1:22" ht="18" customHeight="1">
      <c r="A875" s="1836"/>
      <c r="B875" s="2016" t="s">
        <v>6865</v>
      </c>
      <c r="C875" s="1932" t="s">
        <v>6866</v>
      </c>
      <c r="D875" s="1932" t="s">
        <v>161</v>
      </c>
      <c r="E875" s="1932">
        <v>117</v>
      </c>
      <c r="F875" s="1855" t="s">
        <v>55</v>
      </c>
      <c r="G875" s="1855" t="s">
        <v>31</v>
      </c>
      <c r="H875" s="1855" t="s">
        <v>32</v>
      </c>
      <c r="I875" s="1855" t="s">
        <v>4736</v>
      </c>
      <c r="J875" s="1855" t="s">
        <v>4736</v>
      </c>
      <c r="K875" s="1836" t="s">
        <v>6867</v>
      </c>
      <c r="L875" s="1927">
        <v>6359.7029702970303</v>
      </c>
      <c r="M875" s="1860">
        <v>1271.94277227723</v>
      </c>
      <c r="N875" s="1984">
        <v>2020.07</v>
      </c>
      <c r="O875" s="1992" t="s">
        <v>6288</v>
      </c>
      <c r="P875" s="1837" t="s">
        <v>6289</v>
      </c>
      <c r="Q875" s="2015">
        <v>13847129712</v>
      </c>
      <c r="R875" s="1992" t="s">
        <v>6290</v>
      </c>
      <c r="S875" s="1992" t="s">
        <v>5872</v>
      </c>
      <c r="T875" s="1829"/>
      <c r="U875" s="1853"/>
      <c r="V875" s="1986"/>
    </row>
    <row r="876" spans="1:22" ht="18" customHeight="1">
      <c r="A876" s="1836"/>
      <c r="B876" s="2016" t="s">
        <v>6865</v>
      </c>
      <c r="C876" s="1932" t="s">
        <v>6868</v>
      </c>
      <c r="D876" s="1932" t="s">
        <v>161</v>
      </c>
      <c r="E876" s="1932">
        <v>78</v>
      </c>
      <c r="F876" s="1855" t="s">
        <v>55</v>
      </c>
      <c r="G876" s="1855" t="s">
        <v>31</v>
      </c>
      <c r="H876" s="1855" t="s">
        <v>32</v>
      </c>
      <c r="I876" s="1855" t="s">
        <v>4736</v>
      </c>
      <c r="J876" s="1855" t="s">
        <v>4736</v>
      </c>
      <c r="K876" s="1836" t="s">
        <v>6867</v>
      </c>
      <c r="L876" s="1927">
        <v>3436.63366336634</v>
      </c>
      <c r="M876" s="1860">
        <v>687.32475247524701</v>
      </c>
      <c r="N876" s="1984">
        <v>2020.07</v>
      </c>
      <c r="O876" s="1992" t="s">
        <v>6288</v>
      </c>
      <c r="P876" s="1837" t="s">
        <v>6289</v>
      </c>
      <c r="Q876" s="2015">
        <v>13847129712</v>
      </c>
      <c r="R876" s="1992" t="s">
        <v>6290</v>
      </c>
      <c r="S876" s="1992" t="s">
        <v>5872</v>
      </c>
      <c r="T876" s="1829"/>
      <c r="U876" s="1853"/>
      <c r="V876" s="1986"/>
    </row>
    <row r="877" spans="1:22" ht="18" customHeight="1">
      <c r="A877" s="1836"/>
      <c r="B877" s="2016" t="s">
        <v>6865</v>
      </c>
      <c r="C877" s="1932" t="s">
        <v>6869</v>
      </c>
      <c r="D877" s="1932" t="s">
        <v>161</v>
      </c>
      <c r="E877" s="1932">
        <v>80</v>
      </c>
      <c r="F877" s="1855" t="s">
        <v>55</v>
      </c>
      <c r="G877" s="1855" t="s">
        <v>31</v>
      </c>
      <c r="H877" s="1855" t="s">
        <v>32</v>
      </c>
      <c r="I877" s="1855" t="s">
        <v>4736</v>
      </c>
      <c r="J877" s="1855" t="s">
        <v>4736</v>
      </c>
      <c r="K877" s="1836" t="s">
        <v>6867</v>
      </c>
      <c r="L877" s="1927">
        <v>2764.35643564356</v>
      </c>
      <c r="M877" s="1860">
        <v>552.87267326732695</v>
      </c>
      <c r="N877" s="1984">
        <v>2020.07</v>
      </c>
      <c r="O877" s="1992" t="s">
        <v>6288</v>
      </c>
      <c r="P877" s="1837" t="s">
        <v>6289</v>
      </c>
      <c r="Q877" s="2015">
        <v>13847129712</v>
      </c>
      <c r="R877" s="1992" t="s">
        <v>6290</v>
      </c>
      <c r="S877" s="1992" t="s">
        <v>5872</v>
      </c>
      <c r="T877" s="1829"/>
      <c r="U877" s="1853"/>
      <c r="V877" s="1986"/>
    </row>
    <row r="878" spans="1:22" ht="18" customHeight="1">
      <c r="A878" s="1836"/>
      <c r="B878" s="2016" t="s">
        <v>6865</v>
      </c>
      <c r="C878" s="1932" t="s">
        <v>6870</v>
      </c>
      <c r="D878" s="1932" t="s">
        <v>161</v>
      </c>
      <c r="E878" s="1932">
        <v>150</v>
      </c>
      <c r="F878" s="1855" t="s">
        <v>55</v>
      </c>
      <c r="G878" s="1855" t="s">
        <v>31</v>
      </c>
      <c r="H878" s="1855" t="s">
        <v>32</v>
      </c>
      <c r="I878" s="1855" t="s">
        <v>4736</v>
      </c>
      <c r="J878" s="1855" t="s">
        <v>4736</v>
      </c>
      <c r="K878" s="1836" t="s">
        <v>6867</v>
      </c>
      <c r="L878" s="1927">
        <v>2979.2079207920801</v>
      </c>
      <c r="M878" s="1860">
        <v>595.84405940594104</v>
      </c>
      <c r="N878" s="1984">
        <v>2020.07</v>
      </c>
      <c r="O878" s="1992" t="s">
        <v>6288</v>
      </c>
      <c r="P878" s="1837" t="s">
        <v>6289</v>
      </c>
      <c r="Q878" s="2015">
        <v>13847129712</v>
      </c>
      <c r="R878" s="1992" t="s">
        <v>6290</v>
      </c>
      <c r="S878" s="1992" t="s">
        <v>5872</v>
      </c>
      <c r="T878" s="1829"/>
      <c r="U878" s="1853"/>
      <c r="V878" s="1986"/>
    </row>
    <row r="879" spans="1:22" ht="18" customHeight="1">
      <c r="A879" s="1836"/>
      <c r="B879" s="1932" t="s">
        <v>6641</v>
      </c>
      <c r="C879" s="1932" t="s">
        <v>6469</v>
      </c>
      <c r="D879" s="1932" t="s">
        <v>161</v>
      </c>
      <c r="E879" s="1932">
        <v>690</v>
      </c>
      <c r="F879" s="1855" t="s">
        <v>55</v>
      </c>
      <c r="G879" s="1855" t="s">
        <v>31</v>
      </c>
      <c r="H879" s="1855" t="s">
        <v>32</v>
      </c>
      <c r="I879" s="1855" t="s">
        <v>4736</v>
      </c>
      <c r="J879" s="1855" t="s">
        <v>4736</v>
      </c>
      <c r="K879" s="1836" t="s">
        <v>6867</v>
      </c>
      <c r="L879" s="1927">
        <v>66267.326732673304</v>
      </c>
      <c r="M879" s="1860">
        <v>13253.464950495099</v>
      </c>
      <c r="N879" s="1984">
        <v>2020.07</v>
      </c>
      <c r="O879" s="1992" t="s">
        <v>6288</v>
      </c>
      <c r="P879" s="1837" t="s">
        <v>6289</v>
      </c>
      <c r="Q879" s="2015">
        <v>13847129712</v>
      </c>
      <c r="R879" s="1992" t="s">
        <v>6290</v>
      </c>
      <c r="S879" s="1992" t="s">
        <v>5872</v>
      </c>
      <c r="T879" s="1829"/>
      <c r="U879" s="1853"/>
      <c r="V879" s="1986"/>
    </row>
    <row r="880" spans="1:22" ht="18" customHeight="1">
      <c r="A880" s="1836"/>
      <c r="B880" s="2017" t="s">
        <v>6871</v>
      </c>
      <c r="C880" s="1932" t="s">
        <v>6872</v>
      </c>
      <c r="D880" s="1932" t="s">
        <v>1354</v>
      </c>
      <c r="E880" s="1932">
        <v>1</v>
      </c>
      <c r="F880" s="1855" t="s">
        <v>55</v>
      </c>
      <c r="G880" s="1855" t="s">
        <v>31</v>
      </c>
      <c r="H880" s="1855" t="s">
        <v>32</v>
      </c>
      <c r="I880" s="1855" t="s">
        <v>4736</v>
      </c>
      <c r="J880" s="1855" t="s">
        <v>4736</v>
      </c>
      <c r="K880" s="1836" t="s">
        <v>6867</v>
      </c>
      <c r="L880" s="1927">
        <v>12475.25</v>
      </c>
      <c r="M880" s="1860">
        <v>2495.0524999999998</v>
      </c>
      <c r="N880" s="1984">
        <v>2020.07</v>
      </c>
      <c r="O880" s="1992" t="s">
        <v>6288</v>
      </c>
      <c r="P880" s="1837" t="s">
        <v>6289</v>
      </c>
      <c r="Q880" s="2015">
        <v>13847129712</v>
      </c>
      <c r="R880" s="1992" t="s">
        <v>6290</v>
      </c>
      <c r="S880" s="1992" t="s">
        <v>5872</v>
      </c>
      <c r="T880" s="1829"/>
      <c r="U880" s="1853"/>
      <c r="V880" s="1986"/>
    </row>
    <row r="881" spans="1:22" ht="18" customHeight="1">
      <c r="A881" s="1836"/>
      <c r="B881" s="2017" t="s">
        <v>6871</v>
      </c>
      <c r="C881" s="1932" t="s">
        <v>6873</v>
      </c>
      <c r="D881" s="1932" t="s">
        <v>1354</v>
      </c>
      <c r="E881" s="1932">
        <v>1</v>
      </c>
      <c r="F881" s="1855" t="s">
        <v>55</v>
      </c>
      <c r="G881" s="1855" t="s">
        <v>31</v>
      </c>
      <c r="H881" s="1855" t="s">
        <v>32</v>
      </c>
      <c r="I881" s="1855" t="s">
        <v>4736</v>
      </c>
      <c r="J881" s="1855" t="s">
        <v>4736</v>
      </c>
      <c r="K881" s="1836" t="s">
        <v>6867</v>
      </c>
      <c r="L881" s="1927">
        <v>12475.25</v>
      </c>
      <c r="M881" s="1860">
        <v>2495.0524999999998</v>
      </c>
      <c r="N881" s="1984">
        <v>2020.07</v>
      </c>
      <c r="O881" s="1992" t="s">
        <v>6288</v>
      </c>
      <c r="P881" s="1837" t="s">
        <v>6289</v>
      </c>
      <c r="Q881" s="2015">
        <v>13847129712</v>
      </c>
      <c r="R881" s="1992" t="s">
        <v>6290</v>
      </c>
      <c r="S881" s="1992" t="s">
        <v>5872</v>
      </c>
      <c r="T881" s="1829"/>
      <c r="U881" s="1853"/>
      <c r="V881" s="1986"/>
    </row>
    <row r="882" spans="1:22" ht="18" customHeight="1">
      <c r="A882" s="1836"/>
      <c r="B882" s="1932" t="s">
        <v>6604</v>
      </c>
      <c r="C882" s="1932" t="s">
        <v>6874</v>
      </c>
      <c r="D882" s="1932" t="s">
        <v>1354</v>
      </c>
      <c r="E882" s="1932">
        <v>1</v>
      </c>
      <c r="F882" s="1855" t="s">
        <v>55</v>
      </c>
      <c r="G882" s="1855" t="s">
        <v>31</v>
      </c>
      <c r="H882" s="1855" t="s">
        <v>32</v>
      </c>
      <c r="I882" s="1855" t="s">
        <v>4736</v>
      </c>
      <c r="J882" s="1855" t="s">
        <v>4736</v>
      </c>
      <c r="K882" s="1836" t="s">
        <v>6867</v>
      </c>
      <c r="L882" s="1927">
        <v>6237.6237623762399</v>
      </c>
      <c r="M882" s="1860">
        <v>1247.5221782178201</v>
      </c>
      <c r="N882" s="1984">
        <v>2020.07</v>
      </c>
      <c r="O882" s="1992" t="s">
        <v>6288</v>
      </c>
      <c r="P882" s="1837" t="s">
        <v>6289</v>
      </c>
      <c r="Q882" s="2015">
        <v>13847129712</v>
      </c>
      <c r="R882" s="1992" t="s">
        <v>6290</v>
      </c>
      <c r="S882" s="1992" t="s">
        <v>5872</v>
      </c>
      <c r="T882" s="1829"/>
      <c r="U882" s="1853"/>
      <c r="V882" s="1986"/>
    </row>
    <row r="883" spans="1:22" ht="18" customHeight="1">
      <c r="A883" s="1836"/>
      <c r="B883" s="1932" t="s">
        <v>6604</v>
      </c>
      <c r="C883" s="1932" t="s">
        <v>6875</v>
      </c>
      <c r="D883" s="1932" t="s">
        <v>1354</v>
      </c>
      <c r="E883" s="1932">
        <v>1</v>
      </c>
      <c r="F883" s="1855" t="s">
        <v>55</v>
      </c>
      <c r="G883" s="1855" t="s">
        <v>31</v>
      </c>
      <c r="H883" s="1855" t="s">
        <v>32</v>
      </c>
      <c r="I883" s="1855" t="s">
        <v>4736</v>
      </c>
      <c r="J883" s="1855" t="s">
        <v>4736</v>
      </c>
      <c r="K883" s="1836" t="s">
        <v>6867</v>
      </c>
      <c r="L883" s="1927">
        <v>5346.5346534653499</v>
      </c>
      <c r="M883" s="1860">
        <v>1069.3090099009901</v>
      </c>
      <c r="N883" s="1984">
        <v>2020.07</v>
      </c>
      <c r="O883" s="1992" t="s">
        <v>6288</v>
      </c>
      <c r="P883" s="1837" t="s">
        <v>6289</v>
      </c>
      <c r="Q883" s="2015">
        <v>13847129712</v>
      </c>
      <c r="R883" s="1992" t="s">
        <v>6290</v>
      </c>
      <c r="S883" s="1992" t="s">
        <v>5872</v>
      </c>
      <c r="T883" s="1829"/>
      <c r="U883" s="1853"/>
      <c r="V883" s="1986"/>
    </row>
    <row r="884" spans="1:22" ht="18" customHeight="1">
      <c r="A884" s="1836"/>
      <c r="B884" s="1932" t="s">
        <v>6604</v>
      </c>
      <c r="C884" s="1932" t="s">
        <v>6876</v>
      </c>
      <c r="D884" s="1932" t="s">
        <v>1354</v>
      </c>
      <c r="E884" s="1932">
        <v>1</v>
      </c>
      <c r="F884" s="1855" t="s">
        <v>55</v>
      </c>
      <c r="G884" s="1855" t="s">
        <v>31</v>
      </c>
      <c r="H884" s="1855" t="s">
        <v>32</v>
      </c>
      <c r="I884" s="1855" t="s">
        <v>4736</v>
      </c>
      <c r="J884" s="1855" t="s">
        <v>4736</v>
      </c>
      <c r="K884" s="1836" t="s">
        <v>6867</v>
      </c>
      <c r="L884" s="1927">
        <v>5168.32</v>
      </c>
      <c r="M884" s="1860">
        <v>1033.6600000000001</v>
      </c>
      <c r="N884" s="1984">
        <v>2020.07</v>
      </c>
      <c r="O884" s="1992" t="s">
        <v>6288</v>
      </c>
      <c r="P884" s="1837" t="s">
        <v>6289</v>
      </c>
      <c r="Q884" s="2015">
        <v>13847129712</v>
      </c>
      <c r="R884" s="1992" t="s">
        <v>6290</v>
      </c>
      <c r="S884" s="1992" t="s">
        <v>5872</v>
      </c>
      <c r="T884" s="1829"/>
      <c r="U884" s="1853"/>
      <c r="V884" s="1986"/>
    </row>
    <row r="885" spans="1:22" ht="18" customHeight="1">
      <c r="A885" s="1836"/>
      <c r="B885" s="1932" t="s">
        <v>6604</v>
      </c>
      <c r="C885" s="1932" t="s">
        <v>6877</v>
      </c>
      <c r="D885" s="1932" t="s">
        <v>1354</v>
      </c>
      <c r="E885" s="1932">
        <v>1</v>
      </c>
      <c r="F885" s="1855" t="s">
        <v>55</v>
      </c>
      <c r="G885" s="1855" t="s">
        <v>31</v>
      </c>
      <c r="H885" s="1855" t="s">
        <v>32</v>
      </c>
      <c r="I885" s="1855" t="s">
        <v>4736</v>
      </c>
      <c r="J885" s="1855" t="s">
        <v>4736</v>
      </c>
      <c r="K885" s="1836" t="s">
        <v>6867</v>
      </c>
      <c r="L885" s="1927">
        <v>6059.41</v>
      </c>
      <c r="M885" s="1860">
        <v>1211.8824999999999</v>
      </c>
      <c r="N885" s="1984">
        <v>2020.07</v>
      </c>
      <c r="O885" s="1992" t="s">
        <v>6288</v>
      </c>
      <c r="P885" s="1837" t="s">
        <v>6289</v>
      </c>
      <c r="Q885" s="2015">
        <v>13847129712</v>
      </c>
      <c r="R885" s="1992" t="s">
        <v>6290</v>
      </c>
      <c r="S885" s="1992" t="s">
        <v>5872</v>
      </c>
      <c r="T885" s="1829"/>
      <c r="U885" s="1853"/>
      <c r="V885" s="1986"/>
    </row>
    <row r="886" spans="1:22" ht="18" customHeight="1">
      <c r="A886" s="1836"/>
      <c r="B886" s="1932" t="s">
        <v>6604</v>
      </c>
      <c r="C886" s="1932" t="s">
        <v>6878</v>
      </c>
      <c r="D886" s="1932" t="s">
        <v>1354</v>
      </c>
      <c r="E886" s="1932">
        <v>1</v>
      </c>
      <c r="F886" s="1855" t="s">
        <v>55</v>
      </c>
      <c r="G886" s="1855" t="s">
        <v>31</v>
      </c>
      <c r="H886" s="1855" t="s">
        <v>32</v>
      </c>
      <c r="I886" s="1855" t="s">
        <v>4736</v>
      </c>
      <c r="J886" s="1855" t="s">
        <v>4736</v>
      </c>
      <c r="K886" s="1836" t="s">
        <v>6867</v>
      </c>
      <c r="L886" s="1927">
        <v>7663.37</v>
      </c>
      <c r="M886" s="1860">
        <v>1532.6724999999999</v>
      </c>
      <c r="N886" s="1984">
        <v>2020.07</v>
      </c>
      <c r="O886" s="1992" t="s">
        <v>6288</v>
      </c>
      <c r="P886" s="1837" t="s">
        <v>6289</v>
      </c>
      <c r="Q886" s="2015">
        <v>13847129712</v>
      </c>
      <c r="R886" s="1992" t="s">
        <v>6290</v>
      </c>
      <c r="S886" s="1992" t="s">
        <v>5872</v>
      </c>
      <c r="T886" s="1829"/>
      <c r="U886" s="1853"/>
      <c r="V886" s="1986"/>
    </row>
    <row r="887" spans="1:22" ht="18" customHeight="1">
      <c r="A887" s="1836"/>
      <c r="B887" s="1932" t="s">
        <v>6604</v>
      </c>
      <c r="C887" s="1932" t="s">
        <v>6879</v>
      </c>
      <c r="D887" s="1932" t="s">
        <v>1354</v>
      </c>
      <c r="E887" s="1932">
        <v>1</v>
      </c>
      <c r="F887" s="1855" t="s">
        <v>55</v>
      </c>
      <c r="G887" s="1855" t="s">
        <v>31</v>
      </c>
      <c r="H887" s="1855" t="s">
        <v>32</v>
      </c>
      <c r="I887" s="1855" t="s">
        <v>4736</v>
      </c>
      <c r="J887" s="1855" t="s">
        <v>4736</v>
      </c>
      <c r="K887" s="1836" t="s">
        <v>6867</v>
      </c>
      <c r="L887" s="1927">
        <v>5346.5346534653499</v>
      </c>
      <c r="M887" s="1860">
        <v>1069.3090099009901</v>
      </c>
      <c r="N887" s="1984">
        <v>2020.07</v>
      </c>
      <c r="O887" s="1992" t="s">
        <v>6288</v>
      </c>
      <c r="P887" s="1837" t="s">
        <v>6289</v>
      </c>
      <c r="Q887" s="2015">
        <v>13847129712</v>
      </c>
      <c r="R887" s="1992" t="s">
        <v>6290</v>
      </c>
      <c r="S887" s="1992" t="s">
        <v>5872</v>
      </c>
      <c r="T887" s="1829"/>
      <c r="U887" s="1853"/>
      <c r="V887" s="1986"/>
    </row>
    <row r="888" spans="1:22" ht="18" customHeight="1">
      <c r="A888" s="1836"/>
      <c r="B888" s="1932" t="s">
        <v>6604</v>
      </c>
      <c r="C888" s="1932" t="s">
        <v>6880</v>
      </c>
      <c r="D888" s="1932" t="s">
        <v>1354</v>
      </c>
      <c r="E888" s="1932">
        <v>1</v>
      </c>
      <c r="F888" s="1855" t="s">
        <v>55</v>
      </c>
      <c r="G888" s="1855" t="s">
        <v>31</v>
      </c>
      <c r="H888" s="1855" t="s">
        <v>32</v>
      </c>
      <c r="I888" s="1855" t="s">
        <v>4736</v>
      </c>
      <c r="J888" s="1855" t="s">
        <v>4736</v>
      </c>
      <c r="K888" s="1836" t="s">
        <v>6867</v>
      </c>
      <c r="L888" s="1927">
        <v>6059.41</v>
      </c>
      <c r="M888" s="1860">
        <v>1211.8824999999999</v>
      </c>
      <c r="N888" s="1984">
        <v>2020.07</v>
      </c>
      <c r="O888" s="1992" t="s">
        <v>6288</v>
      </c>
      <c r="P888" s="1837" t="s">
        <v>6289</v>
      </c>
      <c r="Q888" s="2015">
        <v>13847129712</v>
      </c>
      <c r="R888" s="1992" t="s">
        <v>6290</v>
      </c>
      <c r="S888" s="1992" t="s">
        <v>5872</v>
      </c>
      <c r="T888" s="1829"/>
      <c r="U888" s="1853"/>
      <c r="V888" s="1986"/>
    </row>
    <row r="889" spans="1:22" ht="18" customHeight="1">
      <c r="A889" s="1836"/>
      <c r="B889" s="1932" t="s">
        <v>6604</v>
      </c>
      <c r="C889" s="1932" t="s">
        <v>6881</v>
      </c>
      <c r="D889" s="1932" t="s">
        <v>1354</v>
      </c>
      <c r="E889" s="1932">
        <v>1</v>
      </c>
      <c r="F889" s="1855" t="s">
        <v>55</v>
      </c>
      <c r="G889" s="1855" t="s">
        <v>31</v>
      </c>
      <c r="H889" s="1855" t="s">
        <v>32</v>
      </c>
      <c r="I889" s="1855" t="s">
        <v>4736</v>
      </c>
      <c r="J889" s="1855" t="s">
        <v>4736</v>
      </c>
      <c r="K889" s="1836" t="s">
        <v>6867</v>
      </c>
      <c r="L889" s="1927">
        <v>7663.3663366336596</v>
      </c>
      <c r="M889" s="1860">
        <v>1532.6752475247499</v>
      </c>
      <c r="N889" s="1984">
        <v>2020.07</v>
      </c>
      <c r="O889" s="1992" t="s">
        <v>6288</v>
      </c>
      <c r="P889" s="1837" t="s">
        <v>6289</v>
      </c>
      <c r="Q889" s="2015">
        <v>13847129712</v>
      </c>
      <c r="R889" s="1992" t="s">
        <v>6290</v>
      </c>
      <c r="S889" s="1992" t="s">
        <v>5872</v>
      </c>
      <c r="T889" s="1829"/>
      <c r="U889" s="1853"/>
      <c r="V889" s="1986"/>
    </row>
    <row r="890" spans="1:22" ht="18" customHeight="1">
      <c r="A890" s="1836"/>
      <c r="B890" s="1932" t="s">
        <v>1363</v>
      </c>
      <c r="C890" s="1932" t="s">
        <v>6882</v>
      </c>
      <c r="D890" s="1932" t="s">
        <v>1354</v>
      </c>
      <c r="E890" s="1932">
        <v>1</v>
      </c>
      <c r="F890" s="1855" t="s">
        <v>55</v>
      </c>
      <c r="G890" s="1855" t="s">
        <v>31</v>
      </c>
      <c r="H890" s="1855" t="s">
        <v>32</v>
      </c>
      <c r="I890" s="1855" t="s">
        <v>4736</v>
      </c>
      <c r="J890" s="1855" t="s">
        <v>4736</v>
      </c>
      <c r="K890" s="1836" t="s">
        <v>6867</v>
      </c>
      <c r="L890" s="1927">
        <v>12178.2178217822</v>
      </c>
      <c r="M890" s="1860">
        <v>2435.6466336633698</v>
      </c>
      <c r="N890" s="1984">
        <v>2020.07</v>
      </c>
      <c r="O890" s="1992" t="s">
        <v>6288</v>
      </c>
      <c r="P890" s="1837" t="s">
        <v>6289</v>
      </c>
      <c r="Q890" s="2015">
        <v>13847129712</v>
      </c>
      <c r="R890" s="1992" t="s">
        <v>6290</v>
      </c>
      <c r="S890" s="1992" t="s">
        <v>5872</v>
      </c>
      <c r="T890" s="1829"/>
      <c r="U890" s="1853"/>
      <c r="V890" s="1986"/>
    </row>
    <row r="891" spans="1:22" ht="18" customHeight="1">
      <c r="A891" s="1836"/>
      <c r="B891" s="1932" t="s">
        <v>1363</v>
      </c>
      <c r="C891" s="1932" t="s">
        <v>6883</v>
      </c>
      <c r="D891" s="1932" t="s">
        <v>1354</v>
      </c>
      <c r="E891" s="1932">
        <v>1</v>
      </c>
      <c r="F891" s="1855" t="s">
        <v>55</v>
      </c>
      <c r="G891" s="1855" t="s">
        <v>31</v>
      </c>
      <c r="H891" s="1855" t="s">
        <v>32</v>
      </c>
      <c r="I891" s="1855" t="s">
        <v>4736</v>
      </c>
      <c r="J891" s="1855" t="s">
        <v>4736</v>
      </c>
      <c r="K891" s="1836" t="s">
        <v>6867</v>
      </c>
      <c r="L891" s="1927">
        <v>2475.2475247524799</v>
      </c>
      <c r="M891" s="1860">
        <v>495.054356435643</v>
      </c>
      <c r="N891" s="1984">
        <v>2020.07</v>
      </c>
      <c r="O891" s="1992" t="s">
        <v>6288</v>
      </c>
      <c r="P891" s="1837" t="s">
        <v>6289</v>
      </c>
      <c r="Q891" s="2015">
        <v>13847129712</v>
      </c>
      <c r="R891" s="1992" t="s">
        <v>6290</v>
      </c>
      <c r="S891" s="1992" t="s">
        <v>5872</v>
      </c>
      <c r="T891" s="1829"/>
      <c r="U891" s="1853"/>
      <c r="V891" s="1986"/>
    </row>
    <row r="892" spans="1:22" ht="18" customHeight="1">
      <c r="A892" s="1836"/>
      <c r="B892" s="1932" t="s">
        <v>1363</v>
      </c>
      <c r="C892" s="1932" t="s">
        <v>6884</v>
      </c>
      <c r="D892" s="1932" t="s">
        <v>1354</v>
      </c>
      <c r="E892" s="1932">
        <v>1</v>
      </c>
      <c r="F892" s="1855" t="s">
        <v>55</v>
      </c>
      <c r="G892" s="1855" t="s">
        <v>31</v>
      </c>
      <c r="H892" s="1855" t="s">
        <v>32</v>
      </c>
      <c r="I892" s="1855" t="s">
        <v>4736</v>
      </c>
      <c r="J892" s="1855" t="s">
        <v>4736</v>
      </c>
      <c r="K892" s="1836" t="s">
        <v>6867</v>
      </c>
      <c r="L892" s="1927">
        <v>6435.64356435644</v>
      </c>
      <c r="M892" s="1860">
        <v>1287.1273267326701</v>
      </c>
      <c r="N892" s="1984">
        <v>2020.07</v>
      </c>
      <c r="O892" s="1992" t="s">
        <v>6288</v>
      </c>
      <c r="P892" s="1837" t="s">
        <v>6289</v>
      </c>
      <c r="Q892" s="2015">
        <v>13847129712</v>
      </c>
      <c r="R892" s="1992" t="s">
        <v>6290</v>
      </c>
      <c r="S892" s="1992" t="s">
        <v>5872</v>
      </c>
      <c r="T892" s="1829"/>
      <c r="U892" s="1853"/>
      <c r="V892" s="1986"/>
    </row>
    <row r="893" spans="1:22" ht="18" customHeight="1">
      <c r="A893" s="1836"/>
      <c r="B893" s="1932" t="s">
        <v>1363</v>
      </c>
      <c r="C893" s="1932" t="s">
        <v>6885</v>
      </c>
      <c r="D893" s="1932" t="s">
        <v>1354</v>
      </c>
      <c r="E893" s="1932">
        <v>1</v>
      </c>
      <c r="F893" s="1855" t="s">
        <v>55</v>
      </c>
      <c r="G893" s="1855" t="s">
        <v>31</v>
      </c>
      <c r="H893" s="1855" t="s">
        <v>32</v>
      </c>
      <c r="I893" s="1855" t="s">
        <v>4736</v>
      </c>
      <c r="J893" s="1855" t="s">
        <v>4736</v>
      </c>
      <c r="K893" s="1836" t="s">
        <v>6867</v>
      </c>
      <c r="L893" s="1927">
        <v>5693.0693069306899</v>
      </c>
      <c r="M893" s="1860">
        <v>1138.6180198019799</v>
      </c>
      <c r="N893" s="1984">
        <v>2020.07</v>
      </c>
      <c r="O893" s="1992" t="s">
        <v>6288</v>
      </c>
      <c r="P893" s="1837" t="s">
        <v>6289</v>
      </c>
      <c r="Q893" s="2015">
        <v>13847129712</v>
      </c>
      <c r="R893" s="1992" t="s">
        <v>6290</v>
      </c>
      <c r="S893" s="1992" t="s">
        <v>5872</v>
      </c>
      <c r="T893" s="1829"/>
      <c r="U893" s="1853"/>
      <c r="V893" s="1986"/>
    </row>
    <row r="894" spans="1:22" ht="18" customHeight="1">
      <c r="A894" s="1836"/>
      <c r="B894" s="1932" t="s">
        <v>1363</v>
      </c>
      <c r="C894" s="1932" t="s">
        <v>6886</v>
      </c>
      <c r="D894" s="1932" t="s">
        <v>1354</v>
      </c>
      <c r="E894" s="1932">
        <v>2</v>
      </c>
      <c r="F894" s="1855" t="s">
        <v>55</v>
      </c>
      <c r="G894" s="1855" t="s">
        <v>31</v>
      </c>
      <c r="H894" s="1855" t="s">
        <v>32</v>
      </c>
      <c r="I894" s="1855" t="s">
        <v>4736</v>
      </c>
      <c r="J894" s="1855" t="s">
        <v>4736</v>
      </c>
      <c r="K894" s="1836" t="s">
        <v>6867</v>
      </c>
      <c r="L894" s="1927">
        <v>752.47524752475204</v>
      </c>
      <c r="M894" s="2018">
        <v>150.493564356436</v>
      </c>
      <c r="N894" s="1984">
        <v>2020.07</v>
      </c>
      <c r="O894" s="1992" t="s">
        <v>6288</v>
      </c>
      <c r="P894" s="1837" t="s">
        <v>6289</v>
      </c>
      <c r="Q894" s="2015">
        <v>13847129712</v>
      </c>
      <c r="R894" s="1992" t="s">
        <v>6290</v>
      </c>
      <c r="S894" s="1992" t="s">
        <v>5872</v>
      </c>
      <c r="T894" s="1829"/>
      <c r="U894" s="1853"/>
      <c r="V894" s="1986"/>
    </row>
    <row r="895" spans="1:22" ht="18" customHeight="1">
      <c r="A895" s="1836"/>
      <c r="B895" s="1932" t="s">
        <v>1363</v>
      </c>
      <c r="C895" s="1932" t="s">
        <v>6887</v>
      </c>
      <c r="D895" s="1932" t="s">
        <v>1354</v>
      </c>
      <c r="E895" s="1932">
        <v>1</v>
      </c>
      <c r="F895" s="1855" t="s">
        <v>55</v>
      </c>
      <c r="G895" s="1855" t="s">
        <v>31</v>
      </c>
      <c r="H895" s="1855" t="s">
        <v>32</v>
      </c>
      <c r="I895" s="1855" t="s">
        <v>4736</v>
      </c>
      <c r="J895" s="1855" t="s">
        <v>4736</v>
      </c>
      <c r="K895" s="1836" t="s">
        <v>6867</v>
      </c>
      <c r="L895" s="1927">
        <v>376.23762376237602</v>
      </c>
      <c r="M895" s="2018">
        <v>75.251782178217894</v>
      </c>
      <c r="N895" s="1984">
        <v>2020.07</v>
      </c>
      <c r="O895" s="1992" t="s">
        <v>6288</v>
      </c>
      <c r="P895" s="1837" t="s">
        <v>6289</v>
      </c>
      <c r="Q895" s="2015">
        <v>13847129712</v>
      </c>
      <c r="R895" s="1992" t="s">
        <v>6290</v>
      </c>
      <c r="S895" s="1992" t="s">
        <v>5872</v>
      </c>
      <c r="T895" s="1829"/>
      <c r="U895" s="1853"/>
      <c r="V895" s="1986"/>
    </row>
    <row r="896" spans="1:22" ht="18" customHeight="1">
      <c r="A896" s="1836"/>
      <c r="B896" s="1932" t="s">
        <v>1363</v>
      </c>
      <c r="C896" s="1932" t="s">
        <v>6888</v>
      </c>
      <c r="D896" s="1932" t="s">
        <v>1354</v>
      </c>
      <c r="E896" s="1932">
        <v>1</v>
      </c>
      <c r="F896" s="1855" t="s">
        <v>55</v>
      </c>
      <c r="G896" s="1855" t="s">
        <v>31</v>
      </c>
      <c r="H896" s="1855" t="s">
        <v>32</v>
      </c>
      <c r="I896" s="1855" t="s">
        <v>4736</v>
      </c>
      <c r="J896" s="1855" t="s">
        <v>4736</v>
      </c>
      <c r="K896" s="1836" t="s">
        <v>6867</v>
      </c>
      <c r="L896" s="1927">
        <v>217.821782178218</v>
      </c>
      <c r="M896" s="2018">
        <v>43.563663366336698</v>
      </c>
      <c r="N896" s="1984">
        <v>2020.07</v>
      </c>
      <c r="O896" s="1992" t="s">
        <v>6288</v>
      </c>
      <c r="P896" s="1837" t="s">
        <v>6289</v>
      </c>
      <c r="Q896" s="2015">
        <v>13847129712</v>
      </c>
      <c r="R896" s="1992" t="s">
        <v>6290</v>
      </c>
      <c r="S896" s="1992" t="s">
        <v>5872</v>
      </c>
      <c r="T896" s="1829"/>
      <c r="U896" s="1853"/>
      <c r="V896" s="1986"/>
    </row>
    <row r="897" spans="1:22" ht="18" customHeight="1">
      <c r="A897" s="1836"/>
      <c r="B897" s="1932" t="s">
        <v>1363</v>
      </c>
      <c r="C897" s="1932" t="s">
        <v>6889</v>
      </c>
      <c r="D897" s="1932" t="s">
        <v>1354</v>
      </c>
      <c r="E897" s="1932">
        <v>1</v>
      </c>
      <c r="F897" s="1855" t="s">
        <v>55</v>
      </c>
      <c r="G897" s="1855" t="s">
        <v>31</v>
      </c>
      <c r="H897" s="1855" t="s">
        <v>32</v>
      </c>
      <c r="I897" s="1855" t="s">
        <v>4736</v>
      </c>
      <c r="J897" s="1855" t="s">
        <v>4736</v>
      </c>
      <c r="K897" s="1836" t="s">
        <v>6867</v>
      </c>
      <c r="L897" s="1927">
        <v>554.45544554455398</v>
      </c>
      <c r="M897" s="1866">
        <v>110.88841584158401</v>
      </c>
      <c r="N897" s="1984">
        <v>2020.07</v>
      </c>
      <c r="O897" s="1992" t="s">
        <v>6288</v>
      </c>
      <c r="P897" s="1837" t="s">
        <v>6289</v>
      </c>
      <c r="Q897" s="2015">
        <v>13847129712</v>
      </c>
      <c r="R897" s="1992" t="s">
        <v>6290</v>
      </c>
      <c r="S897" s="1992" t="s">
        <v>5872</v>
      </c>
      <c r="T897" s="1829"/>
      <c r="U897" s="1853"/>
      <c r="V897" s="1986"/>
    </row>
    <row r="898" spans="1:22" ht="18" customHeight="1">
      <c r="A898" s="1836"/>
      <c r="B898" s="1932" t="s">
        <v>1363</v>
      </c>
      <c r="C898" s="1932" t="s">
        <v>6890</v>
      </c>
      <c r="D898" s="1932" t="s">
        <v>1354</v>
      </c>
      <c r="E898" s="1932">
        <v>36</v>
      </c>
      <c r="F898" s="1855" t="s">
        <v>55</v>
      </c>
      <c r="G898" s="1855" t="s">
        <v>31</v>
      </c>
      <c r="H898" s="1855" t="s">
        <v>32</v>
      </c>
      <c r="I898" s="1855" t="s">
        <v>4736</v>
      </c>
      <c r="J898" s="1855" t="s">
        <v>4736</v>
      </c>
      <c r="K898" s="1836" t="s">
        <v>6867</v>
      </c>
      <c r="L898" s="1927">
        <v>9623.7623762376206</v>
      </c>
      <c r="M898" s="1866">
        <v>1924.7482178217799</v>
      </c>
      <c r="N898" s="1984">
        <v>2020.07</v>
      </c>
      <c r="O898" s="1992" t="s">
        <v>6288</v>
      </c>
      <c r="P898" s="1837" t="s">
        <v>6289</v>
      </c>
      <c r="Q898" s="2015">
        <v>13847129712</v>
      </c>
      <c r="R898" s="1992" t="s">
        <v>6290</v>
      </c>
      <c r="S898" s="1992" t="s">
        <v>5872</v>
      </c>
      <c r="T898" s="1829"/>
      <c r="U898" s="1853"/>
      <c r="V898" s="1986"/>
    </row>
    <row r="899" spans="1:22" ht="18" customHeight="1">
      <c r="A899" s="1836"/>
      <c r="B899" s="1932" t="s">
        <v>1363</v>
      </c>
      <c r="C899" s="1932" t="s">
        <v>6891</v>
      </c>
      <c r="D899" s="1932" t="s">
        <v>1354</v>
      </c>
      <c r="E899" s="1932">
        <v>1</v>
      </c>
      <c r="F899" s="1855" t="s">
        <v>55</v>
      </c>
      <c r="G899" s="1855" t="s">
        <v>31</v>
      </c>
      <c r="H899" s="1855" t="s">
        <v>32</v>
      </c>
      <c r="I899" s="1855" t="s">
        <v>4736</v>
      </c>
      <c r="J899" s="1855" t="s">
        <v>4736</v>
      </c>
      <c r="K899" s="1836" t="s">
        <v>6867</v>
      </c>
      <c r="L899" s="1927">
        <v>504.95049504950498</v>
      </c>
      <c r="M899" s="1866">
        <v>100.987128712871</v>
      </c>
      <c r="N899" s="1984">
        <v>2020.07</v>
      </c>
      <c r="O899" s="1992" t="s">
        <v>6288</v>
      </c>
      <c r="P899" s="1837" t="s">
        <v>6289</v>
      </c>
      <c r="Q899" s="2015">
        <v>13847129712</v>
      </c>
      <c r="R899" s="1992" t="s">
        <v>6290</v>
      </c>
      <c r="S899" s="1992" t="s">
        <v>5872</v>
      </c>
      <c r="T899" s="1829"/>
      <c r="U899" s="1853"/>
      <c r="V899" s="1986"/>
    </row>
    <row r="900" spans="1:22" ht="18" customHeight="1">
      <c r="A900" s="1836"/>
      <c r="B900" s="1932" t="s">
        <v>6892</v>
      </c>
      <c r="C900" s="1932" t="s">
        <v>6893</v>
      </c>
      <c r="D900" s="1932" t="s">
        <v>1354</v>
      </c>
      <c r="E900" s="1932">
        <v>1</v>
      </c>
      <c r="F900" s="1855" t="s">
        <v>55</v>
      </c>
      <c r="G900" s="1855" t="s">
        <v>31</v>
      </c>
      <c r="H900" s="1855" t="s">
        <v>32</v>
      </c>
      <c r="I900" s="1855" t="s">
        <v>4736</v>
      </c>
      <c r="J900" s="1855" t="s">
        <v>4736</v>
      </c>
      <c r="K900" s="1836" t="s">
        <v>6867</v>
      </c>
      <c r="L900" s="1927">
        <v>1346.5346534653499</v>
      </c>
      <c r="M900" s="1866">
        <v>269.30900990099002</v>
      </c>
      <c r="N900" s="1984">
        <v>2020.07</v>
      </c>
      <c r="O900" s="1992" t="s">
        <v>6288</v>
      </c>
      <c r="P900" s="1837" t="s">
        <v>6289</v>
      </c>
      <c r="Q900" s="2015">
        <v>13847129712</v>
      </c>
      <c r="R900" s="1992" t="s">
        <v>6290</v>
      </c>
      <c r="S900" s="1992" t="s">
        <v>5872</v>
      </c>
      <c r="T900" s="1829"/>
      <c r="U900" s="1853"/>
      <c r="V900" s="1986"/>
    </row>
    <row r="901" spans="1:22" ht="18" customHeight="1">
      <c r="A901" s="1836"/>
      <c r="B901" s="1932" t="s">
        <v>6894</v>
      </c>
      <c r="C901" s="1932" t="s">
        <v>6895</v>
      </c>
      <c r="D901" s="1932" t="s">
        <v>154</v>
      </c>
      <c r="E901" s="1932">
        <v>1</v>
      </c>
      <c r="F901" s="1855" t="s">
        <v>55</v>
      </c>
      <c r="G901" s="1855" t="s">
        <v>31</v>
      </c>
      <c r="H901" s="1855" t="s">
        <v>32</v>
      </c>
      <c r="I901" s="1855" t="s">
        <v>4736</v>
      </c>
      <c r="J901" s="1855" t="s">
        <v>4736</v>
      </c>
      <c r="K901" s="1836" t="s">
        <v>6867</v>
      </c>
      <c r="L901" s="1927">
        <v>174.25742574257399</v>
      </c>
      <c r="M901" s="1866">
        <v>34.843930693069403</v>
      </c>
      <c r="N901" s="1984">
        <v>2020.07</v>
      </c>
      <c r="O901" s="1992" t="s">
        <v>6288</v>
      </c>
      <c r="P901" s="1837" t="s">
        <v>6289</v>
      </c>
      <c r="Q901" s="2015">
        <v>13847129712</v>
      </c>
      <c r="R901" s="1992" t="s">
        <v>6290</v>
      </c>
      <c r="S901" s="1992" t="s">
        <v>5872</v>
      </c>
      <c r="T901" s="1829"/>
      <c r="U901" s="1853"/>
      <c r="V901" s="1986"/>
    </row>
    <row r="902" spans="1:22" ht="18" customHeight="1">
      <c r="A902" s="1836"/>
      <c r="B902" s="1946" t="s">
        <v>6896</v>
      </c>
      <c r="C902" s="1946"/>
      <c r="D902" s="1835" t="s">
        <v>1092</v>
      </c>
      <c r="E902" s="1835">
        <v>2</v>
      </c>
      <c r="F902" s="1855" t="s">
        <v>55</v>
      </c>
      <c r="G902" s="1855" t="s">
        <v>31</v>
      </c>
      <c r="H902" s="1855" t="s">
        <v>32</v>
      </c>
      <c r="I902" s="1855" t="s">
        <v>4736</v>
      </c>
      <c r="J902" s="1855" t="s">
        <v>4736</v>
      </c>
      <c r="K902" s="1836" t="s">
        <v>6897</v>
      </c>
      <c r="L902" s="1927">
        <v>15522.12</v>
      </c>
      <c r="M902" s="1866">
        <v>8278.4640000000109</v>
      </c>
      <c r="N902" s="1984">
        <v>2020.07</v>
      </c>
      <c r="O902" s="1992" t="s">
        <v>6288</v>
      </c>
      <c r="P902" s="1837" t="s">
        <v>6289</v>
      </c>
      <c r="Q902" s="2015">
        <v>13847129712</v>
      </c>
      <c r="R902" s="1992" t="s">
        <v>6290</v>
      </c>
      <c r="S902" s="1992" t="s">
        <v>5872</v>
      </c>
      <c r="T902" s="1829"/>
      <c r="U902" s="1853"/>
      <c r="V902" s="1986"/>
    </row>
    <row r="903" spans="1:22" ht="18" customHeight="1">
      <c r="A903" s="1836"/>
      <c r="B903" s="2019" t="s">
        <v>6898</v>
      </c>
      <c r="C903" s="2020" t="s">
        <v>6899</v>
      </c>
      <c r="D903" s="2020" t="s">
        <v>65</v>
      </c>
      <c r="E903" s="1835">
        <v>4</v>
      </c>
      <c r="F903" s="1855" t="s">
        <v>55</v>
      </c>
      <c r="G903" s="1855" t="s">
        <v>31</v>
      </c>
      <c r="H903" s="1855" t="s">
        <v>32</v>
      </c>
      <c r="I903" s="1855" t="s">
        <v>4736</v>
      </c>
      <c r="J903" s="1855" t="s">
        <v>4736</v>
      </c>
      <c r="K903" s="1836" t="s">
        <v>6897</v>
      </c>
      <c r="L903" s="1927">
        <v>6513.28</v>
      </c>
      <c r="M903" s="1866">
        <v>3473.74933333333</v>
      </c>
      <c r="N903" s="1984">
        <v>2020.07</v>
      </c>
      <c r="O903" s="1992" t="s">
        <v>6288</v>
      </c>
      <c r="P903" s="1837" t="s">
        <v>6289</v>
      </c>
      <c r="Q903" s="2015">
        <v>13847129712</v>
      </c>
      <c r="R903" s="1992" t="s">
        <v>6290</v>
      </c>
      <c r="S903" s="1992" t="s">
        <v>5872</v>
      </c>
      <c r="T903" s="1829"/>
      <c r="U903" s="1853"/>
      <c r="V903" s="1986"/>
    </row>
    <row r="904" spans="1:22" ht="18" customHeight="1">
      <c r="A904" s="1836"/>
      <c r="B904" s="2019" t="s">
        <v>6900</v>
      </c>
      <c r="C904" s="2020" t="s">
        <v>6901</v>
      </c>
      <c r="D904" s="2020" t="s">
        <v>65</v>
      </c>
      <c r="E904" s="1835">
        <v>6</v>
      </c>
      <c r="F904" s="1855" t="s">
        <v>55</v>
      </c>
      <c r="G904" s="1855" t="s">
        <v>31</v>
      </c>
      <c r="H904" s="1855" t="s">
        <v>32</v>
      </c>
      <c r="I904" s="1855" t="s">
        <v>4736</v>
      </c>
      <c r="J904" s="1855" t="s">
        <v>4736</v>
      </c>
      <c r="K904" s="1836" t="s">
        <v>6902</v>
      </c>
      <c r="L904" s="1927">
        <v>197.7</v>
      </c>
      <c r="M904" s="1866">
        <v>45.623076923077001</v>
      </c>
      <c r="N904" s="1984">
        <v>2020.09</v>
      </c>
      <c r="O904" s="1992" t="s">
        <v>6288</v>
      </c>
      <c r="P904" s="1837" t="s">
        <v>6289</v>
      </c>
      <c r="Q904" s="2015">
        <v>13847129712</v>
      </c>
      <c r="R904" s="1992" t="s">
        <v>6290</v>
      </c>
      <c r="S904" s="1992" t="s">
        <v>5872</v>
      </c>
      <c r="T904" s="1829"/>
      <c r="U904" s="1853"/>
      <c r="V904" s="1986"/>
    </row>
    <row r="905" spans="1:22" ht="18" customHeight="1">
      <c r="A905" s="1836"/>
      <c r="B905" s="2019" t="s">
        <v>6900</v>
      </c>
      <c r="C905" s="2020" t="s">
        <v>6903</v>
      </c>
      <c r="D905" s="2020" t="s">
        <v>65</v>
      </c>
      <c r="E905" s="1835">
        <v>4</v>
      </c>
      <c r="F905" s="1855" t="s">
        <v>55</v>
      </c>
      <c r="G905" s="1855" t="s">
        <v>31</v>
      </c>
      <c r="H905" s="1855" t="s">
        <v>32</v>
      </c>
      <c r="I905" s="1855" t="s">
        <v>4736</v>
      </c>
      <c r="J905" s="1855" t="s">
        <v>4736</v>
      </c>
      <c r="K905" s="1836" t="s">
        <v>6902</v>
      </c>
      <c r="L905" s="1927">
        <v>137.6</v>
      </c>
      <c r="M905" s="1866">
        <v>31.753846153846101</v>
      </c>
      <c r="N905" s="1984">
        <v>2020.09</v>
      </c>
      <c r="O905" s="1992" t="s">
        <v>6288</v>
      </c>
      <c r="P905" s="1837" t="s">
        <v>6289</v>
      </c>
      <c r="Q905" s="2015">
        <v>13847129712</v>
      </c>
      <c r="R905" s="1992" t="s">
        <v>6290</v>
      </c>
      <c r="S905" s="1992" t="s">
        <v>5872</v>
      </c>
      <c r="T905" s="1829"/>
      <c r="U905" s="1853"/>
      <c r="V905" s="1986"/>
    </row>
    <row r="906" spans="1:22" ht="18" customHeight="1">
      <c r="A906" s="1836"/>
      <c r="B906" s="2019" t="s">
        <v>6671</v>
      </c>
      <c r="C906" s="2020" t="s">
        <v>6904</v>
      </c>
      <c r="D906" s="2020" t="s">
        <v>65</v>
      </c>
      <c r="E906" s="1835">
        <v>3</v>
      </c>
      <c r="F906" s="1855" t="s">
        <v>55</v>
      </c>
      <c r="G906" s="1855" t="s">
        <v>31</v>
      </c>
      <c r="H906" s="1855" t="s">
        <v>32</v>
      </c>
      <c r="I906" s="1855" t="s">
        <v>4736</v>
      </c>
      <c r="J906" s="1855" t="s">
        <v>4736</v>
      </c>
      <c r="K906" s="1836" t="s">
        <v>6902</v>
      </c>
      <c r="L906" s="1927">
        <v>490.5</v>
      </c>
      <c r="M906" s="1866">
        <v>113.19230769230801</v>
      </c>
      <c r="N906" s="1984">
        <v>2020.09</v>
      </c>
      <c r="O906" s="1992" t="s">
        <v>6288</v>
      </c>
      <c r="P906" s="1837" t="s">
        <v>6289</v>
      </c>
      <c r="Q906" s="2015">
        <v>13847129712</v>
      </c>
      <c r="R906" s="1992" t="s">
        <v>6290</v>
      </c>
      <c r="S906" s="1992" t="s">
        <v>5872</v>
      </c>
      <c r="T906" s="1829"/>
      <c r="U906" s="1853"/>
      <c r="V906" s="1986"/>
    </row>
    <row r="907" spans="1:22" ht="18" customHeight="1">
      <c r="A907" s="1836"/>
      <c r="B907" s="2019" t="s">
        <v>6671</v>
      </c>
      <c r="C907" s="2020" t="s">
        <v>6905</v>
      </c>
      <c r="D907" s="2020" t="s">
        <v>65</v>
      </c>
      <c r="E907" s="1835">
        <v>1</v>
      </c>
      <c r="F907" s="1855" t="s">
        <v>55</v>
      </c>
      <c r="G907" s="1855" t="s">
        <v>31</v>
      </c>
      <c r="H907" s="1855" t="s">
        <v>32</v>
      </c>
      <c r="I907" s="1855" t="s">
        <v>4736</v>
      </c>
      <c r="J907" s="1855" t="s">
        <v>4736</v>
      </c>
      <c r="K907" s="1836" t="s">
        <v>6902</v>
      </c>
      <c r="L907" s="1927">
        <v>121.9</v>
      </c>
      <c r="M907" s="1866">
        <v>28.1307692307692</v>
      </c>
      <c r="N907" s="1984">
        <v>2020.09</v>
      </c>
      <c r="O907" s="1992" t="s">
        <v>6288</v>
      </c>
      <c r="P907" s="1837" t="s">
        <v>6289</v>
      </c>
      <c r="Q907" s="2015">
        <v>13847129712</v>
      </c>
      <c r="R907" s="1992" t="s">
        <v>6290</v>
      </c>
      <c r="S907" s="1992" t="s">
        <v>5872</v>
      </c>
      <c r="T907" s="1829"/>
      <c r="U907" s="1853"/>
      <c r="V907" s="1986"/>
    </row>
    <row r="908" spans="1:22" ht="18" customHeight="1">
      <c r="A908" s="1836"/>
      <c r="B908" s="2019" t="s">
        <v>1406</v>
      </c>
      <c r="C908" s="2020" t="s">
        <v>6906</v>
      </c>
      <c r="D908" s="2020" t="s">
        <v>65</v>
      </c>
      <c r="E908" s="1835">
        <v>129</v>
      </c>
      <c r="F908" s="1855" t="s">
        <v>55</v>
      </c>
      <c r="G908" s="1855" t="s">
        <v>31</v>
      </c>
      <c r="H908" s="1855" t="s">
        <v>32</v>
      </c>
      <c r="I908" s="1855" t="s">
        <v>4736</v>
      </c>
      <c r="J908" s="1855" t="s">
        <v>4736</v>
      </c>
      <c r="K908" s="1836" t="s">
        <v>6902</v>
      </c>
      <c r="L908" s="1927">
        <v>2113.09611</v>
      </c>
      <c r="M908" s="1866">
        <v>487.63756384615499</v>
      </c>
      <c r="N908" s="1984">
        <v>2020.09</v>
      </c>
      <c r="O908" s="1992" t="s">
        <v>6288</v>
      </c>
      <c r="P908" s="1837" t="s">
        <v>6289</v>
      </c>
      <c r="Q908" s="2015">
        <v>13847129712</v>
      </c>
      <c r="R908" s="1992" t="s">
        <v>6290</v>
      </c>
      <c r="S908" s="1992" t="s">
        <v>5872</v>
      </c>
      <c r="T908" s="1829"/>
      <c r="U908" s="1853"/>
      <c r="V908" s="1986"/>
    </row>
    <row r="909" spans="1:22" ht="18" customHeight="1">
      <c r="A909" s="1836"/>
      <c r="B909" s="2019" t="s">
        <v>6650</v>
      </c>
      <c r="C909" s="2020" t="s">
        <v>6651</v>
      </c>
      <c r="D909" s="2020" t="s">
        <v>154</v>
      </c>
      <c r="E909" s="1835">
        <v>1</v>
      </c>
      <c r="F909" s="1855" t="s">
        <v>55</v>
      </c>
      <c r="G909" s="1855" t="s">
        <v>31</v>
      </c>
      <c r="H909" s="1855" t="s">
        <v>32</v>
      </c>
      <c r="I909" s="1855" t="s">
        <v>4736</v>
      </c>
      <c r="J909" s="1855" t="s">
        <v>4736</v>
      </c>
      <c r="K909" s="1836" t="s">
        <v>6902</v>
      </c>
      <c r="L909" s="1927">
        <v>100</v>
      </c>
      <c r="M909" s="1866">
        <v>23.076923076923102</v>
      </c>
      <c r="N909" s="1984">
        <v>2020.09</v>
      </c>
      <c r="O909" s="1992" t="s">
        <v>6288</v>
      </c>
      <c r="P909" s="1837" t="s">
        <v>6289</v>
      </c>
      <c r="Q909" s="2015">
        <v>13847129712</v>
      </c>
      <c r="R909" s="1992" t="s">
        <v>6290</v>
      </c>
      <c r="S909" s="1992" t="s">
        <v>5872</v>
      </c>
      <c r="T909" s="1829"/>
      <c r="U909" s="1853"/>
      <c r="V909" s="1986"/>
    </row>
    <row r="910" spans="1:22" ht="18" customHeight="1">
      <c r="A910" s="1836"/>
      <c r="B910" s="2019" t="s">
        <v>6493</v>
      </c>
      <c r="C910" s="2020" t="s">
        <v>6652</v>
      </c>
      <c r="D910" s="2020" t="s">
        <v>154</v>
      </c>
      <c r="E910" s="1835">
        <v>1</v>
      </c>
      <c r="F910" s="1855" t="s">
        <v>55</v>
      </c>
      <c r="G910" s="1855" t="s">
        <v>31</v>
      </c>
      <c r="H910" s="1855" t="s">
        <v>32</v>
      </c>
      <c r="I910" s="1855" t="s">
        <v>4736</v>
      </c>
      <c r="J910" s="1855" t="s">
        <v>4736</v>
      </c>
      <c r="K910" s="1836" t="s">
        <v>6902</v>
      </c>
      <c r="L910" s="1927">
        <v>351.65</v>
      </c>
      <c r="M910" s="1866">
        <v>81.150000000000006</v>
      </c>
      <c r="N910" s="1984">
        <v>2020.09</v>
      </c>
      <c r="O910" s="1992" t="s">
        <v>6288</v>
      </c>
      <c r="P910" s="1837" t="s">
        <v>6289</v>
      </c>
      <c r="Q910" s="2015">
        <v>13847129712</v>
      </c>
      <c r="R910" s="1992" t="s">
        <v>6290</v>
      </c>
      <c r="S910" s="1992" t="s">
        <v>5872</v>
      </c>
      <c r="T910" s="1829"/>
      <c r="U910" s="1853"/>
      <c r="V910" s="1986"/>
    </row>
    <row r="911" spans="1:22" ht="18" customHeight="1">
      <c r="A911" s="1836"/>
      <c r="B911" s="2017" t="s">
        <v>6659</v>
      </c>
      <c r="C911" s="2019"/>
      <c r="D911" s="2020"/>
      <c r="E911" s="1931">
        <v>9</v>
      </c>
      <c r="F911" s="1855" t="s">
        <v>55</v>
      </c>
      <c r="G911" s="1855" t="s">
        <v>31</v>
      </c>
      <c r="H911" s="1855" t="s">
        <v>32</v>
      </c>
      <c r="I911" s="1855" t="s">
        <v>4736</v>
      </c>
      <c r="J911" s="1855" t="s">
        <v>4736</v>
      </c>
      <c r="K911" s="1836" t="s">
        <v>6907</v>
      </c>
      <c r="L911" s="1927">
        <v>9915.9422123893801</v>
      </c>
      <c r="M911" s="1866">
        <v>6610.6281415929197</v>
      </c>
      <c r="N911" s="1984">
        <v>2020.11</v>
      </c>
      <c r="O911" s="1992" t="s">
        <v>6288</v>
      </c>
      <c r="P911" s="1837" t="s">
        <v>6289</v>
      </c>
      <c r="Q911" s="2015">
        <v>13847129712</v>
      </c>
      <c r="R911" s="1992" t="s">
        <v>6290</v>
      </c>
      <c r="S911" s="1992" t="s">
        <v>5872</v>
      </c>
      <c r="T911" s="1829"/>
      <c r="U911" s="1853"/>
      <c r="V911" s="1986"/>
    </row>
    <row r="912" spans="1:22" ht="18" customHeight="1">
      <c r="A912" s="1836"/>
      <c r="B912" s="2017" t="s">
        <v>3400</v>
      </c>
      <c r="C912" s="1836" t="s">
        <v>6908</v>
      </c>
      <c r="D912" s="2020"/>
      <c r="E912" s="2017">
        <v>1</v>
      </c>
      <c r="F912" s="1855" t="s">
        <v>55</v>
      </c>
      <c r="G912" s="1855" t="s">
        <v>31</v>
      </c>
      <c r="H912" s="1855" t="s">
        <v>32</v>
      </c>
      <c r="I912" s="1855" t="s">
        <v>4736</v>
      </c>
      <c r="J912" s="1855" t="s">
        <v>4736</v>
      </c>
      <c r="K912" s="1836" t="s">
        <v>6907</v>
      </c>
      <c r="L912" s="1927">
        <v>15912.389380531</v>
      </c>
      <c r="M912" s="1866">
        <v>5304.1297935103203</v>
      </c>
      <c r="N912" s="1984">
        <v>2020.11</v>
      </c>
      <c r="O912" s="1992" t="s">
        <v>6288</v>
      </c>
      <c r="P912" s="1837" t="s">
        <v>6289</v>
      </c>
      <c r="Q912" s="2015">
        <v>13847129712</v>
      </c>
      <c r="R912" s="1992" t="s">
        <v>6290</v>
      </c>
      <c r="S912" s="1992" t="s">
        <v>5872</v>
      </c>
      <c r="T912" s="1829"/>
      <c r="U912" s="1853"/>
      <c r="V912" s="1986"/>
    </row>
    <row r="913" spans="1:27" ht="18" customHeight="1">
      <c r="A913" s="1836"/>
      <c r="B913" s="2017" t="s">
        <v>6909</v>
      </c>
      <c r="C913" s="2019"/>
      <c r="D913" s="2020"/>
      <c r="E913" s="2017">
        <v>4</v>
      </c>
      <c r="F913" s="1855" t="s">
        <v>55</v>
      </c>
      <c r="G913" s="1855" t="s">
        <v>31</v>
      </c>
      <c r="H913" s="1855" t="s">
        <v>32</v>
      </c>
      <c r="I913" s="1855" t="s">
        <v>4736</v>
      </c>
      <c r="J913" s="1855" t="s">
        <v>4736</v>
      </c>
      <c r="K913" s="1836" t="s">
        <v>6907</v>
      </c>
      <c r="L913" s="1927">
        <v>36014.159292035401</v>
      </c>
      <c r="M913" s="1866">
        <v>24009.439528023599</v>
      </c>
      <c r="N913" s="1984">
        <v>2020.11</v>
      </c>
      <c r="O913" s="1992" t="s">
        <v>6288</v>
      </c>
      <c r="P913" s="1837" t="s">
        <v>6289</v>
      </c>
      <c r="Q913" s="2015">
        <v>13847129712</v>
      </c>
      <c r="R913" s="1992" t="s">
        <v>6290</v>
      </c>
      <c r="S913" s="1992" t="s">
        <v>5872</v>
      </c>
      <c r="T913" s="1829"/>
      <c r="U913" s="1853"/>
      <c r="V913" s="1986"/>
    </row>
    <row r="914" spans="1:27" ht="18" customHeight="1">
      <c r="A914" s="1836"/>
      <c r="B914" s="2017" t="s">
        <v>6596</v>
      </c>
      <c r="C914" s="1836" t="s">
        <v>6910</v>
      </c>
      <c r="D914" s="2020"/>
      <c r="E914" s="1836">
        <v>48</v>
      </c>
      <c r="F914" s="1855" t="s">
        <v>55</v>
      </c>
      <c r="G914" s="1855" t="s">
        <v>31</v>
      </c>
      <c r="H914" s="1855" t="s">
        <v>32</v>
      </c>
      <c r="I914" s="1855" t="s">
        <v>4736</v>
      </c>
      <c r="J914" s="1855" t="s">
        <v>4736</v>
      </c>
      <c r="K914" s="1836" t="s">
        <v>6907</v>
      </c>
      <c r="L914" s="1927">
        <v>7242.4778761061998</v>
      </c>
      <c r="M914" s="1866">
        <v>4828.3185840708002</v>
      </c>
      <c r="N914" s="1984">
        <v>2020.11</v>
      </c>
      <c r="O914" s="1992" t="s">
        <v>6288</v>
      </c>
      <c r="P914" s="1837" t="s">
        <v>6289</v>
      </c>
      <c r="Q914" s="2015">
        <v>13847129712</v>
      </c>
      <c r="R914" s="1992" t="s">
        <v>6290</v>
      </c>
      <c r="S914" s="1992" t="s">
        <v>5872</v>
      </c>
      <c r="T914" s="1829"/>
      <c r="U914" s="1853"/>
      <c r="V914" s="1986"/>
    </row>
    <row r="915" spans="1:27" ht="18" customHeight="1">
      <c r="A915" s="1836"/>
      <c r="B915" s="2017" t="s">
        <v>6911</v>
      </c>
      <c r="C915" s="2019"/>
      <c r="D915" s="2020"/>
      <c r="E915" s="2017">
        <v>97</v>
      </c>
      <c r="F915" s="1855" t="s">
        <v>55</v>
      </c>
      <c r="G915" s="1855" t="s">
        <v>31</v>
      </c>
      <c r="H915" s="1855" t="s">
        <v>32</v>
      </c>
      <c r="I915" s="1855" t="s">
        <v>4736</v>
      </c>
      <c r="J915" s="1855" t="s">
        <v>4736</v>
      </c>
      <c r="K915" s="1836" t="s">
        <v>6907</v>
      </c>
      <c r="L915" s="1927">
        <v>6643.3628318584097</v>
      </c>
      <c r="M915" s="1866">
        <v>2214.45427728614</v>
      </c>
      <c r="N915" s="1984">
        <v>2020.11</v>
      </c>
      <c r="O915" s="1992" t="s">
        <v>6288</v>
      </c>
      <c r="P915" s="1837" t="s">
        <v>6289</v>
      </c>
      <c r="Q915" s="2015">
        <v>13847129712</v>
      </c>
      <c r="R915" s="1992" t="s">
        <v>6290</v>
      </c>
      <c r="S915" s="1992" t="s">
        <v>5872</v>
      </c>
      <c r="T915" s="1829"/>
      <c r="U915" s="1853"/>
      <c r="V915" s="1986"/>
    </row>
    <row r="916" spans="1:27" ht="18" customHeight="1">
      <c r="A916" s="1836"/>
      <c r="B916" s="1999" t="s">
        <v>6861</v>
      </c>
      <c r="C916" s="2020" t="s">
        <v>6912</v>
      </c>
      <c r="D916" s="2020"/>
      <c r="E916" s="1835">
        <v>70</v>
      </c>
      <c r="F916" s="1855" t="s">
        <v>55</v>
      </c>
      <c r="G916" s="1855" t="s">
        <v>31</v>
      </c>
      <c r="H916" s="1855" t="s">
        <v>32</v>
      </c>
      <c r="I916" s="1855" t="s">
        <v>4736</v>
      </c>
      <c r="J916" s="1855" t="s">
        <v>4736</v>
      </c>
      <c r="K916" s="1836" t="s">
        <v>6902</v>
      </c>
      <c r="L916" s="1927">
        <v>0</v>
      </c>
      <c r="M916" s="1866">
        <v>0</v>
      </c>
      <c r="N916" s="1984">
        <v>2021.06</v>
      </c>
      <c r="O916" s="1992" t="s">
        <v>6288</v>
      </c>
      <c r="P916" s="1855" t="s">
        <v>6289</v>
      </c>
      <c r="Q916" s="2015">
        <v>13847129712</v>
      </c>
      <c r="R916" s="1992" t="s">
        <v>6290</v>
      </c>
      <c r="S916" s="1992" t="s">
        <v>5985</v>
      </c>
      <c r="T916" s="1829"/>
      <c r="U916" s="1853"/>
      <c r="V916" s="1986"/>
    </row>
    <row r="917" spans="1:27" ht="18" customHeight="1">
      <c r="A917" s="1836"/>
      <c r="B917" s="2021" t="s">
        <v>6913</v>
      </c>
      <c r="C917" s="1836" t="s">
        <v>55</v>
      </c>
      <c r="D917" s="1836" t="s">
        <v>65</v>
      </c>
      <c r="E917" s="2021">
        <v>77</v>
      </c>
      <c r="F917" s="1855" t="s">
        <v>55</v>
      </c>
      <c r="G917" s="1855" t="s">
        <v>31</v>
      </c>
      <c r="H917" s="1855" t="s">
        <v>32</v>
      </c>
      <c r="I917" s="1855" t="s">
        <v>4736</v>
      </c>
      <c r="J917" s="1855" t="s">
        <v>4736</v>
      </c>
      <c r="K917" s="1836" t="s">
        <v>6914</v>
      </c>
      <c r="L917" s="1927">
        <v>14103.9603960396</v>
      </c>
      <c r="M917" s="1866">
        <v>6268.42684268427</v>
      </c>
      <c r="N917" s="1984">
        <v>2021.08</v>
      </c>
      <c r="O917" s="1992" t="s">
        <v>6288</v>
      </c>
      <c r="P917" s="1855" t="s">
        <v>6289</v>
      </c>
      <c r="Q917" s="2015">
        <v>13847129712</v>
      </c>
      <c r="R917" s="1992" t="s">
        <v>6290</v>
      </c>
      <c r="S917" s="1992" t="s">
        <v>5985</v>
      </c>
      <c r="T917" s="1829"/>
      <c r="U917" s="1853"/>
      <c r="V917" s="1986"/>
    </row>
    <row r="918" spans="1:27" s="1830" customFormat="1" ht="18" customHeight="1">
      <c r="A918" s="1855"/>
      <c r="B918" s="1863" t="s">
        <v>1325</v>
      </c>
      <c r="C918" s="1863" t="s">
        <v>6915</v>
      </c>
      <c r="D918" s="1855" t="s">
        <v>154</v>
      </c>
      <c r="E918" s="1881">
        <v>1</v>
      </c>
      <c r="F918" s="1855" t="s">
        <v>55</v>
      </c>
      <c r="G918" s="1855" t="s">
        <v>31</v>
      </c>
      <c r="H918" s="1855" t="s">
        <v>5951</v>
      </c>
      <c r="I918" s="1855" t="s">
        <v>55</v>
      </c>
      <c r="J918" s="1855" t="s">
        <v>55</v>
      </c>
      <c r="K918" s="1855" t="s">
        <v>5973</v>
      </c>
      <c r="L918" s="1927">
        <v>13793.1</v>
      </c>
      <c r="M918" s="1881">
        <v>4137.93103448277</v>
      </c>
      <c r="N918" s="1984">
        <v>2019.01</v>
      </c>
      <c r="O918" s="1855" t="s">
        <v>6011</v>
      </c>
      <c r="P918" s="1837" t="s">
        <v>5975</v>
      </c>
      <c r="Q918" s="1883">
        <v>18335831522</v>
      </c>
      <c r="R918" s="1855" t="s">
        <v>5976</v>
      </c>
      <c r="S918" s="1855" t="s">
        <v>5872</v>
      </c>
      <c r="T918" s="1829"/>
      <c r="U918" s="1833"/>
      <c r="V918" s="2010"/>
      <c r="AA918" s="1939"/>
    </row>
    <row r="919" spans="1:27" s="1830" customFormat="1" ht="18" customHeight="1">
      <c r="A919" s="1855"/>
      <c r="B919" s="1863" t="s">
        <v>6916</v>
      </c>
      <c r="C919" s="1863" t="s">
        <v>6917</v>
      </c>
      <c r="D919" s="1855" t="s">
        <v>1311</v>
      </c>
      <c r="E919" s="1881">
        <v>10</v>
      </c>
      <c r="F919" s="1855" t="s">
        <v>55</v>
      </c>
      <c r="G919" s="1855" t="s">
        <v>31</v>
      </c>
      <c r="H919" s="1855" t="s">
        <v>5951</v>
      </c>
      <c r="I919" s="1855" t="s">
        <v>55</v>
      </c>
      <c r="J919" s="1855" t="s">
        <v>55</v>
      </c>
      <c r="K919" s="1855" t="s">
        <v>5973</v>
      </c>
      <c r="L919" s="1927">
        <v>21551.724137931</v>
      </c>
      <c r="M919" s="1881">
        <v>6465.5172413792998</v>
      </c>
      <c r="N919" s="1984">
        <v>2019.01</v>
      </c>
      <c r="O919" s="1855" t="s">
        <v>6011</v>
      </c>
      <c r="P919" s="1837" t="s">
        <v>5975</v>
      </c>
      <c r="Q919" s="1883">
        <v>18335831522</v>
      </c>
      <c r="R919" s="1855" t="s">
        <v>5976</v>
      </c>
      <c r="S919" s="1855" t="s">
        <v>5872</v>
      </c>
      <c r="T919" s="1829"/>
      <c r="U919" s="1833"/>
      <c r="V919" s="2010"/>
      <c r="AA919" s="1939"/>
    </row>
    <row r="920" spans="1:27" s="1830" customFormat="1" ht="18" customHeight="1">
      <c r="A920" s="1855"/>
      <c r="B920" s="1855" t="s">
        <v>6765</v>
      </c>
      <c r="C920" s="1855" t="s">
        <v>6773</v>
      </c>
      <c r="D920" s="1855" t="s">
        <v>494</v>
      </c>
      <c r="E920" s="1881">
        <v>1</v>
      </c>
      <c r="F920" s="1855" t="s">
        <v>55</v>
      </c>
      <c r="G920" s="1855" t="s">
        <v>31</v>
      </c>
      <c r="H920" s="1855" t="s">
        <v>41</v>
      </c>
      <c r="I920" s="1855" t="s">
        <v>55</v>
      </c>
      <c r="J920" s="1855" t="s">
        <v>55</v>
      </c>
      <c r="K920" s="1855" t="s">
        <v>6918</v>
      </c>
      <c r="L920" s="1927">
        <v>4849.1400000000003</v>
      </c>
      <c r="M920" s="1881">
        <v>2424.57079292035</v>
      </c>
      <c r="N920" s="1984">
        <v>2019.05</v>
      </c>
      <c r="O920" s="1855" t="s">
        <v>6011</v>
      </c>
      <c r="P920" s="1837" t="s">
        <v>5975</v>
      </c>
      <c r="Q920" s="1883">
        <v>18335831522</v>
      </c>
      <c r="R920" s="1855" t="s">
        <v>5976</v>
      </c>
      <c r="S920" s="1855" t="s">
        <v>5872</v>
      </c>
      <c r="T920" s="1829"/>
      <c r="U920" s="1833"/>
      <c r="V920" s="2010"/>
    </row>
    <row r="921" spans="1:27" s="1830" customFormat="1" ht="18" customHeight="1">
      <c r="A921" s="1855"/>
      <c r="B921" s="1863" t="s">
        <v>6626</v>
      </c>
      <c r="C921" s="1863" t="s">
        <v>6919</v>
      </c>
      <c r="D921" s="1855" t="s">
        <v>154</v>
      </c>
      <c r="E921" s="1881">
        <v>2</v>
      </c>
      <c r="F921" s="1855" t="s">
        <v>55</v>
      </c>
      <c r="G921" s="1855" t="s">
        <v>31</v>
      </c>
      <c r="H921" s="1855" t="s">
        <v>5951</v>
      </c>
      <c r="I921" s="1855" t="s">
        <v>55</v>
      </c>
      <c r="J921" s="1855" t="s">
        <v>55</v>
      </c>
      <c r="K921" s="1855" t="s">
        <v>6920</v>
      </c>
      <c r="L921" s="1927">
        <v>7572.8155339805799</v>
      </c>
      <c r="M921" s="1881">
        <v>3786.4077669902899</v>
      </c>
      <c r="N921" s="1984">
        <v>2019.06</v>
      </c>
      <c r="O921" s="1855" t="s">
        <v>6011</v>
      </c>
      <c r="P921" s="1837" t="s">
        <v>5975</v>
      </c>
      <c r="Q921" s="1883">
        <v>18335831522</v>
      </c>
      <c r="R921" s="1855" t="s">
        <v>5976</v>
      </c>
      <c r="S921" s="1855" t="s">
        <v>5872</v>
      </c>
      <c r="T921" s="1829"/>
      <c r="U921" s="1833"/>
      <c r="V921" s="2010"/>
    </row>
    <row r="922" spans="1:27" s="1830" customFormat="1" ht="18" customHeight="1">
      <c r="A922" s="1855"/>
      <c r="B922" s="1863" t="s">
        <v>6760</v>
      </c>
      <c r="C922" s="1863" t="s">
        <v>6921</v>
      </c>
      <c r="D922" s="1855" t="s">
        <v>65</v>
      </c>
      <c r="E922" s="1881">
        <v>336</v>
      </c>
      <c r="F922" s="1855" t="s">
        <v>55</v>
      </c>
      <c r="G922" s="1855" t="s">
        <v>31</v>
      </c>
      <c r="H922" s="1855" t="s">
        <v>5951</v>
      </c>
      <c r="I922" s="1855" t="s">
        <v>55</v>
      </c>
      <c r="J922" s="1855" t="s">
        <v>55</v>
      </c>
      <c r="K922" s="1855" t="s">
        <v>6920</v>
      </c>
      <c r="L922" s="1927">
        <v>57087.38</v>
      </c>
      <c r="M922" s="1881">
        <v>28543.689320388301</v>
      </c>
      <c r="N922" s="1984">
        <v>2019.06</v>
      </c>
      <c r="O922" s="1855" t="s">
        <v>6011</v>
      </c>
      <c r="P922" s="1837" t="s">
        <v>5975</v>
      </c>
      <c r="Q922" s="1883">
        <v>18335831522</v>
      </c>
      <c r="R922" s="1855" t="s">
        <v>5976</v>
      </c>
      <c r="S922" s="1855" t="s">
        <v>5872</v>
      </c>
      <c r="T922" s="1829"/>
      <c r="U922" s="1833"/>
      <c r="V922" s="2010"/>
    </row>
    <row r="923" spans="1:27" s="1830" customFormat="1" ht="18" customHeight="1">
      <c r="A923" s="1855"/>
      <c r="B923" s="1863" t="s">
        <v>6760</v>
      </c>
      <c r="C923" s="1931" t="s">
        <v>6496</v>
      </c>
      <c r="D923" s="1931" t="s">
        <v>65</v>
      </c>
      <c r="E923" s="1881">
        <v>180</v>
      </c>
      <c r="F923" s="1855" t="s">
        <v>55</v>
      </c>
      <c r="G923" s="1855" t="s">
        <v>31</v>
      </c>
      <c r="H923" s="1855" t="s">
        <v>5951</v>
      </c>
      <c r="I923" s="1855" t="s">
        <v>55</v>
      </c>
      <c r="J923" s="1855" t="s">
        <v>55</v>
      </c>
      <c r="K923" s="1855" t="s">
        <v>6920</v>
      </c>
      <c r="L923" s="1927">
        <v>41941.75</v>
      </c>
      <c r="M923" s="1881">
        <v>20970.873786407799</v>
      </c>
      <c r="N923" s="1984">
        <v>2019.06</v>
      </c>
      <c r="O923" s="1855" t="s">
        <v>6011</v>
      </c>
      <c r="P923" s="1837" t="s">
        <v>5975</v>
      </c>
      <c r="Q923" s="1883">
        <v>18335831522</v>
      </c>
      <c r="R923" s="1855" t="s">
        <v>5976</v>
      </c>
      <c r="S923" s="1855" t="s">
        <v>5872</v>
      </c>
      <c r="T923" s="1829"/>
      <c r="U923" s="1833"/>
      <c r="V923" s="2010"/>
    </row>
    <row r="924" spans="1:27" s="1830" customFormat="1" ht="18" customHeight="1">
      <c r="A924" s="1855"/>
      <c r="B924" s="1863" t="s">
        <v>6659</v>
      </c>
      <c r="C924" s="1855" t="s">
        <v>6922</v>
      </c>
      <c r="D924" s="1855" t="s">
        <v>154</v>
      </c>
      <c r="E924" s="1881">
        <v>13</v>
      </c>
      <c r="F924" s="1855" t="s">
        <v>55</v>
      </c>
      <c r="G924" s="1855" t="s">
        <v>31</v>
      </c>
      <c r="H924" s="1855" t="s">
        <v>5951</v>
      </c>
      <c r="I924" s="1855" t="s">
        <v>55</v>
      </c>
      <c r="J924" s="1855" t="s">
        <v>55</v>
      </c>
      <c r="K924" s="1855" t="s">
        <v>5973</v>
      </c>
      <c r="L924" s="1927">
        <v>25309.734513274401</v>
      </c>
      <c r="M924" s="1881">
        <v>12654.867256637201</v>
      </c>
      <c r="N924" s="1984">
        <v>2020.03</v>
      </c>
      <c r="O924" s="1855" t="s">
        <v>6011</v>
      </c>
      <c r="P924" s="1837" t="s">
        <v>5975</v>
      </c>
      <c r="Q924" s="1883">
        <v>18335831522</v>
      </c>
      <c r="R924" s="1855" t="s">
        <v>5976</v>
      </c>
      <c r="S924" s="1855" t="s">
        <v>5872</v>
      </c>
      <c r="T924" s="1829"/>
      <c r="U924" s="1833"/>
      <c r="V924" s="2010"/>
    </row>
    <row r="925" spans="1:27" s="1830" customFormat="1" ht="18" customHeight="1">
      <c r="A925" s="1855"/>
      <c r="B925" s="1863" t="s">
        <v>6923</v>
      </c>
      <c r="C925" s="1855" t="s">
        <v>6924</v>
      </c>
      <c r="D925" s="1855" t="s">
        <v>154</v>
      </c>
      <c r="E925" s="1881">
        <v>9</v>
      </c>
      <c r="F925" s="1855" t="s">
        <v>55</v>
      </c>
      <c r="G925" s="1855" t="s">
        <v>31</v>
      </c>
      <c r="H925" s="1855" t="s">
        <v>5951</v>
      </c>
      <c r="I925" s="1855" t="s">
        <v>55</v>
      </c>
      <c r="J925" s="1855" t="s">
        <v>55</v>
      </c>
      <c r="K925" s="1855" t="s">
        <v>5973</v>
      </c>
      <c r="L925" s="1927">
        <v>80283.185840708</v>
      </c>
      <c r="M925" s="1881">
        <v>40141.592920354</v>
      </c>
      <c r="N925" s="1984">
        <v>2020.03</v>
      </c>
      <c r="O925" s="1855" t="s">
        <v>6011</v>
      </c>
      <c r="P925" s="1837" t="s">
        <v>5975</v>
      </c>
      <c r="Q925" s="1883">
        <v>18335831522</v>
      </c>
      <c r="R925" s="1855" t="s">
        <v>5976</v>
      </c>
      <c r="S925" s="1855" t="s">
        <v>5872</v>
      </c>
      <c r="T925" s="1829"/>
      <c r="U925" s="1833"/>
      <c r="V925" s="2010"/>
    </row>
    <row r="926" spans="1:27" s="1830" customFormat="1" ht="18" customHeight="1">
      <c r="A926" s="1855"/>
      <c r="B926" s="1863" t="s">
        <v>6925</v>
      </c>
      <c r="C926" s="1855" t="s">
        <v>6926</v>
      </c>
      <c r="D926" s="1855" t="s">
        <v>154</v>
      </c>
      <c r="E926" s="1881">
        <v>4</v>
      </c>
      <c r="F926" s="1855" t="s">
        <v>55</v>
      </c>
      <c r="G926" s="1855" t="s">
        <v>31</v>
      </c>
      <c r="H926" s="1855" t="s">
        <v>5951</v>
      </c>
      <c r="I926" s="1855" t="s">
        <v>55</v>
      </c>
      <c r="J926" s="1855" t="s">
        <v>55</v>
      </c>
      <c r="K926" s="1855" t="s">
        <v>5973</v>
      </c>
      <c r="L926" s="1927">
        <v>33628.32</v>
      </c>
      <c r="M926" s="1881">
        <v>16814.159292035401</v>
      </c>
      <c r="N926" s="1984">
        <v>2020.03</v>
      </c>
      <c r="O926" s="1855" t="s">
        <v>6011</v>
      </c>
      <c r="P926" s="1837" t="s">
        <v>5975</v>
      </c>
      <c r="Q926" s="1883">
        <v>18335831522</v>
      </c>
      <c r="R926" s="1855" t="s">
        <v>5976</v>
      </c>
      <c r="S926" s="1855" t="s">
        <v>5872</v>
      </c>
      <c r="T926" s="1829"/>
      <c r="U926" s="1833"/>
      <c r="V926" s="2010"/>
    </row>
    <row r="927" spans="1:27" s="1830" customFormat="1" ht="18" customHeight="1">
      <c r="A927" s="1855"/>
      <c r="B927" s="1863" t="s">
        <v>6925</v>
      </c>
      <c r="C927" s="1855" t="s">
        <v>6927</v>
      </c>
      <c r="D927" s="1855" t="s">
        <v>154</v>
      </c>
      <c r="E927" s="1881">
        <v>4</v>
      </c>
      <c r="F927" s="1855" t="s">
        <v>55</v>
      </c>
      <c r="G927" s="1855" t="s">
        <v>31</v>
      </c>
      <c r="H927" s="1855" t="s">
        <v>5951</v>
      </c>
      <c r="I927" s="1855" t="s">
        <v>55</v>
      </c>
      <c r="J927" s="1855" t="s">
        <v>55</v>
      </c>
      <c r="K927" s="1855" t="s">
        <v>5973</v>
      </c>
      <c r="L927" s="1927">
        <v>30088.495575221201</v>
      </c>
      <c r="M927" s="1881">
        <v>15044.2477876106</v>
      </c>
      <c r="N927" s="1984">
        <v>2020.03</v>
      </c>
      <c r="O927" s="1855" t="s">
        <v>6011</v>
      </c>
      <c r="P927" s="1837" t="s">
        <v>5975</v>
      </c>
      <c r="Q927" s="1883">
        <v>18335831522</v>
      </c>
      <c r="R927" s="1855" t="s">
        <v>5976</v>
      </c>
      <c r="S927" s="1855" t="s">
        <v>5872</v>
      </c>
      <c r="T927" s="1829"/>
      <c r="U927" s="1833"/>
      <c r="V927" s="2010"/>
    </row>
    <row r="928" spans="1:27" s="1830" customFormat="1" ht="18" customHeight="1">
      <c r="A928" s="1855"/>
      <c r="B928" s="1863" t="s">
        <v>6928</v>
      </c>
      <c r="C928" s="1863" t="s">
        <v>6929</v>
      </c>
      <c r="D928" s="1855" t="s">
        <v>1354</v>
      </c>
      <c r="E928" s="1881">
        <v>1</v>
      </c>
      <c r="F928" s="1855" t="s">
        <v>55</v>
      </c>
      <c r="G928" s="1855" t="s">
        <v>31</v>
      </c>
      <c r="H928" s="1855" t="s">
        <v>5951</v>
      </c>
      <c r="I928" s="1855" t="s">
        <v>55</v>
      </c>
      <c r="J928" s="1855" t="s">
        <v>55</v>
      </c>
      <c r="K928" s="1855" t="s">
        <v>6930</v>
      </c>
      <c r="L928" s="1927">
        <v>4708.74</v>
      </c>
      <c r="M928" s="1881">
        <v>1412.6220000000001</v>
      </c>
      <c r="N928" s="1984">
        <v>2019.07</v>
      </c>
      <c r="O928" s="1855" t="s">
        <v>6011</v>
      </c>
      <c r="P928" s="1837" t="s">
        <v>5975</v>
      </c>
      <c r="Q928" s="1883">
        <v>18335831522</v>
      </c>
      <c r="R928" s="1855" t="s">
        <v>5976</v>
      </c>
      <c r="S928" s="1855" t="s">
        <v>5872</v>
      </c>
      <c r="T928" s="1829"/>
      <c r="U928" s="1833"/>
      <c r="V928" s="2010"/>
    </row>
    <row r="929" spans="1:22" s="1830" customFormat="1" ht="18" customHeight="1">
      <c r="A929" s="1855"/>
      <c r="B929" s="1863" t="s">
        <v>6623</v>
      </c>
      <c r="C929" s="1863"/>
      <c r="D929" s="1855" t="s">
        <v>1354</v>
      </c>
      <c r="E929" s="1881">
        <v>1</v>
      </c>
      <c r="F929" s="1855" t="s">
        <v>55</v>
      </c>
      <c r="G929" s="1855" t="s">
        <v>31</v>
      </c>
      <c r="H929" s="1855" t="s">
        <v>5951</v>
      </c>
      <c r="I929" s="1855" t="s">
        <v>55</v>
      </c>
      <c r="J929" s="1855" t="s">
        <v>55</v>
      </c>
      <c r="K929" s="1855" t="s">
        <v>6930</v>
      </c>
      <c r="L929" s="1927">
        <v>3106.8</v>
      </c>
      <c r="M929" s="1881">
        <v>932.04</v>
      </c>
      <c r="N929" s="1984">
        <v>2019.07</v>
      </c>
      <c r="O929" s="1855" t="s">
        <v>6011</v>
      </c>
      <c r="P929" s="1837" t="s">
        <v>5975</v>
      </c>
      <c r="Q929" s="1883">
        <v>18335831522</v>
      </c>
      <c r="R929" s="1855" t="s">
        <v>5976</v>
      </c>
      <c r="S929" s="1855" t="s">
        <v>5872</v>
      </c>
      <c r="T929" s="1829"/>
      <c r="U929" s="1833"/>
      <c r="V929" s="2010"/>
    </row>
    <row r="930" spans="1:22" s="1830" customFormat="1" ht="18" customHeight="1">
      <c r="A930" s="1855"/>
      <c r="B930" s="1863" t="s">
        <v>1537</v>
      </c>
      <c r="C930" s="1863" t="s">
        <v>1500</v>
      </c>
      <c r="D930" s="1855" t="s">
        <v>1354</v>
      </c>
      <c r="E930" s="1881">
        <v>9</v>
      </c>
      <c r="F930" s="1855" t="s">
        <v>55</v>
      </c>
      <c r="G930" s="1855" t="s">
        <v>31</v>
      </c>
      <c r="H930" s="1855" t="s">
        <v>5951</v>
      </c>
      <c r="I930" s="1855" t="s">
        <v>55</v>
      </c>
      <c r="J930" s="1855" t="s">
        <v>55</v>
      </c>
      <c r="K930" s="1855" t="s">
        <v>6930</v>
      </c>
      <c r="L930" s="1927">
        <v>25776.720000000001</v>
      </c>
      <c r="M930" s="1881">
        <v>7733.0159999999996</v>
      </c>
      <c r="N930" s="1984">
        <v>2019.07</v>
      </c>
      <c r="O930" s="1855" t="s">
        <v>6011</v>
      </c>
      <c r="P930" s="1837" t="s">
        <v>5975</v>
      </c>
      <c r="Q930" s="1883">
        <v>18335831522</v>
      </c>
      <c r="R930" s="1855" t="s">
        <v>5976</v>
      </c>
      <c r="S930" s="1855" t="s">
        <v>5872</v>
      </c>
      <c r="T930" s="1829"/>
      <c r="U930" s="1833"/>
      <c r="V930" s="2010"/>
    </row>
    <row r="931" spans="1:22" s="1830" customFormat="1" ht="18" customHeight="1">
      <c r="A931" s="1855"/>
      <c r="B931" s="1863" t="s">
        <v>6931</v>
      </c>
      <c r="C931" s="1863" t="s">
        <v>6932</v>
      </c>
      <c r="D931" s="1855" t="s">
        <v>1354</v>
      </c>
      <c r="E931" s="1881">
        <v>2</v>
      </c>
      <c r="F931" s="1855" t="s">
        <v>55</v>
      </c>
      <c r="G931" s="1855" t="s">
        <v>31</v>
      </c>
      <c r="H931" s="1855" t="s">
        <v>5951</v>
      </c>
      <c r="I931" s="1855" t="s">
        <v>55</v>
      </c>
      <c r="J931" s="1855" t="s">
        <v>55</v>
      </c>
      <c r="K931" s="1855" t="s">
        <v>6930</v>
      </c>
      <c r="L931" s="1927">
        <v>7689.32</v>
      </c>
      <c r="M931" s="1881">
        <v>2306.7959999999998</v>
      </c>
      <c r="N931" s="1984">
        <v>2019.07</v>
      </c>
      <c r="O931" s="1855" t="s">
        <v>6011</v>
      </c>
      <c r="P931" s="1837" t="s">
        <v>5975</v>
      </c>
      <c r="Q931" s="1883">
        <v>18335831522</v>
      </c>
      <c r="R931" s="1855" t="s">
        <v>5976</v>
      </c>
      <c r="S931" s="1855" t="s">
        <v>5872</v>
      </c>
      <c r="T931" s="1829"/>
      <c r="U931" s="1833"/>
      <c r="V931" s="2010"/>
    </row>
    <row r="932" spans="1:22" s="1830" customFormat="1" ht="18" customHeight="1">
      <c r="A932" s="1855"/>
      <c r="B932" s="1863" t="s">
        <v>6933</v>
      </c>
      <c r="C932" s="1863" t="s">
        <v>6934</v>
      </c>
      <c r="D932" s="1855" t="s">
        <v>154</v>
      </c>
      <c r="E932" s="1881">
        <v>1</v>
      </c>
      <c r="F932" s="1855" t="s">
        <v>55</v>
      </c>
      <c r="G932" s="1855" t="s">
        <v>31</v>
      </c>
      <c r="H932" s="1855" t="s">
        <v>5951</v>
      </c>
      <c r="I932" s="1855" t="s">
        <v>55</v>
      </c>
      <c r="J932" s="1855" t="s">
        <v>55</v>
      </c>
      <c r="K932" s="1855" t="s">
        <v>6930</v>
      </c>
      <c r="L932" s="1927">
        <v>1009.71</v>
      </c>
      <c r="M932" s="1881">
        <v>302.91299999999802</v>
      </c>
      <c r="N932" s="1984">
        <v>2019.07</v>
      </c>
      <c r="O932" s="1855" t="s">
        <v>6011</v>
      </c>
      <c r="P932" s="1837" t="s">
        <v>5975</v>
      </c>
      <c r="Q932" s="1883">
        <v>18335831522</v>
      </c>
      <c r="R932" s="1855" t="s">
        <v>5976</v>
      </c>
      <c r="S932" s="1855" t="s">
        <v>5872</v>
      </c>
      <c r="T932" s="1829"/>
      <c r="U932" s="1833"/>
      <c r="V932" s="2010"/>
    </row>
    <row r="933" spans="1:22" s="1830" customFormat="1" ht="18" customHeight="1">
      <c r="A933" s="1855"/>
      <c r="B933" s="1863" t="s">
        <v>6935</v>
      </c>
      <c r="C933" s="1863" t="s">
        <v>6936</v>
      </c>
      <c r="D933" s="1855" t="s">
        <v>1354</v>
      </c>
      <c r="E933" s="1881">
        <v>10</v>
      </c>
      <c r="F933" s="1855" t="s">
        <v>55</v>
      </c>
      <c r="G933" s="1855" t="s">
        <v>31</v>
      </c>
      <c r="H933" s="1855" t="s">
        <v>5951</v>
      </c>
      <c r="I933" s="1855" t="s">
        <v>55</v>
      </c>
      <c r="J933" s="1855" t="s">
        <v>55</v>
      </c>
      <c r="K933" s="1855" t="s">
        <v>6930</v>
      </c>
      <c r="L933" s="1927">
        <v>28349.514563106801</v>
      </c>
      <c r="M933" s="1881">
        <v>8504.8543689321505</v>
      </c>
      <c r="N933" s="1984">
        <v>2019.07</v>
      </c>
      <c r="O933" s="1855" t="s">
        <v>6011</v>
      </c>
      <c r="P933" s="1837" t="s">
        <v>5975</v>
      </c>
      <c r="Q933" s="1883">
        <v>18335831522</v>
      </c>
      <c r="R933" s="1855" t="s">
        <v>5976</v>
      </c>
      <c r="S933" s="1855" t="s">
        <v>5872</v>
      </c>
      <c r="T933" s="1829"/>
      <c r="U933" s="1833"/>
      <c r="V933" s="2010"/>
    </row>
    <row r="934" spans="1:22" s="1830" customFormat="1" ht="18" customHeight="1">
      <c r="A934" s="1855"/>
      <c r="B934" s="1863" t="s">
        <v>6935</v>
      </c>
      <c r="C934" s="1863" t="s">
        <v>6937</v>
      </c>
      <c r="D934" s="1855" t="s">
        <v>1354</v>
      </c>
      <c r="E934" s="1881">
        <v>10</v>
      </c>
      <c r="F934" s="1855" t="s">
        <v>55</v>
      </c>
      <c r="G934" s="1855" t="s">
        <v>31</v>
      </c>
      <c r="H934" s="1855" t="s">
        <v>5951</v>
      </c>
      <c r="I934" s="1855" t="s">
        <v>55</v>
      </c>
      <c r="J934" s="1855" t="s">
        <v>55</v>
      </c>
      <c r="K934" s="1855" t="s">
        <v>6930</v>
      </c>
      <c r="L934" s="1927">
        <v>29029.126213592201</v>
      </c>
      <c r="M934" s="1881">
        <v>8708.7378640776496</v>
      </c>
      <c r="N934" s="1984">
        <v>2019.07</v>
      </c>
      <c r="O934" s="1855" t="s">
        <v>6011</v>
      </c>
      <c r="P934" s="1837" t="s">
        <v>5975</v>
      </c>
      <c r="Q934" s="1883">
        <v>18335831522</v>
      </c>
      <c r="R934" s="1855" t="s">
        <v>5976</v>
      </c>
      <c r="S934" s="1855" t="s">
        <v>5872</v>
      </c>
      <c r="T934" s="1829"/>
      <c r="U934" s="1833"/>
      <c r="V934" s="2010"/>
    </row>
    <row r="935" spans="1:22" s="1830" customFormat="1" ht="18" customHeight="1">
      <c r="A935" s="1855"/>
      <c r="B935" s="1863" t="s">
        <v>6938</v>
      </c>
      <c r="C935" s="1863" t="s">
        <v>6939</v>
      </c>
      <c r="D935" s="1855" t="s">
        <v>1354</v>
      </c>
      <c r="E935" s="1881">
        <v>11</v>
      </c>
      <c r="F935" s="1855" t="s">
        <v>55</v>
      </c>
      <c r="G935" s="1855" t="s">
        <v>31</v>
      </c>
      <c r="H935" s="1855" t="s">
        <v>5951</v>
      </c>
      <c r="I935" s="1855" t="s">
        <v>55</v>
      </c>
      <c r="J935" s="1855" t="s">
        <v>55</v>
      </c>
      <c r="K935" s="1855" t="s">
        <v>6930</v>
      </c>
      <c r="L935" s="1927">
        <v>29155.339805825199</v>
      </c>
      <c r="M935" s="1881">
        <v>8746.6019417478601</v>
      </c>
      <c r="N935" s="1984">
        <v>2019.07</v>
      </c>
      <c r="O935" s="1855" t="s">
        <v>6011</v>
      </c>
      <c r="P935" s="1837" t="s">
        <v>5975</v>
      </c>
      <c r="Q935" s="1883">
        <v>18335831522</v>
      </c>
      <c r="R935" s="1855" t="s">
        <v>5976</v>
      </c>
      <c r="S935" s="1855" t="s">
        <v>5872</v>
      </c>
      <c r="T935" s="1829"/>
      <c r="U935" s="1833"/>
      <c r="V935" s="2010"/>
    </row>
    <row r="936" spans="1:22" ht="18" customHeight="1">
      <c r="A936" s="1855"/>
      <c r="B936" s="1994" t="s">
        <v>6940</v>
      </c>
      <c r="C936" s="1994" t="s">
        <v>6941</v>
      </c>
      <c r="D936" s="1994" t="s">
        <v>3084</v>
      </c>
      <c r="E936" s="1994">
        <v>450</v>
      </c>
      <c r="F936" s="1855" t="s">
        <v>55</v>
      </c>
      <c r="G936" s="1855" t="s">
        <v>31</v>
      </c>
      <c r="H936" s="1855" t="s">
        <v>32</v>
      </c>
      <c r="I936" s="1855" t="s">
        <v>55</v>
      </c>
      <c r="J936" s="1855" t="s">
        <v>55</v>
      </c>
      <c r="K936" s="1855" t="s">
        <v>6039</v>
      </c>
      <c r="L936" s="1927">
        <v>211460.19</v>
      </c>
      <c r="M936" s="1881">
        <v>0</v>
      </c>
      <c r="N936" s="1984">
        <v>2021.01</v>
      </c>
      <c r="O936" s="1857" t="s">
        <v>5914</v>
      </c>
      <c r="P936" s="1837" t="s">
        <v>5915</v>
      </c>
      <c r="Q936" s="1883">
        <v>18605163234</v>
      </c>
      <c r="R936" s="1855" t="s">
        <v>5916</v>
      </c>
      <c r="S936" s="1835" t="s">
        <v>5872</v>
      </c>
      <c r="T936" s="1829"/>
      <c r="U936" s="1853"/>
      <c r="V936" s="1986"/>
    </row>
    <row r="937" spans="1:22" ht="18" customHeight="1">
      <c r="A937" s="1855"/>
      <c r="B937" s="1855" t="s">
        <v>972</v>
      </c>
      <c r="C937" s="1855" t="s">
        <v>945</v>
      </c>
      <c r="D937" s="1855" t="s">
        <v>2352</v>
      </c>
      <c r="E937" s="1855">
        <v>28</v>
      </c>
      <c r="F937" s="1855" t="s">
        <v>55</v>
      </c>
      <c r="G937" s="1855" t="s">
        <v>31</v>
      </c>
      <c r="H937" s="1855" t="s">
        <v>32</v>
      </c>
      <c r="I937" s="1855" t="s">
        <v>55</v>
      </c>
      <c r="J937" s="1855" t="s">
        <v>55</v>
      </c>
      <c r="K937" s="1855" t="s">
        <v>5919</v>
      </c>
      <c r="L937" s="1927">
        <v>29120</v>
      </c>
      <c r="M937" s="1881">
        <v>26880</v>
      </c>
      <c r="N937" s="1855">
        <v>2021.09</v>
      </c>
      <c r="O937" s="1837" t="s">
        <v>5914</v>
      </c>
      <c r="P937" s="1855" t="s">
        <v>5915</v>
      </c>
      <c r="Q937" s="1855">
        <v>18605163234</v>
      </c>
      <c r="R937" s="1837" t="s">
        <v>5916</v>
      </c>
      <c r="S937" s="1835" t="s">
        <v>5872</v>
      </c>
      <c r="T937" s="1855"/>
      <c r="V937" s="1986"/>
    </row>
    <row r="938" spans="1:22" ht="18" customHeight="1">
      <c r="A938" s="1855"/>
      <c r="B938" s="2022" t="s">
        <v>6942</v>
      </c>
      <c r="C938" s="2022" t="s">
        <v>6943</v>
      </c>
      <c r="D938" s="2022" t="s">
        <v>1354</v>
      </c>
      <c r="E938" s="2022">
        <v>1</v>
      </c>
      <c r="F938" s="1855" t="s">
        <v>4736</v>
      </c>
      <c r="G938" s="2022" t="s">
        <v>6023</v>
      </c>
      <c r="H938" s="1855" t="s">
        <v>5951</v>
      </c>
      <c r="I938" s="2022" t="s">
        <v>55</v>
      </c>
      <c r="J938" s="2022" t="s">
        <v>55</v>
      </c>
      <c r="K938" s="1855" t="s">
        <v>55</v>
      </c>
      <c r="L938" s="1927">
        <v>8405.1159690226395</v>
      </c>
      <c r="M938" s="1951">
        <f>L938*42%</f>
        <v>3530.1487069895084</v>
      </c>
      <c r="N938" s="2022">
        <v>2020.07</v>
      </c>
      <c r="O938" s="2022" t="s">
        <v>6299</v>
      </c>
      <c r="P938" s="2022" t="s">
        <v>6300</v>
      </c>
      <c r="Q938" s="2023">
        <v>13546320660</v>
      </c>
      <c r="R938" s="2022" t="s">
        <v>6944</v>
      </c>
      <c r="S938" s="1855" t="s">
        <v>5872</v>
      </c>
      <c r="T938" s="1855"/>
    </row>
    <row r="939" spans="1:22" ht="18" customHeight="1">
      <c r="A939" s="1855"/>
      <c r="B939" s="2022" t="s">
        <v>6945</v>
      </c>
      <c r="C939" s="2022" t="s">
        <v>6946</v>
      </c>
      <c r="D939" s="2022" t="s">
        <v>1354</v>
      </c>
      <c r="E939" s="2022">
        <v>1</v>
      </c>
      <c r="F939" s="1855" t="s">
        <v>55</v>
      </c>
      <c r="G939" s="2022" t="s">
        <v>6023</v>
      </c>
      <c r="H939" s="1855" t="s">
        <v>32</v>
      </c>
      <c r="I939" s="2022" t="s">
        <v>55</v>
      </c>
      <c r="J939" s="2022" t="s">
        <v>55</v>
      </c>
      <c r="K939" s="1855" t="s">
        <v>55</v>
      </c>
      <c r="L939" s="1927">
        <v>4554.0135280854802</v>
      </c>
      <c r="M939" s="1951">
        <f t="shared" ref="M939:M960" si="6">L939*42%</f>
        <v>1912.6856817959017</v>
      </c>
      <c r="N939" s="2022">
        <v>2021.07</v>
      </c>
      <c r="O939" s="2022" t="s">
        <v>6299</v>
      </c>
      <c r="P939" s="2022" t="s">
        <v>6300</v>
      </c>
      <c r="Q939" s="2023">
        <v>13546320660</v>
      </c>
      <c r="R939" s="2022" t="s">
        <v>6944</v>
      </c>
      <c r="S939" s="1855" t="s">
        <v>5872</v>
      </c>
      <c r="T939" s="1855"/>
    </row>
    <row r="940" spans="1:22" ht="18" customHeight="1">
      <c r="A940" s="1855"/>
      <c r="B940" s="2022" t="s">
        <v>6942</v>
      </c>
      <c r="C940" s="2022" t="s">
        <v>6946</v>
      </c>
      <c r="D940" s="2022" t="s">
        <v>1354</v>
      </c>
      <c r="E940" s="2022">
        <v>1</v>
      </c>
      <c r="F940" s="1855" t="s">
        <v>55</v>
      </c>
      <c r="G940" s="2022" t="s">
        <v>6023</v>
      </c>
      <c r="H940" s="1855" t="s">
        <v>32</v>
      </c>
      <c r="I940" s="2022" t="s">
        <v>55</v>
      </c>
      <c r="J940" s="2022" t="s">
        <v>55</v>
      </c>
      <c r="K940" s="1855" t="s">
        <v>55</v>
      </c>
      <c r="L940" s="1927">
        <v>6237.0085285756304</v>
      </c>
      <c r="M940" s="1951">
        <f t="shared" si="6"/>
        <v>2619.5435820017647</v>
      </c>
      <c r="N940" s="2022">
        <v>2020.07</v>
      </c>
      <c r="O940" s="2022" t="s">
        <v>6299</v>
      </c>
      <c r="P940" s="2022" t="s">
        <v>6300</v>
      </c>
      <c r="Q940" s="2023">
        <v>13546320660</v>
      </c>
      <c r="R940" s="2022" t="s">
        <v>6944</v>
      </c>
      <c r="S940" s="1855" t="s">
        <v>5872</v>
      </c>
      <c r="T940" s="1855"/>
    </row>
    <row r="941" spans="1:22" ht="18" customHeight="1">
      <c r="A941" s="1855"/>
      <c r="B941" s="2022" t="s">
        <v>1530</v>
      </c>
      <c r="C941" s="2022" t="s">
        <v>6946</v>
      </c>
      <c r="D941" s="2022" t="s">
        <v>1354</v>
      </c>
      <c r="E941" s="2022">
        <v>1</v>
      </c>
      <c r="F941" s="1855" t="s">
        <v>55</v>
      </c>
      <c r="G941" s="2022" t="s">
        <v>6023</v>
      </c>
      <c r="H941" s="1855" t="s">
        <v>32</v>
      </c>
      <c r="I941" s="2022" t="s">
        <v>55</v>
      </c>
      <c r="J941" s="2022" t="s">
        <v>55</v>
      </c>
      <c r="K941" s="1855" t="s">
        <v>55</v>
      </c>
      <c r="L941" s="1927">
        <v>3346.20194098618</v>
      </c>
      <c r="M941" s="1951">
        <f t="shared" si="6"/>
        <v>1405.4048152141957</v>
      </c>
      <c r="N941" s="2022">
        <v>2020.07</v>
      </c>
      <c r="O941" s="2022" t="s">
        <v>6299</v>
      </c>
      <c r="P941" s="2022" t="s">
        <v>6300</v>
      </c>
      <c r="Q941" s="2023">
        <v>13546320660</v>
      </c>
      <c r="R941" s="2022" t="s">
        <v>6944</v>
      </c>
      <c r="S941" s="1855" t="s">
        <v>5872</v>
      </c>
      <c r="T941" s="1855"/>
    </row>
    <row r="942" spans="1:22" ht="18" customHeight="1">
      <c r="A942" s="1855"/>
      <c r="B942" s="2022" t="s">
        <v>1530</v>
      </c>
      <c r="C942" s="2022" t="s">
        <v>6947</v>
      </c>
      <c r="D942" s="2022" t="s">
        <v>1354</v>
      </c>
      <c r="E942" s="2022">
        <v>1</v>
      </c>
      <c r="F942" s="1855" t="s">
        <v>55</v>
      </c>
      <c r="G942" s="2022" t="s">
        <v>6023</v>
      </c>
      <c r="H942" s="1855" t="s">
        <v>32</v>
      </c>
      <c r="I942" s="2022" t="s">
        <v>55</v>
      </c>
      <c r="J942" s="2022" t="s">
        <v>55</v>
      </c>
      <c r="K942" s="1855" t="s">
        <v>55</v>
      </c>
      <c r="L942" s="1927">
        <v>4306.5077933535904</v>
      </c>
      <c r="M942" s="1951">
        <f t="shared" si="6"/>
        <v>1808.7332732085079</v>
      </c>
      <c r="N942" s="2022">
        <v>2020.07</v>
      </c>
      <c r="O942" s="2022" t="s">
        <v>6299</v>
      </c>
      <c r="P942" s="2022" t="s">
        <v>6300</v>
      </c>
      <c r="Q942" s="2023">
        <v>13546320660</v>
      </c>
      <c r="R942" s="2022" t="s">
        <v>6944</v>
      </c>
      <c r="S942" s="1855" t="s">
        <v>5872</v>
      </c>
      <c r="T942" s="1855"/>
    </row>
    <row r="943" spans="1:22" ht="18" customHeight="1">
      <c r="A943" s="1855"/>
      <c r="B943" s="2022" t="s">
        <v>1530</v>
      </c>
      <c r="C943" s="2022" t="s">
        <v>6948</v>
      </c>
      <c r="D943" s="2022" t="s">
        <v>1354</v>
      </c>
      <c r="E943" s="2022">
        <v>1</v>
      </c>
      <c r="F943" s="1855" t="s">
        <v>55</v>
      </c>
      <c r="G943" s="2022" t="s">
        <v>6023</v>
      </c>
      <c r="H943" s="1855" t="s">
        <v>32</v>
      </c>
      <c r="I943" s="2022" t="s">
        <v>55</v>
      </c>
      <c r="J943" s="2022" t="s">
        <v>55</v>
      </c>
      <c r="K943" s="1855" t="s">
        <v>55</v>
      </c>
      <c r="L943" s="1927">
        <v>4504.50838153122</v>
      </c>
      <c r="M943" s="1951">
        <f t="shared" si="6"/>
        <v>1891.8935202431123</v>
      </c>
      <c r="N943" s="2022">
        <v>2020.07</v>
      </c>
      <c r="O943" s="2022" t="s">
        <v>6299</v>
      </c>
      <c r="P943" s="2022" t="s">
        <v>6300</v>
      </c>
      <c r="Q943" s="2023">
        <v>13546320660</v>
      </c>
      <c r="R943" s="2022" t="s">
        <v>6944</v>
      </c>
      <c r="S943" s="1855" t="s">
        <v>5872</v>
      </c>
      <c r="T943" s="1855"/>
    </row>
    <row r="944" spans="1:22" ht="18" customHeight="1">
      <c r="A944" s="1855"/>
      <c r="B944" s="2022" t="s">
        <v>6942</v>
      </c>
      <c r="C944" s="2022" t="s">
        <v>6949</v>
      </c>
      <c r="D944" s="2022" t="s">
        <v>1354</v>
      </c>
      <c r="E944" s="2022">
        <v>1</v>
      </c>
      <c r="F944" s="1855" t="s">
        <v>55</v>
      </c>
      <c r="G944" s="2022" t="s">
        <v>6023</v>
      </c>
      <c r="H944" s="1855" t="s">
        <v>32</v>
      </c>
      <c r="I944" s="2022" t="s">
        <v>55</v>
      </c>
      <c r="J944" s="2022" t="s">
        <v>55</v>
      </c>
      <c r="K944" s="1855" t="s">
        <v>55</v>
      </c>
      <c r="L944" s="1927">
        <v>12622.5224977943</v>
      </c>
      <c r="M944" s="1951">
        <f t="shared" si="6"/>
        <v>5301.4594490736054</v>
      </c>
      <c r="N944" s="2022">
        <v>2020.07</v>
      </c>
      <c r="O944" s="2022" t="s">
        <v>6299</v>
      </c>
      <c r="P944" s="2022" t="s">
        <v>6300</v>
      </c>
      <c r="Q944" s="2023">
        <v>13546320660</v>
      </c>
      <c r="R944" s="2022" t="s">
        <v>6944</v>
      </c>
      <c r="S944" s="1855" t="s">
        <v>5872</v>
      </c>
      <c r="T944" s="1855"/>
    </row>
    <row r="945" spans="1:20" ht="18" customHeight="1">
      <c r="A945" s="1855"/>
      <c r="B945" s="2022" t="s">
        <v>6945</v>
      </c>
      <c r="C945" s="2022" t="s">
        <v>6949</v>
      </c>
      <c r="D945" s="2022" t="s">
        <v>1354</v>
      </c>
      <c r="E945" s="2022">
        <v>5</v>
      </c>
      <c r="F945" s="1855" t="s">
        <v>55</v>
      </c>
      <c r="G945" s="2022" t="s">
        <v>6023</v>
      </c>
      <c r="H945" s="1855" t="s">
        <v>32</v>
      </c>
      <c r="I945" s="2022" t="s">
        <v>55</v>
      </c>
      <c r="J945" s="2022" t="s">
        <v>55</v>
      </c>
      <c r="K945" s="1855" t="s">
        <v>55</v>
      </c>
      <c r="L945" s="1927">
        <v>17028.030585236698</v>
      </c>
      <c r="M945" s="1951">
        <f t="shared" si="6"/>
        <v>7151.7728457994126</v>
      </c>
      <c r="N945" s="2022">
        <v>2020.07</v>
      </c>
      <c r="O945" s="2022" t="s">
        <v>6299</v>
      </c>
      <c r="P945" s="2022" t="s">
        <v>6300</v>
      </c>
      <c r="Q945" s="2023">
        <v>13546320660</v>
      </c>
      <c r="R945" s="2022" t="s">
        <v>6944</v>
      </c>
      <c r="S945" s="1855" t="s">
        <v>5872</v>
      </c>
      <c r="T945" s="1855"/>
    </row>
    <row r="946" spans="1:20" ht="18" customHeight="1">
      <c r="A946" s="1855"/>
      <c r="B946" s="2022" t="s">
        <v>6945</v>
      </c>
      <c r="C946" s="2022" t="s">
        <v>6949</v>
      </c>
      <c r="D946" s="2022" t="s">
        <v>1354</v>
      </c>
      <c r="E946" s="2022">
        <v>1</v>
      </c>
      <c r="F946" s="1855" t="s">
        <v>55</v>
      </c>
      <c r="G946" s="2022" t="s">
        <v>6023</v>
      </c>
      <c r="H946" s="1855" t="s">
        <v>32</v>
      </c>
      <c r="I946" s="2022" t="s">
        <v>55</v>
      </c>
      <c r="J946" s="2022" t="s">
        <v>4736</v>
      </c>
      <c r="K946" s="1855" t="s">
        <v>55</v>
      </c>
      <c r="L946" s="1927">
        <v>3405.6061170473499</v>
      </c>
      <c r="M946" s="1951">
        <f t="shared" si="6"/>
        <v>1430.354569159887</v>
      </c>
      <c r="N946" s="2022">
        <v>2020.07</v>
      </c>
      <c r="O946" s="2022" t="s">
        <v>6299</v>
      </c>
      <c r="P946" s="2022" t="s">
        <v>6300</v>
      </c>
      <c r="Q946" s="2023">
        <v>13546320660</v>
      </c>
      <c r="R946" s="2022" t="s">
        <v>6944</v>
      </c>
      <c r="S946" s="1855" t="s">
        <v>5872</v>
      </c>
      <c r="T946" s="1855"/>
    </row>
    <row r="947" spans="1:20" ht="18" customHeight="1">
      <c r="A947" s="1855"/>
      <c r="B947" s="2022" t="s">
        <v>6950</v>
      </c>
      <c r="C947" s="2022" t="s">
        <v>6949</v>
      </c>
      <c r="D947" s="2022" t="s">
        <v>1354</v>
      </c>
      <c r="E947" s="2022">
        <v>2</v>
      </c>
      <c r="F947" s="1855" t="s">
        <v>55</v>
      </c>
      <c r="G947" s="2022" t="s">
        <v>6023</v>
      </c>
      <c r="H947" s="1855" t="s">
        <v>32</v>
      </c>
      <c r="I947" s="2022" t="s">
        <v>55</v>
      </c>
      <c r="J947" s="2022" t="s">
        <v>55</v>
      </c>
      <c r="K947" s="1855" t="s">
        <v>55</v>
      </c>
      <c r="L947" s="1927">
        <v>3128.41329281443</v>
      </c>
      <c r="M947" s="1951">
        <f t="shared" si="6"/>
        <v>1313.9335829820604</v>
      </c>
      <c r="N947" s="2022">
        <v>2020.07</v>
      </c>
      <c r="O947" s="2022" t="s">
        <v>6299</v>
      </c>
      <c r="P947" s="2022" t="s">
        <v>6300</v>
      </c>
      <c r="Q947" s="2023">
        <v>13546320660</v>
      </c>
      <c r="R947" s="2022" t="s">
        <v>6944</v>
      </c>
      <c r="S947" s="1855" t="s">
        <v>5872</v>
      </c>
      <c r="T947" s="1855"/>
    </row>
    <row r="948" spans="1:20" ht="18" customHeight="1">
      <c r="A948" s="1855"/>
      <c r="B948" s="2022" t="s">
        <v>6942</v>
      </c>
      <c r="C948" s="2022" t="s">
        <v>6951</v>
      </c>
      <c r="D948" s="2022" t="s">
        <v>1354</v>
      </c>
      <c r="E948" s="2022">
        <v>1</v>
      </c>
      <c r="F948" s="1855" t="s">
        <v>55</v>
      </c>
      <c r="G948" s="2022" t="s">
        <v>6023</v>
      </c>
      <c r="H948" s="1855" t="s">
        <v>32</v>
      </c>
      <c r="I948" s="2022" t="s">
        <v>55</v>
      </c>
      <c r="J948" s="2022" t="s">
        <v>55</v>
      </c>
      <c r="K948" s="1855" t="s">
        <v>55</v>
      </c>
      <c r="L948" s="1927">
        <v>6870.6164101558697</v>
      </c>
      <c r="M948" s="1951">
        <f t="shared" si="6"/>
        <v>2885.6588922654651</v>
      </c>
      <c r="N948" s="2022">
        <v>2020.07</v>
      </c>
      <c r="O948" s="2022" t="s">
        <v>6299</v>
      </c>
      <c r="P948" s="2022" t="s">
        <v>6300</v>
      </c>
      <c r="Q948" s="2023">
        <v>13546320660</v>
      </c>
      <c r="R948" s="2022" t="s">
        <v>6944</v>
      </c>
      <c r="S948" s="1855" t="s">
        <v>5872</v>
      </c>
      <c r="T948" s="1855"/>
    </row>
    <row r="949" spans="1:20" ht="18" customHeight="1">
      <c r="A949" s="1855"/>
      <c r="B949" s="2022" t="s">
        <v>6945</v>
      </c>
      <c r="C949" s="2022" t="s">
        <v>6951</v>
      </c>
      <c r="D949" s="2022" t="s">
        <v>1354</v>
      </c>
      <c r="E949" s="2022">
        <v>1</v>
      </c>
      <c r="F949" s="1855" t="s">
        <v>55</v>
      </c>
      <c r="G949" s="2022" t="s">
        <v>6023</v>
      </c>
      <c r="H949" s="1855" t="s">
        <v>32</v>
      </c>
      <c r="I949" s="2022" t="s">
        <v>55</v>
      </c>
      <c r="J949" s="2022" t="s">
        <v>55</v>
      </c>
      <c r="K949" s="1855" t="s">
        <v>55</v>
      </c>
      <c r="L949" s="1927">
        <v>3405.6061170473499</v>
      </c>
      <c r="M949" s="1951">
        <f t="shared" si="6"/>
        <v>1430.354569159887</v>
      </c>
      <c r="N949" s="2022">
        <v>2020.07</v>
      </c>
      <c r="O949" s="2022" t="s">
        <v>6299</v>
      </c>
      <c r="P949" s="2022" t="s">
        <v>6300</v>
      </c>
      <c r="Q949" s="2023">
        <v>13546320660</v>
      </c>
      <c r="R949" s="2022" t="s">
        <v>6944</v>
      </c>
      <c r="S949" s="1855" t="s">
        <v>5872</v>
      </c>
      <c r="T949" s="1855"/>
    </row>
    <row r="950" spans="1:20" ht="18" customHeight="1">
      <c r="A950" s="1855"/>
      <c r="B950" s="2022" t="s">
        <v>6945</v>
      </c>
      <c r="C950" s="2022" t="s">
        <v>6951</v>
      </c>
      <c r="D950" s="2022" t="s">
        <v>1354</v>
      </c>
      <c r="E950" s="2022">
        <v>1</v>
      </c>
      <c r="F950" s="1855" t="s">
        <v>55</v>
      </c>
      <c r="G950" s="2022" t="s">
        <v>6023</v>
      </c>
      <c r="H950" s="1855" t="s">
        <v>32</v>
      </c>
      <c r="I950" s="2022" t="s">
        <v>55</v>
      </c>
      <c r="J950" s="2022" t="s">
        <v>55</v>
      </c>
      <c r="K950" s="1855" t="s">
        <v>55</v>
      </c>
      <c r="L950" s="1927">
        <v>3405.6061170473499</v>
      </c>
      <c r="M950" s="1951">
        <f t="shared" si="6"/>
        <v>1430.354569159887</v>
      </c>
      <c r="N950" s="2022">
        <v>2020.07</v>
      </c>
      <c r="O950" s="2022" t="s">
        <v>6299</v>
      </c>
      <c r="P950" s="2022" t="s">
        <v>6300</v>
      </c>
      <c r="Q950" s="2023">
        <v>13546320660</v>
      </c>
      <c r="R950" s="2022" t="s">
        <v>6944</v>
      </c>
      <c r="S950" s="1855" t="s">
        <v>5872</v>
      </c>
      <c r="T950" s="1855"/>
    </row>
    <row r="951" spans="1:20" ht="18" customHeight="1">
      <c r="A951" s="1855"/>
      <c r="B951" s="2022" t="s">
        <v>6950</v>
      </c>
      <c r="C951" s="2022" t="s">
        <v>6951</v>
      </c>
      <c r="D951" s="2022" t="s">
        <v>1354</v>
      </c>
      <c r="E951" s="2022">
        <v>1</v>
      </c>
      <c r="F951" s="1855" t="s">
        <v>55</v>
      </c>
      <c r="G951" s="2022" t="s">
        <v>6023</v>
      </c>
      <c r="H951" s="1855" t="s">
        <v>32</v>
      </c>
      <c r="I951" s="2022" t="s">
        <v>55</v>
      </c>
      <c r="J951" s="2022" t="s">
        <v>55</v>
      </c>
      <c r="K951" s="1855" t="s">
        <v>55</v>
      </c>
      <c r="L951" s="1927">
        <v>1564.20664640721</v>
      </c>
      <c r="M951" s="1951">
        <f t="shared" si="6"/>
        <v>656.96679149102818</v>
      </c>
      <c r="N951" s="2022">
        <v>2020.07</v>
      </c>
      <c r="O951" s="2022" t="s">
        <v>6299</v>
      </c>
      <c r="P951" s="2022" t="s">
        <v>6300</v>
      </c>
      <c r="Q951" s="2023">
        <v>13546320660</v>
      </c>
      <c r="R951" s="2022" t="s">
        <v>6944</v>
      </c>
      <c r="S951" s="1855" t="s">
        <v>5872</v>
      </c>
      <c r="T951" s="1855"/>
    </row>
    <row r="952" spans="1:20" ht="18" customHeight="1">
      <c r="A952" s="1855"/>
      <c r="B952" s="2022" t="s">
        <v>6942</v>
      </c>
      <c r="C952" s="2022"/>
      <c r="D952" s="2022" t="s">
        <v>1354</v>
      </c>
      <c r="E952" s="2022">
        <v>1</v>
      </c>
      <c r="F952" s="1855" t="s">
        <v>55</v>
      </c>
      <c r="G952" s="2022" t="s">
        <v>6023</v>
      </c>
      <c r="H952" s="1855" t="s">
        <v>32</v>
      </c>
      <c r="I952" s="2022" t="s">
        <v>55</v>
      </c>
      <c r="J952" s="2022" t="s">
        <v>55</v>
      </c>
      <c r="K952" s="1855" t="s">
        <v>55</v>
      </c>
      <c r="L952" s="1927">
        <v>6870.6164101558697</v>
      </c>
      <c r="M952" s="1951">
        <f t="shared" si="6"/>
        <v>2885.6588922654651</v>
      </c>
      <c r="N952" s="2022">
        <v>2020.07</v>
      </c>
      <c r="O952" s="2022" t="s">
        <v>6299</v>
      </c>
      <c r="P952" s="2022" t="s">
        <v>6300</v>
      </c>
      <c r="Q952" s="2023">
        <v>13546320660</v>
      </c>
      <c r="R952" s="2022" t="s">
        <v>6944</v>
      </c>
      <c r="S952" s="1855" t="s">
        <v>5872</v>
      </c>
      <c r="T952" s="1855"/>
    </row>
    <row r="953" spans="1:20" ht="18" customHeight="1">
      <c r="A953" s="1855"/>
      <c r="B953" s="2022" t="s">
        <v>6942</v>
      </c>
      <c r="C953" s="2022"/>
      <c r="D953" s="2022" t="s">
        <v>1354</v>
      </c>
      <c r="E953" s="2022">
        <v>1</v>
      </c>
      <c r="F953" s="1855" t="s">
        <v>55</v>
      </c>
      <c r="G953" s="2022" t="s">
        <v>6023</v>
      </c>
      <c r="H953" s="1855" t="s">
        <v>32</v>
      </c>
      <c r="I953" s="2022" t="s">
        <v>55</v>
      </c>
      <c r="J953" s="2022" t="s">
        <v>55</v>
      </c>
      <c r="K953" s="1855" t="s">
        <v>55</v>
      </c>
      <c r="L953" s="1927">
        <v>6870.6164101558697</v>
      </c>
      <c r="M953" s="1951">
        <f t="shared" si="6"/>
        <v>2885.6588922654651</v>
      </c>
      <c r="N953" s="2022">
        <v>2020.07</v>
      </c>
      <c r="O953" s="2022" t="s">
        <v>6299</v>
      </c>
      <c r="P953" s="2022" t="s">
        <v>6300</v>
      </c>
      <c r="Q953" s="2023">
        <v>13546320660</v>
      </c>
      <c r="R953" s="2022" t="s">
        <v>6944</v>
      </c>
      <c r="S953" s="1855" t="s">
        <v>5872</v>
      </c>
      <c r="T953" s="1855"/>
    </row>
    <row r="954" spans="1:20" ht="18" customHeight="1">
      <c r="A954" s="1855"/>
      <c r="B954" s="2022" t="s">
        <v>6942</v>
      </c>
      <c r="C954" s="2022"/>
      <c r="D954" s="2022" t="s">
        <v>1354</v>
      </c>
      <c r="E954" s="2022">
        <v>1</v>
      </c>
      <c r="F954" s="1855" t="s">
        <v>55</v>
      </c>
      <c r="G954" s="2022" t="s">
        <v>6023</v>
      </c>
      <c r="H954" s="1855" t="s">
        <v>32</v>
      </c>
      <c r="I954" s="2022" t="s">
        <v>55</v>
      </c>
      <c r="J954" s="2022" t="s">
        <v>55</v>
      </c>
      <c r="K954" s="1855" t="s">
        <v>55</v>
      </c>
      <c r="L954" s="1927">
        <v>6870.6164101558697</v>
      </c>
      <c r="M954" s="1951">
        <f t="shared" si="6"/>
        <v>2885.6588922654651</v>
      </c>
      <c r="N954" s="2022">
        <v>2020.07</v>
      </c>
      <c r="O954" s="2022" t="s">
        <v>6299</v>
      </c>
      <c r="P954" s="2022" t="s">
        <v>6300</v>
      </c>
      <c r="Q954" s="2023">
        <v>13546320660</v>
      </c>
      <c r="R954" s="2022" t="s">
        <v>6944</v>
      </c>
      <c r="S954" s="1855" t="s">
        <v>5872</v>
      </c>
      <c r="T954" s="1855"/>
    </row>
    <row r="955" spans="1:20" ht="18" customHeight="1">
      <c r="A955" s="1855"/>
      <c r="B955" s="2022" t="s">
        <v>6942</v>
      </c>
      <c r="C955" s="2022"/>
      <c r="D955" s="2022" t="s">
        <v>1354</v>
      </c>
      <c r="E955" s="2022">
        <v>1</v>
      </c>
      <c r="F955" s="1855" t="s">
        <v>55</v>
      </c>
      <c r="G955" s="2022" t="s">
        <v>6023</v>
      </c>
      <c r="H955" s="1855" t="s">
        <v>32</v>
      </c>
      <c r="I955" s="2022" t="s">
        <v>55</v>
      </c>
      <c r="J955" s="2022" t="s">
        <v>55</v>
      </c>
      <c r="K955" s="1855" t="s">
        <v>55</v>
      </c>
      <c r="L955" s="1927">
        <v>6870.6164101558697</v>
      </c>
      <c r="M955" s="1951">
        <f t="shared" si="6"/>
        <v>2885.6588922654651</v>
      </c>
      <c r="N955" s="2022">
        <v>2020.07</v>
      </c>
      <c r="O955" s="2022" t="s">
        <v>6299</v>
      </c>
      <c r="P955" s="2022" t="s">
        <v>6300</v>
      </c>
      <c r="Q955" s="2023">
        <v>13546320660</v>
      </c>
      <c r="R955" s="2022" t="s">
        <v>6944</v>
      </c>
      <c r="S955" s="1855" t="s">
        <v>5872</v>
      </c>
      <c r="T955" s="1855"/>
    </row>
    <row r="956" spans="1:20" ht="18" customHeight="1">
      <c r="A956" s="1855"/>
      <c r="B956" s="2022" t="s">
        <v>1530</v>
      </c>
      <c r="C956" s="2022" t="s">
        <v>6952</v>
      </c>
      <c r="D956" s="2022" t="s">
        <v>1354</v>
      </c>
      <c r="E956" s="2022">
        <v>2</v>
      </c>
      <c r="F956" s="1855" t="s">
        <v>55</v>
      </c>
      <c r="G956" s="2022" t="s">
        <v>6023</v>
      </c>
      <c r="H956" s="1855" t="s">
        <v>32</v>
      </c>
      <c r="I956" s="2022" t="s">
        <v>55</v>
      </c>
      <c r="J956" s="2022" t="s">
        <v>55</v>
      </c>
      <c r="K956" s="1855" t="s">
        <v>55</v>
      </c>
      <c r="L956" s="1927">
        <v>6811.2122340946999</v>
      </c>
      <c r="M956" s="1951">
        <f t="shared" si="6"/>
        <v>2860.709138319774</v>
      </c>
      <c r="N956" s="2022">
        <v>2020.07</v>
      </c>
      <c r="O956" s="2022" t="s">
        <v>6299</v>
      </c>
      <c r="P956" s="2022" t="s">
        <v>6300</v>
      </c>
      <c r="Q956" s="2023">
        <v>13546320660</v>
      </c>
      <c r="R956" s="2022" t="s">
        <v>6944</v>
      </c>
      <c r="S956" s="1855" t="s">
        <v>5872</v>
      </c>
      <c r="T956" s="1855"/>
    </row>
    <row r="957" spans="1:20" ht="18" customHeight="1">
      <c r="A957" s="1855"/>
      <c r="B957" s="2022" t="s">
        <v>1530</v>
      </c>
      <c r="C957" s="2022" t="s">
        <v>6953</v>
      </c>
      <c r="D957" s="2022" t="s">
        <v>1354</v>
      </c>
      <c r="E957" s="2022">
        <v>2</v>
      </c>
      <c r="F957" s="1855" t="s">
        <v>55</v>
      </c>
      <c r="G957" s="2022" t="s">
        <v>6023</v>
      </c>
      <c r="H957" s="1855" t="s">
        <v>32</v>
      </c>
      <c r="I957" s="2022" t="s">
        <v>55</v>
      </c>
      <c r="J957" s="2022" t="s">
        <v>55</v>
      </c>
      <c r="K957" s="1855" t="s">
        <v>55</v>
      </c>
      <c r="L957" s="1927">
        <v>6811.2122340946999</v>
      </c>
      <c r="M957" s="1951">
        <f t="shared" si="6"/>
        <v>2860.709138319774</v>
      </c>
      <c r="N957" s="2022">
        <v>2020.07</v>
      </c>
      <c r="O957" s="2022" t="s">
        <v>6299</v>
      </c>
      <c r="P957" s="2022" t="s">
        <v>6300</v>
      </c>
      <c r="Q957" s="2023">
        <v>13546320660</v>
      </c>
      <c r="R957" s="2022" t="s">
        <v>6944</v>
      </c>
      <c r="S957" s="1855" t="s">
        <v>5872</v>
      </c>
      <c r="T957" s="1855"/>
    </row>
    <row r="958" spans="1:20" ht="18" customHeight="1">
      <c r="A958" s="1855"/>
      <c r="B958" s="2022" t="s">
        <v>1530</v>
      </c>
      <c r="C958" s="2022" t="s">
        <v>6954</v>
      </c>
      <c r="D958" s="2022" t="s">
        <v>1354</v>
      </c>
      <c r="E958" s="2022">
        <v>5</v>
      </c>
      <c r="F958" s="1855" t="s">
        <v>55</v>
      </c>
      <c r="G958" s="2022" t="s">
        <v>6023</v>
      </c>
      <c r="H958" s="1855" t="s">
        <v>32</v>
      </c>
      <c r="I958" s="2022" t="s">
        <v>55</v>
      </c>
      <c r="J958" s="2022" t="s">
        <v>55</v>
      </c>
      <c r="K958" s="1855" t="s">
        <v>55</v>
      </c>
      <c r="L958" s="1927">
        <v>17028.030585236698</v>
      </c>
      <c r="M958" s="1951">
        <f t="shared" si="6"/>
        <v>7151.7728457994126</v>
      </c>
      <c r="N958" s="2022">
        <v>2020.07</v>
      </c>
      <c r="O958" s="2022" t="s">
        <v>6299</v>
      </c>
      <c r="P958" s="2022" t="s">
        <v>6300</v>
      </c>
      <c r="Q958" s="2023">
        <v>13546320660</v>
      </c>
      <c r="R958" s="2022" t="s">
        <v>6944</v>
      </c>
      <c r="S958" s="1855" t="s">
        <v>5872</v>
      </c>
      <c r="T958" s="1855"/>
    </row>
    <row r="959" spans="1:20" ht="18" customHeight="1">
      <c r="A959" s="1855"/>
      <c r="B959" s="2022" t="s">
        <v>1530</v>
      </c>
      <c r="C959" s="2022" t="s">
        <v>6955</v>
      </c>
      <c r="D959" s="2022" t="s">
        <v>1354</v>
      </c>
      <c r="E959" s="2022">
        <v>1</v>
      </c>
      <c r="F959" s="1855" t="s">
        <v>55</v>
      </c>
      <c r="G959" s="2022" t="s">
        <v>6023</v>
      </c>
      <c r="H959" s="1855" t="s">
        <v>32</v>
      </c>
      <c r="I959" s="2022" t="s">
        <v>55</v>
      </c>
      <c r="J959" s="2022" t="s">
        <v>55</v>
      </c>
      <c r="K959" s="1855" t="s">
        <v>55</v>
      </c>
      <c r="L959" s="1927">
        <v>1722.6011175374999</v>
      </c>
      <c r="M959" s="1951">
        <f t="shared" si="6"/>
        <v>723.49246936574991</v>
      </c>
      <c r="N959" s="2022">
        <v>2020.07</v>
      </c>
      <c r="O959" s="2022" t="s">
        <v>6299</v>
      </c>
      <c r="P959" s="2022" t="s">
        <v>6300</v>
      </c>
      <c r="Q959" s="2023">
        <v>13546320660</v>
      </c>
      <c r="R959" s="2022" t="s">
        <v>6944</v>
      </c>
      <c r="S959" s="1855" t="s">
        <v>5872</v>
      </c>
      <c r="T959" s="1829"/>
    </row>
    <row r="960" spans="1:20" ht="18" customHeight="1">
      <c r="A960" s="1855"/>
      <c r="B960" s="2022" t="s">
        <v>6956</v>
      </c>
      <c r="C960" s="2022"/>
      <c r="D960" s="2022" t="s">
        <v>1354</v>
      </c>
      <c r="E960" s="2022">
        <v>1</v>
      </c>
      <c r="F960" s="1855" t="s">
        <v>55</v>
      </c>
      <c r="G960" s="2022" t="s">
        <v>6023</v>
      </c>
      <c r="H960" s="1855" t="s">
        <v>32</v>
      </c>
      <c r="I960" s="2022" t="s">
        <v>55</v>
      </c>
      <c r="J960" s="2022" t="s">
        <v>55</v>
      </c>
      <c r="K960" s="1855" t="s">
        <v>55</v>
      </c>
      <c r="L960" s="1927">
        <v>17780.4368199196</v>
      </c>
      <c r="M960" s="1951">
        <f t="shared" si="6"/>
        <v>7467.7834643662318</v>
      </c>
      <c r="N960" s="2022">
        <v>2020.09</v>
      </c>
      <c r="O960" s="2022" t="s">
        <v>6299</v>
      </c>
      <c r="P960" s="2022" t="s">
        <v>6300</v>
      </c>
      <c r="Q960" s="2023">
        <v>13546320660</v>
      </c>
      <c r="R960" s="2022" t="s">
        <v>6944</v>
      </c>
      <c r="S960" s="1855" t="s">
        <v>5872</v>
      </c>
      <c r="T960" s="1829"/>
    </row>
    <row r="961" spans="1:21" ht="18" customHeight="1">
      <c r="A961" s="1855"/>
      <c r="B961" s="1855" t="s">
        <v>6871</v>
      </c>
      <c r="C961" s="1855" t="s">
        <v>6957</v>
      </c>
      <c r="D961" s="1855" t="s">
        <v>1354</v>
      </c>
      <c r="E961" s="1855">
        <v>1</v>
      </c>
      <c r="F961" s="1855" t="s">
        <v>55</v>
      </c>
      <c r="G961" s="1855" t="s">
        <v>31</v>
      </c>
      <c r="H961" s="1855" t="s">
        <v>32</v>
      </c>
      <c r="I961" s="1855" t="s">
        <v>55</v>
      </c>
      <c r="J961" s="1855" t="s">
        <v>55</v>
      </c>
      <c r="K961" s="1855" t="s">
        <v>6958</v>
      </c>
      <c r="L961" s="1927">
        <v>8581.42</v>
      </c>
      <c r="M961" s="1881">
        <v>6742.54</v>
      </c>
      <c r="N961" s="1855">
        <v>2021.05</v>
      </c>
      <c r="O961" s="1855" t="s">
        <v>6297</v>
      </c>
      <c r="P961" s="1855" t="s">
        <v>6294</v>
      </c>
      <c r="Q961" s="1855">
        <v>13933878035</v>
      </c>
      <c r="R961" s="1855" t="s">
        <v>6959</v>
      </c>
      <c r="S961" s="1855" t="s">
        <v>5872</v>
      </c>
      <c r="T961" s="1829"/>
      <c r="U961" s="1887"/>
    </row>
    <row r="962" spans="1:21" ht="18" customHeight="1">
      <c r="A962" s="1855"/>
      <c r="B962" s="1855" t="s">
        <v>6871</v>
      </c>
      <c r="C962" s="1855" t="s">
        <v>6960</v>
      </c>
      <c r="D962" s="1855" t="s">
        <v>1354</v>
      </c>
      <c r="E962" s="1855">
        <v>1</v>
      </c>
      <c r="F962" s="1855" t="s">
        <v>55</v>
      </c>
      <c r="G962" s="1855" t="s">
        <v>31</v>
      </c>
      <c r="H962" s="1855" t="s">
        <v>32</v>
      </c>
      <c r="I962" s="1855" t="s">
        <v>55</v>
      </c>
      <c r="J962" s="1855" t="s">
        <v>55</v>
      </c>
      <c r="K962" s="1855" t="s">
        <v>6958</v>
      </c>
      <c r="L962" s="1927">
        <v>7894.69</v>
      </c>
      <c r="M962" s="1881">
        <v>6202.99</v>
      </c>
      <c r="N962" s="1855">
        <v>2021.05</v>
      </c>
      <c r="O962" s="1855" t="s">
        <v>6297</v>
      </c>
      <c r="P962" s="1855" t="s">
        <v>6294</v>
      </c>
      <c r="Q962" s="1855">
        <v>13933878035</v>
      </c>
      <c r="R962" s="1855" t="s">
        <v>6959</v>
      </c>
      <c r="S962" s="1855" t="s">
        <v>5872</v>
      </c>
      <c r="T962" s="1829"/>
      <c r="U962" s="1887"/>
    </row>
    <row r="963" spans="1:21" ht="18" customHeight="1">
      <c r="A963" s="1855"/>
      <c r="B963" s="1855" t="s">
        <v>6604</v>
      </c>
      <c r="C963" s="1855" t="s">
        <v>6961</v>
      </c>
      <c r="D963" s="1855" t="s">
        <v>1354</v>
      </c>
      <c r="E963" s="1855">
        <v>4</v>
      </c>
      <c r="F963" s="1855" t="s">
        <v>55</v>
      </c>
      <c r="G963" s="1855" t="s">
        <v>31</v>
      </c>
      <c r="H963" s="1855" t="s">
        <v>32</v>
      </c>
      <c r="I963" s="1855" t="s">
        <v>55</v>
      </c>
      <c r="J963" s="1855" t="s">
        <v>55</v>
      </c>
      <c r="K963" s="1855" t="s">
        <v>6958</v>
      </c>
      <c r="L963" s="1927">
        <v>15985.84</v>
      </c>
      <c r="M963" s="1881">
        <v>12560.32</v>
      </c>
      <c r="N963" s="1855">
        <v>2021.05</v>
      </c>
      <c r="O963" s="1855" t="s">
        <v>6297</v>
      </c>
      <c r="P963" s="1855" t="s">
        <v>6294</v>
      </c>
      <c r="Q963" s="1855">
        <v>13933878035</v>
      </c>
      <c r="R963" s="1855" t="s">
        <v>6959</v>
      </c>
      <c r="S963" s="1855" t="s">
        <v>5872</v>
      </c>
      <c r="T963" s="1829"/>
      <c r="U963" s="1887"/>
    </row>
    <row r="964" spans="1:21" ht="18" customHeight="1">
      <c r="A964" s="1855"/>
      <c r="B964" s="1855" t="s">
        <v>6962</v>
      </c>
      <c r="C964" s="1855" t="s">
        <v>3292</v>
      </c>
      <c r="D964" s="1855" t="s">
        <v>161</v>
      </c>
      <c r="E964" s="1855">
        <v>200</v>
      </c>
      <c r="F964" s="1855" t="s">
        <v>55</v>
      </c>
      <c r="G964" s="1855" t="s">
        <v>31</v>
      </c>
      <c r="H964" s="1855" t="s">
        <v>32</v>
      </c>
      <c r="I964" s="1855" t="s">
        <v>55</v>
      </c>
      <c r="J964" s="1855" t="s">
        <v>55</v>
      </c>
      <c r="K964" s="1855" t="s">
        <v>6963</v>
      </c>
      <c r="L964" s="1927">
        <v>5504.42</v>
      </c>
      <c r="M964" s="1881">
        <v>4324.88</v>
      </c>
      <c r="N964" s="1855">
        <v>2021.05</v>
      </c>
      <c r="O964" s="1855" t="s">
        <v>6297</v>
      </c>
      <c r="P964" s="1855" t="s">
        <v>6294</v>
      </c>
      <c r="Q964" s="1855">
        <v>13933878035</v>
      </c>
      <c r="R964" s="1855" t="s">
        <v>6959</v>
      </c>
      <c r="S964" s="1855" t="s">
        <v>5872</v>
      </c>
      <c r="T964" s="1829"/>
      <c r="U964" s="1887"/>
    </row>
    <row r="965" spans="1:21" ht="18" customHeight="1">
      <c r="A965" s="1855"/>
      <c r="B965" s="1855" t="s">
        <v>6964</v>
      </c>
      <c r="C965" s="1855" t="s">
        <v>1151</v>
      </c>
      <c r="D965" s="1855" t="s">
        <v>65</v>
      </c>
      <c r="E965" s="1855">
        <v>1</v>
      </c>
      <c r="F965" s="1855" t="s">
        <v>55</v>
      </c>
      <c r="G965" s="1855" t="s">
        <v>31</v>
      </c>
      <c r="H965" s="1855" t="s">
        <v>32</v>
      </c>
      <c r="I965" s="1855" t="s">
        <v>55</v>
      </c>
      <c r="J965" s="1855" t="s">
        <v>55</v>
      </c>
      <c r="K965" s="1855" t="s">
        <v>55</v>
      </c>
      <c r="L965" s="1927">
        <v>13746.25</v>
      </c>
      <c r="M965" s="1881">
        <v>11102.75</v>
      </c>
      <c r="N965" s="1855">
        <v>2021.03</v>
      </c>
      <c r="O965" s="1855" t="s">
        <v>6297</v>
      </c>
      <c r="P965" s="1855" t="s">
        <v>6294</v>
      </c>
      <c r="Q965" s="1855">
        <v>13933878035</v>
      </c>
      <c r="R965" s="1855" t="s">
        <v>6959</v>
      </c>
      <c r="S965" s="1855" t="s">
        <v>5872</v>
      </c>
      <c r="T965" s="1829"/>
      <c r="U965" s="1887"/>
    </row>
    <row r="966" spans="1:21" ht="18" customHeight="1">
      <c r="A966" s="1855"/>
      <c r="B966" s="1855" t="s">
        <v>1363</v>
      </c>
      <c r="C966" s="1855" t="s">
        <v>1485</v>
      </c>
      <c r="D966" s="1855" t="s">
        <v>1354</v>
      </c>
      <c r="E966" s="1855">
        <v>3</v>
      </c>
      <c r="F966" s="1855" t="s">
        <v>55</v>
      </c>
      <c r="G966" s="1855" t="s">
        <v>31</v>
      </c>
      <c r="H966" s="1855" t="s">
        <v>32</v>
      </c>
      <c r="I966" s="1855" t="s">
        <v>55</v>
      </c>
      <c r="J966" s="1855" t="s">
        <v>55</v>
      </c>
      <c r="K966" s="1855" t="s">
        <v>55</v>
      </c>
      <c r="L966" s="1927">
        <v>18000</v>
      </c>
      <c r="M966" s="1881">
        <v>14538.45</v>
      </c>
      <c r="N966" s="1855">
        <v>2021.06</v>
      </c>
      <c r="O966" s="1855" t="s">
        <v>6297</v>
      </c>
      <c r="P966" s="1855" t="s">
        <v>6294</v>
      </c>
      <c r="Q966" s="1855">
        <v>13933878035</v>
      </c>
      <c r="R966" s="1855" t="s">
        <v>6959</v>
      </c>
      <c r="S966" s="1855" t="s">
        <v>5872</v>
      </c>
      <c r="T966" s="1829"/>
      <c r="U966" s="1887"/>
    </row>
    <row r="967" spans="1:21" ht="18" customHeight="1">
      <c r="A967" s="1855"/>
      <c r="B967" s="1855" t="s">
        <v>1363</v>
      </c>
      <c r="C967" s="1855" t="s">
        <v>1486</v>
      </c>
      <c r="D967" s="1855" t="s">
        <v>1354</v>
      </c>
      <c r="E967" s="1855">
        <v>11</v>
      </c>
      <c r="F967" s="1855" t="s">
        <v>55</v>
      </c>
      <c r="G967" s="1855" t="s">
        <v>31</v>
      </c>
      <c r="H967" s="1855" t="s">
        <v>32</v>
      </c>
      <c r="I967" s="1855" t="s">
        <v>55</v>
      </c>
      <c r="J967" s="1855" t="s">
        <v>55</v>
      </c>
      <c r="K967" s="1855" t="s">
        <v>55</v>
      </c>
      <c r="L967" s="1927">
        <v>36417.480000000003</v>
      </c>
      <c r="M967" s="1881">
        <v>29414.13</v>
      </c>
      <c r="N967" s="1855">
        <v>2021.06</v>
      </c>
      <c r="O967" s="1855" t="s">
        <v>6297</v>
      </c>
      <c r="P967" s="1855" t="s">
        <v>6294</v>
      </c>
      <c r="Q967" s="1855">
        <v>13933878035</v>
      </c>
      <c r="R967" s="1855" t="s">
        <v>6959</v>
      </c>
      <c r="S967" s="1855" t="s">
        <v>5872</v>
      </c>
      <c r="T967" s="1829"/>
      <c r="U967" s="1887"/>
    </row>
    <row r="968" spans="1:21" ht="18" customHeight="1">
      <c r="A968" s="1855"/>
      <c r="B968" s="1855" t="s">
        <v>1363</v>
      </c>
      <c r="C968" s="1855" t="s">
        <v>6811</v>
      </c>
      <c r="D968" s="1855" t="s">
        <v>1354</v>
      </c>
      <c r="E968" s="1855">
        <v>19</v>
      </c>
      <c r="F968" s="1855" t="s">
        <v>55</v>
      </c>
      <c r="G968" s="1855" t="s">
        <v>31</v>
      </c>
      <c r="H968" s="1855" t="s">
        <v>32</v>
      </c>
      <c r="I968" s="1855" t="s">
        <v>55</v>
      </c>
      <c r="J968" s="1855" t="s">
        <v>55</v>
      </c>
      <c r="K968" s="1855" t="s">
        <v>55</v>
      </c>
      <c r="L968" s="1927">
        <v>17155.29</v>
      </c>
      <c r="M968" s="1881">
        <v>14379.57</v>
      </c>
      <c r="N968" s="1855">
        <v>2021.06</v>
      </c>
      <c r="O968" s="1855" t="s">
        <v>6297</v>
      </c>
      <c r="P968" s="1855" t="s">
        <v>6294</v>
      </c>
      <c r="Q968" s="1855">
        <v>13933878035</v>
      </c>
      <c r="R968" s="1855" t="s">
        <v>6959</v>
      </c>
      <c r="S968" s="1855" t="s">
        <v>5872</v>
      </c>
      <c r="T968" s="1829"/>
      <c r="U968" s="1887"/>
    </row>
    <row r="969" spans="1:21" ht="18" customHeight="1">
      <c r="A969" s="1855"/>
      <c r="B969" s="1855" t="s">
        <v>3295</v>
      </c>
      <c r="C969" s="1855" t="s">
        <v>6965</v>
      </c>
      <c r="D969" s="1855" t="s">
        <v>2352</v>
      </c>
      <c r="E969" s="1855">
        <v>300</v>
      </c>
      <c r="F969" s="1855" t="s">
        <v>55</v>
      </c>
      <c r="G969" s="1855" t="s">
        <v>31</v>
      </c>
      <c r="H969" s="1855" t="s">
        <v>32</v>
      </c>
      <c r="I969" s="1855" t="s">
        <v>4736</v>
      </c>
      <c r="J969" s="1855" t="s">
        <v>55</v>
      </c>
      <c r="K969" s="1855" t="s">
        <v>55</v>
      </c>
      <c r="L969" s="1927">
        <v>3567</v>
      </c>
      <c r="M969" s="1881">
        <v>2423.1</v>
      </c>
      <c r="N969" s="1855">
        <v>2021.06</v>
      </c>
      <c r="O969" s="1855" t="s">
        <v>6297</v>
      </c>
      <c r="P969" s="1855" t="s">
        <v>6294</v>
      </c>
      <c r="Q969" s="1855">
        <v>13933878035</v>
      </c>
      <c r="R969" s="1855" t="s">
        <v>6959</v>
      </c>
      <c r="S969" s="1855" t="s">
        <v>5872</v>
      </c>
      <c r="T969" s="1829"/>
      <c r="U969" s="1887"/>
    </row>
    <row r="970" spans="1:21" ht="18" customHeight="1">
      <c r="A970" s="1855"/>
      <c r="B970" s="1836" t="s">
        <v>1530</v>
      </c>
      <c r="C970" s="1836"/>
      <c r="D970" s="1952" t="s">
        <v>1354</v>
      </c>
      <c r="E970" s="1855">
        <v>1</v>
      </c>
      <c r="F970" s="1855"/>
      <c r="G970" s="1855" t="s">
        <v>31</v>
      </c>
      <c r="H970" s="1926" t="s">
        <v>32</v>
      </c>
      <c r="I970" s="1855" t="s">
        <v>4736</v>
      </c>
      <c r="J970" s="1855" t="s">
        <v>4736</v>
      </c>
      <c r="K970" s="1855" t="s">
        <v>4736</v>
      </c>
      <c r="L970" s="1927">
        <v>4009.71</v>
      </c>
      <c r="M970" s="1953">
        <v>1387.98</v>
      </c>
      <c r="N970" s="1954">
        <v>2021.07</v>
      </c>
      <c r="O970" s="1855" t="s">
        <v>6027</v>
      </c>
      <c r="P970" s="1855" t="s">
        <v>6032</v>
      </c>
      <c r="Q970" s="1855">
        <v>15110307030</v>
      </c>
      <c r="R970" s="1863" t="s">
        <v>6309</v>
      </c>
      <c r="S970" s="1855" t="s">
        <v>5872</v>
      </c>
      <c r="T970" s="1829"/>
    </row>
    <row r="971" spans="1:21" ht="18" customHeight="1">
      <c r="A971" s="1855"/>
      <c r="B971" s="1836" t="s">
        <v>1530</v>
      </c>
      <c r="C971" s="1836"/>
      <c r="D971" s="1952" t="s">
        <v>1354</v>
      </c>
      <c r="E971" s="1855">
        <v>6</v>
      </c>
      <c r="F971" s="1855"/>
      <c r="G971" s="1855" t="s">
        <v>31</v>
      </c>
      <c r="H971" s="1926" t="s">
        <v>32</v>
      </c>
      <c r="I971" s="1855" t="s">
        <v>4736</v>
      </c>
      <c r="J971" s="1855" t="s">
        <v>4736</v>
      </c>
      <c r="K971" s="1855" t="s">
        <v>4736</v>
      </c>
      <c r="L971" s="1927">
        <v>3339.8</v>
      </c>
      <c r="M971" s="1953">
        <v>1156.08</v>
      </c>
      <c r="N971" s="1954">
        <v>2021.07</v>
      </c>
      <c r="O971" s="1855" t="s">
        <v>6027</v>
      </c>
      <c r="P971" s="1855" t="s">
        <v>6032</v>
      </c>
      <c r="Q971" s="1855">
        <v>15110307030</v>
      </c>
      <c r="R971" s="1863" t="s">
        <v>6309</v>
      </c>
      <c r="S971" s="1855" t="s">
        <v>5872</v>
      </c>
      <c r="T971" s="1829"/>
    </row>
    <row r="972" spans="1:21" ht="18" customHeight="1">
      <c r="A972" s="1855"/>
      <c r="B972" s="1855" t="s">
        <v>6966</v>
      </c>
      <c r="C972" s="1855" t="s">
        <v>6967</v>
      </c>
      <c r="D972" s="1855" t="s">
        <v>2518</v>
      </c>
      <c r="E972" s="1855">
        <v>1</v>
      </c>
      <c r="F972" s="1855" t="s">
        <v>55</v>
      </c>
      <c r="G972" s="1855" t="s">
        <v>31</v>
      </c>
      <c r="H972" s="1855" t="s">
        <v>32</v>
      </c>
      <c r="I972" s="1855" t="s">
        <v>55</v>
      </c>
      <c r="J972" s="1855" t="s">
        <v>55</v>
      </c>
      <c r="K972" s="1855" t="s">
        <v>6968</v>
      </c>
      <c r="L972" s="1881">
        <v>14539.8230088496</v>
      </c>
      <c r="M972" s="1881">
        <v>0</v>
      </c>
      <c r="N972" s="1881">
        <v>2021.1</v>
      </c>
      <c r="O972" s="1855" t="s">
        <v>6317</v>
      </c>
      <c r="P972" s="1855" t="s">
        <v>6305</v>
      </c>
      <c r="Q972" s="1855">
        <v>15635397648</v>
      </c>
      <c r="R972" s="1855" t="s">
        <v>6318</v>
      </c>
      <c r="S972" s="1855" t="s">
        <v>5872</v>
      </c>
      <c r="T972" s="1829"/>
    </row>
    <row r="973" spans="1:21" ht="18" customHeight="1">
      <c r="A973" s="1855"/>
      <c r="B973" s="1855" t="s">
        <v>6518</v>
      </c>
      <c r="C973" s="1855" t="s">
        <v>6967</v>
      </c>
      <c r="D973" s="1855" t="s">
        <v>2518</v>
      </c>
      <c r="E973" s="1855">
        <v>1</v>
      </c>
      <c r="F973" s="1855" t="s">
        <v>55</v>
      </c>
      <c r="G973" s="1855" t="s">
        <v>31</v>
      </c>
      <c r="H973" s="1855" t="s">
        <v>32</v>
      </c>
      <c r="I973" s="1855" t="s">
        <v>55</v>
      </c>
      <c r="J973" s="1855" t="s">
        <v>55</v>
      </c>
      <c r="K973" s="1855" t="s">
        <v>6968</v>
      </c>
      <c r="L973" s="1881">
        <v>14159.292035398201</v>
      </c>
      <c r="M973" s="1881">
        <v>0</v>
      </c>
      <c r="N973" s="1881">
        <v>2021.1</v>
      </c>
      <c r="O973" s="1855" t="s">
        <v>6317</v>
      </c>
      <c r="P973" s="1855" t="s">
        <v>6305</v>
      </c>
      <c r="Q973" s="1855">
        <v>15635397648</v>
      </c>
      <c r="R973" s="1855" t="s">
        <v>6318</v>
      </c>
      <c r="S973" s="1855" t="s">
        <v>5872</v>
      </c>
      <c r="T973" s="1829"/>
    </row>
    <row r="974" spans="1:21" ht="18" customHeight="1">
      <c r="A974" s="1855"/>
      <c r="B974" s="1855" t="s">
        <v>6669</v>
      </c>
      <c r="C974" s="1855" t="s">
        <v>6967</v>
      </c>
      <c r="D974" s="1855" t="s">
        <v>2518</v>
      </c>
      <c r="E974" s="1855">
        <v>1</v>
      </c>
      <c r="F974" s="1855" t="s">
        <v>55</v>
      </c>
      <c r="G974" s="1855" t="s">
        <v>31</v>
      </c>
      <c r="H974" s="1855" t="s">
        <v>32</v>
      </c>
      <c r="I974" s="1855" t="s">
        <v>55</v>
      </c>
      <c r="J974" s="1855" t="s">
        <v>55</v>
      </c>
      <c r="K974" s="1855" t="s">
        <v>6968</v>
      </c>
      <c r="L974" s="1881">
        <v>14159.292035398201</v>
      </c>
      <c r="M974" s="1881">
        <v>0</v>
      </c>
      <c r="N974" s="1881">
        <v>2021.1</v>
      </c>
      <c r="O974" s="1855" t="s">
        <v>6317</v>
      </c>
      <c r="P974" s="1855" t="s">
        <v>6305</v>
      </c>
      <c r="Q974" s="1855">
        <v>15635397648</v>
      </c>
      <c r="R974" s="1855" t="s">
        <v>6318</v>
      </c>
      <c r="S974" s="1855" t="s">
        <v>5872</v>
      </c>
      <c r="T974" s="1829"/>
    </row>
    <row r="975" spans="1:21" ht="18" customHeight="1">
      <c r="A975" s="1855"/>
      <c r="B975" s="1855" t="s">
        <v>6969</v>
      </c>
      <c r="C975" s="1855" t="s">
        <v>6967</v>
      </c>
      <c r="D975" s="1855" t="s">
        <v>2518</v>
      </c>
      <c r="E975" s="1855">
        <v>1</v>
      </c>
      <c r="F975" s="1855" t="s">
        <v>55</v>
      </c>
      <c r="G975" s="1855" t="s">
        <v>31</v>
      </c>
      <c r="H975" s="1855" t="s">
        <v>32</v>
      </c>
      <c r="I975" s="1855" t="s">
        <v>55</v>
      </c>
      <c r="J975" s="1855" t="s">
        <v>55</v>
      </c>
      <c r="K975" s="1855" t="s">
        <v>6968</v>
      </c>
      <c r="L975" s="1881">
        <v>15575.2112389381</v>
      </c>
      <c r="M975" s="1881">
        <v>0</v>
      </c>
      <c r="N975" s="1881">
        <v>2021.1</v>
      </c>
      <c r="O975" s="1855" t="s">
        <v>6317</v>
      </c>
      <c r="P975" s="1855" t="s">
        <v>6305</v>
      </c>
      <c r="Q975" s="1855">
        <v>15635397648</v>
      </c>
      <c r="R975" s="1855" t="s">
        <v>6318</v>
      </c>
      <c r="S975" s="1855" t="s">
        <v>5872</v>
      </c>
      <c r="T975" s="1829"/>
    </row>
    <row r="976" spans="1:21" ht="18" customHeight="1">
      <c r="A976" s="1855"/>
      <c r="B976" s="1855" t="s">
        <v>6520</v>
      </c>
      <c r="C976" s="1855" t="s">
        <v>6967</v>
      </c>
      <c r="D976" s="1855" t="s">
        <v>2518</v>
      </c>
      <c r="E976" s="1855">
        <v>1</v>
      </c>
      <c r="F976" s="1855" t="s">
        <v>55</v>
      </c>
      <c r="G976" s="1855" t="s">
        <v>31</v>
      </c>
      <c r="H976" s="1855" t="s">
        <v>32</v>
      </c>
      <c r="I976" s="1855" t="s">
        <v>55</v>
      </c>
      <c r="J976" s="1855" t="s">
        <v>55</v>
      </c>
      <c r="K976" s="1855" t="s">
        <v>6968</v>
      </c>
      <c r="L976" s="1855">
        <v>14159.292035398201</v>
      </c>
      <c r="M976" s="1881">
        <v>0</v>
      </c>
      <c r="N976" s="1881">
        <v>2021.1</v>
      </c>
      <c r="O976" s="1855" t="s">
        <v>6317</v>
      </c>
      <c r="P976" s="1855" t="s">
        <v>6305</v>
      </c>
      <c r="Q976" s="1855">
        <v>15635397648</v>
      </c>
      <c r="R976" s="1855" t="s">
        <v>6318</v>
      </c>
      <c r="S976" s="1855" t="s">
        <v>5872</v>
      </c>
      <c r="T976" s="1829"/>
    </row>
    <row r="977" spans="1:21" ht="18" customHeight="1">
      <c r="A977" s="1855"/>
      <c r="B977" s="1855" t="s">
        <v>6521</v>
      </c>
      <c r="C977" s="1855" t="s">
        <v>6967</v>
      </c>
      <c r="D977" s="1855" t="s">
        <v>2518</v>
      </c>
      <c r="E977" s="1855">
        <v>1</v>
      </c>
      <c r="F977" s="1855" t="s">
        <v>55</v>
      </c>
      <c r="G977" s="1855" t="s">
        <v>31</v>
      </c>
      <c r="H977" s="1855" t="s">
        <v>32</v>
      </c>
      <c r="I977" s="1855" t="s">
        <v>55</v>
      </c>
      <c r="J977" s="1855" t="s">
        <v>55</v>
      </c>
      <c r="K977" s="1855" t="s">
        <v>6968</v>
      </c>
      <c r="L977" s="1855">
        <v>14159.292035398201</v>
      </c>
      <c r="M977" s="1881">
        <v>0</v>
      </c>
      <c r="N977" s="1881">
        <v>2021.1</v>
      </c>
      <c r="O977" s="1855" t="s">
        <v>6317</v>
      </c>
      <c r="P977" s="1855" t="s">
        <v>6305</v>
      </c>
      <c r="Q977" s="1855">
        <v>15635397648</v>
      </c>
      <c r="R977" s="1855" t="s">
        <v>6318</v>
      </c>
      <c r="S977" s="1855" t="s">
        <v>5872</v>
      </c>
      <c r="T977" s="1829"/>
    </row>
    <row r="978" spans="1:21" s="1830" customFormat="1" ht="18" customHeight="1">
      <c r="A978" s="1855"/>
      <c r="B978" s="1855"/>
      <c r="C978" s="1855"/>
      <c r="D978" s="1855"/>
      <c r="E978" s="1855"/>
      <c r="F978" s="1855"/>
      <c r="G978" s="1855"/>
      <c r="H978" s="1855"/>
      <c r="I978" s="1855"/>
      <c r="J978" s="1855"/>
      <c r="K978" s="1855"/>
      <c r="L978" s="1881"/>
      <c r="M978" s="1881"/>
      <c r="N978" s="1855"/>
      <c r="O978" s="1855"/>
      <c r="P978" s="1855"/>
      <c r="Q978" s="1855"/>
      <c r="R978" s="1855"/>
      <c r="S978" s="1855"/>
      <c r="T978" s="1829"/>
    </row>
    <row r="979" spans="1:21" s="1830" customFormat="1" ht="18" customHeight="1">
      <c r="A979" s="1891"/>
      <c r="B979" s="2024"/>
      <c r="C979" s="1968"/>
      <c r="D979" s="1891"/>
      <c r="E979" s="1891"/>
      <c r="F979" s="1891"/>
      <c r="G979" s="1891"/>
      <c r="H979" s="1891"/>
      <c r="I979" s="1891"/>
      <c r="J979" s="1891"/>
      <c r="K979" s="1891"/>
      <c r="L979" s="2025"/>
      <c r="M979" s="2025"/>
      <c r="N979" s="1891"/>
      <c r="O979" s="1891"/>
      <c r="P979" s="1891"/>
      <c r="Q979" s="1891"/>
      <c r="R979" s="1891"/>
      <c r="S979" s="1891"/>
      <c r="T979" s="2026"/>
    </row>
    <row r="980" spans="1:21" s="1830" customFormat="1" ht="24" customHeight="1">
      <c r="A980" s="1826"/>
      <c r="B980" s="2027" t="s">
        <v>6970</v>
      </c>
      <c r="C980" s="2028"/>
      <c r="H980" s="1826"/>
      <c r="I980" s="1826"/>
      <c r="J980" s="1826"/>
      <c r="K980" s="1826"/>
      <c r="L980" s="1826"/>
      <c r="M980" s="1826"/>
      <c r="N980" s="1826"/>
      <c r="O980" s="1826"/>
      <c r="P980" s="1826"/>
      <c r="Q980" s="2029"/>
      <c r="R980" s="1826"/>
      <c r="S980" s="1826"/>
      <c r="T980" s="1826"/>
    </row>
    <row r="981" spans="1:21">
      <c r="U981" s="1853"/>
    </row>
    <row r="982" spans="1:21" ht="24.75" customHeight="1">
      <c r="B982" s="2030" t="s">
        <v>6971</v>
      </c>
      <c r="C982" s="2030"/>
      <c r="N982" s="1826" t="s">
        <v>6972</v>
      </c>
      <c r="U982" s="1853"/>
    </row>
    <row r="995" spans="15:15">
      <c r="O995" s="1826" t="s">
        <v>6973</v>
      </c>
    </row>
  </sheetData>
  <mergeCells count="3">
    <mergeCell ref="A1:S1"/>
    <mergeCell ref="B980:C980"/>
    <mergeCell ref="B982:C982"/>
  </mergeCells>
  <phoneticPr fontId="125" type="noConversion"/>
  <conditionalFormatting sqref="Y1:Y1048576">
    <cfRule type="duplicateValues" dxfId="0" priority="1"/>
  </conditionalFormatting>
  <pageMargins left="0.7" right="0.7" top="0.75" bottom="0.75" header="0.3" footer="0.3"/>
  <drawing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11</vt:i4>
      </vt:variant>
    </vt:vector>
  </HeadingPairs>
  <TitlesOfParts>
    <vt:vector size="11" baseType="lpstr">
      <vt:lpstr>北京</vt:lpstr>
      <vt:lpstr>太原</vt:lpstr>
      <vt:lpstr>天津</vt:lpstr>
      <vt:lpstr>广州</vt:lpstr>
      <vt:lpstr>丰桥</vt:lpstr>
      <vt:lpstr>石家庄</vt:lpstr>
      <vt:lpstr>呼和</vt:lpstr>
      <vt:lpstr>路桥</vt:lpstr>
      <vt:lpstr>建安</vt:lpstr>
      <vt:lpstr>交通</vt:lpstr>
      <vt:lpstr>电务</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Administrator</cp:lastModifiedBy>
  <dcterms:created xsi:type="dcterms:W3CDTF">2008-09-11T17:22:52Z</dcterms:created>
  <dcterms:modified xsi:type="dcterms:W3CDTF">2021-12-21T23:39:37Z</dcterms:modified>
</cp:coreProperties>
</file>